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Ex5.xml" ContentType="application/vnd.ms-office.chartex+xml"/>
  <Override PartName="/xl/charts/style18.xml" ContentType="application/vnd.ms-office.chartstyle+xml"/>
  <Override PartName="/xl/charts/colors18.xml" ContentType="application/vnd.ms-office.chartcolorstyle+xml"/>
  <Override PartName="/xl/theme/themeOverride1.xml" ContentType="application/vnd.openxmlformats-officedocument.themeOverrid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tables/table13.xml" ContentType="application/vnd.openxmlformats-officedocument.spreadsheetml.table+xml"/>
  <Override PartName="/xl/queryTables/queryTable5.xml" ContentType="application/vnd.openxmlformats-officedocument.spreadsheetml.query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slicers/slicer3.xml" ContentType="application/vnd.ms-excel.slicer+xml"/>
  <Override PartName="/xl/charts/chartEx6.xml" ContentType="application/vnd.ms-office.chartex+xml"/>
  <Override PartName="/xl/charts/style19.xml" ContentType="application/vnd.ms-office.chartstyle+xml"/>
  <Override PartName="/xl/charts/colors19.xml" ContentType="application/vnd.ms-office.chartcolorstyle+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charts/chartEx7.xml" ContentType="application/vnd.ms-office.chartex+xml"/>
  <Override PartName="/xl/charts/style24.xml" ContentType="application/vnd.ms-office.chartstyle+xml"/>
  <Override PartName="/xl/charts/colors24.xml" ContentType="application/vnd.ms-office.chartcolorstyle+xml"/>
  <Override PartName="/xl/charts/chart18.xml" ContentType="application/vnd.openxmlformats-officedocument.drawingml.chart+xml"/>
  <Override PartName="/xl/charts/style25.xml" ContentType="application/vnd.ms-office.chartstyle+xml"/>
  <Override PartName="/xl/charts/colors25.xml" ContentType="application/vnd.ms-office.chartcolorstyle+xml"/>
  <Override PartName="/xl/charts/chart19.xml" ContentType="application/vnd.openxmlformats-officedocument.drawingml.chart+xml"/>
  <Override PartName="/xl/charts/style26.xml" ContentType="application/vnd.ms-office.chartstyle+xml"/>
  <Override PartName="/xl/charts/colors26.xml" ContentType="application/vnd.ms-office.chartcolorstyle+xml"/>
  <Override PartName="/xl/charts/chart20.xml" ContentType="application/vnd.openxmlformats-officedocument.drawingml.chart+xml"/>
  <Override PartName="/xl/charts/style27.xml" ContentType="application/vnd.ms-office.chartstyle+xml"/>
  <Override PartName="/xl/charts/colors27.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chartEx8.xml" ContentType="application/vnd.ms-office.chartex+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charts/chartEx9.xml" ContentType="application/vnd.ms-office.chartex+xml"/>
  <Override PartName="/xl/charts/style29.xml" ContentType="application/vnd.ms-office.chartstyle+xml"/>
  <Override PartName="/xl/charts/colors2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tables/table20.xml" ContentType="application/vnd.openxmlformats-officedocument.spreadsheetml.table+xml"/>
  <Override PartName="/xl/queryTables/queryTable6.xml" ContentType="application/vnd.openxmlformats-officedocument.spreadsheetml.query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slicers/slicer4.xml" ContentType="application/vnd.ms-excel.slicer+xml"/>
  <Override PartName="/xl/charts/chartEx10.xml" ContentType="application/vnd.ms-office.chartex+xml"/>
  <Override PartName="/xl/charts/style30.xml" ContentType="application/vnd.ms-office.chartstyle+xml"/>
  <Override PartName="/xl/charts/colors30.xml" ContentType="application/vnd.ms-office.chartcolorstyle+xml"/>
  <Override PartName="/xl/charts/chartEx11.xml" ContentType="application/vnd.ms-office.chartex+xml"/>
  <Override PartName="/xl/charts/style31.xml" ContentType="application/vnd.ms-office.chartstyle+xml"/>
  <Override PartName="/xl/charts/colors31.xml" ContentType="application/vnd.ms-office.chartcolorstyle+xml"/>
  <Override PartName="/xl/charts/chart23.xml" ContentType="application/vnd.openxmlformats-officedocument.drawingml.chart+xml"/>
  <Override PartName="/xl/charts/style32.xml" ContentType="application/vnd.ms-office.chartstyle+xml"/>
  <Override PartName="/xl/charts/colors32.xml" ContentType="application/vnd.ms-office.chartcolorstyle+xml"/>
  <Override PartName="/xl/charts/chart24.xml" ContentType="application/vnd.openxmlformats-officedocument.drawingml.chart+xml"/>
  <Override PartName="/xl/charts/style33.xml" ContentType="application/vnd.ms-office.chartstyle+xml"/>
  <Override PartName="/xl/charts/colors33.xml" ContentType="application/vnd.ms-office.chartcolorstyle+xml"/>
  <Override PartName="/xl/charts/chart25.xml" ContentType="application/vnd.openxmlformats-officedocument.drawingml.chart+xml"/>
  <Override PartName="/xl/charts/style34.xml" ContentType="application/vnd.ms-office.chartstyle+xml"/>
  <Override PartName="/xl/charts/colors34.xml" ContentType="application/vnd.ms-office.chartcolorstyle+xml"/>
  <Override PartName="/xl/charts/chart26.xml" ContentType="application/vnd.openxmlformats-officedocument.drawingml.chart+xml"/>
  <Override PartName="/xl/charts/style35.xml" ContentType="application/vnd.ms-office.chartstyle+xml"/>
  <Override PartName="/xl/charts/colors35.xml" ContentType="application/vnd.ms-office.chartcolorstyle+xml"/>
  <Override PartName="/xl/charts/chart27.xml" ContentType="application/vnd.openxmlformats-officedocument.drawingml.chart+xml"/>
  <Override PartName="/xl/charts/style36.xml" ContentType="application/vnd.ms-office.chartstyle+xml"/>
  <Override PartName="/xl/charts/colors36.xml" ContentType="application/vnd.ms-office.chartcolorstyle+xml"/>
  <Override PartName="/xl/charts/chart28.xml" ContentType="application/vnd.openxmlformats-officedocument.drawingml.chart+xml"/>
  <Override PartName="/xl/charts/style37.xml" ContentType="application/vnd.ms-office.chartstyle+xml"/>
  <Override PartName="/xl/charts/colors37.xml" ContentType="application/vnd.ms-office.chartcolorstyle+xml"/>
  <Override PartName="/xl/charts/chart29.xml" ContentType="application/vnd.openxmlformats-officedocument.drawingml.chart+xml"/>
  <Override PartName="/xl/charts/style38.xml" ContentType="application/vnd.ms-office.chartstyle+xml"/>
  <Override PartName="/xl/charts/colors38.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charts/style39.xml" ContentType="application/vnd.ms-office.chartstyle+xml"/>
  <Override PartName="/xl/charts/colors39.xml" ContentType="application/vnd.ms-office.chartcolorstyle+xml"/>
  <Override PartName="/xl/charts/chartEx12.xml" ContentType="application/vnd.ms-office.chartex+xml"/>
  <Override PartName="/xl/charts/style40.xml" ContentType="application/vnd.ms-office.chartstyle+xml"/>
  <Override PartName="/xl/charts/colors40.xml" ContentType="application/vnd.ms-office.chartcolorstyle+xml"/>
  <Override PartName="/xl/theme/themeOverride3.xml" ContentType="application/vnd.openxmlformats-officedocument.themeOverride+xml"/>
  <Override PartName="/xl/charts/chartEx13.xml" ContentType="application/vnd.ms-office.chartex+xml"/>
  <Override PartName="/xl/charts/style41.xml" ContentType="application/vnd.ms-office.chartstyle+xml"/>
  <Override PartName="/xl/charts/colors41.xml" ContentType="application/vnd.ms-office.chartcolorstyle+xml"/>
  <Override PartName="/xl/charts/chart32.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9.xml" ContentType="application/vnd.openxmlformats-officedocument.drawing+xml"/>
  <Override PartName="/xl/tables/table27.xml" ContentType="application/vnd.openxmlformats-officedocument.spreadsheetml.table+xml"/>
  <Override PartName="/xl/queryTables/queryTable7.xml" ContentType="application/vnd.openxmlformats-officedocument.spreadsheetml.query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slicers/slicer5.xml" ContentType="application/vnd.ms-excel.slicer+xml"/>
  <Override PartName="/xl/charts/chartEx14.xml" ContentType="application/vnd.ms-office.chartex+xml"/>
  <Override PartName="/xl/charts/style43.xml" ContentType="application/vnd.ms-office.chartstyle+xml"/>
  <Override PartName="/xl/charts/colors43.xml" ContentType="application/vnd.ms-office.chartcolorstyle+xml"/>
  <Override PartName="/xl/charts/chartEx15.xml" ContentType="application/vnd.ms-office.chartex+xml"/>
  <Override PartName="/xl/charts/style44.xml" ContentType="application/vnd.ms-office.chartstyle+xml"/>
  <Override PartName="/xl/charts/colors44.xml" ContentType="application/vnd.ms-office.chartcolorstyle+xml"/>
  <Override PartName="/xl/charts/chart33.xml" ContentType="application/vnd.openxmlformats-officedocument.drawingml.chart+xml"/>
  <Override PartName="/xl/charts/style45.xml" ContentType="application/vnd.ms-office.chartstyle+xml"/>
  <Override PartName="/xl/charts/colors45.xml" ContentType="application/vnd.ms-office.chartcolorstyle+xml"/>
  <Override PartName="/xl/charts/chart34.xml" ContentType="application/vnd.openxmlformats-officedocument.drawingml.chart+xml"/>
  <Override PartName="/xl/charts/style46.xml" ContentType="application/vnd.ms-office.chartstyle+xml"/>
  <Override PartName="/xl/charts/colors46.xml" ContentType="application/vnd.ms-office.chartcolorstyle+xml"/>
  <Override PartName="/xl/charts/chart35.xml" ContentType="application/vnd.openxmlformats-officedocument.drawingml.chart+xml"/>
  <Override PartName="/xl/charts/style47.xml" ContentType="application/vnd.ms-office.chartstyle+xml"/>
  <Override PartName="/xl/charts/colors47.xml" ContentType="application/vnd.ms-office.chartcolorstyle+xml"/>
  <Override PartName="/xl/charts/chart36.xml" ContentType="application/vnd.openxmlformats-officedocument.drawingml.chart+xml"/>
  <Override PartName="/xl/charts/style48.xml" ContentType="application/vnd.ms-office.chartstyle+xml"/>
  <Override PartName="/xl/charts/colors48.xml" ContentType="application/vnd.ms-office.chartcolorstyle+xml"/>
  <Override PartName="/xl/charts/chart37.xml" ContentType="application/vnd.openxmlformats-officedocument.drawingml.chart+xml"/>
  <Override PartName="/xl/charts/style49.xml" ContentType="application/vnd.ms-office.chartstyle+xml"/>
  <Override PartName="/xl/charts/colors49.xml" ContentType="application/vnd.ms-office.chartcolorstyle+xml"/>
  <Override PartName="/xl/charts/chart38.xml" ContentType="application/vnd.openxmlformats-officedocument.drawingml.chart+xml"/>
  <Override PartName="/xl/charts/style50.xml" ContentType="application/vnd.ms-office.chartstyle+xml"/>
  <Override PartName="/xl/charts/colors50.xml" ContentType="application/vnd.ms-office.chartcolorstyle+xml"/>
  <Override PartName="/xl/charts/chart39.xml" ContentType="application/vnd.openxmlformats-officedocument.drawingml.chart+xml"/>
  <Override PartName="/xl/charts/style51.xml" ContentType="application/vnd.ms-office.chartstyle+xml"/>
  <Override PartName="/xl/charts/colors51.xml" ContentType="application/vnd.ms-office.chartcolorstyle+xml"/>
  <Override PartName="/xl/charts/chart40.xml" ContentType="application/vnd.openxmlformats-officedocument.drawingml.chart+xml"/>
  <Override PartName="/xl/charts/chart41.xml" ContentType="application/vnd.openxmlformats-officedocument.drawingml.chart+xml"/>
  <Override PartName="/xl/charts/chartEx16.xml" ContentType="application/vnd.ms-office.chartex+xml"/>
  <Override PartName="/xl/charts/style52.xml" ContentType="application/vnd.ms-office.chartstyle+xml"/>
  <Override PartName="/xl/charts/colors52.xml" ContentType="application/vnd.ms-office.chartcolorstyle+xml"/>
  <Override PartName="/xl/charts/chartEx17.xml" ContentType="application/vnd.ms-office.chartex+xml"/>
  <Override PartName="/xl/charts/style53.xml" ContentType="application/vnd.ms-office.chartstyle+xml"/>
  <Override PartName="/xl/charts/colors53.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Ex18.xml" ContentType="application/vnd.ms-office.chartex+xml"/>
  <Override PartName="/xl/charts/style54.xml" ContentType="application/vnd.ms-office.chartstyle+xml"/>
  <Override PartName="/xl/charts/colors54.xml" ContentType="application/vnd.ms-office.chartcolorstyle+xml"/>
  <Override PartName="/xl/charts/chartEx19.xml" ContentType="application/vnd.ms-office.chartex+xml"/>
  <Override PartName="/xl/charts/style55.xml" ContentType="application/vnd.ms-office.chartstyle+xml"/>
  <Override PartName="/xl/charts/colors55.xml" ContentType="application/vnd.ms-office.chartcolorstyle+xml"/>
  <Override PartName="/xl/theme/themeOverride5.xml" ContentType="application/vnd.openxmlformats-officedocument.themeOverride+xml"/>
  <Override PartName="/xl/pivotTables/pivotTable13.xml" ContentType="application/vnd.openxmlformats-officedocument.spreadsheetml.pivotTable+xml"/>
  <Override PartName="/xl/drawings/drawing11.xml" ContentType="application/vnd.openxmlformats-officedocument.drawing+xml"/>
  <Override PartName="/xl/charts/chartEx20.xml" ContentType="application/vnd.ms-office.chartex+xml"/>
  <Override PartName="/xl/charts/style56.xml" ContentType="application/vnd.ms-office.chartstyle+xml"/>
  <Override PartName="/xl/charts/colors56.xml" ContentType="application/vnd.ms-office.chartcolorstyle+xml"/>
  <Override PartName="/xl/drawings/drawing12.xml" ContentType="application/vnd.openxmlformats-officedocument.drawing+xml"/>
  <Override PartName="/xl/charts/chartEx21.xml" ContentType="application/vnd.ms-office.chartex+xml"/>
  <Override PartName="/xl/charts/style57.xml" ContentType="application/vnd.ms-office.chartstyle+xml"/>
  <Override PartName="/xl/charts/colors57.xml" ContentType="application/vnd.ms-office.chartcolorstyle+xml"/>
  <Override PartName="/xl/charts/chartEx22.xml" ContentType="application/vnd.ms-office.chartex+xml"/>
  <Override PartName="/xl/charts/style58.xml" ContentType="application/vnd.ms-office.chartstyle+xml"/>
  <Override PartName="/xl/charts/colors58.xml" ContentType="application/vnd.ms-office.chartcolorstyle+xml"/>
  <Override PartName="/xl/theme/themeOverride6.xml" ContentType="application/vnd.openxmlformats-officedocument.themeOverride+xml"/>
  <Override PartName="/xl/drawings/drawing13.xml" ContentType="application/vnd.openxmlformats-officedocument.drawing+xml"/>
  <Override PartName="/xl/charts/chartEx23.xml" ContentType="application/vnd.ms-office.chartex+xml"/>
  <Override PartName="/xl/charts/style59.xml" ContentType="application/vnd.ms-office.chartstyle+xml"/>
  <Override PartName="/xl/charts/colors59.xml" ContentType="application/vnd.ms-office.chartcolorstyle+xml"/>
  <Override PartName="/xl/charts/chartEx24.xml" ContentType="application/vnd.ms-office.chartex+xml"/>
  <Override PartName="/xl/charts/style60.xml" ContentType="application/vnd.ms-office.chartstyle+xml"/>
  <Override PartName="/xl/charts/colors60.xml" ContentType="application/vnd.ms-office.chartcolorstyle+xml"/>
  <Override PartName="/xl/theme/themeOverride7.xml" ContentType="application/vnd.openxmlformats-officedocument.themeOverrid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4.xml" ContentType="application/vnd.openxmlformats-officedocument.drawing+xml"/>
  <Override PartName="/xl/tables/table34.xml" ContentType="application/vnd.openxmlformats-officedocument.spreadsheetml.table+xml"/>
  <Override PartName="/xl/queryTables/queryTable8.xml" ContentType="application/vnd.openxmlformats-officedocument.spreadsheetml.query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slicers/slicer6.xml" ContentType="application/vnd.ms-excel.slicer+xml"/>
  <Override PartName="/xl/charts/chartEx25.xml" ContentType="application/vnd.ms-office.chartex+xml"/>
  <Override PartName="/xl/charts/style61.xml" ContentType="application/vnd.ms-office.chartstyle+xml"/>
  <Override PartName="/xl/charts/colors61.xml" ContentType="application/vnd.ms-office.chartcolorstyle+xml"/>
  <Override PartName="/xl/charts/chart42.xml" ContentType="application/vnd.openxmlformats-officedocument.drawingml.chart+xml"/>
  <Override PartName="/xl/charts/style62.xml" ContentType="application/vnd.ms-office.chartstyle+xml"/>
  <Override PartName="/xl/charts/colors62.xml" ContentType="application/vnd.ms-office.chartcolorstyle+xml"/>
  <Override PartName="/xl/charts/chart43.xml" ContentType="application/vnd.openxmlformats-officedocument.drawingml.chart+xml"/>
  <Override PartName="/xl/charts/style63.xml" ContentType="application/vnd.ms-office.chartstyle+xml"/>
  <Override PartName="/xl/charts/colors63.xml" ContentType="application/vnd.ms-office.chartcolorstyle+xml"/>
  <Override PartName="/xl/charts/chart44.xml" ContentType="application/vnd.openxmlformats-officedocument.drawingml.chart+xml"/>
  <Override PartName="/xl/charts/style64.xml" ContentType="application/vnd.ms-office.chartstyle+xml"/>
  <Override PartName="/xl/charts/colors64.xml" ContentType="application/vnd.ms-office.chartcolorstyle+xml"/>
  <Override PartName="/xl/charts/chart45.xml" ContentType="application/vnd.openxmlformats-officedocument.drawingml.chart+xml"/>
  <Override PartName="/xl/charts/style65.xml" ContentType="application/vnd.ms-office.chartstyle+xml"/>
  <Override PartName="/xl/charts/colors65.xml" ContentType="application/vnd.ms-office.chartcolorstyle+xml"/>
  <Override PartName="/xl/charts/chart46.xml" ContentType="application/vnd.openxmlformats-officedocument.drawingml.chart+xml"/>
  <Override PartName="/xl/charts/style66.xml" ContentType="application/vnd.ms-office.chartstyle+xml"/>
  <Override PartName="/xl/charts/colors66.xml" ContentType="application/vnd.ms-office.chartcolorstyle+xml"/>
  <Override PartName="/xl/charts/chart47.xml" ContentType="application/vnd.openxmlformats-officedocument.drawingml.chart+xml"/>
  <Override PartName="/xl/charts/style67.xml" ContentType="application/vnd.ms-office.chartstyle+xml"/>
  <Override PartName="/xl/charts/colors67.xml" ContentType="application/vnd.ms-office.chartcolorstyle+xml"/>
  <Override PartName="/xl/charts/chartEx26.xml" ContentType="application/vnd.ms-office.chartex+xml"/>
  <Override PartName="/xl/charts/style68.xml" ContentType="application/vnd.ms-office.chartstyle+xml"/>
  <Override PartName="/xl/charts/colors68.xml" ContentType="application/vnd.ms-office.chartcolorstyle+xml"/>
  <Override PartName="/xl/charts/chart48.xml" ContentType="application/vnd.openxmlformats-officedocument.drawingml.chart+xml"/>
  <Override PartName="/xl/charts/style69.xml" ContentType="application/vnd.ms-office.chartstyle+xml"/>
  <Override PartName="/xl/charts/colors69.xml" ContentType="application/vnd.ms-office.chartcolorstyle+xml"/>
  <Override PartName="/xl/charts/chart49.xml" ContentType="application/vnd.openxmlformats-officedocument.drawingml.chart+xml"/>
  <Override PartName="/xl/charts/chart50.xml" ContentType="application/vnd.openxmlformats-officedocument.drawingml.chart+xml"/>
  <Override PartName="/xl/charts/chartEx27.xml" ContentType="application/vnd.ms-office.chartex+xml"/>
  <Override PartName="/xl/charts/style70.xml" ContentType="application/vnd.ms-office.chartstyle+xml"/>
  <Override PartName="/xl/charts/colors70.xml" ContentType="application/vnd.ms-office.chartcolorstyle+xml"/>
  <Override PartName="/xl/charts/chartEx28.xml" ContentType="application/vnd.ms-office.chartex+xml"/>
  <Override PartName="/xl/charts/style71.xml" ContentType="application/vnd.ms-office.chartstyle+xml"/>
  <Override PartName="/xl/charts/colors71.xml" ContentType="application/vnd.ms-office.chartcolorstyle+xml"/>
  <Override PartName="/xl/theme/themeOverride8.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D4 COMPUTER\Downloads\Mô hình dự báo\"/>
    </mc:Choice>
  </mc:AlternateContent>
  <xr:revisionPtr revIDLastSave="0" documentId="13_ncr:1_{D50E9F2C-CADF-4B63-945C-871C1C1B2000}" xr6:coauthVersionLast="47" xr6:coauthVersionMax="47" xr10:uidLastSave="{00000000-0000-0000-0000-000000000000}"/>
  <bookViews>
    <workbookView xWindow="-110" yWindow="-110" windowWidth="19420" windowHeight="10420" tabRatio="800" firstSheet="8" activeTab="10" xr2:uid="{D10CE3B0-C4E3-41EB-A6BD-5E669231D5F1}"/>
  </bookViews>
  <sheets>
    <sheet name="Sheet5" sheetId="17" state="hidden" r:id="rId1"/>
    <sheet name="Sheet4" sheetId="16" state="hidden" r:id="rId2"/>
    <sheet name="Sheet11" sheetId="34" state="hidden" r:id="rId3"/>
    <sheet name="Pivottable" sheetId="25" state="hidden" r:id="rId4"/>
    <sheet name="Pivottable ẨN" sheetId="14" state="hidden" r:id="rId5"/>
    <sheet name="Mớ" sheetId="19" state="hidden" r:id="rId6"/>
    <sheet name="Mớ 2" sheetId="21" state="hidden" r:id="rId7"/>
    <sheet name="Nháp" sheetId="33" state="hidden" r:id="rId8"/>
    <sheet name="AAPL" sheetId="4" r:id="rId9"/>
    <sheet name="NVDA" sheetId="10" r:id="rId10"/>
    <sheet name="MSFT" sheetId="5" r:id="rId11"/>
    <sheet name="SONY" sheetId="12" r:id="rId12"/>
    <sheet name="Sheet1" sheetId="27" state="hidden" r:id="rId13"/>
    <sheet name="Sheet2" sheetId="26" state="hidden" r:id="rId14"/>
    <sheet name="Sheet3" sheetId="28" state="hidden" r:id="rId15"/>
    <sheet name="Sheet6" sheetId="29" state="hidden" r:id="rId16"/>
    <sheet name="INTC" sheetId="13" r:id="rId17"/>
  </sheets>
  <externalReferences>
    <externalReference r:id="rId18"/>
  </externalReferences>
  <definedNames>
    <definedName name="_xlchart.v1.0" hidden="1">'Pivottable ẨN'!$H$2:$H$1259</definedName>
    <definedName name="_xlchart.v1.1" hidden="1">AAPL!$B$1</definedName>
    <definedName name="_xlchart.v1.10" hidden="1">AAPL!$F$2:$F$1259</definedName>
    <definedName name="_xlchart.v1.100" hidden="1">Sheet3!$A$7</definedName>
    <definedName name="_xlchart.v1.101" hidden="1">Sheet3!$A$8:$A$39</definedName>
    <definedName name="_xlchart.v1.102" hidden="1">Sheet3!$B$8:$B$260</definedName>
    <definedName name="_xlchart.v1.103" hidden="1">Sheet3!$C$8:$C$259</definedName>
    <definedName name="_xlchart.v1.104" hidden="1">Sheet3!$D$8:$D$258</definedName>
    <definedName name="_xlchart.v1.105" hidden="1">Sheet3!$E$8:$E$257</definedName>
    <definedName name="_xlchart.v1.106" hidden="1">Sheet3!$F$8:$F$227</definedName>
    <definedName name="_xlchart.v1.107" hidden="1">Sheet1!$A$2</definedName>
    <definedName name="_xlchart.v1.108" hidden="1">Sheet1!$A$3:$A$34</definedName>
    <definedName name="_xlchart.v1.109" hidden="1">Sheet1!$B$2</definedName>
    <definedName name="_xlchart.v1.11" hidden="1">'Pivottable ẨN'!$H$2:$H$1259</definedName>
    <definedName name="_xlchart.v1.110" hidden="1">Sheet1!$B$3:$B$255</definedName>
    <definedName name="_xlchart.v1.111" hidden="1">Sheet1!$C$2</definedName>
    <definedName name="_xlchart.v1.112" hidden="1">Sheet1!$C$3:$C$254</definedName>
    <definedName name="_xlchart.v1.113" hidden="1">Sheet1!$D$2</definedName>
    <definedName name="_xlchart.v1.114" hidden="1">Sheet1!$D$3:$D$253</definedName>
    <definedName name="_xlchart.v1.115" hidden="1">Sheet1!$E$2</definedName>
    <definedName name="_xlchart.v1.116" hidden="1">Sheet1!$E$3:$E$252</definedName>
    <definedName name="_xlchart.v1.117" hidden="1">Sheet1!$F$2</definedName>
    <definedName name="_xlchart.v1.118" hidden="1">Sheet1!$F$3:$F$222</definedName>
    <definedName name="_xlchart.v1.119" hidden="1">Sheet1!$H$2</definedName>
    <definedName name="_xlchart.v1.12" hidden="1">Sheet1!$A$2</definedName>
    <definedName name="_xlchart.v1.120" hidden="1">Sheet1!$H$3:$H$34</definedName>
    <definedName name="_xlchart.v1.121" hidden="1">Sheet1!$I$2</definedName>
    <definedName name="_xlchart.v1.122" hidden="1">Sheet1!$I$3:$I$255</definedName>
    <definedName name="_xlchart.v1.123" hidden="1">Sheet1!$J$2</definedName>
    <definedName name="_xlchart.v1.124" hidden="1">Sheet1!$J$3:$J$254</definedName>
    <definedName name="_xlchart.v1.125" hidden="1">Sheet1!$K$2</definedName>
    <definedName name="_xlchart.v1.126" hidden="1">Sheet1!$K$3:$K$253</definedName>
    <definedName name="_xlchart.v1.127" hidden="1">Sheet1!$L$2</definedName>
    <definedName name="_xlchart.v1.128" hidden="1">Sheet1!$L$3:$L$252</definedName>
    <definedName name="_xlchart.v1.129" hidden="1">Sheet1!$M$2</definedName>
    <definedName name="_xlchart.v1.13" hidden="1">Sheet1!$A$3:$A$34</definedName>
    <definedName name="_xlchart.v1.130" hidden="1">Sheet1!$M$3:$M$222</definedName>
    <definedName name="_xlchart.v1.131" hidden="1">Sheet2!$AA$9:$AA$258</definedName>
    <definedName name="_xlchart.v1.132" hidden="1">Sheet2!$AB$9:$AB$228</definedName>
    <definedName name="_xlchart.v1.133" hidden="1">Sheet2!$W$9:$W$40</definedName>
    <definedName name="_xlchart.v1.134" hidden="1">Sheet2!$X$9:$X$261</definedName>
    <definedName name="_xlchart.v1.135" hidden="1">Sheet2!$Y$9:$Y$260</definedName>
    <definedName name="_xlchart.v1.136" hidden="1">Sheet2!$Z$9:$Z$259</definedName>
    <definedName name="_xlchart.v1.137" hidden="1">Sheet3!$A$7</definedName>
    <definedName name="_xlchart.v1.138" hidden="1">Sheet3!$A$8:$A$39</definedName>
    <definedName name="_xlchart.v1.139" hidden="1">Sheet3!$B$8:$B$260</definedName>
    <definedName name="_xlchart.v1.14" hidden="1">Sheet1!$B$2</definedName>
    <definedName name="_xlchart.v1.140" hidden="1">Sheet3!$C$8:$C$259</definedName>
    <definedName name="_xlchart.v1.141" hidden="1">Sheet3!$D$8:$D$258</definedName>
    <definedName name="_xlchart.v1.142" hidden="1">Sheet3!$E$8:$E$257</definedName>
    <definedName name="_xlchart.v1.143" hidden="1">Sheet3!$F$8:$F$227</definedName>
    <definedName name="_xlchart.v1.144" hidden="1">Sheet3!$H$8:$H$39</definedName>
    <definedName name="_xlchart.v1.145" hidden="1">Sheet3!$I$8:$I$260</definedName>
    <definedName name="_xlchart.v1.146" hidden="1">Sheet3!$J$8:$J$259</definedName>
    <definedName name="_xlchart.v1.147" hidden="1">Sheet3!$K$8:$K$258</definedName>
    <definedName name="_xlchart.v1.148" hidden="1">Sheet3!$L$8:$L$257</definedName>
    <definedName name="_xlchart.v1.149" hidden="1">Sheet3!$M$8:$M$227</definedName>
    <definedName name="_xlchart.v1.15" hidden="1">Sheet1!$B$3:$B$255</definedName>
    <definedName name="_xlchart.v1.150" hidden="1">Sheet6!$H$7</definedName>
    <definedName name="_xlchart.v1.151" hidden="1">Sheet6!$H$8:$H$39</definedName>
    <definedName name="_xlchart.v1.152" hidden="1">Sheet6!$I$7</definedName>
    <definedName name="_xlchart.v1.153" hidden="1">Sheet6!$I$8:$I$260</definedName>
    <definedName name="_xlchart.v1.154" hidden="1">Sheet6!$J$7</definedName>
    <definedName name="_xlchart.v1.155" hidden="1">Sheet6!$J$8:$J$259</definedName>
    <definedName name="_xlchart.v1.156" hidden="1">Sheet6!$K$7</definedName>
    <definedName name="_xlchart.v1.157" hidden="1">Sheet6!$K$8:$K$258</definedName>
    <definedName name="_xlchart.v1.158" hidden="1">Sheet6!$L$7</definedName>
    <definedName name="_xlchart.v1.159" hidden="1">Sheet6!$L$8:$L$257</definedName>
    <definedName name="_xlchart.v1.16" hidden="1">Sheet1!$C$2</definedName>
    <definedName name="_xlchart.v1.160" hidden="1">Sheet6!$M$7</definedName>
    <definedName name="_xlchart.v1.161" hidden="1">Sheet6!$M$8:$M$227</definedName>
    <definedName name="_xlchart.v1.162" hidden="1">Sheet6!$A$7</definedName>
    <definedName name="_xlchart.v1.163" hidden="1">Sheet6!$A$8:$A$39</definedName>
    <definedName name="_xlchart.v1.164" hidden="1">Sheet6!$B$7</definedName>
    <definedName name="_xlchart.v1.165" hidden="1">Sheet6!$B$8:$B$260</definedName>
    <definedName name="_xlchart.v1.166" hidden="1">Sheet6!$C$7</definedName>
    <definedName name="_xlchart.v1.167" hidden="1">Sheet6!$C$8:$C$259</definedName>
    <definedName name="_xlchart.v1.168" hidden="1">Sheet6!$D$7</definedName>
    <definedName name="_xlchart.v1.169" hidden="1">Sheet6!$D$8:$D$258</definedName>
    <definedName name="_xlchart.v1.17" hidden="1">Sheet1!$C$3:$C$254</definedName>
    <definedName name="_xlchart.v1.170" hidden="1">Sheet6!$E$7</definedName>
    <definedName name="_xlchart.v1.171" hidden="1">Sheet6!$E$8:$E$257</definedName>
    <definedName name="_xlchart.v1.172" hidden="1">Sheet6!$F$7</definedName>
    <definedName name="_xlchart.v1.173" hidden="1">Sheet6!$F$8:$F$227</definedName>
    <definedName name="_xlchart.v1.174" hidden="1">[1]INTC!$B$1</definedName>
    <definedName name="_xlchart.v1.175" hidden="1">[1]INTC!$B$2:$B$1259</definedName>
    <definedName name="_xlchart.v1.176" hidden="1">[1]INTC!$C$1</definedName>
    <definedName name="_xlchart.v1.177" hidden="1">[1]INTC!$C$2:$C$1259</definedName>
    <definedName name="_xlchart.v1.178" hidden="1">[1]INTC!$D$1</definedName>
    <definedName name="_xlchart.v1.179" hidden="1">[1]INTC!$D$2:$D$1259</definedName>
    <definedName name="_xlchart.v1.18" hidden="1">Sheet1!$D$2</definedName>
    <definedName name="_xlchart.v1.180" hidden="1">[1]INTC!$E$1</definedName>
    <definedName name="_xlchart.v1.181" hidden="1">[1]INTC!$E$2:$E$1259</definedName>
    <definedName name="_xlchart.v1.182" hidden="1">[1]INTC!$F$1</definedName>
    <definedName name="_xlchart.v1.183" hidden="1">[1]INTC!$F$2:$F$1259</definedName>
    <definedName name="_xlchart.v1.184" hidden="1">'Pivottable ẨN'!$O$1</definedName>
    <definedName name="_xlchart.v1.185" hidden="1">'Pivottable ẨN'!$O$2:$O$1259</definedName>
    <definedName name="_xlchart.v1.186" hidden="1">Sheet6!$H$7</definedName>
    <definedName name="_xlchart.v1.187" hidden="1">Sheet6!$H$8:$H$39</definedName>
    <definedName name="_xlchart.v1.188" hidden="1">Sheet6!$I$7</definedName>
    <definedName name="_xlchart.v1.189" hidden="1">Sheet6!$I$8:$I$260</definedName>
    <definedName name="_xlchart.v1.19" hidden="1">Sheet1!$D$3:$D$253</definedName>
    <definedName name="_xlchart.v1.190" hidden="1">Sheet6!$J$7</definedName>
    <definedName name="_xlchart.v1.191" hidden="1">Sheet6!$J$8:$J$259</definedName>
    <definedName name="_xlchart.v1.192" hidden="1">Sheet6!$K$7</definedName>
    <definedName name="_xlchart.v1.193" hidden="1">Sheet6!$K$8:$K$258</definedName>
    <definedName name="_xlchart.v1.194" hidden="1">Sheet6!$L$7</definedName>
    <definedName name="_xlchart.v1.195" hidden="1">Sheet6!$L$8:$L$257</definedName>
    <definedName name="_xlchart.v1.196" hidden="1">Sheet6!$M$7</definedName>
    <definedName name="_xlchart.v1.197" hidden="1">Sheet6!$M$8:$M$227</definedName>
    <definedName name="_xlchart.v1.198" hidden="1">Sheet6!$A$7</definedName>
    <definedName name="_xlchart.v1.199" hidden="1">Sheet6!$A$8:$A$39</definedName>
    <definedName name="_xlchart.v1.2" hidden="1">AAPL!$B$2:$B$1259</definedName>
    <definedName name="_xlchart.v1.20" hidden="1">Sheet1!$E$2</definedName>
    <definedName name="_xlchart.v1.200" hidden="1">Sheet6!$B$7</definedName>
    <definedName name="_xlchart.v1.201" hidden="1">Sheet6!$B$8:$B$260</definedName>
    <definedName name="_xlchart.v1.202" hidden="1">Sheet6!$C$7</definedName>
    <definedName name="_xlchart.v1.203" hidden="1">Sheet6!$C$8:$C$259</definedName>
    <definedName name="_xlchart.v1.204" hidden="1">Sheet6!$D$7</definedName>
    <definedName name="_xlchart.v1.205" hidden="1">Sheet6!$D$8:$D$258</definedName>
    <definedName name="_xlchart.v1.206" hidden="1">Sheet6!$E$7</definedName>
    <definedName name="_xlchart.v1.207" hidden="1">Sheet6!$E$8:$E$257</definedName>
    <definedName name="_xlchart.v1.208" hidden="1">Sheet6!$F$7</definedName>
    <definedName name="_xlchart.v1.209" hidden="1">Sheet6!$F$8:$F$227</definedName>
    <definedName name="_xlchart.v1.21" hidden="1">Sheet1!$E$3:$E$252</definedName>
    <definedName name="_xlchart.v1.22" hidden="1">Sheet1!$F$2</definedName>
    <definedName name="_xlchart.v1.23" hidden="1">Sheet1!$F$3:$F$222</definedName>
    <definedName name="_xlchart.v1.24" hidden="1">Sheet1!$H$2</definedName>
    <definedName name="_xlchart.v1.25" hidden="1">Sheet1!$H$3:$H$34</definedName>
    <definedName name="_xlchart.v1.26" hidden="1">Sheet1!$I$2</definedName>
    <definedName name="_xlchart.v1.27" hidden="1">Sheet1!$I$3:$I$255</definedName>
    <definedName name="_xlchart.v1.28" hidden="1">Sheet1!$J$2</definedName>
    <definedName name="_xlchart.v1.29" hidden="1">Sheet1!$J$3:$J$254</definedName>
    <definedName name="_xlchart.v1.3" hidden="1">AAPL!$C$1</definedName>
    <definedName name="_xlchart.v1.30" hidden="1">Sheet1!$K$2</definedName>
    <definedName name="_xlchart.v1.31" hidden="1">Sheet1!$K$3:$K$253</definedName>
    <definedName name="_xlchart.v1.32" hidden="1">Sheet1!$L$2</definedName>
    <definedName name="_xlchart.v1.33" hidden="1">Sheet1!$L$3:$L$252</definedName>
    <definedName name="_xlchart.v1.34" hidden="1">Sheet1!$M$2</definedName>
    <definedName name="_xlchart.v1.35" hidden="1">Sheet1!$M$3:$M$222</definedName>
    <definedName name="_xlchart.v1.36" hidden="1">'Pivottable ẨN'!$AE$2:$AE$1259</definedName>
    <definedName name="_xlchart.v1.37" hidden="1">NVDA!$B$1</definedName>
    <definedName name="_xlchart.v1.38" hidden="1">NVDA!$B$2:$B$1259</definedName>
    <definedName name="_xlchart.v1.39" hidden="1">NVDA!$C$1</definedName>
    <definedName name="_xlchart.v1.4" hidden="1">AAPL!$C$2:$C$1259</definedName>
    <definedName name="_xlchart.v1.40" hidden="1">NVDA!$C$2:$C$1259</definedName>
    <definedName name="_xlchart.v1.41" hidden="1">NVDA!$D$1</definedName>
    <definedName name="_xlchart.v1.42" hidden="1">NVDA!$D$2:$D$1259</definedName>
    <definedName name="_xlchart.v1.43" hidden="1">NVDA!$E$1</definedName>
    <definedName name="_xlchart.v1.44" hidden="1">NVDA!$E$2:$E$1259</definedName>
    <definedName name="_xlchart.v1.45" hidden="1">NVDA!$F$1</definedName>
    <definedName name="_xlchart.v1.46" hidden="1">NVDA!$F$2:$F$1259</definedName>
    <definedName name="_xlchart.v1.47" hidden="1">Sheet2!$AG$24:$AG$55</definedName>
    <definedName name="_xlchart.v1.48" hidden="1">Sheet2!$AI$24:$AI$275</definedName>
    <definedName name="_xlchart.v1.49" hidden="1">Sheet2!$AJ$24:$AJ$274</definedName>
    <definedName name="_xlchart.v1.5" hidden="1">AAPL!$D$1</definedName>
    <definedName name="_xlchart.v1.50" hidden="1">Sheet2!$AK$24:$AK$273</definedName>
    <definedName name="_xlchart.v1.51" hidden="1">Sheet2!$AL$24:$AL$243</definedName>
    <definedName name="_xlchart.v1.52" hidden="1">Sheet2!$AA$9:$AA$258</definedName>
    <definedName name="_xlchart.v1.53" hidden="1">Sheet2!$AB$9:$AB$228</definedName>
    <definedName name="_xlchart.v1.54" hidden="1">Sheet2!$W$9</definedName>
    <definedName name="_xlchart.v1.55" hidden="1">Sheet2!$X$9:$X$261</definedName>
    <definedName name="_xlchart.v1.56" hidden="1">Sheet2!$Y$9:$Y$260</definedName>
    <definedName name="_xlchart.v1.57" hidden="1">Sheet2!$Z$9:$Z$259</definedName>
    <definedName name="_xlchart.v1.58" hidden="1">'Pivottable ẨN'!$X$1</definedName>
    <definedName name="_xlchart.v1.59" hidden="1">'Pivottable ẨN'!$X$2:$X$1260</definedName>
    <definedName name="_xlchart.v1.6" hidden="1">AAPL!$D$2:$D$1259</definedName>
    <definedName name="_xlchart.v1.60" hidden="1">MSFT!$B$1</definedName>
    <definedName name="_xlchart.v1.61" hidden="1">MSFT!$B$2:$B$1259</definedName>
    <definedName name="_xlchart.v1.62" hidden="1">MSFT!$C$1</definedName>
    <definedName name="_xlchart.v1.63" hidden="1">MSFT!$C$2:$C$1259</definedName>
    <definedName name="_xlchart.v1.64" hidden="1">MSFT!$D$1</definedName>
    <definedName name="_xlchart.v1.65" hidden="1">MSFT!$D$2:$D$1259</definedName>
    <definedName name="_xlchart.v1.66" hidden="1">MSFT!$E$1</definedName>
    <definedName name="_xlchart.v1.67" hidden="1">MSFT!$E$2:$E$1259</definedName>
    <definedName name="_xlchart.v1.68" hidden="1">MSFT!$F$1</definedName>
    <definedName name="_xlchart.v1.69" hidden="1">MSFT!$F$2:$F$1259</definedName>
    <definedName name="_xlchart.v1.7" hidden="1">AAPL!$E$1</definedName>
    <definedName name="_xlchart.v1.70" hidden="1">Sheet2!$AG$24:$AG$55</definedName>
    <definedName name="_xlchart.v1.71" hidden="1">Sheet2!$AH$24:$AH$276</definedName>
    <definedName name="_xlchart.v1.72" hidden="1">Sheet2!$AI$24:$AI$275</definedName>
    <definedName name="_xlchart.v1.73" hidden="1">Sheet2!$AJ$24:$AJ$274</definedName>
    <definedName name="_xlchart.v1.74" hidden="1">Sheet2!$AK$24:$AK$273</definedName>
    <definedName name="_xlchart.v1.75" hidden="1">Sheet2!$AL$24:$AL$243</definedName>
    <definedName name="_xlchart.v1.76" hidden="1">Sheet2!$AQ$26:$AQ$57</definedName>
    <definedName name="_xlchart.v1.77" hidden="1">Sheet2!$AR$26:$AR$278</definedName>
    <definedName name="_xlchart.v1.78" hidden="1">Sheet2!$AS$26:$AS$277</definedName>
    <definedName name="_xlchart.v1.79" hidden="1">Sheet2!$AT$26:$AT$276</definedName>
    <definedName name="_xlchart.v1.8" hidden="1">AAPL!$E$2:$E$1259</definedName>
    <definedName name="_xlchart.v1.80" hidden="1">Sheet2!$AU$26:$AU$275</definedName>
    <definedName name="_xlchart.v1.81" hidden="1">Sheet2!$AV$26:$AV$245</definedName>
    <definedName name="_xlchart.v1.82" hidden="1">SONY!$B$1</definedName>
    <definedName name="_xlchart.v1.83" hidden="1">SONY!$B$2:$B$1259</definedName>
    <definedName name="_xlchart.v1.84" hidden="1">SONY!$C$1</definedName>
    <definedName name="_xlchart.v1.85" hidden="1">SONY!$C$2:$C$1259</definedName>
    <definedName name="_xlchart.v1.86" hidden="1">SONY!$D$1</definedName>
    <definedName name="_xlchart.v1.87" hidden="1">SONY!$D$2:$D$1259</definedName>
    <definedName name="_xlchart.v1.88" hidden="1">SONY!$E$1</definedName>
    <definedName name="_xlchart.v1.89" hidden="1">SONY!$E$2:$E$1259</definedName>
    <definedName name="_xlchart.v1.9" hidden="1">AAPL!$F$1</definedName>
    <definedName name="_xlchart.v1.90" hidden="1">SONY!$F$1</definedName>
    <definedName name="_xlchart.v1.91" hidden="1">SONY!$F$2:$F$1259</definedName>
    <definedName name="_xlchart.v1.92" hidden="1">'Pivottable ẨN'!$AM$1</definedName>
    <definedName name="_xlchart.v1.93" hidden="1">'Pivottable ẨN'!$AM$2:$AM$1259</definedName>
    <definedName name="_xlchart.v1.94" hidden="1">Sheet3!$H$8:$H$39</definedName>
    <definedName name="_xlchart.v1.95" hidden="1">Sheet3!$I$8:$I$260</definedName>
    <definedName name="_xlchart.v1.96" hidden="1">Sheet3!$J$8:$J$259</definedName>
    <definedName name="_xlchart.v1.97" hidden="1">Sheet3!$K$8:$K$258</definedName>
    <definedName name="_xlchart.v1.98" hidden="1">Sheet3!$L$8:$L$257</definedName>
    <definedName name="_xlchart.v1.99" hidden="1">Sheet3!$M$8:$M$227</definedName>
    <definedName name="ExternalData_1" localSheetId="8" hidden="1">AAPL!$A$1:$G$1259</definedName>
    <definedName name="ExternalData_1" localSheetId="16" hidden="1">INTC!$A$1:$G$1259</definedName>
    <definedName name="ExternalData_1" localSheetId="10" hidden="1">MSFT!$A$1:$G$1259</definedName>
    <definedName name="ExternalData_1" localSheetId="9" hidden="1">NVDA!$A$1:$G$1259</definedName>
    <definedName name="ExternalData_1" localSheetId="3" hidden="1">Pivottable!$A$1:$AN$1259</definedName>
    <definedName name="ExternalData_1" localSheetId="11" hidden="1">SONY!$A$1:$G$1259</definedName>
    <definedName name="ExternalData_2" localSheetId="5" hidden="1">Mớ!$A$1:$AN$7</definedName>
    <definedName name="ExternalData_2" localSheetId="6" hidden="1">'Mớ 2'!$A$1:$AD$7</definedName>
    <definedName name="Slicer_Quarters">#N/A</definedName>
    <definedName name="Slicer_Quarters2">#N/A</definedName>
    <definedName name="Slicer_Quarters3">#N/A</definedName>
    <definedName name="Slicer_Quarters4">#N/A</definedName>
    <definedName name="Slicer_Years__Price">#N/A</definedName>
    <definedName name="Slicer_Years__Price1">#N/A</definedName>
  </definedNames>
  <calcPr calcId="191029"/>
  <pivotCaches>
    <pivotCache cacheId="0" r:id="rId19"/>
    <pivotCache cacheId="1" r:id="rId20"/>
    <pivotCache cacheId="2" r:id="rId21"/>
    <pivotCache cacheId="3" r:id="rId22"/>
    <pivotCache cacheId="4" r:id="rId23"/>
    <pivotCache cacheId="5" r:id="rId24"/>
    <pivotCache cacheId="6" r:id="rId25"/>
  </pivotCaches>
  <extLst>
    <ext xmlns:x14="http://schemas.microsoft.com/office/spreadsheetml/2009/9/main" uri="{BBE1A952-AA13-448e-AADC-164F8A28A991}">
      <x14:slicerCaches>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7" i="34" l="1"/>
  <c r="W8" i="34" s="1"/>
  <c r="W9" i="34" s="1"/>
  <c r="W10" i="34" s="1"/>
  <c r="W11" i="34" s="1"/>
  <c r="W12" i="34" s="1"/>
  <c r="W13" i="34" s="1"/>
  <c r="W14" i="34" s="1"/>
  <c r="W15" i="34" s="1"/>
  <c r="W16" i="34" s="1"/>
  <c r="W17" i="34" s="1"/>
  <c r="W18" i="34" s="1"/>
  <c r="W19" i="34" s="1"/>
  <c r="W20" i="34" s="1"/>
  <c r="W21" i="34" s="1"/>
  <c r="W22" i="34" s="1"/>
  <c r="W23" i="34" s="1"/>
  <c r="W24" i="34" s="1"/>
  <c r="W25" i="34" s="1"/>
  <c r="W26" i="34" s="1"/>
  <c r="W27" i="34" s="1"/>
  <c r="W28" i="34" s="1"/>
  <c r="W29" i="34" s="1"/>
  <c r="W30" i="34" s="1"/>
  <c r="W31" i="34" s="1"/>
  <c r="W32" i="34" s="1"/>
  <c r="W33" i="34" s="1"/>
  <c r="W34" i="34" s="1"/>
  <c r="W35" i="34" s="1"/>
  <c r="W36" i="34" s="1"/>
  <c r="W37" i="34" s="1"/>
  <c r="W38" i="34" s="1"/>
  <c r="W39" i="34" s="1"/>
  <c r="W40" i="34" s="1"/>
  <c r="W41" i="34" s="1"/>
  <c r="W42" i="34" s="1"/>
  <c r="W43" i="34" s="1"/>
  <c r="W44" i="34" s="1"/>
  <c r="W45" i="34" s="1"/>
  <c r="W46" i="34" s="1"/>
  <c r="W47" i="34" s="1"/>
  <c r="W48" i="34" s="1"/>
  <c r="W49" i="34" s="1"/>
  <c r="W50" i="34" s="1"/>
  <c r="W51" i="34" s="1"/>
  <c r="W52" i="34" s="1"/>
  <c r="W53" i="34" s="1"/>
  <c r="W54" i="34" s="1"/>
  <c r="W55" i="34" s="1"/>
  <c r="W56" i="34" s="1"/>
  <c r="W57" i="34" s="1"/>
  <c r="W58" i="34" s="1"/>
  <c r="W59" i="34" s="1"/>
  <c r="W60" i="34" s="1"/>
  <c r="W61" i="34" s="1"/>
  <c r="W62" i="34" s="1"/>
  <c r="W63" i="34" s="1"/>
  <c r="W64" i="34" s="1"/>
  <c r="W65" i="34" s="1"/>
  <c r="S18" i="34"/>
  <c r="S19" i="34"/>
  <c r="S20" i="34"/>
  <c r="S21" i="34"/>
  <c r="S22" i="34"/>
  <c r="S23" i="34"/>
  <c r="S24" i="34"/>
  <c r="S25" i="34"/>
  <c r="S26" i="34"/>
  <c r="S27" i="34"/>
  <c r="S28" i="34"/>
  <c r="S29" i="34"/>
  <c r="S30" i="34"/>
  <c r="S31" i="34"/>
  <c r="S32" i="34"/>
  <c r="S33" i="34"/>
  <c r="S34" i="34"/>
  <c r="S35" i="34"/>
  <c r="S36" i="34"/>
  <c r="S37" i="34"/>
  <c r="S38" i="34"/>
  <c r="S39" i="34"/>
  <c r="S40" i="34"/>
  <c r="S41" i="34"/>
  <c r="S42" i="34"/>
  <c r="S43" i="34"/>
  <c r="S44" i="34"/>
  <c r="S45" i="34"/>
  <c r="S46" i="34"/>
  <c r="S47" i="34"/>
  <c r="S48" i="34"/>
  <c r="S49" i="34"/>
  <c r="S50" i="34"/>
  <c r="S51" i="34"/>
  <c r="S52" i="34"/>
  <c r="S53" i="34"/>
  <c r="S54" i="34"/>
  <c r="S55" i="34"/>
  <c r="S56" i="34"/>
  <c r="S57" i="34"/>
  <c r="S58" i="34"/>
  <c r="S59" i="34"/>
  <c r="S60" i="34"/>
  <c r="S61" i="34"/>
  <c r="S62" i="34"/>
  <c r="S63" i="34"/>
  <c r="S64" i="34"/>
  <c r="S65" i="34"/>
  <c r="S7" i="34"/>
  <c r="Z7" i="34" s="1"/>
  <c r="Z8" i="34" s="1"/>
  <c r="Z9" i="34" s="1"/>
  <c r="Z10" i="34" s="1"/>
  <c r="Z11" i="34" s="1"/>
  <c r="Z12" i="34" s="1"/>
  <c r="Z13" i="34" s="1"/>
  <c r="Z14" i="34" s="1"/>
  <c r="Z15" i="34" s="1"/>
  <c r="Z16" i="34" s="1"/>
  <c r="Z17" i="34" s="1"/>
  <c r="Z18" i="34" s="1"/>
  <c r="Z19" i="34" s="1"/>
  <c r="Z20" i="34" s="1"/>
  <c r="Z21" i="34" s="1"/>
  <c r="Z22" i="34" s="1"/>
  <c r="Z23" i="34" s="1"/>
  <c r="Z24" i="34" s="1"/>
  <c r="Z25" i="34" s="1"/>
  <c r="Z26" i="34" s="1"/>
  <c r="Z27" i="34" s="1"/>
  <c r="Z28" i="34" s="1"/>
  <c r="Z29" i="34" s="1"/>
  <c r="Z30" i="34" s="1"/>
  <c r="Z31" i="34" s="1"/>
  <c r="Z32" i="34" s="1"/>
  <c r="Z33" i="34" s="1"/>
  <c r="Z34" i="34" s="1"/>
  <c r="Z35" i="34" s="1"/>
  <c r="Z36" i="34" s="1"/>
  <c r="Z37" i="34" s="1"/>
  <c r="Z38" i="34" s="1"/>
  <c r="Z39" i="34" s="1"/>
  <c r="Z40" i="34" s="1"/>
  <c r="Z41" i="34" s="1"/>
  <c r="Z42" i="34" s="1"/>
  <c r="Z43" i="34" s="1"/>
  <c r="Z44" i="34" s="1"/>
  <c r="Z45" i="34" s="1"/>
  <c r="Z46" i="34" s="1"/>
  <c r="Z47" i="34" s="1"/>
  <c r="Z48" i="34" s="1"/>
  <c r="Z49" i="34" s="1"/>
  <c r="Z50" i="34" s="1"/>
  <c r="Z51" i="34" s="1"/>
  <c r="Z52" i="34" s="1"/>
  <c r="Z53" i="34" s="1"/>
  <c r="Z54" i="34" s="1"/>
  <c r="Z55" i="34" s="1"/>
  <c r="Z56" i="34" s="1"/>
  <c r="Z57" i="34" s="1"/>
  <c r="Z58" i="34" s="1"/>
  <c r="Z59" i="34" s="1"/>
  <c r="Z60" i="34" s="1"/>
  <c r="Z61" i="34" s="1"/>
  <c r="Z62" i="34" s="1"/>
  <c r="Z63" i="34" s="1"/>
  <c r="Z64" i="34" s="1"/>
  <c r="Z65" i="34" s="1"/>
  <c r="S8" i="34"/>
  <c r="S9" i="34"/>
  <c r="S10" i="34"/>
  <c r="S11" i="34"/>
  <c r="S12" i="34"/>
  <c r="S13" i="34"/>
  <c r="S14" i="34"/>
  <c r="S15" i="34"/>
  <c r="S16" i="34"/>
  <c r="S17" i="34"/>
  <c r="P6" i="34"/>
  <c r="Q6" i="34"/>
  <c r="R6" i="34"/>
  <c r="S6" i="34"/>
  <c r="P7" i="34"/>
  <c r="Q7" i="34"/>
  <c r="X7" i="34" s="1"/>
  <c r="X8" i="34" s="1"/>
  <c r="X9" i="34" s="1"/>
  <c r="X10" i="34" s="1"/>
  <c r="X11" i="34" s="1"/>
  <c r="X12" i="34" s="1"/>
  <c r="X13" i="34" s="1"/>
  <c r="X14" i="34" s="1"/>
  <c r="X15" i="34" s="1"/>
  <c r="X16" i="34" s="1"/>
  <c r="X17" i="34" s="1"/>
  <c r="X18" i="34" s="1"/>
  <c r="X19" i="34" s="1"/>
  <c r="X20" i="34" s="1"/>
  <c r="X21" i="34" s="1"/>
  <c r="X22" i="34" s="1"/>
  <c r="X23" i="34" s="1"/>
  <c r="X24" i="34" s="1"/>
  <c r="X25" i="34" s="1"/>
  <c r="X26" i="34" s="1"/>
  <c r="X27" i="34" s="1"/>
  <c r="X28" i="34" s="1"/>
  <c r="X29" i="34" s="1"/>
  <c r="X30" i="34" s="1"/>
  <c r="X31" i="34" s="1"/>
  <c r="X32" i="34" s="1"/>
  <c r="X33" i="34" s="1"/>
  <c r="X34" i="34" s="1"/>
  <c r="X35" i="34" s="1"/>
  <c r="X36" i="34" s="1"/>
  <c r="X37" i="34" s="1"/>
  <c r="X38" i="34" s="1"/>
  <c r="X39" i="34" s="1"/>
  <c r="X40" i="34" s="1"/>
  <c r="X41" i="34" s="1"/>
  <c r="X42" i="34" s="1"/>
  <c r="X43" i="34" s="1"/>
  <c r="X44" i="34" s="1"/>
  <c r="X45" i="34" s="1"/>
  <c r="X46" i="34" s="1"/>
  <c r="X47" i="34" s="1"/>
  <c r="X48" i="34" s="1"/>
  <c r="X49" i="34" s="1"/>
  <c r="X50" i="34" s="1"/>
  <c r="X51" i="34" s="1"/>
  <c r="X52" i="34" s="1"/>
  <c r="X53" i="34" s="1"/>
  <c r="X54" i="34" s="1"/>
  <c r="X55" i="34" s="1"/>
  <c r="X56" i="34" s="1"/>
  <c r="X57" i="34" s="1"/>
  <c r="X58" i="34" s="1"/>
  <c r="X59" i="34" s="1"/>
  <c r="X60" i="34" s="1"/>
  <c r="X61" i="34" s="1"/>
  <c r="X62" i="34" s="1"/>
  <c r="X63" i="34" s="1"/>
  <c r="X64" i="34" s="1"/>
  <c r="X65" i="34" s="1"/>
  <c r="R7" i="34"/>
  <c r="Y7" i="34" s="1"/>
  <c r="Y8" i="34" s="1"/>
  <c r="Y9" i="34" s="1"/>
  <c r="Y10" i="34" s="1"/>
  <c r="Y11" i="34" s="1"/>
  <c r="Y12" i="34" s="1"/>
  <c r="Y13" i="34" s="1"/>
  <c r="Y14" i="34" s="1"/>
  <c r="Y15" i="34" s="1"/>
  <c r="Y16" i="34" s="1"/>
  <c r="Y17" i="34" s="1"/>
  <c r="Y18" i="34" s="1"/>
  <c r="Y19" i="34" s="1"/>
  <c r="Y20" i="34" s="1"/>
  <c r="Y21" i="34" s="1"/>
  <c r="Y22" i="34" s="1"/>
  <c r="Y23" i="34" s="1"/>
  <c r="Y24" i="34" s="1"/>
  <c r="Y25" i="34" s="1"/>
  <c r="Y26" i="34" s="1"/>
  <c r="Y27" i="34" s="1"/>
  <c r="Y28" i="34" s="1"/>
  <c r="Y29" i="34" s="1"/>
  <c r="Y30" i="34" s="1"/>
  <c r="Y31" i="34" s="1"/>
  <c r="Y32" i="34" s="1"/>
  <c r="Y33" i="34" s="1"/>
  <c r="Y34" i="34" s="1"/>
  <c r="Y35" i="34" s="1"/>
  <c r="Y36" i="34" s="1"/>
  <c r="Y37" i="34" s="1"/>
  <c r="Y38" i="34" s="1"/>
  <c r="Y39" i="34" s="1"/>
  <c r="Y40" i="34" s="1"/>
  <c r="Y41" i="34" s="1"/>
  <c r="Y42" i="34" s="1"/>
  <c r="Y43" i="34" s="1"/>
  <c r="Y44" i="34" s="1"/>
  <c r="Y45" i="34" s="1"/>
  <c r="Y46" i="34" s="1"/>
  <c r="Y47" i="34" s="1"/>
  <c r="Y48" i="34" s="1"/>
  <c r="Y49" i="34" s="1"/>
  <c r="Y50" i="34" s="1"/>
  <c r="Y51" i="34" s="1"/>
  <c r="Y52" i="34" s="1"/>
  <c r="Y53" i="34" s="1"/>
  <c r="Y54" i="34" s="1"/>
  <c r="Y55" i="34" s="1"/>
  <c r="Y56" i="34" s="1"/>
  <c r="Y57" i="34" s="1"/>
  <c r="Y58" i="34" s="1"/>
  <c r="Y59" i="34" s="1"/>
  <c r="Y60" i="34" s="1"/>
  <c r="Y61" i="34" s="1"/>
  <c r="Y62" i="34" s="1"/>
  <c r="Y63" i="34" s="1"/>
  <c r="Y64" i="34" s="1"/>
  <c r="Y65" i="34" s="1"/>
  <c r="P8" i="34"/>
  <c r="Q8" i="34"/>
  <c r="R8" i="34"/>
  <c r="P9" i="34"/>
  <c r="Q9" i="34"/>
  <c r="R9" i="34"/>
  <c r="P10" i="34"/>
  <c r="Q10" i="34"/>
  <c r="R10" i="34"/>
  <c r="P11" i="34"/>
  <c r="Q11" i="34"/>
  <c r="R11" i="34"/>
  <c r="P12" i="34"/>
  <c r="Q12" i="34"/>
  <c r="R12" i="34"/>
  <c r="P13" i="34"/>
  <c r="Q13" i="34"/>
  <c r="R13" i="34"/>
  <c r="P14" i="34"/>
  <c r="Q14" i="34"/>
  <c r="R14" i="34"/>
  <c r="P15" i="34"/>
  <c r="Q15" i="34"/>
  <c r="R15" i="34"/>
  <c r="P16" i="34"/>
  <c r="Q16" i="34"/>
  <c r="R16" i="34"/>
  <c r="P17" i="34"/>
  <c r="Q17" i="34"/>
  <c r="R17" i="34"/>
  <c r="P18" i="34"/>
  <c r="Q18" i="34"/>
  <c r="R18" i="34"/>
  <c r="P19" i="34"/>
  <c r="Q19" i="34"/>
  <c r="R19" i="34"/>
  <c r="P20" i="34"/>
  <c r="Q20" i="34"/>
  <c r="R20" i="34"/>
  <c r="P21" i="34"/>
  <c r="Q21" i="34"/>
  <c r="R21" i="34"/>
  <c r="P22" i="34"/>
  <c r="Q22" i="34"/>
  <c r="R22" i="34"/>
  <c r="P23" i="34"/>
  <c r="Q23" i="34"/>
  <c r="R23" i="34"/>
  <c r="P24" i="34"/>
  <c r="Q24" i="34"/>
  <c r="R24" i="34"/>
  <c r="P25" i="34"/>
  <c r="Q25" i="34"/>
  <c r="R25" i="34"/>
  <c r="P26" i="34"/>
  <c r="Q26" i="34"/>
  <c r="R26" i="34"/>
  <c r="P27" i="34"/>
  <c r="Q27" i="34"/>
  <c r="R27" i="34"/>
  <c r="P28" i="34"/>
  <c r="Q28" i="34"/>
  <c r="R28" i="34"/>
  <c r="P29" i="34"/>
  <c r="Q29" i="34"/>
  <c r="R29" i="34"/>
  <c r="P30" i="34"/>
  <c r="Q30" i="34"/>
  <c r="R30" i="34"/>
  <c r="P31" i="34"/>
  <c r="Q31" i="34"/>
  <c r="R31" i="34"/>
  <c r="P32" i="34"/>
  <c r="Q32" i="34"/>
  <c r="R32" i="34"/>
  <c r="P33" i="34"/>
  <c r="Q33" i="34"/>
  <c r="R33" i="34"/>
  <c r="P34" i="34"/>
  <c r="Q34" i="34"/>
  <c r="R34" i="34"/>
  <c r="P35" i="34"/>
  <c r="Q35" i="34"/>
  <c r="R35" i="34"/>
  <c r="P36" i="34"/>
  <c r="Q36" i="34"/>
  <c r="R36" i="34"/>
  <c r="P37" i="34"/>
  <c r="Q37" i="34"/>
  <c r="R37" i="34"/>
  <c r="P38" i="34"/>
  <c r="Q38" i="34"/>
  <c r="R38" i="34"/>
  <c r="P39" i="34"/>
  <c r="Q39" i="34"/>
  <c r="R39" i="34"/>
  <c r="P40" i="34"/>
  <c r="Q40" i="34"/>
  <c r="R40" i="34"/>
  <c r="P41" i="34"/>
  <c r="Q41" i="34"/>
  <c r="R41" i="34"/>
  <c r="P42" i="34"/>
  <c r="Q42" i="34"/>
  <c r="R42" i="34"/>
  <c r="P43" i="34"/>
  <c r="Q43" i="34"/>
  <c r="R43" i="34"/>
  <c r="P44" i="34"/>
  <c r="Q44" i="34"/>
  <c r="R44" i="34"/>
  <c r="P45" i="34"/>
  <c r="Q45" i="34"/>
  <c r="R45" i="34"/>
  <c r="P46" i="34"/>
  <c r="Q46" i="34"/>
  <c r="R46" i="34"/>
  <c r="P47" i="34"/>
  <c r="Q47" i="34"/>
  <c r="R47" i="34"/>
  <c r="P48" i="34"/>
  <c r="Q48" i="34"/>
  <c r="R48" i="34"/>
  <c r="P49" i="34"/>
  <c r="Q49" i="34"/>
  <c r="R49" i="34"/>
  <c r="P50" i="34"/>
  <c r="Q50" i="34"/>
  <c r="R50" i="34"/>
  <c r="P51" i="34"/>
  <c r="Q51" i="34"/>
  <c r="R51" i="34"/>
  <c r="P52" i="34"/>
  <c r="Q52" i="34"/>
  <c r="R52" i="34"/>
  <c r="P53" i="34"/>
  <c r="Q53" i="34"/>
  <c r="R53" i="34"/>
  <c r="P54" i="34"/>
  <c r="Q54" i="34"/>
  <c r="R54" i="34"/>
  <c r="P55" i="34"/>
  <c r="Q55" i="34"/>
  <c r="R55" i="34"/>
  <c r="P56" i="34"/>
  <c r="Q56" i="34"/>
  <c r="R56" i="34"/>
  <c r="P57" i="34"/>
  <c r="Q57" i="34"/>
  <c r="R57" i="34"/>
  <c r="P58" i="34"/>
  <c r="Q58" i="34"/>
  <c r="R58" i="34"/>
  <c r="P59" i="34"/>
  <c r="Q59" i="34"/>
  <c r="R59" i="34"/>
  <c r="P60" i="34"/>
  <c r="Q60" i="34"/>
  <c r="R60" i="34"/>
  <c r="P61" i="34"/>
  <c r="Q61" i="34"/>
  <c r="R61" i="34"/>
  <c r="P62" i="34"/>
  <c r="Q62" i="34"/>
  <c r="R62" i="34"/>
  <c r="P63" i="34"/>
  <c r="Q63" i="34"/>
  <c r="R63" i="34"/>
  <c r="P64" i="34"/>
  <c r="Q64" i="34"/>
  <c r="R64" i="34"/>
  <c r="P65" i="34"/>
  <c r="Q65" i="34"/>
  <c r="R65" i="34"/>
  <c r="O7" i="34"/>
  <c r="V7" i="34" s="1"/>
  <c r="V8" i="34" s="1"/>
  <c r="V9" i="34" s="1"/>
  <c r="V10" i="34" s="1"/>
  <c r="V11" i="34" s="1"/>
  <c r="V12" i="34" s="1"/>
  <c r="V13" i="34" s="1"/>
  <c r="V14" i="34" s="1"/>
  <c r="V15" i="34" s="1"/>
  <c r="V16" i="34" s="1"/>
  <c r="V17" i="34" s="1"/>
  <c r="V18" i="34" s="1"/>
  <c r="V19" i="34" s="1"/>
  <c r="V20" i="34" s="1"/>
  <c r="V21" i="34" s="1"/>
  <c r="V22" i="34" s="1"/>
  <c r="V23" i="34" s="1"/>
  <c r="V24" i="34" s="1"/>
  <c r="V25" i="34" s="1"/>
  <c r="V26" i="34" s="1"/>
  <c r="V27" i="34" s="1"/>
  <c r="V28" i="34" s="1"/>
  <c r="V29" i="34" s="1"/>
  <c r="V30" i="34" s="1"/>
  <c r="V31" i="34" s="1"/>
  <c r="V32" i="34" s="1"/>
  <c r="V33" i="34" s="1"/>
  <c r="V34" i="34" s="1"/>
  <c r="V35" i="34" s="1"/>
  <c r="V36" i="34" s="1"/>
  <c r="V37" i="34" s="1"/>
  <c r="V38" i="34" s="1"/>
  <c r="V39" i="34" s="1"/>
  <c r="V40" i="34" s="1"/>
  <c r="V41" i="34" s="1"/>
  <c r="V42" i="34" s="1"/>
  <c r="V43" i="34" s="1"/>
  <c r="V44" i="34" s="1"/>
  <c r="V45" i="34" s="1"/>
  <c r="V46" i="34" s="1"/>
  <c r="V47" i="34" s="1"/>
  <c r="V48" i="34" s="1"/>
  <c r="V49" i="34" s="1"/>
  <c r="V50" i="34" s="1"/>
  <c r="V51" i="34" s="1"/>
  <c r="V52" i="34" s="1"/>
  <c r="V53" i="34" s="1"/>
  <c r="V54" i="34" s="1"/>
  <c r="V55" i="34" s="1"/>
  <c r="V56" i="34" s="1"/>
  <c r="V57" i="34" s="1"/>
  <c r="V58" i="34" s="1"/>
  <c r="V59" i="34" s="1"/>
  <c r="V60" i="34" s="1"/>
  <c r="V61" i="34" s="1"/>
  <c r="V62" i="34" s="1"/>
  <c r="V63" i="34" s="1"/>
  <c r="V64" i="34" s="1"/>
  <c r="V65" i="34" s="1"/>
  <c r="O8" i="34"/>
  <c r="O9" i="34"/>
  <c r="O10" i="34"/>
  <c r="O11" i="34"/>
  <c r="O12" i="34"/>
  <c r="O13" i="34"/>
  <c r="O14" i="34"/>
  <c r="O15" i="34"/>
  <c r="O16" i="34"/>
  <c r="O17" i="34"/>
  <c r="O18" i="34"/>
  <c r="O19" i="34"/>
  <c r="O20" i="34"/>
  <c r="O21" i="34"/>
  <c r="O22" i="34"/>
  <c r="O23" i="34"/>
  <c r="O24" i="34"/>
  <c r="O25" i="34"/>
  <c r="O26" i="34"/>
  <c r="O27" i="34"/>
  <c r="O28" i="34"/>
  <c r="O29" i="34"/>
  <c r="O30" i="34"/>
  <c r="O31" i="34"/>
  <c r="O32" i="34"/>
  <c r="O33" i="34"/>
  <c r="O34" i="34"/>
  <c r="O35" i="34"/>
  <c r="O36" i="34"/>
  <c r="O37" i="34"/>
  <c r="O38" i="34"/>
  <c r="O39" i="34"/>
  <c r="O40" i="34"/>
  <c r="O41" i="34"/>
  <c r="O42" i="34"/>
  <c r="O43" i="34"/>
  <c r="O44" i="34"/>
  <c r="O45" i="34"/>
  <c r="O46" i="34"/>
  <c r="O47" i="34"/>
  <c r="O48" i="34"/>
  <c r="O49" i="34"/>
  <c r="O50" i="34"/>
  <c r="O51" i="34"/>
  <c r="O52" i="34"/>
  <c r="O53" i="34"/>
  <c r="O54" i="34"/>
  <c r="O55" i="34"/>
  <c r="O56" i="34"/>
  <c r="O57" i="34"/>
  <c r="O58" i="34"/>
  <c r="O59" i="34"/>
  <c r="O60" i="34"/>
  <c r="O61" i="34"/>
  <c r="O62" i="34"/>
  <c r="O63" i="34"/>
  <c r="O64" i="34"/>
  <c r="O65" i="34"/>
  <c r="O6" i="34"/>
  <c r="K5" i="33"/>
  <c r="K6" i="33" s="1"/>
  <c r="K7" i="33" s="1"/>
  <c r="K8" i="33" s="1"/>
  <c r="K9" i="33" s="1"/>
  <c r="K10" i="33" s="1"/>
  <c r="K11" i="33" s="1"/>
  <c r="K12" i="33" s="1"/>
  <c r="K13" i="33" s="1"/>
  <c r="K14" i="33" s="1"/>
  <c r="K15" i="33" s="1"/>
  <c r="K16" i="33" s="1"/>
  <c r="K17" i="33" s="1"/>
  <c r="K18" i="33" s="1"/>
  <c r="K19" i="33" s="1"/>
  <c r="K20" i="33" s="1"/>
  <c r="K21" i="33" s="1"/>
  <c r="K22" i="33" s="1"/>
  <c r="K23" i="33" s="1"/>
  <c r="K24" i="33" s="1"/>
  <c r="K25" i="33" s="1"/>
  <c r="K26" i="33" s="1"/>
  <c r="K27" i="33" s="1"/>
  <c r="K28" i="33" s="1"/>
  <c r="K29" i="33" s="1"/>
  <c r="K30" i="33" s="1"/>
  <c r="K31" i="33" s="1"/>
  <c r="K32" i="33" s="1"/>
  <c r="K33" i="33" s="1"/>
  <c r="K34" i="33" s="1"/>
  <c r="K35" i="33" s="1"/>
  <c r="K36" i="33" s="1"/>
  <c r="K37" i="33" s="1"/>
  <c r="K38" i="33" s="1"/>
  <c r="K39" i="33" s="1"/>
  <c r="K40" i="33" s="1"/>
  <c r="K41" i="33" s="1"/>
  <c r="K42" i="33" s="1"/>
  <c r="K43" i="33" s="1"/>
  <c r="K44" i="33" s="1"/>
  <c r="K45" i="33" s="1"/>
  <c r="K46" i="33" s="1"/>
  <c r="K47" i="33" s="1"/>
  <c r="K48" i="33" s="1"/>
  <c r="K49" i="33" s="1"/>
  <c r="K50" i="33" s="1"/>
  <c r="K51" i="33" s="1"/>
  <c r="K52" i="33" s="1"/>
  <c r="K53" i="33" s="1"/>
  <c r="K54" i="33" s="1"/>
  <c r="K55" i="33" s="1"/>
  <c r="K56" i="33" s="1"/>
  <c r="K57" i="33" s="1"/>
  <c r="K58" i="33" s="1"/>
  <c r="K59" i="33" s="1"/>
  <c r="K60" i="33" s="1"/>
  <c r="K61" i="33" s="1"/>
  <c r="K62" i="33" s="1"/>
  <c r="K63" i="33" s="1"/>
  <c r="K4" i="33"/>
  <c r="J5" i="33"/>
  <c r="J6" i="33"/>
  <c r="J7" i="33"/>
  <c r="J8" i="33"/>
  <c r="J9" i="33"/>
  <c r="J10" i="33"/>
  <c r="J11" i="33"/>
  <c r="J12" i="33"/>
  <c r="J13" i="33"/>
  <c r="J14" i="33"/>
  <c r="J15" i="33"/>
  <c r="J16" i="33"/>
  <c r="J17" i="33"/>
  <c r="J18" i="33"/>
  <c r="J19" i="33"/>
  <c r="J20" i="33"/>
  <c r="J21" i="33"/>
  <c r="J22" i="33"/>
  <c r="J23" i="33"/>
  <c r="J24" i="33"/>
  <c r="J25" i="33"/>
  <c r="J26" i="33"/>
  <c r="J27" i="33"/>
  <c r="J28" i="33"/>
  <c r="J29" i="33"/>
  <c r="J30" i="33"/>
  <c r="J31" i="33"/>
  <c r="J32" i="33"/>
  <c r="J33" i="33"/>
  <c r="J34" i="33"/>
  <c r="J35" i="33"/>
  <c r="J36" i="33"/>
  <c r="J37" i="33"/>
  <c r="J38" i="33"/>
  <c r="J39" i="33"/>
  <c r="J40" i="33"/>
  <c r="J41" i="33"/>
  <c r="J42" i="33"/>
  <c r="J43" i="33"/>
  <c r="J44" i="33"/>
  <c r="J45" i="33"/>
  <c r="J46" i="33"/>
  <c r="J47" i="33"/>
  <c r="J48" i="33"/>
  <c r="J49" i="33"/>
  <c r="J50" i="33"/>
  <c r="J51" i="33"/>
  <c r="J52" i="33"/>
  <c r="J53" i="33"/>
  <c r="J54" i="33"/>
  <c r="J55" i="33"/>
  <c r="J56" i="33"/>
  <c r="J57" i="33"/>
  <c r="J58" i="33"/>
  <c r="J59" i="33"/>
  <c r="J60" i="33"/>
  <c r="J61" i="33"/>
  <c r="J62" i="33"/>
  <c r="J63" i="33"/>
  <c r="J4" i="33"/>
  <c r="D3" i="33"/>
  <c r="E3" i="33"/>
  <c r="D4" i="33"/>
  <c r="E4" i="33"/>
  <c r="D5" i="33"/>
  <c r="E5" i="33"/>
  <c r="D6" i="33"/>
  <c r="E6" i="33"/>
  <c r="D7" i="33"/>
  <c r="E7" i="33"/>
  <c r="D8" i="33"/>
  <c r="E8" i="33"/>
  <c r="D9" i="33"/>
  <c r="E9" i="33"/>
  <c r="D10" i="33"/>
  <c r="E10" i="33"/>
  <c r="D11" i="33"/>
  <c r="E11" i="33"/>
  <c r="D12" i="33"/>
  <c r="E12" i="33"/>
  <c r="D13" i="33"/>
  <c r="E13" i="33"/>
  <c r="D14" i="33"/>
  <c r="E14" i="33"/>
  <c r="D15" i="33"/>
  <c r="E15" i="33"/>
  <c r="D16" i="33"/>
  <c r="E16" i="33"/>
  <c r="D17" i="33"/>
  <c r="E17" i="33"/>
  <c r="D18" i="33"/>
  <c r="E18" i="33"/>
  <c r="D19" i="33"/>
  <c r="E19" i="33"/>
  <c r="D20" i="33"/>
  <c r="E20" i="33"/>
  <c r="D21" i="33"/>
  <c r="E21" i="33"/>
  <c r="D22" i="33"/>
  <c r="E22" i="33"/>
  <c r="D23" i="33"/>
  <c r="E23" i="33"/>
  <c r="D24" i="33"/>
  <c r="E24" i="33"/>
  <c r="D25" i="33"/>
  <c r="E25" i="33"/>
  <c r="D26" i="33"/>
  <c r="E26" i="33"/>
  <c r="D27" i="33"/>
  <c r="E27" i="33"/>
  <c r="D28" i="33"/>
  <c r="E28" i="33"/>
  <c r="D29" i="33"/>
  <c r="E29" i="33"/>
  <c r="D30" i="33"/>
  <c r="E30" i="33"/>
  <c r="D31" i="33"/>
  <c r="E31" i="33"/>
  <c r="D32" i="33"/>
  <c r="E32" i="33"/>
  <c r="D33" i="33"/>
  <c r="E33" i="33"/>
  <c r="D34" i="33"/>
  <c r="E34" i="33"/>
  <c r="D35" i="33"/>
  <c r="E35" i="33"/>
  <c r="D36" i="33"/>
  <c r="E36" i="33"/>
  <c r="D37" i="33"/>
  <c r="E37" i="33"/>
  <c r="D38" i="33"/>
  <c r="E38" i="33"/>
  <c r="D39" i="33"/>
  <c r="E39" i="33"/>
  <c r="D40" i="33"/>
  <c r="E40" i="33"/>
  <c r="D41" i="33"/>
  <c r="E41" i="33"/>
  <c r="D42" i="33"/>
  <c r="E42" i="33"/>
  <c r="D43" i="33"/>
  <c r="E43" i="33"/>
  <c r="D44" i="33"/>
  <c r="E44" i="33"/>
  <c r="D45" i="33"/>
  <c r="E45" i="33"/>
  <c r="D46" i="33"/>
  <c r="E46" i="33"/>
  <c r="D47" i="33"/>
  <c r="E47" i="33"/>
  <c r="D48" i="33"/>
  <c r="E48" i="33"/>
  <c r="D49" i="33"/>
  <c r="E49" i="33"/>
  <c r="D50" i="33"/>
  <c r="E50" i="33"/>
  <c r="D51" i="33"/>
  <c r="E51" i="33"/>
  <c r="D52" i="33"/>
  <c r="E52" i="33"/>
  <c r="D53" i="33"/>
  <c r="E53" i="33"/>
  <c r="D54" i="33"/>
  <c r="E54" i="33"/>
  <c r="D55" i="33"/>
  <c r="E55" i="33"/>
  <c r="D56" i="33"/>
  <c r="E56" i="33"/>
  <c r="D57" i="33"/>
  <c r="E57" i="33"/>
  <c r="D58" i="33"/>
  <c r="E58" i="33"/>
  <c r="D59" i="33"/>
  <c r="E59" i="33"/>
  <c r="D60" i="33"/>
  <c r="E60" i="33"/>
  <c r="D61" i="33"/>
  <c r="E61" i="33"/>
  <c r="D62" i="33"/>
  <c r="E62" i="33"/>
  <c r="D63" i="33"/>
  <c r="E63" i="33"/>
  <c r="D64" i="33"/>
  <c r="E64" i="33"/>
  <c r="D65" i="33"/>
  <c r="E65" i="33"/>
  <c r="D66" i="33"/>
  <c r="E66" i="33"/>
  <c r="D67" i="33"/>
  <c r="E67" i="33"/>
  <c r="D68" i="33"/>
  <c r="E68" i="33"/>
  <c r="D69" i="33"/>
  <c r="E69" i="33"/>
  <c r="L70" i="4"/>
  <c r="Q70" i="4"/>
  <c r="J61" i="4"/>
  <c r="J62" i="4"/>
  <c r="J63" i="4"/>
  <c r="J64" i="4"/>
  <c r="J65" i="4"/>
  <c r="J66" i="4"/>
  <c r="J57" i="10"/>
  <c r="J57" i="5"/>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66" i="13" l="1"/>
  <c r="K265" i="13"/>
  <c r="K264" i="13"/>
  <c r="K263" i="13"/>
  <c r="K262" i="13"/>
  <c r="K261" i="13"/>
  <c r="K260" i="13"/>
  <c r="K259" i="13"/>
  <c r="K258" i="13"/>
  <c r="K257" i="13"/>
  <c r="K256" i="13"/>
  <c r="K255" i="13"/>
  <c r="K254" i="13"/>
  <c r="K253" i="13"/>
  <c r="K252" i="13"/>
  <c r="K251" i="13"/>
  <c r="K250" i="13"/>
  <c r="K249" i="13"/>
  <c r="K248" i="13"/>
  <c r="K247" i="13"/>
  <c r="K246" i="13"/>
  <c r="K245" i="13"/>
  <c r="K244" i="13"/>
  <c r="K243" i="13"/>
  <c r="K242" i="13"/>
  <c r="K241" i="13"/>
  <c r="K240" i="13"/>
  <c r="K239" i="13"/>
  <c r="K238" i="13"/>
  <c r="K237" i="13"/>
  <c r="K236" i="13"/>
  <c r="K235" i="13"/>
  <c r="K234" i="13"/>
  <c r="K233" i="13"/>
  <c r="K232" i="13"/>
  <c r="K231" i="13"/>
  <c r="K230" i="13"/>
  <c r="K229" i="13"/>
  <c r="K228" i="13"/>
  <c r="K227" i="13"/>
  <c r="K226" i="13"/>
  <c r="K225" i="13"/>
  <c r="K224" i="13"/>
  <c r="K223" i="13"/>
  <c r="K222" i="13"/>
  <c r="K221" i="13"/>
  <c r="K220" i="13"/>
  <c r="K219" i="13"/>
  <c r="K218" i="13"/>
  <c r="K217" i="13"/>
  <c r="K216" i="13"/>
  <c r="K215" i="13"/>
  <c r="K214" i="13"/>
  <c r="K213" i="13"/>
  <c r="K212" i="13"/>
  <c r="K211" i="13"/>
  <c r="K210" i="13"/>
  <c r="K209" i="13"/>
  <c r="K208" i="13"/>
  <c r="K207" i="13"/>
  <c r="K206" i="13"/>
  <c r="K325" i="12"/>
  <c r="K324" i="12"/>
  <c r="K323" i="12"/>
  <c r="K322" i="12"/>
  <c r="K321" i="12"/>
  <c r="K320" i="12"/>
  <c r="K319" i="12"/>
  <c r="K318" i="12"/>
  <c r="K317" i="12"/>
  <c r="K316" i="12"/>
  <c r="K315" i="12"/>
  <c r="K314" i="12"/>
  <c r="K313" i="12"/>
  <c r="K312" i="12"/>
  <c r="K311" i="12"/>
  <c r="K310" i="12"/>
  <c r="K309" i="12"/>
  <c r="K308" i="12"/>
  <c r="K307" i="12"/>
  <c r="K306" i="12"/>
  <c r="K305" i="12"/>
  <c r="K304" i="12"/>
  <c r="K303" i="12"/>
  <c r="K302" i="12"/>
  <c r="K301" i="12"/>
  <c r="K300" i="12"/>
  <c r="K299" i="12"/>
  <c r="K298" i="12"/>
  <c r="K297" i="12"/>
  <c r="K296" i="12"/>
  <c r="K295" i="12"/>
  <c r="K294" i="12"/>
  <c r="K293" i="12"/>
  <c r="K292" i="12"/>
  <c r="K291" i="12"/>
  <c r="K290" i="12"/>
  <c r="K289" i="12"/>
  <c r="K288" i="12"/>
  <c r="K287" i="12"/>
  <c r="K286" i="12"/>
  <c r="K285" i="12"/>
  <c r="K284" i="12"/>
  <c r="K283" i="12"/>
  <c r="K282" i="12"/>
  <c r="K281" i="12"/>
  <c r="K280" i="12"/>
  <c r="K279" i="12"/>
  <c r="K278" i="12"/>
  <c r="K277" i="12"/>
  <c r="K276" i="12"/>
  <c r="K275" i="12"/>
  <c r="K274" i="12"/>
  <c r="K273" i="12"/>
  <c r="K272" i="12"/>
  <c r="K271" i="12"/>
  <c r="K270" i="12"/>
  <c r="K269" i="12"/>
  <c r="K268" i="12"/>
  <c r="K267" i="12"/>
  <c r="K266" i="12"/>
  <c r="K265" i="12"/>
  <c r="K305" i="5"/>
  <c r="K304" i="5"/>
  <c r="K303" i="5"/>
  <c r="K302" i="5"/>
  <c r="K301" i="5"/>
  <c r="K300" i="5"/>
  <c r="K299" i="5"/>
  <c r="K298" i="5"/>
  <c r="K297" i="5"/>
  <c r="K296" i="5"/>
  <c r="K295" i="5"/>
  <c r="K294" i="5"/>
  <c r="K293" i="5"/>
  <c r="K292" i="5"/>
  <c r="K291" i="5"/>
  <c r="K290" i="5"/>
  <c r="K289" i="5"/>
  <c r="K288" i="5"/>
  <c r="K287" i="5"/>
  <c r="K286" i="5"/>
  <c r="K285" i="5"/>
  <c r="K284" i="5"/>
  <c r="K283" i="5"/>
  <c r="K282" i="5"/>
  <c r="K281" i="5"/>
  <c r="K280" i="5"/>
  <c r="K279" i="5"/>
  <c r="K278" i="5"/>
  <c r="K277" i="5"/>
  <c r="K276" i="5"/>
  <c r="K275" i="5"/>
  <c r="K274" i="5"/>
  <c r="K273" i="5"/>
  <c r="K272" i="5"/>
  <c r="K271" i="5"/>
  <c r="K270" i="5"/>
  <c r="K269" i="5"/>
  <c r="K268" i="5"/>
  <c r="K267" i="5"/>
  <c r="K266" i="5"/>
  <c r="K265" i="5"/>
  <c r="K264" i="5"/>
  <c r="K263" i="5"/>
  <c r="K262" i="5"/>
  <c r="K261" i="5"/>
  <c r="K260" i="5"/>
  <c r="K259" i="5"/>
  <c r="K258" i="5"/>
  <c r="K257" i="5"/>
  <c r="K256" i="5"/>
  <c r="K255" i="5"/>
  <c r="K254" i="5"/>
  <c r="K253" i="5"/>
  <c r="K252" i="5"/>
  <c r="K251" i="5"/>
  <c r="K250" i="5"/>
  <c r="K249" i="5"/>
  <c r="K248" i="5"/>
  <c r="K247" i="5"/>
  <c r="K246" i="5"/>
  <c r="K245" i="5"/>
  <c r="K287" i="10"/>
  <c r="K281" i="10"/>
  <c r="K282" i="10"/>
  <c r="K283" i="10"/>
  <c r="K284" i="10"/>
  <c r="K285" i="10"/>
  <c r="K286" i="10"/>
  <c r="K280" i="10"/>
  <c r="K279" i="10"/>
  <c r="K278" i="10"/>
  <c r="K277" i="10"/>
  <c r="K276" i="10"/>
  <c r="K275" i="10"/>
  <c r="K274" i="10"/>
  <c r="K273" i="10"/>
  <c r="K272" i="10"/>
  <c r="K271" i="10"/>
  <c r="K270" i="10"/>
  <c r="K269" i="10"/>
  <c r="K268" i="10"/>
  <c r="K267" i="10"/>
  <c r="K266" i="10"/>
  <c r="K265" i="10"/>
  <c r="K264" i="10"/>
  <c r="K263" i="10"/>
  <c r="K262" i="10"/>
  <c r="K261" i="10"/>
  <c r="K260" i="10"/>
  <c r="K259" i="10"/>
  <c r="K258" i="10"/>
  <c r="K257" i="10"/>
  <c r="K256" i="10"/>
  <c r="K255" i="10"/>
  <c r="K254" i="10"/>
  <c r="K253" i="10"/>
  <c r="K252" i="10"/>
  <c r="K251" i="10"/>
  <c r="K250" i="10"/>
  <c r="K249" i="10"/>
  <c r="K248" i="10"/>
  <c r="K247" i="10"/>
  <c r="K246" i="10"/>
  <c r="K245" i="10"/>
  <c r="K244" i="10"/>
  <c r="K243" i="10"/>
  <c r="K242" i="10"/>
  <c r="K241" i="10"/>
  <c r="K240" i="10"/>
  <c r="K239" i="10"/>
  <c r="K238" i="10"/>
  <c r="K237" i="10"/>
  <c r="K236" i="10"/>
  <c r="K235" i="10"/>
  <c r="K234" i="10"/>
  <c r="K233" i="10"/>
  <c r="K232" i="10"/>
  <c r="K231" i="10"/>
  <c r="K230" i="10"/>
  <c r="K229" i="10"/>
  <c r="K228" i="10"/>
  <c r="K227" i="10"/>
  <c r="K195"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N225" i="13" l="1"/>
  <c r="N206" i="13"/>
  <c r="N224" i="13"/>
  <c r="N213" i="13"/>
  <c r="N266" i="13"/>
  <c r="N257" i="13"/>
  <c r="N233" i="13"/>
  <c r="N253" i="13"/>
  <c r="N245" i="13"/>
  <c r="N221" i="13"/>
  <c r="N260" i="13"/>
  <c r="N252" i="13"/>
  <c r="N244" i="13"/>
  <c r="N236" i="13"/>
  <c r="N228" i="13"/>
  <c r="N220" i="13"/>
  <c r="N212" i="13"/>
  <c r="N258" i="13"/>
  <c r="N217" i="13"/>
  <c r="N261" i="13"/>
  <c r="N237" i="13"/>
  <c r="N229" i="13"/>
  <c r="N259" i="13"/>
  <c r="N251" i="13"/>
  <c r="N243" i="13"/>
  <c r="N235" i="13"/>
  <c r="N227" i="13"/>
  <c r="N219" i="13"/>
  <c r="N211" i="13"/>
  <c r="N242" i="13"/>
  <c r="N234" i="13"/>
  <c r="N226" i="13"/>
  <c r="N218" i="13"/>
  <c r="N210" i="13"/>
  <c r="N209" i="13"/>
  <c r="N208" i="13"/>
  <c r="N250" i="13"/>
  <c r="N249" i="13"/>
  <c r="N241" i="13"/>
  <c r="N264" i="13"/>
  <c r="N256" i="13"/>
  <c r="N232" i="13"/>
  <c r="N216" i="13"/>
  <c r="N263" i="13"/>
  <c r="N255" i="13"/>
  <c r="N247" i="13"/>
  <c r="N239" i="13"/>
  <c r="N231" i="13"/>
  <c r="N223" i="13"/>
  <c r="N215" i="13"/>
  <c r="N207" i="13"/>
  <c r="N265" i="13"/>
  <c r="N248" i="13"/>
  <c r="N240" i="13"/>
  <c r="N262" i="13"/>
  <c r="N254" i="13"/>
  <c r="N246" i="13"/>
  <c r="N238" i="13"/>
  <c r="N230" i="13"/>
  <c r="N222" i="13"/>
  <c r="N214" i="13"/>
  <c r="N266" i="12"/>
  <c r="N321" i="12"/>
  <c r="N278" i="12"/>
  <c r="N289" i="12"/>
  <c r="N312" i="12"/>
  <c r="N296" i="12"/>
  <c r="N288" i="12"/>
  <c r="N319" i="12"/>
  <c r="N287" i="12"/>
  <c r="N294" i="12"/>
  <c r="N325" i="12"/>
  <c r="N317" i="12"/>
  <c r="N309" i="12"/>
  <c r="N301" i="12"/>
  <c r="N293" i="12"/>
  <c r="N285" i="12"/>
  <c r="N277" i="12"/>
  <c r="N269" i="12"/>
  <c r="N305" i="12"/>
  <c r="N273" i="12"/>
  <c r="N272" i="12"/>
  <c r="N295" i="12"/>
  <c r="N318" i="12"/>
  <c r="N286" i="12"/>
  <c r="N324" i="12"/>
  <c r="N316" i="12"/>
  <c r="N308" i="12"/>
  <c r="N300" i="12"/>
  <c r="N292" i="12"/>
  <c r="N284" i="12"/>
  <c r="N276" i="12"/>
  <c r="N268" i="12"/>
  <c r="N297" i="12"/>
  <c r="N304" i="12"/>
  <c r="N303" i="12"/>
  <c r="N279" i="12"/>
  <c r="N265" i="12"/>
  <c r="N310" i="12"/>
  <c r="N270" i="12"/>
  <c r="N323" i="12"/>
  <c r="N315" i="12"/>
  <c r="N307" i="12"/>
  <c r="N299" i="12"/>
  <c r="N291" i="12"/>
  <c r="N283" i="12"/>
  <c r="N275" i="12"/>
  <c r="N267" i="12"/>
  <c r="N313" i="12"/>
  <c r="N281" i="12"/>
  <c r="N320" i="12"/>
  <c r="N280" i="12"/>
  <c r="N311" i="12"/>
  <c r="N271" i="12"/>
  <c r="N302" i="12"/>
  <c r="N322" i="12"/>
  <c r="N314" i="12"/>
  <c r="N306" i="12"/>
  <c r="N298" i="12"/>
  <c r="N290" i="12"/>
  <c r="N282" i="12"/>
  <c r="N274" i="12"/>
  <c r="N290" i="5"/>
  <c r="N250" i="5"/>
  <c r="N274" i="5"/>
  <c r="N297" i="5"/>
  <c r="N273" i="5"/>
  <c r="N304" i="5"/>
  <c r="N296" i="5"/>
  <c r="N288" i="5"/>
  <c r="N280" i="5"/>
  <c r="N272" i="5"/>
  <c r="N264" i="5"/>
  <c r="N256" i="5"/>
  <c r="N248" i="5"/>
  <c r="N245" i="5"/>
  <c r="N266" i="5"/>
  <c r="N265" i="5"/>
  <c r="N295" i="5"/>
  <c r="N271" i="5"/>
  <c r="N247" i="5"/>
  <c r="N294" i="5"/>
  <c r="N270" i="5"/>
  <c r="N262" i="5"/>
  <c r="N254" i="5"/>
  <c r="N246" i="5"/>
  <c r="N298" i="5"/>
  <c r="N305" i="5"/>
  <c r="N257" i="5"/>
  <c r="N303" i="5"/>
  <c r="N279" i="5"/>
  <c r="N255" i="5"/>
  <c r="N278" i="5"/>
  <c r="N301" i="5"/>
  <c r="N293" i="5"/>
  <c r="N285" i="5"/>
  <c r="N277" i="5"/>
  <c r="N269" i="5"/>
  <c r="N261" i="5"/>
  <c r="N253" i="5"/>
  <c r="N282" i="5"/>
  <c r="N289" i="5"/>
  <c r="N281" i="5"/>
  <c r="N249" i="5"/>
  <c r="N287" i="5"/>
  <c r="N263" i="5"/>
  <c r="N302" i="5"/>
  <c r="N286" i="5"/>
  <c r="N300" i="5"/>
  <c r="N292" i="5"/>
  <c r="N284" i="5"/>
  <c r="N276" i="5"/>
  <c r="N268" i="5"/>
  <c r="N260" i="5"/>
  <c r="N252" i="5"/>
  <c r="N299" i="5"/>
  <c r="N291" i="5"/>
  <c r="N283" i="5"/>
  <c r="N275" i="5"/>
  <c r="N267" i="5"/>
  <c r="N259" i="5"/>
  <c r="N251" i="5"/>
  <c r="N258" i="5"/>
  <c r="N221" i="4"/>
  <c r="N225" i="4"/>
  <c r="N229" i="4"/>
  <c r="N233" i="4"/>
  <c r="N237" i="4"/>
  <c r="N241" i="4"/>
  <c r="N245" i="4"/>
  <c r="N249" i="4"/>
  <c r="N253" i="4"/>
  <c r="N222" i="4"/>
  <c r="N226" i="4"/>
  <c r="N230" i="4"/>
  <c r="N234" i="4"/>
  <c r="N238" i="4"/>
  <c r="N242" i="4"/>
  <c r="N246" i="4"/>
  <c r="N250" i="4"/>
  <c r="N254" i="4"/>
  <c r="N223" i="4"/>
  <c r="N227" i="4"/>
  <c r="N231" i="4"/>
  <c r="N235" i="4"/>
  <c r="N239" i="4"/>
  <c r="N243" i="4"/>
  <c r="N247" i="4"/>
  <c r="N251" i="4"/>
  <c r="N255" i="4"/>
  <c r="N224" i="4"/>
  <c r="N228" i="4"/>
  <c r="N232" i="4"/>
  <c r="N236" i="4"/>
  <c r="N240" i="4"/>
  <c r="N244" i="4"/>
  <c r="N248" i="4"/>
  <c r="N252" i="4"/>
  <c r="N209" i="4"/>
  <c r="N217" i="4"/>
  <c r="N250" i="10"/>
  <c r="N282" i="10"/>
  <c r="N266" i="10"/>
  <c r="N258" i="10"/>
  <c r="N228" i="10"/>
  <c r="N227" i="10"/>
  <c r="N234" i="10"/>
  <c r="N281" i="10"/>
  <c r="N273" i="10"/>
  <c r="N265" i="10"/>
  <c r="N257" i="10"/>
  <c r="N249" i="10"/>
  <c r="N241" i="10"/>
  <c r="N233" i="10"/>
  <c r="N242" i="10"/>
  <c r="N280" i="10"/>
  <c r="N272" i="10"/>
  <c r="N264" i="10"/>
  <c r="N256" i="10"/>
  <c r="N248" i="10"/>
  <c r="N240" i="10"/>
  <c r="N232" i="10"/>
  <c r="N287" i="10"/>
  <c r="N279" i="10"/>
  <c r="N271" i="10"/>
  <c r="N263" i="10"/>
  <c r="N255" i="10"/>
  <c r="N247" i="10"/>
  <c r="N239" i="10"/>
  <c r="N231" i="10"/>
  <c r="N286" i="10"/>
  <c r="N278" i="10"/>
  <c r="N270" i="10"/>
  <c r="N262" i="10"/>
  <c r="N254" i="10"/>
  <c r="N246" i="10"/>
  <c r="N238" i="10"/>
  <c r="N230" i="10"/>
  <c r="N285" i="10"/>
  <c r="N277" i="10"/>
  <c r="N269" i="10"/>
  <c r="N261" i="10"/>
  <c r="N253" i="10"/>
  <c r="N245" i="10"/>
  <c r="N237" i="10"/>
  <c r="N229" i="10"/>
  <c r="N274" i="10"/>
  <c r="N284" i="10"/>
  <c r="N276" i="10"/>
  <c r="N268" i="10"/>
  <c r="N260" i="10"/>
  <c r="N252" i="10"/>
  <c r="N244" i="10"/>
  <c r="N236" i="10"/>
  <c r="N283" i="10"/>
  <c r="N275" i="10"/>
  <c r="N267" i="10"/>
  <c r="N259" i="10"/>
  <c r="N251" i="10"/>
  <c r="N243" i="10"/>
  <c r="N235" i="10"/>
  <c r="N195" i="4"/>
  <c r="N202" i="4"/>
  <c r="N201" i="4"/>
  <c r="N216" i="4"/>
  <c r="N208" i="4"/>
  <c r="N200" i="4"/>
  <c r="N215" i="4"/>
  <c r="N207" i="4"/>
  <c r="N199" i="4"/>
  <c r="N214" i="4"/>
  <c r="N206" i="4"/>
  <c r="N198" i="4"/>
  <c r="N213" i="4"/>
  <c r="N205" i="4"/>
  <c r="N197" i="4"/>
  <c r="N220" i="4"/>
  <c r="N212" i="4"/>
  <c r="N204" i="4"/>
  <c r="N196" i="4"/>
  <c r="N219" i="4"/>
  <c r="N211" i="4"/>
  <c r="N203" i="4"/>
  <c r="N218" i="4"/>
  <c r="N210" i="4"/>
  <c r="I6" i="26" l="1"/>
  <c r="I10" i="26"/>
  <c r="J10" i="26"/>
  <c r="K10" i="26"/>
  <c r="L10" i="26"/>
  <c r="M10" i="26"/>
  <c r="I11" i="26"/>
  <c r="J11" i="26"/>
  <c r="K11" i="26"/>
  <c r="L11" i="26"/>
  <c r="M11" i="26"/>
  <c r="I12" i="26"/>
  <c r="J12" i="26"/>
  <c r="K12" i="26"/>
  <c r="L12" i="26"/>
  <c r="M12" i="26"/>
  <c r="I13" i="26"/>
  <c r="J13" i="26"/>
  <c r="K13" i="26"/>
  <c r="L13" i="26"/>
  <c r="M13" i="26"/>
  <c r="I14" i="26"/>
  <c r="J14" i="26"/>
  <c r="K14" i="26"/>
  <c r="L14" i="26"/>
  <c r="M14" i="26"/>
  <c r="I15" i="26"/>
  <c r="J15" i="26"/>
  <c r="K15" i="26"/>
  <c r="L15" i="26"/>
  <c r="M15" i="26"/>
  <c r="I16" i="26"/>
  <c r="J16" i="26"/>
  <c r="K16" i="26"/>
  <c r="L16" i="26"/>
  <c r="M16" i="26"/>
  <c r="I17" i="26"/>
  <c r="J17" i="26"/>
  <c r="K17" i="26"/>
  <c r="L17" i="26"/>
  <c r="M17" i="26"/>
  <c r="I18" i="26"/>
  <c r="J18" i="26"/>
  <c r="K18" i="26"/>
  <c r="L18" i="26"/>
  <c r="M18" i="26"/>
  <c r="I19" i="26"/>
  <c r="J19" i="26"/>
  <c r="K19" i="26"/>
  <c r="L19" i="26"/>
  <c r="M19" i="26"/>
  <c r="J9" i="26"/>
  <c r="K9" i="26"/>
  <c r="L9" i="26"/>
  <c r="M9" i="26"/>
  <c r="I9" i="26"/>
  <c r="I25" i="26"/>
  <c r="I23" i="26"/>
  <c r="J23" i="26"/>
  <c r="K23" i="26"/>
  <c r="L23" i="26"/>
  <c r="M23" i="26"/>
  <c r="I24" i="26"/>
  <c r="J24" i="26"/>
  <c r="K24" i="26"/>
  <c r="L24" i="26"/>
  <c r="M24" i="26"/>
  <c r="J25" i="26"/>
  <c r="K25" i="26"/>
  <c r="L25" i="26"/>
  <c r="M25" i="26"/>
  <c r="I26" i="26"/>
  <c r="J26" i="26"/>
  <c r="K26" i="26"/>
  <c r="L26" i="26"/>
  <c r="M26" i="26"/>
  <c r="I27" i="26"/>
  <c r="J27" i="26"/>
  <c r="K27" i="26"/>
  <c r="L27" i="26"/>
  <c r="M27" i="26"/>
  <c r="I28" i="26"/>
  <c r="J28" i="26"/>
  <c r="K28" i="26"/>
  <c r="L28" i="26"/>
  <c r="M28" i="26"/>
  <c r="I29" i="26"/>
  <c r="J29" i="26"/>
  <c r="K29" i="26"/>
  <c r="L29" i="26"/>
  <c r="M29" i="26"/>
  <c r="I30" i="26"/>
  <c r="J30" i="26"/>
  <c r="K30" i="26"/>
  <c r="L30" i="26"/>
  <c r="M30" i="26"/>
  <c r="I31" i="26"/>
  <c r="J31" i="26"/>
  <c r="K31" i="26"/>
  <c r="L31" i="26"/>
  <c r="M31" i="26"/>
  <c r="I32" i="26"/>
  <c r="J32" i="26"/>
  <c r="K32" i="26"/>
  <c r="L32" i="26"/>
  <c r="M32" i="26"/>
  <c r="J22" i="26"/>
  <c r="K22" i="26"/>
  <c r="L22" i="26"/>
  <c r="M22" i="26"/>
  <c r="I22" i="26"/>
  <c r="I36" i="26"/>
  <c r="J36" i="26"/>
  <c r="K36" i="26"/>
  <c r="L36" i="26"/>
  <c r="M36" i="26"/>
  <c r="I37" i="26"/>
  <c r="J37" i="26"/>
  <c r="K37" i="26"/>
  <c r="L37" i="26"/>
  <c r="M37" i="26"/>
  <c r="I38" i="26"/>
  <c r="J38" i="26"/>
  <c r="K38" i="26"/>
  <c r="L38" i="26"/>
  <c r="M38" i="26"/>
  <c r="I39" i="26"/>
  <c r="J39" i="26"/>
  <c r="K39" i="26"/>
  <c r="L39" i="26"/>
  <c r="M39" i="26"/>
  <c r="I40" i="26"/>
  <c r="J40" i="26"/>
  <c r="K40" i="26"/>
  <c r="L40" i="26"/>
  <c r="M40" i="26"/>
  <c r="I41" i="26"/>
  <c r="J41" i="26"/>
  <c r="K41" i="26"/>
  <c r="L41" i="26"/>
  <c r="M41" i="26"/>
  <c r="I42" i="26"/>
  <c r="J42" i="26"/>
  <c r="K42" i="26"/>
  <c r="L42" i="26"/>
  <c r="M42" i="26"/>
  <c r="I43" i="26"/>
  <c r="J43" i="26"/>
  <c r="K43" i="26"/>
  <c r="L43" i="26"/>
  <c r="M43" i="26"/>
  <c r="I44" i="26"/>
  <c r="J44" i="26"/>
  <c r="K44" i="26"/>
  <c r="L44" i="26"/>
  <c r="M44" i="26"/>
  <c r="I45" i="26"/>
  <c r="J45" i="26"/>
  <c r="K45" i="26"/>
  <c r="L45" i="26"/>
  <c r="M45" i="26"/>
  <c r="J35" i="26"/>
  <c r="K35" i="26"/>
  <c r="L35" i="26"/>
  <c r="M35" i="26"/>
  <c r="I35" i="26"/>
  <c r="I49" i="26"/>
  <c r="J49" i="26"/>
  <c r="K49" i="26"/>
  <c r="L49" i="26"/>
  <c r="M49" i="26"/>
  <c r="I50" i="26"/>
  <c r="J50" i="26"/>
  <c r="K50" i="26"/>
  <c r="L50" i="26"/>
  <c r="M50" i="26"/>
  <c r="I51" i="26"/>
  <c r="J51" i="26"/>
  <c r="K51" i="26"/>
  <c r="L51" i="26"/>
  <c r="M51" i="26"/>
  <c r="I52" i="26"/>
  <c r="J52" i="26"/>
  <c r="K52" i="26"/>
  <c r="L52" i="26"/>
  <c r="M52" i="26"/>
  <c r="I53" i="26"/>
  <c r="J53" i="26"/>
  <c r="K53" i="26"/>
  <c r="L53" i="26"/>
  <c r="M53" i="26"/>
  <c r="I54" i="26"/>
  <c r="J54" i="26"/>
  <c r="K54" i="26"/>
  <c r="L54" i="26"/>
  <c r="M54" i="26"/>
  <c r="I55" i="26"/>
  <c r="J55" i="26"/>
  <c r="K55" i="26"/>
  <c r="L55" i="26"/>
  <c r="M55" i="26"/>
  <c r="I56" i="26"/>
  <c r="J56" i="26"/>
  <c r="K56" i="26"/>
  <c r="L56" i="26"/>
  <c r="M56" i="26"/>
  <c r="I57" i="26"/>
  <c r="J57" i="26"/>
  <c r="K57" i="26"/>
  <c r="L57" i="26"/>
  <c r="M57" i="26"/>
  <c r="I58" i="26"/>
  <c r="J58" i="26"/>
  <c r="K58" i="26"/>
  <c r="L58" i="26"/>
  <c r="M58" i="26"/>
  <c r="J48" i="26"/>
  <c r="K48" i="26"/>
  <c r="L48" i="26"/>
  <c r="M48" i="26"/>
  <c r="I48" i="26"/>
  <c r="I70" i="26"/>
  <c r="I62" i="26"/>
  <c r="J62" i="26"/>
  <c r="K62" i="26"/>
  <c r="L62" i="26"/>
  <c r="M62" i="26"/>
  <c r="I63" i="26"/>
  <c r="J63" i="26"/>
  <c r="K63" i="26"/>
  <c r="L63" i="26"/>
  <c r="M63" i="26"/>
  <c r="I64" i="26"/>
  <c r="J64" i="26"/>
  <c r="K64" i="26"/>
  <c r="L64" i="26"/>
  <c r="M64" i="26"/>
  <c r="I65" i="26"/>
  <c r="J65" i="26"/>
  <c r="K65" i="26"/>
  <c r="L65" i="26"/>
  <c r="M65" i="26"/>
  <c r="I66" i="26"/>
  <c r="J66" i="26"/>
  <c r="K66" i="26"/>
  <c r="L66" i="26"/>
  <c r="M66" i="26"/>
  <c r="I67" i="26"/>
  <c r="J67" i="26"/>
  <c r="K67" i="26"/>
  <c r="L67" i="26"/>
  <c r="M67" i="26"/>
  <c r="I68" i="26"/>
  <c r="J68" i="26"/>
  <c r="K68" i="26"/>
  <c r="L68" i="26"/>
  <c r="M68" i="26"/>
  <c r="I69" i="26"/>
  <c r="J69" i="26"/>
  <c r="K69" i="26"/>
  <c r="L69" i="26"/>
  <c r="M69" i="26"/>
  <c r="J70" i="26"/>
  <c r="K70" i="26"/>
  <c r="L70" i="26"/>
  <c r="M70" i="26"/>
  <c r="J61" i="26"/>
  <c r="K61" i="26"/>
  <c r="L61" i="26"/>
  <c r="M61" i="26"/>
  <c r="I61" i="26"/>
  <c r="P6" i="26"/>
  <c r="J8" i="26"/>
  <c r="K8" i="26"/>
  <c r="L8" i="26"/>
  <c r="M8" i="26"/>
  <c r="I8" i="26"/>
  <c r="J21" i="26"/>
  <c r="K21" i="26"/>
  <c r="L21" i="26"/>
  <c r="M21" i="26"/>
  <c r="I21" i="26"/>
  <c r="J34" i="26"/>
  <c r="K34" i="26"/>
  <c r="L34" i="26"/>
  <c r="M34" i="26"/>
  <c r="I34" i="26"/>
  <c r="I47" i="26"/>
  <c r="J47" i="26"/>
  <c r="K47" i="26"/>
  <c r="L47" i="26"/>
  <c r="M47" i="26"/>
  <c r="I60" i="26"/>
  <c r="J60" i="26"/>
  <c r="K60" i="26"/>
  <c r="L60" i="26"/>
  <c r="M60" i="26"/>
  <c r="I7" i="26"/>
  <c r="J7" i="26"/>
  <c r="K7" i="26"/>
  <c r="L7" i="26"/>
  <c r="M7" i="26"/>
  <c r="J6" i="26"/>
  <c r="Q6" i="26" s="1"/>
  <c r="Q7" i="26" s="1"/>
  <c r="Q8" i="26" s="1"/>
  <c r="K6" i="26"/>
  <c r="R6" i="26" s="1"/>
  <c r="R7" i="26" s="1"/>
  <c r="R8" i="26" s="1"/>
  <c r="R9" i="26" s="1"/>
  <c r="L6" i="26"/>
  <c r="S6" i="26" s="1"/>
  <c r="S7" i="26" s="1"/>
  <c r="S8" i="26" s="1"/>
  <c r="M6" i="26"/>
  <c r="T6" i="26" s="1"/>
  <c r="Q53" i="5"/>
  <c r="Q61" i="5"/>
  <c r="K15" i="4"/>
  <c r="J53" i="10"/>
  <c r="K53" i="10" a="1"/>
  <c r="K53" i="10" s="1"/>
  <c r="L53" i="10"/>
  <c r="M53" i="10" a="1"/>
  <c r="M53" i="10" s="1"/>
  <c r="N53" i="10" s="1"/>
  <c r="O53" i="10" a="1"/>
  <c r="O53" i="10" s="1"/>
  <c r="P53" i="10" s="1"/>
  <c r="Q53" i="10"/>
  <c r="R53" i="10" a="1"/>
  <c r="R53" i="10" s="1"/>
  <c r="T53" i="10" a="1"/>
  <c r="T53" i="10" s="1"/>
  <c r="U53" i="10" a="1"/>
  <c r="U53" i="10" s="1"/>
  <c r="V53" i="10" a="1"/>
  <c r="V53" i="10" s="1"/>
  <c r="J54" i="10"/>
  <c r="K54" i="10" a="1"/>
  <c r="K54" i="10" s="1"/>
  <c r="L54" i="10"/>
  <c r="M54" i="10" a="1"/>
  <c r="M54" i="10" s="1"/>
  <c r="N54" i="10" s="1"/>
  <c r="O54" i="10" a="1"/>
  <c r="O54" i="10" s="1"/>
  <c r="P54" i="10" s="1"/>
  <c r="R54" i="10" a="1"/>
  <c r="R54" i="10" s="1"/>
  <c r="T54" i="10" a="1"/>
  <c r="T54" i="10" s="1"/>
  <c r="U54" i="10" a="1"/>
  <c r="U54" i="10" s="1"/>
  <c r="V54" i="10" a="1"/>
  <c r="V54" i="10" s="1"/>
  <c r="J55" i="10"/>
  <c r="K55" i="10" a="1"/>
  <c r="K55" i="10" s="1"/>
  <c r="L55" i="10"/>
  <c r="M55" i="10" a="1"/>
  <c r="M55" i="10" s="1"/>
  <c r="N55" i="10" s="1"/>
  <c r="O55" i="10" a="1"/>
  <c r="O55" i="10" s="1"/>
  <c r="P55" i="10" s="1"/>
  <c r="R55" i="10" a="1"/>
  <c r="R55" i="10" s="1"/>
  <c r="T55" i="10" a="1"/>
  <c r="T55" i="10" s="1"/>
  <c r="U55" i="10" a="1"/>
  <c r="U55" i="10" s="1"/>
  <c r="V55" i="10" a="1"/>
  <c r="V55" i="10" s="1"/>
  <c r="J56" i="10"/>
  <c r="K56" i="10" a="1"/>
  <c r="K56" i="10" s="1"/>
  <c r="L56" i="10"/>
  <c r="M56" i="10" a="1"/>
  <c r="M56" i="10" s="1"/>
  <c r="N56" i="10" s="1"/>
  <c r="O56" i="10" a="1"/>
  <c r="O56" i="10" s="1"/>
  <c r="P56" i="10" s="1"/>
  <c r="R56" i="10" a="1"/>
  <c r="R56" i="10" s="1"/>
  <c r="T56" i="10" a="1"/>
  <c r="T56" i="10" s="1"/>
  <c r="U56" i="10" a="1"/>
  <c r="U56" i="10" s="1"/>
  <c r="V56" i="10" a="1"/>
  <c r="V56" i="10" s="1"/>
  <c r="K57" i="10" a="1"/>
  <c r="K57" i="10" s="1"/>
  <c r="L57" i="10"/>
  <c r="M57" i="10" a="1"/>
  <c r="M57" i="10" s="1"/>
  <c r="N57" i="10" s="1"/>
  <c r="O57" i="10" a="1"/>
  <c r="O57" i="10" s="1"/>
  <c r="P57" i="10" s="1"/>
  <c r="R57" i="10" a="1"/>
  <c r="R57" i="10" s="1"/>
  <c r="T57" i="10" a="1"/>
  <c r="T57" i="10" s="1"/>
  <c r="U57" i="10" a="1"/>
  <c r="U57" i="10" s="1"/>
  <c r="V57" i="10" a="1"/>
  <c r="V57" i="10" s="1"/>
  <c r="J58" i="10"/>
  <c r="K58" i="10" a="1"/>
  <c r="K58" i="10" s="1"/>
  <c r="L58" i="10"/>
  <c r="M58" i="10" a="1"/>
  <c r="M58" i="10" s="1"/>
  <c r="N58" i="10" s="1"/>
  <c r="O58" i="10" a="1"/>
  <c r="O58" i="10" s="1"/>
  <c r="P58" i="10" s="1"/>
  <c r="R58" i="10" a="1"/>
  <c r="R58" i="10" s="1"/>
  <c r="T58" i="10" a="1"/>
  <c r="T58" i="10" s="1"/>
  <c r="U58" i="10" a="1"/>
  <c r="U58" i="10" s="1"/>
  <c r="V58" i="10" a="1"/>
  <c r="V58" i="10" s="1"/>
  <c r="V75" i="4" a="1"/>
  <c r="V75" i="4" s="1"/>
  <c r="U75" i="4" a="1"/>
  <c r="U75" i="4" s="1"/>
  <c r="T75" i="4" a="1"/>
  <c r="T75" i="4" s="1"/>
  <c r="R75" i="4" a="1"/>
  <c r="R75" i="4" s="1"/>
  <c r="O75" i="4" a="1"/>
  <c r="O75" i="4" s="1"/>
  <c r="P75" i="4" s="1"/>
  <c r="M75" i="4" a="1"/>
  <c r="M75" i="4" s="1"/>
  <c r="N75" i="4" s="1"/>
  <c r="L75" i="4"/>
  <c r="K75" i="4" a="1"/>
  <c r="K75" i="4" s="1"/>
  <c r="J75" i="4"/>
  <c r="V74" i="4" a="1"/>
  <c r="V74" i="4" s="1"/>
  <c r="U74" i="4" a="1"/>
  <c r="U74" i="4" s="1"/>
  <c r="T74" i="4" a="1"/>
  <c r="T74" i="4" s="1"/>
  <c r="R74" i="4" a="1"/>
  <c r="R74" i="4" s="1"/>
  <c r="O74" i="4" a="1"/>
  <c r="O74" i="4" s="1"/>
  <c r="P74" i="4" s="1"/>
  <c r="M74" i="4" a="1"/>
  <c r="M74" i="4" s="1"/>
  <c r="N74" i="4" s="1"/>
  <c r="L74" i="4"/>
  <c r="K74" i="4" a="1"/>
  <c r="K74" i="4" s="1"/>
  <c r="J74" i="4"/>
  <c r="V73" i="4" a="1"/>
  <c r="V73" i="4" s="1"/>
  <c r="U73" i="4" a="1"/>
  <c r="U73" i="4" s="1"/>
  <c r="T73" i="4" a="1"/>
  <c r="T73" i="4" s="1"/>
  <c r="R73" i="4" a="1"/>
  <c r="R73" i="4" s="1"/>
  <c r="O73" i="4" a="1"/>
  <c r="O73" i="4" s="1"/>
  <c r="P73" i="4" s="1"/>
  <c r="M73" i="4" a="1"/>
  <c r="M73" i="4" s="1"/>
  <c r="N73" i="4" s="1"/>
  <c r="L73" i="4"/>
  <c r="K73" i="4" a="1"/>
  <c r="K73" i="4" s="1"/>
  <c r="J73" i="4"/>
  <c r="V72" i="4" a="1"/>
  <c r="V72" i="4" s="1"/>
  <c r="U72" i="4" a="1"/>
  <c r="U72" i="4" s="1"/>
  <c r="T72" i="4" a="1"/>
  <c r="T72" i="4" s="1"/>
  <c r="R72" i="4" a="1"/>
  <c r="R72" i="4" s="1"/>
  <c r="O72" i="4" a="1"/>
  <c r="O72" i="4" s="1"/>
  <c r="P72" i="4" s="1"/>
  <c r="M72" i="4" a="1"/>
  <c r="M72" i="4" s="1"/>
  <c r="N72" i="4" s="1"/>
  <c r="L72" i="4"/>
  <c r="K72" i="4" a="1"/>
  <c r="K72" i="4" s="1"/>
  <c r="J72" i="4"/>
  <c r="V71" i="4" a="1"/>
  <c r="V71" i="4" s="1"/>
  <c r="U71" i="4" a="1"/>
  <c r="U71" i="4" s="1"/>
  <c r="T71" i="4" a="1"/>
  <c r="T71" i="4" s="1"/>
  <c r="R71" i="4" a="1"/>
  <c r="R71" i="4" s="1"/>
  <c r="O71" i="4" a="1"/>
  <c r="O71" i="4" s="1"/>
  <c r="P71" i="4" s="1"/>
  <c r="M71" i="4" a="1"/>
  <c r="M71" i="4" s="1"/>
  <c r="N71" i="4" s="1"/>
  <c r="L71" i="4"/>
  <c r="K71" i="4" a="1"/>
  <c r="K71" i="4" s="1"/>
  <c r="J71" i="4"/>
  <c r="V70" i="4" a="1"/>
  <c r="V70" i="4" s="1"/>
  <c r="U70" i="4" a="1"/>
  <c r="U70" i="4" s="1"/>
  <c r="T70" i="4" a="1"/>
  <c r="T70" i="4" s="1"/>
  <c r="R70" i="4" a="1"/>
  <c r="R70" i="4" s="1"/>
  <c r="O70" i="4" a="1"/>
  <c r="O70" i="4" s="1"/>
  <c r="P70" i="4" s="1"/>
  <c r="M70" i="4" a="1"/>
  <c r="M70" i="4" s="1"/>
  <c r="N70" i="4" s="1"/>
  <c r="K70" i="4" a="1"/>
  <c r="K70" i="4" s="1"/>
  <c r="J70" i="4"/>
  <c r="V66" i="4" a="1"/>
  <c r="V66" i="4" s="1"/>
  <c r="U66" i="4" a="1"/>
  <c r="U66" i="4" s="1"/>
  <c r="T66" i="4" a="1"/>
  <c r="T66" i="4" s="1"/>
  <c r="R66" i="4" a="1"/>
  <c r="R66" i="4" s="1"/>
  <c r="O66" i="4" a="1"/>
  <c r="O66" i="4" s="1"/>
  <c r="P66" i="4" s="1"/>
  <c r="M66" i="4" a="1"/>
  <c r="M66" i="4" s="1"/>
  <c r="N66" i="4" s="1"/>
  <c r="L66" i="4"/>
  <c r="K66" i="4" a="1"/>
  <c r="K66" i="4" s="1"/>
  <c r="V65" i="4" a="1"/>
  <c r="V65" i="4" s="1"/>
  <c r="U65" i="4" a="1"/>
  <c r="U65" i="4" s="1"/>
  <c r="T65" i="4" a="1"/>
  <c r="T65" i="4" s="1"/>
  <c r="R65" i="4" a="1"/>
  <c r="R65" i="4" s="1"/>
  <c r="O65" i="4" a="1"/>
  <c r="O65" i="4" s="1"/>
  <c r="P65" i="4" s="1"/>
  <c r="M65" i="4" a="1"/>
  <c r="M65" i="4" s="1"/>
  <c r="N65" i="4" s="1"/>
  <c r="L65" i="4"/>
  <c r="K65" i="4" a="1"/>
  <c r="K65" i="4" s="1"/>
  <c r="V64" i="4" a="1"/>
  <c r="V64" i="4" s="1"/>
  <c r="U64" i="4" a="1"/>
  <c r="U64" i="4" s="1"/>
  <c r="T64" i="4" a="1"/>
  <c r="T64" i="4" s="1"/>
  <c r="R64" i="4" a="1"/>
  <c r="R64" i="4" s="1"/>
  <c r="O64" i="4" a="1"/>
  <c r="O64" i="4" s="1"/>
  <c r="P64" i="4" s="1"/>
  <c r="M64" i="4" a="1"/>
  <c r="M64" i="4" s="1"/>
  <c r="N64" i="4" s="1"/>
  <c r="L64" i="4"/>
  <c r="K64" i="4" a="1"/>
  <c r="K64" i="4" s="1"/>
  <c r="V63" i="4" a="1"/>
  <c r="V63" i="4" s="1"/>
  <c r="U63" i="4" a="1"/>
  <c r="U63" i="4" s="1"/>
  <c r="T63" i="4" a="1"/>
  <c r="T63" i="4" s="1"/>
  <c r="R63" i="4" a="1"/>
  <c r="R63" i="4" s="1"/>
  <c r="O63" i="4" a="1"/>
  <c r="O63" i="4" s="1"/>
  <c r="P63" i="4" s="1"/>
  <c r="M63" i="4" a="1"/>
  <c r="M63" i="4" s="1"/>
  <c r="N63" i="4" s="1"/>
  <c r="L63" i="4"/>
  <c r="K63" i="4" a="1"/>
  <c r="K63" i="4" s="1"/>
  <c r="V62" i="4" a="1"/>
  <c r="V62" i="4" s="1"/>
  <c r="U62" i="4" a="1"/>
  <c r="U62" i="4" s="1"/>
  <c r="T62" i="4" a="1"/>
  <c r="T62" i="4" s="1"/>
  <c r="R62" i="4" a="1"/>
  <c r="R62" i="4" s="1"/>
  <c r="O62" i="4" a="1"/>
  <c r="O62" i="4" s="1"/>
  <c r="P62" i="4" s="1"/>
  <c r="M62" i="4" a="1"/>
  <c r="M62" i="4" s="1"/>
  <c r="N62" i="4" s="1"/>
  <c r="L62" i="4"/>
  <c r="K62" i="4" a="1"/>
  <c r="K62" i="4" s="1"/>
  <c r="V61" i="4" a="1"/>
  <c r="V61" i="4" s="1"/>
  <c r="U61" i="4" a="1"/>
  <c r="U61" i="4" s="1"/>
  <c r="T61" i="4" a="1"/>
  <c r="T61" i="4" s="1"/>
  <c r="R61" i="4" a="1"/>
  <c r="R61" i="4" s="1"/>
  <c r="O61" i="4" a="1"/>
  <c r="O61" i="4" s="1"/>
  <c r="P61" i="4" s="1"/>
  <c r="M61" i="4" a="1"/>
  <c r="M61" i="4" s="1"/>
  <c r="N61" i="4" s="1"/>
  <c r="L61" i="4"/>
  <c r="K61" i="4" a="1"/>
  <c r="K61" i="4" s="1"/>
  <c r="P23" i="4" a="1"/>
  <c r="P23" i="4" s="1"/>
  <c r="Q23" i="4" s="1" a="1"/>
  <c r="Q23" i="4" s="1"/>
  <c r="P22" i="4" a="1"/>
  <c r="P22" i="4" s="1"/>
  <c r="Q22" i="4" s="1" a="1"/>
  <c r="Q22" i="4" s="1"/>
  <c r="Q20" i="4"/>
  <c r="P20" i="4"/>
  <c r="Q19" i="4"/>
  <c r="P19" i="4"/>
  <c r="Q61" i="4"/>
  <c r="P7" i="26" l="1"/>
  <c r="Q9" i="26"/>
  <c r="T7" i="26"/>
  <c r="T8" i="26" s="1"/>
  <c r="T9" i="26" s="1"/>
  <c r="T10" i="26" s="1"/>
  <c r="T11" i="26" s="1"/>
  <c r="T12" i="26" s="1"/>
  <c r="T13" i="26" s="1"/>
  <c r="T14" i="26" s="1"/>
  <c r="T15" i="26" s="1"/>
  <c r="T16" i="26" s="1"/>
  <c r="T17" i="26" s="1"/>
  <c r="T18" i="26" s="1"/>
  <c r="T19" i="26" s="1"/>
  <c r="T21" i="26" s="1"/>
  <c r="T22" i="26" s="1"/>
  <c r="T23" i="26" s="1"/>
  <c r="T24" i="26" s="1"/>
  <c r="T25" i="26" s="1"/>
  <c r="T26" i="26" s="1"/>
  <c r="T27" i="26" s="1"/>
  <c r="T28" i="26" s="1"/>
  <c r="T29" i="26" s="1"/>
  <c r="T30" i="26" s="1"/>
  <c r="T31" i="26" s="1"/>
  <c r="T32" i="26" s="1"/>
  <c r="T34" i="26" s="1"/>
  <c r="T35" i="26" s="1"/>
  <c r="T36" i="26" s="1"/>
  <c r="T37" i="26" s="1"/>
  <c r="T38" i="26" s="1"/>
  <c r="T39" i="26" s="1"/>
  <c r="T40" i="26" s="1"/>
  <c r="T41" i="26" s="1"/>
  <c r="T42" i="26" s="1"/>
  <c r="T43" i="26" s="1"/>
  <c r="T44" i="26" s="1"/>
  <c r="T45" i="26" s="1"/>
  <c r="T47" i="26" s="1"/>
  <c r="T48" i="26" s="1"/>
  <c r="T49" i="26" s="1"/>
  <c r="T50" i="26" s="1"/>
  <c r="T51" i="26" s="1"/>
  <c r="T52" i="26" s="1"/>
  <c r="T53" i="26" s="1"/>
  <c r="T54" i="26" s="1"/>
  <c r="T55" i="26" s="1"/>
  <c r="T56" i="26" s="1"/>
  <c r="T57" i="26" s="1"/>
  <c r="T58" i="26" s="1"/>
  <c r="Q55" i="10"/>
  <c r="Q57" i="10"/>
  <c r="S9" i="26"/>
  <c r="S10" i="26" s="1"/>
  <c r="S11" i="26" s="1"/>
  <c r="S12" i="26" s="1"/>
  <c r="S13" i="26" s="1"/>
  <c r="S14" i="26" s="1"/>
  <c r="S15" i="26" s="1"/>
  <c r="S16" i="26" s="1"/>
  <c r="S17" i="26" s="1"/>
  <c r="S18" i="26" s="1"/>
  <c r="S19" i="26" s="1"/>
  <c r="S21" i="26" s="1"/>
  <c r="S22" i="26" s="1"/>
  <c r="S23" i="26" s="1"/>
  <c r="S24" i="26" s="1"/>
  <c r="S25" i="26" s="1"/>
  <c r="S26" i="26" s="1"/>
  <c r="S27" i="26" s="1"/>
  <c r="S28" i="26" s="1"/>
  <c r="S29" i="26" s="1"/>
  <c r="S30" i="26" s="1"/>
  <c r="S31" i="26" s="1"/>
  <c r="S32" i="26" s="1"/>
  <c r="S34" i="26" s="1"/>
  <c r="S35" i="26" s="1"/>
  <c r="Q10" i="26"/>
  <c r="Q11" i="26" s="1"/>
  <c r="Q12" i="26" s="1"/>
  <c r="Q13" i="26" s="1"/>
  <c r="Q14" i="26" s="1"/>
  <c r="Q15" i="26" s="1"/>
  <c r="Q16" i="26" s="1"/>
  <c r="Q17" i="26" s="1"/>
  <c r="Q18" i="26" s="1"/>
  <c r="Q19" i="26" s="1"/>
  <c r="Q21" i="26" s="1"/>
  <c r="Q22" i="26" s="1"/>
  <c r="Q23" i="26" s="1"/>
  <c r="Q24" i="26" s="1"/>
  <c r="Q25" i="26" s="1"/>
  <c r="Q26" i="26" s="1"/>
  <c r="Q27" i="26" s="1"/>
  <c r="Q28" i="26" s="1"/>
  <c r="Q29" i="26" s="1"/>
  <c r="Q30" i="26" s="1"/>
  <c r="Q31" i="26" s="1"/>
  <c r="Q32" i="26" s="1"/>
  <c r="R10" i="26"/>
  <c r="R11" i="26" s="1"/>
  <c r="R12" i="26" s="1"/>
  <c r="R13" i="26" s="1"/>
  <c r="R14" i="26" s="1"/>
  <c r="R15" i="26" s="1"/>
  <c r="R16" i="26" s="1"/>
  <c r="R17" i="26" s="1"/>
  <c r="R18" i="26" s="1"/>
  <c r="R19" i="26" s="1"/>
  <c r="R21" i="26" s="1"/>
  <c r="P8" i="26"/>
  <c r="P9" i="26" s="1"/>
  <c r="P10" i="26" s="1"/>
  <c r="P11" i="26" s="1"/>
  <c r="P12" i="26" s="1"/>
  <c r="P13" i="26" s="1"/>
  <c r="P14" i="26" s="1"/>
  <c r="P15" i="26" s="1"/>
  <c r="P16" i="26" s="1"/>
  <c r="P17" i="26" s="1"/>
  <c r="P18" i="26" s="1"/>
  <c r="P19" i="26" s="1"/>
  <c r="P21" i="26" s="1"/>
  <c r="P22" i="26" s="1"/>
  <c r="P23" i="26" s="1"/>
  <c r="P24" i="26" s="1"/>
  <c r="P25" i="26" s="1"/>
  <c r="P26" i="26" s="1"/>
  <c r="P27" i="26" s="1"/>
  <c r="P28" i="26" s="1"/>
  <c r="P29" i="26" s="1"/>
  <c r="P30" i="26" s="1"/>
  <c r="P31" i="26" s="1"/>
  <c r="P32" i="26" s="1"/>
  <c r="S57" i="10"/>
  <c r="W57" i="10" s="1" a="1"/>
  <c r="W57" i="10" s="1"/>
  <c r="S56" i="10"/>
  <c r="W56" i="10" s="1" a="1"/>
  <c r="W56" i="10" s="1"/>
  <c r="S61" i="4"/>
  <c r="W61" i="4" s="1" a="1"/>
  <c r="W61" i="4" s="1"/>
  <c r="Q56" i="10"/>
  <c r="Q58" i="10"/>
  <c r="S54" i="10"/>
  <c r="W54" i="10" s="1" a="1"/>
  <c r="W54" i="10" s="1"/>
  <c r="S58" i="10"/>
  <c r="W58" i="10" s="1" a="1"/>
  <c r="W58" i="10" s="1"/>
  <c r="S53" i="10"/>
  <c r="W53" i="10" s="1" a="1"/>
  <c r="W53" i="10" s="1"/>
  <c r="S55" i="10"/>
  <c r="W55" i="10" s="1" a="1"/>
  <c r="W55" i="10" s="1"/>
  <c r="Q72" i="4"/>
  <c r="S70" i="4"/>
  <c r="W70" i="4" s="1" a="1"/>
  <c r="W70" i="4" s="1"/>
  <c r="S74" i="4"/>
  <c r="W74" i="4" s="1" a="1"/>
  <c r="W74" i="4" s="1"/>
  <c r="S75" i="4"/>
  <c r="W75" i="4" s="1" a="1"/>
  <c r="W75" i="4" s="1"/>
  <c r="S71" i="4"/>
  <c r="W71" i="4" s="1" a="1"/>
  <c r="W71" i="4" s="1"/>
  <c r="S73" i="4"/>
  <c r="W73" i="4" s="1" a="1"/>
  <c r="W73" i="4" s="1"/>
  <c r="S63" i="4"/>
  <c r="W63" i="4" s="1" a="1"/>
  <c r="W63" i="4" s="1"/>
  <c r="Q63" i="4"/>
  <c r="P21" i="4"/>
  <c r="Q75" i="4"/>
  <c r="Q64" i="4"/>
  <c r="S65" i="4"/>
  <c r="W65" i="4" s="1" a="1"/>
  <c r="W65" i="4" s="1"/>
  <c r="Q66" i="4"/>
  <c r="S72" i="4"/>
  <c r="W72" i="4" s="1" a="1"/>
  <c r="W72" i="4" s="1"/>
  <c r="Q73" i="4"/>
  <c r="S62" i="4"/>
  <c r="W62" i="4" s="1" a="1"/>
  <c r="W62" i="4" s="1"/>
  <c r="S64" i="4"/>
  <c r="W64" i="4" s="1" a="1"/>
  <c r="W64" i="4" s="1"/>
  <c r="S66" i="4"/>
  <c r="W66" i="4" s="1" a="1"/>
  <c r="W66" i="4" s="1"/>
  <c r="Q74" i="4"/>
  <c r="Q65" i="4"/>
  <c r="S36" i="26" l="1"/>
  <c r="S37" i="26" s="1"/>
  <c r="S38" i="26" s="1"/>
  <c r="S39" i="26" s="1"/>
  <c r="S40" i="26" s="1"/>
  <c r="S41" i="26" s="1"/>
  <c r="S42" i="26" s="1"/>
  <c r="S43" i="26" s="1"/>
  <c r="S44" i="26" s="1"/>
  <c r="S45" i="26" s="1"/>
  <c r="S47" i="26" s="1"/>
  <c r="S48" i="26" s="1"/>
  <c r="S49" i="26" s="1"/>
  <c r="S50" i="26" s="1"/>
  <c r="S51" i="26" s="1"/>
  <c r="S52" i="26" s="1"/>
  <c r="S53" i="26" s="1"/>
  <c r="S54" i="26" s="1"/>
  <c r="S55" i="26" s="1"/>
  <c r="S56" i="26" s="1"/>
  <c r="S57" i="26" s="1"/>
  <c r="S58" i="26" s="1"/>
  <c r="R22" i="26"/>
  <c r="R23" i="26" s="1"/>
  <c r="R24" i="26" s="1"/>
  <c r="R25" i="26" s="1"/>
  <c r="R26" i="26" s="1"/>
  <c r="R27" i="26" s="1"/>
  <c r="R28" i="26" s="1"/>
  <c r="R29" i="26" s="1"/>
  <c r="R30" i="26" s="1"/>
  <c r="R31" i="26" s="1"/>
  <c r="R32" i="26" s="1"/>
  <c r="R34" i="26" s="1"/>
  <c r="R35" i="26" s="1"/>
  <c r="R36" i="26" s="1"/>
  <c r="R37" i="26" s="1"/>
  <c r="R38" i="26" s="1"/>
  <c r="R39" i="26" s="1"/>
  <c r="R40" i="26" s="1"/>
  <c r="R41" i="26" s="1"/>
  <c r="R42" i="26" s="1"/>
  <c r="R43" i="26" s="1"/>
  <c r="R44" i="26" s="1"/>
  <c r="R45" i="26" s="1"/>
  <c r="R47" i="26" s="1"/>
  <c r="R48" i="26" s="1"/>
  <c r="R49" i="26" s="1"/>
  <c r="R50" i="26" s="1"/>
  <c r="R51" i="26" s="1"/>
  <c r="R52" i="26" s="1"/>
  <c r="R53" i="26" s="1"/>
  <c r="R54" i="26" s="1"/>
  <c r="R55" i="26" s="1"/>
  <c r="R56" i="26" s="1"/>
  <c r="R57" i="26" s="1"/>
  <c r="R58" i="26" s="1"/>
  <c r="P34" i="26"/>
  <c r="P35" i="26" s="1"/>
  <c r="P36" i="26" s="1"/>
  <c r="P37" i="26" s="1"/>
  <c r="P38" i="26" s="1"/>
  <c r="P39" i="26" s="1"/>
  <c r="P40" i="26" s="1"/>
  <c r="P41" i="26" s="1"/>
  <c r="P42" i="26" s="1"/>
  <c r="P43" i="26" s="1"/>
  <c r="P44" i="26" s="1"/>
  <c r="P45" i="26" s="1"/>
  <c r="Q34" i="26"/>
  <c r="Q35" i="26" s="1"/>
  <c r="Q36" i="26" s="1"/>
  <c r="Q37" i="26" s="1"/>
  <c r="Q38" i="26" s="1"/>
  <c r="Q39" i="26" s="1"/>
  <c r="Q40" i="26" s="1"/>
  <c r="Q41" i="26" s="1"/>
  <c r="Q42" i="26" s="1"/>
  <c r="Q43" i="26" s="1"/>
  <c r="Q44" i="26" s="1"/>
  <c r="Q45" i="26" s="1"/>
  <c r="T60" i="26"/>
  <c r="V66" i="10" a="1"/>
  <c r="V66" i="10" s="1"/>
  <c r="U66" i="10" a="1"/>
  <c r="U66" i="10" s="1"/>
  <c r="T66" i="10" a="1"/>
  <c r="T66" i="10" s="1"/>
  <c r="R66" i="10" a="1"/>
  <c r="R66" i="10" s="1"/>
  <c r="O66" i="10" a="1"/>
  <c r="O66" i="10" s="1"/>
  <c r="P66" i="10" s="1"/>
  <c r="M66" i="10" a="1"/>
  <c r="M66" i="10" s="1"/>
  <c r="N66" i="10" s="1"/>
  <c r="L66" i="10"/>
  <c r="K66" i="10" a="1"/>
  <c r="K66" i="10" s="1"/>
  <c r="J66" i="10"/>
  <c r="V65" i="10" a="1"/>
  <c r="V65" i="10" s="1"/>
  <c r="U65" i="10" a="1"/>
  <c r="U65" i="10" s="1"/>
  <c r="T65" i="10" a="1"/>
  <c r="T65" i="10" s="1"/>
  <c r="R65" i="10" a="1"/>
  <c r="R65" i="10" s="1"/>
  <c r="O65" i="10" a="1"/>
  <c r="O65" i="10" s="1"/>
  <c r="P65" i="10" s="1"/>
  <c r="M65" i="10" a="1"/>
  <c r="M65" i="10" s="1"/>
  <c r="N65" i="10" s="1"/>
  <c r="L65" i="10"/>
  <c r="K65" i="10" a="1"/>
  <c r="K65" i="10" s="1"/>
  <c r="J65" i="10"/>
  <c r="V64" i="10" a="1"/>
  <c r="V64" i="10" s="1"/>
  <c r="U64" i="10" a="1"/>
  <c r="U64" i="10" s="1"/>
  <c r="T64" i="10" a="1"/>
  <c r="T64" i="10" s="1"/>
  <c r="R64" i="10" a="1"/>
  <c r="R64" i="10" s="1"/>
  <c r="O64" i="10" a="1"/>
  <c r="O64" i="10" s="1"/>
  <c r="P64" i="10" s="1"/>
  <c r="M64" i="10" a="1"/>
  <c r="M64" i="10" s="1"/>
  <c r="N64" i="10" s="1"/>
  <c r="L64" i="10"/>
  <c r="K64" i="10" a="1"/>
  <c r="K64" i="10" s="1"/>
  <c r="J64" i="10"/>
  <c r="V63" i="10" a="1"/>
  <c r="V63" i="10" s="1"/>
  <c r="U63" i="10" a="1"/>
  <c r="U63" i="10" s="1"/>
  <c r="T63" i="10" a="1"/>
  <c r="T63" i="10" s="1"/>
  <c r="R63" i="10" a="1"/>
  <c r="R63" i="10" s="1"/>
  <c r="O63" i="10" a="1"/>
  <c r="O63" i="10" s="1"/>
  <c r="P63" i="10" s="1"/>
  <c r="M63" i="10" a="1"/>
  <c r="M63" i="10" s="1"/>
  <c r="N63" i="10" s="1"/>
  <c r="L63" i="10"/>
  <c r="K63" i="10" a="1"/>
  <c r="K63" i="10" s="1"/>
  <c r="J63" i="10"/>
  <c r="V62" i="10" a="1"/>
  <c r="V62" i="10" s="1"/>
  <c r="U62" i="10" a="1"/>
  <c r="U62" i="10" s="1"/>
  <c r="T62" i="10" a="1"/>
  <c r="T62" i="10" s="1"/>
  <c r="R62" i="10" a="1"/>
  <c r="R62" i="10" s="1"/>
  <c r="O62" i="10" a="1"/>
  <c r="O62" i="10" s="1"/>
  <c r="P62" i="10" s="1"/>
  <c r="M62" i="10" a="1"/>
  <c r="M62" i="10" s="1"/>
  <c r="N62" i="10" s="1"/>
  <c r="L62" i="10"/>
  <c r="K62" i="10" a="1"/>
  <c r="K62" i="10" s="1"/>
  <c r="J62" i="10"/>
  <c r="V61" i="10" a="1"/>
  <c r="V61" i="10" s="1"/>
  <c r="U61" i="10" a="1"/>
  <c r="U61" i="10" s="1"/>
  <c r="T61" i="10" a="1"/>
  <c r="T61" i="10" s="1"/>
  <c r="R61" i="10" a="1"/>
  <c r="R61" i="10" s="1"/>
  <c r="O61" i="10" a="1"/>
  <c r="O61" i="10" s="1"/>
  <c r="P61" i="10" s="1"/>
  <c r="M61" i="10" a="1"/>
  <c r="M61" i="10" s="1"/>
  <c r="N61" i="10" s="1"/>
  <c r="L61" i="10"/>
  <c r="K61" i="10" a="1"/>
  <c r="K61" i="10" s="1"/>
  <c r="J61" i="10"/>
  <c r="P24" i="10" a="1"/>
  <c r="P24" i="10" s="1"/>
  <c r="Q24" i="10" s="1" a="1"/>
  <c r="Q24" i="10" s="1"/>
  <c r="P23" i="10" a="1"/>
  <c r="P23" i="10" s="1"/>
  <c r="Q23" i="10" s="1" a="1"/>
  <c r="Q23" i="10" s="1"/>
  <c r="Q21" i="10"/>
  <c r="P21" i="10"/>
  <c r="Q20" i="10"/>
  <c r="P20" i="10"/>
  <c r="Q61" i="10"/>
  <c r="V66" i="5" a="1"/>
  <c r="V66" i="5" s="1"/>
  <c r="U66" i="5" a="1"/>
  <c r="U66" i="5" s="1"/>
  <c r="T66" i="5" a="1"/>
  <c r="T66" i="5" s="1"/>
  <c r="R66" i="5" a="1"/>
  <c r="R66" i="5" s="1"/>
  <c r="O66" i="5" a="1"/>
  <c r="O66" i="5" s="1"/>
  <c r="P66" i="5" s="1"/>
  <c r="M66" i="5" a="1"/>
  <c r="M66" i="5" s="1"/>
  <c r="N66" i="5" s="1"/>
  <c r="L66" i="5"/>
  <c r="K66" i="5" a="1"/>
  <c r="K66" i="5" s="1"/>
  <c r="J66" i="5"/>
  <c r="V65" i="5" a="1"/>
  <c r="V65" i="5" s="1"/>
  <c r="U65" i="5" a="1"/>
  <c r="U65" i="5" s="1"/>
  <c r="T65" i="5" a="1"/>
  <c r="T65" i="5" s="1"/>
  <c r="R65" i="5" a="1"/>
  <c r="R65" i="5" s="1"/>
  <c r="O65" i="5" a="1"/>
  <c r="O65" i="5" s="1"/>
  <c r="P65" i="5" s="1"/>
  <c r="M65" i="5" a="1"/>
  <c r="M65" i="5" s="1"/>
  <c r="N65" i="5" s="1"/>
  <c r="L65" i="5"/>
  <c r="K65" i="5" a="1"/>
  <c r="K65" i="5" s="1"/>
  <c r="J65" i="5"/>
  <c r="V64" i="5" a="1"/>
  <c r="V64" i="5" s="1"/>
  <c r="U64" i="5" a="1"/>
  <c r="U64" i="5" s="1"/>
  <c r="T64" i="5" a="1"/>
  <c r="T64" i="5" s="1"/>
  <c r="R64" i="5" a="1"/>
  <c r="R64" i="5" s="1"/>
  <c r="O64" i="5" a="1"/>
  <c r="O64" i="5" s="1"/>
  <c r="P64" i="5" s="1"/>
  <c r="M64" i="5" a="1"/>
  <c r="M64" i="5" s="1"/>
  <c r="N64" i="5" s="1"/>
  <c r="L64" i="5"/>
  <c r="K64" i="5" a="1"/>
  <c r="K64" i="5" s="1"/>
  <c r="J64" i="5"/>
  <c r="V63" i="5" a="1"/>
  <c r="V63" i="5" s="1"/>
  <c r="U63" i="5" a="1"/>
  <c r="U63" i="5" s="1"/>
  <c r="T63" i="5" a="1"/>
  <c r="T63" i="5" s="1"/>
  <c r="R63" i="5" a="1"/>
  <c r="R63" i="5" s="1"/>
  <c r="O63" i="5" a="1"/>
  <c r="O63" i="5" s="1"/>
  <c r="P63" i="5" s="1"/>
  <c r="M63" i="5" a="1"/>
  <c r="M63" i="5" s="1"/>
  <c r="N63" i="5" s="1"/>
  <c r="L63" i="5"/>
  <c r="K63" i="5" a="1"/>
  <c r="K63" i="5" s="1"/>
  <c r="J63" i="5"/>
  <c r="V62" i="5" a="1"/>
  <c r="V62" i="5" s="1"/>
  <c r="U62" i="5" a="1"/>
  <c r="U62" i="5" s="1"/>
  <c r="T62" i="5" a="1"/>
  <c r="T62" i="5" s="1"/>
  <c r="R62" i="5" a="1"/>
  <c r="R62" i="5" s="1"/>
  <c r="O62" i="5" a="1"/>
  <c r="O62" i="5" s="1"/>
  <c r="P62" i="5" s="1"/>
  <c r="M62" i="5" a="1"/>
  <c r="M62" i="5" s="1"/>
  <c r="N62" i="5" s="1"/>
  <c r="L62" i="5"/>
  <c r="K62" i="5" a="1"/>
  <c r="K62" i="5" s="1"/>
  <c r="J62" i="5"/>
  <c r="V61" i="5" a="1"/>
  <c r="V61" i="5" s="1"/>
  <c r="U61" i="5" a="1"/>
  <c r="U61" i="5" s="1"/>
  <c r="T61" i="5" a="1"/>
  <c r="T61" i="5" s="1"/>
  <c r="R61" i="5" a="1"/>
  <c r="R61" i="5" s="1"/>
  <c r="O61" i="5" a="1"/>
  <c r="O61" i="5" s="1"/>
  <c r="P61" i="5" s="1"/>
  <c r="M61" i="5" a="1"/>
  <c r="M61" i="5" s="1"/>
  <c r="N61" i="5" s="1"/>
  <c r="L61" i="5"/>
  <c r="K61" i="5" a="1"/>
  <c r="K61" i="5" s="1"/>
  <c r="J61" i="5"/>
  <c r="V58" i="5" a="1"/>
  <c r="V58" i="5" s="1"/>
  <c r="U58" i="5" a="1"/>
  <c r="U58" i="5" s="1"/>
  <c r="T58" i="5" a="1"/>
  <c r="T58" i="5" s="1"/>
  <c r="R58" i="5" a="1"/>
  <c r="R58" i="5" s="1"/>
  <c r="O58" i="5" a="1"/>
  <c r="O58" i="5" s="1"/>
  <c r="P58" i="5" s="1"/>
  <c r="M58" i="5" a="1"/>
  <c r="M58" i="5" s="1"/>
  <c r="N58" i="5" s="1"/>
  <c r="L58" i="5"/>
  <c r="K58" i="5" a="1"/>
  <c r="K58" i="5" s="1"/>
  <c r="J58" i="5"/>
  <c r="V57" i="5" a="1"/>
  <c r="V57" i="5" s="1"/>
  <c r="U57" i="5" a="1"/>
  <c r="U57" i="5" s="1"/>
  <c r="T57" i="5" a="1"/>
  <c r="T57" i="5" s="1"/>
  <c r="R57" i="5" a="1"/>
  <c r="R57" i="5" s="1"/>
  <c r="O57" i="5" a="1"/>
  <c r="O57" i="5" s="1"/>
  <c r="P57" i="5" s="1"/>
  <c r="M57" i="5" a="1"/>
  <c r="M57" i="5" s="1"/>
  <c r="N57" i="5" s="1"/>
  <c r="L57" i="5"/>
  <c r="K57" i="5" a="1"/>
  <c r="K57" i="5" s="1"/>
  <c r="V56" i="5" a="1"/>
  <c r="V56" i="5" s="1"/>
  <c r="U56" i="5" a="1"/>
  <c r="U56" i="5" s="1"/>
  <c r="T56" i="5" a="1"/>
  <c r="T56" i="5" s="1"/>
  <c r="R56" i="5" a="1"/>
  <c r="R56" i="5" s="1"/>
  <c r="O56" i="5" a="1"/>
  <c r="O56" i="5" s="1"/>
  <c r="P56" i="5" s="1"/>
  <c r="M56" i="5" a="1"/>
  <c r="M56" i="5" s="1"/>
  <c r="N56" i="5" s="1"/>
  <c r="L56" i="5"/>
  <c r="K56" i="5" a="1"/>
  <c r="K56" i="5" s="1"/>
  <c r="J56" i="5"/>
  <c r="V55" i="5" a="1"/>
  <c r="V55" i="5" s="1"/>
  <c r="U55" i="5" a="1"/>
  <c r="U55" i="5" s="1"/>
  <c r="T55" i="5" a="1"/>
  <c r="T55" i="5" s="1"/>
  <c r="R55" i="5" a="1"/>
  <c r="R55" i="5" s="1"/>
  <c r="O55" i="5" a="1"/>
  <c r="O55" i="5" s="1"/>
  <c r="P55" i="5" s="1"/>
  <c r="M55" i="5" a="1"/>
  <c r="M55" i="5" s="1"/>
  <c r="N55" i="5" s="1"/>
  <c r="L55" i="5"/>
  <c r="K55" i="5" a="1"/>
  <c r="K55" i="5" s="1"/>
  <c r="J55" i="5"/>
  <c r="V54" i="5" a="1"/>
  <c r="V54" i="5" s="1"/>
  <c r="U54" i="5" a="1"/>
  <c r="U54" i="5" s="1"/>
  <c r="T54" i="5" a="1"/>
  <c r="T54" i="5" s="1"/>
  <c r="R54" i="5" a="1"/>
  <c r="R54" i="5" s="1"/>
  <c r="O54" i="5" a="1"/>
  <c r="O54" i="5" s="1"/>
  <c r="P54" i="5" s="1"/>
  <c r="M54" i="5" a="1"/>
  <c r="M54" i="5" s="1"/>
  <c r="N54" i="5" s="1"/>
  <c r="L54" i="5"/>
  <c r="K54" i="5" a="1"/>
  <c r="K54" i="5" s="1"/>
  <c r="J54" i="5"/>
  <c r="V53" i="5" a="1"/>
  <c r="V53" i="5" s="1"/>
  <c r="U53" i="5" a="1"/>
  <c r="U53" i="5" s="1"/>
  <c r="T53" i="5" a="1"/>
  <c r="T53" i="5" s="1"/>
  <c r="R53" i="5" a="1"/>
  <c r="R53" i="5" s="1"/>
  <c r="O53" i="5" a="1"/>
  <c r="O53" i="5" s="1"/>
  <c r="P53" i="5" s="1"/>
  <c r="M53" i="5" a="1"/>
  <c r="M53" i="5" s="1"/>
  <c r="N53" i="5" s="1"/>
  <c r="L53" i="5"/>
  <c r="K53" i="5" a="1"/>
  <c r="K53" i="5" s="1"/>
  <c r="J53" i="5"/>
  <c r="R23" i="5" a="1"/>
  <c r="R23" i="5" s="1"/>
  <c r="S23" i="5" s="1" a="1"/>
  <c r="S23" i="5" s="1"/>
  <c r="R22" i="5" a="1"/>
  <c r="R22" i="5" s="1"/>
  <c r="S22" i="5" s="1" a="1"/>
  <c r="S22" i="5" s="1"/>
  <c r="S20" i="5"/>
  <c r="R20" i="5"/>
  <c r="S19" i="5"/>
  <c r="R19" i="5"/>
  <c r="S57" i="5" l="1"/>
  <c r="W57" i="5" s="1" a="1"/>
  <c r="W57" i="5" s="1"/>
  <c r="S58" i="5"/>
  <c r="W58" i="5" s="1" a="1"/>
  <c r="W58" i="5" s="1"/>
  <c r="S56" i="5"/>
  <c r="W56" i="5" s="1" a="1"/>
  <c r="W56" i="5" s="1"/>
  <c r="S54" i="5"/>
  <c r="W54" i="5" s="1" a="1"/>
  <c r="W54" i="5" s="1"/>
  <c r="S55" i="5"/>
  <c r="W55" i="5" s="1" a="1"/>
  <c r="W55" i="5" s="1"/>
  <c r="S65" i="5"/>
  <c r="W65" i="5" s="1" a="1"/>
  <c r="W65" i="5" s="1"/>
  <c r="S66" i="5"/>
  <c r="W66" i="5" s="1" a="1"/>
  <c r="W66" i="5" s="1"/>
  <c r="S62" i="5"/>
  <c r="W62" i="5" s="1" a="1"/>
  <c r="W62" i="5" s="1"/>
  <c r="S63" i="5"/>
  <c r="W63" i="5" s="1" a="1"/>
  <c r="W63" i="5" s="1"/>
  <c r="S64" i="5"/>
  <c r="W64" i="5" s="1" a="1"/>
  <c r="W64" i="5" s="1"/>
  <c r="T61" i="26"/>
  <c r="T62" i="26" s="1"/>
  <c r="T63" i="26" s="1"/>
  <c r="T64" i="26" s="1"/>
  <c r="T65" i="26" s="1"/>
  <c r="T66" i="26" s="1"/>
  <c r="T67" i="26" s="1"/>
  <c r="T68" i="26" s="1"/>
  <c r="T69" i="26" s="1"/>
  <c r="T70" i="26" s="1"/>
  <c r="AA5" i="26" s="1" a="1"/>
  <c r="AA5" i="26" s="1"/>
  <c r="AA6" i="26" s="1"/>
  <c r="R60" i="26"/>
  <c r="R61" i="26" s="1"/>
  <c r="R62" i="26" s="1"/>
  <c r="R63" i="26" s="1"/>
  <c r="R64" i="26" s="1"/>
  <c r="R65" i="26" s="1"/>
  <c r="R66" i="26" s="1"/>
  <c r="R67" i="26" s="1"/>
  <c r="R68" i="26" s="1"/>
  <c r="R69" i="26" s="1"/>
  <c r="R70" i="26" s="1"/>
  <c r="S60" i="26"/>
  <c r="S61" i="26" s="1"/>
  <c r="S62" i="26" s="1"/>
  <c r="S63" i="26" s="1"/>
  <c r="S64" i="26" s="1"/>
  <c r="S65" i="26" s="1"/>
  <c r="S66" i="26" s="1"/>
  <c r="S67" i="26" s="1"/>
  <c r="S68" i="26" s="1"/>
  <c r="S69" i="26" s="1"/>
  <c r="S70" i="26" s="1"/>
  <c r="Q47" i="26"/>
  <c r="Q48" i="26" s="1"/>
  <c r="Q49" i="26" s="1"/>
  <c r="Q50" i="26" s="1"/>
  <c r="Q51" i="26" s="1"/>
  <c r="Q52" i="26" s="1"/>
  <c r="Q53" i="26" s="1"/>
  <c r="Q54" i="26" s="1"/>
  <c r="Q55" i="26" s="1"/>
  <c r="Q56" i="26" s="1"/>
  <c r="Q57" i="26" s="1"/>
  <c r="Q58" i="26" s="1"/>
  <c r="P47" i="26"/>
  <c r="P48" i="26" s="1"/>
  <c r="P49" i="26" s="1"/>
  <c r="P50" i="26" s="1"/>
  <c r="P51" i="26" s="1"/>
  <c r="P52" i="26" s="1"/>
  <c r="P53" i="26" s="1"/>
  <c r="P54" i="26" s="1"/>
  <c r="P55" i="26" s="1"/>
  <c r="P56" i="26" s="1"/>
  <c r="P57" i="26" s="1"/>
  <c r="P58" i="26" s="1"/>
  <c r="Q65" i="10"/>
  <c r="Q66" i="10"/>
  <c r="S61" i="10"/>
  <c r="W61" i="10" s="1" a="1"/>
  <c r="W61" i="10" s="1"/>
  <c r="S64" i="10"/>
  <c r="W64" i="10" s="1" a="1"/>
  <c r="W64" i="10" s="1"/>
  <c r="P22" i="10"/>
  <c r="Q64" i="10"/>
  <c r="S62" i="10"/>
  <c r="W62" i="10" s="1" a="1"/>
  <c r="W62" i="10" s="1"/>
  <c r="S65" i="10"/>
  <c r="W65" i="10" s="1" a="1"/>
  <c r="W65" i="10" s="1"/>
  <c r="S66" i="10"/>
  <c r="W66" i="10" s="1" a="1"/>
  <c r="W66" i="10" s="1"/>
  <c r="S63" i="10"/>
  <c r="W63" i="10" s="1" a="1"/>
  <c r="W63" i="10" s="1"/>
  <c r="Q63" i="10"/>
  <c r="S53" i="5"/>
  <c r="W53" i="5" s="1" a="1"/>
  <c r="W53" i="5" s="1"/>
  <c r="R21" i="5"/>
  <c r="Q55" i="5"/>
  <c r="Q56" i="5"/>
  <c r="Q65" i="5"/>
  <c r="Q58" i="5"/>
  <c r="Q57" i="5"/>
  <c r="S61" i="5"/>
  <c r="W61" i="5" s="1" a="1"/>
  <c r="W61" i="5" s="1"/>
  <c r="Q64" i="5"/>
  <c r="Q66" i="5"/>
  <c r="Q63" i="5"/>
  <c r="Y5" i="26" l="1" a="1"/>
  <c r="Y5" i="26" s="1"/>
  <c r="Y6" i="26" s="1"/>
  <c r="Z5" i="26" a="1"/>
  <c r="Z5" i="26" s="1"/>
  <c r="Z6" i="26" s="1"/>
  <c r="Q60" i="26"/>
  <c r="Q61" i="26" s="1"/>
  <c r="Q62" i="26" s="1"/>
  <c r="Q63" i="26" s="1"/>
  <c r="Q64" i="26" s="1"/>
  <c r="Q65" i="26" s="1"/>
  <c r="Q66" i="26" s="1"/>
  <c r="Q67" i="26" s="1"/>
  <c r="Q68" i="26" s="1"/>
  <c r="Q69" i="26" s="1"/>
  <c r="Q70" i="26" s="1"/>
  <c r="P60" i="26"/>
  <c r="P61" i="26" s="1"/>
  <c r="P62" i="26" s="1"/>
  <c r="P63" i="26" s="1"/>
  <c r="P64" i="26" s="1"/>
  <c r="P65" i="26" s="1"/>
  <c r="P66" i="26" s="1"/>
  <c r="P67" i="26" s="1"/>
  <c r="P68" i="26" s="1"/>
  <c r="P69" i="26" s="1"/>
  <c r="P70" i="26" s="1"/>
  <c r="V69" i="12" a="1"/>
  <c r="V69" i="12" s="1"/>
  <c r="U69" i="12" a="1"/>
  <c r="U69" i="12" s="1"/>
  <c r="T69" i="12" a="1"/>
  <c r="T69" i="12" s="1"/>
  <c r="R69" i="12" a="1"/>
  <c r="R69" i="12" s="1"/>
  <c r="O69" i="12" a="1"/>
  <c r="O69" i="12" s="1"/>
  <c r="P69" i="12" s="1"/>
  <c r="M69" i="12" a="1"/>
  <c r="M69" i="12" s="1"/>
  <c r="N69" i="12" s="1"/>
  <c r="L69" i="12"/>
  <c r="K69" i="12" a="1"/>
  <c r="K69" i="12" s="1"/>
  <c r="J69" i="12"/>
  <c r="V68" i="12" a="1"/>
  <c r="V68" i="12" s="1"/>
  <c r="U68" i="12" a="1"/>
  <c r="U68" i="12" s="1"/>
  <c r="T68" i="12" a="1"/>
  <c r="T68" i="12" s="1"/>
  <c r="R68" i="12" a="1"/>
  <c r="R68" i="12" s="1"/>
  <c r="O68" i="12" a="1"/>
  <c r="O68" i="12" s="1"/>
  <c r="P68" i="12" s="1"/>
  <c r="M68" i="12" a="1"/>
  <c r="M68" i="12" s="1"/>
  <c r="N68" i="12" s="1"/>
  <c r="L68" i="12"/>
  <c r="K68" i="12" a="1"/>
  <c r="K68" i="12" s="1"/>
  <c r="J68" i="12"/>
  <c r="V67" i="12" a="1"/>
  <c r="V67" i="12" s="1"/>
  <c r="U67" i="12" a="1"/>
  <c r="U67" i="12" s="1"/>
  <c r="T67" i="12" a="1"/>
  <c r="T67" i="12" s="1"/>
  <c r="R67" i="12" a="1"/>
  <c r="R67" i="12" s="1"/>
  <c r="O67" i="12" a="1"/>
  <c r="O67" i="12" s="1"/>
  <c r="P67" i="12" s="1"/>
  <c r="M67" i="12" a="1"/>
  <c r="M67" i="12" s="1"/>
  <c r="N67" i="12" s="1"/>
  <c r="L67" i="12"/>
  <c r="K67" i="12" a="1"/>
  <c r="K67" i="12" s="1"/>
  <c r="J67" i="12"/>
  <c r="V66" i="12" a="1"/>
  <c r="V66" i="12" s="1"/>
  <c r="U66" i="12" a="1"/>
  <c r="U66" i="12" s="1"/>
  <c r="T66" i="12" a="1"/>
  <c r="T66" i="12" s="1"/>
  <c r="R66" i="12" a="1"/>
  <c r="R66" i="12" s="1"/>
  <c r="O66" i="12" a="1"/>
  <c r="O66" i="12" s="1"/>
  <c r="P66" i="12" s="1"/>
  <c r="M66" i="12" a="1"/>
  <c r="M66" i="12" s="1"/>
  <c r="N66" i="12" s="1"/>
  <c r="L66" i="12"/>
  <c r="Q67" i="12" s="1"/>
  <c r="K66" i="12" a="1"/>
  <c r="K66" i="12" s="1"/>
  <c r="J66" i="12"/>
  <c r="V65" i="12" a="1"/>
  <c r="V65" i="12" s="1"/>
  <c r="U65" i="12" a="1"/>
  <c r="U65" i="12" s="1"/>
  <c r="T65" i="12" a="1"/>
  <c r="T65" i="12" s="1"/>
  <c r="R65" i="12" a="1"/>
  <c r="R65" i="12" s="1"/>
  <c r="O65" i="12" a="1"/>
  <c r="O65" i="12" s="1"/>
  <c r="P65" i="12" s="1"/>
  <c r="M65" i="12" a="1"/>
  <c r="M65" i="12" s="1"/>
  <c r="N65" i="12" s="1"/>
  <c r="L65" i="12"/>
  <c r="K65" i="12" a="1"/>
  <c r="K65" i="12" s="1"/>
  <c r="J65" i="12"/>
  <c r="V64" i="12" a="1"/>
  <c r="V64" i="12" s="1"/>
  <c r="U64" i="12" a="1"/>
  <c r="U64" i="12" s="1"/>
  <c r="T64" i="12" a="1"/>
  <c r="T64" i="12" s="1"/>
  <c r="R64" i="12" a="1"/>
  <c r="R64" i="12" s="1"/>
  <c r="O64" i="12" a="1"/>
  <c r="O64" i="12" s="1"/>
  <c r="P64" i="12" s="1"/>
  <c r="M64" i="12" a="1"/>
  <c r="M64" i="12" s="1"/>
  <c r="N64" i="12" s="1"/>
  <c r="L64" i="12"/>
  <c r="K64" i="12" a="1"/>
  <c r="K64" i="12" s="1"/>
  <c r="J64" i="12"/>
  <c r="V61" i="12" a="1"/>
  <c r="V61" i="12" s="1"/>
  <c r="U61" i="12" a="1"/>
  <c r="U61" i="12" s="1"/>
  <c r="T61" i="12" a="1"/>
  <c r="T61" i="12" s="1"/>
  <c r="R61" i="12" a="1"/>
  <c r="R61" i="12" s="1"/>
  <c r="O61" i="12" a="1"/>
  <c r="O61" i="12" s="1"/>
  <c r="P61" i="12" s="1"/>
  <c r="M61" i="12" a="1"/>
  <c r="M61" i="12" s="1"/>
  <c r="N61" i="12" s="1"/>
  <c r="L61" i="12"/>
  <c r="K61" i="12" a="1"/>
  <c r="K61" i="12" s="1"/>
  <c r="J61" i="12"/>
  <c r="V60" i="12" a="1"/>
  <c r="V60" i="12" s="1"/>
  <c r="U60" i="12" a="1"/>
  <c r="U60" i="12" s="1"/>
  <c r="T60" i="12" a="1"/>
  <c r="T60" i="12" s="1"/>
  <c r="R60" i="12" a="1"/>
  <c r="R60" i="12" s="1"/>
  <c r="S60" i="12" s="1"/>
  <c r="W60" i="12" s="1" a="1"/>
  <c r="W60" i="12" s="1"/>
  <c r="O60" i="12" a="1"/>
  <c r="O60" i="12" s="1"/>
  <c r="P60" i="12" s="1"/>
  <c r="M60" i="12" a="1"/>
  <c r="M60" i="12" s="1"/>
  <c r="N60" i="12" s="1"/>
  <c r="L60" i="12"/>
  <c r="K60" i="12" a="1"/>
  <c r="K60" i="12" s="1"/>
  <c r="J60" i="12"/>
  <c r="V59" i="12" a="1"/>
  <c r="V59" i="12" s="1"/>
  <c r="U59" i="12" a="1"/>
  <c r="U59" i="12" s="1"/>
  <c r="T59" i="12" a="1"/>
  <c r="T59" i="12" s="1"/>
  <c r="R59" i="12" a="1"/>
  <c r="R59" i="12" s="1"/>
  <c r="O59" i="12" a="1"/>
  <c r="O59" i="12" s="1"/>
  <c r="P59" i="12" s="1"/>
  <c r="M59" i="12" a="1"/>
  <c r="M59" i="12" s="1"/>
  <c r="N59" i="12" s="1"/>
  <c r="L59" i="12"/>
  <c r="K59" i="12" a="1"/>
  <c r="K59" i="12" s="1"/>
  <c r="J59" i="12"/>
  <c r="V58" i="12" a="1"/>
  <c r="V58" i="12" s="1"/>
  <c r="U58" i="12" a="1"/>
  <c r="U58" i="12" s="1"/>
  <c r="T58" i="12" a="1"/>
  <c r="T58" i="12" s="1"/>
  <c r="R58" i="12" a="1"/>
  <c r="R58" i="12" s="1"/>
  <c r="O58" i="12" a="1"/>
  <c r="O58" i="12" s="1"/>
  <c r="P58" i="12" s="1"/>
  <c r="M58" i="12" a="1"/>
  <c r="M58" i="12" s="1"/>
  <c r="N58" i="12" s="1"/>
  <c r="L58" i="12"/>
  <c r="K58" i="12" a="1"/>
  <c r="K58" i="12" s="1"/>
  <c r="J58" i="12"/>
  <c r="V57" i="12" a="1"/>
  <c r="V57" i="12" s="1"/>
  <c r="U57" i="12" a="1"/>
  <c r="U57" i="12" s="1"/>
  <c r="T57" i="12" a="1"/>
  <c r="T57" i="12" s="1"/>
  <c r="R57" i="12" a="1"/>
  <c r="R57" i="12" s="1"/>
  <c r="O57" i="12" a="1"/>
  <c r="O57" i="12" s="1"/>
  <c r="P57" i="12" s="1"/>
  <c r="M57" i="12" a="1"/>
  <c r="M57" i="12" s="1"/>
  <c r="N57" i="12" s="1"/>
  <c r="L57" i="12"/>
  <c r="K57" i="12" a="1"/>
  <c r="K57" i="12" s="1"/>
  <c r="J57" i="12"/>
  <c r="V56" i="12" a="1"/>
  <c r="V56" i="12" s="1"/>
  <c r="U56" i="12" a="1"/>
  <c r="U56" i="12" s="1"/>
  <c r="T56" i="12" a="1"/>
  <c r="T56" i="12" s="1"/>
  <c r="R56" i="12" a="1"/>
  <c r="R56" i="12" s="1"/>
  <c r="O56" i="12" a="1"/>
  <c r="O56" i="12" s="1"/>
  <c r="P56" i="12" s="1"/>
  <c r="M56" i="12" a="1"/>
  <c r="M56" i="12" s="1"/>
  <c r="N56" i="12" s="1"/>
  <c r="L56" i="12"/>
  <c r="K56" i="12" a="1"/>
  <c r="K56" i="12" s="1"/>
  <c r="J56" i="12"/>
  <c r="Q24" i="12" a="1"/>
  <c r="Q24" i="12" s="1"/>
  <c r="R24" i="12" s="1" a="1"/>
  <c r="R24" i="12" s="1"/>
  <c r="Q23" i="12" a="1"/>
  <c r="Q23" i="12" s="1"/>
  <c r="R23" i="12" s="1" a="1"/>
  <c r="R23" i="12" s="1"/>
  <c r="R21" i="12"/>
  <c r="Q21" i="12"/>
  <c r="R20" i="12"/>
  <c r="Q20" i="12"/>
  <c r="Q64" i="12"/>
  <c r="Q56" i="12"/>
  <c r="Q71" i="13"/>
  <c r="Q63" i="13"/>
  <c r="P24" i="13" a="1"/>
  <c r="P24" i="13" s="1"/>
  <c r="Q24" i="13" s="1" a="1"/>
  <c r="Q24" i="13" s="1"/>
  <c r="P25" i="13" a="1"/>
  <c r="P25" i="13" s="1"/>
  <c r="Q25" i="13" s="1" a="1"/>
  <c r="Q25" i="13" s="1"/>
  <c r="J63" i="13"/>
  <c r="K63" i="13" a="1"/>
  <c r="K63" i="13" s="1"/>
  <c r="L63" i="13"/>
  <c r="M63" i="13" a="1"/>
  <c r="M63" i="13" s="1"/>
  <c r="N63" i="13" s="1"/>
  <c r="J64" i="13"/>
  <c r="K64" i="13" a="1"/>
  <c r="K64" i="13" s="1"/>
  <c r="L64" i="13"/>
  <c r="M64" i="13" a="1"/>
  <c r="M64" i="13" s="1"/>
  <c r="N64" i="13" s="1"/>
  <c r="J65" i="13"/>
  <c r="K65" i="13" a="1"/>
  <c r="K65" i="13" s="1"/>
  <c r="L65" i="13"/>
  <c r="M65" i="13" a="1"/>
  <c r="M65" i="13" s="1"/>
  <c r="N65" i="13" s="1"/>
  <c r="J66" i="13"/>
  <c r="K66" i="13" a="1"/>
  <c r="K66" i="13" s="1"/>
  <c r="L66" i="13"/>
  <c r="M66" i="13" a="1"/>
  <c r="M66" i="13" s="1"/>
  <c r="N66" i="13" s="1"/>
  <c r="J67" i="13"/>
  <c r="K67" i="13" a="1"/>
  <c r="K67" i="13" s="1"/>
  <c r="L67" i="13"/>
  <c r="M67" i="13" a="1"/>
  <c r="M67" i="13" s="1"/>
  <c r="N67" i="13" s="1"/>
  <c r="J68" i="13"/>
  <c r="K68" i="13" a="1"/>
  <c r="K68" i="13" s="1"/>
  <c r="L68" i="13"/>
  <c r="M68" i="13" a="1"/>
  <c r="M68" i="13" s="1"/>
  <c r="N68" i="13" s="1"/>
  <c r="J71" i="13"/>
  <c r="K71" i="13" a="1"/>
  <c r="K71" i="13" s="1"/>
  <c r="L71" i="13"/>
  <c r="M71" i="13" a="1"/>
  <c r="M71" i="13" s="1"/>
  <c r="N71" i="13" s="1"/>
  <c r="J72" i="13"/>
  <c r="K72" i="13" a="1"/>
  <c r="K72" i="13" s="1"/>
  <c r="L72" i="13"/>
  <c r="M72" i="13" a="1"/>
  <c r="M72" i="13" s="1"/>
  <c r="N72" i="13" s="1"/>
  <c r="J73" i="13"/>
  <c r="K73" i="13" a="1"/>
  <c r="K73" i="13" s="1"/>
  <c r="L73" i="13"/>
  <c r="M73" i="13" a="1"/>
  <c r="M73" i="13" s="1"/>
  <c r="N73" i="13" s="1"/>
  <c r="J74" i="13"/>
  <c r="K74" i="13" a="1"/>
  <c r="K74" i="13" s="1"/>
  <c r="L74" i="13"/>
  <c r="M74" i="13" a="1"/>
  <c r="M74" i="13" s="1"/>
  <c r="N74" i="13" s="1"/>
  <c r="J75" i="13"/>
  <c r="K75" i="13" a="1"/>
  <c r="K75" i="13" s="1"/>
  <c r="L75" i="13"/>
  <c r="M75" i="13" a="1"/>
  <c r="M75" i="13" s="1"/>
  <c r="N75" i="13" s="1"/>
  <c r="J76" i="13"/>
  <c r="K76" i="13" a="1"/>
  <c r="K76" i="13" s="1"/>
  <c r="L76" i="13"/>
  <c r="M76" i="13" a="1"/>
  <c r="M76" i="13" s="1"/>
  <c r="N76" i="13" s="1"/>
  <c r="V72" i="13" a="1"/>
  <c r="V72" i="13" s="1"/>
  <c r="V73" i="13" a="1"/>
  <c r="V73" i="13" s="1"/>
  <c r="V74" i="13" a="1"/>
  <c r="V74" i="13" s="1"/>
  <c r="V75" i="13" a="1"/>
  <c r="V75" i="13" s="1"/>
  <c r="V76" i="13" a="1"/>
  <c r="V76" i="13" s="1"/>
  <c r="U72" i="13" a="1"/>
  <c r="U72" i="13" s="1"/>
  <c r="U73" i="13" a="1"/>
  <c r="U73" i="13" s="1"/>
  <c r="U74" i="13" a="1"/>
  <c r="U74" i="13" s="1"/>
  <c r="U75" i="13" a="1"/>
  <c r="U75" i="13" s="1"/>
  <c r="U76" i="13" a="1"/>
  <c r="U76" i="13" s="1"/>
  <c r="T72" i="13" a="1"/>
  <c r="T72" i="13" s="1"/>
  <c r="T73" i="13" a="1"/>
  <c r="T73" i="13" s="1"/>
  <c r="T74" i="13" a="1"/>
  <c r="T74" i="13" s="1"/>
  <c r="T75" i="13" a="1"/>
  <c r="T75" i="13" s="1"/>
  <c r="T76" i="13" a="1"/>
  <c r="T76" i="13" s="1"/>
  <c r="V71" i="13" a="1"/>
  <c r="V71" i="13" s="1"/>
  <c r="U71" i="13" a="1"/>
  <c r="U71" i="13" s="1"/>
  <c r="T71" i="13" a="1"/>
  <c r="T71" i="13" s="1"/>
  <c r="T64" i="13" a="1"/>
  <c r="T64" i="13" s="1"/>
  <c r="T65" i="13" a="1"/>
  <c r="T65" i="13" s="1"/>
  <c r="T66" i="13" a="1"/>
  <c r="T66" i="13" s="1"/>
  <c r="T67" i="13" a="1"/>
  <c r="T67" i="13" s="1"/>
  <c r="T68" i="13" a="1"/>
  <c r="T68" i="13" s="1"/>
  <c r="T63" i="13" a="1"/>
  <c r="T63" i="13" s="1"/>
  <c r="U64" i="13" a="1"/>
  <c r="U64" i="13" s="1"/>
  <c r="V64" i="13" a="1"/>
  <c r="V64" i="13" s="1"/>
  <c r="U65" i="13" a="1"/>
  <c r="U65" i="13" s="1"/>
  <c r="V65" i="13" a="1"/>
  <c r="V65" i="13" s="1"/>
  <c r="U66" i="13" a="1"/>
  <c r="U66" i="13" s="1"/>
  <c r="V66" i="13" a="1"/>
  <c r="V66" i="13" s="1"/>
  <c r="U67" i="13" a="1"/>
  <c r="U67" i="13" s="1"/>
  <c r="V67" i="13" a="1"/>
  <c r="V67" i="13" s="1"/>
  <c r="U68" i="13" a="1"/>
  <c r="U68" i="13" s="1"/>
  <c r="V68" i="13" a="1"/>
  <c r="V68" i="13" s="1"/>
  <c r="V63" i="13" a="1"/>
  <c r="V63" i="13" s="1"/>
  <c r="U63" i="13" a="1"/>
  <c r="U63" i="13" s="1"/>
  <c r="R76" i="13" a="1"/>
  <c r="R76" i="13" s="1"/>
  <c r="O76" i="13" a="1"/>
  <c r="O76" i="13" s="1"/>
  <c r="P76" i="13" s="1"/>
  <c r="R75" i="13" a="1"/>
  <c r="R75" i="13" s="1"/>
  <c r="O75" i="13" a="1"/>
  <c r="O75" i="13" s="1"/>
  <c r="P75" i="13" s="1"/>
  <c r="R74" i="13" a="1"/>
  <c r="R74" i="13" s="1"/>
  <c r="O74" i="13" a="1"/>
  <c r="O74" i="13" s="1"/>
  <c r="P74" i="13" s="1"/>
  <c r="R73" i="13" a="1"/>
  <c r="R73" i="13" s="1"/>
  <c r="O73" i="13" a="1"/>
  <c r="O73" i="13" s="1"/>
  <c r="P73" i="13" s="1"/>
  <c r="R72" i="13" a="1"/>
  <c r="R72" i="13" s="1"/>
  <c r="O72" i="13" a="1"/>
  <c r="O72" i="13" s="1"/>
  <c r="P72" i="13" s="1"/>
  <c r="R71" i="13" a="1"/>
  <c r="R71" i="13" s="1"/>
  <c r="O71" i="13" a="1"/>
  <c r="O71" i="13" s="1"/>
  <c r="P71" i="13" s="1"/>
  <c r="R68" i="13" a="1"/>
  <c r="R68" i="13" s="1"/>
  <c r="O68" i="13" a="1"/>
  <c r="O68" i="13" s="1"/>
  <c r="P68" i="13" s="1"/>
  <c r="R67" i="13" a="1"/>
  <c r="R67" i="13" s="1"/>
  <c r="O67" i="13" a="1"/>
  <c r="O67" i="13" s="1"/>
  <c r="P67" i="13" s="1"/>
  <c r="R66" i="13" a="1"/>
  <c r="R66" i="13" s="1"/>
  <c r="O66" i="13" a="1"/>
  <c r="O66" i="13" s="1"/>
  <c r="P66" i="13" s="1"/>
  <c r="R65" i="13" a="1"/>
  <c r="R65" i="13" s="1"/>
  <c r="O65" i="13" a="1"/>
  <c r="O65" i="13" s="1"/>
  <c r="P65" i="13" s="1"/>
  <c r="R64" i="13" a="1"/>
  <c r="R64" i="13" s="1"/>
  <c r="O64" i="13" a="1"/>
  <c r="O64" i="13" s="1"/>
  <c r="P64" i="13" s="1"/>
  <c r="R63" i="13" a="1"/>
  <c r="R63" i="13" s="1"/>
  <c r="O63" i="13" a="1"/>
  <c r="O63" i="13" s="1"/>
  <c r="P63" i="13" s="1"/>
  <c r="S65" i="12" l="1"/>
  <c r="W65" i="12" s="1" a="1"/>
  <c r="W65" i="12" s="1"/>
  <c r="Q59" i="12"/>
  <c r="Q60" i="12"/>
  <c r="S69" i="12"/>
  <c r="W69" i="12" s="1" a="1"/>
  <c r="W69" i="12" s="1"/>
  <c r="S67" i="12"/>
  <c r="W67" i="12" s="1" a="1"/>
  <c r="W67" i="12" s="1"/>
  <c r="S68" i="12"/>
  <c r="W68" i="12" s="1" a="1"/>
  <c r="W68" i="12" s="1"/>
  <c r="Q22" i="12"/>
  <c r="S66" i="12"/>
  <c r="W66" i="12" s="1" a="1"/>
  <c r="W66" i="12" s="1"/>
  <c r="X5" i="26" a="1"/>
  <c r="X5" i="26" s="1"/>
  <c r="X6" i="26" s="1"/>
  <c r="W5" i="26" a="1"/>
  <c r="W5" i="26" s="1"/>
  <c r="W6" i="26" s="1"/>
  <c r="Q58" i="12"/>
  <c r="S56" i="12"/>
  <c r="W56" i="12" s="1" a="1"/>
  <c r="W56" i="12" s="1"/>
  <c r="S64" i="12"/>
  <c r="W64" i="12" s="1" a="1"/>
  <c r="W64" i="12" s="1"/>
  <c r="S58" i="12"/>
  <c r="W58" i="12" s="1" a="1"/>
  <c r="W58" i="12" s="1"/>
  <c r="Q68" i="12"/>
  <c r="S59" i="12"/>
  <c r="W59" i="12" s="1" a="1"/>
  <c r="W59" i="12" s="1"/>
  <c r="Q61" i="12"/>
  <c r="S61" i="12"/>
  <c r="W61" i="12" s="1" a="1"/>
  <c r="W61" i="12" s="1"/>
  <c r="Q66" i="12"/>
  <c r="S57" i="12"/>
  <c r="W57" i="12" s="1" a="1"/>
  <c r="W57" i="12" s="1"/>
  <c r="Q69" i="12"/>
  <c r="S71" i="13"/>
  <c r="W71" i="13" s="1" a="1"/>
  <c r="W71" i="13" s="1"/>
  <c r="S63" i="13"/>
  <c r="W63" i="13" s="1" a="1"/>
  <c r="W63" i="13" s="1"/>
  <c r="Q74" i="13"/>
  <c r="S75" i="13"/>
  <c r="W75" i="13" s="1" a="1"/>
  <c r="W75" i="13" s="1"/>
  <c r="S65" i="13"/>
  <c r="W65" i="13" s="1" a="1"/>
  <c r="W65" i="13" s="1"/>
  <c r="Q68" i="13"/>
  <c r="Q65" i="13"/>
  <c r="S67" i="13"/>
  <c r="W67" i="13" s="1" a="1"/>
  <c r="W67" i="13" s="1"/>
  <c r="S66" i="13"/>
  <c r="W66" i="13" s="1" a="1"/>
  <c r="W66" i="13" s="1"/>
  <c r="S68" i="13"/>
  <c r="W68" i="13" s="1" a="1"/>
  <c r="W68" i="13" s="1"/>
  <c r="S72" i="13"/>
  <c r="W72" i="13" s="1" a="1"/>
  <c r="W72" i="13" s="1"/>
  <c r="S73" i="13"/>
  <c r="W73" i="13" s="1" a="1"/>
  <c r="W73" i="13" s="1"/>
  <c r="S74" i="13"/>
  <c r="W74" i="13" s="1" a="1"/>
  <c r="W74" i="13" s="1"/>
  <c r="Q73" i="13"/>
  <c r="Q76" i="13"/>
  <c r="S64" i="13"/>
  <c r="W64" i="13" s="1" a="1"/>
  <c r="W64" i="13" s="1"/>
  <c r="Q75" i="13"/>
  <c r="Q66" i="13"/>
  <c r="Q67" i="13"/>
  <c r="S76" i="13"/>
  <c r="W76" i="13" s="1" a="1"/>
  <c r="W76" i="13" s="1"/>
  <c r="Q22" i="13" l="1"/>
  <c r="P22" i="13"/>
  <c r="Q21" i="13"/>
  <c r="P21" i="13"/>
  <c r="AM1259" i="14"/>
  <c r="AE1259" i="14"/>
  <c r="X1259" i="14"/>
  <c r="O1259" i="14"/>
  <c r="H1259" i="14"/>
  <c r="AM1258" i="14"/>
  <c r="AE1258" i="14"/>
  <c r="X1258" i="14"/>
  <c r="O1258" i="14"/>
  <c r="H1258" i="14"/>
  <c r="AM1257" i="14"/>
  <c r="AE1257" i="14"/>
  <c r="X1257" i="14"/>
  <c r="O1257" i="14"/>
  <c r="H1257" i="14"/>
  <c r="AM1256" i="14"/>
  <c r="AE1256" i="14"/>
  <c r="X1256" i="14"/>
  <c r="O1256" i="14"/>
  <c r="H1256" i="14"/>
  <c r="AM1255" i="14"/>
  <c r="AE1255" i="14"/>
  <c r="X1255" i="14"/>
  <c r="O1255" i="14"/>
  <c r="H1255" i="14"/>
  <c r="AM1254" i="14"/>
  <c r="AE1254" i="14"/>
  <c r="X1254" i="14"/>
  <c r="O1254" i="14"/>
  <c r="H1254" i="14"/>
  <c r="AM1253" i="14"/>
  <c r="AE1253" i="14"/>
  <c r="X1253" i="14"/>
  <c r="O1253" i="14"/>
  <c r="H1253" i="14"/>
  <c r="AM1252" i="14"/>
  <c r="AE1252" i="14"/>
  <c r="X1252" i="14"/>
  <c r="O1252" i="14"/>
  <c r="H1252" i="14"/>
  <c r="AM1251" i="14"/>
  <c r="AE1251" i="14"/>
  <c r="X1251" i="14"/>
  <c r="O1251" i="14"/>
  <c r="H1251" i="14"/>
  <c r="AM1250" i="14"/>
  <c r="AE1250" i="14"/>
  <c r="X1250" i="14"/>
  <c r="O1250" i="14"/>
  <c r="H1250" i="14"/>
  <c r="AM1249" i="14"/>
  <c r="AE1249" i="14"/>
  <c r="X1249" i="14"/>
  <c r="O1249" i="14"/>
  <c r="H1249" i="14"/>
  <c r="AM1248" i="14"/>
  <c r="AE1248" i="14"/>
  <c r="X1248" i="14"/>
  <c r="O1248" i="14"/>
  <c r="H1248" i="14"/>
  <c r="AM1247" i="14"/>
  <c r="AE1247" i="14"/>
  <c r="X1247" i="14"/>
  <c r="O1247" i="14"/>
  <c r="H1247" i="14"/>
  <c r="AM1246" i="14"/>
  <c r="AE1246" i="14"/>
  <c r="X1246" i="14"/>
  <c r="O1246" i="14"/>
  <c r="H1246" i="14"/>
  <c r="AM1245" i="14"/>
  <c r="AE1245" i="14"/>
  <c r="X1245" i="14"/>
  <c r="O1245" i="14"/>
  <c r="H1245" i="14"/>
  <c r="AM1244" i="14"/>
  <c r="AE1244" i="14"/>
  <c r="X1244" i="14"/>
  <c r="O1244" i="14"/>
  <c r="H1244" i="14"/>
  <c r="AM1243" i="14"/>
  <c r="AE1243" i="14"/>
  <c r="X1243" i="14"/>
  <c r="O1243" i="14"/>
  <c r="H1243" i="14"/>
  <c r="AM1242" i="14"/>
  <c r="AE1242" i="14"/>
  <c r="X1242" i="14"/>
  <c r="O1242" i="14"/>
  <c r="H1242" i="14"/>
  <c r="AM1241" i="14"/>
  <c r="AE1241" i="14"/>
  <c r="X1241" i="14"/>
  <c r="O1241" i="14"/>
  <c r="H1241" i="14"/>
  <c r="AM1240" i="14"/>
  <c r="AE1240" i="14"/>
  <c r="X1240" i="14"/>
  <c r="O1240" i="14"/>
  <c r="H1240" i="14"/>
  <c r="AM1239" i="14"/>
  <c r="AE1239" i="14"/>
  <c r="X1239" i="14"/>
  <c r="O1239" i="14"/>
  <c r="H1239" i="14"/>
  <c r="AM1238" i="14"/>
  <c r="AE1238" i="14"/>
  <c r="X1238" i="14"/>
  <c r="O1238" i="14"/>
  <c r="H1238" i="14"/>
  <c r="AM1237" i="14"/>
  <c r="AE1237" i="14"/>
  <c r="X1237" i="14"/>
  <c r="O1237" i="14"/>
  <c r="H1237" i="14"/>
  <c r="AM1236" i="14"/>
  <c r="AE1236" i="14"/>
  <c r="X1236" i="14"/>
  <c r="O1236" i="14"/>
  <c r="H1236" i="14"/>
  <c r="AM1235" i="14"/>
  <c r="AE1235" i="14"/>
  <c r="X1235" i="14"/>
  <c r="O1235" i="14"/>
  <c r="H1235" i="14"/>
  <c r="AM1234" i="14"/>
  <c r="AE1234" i="14"/>
  <c r="X1234" i="14"/>
  <c r="O1234" i="14"/>
  <c r="H1234" i="14"/>
  <c r="AM1233" i="14"/>
  <c r="AE1233" i="14"/>
  <c r="X1233" i="14"/>
  <c r="O1233" i="14"/>
  <c r="H1233" i="14"/>
  <c r="AM1232" i="14"/>
  <c r="AE1232" i="14"/>
  <c r="X1232" i="14"/>
  <c r="O1232" i="14"/>
  <c r="H1232" i="14"/>
  <c r="AM1231" i="14"/>
  <c r="AE1231" i="14"/>
  <c r="X1231" i="14"/>
  <c r="O1231" i="14"/>
  <c r="H1231" i="14"/>
  <c r="AM1230" i="14"/>
  <c r="AE1230" i="14"/>
  <c r="X1230" i="14"/>
  <c r="O1230" i="14"/>
  <c r="H1230" i="14"/>
  <c r="AM1229" i="14"/>
  <c r="AE1229" i="14"/>
  <c r="X1229" i="14"/>
  <c r="O1229" i="14"/>
  <c r="H1229" i="14"/>
  <c r="AM1228" i="14"/>
  <c r="AE1228" i="14"/>
  <c r="X1228" i="14"/>
  <c r="O1228" i="14"/>
  <c r="H1228" i="14"/>
  <c r="AM1227" i="14"/>
  <c r="AE1227" i="14"/>
  <c r="X1227" i="14"/>
  <c r="O1227" i="14"/>
  <c r="H1227" i="14"/>
  <c r="AM1226" i="14"/>
  <c r="AE1226" i="14"/>
  <c r="X1226" i="14"/>
  <c r="O1226" i="14"/>
  <c r="H1226" i="14"/>
  <c r="AM1225" i="14"/>
  <c r="AE1225" i="14"/>
  <c r="X1225" i="14"/>
  <c r="O1225" i="14"/>
  <c r="H1225" i="14"/>
  <c r="AM1224" i="14"/>
  <c r="AE1224" i="14"/>
  <c r="X1224" i="14"/>
  <c r="O1224" i="14"/>
  <c r="H1224" i="14"/>
  <c r="AM1223" i="14"/>
  <c r="AE1223" i="14"/>
  <c r="X1223" i="14"/>
  <c r="O1223" i="14"/>
  <c r="H1223" i="14"/>
  <c r="AM1222" i="14"/>
  <c r="AE1222" i="14"/>
  <c r="X1222" i="14"/>
  <c r="O1222" i="14"/>
  <c r="H1222" i="14"/>
  <c r="AM1221" i="14"/>
  <c r="AE1221" i="14"/>
  <c r="X1221" i="14"/>
  <c r="O1221" i="14"/>
  <c r="H1221" i="14"/>
  <c r="AM1220" i="14"/>
  <c r="AE1220" i="14"/>
  <c r="X1220" i="14"/>
  <c r="O1220" i="14"/>
  <c r="H1220" i="14"/>
  <c r="AM1219" i="14"/>
  <c r="AE1219" i="14"/>
  <c r="X1219" i="14"/>
  <c r="O1219" i="14"/>
  <c r="H1219" i="14"/>
  <c r="AM1218" i="14"/>
  <c r="AE1218" i="14"/>
  <c r="X1218" i="14"/>
  <c r="O1218" i="14"/>
  <c r="H1218" i="14"/>
  <c r="AM1217" i="14"/>
  <c r="AE1217" i="14"/>
  <c r="X1217" i="14"/>
  <c r="O1217" i="14"/>
  <c r="H1217" i="14"/>
  <c r="AM1216" i="14"/>
  <c r="AE1216" i="14"/>
  <c r="X1216" i="14"/>
  <c r="O1216" i="14"/>
  <c r="H1216" i="14"/>
  <c r="AM1215" i="14"/>
  <c r="AE1215" i="14"/>
  <c r="X1215" i="14"/>
  <c r="O1215" i="14"/>
  <c r="H1215" i="14"/>
  <c r="AM1214" i="14"/>
  <c r="AE1214" i="14"/>
  <c r="X1214" i="14"/>
  <c r="O1214" i="14"/>
  <c r="H1214" i="14"/>
  <c r="AM1213" i="14"/>
  <c r="AE1213" i="14"/>
  <c r="X1213" i="14"/>
  <c r="O1213" i="14"/>
  <c r="H1213" i="14"/>
  <c r="AM1212" i="14"/>
  <c r="AE1212" i="14"/>
  <c r="X1212" i="14"/>
  <c r="O1212" i="14"/>
  <c r="H1212" i="14"/>
  <c r="AM1211" i="14"/>
  <c r="AE1211" i="14"/>
  <c r="X1211" i="14"/>
  <c r="O1211" i="14"/>
  <c r="H1211" i="14"/>
  <c r="AM1210" i="14"/>
  <c r="AE1210" i="14"/>
  <c r="X1210" i="14"/>
  <c r="O1210" i="14"/>
  <c r="H1210" i="14"/>
  <c r="AM1209" i="14"/>
  <c r="AE1209" i="14"/>
  <c r="X1209" i="14"/>
  <c r="O1209" i="14"/>
  <c r="H1209" i="14"/>
  <c r="AM1208" i="14"/>
  <c r="AE1208" i="14"/>
  <c r="X1208" i="14"/>
  <c r="O1208" i="14"/>
  <c r="H1208" i="14"/>
  <c r="AM1207" i="14"/>
  <c r="AE1207" i="14"/>
  <c r="X1207" i="14"/>
  <c r="O1207" i="14"/>
  <c r="H1207" i="14"/>
  <c r="AM1206" i="14"/>
  <c r="AE1206" i="14"/>
  <c r="X1206" i="14"/>
  <c r="O1206" i="14"/>
  <c r="H1206" i="14"/>
  <c r="AM1205" i="14"/>
  <c r="AE1205" i="14"/>
  <c r="X1205" i="14"/>
  <c r="O1205" i="14"/>
  <c r="H1205" i="14"/>
  <c r="AM1204" i="14"/>
  <c r="AE1204" i="14"/>
  <c r="X1204" i="14"/>
  <c r="O1204" i="14"/>
  <c r="H1204" i="14"/>
  <c r="AM1203" i="14"/>
  <c r="AE1203" i="14"/>
  <c r="X1203" i="14"/>
  <c r="O1203" i="14"/>
  <c r="H1203" i="14"/>
  <c r="AM1202" i="14"/>
  <c r="AE1202" i="14"/>
  <c r="X1202" i="14"/>
  <c r="O1202" i="14"/>
  <c r="H1202" i="14"/>
  <c r="AM1201" i="14"/>
  <c r="AE1201" i="14"/>
  <c r="X1201" i="14"/>
  <c r="O1201" i="14"/>
  <c r="H1201" i="14"/>
  <c r="AM1200" i="14"/>
  <c r="AE1200" i="14"/>
  <c r="X1200" i="14"/>
  <c r="O1200" i="14"/>
  <c r="H1200" i="14"/>
  <c r="AM1199" i="14"/>
  <c r="AE1199" i="14"/>
  <c r="X1199" i="14"/>
  <c r="O1199" i="14"/>
  <c r="H1199" i="14"/>
  <c r="AM1198" i="14"/>
  <c r="AE1198" i="14"/>
  <c r="X1198" i="14"/>
  <c r="O1198" i="14"/>
  <c r="H1198" i="14"/>
  <c r="AM1197" i="14"/>
  <c r="AE1197" i="14"/>
  <c r="X1197" i="14"/>
  <c r="O1197" i="14"/>
  <c r="H1197" i="14"/>
  <c r="AM1196" i="14"/>
  <c r="AE1196" i="14"/>
  <c r="X1196" i="14"/>
  <c r="O1196" i="14"/>
  <c r="H1196" i="14"/>
  <c r="AM1195" i="14"/>
  <c r="AE1195" i="14"/>
  <c r="X1195" i="14"/>
  <c r="O1195" i="14"/>
  <c r="H1195" i="14"/>
  <c r="AM1194" i="14"/>
  <c r="AE1194" i="14"/>
  <c r="X1194" i="14"/>
  <c r="O1194" i="14"/>
  <c r="H1194" i="14"/>
  <c r="AM1193" i="14"/>
  <c r="AE1193" i="14"/>
  <c r="X1193" i="14"/>
  <c r="O1193" i="14"/>
  <c r="H1193" i="14"/>
  <c r="AM1192" i="14"/>
  <c r="AE1192" i="14"/>
  <c r="X1192" i="14"/>
  <c r="O1192" i="14"/>
  <c r="H1192" i="14"/>
  <c r="AM1191" i="14"/>
  <c r="AE1191" i="14"/>
  <c r="X1191" i="14"/>
  <c r="O1191" i="14"/>
  <c r="H1191" i="14"/>
  <c r="AM1190" i="14"/>
  <c r="AE1190" i="14"/>
  <c r="X1190" i="14"/>
  <c r="O1190" i="14"/>
  <c r="H1190" i="14"/>
  <c r="AM1189" i="14"/>
  <c r="AE1189" i="14"/>
  <c r="X1189" i="14"/>
  <c r="O1189" i="14"/>
  <c r="H1189" i="14"/>
  <c r="AM1188" i="14"/>
  <c r="AE1188" i="14"/>
  <c r="X1188" i="14"/>
  <c r="O1188" i="14"/>
  <c r="H1188" i="14"/>
  <c r="AM1187" i="14"/>
  <c r="AE1187" i="14"/>
  <c r="X1187" i="14"/>
  <c r="O1187" i="14"/>
  <c r="H1187" i="14"/>
  <c r="AM1186" i="14"/>
  <c r="AE1186" i="14"/>
  <c r="X1186" i="14"/>
  <c r="O1186" i="14"/>
  <c r="H1186" i="14"/>
  <c r="AM1185" i="14"/>
  <c r="AE1185" i="14"/>
  <c r="X1185" i="14"/>
  <c r="O1185" i="14"/>
  <c r="H1185" i="14"/>
  <c r="AM1184" i="14"/>
  <c r="AE1184" i="14"/>
  <c r="X1184" i="14"/>
  <c r="O1184" i="14"/>
  <c r="H1184" i="14"/>
  <c r="AM1183" i="14"/>
  <c r="AE1183" i="14"/>
  <c r="X1183" i="14"/>
  <c r="O1183" i="14"/>
  <c r="H1183" i="14"/>
  <c r="AM1182" i="14"/>
  <c r="AE1182" i="14"/>
  <c r="X1182" i="14"/>
  <c r="O1182" i="14"/>
  <c r="H1182" i="14"/>
  <c r="AM1181" i="14"/>
  <c r="AE1181" i="14"/>
  <c r="X1181" i="14"/>
  <c r="O1181" i="14"/>
  <c r="H1181" i="14"/>
  <c r="AM1180" i="14"/>
  <c r="AE1180" i="14"/>
  <c r="X1180" i="14"/>
  <c r="O1180" i="14"/>
  <c r="H1180" i="14"/>
  <c r="AM1179" i="14"/>
  <c r="AE1179" i="14"/>
  <c r="X1179" i="14"/>
  <c r="O1179" i="14"/>
  <c r="H1179" i="14"/>
  <c r="AM1178" i="14"/>
  <c r="AE1178" i="14"/>
  <c r="X1178" i="14"/>
  <c r="O1178" i="14"/>
  <c r="H1178" i="14"/>
  <c r="AM1177" i="14"/>
  <c r="AE1177" i="14"/>
  <c r="X1177" i="14"/>
  <c r="O1177" i="14"/>
  <c r="H1177" i="14"/>
  <c r="AM1176" i="14"/>
  <c r="AE1176" i="14"/>
  <c r="X1176" i="14"/>
  <c r="O1176" i="14"/>
  <c r="H1176" i="14"/>
  <c r="AM1175" i="14"/>
  <c r="AE1175" i="14"/>
  <c r="X1175" i="14"/>
  <c r="O1175" i="14"/>
  <c r="H1175" i="14"/>
  <c r="AM1174" i="14"/>
  <c r="AE1174" i="14"/>
  <c r="X1174" i="14"/>
  <c r="O1174" i="14"/>
  <c r="H1174" i="14"/>
  <c r="AM1173" i="14"/>
  <c r="AE1173" i="14"/>
  <c r="X1173" i="14"/>
  <c r="O1173" i="14"/>
  <c r="H1173" i="14"/>
  <c r="AM1172" i="14"/>
  <c r="AE1172" i="14"/>
  <c r="X1172" i="14"/>
  <c r="O1172" i="14"/>
  <c r="H1172" i="14"/>
  <c r="AM1171" i="14"/>
  <c r="AE1171" i="14"/>
  <c r="X1171" i="14"/>
  <c r="O1171" i="14"/>
  <c r="H1171" i="14"/>
  <c r="AM1170" i="14"/>
  <c r="AE1170" i="14"/>
  <c r="X1170" i="14"/>
  <c r="O1170" i="14"/>
  <c r="H1170" i="14"/>
  <c r="AM1169" i="14"/>
  <c r="AE1169" i="14"/>
  <c r="X1169" i="14"/>
  <c r="O1169" i="14"/>
  <c r="H1169" i="14"/>
  <c r="AM1168" i="14"/>
  <c r="AE1168" i="14"/>
  <c r="X1168" i="14"/>
  <c r="O1168" i="14"/>
  <c r="H1168" i="14"/>
  <c r="AM1167" i="14"/>
  <c r="AE1167" i="14"/>
  <c r="X1167" i="14"/>
  <c r="O1167" i="14"/>
  <c r="H1167" i="14"/>
  <c r="AM1166" i="14"/>
  <c r="AE1166" i="14"/>
  <c r="X1166" i="14"/>
  <c r="O1166" i="14"/>
  <c r="H1166" i="14"/>
  <c r="AM1165" i="14"/>
  <c r="AE1165" i="14"/>
  <c r="X1165" i="14"/>
  <c r="O1165" i="14"/>
  <c r="H1165" i="14"/>
  <c r="AM1164" i="14"/>
  <c r="AE1164" i="14"/>
  <c r="X1164" i="14"/>
  <c r="O1164" i="14"/>
  <c r="H1164" i="14"/>
  <c r="AM1163" i="14"/>
  <c r="AE1163" i="14"/>
  <c r="X1163" i="14"/>
  <c r="O1163" i="14"/>
  <c r="H1163" i="14"/>
  <c r="AM1162" i="14"/>
  <c r="AE1162" i="14"/>
  <c r="X1162" i="14"/>
  <c r="O1162" i="14"/>
  <c r="H1162" i="14"/>
  <c r="AM1161" i="14"/>
  <c r="AE1161" i="14"/>
  <c r="X1161" i="14"/>
  <c r="O1161" i="14"/>
  <c r="H1161" i="14"/>
  <c r="AM1160" i="14"/>
  <c r="AE1160" i="14"/>
  <c r="X1160" i="14"/>
  <c r="O1160" i="14"/>
  <c r="H1160" i="14"/>
  <c r="AM1159" i="14"/>
  <c r="AE1159" i="14"/>
  <c r="X1159" i="14"/>
  <c r="O1159" i="14"/>
  <c r="H1159" i="14"/>
  <c r="AM1158" i="14"/>
  <c r="AE1158" i="14"/>
  <c r="X1158" i="14"/>
  <c r="O1158" i="14"/>
  <c r="H1158" i="14"/>
  <c r="AM1157" i="14"/>
  <c r="AE1157" i="14"/>
  <c r="X1157" i="14"/>
  <c r="O1157" i="14"/>
  <c r="H1157" i="14"/>
  <c r="AM1156" i="14"/>
  <c r="AE1156" i="14"/>
  <c r="X1156" i="14"/>
  <c r="O1156" i="14"/>
  <c r="H1156" i="14"/>
  <c r="AM1155" i="14"/>
  <c r="AE1155" i="14"/>
  <c r="X1155" i="14"/>
  <c r="O1155" i="14"/>
  <c r="H1155" i="14"/>
  <c r="AM1154" i="14"/>
  <c r="AE1154" i="14"/>
  <c r="X1154" i="14"/>
  <c r="O1154" i="14"/>
  <c r="H1154" i="14"/>
  <c r="AM1153" i="14"/>
  <c r="AE1153" i="14"/>
  <c r="X1153" i="14"/>
  <c r="O1153" i="14"/>
  <c r="H1153" i="14"/>
  <c r="AM1152" i="14"/>
  <c r="AE1152" i="14"/>
  <c r="X1152" i="14"/>
  <c r="O1152" i="14"/>
  <c r="H1152" i="14"/>
  <c r="AM1151" i="14"/>
  <c r="AE1151" i="14"/>
  <c r="X1151" i="14"/>
  <c r="O1151" i="14"/>
  <c r="H1151" i="14"/>
  <c r="AM1150" i="14"/>
  <c r="AE1150" i="14"/>
  <c r="X1150" i="14"/>
  <c r="O1150" i="14"/>
  <c r="H1150" i="14"/>
  <c r="AM1149" i="14"/>
  <c r="AE1149" i="14"/>
  <c r="X1149" i="14"/>
  <c r="O1149" i="14"/>
  <c r="H1149" i="14"/>
  <c r="AM1148" i="14"/>
  <c r="AE1148" i="14"/>
  <c r="X1148" i="14"/>
  <c r="O1148" i="14"/>
  <c r="H1148" i="14"/>
  <c r="AM1147" i="14"/>
  <c r="AE1147" i="14"/>
  <c r="X1147" i="14"/>
  <c r="O1147" i="14"/>
  <c r="H1147" i="14"/>
  <c r="AM1146" i="14"/>
  <c r="AE1146" i="14"/>
  <c r="X1146" i="14"/>
  <c r="O1146" i="14"/>
  <c r="H1146" i="14"/>
  <c r="AM1145" i="14"/>
  <c r="AE1145" i="14"/>
  <c r="X1145" i="14"/>
  <c r="O1145" i="14"/>
  <c r="H1145" i="14"/>
  <c r="AM1144" i="14"/>
  <c r="AE1144" i="14"/>
  <c r="X1144" i="14"/>
  <c r="O1144" i="14"/>
  <c r="H1144" i="14"/>
  <c r="AM1143" i="14"/>
  <c r="AE1143" i="14"/>
  <c r="X1143" i="14"/>
  <c r="O1143" i="14"/>
  <c r="H1143" i="14"/>
  <c r="AM1142" i="14"/>
  <c r="AE1142" i="14"/>
  <c r="X1142" i="14"/>
  <c r="O1142" i="14"/>
  <c r="H1142" i="14"/>
  <c r="AM1141" i="14"/>
  <c r="AE1141" i="14"/>
  <c r="X1141" i="14"/>
  <c r="O1141" i="14"/>
  <c r="H1141" i="14"/>
  <c r="AM1140" i="14"/>
  <c r="AE1140" i="14"/>
  <c r="X1140" i="14"/>
  <c r="O1140" i="14"/>
  <c r="H1140" i="14"/>
  <c r="AM1139" i="14"/>
  <c r="AE1139" i="14"/>
  <c r="X1139" i="14"/>
  <c r="O1139" i="14"/>
  <c r="H1139" i="14"/>
  <c r="AM1138" i="14"/>
  <c r="AE1138" i="14"/>
  <c r="X1138" i="14"/>
  <c r="O1138" i="14"/>
  <c r="H1138" i="14"/>
  <c r="AM1137" i="14"/>
  <c r="AE1137" i="14"/>
  <c r="X1137" i="14"/>
  <c r="O1137" i="14"/>
  <c r="H1137" i="14"/>
  <c r="AM1136" i="14"/>
  <c r="AE1136" i="14"/>
  <c r="X1136" i="14"/>
  <c r="O1136" i="14"/>
  <c r="H1136" i="14"/>
  <c r="AM1135" i="14"/>
  <c r="AE1135" i="14"/>
  <c r="X1135" i="14"/>
  <c r="O1135" i="14"/>
  <c r="H1135" i="14"/>
  <c r="AM1134" i="14"/>
  <c r="AE1134" i="14"/>
  <c r="X1134" i="14"/>
  <c r="O1134" i="14"/>
  <c r="H1134" i="14"/>
  <c r="AM1133" i="14"/>
  <c r="AE1133" i="14"/>
  <c r="X1133" i="14"/>
  <c r="O1133" i="14"/>
  <c r="H1133" i="14"/>
  <c r="AM1132" i="14"/>
  <c r="AE1132" i="14"/>
  <c r="X1132" i="14"/>
  <c r="O1132" i="14"/>
  <c r="H1132" i="14"/>
  <c r="AM1131" i="14"/>
  <c r="AE1131" i="14"/>
  <c r="X1131" i="14"/>
  <c r="O1131" i="14"/>
  <c r="H1131" i="14"/>
  <c r="AM1130" i="14"/>
  <c r="AE1130" i="14"/>
  <c r="X1130" i="14"/>
  <c r="O1130" i="14"/>
  <c r="H1130" i="14"/>
  <c r="AM1129" i="14"/>
  <c r="AE1129" i="14"/>
  <c r="X1129" i="14"/>
  <c r="O1129" i="14"/>
  <c r="H1129" i="14"/>
  <c r="AM1128" i="14"/>
  <c r="AE1128" i="14"/>
  <c r="X1128" i="14"/>
  <c r="O1128" i="14"/>
  <c r="H1128" i="14"/>
  <c r="AM1127" i="14"/>
  <c r="AE1127" i="14"/>
  <c r="X1127" i="14"/>
  <c r="O1127" i="14"/>
  <c r="H1127" i="14"/>
  <c r="AM1126" i="14"/>
  <c r="AE1126" i="14"/>
  <c r="X1126" i="14"/>
  <c r="O1126" i="14"/>
  <c r="H1126" i="14"/>
  <c r="AM1125" i="14"/>
  <c r="AE1125" i="14"/>
  <c r="X1125" i="14"/>
  <c r="O1125" i="14"/>
  <c r="H1125" i="14"/>
  <c r="AM1124" i="14"/>
  <c r="AE1124" i="14"/>
  <c r="X1124" i="14"/>
  <c r="O1124" i="14"/>
  <c r="H1124" i="14"/>
  <c r="AM1123" i="14"/>
  <c r="AE1123" i="14"/>
  <c r="X1123" i="14"/>
  <c r="O1123" i="14"/>
  <c r="H1123" i="14"/>
  <c r="AM1122" i="14"/>
  <c r="AE1122" i="14"/>
  <c r="X1122" i="14"/>
  <c r="O1122" i="14"/>
  <c r="H1122" i="14"/>
  <c r="AM1121" i="14"/>
  <c r="AE1121" i="14"/>
  <c r="X1121" i="14"/>
  <c r="O1121" i="14"/>
  <c r="H1121" i="14"/>
  <c r="AM1120" i="14"/>
  <c r="AE1120" i="14"/>
  <c r="X1120" i="14"/>
  <c r="O1120" i="14"/>
  <c r="H1120" i="14"/>
  <c r="AM1119" i="14"/>
  <c r="AE1119" i="14"/>
  <c r="X1119" i="14"/>
  <c r="O1119" i="14"/>
  <c r="H1119" i="14"/>
  <c r="AM1118" i="14"/>
  <c r="AE1118" i="14"/>
  <c r="X1118" i="14"/>
  <c r="O1118" i="14"/>
  <c r="H1118" i="14"/>
  <c r="AM1117" i="14"/>
  <c r="AE1117" i="14"/>
  <c r="X1117" i="14"/>
  <c r="O1117" i="14"/>
  <c r="H1117" i="14"/>
  <c r="AM1116" i="14"/>
  <c r="AE1116" i="14"/>
  <c r="X1116" i="14"/>
  <c r="O1116" i="14"/>
  <c r="H1116" i="14"/>
  <c r="AM1115" i="14"/>
  <c r="AE1115" i="14"/>
  <c r="X1115" i="14"/>
  <c r="O1115" i="14"/>
  <c r="H1115" i="14"/>
  <c r="AM1114" i="14"/>
  <c r="AE1114" i="14"/>
  <c r="X1114" i="14"/>
  <c r="O1114" i="14"/>
  <c r="H1114" i="14"/>
  <c r="AM1113" i="14"/>
  <c r="AE1113" i="14"/>
  <c r="X1113" i="14"/>
  <c r="O1113" i="14"/>
  <c r="H1113" i="14"/>
  <c r="AM1112" i="14"/>
  <c r="AE1112" i="14"/>
  <c r="X1112" i="14"/>
  <c r="O1112" i="14"/>
  <c r="H1112" i="14"/>
  <c r="AM1111" i="14"/>
  <c r="AE1111" i="14"/>
  <c r="X1111" i="14"/>
  <c r="O1111" i="14"/>
  <c r="H1111" i="14"/>
  <c r="AM1110" i="14"/>
  <c r="AE1110" i="14"/>
  <c r="X1110" i="14"/>
  <c r="O1110" i="14"/>
  <c r="H1110" i="14"/>
  <c r="AM1109" i="14"/>
  <c r="AE1109" i="14"/>
  <c r="X1109" i="14"/>
  <c r="O1109" i="14"/>
  <c r="H1109" i="14"/>
  <c r="AM1108" i="14"/>
  <c r="AE1108" i="14"/>
  <c r="X1108" i="14"/>
  <c r="O1108" i="14"/>
  <c r="H1108" i="14"/>
  <c r="AM1107" i="14"/>
  <c r="AE1107" i="14"/>
  <c r="X1107" i="14"/>
  <c r="O1107" i="14"/>
  <c r="H1107" i="14"/>
  <c r="AM1106" i="14"/>
  <c r="AE1106" i="14"/>
  <c r="X1106" i="14"/>
  <c r="O1106" i="14"/>
  <c r="H1106" i="14"/>
  <c r="AM1105" i="14"/>
  <c r="AE1105" i="14"/>
  <c r="X1105" i="14"/>
  <c r="O1105" i="14"/>
  <c r="H1105" i="14"/>
  <c r="AM1104" i="14"/>
  <c r="AE1104" i="14"/>
  <c r="X1104" i="14"/>
  <c r="O1104" i="14"/>
  <c r="H1104" i="14"/>
  <c r="AM1103" i="14"/>
  <c r="AE1103" i="14"/>
  <c r="X1103" i="14"/>
  <c r="O1103" i="14"/>
  <c r="H1103" i="14"/>
  <c r="AM1102" i="14"/>
  <c r="AE1102" i="14"/>
  <c r="X1102" i="14"/>
  <c r="O1102" i="14"/>
  <c r="H1102" i="14"/>
  <c r="AM1101" i="14"/>
  <c r="AE1101" i="14"/>
  <c r="X1101" i="14"/>
  <c r="O1101" i="14"/>
  <c r="H1101" i="14"/>
  <c r="AM1100" i="14"/>
  <c r="AE1100" i="14"/>
  <c r="X1100" i="14"/>
  <c r="O1100" i="14"/>
  <c r="H1100" i="14"/>
  <c r="AM1099" i="14"/>
  <c r="AE1099" i="14"/>
  <c r="X1099" i="14"/>
  <c r="O1099" i="14"/>
  <c r="H1099" i="14"/>
  <c r="AM1098" i="14"/>
  <c r="AE1098" i="14"/>
  <c r="X1098" i="14"/>
  <c r="O1098" i="14"/>
  <c r="H1098" i="14"/>
  <c r="AM1097" i="14"/>
  <c r="AE1097" i="14"/>
  <c r="X1097" i="14"/>
  <c r="O1097" i="14"/>
  <c r="H1097" i="14"/>
  <c r="AM1096" i="14"/>
  <c r="AE1096" i="14"/>
  <c r="X1096" i="14"/>
  <c r="O1096" i="14"/>
  <c r="H1096" i="14"/>
  <c r="AM1095" i="14"/>
  <c r="AE1095" i="14"/>
  <c r="X1095" i="14"/>
  <c r="O1095" i="14"/>
  <c r="H1095" i="14"/>
  <c r="AM1094" i="14"/>
  <c r="AE1094" i="14"/>
  <c r="X1094" i="14"/>
  <c r="O1094" i="14"/>
  <c r="H1094" i="14"/>
  <c r="AM1093" i="14"/>
  <c r="AE1093" i="14"/>
  <c r="X1093" i="14"/>
  <c r="O1093" i="14"/>
  <c r="H1093" i="14"/>
  <c r="AM1092" i="14"/>
  <c r="AE1092" i="14"/>
  <c r="X1092" i="14"/>
  <c r="O1092" i="14"/>
  <c r="H1092" i="14"/>
  <c r="AM1091" i="14"/>
  <c r="AE1091" i="14"/>
  <c r="X1091" i="14"/>
  <c r="O1091" i="14"/>
  <c r="H1091" i="14"/>
  <c r="AM1090" i="14"/>
  <c r="AE1090" i="14"/>
  <c r="X1090" i="14"/>
  <c r="O1090" i="14"/>
  <c r="H1090" i="14"/>
  <c r="AM1089" i="14"/>
  <c r="AE1089" i="14"/>
  <c r="X1089" i="14"/>
  <c r="O1089" i="14"/>
  <c r="H1089" i="14"/>
  <c r="AM1088" i="14"/>
  <c r="AE1088" i="14"/>
  <c r="X1088" i="14"/>
  <c r="O1088" i="14"/>
  <c r="H1088" i="14"/>
  <c r="AM1087" i="14"/>
  <c r="AE1087" i="14"/>
  <c r="X1087" i="14"/>
  <c r="O1087" i="14"/>
  <c r="H1087" i="14"/>
  <c r="AM1086" i="14"/>
  <c r="AE1086" i="14"/>
  <c r="X1086" i="14"/>
  <c r="O1086" i="14"/>
  <c r="H1086" i="14"/>
  <c r="AM1085" i="14"/>
  <c r="AE1085" i="14"/>
  <c r="X1085" i="14"/>
  <c r="O1085" i="14"/>
  <c r="H1085" i="14"/>
  <c r="AM1084" i="14"/>
  <c r="AE1084" i="14"/>
  <c r="X1084" i="14"/>
  <c r="O1084" i="14"/>
  <c r="H1084" i="14"/>
  <c r="AM1083" i="14"/>
  <c r="AE1083" i="14"/>
  <c r="X1083" i="14"/>
  <c r="O1083" i="14"/>
  <c r="H1083" i="14"/>
  <c r="AM1082" i="14"/>
  <c r="AE1082" i="14"/>
  <c r="X1082" i="14"/>
  <c r="O1082" i="14"/>
  <c r="H1082" i="14"/>
  <c r="AM1081" i="14"/>
  <c r="AE1081" i="14"/>
  <c r="X1081" i="14"/>
  <c r="O1081" i="14"/>
  <c r="H1081" i="14"/>
  <c r="AM1080" i="14"/>
  <c r="AE1080" i="14"/>
  <c r="X1080" i="14"/>
  <c r="O1080" i="14"/>
  <c r="H1080" i="14"/>
  <c r="AM1079" i="14"/>
  <c r="AE1079" i="14"/>
  <c r="X1079" i="14"/>
  <c r="O1079" i="14"/>
  <c r="H1079" i="14"/>
  <c r="AM1078" i="14"/>
  <c r="AE1078" i="14"/>
  <c r="X1078" i="14"/>
  <c r="O1078" i="14"/>
  <c r="H1078" i="14"/>
  <c r="AM1077" i="14"/>
  <c r="AE1077" i="14"/>
  <c r="X1077" i="14"/>
  <c r="O1077" i="14"/>
  <c r="H1077" i="14"/>
  <c r="AM1076" i="14"/>
  <c r="AE1076" i="14"/>
  <c r="X1076" i="14"/>
  <c r="O1076" i="14"/>
  <c r="H1076" i="14"/>
  <c r="AM1075" i="14"/>
  <c r="AE1075" i="14"/>
  <c r="X1075" i="14"/>
  <c r="O1075" i="14"/>
  <c r="H1075" i="14"/>
  <c r="AM1074" i="14"/>
  <c r="AE1074" i="14"/>
  <c r="X1074" i="14"/>
  <c r="O1074" i="14"/>
  <c r="H1074" i="14"/>
  <c r="AM1073" i="14"/>
  <c r="AE1073" i="14"/>
  <c r="X1073" i="14"/>
  <c r="O1073" i="14"/>
  <c r="H1073" i="14"/>
  <c r="AM1072" i="14"/>
  <c r="AE1072" i="14"/>
  <c r="X1072" i="14"/>
  <c r="O1072" i="14"/>
  <c r="H1072" i="14"/>
  <c r="AM1071" i="14"/>
  <c r="AE1071" i="14"/>
  <c r="X1071" i="14"/>
  <c r="O1071" i="14"/>
  <c r="H1071" i="14"/>
  <c r="AM1070" i="14"/>
  <c r="AE1070" i="14"/>
  <c r="X1070" i="14"/>
  <c r="O1070" i="14"/>
  <c r="H1070" i="14"/>
  <c r="AM1069" i="14"/>
  <c r="AE1069" i="14"/>
  <c r="X1069" i="14"/>
  <c r="O1069" i="14"/>
  <c r="H1069" i="14"/>
  <c r="AM1068" i="14"/>
  <c r="AE1068" i="14"/>
  <c r="X1068" i="14"/>
  <c r="O1068" i="14"/>
  <c r="H1068" i="14"/>
  <c r="AM1067" i="14"/>
  <c r="AE1067" i="14"/>
  <c r="X1067" i="14"/>
  <c r="O1067" i="14"/>
  <c r="H1067" i="14"/>
  <c r="AM1066" i="14"/>
  <c r="AE1066" i="14"/>
  <c r="X1066" i="14"/>
  <c r="O1066" i="14"/>
  <c r="H1066" i="14"/>
  <c r="AM1065" i="14"/>
  <c r="AE1065" i="14"/>
  <c r="X1065" i="14"/>
  <c r="O1065" i="14"/>
  <c r="H1065" i="14"/>
  <c r="AM1064" i="14"/>
  <c r="AE1064" i="14"/>
  <c r="X1064" i="14"/>
  <c r="O1064" i="14"/>
  <c r="H1064" i="14"/>
  <c r="AM1063" i="14"/>
  <c r="AE1063" i="14"/>
  <c r="X1063" i="14"/>
  <c r="O1063" i="14"/>
  <c r="H1063" i="14"/>
  <c r="AM1062" i="14"/>
  <c r="AE1062" i="14"/>
  <c r="X1062" i="14"/>
  <c r="O1062" i="14"/>
  <c r="H1062" i="14"/>
  <c r="AM1061" i="14"/>
  <c r="AE1061" i="14"/>
  <c r="X1061" i="14"/>
  <c r="O1061" i="14"/>
  <c r="H1061" i="14"/>
  <c r="AM1060" i="14"/>
  <c r="AE1060" i="14"/>
  <c r="X1060" i="14"/>
  <c r="O1060" i="14"/>
  <c r="H1060" i="14"/>
  <c r="AM1059" i="14"/>
  <c r="AE1059" i="14"/>
  <c r="X1059" i="14"/>
  <c r="O1059" i="14"/>
  <c r="H1059" i="14"/>
  <c r="AM1058" i="14"/>
  <c r="AE1058" i="14"/>
  <c r="X1058" i="14"/>
  <c r="O1058" i="14"/>
  <c r="H1058" i="14"/>
  <c r="AM1057" i="14"/>
  <c r="AE1057" i="14"/>
  <c r="X1057" i="14"/>
  <c r="O1057" i="14"/>
  <c r="H1057" i="14"/>
  <c r="AM1056" i="14"/>
  <c r="AE1056" i="14"/>
  <c r="X1056" i="14"/>
  <c r="O1056" i="14"/>
  <c r="H1056" i="14"/>
  <c r="AM1055" i="14"/>
  <c r="AE1055" i="14"/>
  <c r="X1055" i="14"/>
  <c r="O1055" i="14"/>
  <c r="H1055" i="14"/>
  <c r="AM1054" i="14"/>
  <c r="AE1054" i="14"/>
  <c r="X1054" i="14"/>
  <c r="O1054" i="14"/>
  <c r="H1054" i="14"/>
  <c r="AM1053" i="14"/>
  <c r="AE1053" i="14"/>
  <c r="X1053" i="14"/>
  <c r="O1053" i="14"/>
  <c r="H1053" i="14"/>
  <c r="AM1052" i="14"/>
  <c r="AE1052" i="14"/>
  <c r="X1052" i="14"/>
  <c r="O1052" i="14"/>
  <c r="H1052" i="14"/>
  <c r="AM1051" i="14"/>
  <c r="AE1051" i="14"/>
  <c r="X1051" i="14"/>
  <c r="O1051" i="14"/>
  <c r="H1051" i="14"/>
  <c r="AM1050" i="14"/>
  <c r="AE1050" i="14"/>
  <c r="X1050" i="14"/>
  <c r="O1050" i="14"/>
  <c r="H1050" i="14"/>
  <c r="AM1049" i="14"/>
  <c r="AE1049" i="14"/>
  <c r="X1049" i="14"/>
  <c r="O1049" i="14"/>
  <c r="H1049" i="14"/>
  <c r="AM1048" i="14"/>
  <c r="AE1048" i="14"/>
  <c r="X1048" i="14"/>
  <c r="O1048" i="14"/>
  <c r="H1048" i="14"/>
  <c r="AM1047" i="14"/>
  <c r="AE1047" i="14"/>
  <c r="X1047" i="14"/>
  <c r="O1047" i="14"/>
  <c r="H1047" i="14"/>
  <c r="AM1046" i="14"/>
  <c r="AE1046" i="14"/>
  <c r="X1046" i="14"/>
  <c r="O1046" i="14"/>
  <c r="H1046" i="14"/>
  <c r="AM1045" i="14"/>
  <c r="AE1045" i="14"/>
  <c r="X1045" i="14"/>
  <c r="O1045" i="14"/>
  <c r="H1045" i="14"/>
  <c r="AM1044" i="14"/>
  <c r="AE1044" i="14"/>
  <c r="X1044" i="14"/>
  <c r="O1044" i="14"/>
  <c r="H1044" i="14"/>
  <c r="AM1043" i="14"/>
  <c r="AE1043" i="14"/>
  <c r="X1043" i="14"/>
  <c r="O1043" i="14"/>
  <c r="H1043" i="14"/>
  <c r="AM1042" i="14"/>
  <c r="AE1042" i="14"/>
  <c r="X1042" i="14"/>
  <c r="O1042" i="14"/>
  <c r="H1042" i="14"/>
  <c r="AM1041" i="14"/>
  <c r="AE1041" i="14"/>
  <c r="X1041" i="14"/>
  <c r="O1041" i="14"/>
  <c r="H1041" i="14"/>
  <c r="AM1040" i="14"/>
  <c r="AE1040" i="14"/>
  <c r="X1040" i="14"/>
  <c r="O1040" i="14"/>
  <c r="H1040" i="14"/>
  <c r="AM1039" i="14"/>
  <c r="AE1039" i="14"/>
  <c r="X1039" i="14"/>
  <c r="O1039" i="14"/>
  <c r="H1039" i="14"/>
  <c r="AM1038" i="14"/>
  <c r="AE1038" i="14"/>
  <c r="X1038" i="14"/>
  <c r="O1038" i="14"/>
  <c r="H1038" i="14"/>
  <c r="AM1037" i="14"/>
  <c r="AE1037" i="14"/>
  <c r="X1037" i="14"/>
  <c r="O1037" i="14"/>
  <c r="H1037" i="14"/>
  <c r="AM1036" i="14"/>
  <c r="AE1036" i="14"/>
  <c r="X1036" i="14"/>
  <c r="O1036" i="14"/>
  <c r="H1036" i="14"/>
  <c r="AM1035" i="14"/>
  <c r="AE1035" i="14"/>
  <c r="X1035" i="14"/>
  <c r="O1035" i="14"/>
  <c r="H1035" i="14"/>
  <c r="AM1034" i="14"/>
  <c r="AE1034" i="14"/>
  <c r="X1034" i="14"/>
  <c r="O1034" i="14"/>
  <c r="H1034" i="14"/>
  <c r="AM1033" i="14"/>
  <c r="AE1033" i="14"/>
  <c r="X1033" i="14"/>
  <c r="O1033" i="14"/>
  <c r="H1033" i="14"/>
  <c r="AM1032" i="14"/>
  <c r="AE1032" i="14"/>
  <c r="X1032" i="14"/>
  <c r="O1032" i="14"/>
  <c r="H1032" i="14"/>
  <c r="AM1031" i="14"/>
  <c r="AE1031" i="14"/>
  <c r="X1031" i="14"/>
  <c r="O1031" i="14"/>
  <c r="H1031" i="14"/>
  <c r="AM1030" i="14"/>
  <c r="AE1030" i="14"/>
  <c r="X1030" i="14"/>
  <c r="O1030" i="14"/>
  <c r="H1030" i="14"/>
  <c r="AM1029" i="14"/>
  <c r="AE1029" i="14"/>
  <c r="X1029" i="14"/>
  <c r="O1029" i="14"/>
  <c r="H1029" i="14"/>
  <c r="AM1028" i="14"/>
  <c r="AE1028" i="14"/>
  <c r="X1028" i="14"/>
  <c r="O1028" i="14"/>
  <c r="H1028" i="14"/>
  <c r="AM1027" i="14"/>
  <c r="AE1027" i="14"/>
  <c r="X1027" i="14"/>
  <c r="O1027" i="14"/>
  <c r="H1027" i="14"/>
  <c r="AM1026" i="14"/>
  <c r="AE1026" i="14"/>
  <c r="X1026" i="14"/>
  <c r="O1026" i="14"/>
  <c r="H1026" i="14"/>
  <c r="AM1025" i="14"/>
  <c r="AE1025" i="14"/>
  <c r="X1025" i="14"/>
  <c r="O1025" i="14"/>
  <c r="H1025" i="14"/>
  <c r="AM1024" i="14"/>
  <c r="AE1024" i="14"/>
  <c r="X1024" i="14"/>
  <c r="O1024" i="14"/>
  <c r="H1024" i="14"/>
  <c r="AM1023" i="14"/>
  <c r="AE1023" i="14"/>
  <c r="X1023" i="14"/>
  <c r="O1023" i="14"/>
  <c r="H1023" i="14"/>
  <c r="AM1022" i="14"/>
  <c r="AE1022" i="14"/>
  <c r="X1022" i="14"/>
  <c r="O1022" i="14"/>
  <c r="H1022" i="14"/>
  <c r="AM1021" i="14"/>
  <c r="AE1021" i="14"/>
  <c r="X1021" i="14"/>
  <c r="O1021" i="14"/>
  <c r="H1021" i="14"/>
  <c r="AM1020" i="14"/>
  <c r="AE1020" i="14"/>
  <c r="X1020" i="14"/>
  <c r="O1020" i="14"/>
  <c r="H1020" i="14"/>
  <c r="AM1019" i="14"/>
  <c r="AE1019" i="14"/>
  <c r="X1019" i="14"/>
  <c r="O1019" i="14"/>
  <c r="H1019" i="14"/>
  <c r="AM1018" i="14"/>
  <c r="AE1018" i="14"/>
  <c r="X1018" i="14"/>
  <c r="O1018" i="14"/>
  <c r="H1018" i="14"/>
  <c r="AM1017" i="14"/>
  <c r="AE1017" i="14"/>
  <c r="X1017" i="14"/>
  <c r="O1017" i="14"/>
  <c r="H1017" i="14"/>
  <c r="AM1016" i="14"/>
  <c r="AE1016" i="14"/>
  <c r="X1016" i="14"/>
  <c r="O1016" i="14"/>
  <c r="H1016" i="14"/>
  <c r="AM1015" i="14"/>
  <c r="AE1015" i="14"/>
  <c r="X1015" i="14"/>
  <c r="O1015" i="14"/>
  <c r="H1015" i="14"/>
  <c r="AM1014" i="14"/>
  <c r="AE1014" i="14"/>
  <c r="X1014" i="14"/>
  <c r="O1014" i="14"/>
  <c r="H1014" i="14"/>
  <c r="AM1013" i="14"/>
  <c r="AE1013" i="14"/>
  <c r="X1013" i="14"/>
  <c r="O1013" i="14"/>
  <c r="H1013" i="14"/>
  <c r="AM1012" i="14"/>
  <c r="AE1012" i="14"/>
  <c r="X1012" i="14"/>
  <c r="O1012" i="14"/>
  <c r="H1012" i="14"/>
  <c r="AM1011" i="14"/>
  <c r="AE1011" i="14"/>
  <c r="X1011" i="14"/>
  <c r="O1011" i="14"/>
  <c r="H1011" i="14"/>
  <c r="AM1010" i="14"/>
  <c r="AE1010" i="14"/>
  <c r="X1010" i="14"/>
  <c r="O1010" i="14"/>
  <c r="H1010" i="14"/>
  <c r="AM1009" i="14"/>
  <c r="AE1009" i="14"/>
  <c r="X1009" i="14"/>
  <c r="O1009" i="14"/>
  <c r="H1009" i="14"/>
  <c r="AM1008" i="14"/>
  <c r="AE1008" i="14"/>
  <c r="X1008" i="14"/>
  <c r="O1008" i="14"/>
  <c r="H1008" i="14"/>
  <c r="AM1007" i="14"/>
  <c r="AE1007" i="14"/>
  <c r="X1007" i="14"/>
  <c r="O1007" i="14"/>
  <c r="H1007" i="14"/>
  <c r="AM1006" i="14"/>
  <c r="AE1006" i="14"/>
  <c r="X1006" i="14"/>
  <c r="O1006" i="14"/>
  <c r="H1006" i="14"/>
  <c r="AM1005" i="14"/>
  <c r="AE1005" i="14"/>
  <c r="X1005" i="14"/>
  <c r="O1005" i="14"/>
  <c r="H1005" i="14"/>
  <c r="AM1004" i="14"/>
  <c r="AE1004" i="14"/>
  <c r="X1004" i="14"/>
  <c r="O1004" i="14"/>
  <c r="H1004" i="14"/>
  <c r="AM1003" i="14"/>
  <c r="AE1003" i="14"/>
  <c r="X1003" i="14"/>
  <c r="O1003" i="14"/>
  <c r="H1003" i="14"/>
  <c r="AM1002" i="14"/>
  <c r="AE1002" i="14"/>
  <c r="X1002" i="14"/>
  <c r="O1002" i="14"/>
  <c r="H1002" i="14"/>
  <c r="AM1001" i="14"/>
  <c r="AE1001" i="14"/>
  <c r="X1001" i="14"/>
  <c r="O1001" i="14"/>
  <c r="H1001" i="14"/>
  <c r="AM1000" i="14"/>
  <c r="AE1000" i="14"/>
  <c r="X1000" i="14"/>
  <c r="O1000" i="14"/>
  <c r="H1000" i="14"/>
  <c r="AM999" i="14"/>
  <c r="AE999" i="14"/>
  <c r="X999" i="14"/>
  <c r="O999" i="14"/>
  <c r="H999" i="14"/>
  <c r="AM998" i="14"/>
  <c r="AE998" i="14"/>
  <c r="X998" i="14"/>
  <c r="O998" i="14"/>
  <c r="H998" i="14"/>
  <c r="AM997" i="14"/>
  <c r="AE997" i="14"/>
  <c r="X997" i="14"/>
  <c r="O997" i="14"/>
  <c r="H997" i="14"/>
  <c r="AM996" i="14"/>
  <c r="AE996" i="14"/>
  <c r="X996" i="14"/>
  <c r="O996" i="14"/>
  <c r="H996" i="14"/>
  <c r="AM995" i="14"/>
  <c r="AE995" i="14"/>
  <c r="X995" i="14"/>
  <c r="O995" i="14"/>
  <c r="H995" i="14"/>
  <c r="AM994" i="14"/>
  <c r="AE994" i="14"/>
  <c r="X994" i="14"/>
  <c r="O994" i="14"/>
  <c r="H994" i="14"/>
  <c r="AM993" i="14"/>
  <c r="AE993" i="14"/>
  <c r="X993" i="14"/>
  <c r="O993" i="14"/>
  <c r="H993" i="14"/>
  <c r="AM992" i="14"/>
  <c r="AE992" i="14"/>
  <c r="X992" i="14"/>
  <c r="O992" i="14"/>
  <c r="H992" i="14"/>
  <c r="AM991" i="14"/>
  <c r="AE991" i="14"/>
  <c r="X991" i="14"/>
  <c r="O991" i="14"/>
  <c r="H991" i="14"/>
  <c r="AM990" i="14"/>
  <c r="AE990" i="14"/>
  <c r="X990" i="14"/>
  <c r="O990" i="14"/>
  <c r="H990" i="14"/>
  <c r="AM989" i="14"/>
  <c r="AE989" i="14"/>
  <c r="X989" i="14"/>
  <c r="O989" i="14"/>
  <c r="H989" i="14"/>
  <c r="AM988" i="14"/>
  <c r="AE988" i="14"/>
  <c r="X988" i="14"/>
  <c r="O988" i="14"/>
  <c r="H988" i="14"/>
  <c r="AM987" i="14"/>
  <c r="AE987" i="14"/>
  <c r="X987" i="14"/>
  <c r="O987" i="14"/>
  <c r="H987" i="14"/>
  <c r="AM986" i="14"/>
  <c r="AE986" i="14"/>
  <c r="X986" i="14"/>
  <c r="O986" i="14"/>
  <c r="H986" i="14"/>
  <c r="AM985" i="14"/>
  <c r="AE985" i="14"/>
  <c r="X985" i="14"/>
  <c r="O985" i="14"/>
  <c r="H985" i="14"/>
  <c r="AM984" i="14"/>
  <c r="AE984" i="14"/>
  <c r="X984" i="14"/>
  <c r="O984" i="14"/>
  <c r="H984" i="14"/>
  <c r="AM983" i="14"/>
  <c r="AE983" i="14"/>
  <c r="X983" i="14"/>
  <c r="O983" i="14"/>
  <c r="H983" i="14"/>
  <c r="AM982" i="14"/>
  <c r="AE982" i="14"/>
  <c r="X982" i="14"/>
  <c r="O982" i="14"/>
  <c r="H982" i="14"/>
  <c r="AM981" i="14"/>
  <c r="AE981" i="14"/>
  <c r="X981" i="14"/>
  <c r="O981" i="14"/>
  <c r="H981" i="14"/>
  <c r="AM980" i="14"/>
  <c r="AE980" i="14"/>
  <c r="X980" i="14"/>
  <c r="O980" i="14"/>
  <c r="H980" i="14"/>
  <c r="AM979" i="14"/>
  <c r="AE979" i="14"/>
  <c r="X979" i="14"/>
  <c r="O979" i="14"/>
  <c r="H979" i="14"/>
  <c r="AM978" i="14"/>
  <c r="AE978" i="14"/>
  <c r="X978" i="14"/>
  <c r="O978" i="14"/>
  <c r="H978" i="14"/>
  <c r="AM977" i="14"/>
  <c r="AE977" i="14"/>
  <c r="X977" i="14"/>
  <c r="O977" i="14"/>
  <c r="H977" i="14"/>
  <c r="AM976" i="14"/>
  <c r="AE976" i="14"/>
  <c r="X976" i="14"/>
  <c r="O976" i="14"/>
  <c r="H976" i="14"/>
  <c r="AM975" i="14"/>
  <c r="AE975" i="14"/>
  <c r="X975" i="14"/>
  <c r="O975" i="14"/>
  <c r="H975" i="14"/>
  <c r="AM974" i="14"/>
  <c r="AE974" i="14"/>
  <c r="X974" i="14"/>
  <c r="O974" i="14"/>
  <c r="H974" i="14"/>
  <c r="AM973" i="14"/>
  <c r="AE973" i="14"/>
  <c r="X973" i="14"/>
  <c r="O973" i="14"/>
  <c r="H973" i="14"/>
  <c r="AM972" i="14"/>
  <c r="AE972" i="14"/>
  <c r="X972" i="14"/>
  <c r="O972" i="14"/>
  <c r="H972" i="14"/>
  <c r="AM971" i="14"/>
  <c r="AE971" i="14"/>
  <c r="X971" i="14"/>
  <c r="O971" i="14"/>
  <c r="H971" i="14"/>
  <c r="AM970" i="14"/>
  <c r="AE970" i="14"/>
  <c r="X970" i="14"/>
  <c r="O970" i="14"/>
  <c r="H970" i="14"/>
  <c r="AM969" i="14"/>
  <c r="AE969" i="14"/>
  <c r="X969" i="14"/>
  <c r="O969" i="14"/>
  <c r="H969" i="14"/>
  <c r="AM968" i="14"/>
  <c r="AE968" i="14"/>
  <c r="X968" i="14"/>
  <c r="O968" i="14"/>
  <c r="H968" i="14"/>
  <c r="AM967" i="14"/>
  <c r="AE967" i="14"/>
  <c r="X967" i="14"/>
  <c r="O967" i="14"/>
  <c r="H967" i="14"/>
  <c r="AM966" i="14"/>
  <c r="AE966" i="14"/>
  <c r="X966" i="14"/>
  <c r="O966" i="14"/>
  <c r="H966" i="14"/>
  <c r="AM965" i="14"/>
  <c r="AE965" i="14"/>
  <c r="X965" i="14"/>
  <c r="O965" i="14"/>
  <c r="H965" i="14"/>
  <c r="AM964" i="14"/>
  <c r="AE964" i="14"/>
  <c r="X964" i="14"/>
  <c r="O964" i="14"/>
  <c r="H964" i="14"/>
  <c r="AM963" i="14"/>
  <c r="AE963" i="14"/>
  <c r="X963" i="14"/>
  <c r="O963" i="14"/>
  <c r="H963" i="14"/>
  <c r="AM962" i="14"/>
  <c r="AE962" i="14"/>
  <c r="X962" i="14"/>
  <c r="O962" i="14"/>
  <c r="H962" i="14"/>
  <c r="AM961" i="14"/>
  <c r="AE961" i="14"/>
  <c r="X961" i="14"/>
  <c r="O961" i="14"/>
  <c r="H961" i="14"/>
  <c r="AM960" i="14"/>
  <c r="AE960" i="14"/>
  <c r="X960" i="14"/>
  <c r="O960" i="14"/>
  <c r="H960" i="14"/>
  <c r="AM959" i="14"/>
  <c r="AE959" i="14"/>
  <c r="X959" i="14"/>
  <c r="O959" i="14"/>
  <c r="H959" i="14"/>
  <c r="AM958" i="14"/>
  <c r="AE958" i="14"/>
  <c r="X958" i="14"/>
  <c r="O958" i="14"/>
  <c r="H958" i="14"/>
  <c r="AM957" i="14"/>
  <c r="AE957" i="14"/>
  <c r="X957" i="14"/>
  <c r="O957" i="14"/>
  <c r="H957" i="14"/>
  <c r="AM956" i="14"/>
  <c r="AE956" i="14"/>
  <c r="X956" i="14"/>
  <c r="O956" i="14"/>
  <c r="H956" i="14"/>
  <c r="AM955" i="14"/>
  <c r="AE955" i="14"/>
  <c r="X955" i="14"/>
  <c r="O955" i="14"/>
  <c r="H955" i="14"/>
  <c r="AM954" i="14"/>
  <c r="AE954" i="14"/>
  <c r="X954" i="14"/>
  <c r="O954" i="14"/>
  <c r="H954" i="14"/>
  <c r="AM953" i="14"/>
  <c r="AE953" i="14"/>
  <c r="X953" i="14"/>
  <c r="O953" i="14"/>
  <c r="H953" i="14"/>
  <c r="AM952" i="14"/>
  <c r="AE952" i="14"/>
  <c r="X952" i="14"/>
  <c r="O952" i="14"/>
  <c r="H952" i="14"/>
  <c r="AM951" i="14"/>
  <c r="AE951" i="14"/>
  <c r="X951" i="14"/>
  <c r="O951" i="14"/>
  <c r="H951" i="14"/>
  <c r="AM950" i="14"/>
  <c r="AE950" i="14"/>
  <c r="X950" i="14"/>
  <c r="O950" i="14"/>
  <c r="H950" i="14"/>
  <c r="AM949" i="14"/>
  <c r="AE949" i="14"/>
  <c r="X949" i="14"/>
  <c r="O949" i="14"/>
  <c r="H949" i="14"/>
  <c r="AM948" i="14"/>
  <c r="AE948" i="14"/>
  <c r="X948" i="14"/>
  <c r="O948" i="14"/>
  <c r="H948" i="14"/>
  <c r="AM947" i="14"/>
  <c r="AE947" i="14"/>
  <c r="X947" i="14"/>
  <c r="O947" i="14"/>
  <c r="H947" i="14"/>
  <c r="AM946" i="14"/>
  <c r="AE946" i="14"/>
  <c r="X946" i="14"/>
  <c r="O946" i="14"/>
  <c r="H946" i="14"/>
  <c r="AM945" i="14"/>
  <c r="AE945" i="14"/>
  <c r="X945" i="14"/>
  <c r="O945" i="14"/>
  <c r="H945" i="14"/>
  <c r="AM944" i="14"/>
  <c r="AE944" i="14"/>
  <c r="X944" i="14"/>
  <c r="O944" i="14"/>
  <c r="H944" i="14"/>
  <c r="AM943" i="14"/>
  <c r="AE943" i="14"/>
  <c r="X943" i="14"/>
  <c r="O943" i="14"/>
  <c r="H943" i="14"/>
  <c r="AM942" i="14"/>
  <c r="AE942" i="14"/>
  <c r="X942" i="14"/>
  <c r="O942" i="14"/>
  <c r="H942" i="14"/>
  <c r="AM941" i="14"/>
  <c r="AE941" i="14"/>
  <c r="X941" i="14"/>
  <c r="O941" i="14"/>
  <c r="H941" i="14"/>
  <c r="AM940" i="14"/>
  <c r="AE940" i="14"/>
  <c r="X940" i="14"/>
  <c r="O940" i="14"/>
  <c r="H940" i="14"/>
  <c r="AM939" i="14"/>
  <c r="AE939" i="14"/>
  <c r="X939" i="14"/>
  <c r="O939" i="14"/>
  <c r="H939" i="14"/>
  <c r="AM938" i="14"/>
  <c r="AE938" i="14"/>
  <c r="X938" i="14"/>
  <c r="O938" i="14"/>
  <c r="H938" i="14"/>
  <c r="AM937" i="14"/>
  <c r="AE937" i="14"/>
  <c r="X937" i="14"/>
  <c r="O937" i="14"/>
  <c r="H937" i="14"/>
  <c r="AM936" i="14"/>
  <c r="AE936" i="14"/>
  <c r="X936" i="14"/>
  <c r="O936" i="14"/>
  <c r="H936" i="14"/>
  <c r="AM935" i="14"/>
  <c r="AE935" i="14"/>
  <c r="X935" i="14"/>
  <c r="O935" i="14"/>
  <c r="H935" i="14"/>
  <c r="AM934" i="14"/>
  <c r="AE934" i="14"/>
  <c r="X934" i="14"/>
  <c r="O934" i="14"/>
  <c r="H934" i="14"/>
  <c r="AM933" i="14"/>
  <c r="AE933" i="14"/>
  <c r="X933" i="14"/>
  <c r="O933" i="14"/>
  <c r="H933" i="14"/>
  <c r="AM932" i="14"/>
  <c r="AE932" i="14"/>
  <c r="X932" i="14"/>
  <c r="O932" i="14"/>
  <c r="H932" i="14"/>
  <c r="AM931" i="14"/>
  <c r="AE931" i="14"/>
  <c r="X931" i="14"/>
  <c r="O931" i="14"/>
  <c r="H931" i="14"/>
  <c r="AM930" i="14"/>
  <c r="AE930" i="14"/>
  <c r="X930" i="14"/>
  <c r="O930" i="14"/>
  <c r="H930" i="14"/>
  <c r="AM929" i="14"/>
  <c r="AE929" i="14"/>
  <c r="X929" i="14"/>
  <c r="O929" i="14"/>
  <c r="H929" i="14"/>
  <c r="AM928" i="14"/>
  <c r="AE928" i="14"/>
  <c r="X928" i="14"/>
  <c r="O928" i="14"/>
  <c r="H928" i="14"/>
  <c r="AM927" i="14"/>
  <c r="AE927" i="14"/>
  <c r="X927" i="14"/>
  <c r="O927" i="14"/>
  <c r="H927" i="14"/>
  <c r="AM926" i="14"/>
  <c r="AE926" i="14"/>
  <c r="X926" i="14"/>
  <c r="O926" i="14"/>
  <c r="H926" i="14"/>
  <c r="AM925" i="14"/>
  <c r="AE925" i="14"/>
  <c r="X925" i="14"/>
  <c r="O925" i="14"/>
  <c r="H925" i="14"/>
  <c r="AM924" i="14"/>
  <c r="AE924" i="14"/>
  <c r="X924" i="14"/>
  <c r="O924" i="14"/>
  <c r="H924" i="14"/>
  <c r="AM923" i="14"/>
  <c r="AE923" i="14"/>
  <c r="X923" i="14"/>
  <c r="O923" i="14"/>
  <c r="H923" i="14"/>
  <c r="AM922" i="14"/>
  <c r="AE922" i="14"/>
  <c r="X922" i="14"/>
  <c r="O922" i="14"/>
  <c r="H922" i="14"/>
  <c r="AM921" i="14"/>
  <c r="AE921" i="14"/>
  <c r="X921" i="14"/>
  <c r="O921" i="14"/>
  <c r="H921" i="14"/>
  <c r="AM920" i="14"/>
  <c r="AE920" i="14"/>
  <c r="X920" i="14"/>
  <c r="O920" i="14"/>
  <c r="H920" i="14"/>
  <c r="AM919" i="14"/>
  <c r="AE919" i="14"/>
  <c r="X919" i="14"/>
  <c r="O919" i="14"/>
  <c r="H919" i="14"/>
  <c r="AM918" i="14"/>
  <c r="AE918" i="14"/>
  <c r="X918" i="14"/>
  <c r="O918" i="14"/>
  <c r="H918" i="14"/>
  <c r="AM917" i="14"/>
  <c r="AE917" i="14"/>
  <c r="X917" i="14"/>
  <c r="O917" i="14"/>
  <c r="H917" i="14"/>
  <c r="AM916" i="14"/>
  <c r="AE916" i="14"/>
  <c r="X916" i="14"/>
  <c r="O916" i="14"/>
  <c r="H916" i="14"/>
  <c r="AM915" i="14"/>
  <c r="AE915" i="14"/>
  <c r="X915" i="14"/>
  <c r="O915" i="14"/>
  <c r="H915" i="14"/>
  <c r="AM914" i="14"/>
  <c r="AE914" i="14"/>
  <c r="X914" i="14"/>
  <c r="O914" i="14"/>
  <c r="H914" i="14"/>
  <c r="AM913" i="14"/>
  <c r="AE913" i="14"/>
  <c r="X913" i="14"/>
  <c r="O913" i="14"/>
  <c r="H913" i="14"/>
  <c r="AM912" i="14"/>
  <c r="AE912" i="14"/>
  <c r="X912" i="14"/>
  <c r="O912" i="14"/>
  <c r="H912" i="14"/>
  <c r="AM911" i="14"/>
  <c r="AE911" i="14"/>
  <c r="X911" i="14"/>
  <c r="O911" i="14"/>
  <c r="H911" i="14"/>
  <c r="AM910" i="14"/>
  <c r="AE910" i="14"/>
  <c r="X910" i="14"/>
  <c r="O910" i="14"/>
  <c r="H910" i="14"/>
  <c r="AM909" i="14"/>
  <c r="AE909" i="14"/>
  <c r="X909" i="14"/>
  <c r="O909" i="14"/>
  <c r="H909" i="14"/>
  <c r="AM908" i="14"/>
  <c r="AE908" i="14"/>
  <c r="X908" i="14"/>
  <c r="O908" i="14"/>
  <c r="H908" i="14"/>
  <c r="AM907" i="14"/>
  <c r="AE907" i="14"/>
  <c r="X907" i="14"/>
  <c r="O907" i="14"/>
  <c r="H907" i="14"/>
  <c r="AM906" i="14"/>
  <c r="AE906" i="14"/>
  <c r="X906" i="14"/>
  <c r="O906" i="14"/>
  <c r="H906" i="14"/>
  <c r="AM905" i="14"/>
  <c r="AE905" i="14"/>
  <c r="X905" i="14"/>
  <c r="O905" i="14"/>
  <c r="H905" i="14"/>
  <c r="AM904" i="14"/>
  <c r="AE904" i="14"/>
  <c r="X904" i="14"/>
  <c r="O904" i="14"/>
  <c r="H904" i="14"/>
  <c r="AM903" i="14"/>
  <c r="AE903" i="14"/>
  <c r="X903" i="14"/>
  <c r="O903" i="14"/>
  <c r="H903" i="14"/>
  <c r="AM902" i="14"/>
  <c r="AE902" i="14"/>
  <c r="X902" i="14"/>
  <c r="O902" i="14"/>
  <c r="H902" i="14"/>
  <c r="AM901" i="14"/>
  <c r="AE901" i="14"/>
  <c r="X901" i="14"/>
  <c r="O901" i="14"/>
  <c r="H901" i="14"/>
  <c r="AM900" i="14"/>
  <c r="AE900" i="14"/>
  <c r="X900" i="14"/>
  <c r="O900" i="14"/>
  <c r="H900" i="14"/>
  <c r="AM899" i="14"/>
  <c r="AE899" i="14"/>
  <c r="X899" i="14"/>
  <c r="O899" i="14"/>
  <c r="H899" i="14"/>
  <c r="AM898" i="14"/>
  <c r="AE898" i="14"/>
  <c r="X898" i="14"/>
  <c r="O898" i="14"/>
  <c r="H898" i="14"/>
  <c r="AM897" i="14"/>
  <c r="AE897" i="14"/>
  <c r="X897" i="14"/>
  <c r="O897" i="14"/>
  <c r="H897" i="14"/>
  <c r="AM896" i="14"/>
  <c r="AE896" i="14"/>
  <c r="X896" i="14"/>
  <c r="O896" i="14"/>
  <c r="H896" i="14"/>
  <c r="AM895" i="14"/>
  <c r="AE895" i="14"/>
  <c r="X895" i="14"/>
  <c r="O895" i="14"/>
  <c r="H895" i="14"/>
  <c r="AM894" i="14"/>
  <c r="AE894" i="14"/>
  <c r="X894" i="14"/>
  <c r="O894" i="14"/>
  <c r="H894" i="14"/>
  <c r="AM893" i="14"/>
  <c r="AE893" i="14"/>
  <c r="X893" i="14"/>
  <c r="O893" i="14"/>
  <c r="H893" i="14"/>
  <c r="AM892" i="14"/>
  <c r="AE892" i="14"/>
  <c r="X892" i="14"/>
  <c r="O892" i="14"/>
  <c r="H892" i="14"/>
  <c r="AM891" i="14"/>
  <c r="AE891" i="14"/>
  <c r="X891" i="14"/>
  <c r="O891" i="14"/>
  <c r="H891" i="14"/>
  <c r="AM890" i="14"/>
  <c r="AE890" i="14"/>
  <c r="X890" i="14"/>
  <c r="O890" i="14"/>
  <c r="H890" i="14"/>
  <c r="AM889" i="14"/>
  <c r="AE889" i="14"/>
  <c r="X889" i="14"/>
  <c r="O889" i="14"/>
  <c r="H889" i="14"/>
  <c r="AM888" i="14"/>
  <c r="AE888" i="14"/>
  <c r="X888" i="14"/>
  <c r="O888" i="14"/>
  <c r="H888" i="14"/>
  <c r="AM887" i="14"/>
  <c r="AE887" i="14"/>
  <c r="X887" i="14"/>
  <c r="O887" i="14"/>
  <c r="H887" i="14"/>
  <c r="AM886" i="14"/>
  <c r="AE886" i="14"/>
  <c r="X886" i="14"/>
  <c r="O886" i="14"/>
  <c r="H886" i="14"/>
  <c r="AM885" i="14"/>
  <c r="AE885" i="14"/>
  <c r="X885" i="14"/>
  <c r="O885" i="14"/>
  <c r="H885" i="14"/>
  <c r="AM884" i="14"/>
  <c r="AE884" i="14"/>
  <c r="X884" i="14"/>
  <c r="O884" i="14"/>
  <c r="H884" i="14"/>
  <c r="AM883" i="14"/>
  <c r="AE883" i="14"/>
  <c r="X883" i="14"/>
  <c r="O883" i="14"/>
  <c r="H883" i="14"/>
  <c r="AM882" i="14"/>
  <c r="AE882" i="14"/>
  <c r="X882" i="14"/>
  <c r="O882" i="14"/>
  <c r="H882" i="14"/>
  <c r="AM881" i="14"/>
  <c r="AE881" i="14"/>
  <c r="X881" i="14"/>
  <c r="O881" i="14"/>
  <c r="H881" i="14"/>
  <c r="AM880" i="14"/>
  <c r="AE880" i="14"/>
  <c r="X880" i="14"/>
  <c r="O880" i="14"/>
  <c r="H880" i="14"/>
  <c r="AM879" i="14"/>
  <c r="AE879" i="14"/>
  <c r="X879" i="14"/>
  <c r="O879" i="14"/>
  <c r="H879" i="14"/>
  <c r="AM878" i="14"/>
  <c r="AE878" i="14"/>
  <c r="X878" i="14"/>
  <c r="O878" i="14"/>
  <c r="H878" i="14"/>
  <c r="AM877" i="14"/>
  <c r="AE877" i="14"/>
  <c r="X877" i="14"/>
  <c r="O877" i="14"/>
  <c r="H877" i="14"/>
  <c r="AM876" i="14"/>
  <c r="AE876" i="14"/>
  <c r="X876" i="14"/>
  <c r="O876" i="14"/>
  <c r="H876" i="14"/>
  <c r="AM875" i="14"/>
  <c r="AE875" i="14"/>
  <c r="X875" i="14"/>
  <c r="O875" i="14"/>
  <c r="H875" i="14"/>
  <c r="AM874" i="14"/>
  <c r="AE874" i="14"/>
  <c r="X874" i="14"/>
  <c r="O874" i="14"/>
  <c r="H874" i="14"/>
  <c r="AM873" i="14"/>
  <c r="AE873" i="14"/>
  <c r="X873" i="14"/>
  <c r="O873" i="14"/>
  <c r="H873" i="14"/>
  <c r="AM872" i="14"/>
  <c r="AE872" i="14"/>
  <c r="X872" i="14"/>
  <c r="O872" i="14"/>
  <c r="H872" i="14"/>
  <c r="AM871" i="14"/>
  <c r="AE871" i="14"/>
  <c r="X871" i="14"/>
  <c r="O871" i="14"/>
  <c r="H871" i="14"/>
  <c r="AM870" i="14"/>
  <c r="AE870" i="14"/>
  <c r="X870" i="14"/>
  <c r="O870" i="14"/>
  <c r="H870" i="14"/>
  <c r="AM869" i="14"/>
  <c r="AE869" i="14"/>
  <c r="X869" i="14"/>
  <c r="O869" i="14"/>
  <c r="H869" i="14"/>
  <c r="AM868" i="14"/>
  <c r="AE868" i="14"/>
  <c r="X868" i="14"/>
  <c r="O868" i="14"/>
  <c r="H868" i="14"/>
  <c r="AM867" i="14"/>
  <c r="AE867" i="14"/>
  <c r="X867" i="14"/>
  <c r="O867" i="14"/>
  <c r="H867" i="14"/>
  <c r="AM866" i="14"/>
  <c r="AE866" i="14"/>
  <c r="X866" i="14"/>
  <c r="O866" i="14"/>
  <c r="H866" i="14"/>
  <c r="AM865" i="14"/>
  <c r="AE865" i="14"/>
  <c r="X865" i="14"/>
  <c r="O865" i="14"/>
  <c r="H865" i="14"/>
  <c r="AM864" i="14"/>
  <c r="AE864" i="14"/>
  <c r="X864" i="14"/>
  <c r="O864" i="14"/>
  <c r="H864" i="14"/>
  <c r="AM863" i="14"/>
  <c r="AE863" i="14"/>
  <c r="X863" i="14"/>
  <c r="O863" i="14"/>
  <c r="H863" i="14"/>
  <c r="AM862" i="14"/>
  <c r="AE862" i="14"/>
  <c r="X862" i="14"/>
  <c r="O862" i="14"/>
  <c r="H862" i="14"/>
  <c r="AM861" i="14"/>
  <c r="AE861" i="14"/>
  <c r="X861" i="14"/>
  <c r="O861" i="14"/>
  <c r="H861" i="14"/>
  <c r="AM860" i="14"/>
  <c r="AE860" i="14"/>
  <c r="X860" i="14"/>
  <c r="O860" i="14"/>
  <c r="H860" i="14"/>
  <c r="AM859" i="14"/>
  <c r="AE859" i="14"/>
  <c r="X859" i="14"/>
  <c r="O859" i="14"/>
  <c r="H859" i="14"/>
  <c r="AM858" i="14"/>
  <c r="AE858" i="14"/>
  <c r="X858" i="14"/>
  <c r="O858" i="14"/>
  <c r="H858" i="14"/>
  <c r="AM857" i="14"/>
  <c r="AE857" i="14"/>
  <c r="X857" i="14"/>
  <c r="O857" i="14"/>
  <c r="H857" i="14"/>
  <c r="AM856" i="14"/>
  <c r="AE856" i="14"/>
  <c r="X856" i="14"/>
  <c r="O856" i="14"/>
  <c r="H856" i="14"/>
  <c r="AM855" i="14"/>
  <c r="AE855" i="14"/>
  <c r="X855" i="14"/>
  <c r="O855" i="14"/>
  <c r="H855" i="14"/>
  <c r="AM854" i="14"/>
  <c r="AE854" i="14"/>
  <c r="X854" i="14"/>
  <c r="O854" i="14"/>
  <c r="H854" i="14"/>
  <c r="AM853" i="14"/>
  <c r="AE853" i="14"/>
  <c r="X853" i="14"/>
  <c r="O853" i="14"/>
  <c r="H853" i="14"/>
  <c r="AM852" i="14"/>
  <c r="AE852" i="14"/>
  <c r="X852" i="14"/>
  <c r="O852" i="14"/>
  <c r="H852" i="14"/>
  <c r="AM851" i="14"/>
  <c r="AE851" i="14"/>
  <c r="X851" i="14"/>
  <c r="O851" i="14"/>
  <c r="H851" i="14"/>
  <c r="AM850" i="14"/>
  <c r="AE850" i="14"/>
  <c r="X850" i="14"/>
  <c r="O850" i="14"/>
  <c r="H850" i="14"/>
  <c r="AM849" i="14"/>
  <c r="AE849" i="14"/>
  <c r="X849" i="14"/>
  <c r="O849" i="14"/>
  <c r="H849" i="14"/>
  <c r="AM848" i="14"/>
  <c r="AE848" i="14"/>
  <c r="X848" i="14"/>
  <c r="O848" i="14"/>
  <c r="H848" i="14"/>
  <c r="AM847" i="14"/>
  <c r="AE847" i="14"/>
  <c r="X847" i="14"/>
  <c r="O847" i="14"/>
  <c r="H847" i="14"/>
  <c r="AM846" i="14"/>
  <c r="AE846" i="14"/>
  <c r="X846" i="14"/>
  <c r="O846" i="14"/>
  <c r="H846" i="14"/>
  <c r="AM845" i="14"/>
  <c r="AE845" i="14"/>
  <c r="X845" i="14"/>
  <c r="O845" i="14"/>
  <c r="H845" i="14"/>
  <c r="AM844" i="14"/>
  <c r="AE844" i="14"/>
  <c r="X844" i="14"/>
  <c r="O844" i="14"/>
  <c r="H844" i="14"/>
  <c r="AM843" i="14"/>
  <c r="AE843" i="14"/>
  <c r="X843" i="14"/>
  <c r="O843" i="14"/>
  <c r="H843" i="14"/>
  <c r="AM842" i="14"/>
  <c r="AE842" i="14"/>
  <c r="X842" i="14"/>
  <c r="O842" i="14"/>
  <c r="H842" i="14"/>
  <c r="AM841" i="14"/>
  <c r="AE841" i="14"/>
  <c r="X841" i="14"/>
  <c r="O841" i="14"/>
  <c r="H841" i="14"/>
  <c r="AM840" i="14"/>
  <c r="AE840" i="14"/>
  <c r="X840" i="14"/>
  <c r="O840" i="14"/>
  <c r="H840" i="14"/>
  <c r="AM839" i="14"/>
  <c r="AE839" i="14"/>
  <c r="X839" i="14"/>
  <c r="O839" i="14"/>
  <c r="H839" i="14"/>
  <c r="AM838" i="14"/>
  <c r="AE838" i="14"/>
  <c r="X838" i="14"/>
  <c r="O838" i="14"/>
  <c r="H838" i="14"/>
  <c r="AM837" i="14"/>
  <c r="AE837" i="14"/>
  <c r="X837" i="14"/>
  <c r="O837" i="14"/>
  <c r="H837" i="14"/>
  <c r="AM836" i="14"/>
  <c r="AE836" i="14"/>
  <c r="X836" i="14"/>
  <c r="O836" i="14"/>
  <c r="H836" i="14"/>
  <c r="AM835" i="14"/>
  <c r="AE835" i="14"/>
  <c r="X835" i="14"/>
  <c r="O835" i="14"/>
  <c r="H835" i="14"/>
  <c r="AM834" i="14"/>
  <c r="AE834" i="14"/>
  <c r="X834" i="14"/>
  <c r="O834" i="14"/>
  <c r="H834" i="14"/>
  <c r="AM833" i="14"/>
  <c r="AE833" i="14"/>
  <c r="X833" i="14"/>
  <c r="O833" i="14"/>
  <c r="H833" i="14"/>
  <c r="AM832" i="14"/>
  <c r="AE832" i="14"/>
  <c r="X832" i="14"/>
  <c r="O832" i="14"/>
  <c r="H832" i="14"/>
  <c r="AM831" i="14"/>
  <c r="AE831" i="14"/>
  <c r="X831" i="14"/>
  <c r="O831" i="14"/>
  <c r="H831" i="14"/>
  <c r="AM830" i="14"/>
  <c r="AE830" i="14"/>
  <c r="X830" i="14"/>
  <c r="O830" i="14"/>
  <c r="H830" i="14"/>
  <c r="AM829" i="14"/>
  <c r="AE829" i="14"/>
  <c r="X829" i="14"/>
  <c r="O829" i="14"/>
  <c r="H829" i="14"/>
  <c r="AM828" i="14"/>
  <c r="AE828" i="14"/>
  <c r="X828" i="14"/>
  <c r="O828" i="14"/>
  <c r="H828" i="14"/>
  <c r="AM827" i="14"/>
  <c r="AE827" i="14"/>
  <c r="X827" i="14"/>
  <c r="O827" i="14"/>
  <c r="H827" i="14"/>
  <c r="AM826" i="14"/>
  <c r="AE826" i="14"/>
  <c r="X826" i="14"/>
  <c r="O826" i="14"/>
  <c r="H826" i="14"/>
  <c r="AM825" i="14"/>
  <c r="AE825" i="14"/>
  <c r="X825" i="14"/>
  <c r="O825" i="14"/>
  <c r="H825" i="14"/>
  <c r="AM824" i="14"/>
  <c r="AE824" i="14"/>
  <c r="X824" i="14"/>
  <c r="O824" i="14"/>
  <c r="H824" i="14"/>
  <c r="AM823" i="14"/>
  <c r="AE823" i="14"/>
  <c r="X823" i="14"/>
  <c r="O823" i="14"/>
  <c r="H823" i="14"/>
  <c r="AM822" i="14"/>
  <c r="AE822" i="14"/>
  <c r="X822" i="14"/>
  <c r="O822" i="14"/>
  <c r="H822" i="14"/>
  <c r="AM821" i="14"/>
  <c r="AE821" i="14"/>
  <c r="X821" i="14"/>
  <c r="O821" i="14"/>
  <c r="H821" i="14"/>
  <c r="AM820" i="14"/>
  <c r="AE820" i="14"/>
  <c r="X820" i="14"/>
  <c r="O820" i="14"/>
  <c r="H820" i="14"/>
  <c r="AM819" i="14"/>
  <c r="AE819" i="14"/>
  <c r="X819" i="14"/>
  <c r="O819" i="14"/>
  <c r="H819" i="14"/>
  <c r="AM818" i="14"/>
  <c r="AE818" i="14"/>
  <c r="X818" i="14"/>
  <c r="O818" i="14"/>
  <c r="H818" i="14"/>
  <c r="AM817" i="14"/>
  <c r="AE817" i="14"/>
  <c r="X817" i="14"/>
  <c r="O817" i="14"/>
  <c r="H817" i="14"/>
  <c r="AM816" i="14"/>
  <c r="AE816" i="14"/>
  <c r="X816" i="14"/>
  <c r="O816" i="14"/>
  <c r="H816" i="14"/>
  <c r="AM815" i="14"/>
  <c r="AE815" i="14"/>
  <c r="X815" i="14"/>
  <c r="O815" i="14"/>
  <c r="H815" i="14"/>
  <c r="AM814" i="14"/>
  <c r="AE814" i="14"/>
  <c r="X814" i="14"/>
  <c r="O814" i="14"/>
  <c r="H814" i="14"/>
  <c r="AM813" i="14"/>
  <c r="AE813" i="14"/>
  <c r="X813" i="14"/>
  <c r="O813" i="14"/>
  <c r="H813" i="14"/>
  <c r="AM812" i="14"/>
  <c r="AE812" i="14"/>
  <c r="X812" i="14"/>
  <c r="O812" i="14"/>
  <c r="H812" i="14"/>
  <c r="AM811" i="14"/>
  <c r="AE811" i="14"/>
  <c r="X811" i="14"/>
  <c r="O811" i="14"/>
  <c r="H811" i="14"/>
  <c r="AM810" i="14"/>
  <c r="AE810" i="14"/>
  <c r="X810" i="14"/>
  <c r="O810" i="14"/>
  <c r="H810" i="14"/>
  <c r="AM809" i="14"/>
  <c r="AE809" i="14"/>
  <c r="X809" i="14"/>
  <c r="O809" i="14"/>
  <c r="H809" i="14"/>
  <c r="AM808" i="14"/>
  <c r="AE808" i="14"/>
  <c r="X808" i="14"/>
  <c r="O808" i="14"/>
  <c r="H808" i="14"/>
  <c r="AM807" i="14"/>
  <c r="AE807" i="14"/>
  <c r="X807" i="14"/>
  <c r="O807" i="14"/>
  <c r="H807" i="14"/>
  <c r="AM806" i="14"/>
  <c r="AE806" i="14"/>
  <c r="X806" i="14"/>
  <c r="O806" i="14"/>
  <c r="H806" i="14"/>
  <c r="AM805" i="14"/>
  <c r="AE805" i="14"/>
  <c r="X805" i="14"/>
  <c r="O805" i="14"/>
  <c r="H805" i="14"/>
  <c r="AM804" i="14"/>
  <c r="AE804" i="14"/>
  <c r="X804" i="14"/>
  <c r="O804" i="14"/>
  <c r="H804" i="14"/>
  <c r="AM803" i="14"/>
  <c r="AE803" i="14"/>
  <c r="X803" i="14"/>
  <c r="O803" i="14"/>
  <c r="H803" i="14"/>
  <c r="AM802" i="14"/>
  <c r="AE802" i="14"/>
  <c r="X802" i="14"/>
  <c r="O802" i="14"/>
  <c r="H802" i="14"/>
  <c r="AM801" i="14"/>
  <c r="AE801" i="14"/>
  <c r="X801" i="14"/>
  <c r="O801" i="14"/>
  <c r="H801" i="14"/>
  <c r="AM800" i="14"/>
  <c r="AE800" i="14"/>
  <c r="X800" i="14"/>
  <c r="O800" i="14"/>
  <c r="H800" i="14"/>
  <c r="AM799" i="14"/>
  <c r="AE799" i="14"/>
  <c r="X799" i="14"/>
  <c r="O799" i="14"/>
  <c r="H799" i="14"/>
  <c r="AM798" i="14"/>
  <c r="AE798" i="14"/>
  <c r="X798" i="14"/>
  <c r="O798" i="14"/>
  <c r="H798" i="14"/>
  <c r="AM797" i="14"/>
  <c r="AE797" i="14"/>
  <c r="X797" i="14"/>
  <c r="O797" i="14"/>
  <c r="H797" i="14"/>
  <c r="AM796" i="14"/>
  <c r="AE796" i="14"/>
  <c r="X796" i="14"/>
  <c r="O796" i="14"/>
  <c r="H796" i="14"/>
  <c r="AM795" i="14"/>
  <c r="AE795" i="14"/>
  <c r="X795" i="14"/>
  <c r="O795" i="14"/>
  <c r="H795" i="14"/>
  <c r="AM794" i="14"/>
  <c r="AE794" i="14"/>
  <c r="X794" i="14"/>
  <c r="O794" i="14"/>
  <c r="H794" i="14"/>
  <c r="AM793" i="14"/>
  <c r="AE793" i="14"/>
  <c r="X793" i="14"/>
  <c r="O793" i="14"/>
  <c r="H793" i="14"/>
  <c r="AM792" i="14"/>
  <c r="AE792" i="14"/>
  <c r="X792" i="14"/>
  <c r="O792" i="14"/>
  <c r="H792" i="14"/>
  <c r="AM791" i="14"/>
  <c r="AE791" i="14"/>
  <c r="X791" i="14"/>
  <c r="O791" i="14"/>
  <c r="H791" i="14"/>
  <c r="AM790" i="14"/>
  <c r="AE790" i="14"/>
  <c r="X790" i="14"/>
  <c r="O790" i="14"/>
  <c r="H790" i="14"/>
  <c r="AM789" i="14"/>
  <c r="AE789" i="14"/>
  <c r="X789" i="14"/>
  <c r="O789" i="14"/>
  <c r="H789" i="14"/>
  <c r="AM788" i="14"/>
  <c r="AE788" i="14"/>
  <c r="X788" i="14"/>
  <c r="O788" i="14"/>
  <c r="H788" i="14"/>
  <c r="AM787" i="14"/>
  <c r="AE787" i="14"/>
  <c r="X787" i="14"/>
  <c r="O787" i="14"/>
  <c r="H787" i="14"/>
  <c r="AM786" i="14"/>
  <c r="AE786" i="14"/>
  <c r="X786" i="14"/>
  <c r="O786" i="14"/>
  <c r="H786" i="14"/>
  <c r="AM785" i="14"/>
  <c r="AE785" i="14"/>
  <c r="X785" i="14"/>
  <c r="O785" i="14"/>
  <c r="H785" i="14"/>
  <c r="AM784" i="14"/>
  <c r="AE784" i="14"/>
  <c r="X784" i="14"/>
  <c r="O784" i="14"/>
  <c r="H784" i="14"/>
  <c r="AM783" i="14"/>
  <c r="AE783" i="14"/>
  <c r="X783" i="14"/>
  <c r="O783" i="14"/>
  <c r="H783" i="14"/>
  <c r="AM782" i="14"/>
  <c r="AE782" i="14"/>
  <c r="X782" i="14"/>
  <c r="O782" i="14"/>
  <c r="H782" i="14"/>
  <c r="AM781" i="14"/>
  <c r="AE781" i="14"/>
  <c r="X781" i="14"/>
  <c r="O781" i="14"/>
  <c r="H781" i="14"/>
  <c r="AM780" i="14"/>
  <c r="AE780" i="14"/>
  <c r="X780" i="14"/>
  <c r="O780" i="14"/>
  <c r="H780" i="14"/>
  <c r="AM779" i="14"/>
  <c r="AE779" i="14"/>
  <c r="X779" i="14"/>
  <c r="O779" i="14"/>
  <c r="H779" i="14"/>
  <c r="AM778" i="14"/>
  <c r="AE778" i="14"/>
  <c r="X778" i="14"/>
  <c r="O778" i="14"/>
  <c r="H778" i="14"/>
  <c r="AM777" i="14"/>
  <c r="AE777" i="14"/>
  <c r="X777" i="14"/>
  <c r="O777" i="14"/>
  <c r="H777" i="14"/>
  <c r="AM776" i="14"/>
  <c r="AE776" i="14"/>
  <c r="X776" i="14"/>
  <c r="O776" i="14"/>
  <c r="H776" i="14"/>
  <c r="AM775" i="14"/>
  <c r="AE775" i="14"/>
  <c r="X775" i="14"/>
  <c r="O775" i="14"/>
  <c r="H775" i="14"/>
  <c r="AM774" i="14"/>
  <c r="AE774" i="14"/>
  <c r="X774" i="14"/>
  <c r="O774" i="14"/>
  <c r="H774" i="14"/>
  <c r="AM773" i="14"/>
  <c r="AE773" i="14"/>
  <c r="X773" i="14"/>
  <c r="O773" i="14"/>
  <c r="H773" i="14"/>
  <c r="AM772" i="14"/>
  <c r="AE772" i="14"/>
  <c r="X772" i="14"/>
  <c r="O772" i="14"/>
  <c r="H772" i="14"/>
  <c r="AM771" i="14"/>
  <c r="AE771" i="14"/>
  <c r="X771" i="14"/>
  <c r="O771" i="14"/>
  <c r="H771" i="14"/>
  <c r="AM770" i="14"/>
  <c r="AE770" i="14"/>
  <c r="X770" i="14"/>
  <c r="O770" i="14"/>
  <c r="H770" i="14"/>
  <c r="AM769" i="14"/>
  <c r="AE769" i="14"/>
  <c r="X769" i="14"/>
  <c r="O769" i="14"/>
  <c r="H769" i="14"/>
  <c r="AM768" i="14"/>
  <c r="AE768" i="14"/>
  <c r="X768" i="14"/>
  <c r="O768" i="14"/>
  <c r="H768" i="14"/>
  <c r="AM767" i="14"/>
  <c r="AE767" i="14"/>
  <c r="X767" i="14"/>
  <c r="O767" i="14"/>
  <c r="H767" i="14"/>
  <c r="AM766" i="14"/>
  <c r="AE766" i="14"/>
  <c r="X766" i="14"/>
  <c r="O766" i="14"/>
  <c r="H766" i="14"/>
  <c r="AM765" i="14"/>
  <c r="AE765" i="14"/>
  <c r="X765" i="14"/>
  <c r="O765" i="14"/>
  <c r="H765" i="14"/>
  <c r="AM764" i="14"/>
  <c r="AE764" i="14"/>
  <c r="X764" i="14"/>
  <c r="O764" i="14"/>
  <c r="H764" i="14"/>
  <c r="AM763" i="14"/>
  <c r="AE763" i="14"/>
  <c r="X763" i="14"/>
  <c r="O763" i="14"/>
  <c r="H763" i="14"/>
  <c r="AM762" i="14"/>
  <c r="AE762" i="14"/>
  <c r="X762" i="14"/>
  <c r="O762" i="14"/>
  <c r="H762" i="14"/>
  <c r="AM761" i="14"/>
  <c r="AE761" i="14"/>
  <c r="X761" i="14"/>
  <c r="O761" i="14"/>
  <c r="H761" i="14"/>
  <c r="AM760" i="14"/>
  <c r="AE760" i="14"/>
  <c r="X760" i="14"/>
  <c r="O760" i="14"/>
  <c r="H760" i="14"/>
  <c r="AM759" i="14"/>
  <c r="AE759" i="14"/>
  <c r="X759" i="14"/>
  <c r="O759" i="14"/>
  <c r="H759" i="14"/>
  <c r="AM758" i="14"/>
  <c r="AE758" i="14"/>
  <c r="X758" i="14"/>
  <c r="O758" i="14"/>
  <c r="H758" i="14"/>
  <c r="AM757" i="14"/>
  <c r="AE757" i="14"/>
  <c r="X757" i="14"/>
  <c r="O757" i="14"/>
  <c r="H757" i="14"/>
  <c r="AM756" i="14"/>
  <c r="AE756" i="14"/>
  <c r="X756" i="14"/>
  <c r="O756" i="14"/>
  <c r="H756" i="14"/>
  <c r="AM755" i="14"/>
  <c r="AE755" i="14"/>
  <c r="X755" i="14"/>
  <c r="O755" i="14"/>
  <c r="H755" i="14"/>
  <c r="AM754" i="14"/>
  <c r="AE754" i="14"/>
  <c r="X754" i="14"/>
  <c r="O754" i="14"/>
  <c r="H754" i="14"/>
  <c r="AM753" i="14"/>
  <c r="AE753" i="14"/>
  <c r="X753" i="14"/>
  <c r="O753" i="14"/>
  <c r="H753" i="14"/>
  <c r="AM752" i="14"/>
  <c r="AE752" i="14"/>
  <c r="X752" i="14"/>
  <c r="O752" i="14"/>
  <c r="H752" i="14"/>
  <c r="AM751" i="14"/>
  <c r="AE751" i="14"/>
  <c r="X751" i="14"/>
  <c r="O751" i="14"/>
  <c r="H751" i="14"/>
  <c r="AM750" i="14"/>
  <c r="AE750" i="14"/>
  <c r="X750" i="14"/>
  <c r="O750" i="14"/>
  <c r="H750" i="14"/>
  <c r="AM749" i="14"/>
  <c r="AE749" i="14"/>
  <c r="X749" i="14"/>
  <c r="O749" i="14"/>
  <c r="H749" i="14"/>
  <c r="AM748" i="14"/>
  <c r="AE748" i="14"/>
  <c r="X748" i="14"/>
  <c r="O748" i="14"/>
  <c r="H748" i="14"/>
  <c r="AM747" i="14"/>
  <c r="AE747" i="14"/>
  <c r="X747" i="14"/>
  <c r="O747" i="14"/>
  <c r="H747" i="14"/>
  <c r="AM746" i="14"/>
  <c r="AE746" i="14"/>
  <c r="X746" i="14"/>
  <c r="O746" i="14"/>
  <c r="H746" i="14"/>
  <c r="AM745" i="14"/>
  <c r="AE745" i="14"/>
  <c r="X745" i="14"/>
  <c r="O745" i="14"/>
  <c r="H745" i="14"/>
  <c r="AM744" i="14"/>
  <c r="AE744" i="14"/>
  <c r="X744" i="14"/>
  <c r="O744" i="14"/>
  <c r="H744" i="14"/>
  <c r="AM743" i="14"/>
  <c r="AE743" i="14"/>
  <c r="X743" i="14"/>
  <c r="O743" i="14"/>
  <c r="H743" i="14"/>
  <c r="AM742" i="14"/>
  <c r="AE742" i="14"/>
  <c r="X742" i="14"/>
  <c r="O742" i="14"/>
  <c r="H742" i="14"/>
  <c r="AM741" i="14"/>
  <c r="AE741" i="14"/>
  <c r="X741" i="14"/>
  <c r="O741" i="14"/>
  <c r="H741" i="14"/>
  <c r="AM740" i="14"/>
  <c r="AE740" i="14"/>
  <c r="X740" i="14"/>
  <c r="O740" i="14"/>
  <c r="H740" i="14"/>
  <c r="AM739" i="14"/>
  <c r="AE739" i="14"/>
  <c r="X739" i="14"/>
  <c r="O739" i="14"/>
  <c r="H739" i="14"/>
  <c r="AM738" i="14"/>
  <c r="AE738" i="14"/>
  <c r="X738" i="14"/>
  <c r="O738" i="14"/>
  <c r="H738" i="14"/>
  <c r="AM737" i="14"/>
  <c r="AE737" i="14"/>
  <c r="X737" i="14"/>
  <c r="O737" i="14"/>
  <c r="H737" i="14"/>
  <c r="AM736" i="14"/>
  <c r="AE736" i="14"/>
  <c r="X736" i="14"/>
  <c r="O736" i="14"/>
  <c r="H736" i="14"/>
  <c r="AM735" i="14"/>
  <c r="AE735" i="14"/>
  <c r="X735" i="14"/>
  <c r="O735" i="14"/>
  <c r="H735" i="14"/>
  <c r="AM734" i="14"/>
  <c r="AE734" i="14"/>
  <c r="X734" i="14"/>
  <c r="O734" i="14"/>
  <c r="H734" i="14"/>
  <c r="AM733" i="14"/>
  <c r="AE733" i="14"/>
  <c r="X733" i="14"/>
  <c r="O733" i="14"/>
  <c r="H733" i="14"/>
  <c r="AM732" i="14"/>
  <c r="AE732" i="14"/>
  <c r="X732" i="14"/>
  <c r="O732" i="14"/>
  <c r="H732" i="14"/>
  <c r="AM731" i="14"/>
  <c r="AE731" i="14"/>
  <c r="X731" i="14"/>
  <c r="O731" i="14"/>
  <c r="H731" i="14"/>
  <c r="AM730" i="14"/>
  <c r="AE730" i="14"/>
  <c r="X730" i="14"/>
  <c r="O730" i="14"/>
  <c r="H730" i="14"/>
  <c r="AM729" i="14"/>
  <c r="AE729" i="14"/>
  <c r="X729" i="14"/>
  <c r="O729" i="14"/>
  <c r="H729" i="14"/>
  <c r="AM728" i="14"/>
  <c r="AE728" i="14"/>
  <c r="X728" i="14"/>
  <c r="O728" i="14"/>
  <c r="H728" i="14"/>
  <c r="AM727" i="14"/>
  <c r="AE727" i="14"/>
  <c r="X727" i="14"/>
  <c r="O727" i="14"/>
  <c r="H727" i="14"/>
  <c r="AM726" i="14"/>
  <c r="AE726" i="14"/>
  <c r="X726" i="14"/>
  <c r="O726" i="14"/>
  <c r="H726" i="14"/>
  <c r="AM725" i="14"/>
  <c r="AE725" i="14"/>
  <c r="X725" i="14"/>
  <c r="O725" i="14"/>
  <c r="H725" i="14"/>
  <c r="AM724" i="14"/>
  <c r="AE724" i="14"/>
  <c r="X724" i="14"/>
  <c r="O724" i="14"/>
  <c r="H724" i="14"/>
  <c r="AM723" i="14"/>
  <c r="AE723" i="14"/>
  <c r="X723" i="14"/>
  <c r="O723" i="14"/>
  <c r="H723" i="14"/>
  <c r="AM722" i="14"/>
  <c r="AE722" i="14"/>
  <c r="X722" i="14"/>
  <c r="O722" i="14"/>
  <c r="H722" i="14"/>
  <c r="AM721" i="14"/>
  <c r="AE721" i="14"/>
  <c r="X721" i="14"/>
  <c r="O721" i="14"/>
  <c r="H721" i="14"/>
  <c r="AM720" i="14"/>
  <c r="AE720" i="14"/>
  <c r="X720" i="14"/>
  <c r="O720" i="14"/>
  <c r="H720" i="14"/>
  <c r="AM719" i="14"/>
  <c r="AE719" i="14"/>
  <c r="X719" i="14"/>
  <c r="O719" i="14"/>
  <c r="H719" i="14"/>
  <c r="AM718" i="14"/>
  <c r="AE718" i="14"/>
  <c r="X718" i="14"/>
  <c r="O718" i="14"/>
  <c r="H718" i="14"/>
  <c r="AM717" i="14"/>
  <c r="AE717" i="14"/>
  <c r="X717" i="14"/>
  <c r="O717" i="14"/>
  <c r="H717" i="14"/>
  <c r="AM716" i="14"/>
  <c r="AE716" i="14"/>
  <c r="X716" i="14"/>
  <c r="O716" i="14"/>
  <c r="H716" i="14"/>
  <c r="AM715" i="14"/>
  <c r="AE715" i="14"/>
  <c r="X715" i="14"/>
  <c r="O715" i="14"/>
  <c r="H715" i="14"/>
  <c r="AM714" i="14"/>
  <c r="AE714" i="14"/>
  <c r="X714" i="14"/>
  <c r="O714" i="14"/>
  <c r="H714" i="14"/>
  <c r="AM713" i="14"/>
  <c r="AE713" i="14"/>
  <c r="X713" i="14"/>
  <c r="O713" i="14"/>
  <c r="H713" i="14"/>
  <c r="AM712" i="14"/>
  <c r="AE712" i="14"/>
  <c r="X712" i="14"/>
  <c r="O712" i="14"/>
  <c r="H712" i="14"/>
  <c r="AM711" i="14"/>
  <c r="AE711" i="14"/>
  <c r="X711" i="14"/>
  <c r="O711" i="14"/>
  <c r="H711" i="14"/>
  <c r="AM710" i="14"/>
  <c r="AE710" i="14"/>
  <c r="X710" i="14"/>
  <c r="O710" i="14"/>
  <c r="H710" i="14"/>
  <c r="AM709" i="14"/>
  <c r="AE709" i="14"/>
  <c r="X709" i="14"/>
  <c r="O709" i="14"/>
  <c r="H709" i="14"/>
  <c r="AM708" i="14"/>
  <c r="AE708" i="14"/>
  <c r="X708" i="14"/>
  <c r="O708" i="14"/>
  <c r="H708" i="14"/>
  <c r="AM707" i="14"/>
  <c r="AE707" i="14"/>
  <c r="X707" i="14"/>
  <c r="O707" i="14"/>
  <c r="H707" i="14"/>
  <c r="AM706" i="14"/>
  <c r="AE706" i="14"/>
  <c r="X706" i="14"/>
  <c r="O706" i="14"/>
  <c r="H706" i="14"/>
  <c r="AM705" i="14"/>
  <c r="AE705" i="14"/>
  <c r="X705" i="14"/>
  <c r="O705" i="14"/>
  <c r="H705" i="14"/>
  <c r="AM704" i="14"/>
  <c r="AE704" i="14"/>
  <c r="X704" i="14"/>
  <c r="O704" i="14"/>
  <c r="H704" i="14"/>
  <c r="AM703" i="14"/>
  <c r="AE703" i="14"/>
  <c r="X703" i="14"/>
  <c r="O703" i="14"/>
  <c r="H703" i="14"/>
  <c r="AM702" i="14"/>
  <c r="AE702" i="14"/>
  <c r="X702" i="14"/>
  <c r="O702" i="14"/>
  <c r="H702" i="14"/>
  <c r="AM701" i="14"/>
  <c r="AE701" i="14"/>
  <c r="X701" i="14"/>
  <c r="O701" i="14"/>
  <c r="H701" i="14"/>
  <c r="AM700" i="14"/>
  <c r="AE700" i="14"/>
  <c r="X700" i="14"/>
  <c r="O700" i="14"/>
  <c r="H700" i="14"/>
  <c r="AM699" i="14"/>
  <c r="AE699" i="14"/>
  <c r="X699" i="14"/>
  <c r="O699" i="14"/>
  <c r="H699" i="14"/>
  <c r="AM698" i="14"/>
  <c r="AE698" i="14"/>
  <c r="X698" i="14"/>
  <c r="O698" i="14"/>
  <c r="H698" i="14"/>
  <c r="AM697" i="14"/>
  <c r="AE697" i="14"/>
  <c r="X697" i="14"/>
  <c r="O697" i="14"/>
  <c r="H697" i="14"/>
  <c r="AM696" i="14"/>
  <c r="AE696" i="14"/>
  <c r="X696" i="14"/>
  <c r="O696" i="14"/>
  <c r="H696" i="14"/>
  <c r="AM695" i="14"/>
  <c r="AE695" i="14"/>
  <c r="X695" i="14"/>
  <c r="O695" i="14"/>
  <c r="H695" i="14"/>
  <c r="AM694" i="14"/>
  <c r="AE694" i="14"/>
  <c r="X694" i="14"/>
  <c r="O694" i="14"/>
  <c r="H694" i="14"/>
  <c r="AM693" i="14"/>
  <c r="AE693" i="14"/>
  <c r="X693" i="14"/>
  <c r="O693" i="14"/>
  <c r="H693" i="14"/>
  <c r="AM692" i="14"/>
  <c r="AE692" i="14"/>
  <c r="X692" i="14"/>
  <c r="O692" i="14"/>
  <c r="H692" i="14"/>
  <c r="AM691" i="14"/>
  <c r="AE691" i="14"/>
  <c r="X691" i="14"/>
  <c r="O691" i="14"/>
  <c r="H691" i="14"/>
  <c r="AM690" i="14"/>
  <c r="AE690" i="14"/>
  <c r="X690" i="14"/>
  <c r="O690" i="14"/>
  <c r="H690" i="14"/>
  <c r="AM689" i="14"/>
  <c r="AE689" i="14"/>
  <c r="X689" i="14"/>
  <c r="O689" i="14"/>
  <c r="H689" i="14"/>
  <c r="AM688" i="14"/>
  <c r="AE688" i="14"/>
  <c r="X688" i="14"/>
  <c r="O688" i="14"/>
  <c r="H688" i="14"/>
  <c r="AM687" i="14"/>
  <c r="AE687" i="14"/>
  <c r="X687" i="14"/>
  <c r="O687" i="14"/>
  <c r="H687" i="14"/>
  <c r="AM686" i="14"/>
  <c r="AE686" i="14"/>
  <c r="X686" i="14"/>
  <c r="O686" i="14"/>
  <c r="H686" i="14"/>
  <c r="AM685" i="14"/>
  <c r="AE685" i="14"/>
  <c r="X685" i="14"/>
  <c r="O685" i="14"/>
  <c r="H685" i="14"/>
  <c r="AM684" i="14"/>
  <c r="AE684" i="14"/>
  <c r="X684" i="14"/>
  <c r="O684" i="14"/>
  <c r="H684" i="14"/>
  <c r="AM683" i="14"/>
  <c r="AE683" i="14"/>
  <c r="X683" i="14"/>
  <c r="O683" i="14"/>
  <c r="H683" i="14"/>
  <c r="AM682" i="14"/>
  <c r="AE682" i="14"/>
  <c r="X682" i="14"/>
  <c r="O682" i="14"/>
  <c r="H682" i="14"/>
  <c r="AM681" i="14"/>
  <c r="AE681" i="14"/>
  <c r="X681" i="14"/>
  <c r="O681" i="14"/>
  <c r="H681" i="14"/>
  <c r="AM680" i="14"/>
  <c r="AE680" i="14"/>
  <c r="X680" i="14"/>
  <c r="O680" i="14"/>
  <c r="H680" i="14"/>
  <c r="AM679" i="14"/>
  <c r="AE679" i="14"/>
  <c r="X679" i="14"/>
  <c r="O679" i="14"/>
  <c r="H679" i="14"/>
  <c r="AM678" i="14"/>
  <c r="AE678" i="14"/>
  <c r="X678" i="14"/>
  <c r="O678" i="14"/>
  <c r="H678" i="14"/>
  <c r="AM677" i="14"/>
  <c r="AE677" i="14"/>
  <c r="X677" i="14"/>
  <c r="O677" i="14"/>
  <c r="H677" i="14"/>
  <c r="AM676" i="14"/>
  <c r="AE676" i="14"/>
  <c r="X676" i="14"/>
  <c r="O676" i="14"/>
  <c r="H676" i="14"/>
  <c r="AM675" i="14"/>
  <c r="AE675" i="14"/>
  <c r="X675" i="14"/>
  <c r="O675" i="14"/>
  <c r="H675" i="14"/>
  <c r="AM674" i="14"/>
  <c r="AE674" i="14"/>
  <c r="X674" i="14"/>
  <c r="O674" i="14"/>
  <c r="H674" i="14"/>
  <c r="AM673" i="14"/>
  <c r="AE673" i="14"/>
  <c r="X673" i="14"/>
  <c r="O673" i="14"/>
  <c r="H673" i="14"/>
  <c r="AM672" i="14"/>
  <c r="AE672" i="14"/>
  <c r="X672" i="14"/>
  <c r="O672" i="14"/>
  <c r="H672" i="14"/>
  <c r="AM671" i="14"/>
  <c r="AE671" i="14"/>
  <c r="X671" i="14"/>
  <c r="O671" i="14"/>
  <c r="H671" i="14"/>
  <c r="AM670" i="14"/>
  <c r="AE670" i="14"/>
  <c r="X670" i="14"/>
  <c r="O670" i="14"/>
  <c r="H670" i="14"/>
  <c r="AM669" i="14"/>
  <c r="AE669" i="14"/>
  <c r="X669" i="14"/>
  <c r="O669" i="14"/>
  <c r="H669" i="14"/>
  <c r="AM668" i="14"/>
  <c r="AE668" i="14"/>
  <c r="X668" i="14"/>
  <c r="O668" i="14"/>
  <c r="H668" i="14"/>
  <c r="AM667" i="14"/>
  <c r="AE667" i="14"/>
  <c r="X667" i="14"/>
  <c r="O667" i="14"/>
  <c r="H667" i="14"/>
  <c r="AM666" i="14"/>
  <c r="AE666" i="14"/>
  <c r="X666" i="14"/>
  <c r="O666" i="14"/>
  <c r="H666" i="14"/>
  <c r="AM665" i="14"/>
  <c r="AE665" i="14"/>
  <c r="X665" i="14"/>
  <c r="O665" i="14"/>
  <c r="H665" i="14"/>
  <c r="AM664" i="14"/>
  <c r="AE664" i="14"/>
  <c r="X664" i="14"/>
  <c r="O664" i="14"/>
  <c r="H664" i="14"/>
  <c r="AM663" i="14"/>
  <c r="AE663" i="14"/>
  <c r="X663" i="14"/>
  <c r="O663" i="14"/>
  <c r="H663" i="14"/>
  <c r="AM662" i="14"/>
  <c r="AE662" i="14"/>
  <c r="X662" i="14"/>
  <c r="O662" i="14"/>
  <c r="H662" i="14"/>
  <c r="AM661" i="14"/>
  <c r="AE661" i="14"/>
  <c r="X661" i="14"/>
  <c r="O661" i="14"/>
  <c r="H661" i="14"/>
  <c r="AM660" i="14"/>
  <c r="AE660" i="14"/>
  <c r="X660" i="14"/>
  <c r="O660" i="14"/>
  <c r="H660" i="14"/>
  <c r="AM659" i="14"/>
  <c r="AE659" i="14"/>
  <c r="X659" i="14"/>
  <c r="O659" i="14"/>
  <c r="H659" i="14"/>
  <c r="AM658" i="14"/>
  <c r="AE658" i="14"/>
  <c r="X658" i="14"/>
  <c r="O658" i="14"/>
  <c r="H658" i="14"/>
  <c r="AM657" i="14"/>
  <c r="AE657" i="14"/>
  <c r="X657" i="14"/>
  <c r="O657" i="14"/>
  <c r="H657" i="14"/>
  <c r="AM656" i="14"/>
  <c r="AE656" i="14"/>
  <c r="X656" i="14"/>
  <c r="O656" i="14"/>
  <c r="H656" i="14"/>
  <c r="AM655" i="14"/>
  <c r="AE655" i="14"/>
  <c r="X655" i="14"/>
  <c r="O655" i="14"/>
  <c r="H655" i="14"/>
  <c r="AM654" i="14"/>
  <c r="AE654" i="14"/>
  <c r="X654" i="14"/>
  <c r="O654" i="14"/>
  <c r="H654" i="14"/>
  <c r="AM653" i="14"/>
  <c r="AE653" i="14"/>
  <c r="X653" i="14"/>
  <c r="O653" i="14"/>
  <c r="H653" i="14"/>
  <c r="AM652" i="14"/>
  <c r="AE652" i="14"/>
  <c r="X652" i="14"/>
  <c r="O652" i="14"/>
  <c r="H652" i="14"/>
  <c r="AM651" i="14"/>
  <c r="AE651" i="14"/>
  <c r="X651" i="14"/>
  <c r="O651" i="14"/>
  <c r="H651" i="14"/>
  <c r="AM650" i="14"/>
  <c r="AE650" i="14"/>
  <c r="X650" i="14"/>
  <c r="O650" i="14"/>
  <c r="H650" i="14"/>
  <c r="AM649" i="14"/>
  <c r="AE649" i="14"/>
  <c r="X649" i="14"/>
  <c r="O649" i="14"/>
  <c r="H649" i="14"/>
  <c r="AM648" i="14"/>
  <c r="AE648" i="14"/>
  <c r="X648" i="14"/>
  <c r="O648" i="14"/>
  <c r="H648" i="14"/>
  <c r="AM647" i="14"/>
  <c r="AE647" i="14"/>
  <c r="X647" i="14"/>
  <c r="O647" i="14"/>
  <c r="H647" i="14"/>
  <c r="AM646" i="14"/>
  <c r="AE646" i="14"/>
  <c r="X646" i="14"/>
  <c r="O646" i="14"/>
  <c r="H646" i="14"/>
  <c r="AM645" i="14"/>
  <c r="AE645" i="14"/>
  <c r="X645" i="14"/>
  <c r="O645" i="14"/>
  <c r="H645" i="14"/>
  <c r="AM644" i="14"/>
  <c r="AE644" i="14"/>
  <c r="X644" i="14"/>
  <c r="O644" i="14"/>
  <c r="H644" i="14"/>
  <c r="AM643" i="14"/>
  <c r="AE643" i="14"/>
  <c r="X643" i="14"/>
  <c r="O643" i="14"/>
  <c r="H643" i="14"/>
  <c r="AM642" i="14"/>
  <c r="AE642" i="14"/>
  <c r="X642" i="14"/>
  <c r="O642" i="14"/>
  <c r="H642" i="14"/>
  <c r="AM641" i="14"/>
  <c r="AE641" i="14"/>
  <c r="X641" i="14"/>
  <c r="O641" i="14"/>
  <c r="H641" i="14"/>
  <c r="AM640" i="14"/>
  <c r="AE640" i="14"/>
  <c r="X640" i="14"/>
  <c r="O640" i="14"/>
  <c r="H640" i="14"/>
  <c r="AM639" i="14"/>
  <c r="AE639" i="14"/>
  <c r="X639" i="14"/>
  <c r="O639" i="14"/>
  <c r="H639" i="14"/>
  <c r="AM638" i="14"/>
  <c r="AE638" i="14"/>
  <c r="X638" i="14"/>
  <c r="O638" i="14"/>
  <c r="H638" i="14"/>
  <c r="AM637" i="14"/>
  <c r="AE637" i="14"/>
  <c r="X637" i="14"/>
  <c r="O637" i="14"/>
  <c r="H637" i="14"/>
  <c r="AM636" i="14"/>
  <c r="AE636" i="14"/>
  <c r="X636" i="14"/>
  <c r="O636" i="14"/>
  <c r="H636" i="14"/>
  <c r="AM635" i="14"/>
  <c r="AE635" i="14"/>
  <c r="X635" i="14"/>
  <c r="O635" i="14"/>
  <c r="H635" i="14"/>
  <c r="AM634" i="14"/>
  <c r="AE634" i="14"/>
  <c r="X634" i="14"/>
  <c r="O634" i="14"/>
  <c r="H634" i="14"/>
  <c r="AM633" i="14"/>
  <c r="AE633" i="14"/>
  <c r="X633" i="14"/>
  <c r="O633" i="14"/>
  <c r="H633" i="14"/>
  <c r="AM632" i="14"/>
  <c r="AE632" i="14"/>
  <c r="X632" i="14"/>
  <c r="O632" i="14"/>
  <c r="H632" i="14"/>
  <c r="AM631" i="14"/>
  <c r="AE631" i="14"/>
  <c r="X631" i="14"/>
  <c r="O631" i="14"/>
  <c r="H631" i="14"/>
  <c r="AM630" i="14"/>
  <c r="AE630" i="14"/>
  <c r="X630" i="14"/>
  <c r="O630" i="14"/>
  <c r="H630" i="14"/>
  <c r="AM629" i="14"/>
  <c r="AE629" i="14"/>
  <c r="X629" i="14"/>
  <c r="O629" i="14"/>
  <c r="H629" i="14"/>
  <c r="AM628" i="14"/>
  <c r="AE628" i="14"/>
  <c r="X628" i="14"/>
  <c r="O628" i="14"/>
  <c r="H628" i="14"/>
  <c r="AM627" i="14"/>
  <c r="AE627" i="14"/>
  <c r="X627" i="14"/>
  <c r="O627" i="14"/>
  <c r="H627" i="14"/>
  <c r="AM626" i="14"/>
  <c r="AE626" i="14"/>
  <c r="X626" i="14"/>
  <c r="O626" i="14"/>
  <c r="H626" i="14"/>
  <c r="AM625" i="14"/>
  <c r="AE625" i="14"/>
  <c r="X625" i="14"/>
  <c r="O625" i="14"/>
  <c r="H625" i="14"/>
  <c r="AM624" i="14"/>
  <c r="AE624" i="14"/>
  <c r="X624" i="14"/>
  <c r="O624" i="14"/>
  <c r="H624" i="14"/>
  <c r="AM623" i="14"/>
  <c r="AE623" i="14"/>
  <c r="X623" i="14"/>
  <c r="O623" i="14"/>
  <c r="H623" i="14"/>
  <c r="AM622" i="14"/>
  <c r="AE622" i="14"/>
  <c r="X622" i="14"/>
  <c r="O622" i="14"/>
  <c r="H622" i="14"/>
  <c r="AM621" i="14"/>
  <c r="AE621" i="14"/>
  <c r="X621" i="14"/>
  <c r="O621" i="14"/>
  <c r="H621" i="14"/>
  <c r="AM620" i="14"/>
  <c r="AE620" i="14"/>
  <c r="X620" i="14"/>
  <c r="O620" i="14"/>
  <c r="H620" i="14"/>
  <c r="AM619" i="14"/>
  <c r="AE619" i="14"/>
  <c r="X619" i="14"/>
  <c r="O619" i="14"/>
  <c r="H619" i="14"/>
  <c r="AM618" i="14"/>
  <c r="AE618" i="14"/>
  <c r="X618" i="14"/>
  <c r="O618" i="14"/>
  <c r="H618" i="14"/>
  <c r="AM617" i="14"/>
  <c r="AE617" i="14"/>
  <c r="X617" i="14"/>
  <c r="O617" i="14"/>
  <c r="H617" i="14"/>
  <c r="AM616" i="14"/>
  <c r="AE616" i="14"/>
  <c r="X616" i="14"/>
  <c r="O616" i="14"/>
  <c r="H616" i="14"/>
  <c r="AM615" i="14"/>
  <c r="AE615" i="14"/>
  <c r="X615" i="14"/>
  <c r="O615" i="14"/>
  <c r="H615" i="14"/>
  <c r="AM614" i="14"/>
  <c r="AE614" i="14"/>
  <c r="X614" i="14"/>
  <c r="O614" i="14"/>
  <c r="H614" i="14"/>
  <c r="AM613" i="14"/>
  <c r="AE613" i="14"/>
  <c r="X613" i="14"/>
  <c r="O613" i="14"/>
  <c r="H613" i="14"/>
  <c r="AM612" i="14"/>
  <c r="AE612" i="14"/>
  <c r="X612" i="14"/>
  <c r="O612" i="14"/>
  <c r="H612" i="14"/>
  <c r="AM611" i="14"/>
  <c r="AE611" i="14"/>
  <c r="X611" i="14"/>
  <c r="O611" i="14"/>
  <c r="H611" i="14"/>
  <c r="AM610" i="14"/>
  <c r="AE610" i="14"/>
  <c r="X610" i="14"/>
  <c r="O610" i="14"/>
  <c r="H610" i="14"/>
  <c r="AM609" i="14"/>
  <c r="AE609" i="14"/>
  <c r="X609" i="14"/>
  <c r="O609" i="14"/>
  <c r="H609" i="14"/>
  <c r="AM608" i="14"/>
  <c r="AE608" i="14"/>
  <c r="X608" i="14"/>
  <c r="O608" i="14"/>
  <c r="H608" i="14"/>
  <c r="AM607" i="14"/>
  <c r="AE607" i="14"/>
  <c r="X607" i="14"/>
  <c r="O607" i="14"/>
  <c r="H607" i="14"/>
  <c r="AM606" i="14"/>
  <c r="AE606" i="14"/>
  <c r="X606" i="14"/>
  <c r="O606" i="14"/>
  <c r="H606" i="14"/>
  <c r="AM605" i="14"/>
  <c r="AE605" i="14"/>
  <c r="X605" i="14"/>
  <c r="O605" i="14"/>
  <c r="H605" i="14"/>
  <c r="AM604" i="14"/>
  <c r="AE604" i="14"/>
  <c r="X604" i="14"/>
  <c r="O604" i="14"/>
  <c r="H604" i="14"/>
  <c r="AM603" i="14"/>
  <c r="AE603" i="14"/>
  <c r="X603" i="14"/>
  <c r="O603" i="14"/>
  <c r="H603" i="14"/>
  <c r="AM602" i="14"/>
  <c r="AE602" i="14"/>
  <c r="X602" i="14"/>
  <c r="O602" i="14"/>
  <c r="H602" i="14"/>
  <c r="AM601" i="14"/>
  <c r="AE601" i="14"/>
  <c r="X601" i="14"/>
  <c r="O601" i="14"/>
  <c r="H601" i="14"/>
  <c r="AM600" i="14"/>
  <c r="AE600" i="14"/>
  <c r="X600" i="14"/>
  <c r="O600" i="14"/>
  <c r="H600" i="14"/>
  <c r="AM599" i="14"/>
  <c r="AE599" i="14"/>
  <c r="X599" i="14"/>
  <c r="O599" i="14"/>
  <c r="H599" i="14"/>
  <c r="AM598" i="14"/>
  <c r="AE598" i="14"/>
  <c r="X598" i="14"/>
  <c r="O598" i="14"/>
  <c r="H598" i="14"/>
  <c r="AM597" i="14"/>
  <c r="AE597" i="14"/>
  <c r="X597" i="14"/>
  <c r="O597" i="14"/>
  <c r="H597" i="14"/>
  <c r="AM596" i="14"/>
  <c r="AE596" i="14"/>
  <c r="X596" i="14"/>
  <c r="O596" i="14"/>
  <c r="H596" i="14"/>
  <c r="AM595" i="14"/>
  <c r="AE595" i="14"/>
  <c r="X595" i="14"/>
  <c r="O595" i="14"/>
  <c r="H595" i="14"/>
  <c r="AM594" i="14"/>
  <c r="AE594" i="14"/>
  <c r="X594" i="14"/>
  <c r="O594" i="14"/>
  <c r="H594" i="14"/>
  <c r="AM593" i="14"/>
  <c r="AE593" i="14"/>
  <c r="X593" i="14"/>
  <c r="O593" i="14"/>
  <c r="H593" i="14"/>
  <c r="AM592" i="14"/>
  <c r="AE592" i="14"/>
  <c r="X592" i="14"/>
  <c r="O592" i="14"/>
  <c r="H592" i="14"/>
  <c r="AM591" i="14"/>
  <c r="AE591" i="14"/>
  <c r="X591" i="14"/>
  <c r="O591" i="14"/>
  <c r="H591" i="14"/>
  <c r="AM590" i="14"/>
  <c r="AE590" i="14"/>
  <c r="X590" i="14"/>
  <c r="O590" i="14"/>
  <c r="H590" i="14"/>
  <c r="AM589" i="14"/>
  <c r="AE589" i="14"/>
  <c r="X589" i="14"/>
  <c r="O589" i="14"/>
  <c r="H589" i="14"/>
  <c r="AM588" i="14"/>
  <c r="AE588" i="14"/>
  <c r="X588" i="14"/>
  <c r="O588" i="14"/>
  <c r="H588" i="14"/>
  <c r="AM587" i="14"/>
  <c r="AE587" i="14"/>
  <c r="X587" i="14"/>
  <c r="O587" i="14"/>
  <c r="H587" i="14"/>
  <c r="AM586" i="14"/>
  <c r="AE586" i="14"/>
  <c r="X586" i="14"/>
  <c r="O586" i="14"/>
  <c r="H586" i="14"/>
  <c r="AM585" i="14"/>
  <c r="AE585" i="14"/>
  <c r="X585" i="14"/>
  <c r="O585" i="14"/>
  <c r="H585" i="14"/>
  <c r="AM584" i="14"/>
  <c r="AE584" i="14"/>
  <c r="X584" i="14"/>
  <c r="O584" i="14"/>
  <c r="H584" i="14"/>
  <c r="AM583" i="14"/>
  <c r="AE583" i="14"/>
  <c r="X583" i="14"/>
  <c r="O583" i="14"/>
  <c r="H583" i="14"/>
  <c r="AM582" i="14"/>
  <c r="AE582" i="14"/>
  <c r="X582" i="14"/>
  <c r="O582" i="14"/>
  <c r="H582" i="14"/>
  <c r="AM581" i="14"/>
  <c r="AE581" i="14"/>
  <c r="X581" i="14"/>
  <c r="O581" i="14"/>
  <c r="H581" i="14"/>
  <c r="AM580" i="14"/>
  <c r="AE580" i="14"/>
  <c r="X580" i="14"/>
  <c r="O580" i="14"/>
  <c r="H580" i="14"/>
  <c r="AM579" i="14"/>
  <c r="AE579" i="14"/>
  <c r="X579" i="14"/>
  <c r="O579" i="14"/>
  <c r="H579" i="14"/>
  <c r="AM578" i="14"/>
  <c r="AE578" i="14"/>
  <c r="X578" i="14"/>
  <c r="O578" i="14"/>
  <c r="H578" i="14"/>
  <c r="AM577" i="14"/>
  <c r="AE577" i="14"/>
  <c r="X577" i="14"/>
  <c r="O577" i="14"/>
  <c r="H577" i="14"/>
  <c r="AM576" i="14"/>
  <c r="AE576" i="14"/>
  <c r="X576" i="14"/>
  <c r="O576" i="14"/>
  <c r="H576" i="14"/>
  <c r="AM575" i="14"/>
  <c r="AE575" i="14"/>
  <c r="X575" i="14"/>
  <c r="O575" i="14"/>
  <c r="H575" i="14"/>
  <c r="AM574" i="14"/>
  <c r="AE574" i="14"/>
  <c r="X574" i="14"/>
  <c r="O574" i="14"/>
  <c r="H574" i="14"/>
  <c r="AM573" i="14"/>
  <c r="AE573" i="14"/>
  <c r="X573" i="14"/>
  <c r="O573" i="14"/>
  <c r="H573" i="14"/>
  <c r="AM572" i="14"/>
  <c r="AE572" i="14"/>
  <c r="X572" i="14"/>
  <c r="O572" i="14"/>
  <c r="H572" i="14"/>
  <c r="AM571" i="14"/>
  <c r="AE571" i="14"/>
  <c r="X571" i="14"/>
  <c r="O571" i="14"/>
  <c r="H571" i="14"/>
  <c r="AM570" i="14"/>
  <c r="AE570" i="14"/>
  <c r="X570" i="14"/>
  <c r="O570" i="14"/>
  <c r="H570" i="14"/>
  <c r="AM569" i="14"/>
  <c r="AE569" i="14"/>
  <c r="X569" i="14"/>
  <c r="O569" i="14"/>
  <c r="H569" i="14"/>
  <c r="AM568" i="14"/>
  <c r="AE568" i="14"/>
  <c r="X568" i="14"/>
  <c r="O568" i="14"/>
  <c r="H568" i="14"/>
  <c r="AM567" i="14"/>
  <c r="AE567" i="14"/>
  <c r="X567" i="14"/>
  <c r="O567" i="14"/>
  <c r="H567" i="14"/>
  <c r="AM566" i="14"/>
  <c r="AE566" i="14"/>
  <c r="X566" i="14"/>
  <c r="O566" i="14"/>
  <c r="H566" i="14"/>
  <c r="AM565" i="14"/>
  <c r="AE565" i="14"/>
  <c r="X565" i="14"/>
  <c r="O565" i="14"/>
  <c r="H565" i="14"/>
  <c r="AM564" i="14"/>
  <c r="AE564" i="14"/>
  <c r="X564" i="14"/>
  <c r="O564" i="14"/>
  <c r="H564" i="14"/>
  <c r="AM563" i="14"/>
  <c r="AE563" i="14"/>
  <c r="X563" i="14"/>
  <c r="O563" i="14"/>
  <c r="H563" i="14"/>
  <c r="AM562" i="14"/>
  <c r="AE562" i="14"/>
  <c r="X562" i="14"/>
  <c r="O562" i="14"/>
  <c r="H562" i="14"/>
  <c r="AM561" i="14"/>
  <c r="AE561" i="14"/>
  <c r="X561" i="14"/>
  <c r="O561" i="14"/>
  <c r="H561" i="14"/>
  <c r="AM560" i="14"/>
  <c r="AE560" i="14"/>
  <c r="X560" i="14"/>
  <c r="O560" i="14"/>
  <c r="H560" i="14"/>
  <c r="AM559" i="14"/>
  <c r="AE559" i="14"/>
  <c r="X559" i="14"/>
  <c r="O559" i="14"/>
  <c r="H559" i="14"/>
  <c r="AM558" i="14"/>
  <c r="AE558" i="14"/>
  <c r="X558" i="14"/>
  <c r="O558" i="14"/>
  <c r="H558" i="14"/>
  <c r="AM557" i="14"/>
  <c r="AE557" i="14"/>
  <c r="X557" i="14"/>
  <c r="O557" i="14"/>
  <c r="H557" i="14"/>
  <c r="AM556" i="14"/>
  <c r="AE556" i="14"/>
  <c r="X556" i="14"/>
  <c r="O556" i="14"/>
  <c r="H556" i="14"/>
  <c r="AM555" i="14"/>
  <c r="AE555" i="14"/>
  <c r="X555" i="14"/>
  <c r="O555" i="14"/>
  <c r="H555" i="14"/>
  <c r="AM554" i="14"/>
  <c r="AE554" i="14"/>
  <c r="X554" i="14"/>
  <c r="O554" i="14"/>
  <c r="H554" i="14"/>
  <c r="AM553" i="14"/>
  <c r="AE553" i="14"/>
  <c r="X553" i="14"/>
  <c r="O553" i="14"/>
  <c r="H553" i="14"/>
  <c r="AM552" i="14"/>
  <c r="AE552" i="14"/>
  <c r="X552" i="14"/>
  <c r="O552" i="14"/>
  <c r="H552" i="14"/>
  <c r="AM551" i="14"/>
  <c r="AE551" i="14"/>
  <c r="X551" i="14"/>
  <c r="O551" i="14"/>
  <c r="H551" i="14"/>
  <c r="AM550" i="14"/>
  <c r="AE550" i="14"/>
  <c r="X550" i="14"/>
  <c r="O550" i="14"/>
  <c r="H550" i="14"/>
  <c r="AM549" i="14"/>
  <c r="AE549" i="14"/>
  <c r="X549" i="14"/>
  <c r="O549" i="14"/>
  <c r="H549" i="14"/>
  <c r="AM548" i="14"/>
  <c r="AE548" i="14"/>
  <c r="X548" i="14"/>
  <c r="O548" i="14"/>
  <c r="H548" i="14"/>
  <c r="AM547" i="14"/>
  <c r="AE547" i="14"/>
  <c r="X547" i="14"/>
  <c r="O547" i="14"/>
  <c r="H547" i="14"/>
  <c r="AM546" i="14"/>
  <c r="AE546" i="14"/>
  <c r="X546" i="14"/>
  <c r="O546" i="14"/>
  <c r="H546" i="14"/>
  <c r="AM545" i="14"/>
  <c r="AE545" i="14"/>
  <c r="X545" i="14"/>
  <c r="O545" i="14"/>
  <c r="H545" i="14"/>
  <c r="AM544" i="14"/>
  <c r="AE544" i="14"/>
  <c r="X544" i="14"/>
  <c r="O544" i="14"/>
  <c r="H544" i="14"/>
  <c r="AM543" i="14"/>
  <c r="AE543" i="14"/>
  <c r="X543" i="14"/>
  <c r="O543" i="14"/>
  <c r="H543" i="14"/>
  <c r="AM542" i="14"/>
  <c r="AE542" i="14"/>
  <c r="X542" i="14"/>
  <c r="O542" i="14"/>
  <c r="H542" i="14"/>
  <c r="AM541" i="14"/>
  <c r="AE541" i="14"/>
  <c r="X541" i="14"/>
  <c r="O541" i="14"/>
  <c r="H541" i="14"/>
  <c r="AM540" i="14"/>
  <c r="AE540" i="14"/>
  <c r="X540" i="14"/>
  <c r="O540" i="14"/>
  <c r="H540" i="14"/>
  <c r="AM539" i="14"/>
  <c r="AE539" i="14"/>
  <c r="X539" i="14"/>
  <c r="O539" i="14"/>
  <c r="H539" i="14"/>
  <c r="AM538" i="14"/>
  <c r="AE538" i="14"/>
  <c r="X538" i="14"/>
  <c r="O538" i="14"/>
  <c r="H538" i="14"/>
  <c r="AM537" i="14"/>
  <c r="AE537" i="14"/>
  <c r="X537" i="14"/>
  <c r="O537" i="14"/>
  <c r="H537" i="14"/>
  <c r="AM536" i="14"/>
  <c r="AE536" i="14"/>
  <c r="X536" i="14"/>
  <c r="O536" i="14"/>
  <c r="H536" i="14"/>
  <c r="AM535" i="14"/>
  <c r="AE535" i="14"/>
  <c r="X535" i="14"/>
  <c r="O535" i="14"/>
  <c r="H535" i="14"/>
  <c r="AM534" i="14"/>
  <c r="AE534" i="14"/>
  <c r="X534" i="14"/>
  <c r="O534" i="14"/>
  <c r="H534" i="14"/>
  <c r="AM533" i="14"/>
  <c r="AE533" i="14"/>
  <c r="X533" i="14"/>
  <c r="O533" i="14"/>
  <c r="H533" i="14"/>
  <c r="AM532" i="14"/>
  <c r="AE532" i="14"/>
  <c r="X532" i="14"/>
  <c r="O532" i="14"/>
  <c r="H532" i="14"/>
  <c r="AM531" i="14"/>
  <c r="AE531" i="14"/>
  <c r="X531" i="14"/>
  <c r="O531" i="14"/>
  <c r="H531" i="14"/>
  <c r="AM530" i="14"/>
  <c r="AE530" i="14"/>
  <c r="X530" i="14"/>
  <c r="O530" i="14"/>
  <c r="H530" i="14"/>
  <c r="AM529" i="14"/>
  <c r="AE529" i="14"/>
  <c r="X529" i="14"/>
  <c r="O529" i="14"/>
  <c r="H529" i="14"/>
  <c r="AM528" i="14"/>
  <c r="AE528" i="14"/>
  <c r="X528" i="14"/>
  <c r="O528" i="14"/>
  <c r="H528" i="14"/>
  <c r="AM527" i="14"/>
  <c r="AE527" i="14"/>
  <c r="X527" i="14"/>
  <c r="O527" i="14"/>
  <c r="H527" i="14"/>
  <c r="AM526" i="14"/>
  <c r="AE526" i="14"/>
  <c r="X526" i="14"/>
  <c r="O526" i="14"/>
  <c r="H526" i="14"/>
  <c r="AM525" i="14"/>
  <c r="AE525" i="14"/>
  <c r="X525" i="14"/>
  <c r="O525" i="14"/>
  <c r="H525" i="14"/>
  <c r="AM524" i="14"/>
  <c r="AE524" i="14"/>
  <c r="X524" i="14"/>
  <c r="O524" i="14"/>
  <c r="H524" i="14"/>
  <c r="AM523" i="14"/>
  <c r="AE523" i="14"/>
  <c r="X523" i="14"/>
  <c r="O523" i="14"/>
  <c r="H523" i="14"/>
  <c r="AM522" i="14"/>
  <c r="AE522" i="14"/>
  <c r="X522" i="14"/>
  <c r="O522" i="14"/>
  <c r="H522" i="14"/>
  <c r="AM521" i="14"/>
  <c r="AE521" i="14"/>
  <c r="X521" i="14"/>
  <c r="O521" i="14"/>
  <c r="H521" i="14"/>
  <c r="AM520" i="14"/>
  <c r="AE520" i="14"/>
  <c r="X520" i="14"/>
  <c r="O520" i="14"/>
  <c r="H520" i="14"/>
  <c r="AM519" i="14"/>
  <c r="AE519" i="14"/>
  <c r="X519" i="14"/>
  <c r="O519" i="14"/>
  <c r="H519" i="14"/>
  <c r="AM518" i="14"/>
  <c r="AE518" i="14"/>
  <c r="X518" i="14"/>
  <c r="O518" i="14"/>
  <c r="H518" i="14"/>
  <c r="AM517" i="14"/>
  <c r="AE517" i="14"/>
  <c r="X517" i="14"/>
  <c r="O517" i="14"/>
  <c r="H517" i="14"/>
  <c r="AM516" i="14"/>
  <c r="AE516" i="14"/>
  <c r="X516" i="14"/>
  <c r="O516" i="14"/>
  <c r="H516" i="14"/>
  <c r="AM515" i="14"/>
  <c r="AE515" i="14"/>
  <c r="X515" i="14"/>
  <c r="O515" i="14"/>
  <c r="H515" i="14"/>
  <c r="AM514" i="14"/>
  <c r="AE514" i="14"/>
  <c r="X514" i="14"/>
  <c r="O514" i="14"/>
  <c r="H514" i="14"/>
  <c r="AM513" i="14"/>
  <c r="AE513" i="14"/>
  <c r="X513" i="14"/>
  <c r="O513" i="14"/>
  <c r="H513" i="14"/>
  <c r="AM512" i="14"/>
  <c r="AE512" i="14"/>
  <c r="X512" i="14"/>
  <c r="O512" i="14"/>
  <c r="H512" i="14"/>
  <c r="AM511" i="14"/>
  <c r="AE511" i="14"/>
  <c r="X511" i="14"/>
  <c r="O511" i="14"/>
  <c r="H511" i="14"/>
  <c r="AM510" i="14"/>
  <c r="AE510" i="14"/>
  <c r="X510" i="14"/>
  <c r="O510" i="14"/>
  <c r="H510" i="14"/>
  <c r="AM509" i="14"/>
  <c r="AE509" i="14"/>
  <c r="X509" i="14"/>
  <c r="O509" i="14"/>
  <c r="H509" i="14"/>
  <c r="AM508" i="14"/>
  <c r="AE508" i="14"/>
  <c r="X508" i="14"/>
  <c r="O508" i="14"/>
  <c r="H508" i="14"/>
  <c r="AM507" i="14"/>
  <c r="AE507" i="14"/>
  <c r="X507" i="14"/>
  <c r="O507" i="14"/>
  <c r="H507" i="14"/>
  <c r="AM506" i="14"/>
  <c r="AE506" i="14"/>
  <c r="X506" i="14"/>
  <c r="O506" i="14"/>
  <c r="H506" i="14"/>
  <c r="AM505" i="14"/>
  <c r="AE505" i="14"/>
  <c r="X505" i="14"/>
  <c r="O505" i="14"/>
  <c r="H505" i="14"/>
  <c r="AM504" i="14"/>
  <c r="AE504" i="14"/>
  <c r="X504" i="14"/>
  <c r="O504" i="14"/>
  <c r="H504" i="14"/>
  <c r="AM503" i="14"/>
  <c r="AE503" i="14"/>
  <c r="X503" i="14"/>
  <c r="O503" i="14"/>
  <c r="H503" i="14"/>
  <c r="AM502" i="14"/>
  <c r="AE502" i="14"/>
  <c r="X502" i="14"/>
  <c r="O502" i="14"/>
  <c r="H502" i="14"/>
  <c r="AM501" i="14"/>
  <c r="AE501" i="14"/>
  <c r="X501" i="14"/>
  <c r="O501" i="14"/>
  <c r="H501" i="14"/>
  <c r="AM500" i="14"/>
  <c r="AE500" i="14"/>
  <c r="X500" i="14"/>
  <c r="O500" i="14"/>
  <c r="H500" i="14"/>
  <c r="AM499" i="14"/>
  <c r="AE499" i="14"/>
  <c r="X499" i="14"/>
  <c r="O499" i="14"/>
  <c r="H499" i="14"/>
  <c r="AM498" i="14"/>
  <c r="AE498" i="14"/>
  <c r="X498" i="14"/>
  <c r="O498" i="14"/>
  <c r="H498" i="14"/>
  <c r="AM497" i="14"/>
  <c r="AE497" i="14"/>
  <c r="X497" i="14"/>
  <c r="O497" i="14"/>
  <c r="H497" i="14"/>
  <c r="AM496" i="14"/>
  <c r="AE496" i="14"/>
  <c r="X496" i="14"/>
  <c r="O496" i="14"/>
  <c r="H496" i="14"/>
  <c r="AM495" i="14"/>
  <c r="AE495" i="14"/>
  <c r="X495" i="14"/>
  <c r="O495" i="14"/>
  <c r="H495" i="14"/>
  <c r="AM494" i="14"/>
  <c r="AE494" i="14"/>
  <c r="X494" i="14"/>
  <c r="O494" i="14"/>
  <c r="H494" i="14"/>
  <c r="AM493" i="14"/>
  <c r="AE493" i="14"/>
  <c r="X493" i="14"/>
  <c r="O493" i="14"/>
  <c r="H493" i="14"/>
  <c r="AM492" i="14"/>
  <c r="AE492" i="14"/>
  <c r="X492" i="14"/>
  <c r="O492" i="14"/>
  <c r="H492" i="14"/>
  <c r="AM491" i="14"/>
  <c r="AE491" i="14"/>
  <c r="X491" i="14"/>
  <c r="O491" i="14"/>
  <c r="H491" i="14"/>
  <c r="AM490" i="14"/>
  <c r="AE490" i="14"/>
  <c r="X490" i="14"/>
  <c r="O490" i="14"/>
  <c r="H490" i="14"/>
  <c r="AM489" i="14"/>
  <c r="AE489" i="14"/>
  <c r="X489" i="14"/>
  <c r="O489" i="14"/>
  <c r="H489" i="14"/>
  <c r="AM488" i="14"/>
  <c r="AE488" i="14"/>
  <c r="X488" i="14"/>
  <c r="O488" i="14"/>
  <c r="H488" i="14"/>
  <c r="AM487" i="14"/>
  <c r="AE487" i="14"/>
  <c r="X487" i="14"/>
  <c r="O487" i="14"/>
  <c r="H487" i="14"/>
  <c r="AM486" i="14"/>
  <c r="AE486" i="14"/>
  <c r="X486" i="14"/>
  <c r="O486" i="14"/>
  <c r="H486" i="14"/>
  <c r="AM485" i="14"/>
  <c r="AE485" i="14"/>
  <c r="X485" i="14"/>
  <c r="O485" i="14"/>
  <c r="H485" i="14"/>
  <c r="AM484" i="14"/>
  <c r="AE484" i="14"/>
  <c r="X484" i="14"/>
  <c r="O484" i="14"/>
  <c r="H484" i="14"/>
  <c r="AM483" i="14"/>
  <c r="AE483" i="14"/>
  <c r="X483" i="14"/>
  <c r="O483" i="14"/>
  <c r="H483" i="14"/>
  <c r="AM482" i="14"/>
  <c r="AE482" i="14"/>
  <c r="X482" i="14"/>
  <c r="O482" i="14"/>
  <c r="H482" i="14"/>
  <c r="AM481" i="14"/>
  <c r="AE481" i="14"/>
  <c r="X481" i="14"/>
  <c r="O481" i="14"/>
  <c r="H481" i="14"/>
  <c r="AM480" i="14"/>
  <c r="AE480" i="14"/>
  <c r="X480" i="14"/>
  <c r="O480" i="14"/>
  <c r="H480" i="14"/>
  <c r="AM479" i="14"/>
  <c r="AE479" i="14"/>
  <c r="X479" i="14"/>
  <c r="O479" i="14"/>
  <c r="H479" i="14"/>
  <c r="AM478" i="14"/>
  <c r="AE478" i="14"/>
  <c r="X478" i="14"/>
  <c r="O478" i="14"/>
  <c r="H478" i="14"/>
  <c r="AM477" i="14"/>
  <c r="AE477" i="14"/>
  <c r="X477" i="14"/>
  <c r="O477" i="14"/>
  <c r="H477" i="14"/>
  <c r="AM476" i="14"/>
  <c r="AE476" i="14"/>
  <c r="X476" i="14"/>
  <c r="O476" i="14"/>
  <c r="H476" i="14"/>
  <c r="AM475" i="14"/>
  <c r="AE475" i="14"/>
  <c r="X475" i="14"/>
  <c r="O475" i="14"/>
  <c r="H475" i="14"/>
  <c r="AM474" i="14"/>
  <c r="AE474" i="14"/>
  <c r="X474" i="14"/>
  <c r="O474" i="14"/>
  <c r="H474" i="14"/>
  <c r="AM473" i="14"/>
  <c r="AE473" i="14"/>
  <c r="X473" i="14"/>
  <c r="O473" i="14"/>
  <c r="H473" i="14"/>
  <c r="AM472" i="14"/>
  <c r="AE472" i="14"/>
  <c r="X472" i="14"/>
  <c r="O472" i="14"/>
  <c r="H472" i="14"/>
  <c r="AM471" i="14"/>
  <c r="AE471" i="14"/>
  <c r="X471" i="14"/>
  <c r="O471" i="14"/>
  <c r="H471" i="14"/>
  <c r="AM470" i="14"/>
  <c r="AE470" i="14"/>
  <c r="X470" i="14"/>
  <c r="O470" i="14"/>
  <c r="H470" i="14"/>
  <c r="AM469" i="14"/>
  <c r="AE469" i="14"/>
  <c r="X469" i="14"/>
  <c r="O469" i="14"/>
  <c r="H469" i="14"/>
  <c r="AM468" i="14"/>
  <c r="AE468" i="14"/>
  <c r="X468" i="14"/>
  <c r="O468" i="14"/>
  <c r="H468" i="14"/>
  <c r="AM467" i="14"/>
  <c r="AE467" i="14"/>
  <c r="X467" i="14"/>
  <c r="O467" i="14"/>
  <c r="H467" i="14"/>
  <c r="AM466" i="14"/>
  <c r="AE466" i="14"/>
  <c r="X466" i="14"/>
  <c r="O466" i="14"/>
  <c r="H466" i="14"/>
  <c r="AM465" i="14"/>
  <c r="AE465" i="14"/>
  <c r="X465" i="14"/>
  <c r="O465" i="14"/>
  <c r="H465" i="14"/>
  <c r="AM464" i="14"/>
  <c r="AE464" i="14"/>
  <c r="X464" i="14"/>
  <c r="O464" i="14"/>
  <c r="H464" i="14"/>
  <c r="AM463" i="14"/>
  <c r="AE463" i="14"/>
  <c r="X463" i="14"/>
  <c r="O463" i="14"/>
  <c r="H463" i="14"/>
  <c r="AM462" i="14"/>
  <c r="AE462" i="14"/>
  <c r="X462" i="14"/>
  <c r="O462" i="14"/>
  <c r="H462" i="14"/>
  <c r="AM461" i="14"/>
  <c r="AE461" i="14"/>
  <c r="X461" i="14"/>
  <c r="O461" i="14"/>
  <c r="H461" i="14"/>
  <c r="AM460" i="14"/>
  <c r="AE460" i="14"/>
  <c r="X460" i="14"/>
  <c r="O460" i="14"/>
  <c r="H460" i="14"/>
  <c r="AM459" i="14"/>
  <c r="AE459" i="14"/>
  <c r="X459" i="14"/>
  <c r="O459" i="14"/>
  <c r="H459" i="14"/>
  <c r="AM458" i="14"/>
  <c r="AE458" i="14"/>
  <c r="X458" i="14"/>
  <c r="O458" i="14"/>
  <c r="H458" i="14"/>
  <c r="AM457" i="14"/>
  <c r="AE457" i="14"/>
  <c r="X457" i="14"/>
  <c r="O457" i="14"/>
  <c r="H457" i="14"/>
  <c r="AM456" i="14"/>
  <c r="AE456" i="14"/>
  <c r="X456" i="14"/>
  <c r="O456" i="14"/>
  <c r="H456" i="14"/>
  <c r="AM455" i="14"/>
  <c r="AE455" i="14"/>
  <c r="X455" i="14"/>
  <c r="O455" i="14"/>
  <c r="H455" i="14"/>
  <c r="AM454" i="14"/>
  <c r="AE454" i="14"/>
  <c r="X454" i="14"/>
  <c r="O454" i="14"/>
  <c r="H454" i="14"/>
  <c r="AM453" i="14"/>
  <c r="AE453" i="14"/>
  <c r="X453" i="14"/>
  <c r="O453" i="14"/>
  <c r="H453" i="14"/>
  <c r="AM452" i="14"/>
  <c r="AE452" i="14"/>
  <c r="X452" i="14"/>
  <c r="O452" i="14"/>
  <c r="H452" i="14"/>
  <c r="AM451" i="14"/>
  <c r="AE451" i="14"/>
  <c r="X451" i="14"/>
  <c r="O451" i="14"/>
  <c r="H451" i="14"/>
  <c r="AM450" i="14"/>
  <c r="AE450" i="14"/>
  <c r="X450" i="14"/>
  <c r="O450" i="14"/>
  <c r="H450" i="14"/>
  <c r="AM449" i="14"/>
  <c r="AE449" i="14"/>
  <c r="X449" i="14"/>
  <c r="O449" i="14"/>
  <c r="H449" i="14"/>
  <c r="AM448" i="14"/>
  <c r="AE448" i="14"/>
  <c r="X448" i="14"/>
  <c r="O448" i="14"/>
  <c r="H448" i="14"/>
  <c r="AM447" i="14"/>
  <c r="AE447" i="14"/>
  <c r="X447" i="14"/>
  <c r="O447" i="14"/>
  <c r="H447" i="14"/>
  <c r="AM446" i="14"/>
  <c r="AE446" i="14"/>
  <c r="X446" i="14"/>
  <c r="O446" i="14"/>
  <c r="H446" i="14"/>
  <c r="AM445" i="14"/>
  <c r="AE445" i="14"/>
  <c r="X445" i="14"/>
  <c r="O445" i="14"/>
  <c r="H445" i="14"/>
  <c r="AM444" i="14"/>
  <c r="AE444" i="14"/>
  <c r="X444" i="14"/>
  <c r="O444" i="14"/>
  <c r="H444" i="14"/>
  <c r="AM443" i="14"/>
  <c r="AE443" i="14"/>
  <c r="X443" i="14"/>
  <c r="O443" i="14"/>
  <c r="H443" i="14"/>
  <c r="AM442" i="14"/>
  <c r="AE442" i="14"/>
  <c r="X442" i="14"/>
  <c r="O442" i="14"/>
  <c r="H442" i="14"/>
  <c r="AM441" i="14"/>
  <c r="AE441" i="14"/>
  <c r="X441" i="14"/>
  <c r="O441" i="14"/>
  <c r="H441" i="14"/>
  <c r="AM440" i="14"/>
  <c r="AE440" i="14"/>
  <c r="X440" i="14"/>
  <c r="O440" i="14"/>
  <c r="H440" i="14"/>
  <c r="AM439" i="14"/>
  <c r="AE439" i="14"/>
  <c r="X439" i="14"/>
  <c r="O439" i="14"/>
  <c r="H439" i="14"/>
  <c r="AM438" i="14"/>
  <c r="AE438" i="14"/>
  <c r="X438" i="14"/>
  <c r="O438" i="14"/>
  <c r="H438" i="14"/>
  <c r="AM437" i="14"/>
  <c r="AE437" i="14"/>
  <c r="X437" i="14"/>
  <c r="O437" i="14"/>
  <c r="H437" i="14"/>
  <c r="AM436" i="14"/>
  <c r="AE436" i="14"/>
  <c r="X436" i="14"/>
  <c r="O436" i="14"/>
  <c r="H436" i="14"/>
  <c r="AM435" i="14"/>
  <c r="AE435" i="14"/>
  <c r="X435" i="14"/>
  <c r="O435" i="14"/>
  <c r="H435" i="14"/>
  <c r="AM434" i="14"/>
  <c r="AE434" i="14"/>
  <c r="X434" i="14"/>
  <c r="O434" i="14"/>
  <c r="H434" i="14"/>
  <c r="AM433" i="14"/>
  <c r="AE433" i="14"/>
  <c r="X433" i="14"/>
  <c r="O433" i="14"/>
  <c r="H433" i="14"/>
  <c r="AM432" i="14"/>
  <c r="AE432" i="14"/>
  <c r="X432" i="14"/>
  <c r="O432" i="14"/>
  <c r="H432" i="14"/>
  <c r="AM431" i="14"/>
  <c r="AE431" i="14"/>
  <c r="X431" i="14"/>
  <c r="O431" i="14"/>
  <c r="H431" i="14"/>
  <c r="AM430" i="14"/>
  <c r="AE430" i="14"/>
  <c r="X430" i="14"/>
  <c r="O430" i="14"/>
  <c r="H430" i="14"/>
  <c r="AM429" i="14"/>
  <c r="AE429" i="14"/>
  <c r="X429" i="14"/>
  <c r="O429" i="14"/>
  <c r="H429" i="14"/>
  <c r="AM428" i="14"/>
  <c r="AE428" i="14"/>
  <c r="X428" i="14"/>
  <c r="O428" i="14"/>
  <c r="H428" i="14"/>
  <c r="AM427" i="14"/>
  <c r="AE427" i="14"/>
  <c r="X427" i="14"/>
  <c r="O427" i="14"/>
  <c r="H427" i="14"/>
  <c r="AM426" i="14"/>
  <c r="AE426" i="14"/>
  <c r="X426" i="14"/>
  <c r="O426" i="14"/>
  <c r="H426" i="14"/>
  <c r="AM425" i="14"/>
  <c r="AE425" i="14"/>
  <c r="X425" i="14"/>
  <c r="O425" i="14"/>
  <c r="H425" i="14"/>
  <c r="AM424" i="14"/>
  <c r="AE424" i="14"/>
  <c r="X424" i="14"/>
  <c r="O424" i="14"/>
  <c r="H424" i="14"/>
  <c r="AM423" i="14"/>
  <c r="AE423" i="14"/>
  <c r="X423" i="14"/>
  <c r="O423" i="14"/>
  <c r="H423" i="14"/>
  <c r="AM422" i="14"/>
  <c r="AE422" i="14"/>
  <c r="X422" i="14"/>
  <c r="O422" i="14"/>
  <c r="H422" i="14"/>
  <c r="AM421" i="14"/>
  <c r="AE421" i="14"/>
  <c r="X421" i="14"/>
  <c r="O421" i="14"/>
  <c r="H421" i="14"/>
  <c r="AM420" i="14"/>
  <c r="AE420" i="14"/>
  <c r="X420" i="14"/>
  <c r="O420" i="14"/>
  <c r="H420" i="14"/>
  <c r="AM419" i="14"/>
  <c r="AE419" i="14"/>
  <c r="X419" i="14"/>
  <c r="O419" i="14"/>
  <c r="H419" i="14"/>
  <c r="AM418" i="14"/>
  <c r="AE418" i="14"/>
  <c r="X418" i="14"/>
  <c r="O418" i="14"/>
  <c r="H418" i="14"/>
  <c r="AM417" i="14"/>
  <c r="AE417" i="14"/>
  <c r="X417" i="14"/>
  <c r="O417" i="14"/>
  <c r="H417" i="14"/>
  <c r="AM416" i="14"/>
  <c r="AE416" i="14"/>
  <c r="X416" i="14"/>
  <c r="O416" i="14"/>
  <c r="H416" i="14"/>
  <c r="AM415" i="14"/>
  <c r="AE415" i="14"/>
  <c r="X415" i="14"/>
  <c r="O415" i="14"/>
  <c r="H415" i="14"/>
  <c r="AM414" i="14"/>
  <c r="AE414" i="14"/>
  <c r="X414" i="14"/>
  <c r="O414" i="14"/>
  <c r="H414" i="14"/>
  <c r="AM413" i="14"/>
  <c r="AE413" i="14"/>
  <c r="X413" i="14"/>
  <c r="O413" i="14"/>
  <c r="H413" i="14"/>
  <c r="AM412" i="14"/>
  <c r="AE412" i="14"/>
  <c r="X412" i="14"/>
  <c r="O412" i="14"/>
  <c r="H412" i="14"/>
  <c r="AM411" i="14"/>
  <c r="AE411" i="14"/>
  <c r="X411" i="14"/>
  <c r="O411" i="14"/>
  <c r="H411" i="14"/>
  <c r="AM410" i="14"/>
  <c r="AE410" i="14"/>
  <c r="X410" i="14"/>
  <c r="O410" i="14"/>
  <c r="H410" i="14"/>
  <c r="AM409" i="14"/>
  <c r="AE409" i="14"/>
  <c r="X409" i="14"/>
  <c r="O409" i="14"/>
  <c r="H409" i="14"/>
  <c r="AM408" i="14"/>
  <c r="AE408" i="14"/>
  <c r="X408" i="14"/>
  <c r="O408" i="14"/>
  <c r="H408" i="14"/>
  <c r="AM407" i="14"/>
  <c r="AE407" i="14"/>
  <c r="X407" i="14"/>
  <c r="O407" i="14"/>
  <c r="H407" i="14"/>
  <c r="AM406" i="14"/>
  <c r="AE406" i="14"/>
  <c r="X406" i="14"/>
  <c r="O406" i="14"/>
  <c r="H406" i="14"/>
  <c r="AM405" i="14"/>
  <c r="AE405" i="14"/>
  <c r="X405" i="14"/>
  <c r="O405" i="14"/>
  <c r="H405" i="14"/>
  <c r="AM404" i="14"/>
  <c r="AE404" i="14"/>
  <c r="X404" i="14"/>
  <c r="O404" i="14"/>
  <c r="H404" i="14"/>
  <c r="AM403" i="14"/>
  <c r="AE403" i="14"/>
  <c r="X403" i="14"/>
  <c r="O403" i="14"/>
  <c r="H403" i="14"/>
  <c r="AM402" i="14"/>
  <c r="AE402" i="14"/>
  <c r="X402" i="14"/>
  <c r="O402" i="14"/>
  <c r="H402" i="14"/>
  <c r="AM401" i="14"/>
  <c r="AE401" i="14"/>
  <c r="X401" i="14"/>
  <c r="O401" i="14"/>
  <c r="H401" i="14"/>
  <c r="AM400" i="14"/>
  <c r="AE400" i="14"/>
  <c r="X400" i="14"/>
  <c r="O400" i="14"/>
  <c r="H400" i="14"/>
  <c r="AM399" i="14"/>
  <c r="AE399" i="14"/>
  <c r="X399" i="14"/>
  <c r="O399" i="14"/>
  <c r="H399" i="14"/>
  <c r="AM398" i="14"/>
  <c r="AE398" i="14"/>
  <c r="X398" i="14"/>
  <c r="O398" i="14"/>
  <c r="H398" i="14"/>
  <c r="AM397" i="14"/>
  <c r="AE397" i="14"/>
  <c r="X397" i="14"/>
  <c r="O397" i="14"/>
  <c r="H397" i="14"/>
  <c r="AM396" i="14"/>
  <c r="AE396" i="14"/>
  <c r="X396" i="14"/>
  <c r="O396" i="14"/>
  <c r="H396" i="14"/>
  <c r="AM395" i="14"/>
  <c r="AE395" i="14"/>
  <c r="X395" i="14"/>
  <c r="O395" i="14"/>
  <c r="H395" i="14"/>
  <c r="AM394" i="14"/>
  <c r="AE394" i="14"/>
  <c r="X394" i="14"/>
  <c r="O394" i="14"/>
  <c r="H394" i="14"/>
  <c r="AM393" i="14"/>
  <c r="AE393" i="14"/>
  <c r="X393" i="14"/>
  <c r="O393" i="14"/>
  <c r="H393" i="14"/>
  <c r="AM392" i="14"/>
  <c r="AE392" i="14"/>
  <c r="X392" i="14"/>
  <c r="O392" i="14"/>
  <c r="H392" i="14"/>
  <c r="AM391" i="14"/>
  <c r="AE391" i="14"/>
  <c r="X391" i="14"/>
  <c r="O391" i="14"/>
  <c r="H391" i="14"/>
  <c r="AM390" i="14"/>
  <c r="AE390" i="14"/>
  <c r="X390" i="14"/>
  <c r="O390" i="14"/>
  <c r="H390" i="14"/>
  <c r="AM389" i="14"/>
  <c r="AE389" i="14"/>
  <c r="X389" i="14"/>
  <c r="O389" i="14"/>
  <c r="H389" i="14"/>
  <c r="AM388" i="14"/>
  <c r="AE388" i="14"/>
  <c r="X388" i="14"/>
  <c r="O388" i="14"/>
  <c r="H388" i="14"/>
  <c r="AM387" i="14"/>
  <c r="AE387" i="14"/>
  <c r="X387" i="14"/>
  <c r="O387" i="14"/>
  <c r="H387" i="14"/>
  <c r="AM386" i="14"/>
  <c r="AE386" i="14"/>
  <c r="X386" i="14"/>
  <c r="O386" i="14"/>
  <c r="H386" i="14"/>
  <c r="AM385" i="14"/>
  <c r="AE385" i="14"/>
  <c r="X385" i="14"/>
  <c r="O385" i="14"/>
  <c r="H385" i="14"/>
  <c r="AM384" i="14"/>
  <c r="AE384" i="14"/>
  <c r="X384" i="14"/>
  <c r="O384" i="14"/>
  <c r="H384" i="14"/>
  <c r="AM383" i="14"/>
  <c r="AE383" i="14"/>
  <c r="X383" i="14"/>
  <c r="O383" i="14"/>
  <c r="H383" i="14"/>
  <c r="AM382" i="14"/>
  <c r="AE382" i="14"/>
  <c r="X382" i="14"/>
  <c r="O382" i="14"/>
  <c r="H382" i="14"/>
  <c r="AM381" i="14"/>
  <c r="AE381" i="14"/>
  <c r="X381" i="14"/>
  <c r="O381" i="14"/>
  <c r="H381" i="14"/>
  <c r="AM380" i="14"/>
  <c r="AE380" i="14"/>
  <c r="X380" i="14"/>
  <c r="O380" i="14"/>
  <c r="H380" i="14"/>
  <c r="AM379" i="14"/>
  <c r="AE379" i="14"/>
  <c r="X379" i="14"/>
  <c r="O379" i="14"/>
  <c r="H379" i="14"/>
  <c r="AM378" i="14"/>
  <c r="AE378" i="14"/>
  <c r="X378" i="14"/>
  <c r="O378" i="14"/>
  <c r="H378" i="14"/>
  <c r="AM377" i="14"/>
  <c r="AE377" i="14"/>
  <c r="X377" i="14"/>
  <c r="O377" i="14"/>
  <c r="H377" i="14"/>
  <c r="AM376" i="14"/>
  <c r="AE376" i="14"/>
  <c r="X376" i="14"/>
  <c r="O376" i="14"/>
  <c r="H376" i="14"/>
  <c r="AM375" i="14"/>
  <c r="AE375" i="14"/>
  <c r="X375" i="14"/>
  <c r="O375" i="14"/>
  <c r="H375" i="14"/>
  <c r="AM374" i="14"/>
  <c r="AE374" i="14"/>
  <c r="X374" i="14"/>
  <c r="O374" i="14"/>
  <c r="H374" i="14"/>
  <c r="AM373" i="14"/>
  <c r="AE373" i="14"/>
  <c r="X373" i="14"/>
  <c r="O373" i="14"/>
  <c r="H373" i="14"/>
  <c r="AM372" i="14"/>
  <c r="AE372" i="14"/>
  <c r="X372" i="14"/>
  <c r="O372" i="14"/>
  <c r="H372" i="14"/>
  <c r="AM371" i="14"/>
  <c r="AE371" i="14"/>
  <c r="X371" i="14"/>
  <c r="O371" i="14"/>
  <c r="H371" i="14"/>
  <c r="AM370" i="14"/>
  <c r="AE370" i="14"/>
  <c r="X370" i="14"/>
  <c r="O370" i="14"/>
  <c r="H370" i="14"/>
  <c r="AM369" i="14"/>
  <c r="AE369" i="14"/>
  <c r="X369" i="14"/>
  <c r="O369" i="14"/>
  <c r="H369" i="14"/>
  <c r="AM368" i="14"/>
  <c r="AE368" i="14"/>
  <c r="X368" i="14"/>
  <c r="O368" i="14"/>
  <c r="H368" i="14"/>
  <c r="AM367" i="14"/>
  <c r="AE367" i="14"/>
  <c r="X367" i="14"/>
  <c r="O367" i="14"/>
  <c r="H367" i="14"/>
  <c r="AM366" i="14"/>
  <c r="AE366" i="14"/>
  <c r="X366" i="14"/>
  <c r="O366" i="14"/>
  <c r="H366" i="14"/>
  <c r="AM365" i="14"/>
  <c r="AE365" i="14"/>
  <c r="X365" i="14"/>
  <c r="O365" i="14"/>
  <c r="H365" i="14"/>
  <c r="AM364" i="14"/>
  <c r="AE364" i="14"/>
  <c r="X364" i="14"/>
  <c r="O364" i="14"/>
  <c r="H364" i="14"/>
  <c r="AM363" i="14"/>
  <c r="AE363" i="14"/>
  <c r="X363" i="14"/>
  <c r="O363" i="14"/>
  <c r="H363" i="14"/>
  <c r="AM362" i="14"/>
  <c r="AE362" i="14"/>
  <c r="X362" i="14"/>
  <c r="O362" i="14"/>
  <c r="H362" i="14"/>
  <c r="AM361" i="14"/>
  <c r="AE361" i="14"/>
  <c r="X361" i="14"/>
  <c r="O361" i="14"/>
  <c r="H361" i="14"/>
  <c r="AM360" i="14"/>
  <c r="AE360" i="14"/>
  <c r="X360" i="14"/>
  <c r="O360" i="14"/>
  <c r="H360" i="14"/>
  <c r="AM359" i="14"/>
  <c r="AE359" i="14"/>
  <c r="X359" i="14"/>
  <c r="O359" i="14"/>
  <c r="H359" i="14"/>
  <c r="AM358" i="14"/>
  <c r="AE358" i="14"/>
  <c r="X358" i="14"/>
  <c r="O358" i="14"/>
  <c r="H358" i="14"/>
  <c r="AM357" i="14"/>
  <c r="AE357" i="14"/>
  <c r="X357" i="14"/>
  <c r="O357" i="14"/>
  <c r="H357" i="14"/>
  <c r="AM356" i="14"/>
  <c r="AE356" i="14"/>
  <c r="X356" i="14"/>
  <c r="O356" i="14"/>
  <c r="H356" i="14"/>
  <c r="AM355" i="14"/>
  <c r="AE355" i="14"/>
  <c r="X355" i="14"/>
  <c r="O355" i="14"/>
  <c r="H355" i="14"/>
  <c r="AM354" i="14"/>
  <c r="AE354" i="14"/>
  <c r="X354" i="14"/>
  <c r="O354" i="14"/>
  <c r="H354" i="14"/>
  <c r="AM353" i="14"/>
  <c r="AE353" i="14"/>
  <c r="X353" i="14"/>
  <c r="O353" i="14"/>
  <c r="H353" i="14"/>
  <c r="AM352" i="14"/>
  <c r="AE352" i="14"/>
  <c r="X352" i="14"/>
  <c r="O352" i="14"/>
  <c r="H352" i="14"/>
  <c r="AM351" i="14"/>
  <c r="AE351" i="14"/>
  <c r="X351" i="14"/>
  <c r="O351" i="14"/>
  <c r="H351" i="14"/>
  <c r="AM350" i="14"/>
  <c r="AE350" i="14"/>
  <c r="X350" i="14"/>
  <c r="O350" i="14"/>
  <c r="H350" i="14"/>
  <c r="AM349" i="14"/>
  <c r="AE349" i="14"/>
  <c r="X349" i="14"/>
  <c r="O349" i="14"/>
  <c r="H349" i="14"/>
  <c r="AM348" i="14"/>
  <c r="AE348" i="14"/>
  <c r="X348" i="14"/>
  <c r="O348" i="14"/>
  <c r="H348" i="14"/>
  <c r="AM347" i="14"/>
  <c r="AE347" i="14"/>
  <c r="X347" i="14"/>
  <c r="O347" i="14"/>
  <c r="H347" i="14"/>
  <c r="AM346" i="14"/>
  <c r="AE346" i="14"/>
  <c r="X346" i="14"/>
  <c r="O346" i="14"/>
  <c r="H346" i="14"/>
  <c r="AM345" i="14"/>
  <c r="AE345" i="14"/>
  <c r="X345" i="14"/>
  <c r="O345" i="14"/>
  <c r="H345" i="14"/>
  <c r="AM344" i="14"/>
  <c r="AE344" i="14"/>
  <c r="X344" i="14"/>
  <c r="O344" i="14"/>
  <c r="H344" i="14"/>
  <c r="AM343" i="14"/>
  <c r="AE343" i="14"/>
  <c r="X343" i="14"/>
  <c r="O343" i="14"/>
  <c r="H343" i="14"/>
  <c r="AM342" i="14"/>
  <c r="AE342" i="14"/>
  <c r="X342" i="14"/>
  <c r="O342" i="14"/>
  <c r="H342" i="14"/>
  <c r="AM341" i="14"/>
  <c r="AE341" i="14"/>
  <c r="X341" i="14"/>
  <c r="O341" i="14"/>
  <c r="H341" i="14"/>
  <c r="AM340" i="14"/>
  <c r="AE340" i="14"/>
  <c r="X340" i="14"/>
  <c r="O340" i="14"/>
  <c r="H340" i="14"/>
  <c r="AM339" i="14"/>
  <c r="AE339" i="14"/>
  <c r="X339" i="14"/>
  <c r="O339" i="14"/>
  <c r="H339" i="14"/>
  <c r="AM338" i="14"/>
  <c r="AE338" i="14"/>
  <c r="X338" i="14"/>
  <c r="O338" i="14"/>
  <c r="H338" i="14"/>
  <c r="AM337" i="14"/>
  <c r="AE337" i="14"/>
  <c r="X337" i="14"/>
  <c r="O337" i="14"/>
  <c r="H337" i="14"/>
  <c r="AM336" i="14"/>
  <c r="AE336" i="14"/>
  <c r="X336" i="14"/>
  <c r="O336" i="14"/>
  <c r="H336" i="14"/>
  <c r="AM335" i="14"/>
  <c r="AE335" i="14"/>
  <c r="X335" i="14"/>
  <c r="O335" i="14"/>
  <c r="H335" i="14"/>
  <c r="AM334" i="14"/>
  <c r="AE334" i="14"/>
  <c r="X334" i="14"/>
  <c r="O334" i="14"/>
  <c r="H334" i="14"/>
  <c r="AM333" i="14"/>
  <c r="AE333" i="14"/>
  <c r="X333" i="14"/>
  <c r="O333" i="14"/>
  <c r="H333" i="14"/>
  <c r="AM332" i="14"/>
  <c r="AE332" i="14"/>
  <c r="X332" i="14"/>
  <c r="O332" i="14"/>
  <c r="H332" i="14"/>
  <c r="AM331" i="14"/>
  <c r="AE331" i="14"/>
  <c r="X331" i="14"/>
  <c r="O331" i="14"/>
  <c r="H331" i="14"/>
  <c r="AM330" i="14"/>
  <c r="AE330" i="14"/>
  <c r="X330" i="14"/>
  <c r="O330" i="14"/>
  <c r="H330" i="14"/>
  <c r="AM329" i="14"/>
  <c r="AE329" i="14"/>
  <c r="X329" i="14"/>
  <c r="O329" i="14"/>
  <c r="H329" i="14"/>
  <c r="AM328" i="14"/>
  <c r="AE328" i="14"/>
  <c r="X328" i="14"/>
  <c r="O328" i="14"/>
  <c r="H328" i="14"/>
  <c r="AM327" i="14"/>
  <c r="AE327" i="14"/>
  <c r="X327" i="14"/>
  <c r="O327" i="14"/>
  <c r="H327" i="14"/>
  <c r="AM326" i="14"/>
  <c r="AE326" i="14"/>
  <c r="X326" i="14"/>
  <c r="O326" i="14"/>
  <c r="H326" i="14"/>
  <c r="AM325" i="14"/>
  <c r="AE325" i="14"/>
  <c r="X325" i="14"/>
  <c r="O325" i="14"/>
  <c r="H325" i="14"/>
  <c r="AM324" i="14"/>
  <c r="AE324" i="14"/>
  <c r="X324" i="14"/>
  <c r="O324" i="14"/>
  <c r="H324" i="14"/>
  <c r="AM323" i="14"/>
  <c r="AE323" i="14"/>
  <c r="X323" i="14"/>
  <c r="O323" i="14"/>
  <c r="H323" i="14"/>
  <c r="AM322" i="14"/>
  <c r="AE322" i="14"/>
  <c r="X322" i="14"/>
  <c r="O322" i="14"/>
  <c r="H322" i="14"/>
  <c r="AM321" i="14"/>
  <c r="AE321" i="14"/>
  <c r="X321" i="14"/>
  <c r="O321" i="14"/>
  <c r="H321" i="14"/>
  <c r="AM320" i="14"/>
  <c r="AE320" i="14"/>
  <c r="X320" i="14"/>
  <c r="O320" i="14"/>
  <c r="H320" i="14"/>
  <c r="AM319" i="14"/>
  <c r="AE319" i="14"/>
  <c r="X319" i="14"/>
  <c r="O319" i="14"/>
  <c r="H319" i="14"/>
  <c r="AM318" i="14"/>
  <c r="AE318" i="14"/>
  <c r="X318" i="14"/>
  <c r="O318" i="14"/>
  <c r="H318" i="14"/>
  <c r="AM317" i="14"/>
  <c r="AE317" i="14"/>
  <c r="X317" i="14"/>
  <c r="O317" i="14"/>
  <c r="H317" i="14"/>
  <c r="AM316" i="14"/>
  <c r="AE316" i="14"/>
  <c r="X316" i="14"/>
  <c r="O316" i="14"/>
  <c r="H316" i="14"/>
  <c r="AM315" i="14"/>
  <c r="AE315" i="14"/>
  <c r="X315" i="14"/>
  <c r="O315" i="14"/>
  <c r="H315" i="14"/>
  <c r="AM314" i="14"/>
  <c r="AE314" i="14"/>
  <c r="X314" i="14"/>
  <c r="O314" i="14"/>
  <c r="H314" i="14"/>
  <c r="AM313" i="14"/>
  <c r="AE313" i="14"/>
  <c r="X313" i="14"/>
  <c r="O313" i="14"/>
  <c r="H313" i="14"/>
  <c r="AM312" i="14"/>
  <c r="AE312" i="14"/>
  <c r="X312" i="14"/>
  <c r="O312" i="14"/>
  <c r="H312" i="14"/>
  <c r="AM311" i="14"/>
  <c r="AE311" i="14"/>
  <c r="X311" i="14"/>
  <c r="O311" i="14"/>
  <c r="H311" i="14"/>
  <c r="AM310" i="14"/>
  <c r="AE310" i="14"/>
  <c r="X310" i="14"/>
  <c r="O310" i="14"/>
  <c r="H310" i="14"/>
  <c r="AM309" i="14"/>
  <c r="AE309" i="14"/>
  <c r="X309" i="14"/>
  <c r="O309" i="14"/>
  <c r="H309" i="14"/>
  <c r="AM308" i="14"/>
  <c r="AE308" i="14"/>
  <c r="X308" i="14"/>
  <c r="O308" i="14"/>
  <c r="H308" i="14"/>
  <c r="AM307" i="14"/>
  <c r="AE307" i="14"/>
  <c r="X307" i="14"/>
  <c r="O307" i="14"/>
  <c r="H307" i="14"/>
  <c r="AM306" i="14"/>
  <c r="AE306" i="14"/>
  <c r="X306" i="14"/>
  <c r="O306" i="14"/>
  <c r="H306" i="14"/>
  <c r="AM305" i="14"/>
  <c r="AE305" i="14"/>
  <c r="X305" i="14"/>
  <c r="O305" i="14"/>
  <c r="H305" i="14"/>
  <c r="AM304" i="14"/>
  <c r="AE304" i="14"/>
  <c r="X304" i="14"/>
  <c r="O304" i="14"/>
  <c r="H304" i="14"/>
  <c r="AM303" i="14"/>
  <c r="AE303" i="14"/>
  <c r="X303" i="14"/>
  <c r="O303" i="14"/>
  <c r="H303" i="14"/>
  <c r="AM302" i="14"/>
  <c r="AE302" i="14"/>
  <c r="X302" i="14"/>
  <c r="O302" i="14"/>
  <c r="H302" i="14"/>
  <c r="AM301" i="14"/>
  <c r="AE301" i="14"/>
  <c r="X301" i="14"/>
  <c r="O301" i="14"/>
  <c r="H301" i="14"/>
  <c r="AM300" i="14"/>
  <c r="AE300" i="14"/>
  <c r="X300" i="14"/>
  <c r="O300" i="14"/>
  <c r="H300" i="14"/>
  <c r="AM299" i="14"/>
  <c r="AE299" i="14"/>
  <c r="X299" i="14"/>
  <c r="O299" i="14"/>
  <c r="H299" i="14"/>
  <c r="AM298" i="14"/>
  <c r="AE298" i="14"/>
  <c r="X298" i="14"/>
  <c r="O298" i="14"/>
  <c r="H298" i="14"/>
  <c r="AM297" i="14"/>
  <c r="AE297" i="14"/>
  <c r="X297" i="14"/>
  <c r="O297" i="14"/>
  <c r="H297" i="14"/>
  <c r="AM296" i="14"/>
  <c r="AE296" i="14"/>
  <c r="X296" i="14"/>
  <c r="O296" i="14"/>
  <c r="H296" i="14"/>
  <c r="AM295" i="14"/>
  <c r="AE295" i="14"/>
  <c r="X295" i="14"/>
  <c r="O295" i="14"/>
  <c r="H295" i="14"/>
  <c r="AM294" i="14"/>
  <c r="AE294" i="14"/>
  <c r="X294" i="14"/>
  <c r="O294" i="14"/>
  <c r="H294" i="14"/>
  <c r="AM293" i="14"/>
  <c r="AE293" i="14"/>
  <c r="X293" i="14"/>
  <c r="O293" i="14"/>
  <c r="H293" i="14"/>
  <c r="AM292" i="14"/>
  <c r="AE292" i="14"/>
  <c r="X292" i="14"/>
  <c r="O292" i="14"/>
  <c r="H292" i="14"/>
  <c r="AM291" i="14"/>
  <c r="AE291" i="14"/>
  <c r="X291" i="14"/>
  <c r="O291" i="14"/>
  <c r="H291" i="14"/>
  <c r="AM290" i="14"/>
  <c r="AE290" i="14"/>
  <c r="X290" i="14"/>
  <c r="O290" i="14"/>
  <c r="H290" i="14"/>
  <c r="AM289" i="14"/>
  <c r="AE289" i="14"/>
  <c r="X289" i="14"/>
  <c r="O289" i="14"/>
  <c r="H289" i="14"/>
  <c r="AM288" i="14"/>
  <c r="AE288" i="14"/>
  <c r="X288" i="14"/>
  <c r="O288" i="14"/>
  <c r="H288" i="14"/>
  <c r="AM287" i="14"/>
  <c r="AE287" i="14"/>
  <c r="X287" i="14"/>
  <c r="O287" i="14"/>
  <c r="H287" i="14"/>
  <c r="AM286" i="14"/>
  <c r="AE286" i="14"/>
  <c r="X286" i="14"/>
  <c r="O286" i="14"/>
  <c r="H286" i="14"/>
  <c r="AM285" i="14"/>
  <c r="AE285" i="14"/>
  <c r="X285" i="14"/>
  <c r="O285" i="14"/>
  <c r="H285" i="14"/>
  <c r="AM284" i="14"/>
  <c r="AE284" i="14"/>
  <c r="X284" i="14"/>
  <c r="O284" i="14"/>
  <c r="H284" i="14"/>
  <c r="AM283" i="14"/>
  <c r="AE283" i="14"/>
  <c r="X283" i="14"/>
  <c r="O283" i="14"/>
  <c r="H283" i="14"/>
  <c r="AM282" i="14"/>
  <c r="AE282" i="14"/>
  <c r="X282" i="14"/>
  <c r="O282" i="14"/>
  <c r="H282" i="14"/>
  <c r="AM281" i="14"/>
  <c r="AE281" i="14"/>
  <c r="X281" i="14"/>
  <c r="O281" i="14"/>
  <c r="H281" i="14"/>
  <c r="AM280" i="14"/>
  <c r="AE280" i="14"/>
  <c r="X280" i="14"/>
  <c r="O280" i="14"/>
  <c r="H280" i="14"/>
  <c r="AM279" i="14"/>
  <c r="AE279" i="14"/>
  <c r="X279" i="14"/>
  <c r="O279" i="14"/>
  <c r="H279" i="14"/>
  <c r="AM278" i="14"/>
  <c r="AE278" i="14"/>
  <c r="X278" i="14"/>
  <c r="O278" i="14"/>
  <c r="H278" i="14"/>
  <c r="AM277" i="14"/>
  <c r="AE277" i="14"/>
  <c r="X277" i="14"/>
  <c r="O277" i="14"/>
  <c r="H277" i="14"/>
  <c r="AM276" i="14"/>
  <c r="AE276" i="14"/>
  <c r="X276" i="14"/>
  <c r="O276" i="14"/>
  <c r="H276" i="14"/>
  <c r="AM275" i="14"/>
  <c r="AE275" i="14"/>
  <c r="X275" i="14"/>
  <c r="O275" i="14"/>
  <c r="H275" i="14"/>
  <c r="AM274" i="14"/>
  <c r="AE274" i="14"/>
  <c r="X274" i="14"/>
  <c r="O274" i="14"/>
  <c r="H274" i="14"/>
  <c r="AM273" i="14"/>
  <c r="AE273" i="14"/>
  <c r="X273" i="14"/>
  <c r="O273" i="14"/>
  <c r="H273" i="14"/>
  <c r="AM272" i="14"/>
  <c r="AE272" i="14"/>
  <c r="X272" i="14"/>
  <c r="O272" i="14"/>
  <c r="H272" i="14"/>
  <c r="AM271" i="14"/>
  <c r="AE271" i="14"/>
  <c r="X271" i="14"/>
  <c r="O271" i="14"/>
  <c r="H271" i="14"/>
  <c r="AM270" i="14"/>
  <c r="AE270" i="14"/>
  <c r="X270" i="14"/>
  <c r="O270" i="14"/>
  <c r="H270" i="14"/>
  <c r="AM269" i="14"/>
  <c r="AE269" i="14"/>
  <c r="X269" i="14"/>
  <c r="O269" i="14"/>
  <c r="H269" i="14"/>
  <c r="AM268" i="14"/>
  <c r="AE268" i="14"/>
  <c r="X268" i="14"/>
  <c r="O268" i="14"/>
  <c r="H268" i="14"/>
  <c r="AM267" i="14"/>
  <c r="AE267" i="14"/>
  <c r="X267" i="14"/>
  <c r="O267" i="14"/>
  <c r="H267" i="14"/>
  <c r="AM266" i="14"/>
  <c r="AE266" i="14"/>
  <c r="X266" i="14"/>
  <c r="O266" i="14"/>
  <c r="H266" i="14"/>
  <c r="AM265" i="14"/>
  <c r="AE265" i="14"/>
  <c r="X265" i="14"/>
  <c r="O265" i="14"/>
  <c r="H265" i="14"/>
  <c r="AM264" i="14"/>
  <c r="AE264" i="14"/>
  <c r="X264" i="14"/>
  <c r="O264" i="14"/>
  <c r="H264" i="14"/>
  <c r="AM263" i="14"/>
  <c r="AE263" i="14"/>
  <c r="X263" i="14"/>
  <c r="O263" i="14"/>
  <c r="H263" i="14"/>
  <c r="AM262" i="14"/>
  <c r="AE262" i="14"/>
  <c r="X262" i="14"/>
  <c r="O262" i="14"/>
  <c r="H262" i="14"/>
  <c r="AM261" i="14"/>
  <c r="AE261" i="14"/>
  <c r="X261" i="14"/>
  <c r="O261" i="14"/>
  <c r="H261" i="14"/>
  <c r="AM260" i="14"/>
  <c r="AE260" i="14"/>
  <c r="X260" i="14"/>
  <c r="O260" i="14"/>
  <c r="H260" i="14"/>
  <c r="AM259" i="14"/>
  <c r="AE259" i="14"/>
  <c r="X259" i="14"/>
  <c r="O259" i="14"/>
  <c r="H259" i="14"/>
  <c r="AM258" i="14"/>
  <c r="AE258" i="14"/>
  <c r="X258" i="14"/>
  <c r="O258" i="14"/>
  <c r="H258" i="14"/>
  <c r="AM257" i="14"/>
  <c r="AE257" i="14"/>
  <c r="X257" i="14"/>
  <c r="O257" i="14"/>
  <c r="H257" i="14"/>
  <c r="AM256" i="14"/>
  <c r="AE256" i="14"/>
  <c r="X256" i="14"/>
  <c r="O256" i="14"/>
  <c r="H256" i="14"/>
  <c r="AM255" i="14"/>
  <c r="AE255" i="14"/>
  <c r="X255" i="14"/>
  <c r="O255" i="14"/>
  <c r="H255" i="14"/>
  <c r="AM254" i="14"/>
  <c r="AE254" i="14"/>
  <c r="X254" i="14"/>
  <c r="O254" i="14"/>
  <c r="H254" i="14"/>
  <c r="AM253" i="14"/>
  <c r="AE253" i="14"/>
  <c r="X253" i="14"/>
  <c r="O253" i="14"/>
  <c r="H253" i="14"/>
  <c r="AM252" i="14"/>
  <c r="AE252" i="14"/>
  <c r="X252" i="14"/>
  <c r="O252" i="14"/>
  <c r="H252" i="14"/>
  <c r="AM251" i="14"/>
  <c r="AE251" i="14"/>
  <c r="X251" i="14"/>
  <c r="O251" i="14"/>
  <c r="H251" i="14"/>
  <c r="AM250" i="14"/>
  <c r="AE250" i="14"/>
  <c r="X250" i="14"/>
  <c r="O250" i="14"/>
  <c r="H250" i="14"/>
  <c r="AM249" i="14"/>
  <c r="AE249" i="14"/>
  <c r="X249" i="14"/>
  <c r="O249" i="14"/>
  <c r="H249" i="14"/>
  <c r="AM248" i="14"/>
  <c r="AE248" i="14"/>
  <c r="X248" i="14"/>
  <c r="O248" i="14"/>
  <c r="H248" i="14"/>
  <c r="AM247" i="14"/>
  <c r="AE247" i="14"/>
  <c r="X247" i="14"/>
  <c r="O247" i="14"/>
  <c r="H247" i="14"/>
  <c r="AM246" i="14"/>
  <c r="AE246" i="14"/>
  <c r="X246" i="14"/>
  <c r="O246" i="14"/>
  <c r="H246" i="14"/>
  <c r="AM245" i="14"/>
  <c r="AE245" i="14"/>
  <c r="X245" i="14"/>
  <c r="O245" i="14"/>
  <c r="H245" i="14"/>
  <c r="AM244" i="14"/>
  <c r="AE244" i="14"/>
  <c r="X244" i="14"/>
  <c r="O244" i="14"/>
  <c r="H244" i="14"/>
  <c r="AM243" i="14"/>
  <c r="AE243" i="14"/>
  <c r="X243" i="14"/>
  <c r="O243" i="14"/>
  <c r="H243" i="14"/>
  <c r="AM242" i="14"/>
  <c r="AE242" i="14"/>
  <c r="X242" i="14"/>
  <c r="O242" i="14"/>
  <c r="H242" i="14"/>
  <c r="AM241" i="14"/>
  <c r="AE241" i="14"/>
  <c r="X241" i="14"/>
  <c r="O241" i="14"/>
  <c r="H241" i="14"/>
  <c r="AM240" i="14"/>
  <c r="AE240" i="14"/>
  <c r="X240" i="14"/>
  <c r="O240" i="14"/>
  <c r="H240" i="14"/>
  <c r="AM239" i="14"/>
  <c r="AE239" i="14"/>
  <c r="X239" i="14"/>
  <c r="O239" i="14"/>
  <c r="H239" i="14"/>
  <c r="AM238" i="14"/>
  <c r="AE238" i="14"/>
  <c r="X238" i="14"/>
  <c r="O238" i="14"/>
  <c r="H238" i="14"/>
  <c r="AM237" i="14"/>
  <c r="AE237" i="14"/>
  <c r="X237" i="14"/>
  <c r="O237" i="14"/>
  <c r="H237" i="14"/>
  <c r="AM236" i="14"/>
  <c r="AE236" i="14"/>
  <c r="X236" i="14"/>
  <c r="O236" i="14"/>
  <c r="H236" i="14"/>
  <c r="AM235" i="14"/>
  <c r="AE235" i="14"/>
  <c r="X235" i="14"/>
  <c r="O235" i="14"/>
  <c r="H235" i="14"/>
  <c r="AM234" i="14"/>
  <c r="AE234" i="14"/>
  <c r="X234" i="14"/>
  <c r="O234" i="14"/>
  <c r="H234" i="14"/>
  <c r="AM233" i="14"/>
  <c r="AE233" i="14"/>
  <c r="X233" i="14"/>
  <c r="O233" i="14"/>
  <c r="H233" i="14"/>
  <c r="AM232" i="14"/>
  <c r="AE232" i="14"/>
  <c r="X232" i="14"/>
  <c r="O232" i="14"/>
  <c r="H232" i="14"/>
  <c r="AM231" i="14"/>
  <c r="AE231" i="14"/>
  <c r="X231" i="14"/>
  <c r="O231" i="14"/>
  <c r="H231" i="14"/>
  <c r="AM230" i="14"/>
  <c r="AE230" i="14"/>
  <c r="X230" i="14"/>
  <c r="O230" i="14"/>
  <c r="H230" i="14"/>
  <c r="AM229" i="14"/>
  <c r="AE229" i="14"/>
  <c r="X229" i="14"/>
  <c r="O229" i="14"/>
  <c r="H229" i="14"/>
  <c r="AM228" i="14"/>
  <c r="AE228" i="14"/>
  <c r="X228" i="14"/>
  <c r="O228" i="14"/>
  <c r="H228" i="14"/>
  <c r="AM227" i="14"/>
  <c r="AE227" i="14"/>
  <c r="X227" i="14"/>
  <c r="O227" i="14"/>
  <c r="H227" i="14"/>
  <c r="AM226" i="14"/>
  <c r="AE226" i="14"/>
  <c r="X226" i="14"/>
  <c r="O226" i="14"/>
  <c r="H226" i="14"/>
  <c r="AM225" i="14"/>
  <c r="AE225" i="14"/>
  <c r="X225" i="14"/>
  <c r="O225" i="14"/>
  <c r="H225" i="14"/>
  <c r="AM224" i="14"/>
  <c r="AE224" i="14"/>
  <c r="X224" i="14"/>
  <c r="O224" i="14"/>
  <c r="H224" i="14"/>
  <c r="AM223" i="14"/>
  <c r="AE223" i="14"/>
  <c r="X223" i="14"/>
  <c r="O223" i="14"/>
  <c r="H223" i="14"/>
  <c r="AM222" i="14"/>
  <c r="AE222" i="14"/>
  <c r="X222" i="14"/>
  <c r="O222" i="14"/>
  <c r="H222" i="14"/>
  <c r="AM221" i="14"/>
  <c r="AE221" i="14"/>
  <c r="X221" i="14"/>
  <c r="O221" i="14"/>
  <c r="H221" i="14"/>
  <c r="AM220" i="14"/>
  <c r="AE220" i="14"/>
  <c r="X220" i="14"/>
  <c r="O220" i="14"/>
  <c r="H220" i="14"/>
  <c r="AM219" i="14"/>
  <c r="AE219" i="14"/>
  <c r="X219" i="14"/>
  <c r="O219" i="14"/>
  <c r="H219" i="14"/>
  <c r="AM218" i="14"/>
  <c r="AE218" i="14"/>
  <c r="X218" i="14"/>
  <c r="O218" i="14"/>
  <c r="H218" i="14"/>
  <c r="AM217" i="14"/>
  <c r="AE217" i="14"/>
  <c r="X217" i="14"/>
  <c r="O217" i="14"/>
  <c r="H217" i="14"/>
  <c r="AM216" i="14"/>
  <c r="AE216" i="14"/>
  <c r="X216" i="14"/>
  <c r="O216" i="14"/>
  <c r="H216" i="14"/>
  <c r="AM215" i="14"/>
  <c r="AE215" i="14"/>
  <c r="X215" i="14"/>
  <c r="O215" i="14"/>
  <c r="H215" i="14"/>
  <c r="AM214" i="14"/>
  <c r="AE214" i="14"/>
  <c r="X214" i="14"/>
  <c r="O214" i="14"/>
  <c r="H214" i="14"/>
  <c r="AM213" i="14"/>
  <c r="AE213" i="14"/>
  <c r="X213" i="14"/>
  <c r="O213" i="14"/>
  <c r="H213" i="14"/>
  <c r="AM212" i="14"/>
  <c r="AE212" i="14"/>
  <c r="X212" i="14"/>
  <c r="O212" i="14"/>
  <c r="H212" i="14"/>
  <c r="AM211" i="14"/>
  <c r="AE211" i="14"/>
  <c r="X211" i="14"/>
  <c r="O211" i="14"/>
  <c r="H211" i="14"/>
  <c r="AM210" i="14"/>
  <c r="AE210" i="14"/>
  <c r="X210" i="14"/>
  <c r="O210" i="14"/>
  <c r="H210" i="14"/>
  <c r="AM209" i="14"/>
  <c r="AE209" i="14"/>
  <c r="X209" i="14"/>
  <c r="O209" i="14"/>
  <c r="H209" i="14"/>
  <c r="AM208" i="14"/>
  <c r="AE208" i="14"/>
  <c r="X208" i="14"/>
  <c r="O208" i="14"/>
  <c r="H208" i="14"/>
  <c r="AM207" i="14"/>
  <c r="AE207" i="14"/>
  <c r="X207" i="14"/>
  <c r="O207" i="14"/>
  <c r="H207" i="14"/>
  <c r="AM206" i="14"/>
  <c r="AE206" i="14"/>
  <c r="X206" i="14"/>
  <c r="O206" i="14"/>
  <c r="H206" i="14"/>
  <c r="AM205" i="14"/>
  <c r="AE205" i="14"/>
  <c r="X205" i="14"/>
  <c r="O205" i="14"/>
  <c r="H205" i="14"/>
  <c r="AM204" i="14"/>
  <c r="AE204" i="14"/>
  <c r="X204" i="14"/>
  <c r="O204" i="14"/>
  <c r="H204" i="14"/>
  <c r="AM203" i="14"/>
  <c r="AE203" i="14"/>
  <c r="X203" i="14"/>
  <c r="O203" i="14"/>
  <c r="H203" i="14"/>
  <c r="AM202" i="14"/>
  <c r="AE202" i="14"/>
  <c r="X202" i="14"/>
  <c r="O202" i="14"/>
  <c r="H202" i="14"/>
  <c r="AM201" i="14"/>
  <c r="AE201" i="14"/>
  <c r="X201" i="14"/>
  <c r="O201" i="14"/>
  <c r="H201" i="14"/>
  <c r="AM200" i="14"/>
  <c r="AE200" i="14"/>
  <c r="X200" i="14"/>
  <c r="O200" i="14"/>
  <c r="H200" i="14"/>
  <c r="AM199" i="14"/>
  <c r="AE199" i="14"/>
  <c r="X199" i="14"/>
  <c r="O199" i="14"/>
  <c r="H199" i="14"/>
  <c r="AM198" i="14"/>
  <c r="AE198" i="14"/>
  <c r="X198" i="14"/>
  <c r="O198" i="14"/>
  <c r="H198" i="14"/>
  <c r="AM197" i="14"/>
  <c r="AE197" i="14"/>
  <c r="X197" i="14"/>
  <c r="O197" i="14"/>
  <c r="H197" i="14"/>
  <c r="AM196" i="14"/>
  <c r="AE196" i="14"/>
  <c r="X196" i="14"/>
  <c r="O196" i="14"/>
  <c r="H196" i="14"/>
  <c r="AM195" i="14"/>
  <c r="AE195" i="14"/>
  <c r="X195" i="14"/>
  <c r="O195" i="14"/>
  <c r="H195" i="14"/>
  <c r="AM194" i="14"/>
  <c r="AE194" i="14"/>
  <c r="X194" i="14"/>
  <c r="O194" i="14"/>
  <c r="H194" i="14"/>
  <c r="AM193" i="14"/>
  <c r="AE193" i="14"/>
  <c r="X193" i="14"/>
  <c r="O193" i="14"/>
  <c r="H193" i="14"/>
  <c r="AM192" i="14"/>
  <c r="AE192" i="14"/>
  <c r="X192" i="14"/>
  <c r="O192" i="14"/>
  <c r="H192" i="14"/>
  <c r="AM191" i="14"/>
  <c r="AE191" i="14"/>
  <c r="X191" i="14"/>
  <c r="O191" i="14"/>
  <c r="H191" i="14"/>
  <c r="AM190" i="14"/>
  <c r="AE190" i="14"/>
  <c r="X190" i="14"/>
  <c r="O190" i="14"/>
  <c r="H190" i="14"/>
  <c r="AM189" i="14"/>
  <c r="AE189" i="14"/>
  <c r="X189" i="14"/>
  <c r="O189" i="14"/>
  <c r="H189" i="14"/>
  <c r="AM188" i="14"/>
  <c r="AE188" i="14"/>
  <c r="X188" i="14"/>
  <c r="O188" i="14"/>
  <c r="H188" i="14"/>
  <c r="AM187" i="14"/>
  <c r="AE187" i="14"/>
  <c r="X187" i="14"/>
  <c r="O187" i="14"/>
  <c r="H187" i="14"/>
  <c r="AM186" i="14"/>
  <c r="AE186" i="14"/>
  <c r="X186" i="14"/>
  <c r="O186" i="14"/>
  <c r="H186" i="14"/>
  <c r="AM185" i="14"/>
  <c r="AE185" i="14"/>
  <c r="X185" i="14"/>
  <c r="O185" i="14"/>
  <c r="H185" i="14"/>
  <c r="AM184" i="14"/>
  <c r="AE184" i="14"/>
  <c r="X184" i="14"/>
  <c r="O184" i="14"/>
  <c r="H184" i="14"/>
  <c r="AM183" i="14"/>
  <c r="AE183" i="14"/>
  <c r="X183" i="14"/>
  <c r="O183" i="14"/>
  <c r="H183" i="14"/>
  <c r="AM182" i="14"/>
  <c r="AE182" i="14"/>
  <c r="X182" i="14"/>
  <c r="O182" i="14"/>
  <c r="H182" i="14"/>
  <c r="AM181" i="14"/>
  <c r="AE181" i="14"/>
  <c r="X181" i="14"/>
  <c r="O181" i="14"/>
  <c r="H181" i="14"/>
  <c r="AM180" i="14"/>
  <c r="AE180" i="14"/>
  <c r="X180" i="14"/>
  <c r="O180" i="14"/>
  <c r="H180" i="14"/>
  <c r="AM179" i="14"/>
  <c r="AE179" i="14"/>
  <c r="X179" i="14"/>
  <c r="O179" i="14"/>
  <c r="H179" i="14"/>
  <c r="AM178" i="14"/>
  <c r="AE178" i="14"/>
  <c r="X178" i="14"/>
  <c r="O178" i="14"/>
  <c r="H178" i="14"/>
  <c r="AM177" i="14"/>
  <c r="AE177" i="14"/>
  <c r="X177" i="14"/>
  <c r="O177" i="14"/>
  <c r="H177" i="14"/>
  <c r="AM176" i="14"/>
  <c r="AE176" i="14"/>
  <c r="X176" i="14"/>
  <c r="O176" i="14"/>
  <c r="H176" i="14"/>
  <c r="AM175" i="14"/>
  <c r="AE175" i="14"/>
  <c r="X175" i="14"/>
  <c r="O175" i="14"/>
  <c r="H175" i="14"/>
  <c r="AM174" i="14"/>
  <c r="AE174" i="14"/>
  <c r="X174" i="14"/>
  <c r="O174" i="14"/>
  <c r="H174" i="14"/>
  <c r="AM173" i="14"/>
  <c r="AE173" i="14"/>
  <c r="X173" i="14"/>
  <c r="O173" i="14"/>
  <c r="H173" i="14"/>
  <c r="AM172" i="14"/>
  <c r="AE172" i="14"/>
  <c r="X172" i="14"/>
  <c r="O172" i="14"/>
  <c r="H172" i="14"/>
  <c r="AM171" i="14"/>
  <c r="AE171" i="14"/>
  <c r="X171" i="14"/>
  <c r="O171" i="14"/>
  <c r="H171" i="14"/>
  <c r="AM170" i="14"/>
  <c r="AE170" i="14"/>
  <c r="X170" i="14"/>
  <c r="O170" i="14"/>
  <c r="H170" i="14"/>
  <c r="AM169" i="14"/>
  <c r="AE169" i="14"/>
  <c r="X169" i="14"/>
  <c r="O169" i="14"/>
  <c r="H169" i="14"/>
  <c r="AM168" i="14"/>
  <c r="AE168" i="14"/>
  <c r="X168" i="14"/>
  <c r="O168" i="14"/>
  <c r="H168" i="14"/>
  <c r="AM167" i="14"/>
  <c r="AE167" i="14"/>
  <c r="X167" i="14"/>
  <c r="O167" i="14"/>
  <c r="H167" i="14"/>
  <c r="AM166" i="14"/>
  <c r="AE166" i="14"/>
  <c r="X166" i="14"/>
  <c r="O166" i="14"/>
  <c r="H166" i="14"/>
  <c r="AM165" i="14"/>
  <c r="AE165" i="14"/>
  <c r="X165" i="14"/>
  <c r="O165" i="14"/>
  <c r="H165" i="14"/>
  <c r="AM164" i="14"/>
  <c r="AE164" i="14"/>
  <c r="X164" i="14"/>
  <c r="O164" i="14"/>
  <c r="H164" i="14"/>
  <c r="AM163" i="14"/>
  <c r="AE163" i="14"/>
  <c r="X163" i="14"/>
  <c r="O163" i="14"/>
  <c r="H163" i="14"/>
  <c r="AM162" i="14"/>
  <c r="AE162" i="14"/>
  <c r="X162" i="14"/>
  <c r="O162" i="14"/>
  <c r="H162" i="14"/>
  <c r="AM161" i="14"/>
  <c r="AE161" i="14"/>
  <c r="X161" i="14"/>
  <c r="O161" i="14"/>
  <c r="H161" i="14"/>
  <c r="AM160" i="14"/>
  <c r="AE160" i="14"/>
  <c r="X160" i="14"/>
  <c r="O160" i="14"/>
  <c r="H160" i="14"/>
  <c r="AM159" i="14"/>
  <c r="AE159" i="14"/>
  <c r="X159" i="14"/>
  <c r="O159" i="14"/>
  <c r="H159" i="14"/>
  <c r="AM158" i="14"/>
  <c r="AE158" i="14"/>
  <c r="X158" i="14"/>
  <c r="O158" i="14"/>
  <c r="H158" i="14"/>
  <c r="AM157" i="14"/>
  <c r="AE157" i="14"/>
  <c r="X157" i="14"/>
  <c r="O157" i="14"/>
  <c r="H157" i="14"/>
  <c r="AM156" i="14"/>
  <c r="AE156" i="14"/>
  <c r="X156" i="14"/>
  <c r="O156" i="14"/>
  <c r="H156" i="14"/>
  <c r="AM155" i="14"/>
  <c r="AE155" i="14"/>
  <c r="X155" i="14"/>
  <c r="O155" i="14"/>
  <c r="H155" i="14"/>
  <c r="AM154" i="14"/>
  <c r="AE154" i="14"/>
  <c r="X154" i="14"/>
  <c r="O154" i="14"/>
  <c r="H154" i="14"/>
  <c r="AM153" i="14"/>
  <c r="AE153" i="14"/>
  <c r="X153" i="14"/>
  <c r="O153" i="14"/>
  <c r="H153" i="14"/>
  <c r="AM152" i="14"/>
  <c r="AE152" i="14"/>
  <c r="X152" i="14"/>
  <c r="O152" i="14"/>
  <c r="H152" i="14"/>
  <c r="AM151" i="14"/>
  <c r="AE151" i="14"/>
  <c r="X151" i="14"/>
  <c r="O151" i="14"/>
  <c r="H151" i="14"/>
  <c r="AM150" i="14"/>
  <c r="AE150" i="14"/>
  <c r="X150" i="14"/>
  <c r="O150" i="14"/>
  <c r="H150" i="14"/>
  <c r="AM149" i="14"/>
  <c r="AE149" i="14"/>
  <c r="X149" i="14"/>
  <c r="O149" i="14"/>
  <c r="H149" i="14"/>
  <c r="AM148" i="14"/>
  <c r="AE148" i="14"/>
  <c r="X148" i="14"/>
  <c r="O148" i="14"/>
  <c r="H148" i="14"/>
  <c r="AM147" i="14"/>
  <c r="AE147" i="14"/>
  <c r="X147" i="14"/>
  <c r="O147" i="14"/>
  <c r="H147" i="14"/>
  <c r="AM146" i="14"/>
  <c r="AE146" i="14"/>
  <c r="X146" i="14"/>
  <c r="O146" i="14"/>
  <c r="H146" i="14"/>
  <c r="AM145" i="14"/>
  <c r="AE145" i="14"/>
  <c r="X145" i="14"/>
  <c r="O145" i="14"/>
  <c r="H145" i="14"/>
  <c r="AM144" i="14"/>
  <c r="AE144" i="14"/>
  <c r="X144" i="14"/>
  <c r="O144" i="14"/>
  <c r="H144" i="14"/>
  <c r="AM143" i="14"/>
  <c r="AE143" i="14"/>
  <c r="X143" i="14"/>
  <c r="O143" i="14"/>
  <c r="H143" i="14"/>
  <c r="AM142" i="14"/>
  <c r="AE142" i="14"/>
  <c r="X142" i="14"/>
  <c r="O142" i="14"/>
  <c r="H142" i="14"/>
  <c r="AM141" i="14"/>
  <c r="AE141" i="14"/>
  <c r="X141" i="14"/>
  <c r="O141" i="14"/>
  <c r="H141" i="14"/>
  <c r="AM140" i="14"/>
  <c r="AE140" i="14"/>
  <c r="X140" i="14"/>
  <c r="O140" i="14"/>
  <c r="H140" i="14"/>
  <c r="AM139" i="14"/>
  <c r="AE139" i="14"/>
  <c r="X139" i="14"/>
  <c r="O139" i="14"/>
  <c r="H139" i="14"/>
  <c r="AM138" i="14"/>
  <c r="AE138" i="14"/>
  <c r="X138" i="14"/>
  <c r="O138" i="14"/>
  <c r="H138" i="14"/>
  <c r="AM137" i="14"/>
  <c r="AE137" i="14"/>
  <c r="X137" i="14"/>
  <c r="O137" i="14"/>
  <c r="H137" i="14"/>
  <c r="AM136" i="14"/>
  <c r="AE136" i="14"/>
  <c r="X136" i="14"/>
  <c r="O136" i="14"/>
  <c r="H136" i="14"/>
  <c r="AM135" i="14"/>
  <c r="AE135" i="14"/>
  <c r="X135" i="14"/>
  <c r="O135" i="14"/>
  <c r="H135" i="14"/>
  <c r="AM134" i="14"/>
  <c r="AE134" i="14"/>
  <c r="X134" i="14"/>
  <c r="O134" i="14"/>
  <c r="H134" i="14"/>
  <c r="AM133" i="14"/>
  <c r="AE133" i="14"/>
  <c r="X133" i="14"/>
  <c r="O133" i="14"/>
  <c r="H133" i="14"/>
  <c r="AM132" i="14"/>
  <c r="AE132" i="14"/>
  <c r="X132" i="14"/>
  <c r="O132" i="14"/>
  <c r="H132" i="14"/>
  <c r="AM131" i="14"/>
  <c r="AE131" i="14"/>
  <c r="X131" i="14"/>
  <c r="O131" i="14"/>
  <c r="H131" i="14"/>
  <c r="AM130" i="14"/>
  <c r="AE130" i="14"/>
  <c r="X130" i="14"/>
  <c r="O130" i="14"/>
  <c r="H130" i="14"/>
  <c r="AM129" i="14"/>
  <c r="AE129" i="14"/>
  <c r="X129" i="14"/>
  <c r="O129" i="14"/>
  <c r="H129" i="14"/>
  <c r="AM128" i="14"/>
  <c r="AE128" i="14"/>
  <c r="X128" i="14"/>
  <c r="O128" i="14"/>
  <c r="H128" i="14"/>
  <c r="AM127" i="14"/>
  <c r="AE127" i="14"/>
  <c r="X127" i="14"/>
  <c r="O127" i="14"/>
  <c r="H127" i="14"/>
  <c r="AM126" i="14"/>
  <c r="AE126" i="14"/>
  <c r="X126" i="14"/>
  <c r="O126" i="14"/>
  <c r="H126" i="14"/>
  <c r="AM125" i="14"/>
  <c r="AE125" i="14"/>
  <c r="X125" i="14"/>
  <c r="O125" i="14"/>
  <c r="H125" i="14"/>
  <c r="AM124" i="14"/>
  <c r="AE124" i="14"/>
  <c r="X124" i="14"/>
  <c r="O124" i="14"/>
  <c r="H124" i="14"/>
  <c r="AM123" i="14"/>
  <c r="AE123" i="14"/>
  <c r="X123" i="14"/>
  <c r="O123" i="14"/>
  <c r="H123" i="14"/>
  <c r="AM122" i="14"/>
  <c r="AE122" i="14"/>
  <c r="X122" i="14"/>
  <c r="O122" i="14"/>
  <c r="H122" i="14"/>
  <c r="AM121" i="14"/>
  <c r="AE121" i="14"/>
  <c r="X121" i="14"/>
  <c r="O121" i="14"/>
  <c r="H121" i="14"/>
  <c r="AM120" i="14"/>
  <c r="AE120" i="14"/>
  <c r="X120" i="14"/>
  <c r="O120" i="14"/>
  <c r="H120" i="14"/>
  <c r="AM119" i="14"/>
  <c r="AE119" i="14"/>
  <c r="X119" i="14"/>
  <c r="O119" i="14"/>
  <c r="H119" i="14"/>
  <c r="AM118" i="14"/>
  <c r="AE118" i="14"/>
  <c r="X118" i="14"/>
  <c r="O118" i="14"/>
  <c r="H118" i="14"/>
  <c r="AM117" i="14"/>
  <c r="AE117" i="14"/>
  <c r="X117" i="14"/>
  <c r="O117" i="14"/>
  <c r="H117" i="14"/>
  <c r="AM116" i="14"/>
  <c r="AE116" i="14"/>
  <c r="X116" i="14"/>
  <c r="O116" i="14"/>
  <c r="H116" i="14"/>
  <c r="AM115" i="14"/>
  <c r="AE115" i="14"/>
  <c r="X115" i="14"/>
  <c r="O115" i="14"/>
  <c r="H115" i="14"/>
  <c r="AM114" i="14"/>
  <c r="AE114" i="14"/>
  <c r="X114" i="14"/>
  <c r="O114" i="14"/>
  <c r="H114" i="14"/>
  <c r="AM113" i="14"/>
  <c r="AE113" i="14"/>
  <c r="X113" i="14"/>
  <c r="O113" i="14"/>
  <c r="H113" i="14"/>
  <c r="AM112" i="14"/>
  <c r="AE112" i="14"/>
  <c r="X112" i="14"/>
  <c r="O112" i="14"/>
  <c r="H112" i="14"/>
  <c r="AM111" i="14"/>
  <c r="AE111" i="14"/>
  <c r="X111" i="14"/>
  <c r="O111" i="14"/>
  <c r="H111" i="14"/>
  <c r="AM110" i="14"/>
  <c r="AE110" i="14"/>
  <c r="X110" i="14"/>
  <c r="O110" i="14"/>
  <c r="H110" i="14"/>
  <c r="AM109" i="14"/>
  <c r="AE109" i="14"/>
  <c r="X109" i="14"/>
  <c r="O109" i="14"/>
  <c r="H109" i="14"/>
  <c r="AM108" i="14"/>
  <c r="AE108" i="14"/>
  <c r="X108" i="14"/>
  <c r="O108" i="14"/>
  <c r="H108" i="14"/>
  <c r="AM107" i="14"/>
  <c r="AE107" i="14"/>
  <c r="X107" i="14"/>
  <c r="O107" i="14"/>
  <c r="H107" i="14"/>
  <c r="AM106" i="14"/>
  <c r="AE106" i="14"/>
  <c r="X106" i="14"/>
  <c r="O106" i="14"/>
  <c r="H106" i="14"/>
  <c r="AM105" i="14"/>
  <c r="AE105" i="14"/>
  <c r="X105" i="14"/>
  <c r="O105" i="14"/>
  <c r="H105" i="14"/>
  <c r="AM104" i="14"/>
  <c r="AE104" i="14"/>
  <c r="X104" i="14"/>
  <c r="O104" i="14"/>
  <c r="H104" i="14"/>
  <c r="AM103" i="14"/>
  <c r="AE103" i="14"/>
  <c r="X103" i="14"/>
  <c r="O103" i="14"/>
  <c r="H103" i="14"/>
  <c r="AM102" i="14"/>
  <c r="AE102" i="14"/>
  <c r="X102" i="14"/>
  <c r="O102" i="14"/>
  <c r="H102" i="14"/>
  <c r="AM101" i="14"/>
  <c r="AE101" i="14"/>
  <c r="X101" i="14"/>
  <c r="O101" i="14"/>
  <c r="H101" i="14"/>
  <c r="AM100" i="14"/>
  <c r="AE100" i="14"/>
  <c r="X100" i="14"/>
  <c r="O100" i="14"/>
  <c r="H100" i="14"/>
  <c r="AM99" i="14"/>
  <c r="AE99" i="14"/>
  <c r="X99" i="14"/>
  <c r="O99" i="14"/>
  <c r="H99" i="14"/>
  <c r="AM98" i="14"/>
  <c r="AE98" i="14"/>
  <c r="X98" i="14"/>
  <c r="O98" i="14"/>
  <c r="H98" i="14"/>
  <c r="AM97" i="14"/>
  <c r="AE97" i="14"/>
  <c r="X97" i="14"/>
  <c r="O97" i="14"/>
  <c r="H97" i="14"/>
  <c r="AM96" i="14"/>
  <c r="AE96" i="14"/>
  <c r="X96" i="14"/>
  <c r="O96" i="14"/>
  <c r="H96" i="14"/>
  <c r="AM95" i="14"/>
  <c r="AE95" i="14"/>
  <c r="X95" i="14"/>
  <c r="O95" i="14"/>
  <c r="H95" i="14"/>
  <c r="AM94" i="14"/>
  <c r="AE94" i="14"/>
  <c r="X94" i="14"/>
  <c r="O94" i="14"/>
  <c r="H94" i="14"/>
  <c r="AM93" i="14"/>
  <c r="AE93" i="14"/>
  <c r="X93" i="14"/>
  <c r="O93" i="14"/>
  <c r="H93" i="14"/>
  <c r="AM92" i="14"/>
  <c r="AE92" i="14"/>
  <c r="X92" i="14"/>
  <c r="O92" i="14"/>
  <c r="H92" i="14"/>
  <c r="AM91" i="14"/>
  <c r="AE91" i="14"/>
  <c r="X91" i="14"/>
  <c r="O91" i="14"/>
  <c r="H91" i="14"/>
  <c r="AM90" i="14"/>
  <c r="AE90" i="14"/>
  <c r="X90" i="14"/>
  <c r="O90" i="14"/>
  <c r="H90" i="14"/>
  <c r="AM89" i="14"/>
  <c r="AE89" i="14"/>
  <c r="X89" i="14"/>
  <c r="O89" i="14"/>
  <c r="H89" i="14"/>
  <c r="AM88" i="14"/>
  <c r="AE88" i="14"/>
  <c r="X88" i="14"/>
  <c r="O88" i="14"/>
  <c r="H88" i="14"/>
  <c r="AM87" i="14"/>
  <c r="AE87" i="14"/>
  <c r="X87" i="14"/>
  <c r="O87" i="14"/>
  <c r="H87" i="14"/>
  <c r="AM86" i="14"/>
  <c r="AE86" i="14"/>
  <c r="X86" i="14"/>
  <c r="O86" i="14"/>
  <c r="H86" i="14"/>
  <c r="AM85" i="14"/>
  <c r="AE85" i="14"/>
  <c r="X85" i="14"/>
  <c r="O85" i="14"/>
  <c r="H85" i="14"/>
  <c r="AM84" i="14"/>
  <c r="AE84" i="14"/>
  <c r="X84" i="14"/>
  <c r="O84" i="14"/>
  <c r="H84" i="14"/>
  <c r="AM83" i="14"/>
  <c r="AE83" i="14"/>
  <c r="X83" i="14"/>
  <c r="O83" i="14"/>
  <c r="H83" i="14"/>
  <c r="AM82" i="14"/>
  <c r="AE82" i="14"/>
  <c r="X82" i="14"/>
  <c r="O82" i="14"/>
  <c r="H82" i="14"/>
  <c r="AM81" i="14"/>
  <c r="AE81" i="14"/>
  <c r="X81" i="14"/>
  <c r="O81" i="14"/>
  <c r="H81" i="14"/>
  <c r="AM80" i="14"/>
  <c r="AE80" i="14"/>
  <c r="X80" i="14"/>
  <c r="O80" i="14"/>
  <c r="H80" i="14"/>
  <c r="AM79" i="14"/>
  <c r="AE79" i="14"/>
  <c r="X79" i="14"/>
  <c r="O79" i="14"/>
  <c r="H79" i="14"/>
  <c r="AM78" i="14"/>
  <c r="AE78" i="14"/>
  <c r="X78" i="14"/>
  <c r="O78" i="14"/>
  <c r="H78" i="14"/>
  <c r="AM77" i="14"/>
  <c r="AE77" i="14"/>
  <c r="X77" i="14"/>
  <c r="O77" i="14"/>
  <c r="H77" i="14"/>
  <c r="AM76" i="14"/>
  <c r="AE76" i="14"/>
  <c r="X76" i="14"/>
  <c r="O76" i="14"/>
  <c r="H76" i="14"/>
  <c r="AM75" i="14"/>
  <c r="AE75" i="14"/>
  <c r="X75" i="14"/>
  <c r="O75" i="14"/>
  <c r="H75" i="14"/>
  <c r="AM74" i="14"/>
  <c r="AE74" i="14"/>
  <c r="X74" i="14"/>
  <c r="O74" i="14"/>
  <c r="H74" i="14"/>
  <c r="AM73" i="14"/>
  <c r="AE73" i="14"/>
  <c r="X73" i="14"/>
  <c r="O73" i="14"/>
  <c r="H73" i="14"/>
  <c r="AM72" i="14"/>
  <c r="AE72" i="14"/>
  <c r="X72" i="14"/>
  <c r="O72" i="14"/>
  <c r="H72" i="14"/>
  <c r="AM71" i="14"/>
  <c r="AE71" i="14"/>
  <c r="X71" i="14"/>
  <c r="O71" i="14"/>
  <c r="H71" i="14"/>
  <c r="AM70" i="14"/>
  <c r="AE70" i="14"/>
  <c r="X70" i="14"/>
  <c r="O70" i="14"/>
  <c r="H70" i="14"/>
  <c r="AM69" i="14"/>
  <c r="AE69" i="14"/>
  <c r="X69" i="14"/>
  <c r="O69" i="14"/>
  <c r="H69" i="14"/>
  <c r="AM68" i="14"/>
  <c r="AE68" i="14"/>
  <c r="X68" i="14"/>
  <c r="O68" i="14"/>
  <c r="H68" i="14"/>
  <c r="AM67" i="14"/>
  <c r="AE67" i="14"/>
  <c r="X67" i="14"/>
  <c r="O67" i="14"/>
  <c r="H67" i="14"/>
  <c r="AM66" i="14"/>
  <c r="AE66" i="14"/>
  <c r="X66" i="14"/>
  <c r="O66" i="14"/>
  <c r="H66" i="14"/>
  <c r="AM65" i="14"/>
  <c r="AE65" i="14"/>
  <c r="X65" i="14"/>
  <c r="O65" i="14"/>
  <c r="H65" i="14"/>
  <c r="AM64" i="14"/>
  <c r="AE64" i="14"/>
  <c r="X64" i="14"/>
  <c r="O64" i="14"/>
  <c r="H64" i="14"/>
  <c r="AM63" i="14"/>
  <c r="AE63" i="14"/>
  <c r="X63" i="14"/>
  <c r="O63" i="14"/>
  <c r="H63" i="14"/>
  <c r="AM62" i="14"/>
  <c r="AE62" i="14"/>
  <c r="X62" i="14"/>
  <c r="O62" i="14"/>
  <c r="H62" i="14"/>
  <c r="AM61" i="14"/>
  <c r="AE61" i="14"/>
  <c r="X61" i="14"/>
  <c r="O61" i="14"/>
  <c r="H61" i="14"/>
  <c r="AM60" i="14"/>
  <c r="AE60" i="14"/>
  <c r="X60" i="14"/>
  <c r="O60" i="14"/>
  <c r="H60" i="14"/>
  <c r="AM59" i="14"/>
  <c r="AE59" i="14"/>
  <c r="X59" i="14"/>
  <c r="O59" i="14"/>
  <c r="H59" i="14"/>
  <c r="AM58" i="14"/>
  <c r="AE58" i="14"/>
  <c r="X58" i="14"/>
  <c r="O58" i="14"/>
  <c r="H58" i="14"/>
  <c r="AM57" i="14"/>
  <c r="AE57" i="14"/>
  <c r="X57" i="14"/>
  <c r="O57" i="14"/>
  <c r="H57" i="14"/>
  <c r="AM56" i="14"/>
  <c r="AE56" i="14"/>
  <c r="X56" i="14"/>
  <c r="O56" i="14"/>
  <c r="H56" i="14"/>
  <c r="AM55" i="14"/>
  <c r="AE55" i="14"/>
  <c r="X55" i="14"/>
  <c r="O55" i="14"/>
  <c r="H55" i="14"/>
  <c r="AM54" i="14"/>
  <c r="AE54" i="14"/>
  <c r="X54" i="14"/>
  <c r="O54" i="14"/>
  <c r="H54" i="14"/>
  <c r="AM53" i="14"/>
  <c r="AE53" i="14"/>
  <c r="X53" i="14"/>
  <c r="O53" i="14"/>
  <c r="H53" i="14"/>
  <c r="AM52" i="14"/>
  <c r="AE52" i="14"/>
  <c r="X52" i="14"/>
  <c r="O52" i="14"/>
  <c r="H52" i="14"/>
  <c r="AM51" i="14"/>
  <c r="AE51" i="14"/>
  <c r="X51" i="14"/>
  <c r="O51" i="14"/>
  <c r="H51" i="14"/>
  <c r="AM50" i="14"/>
  <c r="AE50" i="14"/>
  <c r="X50" i="14"/>
  <c r="O50" i="14"/>
  <c r="H50" i="14"/>
  <c r="AM49" i="14"/>
  <c r="AE49" i="14"/>
  <c r="X49" i="14"/>
  <c r="O49" i="14"/>
  <c r="H49" i="14"/>
  <c r="AM48" i="14"/>
  <c r="AE48" i="14"/>
  <c r="X48" i="14"/>
  <c r="O48" i="14"/>
  <c r="H48" i="14"/>
  <c r="AM47" i="14"/>
  <c r="AE47" i="14"/>
  <c r="X47" i="14"/>
  <c r="O47" i="14"/>
  <c r="H47" i="14"/>
  <c r="AM46" i="14"/>
  <c r="AE46" i="14"/>
  <c r="X46" i="14"/>
  <c r="O46" i="14"/>
  <c r="H46" i="14"/>
  <c r="AM45" i="14"/>
  <c r="AE45" i="14"/>
  <c r="X45" i="14"/>
  <c r="O45" i="14"/>
  <c r="H45" i="14"/>
  <c r="AM44" i="14"/>
  <c r="AE44" i="14"/>
  <c r="X44" i="14"/>
  <c r="O44" i="14"/>
  <c r="H44" i="14"/>
  <c r="AM43" i="14"/>
  <c r="AE43" i="14"/>
  <c r="X43" i="14"/>
  <c r="O43" i="14"/>
  <c r="H43" i="14"/>
  <c r="AM42" i="14"/>
  <c r="AE42" i="14"/>
  <c r="X42" i="14"/>
  <c r="O42" i="14"/>
  <c r="H42" i="14"/>
  <c r="AM41" i="14"/>
  <c r="AE41" i="14"/>
  <c r="X41" i="14"/>
  <c r="O41" i="14"/>
  <c r="H41" i="14"/>
  <c r="AM40" i="14"/>
  <c r="AE40" i="14"/>
  <c r="X40" i="14"/>
  <c r="O40" i="14"/>
  <c r="H40" i="14"/>
  <c r="AM39" i="14"/>
  <c r="AE39" i="14"/>
  <c r="X39" i="14"/>
  <c r="O39" i="14"/>
  <c r="H39" i="14"/>
  <c r="AM38" i="14"/>
  <c r="AE38" i="14"/>
  <c r="X38" i="14"/>
  <c r="O38" i="14"/>
  <c r="H38" i="14"/>
  <c r="AM37" i="14"/>
  <c r="AE37" i="14"/>
  <c r="X37" i="14"/>
  <c r="O37" i="14"/>
  <c r="H37" i="14"/>
  <c r="AM36" i="14"/>
  <c r="AE36" i="14"/>
  <c r="X36" i="14"/>
  <c r="O36" i="14"/>
  <c r="H36" i="14"/>
  <c r="AM35" i="14"/>
  <c r="AE35" i="14"/>
  <c r="X35" i="14"/>
  <c r="O35" i="14"/>
  <c r="H35" i="14"/>
  <c r="AM34" i="14"/>
  <c r="AE34" i="14"/>
  <c r="X34" i="14"/>
  <c r="O34" i="14"/>
  <c r="H34" i="14"/>
  <c r="AM33" i="14"/>
  <c r="AE33" i="14"/>
  <c r="X33" i="14"/>
  <c r="O33" i="14"/>
  <c r="H33" i="14"/>
  <c r="AM32" i="14"/>
  <c r="AE32" i="14"/>
  <c r="X32" i="14"/>
  <c r="O32" i="14"/>
  <c r="H32" i="14"/>
  <c r="AM31" i="14"/>
  <c r="AE31" i="14"/>
  <c r="X31" i="14"/>
  <c r="O31" i="14"/>
  <c r="H31" i="14"/>
  <c r="AM30" i="14"/>
  <c r="AE30" i="14"/>
  <c r="X30" i="14"/>
  <c r="O30" i="14"/>
  <c r="H30" i="14"/>
  <c r="AM29" i="14"/>
  <c r="AE29" i="14"/>
  <c r="X29" i="14"/>
  <c r="O29" i="14"/>
  <c r="H29" i="14"/>
  <c r="AM28" i="14"/>
  <c r="AE28" i="14"/>
  <c r="X28" i="14"/>
  <c r="O28" i="14"/>
  <c r="H28" i="14"/>
  <c r="AM27" i="14"/>
  <c r="AE27" i="14"/>
  <c r="X27" i="14"/>
  <c r="O27" i="14"/>
  <c r="H27" i="14"/>
  <c r="AM26" i="14"/>
  <c r="AE26" i="14"/>
  <c r="X26" i="14"/>
  <c r="O26" i="14"/>
  <c r="H26" i="14"/>
  <c r="AM25" i="14"/>
  <c r="AE25" i="14"/>
  <c r="X25" i="14"/>
  <c r="O25" i="14"/>
  <c r="H25" i="14"/>
  <c r="AM24" i="14"/>
  <c r="AE24" i="14"/>
  <c r="X24" i="14"/>
  <c r="O24" i="14"/>
  <c r="H24" i="14"/>
  <c r="AM23" i="14"/>
  <c r="AE23" i="14"/>
  <c r="X23" i="14"/>
  <c r="O23" i="14"/>
  <c r="H23" i="14"/>
  <c r="AM22" i="14"/>
  <c r="AE22" i="14"/>
  <c r="X22" i="14"/>
  <c r="O22" i="14"/>
  <c r="H22" i="14"/>
  <c r="AM21" i="14"/>
  <c r="AE21" i="14"/>
  <c r="X21" i="14"/>
  <c r="O21" i="14"/>
  <c r="H21" i="14"/>
  <c r="AM20" i="14"/>
  <c r="AE20" i="14"/>
  <c r="X20" i="14"/>
  <c r="O20" i="14"/>
  <c r="H20" i="14"/>
  <c r="AM19" i="14"/>
  <c r="AE19" i="14"/>
  <c r="X19" i="14"/>
  <c r="O19" i="14"/>
  <c r="H19" i="14"/>
  <c r="AM18" i="14"/>
  <c r="AE18" i="14"/>
  <c r="X18" i="14"/>
  <c r="O18" i="14"/>
  <c r="H18" i="14"/>
  <c r="AM17" i="14"/>
  <c r="AE17" i="14"/>
  <c r="X17" i="14"/>
  <c r="O17" i="14"/>
  <c r="H17" i="14"/>
  <c r="AM16" i="14"/>
  <c r="AE16" i="14"/>
  <c r="X16" i="14"/>
  <c r="O16" i="14"/>
  <c r="H16" i="14"/>
  <c r="AM15" i="14"/>
  <c r="AE15" i="14"/>
  <c r="X15" i="14"/>
  <c r="O15" i="14"/>
  <c r="H15" i="14"/>
  <c r="AM14" i="14"/>
  <c r="AE14" i="14"/>
  <c r="X14" i="14"/>
  <c r="O14" i="14"/>
  <c r="H14" i="14"/>
  <c r="AM13" i="14"/>
  <c r="AE13" i="14"/>
  <c r="X13" i="14"/>
  <c r="O13" i="14"/>
  <c r="H13" i="14"/>
  <c r="AM12" i="14"/>
  <c r="AE12" i="14"/>
  <c r="X12" i="14"/>
  <c r="O12" i="14"/>
  <c r="H12" i="14"/>
  <c r="AM11" i="14"/>
  <c r="AE11" i="14"/>
  <c r="X11" i="14"/>
  <c r="O11" i="14"/>
  <c r="H11" i="14"/>
  <c r="AM10" i="14"/>
  <c r="AE10" i="14"/>
  <c r="X10" i="14"/>
  <c r="O10" i="14"/>
  <c r="H10" i="14"/>
  <c r="AM9" i="14"/>
  <c r="AE9" i="14"/>
  <c r="X9" i="14"/>
  <c r="O9" i="14"/>
  <c r="H9" i="14"/>
  <c r="AM8" i="14"/>
  <c r="AE8" i="14"/>
  <c r="X8" i="14"/>
  <c r="O8" i="14"/>
  <c r="H8" i="14"/>
  <c r="AM7" i="14"/>
  <c r="AE7" i="14"/>
  <c r="X7" i="14"/>
  <c r="O7" i="14"/>
  <c r="H7" i="14"/>
  <c r="AM6" i="14"/>
  <c r="AE6" i="14"/>
  <c r="X6" i="14"/>
  <c r="O6" i="14"/>
  <c r="H6" i="14"/>
  <c r="AM5" i="14"/>
  <c r="AE5" i="14"/>
  <c r="X5" i="14"/>
  <c r="O5" i="14"/>
  <c r="H5" i="14"/>
  <c r="AM4" i="14"/>
  <c r="AE4" i="14"/>
  <c r="X4" i="14"/>
  <c r="O4" i="14"/>
  <c r="H4" i="14"/>
  <c r="AM3" i="14"/>
  <c r="AE3" i="14"/>
  <c r="X3" i="14"/>
  <c r="O3" i="14"/>
  <c r="H3" i="14"/>
  <c r="AM2" i="14"/>
  <c r="AE2" i="14"/>
  <c r="X2" i="14"/>
  <c r="O2" i="14"/>
  <c r="H2" i="14"/>
  <c r="P23"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B97D6C-1004-4954-A53C-E3AA35513441}" keepAlive="1" name="Query - AAPL_historical_data" description="Connection to the 'AAPL_historical_data' query in the workbook." type="5" refreshedVersion="8" background="1" saveData="1">
    <dbPr connection="Provider=Microsoft.Mashup.OleDb.1;Data Source=$Workbook$;Location=AAPL_historical_data;Extended Properties=&quot;&quot;" command="SELECT * FROM [AAPL_historical_data]"/>
  </connection>
  <connection id="2" xr16:uid="{ED76A4A1-2848-4FA5-BDEF-E94336331FC5}" keepAlive="1" name="Query - IN" description="Connection to the 'IN' query in the workbook." type="5" refreshedVersion="0" background="1">
    <dbPr connection="Provider=Microsoft.Mashup.OleDb.1;Data Source=$Workbook$;Location=IN;Extended Properties=&quot;&quot;" command="SELECT * FROM [IN]"/>
  </connection>
  <connection id="3" xr16:uid="{4F484E7F-6C16-40FD-966E-F6645EB600D4}" keepAlive="1" name="Query - INTC_historical_data" description="Connection to the 'INTC_historical_data' query in the workbook." type="5" refreshedVersion="8" background="1" saveData="1">
    <dbPr connection="Provider=Microsoft.Mashup.OleDb.1;Data Source=$Workbook$;Location=INTC_historical_data;Extended Properties=&quot;&quot;" command="SELECT * FROM [INTC_historical_data]"/>
  </connection>
  <connection id="4" xr16:uid="{2FBA4855-4281-424D-9ED1-3FE6B2F6D172}" keepAlive="1" name="Query - MI" description="Connection to the 'MI' query in the workbook." type="5" refreshedVersion="7" background="1" saveData="1">
    <dbPr connection="Provider=Microsoft.Mashup.OleDb.1;Data Source=$Workbook$;Location=MI;Extended Properties=&quot;&quot;" command="SELECT * FROM [MI]"/>
  </connection>
  <connection id="5" xr16:uid="{93ACD7DC-699E-4500-A7BB-75A0FED016AC}" keepAlive="1" name="Query - Mớ" description="Connection to the 'Mớ' query in the workbook." type="5" refreshedVersion="7" background="1" saveData="1">
    <dbPr connection="Provider=Microsoft.Mashup.OleDb.1;Data Source=$Workbook$;Location=Mớ;Extended Properties=&quot;&quot;" command="SELECT * FROM [Mớ]"/>
  </connection>
  <connection id="6" xr16:uid="{23FDEB04-21C6-4527-9D10-4B906175C112}" keepAlive="1" name="Query - Mớ 2" description="Connection to the 'Mớ 2' query in the workbook." type="5" refreshedVersion="7" background="1" saveData="1">
    <dbPr connection="Provider=Microsoft.Mashup.OleDb.1;Data Source=$Workbook$;Location=&quot;Mớ 2&quot;;Extended Properties=&quot;&quot;" command="SELECT * FROM [Mớ 2]"/>
  </connection>
  <connection id="7" xr16:uid="{E324C1F2-A9E4-4A95-8BBC-23B471493E05}" keepAlive="1" name="Query - MSFT_historical_data" description="Connection to the 'MSFT_historical_data' query in the workbook." type="5" refreshedVersion="8" background="1" saveData="1">
    <dbPr connection="Provider=Microsoft.Mashup.OleDb.1;Data Source=$Workbook$;Location=MSFT_historical_data;Extended Properties=&quot;&quot;" command="SELECT * FROM [MSFT_historical_data]"/>
  </connection>
  <connection id="8" xr16:uid="{DE59CF59-102C-4086-AE17-8C89823F3904}" keepAlive="1" name="Query - MTTIN" description="Connection to the 'MTTIN' query in the workbook." type="5" refreshedVersion="7" background="1" saveData="1">
    <dbPr connection="Provider=Microsoft.Mashup.OleDb.1;Data Source=$Workbook$;Location=MTTIN;Extended Properties=&quot;&quot;" command="SELECT * FROM [MTTIN]"/>
  </connection>
  <connection id="9" xr16:uid="{7A136D5F-0A7D-4960-AB89-26DE88BB0143}" keepAlive="1" name="Query - MTTMI" description="Connection to the 'MTTMI' query in the workbook." type="5" refreshedVersion="7" background="1" saveData="1">
    <dbPr connection="Provider=Microsoft.Mashup.OleDb.1;Data Source=$Workbook$;Location=MTTMI;Extended Properties=&quot;&quot;" command="SELECT * FROM [MTTMI]"/>
  </connection>
  <connection id="10" xr16:uid="{B875D10B-95C2-4703-A16A-7C4F736D0FD8}" keepAlive="1" name="Query - MTTNV" description="Connection to the 'MTTNV' query in the workbook." type="5" refreshedVersion="7" background="1" saveData="1">
    <dbPr connection="Provider=Microsoft.Mashup.OleDb.1;Data Source=$Workbook$;Location=MTTNV;Extended Properties=&quot;&quot;" command="SELECT * FROM [MTTNV]"/>
  </connection>
  <connection id="11" xr16:uid="{CDE763B3-27F7-413C-85FB-C57E33DA2D08}" keepAlive="1" name="Query - MTTSO" description="Connection to the 'MTTSO' query in the workbook." type="5" refreshedVersion="0" background="1">
    <dbPr connection="Provider=Microsoft.Mashup.OleDb.1;Data Source=$Workbook$;Location=MTTSO;Extended Properties=&quot;&quot;" command="SELECT * FROM [MTTSO]"/>
  </connection>
  <connection id="12" xr16:uid="{3A5F7572-B757-4254-A2B9-C118101B2B61}" keepAlive="1" name="Query - NIKE" description="Connection to the 'NIKE' query in the workbook." type="5" refreshedVersion="8" background="1" saveData="1">
    <dbPr connection="Provider=Microsoft.Mashup.OleDb.1;Data Source=$Workbook$;Location=NIKE;Extended Properties=&quot;&quot;" command="SELECT * FROM [NIKE]"/>
  </connection>
  <connection id="13" xr16:uid="{FDCCDB2F-B70F-41D0-8FC1-45D4488CE354}" keepAlive="1" name="Query - NIKE (2)" description="Connection to the 'NIKE (2)' query in the workbook." type="5" refreshedVersion="8" background="1" saveData="1">
    <dbPr connection="Provider=Microsoft.Mashup.OleDb.1;Data Source=$Workbook$;Location=&quot;NIKE (2)&quot;;Extended Properties=&quot;&quot;" command="SELECT * FROM [NIKE (2)]"/>
  </connection>
  <connection id="14" xr16:uid="{C6E9D750-1D20-4AC2-BE4B-D6E9851C4652}" keepAlive="1" name="Query - NV" description="Connection to the 'NV' query in the workbook." type="5" refreshedVersion="7" background="1" saveData="1">
    <dbPr connection="Provider=Microsoft.Mashup.OleDb.1;Data Source=$Workbook$;Location=NV;Extended Properties=&quot;&quot;" command="SELECT * FROM [NV]"/>
  </connection>
  <connection id="15" xr16:uid="{E559AC8C-D534-4065-A0CC-624363CCCCB4}" keepAlive="1" name="Query - NVDA_historical_data" description="Connection to the 'NVDA_historical_data' query in the workbook." type="5" refreshedVersion="8" background="1" saveData="1">
    <dbPr connection="Provider=Microsoft.Mashup.OleDb.1;Data Source=$Workbook$;Location=NVDA_historical_data;Extended Properties=&quot;&quot;" command="SELECT * FROM [NVDA_historical_data]"/>
  </connection>
  <connection id="16" xr16:uid="{F6BB7A69-D548-421B-AC77-830754310D6F}" keepAlive="1" name="Query - SO" description="Connection to the 'SO' query in the workbook." type="5" refreshedVersion="0" background="1">
    <dbPr connection="Provider=Microsoft.Mashup.OleDb.1;Data Source=$Workbook$;Location=SO;Extended Properties=&quot;&quot;" command="SELECT * FROM [SO]"/>
  </connection>
  <connection id="17" xr16:uid="{010BAEB8-56FA-4ECF-8277-AB60AE10A0E3}" keepAlive="1" name="Query - SONY_historical_data (2)" description="Connection to the 'SONY_historical_data (2)' query in the workbook." type="5" refreshedVersion="8" background="1" saveData="1">
    <dbPr connection="Provider=Microsoft.Mashup.OleDb.1;Data Source=$Workbook$;Location=&quot;SONY_historical_data (2)&quot;;Extended Properties=&quot;&quot;" command="SELECT * FROM [SONY_historical_data (2)]"/>
  </connection>
  <connection id="18" xr16:uid="{5193CADA-AEDD-43B1-9886-732566C95ABB}" keepAlive="1" name="Query - Table16" description="Connection to the 'Table16' query in the workbook." type="5" refreshedVersion="7" background="1" saveData="1">
    <dbPr connection="Provider=Microsoft.Mashup.OleDb.1;Data Source=$Workbook$;Location=Table16;Extended Properties=&quot;&quot;" command="SELECT * FROM [Table16]"/>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<sst xmlns="http://schemas.openxmlformats.org/spreadsheetml/2006/main" count="1182" uniqueCount="215">
  <si>
    <t>Price</t>
  </si>
  <si>
    <t>Adj Close</t>
  </si>
  <si>
    <t>Close</t>
  </si>
  <si>
    <t>High</t>
  </si>
  <si>
    <t>Low</t>
  </si>
  <si>
    <t>Open</t>
  </si>
  <si>
    <t>Volume</t>
  </si>
  <si>
    <t>INTC_historical_data.Price</t>
  </si>
  <si>
    <t>INTC_historical_data.Adj Close</t>
  </si>
  <si>
    <t>INTC_historical_data.Close</t>
  </si>
  <si>
    <t>INTC_historical_data.High</t>
  </si>
  <si>
    <t>INTC_historical_data.Low</t>
  </si>
  <si>
    <t>INTC_historical_data.Open</t>
  </si>
  <si>
    <t>INTC_historical_data.Volume</t>
  </si>
  <si>
    <t>MSFT_historical_data.Price</t>
  </si>
  <si>
    <t>MSFT_historical_data.Adj Close</t>
  </si>
  <si>
    <t>MSFT_historical_data.Close</t>
  </si>
  <si>
    <t>MSFT_historical_data.High</t>
  </si>
  <si>
    <t>MSFT_historical_data.Low</t>
  </si>
  <si>
    <t>MSFT_historical_data.Open</t>
  </si>
  <si>
    <t>MSFT_historical_data.Volume</t>
  </si>
  <si>
    <t>NVDA_historical_data.Price</t>
  </si>
  <si>
    <t>NVDA_historical_data.Adj Close</t>
  </si>
  <si>
    <t>NVDA_historical_data.Close</t>
  </si>
  <si>
    <t>NVDA_historical_data.High</t>
  </si>
  <si>
    <t>NVDA_historical_data.Low</t>
  </si>
  <si>
    <t>NVDA_historical_data.Open</t>
  </si>
  <si>
    <t>NVDA_historical_data.Volume</t>
  </si>
  <si>
    <t>SONY_historical_data (2).Price</t>
  </si>
  <si>
    <t>SONY_historical_data (2).Adj Close</t>
  </si>
  <si>
    <t>SONY_historical_data (2).Close</t>
  </si>
  <si>
    <t>SONY_historical_data (2).High</t>
  </si>
  <si>
    <t>SONY_historical_data (2).Low</t>
  </si>
  <si>
    <t>SONY_historical_data (2).Open</t>
  </si>
  <si>
    <t>SONY_historical_data (2).Volume</t>
  </si>
  <si>
    <t>Row Labels</t>
  </si>
  <si>
    <t>Grand Total</t>
  </si>
  <si>
    <t>2020</t>
  </si>
  <si>
    <t>2021</t>
  </si>
  <si>
    <t>Years</t>
  </si>
  <si>
    <t>Adj Close of SONY</t>
  </si>
  <si>
    <t>Adj Close of Apple</t>
  </si>
  <si>
    <t xml:space="preserve">Adj Close of NVDA </t>
  </si>
  <si>
    <t xml:space="preserve">Adj Close of MSFT </t>
  </si>
  <si>
    <t>Adj Close of INTC</t>
  </si>
  <si>
    <t>Sum of Volume</t>
  </si>
  <si>
    <t>Sum of INTC_historical_data.Volume</t>
  </si>
  <si>
    <t>Sum of MSFT_historical_data.Volume</t>
  </si>
  <si>
    <t>Sum of NVDA_historical_data.Volume</t>
  </si>
  <si>
    <t>Sum of SONY_historical_data (2).Volume</t>
  </si>
  <si>
    <t>Mean</t>
  </si>
  <si>
    <t>Standard Error</t>
  </si>
  <si>
    <t>Median</t>
  </si>
  <si>
    <t>Mode</t>
  </si>
  <si>
    <t>Standard Deviation</t>
  </si>
  <si>
    <t>Sample Variance</t>
  </si>
  <si>
    <t>Kurtosis</t>
  </si>
  <si>
    <t>Skewness</t>
  </si>
  <si>
    <t>Range</t>
  </si>
  <si>
    <t>Minimum</t>
  </si>
  <si>
    <t>Maximum</t>
  </si>
  <si>
    <t>Sum</t>
  </si>
  <si>
    <t>Count</t>
  </si>
  <si>
    <t>Confidence Level(95.0%)</t>
  </si>
  <si>
    <t>Qtr1</t>
  </si>
  <si>
    <t>Qtr2</t>
  </si>
  <si>
    <t>Qtr3</t>
  </si>
  <si>
    <t>Qtr4</t>
  </si>
  <si>
    <t>Nov</t>
  </si>
  <si>
    <t>Dec</t>
  </si>
  <si>
    <t>Oct</t>
  </si>
  <si>
    <t>Jan</t>
  </si>
  <si>
    <t>Feb</t>
  </si>
  <si>
    <t>Mar</t>
  </si>
  <si>
    <t>Apr</t>
  </si>
  <si>
    <t>May</t>
  </si>
  <si>
    <t>Jun</t>
  </si>
  <si>
    <t>Jul</t>
  </si>
  <si>
    <t>Aug</t>
  </si>
  <si>
    <t>Sep</t>
  </si>
  <si>
    <t>Mã cổ phiếu đạt giá cao nhất vào thời điểm nào?</t>
  </si>
  <si>
    <t>Mã cổ phiếu đạt giá thấp nhất vào thời điểm nào?</t>
  </si>
  <si>
    <t>Khoảng thời gian từ đáy đến đỉnh là bao lâu?</t>
  </si>
  <si>
    <t>Thời gian ghi nhận</t>
  </si>
  <si>
    <t>Mức tăng trưởng</t>
  </si>
  <si>
    <t>Số lượng giao dịch trung bình</t>
  </si>
  <si>
    <t>Độ lệch chuẩn</t>
  </si>
  <si>
    <t>Hệ số biến thiên</t>
  </si>
  <si>
    <t>Kết luận</t>
  </si>
  <si>
    <t>Biến động thấp</t>
  </si>
  <si>
    <t>Date</t>
  </si>
  <si>
    <t>Giá trị trung bình của từng năm</t>
  </si>
  <si>
    <t>Trung vị Adj Close</t>
  </si>
  <si>
    <t>Tổng giá Adj Close</t>
  </si>
  <si>
    <t>Giá trị Adj Close cao nhất</t>
  </si>
  <si>
    <t>Giá trị Adj Close thấp nhât</t>
  </si>
  <si>
    <t>Ngày có biến động lớn nhất (ADJ)</t>
  </si>
  <si>
    <t>Ngày có biến động lớn nhất (VOLUME)</t>
  </si>
  <si>
    <t>Column1</t>
  </si>
  <si>
    <t>Thời gian ghi nhận2</t>
  </si>
  <si>
    <t>NV.Column1</t>
  </si>
  <si>
    <t>NV.Giá trị trung bình của từng năm</t>
  </si>
  <si>
    <t>NV.Trung vị Adj Close</t>
  </si>
  <si>
    <t>NV.Tổng giá Adj Close</t>
  </si>
  <si>
    <t>NV.Giá trị Adj Close cao nhất</t>
  </si>
  <si>
    <t>NV.Thời gian ghi nhận</t>
  </si>
  <si>
    <t>NV.Giá trị Adj Close thấp nhât</t>
  </si>
  <si>
    <t>NV.Thời gian ghi nhận2</t>
  </si>
  <si>
    <t>MI.Column1</t>
  </si>
  <si>
    <t>MI.Giá trị trung bình của từng năm</t>
  </si>
  <si>
    <t>MI.Trung vị Adj Close</t>
  </si>
  <si>
    <t>MI.Tổng giá Adj Close</t>
  </si>
  <si>
    <t>MI.Giá trị Adj Close cao nhất</t>
  </si>
  <si>
    <t>MI.Thời gian ghi nhận</t>
  </si>
  <si>
    <t>MI.Giá trị Adj Close thấp nhât</t>
  </si>
  <si>
    <t>MI.Thời gian ghi nhận2</t>
  </si>
  <si>
    <t>SO.Column1</t>
  </si>
  <si>
    <t>SO.Giá trị trung bình của từng năm</t>
  </si>
  <si>
    <t>SO.Trung vị Adj Close</t>
  </si>
  <si>
    <t>SO.Tổng giá Adj Close</t>
  </si>
  <si>
    <t>SO.Giá trị Adj Close cao nhất</t>
  </si>
  <si>
    <t>SO.Thời gian ghi nhận</t>
  </si>
  <si>
    <t>SO.Giá trị Adj Close thấp nhât</t>
  </si>
  <si>
    <t>SO.Thời gian ghi nhận2</t>
  </si>
  <si>
    <t>IN.Column1</t>
  </si>
  <si>
    <t>IN.Giá trị trung bình của từng năm</t>
  </si>
  <si>
    <t>IN.Trung vị Adj Close</t>
  </si>
  <si>
    <t>IN.Tổng giá Adj Close</t>
  </si>
  <si>
    <t>IN.Giá trị Adj Close cao nhất</t>
  </si>
  <si>
    <t>IN.Thời gian ghi nhận</t>
  </si>
  <si>
    <t>IN.Giá trị Adj Close thấp nhât</t>
  </si>
  <si>
    <t>IN.Thời gian ghi nhận2</t>
  </si>
  <si>
    <t>MTTNV.Column1</t>
  </si>
  <si>
    <t>MTTNV.Mức tăng trưởng</t>
  </si>
  <si>
    <t>MTTNV.Số lượng giao dịch trung bình</t>
  </si>
  <si>
    <t>MTTNV.Độ lệch chuẩn</t>
  </si>
  <si>
    <t>MTTNV.Hệ số biến thiên</t>
  </si>
  <si>
    <t>MTTNV.Kết luận</t>
  </si>
  <si>
    <t>MTTMI.Column1</t>
  </si>
  <si>
    <t>MTTMI.Mức tăng trưởng</t>
  </si>
  <si>
    <t>MTTMI.Số lượng giao dịch trung bình</t>
  </si>
  <si>
    <t>MTTMI.Độ lệch chuẩn</t>
  </si>
  <si>
    <t>MTTMI.Hệ số biến thiên</t>
  </si>
  <si>
    <t>MTTMI.Kết luận</t>
  </si>
  <si>
    <t>MTTSO.Column1</t>
  </si>
  <si>
    <t>MTTSO.Mức tăng trưởng</t>
  </si>
  <si>
    <t>MTTSO.Số lượng giao dịch trung bình</t>
  </si>
  <si>
    <t>MTTSO.Độ lệch chuẩn</t>
  </si>
  <si>
    <t>MTTSO.Hệ số biến thiên</t>
  </si>
  <si>
    <t>MTTSO.Kết luận</t>
  </si>
  <si>
    <t>MTTIN.Column1</t>
  </si>
  <si>
    <t>MTTIN.Mức tăng trưởng</t>
  </si>
  <si>
    <t>MTTIN.Số lượng giao dịch trung bình</t>
  </si>
  <si>
    <t>MTTIN.Độ lệch chuẩn</t>
  </si>
  <si>
    <t>MTTIN.Hệ số biến thiên</t>
  </si>
  <si>
    <t>MTTIN.Kết luận</t>
  </si>
  <si>
    <t>APZ-Core</t>
  </si>
  <si>
    <t>MSFT ZCORE</t>
  </si>
  <si>
    <t>NVZcore</t>
  </si>
  <si>
    <t>INZCORE</t>
  </si>
  <si>
    <t>SOZCORE</t>
  </si>
  <si>
    <t>Variable</t>
  </si>
  <si>
    <t>MÔ TẢ DỮ LIỆU</t>
  </si>
  <si>
    <t>Trung vị Volume</t>
  </si>
  <si>
    <t>Giá trị Volume cao nhất</t>
  </si>
  <si>
    <t>Giá trị Volume thấp nhât</t>
  </si>
  <si>
    <t>2019</t>
  </si>
  <si>
    <t>2022</t>
  </si>
  <si>
    <t>2023</t>
  </si>
  <si>
    <t>2024</t>
  </si>
  <si>
    <t>Phân vị 25%</t>
  </si>
  <si>
    <t>Phân vị 50%</t>
  </si>
  <si>
    <t>Phân vị 75%</t>
  </si>
  <si>
    <t xml:space="preserve">     </t>
  </si>
  <si>
    <t xml:space="preserve">Câu hỏi </t>
  </si>
  <si>
    <t>Trả lời</t>
  </si>
  <si>
    <r>
      <t xml:space="preserve">1. Xu hướng và biến động của Adj Close và Volume:
</t>
    </r>
    <r>
      <rPr>
        <sz val="20"/>
        <color theme="1"/>
        <rFont val="Arial"/>
        <family val="2"/>
      </rPr>
      <t>- Giá trị trung bình và trung vị của Adj Close/Volume trong từng năm là bao nhiêu?</t>
    </r>
    <r>
      <rPr>
        <b/>
        <sz val="20"/>
        <color theme="1"/>
        <rFont val="Arial"/>
        <family val="2"/>
      </rPr>
      <t xml:space="preserve">
</t>
    </r>
    <r>
      <rPr>
        <sz val="20"/>
        <color theme="1"/>
        <rFont val="Arial"/>
        <family val="2"/>
      </rPr>
      <t xml:space="preserve">- Mức tăng trưởng của Adj Close/Volume qua các năm như thế nào?Năm nào có sự chênh lệch lớn nhất giữa mức tăng trưởng của Adj Close và Volume?
- Độ lệch chuẩn và hệ số biến thiên (CV) của Adj Close/Volume qua các năm có gì thay đổi?
- Giá trị cao nhất và thấp nhất của Adj Close/Volume từng năm là bao nhiêu? Vào ngày xảy ra?Khoảng thời gian từ đáy lên đỉnh là bao lâu
</t>
    </r>
    <r>
      <rPr>
        <b/>
        <sz val="20"/>
        <color theme="1"/>
        <rFont val="Arial"/>
        <family val="2"/>
      </rPr>
      <t xml:space="preserve">3. Các phân vị:
</t>
    </r>
    <r>
      <rPr>
        <sz val="20"/>
        <color theme="1"/>
        <rFont val="Arial"/>
        <family val="2"/>
      </rPr>
      <t xml:space="preserve">- Giá trị của phân vị 25%, 50% (trung vị), và 75% của Adj Close/Volume qua các năm là gì?
- Có xu hướng gì về sự thay đổi trong các phân vị qua các năm không? 
</t>
    </r>
    <r>
      <rPr>
        <b/>
        <sz val="20"/>
        <color theme="1"/>
        <rFont val="Arial"/>
        <family val="2"/>
      </rPr>
      <t xml:space="preserve">2. So sánh giữa các năm:
</t>
    </r>
    <r>
      <rPr>
        <sz val="20"/>
        <color theme="1"/>
        <rFont val="Arial"/>
        <family val="2"/>
      </rPr>
      <t xml:space="preserve">- Năm nào có mức biến động lớn nhất/nhỏ nhất của Adj Close hoặc Volume?
- So sánh giá trị trung bình của Adj Close và Volume giữa các năm. Nhận xét về mối quan hệ giữa giá và khối lượng giao dịch? 
</t>
    </r>
    <r>
      <rPr>
        <b/>
        <sz val="20"/>
        <color theme="1"/>
        <rFont val="Arial"/>
        <family val="2"/>
      </rPr>
      <t xml:space="preserve">4. Tăng trưởng và kết luận tổng quát:
</t>
    </r>
    <r>
      <rPr>
        <sz val="20"/>
        <color theme="1"/>
        <rFont val="Arial"/>
        <family val="2"/>
      </rPr>
      <t xml:space="preserve">- Tổng giá trị Adj Close và Volume của từng năm là bao nhiêu? Năm nào cao nhất/thấp nhất?
- Xu hướng chung của Adj Close (tăng hay giảm) qua giai đoạn từ 2019 đến 2024?
- Khối lượng giao dịch Volume có xu hướng thay đổi như thế nào qua các năm?
</t>
    </r>
    <r>
      <rPr>
        <b/>
        <sz val="20"/>
        <color theme="1"/>
        <rFont val="Arial"/>
        <family val="2"/>
      </rPr>
      <t xml:space="preserve">5. Biến động thấp/cao:
</t>
    </r>
    <r>
      <rPr>
        <sz val="20"/>
        <color theme="1"/>
        <rFont val="Arial"/>
        <family val="2"/>
      </rPr>
      <t>- Dựa vào các hệ số biến thiên và phân tích tổng quan, năm nào được coi là "biến động thấp" hoặc có "biến động cao"?</t>
    </r>
  </si>
  <si>
    <t>Giá trị AdjClose trung bình của từng năm</t>
  </si>
  <si>
    <t>Giá trị  Volume trung bình của từng năm</t>
  </si>
  <si>
    <t>Giá trị AdjClosetrung bình của từng năm</t>
  </si>
  <si>
    <t>Hệ số biến thiên AdjClose</t>
  </si>
  <si>
    <t>Hệ số biến thiên Volume</t>
  </si>
  <si>
    <t>Mức tăng trưởng AdjClose</t>
  </si>
  <si>
    <t>Mức tăng trưởng Volume</t>
  </si>
  <si>
    <t>AAPL</t>
  </si>
  <si>
    <t>SONY</t>
  </si>
  <si>
    <t>NVDA</t>
  </si>
  <si>
    <t>MSFT</t>
  </si>
  <si>
    <t>INTC</t>
  </si>
  <si>
    <t>Nhập ngày</t>
  </si>
  <si>
    <t>Số tiền</t>
  </si>
  <si>
    <t>1. Xu hướng trung bình giá điều chỉnh qua các năm và quý ?Quý nào thường có giá trị trung bình cao nhất hoặc thấp nhất trong các năm?
2. Sự biến động giữa các quý trong một năm xảy ra như thế nào 
3. Hiệu suất giữa các quý như thế nào 
4. Phân tích liệu có xu hướng tăng giá vào các quý cụ thể như Q1 hoặc Q4, thường xảy ra trong các ngành hoặc chu kỳ kinh tế đặc thù.
5. Giá trung bình các quý thay đổi như thế nào so với giá trị tổng trung bình?Chênh lệch giá điều chỉnh giữa Qtr1 và Qtr4 thường là bao nhiêu? Chênh lệch này có xu hướng tăng hay giảm theo năm?</t>
  </si>
  <si>
    <r>
      <rPr>
        <b/>
        <sz val="16"/>
        <color theme="1"/>
        <rFont val="Arial"/>
        <family val="2"/>
      </rPr>
      <t xml:space="preserve">1. Xu hướng và biến động của Adj Close và Volume:
</t>
    </r>
    <r>
      <rPr>
        <sz val="16"/>
        <color theme="1"/>
        <rFont val="Arial"/>
        <family val="2"/>
      </rPr>
      <t>- Giá trị trung bình và trung vị của Adj Close/Volume trong từng năm là bao nhiêu?</t>
    </r>
    <r>
      <rPr>
        <b/>
        <sz val="16"/>
        <color theme="1"/>
        <rFont val="Arial"/>
        <family val="2"/>
      </rPr>
      <t xml:space="preserve">
</t>
    </r>
    <r>
      <rPr>
        <sz val="16"/>
        <color theme="1"/>
        <rFont val="Arial"/>
        <family val="2"/>
      </rPr>
      <t xml:space="preserve">- Mức tăng trưởng của Adj Close/Volume qua các năm như thế nào?Năm nào có sự chênh lệch lớn nhất giữa mức tăng trưởng của Adj Close và Volume?
- Độ lệch chuẩn và hệ số biến thiên (CV) của Adj Close/Volume qua các năm có gì thay đổi?
- Giá trị cao nhất và thấp nhất của Adj Close/Volume từng năm là bao nhiêu? Vào ngày xảy ra?Khoảng thời gian từ đáy lên đỉnh là bao lâu
</t>
    </r>
    <r>
      <rPr>
        <b/>
        <sz val="16"/>
        <color theme="1"/>
        <rFont val="Arial"/>
        <family val="2"/>
      </rPr>
      <t xml:space="preserve">3. Các phân vị:
</t>
    </r>
    <r>
      <rPr>
        <sz val="16"/>
        <color theme="1"/>
        <rFont val="Arial"/>
        <family val="2"/>
      </rPr>
      <t xml:space="preserve">- Giá trị của phân vị 25%, 50% (trung vị), và 75% của Adj Close/Volume qua các năm là gì?
- Có xu hướng gì về sự thay đổi trong các phân vị qua các năm không? 
</t>
    </r>
    <r>
      <rPr>
        <b/>
        <sz val="16"/>
        <color theme="1"/>
        <rFont val="Arial"/>
        <family val="2"/>
      </rPr>
      <t xml:space="preserve">2. So sánh giữa các năm:
</t>
    </r>
    <r>
      <rPr>
        <sz val="16"/>
        <color theme="1"/>
        <rFont val="Arial"/>
        <family val="2"/>
      </rPr>
      <t xml:space="preserve">- Năm nào có mức biến động lớn nhất/nhỏ nhất của Adj Close hoặc Volume?
- So sánh giá trị trung bình của Adj Close và Volume giữa các năm. Nhận xét về mối quan hệ giữa giá và khối lượng giao dịch? 
</t>
    </r>
    <r>
      <rPr>
        <b/>
        <sz val="16"/>
        <color theme="1"/>
        <rFont val="Arial"/>
        <family val="2"/>
      </rPr>
      <t xml:space="preserve">4. Tăng trưởng và kết luận tổng quát:
</t>
    </r>
    <r>
      <rPr>
        <sz val="16"/>
        <color theme="1"/>
        <rFont val="Arial"/>
        <family val="2"/>
      </rPr>
      <t xml:space="preserve">- Tổng giá trị Adj Close và Volume của từng năm là bao nhiêu? Năm nào cao nhất/thấp nhất?
- Xu hướng chung của Adj Close (tăng hay giảm) qua giai đoạn từ 2019 đến 2024?
- Khối lượng giao dịch Volume có xu hướng thay đổi như thế nào qua các năm?
</t>
    </r>
    <r>
      <rPr>
        <b/>
        <sz val="16"/>
        <color theme="1"/>
        <rFont val="Arial"/>
        <family val="2"/>
      </rPr>
      <t xml:space="preserve">5. Biến động thấp/cao:
</t>
    </r>
    <r>
      <rPr>
        <sz val="16"/>
        <color theme="1"/>
        <rFont val="Arial"/>
        <family val="2"/>
      </rPr>
      <t>- Dựa vào các hệ số biến thiên và phân tích tổng quan, năm nào được coi là "biến động thấp" hoặc có "biến động cao"?</t>
    </r>
  </si>
  <si>
    <t xml:space="preserve">Month </t>
  </si>
  <si>
    <t>Series</t>
  </si>
  <si>
    <t>Centered Series</t>
  </si>
  <si>
    <t>Lag</t>
  </si>
  <si>
    <t>Autocorrelation</t>
  </si>
  <si>
    <t>Average of Adj Close</t>
  </si>
  <si>
    <t>MÔ TẢ DỮ LIỆU AAPL</t>
  </si>
  <si>
    <t>MÔ TẢ DỮ LIỆU NVDA</t>
  </si>
  <si>
    <t>MÔ TẢ DỮ LIỆU MSFT</t>
  </si>
  <si>
    <t>MÔ TẢ DỮ LIỆU SONY</t>
  </si>
  <si>
    <t>volume</t>
  </si>
  <si>
    <t>adj</t>
  </si>
  <si>
    <t>volum</t>
  </si>
  <si>
    <r>
      <t xml:space="preserve">1. Xu hướng và biến động của Adj Close và Volume:
</t>
    </r>
    <r>
      <rPr>
        <sz val="18"/>
        <color theme="1"/>
        <rFont val="Arial"/>
        <family val="2"/>
      </rPr>
      <t>- Giá trị trung bình và trung vị của Adj Close/Volume trong từng năm là bao nhiêu?</t>
    </r>
    <r>
      <rPr>
        <b/>
        <sz val="18"/>
        <color theme="1"/>
        <rFont val="Arial"/>
        <family val="2"/>
      </rPr>
      <t xml:space="preserve">
</t>
    </r>
    <r>
      <rPr>
        <sz val="18"/>
        <color theme="1"/>
        <rFont val="Arial"/>
        <family val="2"/>
      </rPr>
      <t xml:space="preserve">- Mức tăng trưởng của Adj Close/Volume qua các năm như thế nào?Năm nào có sự chênh lệch lớn nhất giữa mức tăng trưởng của Adj Close và Volume?
- Độ lệch chuẩn và hệ số biến thiên (CV) của Adj Close/Volume qua các năm có gì thay đổi?
- Giá trị cao nhất và thấp nhất của Adj Close/Volume từng năm là bao nhiêu? Vào ngày xảy ra?Khoảng thời gian từ đáy lên đỉnh là bao lâu
</t>
    </r>
    <r>
      <rPr>
        <b/>
        <sz val="18"/>
        <color theme="1"/>
        <rFont val="Arial"/>
        <family val="2"/>
      </rPr>
      <t xml:space="preserve">3. Các phân vị:
</t>
    </r>
    <r>
      <rPr>
        <sz val="18"/>
        <color theme="1"/>
        <rFont val="Arial"/>
        <family val="2"/>
      </rPr>
      <t xml:space="preserve">- Giá trị của phân vị 25%, 50% (trung vị), và 75% của Adj Close/Volume qua các năm là gì?
- Có xu hướng gì về sự thay đổi trong các phân vị qua các năm không? 
</t>
    </r>
    <r>
      <rPr>
        <b/>
        <sz val="18"/>
        <color theme="1"/>
        <rFont val="Arial"/>
        <family val="2"/>
      </rPr>
      <t xml:space="preserve">2. So sánh giữa các năm:
</t>
    </r>
    <r>
      <rPr>
        <sz val="18"/>
        <color theme="1"/>
        <rFont val="Arial"/>
        <family val="2"/>
      </rPr>
      <t xml:space="preserve">- Năm nào có mức biến động lớn nhất/nhỏ nhất của Adj Close hoặc Volume?
- So sánh giá trị trung bình của Adj Close và Volume giữa các năm. Nhận xét về mối quan hệ giữa giá và khối lượng giao dịch? 
</t>
    </r>
    <r>
      <rPr>
        <b/>
        <sz val="18"/>
        <color theme="1"/>
        <rFont val="Arial"/>
        <family val="2"/>
      </rPr>
      <t xml:space="preserve">4. Tăng trưởng và kết luận tổng quát:
</t>
    </r>
    <r>
      <rPr>
        <sz val="18"/>
        <color theme="1"/>
        <rFont val="Arial"/>
        <family val="2"/>
      </rPr>
      <t xml:space="preserve">- Tổng giá trị Adj Close và Volume của từng năm là bao nhiêu? Năm nào cao nhất/thấp nhất?
- Xu hướng chung của Adj Close (tăng hay giảm) qua giai đoạn từ 2019 đến 2024?
- Khối lượng giao dịch Volume có xu hướng thay đổi như thế nào qua các năm?
</t>
    </r>
    <r>
      <rPr>
        <b/>
        <sz val="18"/>
        <color theme="1"/>
        <rFont val="Arial"/>
        <family val="2"/>
      </rPr>
      <t xml:space="preserve">5. Biến động thấp/cao:
</t>
    </r>
    <r>
      <rPr>
        <sz val="18"/>
        <color theme="1"/>
        <rFont val="Arial"/>
        <family val="2"/>
      </rPr>
      <t>- Dựa vào các hệ số biến thiên và phân tích tổng quan, năm nào được coi là "biến động thấp" hoặc có "biến động cao"?</t>
    </r>
  </si>
  <si>
    <t xml:space="preserve">Trình bày </t>
  </si>
  <si>
    <t>Tổng giao dịch</t>
  </si>
  <si>
    <t>Volume trung bình của từng năm</t>
  </si>
  <si>
    <t>Sum of Adj Close</t>
  </si>
  <si>
    <t>Tỷ lệ tăng trưởng</t>
  </si>
  <si>
    <t>Tỷ suất tích lũy</t>
  </si>
  <si>
    <t>Giá trị đầu</t>
  </si>
  <si>
    <t>adc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</si>
</sst>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F800]dddd\,\ mmmm\ dd\,\ yyyy"/>
    <numFmt numFmtId="165" formatCode="&quot;$&quot;#,##0.00"/>
    <numFmt numFmtId="166" formatCode="0.0000000000"/>
    <numFmt numFmtId="167" formatCode="0.0000"/>
    <numFmt numFmtId="168" formatCode="0.0%"/>
    <numFmt numFmtId="169" formatCode="0.0"/>
    <numFmt numFmtId="170" formatCode="0.00000000"/>
  </numFmts>
  <fonts count="20">
    <font>
      <sz val="11"/>
      <color theme="1"/>
      <name val="Aptos Narrow"/>
      <family val="2"/>
      <scheme val="minor"/>
    </font>
    <font>
      <sz val="8"/>
      <name val="Aptos Narrow"/>
      <family val="2"/>
      <scheme val="minor"/>
    </font>
    <font>
      <i/>
      <sz val="11"/>
      <color theme="1"/>
      <name val="Aptos Narrow"/>
      <family val="2"/>
      <scheme val="minor"/>
    </font>
    <font>
      <sz val="11"/>
      <color theme="1"/>
      <name val="Aptos Narrow"/>
      <family val="2"/>
      <scheme val="minor"/>
    </font>
    <font>
      <sz val="11"/>
      <color theme="1"/>
      <name val="Arial"/>
      <family val="2"/>
    </font>
    <font>
      <i/>
      <sz val="11"/>
      <color theme="0"/>
      <name val="Arial"/>
      <family val="2"/>
    </font>
    <font>
      <b/>
      <sz val="18"/>
      <color theme="1"/>
      <name val="Arial"/>
      <family val="2"/>
    </font>
    <font>
      <b/>
      <i/>
      <sz val="11"/>
      <color theme="0"/>
      <name val="Arial"/>
      <family val="2"/>
    </font>
    <font>
      <b/>
      <sz val="11"/>
      <color theme="1"/>
      <name val="Aptos Narrow"/>
      <family val="2"/>
      <scheme val="minor"/>
    </font>
    <font>
      <b/>
      <sz val="11"/>
      <color theme="1"/>
      <name val="Arial"/>
      <family val="2"/>
    </font>
    <font>
      <b/>
      <sz val="14"/>
      <color theme="1"/>
      <name val="Arial"/>
      <family val="2"/>
    </font>
    <font>
      <b/>
      <sz val="18"/>
      <color theme="1"/>
      <name val="Calibri"/>
      <family val="2"/>
    </font>
    <font>
      <b/>
      <sz val="20"/>
      <color theme="1"/>
      <name val="Arial"/>
      <family val="2"/>
    </font>
    <font>
      <sz val="20"/>
      <color theme="1"/>
      <name val="Arial"/>
      <family val="2"/>
    </font>
    <font>
      <b/>
      <sz val="11"/>
      <color theme="0"/>
      <name val="Arial"/>
      <family val="2"/>
    </font>
    <font>
      <b/>
      <sz val="11"/>
      <color theme="0"/>
      <name val="Aptos Narrow"/>
      <family val="2"/>
      <scheme val="minor"/>
    </font>
    <font>
      <b/>
      <sz val="11"/>
      <color theme="1"/>
      <name val="Aptos Narrow"/>
      <scheme val="minor"/>
    </font>
    <font>
      <sz val="16"/>
      <color theme="1"/>
      <name val="Arial"/>
      <family val="2"/>
    </font>
    <font>
      <b/>
      <sz val="16"/>
      <color theme="1"/>
      <name val="Arial"/>
      <family val="2"/>
    </font>
    <font>
      <sz val="18"/>
      <color theme="1"/>
      <name val="Arial"/>
      <family val="2"/>
    </font>
  </fonts>
  <fills count="11">
    <fill>
      <patternFill patternType="none"/>
    </fill>
    <fill>
      <patternFill patternType="gray125"/>
    </fill>
    <fill>
      <patternFill patternType="solid">
        <fgColor theme="3" tint="0.499984740745262"/>
        <bgColor indexed="64"/>
      </patternFill>
    </fill>
    <fill>
      <patternFill patternType="solid">
        <fgColor theme="3" tint="0.749992370372631"/>
        <bgColor indexed="64"/>
      </patternFill>
    </fill>
    <fill>
      <patternFill patternType="solid">
        <fgColor theme="7" tint="0.79998168889431442"/>
        <bgColor theme="7" tint="0.79998168889431442"/>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theme="3" tint="0.249977111117893"/>
        <bgColor indexed="64"/>
      </patternFill>
    </fill>
    <fill>
      <patternFill patternType="solid">
        <fgColor theme="0"/>
        <bgColor indexed="64"/>
      </patternFill>
    </fill>
    <fill>
      <patternFill patternType="solid">
        <fgColor theme="4"/>
        <bgColor theme="4"/>
      </patternFill>
    </fill>
    <fill>
      <patternFill patternType="solid">
        <fgColor rgb="FFFFFF00"/>
        <bgColor indexed="64"/>
      </patternFill>
    </fill>
  </fills>
  <borders count="27">
    <border>
      <left/>
      <right/>
      <top/>
      <bottom/>
      <diagonal/>
    </border>
    <border>
      <left/>
      <right/>
      <top/>
      <bottom style="thin">
        <color indexed="64"/>
      </bottom>
      <diagonal/>
    </border>
    <border>
      <left style="thin">
        <color theme="7"/>
      </left>
      <right style="thin">
        <color theme="7"/>
      </right>
      <top style="thin">
        <color theme="7"/>
      </top>
      <bottom style="thin">
        <color theme="7"/>
      </bottom>
      <diagonal/>
    </border>
    <border>
      <left style="thin">
        <color theme="7"/>
      </left>
      <right style="thin">
        <color theme="7"/>
      </right>
      <top style="medium">
        <color indexed="64"/>
      </top>
      <bottom style="thin">
        <color indexed="6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7"/>
      </left>
      <right style="thin">
        <color theme="7"/>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7"/>
      </left>
      <right/>
      <top style="medium">
        <color indexed="64"/>
      </top>
      <bottom/>
      <diagonal/>
    </border>
    <border>
      <left style="thin">
        <color theme="4" tint="0.39997558519241921"/>
      </left>
      <right/>
      <top style="thin">
        <color indexed="64"/>
      </top>
      <bottom/>
      <diagonal/>
    </border>
    <border>
      <left style="thin">
        <color theme="7"/>
      </left>
      <right/>
      <top style="thin">
        <color theme="4" tint="0.39997558519241921"/>
      </top>
      <bottom/>
      <diagonal/>
    </border>
    <border>
      <left style="thin">
        <color theme="7"/>
      </left>
      <right style="thin">
        <color theme="7"/>
      </right>
      <top style="thin">
        <color theme="4" tint="0.39997558519241921"/>
      </top>
      <bottom/>
      <diagonal/>
    </border>
    <border>
      <left/>
      <right style="thin">
        <color theme="7"/>
      </right>
      <top/>
      <bottom style="thin">
        <color indexed="64"/>
      </bottom>
      <diagonal/>
    </border>
    <border>
      <left style="thin">
        <color theme="7"/>
      </left>
      <right/>
      <top/>
      <bottom style="thin">
        <color indexed="64"/>
      </bottom>
      <diagonal/>
    </border>
    <border>
      <left style="thin">
        <color theme="4" tint="0.39997558519241921"/>
      </left>
      <right/>
      <top/>
      <bottom/>
      <diagonal/>
    </border>
    <border>
      <left/>
      <right style="thin">
        <color theme="4" tint="0.39997558519241921"/>
      </right>
      <top/>
      <bottom/>
      <diagonal/>
    </border>
    <border>
      <left style="thin">
        <color theme="4" tint="0.39997558519241921"/>
      </left>
      <right style="thin">
        <color theme="4" tint="0.39997558519241921"/>
      </right>
      <top style="thin">
        <color indexed="64"/>
      </top>
      <bottom/>
      <diagonal/>
    </border>
    <border>
      <left/>
      <right/>
      <top style="thin">
        <color indexed="64"/>
      </top>
      <bottom style="thin">
        <color theme="4" tint="0.39997558519241921"/>
      </bottom>
      <diagonal/>
    </border>
    <border>
      <left style="thin">
        <color indexed="64"/>
      </left>
      <right/>
      <top style="thin">
        <color indexed="64"/>
      </top>
      <bottom/>
      <diagonal/>
    </border>
    <border>
      <left/>
      <right/>
      <top/>
      <bottom style="thin">
        <color theme="4" tint="0.39997558519241921"/>
      </bottom>
      <diagonal/>
    </border>
    <border>
      <left/>
      <right/>
      <top style="thin">
        <color theme="7" tint="0.39997558519241921"/>
      </top>
      <bottom style="thin">
        <color theme="7" tint="0.39997558519241921"/>
      </bottom>
      <diagonal/>
    </border>
  </borders>
  <cellStyleXfs count="3">
    <xf numFmtId="0" fontId="0" fillId="0" borderId="0"/>
    <xf numFmtId="9" fontId="3" fillId="0" borderId="0" applyFont="0" applyFill="0" applyBorder="0" applyAlignment="0" applyProtection="0"/>
    <xf numFmtId="43" fontId="3" fillId="0" borderId="0" applyFont="0" applyFill="0" applyBorder="0" applyAlignment="0" applyProtection="0"/>
  </cellStyleXfs>
  <cellXfs count="133">
    <xf numFmtId="0" fontId="0" fillId="0" borderId="0" xfId="0"/>
    <xf numFmtId="22"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2" fillId="0" borderId="0" xfId="0" applyFont="1" applyAlignment="1">
      <alignment horizontal="center"/>
    </xf>
    <xf numFmtId="0" fontId="0" fillId="0" borderId="0" xfId="0" applyAlignment="1">
      <alignment horizontal="left" indent="1"/>
    </xf>
    <xf numFmtId="0" fontId="0" fillId="0" borderId="0" xfId="0" applyAlignment="1">
      <alignment horizontal="left" indent="2"/>
    </xf>
    <xf numFmtId="164" fontId="0" fillId="0" borderId="0" xfId="0" applyNumberFormat="1"/>
    <xf numFmtId="165" fontId="0" fillId="0" borderId="0" xfId="0" applyNumberFormat="1"/>
    <xf numFmtId="168" fontId="0" fillId="0" borderId="0" xfId="1" applyNumberFormat="1" applyFont="1"/>
    <xf numFmtId="0" fontId="4" fillId="0" borderId="0" xfId="0" applyFont="1"/>
    <xf numFmtId="22" fontId="4" fillId="0" borderId="0" xfId="0" applyNumberFormat="1" applyFont="1"/>
    <xf numFmtId="164" fontId="4" fillId="0" borderId="0" xfId="0" applyNumberFormat="1" applyFont="1"/>
    <xf numFmtId="165" fontId="4" fillId="0" borderId="0" xfId="0" applyNumberFormat="1" applyFont="1"/>
    <xf numFmtId="0" fontId="4" fillId="2" borderId="0" xfId="0" applyFont="1" applyFill="1"/>
    <xf numFmtId="0" fontId="5" fillId="2" borderId="1" xfId="0" applyFont="1" applyFill="1" applyBorder="1" applyAlignment="1">
      <alignment horizontal="center"/>
    </xf>
    <xf numFmtId="0" fontId="7" fillId="2" borderId="3" xfId="0" applyFont="1" applyFill="1" applyBorder="1" applyAlignment="1">
      <alignment horizontal="center"/>
    </xf>
    <xf numFmtId="0" fontId="4" fillId="4" borderId="2" xfId="0" applyFont="1" applyFill="1" applyBorder="1"/>
    <xf numFmtId="0" fontId="4" fillId="0" borderId="2" xfId="0" applyFont="1" applyBorder="1"/>
    <xf numFmtId="2" fontId="4" fillId="0" borderId="0" xfId="0" applyNumberFormat="1" applyFont="1"/>
    <xf numFmtId="9" fontId="4" fillId="0" borderId="4" xfId="1" applyFont="1" applyBorder="1"/>
    <xf numFmtId="0" fontId="4" fillId="0" borderId="4" xfId="0" applyFont="1" applyBorder="1"/>
    <xf numFmtId="166" fontId="4" fillId="0" borderId="4" xfId="0" applyNumberFormat="1" applyFont="1" applyBorder="1"/>
    <xf numFmtId="0" fontId="4" fillId="0" borderId="5" xfId="0" applyFont="1" applyBorder="1"/>
    <xf numFmtId="9" fontId="4" fillId="5" borderId="4" xfId="1" applyFont="1" applyFill="1" applyBorder="1"/>
    <xf numFmtId="0" fontId="4" fillId="5" borderId="4" xfId="0" applyFont="1" applyFill="1" applyBorder="1"/>
    <xf numFmtId="166" fontId="4" fillId="5" borderId="4" xfId="0" applyNumberFormat="1" applyFont="1" applyFill="1" applyBorder="1"/>
    <xf numFmtId="0" fontId="4" fillId="5" borderId="5" xfId="0" applyFont="1" applyFill="1" applyBorder="1"/>
    <xf numFmtId="0" fontId="7" fillId="2" borderId="6" xfId="0" applyFont="1" applyFill="1" applyBorder="1" applyAlignment="1">
      <alignment horizontal="center"/>
    </xf>
    <xf numFmtId="1" fontId="4" fillId="0" borderId="0" xfId="0" applyNumberFormat="1" applyFont="1"/>
    <xf numFmtId="43" fontId="4" fillId="0" borderId="7" xfId="2" applyFont="1" applyBorder="1"/>
    <xf numFmtId="0" fontId="4" fillId="0" borderId="7" xfId="2" applyNumberFormat="1" applyFont="1" applyBorder="1"/>
    <xf numFmtId="0" fontId="9" fillId="7" borderId="0" xfId="0" applyFont="1" applyFill="1"/>
    <xf numFmtId="0" fontId="4" fillId="7" borderId="0" xfId="0" applyFont="1" applyFill="1"/>
    <xf numFmtId="0" fontId="10" fillId="7" borderId="0" xfId="0" applyFont="1" applyFill="1"/>
    <xf numFmtId="0" fontId="11" fillId="0" borderId="0" xfId="0" applyFont="1" applyAlignment="1">
      <alignment vertical="center" wrapText="1"/>
    </xf>
    <xf numFmtId="0" fontId="0" fillId="0" borderId="9" xfId="0" applyBorder="1"/>
    <xf numFmtId="0" fontId="0" fillId="8" borderId="0" xfId="0" applyFill="1"/>
    <xf numFmtId="0" fontId="2" fillId="8" borderId="1" xfId="0" applyFont="1" applyFill="1" applyBorder="1" applyAlignment="1">
      <alignment horizontal="center"/>
    </xf>
    <xf numFmtId="0" fontId="0" fillId="5" borderId="12" xfId="0" applyFill="1" applyBorder="1"/>
    <xf numFmtId="22" fontId="0" fillId="5" borderId="12" xfId="0" applyNumberFormat="1" applyFill="1" applyBorder="1"/>
    <xf numFmtId="0" fontId="0" fillId="0" borderId="12" xfId="0" applyBorder="1"/>
    <xf numFmtId="22" fontId="0" fillId="0" borderId="12" xfId="0" applyNumberFormat="1" applyBorder="1"/>
    <xf numFmtId="0" fontId="4" fillId="5" borderId="15" xfId="0" applyFont="1" applyFill="1" applyBorder="1"/>
    <xf numFmtId="0" fontId="4" fillId="5" borderId="8" xfId="0" applyFont="1" applyFill="1" applyBorder="1"/>
    <xf numFmtId="0" fontId="4" fillId="0" borderId="11" xfId="0" applyFont="1" applyBorder="1"/>
    <xf numFmtId="0" fontId="4" fillId="0" borderId="12" xfId="0" applyFont="1" applyBorder="1"/>
    <xf numFmtId="0" fontId="4" fillId="5" borderId="11" xfId="0" applyFont="1" applyFill="1" applyBorder="1"/>
    <xf numFmtId="0" fontId="4" fillId="5" borderId="12" xfId="0" applyFont="1" applyFill="1" applyBorder="1"/>
    <xf numFmtId="0" fontId="7" fillId="2" borderId="0" xfId="0" applyFont="1" applyFill="1" applyAlignment="1">
      <alignment horizontal="center"/>
    </xf>
    <xf numFmtId="0" fontId="7" fillId="2" borderId="14" xfId="0" applyFont="1" applyFill="1" applyBorder="1" applyAlignment="1">
      <alignment horizontal="center"/>
    </xf>
    <xf numFmtId="0" fontId="7" fillId="2" borderId="16" xfId="0" applyFont="1" applyFill="1" applyBorder="1" applyAlignment="1">
      <alignment horizontal="center"/>
    </xf>
    <xf numFmtId="0" fontId="7" fillId="2" borderId="17" xfId="0" applyFont="1" applyFill="1" applyBorder="1" applyAlignment="1">
      <alignment horizontal="center"/>
    </xf>
    <xf numFmtId="1" fontId="4" fillId="5" borderId="12" xfId="0" applyNumberFormat="1" applyFont="1" applyFill="1" applyBorder="1"/>
    <xf numFmtId="0" fontId="9" fillId="0" borderId="0" xfId="0" applyFont="1"/>
    <xf numFmtId="0" fontId="7" fillId="2" borderId="18" xfId="0" applyFont="1" applyFill="1" applyBorder="1" applyAlignment="1">
      <alignment horizontal="center"/>
    </xf>
    <xf numFmtId="0" fontId="7" fillId="2" borderId="19" xfId="0" applyFont="1" applyFill="1" applyBorder="1" applyAlignment="1">
      <alignment horizontal="center"/>
    </xf>
    <xf numFmtId="0" fontId="9" fillId="5" borderId="8" xfId="0" applyFont="1" applyFill="1" applyBorder="1"/>
    <xf numFmtId="0" fontId="9" fillId="0" borderId="12" xfId="0" applyFont="1" applyBorder="1"/>
    <xf numFmtId="0" fontId="9" fillId="5" borderId="12" xfId="0" applyFont="1" applyFill="1" applyBorder="1"/>
    <xf numFmtId="0" fontId="16" fillId="0" borderId="0" xfId="0" applyFont="1"/>
    <xf numFmtId="0" fontId="9" fillId="5" borderId="10" xfId="0" applyFont="1" applyFill="1" applyBorder="1"/>
    <xf numFmtId="0" fontId="9" fillId="0" borderId="10" xfId="0" applyFont="1" applyBorder="1"/>
    <xf numFmtId="14" fontId="4" fillId="2" borderId="0" xfId="0" applyNumberFormat="1" applyFont="1" applyFill="1"/>
    <xf numFmtId="14" fontId="4" fillId="0" borderId="0" xfId="0" applyNumberFormat="1" applyFont="1"/>
    <xf numFmtId="0" fontId="14" fillId="7" borderId="11" xfId="0" applyFont="1" applyFill="1" applyBorder="1"/>
    <xf numFmtId="0" fontId="14" fillId="7" borderId="12" xfId="0" applyFont="1" applyFill="1" applyBorder="1"/>
    <xf numFmtId="0" fontId="14" fillId="7" borderId="13" xfId="0" applyFont="1" applyFill="1" applyBorder="1"/>
    <xf numFmtId="0" fontId="9" fillId="7" borderId="11" xfId="0" applyFont="1" applyFill="1" applyBorder="1"/>
    <xf numFmtId="0" fontId="4" fillId="7" borderId="12" xfId="0" applyFont="1" applyFill="1" applyBorder="1"/>
    <xf numFmtId="0" fontId="4" fillId="7" borderId="13" xfId="0" applyFont="1" applyFill="1" applyBorder="1"/>
    <xf numFmtId="0" fontId="4" fillId="5" borderId="22" xfId="0" applyFont="1" applyFill="1" applyBorder="1"/>
    <xf numFmtId="0" fontId="9" fillId="7" borderId="20" xfId="0" applyFont="1" applyFill="1" applyBorder="1"/>
    <xf numFmtId="0" fontId="4" fillId="7" borderId="21" xfId="0" applyFont="1" applyFill="1" applyBorder="1"/>
    <xf numFmtId="167" fontId="4" fillId="5" borderId="12" xfId="0" applyNumberFormat="1" applyFont="1" applyFill="1" applyBorder="1"/>
    <xf numFmtId="2" fontId="4" fillId="5" borderId="12" xfId="0" applyNumberFormat="1" applyFont="1" applyFill="1" applyBorder="1"/>
    <xf numFmtId="164" fontId="4" fillId="5" borderId="8" xfId="0" applyNumberFormat="1" applyFont="1" applyFill="1" applyBorder="1"/>
    <xf numFmtId="9" fontId="4" fillId="5" borderId="8" xfId="1" applyFont="1" applyFill="1" applyBorder="1"/>
    <xf numFmtId="43" fontId="4" fillId="5" borderId="24" xfId="2" applyFont="1" applyFill="1" applyBorder="1"/>
    <xf numFmtId="164" fontId="4" fillId="0" borderId="12" xfId="0" applyNumberFormat="1" applyFont="1" applyBorder="1"/>
    <xf numFmtId="9" fontId="4" fillId="6" borderId="12" xfId="1" applyFont="1" applyFill="1" applyBorder="1"/>
    <xf numFmtId="43" fontId="4" fillId="0" borderId="24" xfId="2" applyFont="1" applyBorder="1"/>
    <xf numFmtId="164" fontId="4" fillId="5" borderId="12" xfId="0" applyNumberFormat="1" applyFont="1" applyFill="1" applyBorder="1"/>
    <xf numFmtId="0" fontId="9" fillId="7" borderId="10" xfId="0" applyFont="1" applyFill="1" applyBorder="1"/>
    <xf numFmtId="0" fontId="4" fillId="7" borderId="4" xfId="0" applyFont="1" applyFill="1" applyBorder="1"/>
    <xf numFmtId="0" fontId="4" fillId="7" borderId="23" xfId="0" applyFont="1" applyFill="1" applyBorder="1"/>
    <xf numFmtId="0" fontId="4" fillId="7" borderId="5" xfId="0" applyFont="1" applyFill="1" applyBorder="1"/>
    <xf numFmtId="9" fontId="4" fillId="0" borderId="0" xfId="1" applyFont="1"/>
    <xf numFmtId="0" fontId="15" fillId="9" borderId="0" xfId="0" applyFont="1" applyFill="1"/>
    <xf numFmtId="0" fontId="8" fillId="5" borderId="25" xfId="0" applyFont="1" applyFill="1" applyBorder="1"/>
    <xf numFmtId="22" fontId="0" fillId="0" borderId="0" xfId="0" applyNumberFormat="1" applyAlignment="1">
      <alignment horizontal="left" indent="1"/>
    </xf>
    <xf numFmtId="14" fontId="0" fillId="5" borderId="12" xfId="0" applyNumberFormat="1" applyFill="1" applyBorder="1"/>
    <xf numFmtId="14" fontId="0" fillId="0" borderId="12" xfId="0" applyNumberFormat="1" applyBorder="1"/>
    <xf numFmtId="0" fontId="0" fillId="10" borderId="0" xfId="0" applyFill="1"/>
    <xf numFmtId="0" fontId="8" fillId="0" borderId="25" xfId="0" applyFont="1" applyBorder="1" applyAlignment="1">
      <alignment horizontal="left"/>
    </xf>
    <xf numFmtId="17" fontId="0" fillId="0" borderId="0" xfId="0" applyNumberFormat="1" applyAlignment="1">
      <alignment horizontal="left" indent="1"/>
    </xf>
    <xf numFmtId="0" fontId="0" fillId="0" borderId="0" xfId="0" applyAlignment="1">
      <alignment horizontal="center"/>
    </xf>
    <xf numFmtId="167" fontId="0" fillId="0" borderId="12" xfId="0" applyNumberFormat="1" applyBorder="1"/>
    <xf numFmtId="167" fontId="0" fillId="0" borderId="0" xfId="0" applyNumberFormat="1"/>
    <xf numFmtId="169" fontId="0" fillId="0" borderId="0" xfId="0" applyNumberFormat="1"/>
    <xf numFmtId="1" fontId="0" fillId="0" borderId="0" xfId="0" applyNumberFormat="1"/>
    <xf numFmtId="10" fontId="0" fillId="0" borderId="0" xfId="0" applyNumberFormat="1"/>
    <xf numFmtId="2" fontId="4" fillId="5" borderId="4" xfId="0" applyNumberFormat="1" applyFont="1" applyFill="1" applyBorder="1"/>
    <xf numFmtId="2" fontId="4" fillId="0" borderId="4" xfId="0" applyNumberFormat="1" applyFont="1" applyBorder="1"/>
    <xf numFmtId="2" fontId="4" fillId="4" borderId="26" xfId="0" applyNumberFormat="1" applyFont="1" applyFill="1" applyBorder="1"/>
    <xf numFmtId="2" fontId="4" fillId="0" borderId="26" xfId="0" applyNumberFormat="1" applyFont="1" applyBorder="1"/>
    <xf numFmtId="2" fontId="4" fillId="4" borderId="2" xfId="0" applyNumberFormat="1" applyFont="1" applyFill="1" applyBorder="1"/>
    <xf numFmtId="2" fontId="4" fillId="0" borderId="2" xfId="0" applyNumberFormat="1" applyFont="1" applyBorder="1"/>
    <xf numFmtId="0" fontId="6" fillId="3" borderId="0" xfId="0" applyFont="1" applyFill="1" applyAlignment="1">
      <alignment vertical="center" wrapText="1"/>
    </xf>
    <xf numFmtId="168" fontId="4" fillId="0" borderId="0" xfId="1" applyNumberFormat="1" applyFont="1"/>
    <xf numFmtId="10" fontId="4" fillId="0" borderId="0" xfId="0" applyNumberFormat="1" applyFont="1"/>
    <xf numFmtId="10" fontId="4" fillId="5" borderId="12" xfId="1" applyNumberFormat="1" applyFont="1" applyFill="1" applyBorder="1"/>
    <xf numFmtId="10" fontId="4" fillId="0" borderId="12" xfId="1" applyNumberFormat="1" applyFont="1" applyBorder="1"/>
    <xf numFmtId="170" fontId="4" fillId="0" borderId="0" xfId="0" applyNumberFormat="1" applyFont="1"/>
    <xf numFmtId="170" fontId="4" fillId="5" borderId="8" xfId="0" applyNumberFormat="1" applyFont="1" applyFill="1" applyBorder="1"/>
    <xf numFmtId="170" fontId="4" fillId="0" borderId="12" xfId="0" applyNumberFormat="1" applyFont="1" applyBorder="1"/>
    <xf numFmtId="170" fontId="4" fillId="5" borderId="12" xfId="0" applyNumberFormat="1" applyFont="1" applyFill="1" applyBorder="1"/>
    <xf numFmtId="164" fontId="4" fillId="5" borderId="15" xfId="0" applyNumberFormat="1" applyFont="1" applyFill="1" applyBorder="1"/>
    <xf numFmtId="164" fontId="4" fillId="0" borderId="11" xfId="0" applyNumberFormat="1" applyFont="1" applyBorder="1"/>
    <xf numFmtId="164" fontId="4" fillId="5" borderId="11" xfId="0" applyNumberFormat="1" applyFont="1" applyFill="1" applyBorder="1"/>
    <xf numFmtId="14" fontId="0" fillId="0" borderId="0" xfId="0" applyNumberFormat="1"/>
    <xf numFmtId="0" fontId="0" fillId="0" borderId="0" xfId="0" applyNumberFormat="1"/>
    <xf numFmtId="14" fontId="0" fillId="0" borderId="0" xfId="0" applyNumberFormat="1" applyAlignment="1">
      <alignment horizontal="left" indent="1"/>
    </xf>
    <xf numFmtId="9" fontId="0" fillId="0" borderId="0" xfId="1" applyFont="1"/>
    <xf numFmtId="0" fontId="0" fillId="0" borderId="0" xfId="1" applyNumberFormat="1" applyFont="1"/>
    <xf numFmtId="0" fontId="0" fillId="0" borderId="0" xfId="0" applyAlignment="1">
      <alignment horizontal="center"/>
    </xf>
    <xf numFmtId="0" fontId="6" fillId="3" borderId="0" xfId="0" applyFont="1" applyFill="1" applyAlignment="1">
      <alignment horizontal="center" vertical="center"/>
    </xf>
    <xf numFmtId="0" fontId="12" fillId="3" borderId="0" xfId="0" applyFont="1" applyFill="1" applyAlignment="1">
      <alignment horizontal="left" vertical="top" wrapText="1"/>
    </xf>
    <xf numFmtId="0" fontId="19" fillId="3" borderId="0" xfId="0" applyFont="1" applyFill="1" applyAlignment="1">
      <alignment horizontal="left" vertical="top" wrapText="1"/>
    </xf>
    <xf numFmtId="0" fontId="13" fillId="3" borderId="0" xfId="0" applyFont="1" applyFill="1" applyAlignment="1">
      <alignment horizontal="left" vertical="top" wrapText="1"/>
    </xf>
    <xf numFmtId="0" fontId="4" fillId="3" borderId="0" xfId="0" applyFont="1" applyFill="1" applyAlignment="1">
      <alignment horizontal="center" vertical="center"/>
    </xf>
    <xf numFmtId="0" fontId="6" fillId="3" borderId="0" xfId="0" applyFont="1" applyFill="1" applyAlignment="1">
      <alignment horizontal="left" vertical="top" wrapText="1"/>
    </xf>
  </cellXfs>
  <cellStyles count="3">
    <cellStyle name="Comma" xfId="2" builtinId="3"/>
    <cellStyle name="Normal" xfId="0" builtinId="0"/>
    <cellStyle name="Percent" xfId="1" builtinId="5"/>
  </cellStyles>
  <dxfs count="443">
    <dxf>
      <numFmt numFmtId="167" formatCode="0.0000"/>
    </dxf>
    <dxf>
      <border outline="0">
        <left style="thin">
          <color theme="4" tint="0.39997558519241921"/>
        </left>
        <right style="thin">
          <color theme="4" tint="0.39997558519241921"/>
        </right>
        <top style="thin">
          <color theme="4" tint="0.39997558519241921"/>
        </top>
        <bottom style="thin">
          <color theme="4" tint="0.39997558519241921"/>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numFmt numFmtId="0" formatCode="General"/>
    </dxf>
    <dxf>
      <numFmt numFmtId="0" formatCode="General"/>
    </dxf>
    <dxf>
      <alignment horizontal="center" vertical="bottom"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border diagonalUp="0" diagonalDown="0">
        <left style="thin">
          <color indexed="64"/>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numFmt numFmtId="35" formatCode="_(* #,##0.00_);_(* \(#,##0.00\);_(* &quot;-&quot;??_);_(@_)"/>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35" formatCode="_(* #,##0.00_);_(* \(#,##0.00\);_(* &quot;-&quot;??_);_(@_)"/>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35" formatCode="_(* #,##0.00_);_(* \(#,##0.00\);_(* &quot;-&quot;??_);_(@_)"/>
      <border diagonalUp="0" diagonalDown="0" outline="0">
        <left/>
        <right/>
        <top style="thin">
          <color indexed="64"/>
        </top>
        <bottom/>
      </border>
    </dxf>
    <dxf>
      <font>
        <b val="0"/>
        <i val="0"/>
        <strike val="0"/>
        <condense val="0"/>
        <extend val="0"/>
        <outline val="0"/>
        <shadow val="0"/>
        <u val="none"/>
        <vertAlign val="baseline"/>
        <sz val="11"/>
        <color theme="1"/>
        <name val="Arial"/>
        <family val="2"/>
        <scheme val="none"/>
      </font>
      <numFmt numFmtId="170" formatCode="0.00000000"/>
      <border diagonalUp="0" diagonalDown="0" outline="0">
        <left/>
        <right/>
        <top style="thin">
          <color theme="4" tint="0.39997558519241921"/>
        </top>
        <bottom/>
      </border>
    </dxf>
    <dxf>
      <font>
        <b val="0"/>
        <i val="0"/>
        <strike val="0"/>
        <condense val="0"/>
        <extend val="0"/>
        <outline val="0"/>
        <shadow val="0"/>
        <u val="none"/>
        <vertAlign val="baseline"/>
        <sz val="11"/>
        <color theme="1"/>
        <name val="Arial"/>
        <family val="2"/>
        <scheme val="none"/>
      </font>
      <border diagonalUp="0" diagonalDown="0" outline="0">
        <left/>
        <right/>
        <top style="thin">
          <color theme="4" tint="0.39997558519241921"/>
        </top>
        <bottom/>
      </border>
    </dxf>
    <dxf>
      <font>
        <b val="0"/>
        <i val="0"/>
        <strike val="0"/>
        <condense val="0"/>
        <extend val="0"/>
        <outline val="0"/>
        <shadow val="0"/>
        <u val="none"/>
        <vertAlign val="baseline"/>
        <sz val="11"/>
        <color theme="1"/>
        <name val="Arial"/>
        <family val="2"/>
        <scheme val="none"/>
      </font>
      <numFmt numFmtId="164" formatCode="[$-F800]dddd\,\ mmmm\ dd\,\ 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numFmt numFmtId="164" formatCode="[$-F800]dddd\,\ mmmm\ dd\,\ 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ont>
        <b val="0"/>
        <strike val="0"/>
        <outline val="0"/>
        <shadow val="0"/>
        <u val="none"/>
        <vertAlign val="baseline"/>
        <sz val="11"/>
        <name val="Arial"/>
        <family val="2"/>
        <scheme val="none"/>
      </font>
      <border diagonalUp="0" diagonalDown="0">
        <left/>
        <right style="thin">
          <color theme="4" tint="0.39997558519241921"/>
        </right>
        <top style="thin">
          <color theme="4" tint="0.39997558519241921"/>
        </top>
        <bottom style="thin">
          <color theme="4" tint="0.39997558519241921"/>
        </bottom>
        <vertical/>
        <horizontal/>
      </border>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35" formatCode="_(* #,##0.00_);_(* \(#,##0.00\);_(* &quot;-&quot;??_);_(@_)"/>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border outline="0">
        <bottom style="thin">
          <color indexed="64"/>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border diagonalUp="0" diagonalDown="0" outline="0">
        <left style="thin">
          <color theme="7"/>
        </left>
        <right style="thin">
          <color theme="7"/>
        </right>
        <top/>
        <bottom/>
      </border>
    </dxf>
    <dxf>
      <font>
        <strike val="0"/>
        <outline val="0"/>
        <shadow val="0"/>
        <u val="none"/>
        <vertAlign val="baseline"/>
        <sz val="11"/>
        <color theme="1"/>
        <name val="Arial"/>
        <family val="2"/>
        <scheme val="none"/>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rial"/>
        <family val="2"/>
        <scheme val="none"/>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rial"/>
        <family val="2"/>
        <scheme val="none"/>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rial"/>
        <family val="2"/>
        <scheme val="none"/>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rial"/>
        <family val="2"/>
        <scheme val="none"/>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rial"/>
        <family val="2"/>
        <scheme val="none"/>
      </font>
      <fill>
        <patternFill patternType="none">
          <fgColor indexed="64"/>
          <bgColor indexed="65"/>
        </patternFill>
      </fill>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font>
        <b/>
        <strike val="0"/>
        <outline val="0"/>
        <shadow val="0"/>
        <u val="none"/>
        <vertAlign val="baseline"/>
        <sz val="11"/>
        <color theme="1"/>
        <name val="Arial"/>
        <family val="2"/>
        <scheme val="none"/>
      </font>
      <fill>
        <patternFill patternType="solid">
          <fgColor indexed="64"/>
          <bgColor theme="3" tint="0.74999237037263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medium">
          <color indexed="64"/>
        </top>
        <bottom style="medium">
          <color indexed="64"/>
        </bottom>
      </border>
    </dxf>
    <dxf>
      <font>
        <strike val="0"/>
        <outline val="0"/>
        <shadow val="0"/>
        <u val="none"/>
        <vertAlign val="baseline"/>
        <sz val="11"/>
        <color theme="1"/>
        <name val="Arial"/>
        <family val="2"/>
        <scheme val="none"/>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border diagonalUp="0" diagonalDown="0" outline="0">
        <left style="thin">
          <color theme="7"/>
        </left>
        <right style="thin">
          <color theme="7"/>
        </right>
        <top/>
        <bottom/>
      </border>
    </dxf>
    <dxf>
      <font>
        <strike val="0"/>
        <outline val="0"/>
        <shadow val="0"/>
        <u val="none"/>
        <vertAlign val="baseline"/>
        <sz val="11"/>
        <color theme="1"/>
        <name val="Arial"/>
        <family val="2"/>
        <scheme val="none"/>
      </font>
      <alignment horizontal="general" vertical="bottom" textRotation="0" wrapText="0" indent="0" justifyLastLine="0" shrinkToFit="0" readingOrder="0"/>
    </dxf>
    <dxf>
      <font>
        <strike val="0"/>
        <outline val="0"/>
        <shadow val="0"/>
        <u val="none"/>
        <vertAlign val="baseline"/>
        <sz val="11"/>
        <color theme="1"/>
        <name val="Arial"/>
        <family val="2"/>
        <scheme val="none"/>
      </font>
      <alignment horizontal="general" vertical="bottom" textRotation="0" wrapText="0" indent="0" justifyLastLine="0" shrinkToFit="0" readingOrder="0"/>
    </dxf>
    <dxf>
      <font>
        <strike val="0"/>
        <outline val="0"/>
        <shadow val="0"/>
        <u val="none"/>
        <vertAlign val="baseline"/>
        <sz val="11"/>
        <color theme="1"/>
        <name val="Arial"/>
        <family val="2"/>
        <scheme val="none"/>
      </font>
      <alignment horizontal="general" vertical="bottom" textRotation="0" wrapText="0" indent="0" justifyLastLine="0" shrinkToFit="0" readingOrder="0"/>
    </dxf>
    <dxf>
      <font>
        <strike val="0"/>
        <outline val="0"/>
        <shadow val="0"/>
        <u val="none"/>
        <vertAlign val="baseline"/>
        <sz val="11"/>
        <color theme="1"/>
        <name val="Arial"/>
        <family val="2"/>
        <scheme val="none"/>
      </font>
      <alignment horizontal="general" vertical="bottom" textRotation="0" wrapText="0" indent="0" justifyLastLine="0" shrinkToFit="0" readingOrder="0"/>
    </dxf>
    <dxf>
      <font>
        <strike val="0"/>
        <outline val="0"/>
        <shadow val="0"/>
        <u val="none"/>
        <vertAlign val="baseline"/>
        <sz val="11"/>
        <color theme="1"/>
        <name val="Arial"/>
        <family val="2"/>
        <scheme val="none"/>
      </font>
      <alignment horizontal="general" vertical="bottom" textRotation="0" wrapText="0" indent="0" justifyLastLine="0" shrinkToFit="0" readingOrder="0"/>
    </dxf>
    <dxf>
      <font>
        <strike val="0"/>
        <outline val="0"/>
        <shadow val="0"/>
        <u val="none"/>
        <vertAlign val="baseline"/>
        <sz val="11"/>
        <color theme="1"/>
        <name val="Arial"/>
        <family val="2"/>
        <scheme val="none"/>
      </font>
      <alignment horizontal="general" vertical="bottom" textRotation="0" wrapText="0" indent="0" justifyLastLine="0" shrinkToFit="0" readingOrder="0"/>
    </dxf>
    <dxf>
      <font>
        <b/>
        <strike val="0"/>
        <outline val="0"/>
        <shadow val="0"/>
        <u val="none"/>
        <vertAlign val="baseline"/>
        <sz val="11"/>
        <color theme="1"/>
        <name val="Arial"/>
        <family val="2"/>
        <scheme val="none"/>
      </font>
    </dxf>
    <dxf>
      <border outline="0">
        <top style="medium">
          <color indexed="64"/>
        </top>
        <bottom style="medium">
          <color indexed="64"/>
        </bottom>
      </border>
    </dxf>
    <dxf>
      <font>
        <strike val="0"/>
        <outline val="0"/>
        <shadow val="0"/>
        <u val="none"/>
        <vertAlign val="baseline"/>
        <sz val="11"/>
        <color theme="1"/>
        <name val="Arial"/>
        <family val="2"/>
        <scheme val="none"/>
      </font>
    </dxf>
    <dxf>
      <border outline="0">
        <bottom style="thin">
          <color indexed="64"/>
        </bottom>
      </border>
    </dxf>
    <dxf>
      <font>
        <b val="0"/>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numFmt numFmtId="171" formatCode="yyyy/mm/dd\ h:mm"/>
    </dxf>
    <dxf>
      <font>
        <strike val="0"/>
        <outline val="0"/>
        <shadow val="0"/>
        <u val="none"/>
        <vertAlign val="baseline"/>
        <sz val="11"/>
        <color theme="1"/>
        <name val="Arial"/>
        <family val="2"/>
        <scheme val="none"/>
      </font>
    </dxf>
    <dxf>
      <font>
        <strike val="0"/>
        <outline val="0"/>
        <shadow val="0"/>
        <u val="none"/>
        <vertAlign val="baseline"/>
        <sz val="11"/>
        <color theme="1"/>
        <name val="Arial"/>
        <family val="2"/>
        <scheme val="none"/>
      </font>
      <fill>
        <patternFill patternType="solid">
          <fgColor indexed="64"/>
          <bgColor theme="3" tint="0.499984740745262"/>
        </patternFill>
      </fill>
    </dxf>
    <dxf>
      <numFmt numFmtId="167" formatCode="0.0000"/>
    </dxf>
    <dxf>
      <border outline="0">
        <left style="thin">
          <color theme="4" tint="0.39997558519241921"/>
        </left>
        <right style="thin">
          <color theme="4" tint="0.39997558519241921"/>
        </right>
        <top style="thin">
          <color theme="4" tint="0.39997558519241921"/>
        </top>
        <bottom style="thin">
          <color theme="4" tint="0.39997558519241921"/>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numFmt numFmtId="0" formatCode="General"/>
    </dxf>
    <dxf>
      <numFmt numFmtId="0" formatCode="General"/>
    </dxf>
    <dxf>
      <alignment horizontal="center" vertical="bottom"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solid">
          <fgColor theme="7" tint="0.79998168889431442"/>
          <bgColor theme="7" tint="0.79998168889431442"/>
        </patternFill>
      </fill>
      <border diagonalUp="0" diagonalDown="0" outline="0">
        <left style="thin">
          <color theme="7"/>
        </left>
        <right style="thin">
          <color theme="7"/>
        </right>
        <top style="thin">
          <color theme="7"/>
        </top>
        <bottom style="thin">
          <color theme="7"/>
        </bottom>
      </border>
    </dxf>
    <dxf>
      <font>
        <b val="0"/>
        <i val="0"/>
        <strike val="0"/>
        <condense val="0"/>
        <extend val="0"/>
        <outline val="0"/>
        <shadow val="0"/>
        <u val="none"/>
        <vertAlign val="baseline"/>
        <sz val="11"/>
        <color theme="1"/>
        <name val="Arial"/>
        <family val="2"/>
        <scheme val="none"/>
      </font>
      <fill>
        <patternFill patternType="solid">
          <fgColor theme="7" tint="0.79998168889431442"/>
          <bgColor theme="7" tint="0.79998168889431442"/>
        </patternFill>
      </fill>
      <alignment horizontal="general" vertical="bottom" textRotation="0" wrapText="0" indent="0" justifyLastLine="0" shrinkToFit="0" readingOrder="0"/>
      <border diagonalUp="0" diagonalDown="0" outline="0">
        <left style="thin">
          <color theme="7"/>
        </left>
        <right style="thin">
          <color theme="7"/>
        </right>
        <top style="thin">
          <color theme="7"/>
        </top>
        <bottom style="thin">
          <color theme="7"/>
        </bottom>
      </border>
    </dxf>
    <dxf>
      <font>
        <b val="0"/>
        <i val="0"/>
        <strike val="0"/>
        <condense val="0"/>
        <extend val="0"/>
        <outline val="0"/>
        <shadow val="0"/>
        <u val="none"/>
        <vertAlign val="baseline"/>
        <sz val="11"/>
        <color theme="1"/>
        <name val="Arial"/>
        <family val="2"/>
        <scheme val="none"/>
      </font>
      <fill>
        <patternFill patternType="solid">
          <fgColor theme="7" tint="0.79998168889431442"/>
          <bgColor theme="7" tint="0.79998168889431442"/>
        </patternFill>
      </fill>
      <alignment horizontal="general" vertical="bottom" textRotation="0" wrapText="0" indent="0" justifyLastLine="0" shrinkToFit="0" readingOrder="0"/>
      <border diagonalUp="0" diagonalDown="0" outline="0">
        <left style="thin">
          <color theme="7"/>
        </left>
        <right style="thin">
          <color theme="7"/>
        </right>
        <top style="thin">
          <color theme="7"/>
        </top>
        <bottom style="thin">
          <color theme="7"/>
        </bottom>
      </border>
    </dxf>
    <dxf>
      <font>
        <b val="0"/>
        <i val="0"/>
        <strike val="0"/>
        <condense val="0"/>
        <extend val="0"/>
        <outline val="0"/>
        <shadow val="0"/>
        <u val="none"/>
        <vertAlign val="baseline"/>
        <sz val="11"/>
        <color theme="1"/>
        <name val="Arial"/>
        <family val="2"/>
        <scheme val="none"/>
      </font>
      <fill>
        <patternFill patternType="solid">
          <fgColor theme="7" tint="0.79998168889431442"/>
          <bgColor theme="7" tint="0.79998168889431442"/>
        </patternFill>
      </fill>
      <border diagonalUp="0" diagonalDown="0" outline="0">
        <left style="thin">
          <color theme="7"/>
        </left>
        <right style="thin">
          <color theme="7"/>
        </right>
        <top style="thin">
          <color theme="7"/>
        </top>
        <bottom style="thin">
          <color theme="7"/>
        </bottom>
      </border>
    </dxf>
    <dxf>
      <font>
        <b val="0"/>
        <i val="0"/>
        <strike val="0"/>
        <condense val="0"/>
        <extend val="0"/>
        <outline val="0"/>
        <shadow val="0"/>
        <u val="none"/>
        <vertAlign val="baseline"/>
        <sz val="11"/>
        <color theme="1"/>
        <name val="Arial"/>
        <family val="2"/>
        <scheme val="none"/>
      </font>
      <fill>
        <patternFill patternType="solid">
          <fgColor theme="7" tint="0.79998168889431442"/>
          <bgColor theme="7" tint="0.79998168889431442"/>
        </patternFill>
      </fill>
      <alignment horizontal="general" vertical="bottom" textRotation="0" wrapText="0" indent="0" justifyLastLine="0" shrinkToFit="0" readingOrder="0"/>
      <border diagonalUp="0" diagonalDown="0" outline="0">
        <left style="thin">
          <color theme="7"/>
        </left>
        <right style="thin">
          <color theme="7"/>
        </right>
        <top style="thin">
          <color theme="7"/>
        </top>
        <bottom style="thin">
          <color theme="7"/>
        </bottom>
      </border>
    </dxf>
    <dxf>
      <font>
        <b val="0"/>
        <i val="0"/>
        <strike val="0"/>
        <condense val="0"/>
        <extend val="0"/>
        <outline val="0"/>
        <shadow val="0"/>
        <u val="none"/>
        <vertAlign val="baseline"/>
        <sz val="11"/>
        <color theme="1"/>
        <name val="Arial"/>
        <family val="2"/>
        <scheme val="none"/>
      </font>
      <fill>
        <patternFill patternType="solid">
          <fgColor theme="7" tint="0.79998168889431442"/>
          <bgColor theme="7" tint="0.79998168889431442"/>
        </patternFill>
      </fill>
      <alignment horizontal="general" vertical="bottom" textRotation="0" wrapText="0" indent="0" justifyLastLine="0" shrinkToFit="0" readingOrder="0"/>
      <border diagonalUp="0" diagonalDown="0" outline="0">
        <left/>
        <right style="thin">
          <color theme="7"/>
        </right>
        <top style="thin">
          <color theme="7"/>
        </top>
        <bottom style="thin">
          <color theme="7"/>
        </bottom>
      </border>
    </dxf>
    <dxf>
      <font>
        <b/>
        <i val="0"/>
        <strike val="0"/>
        <condense val="0"/>
        <extend val="0"/>
        <outline val="0"/>
        <shadow val="0"/>
        <u val="none"/>
        <vertAlign val="baseline"/>
        <sz val="11"/>
        <color theme="1"/>
        <name val="Arial"/>
        <family val="2"/>
        <scheme val="none"/>
      </font>
      <fill>
        <patternFill patternType="solid">
          <fgColor theme="7" tint="0.79998168889431442"/>
          <bgColor theme="7" tint="0.79998168889431442"/>
        </patternFill>
      </fill>
      <border diagonalUp="0" diagonalDown="0" outline="0">
        <left style="thin">
          <color theme="7"/>
        </left>
        <right style="thin">
          <color theme="7"/>
        </right>
        <top style="thin">
          <color theme="7"/>
        </top>
        <bottom style="thin">
          <color theme="7"/>
        </bottom>
      </border>
    </dxf>
    <dxf>
      <border outline="0">
        <top style="thin">
          <color theme="7"/>
        </top>
      </border>
    </dxf>
    <dxf>
      <border outline="0">
        <left style="thin">
          <color theme="7"/>
        </left>
        <right style="thin">
          <color theme="7"/>
        </right>
        <top style="medium">
          <color indexed="64"/>
        </top>
        <bottom style="thin">
          <color theme="7"/>
        </bottom>
      </border>
    </dxf>
    <dxf>
      <font>
        <b val="0"/>
        <i val="0"/>
        <strike val="0"/>
        <condense val="0"/>
        <extend val="0"/>
        <outline val="0"/>
        <shadow val="0"/>
        <u val="none"/>
        <vertAlign val="baseline"/>
        <sz val="11"/>
        <color theme="1"/>
        <name val="Arial"/>
        <family val="2"/>
        <scheme val="none"/>
      </font>
      <fill>
        <patternFill patternType="solid">
          <fgColor theme="7" tint="0.79998168889431442"/>
          <bgColor theme="7" tint="0.79998168889431442"/>
        </patternFill>
      </fill>
      <alignment horizontal="general"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border diagonalUp="0" diagonalDown="0" outline="0">
        <left style="thin">
          <color theme="7"/>
        </left>
        <right style="thin">
          <color theme="7"/>
        </right>
        <top/>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ont>
        <b/>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border diagonalUp="0" diagonalDown="0" outline="0">
        <left style="thin">
          <color theme="7"/>
        </left>
        <right style="thin">
          <color theme="7"/>
        </right>
        <top/>
        <bottom/>
      </border>
    </dxf>
    <dxf>
      <font>
        <b val="0"/>
        <strike val="0"/>
        <outline val="0"/>
        <shadow val="0"/>
        <u val="none"/>
        <vertAlign val="baseline"/>
        <sz val="11"/>
        <name val="Arial"/>
        <family val="2"/>
        <scheme val="none"/>
      </font>
      <border diagonalUp="0" diagonalDown="0" outline="0">
        <left/>
        <right style="thin">
          <color theme="4" tint="0.39997558519241921"/>
        </right>
        <top style="thin">
          <color theme="4" tint="0.39997558519241921"/>
        </top>
        <bottom style="thin">
          <color theme="4" tint="0.39997558519241921"/>
        </bottom>
      </border>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35" formatCode="_(* #,##0.00_);_(* \(#,##0.00\);_(* &quot;-&quot;??_);_(@_)"/>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border outline="0">
        <bottom style="thin">
          <color indexed="64"/>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border diagonalUp="0" diagonalDown="0" outline="0">
        <left style="thin">
          <color theme="7"/>
        </left>
        <right style="thin">
          <color theme="7"/>
        </right>
        <top/>
        <bottom/>
      </border>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6" formatCode="0.0000000000"/>
      <border diagonalUp="0" diagonalDown="0">
        <left style="thin">
          <color indexed="64"/>
        </left>
        <right style="thin">
          <color indexed="64"/>
        </right>
        <top style="thin">
          <color indexed="64"/>
        </top>
        <bottom style="thin">
          <color indexed="64"/>
        </bottom>
        <vertical/>
        <horizontal/>
      </border>
    </dxf>
    <dxf>
      <font>
        <b val="0"/>
        <strike val="0"/>
        <outline val="0"/>
        <shadow val="0"/>
        <u val="none"/>
        <vertAlign val="baseline"/>
        <sz val="11"/>
        <name val="Arial"/>
        <family val="2"/>
        <scheme val="none"/>
      </font>
      <numFmt numFmtId="166" formatCode="0.0000000000"/>
      <border diagonalUp="0" diagonalDown="0">
        <left style="thin">
          <color indexed="64"/>
        </left>
        <right style="thin">
          <color indexed="64"/>
        </right>
        <top style="thin">
          <color indexed="64"/>
        </top>
        <bottom style="thin">
          <color indexed="64"/>
        </bottom>
        <vertical/>
        <horizontal/>
      </border>
    </dxf>
    <dxf>
      <font>
        <b val="0"/>
        <strike val="0"/>
        <outline val="0"/>
        <shadow val="0"/>
        <u val="none"/>
        <vertAlign val="baseline"/>
        <sz val="11"/>
        <name val="Arial"/>
        <family val="2"/>
        <scheme val="none"/>
      </font>
      <numFmt numFmtId="166" formatCode="0.0000000000"/>
      <border diagonalUp="0" diagonalDown="0">
        <left style="thin">
          <color indexed="64"/>
        </left>
        <right style="thin">
          <color indexed="64"/>
        </right>
        <top style="thin">
          <color indexed="64"/>
        </top>
        <bottom style="thin">
          <color indexed="64"/>
        </bottom>
        <vertical/>
        <horizontal/>
      </border>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border outline="0">
        <bottom style="thin">
          <color indexed="64"/>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border diagonalUp="0" diagonalDown="0" outline="0">
        <left style="thin">
          <color theme="7"/>
        </left>
        <right style="thin">
          <color theme="7"/>
        </right>
        <top/>
        <bottom/>
      </border>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name val="Arial"/>
        <family val="2"/>
        <scheme val="none"/>
      </font>
      <numFmt numFmtId="27" formatCode="m/d/yyyy\ h:mm"/>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fill>
        <patternFill patternType="solid">
          <fgColor indexed="64"/>
          <bgColor theme="3" tint="0.499984740745262"/>
        </patternFill>
      </fill>
    </dxf>
    <dxf>
      <numFmt numFmtId="167" formatCode="0.0000"/>
    </dxf>
    <dxf>
      <border outline="0">
        <left style="thin">
          <color theme="4" tint="0.39997558519241921"/>
        </left>
        <right style="thin">
          <color theme="4" tint="0.39997558519241921"/>
        </right>
        <top style="thin">
          <color theme="4" tint="0.39997558519241921"/>
        </top>
        <bottom style="thin">
          <color theme="4" tint="0.39997558519241921"/>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numFmt numFmtId="0" formatCode="General"/>
    </dxf>
    <dxf>
      <numFmt numFmtId="0" formatCode="General"/>
    </dxf>
    <dxf>
      <alignment horizontal="center" vertical="bottom"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1"/>
        <color theme="1"/>
        <name val="Arial"/>
        <family val="2"/>
        <scheme val="none"/>
      </font>
      <border diagonalUp="0" diagonalDown="0" outline="0">
        <left style="thin">
          <color theme="4" tint="0.39997558519241921"/>
        </left>
        <right/>
        <top style="thin">
          <color theme="4" tint="0.39997558519241921"/>
        </top>
        <bottom style="thin">
          <color theme="4" tint="0.39997558519241921"/>
        </bottom>
      </border>
    </dxf>
    <dxf>
      <border outline="0">
        <top style="medium">
          <color indexed="64"/>
        </top>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border diagonalUp="0" diagonalDown="0" outline="0">
        <left style="thin">
          <color theme="7"/>
        </left>
        <right style="thin">
          <color theme="7"/>
        </right>
        <top/>
        <bottom/>
      </border>
    </dxf>
    <dxf>
      <font>
        <b val="0"/>
        <strike val="0"/>
        <outline val="0"/>
        <shadow val="0"/>
        <u val="none"/>
        <vertAlign val="baseline"/>
        <sz val="11"/>
        <name val="Arial"/>
        <family val="2"/>
        <scheme val="none"/>
      </font>
      <border diagonalUp="0" diagonalDown="0" outline="0">
        <left/>
        <right style="thin">
          <color theme="4" tint="0.39997558519241921"/>
        </right>
        <top style="thin">
          <color theme="4" tint="0.39997558519241921"/>
        </top>
        <bottom style="thin">
          <color theme="4" tint="0.39997558519241921"/>
        </bottom>
      </border>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35" formatCode="_(* #,##0.00_);_(* \(#,##0.00\);_(* &quot;-&quot;??_);_(@_)"/>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border outline="0">
        <bottom style="thin">
          <color indexed="64"/>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border diagonalUp="0" diagonalDown="0" outline="0">
        <left style="thin">
          <color theme="7"/>
        </left>
        <right style="thin">
          <color theme="7"/>
        </right>
        <top/>
        <bottom/>
      </border>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6" formatCode="0.0000000000"/>
      <border diagonalUp="0" diagonalDown="0">
        <left style="thin">
          <color indexed="64"/>
        </left>
        <right style="thin">
          <color indexed="64"/>
        </right>
        <top style="thin">
          <color indexed="64"/>
        </top>
        <bottom style="thin">
          <color indexed="64"/>
        </bottom>
        <vertical/>
        <horizontal/>
      </border>
    </dxf>
    <dxf>
      <font>
        <b val="0"/>
        <strike val="0"/>
        <outline val="0"/>
        <shadow val="0"/>
        <u val="none"/>
        <vertAlign val="baseline"/>
        <sz val="11"/>
        <name val="Arial"/>
        <family val="2"/>
        <scheme val="none"/>
      </font>
      <numFmt numFmtId="166" formatCode="0.0000000000"/>
      <border diagonalUp="0" diagonalDown="0">
        <left style="thin">
          <color indexed="64"/>
        </left>
        <right style="thin">
          <color indexed="64"/>
        </right>
        <top style="thin">
          <color indexed="64"/>
        </top>
        <bottom style="thin">
          <color indexed="64"/>
        </bottom>
        <vertical/>
        <horizontal/>
      </border>
    </dxf>
    <dxf>
      <font>
        <b val="0"/>
        <strike val="0"/>
        <outline val="0"/>
        <shadow val="0"/>
        <u val="none"/>
        <vertAlign val="baseline"/>
        <sz val="11"/>
        <name val="Arial"/>
        <family val="2"/>
        <scheme val="none"/>
      </font>
      <numFmt numFmtId="166" formatCode="0.0000000000"/>
      <border diagonalUp="0" diagonalDown="0">
        <left style="thin">
          <color indexed="64"/>
        </left>
        <right style="thin">
          <color indexed="64"/>
        </right>
        <top style="thin">
          <color indexed="64"/>
        </top>
        <bottom style="thin">
          <color indexed="64"/>
        </bottom>
        <vertical/>
        <horizontal/>
      </border>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border outline="0">
        <bottom style="thin">
          <color indexed="64"/>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border diagonalUp="0" diagonalDown="0" outline="0">
        <left style="thin">
          <color theme="7"/>
        </left>
        <right style="thin">
          <color theme="7"/>
        </right>
        <top/>
        <bottom/>
      </border>
    </dxf>
    <dxf>
      <font>
        <b val="0"/>
        <strike val="0"/>
        <outline val="0"/>
        <shadow val="0"/>
        <u val="none"/>
        <vertAlign val="baseline"/>
        <sz val="11"/>
        <name val="Arial"/>
        <family val="2"/>
        <scheme val="none"/>
      </font>
      <numFmt numFmtId="2" formatCode="0.00"/>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border outline="0">
        <bottom style="thin">
          <color indexed="64"/>
        </bottom>
      </border>
    </dxf>
    <dxf>
      <font>
        <b val="0"/>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strike val="0"/>
        <outline val="0"/>
        <shadow val="0"/>
        <u val="none"/>
        <vertAlign val="baseline"/>
        <sz val="11"/>
        <name val="Arial"/>
        <family val="2"/>
        <scheme val="none"/>
      </font>
      <numFmt numFmtId="27" formatCode="m/d/yyyy\ h:mm"/>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fill>
        <patternFill patternType="solid">
          <fgColor indexed="64"/>
          <bgColor theme="3" tint="0.499984740745262"/>
        </patternFill>
      </fill>
    </dxf>
    <dxf>
      <numFmt numFmtId="167" formatCode="0.0000"/>
    </dxf>
    <dxf>
      <border outline="0">
        <left style="thin">
          <color theme="4" tint="0.39997558519241921"/>
        </left>
        <right style="thin">
          <color theme="4" tint="0.39997558519241921"/>
        </right>
        <top style="thin">
          <color theme="4" tint="0.39997558519241921"/>
        </top>
        <bottom style="thin">
          <color theme="4" tint="0.39997558519241921"/>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numFmt numFmtId="0" formatCode="General"/>
    </dxf>
    <dxf>
      <numFmt numFmtId="0" formatCode="General"/>
    </dxf>
    <dxf>
      <alignment horizontal="center" vertical="bottom"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solid">
          <fgColor theme="4" tint="0.79998168889431442"/>
          <bgColor theme="4" tint="0.79998168889431442"/>
        </patternFill>
      </fill>
      <border diagonalUp="0" diagonalDown="0" outline="0">
        <left style="thin">
          <color theme="4" tint="0.39997558519241921"/>
        </left>
        <right style="thin">
          <color theme="4" tint="0.39997558519241921"/>
        </right>
        <top style="thin">
          <color indexed="64"/>
        </top>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numFmt numFmtId="164" formatCode="[$-F800]dddd\,\ mmmm\ dd\,\ yyyy"/>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numFmt numFmtId="164" formatCode="[$-F800]dddd\,\ mmmm\ dd\,\ yyyy"/>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style="thin">
          <color theme="4" tint="0.39997558519241921"/>
        </left>
        <right/>
        <top style="thin">
          <color theme="4" tint="0.39997558519241921"/>
        </top>
        <bottom style="thin">
          <color theme="4" tint="0.39997558519241921"/>
        </bottom>
      </border>
    </dxf>
    <dxf>
      <border outline="0">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ont>
        <b/>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val="0"/>
        <strike val="0"/>
        <outline val="0"/>
        <shadow val="0"/>
        <u val="none"/>
        <vertAlign val="baseline"/>
        <sz val="11"/>
        <name val="Arial"/>
        <family val="2"/>
        <scheme val="none"/>
      </font>
      <border diagonalUp="0" diagonalDown="0" outline="0">
        <left/>
        <right style="thin">
          <color theme="4" tint="0.39997558519241921"/>
        </right>
        <top style="thin">
          <color theme="4" tint="0.39997558519241921"/>
        </top>
        <bottom style="thin">
          <color theme="4" tint="0.39997558519241921"/>
        </bottom>
      </border>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35" formatCode="_(* #,##0.00_);_(* \(#,##0.00\);_(* &quot;-&quot;??_);_(@_)"/>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numFmt numFmtId="164" formatCode="[$-F800]dddd\,\ mmmm\ dd\,\ yyyy"/>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font>
        <b val="0"/>
        <strike val="0"/>
        <outline val="0"/>
        <shadow val="0"/>
        <u val="none"/>
        <vertAlign val="baseline"/>
        <sz val="11"/>
        <name val="Arial"/>
        <family val="2"/>
        <scheme val="none"/>
      </font>
    </dxf>
    <dxf>
      <border outline="0">
        <bottom style="thin">
          <color indexed="64"/>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border diagonalUp="0" diagonalDown="0" outline="0">
        <left style="thin">
          <color theme="7"/>
        </left>
        <right style="thin">
          <color theme="7"/>
        </right>
        <top/>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dxf>
    <dxf>
      <border outline="0">
        <bottom style="thin">
          <color indexed="64"/>
        </bottom>
      </border>
    </dxf>
    <dxf>
      <font>
        <b val="0"/>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name val="Arial"/>
        <family val="2"/>
        <scheme val="none"/>
      </font>
      <numFmt numFmtId="27" formatCode="m/d/yyyy\ h:mm"/>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fill>
        <patternFill patternType="solid">
          <fgColor indexed="64"/>
          <bgColor theme="3" tint="0.499984740745262"/>
        </patternFill>
      </fill>
    </dxf>
    <dxf>
      <numFmt numFmtId="167" formatCode="0.0000"/>
    </dxf>
    <dxf>
      <border outline="0">
        <left style="thin">
          <color theme="4" tint="0.39997558519241921"/>
        </left>
        <right style="thin">
          <color theme="4" tint="0.39997558519241921"/>
        </right>
        <top style="thin">
          <color theme="4" tint="0.39997558519241921"/>
        </top>
        <bottom style="thin">
          <color theme="4" tint="0.39997558519241921"/>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numFmt numFmtId="0" formatCode="General"/>
    </dxf>
    <dxf>
      <alignment horizontal="center" vertical="bottom"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rial"/>
        <family val="2"/>
        <scheme val="none"/>
      </font>
      <numFmt numFmtId="164" formatCode="[$-F800]dddd\,\ mmmm\ dd\,\ yyyy"/>
      <fill>
        <patternFill patternType="solid">
          <fgColor theme="4" tint="0.79998168889431442"/>
          <bgColor theme="4" tint="0.79998168889431442"/>
        </patternFill>
      </fill>
      <border diagonalUp="0" diagonalDown="0" outline="0">
        <left style="thin">
          <color theme="4" tint="0.39997558519241921"/>
        </left>
        <right/>
        <top style="thin">
          <color theme="4" tint="0.39997558519241921"/>
        </top>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right style="thin">
          <color theme="4" tint="0.39997558519241921"/>
        </right>
        <top style="thin">
          <color theme="4" tint="0.39997558519241921"/>
        </top>
        <bottom/>
      </border>
    </dxf>
    <dxf>
      <font>
        <b val="0"/>
        <i val="0"/>
        <strike val="0"/>
        <condense val="0"/>
        <extend val="0"/>
        <outline val="0"/>
        <shadow val="0"/>
        <u val="none"/>
        <vertAlign val="baseline"/>
        <sz val="11"/>
        <color theme="1"/>
        <name val="Arial"/>
        <family val="2"/>
        <scheme val="none"/>
      </font>
      <numFmt numFmtId="164" formatCode="[$-F800]dddd\,\ mmmm\ dd\,\ yyyy"/>
      <fill>
        <patternFill patternType="solid">
          <fgColor theme="4" tint="0.79998168889431442"/>
          <bgColor theme="4" tint="0.79998168889431442"/>
        </patternFill>
      </fill>
      <border diagonalUp="0" diagonalDown="0" outline="0">
        <left style="thin">
          <color theme="4" tint="0.39997558519241921"/>
        </left>
        <right/>
        <top style="thin">
          <color theme="4" tint="0.39997558519241921"/>
        </top>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outline="0">
        <left style="thin">
          <color theme="4" tint="0.39997558519241921"/>
        </left>
        <right style="thin">
          <color theme="4" tint="0.39997558519241921"/>
        </right>
        <top style="thin">
          <color theme="4" tint="0.39997558519241921"/>
        </top>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border outline="0">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outline="0">
        <left/>
        <right/>
        <top style="thin">
          <color theme="4" tint="0.39997558519241921"/>
        </top>
        <bottom/>
      </border>
    </dxf>
    <dxf>
      <font>
        <b val="0"/>
        <i val="0"/>
        <strike val="0"/>
        <condense val="0"/>
        <extend val="0"/>
        <outline val="0"/>
        <shadow val="0"/>
        <u val="none"/>
        <vertAlign val="baseline"/>
        <sz val="11"/>
        <color theme="1"/>
        <name val="Arial"/>
        <family val="2"/>
        <scheme val="none"/>
      </font>
      <numFmt numFmtId="164" formatCode="[$-F800]dddd\,\ mmmm\ dd\,\ yyyy"/>
      <border diagonalUp="0" diagonalDown="0" outline="0">
        <left style="thin">
          <color theme="4" tint="0.39997558519241921"/>
        </left>
        <right/>
        <top style="thin">
          <color theme="4" tint="0.39997558519241921"/>
        </top>
        <bottom/>
      </border>
    </dxf>
    <dxf>
      <font>
        <b val="0"/>
        <i val="0"/>
        <strike val="0"/>
        <condense val="0"/>
        <extend val="0"/>
        <outline val="0"/>
        <shadow val="0"/>
        <u val="none"/>
        <vertAlign val="baseline"/>
        <sz val="11"/>
        <color theme="1"/>
        <name val="Arial"/>
        <family val="2"/>
        <scheme val="none"/>
      </font>
      <border diagonalUp="0" diagonalDown="0" outline="0">
        <left/>
        <right style="thin">
          <color theme="4" tint="0.39997558519241921"/>
        </right>
        <top style="thin">
          <color theme="4" tint="0.39997558519241921"/>
        </top>
        <bottom/>
      </border>
    </dxf>
    <dxf>
      <font>
        <b val="0"/>
        <i val="0"/>
        <strike val="0"/>
        <condense val="0"/>
        <extend val="0"/>
        <outline val="0"/>
        <shadow val="0"/>
        <u val="none"/>
        <vertAlign val="baseline"/>
        <sz val="11"/>
        <color theme="1"/>
        <name val="Arial"/>
        <family val="2"/>
        <scheme val="none"/>
      </font>
      <numFmt numFmtId="164" formatCode="[$-F800]dddd\,\ mmmm\ dd\,\ yyyy"/>
      <border diagonalUp="0" diagonalDown="0" outline="0">
        <left style="thin">
          <color theme="4" tint="0.39997558519241921"/>
        </left>
        <right/>
        <top style="thin">
          <color theme="4" tint="0.39997558519241921"/>
        </top>
        <bottom/>
      </border>
    </dxf>
    <dxf>
      <font>
        <b val="0"/>
        <i val="0"/>
        <strike val="0"/>
        <condense val="0"/>
        <extend val="0"/>
        <outline val="0"/>
        <shadow val="0"/>
        <u val="none"/>
        <vertAlign val="baseline"/>
        <sz val="11"/>
        <color theme="1"/>
        <name val="Arial"/>
        <family val="2"/>
        <scheme val="none"/>
      </font>
      <border diagonalUp="0" diagonalDown="0" outline="0">
        <left style="thin">
          <color theme="4" tint="0.39997558519241921"/>
        </left>
        <right style="thin">
          <color theme="4" tint="0.39997558519241921"/>
        </right>
        <top style="thin">
          <color theme="4" tint="0.39997558519241921"/>
        </top>
        <bottom/>
      </border>
    </dxf>
    <dxf>
      <font>
        <b val="0"/>
        <i val="0"/>
        <strike val="0"/>
        <condense val="0"/>
        <extend val="0"/>
        <outline val="0"/>
        <shadow val="0"/>
        <u val="none"/>
        <vertAlign val="baseline"/>
        <sz val="11"/>
        <color theme="1"/>
        <name val="Arial"/>
        <family val="2"/>
        <scheme val="none"/>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style="thin">
          <color theme="4" tint="0.39997558519241921"/>
        </left>
        <right/>
        <top style="thin">
          <color theme="4" tint="0.39997558519241921"/>
        </top>
        <bottom/>
        <vertical/>
        <horizontal/>
      </border>
    </dxf>
    <dxf>
      <border outline="0">
        <bottom style="thin">
          <color theme="4" tint="0.39997558519241921"/>
        </bottom>
      </border>
    </dxf>
    <dxf>
      <font>
        <b val="0"/>
        <i val="0"/>
        <strike val="0"/>
        <condense val="0"/>
        <extend val="0"/>
        <outline val="0"/>
        <shadow val="0"/>
        <u val="none"/>
        <vertAlign val="baseline"/>
        <sz val="11"/>
        <color theme="1"/>
        <name val="Arial"/>
        <family val="2"/>
        <scheme val="none"/>
      </font>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outline="0">
        <left/>
        <right/>
        <top style="thin">
          <color theme="4" tint="0.39997558519241921"/>
        </top>
        <bottom/>
      </border>
    </dxf>
    <dxf>
      <font>
        <b/>
        <i val="0"/>
        <strike val="0"/>
        <condense val="0"/>
        <extend val="0"/>
        <outline val="0"/>
        <shadow val="0"/>
        <u val="none"/>
        <vertAlign val="baseline"/>
        <sz val="11"/>
        <color theme="1"/>
        <name val="Arial"/>
        <family val="2"/>
        <scheme val="none"/>
      </font>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dxf>
    <dxf>
      <font>
        <b/>
        <i/>
        <strike val="0"/>
        <condense val="0"/>
        <extend val="0"/>
        <outline val="0"/>
        <shadow val="0"/>
        <u val="none"/>
        <vertAlign val="baseline"/>
        <sz val="11"/>
        <color theme="0"/>
        <name val="Arial"/>
        <family val="2"/>
        <scheme val="none"/>
      </font>
      <fill>
        <patternFill patternType="solid">
          <fgColor indexed="64"/>
          <bgColor theme="3" tint="0.499984740745262"/>
        </patternFill>
      </fill>
      <alignment horizontal="center"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ont>
        <b/>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name val="Arial"/>
        <family val="2"/>
        <scheme val="none"/>
      </font>
      <numFmt numFmtId="19" formatCode="m/d/yyyy"/>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fill>
        <patternFill patternType="solid">
          <fgColor indexed="64"/>
          <bgColor theme="3" tint="0.499984740745262"/>
        </patternFill>
      </fil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27" formatCode="m/d/yyyy\ h:mm"/>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27" formatCode="m/d/yyyy\ h:mm"/>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27" formatCode="m/d/yyyy\ h:mm"/>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27" formatCode="m/d/yyyy\ h:mm"/>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19" formatCode="m/d/yyyy"/>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ont>
        <color rgb="FF9C0006"/>
      </font>
      <fill>
        <patternFill>
          <bgColor rgb="FFFFC7CE"/>
        </patternFill>
      </fill>
    </dxf>
    <dxf>
      <numFmt numFmtId="27" formatCode="m/d/yyyy\ h:mm"/>
    </dxf>
    <dxf>
      <numFmt numFmtId="27" formatCode="m/d/yyyy\ h:mm"/>
    </dxf>
    <dxf>
      <numFmt numFmtId="27" formatCode="m/d/yyyy\ h:mm"/>
    </dxf>
    <dxf>
      <numFmt numFmtId="27" formatCode="m/d/yyyy\ h:mm"/>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2" formatCode="0.00"/>
    </dxf>
    <dxf>
      <font>
        <b/>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microsoft.com/office/2007/relationships/slicerCache" Target="slicerCaches/slicerCache1.xml"/><Relationship Id="rId21" Type="http://schemas.openxmlformats.org/officeDocument/2006/relationships/pivotCacheDefinition" Target="pivotCache/pivotCacheDefinition3.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openxmlformats.org/officeDocument/2006/relationships/connections" Target="connections.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microsoft.com/office/2007/relationships/slicerCache" Target="slicerCaches/slicerCache3.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2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3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3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3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3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3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4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4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4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4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4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48.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8.xml"/><Relationship Id="rId1" Type="http://schemas.microsoft.com/office/2011/relationships/chartStyle" Target="style18.xml"/></Relationships>
</file>

<file path=xl/charts/_rels/chartEx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8.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Ex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0.xml"/><Relationship Id="rId1" Type="http://schemas.microsoft.com/office/2011/relationships/chartStyle" Target="style40.xml"/></Relationships>
</file>

<file path=xl/charts/_rels/chartEx1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Ex1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Ex1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1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Ex1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3.xml"/><Relationship Id="rId1" Type="http://schemas.microsoft.com/office/2011/relationships/chartStyle" Target="style53.xml"/></Relationships>
</file>

<file path=xl/charts/_rels/chartEx18.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Ex1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5.xml"/><Relationship Id="rId1" Type="http://schemas.microsoft.com/office/2011/relationships/chartStyle" Target="style55.xml"/></Relationships>
</file>

<file path=xl/charts/_rels/chartEx20.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Ex21.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Ex22.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58.xml"/><Relationship Id="rId1" Type="http://schemas.microsoft.com/office/2011/relationships/chartStyle" Target="style58.xml"/></Relationships>
</file>

<file path=xl/charts/_rels/chartEx23.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Ex2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60.xml"/><Relationship Id="rId1" Type="http://schemas.microsoft.com/office/2011/relationships/chartStyle" Target="style60.xml"/></Relationships>
</file>

<file path=xl/charts/_rels/chartEx25.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Ex26.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Ex27.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Ex2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71.xml"/><Relationship Id="rId1" Type="http://schemas.microsoft.com/office/2011/relationships/chartStyle" Target="style7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[Phantichchungkhoan.xlsx]Sheet5!PivotTable2</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Sum of Volume</c:v>
                </c:pt>
              </c:strCache>
            </c:strRef>
          </c:tx>
          <c:spPr>
            <a:ln w="28575" cap="rnd">
              <a:solidFill>
                <a:schemeClr val="accent1"/>
              </a:solidFill>
              <a:round/>
            </a:ln>
            <a:effectLst/>
          </c:spPr>
          <c:marker>
            <c:symbol val="none"/>
          </c:marker>
          <c:cat>
            <c:strRef>
              <c:f>Sheet5!$A$4:$A$5</c:f>
              <c:strCache>
                <c:ptCount val="1"/>
                <c:pt idx="0">
                  <c:v>2021</c:v>
                </c:pt>
              </c:strCache>
            </c:strRef>
          </c:cat>
          <c:val>
            <c:numRef>
              <c:f>Sheet5!$B$4:$B$5</c:f>
              <c:numCache>
                <c:formatCode>General</c:formatCode>
                <c:ptCount val="1"/>
                <c:pt idx="0">
                  <c:v>22812206100</c:v>
                </c:pt>
              </c:numCache>
            </c:numRef>
          </c:val>
          <c:smooth val="0"/>
          <c:extLst>
            <c:ext xmlns:c16="http://schemas.microsoft.com/office/drawing/2014/chart" uri="{C3380CC4-5D6E-409C-BE32-E72D297353CC}">
              <c16:uniqueId val="{00000000-E75E-4427-8788-DCB585084AB5}"/>
            </c:ext>
          </c:extLst>
        </c:ser>
        <c:ser>
          <c:idx val="1"/>
          <c:order val="1"/>
          <c:tx>
            <c:strRef>
              <c:f>Sheet5!$C$3</c:f>
              <c:strCache>
                <c:ptCount val="1"/>
                <c:pt idx="0">
                  <c:v>Sum of SONY_historical_data (2).Volume</c:v>
                </c:pt>
              </c:strCache>
            </c:strRef>
          </c:tx>
          <c:spPr>
            <a:ln w="28575" cap="rnd">
              <a:solidFill>
                <a:schemeClr val="accent2"/>
              </a:solidFill>
              <a:round/>
            </a:ln>
            <a:effectLst/>
          </c:spPr>
          <c:marker>
            <c:symbol val="none"/>
          </c:marker>
          <c:cat>
            <c:strRef>
              <c:f>Sheet5!$A$4:$A$5</c:f>
              <c:strCache>
                <c:ptCount val="1"/>
                <c:pt idx="0">
                  <c:v>2021</c:v>
                </c:pt>
              </c:strCache>
            </c:strRef>
          </c:cat>
          <c:val>
            <c:numRef>
              <c:f>Sheet5!$C$4:$C$5</c:f>
              <c:numCache>
                <c:formatCode>General</c:formatCode>
                <c:ptCount val="1"/>
                <c:pt idx="0">
                  <c:v>920518000</c:v>
                </c:pt>
              </c:numCache>
            </c:numRef>
          </c:val>
          <c:smooth val="0"/>
          <c:extLst>
            <c:ext xmlns:c16="http://schemas.microsoft.com/office/drawing/2014/chart" uri="{C3380CC4-5D6E-409C-BE32-E72D297353CC}">
              <c16:uniqueId val="{00000001-E75E-4427-8788-DCB585084AB5}"/>
            </c:ext>
          </c:extLst>
        </c:ser>
        <c:ser>
          <c:idx val="2"/>
          <c:order val="2"/>
          <c:tx>
            <c:strRef>
              <c:f>Sheet5!$D$3</c:f>
              <c:strCache>
                <c:ptCount val="1"/>
                <c:pt idx="0">
                  <c:v>Sum of NVDA_historical_data.Volume</c:v>
                </c:pt>
              </c:strCache>
            </c:strRef>
          </c:tx>
          <c:spPr>
            <a:ln w="28575" cap="rnd">
              <a:solidFill>
                <a:schemeClr val="accent3"/>
              </a:solidFill>
              <a:round/>
            </a:ln>
            <a:effectLst/>
          </c:spPr>
          <c:marker>
            <c:symbol val="none"/>
          </c:marker>
          <c:cat>
            <c:strRef>
              <c:f>Sheet5!$A$4:$A$5</c:f>
              <c:strCache>
                <c:ptCount val="1"/>
                <c:pt idx="0">
                  <c:v>2021</c:v>
                </c:pt>
              </c:strCache>
            </c:strRef>
          </c:cat>
          <c:val>
            <c:numRef>
              <c:f>Sheet5!$D$4:$D$5</c:f>
              <c:numCache>
                <c:formatCode>General</c:formatCode>
                <c:ptCount val="1"/>
                <c:pt idx="0">
                  <c:v>90608822000</c:v>
                </c:pt>
              </c:numCache>
            </c:numRef>
          </c:val>
          <c:smooth val="0"/>
          <c:extLst>
            <c:ext xmlns:c16="http://schemas.microsoft.com/office/drawing/2014/chart" uri="{C3380CC4-5D6E-409C-BE32-E72D297353CC}">
              <c16:uniqueId val="{00000002-E75E-4427-8788-DCB585084AB5}"/>
            </c:ext>
          </c:extLst>
        </c:ser>
        <c:ser>
          <c:idx val="3"/>
          <c:order val="3"/>
          <c:tx>
            <c:strRef>
              <c:f>Sheet5!$E$3</c:f>
              <c:strCache>
                <c:ptCount val="1"/>
                <c:pt idx="0">
                  <c:v>Sum of MSFT_historical_data.Volume</c:v>
                </c:pt>
              </c:strCache>
            </c:strRef>
          </c:tx>
          <c:spPr>
            <a:ln w="28575" cap="rnd">
              <a:solidFill>
                <a:schemeClr val="accent4"/>
              </a:solidFill>
              <a:round/>
            </a:ln>
            <a:effectLst/>
          </c:spPr>
          <c:marker>
            <c:symbol val="none"/>
          </c:marker>
          <c:cat>
            <c:strRef>
              <c:f>Sheet5!$A$4:$A$5</c:f>
              <c:strCache>
                <c:ptCount val="1"/>
                <c:pt idx="0">
                  <c:v>2021</c:v>
                </c:pt>
              </c:strCache>
            </c:strRef>
          </c:cat>
          <c:val>
            <c:numRef>
              <c:f>Sheet5!$E$4:$E$5</c:f>
              <c:numCache>
                <c:formatCode>General</c:formatCode>
                <c:ptCount val="1"/>
                <c:pt idx="0">
                  <c:v>6555279200</c:v>
                </c:pt>
              </c:numCache>
            </c:numRef>
          </c:val>
          <c:smooth val="0"/>
          <c:extLst>
            <c:ext xmlns:c16="http://schemas.microsoft.com/office/drawing/2014/chart" uri="{C3380CC4-5D6E-409C-BE32-E72D297353CC}">
              <c16:uniqueId val="{00000003-E75E-4427-8788-DCB585084AB5}"/>
            </c:ext>
          </c:extLst>
        </c:ser>
        <c:ser>
          <c:idx val="4"/>
          <c:order val="4"/>
          <c:tx>
            <c:strRef>
              <c:f>Sheet5!$F$3</c:f>
              <c:strCache>
                <c:ptCount val="1"/>
                <c:pt idx="0">
                  <c:v>Sum of INTC_historical_data.Volume</c:v>
                </c:pt>
              </c:strCache>
            </c:strRef>
          </c:tx>
          <c:spPr>
            <a:ln w="28575" cap="rnd">
              <a:solidFill>
                <a:schemeClr val="accent5"/>
              </a:solidFill>
              <a:round/>
            </a:ln>
            <a:effectLst/>
          </c:spPr>
          <c:marker>
            <c:symbol val="none"/>
          </c:marker>
          <c:cat>
            <c:strRef>
              <c:f>Sheet5!$A$4:$A$5</c:f>
              <c:strCache>
                <c:ptCount val="1"/>
                <c:pt idx="0">
                  <c:v>2021</c:v>
                </c:pt>
              </c:strCache>
            </c:strRef>
          </c:cat>
          <c:val>
            <c:numRef>
              <c:f>Sheet5!$F$4:$F$5</c:f>
              <c:numCache>
                <c:formatCode>General</c:formatCode>
                <c:ptCount val="1"/>
                <c:pt idx="0">
                  <c:v>7243336900</c:v>
                </c:pt>
              </c:numCache>
            </c:numRef>
          </c:val>
          <c:smooth val="0"/>
          <c:extLst>
            <c:ext xmlns:c16="http://schemas.microsoft.com/office/drawing/2014/chart" uri="{C3380CC4-5D6E-409C-BE32-E72D297353CC}">
              <c16:uniqueId val="{00000004-E75E-4427-8788-DCB585084AB5}"/>
            </c:ext>
          </c:extLst>
        </c:ser>
        <c:dLbls>
          <c:showLegendKey val="0"/>
          <c:showVal val="0"/>
          <c:showCatName val="0"/>
          <c:showSerName val="0"/>
          <c:showPercent val="0"/>
          <c:showBubbleSize val="0"/>
        </c:dLbls>
        <c:smooth val="0"/>
        <c:axId val="1880412463"/>
        <c:axId val="1880418223"/>
      </c:lineChart>
      <c:catAx>
        <c:axId val="188041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418223"/>
        <c:crosses val="autoZero"/>
        <c:auto val="1"/>
        <c:lblAlgn val="ctr"/>
        <c:lblOffset val="100"/>
        <c:noMultiLvlLbl val="0"/>
      </c:catAx>
      <c:valAx>
        <c:axId val="1880418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412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[Phantichchungkhoan.xlsx]Sheet4!PivotTable1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Adj Close of SONY</c:v>
                </c:pt>
              </c:strCache>
            </c:strRef>
          </c:tx>
          <c:spPr>
            <a:ln w="28575" cap="rnd">
              <a:solidFill>
                <a:schemeClr val="accent1"/>
              </a:solidFill>
              <a:round/>
            </a:ln>
            <a:effectLst/>
          </c:spPr>
          <c:marker>
            <c:symbol val="none"/>
          </c:marker>
          <c:cat>
            <c:multiLvlStrRef>
              <c:f>Sheet4!$A$4:$A$21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2020</c:v>
                  </c:pt>
                </c:lvl>
              </c:multiLvlStrCache>
            </c:multiLvlStrRef>
          </c:cat>
          <c:val>
            <c:numRef>
              <c:f>Sheet4!$B$4:$B$21</c:f>
              <c:numCache>
                <c:formatCode>General</c:formatCode>
                <c:ptCount val="12"/>
                <c:pt idx="0">
                  <c:v>283.9717</c:v>
                </c:pt>
                <c:pt idx="1">
                  <c:v>244.31379999999996</c:v>
                </c:pt>
                <c:pt idx="2">
                  <c:v>243.46579999999997</c:v>
                </c:pt>
                <c:pt idx="3">
                  <c:v>247.33110000000002</c:v>
                </c:pt>
                <c:pt idx="4">
                  <c:v>243.0283</c:v>
                </c:pt>
                <c:pt idx="5">
                  <c:v>290.07569999999998</c:v>
                </c:pt>
                <c:pt idx="6">
                  <c:v>314.75470000000007</c:v>
                </c:pt>
                <c:pt idx="7">
                  <c:v>323.45850000000007</c:v>
                </c:pt>
                <c:pt idx="8">
                  <c:v>310.84409999999997</c:v>
                </c:pt>
                <c:pt idx="9">
                  <c:v>318.67880000000008</c:v>
                </c:pt>
                <c:pt idx="10">
                  <c:v>341.18720000000002</c:v>
                </c:pt>
                <c:pt idx="11">
                  <c:v>404.48819999999995</c:v>
                </c:pt>
              </c:numCache>
            </c:numRef>
          </c:val>
          <c:smooth val="0"/>
          <c:extLst>
            <c:ext xmlns:c16="http://schemas.microsoft.com/office/drawing/2014/chart" uri="{C3380CC4-5D6E-409C-BE32-E72D297353CC}">
              <c16:uniqueId val="{00000000-6DE2-4AB1-8996-8A2956B1E44B}"/>
            </c:ext>
          </c:extLst>
        </c:ser>
        <c:ser>
          <c:idx val="1"/>
          <c:order val="1"/>
          <c:tx>
            <c:strRef>
              <c:f>Sheet4!$C$3</c:f>
              <c:strCache>
                <c:ptCount val="1"/>
                <c:pt idx="0">
                  <c:v>Adj Close of Apple</c:v>
                </c:pt>
              </c:strCache>
            </c:strRef>
          </c:tx>
          <c:spPr>
            <a:ln w="28575" cap="rnd">
              <a:solidFill>
                <a:schemeClr val="accent2"/>
              </a:solidFill>
              <a:round/>
            </a:ln>
            <a:effectLst/>
          </c:spPr>
          <c:marker>
            <c:symbol val="none"/>
          </c:marker>
          <c:cat>
            <c:multiLvlStrRef>
              <c:f>Sheet4!$A$4:$A$21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2020</c:v>
                  </c:pt>
                </c:lvl>
              </c:multiLvlStrCache>
            </c:multiLvlStrRef>
          </c:cat>
          <c:val>
            <c:numRef>
              <c:f>Sheet4!$C$4:$C$21</c:f>
              <c:numCache>
                <c:formatCode>General</c:formatCode>
                <c:ptCount val="12"/>
                <c:pt idx="0">
                  <c:v>1587.5858000000003</c:v>
                </c:pt>
                <c:pt idx="1">
                  <c:v>1436.0828999999999</c:v>
                </c:pt>
                <c:pt idx="2">
                  <c:v>1402.7135000000001</c:v>
                </c:pt>
                <c:pt idx="3">
                  <c:v>1389.6769000000002</c:v>
                </c:pt>
                <c:pt idx="4">
                  <c:v>1509.2950000000001</c:v>
                </c:pt>
                <c:pt idx="5">
                  <c:v>1853.2722999999999</c:v>
                </c:pt>
                <c:pt idx="6">
                  <c:v>2048.6642000000002</c:v>
                </c:pt>
                <c:pt idx="7">
                  <c:v>2403.8193000000001</c:v>
                </c:pt>
                <c:pt idx="8">
                  <c:v>2360.0198</c:v>
                </c:pt>
                <c:pt idx="9">
                  <c:v>2500.0614000000005</c:v>
                </c:pt>
                <c:pt idx="10">
                  <c:v>2284.0144</c:v>
                </c:pt>
                <c:pt idx="11">
                  <c:v>2738.3753999999999</c:v>
                </c:pt>
              </c:numCache>
            </c:numRef>
          </c:val>
          <c:smooth val="0"/>
          <c:extLst>
            <c:ext xmlns:c16="http://schemas.microsoft.com/office/drawing/2014/chart" uri="{C3380CC4-5D6E-409C-BE32-E72D297353CC}">
              <c16:uniqueId val="{00000001-6DE2-4AB1-8996-8A2956B1E44B}"/>
            </c:ext>
          </c:extLst>
        </c:ser>
        <c:ser>
          <c:idx val="2"/>
          <c:order val="2"/>
          <c:tx>
            <c:strRef>
              <c:f>Sheet4!$D$3</c:f>
              <c:strCache>
                <c:ptCount val="1"/>
                <c:pt idx="0">
                  <c:v>Adj Close of NVDA </c:v>
                </c:pt>
              </c:strCache>
            </c:strRef>
          </c:tx>
          <c:spPr>
            <a:ln w="28575" cap="rnd">
              <a:solidFill>
                <a:schemeClr val="accent3"/>
              </a:solidFill>
              <a:round/>
            </a:ln>
            <a:effectLst/>
          </c:spPr>
          <c:marker>
            <c:symbol val="none"/>
          </c:marker>
          <c:cat>
            <c:multiLvlStrRef>
              <c:f>Sheet4!$A$4:$A$21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2020</c:v>
                  </c:pt>
                </c:lvl>
              </c:multiLvlStrCache>
            </c:multiLvlStrRef>
          </c:cat>
          <c:val>
            <c:numRef>
              <c:f>Sheet4!$D$4:$D$21</c:f>
              <c:numCache>
                <c:formatCode>General</c:formatCode>
                <c:ptCount val="12"/>
                <c:pt idx="0">
                  <c:v>127.99880000000002</c:v>
                </c:pt>
                <c:pt idx="1">
                  <c:v>128.17219999999998</c:v>
                </c:pt>
                <c:pt idx="2">
                  <c:v>133.48399999999998</c:v>
                </c:pt>
                <c:pt idx="3">
                  <c:v>144.91249999999999</c:v>
                </c:pt>
                <c:pt idx="4">
                  <c:v>163.10150000000002</c:v>
                </c:pt>
                <c:pt idx="5">
                  <c:v>199.92160000000004</c:v>
                </c:pt>
                <c:pt idx="6">
                  <c:v>224.29630000000003</c:v>
                </c:pt>
                <c:pt idx="7">
                  <c:v>250.70810000000003</c:v>
                </c:pt>
                <c:pt idx="8">
                  <c:v>267.49239999999998</c:v>
                </c:pt>
                <c:pt idx="9">
                  <c:v>297.49209999999994</c:v>
                </c:pt>
                <c:pt idx="10">
                  <c:v>266.84070000000003</c:v>
                </c:pt>
                <c:pt idx="11">
                  <c:v>290.21970000000005</c:v>
                </c:pt>
              </c:numCache>
            </c:numRef>
          </c:val>
          <c:smooth val="0"/>
          <c:extLst>
            <c:ext xmlns:c16="http://schemas.microsoft.com/office/drawing/2014/chart" uri="{C3380CC4-5D6E-409C-BE32-E72D297353CC}">
              <c16:uniqueId val="{00000002-6DE2-4AB1-8996-8A2956B1E44B}"/>
            </c:ext>
          </c:extLst>
        </c:ser>
        <c:ser>
          <c:idx val="3"/>
          <c:order val="3"/>
          <c:tx>
            <c:strRef>
              <c:f>Sheet4!$E$3</c:f>
              <c:strCache>
                <c:ptCount val="1"/>
                <c:pt idx="0">
                  <c:v>Adj Close of MSFT </c:v>
                </c:pt>
              </c:strCache>
            </c:strRef>
          </c:tx>
          <c:spPr>
            <a:ln w="28575" cap="rnd">
              <a:solidFill>
                <a:schemeClr val="accent4"/>
              </a:solidFill>
              <a:round/>
            </a:ln>
            <a:effectLst/>
          </c:spPr>
          <c:marker>
            <c:symbol val="none"/>
          </c:marker>
          <c:cat>
            <c:multiLvlStrRef>
              <c:f>Sheet4!$A$4:$A$21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2020</c:v>
                  </c:pt>
                </c:lvl>
              </c:multiLvlStrCache>
            </c:multiLvlStrRef>
          </c:cat>
          <c:val>
            <c:numRef>
              <c:f>Sheet4!$E$4:$E$21</c:f>
              <c:numCache>
                <c:formatCode>General</c:formatCode>
                <c:ptCount val="12"/>
                <c:pt idx="0">
                  <c:v>3300.7103999999999</c:v>
                </c:pt>
                <c:pt idx="1">
                  <c:v>3258.0215000000003</c:v>
                </c:pt>
                <c:pt idx="2">
                  <c:v>3225.3583000000012</c:v>
                </c:pt>
                <c:pt idx="3">
                  <c:v>3411.4500999999996</c:v>
                </c:pt>
                <c:pt idx="4">
                  <c:v>3508.1151</c:v>
                </c:pt>
                <c:pt idx="5">
                  <c:v>4085.4757</c:v>
                </c:pt>
                <c:pt idx="6">
                  <c:v>4390.3694999999998</c:v>
                </c:pt>
                <c:pt idx="7">
                  <c:v>4342.5811000000003</c:v>
                </c:pt>
                <c:pt idx="8">
                  <c:v>4235.9663</c:v>
                </c:pt>
                <c:pt idx="9">
                  <c:v>4524.4594000000006</c:v>
                </c:pt>
                <c:pt idx="10">
                  <c:v>4141.5694999999987</c:v>
                </c:pt>
                <c:pt idx="11">
                  <c:v>4644.3953000000001</c:v>
                </c:pt>
              </c:numCache>
            </c:numRef>
          </c:val>
          <c:smooth val="0"/>
          <c:extLst>
            <c:ext xmlns:c16="http://schemas.microsoft.com/office/drawing/2014/chart" uri="{C3380CC4-5D6E-409C-BE32-E72D297353CC}">
              <c16:uniqueId val="{00000003-6DE2-4AB1-8996-8A2956B1E44B}"/>
            </c:ext>
          </c:extLst>
        </c:ser>
        <c:ser>
          <c:idx val="4"/>
          <c:order val="4"/>
          <c:tx>
            <c:strRef>
              <c:f>Sheet4!$F$3</c:f>
              <c:strCache>
                <c:ptCount val="1"/>
                <c:pt idx="0">
                  <c:v>Adj Close of INTC</c:v>
                </c:pt>
              </c:strCache>
            </c:strRef>
          </c:tx>
          <c:spPr>
            <a:ln w="28575" cap="rnd">
              <a:solidFill>
                <a:schemeClr val="accent5"/>
              </a:solidFill>
              <a:round/>
            </a:ln>
            <a:effectLst/>
          </c:spPr>
          <c:marker>
            <c:symbol val="none"/>
          </c:marker>
          <c:cat>
            <c:multiLvlStrRef>
              <c:f>Sheet4!$A$4:$A$21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2020</c:v>
                  </c:pt>
                </c:lvl>
              </c:multiLvlStrCache>
            </c:multiLvlStrRef>
          </c:cat>
          <c:val>
            <c:numRef>
              <c:f>Sheet4!$F$4:$F$21</c:f>
              <c:numCache>
                <c:formatCode>General</c:formatCode>
                <c:ptCount val="12"/>
                <c:pt idx="0">
                  <c:v>1145.8639000000001</c:v>
                </c:pt>
                <c:pt idx="1">
                  <c:v>1082.2172</c:v>
                </c:pt>
                <c:pt idx="2">
                  <c:v>1016.6089999999999</c:v>
                </c:pt>
                <c:pt idx="3">
                  <c:v>1087.3288000000002</c:v>
                </c:pt>
                <c:pt idx="4">
                  <c:v>1072.3628000000001</c:v>
                </c:pt>
                <c:pt idx="5">
                  <c:v>1191.6188000000002</c:v>
                </c:pt>
                <c:pt idx="6">
                  <c:v>1109.4633000000001</c:v>
                </c:pt>
                <c:pt idx="7">
                  <c:v>923.76969999999983</c:v>
                </c:pt>
                <c:pt idx="8">
                  <c:v>944.40060000000005</c:v>
                </c:pt>
                <c:pt idx="9">
                  <c:v>1007.9345000000002</c:v>
                </c:pt>
                <c:pt idx="10">
                  <c:v>828.64309999999989</c:v>
                </c:pt>
                <c:pt idx="11">
                  <c:v>980.83140000000014</c:v>
                </c:pt>
              </c:numCache>
            </c:numRef>
          </c:val>
          <c:smooth val="0"/>
          <c:extLst>
            <c:ext xmlns:c16="http://schemas.microsoft.com/office/drawing/2014/chart" uri="{C3380CC4-5D6E-409C-BE32-E72D297353CC}">
              <c16:uniqueId val="{00000004-6DE2-4AB1-8996-8A2956B1E44B}"/>
            </c:ext>
          </c:extLst>
        </c:ser>
        <c:dLbls>
          <c:showLegendKey val="0"/>
          <c:showVal val="0"/>
          <c:showCatName val="0"/>
          <c:showSerName val="0"/>
          <c:showPercent val="0"/>
          <c:showBubbleSize val="0"/>
        </c:dLbls>
        <c:smooth val="0"/>
        <c:axId val="2051460831"/>
        <c:axId val="2051458911"/>
      </c:lineChart>
      <c:catAx>
        <c:axId val="205146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458911"/>
        <c:crosses val="autoZero"/>
        <c:auto val="1"/>
        <c:lblAlgn val="ctr"/>
        <c:lblOffset val="100"/>
        <c:noMultiLvlLbl val="0"/>
      </c:catAx>
      <c:valAx>
        <c:axId val="2051458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46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Sheet11!$V$5</c:f>
              <c:strCache>
                <c:ptCount val="1"/>
                <c:pt idx="0">
                  <c:v>AAPL</c:v>
                </c:pt>
              </c:strCache>
            </c:strRef>
          </c:tx>
          <c:spPr>
            <a:ln w="28575" cap="rnd">
              <a:solidFill>
                <a:schemeClr val="accent1"/>
              </a:solidFill>
              <a:round/>
            </a:ln>
            <a:effectLst/>
          </c:spPr>
          <c:marker>
            <c:symbol val="none"/>
          </c:marker>
          <c:cat>
            <c:numRef>
              <c:f>Sheet11!$U$6:$U$65</c:f>
              <c:numCache>
                <c:formatCode>0.00</c:formatCode>
                <c:ptCount val="60"/>
                <c:pt idx="0">
                  <c:v>43800</c:v>
                </c:pt>
                <c:pt idx="1">
                  <c:v>43831</c:v>
                </c:pt>
                <c:pt idx="2">
                  <c:v>43862</c:v>
                </c:pt>
                <c:pt idx="3">
                  <c:v>43891</c:v>
                </c:pt>
                <c:pt idx="4">
                  <c:v>43922</c:v>
                </c:pt>
                <c:pt idx="5">
                  <c:v>43952</c:v>
                </c:pt>
                <c:pt idx="6">
                  <c:v>43983</c:v>
                </c:pt>
                <c:pt idx="7">
                  <c:v>44013</c:v>
                </c:pt>
                <c:pt idx="8">
                  <c:v>44044</c:v>
                </c:pt>
                <c:pt idx="9">
                  <c:v>44075</c:v>
                </c:pt>
                <c:pt idx="10">
                  <c:v>44105</c:v>
                </c:pt>
                <c:pt idx="11">
                  <c:v>44136</c:v>
                </c:pt>
                <c:pt idx="12">
                  <c:v>44166</c:v>
                </c:pt>
                <c:pt idx="13">
                  <c:v>44197</c:v>
                </c:pt>
                <c:pt idx="14">
                  <c:v>44228</c:v>
                </c:pt>
                <c:pt idx="15">
                  <c:v>44256</c:v>
                </c:pt>
                <c:pt idx="16">
                  <c:v>44287</c:v>
                </c:pt>
                <c:pt idx="17">
                  <c:v>44317</c:v>
                </c:pt>
                <c:pt idx="18">
                  <c:v>44348</c:v>
                </c:pt>
                <c:pt idx="19">
                  <c:v>44378</c:v>
                </c:pt>
                <c:pt idx="20">
                  <c:v>44409</c:v>
                </c:pt>
                <c:pt idx="21">
                  <c:v>44440</c:v>
                </c:pt>
                <c:pt idx="22">
                  <c:v>44470</c:v>
                </c:pt>
                <c:pt idx="23">
                  <c:v>44501</c:v>
                </c:pt>
                <c:pt idx="24">
                  <c:v>44531</c:v>
                </c:pt>
                <c:pt idx="25">
                  <c:v>44562</c:v>
                </c:pt>
                <c:pt idx="26">
                  <c:v>44593</c:v>
                </c:pt>
                <c:pt idx="27">
                  <c:v>44621</c:v>
                </c:pt>
                <c:pt idx="28">
                  <c:v>44652</c:v>
                </c:pt>
                <c:pt idx="29">
                  <c:v>44682</c:v>
                </c:pt>
                <c:pt idx="30">
                  <c:v>44713</c:v>
                </c:pt>
                <c:pt idx="31">
                  <c:v>44743</c:v>
                </c:pt>
                <c:pt idx="32">
                  <c:v>44774</c:v>
                </c:pt>
                <c:pt idx="33">
                  <c:v>44805</c:v>
                </c:pt>
                <c:pt idx="34">
                  <c:v>44835</c:v>
                </c:pt>
                <c:pt idx="35">
                  <c:v>44866</c:v>
                </c:pt>
                <c:pt idx="36">
                  <c:v>44896</c:v>
                </c:pt>
                <c:pt idx="37">
                  <c:v>44927</c:v>
                </c:pt>
                <c:pt idx="38">
                  <c:v>44958</c:v>
                </c:pt>
                <c:pt idx="39">
                  <c:v>44986</c:v>
                </c:pt>
                <c:pt idx="40">
                  <c:v>45017</c:v>
                </c:pt>
                <c:pt idx="41">
                  <c:v>45047</c:v>
                </c:pt>
                <c:pt idx="42">
                  <c:v>45078</c:v>
                </c:pt>
                <c:pt idx="43">
                  <c:v>45108</c:v>
                </c:pt>
                <c:pt idx="44">
                  <c:v>45139</c:v>
                </c:pt>
                <c:pt idx="45">
                  <c:v>45170</c:v>
                </c:pt>
                <c:pt idx="46">
                  <c:v>45200</c:v>
                </c:pt>
                <c:pt idx="47">
                  <c:v>45231</c:v>
                </c:pt>
                <c:pt idx="48">
                  <c:v>45261</c:v>
                </c:pt>
                <c:pt idx="49">
                  <c:v>45292</c:v>
                </c:pt>
                <c:pt idx="50">
                  <c:v>45323</c:v>
                </c:pt>
                <c:pt idx="51">
                  <c:v>45352</c:v>
                </c:pt>
                <c:pt idx="52">
                  <c:v>45383</c:v>
                </c:pt>
                <c:pt idx="53">
                  <c:v>45413</c:v>
                </c:pt>
                <c:pt idx="54">
                  <c:v>45444</c:v>
                </c:pt>
                <c:pt idx="55">
                  <c:v>45474</c:v>
                </c:pt>
                <c:pt idx="56">
                  <c:v>45505</c:v>
                </c:pt>
                <c:pt idx="57">
                  <c:v>45536</c:v>
                </c:pt>
                <c:pt idx="58">
                  <c:v>45566</c:v>
                </c:pt>
                <c:pt idx="59">
                  <c:v>45597</c:v>
                </c:pt>
              </c:numCache>
            </c:numRef>
          </c:cat>
          <c:val>
            <c:numRef>
              <c:f>Sheet11!$V$6:$V$65</c:f>
              <c:numCache>
                <c:formatCode>General</c:formatCode>
                <c:ptCount val="60"/>
                <c:pt idx="0">
                  <c:v>1</c:v>
                </c:pt>
                <c:pt idx="1">
                  <c:v>1.1279825443921518</c:v>
                </c:pt>
                <c:pt idx="2">
                  <c:v>1.0203394635427321</c:v>
                </c:pt>
                <c:pt idx="3">
                  <c:v>0.99663044528567846</c:v>
                </c:pt>
                <c:pt idx="4">
                  <c:v>0.98736791771820931</c:v>
                </c:pt>
                <c:pt idx="5">
                  <c:v>1.0723567912602594</c:v>
                </c:pt>
                <c:pt idx="6">
                  <c:v>1.3167532768342312</c:v>
                </c:pt>
                <c:pt idx="7">
                  <c:v>1.4555795705158809</c:v>
                </c:pt>
                <c:pt idx="8">
                  <c:v>1.707917902939772</c:v>
                </c:pt>
                <c:pt idx="9">
                  <c:v>1.6767982800172792</c:v>
                </c:pt>
                <c:pt idx="10">
                  <c:v>1.7762980867607938</c:v>
                </c:pt>
                <c:pt idx="11">
                  <c:v>1.6227963076643246</c:v>
                </c:pt>
                <c:pt idx="12">
                  <c:v>1.9456206090989694</c:v>
                </c:pt>
                <c:pt idx="13">
                  <c:v>1.7561644555851119</c:v>
                </c:pt>
                <c:pt idx="14">
                  <c:v>1.7383274503785549</c:v>
                </c:pt>
                <c:pt idx="15">
                  <c:v>1.9503716634836179</c:v>
                </c:pt>
                <c:pt idx="16">
                  <c:v>1.9260395351613115</c:v>
                </c:pt>
                <c:pt idx="17">
                  <c:v>1.7667256383148027</c:v>
                </c:pt>
                <c:pt idx="18">
                  <c:v>1.9927506792397052</c:v>
                </c:pt>
                <c:pt idx="19">
                  <c:v>2.1243698559670769</c:v>
                </c:pt>
                <c:pt idx="20">
                  <c:v>2.2749086294704766</c:v>
                </c:pt>
                <c:pt idx="21">
                  <c:v>2.1739721170679576</c:v>
                </c:pt>
                <c:pt idx="22">
                  <c:v>2.1337724234363273</c:v>
                </c:pt>
                <c:pt idx="23">
                  <c:v>2.2638717657958751</c:v>
                </c:pt>
                <c:pt idx="24">
                  <c:v>2.6690878435986627</c:v>
                </c:pt>
                <c:pt idx="25">
                  <c:v>2.374836300388786</c:v>
                </c:pt>
                <c:pt idx="26">
                  <c:v>2.2580841603574107</c:v>
                </c:pt>
                <c:pt idx="27">
                  <c:v>2.6612753791237522</c:v>
                </c:pt>
                <c:pt idx="28">
                  <c:v>2.3352986523202142</c:v>
                </c:pt>
                <c:pt idx="29">
                  <c:v>2.1842926528431432</c:v>
                </c:pt>
                <c:pt idx="30">
                  <c:v>2.0578860724598136</c:v>
                </c:pt>
                <c:pt idx="31">
                  <c:v>2.0982900353545682</c:v>
                </c:pt>
                <c:pt idx="32">
                  <c:v>2.6936756815133109</c:v>
                </c:pt>
                <c:pt idx="33">
                  <c:v>2.2553865271809554</c:v>
                </c:pt>
                <c:pt idx="34">
                  <c:v>2.1376145328877061</c:v>
                </c:pt>
                <c:pt idx="35">
                  <c:v>2.1529096469090323</c:v>
                </c:pt>
                <c:pt idx="36">
                  <c:v>2.0357857012936806</c:v>
                </c:pt>
                <c:pt idx="37">
                  <c:v>1.9093458694268237</c:v>
                </c:pt>
                <c:pt idx="38">
                  <c:v>2.0187364294159105</c:v>
                </c:pt>
                <c:pt idx="39">
                  <c:v>2.5098364709092147</c:v>
                </c:pt>
                <c:pt idx="40">
                  <c:v>2.2082218556033006</c:v>
                </c:pt>
                <c:pt idx="41">
                  <c:v>2.6764715202464586</c:v>
                </c:pt>
                <c:pt idx="42">
                  <c:v>2.7289164989882457</c:v>
                </c:pt>
                <c:pt idx="43">
                  <c:v>2.7136005672646246</c:v>
                </c:pt>
                <c:pt idx="44">
                  <c:v>2.9394835788827502</c:v>
                </c:pt>
                <c:pt idx="45">
                  <c:v>2.4996566144874159</c:v>
                </c:pt>
                <c:pt idx="46">
                  <c:v>2.7133671674283248</c:v>
                </c:pt>
                <c:pt idx="47">
                  <c:v>2.7587344826410201</c:v>
                </c:pt>
                <c:pt idx="48">
                  <c:v>2.7476699804469908</c:v>
                </c:pt>
                <c:pt idx="49">
                  <c:v>2.7872921782279514</c:v>
                </c:pt>
                <c:pt idx="50">
                  <c:v>2.6151830678898658</c:v>
                </c:pt>
                <c:pt idx="51">
                  <c:v>2.4451759060318752</c:v>
                </c:pt>
                <c:pt idx="52">
                  <c:v>2.6415372132414792</c:v>
                </c:pt>
                <c:pt idx="53">
                  <c:v>2.904072454130004</c:v>
                </c:pt>
                <c:pt idx="54">
                  <c:v>2.7781808454402834</c:v>
                </c:pt>
                <c:pt idx="55">
                  <c:v>3.502797458677215</c:v>
                </c:pt>
                <c:pt idx="56">
                  <c:v>3.4594016438169288</c:v>
                </c:pt>
                <c:pt idx="57">
                  <c:v>3.1761148483504993</c:v>
                </c:pt>
                <c:pt idx="58">
                  <c:v>3.7553394209126254</c:v>
                </c:pt>
                <c:pt idx="59">
                  <c:v>1.433707767773913</c:v>
                </c:pt>
              </c:numCache>
            </c:numRef>
          </c:val>
          <c:smooth val="0"/>
          <c:extLst>
            <c:ext xmlns:c16="http://schemas.microsoft.com/office/drawing/2014/chart" uri="{C3380CC4-5D6E-409C-BE32-E72D297353CC}">
              <c16:uniqueId val="{00000000-BB75-42CB-BF61-CED06D50E3D6}"/>
            </c:ext>
          </c:extLst>
        </c:ser>
        <c:ser>
          <c:idx val="1"/>
          <c:order val="1"/>
          <c:tx>
            <c:strRef>
              <c:f>Sheet11!$W$5</c:f>
              <c:strCache>
                <c:ptCount val="1"/>
                <c:pt idx="0">
                  <c:v>SONY</c:v>
                </c:pt>
              </c:strCache>
            </c:strRef>
          </c:tx>
          <c:spPr>
            <a:ln w="28575" cap="rnd">
              <a:solidFill>
                <a:schemeClr val="accent2"/>
              </a:solidFill>
              <a:round/>
            </a:ln>
            <a:effectLst/>
          </c:spPr>
          <c:marker>
            <c:symbol val="none"/>
          </c:marker>
          <c:cat>
            <c:numRef>
              <c:f>Sheet11!$U$6:$U$65</c:f>
              <c:numCache>
                <c:formatCode>0.00</c:formatCode>
                <c:ptCount val="60"/>
                <c:pt idx="0">
                  <c:v>43800</c:v>
                </c:pt>
                <c:pt idx="1">
                  <c:v>43831</c:v>
                </c:pt>
                <c:pt idx="2">
                  <c:v>43862</c:v>
                </c:pt>
                <c:pt idx="3">
                  <c:v>43891</c:v>
                </c:pt>
                <c:pt idx="4">
                  <c:v>43922</c:v>
                </c:pt>
                <c:pt idx="5">
                  <c:v>43952</c:v>
                </c:pt>
                <c:pt idx="6">
                  <c:v>43983</c:v>
                </c:pt>
                <c:pt idx="7">
                  <c:v>44013</c:v>
                </c:pt>
                <c:pt idx="8">
                  <c:v>44044</c:v>
                </c:pt>
                <c:pt idx="9">
                  <c:v>44075</c:v>
                </c:pt>
                <c:pt idx="10">
                  <c:v>44105</c:v>
                </c:pt>
                <c:pt idx="11">
                  <c:v>44136</c:v>
                </c:pt>
                <c:pt idx="12">
                  <c:v>44166</c:v>
                </c:pt>
                <c:pt idx="13">
                  <c:v>44197</c:v>
                </c:pt>
                <c:pt idx="14">
                  <c:v>44228</c:v>
                </c:pt>
                <c:pt idx="15">
                  <c:v>44256</c:v>
                </c:pt>
                <c:pt idx="16">
                  <c:v>44287</c:v>
                </c:pt>
                <c:pt idx="17">
                  <c:v>44317</c:v>
                </c:pt>
                <c:pt idx="18">
                  <c:v>44348</c:v>
                </c:pt>
                <c:pt idx="19">
                  <c:v>44378</c:v>
                </c:pt>
                <c:pt idx="20">
                  <c:v>44409</c:v>
                </c:pt>
                <c:pt idx="21">
                  <c:v>44440</c:v>
                </c:pt>
                <c:pt idx="22">
                  <c:v>44470</c:v>
                </c:pt>
                <c:pt idx="23">
                  <c:v>44501</c:v>
                </c:pt>
                <c:pt idx="24">
                  <c:v>44531</c:v>
                </c:pt>
                <c:pt idx="25">
                  <c:v>44562</c:v>
                </c:pt>
                <c:pt idx="26">
                  <c:v>44593</c:v>
                </c:pt>
                <c:pt idx="27">
                  <c:v>44621</c:v>
                </c:pt>
                <c:pt idx="28">
                  <c:v>44652</c:v>
                </c:pt>
                <c:pt idx="29">
                  <c:v>44682</c:v>
                </c:pt>
                <c:pt idx="30">
                  <c:v>44713</c:v>
                </c:pt>
                <c:pt idx="31">
                  <c:v>44743</c:v>
                </c:pt>
                <c:pt idx="32">
                  <c:v>44774</c:v>
                </c:pt>
                <c:pt idx="33">
                  <c:v>44805</c:v>
                </c:pt>
                <c:pt idx="34">
                  <c:v>44835</c:v>
                </c:pt>
                <c:pt idx="35">
                  <c:v>44866</c:v>
                </c:pt>
                <c:pt idx="36">
                  <c:v>44896</c:v>
                </c:pt>
                <c:pt idx="37">
                  <c:v>44927</c:v>
                </c:pt>
                <c:pt idx="38">
                  <c:v>44958</c:v>
                </c:pt>
                <c:pt idx="39">
                  <c:v>44986</c:v>
                </c:pt>
                <c:pt idx="40">
                  <c:v>45017</c:v>
                </c:pt>
                <c:pt idx="41">
                  <c:v>45047</c:v>
                </c:pt>
                <c:pt idx="42">
                  <c:v>45078</c:v>
                </c:pt>
                <c:pt idx="43">
                  <c:v>45108</c:v>
                </c:pt>
                <c:pt idx="44">
                  <c:v>45139</c:v>
                </c:pt>
                <c:pt idx="45">
                  <c:v>45170</c:v>
                </c:pt>
                <c:pt idx="46">
                  <c:v>45200</c:v>
                </c:pt>
                <c:pt idx="47">
                  <c:v>45231</c:v>
                </c:pt>
                <c:pt idx="48">
                  <c:v>45261</c:v>
                </c:pt>
                <c:pt idx="49">
                  <c:v>45292</c:v>
                </c:pt>
                <c:pt idx="50">
                  <c:v>45323</c:v>
                </c:pt>
                <c:pt idx="51">
                  <c:v>45352</c:v>
                </c:pt>
                <c:pt idx="52">
                  <c:v>45383</c:v>
                </c:pt>
                <c:pt idx="53">
                  <c:v>45413</c:v>
                </c:pt>
                <c:pt idx="54">
                  <c:v>45444</c:v>
                </c:pt>
                <c:pt idx="55">
                  <c:v>45474</c:v>
                </c:pt>
                <c:pt idx="56">
                  <c:v>45505</c:v>
                </c:pt>
                <c:pt idx="57">
                  <c:v>45536</c:v>
                </c:pt>
                <c:pt idx="58">
                  <c:v>45566</c:v>
                </c:pt>
                <c:pt idx="59">
                  <c:v>45597</c:v>
                </c:pt>
              </c:numCache>
            </c:numRef>
          </c:cat>
          <c:val>
            <c:numRef>
              <c:f>Sheet11!$W$6:$W$65</c:f>
              <c:numCache>
                <c:formatCode>General</c:formatCode>
                <c:ptCount val="60"/>
                <c:pt idx="0">
                  <c:v>1</c:v>
                </c:pt>
                <c:pt idx="1">
                  <c:v>1.0647288420294854</c:v>
                </c:pt>
                <c:pt idx="2">
                  <c:v>0.91603476461148536</c:v>
                </c:pt>
                <c:pt idx="3">
                  <c:v>0.91285525743509732</c:v>
                </c:pt>
                <c:pt idx="4">
                  <c:v>0.92734788607765795</c:v>
                </c:pt>
                <c:pt idx="5">
                  <c:v>0.91121488669256234</c:v>
                </c:pt>
                <c:pt idx="6">
                  <c:v>1.0876152946293323</c:v>
                </c:pt>
                <c:pt idx="7">
                  <c:v>1.1801472021836614</c:v>
                </c:pt>
                <c:pt idx="8">
                  <c:v>1.2127813938839476</c:v>
                </c:pt>
                <c:pt idx="9">
                  <c:v>1.1654847248676454</c:v>
                </c:pt>
                <c:pt idx="10">
                  <c:v>1.1948602966540185</c:v>
                </c:pt>
                <c:pt idx="11">
                  <c:v>1.27925371567407</c:v>
                </c:pt>
                <c:pt idx="12">
                  <c:v>1.5165956776699605</c:v>
                </c:pt>
                <c:pt idx="13">
                  <c:v>1.3808295964125556</c:v>
                </c:pt>
                <c:pt idx="14">
                  <c:v>1.5151247806589974</c:v>
                </c:pt>
                <c:pt idx="15">
                  <c:v>1.723671205963075</c:v>
                </c:pt>
                <c:pt idx="16">
                  <c:v>1.6467803740420233</c:v>
                </c:pt>
                <c:pt idx="17">
                  <c:v>1.3893250296204089</c:v>
                </c:pt>
                <c:pt idx="18">
                  <c:v>1.5528495583184603</c:v>
                </c:pt>
                <c:pt idx="19">
                  <c:v>1.532086776549634</c:v>
                </c:pt>
                <c:pt idx="20">
                  <c:v>1.6076405657123143</c:v>
                </c:pt>
                <c:pt idx="21">
                  <c:v>1.6775004874244488</c:v>
                </c:pt>
                <c:pt idx="22">
                  <c:v>1.6829768885822693</c:v>
                </c:pt>
                <c:pt idx="23">
                  <c:v>1.8579585164299528</c:v>
                </c:pt>
                <c:pt idx="24">
                  <c:v>1.9498710199919003</c:v>
                </c:pt>
                <c:pt idx="25">
                  <c:v>1.7007318865575827</c:v>
                </c:pt>
                <c:pt idx="26">
                  <c:v>1.4659620258859873</c:v>
                </c:pt>
                <c:pt idx="27">
                  <c:v>1.6916080507521327</c:v>
                </c:pt>
                <c:pt idx="28">
                  <c:v>1.3435015072663736</c:v>
                </c:pt>
                <c:pt idx="29">
                  <c:v>1.3335385515245135</c:v>
                </c:pt>
                <c:pt idx="30">
                  <c:v>1.3306121301198313</c:v>
                </c:pt>
                <c:pt idx="31">
                  <c:v>1.2230645499947508</c:v>
                </c:pt>
                <c:pt idx="32">
                  <c:v>1.4252182161764924</c:v>
                </c:pt>
                <c:pt idx="33">
                  <c:v>1.094466982617694</c:v>
                </c:pt>
                <c:pt idx="34">
                  <c:v>1.0153928641060634</c:v>
                </c:pt>
                <c:pt idx="35">
                  <c:v>1.21908116741905</c:v>
                </c:pt>
                <c:pt idx="36">
                  <c:v>1.2130071088981207</c:v>
                </c:pt>
                <c:pt idx="37">
                  <c:v>1.2537524183751516</c:v>
                </c:pt>
                <c:pt idx="38">
                  <c:v>1.2211635946428303</c:v>
                </c:pt>
                <c:pt idx="39">
                  <c:v>1.4620498822682484</c:v>
                </c:pt>
                <c:pt idx="40">
                  <c:v>1.2688513280441536</c:v>
                </c:pt>
                <c:pt idx="41">
                  <c:v>1.5271694137408702</c:v>
                </c:pt>
                <c:pt idx="42">
                  <c:v>1.4782496213086975</c:v>
                </c:pt>
                <c:pt idx="43">
                  <c:v>1.3629422439521874</c:v>
                </c:pt>
                <c:pt idx="44">
                  <c:v>1.4364878443841202</c:v>
                </c:pt>
                <c:pt idx="45">
                  <c:v>1.24325329573916</c:v>
                </c:pt>
                <c:pt idx="46">
                  <c:v>1.3706454249591309</c:v>
                </c:pt>
                <c:pt idx="47">
                  <c:v>1.3559589513625387</c:v>
                </c:pt>
                <c:pt idx="48">
                  <c:v>1.3575213341931998</c:v>
                </c:pt>
                <c:pt idx="49">
                  <c:v>1.5091392084226944</c:v>
                </c:pt>
                <c:pt idx="50">
                  <c:v>1.3752647089701096</c:v>
                </c:pt>
                <c:pt idx="51">
                  <c:v>1.3067523283890996</c:v>
                </c:pt>
                <c:pt idx="52">
                  <c:v>1.3754518049702296</c:v>
                </c:pt>
                <c:pt idx="53">
                  <c:v>1.3397273422619493</c:v>
                </c:pt>
                <c:pt idx="54">
                  <c:v>1.1902680084586885</c:v>
                </c:pt>
                <c:pt idx="55">
                  <c:v>1.492306192540156</c:v>
                </c:pt>
                <c:pt idx="56">
                  <c:v>1.4739265413860851</c:v>
                </c:pt>
                <c:pt idx="57">
                  <c:v>1.4074118511630693</c:v>
                </c:pt>
                <c:pt idx="58">
                  <c:v>1.5910283905994573</c:v>
                </c:pt>
                <c:pt idx="59">
                  <c:v>0.62232853907644314</c:v>
                </c:pt>
              </c:numCache>
            </c:numRef>
          </c:val>
          <c:smooth val="0"/>
          <c:extLst>
            <c:ext xmlns:c16="http://schemas.microsoft.com/office/drawing/2014/chart" uri="{C3380CC4-5D6E-409C-BE32-E72D297353CC}">
              <c16:uniqueId val="{00000001-BB75-42CB-BF61-CED06D50E3D6}"/>
            </c:ext>
          </c:extLst>
        </c:ser>
        <c:ser>
          <c:idx val="2"/>
          <c:order val="2"/>
          <c:tx>
            <c:strRef>
              <c:f>Sheet11!$X$5</c:f>
              <c:strCache>
                <c:ptCount val="1"/>
                <c:pt idx="0">
                  <c:v>NVDA</c:v>
                </c:pt>
              </c:strCache>
            </c:strRef>
          </c:tx>
          <c:spPr>
            <a:ln w="28575" cap="rnd">
              <a:solidFill>
                <a:schemeClr val="accent3"/>
              </a:solidFill>
              <a:round/>
            </a:ln>
            <a:effectLst/>
          </c:spPr>
          <c:marker>
            <c:symbol val="none"/>
          </c:marker>
          <c:cat>
            <c:numRef>
              <c:f>Sheet11!$U$6:$U$65</c:f>
              <c:numCache>
                <c:formatCode>0.00</c:formatCode>
                <c:ptCount val="60"/>
                <c:pt idx="0">
                  <c:v>43800</c:v>
                </c:pt>
                <c:pt idx="1">
                  <c:v>43831</c:v>
                </c:pt>
                <c:pt idx="2">
                  <c:v>43862</c:v>
                </c:pt>
                <c:pt idx="3">
                  <c:v>43891</c:v>
                </c:pt>
                <c:pt idx="4">
                  <c:v>43922</c:v>
                </c:pt>
                <c:pt idx="5">
                  <c:v>43952</c:v>
                </c:pt>
                <c:pt idx="6">
                  <c:v>43983</c:v>
                </c:pt>
                <c:pt idx="7">
                  <c:v>44013</c:v>
                </c:pt>
                <c:pt idx="8">
                  <c:v>44044</c:v>
                </c:pt>
                <c:pt idx="9">
                  <c:v>44075</c:v>
                </c:pt>
                <c:pt idx="10">
                  <c:v>44105</c:v>
                </c:pt>
                <c:pt idx="11">
                  <c:v>44136</c:v>
                </c:pt>
                <c:pt idx="12">
                  <c:v>44166</c:v>
                </c:pt>
                <c:pt idx="13">
                  <c:v>44197</c:v>
                </c:pt>
                <c:pt idx="14">
                  <c:v>44228</c:v>
                </c:pt>
                <c:pt idx="15">
                  <c:v>44256</c:v>
                </c:pt>
                <c:pt idx="16">
                  <c:v>44287</c:v>
                </c:pt>
                <c:pt idx="17">
                  <c:v>44317</c:v>
                </c:pt>
                <c:pt idx="18">
                  <c:v>44348</c:v>
                </c:pt>
                <c:pt idx="19">
                  <c:v>44378</c:v>
                </c:pt>
                <c:pt idx="20">
                  <c:v>44409</c:v>
                </c:pt>
                <c:pt idx="21">
                  <c:v>44440</c:v>
                </c:pt>
                <c:pt idx="22">
                  <c:v>44470</c:v>
                </c:pt>
                <c:pt idx="23">
                  <c:v>44501</c:v>
                </c:pt>
                <c:pt idx="24">
                  <c:v>44531</c:v>
                </c:pt>
                <c:pt idx="25">
                  <c:v>44562</c:v>
                </c:pt>
                <c:pt idx="26">
                  <c:v>44593</c:v>
                </c:pt>
                <c:pt idx="27">
                  <c:v>44621</c:v>
                </c:pt>
                <c:pt idx="28">
                  <c:v>44652</c:v>
                </c:pt>
                <c:pt idx="29">
                  <c:v>44682</c:v>
                </c:pt>
                <c:pt idx="30">
                  <c:v>44713</c:v>
                </c:pt>
                <c:pt idx="31">
                  <c:v>44743</c:v>
                </c:pt>
                <c:pt idx="32">
                  <c:v>44774</c:v>
                </c:pt>
                <c:pt idx="33">
                  <c:v>44805</c:v>
                </c:pt>
                <c:pt idx="34">
                  <c:v>44835</c:v>
                </c:pt>
                <c:pt idx="35">
                  <c:v>44866</c:v>
                </c:pt>
                <c:pt idx="36">
                  <c:v>44896</c:v>
                </c:pt>
                <c:pt idx="37">
                  <c:v>44927</c:v>
                </c:pt>
                <c:pt idx="38">
                  <c:v>44958</c:v>
                </c:pt>
                <c:pt idx="39">
                  <c:v>44986</c:v>
                </c:pt>
                <c:pt idx="40">
                  <c:v>45017</c:v>
                </c:pt>
                <c:pt idx="41">
                  <c:v>45047</c:v>
                </c:pt>
                <c:pt idx="42">
                  <c:v>45078</c:v>
                </c:pt>
                <c:pt idx="43">
                  <c:v>45108</c:v>
                </c:pt>
                <c:pt idx="44">
                  <c:v>45139</c:v>
                </c:pt>
                <c:pt idx="45">
                  <c:v>45170</c:v>
                </c:pt>
                <c:pt idx="46">
                  <c:v>45200</c:v>
                </c:pt>
                <c:pt idx="47">
                  <c:v>45231</c:v>
                </c:pt>
                <c:pt idx="48">
                  <c:v>45261</c:v>
                </c:pt>
                <c:pt idx="49">
                  <c:v>45292</c:v>
                </c:pt>
                <c:pt idx="50">
                  <c:v>45323</c:v>
                </c:pt>
                <c:pt idx="51">
                  <c:v>45352</c:v>
                </c:pt>
                <c:pt idx="52">
                  <c:v>45383</c:v>
                </c:pt>
                <c:pt idx="53">
                  <c:v>45413</c:v>
                </c:pt>
                <c:pt idx="54">
                  <c:v>45444</c:v>
                </c:pt>
                <c:pt idx="55">
                  <c:v>45474</c:v>
                </c:pt>
                <c:pt idx="56">
                  <c:v>45505</c:v>
                </c:pt>
                <c:pt idx="57">
                  <c:v>45536</c:v>
                </c:pt>
                <c:pt idx="58">
                  <c:v>45566</c:v>
                </c:pt>
                <c:pt idx="59">
                  <c:v>45597</c:v>
                </c:pt>
              </c:numCache>
            </c:numRef>
          </c:cat>
          <c:val>
            <c:numRef>
              <c:f>Sheet11!$X$6:$X$65</c:f>
              <c:numCache>
                <c:formatCode>General</c:formatCode>
                <c:ptCount val="60"/>
                <c:pt idx="0">
                  <c:v>1</c:v>
                </c:pt>
                <c:pt idx="1">
                  <c:v>1.0897410138091916</c:v>
                </c:pt>
                <c:pt idx="2">
                  <c:v>1.0912172861788896</c:v>
                </c:pt>
                <c:pt idx="3">
                  <c:v>1.1364402594970118</c:v>
                </c:pt>
                <c:pt idx="4">
                  <c:v>1.2337388683614572</c:v>
                </c:pt>
                <c:pt idx="5">
                  <c:v>1.3885942209130071</c:v>
                </c:pt>
                <c:pt idx="6">
                  <c:v>1.7020688246011346</c:v>
                </c:pt>
                <c:pt idx="7">
                  <c:v>1.9095872567215522</c:v>
                </c:pt>
                <c:pt idx="8">
                  <c:v>2.1344489093974017</c:v>
                </c:pt>
                <c:pt idx="9">
                  <c:v>2.2773450935653599</c:v>
                </c:pt>
                <c:pt idx="10">
                  <c:v>2.5327529840453615</c:v>
                </c:pt>
                <c:pt idx="11">
                  <c:v>2.2717967273408375</c:v>
                </c:pt>
                <c:pt idx="12">
                  <c:v>2.4708380868054975</c:v>
                </c:pt>
                <c:pt idx="13">
                  <c:v>2.1441476953464225</c:v>
                </c:pt>
                <c:pt idx="14">
                  <c:v>2.3038039128880121</c:v>
                </c:pt>
                <c:pt idx="15">
                  <c:v>2.5157647840079016</c:v>
                </c:pt>
                <c:pt idx="16">
                  <c:v>2.6779665923138491</c:v>
                </c:pt>
                <c:pt idx="17">
                  <c:v>2.4957142127398737</c:v>
                </c:pt>
                <c:pt idx="18">
                  <c:v>3.405725450799435</c:v>
                </c:pt>
                <c:pt idx="19">
                  <c:v>3.5058778456980373</c:v>
                </c:pt>
                <c:pt idx="20">
                  <c:v>3.8721134362921226</c:v>
                </c:pt>
                <c:pt idx="21">
                  <c:v>3.9152599226957725</c:v>
                </c:pt>
                <c:pt idx="22">
                  <c:v>3.9462897376083377</c:v>
                </c:pt>
                <c:pt idx="23">
                  <c:v>5.4237701987093274</c:v>
                </c:pt>
                <c:pt idx="24">
                  <c:v>5.5971334434436146</c:v>
                </c:pt>
                <c:pt idx="25">
                  <c:v>4.3810110848132959</c:v>
                </c:pt>
                <c:pt idx="26">
                  <c:v>3.9776371128403358</c:v>
                </c:pt>
                <c:pt idx="27">
                  <c:v>4.859366752371062</c:v>
                </c:pt>
                <c:pt idx="28">
                  <c:v>3.7340104548008659</c:v>
                </c:pt>
                <c:pt idx="29">
                  <c:v>3.1762085170869598</c:v>
                </c:pt>
                <c:pt idx="30">
                  <c:v>3.0383779734032603</c:v>
                </c:pt>
                <c:pt idx="31">
                  <c:v>2.7772693218001332</c:v>
                </c:pt>
                <c:pt idx="32">
                  <c:v>3.4739030121405094</c:v>
                </c:pt>
                <c:pt idx="33">
                  <c:v>2.3531653867765496</c:v>
                </c:pt>
                <c:pt idx="34">
                  <c:v>2.2274080948083568</c:v>
                </c:pt>
                <c:pt idx="35">
                  <c:v>2.7354066985645935</c:v>
                </c:pt>
                <c:pt idx="36">
                  <c:v>2.8966694478026178</c:v>
                </c:pt>
                <c:pt idx="37">
                  <c:v>2.9392531798600352</c:v>
                </c:pt>
                <c:pt idx="38">
                  <c:v>3.5632668698598642</c:v>
                </c:pt>
                <c:pt idx="39">
                  <c:v>4.9138687871409354</c:v>
                </c:pt>
                <c:pt idx="40">
                  <c:v>4.3895281717720369</c:v>
                </c:pt>
                <c:pt idx="41">
                  <c:v>5.814115683904034</c:v>
                </c:pt>
                <c:pt idx="42">
                  <c:v>7.3133562635154696</c:v>
                </c:pt>
                <c:pt idx="43">
                  <c:v>7.6189557118289084</c:v>
                </c:pt>
                <c:pt idx="44">
                  <c:v>8.8579790222888164</c:v>
                </c:pt>
                <c:pt idx="45">
                  <c:v>7.544906264366837</c:v>
                </c:pt>
                <c:pt idx="46">
                  <c:v>8.1704413492482413</c:v>
                </c:pt>
                <c:pt idx="47">
                  <c:v>8.4954553968226936</c:v>
                </c:pt>
                <c:pt idx="48">
                  <c:v>8.1833140356552985</c:v>
                </c:pt>
                <c:pt idx="49">
                  <c:v>10.056271177782696</c:v>
                </c:pt>
                <c:pt idx="50">
                  <c:v>12.350776447751535</c:v>
                </c:pt>
                <c:pt idx="51">
                  <c:v>15.227088831752624</c:v>
                </c:pt>
                <c:pt idx="52">
                  <c:v>16.049734373137632</c:v>
                </c:pt>
                <c:pt idx="53">
                  <c:v>18.019112363568258</c:v>
                </c:pt>
                <c:pt idx="54">
                  <c:v>20.151301741899232</c:v>
                </c:pt>
                <c:pt idx="55">
                  <c:v>22.832420950467398</c:v>
                </c:pt>
                <c:pt idx="56">
                  <c:v>21.935155544960754</c:v>
                </c:pt>
                <c:pt idx="57">
                  <c:v>19.590282483951711</c:v>
                </c:pt>
                <c:pt idx="58">
                  <c:v>26.302933814640124</c:v>
                </c:pt>
                <c:pt idx="59">
                  <c:v>11.01074426603552</c:v>
                </c:pt>
              </c:numCache>
            </c:numRef>
          </c:val>
          <c:smooth val="0"/>
          <c:extLst>
            <c:ext xmlns:c16="http://schemas.microsoft.com/office/drawing/2014/chart" uri="{C3380CC4-5D6E-409C-BE32-E72D297353CC}">
              <c16:uniqueId val="{00000002-BB75-42CB-BF61-CED06D50E3D6}"/>
            </c:ext>
          </c:extLst>
        </c:ser>
        <c:ser>
          <c:idx val="3"/>
          <c:order val="3"/>
          <c:tx>
            <c:strRef>
              <c:f>Sheet11!$Y$5</c:f>
              <c:strCache>
                <c:ptCount val="1"/>
                <c:pt idx="0">
                  <c:v>MSFT</c:v>
                </c:pt>
              </c:strCache>
            </c:strRef>
          </c:tx>
          <c:spPr>
            <a:ln w="28575" cap="rnd">
              <a:solidFill>
                <a:schemeClr val="accent4"/>
              </a:solidFill>
              <a:round/>
            </a:ln>
            <a:effectLst/>
          </c:spPr>
          <c:marker>
            <c:symbol val="none"/>
          </c:marker>
          <c:cat>
            <c:numRef>
              <c:f>Sheet11!$U$6:$U$65</c:f>
              <c:numCache>
                <c:formatCode>0.00</c:formatCode>
                <c:ptCount val="60"/>
                <c:pt idx="0">
                  <c:v>43800</c:v>
                </c:pt>
                <c:pt idx="1">
                  <c:v>43831</c:v>
                </c:pt>
                <c:pt idx="2">
                  <c:v>43862</c:v>
                </c:pt>
                <c:pt idx="3">
                  <c:v>43891</c:v>
                </c:pt>
                <c:pt idx="4">
                  <c:v>43922</c:v>
                </c:pt>
                <c:pt idx="5">
                  <c:v>43952</c:v>
                </c:pt>
                <c:pt idx="6">
                  <c:v>43983</c:v>
                </c:pt>
                <c:pt idx="7">
                  <c:v>44013</c:v>
                </c:pt>
                <c:pt idx="8">
                  <c:v>44044</c:v>
                </c:pt>
                <c:pt idx="9">
                  <c:v>44075</c:v>
                </c:pt>
                <c:pt idx="10">
                  <c:v>44105</c:v>
                </c:pt>
                <c:pt idx="11">
                  <c:v>44136</c:v>
                </c:pt>
                <c:pt idx="12">
                  <c:v>44166</c:v>
                </c:pt>
                <c:pt idx="13">
                  <c:v>44197</c:v>
                </c:pt>
                <c:pt idx="14">
                  <c:v>44228</c:v>
                </c:pt>
                <c:pt idx="15">
                  <c:v>44256</c:v>
                </c:pt>
                <c:pt idx="16">
                  <c:v>44287</c:v>
                </c:pt>
                <c:pt idx="17">
                  <c:v>44317</c:v>
                </c:pt>
                <c:pt idx="18">
                  <c:v>44348</c:v>
                </c:pt>
                <c:pt idx="19">
                  <c:v>44378</c:v>
                </c:pt>
                <c:pt idx="20">
                  <c:v>44409</c:v>
                </c:pt>
                <c:pt idx="21">
                  <c:v>44440</c:v>
                </c:pt>
                <c:pt idx="22">
                  <c:v>44470</c:v>
                </c:pt>
                <c:pt idx="23">
                  <c:v>44501</c:v>
                </c:pt>
                <c:pt idx="24">
                  <c:v>44531</c:v>
                </c:pt>
                <c:pt idx="25">
                  <c:v>44562</c:v>
                </c:pt>
                <c:pt idx="26">
                  <c:v>44593</c:v>
                </c:pt>
                <c:pt idx="27">
                  <c:v>44621</c:v>
                </c:pt>
                <c:pt idx="28">
                  <c:v>44652</c:v>
                </c:pt>
                <c:pt idx="29">
                  <c:v>44682</c:v>
                </c:pt>
                <c:pt idx="30">
                  <c:v>44713</c:v>
                </c:pt>
                <c:pt idx="31">
                  <c:v>44743</c:v>
                </c:pt>
                <c:pt idx="32">
                  <c:v>44774</c:v>
                </c:pt>
                <c:pt idx="33">
                  <c:v>44805</c:v>
                </c:pt>
                <c:pt idx="34">
                  <c:v>44835</c:v>
                </c:pt>
                <c:pt idx="35">
                  <c:v>44866</c:v>
                </c:pt>
                <c:pt idx="36">
                  <c:v>44896</c:v>
                </c:pt>
                <c:pt idx="37">
                  <c:v>44927</c:v>
                </c:pt>
                <c:pt idx="38">
                  <c:v>44958</c:v>
                </c:pt>
                <c:pt idx="39">
                  <c:v>44986</c:v>
                </c:pt>
                <c:pt idx="40">
                  <c:v>45017</c:v>
                </c:pt>
                <c:pt idx="41">
                  <c:v>45047</c:v>
                </c:pt>
                <c:pt idx="42">
                  <c:v>45078</c:v>
                </c:pt>
                <c:pt idx="43">
                  <c:v>45108</c:v>
                </c:pt>
                <c:pt idx="44">
                  <c:v>45139</c:v>
                </c:pt>
                <c:pt idx="45">
                  <c:v>45170</c:v>
                </c:pt>
                <c:pt idx="46">
                  <c:v>45200</c:v>
                </c:pt>
                <c:pt idx="47">
                  <c:v>45231</c:v>
                </c:pt>
                <c:pt idx="48">
                  <c:v>45261</c:v>
                </c:pt>
                <c:pt idx="49">
                  <c:v>45292</c:v>
                </c:pt>
                <c:pt idx="50">
                  <c:v>45323</c:v>
                </c:pt>
                <c:pt idx="51">
                  <c:v>45352</c:v>
                </c:pt>
                <c:pt idx="52">
                  <c:v>45383</c:v>
                </c:pt>
                <c:pt idx="53">
                  <c:v>45413</c:v>
                </c:pt>
                <c:pt idx="54">
                  <c:v>45444</c:v>
                </c:pt>
                <c:pt idx="55">
                  <c:v>45474</c:v>
                </c:pt>
                <c:pt idx="56">
                  <c:v>45505</c:v>
                </c:pt>
                <c:pt idx="57">
                  <c:v>45536</c:v>
                </c:pt>
                <c:pt idx="58">
                  <c:v>45566</c:v>
                </c:pt>
                <c:pt idx="59">
                  <c:v>45597</c:v>
                </c:pt>
              </c:numCache>
            </c:numRef>
          </c:cat>
          <c:val>
            <c:numRef>
              <c:f>Sheet11!$Y$6:$Y$65</c:f>
              <c:numCache>
                <c:formatCode>General</c:formatCode>
                <c:ptCount val="60"/>
                <c:pt idx="0">
                  <c:v>1</c:v>
                </c:pt>
                <c:pt idx="1">
                  <c:v>1.0636888071492863</c:v>
                </c:pt>
                <c:pt idx="2">
                  <c:v>1.0499318580029706</c:v>
                </c:pt>
                <c:pt idx="3">
                  <c:v>1.0394057966297348</c:v>
                </c:pt>
                <c:pt idx="4">
                  <c:v>1.0993758457325771</c:v>
                </c:pt>
                <c:pt idx="5">
                  <c:v>1.1305271635043774</c:v>
                </c:pt>
                <c:pt idx="6">
                  <c:v>1.3165877181986019</c:v>
                </c:pt>
                <c:pt idx="7">
                  <c:v>1.414842967259293</c:v>
                </c:pt>
                <c:pt idx="8">
                  <c:v>1.3994426503482507</c:v>
                </c:pt>
                <c:pt idx="9">
                  <c:v>1.3650849043804556</c:v>
                </c:pt>
                <c:pt idx="10">
                  <c:v>1.4580548545493039</c:v>
                </c:pt>
                <c:pt idx="11">
                  <c:v>1.3346645380281965</c:v>
                </c:pt>
                <c:pt idx="12">
                  <c:v>1.49670546576481</c:v>
                </c:pt>
                <c:pt idx="13">
                  <c:v>1.3164025795024876</c:v>
                </c:pt>
                <c:pt idx="14">
                  <c:v>1.4250534710846869</c:v>
                </c:pt>
                <c:pt idx="15">
                  <c:v>1.6813902256436268</c:v>
                </c:pt>
                <c:pt idx="16">
                  <c:v>1.6790969872181787</c:v>
                </c:pt>
                <c:pt idx="17">
                  <c:v>1.5493663873849166</c:v>
                </c:pt>
                <c:pt idx="18">
                  <c:v>1.7868341411868662</c:v>
                </c:pt>
                <c:pt idx="19">
                  <c:v>1.8536710151433469</c:v>
                </c:pt>
                <c:pt idx="20">
                  <c:v>2.0321266716058473</c:v>
                </c:pt>
                <c:pt idx="21">
                  <c:v>1.9586363415175707</c:v>
                </c:pt>
                <c:pt idx="22">
                  <c:v>2.0026290661629953</c:v>
                </c:pt>
                <c:pt idx="23">
                  <c:v>2.2176627794522799</c:v>
                </c:pt>
                <c:pt idx="24">
                  <c:v>2.3044739434606725</c:v>
                </c:pt>
                <c:pt idx="25">
                  <c:v>1.9434861310330804</c:v>
                </c:pt>
                <c:pt idx="26">
                  <c:v>1.7879567036482151</c:v>
                </c:pt>
                <c:pt idx="27">
                  <c:v>2.145382666699752</c:v>
                </c:pt>
                <c:pt idx="28">
                  <c:v>1.8217794326215997</c:v>
                </c:pt>
                <c:pt idx="29">
                  <c:v>1.7683460201947807</c:v>
                </c:pt>
                <c:pt idx="30">
                  <c:v>1.7227340006490326</c:v>
                </c:pt>
                <c:pt idx="31">
                  <c:v>1.6578612726263173</c:v>
                </c:pt>
                <c:pt idx="32">
                  <c:v>2.0420045058472565</c:v>
                </c:pt>
                <c:pt idx="33">
                  <c:v>1.6479606223367178</c:v>
                </c:pt>
                <c:pt idx="34">
                  <c:v>1.5769691651421052</c:v>
                </c:pt>
                <c:pt idx="35">
                  <c:v>1.5807224695214004</c:v>
                </c:pt>
                <c:pt idx="36">
                  <c:v>1.6388106780394562</c:v>
                </c:pt>
                <c:pt idx="37">
                  <c:v>1.5076452774808498</c:v>
                </c:pt>
                <c:pt idx="38">
                  <c:v>1.5693994255383115</c:v>
                </c:pt>
                <c:pt idx="39">
                  <c:v>1.9539473858061618</c:v>
                </c:pt>
                <c:pt idx="40">
                  <c:v>1.7466437367530756</c:v>
                </c:pt>
                <c:pt idx="41">
                  <c:v>2.2059309801651832</c:v>
                </c:pt>
                <c:pt idx="42">
                  <c:v>2.2431892323721048</c:v>
                </c:pt>
                <c:pt idx="43">
                  <c:v>2.1812517825037645</c:v>
                </c:pt>
                <c:pt idx="44">
                  <c:v>2.3847595565565674</c:v>
                </c:pt>
                <c:pt idx="45">
                  <c:v>2.0857538270859362</c:v>
                </c:pt>
                <c:pt idx="46">
                  <c:v>2.3147381358966364</c:v>
                </c:pt>
                <c:pt idx="47">
                  <c:v>2.4769018449095244</c:v>
                </c:pt>
                <c:pt idx="48">
                  <c:v>2.3882911456653213</c:v>
                </c:pt>
                <c:pt idx="49">
                  <c:v>2.6212659748591634</c:v>
                </c:pt>
                <c:pt idx="50">
                  <c:v>2.6243814933490244</c:v>
                </c:pt>
                <c:pt idx="51">
                  <c:v>2.676635367646135</c:v>
                </c:pt>
                <c:pt idx="52">
                  <c:v>2.9193914173632054</c:v>
                </c:pt>
                <c:pt idx="53">
                  <c:v>2.9525359167459153</c:v>
                </c:pt>
                <c:pt idx="54">
                  <c:v>2.6791182241895863</c:v>
                </c:pt>
                <c:pt idx="55">
                  <c:v>3.1516544051891691</c:v>
                </c:pt>
                <c:pt idx="56">
                  <c:v>2.9223767748097926</c:v>
                </c:pt>
                <c:pt idx="57">
                  <c:v>2.7342713479096084</c:v>
                </c:pt>
                <c:pt idx="58">
                  <c:v>3.1112195338887605</c:v>
                </c:pt>
                <c:pt idx="59">
                  <c:v>1.2132079138172116</c:v>
                </c:pt>
              </c:numCache>
            </c:numRef>
          </c:val>
          <c:smooth val="0"/>
          <c:extLst>
            <c:ext xmlns:c16="http://schemas.microsoft.com/office/drawing/2014/chart" uri="{C3380CC4-5D6E-409C-BE32-E72D297353CC}">
              <c16:uniqueId val="{00000003-BB75-42CB-BF61-CED06D50E3D6}"/>
            </c:ext>
          </c:extLst>
        </c:ser>
        <c:ser>
          <c:idx val="4"/>
          <c:order val="4"/>
          <c:tx>
            <c:strRef>
              <c:f>Sheet11!$Z$5</c:f>
              <c:strCache>
                <c:ptCount val="1"/>
                <c:pt idx="0">
                  <c:v>INTC</c:v>
                </c:pt>
              </c:strCache>
            </c:strRef>
          </c:tx>
          <c:spPr>
            <a:ln w="28575" cap="rnd">
              <a:solidFill>
                <a:schemeClr val="accent5"/>
              </a:solidFill>
              <a:round/>
            </a:ln>
            <a:effectLst/>
          </c:spPr>
          <c:marker>
            <c:symbol val="none"/>
          </c:marker>
          <c:cat>
            <c:numRef>
              <c:f>Sheet11!$U$6:$U$65</c:f>
              <c:numCache>
                <c:formatCode>0.00</c:formatCode>
                <c:ptCount val="60"/>
                <c:pt idx="0">
                  <c:v>43800</c:v>
                </c:pt>
                <c:pt idx="1">
                  <c:v>43831</c:v>
                </c:pt>
                <c:pt idx="2">
                  <c:v>43862</c:v>
                </c:pt>
                <c:pt idx="3">
                  <c:v>43891</c:v>
                </c:pt>
                <c:pt idx="4">
                  <c:v>43922</c:v>
                </c:pt>
                <c:pt idx="5">
                  <c:v>43952</c:v>
                </c:pt>
                <c:pt idx="6">
                  <c:v>43983</c:v>
                </c:pt>
                <c:pt idx="7">
                  <c:v>44013</c:v>
                </c:pt>
                <c:pt idx="8">
                  <c:v>44044</c:v>
                </c:pt>
                <c:pt idx="9">
                  <c:v>44075</c:v>
                </c:pt>
                <c:pt idx="10">
                  <c:v>44105</c:v>
                </c:pt>
                <c:pt idx="11">
                  <c:v>44136</c:v>
                </c:pt>
                <c:pt idx="12">
                  <c:v>44166</c:v>
                </c:pt>
                <c:pt idx="13">
                  <c:v>44197</c:v>
                </c:pt>
                <c:pt idx="14">
                  <c:v>44228</c:v>
                </c:pt>
                <c:pt idx="15">
                  <c:v>44256</c:v>
                </c:pt>
                <c:pt idx="16">
                  <c:v>44287</c:v>
                </c:pt>
                <c:pt idx="17">
                  <c:v>44317</c:v>
                </c:pt>
                <c:pt idx="18">
                  <c:v>44348</c:v>
                </c:pt>
                <c:pt idx="19">
                  <c:v>44378</c:v>
                </c:pt>
                <c:pt idx="20">
                  <c:v>44409</c:v>
                </c:pt>
                <c:pt idx="21">
                  <c:v>44440</c:v>
                </c:pt>
                <c:pt idx="22">
                  <c:v>44470</c:v>
                </c:pt>
                <c:pt idx="23">
                  <c:v>44501</c:v>
                </c:pt>
                <c:pt idx="24">
                  <c:v>44531</c:v>
                </c:pt>
                <c:pt idx="25">
                  <c:v>44562</c:v>
                </c:pt>
                <c:pt idx="26">
                  <c:v>44593</c:v>
                </c:pt>
                <c:pt idx="27">
                  <c:v>44621</c:v>
                </c:pt>
                <c:pt idx="28">
                  <c:v>44652</c:v>
                </c:pt>
                <c:pt idx="29">
                  <c:v>44682</c:v>
                </c:pt>
                <c:pt idx="30">
                  <c:v>44713</c:v>
                </c:pt>
                <c:pt idx="31">
                  <c:v>44743</c:v>
                </c:pt>
                <c:pt idx="32">
                  <c:v>44774</c:v>
                </c:pt>
                <c:pt idx="33">
                  <c:v>44805</c:v>
                </c:pt>
                <c:pt idx="34">
                  <c:v>44835</c:v>
                </c:pt>
                <c:pt idx="35">
                  <c:v>44866</c:v>
                </c:pt>
                <c:pt idx="36">
                  <c:v>44896</c:v>
                </c:pt>
                <c:pt idx="37">
                  <c:v>44927</c:v>
                </c:pt>
                <c:pt idx="38">
                  <c:v>44958</c:v>
                </c:pt>
                <c:pt idx="39">
                  <c:v>44986</c:v>
                </c:pt>
                <c:pt idx="40">
                  <c:v>45017</c:v>
                </c:pt>
                <c:pt idx="41">
                  <c:v>45047</c:v>
                </c:pt>
                <c:pt idx="42">
                  <c:v>45078</c:v>
                </c:pt>
                <c:pt idx="43">
                  <c:v>45108</c:v>
                </c:pt>
                <c:pt idx="44">
                  <c:v>45139</c:v>
                </c:pt>
                <c:pt idx="45">
                  <c:v>45170</c:v>
                </c:pt>
                <c:pt idx="46">
                  <c:v>45200</c:v>
                </c:pt>
                <c:pt idx="47">
                  <c:v>45231</c:v>
                </c:pt>
                <c:pt idx="48">
                  <c:v>45261</c:v>
                </c:pt>
                <c:pt idx="49">
                  <c:v>45292</c:v>
                </c:pt>
                <c:pt idx="50">
                  <c:v>45323</c:v>
                </c:pt>
                <c:pt idx="51">
                  <c:v>45352</c:v>
                </c:pt>
                <c:pt idx="52">
                  <c:v>45383</c:v>
                </c:pt>
                <c:pt idx="53">
                  <c:v>45413</c:v>
                </c:pt>
                <c:pt idx="54">
                  <c:v>45444</c:v>
                </c:pt>
                <c:pt idx="55">
                  <c:v>45474</c:v>
                </c:pt>
                <c:pt idx="56">
                  <c:v>45505</c:v>
                </c:pt>
                <c:pt idx="57">
                  <c:v>45536</c:v>
                </c:pt>
                <c:pt idx="58">
                  <c:v>45566</c:v>
                </c:pt>
                <c:pt idx="59">
                  <c:v>45597</c:v>
                </c:pt>
              </c:numCache>
            </c:numRef>
          </c:cat>
          <c:val>
            <c:numRef>
              <c:f>Sheet11!$Z$6:$Z$65</c:f>
              <c:numCache>
                <c:formatCode>General</c:formatCode>
                <c:ptCount val="60"/>
                <c:pt idx="0">
                  <c:v>1</c:v>
                </c:pt>
                <c:pt idx="1">
                  <c:v>1.0689319085060984</c:v>
                </c:pt>
                <c:pt idx="2">
                  <c:v>1.009558375138728</c:v>
                </c:pt>
                <c:pt idx="3">
                  <c:v>0.9483550346376004</c:v>
                </c:pt>
                <c:pt idx="4">
                  <c:v>1.01432678816188</c:v>
                </c:pt>
                <c:pt idx="5">
                  <c:v>1.0003655882822939</c:v>
                </c:pt>
                <c:pt idx="6">
                  <c:v>1.1116148768590639</c:v>
                </c:pt>
                <c:pt idx="7">
                  <c:v>1.0349752031515034</c:v>
                </c:pt>
                <c:pt idx="8">
                  <c:v>0.86174885904085641</c:v>
                </c:pt>
                <c:pt idx="9">
                  <c:v>0.88099462401451378</c:v>
                </c:pt>
                <c:pt idx="10">
                  <c:v>0.94026293064485245</c:v>
                </c:pt>
                <c:pt idx="11">
                  <c:v>0.77300895014967275</c:v>
                </c:pt>
                <c:pt idx="12">
                  <c:v>0.91497950177565435</c:v>
                </c:pt>
                <c:pt idx="13">
                  <c:v>0.88160033075524691</c:v>
                </c:pt>
                <c:pt idx="14">
                  <c:v>0.96953135574855587</c:v>
                </c:pt>
                <c:pt idx="15">
                  <c:v>1.2270439430771856</c:v>
                </c:pt>
                <c:pt idx="16">
                  <c:v>1.1240251950869189</c:v>
                </c:pt>
                <c:pt idx="17">
                  <c:v>0.95780025371957389</c:v>
                </c:pt>
                <c:pt idx="18">
                  <c:v>1.0670077891106933</c:v>
                </c:pt>
                <c:pt idx="19">
                  <c:v>0.9903908772150436</c:v>
                </c:pt>
                <c:pt idx="20">
                  <c:v>1.0106483300992593</c:v>
                </c:pt>
                <c:pt idx="21">
                  <c:v>0.9727427302364271</c:v>
                </c:pt>
                <c:pt idx="22">
                  <c:v>0.94742142720478695</c:v>
                </c:pt>
                <c:pt idx="23">
                  <c:v>0.90964717419101582</c:v>
                </c:pt>
                <c:pt idx="24">
                  <c:v>0.96639946103014562</c:v>
                </c:pt>
                <c:pt idx="25">
                  <c:v>0.91439263883002797</c:v>
                </c:pt>
                <c:pt idx="26">
                  <c:v>0.78928280609109813</c:v>
                </c:pt>
                <c:pt idx="27">
                  <c:v>0.96739715602354492</c:v>
                </c:pt>
                <c:pt idx="28">
                  <c:v>0.81796380853248907</c:v>
                </c:pt>
                <c:pt idx="29">
                  <c:v>0.8018380909407149</c:v>
                </c:pt>
                <c:pt idx="30">
                  <c:v>0.72976971669660051</c:v>
                </c:pt>
                <c:pt idx="31">
                  <c:v>0.67457987898738658</c:v>
                </c:pt>
                <c:pt idx="32">
                  <c:v>0.71299174259301235</c:v>
                </c:pt>
                <c:pt idx="33">
                  <c:v>0.54132551545942142</c:v>
                </c:pt>
                <c:pt idx="34">
                  <c:v>0.49704558211421596</c:v>
                </c:pt>
                <c:pt idx="35">
                  <c:v>0.54927759699447065</c:v>
                </c:pt>
                <c:pt idx="36">
                  <c:v>0.51994163274394845</c:v>
                </c:pt>
                <c:pt idx="37">
                  <c:v>0.52182153452113289</c:v>
                </c:pt>
                <c:pt idx="38">
                  <c:v>0.47707517060397808</c:v>
                </c:pt>
                <c:pt idx="39">
                  <c:v>0.59304389699384563</c:v>
                </c:pt>
                <c:pt idx="40">
                  <c:v>0.54386793522100263</c:v>
                </c:pt>
                <c:pt idx="41">
                  <c:v>0.59913818556082077</c:v>
                </c:pt>
                <c:pt idx="42">
                  <c:v>0.63394314155356257</c:v>
                </c:pt>
                <c:pt idx="43">
                  <c:v>0.61888545668543793</c:v>
                </c:pt>
                <c:pt idx="44">
                  <c:v>0.72179431363295388</c:v>
                </c:pt>
                <c:pt idx="45">
                  <c:v>0.67025429514924328</c:v>
                </c:pt>
                <c:pt idx="46">
                  <c:v>0.71723122334757394</c:v>
                </c:pt>
                <c:pt idx="47">
                  <c:v>0.7948148592466453</c:v>
                </c:pt>
                <c:pt idx="48">
                  <c:v>0.84109997762066102</c:v>
                </c:pt>
                <c:pt idx="49">
                  <c:v>0.90634736446670316</c:v>
                </c:pt>
                <c:pt idx="50">
                  <c:v>0.79706575990075823</c:v>
                </c:pt>
                <c:pt idx="51">
                  <c:v>0.80291535898968858</c:v>
                </c:pt>
                <c:pt idx="52">
                  <c:v>0.74187153774416792</c:v>
                </c:pt>
                <c:pt idx="53">
                  <c:v>0.62847331023631303</c:v>
                </c:pt>
                <c:pt idx="54">
                  <c:v>0.53995710144743658</c:v>
                </c:pt>
                <c:pt idx="55">
                  <c:v>0.66731494297093319</c:v>
                </c:pt>
                <c:pt idx="56">
                  <c:v>0.42626129123467815</c:v>
                </c:pt>
                <c:pt idx="57">
                  <c:v>0.39260394102116025</c:v>
                </c:pt>
                <c:pt idx="58">
                  <c:v>0.48636581459440736</c:v>
                </c:pt>
                <c:pt idx="59">
                  <c:v>0.20583581140122367</c:v>
                </c:pt>
              </c:numCache>
            </c:numRef>
          </c:val>
          <c:smooth val="0"/>
          <c:extLst>
            <c:ext xmlns:c16="http://schemas.microsoft.com/office/drawing/2014/chart" uri="{C3380CC4-5D6E-409C-BE32-E72D297353CC}">
              <c16:uniqueId val="{00000004-BB75-42CB-BF61-CED06D50E3D6}"/>
            </c:ext>
          </c:extLst>
        </c:ser>
        <c:dLbls>
          <c:showLegendKey val="0"/>
          <c:showVal val="0"/>
          <c:showCatName val="0"/>
          <c:showSerName val="0"/>
          <c:showPercent val="0"/>
          <c:showBubbleSize val="0"/>
        </c:dLbls>
        <c:smooth val="0"/>
        <c:axId val="1973225631"/>
        <c:axId val="1973226047"/>
      </c:lineChart>
      <c:catAx>
        <c:axId val="1973225631"/>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226047"/>
        <c:crosses val="autoZero"/>
        <c:auto val="1"/>
        <c:lblAlgn val="ctr"/>
        <c:lblOffset val="100"/>
        <c:noMultiLvlLbl val="0"/>
      </c:catAx>
      <c:valAx>
        <c:axId val="1973226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225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AAPL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spPr>
            <a:ln w="28575" cap="rnd">
              <a:solidFill>
                <a:schemeClr val="accent1"/>
              </a:solidFill>
              <a:round/>
            </a:ln>
            <a:effectLst/>
          </c:spPr>
          <c:marker>
            <c:symbol val="none"/>
          </c:marker>
          <c:cat>
            <c:strRef>
              <c:f>Nháp!$H$3:$H$63</c:f>
              <c:strCache>
                <c:ptCount val="61"/>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pt idx="15">
                  <c:v>Feb</c:v>
                </c:pt>
                <c:pt idx="16">
                  <c:v>Mar</c:v>
                </c:pt>
                <c:pt idx="17">
                  <c:v>Apr</c:v>
                </c:pt>
                <c:pt idx="18">
                  <c:v>May</c:v>
                </c:pt>
                <c:pt idx="19">
                  <c:v>Jun</c:v>
                </c:pt>
                <c:pt idx="20">
                  <c:v>Jul</c:v>
                </c:pt>
                <c:pt idx="21">
                  <c:v>Aug</c:v>
                </c:pt>
                <c:pt idx="22">
                  <c:v>Sep</c:v>
                </c:pt>
                <c:pt idx="23">
                  <c:v>Oct</c:v>
                </c:pt>
                <c:pt idx="24">
                  <c:v>Nov</c:v>
                </c:pt>
                <c:pt idx="25">
                  <c:v>Dec</c:v>
                </c:pt>
                <c:pt idx="26">
                  <c:v>Jan</c:v>
                </c:pt>
                <c:pt idx="27">
                  <c:v>Feb</c:v>
                </c:pt>
                <c:pt idx="28">
                  <c:v>Mar</c:v>
                </c:pt>
                <c:pt idx="29">
                  <c:v>Apr</c:v>
                </c:pt>
                <c:pt idx="30">
                  <c:v>May</c:v>
                </c:pt>
                <c:pt idx="31">
                  <c:v>Jun</c:v>
                </c:pt>
                <c:pt idx="32">
                  <c:v>Jul</c:v>
                </c:pt>
                <c:pt idx="33">
                  <c:v>Aug</c:v>
                </c:pt>
                <c:pt idx="34">
                  <c:v>Sep</c:v>
                </c:pt>
                <c:pt idx="35">
                  <c:v>Oct</c:v>
                </c:pt>
                <c:pt idx="36">
                  <c:v>Nov</c:v>
                </c:pt>
                <c:pt idx="37">
                  <c:v>Dec</c:v>
                </c:pt>
                <c:pt idx="38">
                  <c:v>Jan</c:v>
                </c:pt>
                <c:pt idx="39">
                  <c:v>Feb</c:v>
                </c:pt>
                <c:pt idx="40">
                  <c:v>Mar</c:v>
                </c:pt>
                <c:pt idx="41">
                  <c:v>Apr</c:v>
                </c:pt>
                <c:pt idx="42">
                  <c:v>May</c:v>
                </c:pt>
                <c:pt idx="43">
                  <c:v>Jun</c:v>
                </c:pt>
                <c:pt idx="44">
                  <c:v>Jul</c:v>
                </c:pt>
                <c:pt idx="45">
                  <c:v>Aug</c:v>
                </c:pt>
                <c:pt idx="46">
                  <c:v>Sep</c:v>
                </c:pt>
                <c:pt idx="47">
                  <c:v>Oct</c:v>
                </c:pt>
                <c:pt idx="48">
                  <c:v>Nov</c:v>
                </c:pt>
                <c:pt idx="49">
                  <c:v>Dec</c:v>
                </c:pt>
                <c:pt idx="50">
                  <c:v>Jan</c:v>
                </c:pt>
                <c:pt idx="51">
                  <c:v>Feb</c:v>
                </c:pt>
                <c:pt idx="52">
                  <c:v>Mar</c:v>
                </c:pt>
                <c:pt idx="53">
                  <c:v>Apr</c:v>
                </c:pt>
                <c:pt idx="54">
                  <c:v>May</c:v>
                </c:pt>
                <c:pt idx="55">
                  <c:v>Jun</c:v>
                </c:pt>
                <c:pt idx="56">
                  <c:v>Jul</c:v>
                </c:pt>
                <c:pt idx="57">
                  <c:v>Aug</c:v>
                </c:pt>
                <c:pt idx="58">
                  <c:v>Sep</c:v>
                </c:pt>
                <c:pt idx="59">
                  <c:v>Oct</c:v>
                </c:pt>
                <c:pt idx="60">
                  <c:v>Nov</c:v>
                </c:pt>
              </c:strCache>
            </c:strRef>
          </c:cat>
          <c:val>
            <c:numRef>
              <c:f>Nháp!$K$3:$K$63</c:f>
              <c:numCache>
                <c:formatCode>General</c:formatCode>
                <c:ptCount val="61"/>
                <c:pt idx="0">
                  <c:v>1</c:v>
                </c:pt>
                <c:pt idx="1">
                  <c:v>1.9924518045170259</c:v>
                </c:pt>
                <c:pt idx="2">
                  <c:v>2.2474508560378492</c:v>
                </c:pt>
                <c:pt idx="3">
                  <c:v>2.0329772053556514</c:v>
                </c:pt>
                <c:pt idx="4">
                  <c:v>1.9857381291460576</c:v>
                </c:pt>
                <c:pt idx="5">
                  <c:v>1.9672829893798649</c:v>
                </c:pt>
                <c:pt idx="6">
                  <c:v>2.1366192238325921</c:v>
                </c:pt>
                <c:pt idx="7">
                  <c:v>2.623567442532071</c:v>
                </c:pt>
                <c:pt idx="8">
                  <c:v>2.9001721418924848</c:v>
                </c:pt>
                <c:pt idx="9">
                  <c:v>3.4029441076792839</c:v>
                </c:pt>
                <c:pt idx="10">
                  <c:v>3.3409397588314738</c:v>
                </c:pt>
                <c:pt idx="11">
                  <c:v>3.5391883283266852</c:v>
                </c:pt>
                <c:pt idx="12">
                  <c:v>3.233343431569351</c:v>
                </c:pt>
                <c:pt idx="13">
                  <c:v>3.8765552935047576</c:v>
                </c:pt>
                <c:pt idx="14">
                  <c:v>3.4990730385592177</c:v>
                </c:pt>
                <c:pt idx="15">
                  <c:v>3.4635336653482338</c:v>
                </c:pt>
                <c:pt idx="16">
                  <c:v>3.8860215403868099</c:v>
                </c:pt>
                <c:pt idx="17">
                  <c:v>3.8375409474032907</c:v>
                </c:pt>
                <c:pt idx="18">
                  <c:v>3.5201156861468248</c:v>
                </c:pt>
                <c:pt idx="19">
                  <c:v>3.970459686803681</c:v>
                </c:pt>
                <c:pt idx="20">
                  <c:v>4.2327045529831802</c:v>
                </c:pt>
                <c:pt idx="21">
                  <c:v>4.5326458038998076</c:v>
                </c:pt>
                <c:pt idx="22">
                  <c:v>4.3315346676217521</c:v>
                </c:pt>
                <c:pt idx="23">
                  <c:v>4.2514387155043787</c:v>
                </c:pt>
                <c:pt idx="24">
                  <c:v>4.5106553849551387</c:v>
                </c:pt>
                <c:pt idx="25">
                  <c:v>5.3180288903926138</c:v>
                </c:pt>
                <c:pt idx="26">
                  <c:v>4.7317468721421765</c:v>
                </c:pt>
                <c:pt idx="27">
                  <c:v>4.4991238600554366</c:v>
                </c:pt>
                <c:pt idx="28">
                  <c:v>5.3024629314518545</c:v>
                </c:pt>
                <c:pt idx="29">
                  <c:v>4.6529700139015917</c:v>
                </c:pt>
                <c:pt idx="30">
                  <c:v>4.3520978377506037</c:v>
                </c:pt>
                <c:pt idx="31">
                  <c:v>4.100238818563013</c:v>
                </c:pt>
                <c:pt idx="32">
                  <c:v>4.1807417673423055</c:v>
                </c:pt>
                <c:pt idx="33">
                  <c:v>5.3670189724148294</c:v>
                </c:pt>
                <c:pt idx="34">
                  <c:v>4.4937489559650858</c:v>
                </c:pt>
                <c:pt idx="35">
                  <c:v>4.2590939334139328</c:v>
                </c:pt>
                <c:pt idx="36">
                  <c:v>4.2895687109460177</c:v>
                </c:pt>
                <c:pt idx="37">
                  <c:v>4.0562048941525575</c:v>
                </c:pt>
                <c:pt idx="38">
                  <c:v>3.8042796229866078</c:v>
                </c:pt>
                <c:pt idx="39">
                  <c:v>4.0222350416339916</c:v>
                </c:pt>
                <c:pt idx="40">
                  <c:v>5.0007282055057125</c:v>
                </c:pt>
                <c:pt idx="41">
                  <c:v>4.3997756209707353</c:v>
                </c:pt>
                <c:pt idx="42">
                  <c:v>5.3327405102534895</c:v>
                </c:pt>
                <c:pt idx="43">
                  <c:v>5.437234602785419</c:v>
                </c:pt>
                <c:pt idx="44">
                  <c:v>5.4067183469848317</c:v>
                </c:pt>
                <c:pt idx="45">
                  <c:v>5.856779361093106</c:v>
                </c:pt>
                <c:pt idx="46">
                  <c:v>4.980445332208375</c:v>
                </c:pt>
                <c:pt idx="47">
                  <c:v>5.4062533090598217</c:v>
                </c:pt>
                <c:pt idx="48">
                  <c:v>5.496645498121449</c:v>
                </c:pt>
                <c:pt idx="49">
                  <c:v>5.4746000107588717</c:v>
                </c:pt>
                <c:pt idx="50">
                  <c:v>5.5535453302264788</c:v>
                </c:pt>
                <c:pt idx="51">
                  <c:v>5.210626222759541</c:v>
                </c:pt>
                <c:pt idx="52">
                  <c:v>4.8718951463347686</c:v>
                </c:pt>
                <c:pt idx="53">
                  <c:v>5.2631355872218668</c:v>
                </c:pt>
                <c:pt idx="54">
                  <c:v>5.7862244016795215</c:v>
                </c:pt>
                <c:pt idx="55">
                  <c:v>5.5353914387721348</c:v>
                </c:pt>
                <c:pt idx="56">
                  <c:v>6.9791551173990758</c:v>
                </c:pt>
                <c:pt idx="57">
                  <c:v>6.892691047772213</c:v>
                </c:pt>
                <c:pt idx="58">
                  <c:v>6.3282557609492773</c:v>
                </c:pt>
                <c:pt idx="59">
                  <c:v>7.4823328057712892</c:v>
                </c:pt>
                <c:pt idx="60">
                  <c:v>2.8565936290512113</c:v>
                </c:pt>
              </c:numCache>
            </c:numRef>
          </c:val>
          <c:smooth val="0"/>
          <c:extLst>
            <c:ext xmlns:c16="http://schemas.microsoft.com/office/drawing/2014/chart" uri="{C3380CC4-5D6E-409C-BE32-E72D297353CC}">
              <c16:uniqueId val="{00000000-D9A3-422A-8A9E-7C587728019D}"/>
            </c:ext>
          </c:extLst>
        </c:ser>
        <c:dLbls>
          <c:showLegendKey val="0"/>
          <c:showVal val="0"/>
          <c:showCatName val="0"/>
          <c:showSerName val="0"/>
          <c:showPercent val="0"/>
          <c:showBubbleSize val="0"/>
        </c:dLbls>
        <c:smooth val="0"/>
        <c:axId val="1982134047"/>
        <c:axId val="1982132799"/>
      </c:lineChart>
      <c:catAx>
        <c:axId val="198213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132799"/>
        <c:crosses val="autoZero"/>
        <c:auto val="1"/>
        <c:lblAlgn val="ctr"/>
        <c:lblOffset val="100"/>
        <c:noMultiLvlLbl val="0"/>
      </c:catAx>
      <c:valAx>
        <c:axId val="198213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13404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Biểu </a:t>
            </a:r>
            <a:r>
              <a:rPr lang="vi-VN" sz="1400" b="0" i="0" u="none" strike="noStrike" baseline="0"/>
              <a:t>đ</a:t>
            </a:r>
            <a:r>
              <a:rPr lang="en-US" sz="1400" b="0" i="0" u="none" strike="noStrike" baseline="0"/>
              <a:t>ồ </a:t>
            </a:r>
            <a:r>
              <a:rPr lang="vi-VN" sz="1400" b="0" i="0" u="none" strike="noStrike" baseline="0"/>
              <a:t>trung bình giá Adjclose và hệ số biến thiên thay đổi theo năm</a:t>
            </a:r>
            <a:endParaRPr lang="en-US"/>
          </a:p>
        </c:rich>
      </c:tx>
      <c:layout>
        <c:manualLayout>
          <c:xMode val="edge"/>
          <c:yMode val="edge"/>
          <c:x val="0.2944002616586539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AAPL!$J$60</c:f>
              <c:strCache>
                <c:ptCount val="1"/>
                <c:pt idx="0">
                  <c:v>Giá trị AdjClose trung bình của từng năm</c:v>
                </c:pt>
              </c:strCache>
            </c:strRef>
          </c:tx>
          <c:spPr>
            <a:solidFill>
              <a:schemeClr val="tx2">
                <a:lumMod val="50000"/>
                <a:lumOff val="50000"/>
              </a:schemeClr>
            </a:solidFill>
            <a:ln>
              <a:noFill/>
            </a:ln>
            <a:effectLst/>
          </c:spPr>
          <c:invertIfNegative val="0"/>
          <c:dLbls>
            <c:delete val="1"/>
          </c:dLbls>
          <c:cat>
            <c:numRef>
              <c:f>SONY!$I$56:$I$61</c:f>
              <c:numCache>
                <c:formatCode>General</c:formatCode>
                <c:ptCount val="6"/>
                <c:pt idx="0">
                  <c:v>2019</c:v>
                </c:pt>
                <c:pt idx="1">
                  <c:v>2020</c:v>
                </c:pt>
                <c:pt idx="2">
                  <c:v>2021</c:v>
                </c:pt>
                <c:pt idx="3">
                  <c:v>2022</c:v>
                </c:pt>
                <c:pt idx="4">
                  <c:v>2023</c:v>
                </c:pt>
                <c:pt idx="5">
                  <c:v>2024</c:v>
                </c:pt>
              </c:numCache>
            </c:numRef>
          </c:cat>
          <c:val>
            <c:numRef>
              <c:f>AAPL!$J$61:$J$66</c:f>
              <c:numCache>
                <c:formatCode>General</c:formatCode>
                <c:ptCount val="6"/>
                <c:pt idx="0">
                  <c:v>65.892835483870954</c:v>
                </c:pt>
                <c:pt idx="1">
                  <c:v>92.792973412698416</c:v>
                </c:pt>
                <c:pt idx="2">
                  <c:v>138.20114183266935</c:v>
                </c:pt>
                <c:pt idx="3">
                  <c:v>152.775341434263</c:v>
                </c:pt>
                <c:pt idx="4">
                  <c:v>171.28199639999988</c:v>
                </c:pt>
                <c:pt idx="5">
                  <c:v>201.5144500000001</c:v>
                </c:pt>
              </c:numCache>
            </c:numRef>
          </c:val>
          <c:extLst>
            <c:ext xmlns:c16="http://schemas.microsoft.com/office/drawing/2014/chart" uri="{C3380CC4-5D6E-409C-BE32-E72D297353CC}">
              <c16:uniqueId val="{00000000-A5A0-47B0-8542-3F0818A402E3}"/>
            </c:ext>
          </c:extLst>
        </c:ser>
        <c:dLbls>
          <c:showLegendKey val="0"/>
          <c:showVal val="1"/>
          <c:showCatName val="0"/>
          <c:showSerName val="0"/>
          <c:showPercent val="0"/>
          <c:showBubbleSize val="0"/>
        </c:dLbls>
        <c:gapWidth val="219"/>
        <c:axId val="2118010751"/>
        <c:axId val="1038711887"/>
      </c:barChart>
      <c:lineChart>
        <c:grouping val="standard"/>
        <c:varyColors val="0"/>
        <c:ser>
          <c:idx val="1"/>
          <c:order val="1"/>
          <c:tx>
            <c:strRef>
              <c:f>AAPL!$S$60</c:f>
              <c:strCache>
                <c:ptCount val="1"/>
                <c:pt idx="0">
                  <c:v>Hệ số biến thiên AdjClose</c:v>
                </c:pt>
              </c:strCache>
            </c:strRef>
          </c:tx>
          <c:spPr>
            <a:ln w="28575" cap="rnd">
              <a:solidFill>
                <a:schemeClr val="accent2"/>
              </a:solidFill>
              <a:round/>
            </a:ln>
            <a:effectLst/>
          </c:spPr>
          <c:marker>
            <c:symbol val="none"/>
          </c:marker>
          <c:dLbls>
            <c:delete val="1"/>
          </c:dLbls>
          <c:cat>
            <c:numRef>
              <c:f>AAPL!$I$61:$I$66</c:f>
              <c:numCache>
                <c:formatCode>General</c:formatCode>
                <c:ptCount val="6"/>
                <c:pt idx="0">
                  <c:v>2019</c:v>
                </c:pt>
                <c:pt idx="1">
                  <c:v>2020</c:v>
                </c:pt>
                <c:pt idx="2">
                  <c:v>2021</c:v>
                </c:pt>
                <c:pt idx="3">
                  <c:v>2022</c:v>
                </c:pt>
                <c:pt idx="4">
                  <c:v>2023</c:v>
                </c:pt>
                <c:pt idx="5">
                  <c:v>2024</c:v>
                </c:pt>
              </c:numCache>
            </c:numRef>
          </c:cat>
          <c:val>
            <c:numRef>
              <c:f>AAPL!$S$61:$S$66</c:f>
              <c:numCache>
                <c:formatCode>General</c:formatCode>
                <c:ptCount val="6"/>
                <c:pt idx="0">
                  <c:v>3.4490864310026778E-2</c:v>
                </c:pt>
                <c:pt idx="1">
                  <c:v>0.23045236944857392</c:v>
                </c:pt>
                <c:pt idx="2">
                  <c:v>0.10454754921412353</c:v>
                </c:pt>
                <c:pt idx="3">
                  <c:v>8.3206404703027051E-2</c:v>
                </c:pt>
                <c:pt idx="4">
                  <c:v>0.10169654868541955</c:v>
                </c:pt>
                <c:pt idx="5">
                  <c:v>0.11365493379309531</c:v>
                </c:pt>
              </c:numCache>
            </c:numRef>
          </c:val>
          <c:smooth val="0"/>
          <c:extLst>
            <c:ext xmlns:c16="http://schemas.microsoft.com/office/drawing/2014/chart" uri="{C3380CC4-5D6E-409C-BE32-E72D297353CC}">
              <c16:uniqueId val="{00000001-A5A0-47B0-8542-3F0818A402E3}"/>
            </c:ext>
          </c:extLst>
        </c:ser>
        <c:dLbls>
          <c:showLegendKey val="0"/>
          <c:showVal val="1"/>
          <c:showCatName val="0"/>
          <c:showSerName val="0"/>
          <c:showPercent val="0"/>
          <c:showBubbleSize val="0"/>
        </c:dLbls>
        <c:marker val="1"/>
        <c:smooth val="0"/>
        <c:axId val="1783706175"/>
        <c:axId val="1038721807"/>
      </c:lineChart>
      <c:catAx>
        <c:axId val="211801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711887"/>
        <c:crosses val="autoZero"/>
        <c:auto val="1"/>
        <c:lblAlgn val="ctr"/>
        <c:lblOffset val="100"/>
        <c:noMultiLvlLbl val="0"/>
      </c:catAx>
      <c:valAx>
        <c:axId val="1038711887"/>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010751"/>
        <c:crosses val="autoZero"/>
        <c:crossBetween val="between"/>
      </c:valAx>
      <c:valAx>
        <c:axId val="103872180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06175"/>
        <c:crosses val="max"/>
        <c:crossBetween val="between"/>
      </c:valAx>
      <c:catAx>
        <c:axId val="1783706175"/>
        <c:scaling>
          <c:orientation val="minMax"/>
        </c:scaling>
        <c:delete val="1"/>
        <c:axPos val="b"/>
        <c:numFmt formatCode="General" sourceLinked="1"/>
        <c:majorTickMark val="out"/>
        <c:minorTickMark val="none"/>
        <c:tickLblPos val="nextTo"/>
        <c:crossAx val="10387218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baseline="0"/>
              <a:t>Biểu đồ tổng giá trị AdjClose mức tăng trưởng thay đổi theo năm</a:t>
            </a:r>
            <a:r>
              <a:rPr lang="en-US" sz="1400" b="0" i="0" u="none" strike="noStrike" baseline="0"/>
              <a:t> của AAPL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AAPL!$L$60</c:f>
              <c:strCache>
                <c:ptCount val="1"/>
                <c:pt idx="0">
                  <c:v>Tổng giá Adj Close</c:v>
                </c:pt>
              </c:strCache>
            </c:strRef>
          </c:tx>
          <c:spPr>
            <a:solidFill>
              <a:schemeClr val="tx2">
                <a:lumMod val="50000"/>
                <a:lumOff val="50000"/>
              </a:schemeClr>
            </a:solidFill>
            <a:ln>
              <a:noFill/>
            </a:ln>
            <a:effectLst/>
          </c:spPr>
          <c:invertIfNegative val="0"/>
          <c:cat>
            <c:numRef>
              <c:f>MSFT!$I$53:$I$58</c:f>
              <c:numCache>
                <c:formatCode>General</c:formatCode>
                <c:ptCount val="6"/>
                <c:pt idx="0">
                  <c:v>2019</c:v>
                </c:pt>
                <c:pt idx="1">
                  <c:v>2020</c:v>
                </c:pt>
                <c:pt idx="2">
                  <c:v>2021</c:v>
                </c:pt>
                <c:pt idx="3">
                  <c:v>2022</c:v>
                </c:pt>
                <c:pt idx="4">
                  <c:v>2023</c:v>
                </c:pt>
                <c:pt idx="5">
                  <c:v>2024</c:v>
                </c:pt>
              </c:numCache>
            </c:numRef>
          </c:cat>
          <c:val>
            <c:numRef>
              <c:f>AAPL!$L$61:$L$66</c:f>
              <c:numCache>
                <c:formatCode>General</c:formatCode>
                <c:ptCount val="6"/>
                <c:pt idx="0">
                  <c:v>2042.6778999999997</c:v>
                </c:pt>
                <c:pt idx="1">
                  <c:v>23383.829300000001</c:v>
                </c:pt>
                <c:pt idx="2">
                  <c:v>34688.486600000004</c:v>
                </c:pt>
                <c:pt idx="3">
                  <c:v>38346.610700000012</c:v>
                </c:pt>
                <c:pt idx="4">
                  <c:v>42820.499099999972</c:v>
                </c:pt>
                <c:pt idx="5">
                  <c:v>44333.179000000018</c:v>
                </c:pt>
              </c:numCache>
            </c:numRef>
          </c:val>
          <c:extLst>
            <c:ext xmlns:c16="http://schemas.microsoft.com/office/drawing/2014/chart" uri="{C3380CC4-5D6E-409C-BE32-E72D297353CC}">
              <c16:uniqueId val="{00000000-B4F4-4F27-AEB7-9D59BAA3E851}"/>
            </c:ext>
          </c:extLst>
        </c:ser>
        <c:dLbls>
          <c:showLegendKey val="0"/>
          <c:showVal val="0"/>
          <c:showCatName val="0"/>
          <c:showSerName val="0"/>
          <c:showPercent val="0"/>
          <c:showBubbleSize val="0"/>
        </c:dLbls>
        <c:gapWidth val="219"/>
        <c:axId val="1058190415"/>
        <c:axId val="1071826399"/>
      </c:barChart>
      <c:lineChart>
        <c:grouping val="standard"/>
        <c:varyColors val="0"/>
        <c:ser>
          <c:idx val="1"/>
          <c:order val="1"/>
          <c:tx>
            <c:strRef>
              <c:f>AAPL!$Q$60</c:f>
              <c:strCache>
                <c:ptCount val="1"/>
                <c:pt idx="0">
                  <c:v>Mức tăng trưởng AdjClose</c:v>
                </c:pt>
              </c:strCache>
            </c:strRef>
          </c:tx>
          <c:spPr>
            <a:ln w="28575" cap="rnd">
              <a:solidFill>
                <a:schemeClr val="accent2"/>
              </a:solidFill>
              <a:round/>
            </a:ln>
            <a:effectLst/>
          </c:spPr>
          <c:marker>
            <c:symbol val="none"/>
          </c:marker>
          <c:cat>
            <c:numRef>
              <c:f>AAPL!$I$61:$I$66</c:f>
              <c:numCache>
                <c:formatCode>General</c:formatCode>
                <c:ptCount val="6"/>
                <c:pt idx="0">
                  <c:v>2019</c:v>
                </c:pt>
                <c:pt idx="1">
                  <c:v>2020</c:v>
                </c:pt>
                <c:pt idx="2">
                  <c:v>2021</c:v>
                </c:pt>
                <c:pt idx="3">
                  <c:v>2022</c:v>
                </c:pt>
                <c:pt idx="4">
                  <c:v>2023</c:v>
                </c:pt>
                <c:pt idx="5">
                  <c:v>2024</c:v>
                </c:pt>
              </c:numCache>
            </c:numRef>
          </c:cat>
          <c:val>
            <c:numRef>
              <c:f>AAPL!$Q$61:$Q$66</c:f>
              <c:numCache>
                <c:formatCode>General</c:formatCode>
                <c:ptCount val="6"/>
                <c:pt idx="0">
                  <c:v>#N/A</c:v>
                </c:pt>
                <c:pt idx="1">
                  <c:v>0</c:v>
                </c:pt>
                <c:pt idx="2">
                  <c:v>0.48343909609364116</c:v>
                </c:pt>
                <c:pt idx="3">
                  <c:v>0.10545643406651266</c:v>
                </c:pt>
                <c:pt idx="4">
                  <c:v>0.11666972173892694</c:v>
                </c:pt>
                <c:pt idx="5">
                  <c:v>3.5326068864060658E-2</c:v>
                </c:pt>
              </c:numCache>
            </c:numRef>
          </c:val>
          <c:smooth val="0"/>
          <c:extLst>
            <c:ext xmlns:c16="http://schemas.microsoft.com/office/drawing/2014/chart" uri="{C3380CC4-5D6E-409C-BE32-E72D297353CC}">
              <c16:uniqueId val="{00000001-B4F4-4F27-AEB7-9D59BAA3E851}"/>
            </c:ext>
          </c:extLst>
        </c:ser>
        <c:dLbls>
          <c:showLegendKey val="0"/>
          <c:showVal val="0"/>
          <c:showCatName val="0"/>
          <c:showSerName val="0"/>
          <c:showPercent val="0"/>
          <c:showBubbleSize val="0"/>
        </c:dLbls>
        <c:marker val="1"/>
        <c:smooth val="0"/>
        <c:axId val="1058201455"/>
        <c:axId val="1038712879"/>
      </c:lineChart>
      <c:catAx>
        <c:axId val="105819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26399"/>
        <c:crosses val="autoZero"/>
        <c:auto val="1"/>
        <c:lblAlgn val="ctr"/>
        <c:lblOffset val="100"/>
        <c:noMultiLvlLbl val="0"/>
      </c:catAx>
      <c:valAx>
        <c:axId val="1071826399"/>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58190415"/>
        <c:crosses val="autoZero"/>
        <c:crossBetween val="between"/>
      </c:valAx>
      <c:valAx>
        <c:axId val="103871287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01455"/>
        <c:crosses val="max"/>
        <c:crossBetween val="between"/>
      </c:valAx>
      <c:catAx>
        <c:axId val="1058201455"/>
        <c:scaling>
          <c:orientation val="minMax"/>
        </c:scaling>
        <c:delete val="1"/>
        <c:axPos val="b"/>
        <c:numFmt formatCode="General" sourceLinked="1"/>
        <c:majorTickMark val="out"/>
        <c:minorTickMark val="none"/>
        <c:tickLblPos val="nextTo"/>
        <c:crossAx val="10387128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kern="1200" spc="0" baseline="0">
                <a:solidFill>
                  <a:sysClr val="windowText" lastClr="000000">
                    <a:lumMod val="65000"/>
                    <a:lumOff val="35000"/>
                  </a:sysClr>
                </a:solidFill>
              </a:rPr>
              <a:t>Biểu đồ trung bình lượng giao dịch và hệ số biến thiên thay đổi theo năm</a:t>
            </a:r>
            <a:r>
              <a:rPr lang="en-US" sz="1400" b="0" i="0" u="none" strike="noStrike" kern="1200" spc="0" baseline="0">
                <a:solidFill>
                  <a:sysClr val="windowText" lastClr="000000">
                    <a:lumMod val="65000"/>
                    <a:lumOff val="35000"/>
                  </a:sysClr>
                </a:solidFill>
              </a:rPr>
              <a:t> của AAPL</a:t>
            </a:r>
          </a:p>
        </c:rich>
      </c:tx>
      <c:layout>
        <c:manualLayout>
          <c:xMode val="edge"/>
          <c:yMode val="edge"/>
          <c:x val="0.1131635594107695"/>
          <c:y val="2.8236465950601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9550747560028"/>
          <c:y val="0.23668670062183808"/>
          <c:w val="0.49017417057457302"/>
          <c:h val="0.65414066168022134"/>
        </c:manualLayout>
      </c:layout>
      <c:barChart>
        <c:barDir val="col"/>
        <c:grouping val="clustered"/>
        <c:varyColors val="0"/>
        <c:ser>
          <c:idx val="0"/>
          <c:order val="0"/>
          <c:tx>
            <c:strRef>
              <c:f>AAPL!$J$69</c:f>
              <c:strCache>
                <c:ptCount val="1"/>
                <c:pt idx="0">
                  <c:v>Volume trung bình của từng năm</c:v>
                </c:pt>
              </c:strCache>
            </c:strRef>
          </c:tx>
          <c:spPr>
            <a:solidFill>
              <a:schemeClr val="tx2">
                <a:lumMod val="50000"/>
                <a:lumOff val="50000"/>
              </a:schemeClr>
            </a:solidFill>
            <a:ln>
              <a:noFill/>
            </a:ln>
            <a:effectLst/>
          </c:spPr>
          <c:invertIfNegative val="0"/>
          <c:cat>
            <c:numRef>
              <c:f>AAPL!$I$70:$I$75</c:f>
              <c:numCache>
                <c:formatCode>General</c:formatCode>
                <c:ptCount val="6"/>
                <c:pt idx="0">
                  <c:v>2019</c:v>
                </c:pt>
                <c:pt idx="1">
                  <c:v>2020</c:v>
                </c:pt>
                <c:pt idx="2">
                  <c:v>2021</c:v>
                </c:pt>
                <c:pt idx="3">
                  <c:v>2022</c:v>
                </c:pt>
                <c:pt idx="4">
                  <c:v>2023</c:v>
                </c:pt>
                <c:pt idx="5">
                  <c:v>2024</c:v>
                </c:pt>
              </c:numCache>
            </c:numRef>
          </c:cat>
          <c:val>
            <c:numRef>
              <c:f>AAPL!$J$70:$J$75</c:f>
              <c:numCache>
                <c:formatCode>General</c:formatCode>
                <c:ptCount val="6"/>
                <c:pt idx="0">
                  <c:v>104331767.74193548</c:v>
                </c:pt>
                <c:pt idx="1">
                  <c:v>157796583.33333334</c:v>
                </c:pt>
                <c:pt idx="2">
                  <c:v>90630054.980079681</c:v>
                </c:pt>
                <c:pt idx="3">
                  <c:v>87910376.494023904</c:v>
                </c:pt>
                <c:pt idx="4">
                  <c:v>59217028.799999997</c:v>
                </c:pt>
                <c:pt idx="5">
                  <c:v>58776381.363636367</c:v>
                </c:pt>
              </c:numCache>
            </c:numRef>
          </c:val>
          <c:extLst>
            <c:ext xmlns:c16="http://schemas.microsoft.com/office/drawing/2014/chart" uri="{C3380CC4-5D6E-409C-BE32-E72D297353CC}">
              <c16:uniqueId val="{00000000-FCAC-4E2F-95F9-631823F9C46D}"/>
            </c:ext>
          </c:extLst>
        </c:ser>
        <c:dLbls>
          <c:showLegendKey val="0"/>
          <c:showVal val="0"/>
          <c:showCatName val="0"/>
          <c:showSerName val="0"/>
          <c:showPercent val="0"/>
          <c:showBubbleSize val="0"/>
        </c:dLbls>
        <c:gapWidth val="219"/>
        <c:axId val="2117984351"/>
        <c:axId val="1063773343"/>
      </c:barChart>
      <c:lineChart>
        <c:grouping val="standard"/>
        <c:varyColors val="0"/>
        <c:ser>
          <c:idx val="1"/>
          <c:order val="1"/>
          <c:tx>
            <c:strRef>
              <c:f>AAPL!$S$69</c:f>
              <c:strCache>
                <c:ptCount val="1"/>
                <c:pt idx="0">
                  <c:v>Hệ số biến thiên Volume</c:v>
                </c:pt>
              </c:strCache>
            </c:strRef>
          </c:tx>
          <c:spPr>
            <a:ln w="28575" cap="rnd">
              <a:solidFill>
                <a:schemeClr val="accent2"/>
              </a:solidFill>
              <a:round/>
            </a:ln>
            <a:effectLst/>
          </c:spPr>
          <c:marker>
            <c:symbol val="none"/>
          </c:marker>
          <c:cat>
            <c:numRef>
              <c:f>AAPL!$I$70:$I$75</c:f>
              <c:numCache>
                <c:formatCode>General</c:formatCode>
                <c:ptCount val="6"/>
                <c:pt idx="0">
                  <c:v>2019</c:v>
                </c:pt>
                <c:pt idx="1">
                  <c:v>2020</c:v>
                </c:pt>
                <c:pt idx="2">
                  <c:v>2021</c:v>
                </c:pt>
                <c:pt idx="3">
                  <c:v>2022</c:v>
                </c:pt>
                <c:pt idx="4">
                  <c:v>2023</c:v>
                </c:pt>
                <c:pt idx="5">
                  <c:v>2024</c:v>
                </c:pt>
              </c:numCache>
            </c:numRef>
          </c:cat>
          <c:val>
            <c:numRef>
              <c:f>AAPL!$S$70:$S$75</c:f>
              <c:numCache>
                <c:formatCode>General</c:formatCode>
                <c:ptCount val="6"/>
                <c:pt idx="0">
                  <c:v>0.3959245500235869</c:v>
                </c:pt>
                <c:pt idx="1">
                  <c:v>0.44279777126584519</c:v>
                </c:pt>
                <c:pt idx="2">
                  <c:v>0.32228049784516927</c:v>
                </c:pt>
                <c:pt idx="3">
                  <c:v>0.26910346606867264</c:v>
                </c:pt>
                <c:pt idx="4">
                  <c:v>0.30014871605555438</c:v>
                </c:pt>
                <c:pt idx="5">
                  <c:v>0.53781627236490359</c:v>
                </c:pt>
              </c:numCache>
            </c:numRef>
          </c:val>
          <c:smooth val="0"/>
          <c:extLst>
            <c:ext xmlns:c16="http://schemas.microsoft.com/office/drawing/2014/chart" uri="{C3380CC4-5D6E-409C-BE32-E72D297353CC}">
              <c16:uniqueId val="{00000001-FCAC-4E2F-95F9-631823F9C46D}"/>
            </c:ext>
          </c:extLst>
        </c:ser>
        <c:dLbls>
          <c:showLegendKey val="0"/>
          <c:showVal val="0"/>
          <c:showCatName val="0"/>
          <c:showSerName val="0"/>
          <c:showPercent val="0"/>
          <c:showBubbleSize val="0"/>
        </c:dLbls>
        <c:marker val="1"/>
        <c:smooth val="0"/>
        <c:axId val="1058212015"/>
        <c:axId val="1038731727"/>
      </c:lineChart>
      <c:catAx>
        <c:axId val="211798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73343"/>
        <c:crosses val="autoZero"/>
        <c:auto val="1"/>
        <c:lblAlgn val="ctr"/>
        <c:lblOffset val="100"/>
        <c:noMultiLvlLbl val="0"/>
      </c:catAx>
      <c:valAx>
        <c:axId val="1063773343"/>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984351"/>
        <c:crosses val="autoZero"/>
        <c:crossBetween val="between"/>
      </c:valAx>
      <c:valAx>
        <c:axId val="103873172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12015"/>
        <c:crosses val="max"/>
        <c:crossBetween val="between"/>
      </c:valAx>
      <c:catAx>
        <c:axId val="1058212015"/>
        <c:scaling>
          <c:orientation val="minMax"/>
        </c:scaling>
        <c:delete val="1"/>
        <c:axPos val="b"/>
        <c:numFmt formatCode="General" sourceLinked="1"/>
        <c:majorTickMark val="out"/>
        <c:minorTickMark val="none"/>
        <c:tickLblPos val="nextTo"/>
        <c:crossAx val="1038731727"/>
        <c:crosses val="autoZero"/>
        <c:auto val="1"/>
        <c:lblAlgn val="ctr"/>
        <c:lblOffset val="100"/>
        <c:noMultiLvlLbl val="0"/>
      </c:catAx>
      <c:spPr>
        <a:noFill/>
        <a:ln>
          <a:noFill/>
        </a:ln>
        <a:effectLst/>
      </c:spPr>
    </c:plotArea>
    <c:legend>
      <c:legendPos val="r"/>
      <c:layout>
        <c:manualLayout>
          <c:xMode val="edge"/>
          <c:yMode val="edge"/>
          <c:x val="0.78588954959026103"/>
          <c:y val="0.45159743544706626"/>
          <c:w val="0.19731308243826362"/>
          <c:h val="0.229422397520527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kern="1200" spc="0" baseline="0">
                <a:solidFill>
                  <a:sysClr val="windowText" lastClr="000000">
                    <a:lumMod val="65000"/>
                    <a:lumOff val="35000"/>
                  </a:sysClr>
                </a:solidFill>
              </a:rPr>
              <a:t>Biểu đồ tổng số lượng giao dịch mức tăng trưởng thay đổi theo năm</a:t>
            </a:r>
            <a:r>
              <a:rPr lang="en-US" sz="1400" b="0" i="0" u="none" strike="noStrike" kern="1200" spc="0" baseline="0">
                <a:solidFill>
                  <a:sysClr val="windowText" lastClr="000000">
                    <a:lumMod val="65000"/>
                    <a:lumOff val="35000"/>
                  </a:sysClr>
                </a:solidFill>
              </a:rPr>
              <a:t> của AAPL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956758530183727"/>
          <c:y val="0.23268290411866158"/>
          <c:w val="0.45796113435228342"/>
          <c:h val="0.65991768907726289"/>
        </c:manualLayout>
      </c:layout>
      <c:barChart>
        <c:barDir val="col"/>
        <c:grouping val="clustered"/>
        <c:varyColors val="0"/>
        <c:ser>
          <c:idx val="0"/>
          <c:order val="0"/>
          <c:tx>
            <c:strRef>
              <c:f>AAPL!$L$69</c:f>
              <c:strCache>
                <c:ptCount val="1"/>
                <c:pt idx="0">
                  <c:v>Tổng giao dịch</c:v>
                </c:pt>
              </c:strCache>
            </c:strRef>
          </c:tx>
          <c:spPr>
            <a:solidFill>
              <a:schemeClr val="tx2">
                <a:lumMod val="50000"/>
                <a:lumOff val="50000"/>
              </a:schemeClr>
            </a:solidFill>
            <a:ln>
              <a:noFill/>
            </a:ln>
            <a:effectLst/>
          </c:spPr>
          <c:invertIfNegative val="0"/>
          <c:cat>
            <c:numRef>
              <c:f>MSFT!$I$61:$I$66</c:f>
              <c:numCache>
                <c:formatCode>General</c:formatCode>
                <c:ptCount val="6"/>
                <c:pt idx="0">
                  <c:v>2019</c:v>
                </c:pt>
                <c:pt idx="1">
                  <c:v>2020</c:v>
                </c:pt>
                <c:pt idx="2">
                  <c:v>2021</c:v>
                </c:pt>
                <c:pt idx="3">
                  <c:v>2022</c:v>
                </c:pt>
                <c:pt idx="4">
                  <c:v>2023</c:v>
                </c:pt>
                <c:pt idx="5">
                  <c:v>2024</c:v>
                </c:pt>
              </c:numCache>
            </c:numRef>
          </c:cat>
          <c:val>
            <c:numRef>
              <c:f>AAPL!$L$70:$L$75</c:f>
              <c:numCache>
                <c:formatCode>General</c:formatCode>
                <c:ptCount val="6"/>
                <c:pt idx="0">
                  <c:v>3234284800</c:v>
                </c:pt>
                <c:pt idx="1">
                  <c:v>39764739000</c:v>
                </c:pt>
                <c:pt idx="2">
                  <c:v>22748143800</c:v>
                </c:pt>
                <c:pt idx="3">
                  <c:v>22065504500</c:v>
                </c:pt>
                <c:pt idx="4">
                  <c:v>14804257200</c:v>
                </c:pt>
                <c:pt idx="5">
                  <c:v>12930803900</c:v>
                </c:pt>
              </c:numCache>
            </c:numRef>
          </c:val>
          <c:extLst>
            <c:ext xmlns:c16="http://schemas.microsoft.com/office/drawing/2014/chart" uri="{C3380CC4-5D6E-409C-BE32-E72D297353CC}">
              <c16:uniqueId val="{00000000-DF6C-4E0A-BD10-24E7F980637A}"/>
            </c:ext>
          </c:extLst>
        </c:ser>
        <c:dLbls>
          <c:showLegendKey val="0"/>
          <c:showVal val="0"/>
          <c:showCatName val="0"/>
          <c:showSerName val="0"/>
          <c:showPercent val="0"/>
          <c:showBubbleSize val="0"/>
        </c:dLbls>
        <c:gapWidth val="219"/>
        <c:overlap val="-27"/>
        <c:axId val="1058205295"/>
        <c:axId val="1063754991"/>
      </c:barChart>
      <c:lineChart>
        <c:grouping val="standard"/>
        <c:varyColors val="0"/>
        <c:ser>
          <c:idx val="1"/>
          <c:order val="1"/>
          <c:tx>
            <c:strRef>
              <c:f>AAPL!$Q$69</c:f>
              <c:strCache>
                <c:ptCount val="1"/>
                <c:pt idx="0">
                  <c:v>Mức tăng trưởng Volume</c:v>
                </c:pt>
              </c:strCache>
            </c:strRef>
          </c:tx>
          <c:spPr>
            <a:ln w="28575" cap="rnd">
              <a:solidFill>
                <a:schemeClr val="accent2"/>
              </a:solidFill>
              <a:round/>
            </a:ln>
            <a:effectLst/>
          </c:spPr>
          <c:marker>
            <c:symbol val="none"/>
          </c:marker>
          <c:cat>
            <c:numRef>
              <c:f>AAPL!$I$70:$I$75</c:f>
              <c:numCache>
                <c:formatCode>General</c:formatCode>
                <c:ptCount val="6"/>
                <c:pt idx="0">
                  <c:v>2019</c:v>
                </c:pt>
                <c:pt idx="1">
                  <c:v>2020</c:v>
                </c:pt>
                <c:pt idx="2">
                  <c:v>2021</c:v>
                </c:pt>
                <c:pt idx="3">
                  <c:v>2022</c:v>
                </c:pt>
                <c:pt idx="4">
                  <c:v>2023</c:v>
                </c:pt>
                <c:pt idx="5">
                  <c:v>2024</c:v>
                </c:pt>
              </c:numCache>
            </c:numRef>
          </c:cat>
          <c:val>
            <c:numRef>
              <c:f>AAPL!$Q$70:$Q$75</c:f>
              <c:numCache>
                <c:formatCode>General</c:formatCode>
                <c:ptCount val="6"/>
                <c:pt idx="0">
                  <c:v>#N/A</c:v>
                </c:pt>
                <c:pt idx="1">
                  <c:v>0</c:v>
                </c:pt>
                <c:pt idx="2">
                  <c:v>-0.42793177141185312</c:v>
                </c:pt>
                <c:pt idx="3">
                  <c:v>-3.0008571512546885E-2</c:v>
                </c:pt>
                <c:pt idx="4">
                  <c:v>-0.32907687653368634</c:v>
                </c:pt>
                <c:pt idx="5">
                  <c:v>-0.12654828099041673</c:v>
                </c:pt>
              </c:numCache>
            </c:numRef>
          </c:val>
          <c:smooth val="0"/>
          <c:extLst>
            <c:ext xmlns:c16="http://schemas.microsoft.com/office/drawing/2014/chart" uri="{C3380CC4-5D6E-409C-BE32-E72D297353CC}">
              <c16:uniqueId val="{00000001-DF6C-4E0A-BD10-24E7F980637A}"/>
            </c:ext>
          </c:extLst>
        </c:ser>
        <c:dLbls>
          <c:showLegendKey val="0"/>
          <c:showVal val="0"/>
          <c:showCatName val="0"/>
          <c:showSerName val="0"/>
          <c:showPercent val="0"/>
          <c:showBubbleSize val="0"/>
        </c:dLbls>
        <c:marker val="1"/>
        <c:smooth val="0"/>
        <c:axId val="1058212975"/>
        <c:axId val="1063756479"/>
      </c:lineChart>
      <c:catAx>
        <c:axId val="10582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54991"/>
        <c:crosses val="autoZero"/>
        <c:auto val="1"/>
        <c:lblAlgn val="ctr"/>
        <c:lblOffset val="100"/>
        <c:noMultiLvlLbl val="0"/>
      </c:catAx>
      <c:valAx>
        <c:axId val="1063754991"/>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05295"/>
        <c:crosses val="autoZero"/>
        <c:crossBetween val="between"/>
      </c:valAx>
      <c:valAx>
        <c:axId val="1063756479"/>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12975"/>
        <c:crosses val="max"/>
        <c:crossBetween val="between"/>
      </c:valAx>
      <c:catAx>
        <c:axId val="1058212975"/>
        <c:scaling>
          <c:orientation val="minMax"/>
        </c:scaling>
        <c:delete val="1"/>
        <c:axPos val="b"/>
        <c:numFmt formatCode="General" sourceLinked="1"/>
        <c:majorTickMark val="none"/>
        <c:minorTickMark val="none"/>
        <c:tickLblPos val="nextTo"/>
        <c:crossAx val="1063756479"/>
        <c:crosses val="autoZero"/>
        <c:auto val="1"/>
        <c:lblAlgn val="ctr"/>
        <c:lblOffset val="100"/>
        <c:noMultiLvlLbl val="0"/>
      </c:catAx>
      <c:spPr>
        <a:noFill/>
        <a:ln>
          <a:noFill/>
        </a:ln>
        <a:effectLst/>
      </c:spPr>
    </c:plotArea>
    <c:legend>
      <c:legendPos val="r"/>
      <c:layout>
        <c:manualLayout>
          <c:xMode val="edge"/>
          <c:yMode val="edge"/>
          <c:x val="0.76120822397200349"/>
          <c:y val="0.48479111986001744"/>
          <c:w val="0.22212510936132987"/>
          <c:h val="0.193288130650335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baseline="0">
                <a:effectLst/>
              </a:rPr>
              <a:t>Biểu đồ biến động giá theo thời gian của AAPL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418252338481138E-2"/>
          <c:y val="0.1705144759366671"/>
          <c:w val="0.89027089114191316"/>
          <c:h val="0.61767157855565347"/>
        </c:manualLayout>
      </c:layout>
      <c:lineChart>
        <c:grouping val="standard"/>
        <c:varyColors val="0"/>
        <c:ser>
          <c:idx val="0"/>
          <c:order val="0"/>
          <c:tx>
            <c:strRef>
              <c:f>AAPL!$B$1</c:f>
              <c:strCache>
                <c:ptCount val="1"/>
                <c:pt idx="0">
                  <c:v>Adj Close</c:v>
                </c:pt>
              </c:strCache>
            </c:strRef>
          </c:tx>
          <c:spPr>
            <a:ln w="28575" cap="rnd">
              <a:solidFill>
                <a:schemeClr val="accent1"/>
              </a:solidFill>
              <a:round/>
            </a:ln>
            <a:effectLst/>
          </c:spPr>
          <c:marker>
            <c:symbol val="none"/>
          </c:marker>
          <c:cat>
            <c:numRef>
              <c:f>AAPL!$A$2:$A$1259</c:f>
              <c:numCache>
                <c:formatCode>m/d/yyyy</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AAPL!$B$2:$B$1259</c:f>
              <c:numCache>
                <c:formatCode>General</c:formatCode>
                <c:ptCount val="1258"/>
                <c:pt idx="0">
                  <c:v>63.656199999999998</c:v>
                </c:pt>
                <c:pt idx="1">
                  <c:v>64.412400000000005</c:v>
                </c:pt>
                <c:pt idx="2">
                  <c:v>64.737200000000001</c:v>
                </c:pt>
                <c:pt idx="3">
                  <c:v>64.540899999999993</c:v>
                </c:pt>
                <c:pt idx="4">
                  <c:v>63.789499999999997</c:v>
                </c:pt>
                <c:pt idx="5">
                  <c:v>63.503500000000003</c:v>
                </c:pt>
                <c:pt idx="6">
                  <c:v>63.447800000000001</c:v>
                </c:pt>
                <c:pt idx="7">
                  <c:v>64.560299999999998</c:v>
                </c:pt>
                <c:pt idx="8">
                  <c:v>64.056100000000001</c:v>
                </c:pt>
                <c:pt idx="9">
                  <c:v>64.916499999999999</c:v>
                </c:pt>
                <c:pt idx="10">
                  <c:v>64.773600000000002</c:v>
                </c:pt>
                <c:pt idx="11">
                  <c:v>64.024600000000007</c:v>
                </c:pt>
                <c:pt idx="12">
                  <c:v>62.883099999999999</c:v>
                </c:pt>
                <c:pt idx="13">
                  <c:v>63.438099999999999</c:v>
                </c:pt>
                <c:pt idx="14">
                  <c:v>64.368799999999993</c:v>
                </c:pt>
                <c:pt idx="15">
                  <c:v>65.612099999999998</c:v>
                </c:pt>
                <c:pt idx="16">
                  <c:v>64.693600000000004</c:v>
                </c:pt>
                <c:pt idx="17">
                  <c:v>65.071700000000007</c:v>
                </c:pt>
                <c:pt idx="18">
                  <c:v>65.6267</c:v>
                </c:pt>
                <c:pt idx="19">
                  <c:v>65.793899999999994</c:v>
                </c:pt>
                <c:pt idx="20">
                  <c:v>66.688299999999998</c:v>
                </c:pt>
                <c:pt idx="21">
                  <c:v>67.829800000000006</c:v>
                </c:pt>
                <c:pt idx="22">
                  <c:v>67.963200000000001</c:v>
                </c:pt>
                <c:pt idx="23">
                  <c:v>67.800799999999995</c:v>
                </c:pt>
                <c:pt idx="24">
                  <c:v>67.868600000000001</c:v>
                </c:pt>
                <c:pt idx="25">
                  <c:v>67.727999999999994</c:v>
                </c:pt>
                <c:pt idx="26">
                  <c:v>68.833299999999994</c:v>
                </c:pt>
                <c:pt idx="27">
                  <c:v>68.898700000000005</c:v>
                </c:pt>
                <c:pt idx="28">
                  <c:v>70.265699999999995</c:v>
                </c:pt>
                <c:pt idx="29">
                  <c:v>70.239000000000004</c:v>
                </c:pt>
                <c:pt idx="30">
                  <c:v>70.655900000000003</c:v>
                </c:pt>
                <c:pt idx="31">
                  <c:v>71.1721</c:v>
                </c:pt>
                <c:pt idx="32">
                  <c:v>72.796000000000006</c:v>
                </c:pt>
                <c:pt idx="33">
                  <c:v>72.088300000000004</c:v>
                </c:pt>
                <c:pt idx="34">
                  <c:v>72.662700000000001</c:v>
                </c:pt>
                <c:pt idx="35">
                  <c:v>72.320999999999998</c:v>
                </c:pt>
                <c:pt idx="36">
                  <c:v>73.484399999999994</c:v>
                </c:pt>
                <c:pt idx="37">
                  <c:v>75.045199999999994</c:v>
                </c:pt>
                <c:pt idx="38">
                  <c:v>75.2149</c:v>
                </c:pt>
                <c:pt idx="39">
                  <c:v>76.821799999999996</c:v>
                </c:pt>
                <c:pt idx="40">
                  <c:v>75.784400000000005</c:v>
                </c:pt>
                <c:pt idx="41">
                  <c:v>75.459699999999998</c:v>
                </c:pt>
                <c:pt idx="42">
                  <c:v>76.404899999999998</c:v>
                </c:pt>
                <c:pt idx="43">
                  <c:v>77.250799999999998</c:v>
                </c:pt>
                <c:pt idx="44">
                  <c:v>76.7273</c:v>
                </c:pt>
                <c:pt idx="45">
                  <c:v>77.001099999999994</c:v>
                </c:pt>
                <c:pt idx="46">
                  <c:v>77.372</c:v>
                </c:pt>
                <c:pt idx="47">
                  <c:v>77.149000000000001</c:v>
                </c:pt>
                <c:pt idx="48">
                  <c:v>74.880399999999995</c:v>
                </c:pt>
                <c:pt idx="49">
                  <c:v>76.998699999999999</c:v>
                </c:pt>
                <c:pt idx="50">
                  <c:v>78.610500000000002</c:v>
                </c:pt>
                <c:pt idx="51">
                  <c:v>78.496600000000001</c:v>
                </c:pt>
                <c:pt idx="52">
                  <c:v>75.016099999999994</c:v>
                </c:pt>
                <c:pt idx="53">
                  <c:v>74.810100000000006</c:v>
                </c:pt>
                <c:pt idx="54">
                  <c:v>77.279899999999998</c:v>
                </c:pt>
                <c:pt idx="55">
                  <c:v>77.91</c:v>
                </c:pt>
                <c:pt idx="56">
                  <c:v>78.821399999999997</c:v>
                </c:pt>
                <c:pt idx="57">
                  <c:v>77.75</c:v>
                </c:pt>
                <c:pt idx="58">
                  <c:v>78.119200000000006</c:v>
                </c:pt>
                <c:pt idx="59">
                  <c:v>77.647900000000007</c:v>
                </c:pt>
                <c:pt idx="60">
                  <c:v>79.491900000000001</c:v>
                </c:pt>
                <c:pt idx="61">
                  <c:v>78.925799999999995</c:v>
                </c:pt>
                <c:pt idx="62">
                  <c:v>78.945300000000003</c:v>
                </c:pt>
                <c:pt idx="63">
                  <c:v>77.499700000000004</c:v>
                </c:pt>
                <c:pt idx="64">
                  <c:v>78.622100000000003</c:v>
                </c:pt>
                <c:pt idx="65">
                  <c:v>77.815600000000003</c:v>
                </c:pt>
                <c:pt idx="66">
                  <c:v>76.054199999999994</c:v>
                </c:pt>
                <c:pt idx="67">
                  <c:v>72.441599999999994</c:v>
                </c:pt>
                <c:pt idx="68">
                  <c:v>69.987799999999993</c:v>
                </c:pt>
                <c:pt idx="69">
                  <c:v>71.098100000000002</c:v>
                </c:pt>
                <c:pt idx="70">
                  <c:v>66.450599999999994</c:v>
                </c:pt>
                <c:pt idx="71">
                  <c:v>66.411699999999996</c:v>
                </c:pt>
                <c:pt idx="72">
                  <c:v>72.5946</c:v>
                </c:pt>
                <c:pt idx="73">
                  <c:v>70.289100000000005</c:v>
                </c:pt>
                <c:pt idx="74">
                  <c:v>73.549400000000006</c:v>
                </c:pt>
                <c:pt idx="75">
                  <c:v>71.163700000000006</c:v>
                </c:pt>
                <c:pt idx="76">
                  <c:v>70.218599999999995</c:v>
                </c:pt>
                <c:pt idx="77">
                  <c:v>64.664900000000003</c:v>
                </c:pt>
                <c:pt idx="78">
                  <c:v>69.322199999999995</c:v>
                </c:pt>
                <c:pt idx="79">
                  <c:v>66.914599999999993</c:v>
                </c:pt>
                <c:pt idx="80">
                  <c:v>60.306399999999996</c:v>
                </c:pt>
                <c:pt idx="81">
                  <c:v>67.531700000000001</c:v>
                </c:pt>
                <c:pt idx="82">
                  <c:v>58.843899999999998</c:v>
                </c:pt>
                <c:pt idx="83">
                  <c:v>61.4313</c:v>
                </c:pt>
                <c:pt idx="84">
                  <c:v>59.927500000000002</c:v>
                </c:pt>
                <c:pt idx="85">
                  <c:v>59.468299999999999</c:v>
                </c:pt>
                <c:pt idx="86">
                  <c:v>55.692900000000002</c:v>
                </c:pt>
                <c:pt idx="87">
                  <c:v>54.509799999999998</c:v>
                </c:pt>
                <c:pt idx="88">
                  <c:v>59.978499999999997</c:v>
                </c:pt>
                <c:pt idx="89">
                  <c:v>59.648099999999999</c:v>
                </c:pt>
                <c:pt idx="90">
                  <c:v>62.786900000000003</c:v>
                </c:pt>
                <c:pt idx="91">
                  <c:v>60.187399999999997</c:v>
                </c:pt>
                <c:pt idx="92">
                  <c:v>61.905000000000001</c:v>
                </c:pt>
                <c:pt idx="93">
                  <c:v>61.778700000000001</c:v>
                </c:pt>
                <c:pt idx="94">
                  <c:v>58.528100000000002</c:v>
                </c:pt>
                <c:pt idx="95">
                  <c:v>59.5047</c:v>
                </c:pt>
                <c:pt idx="96">
                  <c:v>58.649500000000003</c:v>
                </c:pt>
                <c:pt idx="97">
                  <c:v>63.765999999999998</c:v>
                </c:pt>
                <c:pt idx="98">
                  <c:v>63.0274</c:v>
                </c:pt>
                <c:pt idx="99">
                  <c:v>64.640600000000006</c:v>
                </c:pt>
                <c:pt idx="100">
                  <c:v>65.106999999999999</c:v>
                </c:pt>
                <c:pt idx="101">
                  <c:v>66.385000000000005</c:v>
                </c:pt>
                <c:pt idx="102">
                  <c:v>69.7376</c:v>
                </c:pt>
                <c:pt idx="103">
                  <c:v>69.101100000000002</c:v>
                </c:pt>
                <c:pt idx="104">
                  <c:v>69.650099999999995</c:v>
                </c:pt>
                <c:pt idx="105">
                  <c:v>68.705100000000002</c:v>
                </c:pt>
                <c:pt idx="106">
                  <c:v>67.278999999999996</c:v>
                </c:pt>
                <c:pt idx="107">
                  <c:v>65.199399999999997</c:v>
                </c:pt>
                <c:pt idx="108">
                  <c:v>67.077299999999994</c:v>
                </c:pt>
                <c:pt idx="109">
                  <c:v>66.817400000000006</c:v>
                </c:pt>
                <c:pt idx="110">
                  <c:v>68.746399999999994</c:v>
                </c:pt>
                <c:pt idx="111">
                  <c:v>68.795000000000002</c:v>
                </c:pt>
                <c:pt idx="112">
                  <c:v>67.679900000000004</c:v>
                </c:pt>
                <c:pt idx="113">
                  <c:v>69.902799999999999</c:v>
                </c:pt>
                <c:pt idx="114">
                  <c:v>71.377499999999998</c:v>
                </c:pt>
                <c:pt idx="115">
                  <c:v>70.228399999999993</c:v>
                </c:pt>
                <c:pt idx="116">
                  <c:v>71.221999999999994</c:v>
                </c:pt>
                <c:pt idx="117">
                  <c:v>72.290999999999997</c:v>
                </c:pt>
                <c:pt idx="118">
                  <c:v>73.036799999999999</c:v>
                </c:pt>
                <c:pt idx="119">
                  <c:v>73.792400000000001</c:v>
                </c:pt>
                <c:pt idx="120">
                  <c:v>75.548699999999997</c:v>
                </c:pt>
                <c:pt idx="121">
                  <c:v>76.737499999999997</c:v>
                </c:pt>
                <c:pt idx="122">
                  <c:v>75.860600000000005</c:v>
                </c:pt>
                <c:pt idx="123">
                  <c:v>74.944599999999994</c:v>
                </c:pt>
                <c:pt idx="124">
                  <c:v>75.405000000000001</c:v>
                </c:pt>
                <c:pt idx="125">
                  <c:v>74.959199999999996</c:v>
                </c:pt>
                <c:pt idx="126">
                  <c:v>76.725399999999993</c:v>
                </c:pt>
                <c:pt idx="127">
                  <c:v>76.281999999999996</c:v>
                </c:pt>
                <c:pt idx="128">
                  <c:v>77.765600000000006</c:v>
                </c:pt>
                <c:pt idx="129">
                  <c:v>77.1858</c:v>
                </c:pt>
                <c:pt idx="130">
                  <c:v>77.682699999999997</c:v>
                </c:pt>
                <c:pt idx="131">
                  <c:v>77.156499999999994</c:v>
                </c:pt>
                <c:pt idx="132">
                  <c:v>77.492699999999999</c:v>
                </c:pt>
                <c:pt idx="133">
                  <c:v>77.526799999999994</c:v>
                </c:pt>
                <c:pt idx="134">
                  <c:v>77.451300000000003</c:v>
                </c:pt>
                <c:pt idx="135">
                  <c:v>78.403800000000004</c:v>
                </c:pt>
                <c:pt idx="136">
                  <c:v>78.766800000000003</c:v>
                </c:pt>
                <c:pt idx="137">
                  <c:v>79.200400000000002</c:v>
                </c:pt>
                <c:pt idx="138">
                  <c:v>78.518299999999996</c:v>
                </c:pt>
                <c:pt idx="139">
                  <c:v>80.754599999999996</c:v>
                </c:pt>
                <c:pt idx="140">
                  <c:v>81.231999999999999</c:v>
                </c:pt>
                <c:pt idx="141">
                  <c:v>83.797200000000004</c:v>
                </c:pt>
                <c:pt idx="142">
                  <c:v>85.953000000000003</c:v>
                </c:pt>
                <c:pt idx="143">
                  <c:v>81.826400000000007</c:v>
                </c:pt>
                <c:pt idx="144">
                  <c:v>82.532799999999995</c:v>
                </c:pt>
                <c:pt idx="145">
                  <c:v>83.553600000000003</c:v>
                </c:pt>
                <c:pt idx="146">
                  <c:v>85.767899999999997</c:v>
                </c:pt>
                <c:pt idx="147">
                  <c:v>85.648600000000002</c:v>
                </c:pt>
                <c:pt idx="148">
                  <c:v>85.682699999999997</c:v>
                </c:pt>
                <c:pt idx="149">
                  <c:v>85.192999999999998</c:v>
                </c:pt>
                <c:pt idx="150">
                  <c:v>87.421999999999997</c:v>
                </c:pt>
                <c:pt idx="151">
                  <c:v>89.287999999999997</c:v>
                </c:pt>
                <c:pt idx="152">
                  <c:v>87.7119</c:v>
                </c:pt>
                <c:pt idx="153">
                  <c:v>88.876300000000001</c:v>
                </c:pt>
                <c:pt idx="154">
                  <c:v>86.145499999999998</c:v>
                </c:pt>
                <c:pt idx="155">
                  <c:v>88.130899999999997</c:v>
                </c:pt>
                <c:pt idx="156">
                  <c:v>88.866600000000005</c:v>
                </c:pt>
                <c:pt idx="157">
                  <c:v>88.698499999999996</c:v>
                </c:pt>
                <c:pt idx="158">
                  <c:v>88.698499999999996</c:v>
                </c:pt>
                <c:pt idx="159">
                  <c:v>91.071200000000005</c:v>
                </c:pt>
                <c:pt idx="160">
                  <c:v>90.788600000000002</c:v>
                </c:pt>
                <c:pt idx="161">
                  <c:v>92.903099999999995</c:v>
                </c:pt>
                <c:pt idx="162">
                  <c:v>93.302599999999998</c:v>
                </c:pt>
                <c:pt idx="163">
                  <c:v>93.465800000000002</c:v>
                </c:pt>
                <c:pt idx="164">
                  <c:v>93.034599999999998</c:v>
                </c:pt>
                <c:pt idx="165">
                  <c:v>94.574200000000005</c:v>
                </c:pt>
                <c:pt idx="166">
                  <c:v>95.224599999999995</c:v>
                </c:pt>
                <c:pt idx="167">
                  <c:v>94.052899999999994</c:v>
                </c:pt>
                <c:pt idx="168">
                  <c:v>93.862899999999996</c:v>
                </c:pt>
                <c:pt idx="169">
                  <c:v>95.840900000000005</c:v>
                </c:pt>
                <c:pt idx="170">
                  <c:v>94.518100000000004</c:v>
                </c:pt>
                <c:pt idx="171">
                  <c:v>94.783699999999996</c:v>
                </c:pt>
                <c:pt idx="172">
                  <c:v>90.469499999999996</c:v>
                </c:pt>
                <c:pt idx="173">
                  <c:v>90.245400000000004</c:v>
                </c:pt>
                <c:pt idx="174">
                  <c:v>92.384200000000007</c:v>
                </c:pt>
                <c:pt idx="175">
                  <c:v>90.866500000000002</c:v>
                </c:pt>
                <c:pt idx="176">
                  <c:v>92.6083</c:v>
                </c:pt>
                <c:pt idx="177">
                  <c:v>93.728899999999996</c:v>
                </c:pt>
                <c:pt idx="178">
                  <c:v>103.5412</c:v>
                </c:pt>
                <c:pt idx="179">
                  <c:v>106.1502</c:v>
                </c:pt>
                <c:pt idx="180">
                  <c:v>106.8591</c:v>
                </c:pt>
                <c:pt idx="181">
                  <c:v>107.24639999999999</c:v>
                </c:pt>
                <c:pt idx="182">
                  <c:v>110.98820000000001</c:v>
                </c:pt>
                <c:pt idx="183">
                  <c:v>108.4648</c:v>
                </c:pt>
                <c:pt idx="184">
                  <c:v>110.04130000000001</c:v>
                </c:pt>
                <c:pt idx="185">
                  <c:v>106.7687</c:v>
                </c:pt>
                <c:pt idx="186">
                  <c:v>110.3171</c:v>
                </c:pt>
                <c:pt idx="187">
                  <c:v>112.2694</c:v>
                </c:pt>
                <c:pt idx="188">
                  <c:v>112.1694</c:v>
                </c:pt>
                <c:pt idx="189">
                  <c:v>111.87649999999999</c:v>
                </c:pt>
                <c:pt idx="190">
                  <c:v>112.8087</c:v>
                </c:pt>
                <c:pt idx="191">
                  <c:v>112.9503</c:v>
                </c:pt>
                <c:pt idx="192">
                  <c:v>115.45659999999999</c:v>
                </c:pt>
                <c:pt idx="193">
                  <c:v>121.4064</c:v>
                </c:pt>
                <c:pt idx="194">
                  <c:v>122.8584</c:v>
                </c:pt>
                <c:pt idx="195">
                  <c:v>121.8505</c:v>
                </c:pt>
                <c:pt idx="196">
                  <c:v>123.5076</c:v>
                </c:pt>
                <c:pt idx="197">
                  <c:v>122.0311</c:v>
                </c:pt>
                <c:pt idx="198">
                  <c:v>121.8335</c:v>
                </c:pt>
                <c:pt idx="199">
                  <c:v>125.96510000000001</c:v>
                </c:pt>
                <c:pt idx="200">
                  <c:v>130.98259999999999</c:v>
                </c:pt>
                <c:pt idx="201">
                  <c:v>128.2688</c:v>
                </c:pt>
                <c:pt idx="202">
                  <c:v>117.9995</c:v>
                </c:pt>
                <c:pt idx="203">
                  <c:v>118.0776</c:v>
                </c:pt>
                <c:pt idx="204">
                  <c:v>110.13160000000001</c:v>
                </c:pt>
                <c:pt idx="205">
                  <c:v>114.5244</c:v>
                </c:pt>
                <c:pt idx="206">
                  <c:v>110.7856</c:v>
                </c:pt>
                <c:pt idx="207">
                  <c:v>109.33110000000001</c:v>
                </c:pt>
                <c:pt idx="208">
                  <c:v>112.61109999999999</c:v>
                </c:pt>
                <c:pt idx="209">
                  <c:v>112.7868</c:v>
                </c:pt>
                <c:pt idx="210">
                  <c:v>109.4581</c:v>
                </c:pt>
                <c:pt idx="211">
                  <c:v>107.7107</c:v>
                </c:pt>
                <c:pt idx="212">
                  <c:v>104.2941</c:v>
                </c:pt>
                <c:pt idx="213">
                  <c:v>107.4569</c:v>
                </c:pt>
                <c:pt idx="214">
                  <c:v>109.1456</c:v>
                </c:pt>
                <c:pt idx="215">
                  <c:v>104.56740000000001</c:v>
                </c:pt>
                <c:pt idx="216">
                  <c:v>105.6412</c:v>
                </c:pt>
                <c:pt idx="217">
                  <c:v>109.6045</c:v>
                </c:pt>
                <c:pt idx="218">
                  <c:v>112.2206</c:v>
                </c:pt>
                <c:pt idx="219">
                  <c:v>111.37130000000001</c:v>
                </c:pt>
                <c:pt idx="220">
                  <c:v>113.05029999999999</c:v>
                </c:pt>
                <c:pt idx="221">
                  <c:v>114.00700000000001</c:v>
                </c:pt>
                <c:pt idx="222">
                  <c:v>110.32680000000001</c:v>
                </c:pt>
                <c:pt idx="223">
                  <c:v>113.7239</c:v>
                </c:pt>
                <c:pt idx="224">
                  <c:v>110.4635</c:v>
                </c:pt>
                <c:pt idx="225">
                  <c:v>112.3377</c:v>
                </c:pt>
                <c:pt idx="226">
                  <c:v>112.2304</c:v>
                </c:pt>
                <c:pt idx="227">
                  <c:v>114.1827</c:v>
                </c:pt>
                <c:pt idx="228">
                  <c:v>121.43559999999999</c:v>
                </c:pt>
                <c:pt idx="229">
                  <c:v>118.21429999999999</c:v>
                </c:pt>
                <c:pt idx="230">
                  <c:v>118.3022</c:v>
                </c:pt>
                <c:pt idx="231">
                  <c:v>117.8336</c:v>
                </c:pt>
                <c:pt idx="232">
                  <c:v>116.18380000000001</c:v>
                </c:pt>
                <c:pt idx="233">
                  <c:v>113.2163</c:v>
                </c:pt>
                <c:pt idx="234">
                  <c:v>114.7098</c:v>
                </c:pt>
                <c:pt idx="235">
                  <c:v>114.0851</c:v>
                </c:pt>
                <c:pt idx="236">
                  <c:v>112.9918</c:v>
                </c:pt>
                <c:pt idx="237">
                  <c:v>112.2987</c:v>
                </c:pt>
                <c:pt idx="238">
                  <c:v>112.3085</c:v>
                </c:pt>
                <c:pt idx="239">
                  <c:v>113.8215</c:v>
                </c:pt>
                <c:pt idx="240">
                  <c:v>108.5502</c:v>
                </c:pt>
                <c:pt idx="241">
                  <c:v>112.572</c:v>
                </c:pt>
                <c:pt idx="242">
                  <c:v>106.26600000000001</c:v>
                </c:pt>
                <c:pt idx="243">
                  <c:v>106.1781</c:v>
                </c:pt>
                <c:pt idx="244">
                  <c:v>107.8083</c:v>
                </c:pt>
                <c:pt idx="245">
                  <c:v>112.21080000000001</c:v>
                </c:pt>
                <c:pt idx="246">
                  <c:v>116.1936</c:v>
                </c:pt>
                <c:pt idx="247">
                  <c:v>116.0616</c:v>
                </c:pt>
                <c:pt idx="248">
                  <c:v>113.7441</c:v>
                </c:pt>
                <c:pt idx="249">
                  <c:v>113.40179999999999</c:v>
                </c:pt>
                <c:pt idx="250">
                  <c:v>116.8439</c:v>
                </c:pt>
                <c:pt idx="251">
                  <c:v>116.5701</c:v>
                </c:pt>
                <c:pt idx="252">
                  <c:v>116.619</c:v>
                </c:pt>
                <c:pt idx="253">
                  <c:v>117.636</c:v>
                </c:pt>
                <c:pt idx="254">
                  <c:v>116.7461</c:v>
                </c:pt>
                <c:pt idx="255">
                  <c:v>115.4162</c:v>
                </c:pt>
                <c:pt idx="256">
                  <c:v>116.0127</c:v>
                </c:pt>
                <c:pt idx="257">
                  <c:v>114.7415</c:v>
                </c:pt>
                <c:pt idx="258">
                  <c:v>111.3288</c:v>
                </c:pt>
                <c:pt idx="259">
                  <c:v>112.61960000000001</c:v>
                </c:pt>
                <c:pt idx="260">
                  <c:v>113.4605</c:v>
                </c:pt>
                <c:pt idx="261">
                  <c:v>114.0081</c:v>
                </c:pt>
                <c:pt idx="262">
                  <c:v>116.4136</c:v>
                </c:pt>
                <c:pt idx="263">
                  <c:v>120.00239999999999</c:v>
                </c:pt>
                <c:pt idx="264">
                  <c:v>120.3544</c:v>
                </c:pt>
                <c:pt idx="265">
                  <c:v>120.2175</c:v>
                </c:pt>
                <c:pt idx="266">
                  <c:v>119.5428</c:v>
                </c:pt>
                <c:pt idx="267">
                  <c:v>121.00960000000001</c:v>
                </c:pt>
                <c:pt idx="268">
                  <c:v>121.62560000000001</c:v>
                </c:pt>
                <c:pt idx="269">
                  <c:v>119.08320000000001</c:v>
                </c:pt>
                <c:pt idx="270">
                  <c:v>120.5108</c:v>
                </c:pt>
                <c:pt idx="271">
                  <c:v>119.6992</c:v>
                </c:pt>
                <c:pt idx="272">
                  <c:v>119.08320000000001</c:v>
                </c:pt>
                <c:pt idx="273">
                  <c:v>125.04810000000001</c:v>
                </c:pt>
                <c:pt idx="274">
                  <c:v>124.9796</c:v>
                </c:pt>
                <c:pt idx="275">
                  <c:v>125.85</c:v>
                </c:pt>
                <c:pt idx="276">
                  <c:v>123.85509999999999</c:v>
                </c:pt>
                <c:pt idx="277">
                  <c:v>125.3903</c:v>
                </c:pt>
                <c:pt idx="278">
                  <c:v>128.95949999999999</c:v>
                </c:pt>
                <c:pt idx="279">
                  <c:v>128.0599</c:v>
                </c:pt>
                <c:pt idx="280">
                  <c:v>129.04750000000001</c:v>
                </c:pt>
                <c:pt idx="281">
                  <c:v>133.66300000000001</c:v>
                </c:pt>
                <c:pt idx="282">
                  <c:v>131.88329999999999</c:v>
                </c:pt>
                <c:pt idx="283">
                  <c:v>130.75880000000001</c:v>
                </c:pt>
                <c:pt idx="284">
                  <c:v>129.7516</c:v>
                </c:pt>
                <c:pt idx="285">
                  <c:v>126.5442</c:v>
                </c:pt>
                <c:pt idx="286">
                  <c:v>128.1088</c:v>
                </c:pt>
                <c:pt idx="287">
                  <c:v>123.79640000000001</c:v>
                </c:pt>
                <c:pt idx="288">
                  <c:v>128.02080000000001</c:v>
                </c:pt>
                <c:pt idx="289">
                  <c:v>129.12569999999999</c:v>
                </c:pt>
                <c:pt idx="290">
                  <c:v>126.1237</c:v>
                </c:pt>
                <c:pt idx="291">
                  <c:v>125.9477</c:v>
                </c:pt>
                <c:pt idx="292">
                  <c:v>127.9915</c:v>
                </c:pt>
                <c:pt idx="293">
                  <c:v>126.0553</c:v>
                </c:pt>
                <c:pt idx="294">
                  <c:v>124.3245</c:v>
                </c:pt>
                <c:pt idx="295">
                  <c:v>124.9992</c:v>
                </c:pt>
                <c:pt idx="296">
                  <c:v>129.1062</c:v>
                </c:pt>
                <c:pt idx="297">
                  <c:v>133.839</c:v>
                </c:pt>
                <c:pt idx="298">
                  <c:v>135.99029999999999</c:v>
                </c:pt>
                <c:pt idx="299">
                  <c:v>139.7551</c:v>
                </c:pt>
                <c:pt idx="300">
                  <c:v>139.9897</c:v>
                </c:pt>
                <c:pt idx="301">
                  <c:v>138.91409999999999</c:v>
                </c:pt>
                <c:pt idx="302">
                  <c:v>134.05420000000001</c:v>
                </c:pt>
                <c:pt idx="303">
                  <c:v>129.0378</c:v>
                </c:pt>
                <c:pt idx="304">
                  <c:v>131.1695</c:v>
                </c:pt>
                <c:pt idx="305">
                  <c:v>132.00069999999999</c:v>
                </c:pt>
                <c:pt idx="306">
                  <c:v>130.97389999999999</c:v>
                </c:pt>
                <c:pt idx="307">
                  <c:v>134.3475</c:v>
                </c:pt>
                <c:pt idx="308">
                  <c:v>133.93129999999999</c:v>
                </c:pt>
                <c:pt idx="309">
                  <c:v>134.07820000000001</c:v>
                </c:pt>
                <c:pt idx="310">
                  <c:v>133.1968</c:v>
                </c:pt>
                <c:pt idx="311">
                  <c:v>132.58959999999999</c:v>
                </c:pt>
                <c:pt idx="312">
                  <c:v>132.33500000000001</c:v>
                </c:pt>
                <c:pt idx="313">
                  <c:v>132.57</c:v>
                </c:pt>
                <c:pt idx="314">
                  <c:v>130.43510000000001</c:v>
                </c:pt>
                <c:pt idx="315">
                  <c:v>128.1337</c:v>
                </c:pt>
                <c:pt idx="316">
                  <c:v>127.0271</c:v>
                </c:pt>
                <c:pt idx="317">
                  <c:v>127.18380000000001</c:v>
                </c:pt>
                <c:pt idx="318">
                  <c:v>123.3938</c:v>
                </c:pt>
                <c:pt idx="319">
                  <c:v>123.2567</c:v>
                </c:pt>
                <c:pt idx="320">
                  <c:v>122.7573</c:v>
                </c:pt>
                <c:pt idx="321">
                  <c:v>118.4875</c:v>
                </c:pt>
                <c:pt idx="322">
                  <c:v>118.75190000000001</c:v>
                </c:pt>
                <c:pt idx="323">
                  <c:v>125.1468</c:v>
                </c:pt>
                <c:pt idx="324">
                  <c:v>122.532</c:v>
                </c:pt>
                <c:pt idx="325">
                  <c:v>119.53530000000001</c:v>
                </c:pt>
                <c:pt idx="326">
                  <c:v>117.6452</c:v>
                </c:pt>
                <c:pt idx="327">
                  <c:v>118.90860000000001</c:v>
                </c:pt>
                <c:pt idx="328">
                  <c:v>113.9532</c:v>
                </c:pt>
                <c:pt idx="329">
                  <c:v>118.58540000000001</c:v>
                </c:pt>
                <c:pt idx="330">
                  <c:v>117.4984</c:v>
                </c:pt>
                <c:pt idx="331">
                  <c:v>119.4374</c:v>
                </c:pt>
                <c:pt idx="332">
                  <c:v>118.5266</c:v>
                </c:pt>
                <c:pt idx="333">
                  <c:v>121.4254</c:v>
                </c:pt>
                <c:pt idx="334">
                  <c:v>122.9727</c:v>
                </c:pt>
                <c:pt idx="335">
                  <c:v>122.1795</c:v>
                </c:pt>
                <c:pt idx="336">
                  <c:v>118.03700000000001</c:v>
                </c:pt>
                <c:pt idx="337">
                  <c:v>117.5082</c:v>
                </c:pt>
                <c:pt idx="338">
                  <c:v>120.8378</c:v>
                </c:pt>
                <c:pt idx="339">
                  <c:v>120.00539999999999</c:v>
                </c:pt>
                <c:pt idx="340">
                  <c:v>117.6061</c:v>
                </c:pt>
                <c:pt idx="341">
                  <c:v>118.09569999999999</c:v>
                </c:pt>
                <c:pt idx="342">
                  <c:v>118.7029</c:v>
                </c:pt>
                <c:pt idx="343">
                  <c:v>118.8792</c:v>
                </c:pt>
                <c:pt idx="344">
                  <c:v>117.42</c:v>
                </c:pt>
                <c:pt idx="345">
                  <c:v>119.62350000000001</c:v>
                </c:pt>
                <c:pt idx="346">
                  <c:v>120.4559</c:v>
                </c:pt>
                <c:pt idx="347">
                  <c:v>123.2959</c:v>
                </c:pt>
                <c:pt idx="348">
                  <c:v>123.59950000000001</c:v>
                </c:pt>
                <c:pt idx="349">
                  <c:v>125.25449999999999</c:v>
                </c:pt>
                <c:pt idx="350">
                  <c:v>127.66370000000001</c:v>
                </c:pt>
                <c:pt idx="351">
                  <c:v>130.2491</c:v>
                </c:pt>
                <c:pt idx="352">
                  <c:v>128.52539999999999</c:v>
                </c:pt>
                <c:pt idx="353">
                  <c:v>131.64949999999999</c:v>
                </c:pt>
                <c:pt idx="354">
                  <c:v>129.29910000000001</c:v>
                </c:pt>
                <c:pt idx="355">
                  <c:v>131.71799999999999</c:v>
                </c:pt>
                <c:pt idx="356">
                  <c:v>131.38509999999999</c:v>
                </c:pt>
                <c:pt idx="357">
                  <c:v>132.05099999999999</c:v>
                </c:pt>
                <c:pt idx="358">
                  <c:v>130.35679999999999</c:v>
                </c:pt>
                <c:pt idx="359">
                  <c:v>130.73869999999999</c:v>
                </c:pt>
                <c:pt idx="360">
                  <c:v>129.21100000000001</c:v>
                </c:pt>
                <c:pt idx="361">
                  <c:v>131.54179999999999</c:v>
                </c:pt>
                <c:pt idx="362">
                  <c:v>131.93350000000001</c:v>
                </c:pt>
                <c:pt idx="363">
                  <c:v>131.6103</c:v>
                </c:pt>
                <c:pt idx="364">
                  <c:v>130.81710000000001</c:v>
                </c:pt>
                <c:pt idx="365">
                  <c:v>130.7191</c:v>
                </c:pt>
                <c:pt idx="366">
                  <c:v>128.74090000000001</c:v>
                </c:pt>
                <c:pt idx="367">
                  <c:v>129.79859999999999</c:v>
                </c:pt>
                <c:pt idx="368">
                  <c:v>125.2056</c:v>
                </c:pt>
                <c:pt idx="369">
                  <c:v>125.4504</c:v>
                </c:pt>
                <c:pt idx="370">
                  <c:v>127.0565</c:v>
                </c:pt>
                <c:pt idx="371">
                  <c:v>127.7334</c:v>
                </c:pt>
                <c:pt idx="372">
                  <c:v>124.43729999999999</c:v>
                </c:pt>
                <c:pt idx="373">
                  <c:v>123.51519999999999</c:v>
                </c:pt>
                <c:pt idx="374">
                  <c:v>120.4349</c:v>
                </c:pt>
                <c:pt idx="375">
                  <c:v>122.593</c:v>
                </c:pt>
                <c:pt idx="376">
                  <c:v>125.0258</c:v>
                </c:pt>
                <c:pt idx="377">
                  <c:v>123.8683</c:v>
                </c:pt>
                <c:pt idx="378">
                  <c:v>122.4753</c:v>
                </c:pt>
                <c:pt idx="379">
                  <c:v>122.3184</c:v>
                </c:pt>
                <c:pt idx="380">
                  <c:v>124.88849999999999</c:v>
                </c:pt>
                <c:pt idx="381">
                  <c:v>123.04430000000001</c:v>
                </c:pt>
                <c:pt idx="382">
                  <c:v>124.6825</c:v>
                </c:pt>
                <c:pt idx="383">
                  <c:v>124.4863</c:v>
                </c:pt>
                <c:pt idx="384">
                  <c:v>124.43729999999999</c:v>
                </c:pt>
                <c:pt idx="385">
                  <c:v>122.89709999999999</c:v>
                </c:pt>
                <c:pt idx="386">
                  <c:v>122.23990000000001</c:v>
                </c:pt>
                <c:pt idx="387">
                  <c:v>121.9161</c:v>
                </c:pt>
                <c:pt idx="388">
                  <c:v>122.68129999999999</c:v>
                </c:pt>
                <c:pt idx="389">
                  <c:v>121.1902</c:v>
                </c:pt>
                <c:pt idx="390">
                  <c:v>123.49550000000001</c:v>
                </c:pt>
                <c:pt idx="391">
                  <c:v>123.50530000000001</c:v>
                </c:pt>
                <c:pt idx="392">
                  <c:v>124.32940000000001</c:v>
                </c:pt>
                <c:pt idx="393">
                  <c:v>124.7119</c:v>
                </c:pt>
                <c:pt idx="394">
                  <c:v>123.71129999999999</c:v>
                </c:pt>
                <c:pt idx="395">
                  <c:v>124.9278</c:v>
                </c:pt>
                <c:pt idx="396">
                  <c:v>127.9982</c:v>
                </c:pt>
                <c:pt idx="397">
                  <c:v>127.1742</c:v>
                </c:pt>
                <c:pt idx="398">
                  <c:v>127.67449999999999</c:v>
                </c:pt>
                <c:pt idx="399">
                  <c:v>129.2833</c:v>
                </c:pt>
                <c:pt idx="400">
                  <c:v>127.9786</c:v>
                </c:pt>
                <c:pt idx="401">
                  <c:v>129.78360000000001</c:v>
                </c:pt>
                <c:pt idx="402">
                  <c:v>131.43170000000001</c:v>
                </c:pt>
                <c:pt idx="403">
                  <c:v>131.15700000000001</c:v>
                </c:pt>
                <c:pt idx="404">
                  <c:v>130.8725</c:v>
                </c:pt>
                <c:pt idx="405">
                  <c:v>130.57820000000001</c:v>
                </c:pt>
                <c:pt idx="406">
                  <c:v>132.21639999999999</c:v>
                </c:pt>
                <c:pt idx="407">
                  <c:v>133.73689999999999</c:v>
                </c:pt>
                <c:pt idx="408">
                  <c:v>134.35499999999999</c:v>
                </c:pt>
                <c:pt idx="409">
                  <c:v>134.6591</c:v>
                </c:pt>
                <c:pt idx="410">
                  <c:v>137.2979</c:v>
                </c:pt>
                <c:pt idx="411">
                  <c:v>139.31870000000001</c:v>
                </c:pt>
                <c:pt idx="412">
                  <c:v>141.8202</c:v>
                </c:pt>
                <c:pt idx="413">
                  <c:v>140.5155</c:v>
                </c:pt>
                <c:pt idx="414">
                  <c:v>142.34989999999999</c:v>
                </c:pt>
                <c:pt idx="415">
                  <c:v>141.7516</c:v>
                </c:pt>
                <c:pt idx="416">
                  <c:v>142.8699</c:v>
                </c:pt>
                <c:pt idx="417">
                  <c:v>146.31309999999999</c:v>
                </c:pt>
                <c:pt idx="418">
                  <c:v>145.6558</c:v>
                </c:pt>
                <c:pt idx="419">
                  <c:v>143.60560000000001</c:v>
                </c:pt>
                <c:pt idx="420">
                  <c:v>139.7405</c:v>
                </c:pt>
                <c:pt idx="421">
                  <c:v>143.37020000000001</c:v>
                </c:pt>
                <c:pt idx="422">
                  <c:v>142.6344</c:v>
                </c:pt>
                <c:pt idx="423">
                  <c:v>144.0078</c:v>
                </c:pt>
                <c:pt idx="424">
                  <c:v>145.73429999999999</c:v>
                </c:pt>
                <c:pt idx="425">
                  <c:v>146.15620000000001</c:v>
                </c:pt>
                <c:pt idx="426">
                  <c:v>143.97839999999999</c:v>
                </c:pt>
                <c:pt idx="427">
                  <c:v>142.22239999999999</c:v>
                </c:pt>
                <c:pt idx="428">
                  <c:v>142.8699</c:v>
                </c:pt>
                <c:pt idx="429">
                  <c:v>143.0857</c:v>
                </c:pt>
                <c:pt idx="430">
                  <c:v>142.75210000000001</c:v>
                </c:pt>
                <c:pt idx="431">
                  <c:v>144.55709999999999</c:v>
                </c:pt>
                <c:pt idx="432">
                  <c:v>144.155</c:v>
                </c:pt>
                <c:pt idx="433">
                  <c:v>144.2629</c:v>
                </c:pt>
                <c:pt idx="434">
                  <c:v>143.57509999999999</c:v>
                </c:pt>
                <c:pt idx="435">
                  <c:v>143.52600000000001</c:v>
                </c:pt>
                <c:pt idx="436">
                  <c:v>143.04470000000001</c:v>
                </c:pt>
                <c:pt idx="437">
                  <c:v>143.30009999999999</c:v>
                </c:pt>
                <c:pt idx="438">
                  <c:v>146.27690000000001</c:v>
                </c:pt>
                <c:pt idx="439">
                  <c:v>146.48320000000001</c:v>
                </c:pt>
                <c:pt idx="440">
                  <c:v>148.46770000000001</c:v>
                </c:pt>
                <c:pt idx="441">
                  <c:v>147.554</c:v>
                </c:pt>
                <c:pt idx="442">
                  <c:v>143.79130000000001</c:v>
                </c:pt>
                <c:pt idx="443">
                  <c:v>144.12530000000001</c:v>
                </c:pt>
                <c:pt idx="444">
                  <c:v>145.58920000000001</c:v>
                </c:pt>
                <c:pt idx="445">
                  <c:v>147.08250000000001</c:v>
                </c:pt>
                <c:pt idx="446">
                  <c:v>146.994</c:v>
                </c:pt>
                <c:pt idx="447">
                  <c:v>145.75620000000001</c:v>
                </c:pt>
                <c:pt idx="448">
                  <c:v>144.95060000000001</c:v>
                </c:pt>
                <c:pt idx="449">
                  <c:v>145.99199999999999</c:v>
                </c:pt>
                <c:pt idx="450">
                  <c:v>150.43260000000001</c:v>
                </c:pt>
                <c:pt idx="451">
                  <c:v>149.1653</c:v>
                </c:pt>
                <c:pt idx="452">
                  <c:v>149.83340000000001</c:v>
                </c:pt>
                <c:pt idx="453">
                  <c:v>150.95330000000001</c:v>
                </c:pt>
                <c:pt idx="454">
                  <c:v>151.59200000000001</c:v>
                </c:pt>
                <c:pt idx="455">
                  <c:v>153.94</c:v>
                </c:pt>
                <c:pt idx="456">
                  <c:v>152.3877</c:v>
                </c:pt>
                <c:pt idx="457">
                  <c:v>151.36600000000001</c:v>
                </c:pt>
                <c:pt idx="458">
                  <c:v>146.35550000000001</c:v>
                </c:pt>
                <c:pt idx="459">
                  <c:v>146.92529999999999</c:v>
                </c:pt>
                <c:pt idx="460">
                  <c:v>145.5204</c:v>
                </c:pt>
                <c:pt idx="461">
                  <c:v>146.4144</c:v>
                </c:pt>
                <c:pt idx="462">
                  <c:v>146.17859999999999</c:v>
                </c:pt>
                <c:pt idx="463">
                  <c:v>143.4966</c:v>
                </c:pt>
                <c:pt idx="464">
                  <c:v>140.43129999999999</c:v>
                </c:pt>
                <c:pt idx="465">
                  <c:v>140.9127</c:v>
                </c:pt>
                <c:pt idx="466">
                  <c:v>143.2903</c:v>
                </c:pt>
                <c:pt idx="467">
                  <c:v>144.25309999999999</c:v>
                </c:pt>
                <c:pt idx="468">
                  <c:v>144.3415</c:v>
                </c:pt>
                <c:pt idx="469">
                  <c:v>142.81870000000001</c:v>
                </c:pt>
                <c:pt idx="470">
                  <c:v>139.4194</c:v>
                </c:pt>
                <c:pt idx="471">
                  <c:v>140.32329999999999</c:v>
                </c:pt>
                <c:pt idx="472">
                  <c:v>139.01660000000001</c:v>
                </c:pt>
                <c:pt idx="473">
                  <c:v>140.1464</c:v>
                </c:pt>
                <c:pt idx="474">
                  <c:v>136.69800000000001</c:v>
                </c:pt>
                <c:pt idx="475">
                  <c:v>138.63339999999999</c:v>
                </c:pt>
                <c:pt idx="476">
                  <c:v>139.5078</c:v>
                </c:pt>
                <c:pt idx="477">
                  <c:v>140.77520000000001</c:v>
                </c:pt>
                <c:pt idx="478">
                  <c:v>140.392</c:v>
                </c:pt>
                <c:pt idx="479">
                  <c:v>140.30359999999999</c:v>
                </c:pt>
                <c:pt idx="480">
                  <c:v>139.0264</c:v>
                </c:pt>
                <c:pt idx="481">
                  <c:v>138.43700000000001</c:v>
                </c:pt>
                <c:pt idx="482">
                  <c:v>141.23689999999999</c:v>
                </c:pt>
                <c:pt idx="483">
                  <c:v>142.298</c:v>
                </c:pt>
                <c:pt idx="484">
                  <c:v>143.97800000000001</c:v>
                </c:pt>
                <c:pt idx="485">
                  <c:v>146.14920000000001</c:v>
                </c:pt>
                <c:pt idx="486">
                  <c:v>146.6404</c:v>
                </c:pt>
                <c:pt idx="487">
                  <c:v>146.85659999999999</c:v>
                </c:pt>
                <c:pt idx="488">
                  <c:v>146.0804</c:v>
                </c:pt>
                <c:pt idx="489">
                  <c:v>146.03129999999999</c:v>
                </c:pt>
                <c:pt idx="490">
                  <c:v>146.6994</c:v>
                </c:pt>
                <c:pt idx="491">
                  <c:v>146.23759999999999</c:v>
                </c:pt>
                <c:pt idx="492">
                  <c:v>149.89230000000001</c:v>
                </c:pt>
                <c:pt idx="493">
                  <c:v>147.17089999999999</c:v>
                </c:pt>
                <c:pt idx="494">
                  <c:v>146.34569999999999</c:v>
                </c:pt>
                <c:pt idx="495">
                  <c:v>147.3871</c:v>
                </c:pt>
                <c:pt idx="496">
                  <c:v>148.8313</c:v>
                </c:pt>
                <c:pt idx="497">
                  <c:v>148.31059999999999</c:v>
                </c:pt>
                <c:pt idx="498">
                  <c:v>148.84190000000001</c:v>
                </c:pt>
                <c:pt idx="499">
                  <c:v>148.0154</c:v>
                </c:pt>
                <c:pt idx="500">
                  <c:v>148.37950000000001</c:v>
                </c:pt>
                <c:pt idx="501">
                  <c:v>145.536</c:v>
                </c:pt>
                <c:pt idx="502">
                  <c:v>145.48679999999999</c:v>
                </c:pt>
                <c:pt idx="503">
                  <c:v>147.57259999999999</c:v>
                </c:pt>
                <c:pt idx="504">
                  <c:v>147.58250000000001</c:v>
                </c:pt>
                <c:pt idx="505">
                  <c:v>148.56639999999999</c:v>
                </c:pt>
                <c:pt idx="506">
                  <c:v>151.0163</c:v>
                </c:pt>
                <c:pt idx="507">
                  <c:v>155.32570000000001</c:v>
                </c:pt>
                <c:pt idx="508">
                  <c:v>157.9624</c:v>
                </c:pt>
                <c:pt idx="509">
                  <c:v>158.42490000000001</c:v>
                </c:pt>
                <c:pt idx="510">
                  <c:v>158.80860000000001</c:v>
                </c:pt>
                <c:pt idx="511">
                  <c:v>159.33009999999999</c:v>
                </c:pt>
                <c:pt idx="512">
                  <c:v>154.28270000000001</c:v>
                </c:pt>
                <c:pt idx="513">
                  <c:v>157.6575</c:v>
                </c:pt>
                <c:pt idx="514">
                  <c:v>162.63589999999999</c:v>
                </c:pt>
                <c:pt idx="515">
                  <c:v>162.11449999999999</c:v>
                </c:pt>
                <c:pt idx="516">
                  <c:v>161.1207</c:v>
                </c:pt>
                <c:pt idx="517">
                  <c:v>159.23169999999999</c:v>
                </c:pt>
                <c:pt idx="518">
                  <c:v>162.65559999999999</c:v>
                </c:pt>
                <c:pt idx="519">
                  <c:v>168.4211</c:v>
                </c:pt>
                <c:pt idx="520">
                  <c:v>172.25829999999999</c:v>
                </c:pt>
                <c:pt idx="521">
                  <c:v>171.7467</c:v>
                </c:pt>
                <c:pt idx="522">
                  <c:v>176.55779999999999</c:v>
                </c:pt>
                <c:pt idx="523">
                  <c:v>172.9076</c:v>
                </c:pt>
                <c:pt idx="524">
                  <c:v>171.5204</c:v>
                </c:pt>
                <c:pt idx="525">
                  <c:v>176.41030000000001</c:v>
                </c:pt>
                <c:pt idx="526">
                  <c:v>169.4837</c:v>
                </c:pt>
                <c:pt idx="527">
                  <c:v>168.3818</c:v>
                </c:pt>
                <c:pt idx="528">
                  <c:v>167.01419999999999</c:v>
                </c:pt>
                <c:pt idx="529">
                  <c:v>170.202</c:v>
                </c:pt>
                <c:pt idx="530">
                  <c:v>172.8092</c:v>
                </c:pt>
                <c:pt idx="531">
                  <c:v>173.43889999999999</c:v>
                </c:pt>
                <c:pt idx="532">
                  <c:v>177.4237</c:v>
                </c:pt>
                <c:pt idx="533">
                  <c:v>176.40039999999999</c:v>
                </c:pt>
                <c:pt idx="534">
                  <c:v>176.489</c:v>
                </c:pt>
                <c:pt idx="535">
                  <c:v>175.328</c:v>
                </c:pt>
                <c:pt idx="536">
                  <c:v>174.7081</c:v>
                </c:pt>
                <c:pt idx="537">
                  <c:v>179.07660000000001</c:v>
                </c:pt>
                <c:pt idx="538">
                  <c:v>176.8038</c:v>
                </c:pt>
                <c:pt idx="539">
                  <c:v>172.1009</c:v>
                </c:pt>
                <c:pt idx="540">
                  <c:v>169.22790000000001</c:v>
                </c:pt>
                <c:pt idx="541">
                  <c:v>169.39519999999999</c:v>
                </c:pt>
                <c:pt idx="542">
                  <c:v>169.41480000000001</c:v>
                </c:pt>
                <c:pt idx="543">
                  <c:v>172.25829999999999</c:v>
                </c:pt>
                <c:pt idx="544">
                  <c:v>172.70099999999999</c:v>
                </c:pt>
                <c:pt idx="545">
                  <c:v>169.41480000000001</c:v>
                </c:pt>
                <c:pt idx="546">
                  <c:v>170.2807</c:v>
                </c:pt>
                <c:pt idx="547">
                  <c:v>167.0634</c:v>
                </c:pt>
                <c:pt idx="548">
                  <c:v>163.55090000000001</c:v>
                </c:pt>
                <c:pt idx="549">
                  <c:v>161.8586</c:v>
                </c:pt>
                <c:pt idx="550">
                  <c:v>159.79249999999999</c:v>
                </c:pt>
                <c:pt idx="551">
                  <c:v>159.01519999999999</c:v>
                </c:pt>
                <c:pt idx="552">
                  <c:v>157.20490000000001</c:v>
                </c:pt>
                <c:pt idx="553">
                  <c:v>157.1163</c:v>
                </c:pt>
                <c:pt idx="554">
                  <c:v>156.65389999999999</c:v>
                </c:pt>
                <c:pt idx="555">
                  <c:v>167.5848</c:v>
                </c:pt>
                <c:pt idx="556">
                  <c:v>171.9631</c:v>
                </c:pt>
                <c:pt idx="557">
                  <c:v>171.79589999999999</c:v>
                </c:pt>
                <c:pt idx="558">
                  <c:v>173.006</c:v>
                </c:pt>
                <c:pt idx="559">
                  <c:v>170.11340000000001</c:v>
                </c:pt>
                <c:pt idx="560">
                  <c:v>169.8278</c:v>
                </c:pt>
                <c:pt idx="561">
                  <c:v>169.1086</c:v>
                </c:pt>
                <c:pt idx="562">
                  <c:v>172.23150000000001</c:v>
                </c:pt>
                <c:pt idx="563">
                  <c:v>173.65989999999999</c:v>
                </c:pt>
                <c:pt idx="564">
                  <c:v>169.56180000000001</c:v>
                </c:pt>
                <c:pt idx="565">
                  <c:v>166.1335</c:v>
                </c:pt>
                <c:pt idx="566">
                  <c:v>166.3699</c:v>
                </c:pt>
                <c:pt idx="567">
                  <c:v>170.2218</c:v>
                </c:pt>
                <c:pt idx="568">
                  <c:v>169.9854</c:v>
                </c:pt>
                <c:pt idx="569">
                  <c:v>166.3699</c:v>
                </c:pt>
                <c:pt idx="570">
                  <c:v>164.8134</c:v>
                </c:pt>
                <c:pt idx="571">
                  <c:v>161.8777</c:v>
                </c:pt>
                <c:pt idx="572">
                  <c:v>157.6908</c:v>
                </c:pt>
                <c:pt idx="573">
                  <c:v>160.3212</c:v>
                </c:pt>
                <c:pt idx="574">
                  <c:v>162.3998</c:v>
                </c:pt>
                <c:pt idx="575">
                  <c:v>162.66579999999999</c:v>
                </c:pt>
                <c:pt idx="576">
                  <c:v>160.77430000000001</c:v>
                </c:pt>
                <c:pt idx="577">
                  <c:v>164.08439999999999</c:v>
                </c:pt>
                <c:pt idx="578">
                  <c:v>163.7593</c:v>
                </c:pt>
                <c:pt idx="579">
                  <c:v>160.7448</c:v>
                </c:pt>
                <c:pt idx="580">
                  <c:v>156.9323</c:v>
                </c:pt>
                <c:pt idx="581">
                  <c:v>155.09989999999999</c:v>
                </c:pt>
                <c:pt idx="582">
                  <c:v>160.52799999999999</c:v>
                </c:pt>
                <c:pt idx="583">
                  <c:v>156.16390000000001</c:v>
                </c:pt>
                <c:pt idx="584">
                  <c:v>152.43020000000001</c:v>
                </c:pt>
                <c:pt idx="585">
                  <c:v>148.38130000000001</c:v>
                </c:pt>
                <c:pt idx="586">
                  <c:v>152.78479999999999</c:v>
                </c:pt>
                <c:pt idx="587">
                  <c:v>157.21799999999999</c:v>
                </c:pt>
                <c:pt idx="588">
                  <c:v>158.23269999999999</c:v>
                </c:pt>
                <c:pt idx="589">
                  <c:v>161.5427</c:v>
                </c:pt>
                <c:pt idx="590">
                  <c:v>162.922</c:v>
                </c:pt>
                <c:pt idx="591">
                  <c:v>166.3108</c:v>
                </c:pt>
                <c:pt idx="592">
                  <c:v>167.68010000000001</c:v>
                </c:pt>
                <c:pt idx="593">
                  <c:v>171.4828</c:v>
                </c:pt>
                <c:pt idx="594">
                  <c:v>172.12309999999999</c:v>
                </c:pt>
                <c:pt idx="595">
                  <c:v>172.99</c:v>
                </c:pt>
                <c:pt idx="596">
                  <c:v>176.30009999999999</c:v>
                </c:pt>
                <c:pt idx="597">
                  <c:v>175.12780000000001</c:v>
                </c:pt>
                <c:pt idx="598">
                  <c:v>172.0147</c:v>
                </c:pt>
                <c:pt idx="599">
                  <c:v>171.7192</c:v>
                </c:pt>
                <c:pt idx="600">
                  <c:v>175.7878</c:v>
                </c:pt>
                <c:pt idx="601">
                  <c:v>172.458</c:v>
                </c:pt>
                <c:pt idx="602">
                  <c:v>169.27610000000001</c:v>
                </c:pt>
                <c:pt idx="603">
                  <c:v>169.5814</c:v>
                </c:pt>
                <c:pt idx="604">
                  <c:v>167.56190000000001</c:v>
                </c:pt>
                <c:pt idx="605">
                  <c:v>163.28639999999999</c:v>
                </c:pt>
                <c:pt idx="606">
                  <c:v>165.16800000000001</c:v>
                </c:pt>
                <c:pt idx="607">
                  <c:v>167.8673</c:v>
                </c:pt>
                <c:pt idx="608">
                  <c:v>162.83330000000001</c:v>
                </c:pt>
                <c:pt idx="609">
                  <c:v>162.6165</c:v>
                </c:pt>
                <c:pt idx="610">
                  <c:v>164.9119</c:v>
                </c:pt>
                <c:pt idx="611">
                  <c:v>164.74440000000001</c:v>
                </c:pt>
                <c:pt idx="612">
                  <c:v>163.94649999999999</c:v>
                </c:pt>
                <c:pt idx="613">
                  <c:v>159.3853</c:v>
                </c:pt>
                <c:pt idx="614">
                  <c:v>160.45910000000001</c:v>
                </c:pt>
                <c:pt idx="615">
                  <c:v>154.46950000000001</c:v>
                </c:pt>
                <c:pt idx="616">
                  <c:v>154.24289999999999</c:v>
                </c:pt>
                <c:pt idx="617">
                  <c:v>161.20779999999999</c:v>
                </c:pt>
                <c:pt idx="618">
                  <c:v>155.30680000000001</c:v>
                </c:pt>
                <c:pt idx="619">
                  <c:v>155.6122</c:v>
                </c:pt>
                <c:pt idx="620">
                  <c:v>157.1096</c:v>
                </c:pt>
                <c:pt idx="621">
                  <c:v>163.55240000000001</c:v>
                </c:pt>
                <c:pt idx="622">
                  <c:v>154.43989999999999</c:v>
                </c:pt>
                <c:pt idx="623">
                  <c:v>155.16999999999999</c:v>
                </c:pt>
                <c:pt idx="624">
                  <c:v>150.02000000000001</c:v>
                </c:pt>
                <c:pt idx="625">
                  <c:v>152.43709999999999</c:v>
                </c:pt>
                <c:pt idx="626">
                  <c:v>144.53460000000001</c:v>
                </c:pt>
                <c:pt idx="627">
                  <c:v>140.6474</c:v>
                </c:pt>
                <c:pt idx="628">
                  <c:v>145.13640000000001</c:v>
                </c:pt>
                <c:pt idx="629">
                  <c:v>143.5874</c:v>
                </c:pt>
                <c:pt idx="630">
                  <c:v>147.23779999999999</c:v>
                </c:pt>
                <c:pt idx="631">
                  <c:v>138.9308</c:v>
                </c:pt>
                <c:pt idx="632">
                  <c:v>135.50739999999999</c:v>
                </c:pt>
                <c:pt idx="633">
                  <c:v>135.7441</c:v>
                </c:pt>
                <c:pt idx="634">
                  <c:v>141.1901</c:v>
                </c:pt>
                <c:pt idx="635">
                  <c:v>138.477</c:v>
                </c:pt>
                <c:pt idx="636">
                  <c:v>138.63480000000001</c:v>
                </c:pt>
                <c:pt idx="637">
                  <c:v>141.8511</c:v>
                </c:pt>
                <c:pt idx="638">
                  <c:v>147.63249999999999</c:v>
                </c:pt>
                <c:pt idx="639">
                  <c:v>146.8432</c:v>
                </c:pt>
                <c:pt idx="640">
                  <c:v>146.7149</c:v>
                </c:pt>
                <c:pt idx="641">
                  <c:v>149.1814</c:v>
                </c:pt>
                <c:pt idx="642">
                  <c:v>143.42959999999999</c:v>
                </c:pt>
                <c:pt idx="643">
                  <c:v>144.17939999999999</c:v>
                </c:pt>
                <c:pt idx="644">
                  <c:v>146.7149</c:v>
                </c:pt>
                <c:pt idx="645">
                  <c:v>145.97499999999999</c:v>
                </c:pt>
                <c:pt idx="646">
                  <c:v>140.72640000000001</c:v>
                </c:pt>
                <c:pt idx="647">
                  <c:v>135.2903</c:v>
                </c:pt>
                <c:pt idx="648">
                  <c:v>130.11070000000001</c:v>
                </c:pt>
                <c:pt idx="649">
                  <c:v>130.97890000000001</c:v>
                </c:pt>
                <c:pt idx="650">
                  <c:v>133.6131</c:v>
                </c:pt>
                <c:pt idx="651">
                  <c:v>128.3151</c:v>
                </c:pt>
                <c:pt idx="652">
                  <c:v>129.79499999999999</c:v>
                </c:pt>
                <c:pt idx="653">
                  <c:v>134.0472</c:v>
                </c:pt>
                <c:pt idx="654">
                  <c:v>133.5342</c:v>
                </c:pt>
                <c:pt idx="655">
                  <c:v>136.41499999999999</c:v>
                </c:pt>
                <c:pt idx="656">
                  <c:v>139.7595</c:v>
                </c:pt>
                <c:pt idx="657">
                  <c:v>139.7595</c:v>
                </c:pt>
                <c:pt idx="658">
                  <c:v>135.59610000000001</c:v>
                </c:pt>
                <c:pt idx="659">
                  <c:v>137.3621</c:v>
                </c:pt>
                <c:pt idx="660">
                  <c:v>134.88579999999999</c:v>
                </c:pt>
                <c:pt idx="661">
                  <c:v>137.06610000000001</c:v>
                </c:pt>
                <c:pt idx="662">
                  <c:v>139.6609</c:v>
                </c:pt>
                <c:pt idx="663">
                  <c:v>141.0026</c:v>
                </c:pt>
                <c:pt idx="664">
                  <c:v>144.38659999999999</c:v>
                </c:pt>
                <c:pt idx="665">
                  <c:v>145.06739999999999</c:v>
                </c:pt>
                <c:pt idx="666">
                  <c:v>142.9264</c:v>
                </c:pt>
                <c:pt idx="667">
                  <c:v>143.9032</c:v>
                </c:pt>
                <c:pt idx="668">
                  <c:v>143.53809999999999</c:v>
                </c:pt>
                <c:pt idx="669">
                  <c:v>146.47810000000001</c:v>
                </c:pt>
                <c:pt idx="670">
                  <c:v>148.15530000000001</c:v>
                </c:pt>
                <c:pt idx="671">
                  <c:v>145.09700000000001</c:v>
                </c:pt>
                <c:pt idx="672">
                  <c:v>148.9742</c:v>
                </c:pt>
                <c:pt idx="673">
                  <c:v>150.98679999999999</c:v>
                </c:pt>
                <c:pt idx="674">
                  <c:v>153.26589999999999</c:v>
                </c:pt>
                <c:pt idx="675">
                  <c:v>152.02279999999999</c:v>
                </c:pt>
                <c:pt idx="676">
                  <c:v>150.8981</c:v>
                </c:pt>
                <c:pt idx="677">
                  <c:v>149.56610000000001</c:v>
                </c:pt>
                <c:pt idx="678">
                  <c:v>154.6865</c:v>
                </c:pt>
                <c:pt idx="679">
                  <c:v>155.239</c:v>
                </c:pt>
                <c:pt idx="680">
                  <c:v>160.32980000000001</c:v>
                </c:pt>
                <c:pt idx="681">
                  <c:v>159.3432</c:v>
                </c:pt>
                <c:pt idx="682">
                  <c:v>157.86330000000001</c:v>
                </c:pt>
                <c:pt idx="683">
                  <c:v>163.90119999999999</c:v>
                </c:pt>
                <c:pt idx="684">
                  <c:v>163.5855</c:v>
                </c:pt>
                <c:pt idx="685">
                  <c:v>163.35830000000001</c:v>
                </c:pt>
                <c:pt idx="686">
                  <c:v>162.88409999999999</c:v>
                </c:pt>
                <c:pt idx="687">
                  <c:v>162.93350000000001</c:v>
                </c:pt>
                <c:pt idx="688">
                  <c:v>167.20140000000001</c:v>
                </c:pt>
                <c:pt idx="689">
                  <c:v>166.4605</c:v>
                </c:pt>
                <c:pt idx="690">
                  <c:v>170.02699999999999</c:v>
                </c:pt>
                <c:pt idx="691">
                  <c:v>171.10390000000001</c:v>
                </c:pt>
                <c:pt idx="692">
                  <c:v>170.94579999999999</c:v>
                </c:pt>
                <c:pt idx="693">
                  <c:v>172.44749999999999</c:v>
                </c:pt>
                <c:pt idx="694">
                  <c:v>172.0523</c:v>
                </c:pt>
                <c:pt idx="695">
                  <c:v>169.45400000000001</c:v>
                </c:pt>
                <c:pt idx="696">
                  <c:v>165.55160000000001</c:v>
                </c:pt>
                <c:pt idx="697">
                  <c:v>165.2157</c:v>
                </c:pt>
                <c:pt idx="698">
                  <c:v>165.512</c:v>
                </c:pt>
                <c:pt idx="699">
                  <c:v>167.9819</c:v>
                </c:pt>
                <c:pt idx="700">
                  <c:v>161.6491</c:v>
                </c:pt>
                <c:pt idx="701">
                  <c:v>159.43610000000001</c:v>
                </c:pt>
                <c:pt idx="702">
                  <c:v>156.99590000000001</c:v>
                </c:pt>
                <c:pt idx="703">
                  <c:v>155.3262</c:v>
                </c:pt>
                <c:pt idx="704">
                  <c:v>156.0573</c:v>
                </c:pt>
                <c:pt idx="705">
                  <c:v>153.9332</c:v>
                </c:pt>
                <c:pt idx="706">
                  <c:v>152.6686</c:v>
                </c:pt>
                <c:pt idx="707">
                  <c:v>154.0814</c:v>
                </c:pt>
                <c:pt idx="708">
                  <c:v>152.59950000000001</c:v>
                </c:pt>
                <c:pt idx="709">
                  <c:v>155.4744</c:v>
                </c:pt>
                <c:pt idx="710">
                  <c:v>161.4614</c:v>
                </c:pt>
                <c:pt idx="711">
                  <c:v>151.98689999999999</c:v>
                </c:pt>
                <c:pt idx="712">
                  <c:v>153.4392</c:v>
                </c:pt>
                <c:pt idx="713">
                  <c:v>150.53460000000001</c:v>
                </c:pt>
                <c:pt idx="714">
                  <c:v>148.88480000000001</c:v>
                </c:pt>
                <c:pt idx="715">
                  <c:v>152.61920000000001</c:v>
                </c:pt>
                <c:pt idx="716">
                  <c:v>155.01009999999999</c:v>
                </c:pt>
                <c:pt idx="717">
                  <c:v>151.86840000000001</c:v>
                </c:pt>
                <c:pt idx="718">
                  <c:v>150.90020000000001</c:v>
                </c:pt>
                <c:pt idx="719">
                  <c:v>148.61799999999999</c:v>
                </c:pt>
                <c:pt idx="720">
                  <c:v>148.9539</c:v>
                </c:pt>
                <c:pt idx="721">
                  <c:v>149.93199999999999</c:v>
                </c:pt>
                <c:pt idx="722">
                  <c:v>148.0351</c:v>
                </c:pt>
                <c:pt idx="723">
                  <c:v>140.7638</c:v>
                </c:pt>
                <c:pt idx="724">
                  <c:v>136.53530000000001</c:v>
                </c:pt>
                <c:pt idx="725">
                  <c:v>140.73410000000001</c:v>
                </c:pt>
                <c:pt idx="726">
                  <c:v>144.34020000000001</c:v>
                </c:pt>
                <c:pt idx="727">
                  <c:v>144.63650000000001</c:v>
                </c:pt>
                <c:pt idx="728">
                  <c:v>143.6782</c:v>
                </c:pt>
                <c:pt idx="729">
                  <c:v>138.40260000000001</c:v>
                </c:pt>
                <c:pt idx="730">
                  <c:v>138.7286</c:v>
                </c:pt>
                <c:pt idx="731">
                  <c:v>137.30590000000001</c:v>
                </c:pt>
                <c:pt idx="732">
                  <c:v>136.67359999999999</c:v>
                </c:pt>
                <c:pt idx="733">
                  <c:v>141.26759999999999</c:v>
                </c:pt>
                <c:pt idx="734">
                  <c:v>136.7132</c:v>
                </c:pt>
                <c:pt idx="735">
                  <c:v>140.69460000000001</c:v>
                </c:pt>
                <c:pt idx="736">
                  <c:v>142.01849999999999</c:v>
                </c:pt>
                <c:pt idx="737">
                  <c:v>142.12719999999999</c:v>
                </c:pt>
                <c:pt idx="738">
                  <c:v>141.6628</c:v>
                </c:pt>
                <c:pt idx="739">
                  <c:v>145.49610000000001</c:v>
                </c:pt>
                <c:pt idx="740">
                  <c:v>147.6498</c:v>
                </c:pt>
                <c:pt idx="741">
                  <c:v>150.505</c:v>
                </c:pt>
                <c:pt idx="742">
                  <c:v>147.55099999999999</c:v>
                </c:pt>
                <c:pt idx="743">
                  <c:v>143.0558</c:v>
                </c:pt>
                <c:pt idx="744">
                  <c:v>153.86410000000001</c:v>
                </c:pt>
                <c:pt idx="745">
                  <c:v>151.49299999999999</c:v>
                </c:pt>
                <c:pt idx="746">
                  <c:v>148.83539999999999</c:v>
                </c:pt>
                <c:pt idx="747">
                  <c:v>143.28299999999999</c:v>
                </c:pt>
                <c:pt idx="748">
                  <c:v>137.2071</c:v>
                </c:pt>
                <c:pt idx="749">
                  <c:v>136.94</c:v>
                </c:pt>
                <c:pt idx="750">
                  <c:v>137.4743</c:v>
                </c:pt>
                <c:pt idx="751">
                  <c:v>138.04830000000001</c:v>
                </c:pt>
                <c:pt idx="752">
                  <c:v>133.4665</c:v>
                </c:pt>
                <c:pt idx="753">
                  <c:v>145.3416</c:v>
                </c:pt>
                <c:pt idx="754">
                  <c:v>148.1422</c:v>
                </c:pt>
                <c:pt idx="755">
                  <c:v>146.73689999999999</c:v>
                </c:pt>
                <c:pt idx="756">
                  <c:v>148.4786</c:v>
                </c:pt>
                <c:pt idx="757">
                  <c:v>147.24160000000001</c:v>
                </c:pt>
                <c:pt idx="758">
                  <c:v>149.1515</c:v>
                </c:pt>
                <c:pt idx="759">
                  <c:v>149.71559999999999</c:v>
                </c:pt>
                <c:pt idx="760">
                  <c:v>146.46969999999999</c:v>
                </c:pt>
                <c:pt idx="761">
                  <c:v>148.61709999999999</c:v>
                </c:pt>
                <c:pt idx="762">
                  <c:v>149.49789999999999</c:v>
                </c:pt>
                <c:pt idx="763">
                  <c:v>146.56870000000001</c:v>
                </c:pt>
                <c:pt idx="764">
                  <c:v>142.7192</c:v>
                </c:pt>
                <c:pt idx="765">
                  <c:v>139.70089999999999</c:v>
                </c:pt>
                <c:pt idx="766">
                  <c:v>146.48949999999999</c:v>
                </c:pt>
                <c:pt idx="767">
                  <c:v>146.76660000000001</c:v>
                </c:pt>
                <c:pt idx="768">
                  <c:v>146.27180000000001</c:v>
                </c:pt>
                <c:pt idx="769">
                  <c:v>145.10409999999999</c:v>
                </c:pt>
                <c:pt idx="770">
                  <c:v>141.4228</c:v>
                </c:pt>
                <c:pt idx="771">
                  <c:v>139.47329999999999</c:v>
                </c:pt>
                <c:pt idx="772">
                  <c:v>141.16550000000001</c:v>
                </c:pt>
                <c:pt idx="773">
                  <c:v>140.6806</c:v>
                </c:pt>
                <c:pt idx="774">
                  <c:v>142.9864</c:v>
                </c:pt>
                <c:pt idx="775">
                  <c:v>143.9562</c:v>
                </c:pt>
                <c:pt idx="776">
                  <c:v>141.71969999999999</c:v>
                </c:pt>
                <c:pt idx="777">
                  <c:v>135.0795</c:v>
                </c:pt>
                <c:pt idx="778">
                  <c:v>133.11019999999999</c:v>
                </c:pt>
                <c:pt idx="779">
                  <c:v>130.99250000000001</c:v>
                </c:pt>
                <c:pt idx="780">
                  <c:v>130.92320000000001</c:v>
                </c:pt>
                <c:pt idx="781">
                  <c:v>134.04040000000001</c:v>
                </c:pt>
                <c:pt idx="782">
                  <c:v>130.85390000000001</c:v>
                </c:pt>
                <c:pt idx="783">
                  <c:v>130.48779999999999</c:v>
                </c:pt>
                <c:pt idx="784">
                  <c:v>128.67679999999999</c:v>
                </c:pt>
                <c:pt idx="785">
                  <c:v>124.72839999999999</c:v>
                </c:pt>
                <c:pt idx="786">
                  <c:v>128.2612</c:v>
                </c:pt>
                <c:pt idx="787">
                  <c:v>128.5779</c:v>
                </c:pt>
                <c:pt idx="788">
                  <c:v>123.7685</c:v>
                </c:pt>
                <c:pt idx="789">
                  <c:v>125.045</c:v>
                </c:pt>
                <c:pt idx="790">
                  <c:v>123.71899999999999</c:v>
                </c:pt>
                <c:pt idx="791">
                  <c:v>128.27109999999999</c:v>
                </c:pt>
                <c:pt idx="792">
                  <c:v>128.79560000000001</c:v>
                </c:pt>
                <c:pt idx="793">
                  <c:v>129.36959999999999</c:v>
                </c:pt>
                <c:pt idx="794">
                  <c:v>132.1009</c:v>
                </c:pt>
                <c:pt idx="795">
                  <c:v>132.02170000000001</c:v>
                </c:pt>
                <c:pt idx="796">
                  <c:v>133.35759999999999</c:v>
                </c:pt>
                <c:pt idx="797">
                  <c:v>134.52529999999999</c:v>
                </c:pt>
                <c:pt idx="798">
                  <c:v>133.80289999999999</c:v>
                </c:pt>
                <c:pt idx="799">
                  <c:v>133.8623</c:v>
                </c:pt>
                <c:pt idx="800">
                  <c:v>136.43520000000001</c:v>
                </c:pt>
                <c:pt idx="801">
                  <c:v>139.64150000000001</c:v>
                </c:pt>
                <c:pt idx="802">
                  <c:v>141.04679999999999</c:v>
                </c:pt>
                <c:pt idx="803">
                  <c:v>140.3837</c:v>
                </c:pt>
                <c:pt idx="804">
                  <c:v>142.46190000000001</c:v>
                </c:pt>
                <c:pt idx="805">
                  <c:v>144.41139999999999</c:v>
                </c:pt>
                <c:pt idx="806">
                  <c:v>141.5119</c:v>
                </c:pt>
                <c:pt idx="807">
                  <c:v>142.7884</c:v>
                </c:pt>
                <c:pt idx="808">
                  <c:v>143.91659999999999</c:v>
                </c:pt>
                <c:pt idx="809">
                  <c:v>149.25049999999999</c:v>
                </c:pt>
                <c:pt idx="810">
                  <c:v>152.8922</c:v>
                </c:pt>
                <c:pt idx="811">
                  <c:v>150.15100000000001</c:v>
                </c:pt>
                <c:pt idx="812">
                  <c:v>153.04060000000001</c:v>
                </c:pt>
                <c:pt idx="813">
                  <c:v>150.3391</c:v>
                </c:pt>
                <c:pt idx="814">
                  <c:v>149.30000000000001</c:v>
                </c:pt>
                <c:pt idx="815">
                  <c:v>149.66669999999999</c:v>
                </c:pt>
                <c:pt idx="816">
                  <c:v>152.48140000000001</c:v>
                </c:pt>
                <c:pt idx="817">
                  <c:v>151.8372</c:v>
                </c:pt>
                <c:pt idx="818">
                  <c:v>153.94829999999999</c:v>
                </c:pt>
                <c:pt idx="819">
                  <c:v>152.34270000000001</c:v>
                </c:pt>
                <c:pt idx="820">
                  <c:v>151.19300000000001</c:v>
                </c:pt>
                <c:pt idx="821">
                  <c:v>147.1592</c:v>
                </c:pt>
                <c:pt idx="822">
                  <c:v>147.58539999999999</c:v>
                </c:pt>
                <c:pt idx="823">
                  <c:v>148.071</c:v>
                </c:pt>
                <c:pt idx="824">
                  <c:v>145.4049</c:v>
                </c:pt>
                <c:pt idx="825">
                  <c:v>146.60419999999999</c:v>
                </c:pt>
                <c:pt idx="826">
                  <c:v>146.09870000000001</c:v>
                </c:pt>
                <c:pt idx="827">
                  <c:v>144.01740000000001</c:v>
                </c:pt>
                <c:pt idx="828">
                  <c:v>144.61199999999999</c:v>
                </c:pt>
                <c:pt idx="829">
                  <c:v>149.6865</c:v>
                </c:pt>
                <c:pt idx="830">
                  <c:v>152.4616</c:v>
                </c:pt>
                <c:pt idx="831">
                  <c:v>150.25139999999999</c:v>
                </c:pt>
                <c:pt idx="832">
                  <c:v>151.51009999999999</c:v>
                </c:pt>
                <c:pt idx="833">
                  <c:v>149.25040000000001</c:v>
                </c:pt>
                <c:pt idx="834">
                  <c:v>147.179</c:v>
                </c:pt>
                <c:pt idx="835">
                  <c:v>149.13149999999999</c:v>
                </c:pt>
                <c:pt idx="836">
                  <c:v>151.23259999999999</c:v>
                </c:pt>
                <c:pt idx="837">
                  <c:v>151.62909999999999</c:v>
                </c:pt>
                <c:pt idx="838">
                  <c:v>154.46369999999999</c:v>
                </c:pt>
                <c:pt idx="839">
                  <c:v>153.62119999999999</c:v>
                </c:pt>
                <c:pt idx="840">
                  <c:v>155.99979999999999</c:v>
                </c:pt>
                <c:pt idx="841">
                  <c:v>157.8631</c:v>
                </c:pt>
                <c:pt idx="842">
                  <c:v>156.42599999999999</c:v>
                </c:pt>
                <c:pt idx="843">
                  <c:v>157.5162</c:v>
                </c:pt>
                <c:pt idx="844">
                  <c:v>158.8245</c:v>
                </c:pt>
                <c:pt idx="845">
                  <c:v>156.87200000000001</c:v>
                </c:pt>
                <c:pt idx="846">
                  <c:v>156.24760000000001</c:v>
                </c:pt>
                <c:pt idx="847">
                  <c:v>159.3399</c:v>
                </c:pt>
                <c:pt idx="848">
                  <c:v>160.91569999999999</c:v>
                </c:pt>
                <c:pt idx="849">
                  <c:v>163.4331</c:v>
                </c:pt>
                <c:pt idx="850">
                  <c:v>164.6918</c:v>
                </c:pt>
                <c:pt idx="851">
                  <c:v>164.1566</c:v>
                </c:pt>
                <c:pt idx="852">
                  <c:v>162.30330000000001</c:v>
                </c:pt>
                <c:pt idx="853">
                  <c:v>163.1953</c:v>
                </c:pt>
                <c:pt idx="854">
                  <c:v>160.58869999999999</c:v>
                </c:pt>
                <c:pt idx="855">
                  <c:v>159.36959999999999</c:v>
                </c:pt>
                <c:pt idx="856">
                  <c:v>158.67580000000001</c:v>
                </c:pt>
                <c:pt idx="857">
                  <c:v>164.0873</c:v>
                </c:pt>
                <c:pt idx="858">
                  <c:v>163.74039999999999</c:v>
                </c:pt>
                <c:pt idx="859">
                  <c:v>163.7602</c:v>
                </c:pt>
                <c:pt idx="860">
                  <c:v>164.98920000000001</c:v>
                </c:pt>
                <c:pt idx="861">
                  <c:v>166.13890000000001</c:v>
                </c:pt>
                <c:pt idx="862">
                  <c:v>165.16759999999999</c:v>
                </c:pt>
                <c:pt idx="863">
                  <c:v>163.5521</c:v>
                </c:pt>
                <c:pt idx="864">
                  <c:v>163.85929999999999</c:v>
                </c:pt>
                <c:pt idx="865">
                  <c:v>162.31319999999999</c:v>
                </c:pt>
                <c:pt idx="866">
                  <c:v>162.30330000000001</c:v>
                </c:pt>
                <c:pt idx="867">
                  <c:v>166.9119</c:v>
                </c:pt>
                <c:pt idx="868">
                  <c:v>168.17060000000001</c:v>
                </c:pt>
                <c:pt idx="869">
                  <c:v>168.0814</c:v>
                </c:pt>
                <c:pt idx="870">
                  <c:v>167.04069999999999</c:v>
                </c:pt>
                <c:pt idx="871">
                  <c:v>165.96039999999999</c:v>
                </c:pt>
                <c:pt idx="872">
                  <c:v>164.3152</c:v>
                </c:pt>
                <c:pt idx="873">
                  <c:v>172.02600000000001</c:v>
                </c:pt>
                <c:pt idx="874">
                  <c:v>171.95660000000001</c:v>
                </c:pt>
                <c:pt idx="875">
                  <c:v>170.24199999999999</c:v>
                </c:pt>
                <c:pt idx="876">
                  <c:v>172.01609999999999</c:v>
                </c:pt>
                <c:pt idx="877">
                  <c:v>172.20439999999999</c:v>
                </c:pt>
                <c:pt idx="878">
                  <c:v>171.2715</c:v>
                </c:pt>
                <c:pt idx="879">
                  <c:v>170.77520000000001</c:v>
                </c:pt>
                <c:pt idx="880">
                  <c:v>170.77520000000001</c:v>
                </c:pt>
                <c:pt idx="881">
                  <c:v>171.39060000000001</c:v>
                </c:pt>
                <c:pt idx="882">
                  <c:v>173.7328</c:v>
                </c:pt>
                <c:pt idx="883">
                  <c:v>173.84200000000001</c:v>
                </c:pt>
                <c:pt idx="884">
                  <c:v>172.88919999999999</c:v>
                </c:pt>
                <c:pt idx="885">
                  <c:v>170.26910000000001</c:v>
                </c:pt>
                <c:pt idx="886">
                  <c:v>170.547</c:v>
                </c:pt>
                <c:pt idx="887">
                  <c:v>171.6883</c:v>
                </c:pt>
                <c:pt idx="888">
                  <c:v>174.11</c:v>
                </c:pt>
                <c:pt idx="889">
                  <c:v>175.9659</c:v>
                </c:pt>
                <c:pt idx="890">
                  <c:v>175.91630000000001</c:v>
                </c:pt>
                <c:pt idx="891">
                  <c:v>178.73490000000001</c:v>
                </c:pt>
                <c:pt idx="892">
                  <c:v>179.58840000000001</c:v>
                </c:pt>
                <c:pt idx="893">
                  <c:v>178.2287</c:v>
                </c:pt>
                <c:pt idx="894">
                  <c:v>177.86150000000001</c:v>
                </c:pt>
                <c:pt idx="895">
                  <c:v>176.482</c:v>
                </c:pt>
                <c:pt idx="896">
                  <c:v>179.21129999999999</c:v>
                </c:pt>
                <c:pt idx="897">
                  <c:v>179.5984</c:v>
                </c:pt>
                <c:pt idx="898">
                  <c:v>182.40700000000001</c:v>
                </c:pt>
                <c:pt idx="899">
                  <c:v>181.9306</c:v>
                </c:pt>
                <c:pt idx="900">
                  <c:v>182.5658</c:v>
                </c:pt>
                <c:pt idx="901">
                  <c:v>184.6103</c:v>
                </c:pt>
                <c:pt idx="902">
                  <c:v>183.52850000000001</c:v>
                </c:pt>
                <c:pt idx="903">
                  <c:v>183.61789999999999</c:v>
                </c:pt>
                <c:pt idx="904">
                  <c:v>182.57579999999999</c:v>
                </c:pt>
                <c:pt idx="905">
                  <c:v>185.59289999999999</c:v>
                </c:pt>
                <c:pt idx="906">
                  <c:v>185.27529999999999</c:v>
                </c:pt>
                <c:pt idx="907">
                  <c:v>183.8759</c:v>
                </c:pt>
                <c:pt idx="908">
                  <c:v>186.64490000000001</c:v>
                </c:pt>
                <c:pt idx="909">
                  <c:v>187.82599999999999</c:v>
                </c:pt>
                <c:pt idx="910">
                  <c:v>188.1634</c:v>
                </c:pt>
                <c:pt idx="911">
                  <c:v>192.5104</c:v>
                </c:pt>
                <c:pt idx="912">
                  <c:v>191.01179999999999</c:v>
                </c:pt>
                <c:pt idx="913">
                  <c:v>189.8903</c:v>
                </c:pt>
                <c:pt idx="914">
                  <c:v>190.36670000000001</c:v>
                </c:pt>
                <c:pt idx="915">
                  <c:v>189.24520000000001</c:v>
                </c:pt>
                <c:pt idx="916">
                  <c:v>187.1908</c:v>
                </c:pt>
                <c:pt idx="917">
                  <c:v>186.66480000000001</c:v>
                </c:pt>
                <c:pt idx="918">
                  <c:v>188.34209999999999</c:v>
                </c:pt>
                <c:pt idx="919">
                  <c:v>189.1062</c:v>
                </c:pt>
                <c:pt idx="920">
                  <c:v>189.2551</c:v>
                </c:pt>
                <c:pt idx="921">
                  <c:v>192.53030000000001</c:v>
                </c:pt>
                <c:pt idx="922">
                  <c:v>192.2722</c:v>
                </c:pt>
                <c:pt idx="923">
                  <c:v>193.6319</c:v>
                </c:pt>
                <c:pt idx="924">
                  <c:v>191.67679999999999</c:v>
                </c:pt>
                <c:pt idx="925">
                  <c:v>190.4957</c:v>
                </c:pt>
                <c:pt idx="926">
                  <c:v>191.2996</c:v>
                </c:pt>
                <c:pt idx="927">
                  <c:v>192.16309999999999</c:v>
                </c:pt>
                <c:pt idx="928">
                  <c:v>193.03649999999999</c:v>
                </c:pt>
                <c:pt idx="929">
                  <c:v>191.76609999999999</c:v>
                </c:pt>
                <c:pt idx="930">
                  <c:v>194.35640000000001</c:v>
                </c:pt>
                <c:pt idx="931">
                  <c:v>194.9718</c:v>
                </c:pt>
                <c:pt idx="932">
                  <c:v>194.13810000000001</c:v>
                </c:pt>
                <c:pt idx="933">
                  <c:v>191.1309</c:v>
                </c:pt>
                <c:pt idx="934">
                  <c:v>189.73150000000001</c:v>
                </c:pt>
                <c:pt idx="935">
                  <c:v>180.6206</c:v>
                </c:pt>
                <c:pt idx="936">
                  <c:v>177.5042</c:v>
                </c:pt>
                <c:pt idx="937">
                  <c:v>178.44710000000001</c:v>
                </c:pt>
                <c:pt idx="938">
                  <c:v>176.8492</c:v>
                </c:pt>
                <c:pt idx="939">
                  <c:v>176.63079999999999</c:v>
                </c:pt>
                <c:pt idx="940">
                  <c:v>176.69049999999999</c:v>
                </c:pt>
                <c:pt idx="941">
                  <c:v>178.3501</c:v>
                </c:pt>
                <c:pt idx="942">
                  <c:v>176.3526</c:v>
                </c:pt>
                <c:pt idx="943">
                  <c:v>175.47800000000001</c:v>
                </c:pt>
                <c:pt idx="944">
                  <c:v>172.9239</c:v>
                </c:pt>
                <c:pt idx="945">
                  <c:v>173.4109</c:v>
                </c:pt>
                <c:pt idx="946">
                  <c:v>174.7525</c:v>
                </c:pt>
                <c:pt idx="947">
                  <c:v>176.13390000000001</c:v>
                </c:pt>
                <c:pt idx="948">
                  <c:v>179.9999</c:v>
                </c:pt>
                <c:pt idx="949">
                  <c:v>175.28919999999999</c:v>
                </c:pt>
                <c:pt idx="950">
                  <c:v>177.50540000000001</c:v>
                </c:pt>
                <c:pt idx="951">
                  <c:v>179.07560000000001</c:v>
                </c:pt>
                <c:pt idx="952">
                  <c:v>182.9813</c:v>
                </c:pt>
                <c:pt idx="953">
                  <c:v>186.48949999999999</c:v>
                </c:pt>
                <c:pt idx="954">
                  <c:v>186.7081</c:v>
                </c:pt>
                <c:pt idx="955">
                  <c:v>188.28829999999999</c:v>
                </c:pt>
                <c:pt idx="956">
                  <c:v>188.52680000000001</c:v>
                </c:pt>
                <c:pt idx="957">
                  <c:v>181.77879999999999</c:v>
                </c:pt>
                <c:pt idx="958">
                  <c:v>176.46190000000001</c:v>
                </c:pt>
                <c:pt idx="959">
                  <c:v>177.078</c:v>
                </c:pt>
                <c:pt idx="960">
                  <c:v>178.2508</c:v>
                </c:pt>
                <c:pt idx="961">
                  <c:v>175.2097</c:v>
                </c:pt>
                <c:pt idx="962">
                  <c:v>173.1326</c:v>
                </c:pt>
                <c:pt idx="963">
                  <c:v>174.65309999999999</c:v>
                </c:pt>
                <c:pt idx="964">
                  <c:v>173.92769999999999</c:v>
                </c:pt>
                <c:pt idx="965">
                  <c:v>176.86930000000001</c:v>
                </c:pt>
                <c:pt idx="966">
                  <c:v>177.96260000000001</c:v>
                </c:pt>
                <c:pt idx="967">
                  <c:v>174.40469999999999</c:v>
                </c:pt>
                <c:pt idx="968">
                  <c:v>172.85429999999999</c:v>
                </c:pt>
                <c:pt idx="969">
                  <c:v>173.709</c:v>
                </c:pt>
                <c:pt idx="970">
                  <c:v>174.99100000000001</c:v>
                </c:pt>
                <c:pt idx="971">
                  <c:v>170.8965</c:v>
                </c:pt>
                <c:pt idx="972">
                  <c:v>169.376</c:v>
                </c:pt>
                <c:pt idx="973">
                  <c:v>169.6344</c:v>
                </c:pt>
                <c:pt idx="974">
                  <c:v>170.15119999999999</c:v>
                </c:pt>
                <c:pt idx="975">
                  <c:v>172.6754</c:v>
                </c:pt>
                <c:pt idx="976">
                  <c:v>171.3338</c:v>
                </c:pt>
                <c:pt idx="977">
                  <c:v>172.58600000000001</c:v>
                </c:pt>
                <c:pt idx="978">
                  <c:v>173.82830000000001</c:v>
                </c:pt>
                <c:pt idx="979">
                  <c:v>176.39230000000001</c:v>
                </c:pt>
                <c:pt idx="980">
                  <c:v>177.88310000000001</c:v>
                </c:pt>
                <c:pt idx="981">
                  <c:v>177.2867</c:v>
                </c:pt>
                <c:pt idx="982">
                  <c:v>178.68799999999999</c:v>
                </c:pt>
                <c:pt idx="983">
                  <c:v>179.5924</c:v>
                </c:pt>
                <c:pt idx="984">
                  <c:v>177.7439</c:v>
                </c:pt>
                <c:pt idx="985">
                  <c:v>177.6147</c:v>
                </c:pt>
                <c:pt idx="986">
                  <c:v>176.05439999999999</c:v>
                </c:pt>
                <c:pt idx="987">
                  <c:v>174.7525</c:v>
                </c:pt>
                <c:pt idx="988">
                  <c:v>174.3749</c:v>
                </c:pt>
                <c:pt idx="989">
                  <c:v>171.8109</c:v>
                </c:pt>
                <c:pt idx="990">
                  <c:v>171.93010000000001</c:v>
                </c:pt>
                <c:pt idx="991">
                  <c:v>172.3674</c:v>
                </c:pt>
                <c:pt idx="992">
                  <c:v>170.04179999999999</c:v>
                </c:pt>
                <c:pt idx="993">
                  <c:v>165.8579</c:v>
                </c:pt>
                <c:pt idx="994">
                  <c:v>167.1797</c:v>
                </c:pt>
                <c:pt idx="995">
                  <c:v>169.23679999999999</c:v>
                </c:pt>
                <c:pt idx="996">
                  <c:v>169.7139</c:v>
                </c:pt>
                <c:pt idx="997">
                  <c:v>172.89410000000001</c:v>
                </c:pt>
                <c:pt idx="998">
                  <c:v>176.4718</c:v>
                </c:pt>
                <c:pt idx="999">
                  <c:v>175.5575</c:v>
                </c:pt>
                <c:pt idx="1000">
                  <c:v>178.1216</c:v>
                </c:pt>
                <c:pt idx="1001">
                  <c:v>180.69560000000001</c:v>
                </c:pt>
                <c:pt idx="1002">
                  <c:v>181.75890000000001</c:v>
                </c:pt>
                <c:pt idx="1003">
                  <c:v>181.28190000000001</c:v>
                </c:pt>
                <c:pt idx="1004">
                  <c:v>185.4913</c:v>
                </c:pt>
                <c:pt idx="1005">
                  <c:v>183.8991</c:v>
                </c:pt>
                <c:pt idx="1006">
                  <c:v>186.52619999999999</c:v>
                </c:pt>
                <c:pt idx="1007">
                  <c:v>187.0934</c:v>
                </c:pt>
                <c:pt idx="1008">
                  <c:v>188.7851</c:v>
                </c:pt>
                <c:pt idx="1009">
                  <c:v>188.76519999999999</c:v>
                </c:pt>
                <c:pt idx="1010">
                  <c:v>190.51660000000001</c:v>
                </c:pt>
                <c:pt idx="1011">
                  <c:v>189.7106</c:v>
                </c:pt>
                <c:pt idx="1012">
                  <c:v>190.37729999999999</c:v>
                </c:pt>
                <c:pt idx="1013">
                  <c:v>189.04390000000001</c:v>
                </c:pt>
                <c:pt idx="1014">
                  <c:v>188.8647</c:v>
                </c:pt>
                <c:pt idx="1015">
                  <c:v>189.4718</c:v>
                </c:pt>
                <c:pt idx="1016">
                  <c:v>188.4468</c:v>
                </c:pt>
                <c:pt idx="1017">
                  <c:v>189.024</c:v>
                </c:pt>
                <c:pt idx="1018">
                  <c:v>190.30770000000001</c:v>
                </c:pt>
                <c:pt idx="1019">
                  <c:v>188.50649999999999</c:v>
                </c:pt>
                <c:pt idx="1020">
                  <c:v>192.47710000000001</c:v>
                </c:pt>
                <c:pt idx="1021">
                  <c:v>191.38239999999999</c:v>
                </c:pt>
                <c:pt idx="1022">
                  <c:v>193.3229</c:v>
                </c:pt>
                <c:pt idx="1023">
                  <c:v>194.7559</c:v>
                </c:pt>
                <c:pt idx="1024">
                  <c:v>192.23820000000001</c:v>
                </c:pt>
                <c:pt idx="1025">
                  <c:v>193.76079999999999</c:v>
                </c:pt>
                <c:pt idx="1026">
                  <c:v>196.9949</c:v>
                </c:pt>
                <c:pt idx="1027">
                  <c:v>197.14420000000001</c:v>
                </c:pt>
                <c:pt idx="1028">
                  <c:v>196.60679999999999</c:v>
                </c:pt>
                <c:pt idx="1029">
                  <c:v>194.935</c:v>
                </c:pt>
                <c:pt idx="1030">
                  <c:v>195.97989999999999</c:v>
                </c:pt>
                <c:pt idx="1031">
                  <c:v>193.8802</c:v>
                </c:pt>
                <c:pt idx="1032">
                  <c:v>193.73089999999999</c:v>
                </c:pt>
                <c:pt idx="1033">
                  <c:v>192.65620000000001</c:v>
                </c:pt>
                <c:pt idx="1034">
                  <c:v>192.10890000000001</c:v>
                </c:pt>
                <c:pt idx="1035">
                  <c:v>192.20840000000001</c:v>
                </c:pt>
                <c:pt idx="1036">
                  <c:v>192.63630000000001</c:v>
                </c:pt>
                <c:pt idx="1037">
                  <c:v>191.59139999999999</c:v>
                </c:pt>
                <c:pt idx="1038">
                  <c:v>184.73500000000001</c:v>
                </c:pt>
                <c:pt idx="1039">
                  <c:v>183.35169999999999</c:v>
                </c:pt>
                <c:pt idx="1040">
                  <c:v>181.0232</c:v>
                </c:pt>
                <c:pt idx="1041">
                  <c:v>180.29669999999999</c:v>
                </c:pt>
                <c:pt idx="1042">
                  <c:v>184.65539999999999</c:v>
                </c:pt>
                <c:pt idx="1043">
                  <c:v>184.23740000000001</c:v>
                </c:pt>
                <c:pt idx="1044">
                  <c:v>185.28229999999999</c:v>
                </c:pt>
                <c:pt idx="1045">
                  <c:v>184.68520000000001</c:v>
                </c:pt>
                <c:pt idx="1046">
                  <c:v>185.0136</c:v>
                </c:pt>
                <c:pt idx="1047">
                  <c:v>182.73480000000001</c:v>
                </c:pt>
                <c:pt idx="1048">
                  <c:v>181.7894</c:v>
                </c:pt>
                <c:pt idx="1049">
                  <c:v>187.71039999999999</c:v>
                </c:pt>
                <c:pt idx="1050">
                  <c:v>190.62610000000001</c:v>
                </c:pt>
                <c:pt idx="1051">
                  <c:v>192.94470000000001</c:v>
                </c:pt>
                <c:pt idx="1052">
                  <c:v>194.2285</c:v>
                </c:pt>
                <c:pt idx="1053">
                  <c:v>193.55179999999999</c:v>
                </c:pt>
                <c:pt idx="1054">
                  <c:v>193.2234</c:v>
                </c:pt>
                <c:pt idx="1055">
                  <c:v>191.4819</c:v>
                </c:pt>
                <c:pt idx="1056">
                  <c:v>190.7953</c:v>
                </c:pt>
                <c:pt idx="1057">
                  <c:v>187.1233</c:v>
                </c:pt>
                <c:pt idx="1058">
                  <c:v>183.501</c:v>
                </c:pt>
                <c:pt idx="1059">
                  <c:v>185.94909999999999</c:v>
                </c:pt>
                <c:pt idx="1060">
                  <c:v>184.94399999999999</c:v>
                </c:pt>
                <c:pt idx="1061">
                  <c:v>186.76499999999999</c:v>
                </c:pt>
                <c:pt idx="1062">
                  <c:v>188.37719999999999</c:v>
                </c:pt>
                <c:pt idx="1063">
                  <c:v>188.48660000000001</c:v>
                </c:pt>
                <c:pt idx="1064">
                  <c:v>187.40190000000001</c:v>
                </c:pt>
                <c:pt idx="1065">
                  <c:v>188.16909999999999</c:v>
                </c:pt>
                <c:pt idx="1066">
                  <c:v>186.4753</c:v>
                </c:pt>
                <c:pt idx="1067">
                  <c:v>184.37289999999999</c:v>
                </c:pt>
                <c:pt idx="1068">
                  <c:v>183.48609999999999</c:v>
                </c:pt>
                <c:pt idx="1069">
                  <c:v>183.19710000000001</c:v>
                </c:pt>
                <c:pt idx="1070">
                  <c:v>181.65270000000001</c:v>
                </c:pt>
                <c:pt idx="1071">
                  <c:v>180.90539999999999</c:v>
                </c:pt>
                <c:pt idx="1072">
                  <c:v>181.6627</c:v>
                </c:pt>
                <c:pt idx="1073">
                  <c:v>183.70529999999999</c:v>
                </c:pt>
                <c:pt idx="1074">
                  <c:v>181.86199999999999</c:v>
                </c:pt>
                <c:pt idx="1075">
                  <c:v>180.5069</c:v>
                </c:pt>
                <c:pt idx="1076">
                  <c:v>181.9716</c:v>
                </c:pt>
                <c:pt idx="1077">
                  <c:v>180.76589999999999</c:v>
                </c:pt>
                <c:pt idx="1078">
                  <c:v>180.09829999999999</c:v>
                </c:pt>
                <c:pt idx="1079">
                  <c:v>179.01230000000001</c:v>
                </c:pt>
                <c:pt idx="1080">
                  <c:v>174.46870000000001</c:v>
                </c:pt>
                <c:pt idx="1081">
                  <c:v>169.5067</c:v>
                </c:pt>
                <c:pt idx="1082">
                  <c:v>168.5103</c:v>
                </c:pt>
                <c:pt idx="1083">
                  <c:v>168.39070000000001</c:v>
                </c:pt>
                <c:pt idx="1084">
                  <c:v>170.11449999999999</c:v>
                </c:pt>
                <c:pt idx="1085">
                  <c:v>172.12719999999999</c:v>
                </c:pt>
                <c:pt idx="1086">
                  <c:v>172.6054</c:v>
                </c:pt>
                <c:pt idx="1087">
                  <c:v>170.51300000000001</c:v>
                </c:pt>
                <c:pt idx="1088">
                  <c:v>172.37629999999999</c:v>
                </c:pt>
                <c:pt idx="1089">
                  <c:v>171.99770000000001</c:v>
                </c:pt>
                <c:pt idx="1090">
                  <c:v>173.09370000000001</c:v>
                </c:pt>
                <c:pt idx="1091">
                  <c:v>175.4452</c:v>
                </c:pt>
                <c:pt idx="1092">
                  <c:v>178.0258</c:v>
                </c:pt>
                <c:pt idx="1093">
                  <c:v>170.75210000000001</c:v>
                </c:pt>
                <c:pt idx="1094">
                  <c:v>171.65889999999999</c:v>
                </c:pt>
                <c:pt idx="1095">
                  <c:v>170.23400000000001</c:v>
                </c:pt>
                <c:pt idx="1096">
                  <c:v>169.09809999999999</c:v>
                </c:pt>
                <c:pt idx="1097">
                  <c:v>172.68520000000001</c:v>
                </c:pt>
                <c:pt idx="1098">
                  <c:v>170.86170000000001</c:v>
                </c:pt>
                <c:pt idx="1099">
                  <c:v>169.417</c:v>
                </c:pt>
                <c:pt idx="1100">
                  <c:v>168.2313</c:v>
                </c:pt>
                <c:pt idx="1101">
                  <c:v>169.0384</c:v>
                </c:pt>
                <c:pt idx="1102">
                  <c:v>168.2114</c:v>
                </c:pt>
                <c:pt idx="1103">
                  <c:v>168.96860000000001</c:v>
                </c:pt>
                <c:pt idx="1104">
                  <c:v>167.84270000000001</c:v>
                </c:pt>
                <c:pt idx="1105">
                  <c:v>169.0583</c:v>
                </c:pt>
                <c:pt idx="1106">
                  <c:v>167.17509999999999</c:v>
                </c:pt>
                <c:pt idx="1107">
                  <c:v>174.40889999999999</c:v>
                </c:pt>
                <c:pt idx="1108">
                  <c:v>175.9135</c:v>
                </c:pt>
                <c:pt idx="1109">
                  <c:v>172.06739999999999</c:v>
                </c:pt>
                <c:pt idx="1110">
                  <c:v>168.76929999999999</c:v>
                </c:pt>
                <c:pt idx="1111">
                  <c:v>167.39429999999999</c:v>
                </c:pt>
                <c:pt idx="1112">
                  <c:v>166.43770000000001</c:v>
                </c:pt>
                <c:pt idx="1113">
                  <c:v>164.4051</c:v>
                </c:pt>
                <c:pt idx="1114">
                  <c:v>165.24209999999999</c:v>
                </c:pt>
                <c:pt idx="1115">
                  <c:v>166.29820000000001</c:v>
                </c:pt>
                <c:pt idx="1116">
                  <c:v>168.41059999999999</c:v>
                </c:pt>
                <c:pt idx="1117">
                  <c:v>169.2775</c:v>
                </c:pt>
                <c:pt idx="1118">
                  <c:v>168.68960000000001</c:v>
                </c:pt>
                <c:pt idx="1119">
                  <c:v>172.87450000000001</c:v>
                </c:pt>
                <c:pt idx="1120">
                  <c:v>169.7159</c:v>
                </c:pt>
                <c:pt idx="1121">
                  <c:v>168.68960000000001</c:v>
                </c:pt>
                <c:pt idx="1122">
                  <c:v>172.40620000000001</c:v>
                </c:pt>
                <c:pt idx="1123">
                  <c:v>182.71879999999999</c:v>
                </c:pt>
                <c:pt idx="1124">
                  <c:v>181.0549</c:v>
                </c:pt>
                <c:pt idx="1125">
                  <c:v>181.7424</c:v>
                </c:pt>
                <c:pt idx="1126">
                  <c:v>182.0812</c:v>
                </c:pt>
                <c:pt idx="1127">
                  <c:v>183.90459999999999</c:v>
                </c:pt>
                <c:pt idx="1128">
                  <c:v>182.63740000000001</c:v>
                </c:pt>
                <c:pt idx="1129">
                  <c:v>185.86019999999999</c:v>
                </c:pt>
                <c:pt idx="1130">
                  <c:v>187.0076</c:v>
                </c:pt>
                <c:pt idx="1131">
                  <c:v>189.29239999999999</c:v>
                </c:pt>
                <c:pt idx="1132">
                  <c:v>189.41210000000001</c:v>
                </c:pt>
                <c:pt idx="1133">
                  <c:v>189.44210000000001</c:v>
                </c:pt>
                <c:pt idx="1134">
                  <c:v>190.60939999999999</c:v>
                </c:pt>
                <c:pt idx="1135">
                  <c:v>191.91650000000001</c:v>
                </c:pt>
                <c:pt idx="1136">
                  <c:v>190.46969999999999</c:v>
                </c:pt>
                <c:pt idx="1137">
                  <c:v>186.4588</c:v>
                </c:pt>
                <c:pt idx="1138">
                  <c:v>189.55179999999999</c:v>
                </c:pt>
                <c:pt idx="1139">
                  <c:v>189.56180000000001</c:v>
                </c:pt>
                <c:pt idx="1140">
                  <c:v>189.86109999999999</c:v>
                </c:pt>
                <c:pt idx="1141">
                  <c:v>190.85890000000001</c:v>
                </c:pt>
                <c:pt idx="1142">
                  <c:v>191.8167</c:v>
                </c:pt>
                <c:pt idx="1143">
                  <c:v>193.59270000000001</c:v>
                </c:pt>
                <c:pt idx="1144">
                  <c:v>193.91200000000001</c:v>
                </c:pt>
                <c:pt idx="1145">
                  <c:v>195.42850000000001</c:v>
                </c:pt>
                <c:pt idx="1146">
                  <c:v>194.04169999999999</c:v>
                </c:pt>
                <c:pt idx="1147">
                  <c:v>196.4462</c:v>
                </c:pt>
                <c:pt idx="1148">
                  <c:v>192.68469999999999</c:v>
                </c:pt>
                <c:pt idx="1149">
                  <c:v>206.6831</c:v>
                </c:pt>
                <c:pt idx="1150">
                  <c:v>212.5898</c:v>
                </c:pt>
                <c:pt idx="1151">
                  <c:v>213.75710000000001</c:v>
                </c:pt>
                <c:pt idx="1152">
                  <c:v>212.0111</c:v>
                </c:pt>
                <c:pt idx="1153">
                  <c:v>216.18170000000001</c:v>
                </c:pt>
                <c:pt idx="1154">
                  <c:v>213.80699999999999</c:v>
                </c:pt>
                <c:pt idx="1155">
                  <c:v>209.20740000000001</c:v>
                </c:pt>
                <c:pt idx="1156">
                  <c:v>207.0224</c:v>
                </c:pt>
                <c:pt idx="1157">
                  <c:v>207.67089999999999</c:v>
                </c:pt>
                <c:pt idx="1158">
                  <c:v>208.59880000000001</c:v>
                </c:pt>
                <c:pt idx="1159">
                  <c:v>212.76939999999999</c:v>
                </c:pt>
                <c:pt idx="1160">
                  <c:v>213.61750000000001</c:v>
                </c:pt>
                <c:pt idx="1161">
                  <c:v>210.14529999999999</c:v>
                </c:pt>
                <c:pt idx="1162">
                  <c:v>216.26150000000001</c:v>
                </c:pt>
                <c:pt idx="1163">
                  <c:v>219.77350000000001</c:v>
                </c:pt>
                <c:pt idx="1164">
                  <c:v>221.05070000000001</c:v>
                </c:pt>
                <c:pt idx="1165">
                  <c:v>225.82980000000001</c:v>
                </c:pt>
                <c:pt idx="1166">
                  <c:v>227.3065</c:v>
                </c:pt>
                <c:pt idx="1167">
                  <c:v>228.16460000000001</c:v>
                </c:pt>
                <c:pt idx="1168">
                  <c:v>232.45490000000001</c:v>
                </c:pt>
                <c:pt idx="1169">
                  <c:v>227.05709999999999</c:v>
                </c:pt>
                <c:pt idx="1170">
                  <c:v>230.0204</c:v>
                </c:pt>
                <c:pt idx="1171">
                  <c:v>233.8717</c:v>
                </c:pt>
                <c:pt idx="1172">
                  <c:v>234.29079999999999</c:v>
                </c:pt>
                <c:pt idx="1173">
                  <c:v>228.36410000000001</c:v>
                </c:pt>
                <c:pt idx="1174">
                  <c:v>223.6747</c:v>
                </c:pt>
                <c:pt idx="1175">
                  <c:v>223.80439999999999</c:v>
                </c:pt>
                <c:pt idx="1176">
                  <c:v>223.45519999999999</c:v>
                </c:pt>
                <c:pt idx="1177">
                  <c:v>224.50290000000001</c:v>
                </c:pt>
                <c:pt idx="1178">
                  <c:v>218.04740000000001</c:v>
                </c:pt>
                <c:pt idx="1179">
                  <c:v>216.99979999999999</c:v>
                </c:pt>
                <c:pt idx="1180">
                  <c:v>217.46879999999999</c:v>
                </c:pt>
                <c:pt idx="1181">
                  <c:v>217.74809999999999</c:v>
                </c:pt>
                <c:pt idx="1182">
                  <c:v>218.30690000000001</c:v>
                </c:pt>
                <c:pt idx="1183">
                  <c:v>221.5795</c:v>
                </c:pt>
                <c:pt idx="1184">
                  <c:v>217.86779999999999</c:v>
                </c:pt>
                <c:pt idx="1185">
                  <c:v>219.36449999999999</c:v>
                </c:pt>
                <c:pt idx="1186">
                  <c:v>208.79830000000001</c:v>
                </c:pt>
                <c:pt idx="1187">
                  <c:v>206.7629</c:v>
                </c:pt>
                <c:pt idx="1188">
                  <c:v>209.34710000000001</c:v>
                </c:pt>
                <c:pt idx="1189">
                  <c:v>212.82919999999999</c:v>
                </c:pt>
                <c:pt idx="1190">
                  <c:v>215.7526</c:v>
                </c:pt>
                <c:pt idx="1191">
                  <c:v>217.29089999999999</c:v>
                </c:pt>
                <c:pt idx="1192">
                  <c:v>221.02680000000001</c:v>
                </c:pt>
                <c:pt idx="1193">
                  <c:v>221.47630000000001</c:v>
                </c:pt>
                <c:pt idx="1194">
                  <c:v>224.47300000000001</c:v>
                </c:pt>
                <c:pt idx="1195">
                  <c:v>225.80160000000001</c:v>
                </c:pt>
                <c:pt idx="1196">
                  <c:v>225.64179999999999</c:v>
                </c:pt>
                <c:pt idx="1197">
                  <c:v>226.2611</c:v>
                </c:pt>
                <c:pt idx="1198">
                  <c:v>226.15119999999999</c:v>
                </c:pt>
                <c:pt idx="1199">
                  <c:v>224.28319999999999</c:v>
                </c:pt>
                <c:pt idx="1200">
                  <c:v>226.5907</c:v>
                </c:pt>
                <c:pt idx="1201">
                  <c:v>226.93029999999999</c:v>
                </c:pt>
                <c:pt idx="1202">
                  <c:v>227.77940000000001</c:v>
                </c:pt>
                <c:pt idx="1203">
                  <c:v>226.24109999999999</c:v>
                </c:pt>
                <c:pt idx="1204">
                  <c:v>229.53749999999999</c:v>
                </c:pt>
                <c:pt idx="1205">
                  <c:v>228.7483</c:v>
                </c:pt>
                <c:pt idx="1206">
                  <c:v>222.52520000000001</c:v>
                </c:pt>
                <c:pt idx="1207">
                  <c:v>220.60730000000001</c:v>
                </c:pt>
                <c:pt idx="1208">
                  <c:v>222.13560000000001</c:v>
                </c:pt>
                <c:pt idx="1209">
                  <c:v>220.57730000000001</c:v>
                </c:pt>
                <c:pt idx="1210">
                  <c:v>220.66720000000001</c:v>
                </c:pt>
                <c:pt idx="1211">
                  <c:v>219.8681</c:v>
                </c:pt>
                <c:pt idx="1212">
                  <c:v>222.4153</c:v>
                </c:pt>
                <c:pt idx="1213">
                  <c:v>222.52520000000001</c:v>
                </c:pt>
                <c:pt idx="1214">
                  <c:v>222.25550000000001</c:v>
                </c:pt>
                <c:pt idx="1215">
                  <c:v>216.0823</c:v>
                </c:pt>
                <c:pt idx="1216">
                  <c:v>216.55170000000001</c:v>
                </c:pt>
                <c:pt idx="1217">
                  <c:v>220.44749999999999</c:v>
                </c:pt>
                <c:pt idx="1218">
                  <c:v>228.61850000000001</c:v>
                </c:pt>
                <c:pt idx="1219">
                  <c:v>227.94919999999999</c:v>
                </c:pt>
                <c:pt idx="1220">
                  <c:v>226.22110000000001</c:v>
                </c:pt>
                <c:pt idx="1221">
                  <c:v>227.12010000000001</c:v>
                </c:pt>
                <c:pt idx="1222">
                  <c:v>226.12119999999999</c:v>
                </c:pt>
                <c:pt idx="1223">
                  <c:v>227.27</c:v>
                </c:pt>
                <c:pt idx="1224">
                  <c:v>227.53970000000001</c:v>
                </c:pt>
                <c:pt idx="1225">
                  <c:v>232.7439</c:v>
                </c:pt>
                <c:pt idx="1226">
                  <c:v>225.9614</c:v>
                </c:pt>
                <c:pt idx="1227">
                  <c:v>226.5308</c:v>
                </c:pt>
                <c:pt idx="1228">
                  <c:v>225.422</c:v>
                </c:pt>
                <c:pt idx="1229">
                  <c:v>226.55080000000001</c:v>
                </c:pt>
                <c:pt idx="1230">
                  <c:v>221.44640000000001</c:v>
                </c:pt>
                <c:pt idx="1231">
                  <c:v>225.52189999999999</c:v>
                </c:pt>
                <c:pt idx="1232">
                  <c:v>229.2877</c:v>
                </c:pt>
                <c:pt idx="1233">
                  <c:v>228.78829999999999</c:v>
                </c:pt>
                <c:pt idx="1234">
                  <c:v>227.29990000000001</c:v>
                </c:pt>
                <c:pt idx="1235">
                  <c:v>231.04580000000001</c:v>
                </c:pt>
                <c:pt idx="1236">
                  <c:v>233.59299999999999</c:v>
                </c:pt>
                <c:pt idx="1237">
                  <c:v>231.52529999999999</c:v>
                </c:pt>
                <c:pt idx="1238">
                  <c:v>231.89490000000001</c:v>
                </c:pt>
                <c:pt idx="1239">
                  <c:v>234.74170000000001</c:v>
                </c:pt>
                <c:pt idx="1240">
                  <c:v>236.2201</c:v>
                </c:pt>
                <c:pt idx="1241">
                  <c:v>235.60079999999999</c:v>
                </c:pt>
                <c:pt idx="1242">
                  <c:v>230.50640000000001</c:v>
                </c:pt>
                <c:pt idx="1243">
                  <c:v>230.31659999999999</c:v>
                </c:pt>
                <c:pt idx="1244">
                  <c:v>231.1557</c:v>
                </c:pt>
                <c:pt idx="1245">
                  <c:v>233.14349999999999</c:v>
                </c:pt>
                <c:pt idx="1246">
                  <c:v>233.41319999999999</c:v>
                </c:pt>
                <c:pt idx="1247">
                  <c:v>229.84710000000001</c:v>
                </c:pt>
                <c:pt idx="1248">
                  <c:v>225.6617</c:v>
                </c:pt>
                <c:pt idx="1249">
                  <c:v>222.66499999999999</c:v>
                </c:pt>
                <c:pt idx="1250">
                  <c:v>221.76599999999999</c:v>
                </c:pt>
                <c:pt idx="1251">
                  <c:v>223.20439999999999</c:v>
                </c:pt>
                <c:pt idx="1252">
                  <c:v>222.4752</c:v>
                </c:pt>
                <c:pt idx="1253">
                  <c:v>227.23</c:v>
                </c:pt>
                <c:pt idx="1254">
                  <c:v>226.96</c:v>
                </c:pt>
                <c:pt idx="1255">
                  <c:v>224.23</c:v>
                </c:pt>
                <c:pt idx="1256">
                  <c:v>224.23</c:v>
                </c:pt>
                <c:pt idx="1257">
                  <c:v>225.12</c:v>
                </c:pt>
              </c:numCache>
            </c:numRef>
          </c:val>
          <c:smooth val="0"/>
          <c:extLst>
            <c:ext xmlns:c16="http://schemas.microsoft.com/office/drawing/2014/chart" uri="{C3380CC4-5D6E-409C-BE32-E72D297353CC}">
              <c16:uniqueId val="{00000000-AA18-4F5D-9E89-3BC9EFCB47C3}"/>
            </c:ext>
          </c:extLst>
        </c:ser>
        <c:ser>
          <c:idx val="1"/>
          <c:order val="1"/>
          <c:tx>
            <c:strRef>
              <c:f>AAPL!$C$1</c:f>
              <c:strCache>
                <c:ptCount val="1"/>
                <c:pt idx="0">
                  <c:v>Close</c:v>
                </c:pt>
              </c:strCache>
            </c:strRef>
          </c:tx>
          <c:spPr>
            <a:ln w="28575" cap="rnd">
              <a:solidFill>
                <a:schemeClr val="accent2"/>
              </a:solidFill>
              <a:round/>
            </a:ln>
            <a:effectLst/>
          </c:spPr>
          <c:marker>
            <c:symbol val="none"/>
          </c:marker>
          <c:cat>
            <c:numRef>
              <c:f>AAPL!$A$2:$A$1259</c:f>
              <c:numCache>
                <c:formatCode>m/d/yyyy</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AAPL!$C$2:$C$1259</c:f>
              <c:numCache>
                <c:formatCode>General</c:formatCode>
                <c:ptCount val="1258"/>
                <c:pt idx="0">
                  <c:v>65.66</c:v>
                </c:pt>
                <c:pt idx="1">
                  <c:v>66.44</c:v>
                </c:pt>
                <c:pt idx="2">
                  <c:v>66.775000000000006</c:v>
                </c:pt>
                <c:pt idx="3">
                  <c:v>66.572500000000005</c:v>
                </c:pt>
                <c:pt idx="4">
                  <c:v>65.797499999999999</c:v>
                </c:pt>
                <c:pt idx="5">
                  <c:v>65.502499999999998</c:v>
                </c:pt>
                <c:pt idx="6">
                  <c:v>65.444999999999993</c:v>
                </c:pt>
                <c:pt idx="7">
                  <c:v>66.592500000000001</c:v>
                </c:pt>
                <c:pt idx="8">
                  <c:v>66.072500000000005</c:v>
                </c:pt>
                <c:pt idx="9">
                  <c:v>66.959999999999994</c:v>
                </c:pt>
                <c:pt idx="10">
                  <c:v>66.8125</c:v>
                </c:pt>
                <c:pt idx="11">
                  <c:v>66.040000000000006</c:v>
                </c:pt>
                <c:pt idx="12">
                  <c:v>64.862499999999997</c:v>
                </c:pt>
                <c:pt idx="13">
                  <c:v>65.435000000000002</c:v>
                </c:pt>
                <c:pt idx="14">
                  <c:v>66.394999999999996</c:v>
                </c:pt>
                <c:pt idx="15">
                  <c:v>67.677499999999995</c:v>
                </c:pt>
                <c:pt idx="16">
                  <c:v>66.73</c:v>
                </c:pt>
                <c:pt idx="17">
                  <c:v>67.12</c:v>
                </c:pt>
                <c:pt idx="18">
                  <c:v>67.692499999999995</c:v>
                </c:pt>
                <c:pt idx="19">
                  <c:v>67.864999999999995</c:v>
                </c:pt>
                <c:pt idx="20">
                  <c:v>68.787499999999994</c:v>
                </c:pt>
                <c:pt idx="21">
                  <c:v>69.965000000000003</c:v>
                </c:pt>
                <c:pt idx="22">
                  <c:v>70.102500000000006</c:v>
                </c:pt>
                <c:pt idx="23">
                  <c:v>69.935000000000002</c:v>
                </c:pt>
                <c:pt idx="24">
                  <c:v>70.004999999999995</c:v>
                </c:pt>
                <c:pt idx="25">
                  <c:v>69.86</c:v>
                </c:pt>
                <c:pt idx="26">
                  <c:v>71</c:v>
                </c:pt>
                <c:pt idx="27">
                  <c:v>71.067499999999995</c:v>
                </c:pt>
                <c:pt idx="28">
                  <c:v>72.477500000000006</c:v>
                </c:pt>
                <c:pt idx="29">
                  <c:v>72.45</c:v>
                </c:pt>
                <c:pt idx="30">
                  <c:v>72.88</c:v>
                </c:pt>
                <c:pt idx="31">
                  <c:v>73.412499999999994</c:v>
                </c:pt>
                <c:pt idx="32">
                  <c:v>75.087500000000006</c:v>
                </c:pt>
                <c:pt idx="33">
                  <c:v>74.357500000000002</c:v>
                </c:pt>
                <c:pt idx="34">
                  <c:v>74.95</c:v>
                </c:pt>
                <c:pt idx="35">
                  <c:v>74.597499999999997</c:v>
                </c:pt>
                <c:pt idx="36">
                  <c:v>75.797499999999999</c:v>
                </c:pt>
                <c:pt idx="37">
                  <c:v>77.407499999999999</c:v>
                </c:pt>
                <c:pt idx="38">
                  <c:v>77.582499999999996</c:v>
                </c:pt>
                <c:pt idx="39">
                  <c:v>79.239999999999995</c:v>
                </c:pt>
                <c:pt idx="40">
                  <c:v>78.17</c:v>
                </c:pt>
                <c:pt idx="41">
                  <c:v>77.834999999999994</c:v>
                </c:pt>
                <c:pt idx="42">
                  <c:v>78.81</c:v>
                </c:pt>
                <c:pt idx="43">
                  <c:v>79.682500000000005</c:v>
                </c:pt>
                <c:pt idx="44">
                  <c:v>79.142499999999998</c:v>
                </c:pt>
                <c:pt idx="45">
                  <c:v>79.424999999999997</c:v>
                </c:pt>
                <c:pt idx="46">
                  <c:v>79.807500000000005</c:v>
                </c:pt>
                <c:pt idx="47">
                  <c:v>79.577500000000001</c:v>
                </c:pt>
                <c:pt idx="48">
                  <c:v>77.237499999999997</c:v>
                </c:pt>
                <c:pt idx="49">
                  <c:v>79.422499999999999</c:v>
                </c:pt>
                <c:pt idx="50">
                  <c:v>81.084999999999994</c:v>
                </c:pt>
                <c:pt idx="51">
                  <c:v>80.967500000000001</c:v>
                </c:pt>
                <c:pt idx="52">
                  <c:v>77.377499999999998</c:v>
                </c:pt>
                <c:pt idx="53">
                  <c:v>77.165000000000006</c:v>
                </c:pt>
                <c:pt idx="54">
                  <c:v>79.712500000000006</c:v>
                </c:pt>
                <c:pt idx="55">
                  <c:v>80.362499999999997</c:v>
                </c:pt>
                <c:pt idx="56">
                  <c:v>81.302499999999995</c:v>
                </c:pt>
                <c:pt idx="57">
                  <c:v>80.007499999999993</c:v>
                </c:pt>
                <c:pt idx="58">
                  <c:v>80.387500000000003</c:v>
                </c:pt>
                <c:pt idx="59">
                  <c:v>79.902500000000003</c:v>
                </c:pt>
                <c:pt idx="60">
                  <c:v>81.8</c:v>
                </c:pt>
                <c:pt idx="61">
                  <c:v>81.217500000000001</c:v>
                </c:pt>
                <c:pt idx="62">
                  <c:v>81.237499999999997</c:v>
                </c:pt>
                <c:pt idx="63">
                  <c:v>79.75</c:v>
                </c:pt>
                <c:pt idx="64">
                  <c:v>80.905000000000001</c:v>
                </c:pt>
                <c:pt idx="65">
                  <c:v>80.075000000000003</c:v>
                </c:pt>
                <c:pt idx="66">
                  <c:v>78.262500000000003</c:v>
                </c:pt>
                <c:pt idx="67">
                  <c:v>74.545000000000002</c:v>
                </c:pt>
                <c:pt idx="68">
                  <c:v>72.02</c:v>
                </c:pt>
                <c:pt idx="69">
                  <c:v>73.162499999999994</c:v>
                </c:pt>
                <c:pt idx="70">
                  <c:v>68.38</c:v>
                </c:pt>
                <c:pt idx="71">
                  <c:v>68.34</c:v>
                </c:pt>
                <c:pt idx="72">
                  <c:v>74.702500000000001</c:v>
                </c:pt>
                <c:pt idx="73">
                  <c:v>72.33</c:v>
                </c:pt>
                <c:pt idx="74">
                  <c:v>75.685000000000002</c:v>
                </c:pt>
                <c:pt idx="75">
                  <c:v>73.23</c:v>
                </c:pt>
                <c:pt idx="76">
                  <c:v>72.257499999999993</c:v>
                </c:pt>
                <c:pt idx="77">
                  <c:v>66.542500000000004</c:v>
                </c:pt>
                <c:pt idx="78">
                  <c:v>71.334999999999994</c:v>
                </c:pt>
                <c:pt idx="79">
                  <c:v>68.857500000000002</c:v>
                </c:pt>
                <c:pt idx="80">
                  <c:v>62.057499999999997</c:v>
                </c:pt>
                <c:pt idx="81">
                  <c:v>69.492500000000007</c:v>
                </c:pt>
                <c:pt idx="82">
                  <c:v>60.552500000000002</c:v>
                </c:pt>
                <c:pt idx="83">
                  <c:v>63.215000000000003</c:v>
                </c:pt>
                <c:pt idx="84">
                  <c:v>61.667499999999997</c:v>
                </c:pt>
                <c:pt idx="85">
                  <c:v>61.195</c:v>
                </c:pt>
                <c:pt idx="86">
                  <c:v>57.31</c:v>
                </c:pt>
                <c:pt idx="87">
                  <c:v>56.092500000000001</c:v>
                </c:pt>
                <c:pt idx="88">
                  <c:v>61.72</c:v>
                </c:pt>
                <c:pt idx="89">
                  <c:v>61.38</c:v>
                </c:pt>
                <c:pt idx="90">
                  <c:v>64.61</c:v>
                </c:pt>
                <c:pt idx="91">
                  <c:v>61.935000000000002</c:v>
                </c:pt>
                <c:pt idx="92">
                  <c:v>63.702500000000001</c:v>
                </c:pt>
                <c:pt idx="93">
                  <c:v>63.572499999999998</c:v>
                </c:pt>
                <c:pt idx="94">
                  <c:v>60.227499999999999</c:v>
                </c:pt>
                <c:pt idx="95">
                  <c:v>61.232500000000002</c:v>
                </c:pt>
                <c:pt idx="96">
                  <c:v>60.352499999999999</c:v>
                </c:pt>
                <c:pt idx="97">
                  <c:v>65.617500000000007</c:v>
                </c:pt>
                <c:pt idx="98">
                  <c:v>64.857500000000002</c:v>
                </c:pt>
                <c:pt idx="99">
                  <c:v>66.517499999999998</c:v>
                </c:pt>
                <c:pt idx="100">
                  <c:v>66.997500000000002</c:v>
                </c:pt>
                <c:pt idx="101">
                  <c:v>68.3125</c:v>
                </c:pt>
                <c:pt idx="102">
                  <c:v>71.762500000000003</c:v>
                </c:pt>
                <c:pt idx="103">
                  <c:v>71.107500000000002</c:v>
                </c:pt>
                <c:pt idx="104">
                  <c:v>71.672499999999999</c:v>
                </c:pt>
                <c:pt idx="105">
                  <c:v>70.7</c:v>
                </c:pt>
                <c:pt idx="106">
                  <c:v>69.232500000000002</c:v>
                </c:pt>
                <c:pt idx="107">
                  <c:v>67.092500000000001</c:v>
                </c:pt>
                <c:pt idx="108">
                  <c:v>69.025000000000006</c:v>
                </c:pt>
                <c:pt idx="109">
                  <c:v>68.757499999999993</c:v>
                </c:pt>
                <c:pt idx="110">
                  <c:v>70.742500000000007</c:v>
                </c:pt>
                <c:pt idx="111">
                  <c:v>70.792500000000004</c:v>
                </c:pt>
                <c:pt idx="112">
                  <c:v>69.644999999999996</c:v>
                </c:pt>
                <c:pt idx="113">
                  <c:v>71.932500000000005</c:v>
                </c:pt>
                <c:pt idx="114">
                  <c:v>73.45</c:v>
                </c:pt>
                <c:pt idx="115">
                  <c:v>72.267499999999998</c:v>
                </c:pt>
                <c:pt idx="116">
                  <c:v>73.290000000000006</c:v>
                </c:pt>
                <c:pt idx="117">
                  <c:v>74.39</c:v>
                </c:pt>
                <c:pt idx="118">
                  <c:v>75.157499999999999</c:v>
                </c:pt>
                <c:pt idx="119">
                  <c:v>75.935000000000002</c:v>
                </c:pt>
                <c:pt idx="120">
                  <c:v>77.532499999999999</c:v>
                </c:pt>
                <c:pt idx="121">
                  <c:v>78.752499999999998</c:v>
                </c:pt>
                <c:pt idx="122">
                  <c:v>77.852500000000006</c:v>
                </c:pt>
                <c:pt idx="123">
                  <c:v>76.912499999999994</c:v>
                </c:pt>
                <c:pt idx="124">
                  <c:v>77.385000000000005</c:v>
                </c:pt>
                <c:pt idx="125">
                  <c:v>76.927499999999995</c:v>
                </c:pt>
                <c:pt idx="126">
                  <c:v>78.739999999999995</c:v>
                </c:pt>
                <c:pt idx="127">
                  <c:v>78.284999999999997</c:v>
                </c:pt>
                <c:pt idx="128">
                  <c:v>79.807500000000005</c:v>
                </c:pt>
                <c:pt idx="129">
                  <c:v>79.212500000000006</c:v>
                </c:pt>
                <c:pt idx="130">
                  <c:v>79.722499999999997</c:v>
                </c:pt>
                <c:pt idx="131">
                  <c:v>79.182500000000005</c:v>
                </c:pt>
                <c:pt idx="132">
                  <c:v>79.527500000000003</c:v>
                </c:pt>
                <c:pt idx="133">
                  <c:v>79.5625</c:v>
                </c:pt>
                <c:pt idx="134">
                  <c:v>79.484999999999999</c:v>
                </c:pt>
                <c:pt idx="135">
                  <c:v>80.462500000000006</c:v>
                </c:pt>
                <c:pt idx="136">
                  <c:v>80.834999999999994</c:v>
                </c:pt>
                <c:pt idx="137">
                  <c:v>81.28</c:v>
                </c:pt>
                <c:pt idx="138">
                  <c:v>80.58</c:v>
                </c:pt>
                <c:pt idx="139">
                  <c:v>82.875</c:v>
                </c:pt>
                <c:pt idx="140">
                  <c:v>83.364999999999995</c:v>
                </c:pt>
                <c:pt idx="141">
                  <c:v>85.997500000000002</c:v>
                </c:pt>
                <c:pt idx="142">
                  <c:v>88.21</c:v>
                </c:pt>
                <c:pt idx="143">
                  <c:v>83.974999999999994</c:v>
                </c:pt>
                <c:pt idx="144">
                  <c:v>84.7</c:v>
                </c:pt>
                <c:pt idx="145">
                  <c:v>85.747500000000002</c:v>
                </c:pt>
                <c:pt idx="146">
                  <c:v>88.02</c:v>
                </c:pt>
                <c:pt idx="147">
                  <c:v>87.897499999999994</c:v>
                </c:pt>
                <c:pt idx="148">
                  <c:v>87.932500000000005</c:v>
                </c:pt>
                <c:pt idx="149">
                  <c:v>87.43</c:v>
                </c:pt>
                <c:pt idx="150">
                  <c:v>89.717500000000001</c:v>
                </c:pt>
                <c:pt idx="151">
                  <c:v>91.632499999999993</c:v>
                </c:pt>
                <c:pt idx="152">
                  <c:v>90.015000000000001</c:v>
                </c:pt>
                <c:pt idx="153">
                  <c:v>91.21</c:v>
                </c:pt>
                <c:pt idx="154">
                  <c:v>88.407499999999999</c:v>
                </c:pt>
                <c:pt idx="155">
                  <c:v>90.444999999999993</c:v>
                </c:pt>
                <c:pt idx="156">
                  <c:v>91.2</c:v>
                </c:pt>
                <c:pt idx="157">
                  <c:v>91.027500000000003</c:v>
                </c:pt>
                <c:pt idx="158">
                  <c:v>91.027500000000003</c:v>
                </c:pt>
                <c:pt idx="159">
                  <c:v>93.462500000000006</c:v>
                </c:pt>
                <c:pt idx="160">
                  <c:v>93.172499999999999</c:v>
                </c:pt>
                <c:pt idx="161">
                  <c:v>95.342500000000001</c:v>
                </c:pt>
                <c:pt idx="162">
                  <c:v>95.752499999999998</c:v>
                </c:pt>
                <c:pt idx="163">
                  <c:v>95.92</c:v>
                </c:pt>
                <c:pt idx="164">
                  <c:v>95.477500000000006</c:v>
                </c:pt>
                <c:pt idx="165">
                  <c:v>97.057500000000005</c:v>
                </c:pt>
                <c:pt idx="166">
                  <c:v>97.724999999999994</c:v>
                </c:pt>
                <c:pt idx="167">
                  <c:v>96.522499999999994</c:v>
                </c:pt>
                <c:pt idx="168">
                  <c:v>96.327500000000001</c:v>
                </c:pt>
                <c:pt idx="169">
                  <c:v>98.357500000000002</c:v>
                </c:pt>
                <c:pt idx="170">
                  <c:v>97</c:v>
                </c:pt>
                <c:pt idx="171">
                  <c:v>97.272499999999994</c:v>
                </c:pt>
                <c:pt idx="172">
                  <c:v>92.844999999999999</c:v>
                </c:pt>
                <c:pt idx="173">
                  <c:v>92.614999999999995</c:v>
                </c:pt>
                <c:pt idx="174">
                  <c:v>94.81</c:v>
                </c:pt>
                <c:pt idx="175">
                  <c:v>93.252499999999998</c:v>
                </c:pt>
                <c:pt idx="176">
                  <c:v>95.04</c:v>
                </c:pt>
                <c:pt idx="177">
                  <c:v>96.19</c:v>
                </c:pt>
                <c:pt idx="178">
                  <c:v>106.26</c:v>
                </c:pt>
                <c:pt idx="179">
                  <c:v>108.9375</c:v>
                </c:pt>
                <c:pt idx="180">
                  <c:v>109.66500000000001</c:v>
                </c:pt>
                <c:pt idx="181">
                  <c:v>110.0625</c:v>
                </c:pt>
                <c:pt idx="182">
                  <c:v>113.9025</c:v>
                </c:pt>
                <c:pt idx="183">
                  <c:v>111.1125</c:v>
                </c:pt>
                <c:pt idx="184">
                  <c:v>112.72750000000001</c:v>
                </c:pt>
                <c:pt idx="185">
                  <c:v>109.375</c:v>
                </c:pt>
                <c:pt idx="186">
                  <c:v>113.01</c:v>
                </c:pt>
                <c:pt idx="187">
                  <c:v>115.01</c:v>
                </c:pt>
                <c:pt idx="188">
                  <c:v>114.9075</c:v>
                </c:pt>
                <c:pt idx="189">
                  <c:v>114.6075</c:v>
                </c:pt>
                <c:pt idx="190">
                  <c:v>115.5625</c:v>
                </c:pt>
                <c:pt idx="191">
                  <c:v>115.7075</c:v>
                </c:pt>
                <c:pt idx="192">
                  <c:v>118.27500000000001</c:v>
                </c:pt>
                <c:pt idx="193">
                  <c:v>124.37</c:v>
                </c:pt>
                <c:pt idx="194">
                  <c:v>125.8575</c:v>
                </c:pt>
                <c:pt idx="195">
                  <c:v>124.825</c:v>
                </c:pt>
                <c:pt idx="196">
                  <c:v>126.52249999999999</c:v>
                </c:pt>
                <c:pt idx="197">
                  <c:v>125.01</c:v>
                </c:pt>
                <c:pt idx="198">
                  <c:v>124.8075</c:v>
                </c:pt>
                <c:pt idx="199">
                  <c:v>129.04</c:v>
                </c:pt>
                <c:pt idx="200">
                  <c:v>134.18</c:v>
                </c:pt>
                <c:pt idx="201">
                  <c:v>131.4</c:v>
                </c:pt>
                <c:pt idx="202">
                  <c:v>120.88</c:v>
                </c:pt>
                <c:pt idx="203">
                  <c:v>120.96</c:v>
                </c:pt>
                <c:pt idx="204">
                  <c:v>112.82</c:v>
                </c:pt>
                <c:pt idx="205">
                  <c:v>117.32</c:v>
                </c:pt>
                <c:pt idx="206">
                  <c:v>113.49</c:v>
                </c:pt>
                <c:pt idx="207">
                  <c:v>112</c:v>
                </c:pt>
                <c:pt idx="208">
                  <c:v>115.36</c:v>
                </c:pt>
                <c:pt idx="209">
                  <c:v>115.54</c:v>
                </c:pt>
                <c:pt idx="210">
                  <c:v>112.13</c:v>
                </c:pt>
                <c:pt idx="211">
                  <c:v>110.34</c:v>
                </c:pt>
                <c:pt idx="212">
                  <c:v>106.84</c:v>
                </c:pt>
                <c:pt idx="213">
                  <c:v>110.08</c:v>
                </c:pt>
                <c:pt idx="214">
                  <c:v>111.81</c:v>
                </c:pt>
                <c:pt idx="215">
                  <c:v>107.12</c:v>
                </c:pt>
                <c:pt idx="216">
                  <c:v>108.22</c:v>
                </c:pt>
                <c:pt idx="217">
                  <c:v>112.28</c:v>
                </c:pt>
                <c:pt idx="218">
                  <c:v>114.96</c:v>
                </c:pt>
                <c:pt idx="219">
                  <c:v>114.09</c:v>
                </c:pt>
                <c:pt idx="220">
                  <c:v>115.81</c:v>
                </c:pt>
                <c:pt idx="221">
                  <c:v>116.79</c:v>
                </c:pt>
                <c:pt idx="222">
                  <c:v>113.02</c:v>
                </c:pt>
                <c:pt idx="223">
                  <c:v>116.5</c:v>
                </c:pt>
                <c:pt idx="224">
                  <c:v>113.16</c:v>
                </c:pt>
                <c:pt idx="225">
                  <c:v>115.08</c:v>
                </c:pt>
                <c:pt idx="226">
                  <c:v>114.97</c:v>
                </c:pt>
                <c:pt idx="227">
                  <c:v>116.97</c:v>
                </c:pt>
                <c:pt idx="228">
                  <c:v>124.4</c:v>
                </c:pt>
                <c:pt idx="229">
                  <c:v>121.1</c:v>
                </c:pt>
                <c:pt idx="230">
                  <c:v>121.19</c:v>
                </c:pt>
                <c:pt idx="231">
                  <c:v>120.71</c:v>
                </c:pt>
                <c:pt idx="232">
                  <c:v>119.02</c:v>
                </c:pt>
                <c:pt idx="233">
                  <c:v>115.98</c:v>
                </c:pt>
                <c:pt idx="234">
                  <c:v>117.51</c:v>
                </c:pt>
                <c:pt idx="235">
                  <c:v>116.87</c:v>
                </c:pt>
                <c:pt idx="236">
                  <c:v>115.75</c:v>
                </c:pt>
                <c:pt idx="237">
                  <c:v>115.04</c:v>
                </c:pt>
                <c:pt idx="238">
                  <c:v>115.05</c:v>
                </c:pt>
                <c:pt idx="239">
                  <c:v>116.6</c:v>
                </c:pt>
                <c:pt idx="240">
                  <c:v>111.2</c:v>
                </c:pt>
                <c:pt idx="241">
                  <c:v>115.32</c:v>
                </c:pt>
                <c:pt idx="242">
                  <c:v>108.86</c:v>
                </c:pt>
                <c:pt idx="243">
                  <c:v>108.77</c:v>
                </c:pt>
                <c:pt idx="244">
                  <c:v>110.44</c:v>
                </c:pt>
                <c:pt idx="245">
                  <c:v>114.95</c:v>
                </c:pt>
                <c:pt idx="246">
                  <c:v>119.03</c:v>
                </c:pt>
                <c:pt idx="247">
                  <c:v>118.69</c:v>
                </c:pt>
                <c:pt idx="248">
                  <c:v>116.32</c:v>
                </c:pt>
                <c:pt idx="249">
                  <c:v>115.97</c:v>
                </c:pt>
                <c:pt idx="250">
                  <c:v>119.49</c:v>
                </c:pt>
                <c:pt idx="251">
                  <c:v>119.21</c:v>
                </c:pt>
                <c:pt idx="252">
                  <c:v>119.26</c:v>
                </c:pt>
                <c:pt idx="253">
                  <c:v>120.3</c:v>
                </c:pt>
                <c:pt idx="254">
                  <c:v>119.39</c:v>
                </c:pt>
                <c:pt idx="255">
                  <c:v>118.03</c:v>
                </c:pt>
                <c:pt idx="256">
                  <c:v>118.64</c:v>
                </c:pt>
                <c:pt idx="257">
                  <c:v>117.34</c:v>
                </c:pt>
                <c:pt idx="258">
                  <c:v>113.85</c:v>
                </c:pt>
                <c:pt idx="259">
                  <c:v>115.17</c:v>
                </c:pt>
                <c:pt idx="260">
                  <c:v>116.03</c:v>
                </c:pt>
                <c:pt idx="261">
                  <c:v>116.59</c:v>
                </c:pt>
                <c:pt idx="262">
                  <c:v>119.05</c:v>
                </c:pt>
                <c:pt idx="263">
                  <c:v>122.72</c:v>
                </c:pt>
                <c:pt idx="264">
                  <c:v>123.08</c:v>
                </c:pt>
                <c:pt idx="265">
                  <c:v>122.94</c:v>
                </c:pt>
                <c:pt idx="266">
                  <c:v>122.25</c:v>
                </c:pt>
                <c:pt idx="267">
                  <c:v>123.75</c:v>
                </c:pt>
                <c:pt idx="268">
                  <c:v>124.38</c:v>
                </c:pt>
                <c:pt idx="269">
                  <c:v>121.78</c:v>
                </c:pt>
                <c:pt idx="270">
                  <c:v>123.24</c:v>
                </c:pt>
                <c:pt idx="271">
                  <c:v>122.41</c:v>
                </c:pt>
                <c:pt idx="272">
                  <c:v>121.78</c:v>
                </c:pt>
                <c:pt idx="273">
                  <c:v>127.88</c:v>
                </c:pt>
                <c:pt idx="274">
                  <c:v>127.81</c:v>
                </c:pt>
                <c:pt idx="275">
                  <c:v>128.69999999999999</c:v>
                </c:pt>
                <c:pt idx="276">
                  <c:v>126.66</c:v>
                </c:pt>
                <c:pt idx="277">
                  <c:v>128.22999999999999</c:v>
                </c:pt>
                <c:pt idx="278">
                  <c:v>131.88</c:v>
                </c:pt>
                <c:pt idx="279">
                  <c:v>130.96</c:v>
                </c:pt>
                <c:pt idx="280">
                  <c:v>131.97</c:v>
                </c:pt>
                <c:pt idx="281">
                  <c:v>136.69</c:v>
                </c:pt>
                <c:pt idx="282">
                  <c:v>134.87</c:v>
                </c:pt>
                <c:pt idx="283">
                  <c:v>133.72</c:v>
                </c:pt>
                <c:pt idx="284">
                  <c:v>132.69</c:v>
                </c:pt>
                <c:pt idx="285">
                  <c:v>129.41</c:v>
                </c:pt>
                <c:pt idx="286">
                  <c:v>131.01</c:v>
                </c:pt>
                <c:pt idx="287">
                  <c:v>126.6</c:v>
                </c:pt>
                <c:pt idx="288">
                  <c:v>130.91999999999999</c:v>
                </c:pt>
                <c:pt idx="289">
                  <c:v>132.05000000000001</c:v>
                </c:pt>
                <c:pt idx="290">
                  <c:v>128.97999999999999</c:v>
                </c:pt>
                <c:pt idx="291">
                  <c:v>128.80000000000001</c:v>
                </c:pt>
                <c:pt idx="292">
                  <c:v>130.88999999999999</c:v>
                </c:pt>
                <c:pt idx="293">
                  <c:v>128.91</c:v>
                </c:pt>
                <c:pt idx="294">
                  <c:v>127.14</c:v>
                </c:pt>
                <c:pt idx="295">
                  <c:v>127.83</c:v>
                </c:pt>
                <c:pt idx="296">
                  <c:v>132.03</c:v>
                </c:pt>
                <c:pt idx="297">
                  <c:v>136.87</c:v>
                </c:pt>
                <c:pt idx="298">
                  <c:v>139.07</c:v>
                </c:pt>
                <c:pt idx="299">
                  <c:v>142.91999999999999</c:v>
                </c:pt>
                <c:pt idx="300">
                  <c:v>143.16</c:v>
                </c:pt>
                <c:pt idx="301">
                  <c:v>142.06</c:v>
                </c:pt>
                <c:pt idx="302">
                  <c:v>137.09</c:v>
                </c:pt>
                <c:pt idx="303">
                  <c:v>131.96</c:v>
                </c:pt>
                <c:pt idx="304">
                  <c:v>134.13999999999999</c:v>
                </c:pt>
                <c:pt idx="305">
                  <c:v>134.99</c:v>
                </c:pt>
                <c:pt idx="306">
                  <c:v>133.94</c:v>
                </c:pt>
                <c:pt idx="307">
                  <c:v>137.38999999999999</c:v>
                </c:pt>
                <c:pt idx="308">
                  <c:v>136.76</c:v>
                </c:pt>
                <c:pt idx="309">
                  <c:v>136.91</c:v>
                </c:pt>
                <c:pt idx="310">
                  <c:v>136.01</c:v>
                </c:pt>
                <c:pt idx="311">
                  <c:v>135.38999999999999</c:v>
                </c:pt>
                <c:pt idx="312">
                  <c:v>135.13</c:v>
                </c:pt>
                <c:pt idx="313">
                  <c:v>135.37</c:v>
                </c:pt>
                <c:pt idx="314">
                  <c:v>133.19</c:v>
                </c:pt>
                <c:pt idx="315">
                  <c:v>130.84</c:v>
                </c:pt>
                <c:pt idx="316">
                  <c:v>129.71</c:v>
                </c:pt>
                <c:pt idx="317">
                  <c:v>129.87</c:v>
                </c:pt>
                <c:pt idx="318">
                  <c:v>126</c:v>
                </c:pt>
                <c:pt idx="319">
                  <c:v>125.86</c:v>
                </c:pt>
                <c:pt idx="320">
                  <c:v>125.35</c:v>
                </c:pt>
                <c:pt idx="321">
                  <c:v>120.99</c:v>
                </c:pt>
                <c:pt idx="322">
                  <c:v>121.26</c:v>
                </c:pt>
                <c:pt idx="323">
                  <c:v>127.79</c:v>
                </c:pt>
                <c:pt idx="324">
                  <c:v>125.12</c:v>
                </c:pt>
                <c:pt idx="325">
                  <c:v>122.06</c:v>
                </c:pt>
                <c:pt idx="326">
                  <c:v>120.13</c:v>
                </c:pt>
                <c:pt idx="327">
                  <c:v>121.42</c:v>
                </c:pt>
                <c:pt idx="328">
                  <c:v>116.36</c:v>
                </c:pt>
                <c:pt idx="329">
                  <c:v>121.09</c:v>
                </c:pt>
                <c:pt idx="330">
                  <c:v>119.98</c:v>
                </c:pt>
                <c:pt idx="331">
                  <c:v>121.96</c:v>
                </c:pt>
                <c:pt idx="332">
                  <c:v>121.03</c:v>
                </c:pt>
                <c:pt idx="333">
                  <c:v>123.99</c:v>
                </c:pt>
                <c:pt idx="334">
                  <c:v>125.57</c:v>
                </c:pt>
                <c:pt idx="335">
                  <c:v>124.76</c:v>
                </c:pt>
                <c:pt idx="336">
                  <c:v>120.53</c:v>
                </c:pt>
                <c:pt idx="337">
                  <c:v>119.99</c:v>
                </c:pt>
                <c:pt idx="338">
                  <c:v>123.39</c:v>
                </c:pt>
                <c:pt idx="339">
                  <c:v>122.54</c:v>
                </c:pt>
                <c:pt idx="340">
                  <c:v>120.09</c:v>
                </c:pt>
                <c:pt idx="341">
                  <c:v>120.59</c:v>
                </c:pt>
                <c:pt idx="342">
                  <c:v>121.21</c:v>
                </c:pt>
                <c:pt idx="343">
                  <c:v>121.39</c:v>
                </c:pt>
                <c:pt idx="344">
                  <c:v>119.9</c:v>
                </c:pt>
                <c:pt idx="345">
                  <c:v>122.15</c:v>
                </c:pt>
                <c:pt idx="346">
                  <c:v>123</c:v>
                </c:pt>
                <c:pt idx="347">
                  <c:v>125.9</c:v>
                </c:pt>
                <c:pt idx="348">
                  <c:v>126.21</c:v>
                </c:pt>
                <c:pt idx="349">
                  <c:v>127.9</c:v>
                </c:pt>
                <c:pt idx="350">
                  <c:v>130.36000000000001</c:v>
                </c:pt>
                <c:pt idx="351">
                  <c:v>133</c:v>
                </c:pt>
                <c:pt idx="352">
                  <c:v>131.24</c:v>
                </c:pt>
                <c:pt idx="353">
                  <c:v>134.43</c:v>
                </c:pt>
                <c:pt idx="354">
                  <c:v>132.03</c:v>
                </c:pt>
                <c:pt idx="355">
                  <c:v>134.5</c:v>
                </c:pt>
                <c:pt idx="356">
                  <c:v>134.16</c:v>
                </c:pt>
                <c:pt idx="357">
                  <c:v>134.84</c:v>
                </c:pt>
                <c:pt idx="358">
                  <c:v>133.11000000000001</c:v>
                </c:pt>
                <c:pt idx="359">
                  <c:v>133.5</c:v>
                </c:pt>
                <c:pt idx="360">
                  <c:v>131.94</c:v>
                </c:pt>
                <c:pt idx="361">
                  <c:v>134.32</c:v>
                </c:pt>
                <c:pt idx="362">
                  <c:v>134.72</c:v>
                </c:pt>
                <c:pt idx="363">
                  <c:v>134.38999999999999</c:v>
                </c:pt>
                <c:pt idx="364">
                  <c:v>133.58000000000001</c:v>
                </c:pt>
                <c:pt idx="365">
                  <c:v>133.47999999999999</c:v>
                </c:pt>
                <c:pt idx="366">
                  <c:v>131.46</c:v>
                </c:pt>
                <c:pt idx="367">
                  <c:v>132.54</c:v>
                </c:pt>
                <c:pt idx="368">
                  <c:v>127.85</c:v>
                </c:pt>
                <c:pt idx="369">
                  <c:v>128.1</c:v>
                </c:pt>
                <c:pt idx="370">
                  <c:v>129.74</c:v>
                </c:pt>
                <c:pt idx="371">
                  <c:v>130.21</c:v>
                </c:pt>
                <c:pt idx="372">
                  <c:v>126.85</c:v>
                </c:pt>
                <c:pt idx="373">
                  <c:v>125.91</c:v>
                </c:pt>
                <c:pt idx="374">
                  <c:v>122.77</c:v>
                </c:pt>
                <c:pt idx="375">
                  <c:v>124.97</c:v>
                </c:pt>
                <c:pt idx="376">
                  <c:v>127.45</c:v>
                </c:pt>
                <c:pt idx="377">
                  <c:v>126.27</c:v>
                </c:pt>
                <c:pt idx="378">
                  <c:v>124.85</c:v>
                </c:pt>
                <c:pt idx="379">
                  <c:v>124.69</c:v>
                </c:pt>
                <c:pt idx="380">
                  <c:v>127.31</c:v>
                </c:pt>
                <c:pt idx="381">
                  <c:v>125.43</c:v>
                </c:pt>
                <c:pt idx="382">
                  <c:v>127.1</c:v>
                </c:pt>
                <c:pt idx="383">
                  <c:v>126.9</c:v>
                </c:pt>
                <c:pt idx="384">
                  <c:v>126.85</c:v>
                </c:pt>
                <c:pt idx="385">
                  <c:v>125.28</c:v>
                </c:pt>
                <c:pt idx="386">
                  <c:v>124.61</c:v>
                </c:pt>
                <c:pt idx="387">
                  <c:v>124.28</c:v>
                </c:pt>
                <c:pt idx="388">
                  <c:v>125.06</c:v>
                </c:pt>
                <c:pt idx="389">
                  <c:v>123.54</c:v>
                </c:pt>
                <c:pt idx="390">
                  <c:v>125.89</c:v>
                </c:pt>
                <c:pt idx="391">
                  <c:v>125.9</c:v>
                </c:pt>
                <c:pt idx="392">
                  <c:v>126.74</c:v>
                </c:pt>
                <c:pt idx="393">
                  <c:v>127.13</c:v>
                </c:pt>
                <c:pt idx="394">
                  <c:v>126.11</c:v>
                </c:pt>
                <c:pt idx="395">
                  <c:v>127.35</c:v>
                </c:pt>
                <c:pt idx="396">
                  <c:v>130.47999999999999</c:v>
                </c:pt>
                <c:pt idx="397">
                  <c:v>129.63999999999999</c:v>
                </c:pt>
                <c:pt idx="398">
                  <c:v>130.15</c:v>
                </c:pt>
                <c:pt idx="399">
                  <c:v>131.79</c:v>
                </c:pt>
                <c:pt idx="400">
                  <c:v>130.46</c:v>
                </c:pt>
                <c:pt idx="401">
                  <c:v>132.30000000000001</c:v>
                </c:pt>
                <c:pt idx="402">
                  <c:v>133.97999999999999</c:v>
                </c:pt>
                <c:pt idx="403">
                  <c:v>133.69999999999999</c:v>
                </c:pt>
                <c:pt idx="404">
                  <c:v>133.41</c:v>
                </c:pt>
                <c:pt idx="405">
                  <c:v>133.11000000000001</c:v>
                </c:pt>
                <c:pt idx="406">
                  <c:v>134.78</c:v>
                </c:pt>
                <c:pt idx="407">
                  <c:v>136.33000000000001</c:v>
                </c:pt>
                <c:pt idx="408">
                  <c:v>136.96</c:v>
                </c:pt>
                <c:pt idx="409">
                  <c:v>137.27000000000001</c:v>
                </c:pt>
                <c:pt idx="410">
                  <c:v>139.96</c:v>
                </c:pt>
                <c:pt idx="411">
                  <c:v>142.02000000000001</c:v>
                </c:pt>
                <c:pt idx="412">
                  <c:v>144.57</c:v>
                </c:pt>
                <c:pt idx="413">
                  <c:v>143.24</c:v>
                </c:pt>
                <c:pt idx="414">
                  <c:v>145.11000000000001</c:v>
                </c:pt>
                <c:pt idx="415">
                  <c:v>144.5</c:v>
                </c:pt>
                <c:pt idx="416">
                  <c:v>145.63999999999999</c:v>
                </c:pt>
                <c:pt idx="417">
                  <c:v>149.15</c:v>
                </c:pt>
                <c:pt idx="418">
                  <c:v>148.47999999999999</c:v>
                </c:pt>
                <c:pt idx="419">
                  <c:v>146.38999999999999</c:v>
                </c:pt>
                <c:pt idx="420">
                  <c:v>142.44999999999999</c:v>
                </c:pt>
                <c:pt idx="421">
                  <c:v>146.15</c:v>
                </c:pt>
                <c:pt idx="422">
                  <c:v>145.4</c:v>
                </c:pt>
                <c:pt idx="423">
                  <c:v>146.80000000000001</c:v>
                </c:pt>
                <c:pt idx="424">
                  <c:v>148.56</c:v>
                </c:pt>
                <c:pt idx="425">
                  <c:v>148.99</c:v>
                </c:pt>
                <c:pt idx="426">
                  <c:v>146.77000000000001</c:v>
                </c:pt>
                <c:pt idx="427">
                  <c:v>144.97999999999999</c:v>
                </c:pt>
                <c:pt idx="428">
                  <c:v>145.63999999999999</c:v>
                </c:pt>
                <c:pt idx="429">
                  <c:v>145.86000000000001</c:v>
                </c:pt>
                <c:pt idx="430">
                  <c:v>145.52000000000001</c:v>
                </c:pt>
                <c:pt idx="431">
                  <c:v>147.36000000000001</c:v>
                </c:pt>
                <c:pt idx="432">
                  <c:v>146.94999999999999</c:v>
                </c:pt>
                <c:pt idx="433">
                  <c:v>147.06</c:v>
                </c:pt>
                <c:pt idx="434">
                  <c:v>146.13999999999999</c:v>
                </c:pt>
                <c:pt idx="435">
                  <c:v>146.09</c:v>
                </c:pt>
                <c:pt idx="436">
                  <c:v>145.6</c:v>
                </c:pt>
                <c:pt idx="437">
                  <c:v>145.86000000000001</c:v>
                </c:pt>
                <c:pt idx="438">
                  <c:v>148.88999999999999</c:v>
                </c:pt>
                <c:pt idx="439">
                  <c:v>149.1</c:v>
                </c:pt>
                <c:pt idx="440">
                  <c:v>151.12</c:v>
                </c:pt>
                <c:pt idx="441">
                  <c:v>150.19</c:v>
                </c:pt>
                <c:pt idx="442">
                  <c:v>146.36000000000001</c:v>
                </c:pt>
                <c:pt idx="443">
                  <c:v>146.69999999999999</c:v>
                </c:pt>
                <c:pt idx="444">
                  <c:v>148.19</c:v>
                </c:pt>
                <c:pt idx="445">
                  <c:v>149.71</c:v>
                </c:pt>
                <c:pt idx="446">
                  <c:v>149.62</c:v>
                </c:pt>
                <c:pt idx="447">
                  <c:v>148.36000000000001</c:v>
                </c:pt>
                <c:pt idx="448">
                  <c:v>147.54</c:v>
                </c:pt>
                <c:pt idx="449">
                  <c:v>148.6</c:v>
                </c:pt>
                <c:pt idx="450">
                  <c:v>153.12</c:v>
                </c:pt>
                <c:pt idx="451">
                  <c:v>151.83000000000001</c:v>
                </c:pt>
                <c:pt idx="452">
                  <c:v>152.51</c:v>
                </c:pt>
                <c:pt idx="453">
                  <c:v>153.65</c:v>
                </c:pt>
                <c:pt idx="454">
                  <c:v>154.30000000000001</c:v>
                </c:pt>
                <c:pt idx="455">
                  <c:v>156.69</c:v>
                </c:pt>
                <c:pt idx="456">
                  <c:v>155.11000000000001</c:v>
                </c:pt>
                <c:pt idx="457">
                  <c:v>154.07</c:v>
                </c:pt>
                <c:pt idx="458">
                  <c:v>148.97</c:v>
                </c:pt>
                <c:pt idx="459">
                  <c:v>149.55000000000001</c:v>
                </c:pt>
                <c:pt idx="460">
                  <c:v>148.12</c:v>
                </c:pt>
                <c:pt idx="461">
                  <c:v>149.03</c:v>
                </c:pt>
                <c:pt idx="462">
                  <c:v>148.79</c:v>
                </c:pt>
                <c:pt idx="463">
                  <c:v>146.06</c:v>
                </c:pt>
                <c:pt idx="464">
                  <c:v>142.94</c:v>
                </c:pt>
                <c:pt idx="465">
                  <c:v>143.43</c:v>
                </c:pt>
                <c:pt idx="466">
                  <c:v>145.85</c:v>
                </c:pt>
                <c:pt idx="467">
                  <c:v>146.83000000000001</c:v>
                </c:pt>
                <c:pt idx="468">
                  <c:v>146.91999999999999</c:v>
                </c:pt>
                <c:pt idx="469">
                  <c:v>145.37</c:v>
                </c:pt>
                <c:pt idx="470">
                  <c:v>141.91</c:v>
                </c:pt>
                <c:pt idx="471">
                  <c:v>142.83000000000001</c:v>
                </c:pt>
                <c:pt idx="472">
                  <c:v>141.5</c:v>
                </c:pt>
                <c:pt idx="473">
                  <c:v>142.65</c:v>
                </c:pt>
                <c:pt idx="474">
                  <c:v>139.13999999999999</c:v>
                </c:pt>
                <c:pt idx="475">
                  <c:v>141.11000000000001</c:v>
                </c:pt>
                <c:pt idx="476">
                  <c:v>142</c:v>
                </c:pt>
                <c:pt idx="477">
                  <c:v>143.29</c:v>
                </c:pt>
                <c:pt idx="478">
                  <c:v>142.9</c:v>
                </c:pt>
                <c:pt idx="479">
                  <c:v>142.81</c:v>
                </c:pt>
                <c:pt idx="480">
                  <c:v>141.51</c:v>
                </c:pt>
                <c:pt idx="481">
                  <c:v>140.91</c:v>
                </c:pt>
                <c:pt idx="482">
                  <c:v>143.76</c:v>
                </c:pt>
                <c:pt idx="483">
                  <c:v>144.84</c:v>
                </c:pt>
                <c:pt idx="484">
                  <c:v>146.55000000000001</c:v>
                </c:pt>
                <c:pt idx="485">
                  <c:v>148.76</c:v>
                </c:pt>
                <c:pt idx="486">
                  <c:v>149.26</c:v>
                </c:pt>
                <c:pt idx="487">
                  <c:v>149.47999999999999</c:v>
                </c:pt>
                <c:pt idx="488">
                  <c:v>148.69</c:v>
                </c:pt>
                <c:pt idx="489">
                  <c:v>148.63999999999999</c:v>
                </c:pt>
                <c:pt idx="490">
                  <c:v>149.32</c:v>
                </c:pt>
                <c:pt idx="491">
                  <c:v>148.85</c:v>
                </c:pt>
                <c:pt idx="492">
                  <c:v>152.57</c:v>
                </c:pt>
                <c:pt idx="493">
                  <c:v>149.80000000000001</c:v>
                </c:pt>
                <c:pt idx="494">
                  <c:v>148.96</c:v>
                </c:pt>
                <c:pt idx="495">
                  <c:v>150.02000000000001</c:v>
                </c:pt>
                <c:pt idx="496">
                  <c:v>151.49</c:v>
                </c:pt>
                <c:pt idx="497">
                  <c:v>150.96</c:v>
                </c:pt>
                <c:pt idx="498">
                  <c:v>151.28</c:v>
                </c:pt>
                <c:pt idx="499">
                  <c:v>150.44</c:v>
                </c:pt>
                <c:pt idx="500">
                  <c:v>150.81</c:v>
                </c:pt>
                <c:pt idx="501">
                  <c:v>147.91999999999999</c:v>
                </c:pt>
                <c:pt idx="502">
                  <c:v>147.87</c:v>
                </c:pt>
                <c:pt idx="503">
                  <c:v>149.99</c:v>
                </c:pt>
                <c:pt idx="504">
                  <c:v>150</c:v>
                </c:pt>
                <c:pt idx="505">
                  <c:v>151</c:v>
                </c:pt>
                <c:pt idx="506">
                  <c:v>153.49</c:v>
                </c:pt>
                <c:pt idx="507">
                  <c:v>157.87</c:v>
                </c:pt>
                <c:pt idx="508">
                  <c:v>160.55000000000001</c:v>
                </c:pt>
                <c:pt idx="509">
                  <c:v>161.02000000000001</c:v>
                </c:pt>
                <c:pt idx="510">
                  <c:v>161.41</c:v>
                </c:pt>
                <c:pt idx="511">
                  <c:v>161.94</c:v>
                </c:pt>
                <c:pt idx="512">
                  <c:v>156.81</c:v>
                </c:pt>
                <c:pt idx="513">
                  <c:v>160.24</c:v>
                </c:pt>
                <c:pt idx="514">
                  <c:v>165.3</c:v>
                </c:pt>
                <c:pt idx="515">
                  <c:v>164.77</c:v>
                </c:pt>
                <c:pt idx="516">
                  <c:v>163.76</c:v>
                </c:pt>
                <c:pt idx="517">
                  <c:v>161.84</c:v>
                </c:pt>
                <c:pt idx="518">
                  <c:v>165.32</c:v>
                </c:pt>
                <c:pt idx="519">
                  <c:v>171.18</c:v>
                </c:pt>
                <c:pt idx="520">
                  <c:v>175.08</c:v>
                </c:pt>
                <c:pt idx="521">
                  <c:v>174.56</c:v>
                </c:pt>
                <c:pt idx="522">
                  <c:v>179.45</c:v>
                </c:pt>
                <c:pt idx="523">
                  <c:v>175.74</c:v>
                </c:pt>
                <c:pt idx="524">
                  <c:v>174.33</c:v>
                </c:pt>
                <c:pt idx="525">
                  <c:v>179.3</c:v>
                </c:pt>
                <c:pt idx="526">
                  <c:v>172.26</c:v>
                </c:pt>
                <c:pt idx="527">
                  <c:v>171.14</c:v>
                </c:pt>
                <c:pt idx="528">
                  <c:v>169.75</c:v>
                </c:pt>
                <c:pt idx="529">
                  <c:v>172.99</c:v>
                </c:pt>
                <c:pt idx="530">
                  <c:v>175.64</c:v>
                </c:pt>
                <c:pt idx="531">
                  <c:v>176.28</c:v>
                </c:pt>
                <c:pt idx="532">
                  <c:v>180.33</c:v>
                </c:pt>
                <c:pt idx="533">
                  <c:v>179.29</c:v>
                </c:pt>
                <c:pt idx="534">
                  <c:v>179.38</c:v>
                </c:pt>
                <c:pt idx="535">
                  <c:v>178.2</c:v>
                </c:pt>
                <c:pt idx="536">
                  <c:v>177.57</c:v>
                </c:pt>
                <c:pt idx="537">
                  <c:v>182.01</c:v>
                </c:pt>
                <c:pt idx="538">
                  <c:v>179.7</c:v>
                </c:pt>
                <c:pt idx="539">
                  <c:v>174.92</c:v>
                </c:pt>
                <c:pt idx="540">
                  <c:v>172</c:v>
                </c:pt>
                <c:pt idx="541">
                  <c:v>172.17</c:v>
                </c:pt>
                <c:pt idx="542">
                  <c:v>172.19</c:v>
                </c:pt>
                <c:pt idx="543">
                  <c:v>175.08</c:v>
                </c:pt>
                <c:pt idx="544">
                  <c:v>175.53</c:v>
                </c:pt>
                <c:pt idx="545">
                  <c:v>172.19</c:v>
                </c:pt>
                <c:pt idx="546">
                  <c:v>173.07</c:v>
                </c:pt>
                <c:pt idx="547">
                  <c:v>169.8</c:v>
                </c:pt>
                <c:pt idx="548">
                  <c:v>166.23</c:v>
                </c:pt>
                <c:pt idx="549">
                  <c:v>164.51</c:v>
                </c:pt>
                <c:pt idx="550">
                  <c:v>162.41</c:v>
                </c:pt>
                <c:pt idx="551">
                  <c:v>161.62</c:v>
                </c:pt>
                <c:pt idx="552">
                  <c:v>159.78</c:v>
                </c:pt>
                <c:pt idx="553">
                  <c:v>159.69</c:v>
                </c:pt>
                <c:pt idx="554">
                  <c:v>159.22</c:v>
                </c:pt>
                <c:pt idx="555">
                  <c:v>170.33</c:v>
                </c:pt>
                <c:pt idx="556">
                  <c:v>174.78</c:v>
                </c:pt>
                <c:pt idx="557">
                  <c:v>174.61</c:v>
                </c:pt>
                <c:pt idx="558">
                  <c:v>175.84</c:v>
                </c:pt>
                <c:pt idx="559">
                  <c:v>172.9</c:v>
                </c:pt>
                <c:pt idx="560">
                  <c:v>172.39</c:v>
                </c:pt>
                <c:pt idx="561">
                  <c:v>171.66</c:v>
                </c:pt>
                <c:pt idx="562">
                  <c:v>174.83</c:v>
                </c:pt>
                <c:pt idx="563">
                  <c:v>176.28</c:v>
                </c:pt>
                <c:pt idx="564">
                  <c:v>172.12</c:v>
                </c:pt>
                <c:pt idx="565">
                  <c:v>168.64</c:v>
                </c:pt>
                <c:pt idx="566">
                  <c:v>168.88</c:v>
                </c:pt>
                <c:pt idx="567">
                  <c:v>172.79</c:v>
                </c:pt>
                <c:pt idx="568">
                  <c:v>172.55</c:v>
                </c:pt>
                <c:pt idx="569">
                  <c:v>168.88</c:v>
                </c:pt>
                <c:pt idx="570">
                  <c:v>167.3</c:v>
                </c:pt>
                <c:pt idx="571">
                  <c:v>164.32</c:v>
                </c:pt>
                <c:pt idx="572">
                  <c:v>160.07</c:v>
                </c:pt>
                <c:pt idx="573">
                  <c:v>162.74</c:v>
                </c:pt>
                <c:pt idx="574">
                  <c:v>164.85</c:v>
                </c:pt>
                <c:pt idx="575">
                  <c:v>165.12</c:v>
                </c:pt>
                <c:pt idx="576">
                  <c:v>163.19999999999999</c:v>
                </c:pt>
                <c:pt idx="577">
                  <c:v>166.56</c:v>
                </c:pt>
                <c:pt idx="578">
                  <c:v>166.23</c:v>
                </c:pt>
                <c:pt idx="579">
                  <c:v>163.16999999999999</c:v>
                </c:pt>
                <c:pt idx="580">
                  <c:v>159.30000000000001</c:v>
                </c:pt>
                <c:pt idx="581">
                  <c:v>157.44</c:v>
                </c:pt>
                <c:pt idx="582">
                  <c:v>162.94999999999999</c:v>
                </c:pt>
                <c:pt idx="583">
                  <c:v>158.52000000000001</c:v>
                </c:pt>
                <c:pt idx="584">
                  <c:v>154.72999999999999</c:v>
                </c:pt>
                <c:pt idx="585">
                  <c:v>150.62</c:v>
                </c:pt>
                <c:pt idx="586">
                  <c:v>155.09</c:v>
                </c:pt>
                <c:pt idx="587">
                  <c:v>159.59</c:v>
                </c:pt>
                <c:pt idx="588">
                  <c:v>160.62</c:v>
                </c:pt>
                <c:pt idx="589">
                  <c:v>163.98</c:v>
                </c:pt>
                <c:pt idx="590">
                  <c:v>165.38</c:v>
                </c:pt>
                <c:pt idx="591">
                  <c:v>168.82</c:v>
                </c:pt>
                <c:pt idx="592">
                  <c:v>170.21</c:v>
                </c:pt>
                <c:pt idx="593">
                  <c:v>174.07</c:v>
                </c:pt>
                <c:pt idx="594">
                  <c:v>174.72</c:v>
                </c:pt>
                <c:pt idx="595">
                  <c:v>175.6</c:v>
                </c:pt>
                <c:pt idx="596">
                  <c:v>178.96</c:v>
                </c:pt>
                <c:pt idx="597">
                  <c:v>177.77</c:v>
                </c:pt>
                <c:pt idx="598">
                  <c:v>174.61</c:v>
                </c:pt>
                <c:pt idx="599">
                  <c:v>174.31</c:v>
                </c:pt>
                <c:pt idx="600">
                  <c:v>178.44</c:v>
                </c:pt>
                <c:pt idx="601">
                  <c:v>175.06</c:v>
                </c:pt>
                <c:pt idx="602">
                  <c:v>171.83</c:v>
                </c:pt>
                <c:pt idx="603">
                  <c:v>172.14</c:v>
                </c:pt>
                <c:pt idx="604">
                  <c:v>170.09</c:v>
                </c:pt>
                <c:pt idx="605">
                  <c:v>165.75</c:v>
                </c:pt>
                <c:pt idx="606">
                  <c:v>167.66</c:v>
                </c:pt>
                <c:pt idx="607">
                  <c:v>170.4</c:v>
                </c:pt>
                <c:pt idx="608">
                  <c:v>165.29</c:v>
                </c:pt>
                <c:pt idx="609">
                  <c:v>165.07</c:v>
                </c:pt>
                <c:pt idx="610">
                  <c:v>167.4</c:v>
                </c:pt>
                <c:pt idx="611">
                  <c:v>167.23</c:v>
                </c:pt>
                <c:pt idx="612">
                  <c:v>166.42</c:v>
                </c:pt>
                <c:pt idx="613">
                  <c:v>161.79</c:v>
                </c:pt>
                <c:pt idx="614">
                  <c:v>162.88</c:v>
                </c:pt>
                <c:pt idx="615">
                  <c:v>156.80000000000001</c:v>
                </c:pt>
                <c:pt idx="616">
                  <c:v>156.57</c:v>
                </c:pt>
                <c:pt idx="617">
                  <c:v>163.63999999999999</c:v>
                </c:pt>
                <c:pt idx="618">
                  <c:v>157.65</c:v>
                </c:pt>
                <c:pt idx="619">
                  <c:v>157.96</c:v>
                </c:pt>
                <c:pt idx="620">
                  <c:v>159.47999999999999</c:v>
                </c:pt>
                <c:pt idx="621">
                  <c:v>166.02</c:v>
                </c:pt>
                <c:pt idx="622">
                  <c:v>156.77000000000001</c:v>
                </c:pt>
                <c:pt idx="623">
                  <c:v>157.28</c:v>
                </c:pt>
                <c:pt idx="624">
                  <c:v>152.06</c:v>
                </c:pt>
                <c:pt idx="625">
                  <c:v>154.51</c:v>
                </c:pt>
                <c:pt idx="626">
                  <c:v>146.5</c:v>
                </c:pt>
                <c:pt idx="627">
                  <c:v>142.56</c:v>
                </c:pt>
                <c:pt idx="628">
                  <c:v>147.11000000000001</c:v>
                </c:pt>
                <c:pt idx="629">
                  <c:v>145.54</c:v>
                </c:pt>
                <c:pt idx="630">
                  <c:v>149.24</c:v>
                </c:pt>
                <c:pt idx="631">
                  <c:v>140.82</c:v>
                </c:pt>
                <c:pt idx="632">
                  <c:v>137.35</c:v>
                </c:pt>
                <c:pt idx="633">
                  <c:v>137.59</c:v>
                </c:pt>
                <c:pt idx="634">
                  <c:v>143.11000000000001</c:v>
                </c:pt>
                <c:pt idx="635">
                  <c:v>140.36000000000001</c:v>
                </c:pt>
                <c:pt idx="636">
                  <c:v>140.52000000000001</c:v>
                </c:pt>
                <c:pt idx="637">
                  <c:v>143.78</c:v>
                </c:pt>
                <c:pt idx="638">
                  <c:v>149.63999999999999</c:v>
                </c:pt>
                <c:pt idx="639">
                  <c:v>148.84</c:v>
                </c:pt>
                <c:pt idx="640">
                  <c:v>148.71</c:v>
                </c:pt>
                <c:pt idx="641">
                  <c:v>151.21</c:v>
                </c:pt>
                <c:pt idx="642">
                  <c:v>145.38</c:v>
                </c:pt>
                <c:pt idx="643">
                  <c:v>146.13999999999999</c:v>
                </c:pt>
                <c:pt idx="644">
                  <c:v>148.71</c:v>
                </c:pt>
                <c:pt idx="645">
                  <c:v>147.96</c:v>
                </c:pt>
                <c:pt idx="646">
                  <c:v>142.63999999999999</c:v>
                </c:pt>
                <c:pt idx="647">
                  <c:v>137.13</c:v>
                </c:pt>
                <c:pt idx="648">
                  <c:v>131.88</c:v>
                </c:pt>
                <c:pt idx="649">
                  <c:v>132.76</c:v>
                </c:pt>
                <c:pt idx="650">
                  <c:v>135.43</c:v>
                </c:pt>
                <c:pt idx="651">
                  <c:v>130.06</c:v>
                </c:pt>
                <c:pt idx="652">
                  <c:v>131.56</c:v>
                </c:pt>
                <c:pt idx="653">
                  <c:v>135.87</c:v>
                </c:pt>
                <c:pt idx="654">
                  <c:v>135.35</c:v>
                </c:pt>
                <c:pt idx="655">
                  <c:v>138.27000000000001</c:v>
                </c:pt>
                <c:pt idx="656">
                  <c:v>141.66</c:v>
                </c:pt>
                <c:pt idx="657">
                  <c:v>141.66</c:v>
                </c:pt>
                <c:pt idx="658">
                  <c:v>137.44</c:v>
                </c:pt>
                <c:pt idx="659">
                  <c:v>139.22999999999999</c:v>
                </c:pt>
                <c:pt idx="660">
                  <c:v>136.72</c:v>
                </c:pt>
                <c:pt idx="661">
                  <c:v>138.93</c:v>
                </c:pt>
                <c:pt idx="662">
                  <c:v>141.56</c:v>
                </c:pt>
                <c:pt idx="663">
                  <c:v>142.91999999999999</c:v>
                </c:pt>
                <c:pt idx="664">
                  <c:v>146.35</c:v>
                </c:pt>
                <c:pt idx="665">
                  <c:v>147.04</c:v>
                </c:pt>
                <c:pt idx="666">
                  <c:v>144.87</c:v>
                </c:pt>
                <c:pt idx="667">
                  <c:v>145.86000000000001</c:v>
                </c:pt>
                <c:pt idx="668">
                  <c:v>145.49</c:v>
                </c:pt>
                <c:pt idx="669">
                  <c:v>148.47</c:v>
                </c:pt>
                <c:pt idx="670">
                  <c:v>150.16999999999999</c:v>
                </c:pt>
                <c:pt idx="671">
                  <c:v>147.07</c:v>
                </c:pt>
                <c:pt idx="672">
                  <c:v>151</c:v>
                </c:pt>
                <c:pt idx="673">
                  <c:v>153.04</c:v>
                </c:pt>
                <c:pt idx="674">
                  <c:v>155.35</c:v>
                </c:pt>
                <c:pt idx="675">
                  <c:v>154.09</c:v>
                </c:pt>
                <c:pt idx="676">
                  <c:v>152.94999999999999</c:v>
                </c:pt>
                <c:pt idx="677">
                  <c:v>151.6</c:v>
                </c:pt>
                <c:pt idx="678">
                  <c:v>156.79</c:v>
                </c:pt>
                <c:pt idx="679">
                  <c:v>157.35</c:v>
                </c:pt>
                <c:pt idx="680">
                  <c:v>162.51</c:v>
                </c:pt>
                <c:pt idx="681">
                  <c:v>161.51</c:v>
                </c:pt>
                <c:pt idx="682">
                  <c:v>160.01</c:v>
                </c:pt>
                <c:pt idx="683">
                  <c:v>166.13</c:v>
                </c:pt>
                <c:pt idx="684">
                  <c:v>165.81</c:v>
                </c:pt>
                <c:pt idx="685">
                  <c:v>165.35</c:v>
                </c:pt>
                <c:pt idx="686">
                  <c:v>164.87</c:v>
                </c:pt>
                <c:pt idx="687">
                  <c:v>164.92</c:v>
                </c:pt>
                <c:pt idx="688">
                  <c:v>169.24</c:v>
                </c:pt>
                <c:pt idx="689">
                  <c:v>168.49</c:v>
                </c:pt>
                <c:pt idx="690">
                  <c:v>172.1</c:v>
                </c:pt>
                <c:pt idx="691">
                  <c:v>173.19</c:v>
                </c:pt>
                <c:pt idx="692">
                  <c:v>173.03</c:v>
                </c:pt>
                <c:pt idx="693">
                  <c:v>174.55</c:v>
                </c:pt>
                <c:pt idx="694">
                  <c:v>174.15</c:v>
                </c:pt>
                <c:pt idx="695">
                  <c:v>171.52</c:v>
                </c:pt>
                <c:pt idx="696">
                  <c:v>167.57</c:v>
                </c:pt>
                <c:pt idx="697">
                  <c:v>167.23</c:v>
                </c:pt>
                <c:pt idx="698">
                  <c:v>167.53</c:v>
                </c:pt>
                <c:pt idx="699">
                  <c:v>170.03</c:v>
                </c:pt>
                <c:pt idx="700">
                  <c:v>163.62</c:v>
                </c:pt>
                <c:pt idx="701">
                  <c:v>161.38</c:v>
                </c:pt>
                <c:pt idx="702">
                  <c:v>158.91</c:v>
                </c:pt>
                <c:pt idx="703">
                  <c:v>157.22</c:v>
                </c:pt>
                <c:pt idx="704">
                  <c:v>157.96</c:v>
                </c:pt>
                <c:pt idx="705">
                  <c:v>155.81</c:v>
                </c:pt>
                <c:pt idx="706">
                  <c:v>154.53</c:v>
                </c:pt>
                <c:pt idx="707">
                  <c:v>155.96</c:v>
                </c:pt>
                <c:pt idx="708">
                  <c:v>154.46</c:v>
                </c:pt>
                <c:pt idx="709">
                  <c:v>157.37</c:v>
                </c:pt>
                <c:pt idx="710">
                  <c:v>163.43</c:v>
                </c:pt>
                <c:pt idx="711">
                  <c:v>153.84</c:v>
                </c:pt>
                <c:pt idx="712">
                  <c:v>155.31</c:v>
                </c:pt>
                <c:pt idx="713">
                  <c:v>152.37</c:v>
                </c:pt>
                <c:pt idx="714">
                  <c:v>150.69999999999999</c:v>
                </c:pt>
                <c:pt idx="715">
                  <c:v>154.47999999999999</c:v>
                </c:pt>
                <c:pt idx="716">
                  <c:v>156.9</c:v>
                </c:pt>
                <c:pt idx="717">
                  <c:v>153.72</c:v>
                </c:pt>
                <c:pt idx="718">
                  <c:v>152.74</c:v>
                </c:pt>
                <c:pt idx="719">
                  <c:v>150.43</c:v>
                </c:pt>
                <c:pt idx="720">
                  <c:v>150.77000000000001</c:v>
                </c:pt>
                <c:pt idx="721">
                  <c:v>151.76</c:v>
                </c:pt>
                <c:pt idx="722">
                  <c:v>149.84</c:v>
                </c:pt>
                <c:pt idx="723">
                  <c:v>142.47999999999999</c:v>
                </c:pt>
                <c:pt idx="724">
                  <c:v>138.19999999999999</c:v>
                </c:pt>
                <c:pt idx="725">
                  <c:v>142.44999999999999</c:v>
                </c:pt>
                <c:pt idx="726">
                  <c:v>146.1</c:v>
                </c:pt>
                <c:pt idx="727">
                  <c:v>146.4</c:v>
                </c:pt>
                <c:pt idx="728">
                  <c:v>145.43</c:v>
                </c:pt>
                <c:pt idx="729">
                  <c:v>140.09</c:v>
                </c:pt>
                <c:pt idx="730">
                  <c:v>140.41999999999999</c:v>
                </c:pt>
                <c:pt idx="731">
                  <c:v>138.97999999999999</c:v>
                </c:pt>
                <c:pt idx="732">
                  <c:v>138.34</c:v>
                </c:pt>
                <c:pt idx="733">
                  <c:v>142.99</c:v>
                </c:pt>
                <c:pt idx="734">
                  <c:v>138.38</c:v>
                </c:pt>
                <c:pt idx="735">
                  <c:v>142.41</c:v>
                </c:pt>
                <c:pt idx="736">
                  <c:v>143.75</c:v>
                </c:pt>
                <c:pt idx="737">
                  <c:v>143.86000000000001</c:v>
                </c:pt>
                <c:pt idx="738">
                  <c:v>143.38999999999999</c:v>
                </c:pt>
                <c:pt idx="739">
                  <c:v>147.27000000000001</c:v>
                </c:pt>
                <c:pt idx="740">
                  <c:v>149.44999999999999</c:v>
                </c:pt>
                <c:pt idx="741">
                  <c:v>152.34</c:v>
                </c:pt>
                <c:pt idx="742">
                  <c:v>149.35</c:v>
                </c:pt>
                <c:pt idx="743">
                  <c:v>144.80000000000001</c:v>
                </c:pt>
                <c:pt idx="744">
                  <c:v>155.74</c:v>
                </c:pt>
                <c:pt idx="745">
                  <c:v>153.34</c:v>
                </c:pt>
                <c:pt idx="746">
                  <c:v>150.65</c:v>
                </c:pt>
                <c:pt idx="747">
                  <c:v>145.03</c:v>
                </c:pt>
                <c:pt idx="748">
                  <c:v>138.88</c:v>
                </c:pt>
                <c:pt idx="749">
                  <c:v>138.38</c:v>
                </c:pt>
                <c:pt idx="750">
                  <c:v>138.91999999999999</c:v>
                </c:pt>
                <c:pt idx="751">
                  <c:v>139.5</c:v>
                </c:pt>
                <c:pt idx="752">
                  <c:v>134.87</c:v>
                </c:pt>
                <c:pt idx="753">
                  <c:v>146.87</c:v>
                </c:pt>
                <c:pt idx="754">
                  <c:v>149.69999999999999</c:v>
                </c:pt>
                <c:pt idx="755">
                  <c:v>148.28</c:v>
                </c:pt>
                <c:pt idx="756">
                  <c:v>150.04</c:v>
                </c:pt>
                <c:pt idx="757">
                  <c:v>148.79</c:v>
                </c:pt>
                <c:pt idx="758">
                  <c:v>150.72</c:v>
                </c:pt>
                <c:pt idx="759">
                  <c:v>151.29</c:v>
                </c:pt>
                <c:pt idx="760">
                  <c:v>148.01</c:v>
                </c:pt>
                <c:pt idx="761">
                  <c:v>150.18</c:v>
                </c:pt>
                <c:pt idx="762">
                  <c:v>151.07</c:v>
                </c:pt>
                <c:pt idx="763">
                  <c:v>148.11000000000001</c:v>
                </c:pt>
                <c:pt idx="764">
                  <c:v>144.22</c:v>
                </c:pt>
                <c:pt idx="765">
                  <c:v>141.16999999999999</c:v>
                </c:pt>
                <c:pt idx="766">
                  <c:v>148.03</c:v>
                </c:pt>
                <c:pt idx="767">
                  <c:v>148.31</c:v>
                </c:pt>
                <c:pt idx="768">
                  <c:v>147.81</c:v>
                </c:pt>
                <c:pt idx="769">
                  <c:v>146.63</c:v>
                </c:pt>
                <c:pt idx="770">
                  <c:v>142.91</c:v>
                </c:pt>
                <c:pt idx="771">
                  <c:v>140.94</c:v>
                </c:pt>
                <c:pt idx="772">
                  <c:v>142.65</c:v>
                </c:pt>
                <c:pt idx="773">
                  <c:v>142.16</c:v>
                </c:pt>
                <c:pt idx="774">
                  <c:v>144.49</c:v>
                </c:pt>
                <c:pt idx="775">
                  <c:v>145.47</c:v>
                </c:pt>
                <c:pt idx="776">
                  <c:v>143.21</c:v>
                </c:pt>
                <c:pt idx="777">
                  <c:v>136.5</c:v>
                </c:pt>
                <c:pt idx="778">
                  <c:v>134.51</c:v>
                </c:pt>
                <c:pt idx="779">
                  <c:v>132.37</c:v>
                </c:pt>
                <c:pt idx="780">
                  <c:v>132.30000000000001</c:v>
                </c:pt>
                <c:pt idx="781">
                  <c:v>135.44999999999999</c:v>
                </c:pt>
                <c:pt idx="782">
                  <c:v>132.22999999999999</c:v>
                </c:pt>
                <c:pt idx="783">
                  <c:v>131.86000000000001</c:v>
                </c:pt>
                <c:pt idx="784">
                  <c:v>130.03</c:v>
                </c:pt>
                <c:pt idx="785">
                  <c:v>126.04</c:v>
                </c:pt>
                <c:pt idx="786">
                  <c:v>129.61000000000001</c:v>
                </c:pt>
                <c:pt idx="787">
                  <c:v>129.93</c:v>
                </c:pt>
                <c:pt idx="788">
                  <c:v>125.07</c:v>
                </c:pt>
                <c:pt idx="789">
                  <c:v>126.36</c:v>
                </c:pt>
                <c:pt idx="790">
                  <c:v>125.02</c:v>
                </c:pt>
                <c:pt idx="791">
                  <c:v>129.62</c:v>
                </c:pt>
                <c:pt idx="792">
                  <c:v>130.15</c:v>
                </c:pt>
                <c:pt idx="793">
                  <c:v>130.72999999999999</c:v>
                </c:pt>
                <c:pt idx="794">
                  <c:v>133.49</c:v>
                </c:pt>
                <c:pt idx="795">
                  <c:v>133.41</c:v>
                </c:pt>
                <c:pt idx="796">
                  <c:v>134.76</c:v>
                </c:pt>
                <c:pt idx="797">
                  <c:v>135.94</c:v>
                </c:pt>
                <c:pt idx="798">
                  <c:v>135.21</c:v>
                </c:pt>
                <c:pt idx="799">
                  <c:v>135.27000000000001</c:v>
                </c:pt>
                <c:pt idx="800">
                  <c:v>137.87</c:v>
                </c:pt>
                <c:pt idx="801">
                  <c:v>141.11000000000001</c:v>
                </c:pt>
                <c:pt idx="802">
                  <c:v>142.53</c:v>
                </c:pt>
                <c:pt idx="803">
                  <c:v>141.86000000000001</c:v>
                </c:pt>
                <c:pt idx="804">
                  <c:v>143.96</c:v>
                </c:pt>
                <c:pt idx="805">
                  <c:v>145.93</c:v>
                </c:pt>
                <c:pt idx="806">
                  <c:v>143</c:v>
                </c:pt>
                <c:pt idx="807">
                  <c:v>144.29</c:v>
                </c:pt>
                <c:pt idx="808">
                  <c:v>145.43</c:v>
                </c:pt>
                <c:pt idx="809">
                  <c:v>150.82</c:v>
                </c:pt>
                <c:pt idx="810">
                  <c:v>154.5</c:v>
                </c:pt>
                <c:pt idx="811">
                  <c:v>151.72999999999999</c:v>
                </c:pt>
                <c:pt idx="812">
                  <c:v>154.65</c:v>
                </c:pt>
                <c:pt idx="813">
                  <c:v>151.91999999999999</c:v>
                </c:pt>
                <c:pt idx="814">
                  <c:v>150.87</c:v>
                </c:pt>
                <c:pt idx="815">
                  <c:v>151.01</c:v>
                </c:pt>
                <c:pt idx="816">
                  <c:v>153.85</c:v>
                </c:pt>
                <c:pt idx="817">
                  <c:v>153.19999999999999</c:v>
                </c:pt>
                <c:pt idx="818">
                  <c:v>155.33000000000001</c:v>
                </c:pt>
                <c:pt idx="819">
                  <c:v>153.71</c:v>
                </c:pt>
                <c:pt idx="820">
                  <c:v>152.55000000000001</c:v>
                </c:pt>
                <c:pt idx="821">
                  <c:v>148.47999999999999</c:v>
                </c:pt>
                <c:pt idx="822">
                  <c:v>148.91</c:v>
                </c:pt>
                <c:pt idx="823">
                  <c:v>149.4</c:v>
                </c:pt>
                <c:pt idx="824">
                  <c:v>146.71</c:v>
                </c:pt>
                <c:pt idx="825">
                  <c:v>147.91999999999999</c:v>
                </c:pt>
                <c:pt idx="826">
                  <c:v>147.41</c:v>
                </c:pt>
                <c:pt idx="827">
                  <c:v>145.31</c:v>
                </c:pt>
                <c:pt idx="828">
                  <c:v>145.91</c:v>
                </c:pt>
                <c:pt idx="829">
                  <c:v>151.03</c:v>
                </c:pt>
                <c:pt idx="830">
                  <c:v>153.83000000000001</c:v>
                </c:pt>
                <c:pt idx="831">
                  <c:v>151.6</c:v>
                </c:pt>
                <c:pt idx="832">
                  <c:v>152.87</c:v>
                </c:pt>
                <c:pt idx="833">
                  <c:v>150.59</c:v>
                </c:pt>
                <c:pt idx="834">
                  <c:v>148.5</c:v>
                </c:pt>
                <c:pt idx="835">
                  <c:v>150.47</c:v>
                </c:pt>
                <c:pt idx="836">
                  <c:v>152.59</c:v>
                </c:pt>
                <c:pt idx="837">
                  <c:v>152.99</c:v>
                </c:pt>
                <c:pt idx="838">
                  <c:v>155.85</c:v>
                </c:pt>
                <c:pt idx="839">
                  <c:v>155</c:v>
                </c:pt>
                <c:pt idx="840">
                  <c:v>157.4</c:v>
                </c:pt>
                <c:pt idx="841">
                  <c:v>159.28</c:v>
                </c:pt>
                <c:pt idx="842">
                  <c:v>157.83000000000001</c:v>
                </c:pt>
                <c:pt idx="843">
                  <c:v>158.93</c:v>
                </c:pt>
                <c:pt idx="844">
                  <c:v>160.25</c:v>
                </c:pt>
                <c:pt idx="845">
                  <c:v>158.28</c:v>
                </c:pt>
                <c:pt idx="846">
                  <c:v>157.65</c:v>
                </c:pt>
                <c:pt idx="847">
                  <c:v>160.77000000000001</c:v>
                </c:pt>
                <c:pt idx="848">
                  <c:v>162.36000000000001</c:v>
                </c:pt>
                <c:pt idx="849">
                  <c:v>164.9</c:v>
                </c:pt>
                <c:pt idx="850">
                  <c:v>166.17</c:v>
                </c:pt>
                <c:pt idx="851">
                  <c:v>165.63</c:v>
                </c:pt>
                <c:pt idx="852">
                  <c:v>163.76</c:v>
                </c:pt>
                <c:pt idx="853">
                  <c:v>164.66</c:v>
                </c:pt>
                <c:pt idx="854">
                  <c:v>162.03</c:v>
                </c:pt>
                <c:pt idx="855">
                  <c:v>160.80000000000001</c:v>
                </c:pt>
                <c:pt idx="856">
                  <c:v>160.1</c:v>
                </c:pt>
                <c:pt idx="857">
                  <c:v>165.56</c:v>
                </c:pt>
                <c:pt idx="858">
                  <c:v>165.21</c:v>
                </c:pt>
                <c:pt idx="859">
                  <c:v>165.23</c:v>
                </c:pt>
                <c:pt idx="860">
                  <c:v>166.47</c:v>
                </c:pt>
                <c:pt idx="861">
                  <c:v>167.63</c:v>
                </c:pt>
                <c:pt idx="862">
                  <c:v>166.65</c:v>
                </c:pt>
                <c:pt idx="863">
                  <c:v>165.02</c:v>
                </c:pt>
                <c:pt idx="864">
                  <c:v>165.33</c:v>
                </c:pt>
                <c:pt idx="865">
                  <c:v>163.77000000000001</c:v>
                </c:pt>
                <c:pt idx="866">
                  <c:v>163.76</c:v>
                </c:pt>
                <c:pt idx="867">
                  <c:v>168.41</c:v>
                </c:pt>
                <c:pt idx="868">
                  <c:v>169.68</c:v>
                </c:pt>
                <c:pt idx="869">
                  <c:v>169.59</c:v>
                </c:pt>
                <c:pt idx="870">
                  <c:v>168.54</c:v>
                </c:pt>
                <c:pt idx="871">
                  <c:v>167.45</c:v>
                </c:pt>
                <c:pt idx="872">
                  <c:v>165.79</c:v>
                </c:pt>
                <c:pt idx="873">
                  <c:v>173.57</c:v>
                </c:pt>
                <c:pt idx="874">
                  <c:v>173.5</c:v>
                </c:pt>
                <c:pt idx="875">
                  <c:v>171.77</c:v>
                </c:pt>
                <c:pt idx="876">
                  <c:v>173.56</c:v>
                </c:pt>
                <c:pt idx="877">
                  <c:v>173.75</c:v>
                </c:pt>
                <c:pt idx="878">
                  <c:v>172.57</c:v>
                </c:pt>
                <c:pt idx="879">
                  <c:v>172.07</c:v>
                </c:pt>
                <c:pt idx="880">
                  <c:v>172.07</c:v>
                </c:pt>
                <c:pt idx="881">
                  <c:v>172.69</c:v>
                </c:pt>
                <c:pt idx="882">
                  <c:v>175.05</c:v>
                </c:pt>
                <c:pt idx="883">
                  <c:v>175.16</c:v>
                </c:pt>
                <c:pt idx="884">
                  <c:v>174.2</c:v>
                </c:pt>
                <c:pt idx="885">
                  <c:v>171.56</c:v>
                </c:pt>
                <c:pt idx="886">
                  <c:v>171.84</c:v>
                </c:pt>
                <c:pt idx="887">
                  <c:v>172.99</c:v>
                </c:pt>
                <c:pt idx="888">
                  <c:v>175.43</c:v>
                </c:pt>
                <c:pt idx="889">
                  <c:v>177.3</c:v>
                </c:pt>
                <c:pt idx="890">
                  <c:v>177.25</c:v>
                </c:pt>
                <c:pt idx="891">
                  <c:v>180.09</c:v>
                </c:pt>
                <c:pt idx="892">
                  <c:v>180.95</c:v>
                </c:pt>
                <c:pt idx="893">
                  <c:v>179.58</c:v>
                </c:pt>
                <c:pt idx="894">
                  <c:v>179.21</c:v>
                </c:pt>
                <c:pt idx="895">
                  <c:v>177.82</c:v>
                </c:pt>
                <c:pt idx="896">
                  <c:v>180.57</c:v>
                </c:pt>
                <c:pt idx="897">
                  <c:v>180.96</c:v>
                </c:pt>
                <c:pt idx="898">
                  <c:v>183.79</c:v>
                </c:pt>
                <c:pt idx="899">
                  <c:v>183.31</c:v>
                </c:pt>
                <c:pt idx="900">
                  <c:v>183.95</c:v>
                </c:pt>
                <c:pt idx="901">
                  <c:v>186.01</c:v>
                </c:pt>
                <c:pt idx="902">
                  <c:v>184.92</c:v>
                </c:pt>
                <c:pt idx="903">
                  <c:v>185.01</c:v>
                </c:pt>
                <c:pt idx="904">
                  <c:v>183.96</c:v>
                </c:pt>
                <c:pt idx="905">
                  <c:v>187</c:v>
                </c:pt>
                <c:pt idx="906">
                  <c:v>186.68</c:v>
                </c:pt>
                <c:pt idx="907">
                  <c:v>185.27</c:v>
                </c:pt>
                <c:pt idx="908">
                  <c:v>188.06</c:v>
                </c:pt>
                <c:pt idx="909">
                  <c:v>189.25</c:v>
                </c:pt>
                <c:pt idx="910">
                  <c:v>189.59</c:v>
                </c:pt>
                <c:pt idx="911">
                  <c:v>193.97</c:v>
                </c:pt>
                <c:pt idx="912">
                  <c:v>192.46</c:v>
                </c:pt>
                <c:pt idx="913">
                  <c:v>191.33</c:v>
                </c:pt>
                <c:pt idx="914">
                  <c:v>191.81</c:v>
                </c:pt>
                <c:pt idx="915">
                  <c:v>190.68</c:v>
                </c:pt>
                <c:pt idx="916">
                  <c:v>188.61</c:v>
                </c:pt>
                <c:pt idx="917">
                  <c:v>188.08</c:v>
                </c:pt>
                <c:pt idx="918">
                  <c:v>189.77</c:v>
                </c:pt>
                <c:pt idx="919">
                  <c:v>190.54</c:v>
                </c:pt>
                <c:pt idx="920">
                  <c:v>190.69</c:v>
                </c:pt>
                <c:pt idx="921">
                  <c:v>193.99</c:v>
                </c:pt>
                <c:pt idx="922">
                  <c:v>193.73</c:v>
                </c:pt>
                <c:pt idx="923">
                  <c:v>195.1</c:v>
                </c:pt>
                <c:pt idx="924">
                  <c:v>193.13</c:v>
                </c:pt>
                <c:pt idx="925">
                  <c:v>191.94</c:v>
                </c:pt>
                <c:pt idx="926">
                  <c:v>192.75</c:v>
                </c:pt>
                <c:pt idx="927">
                  <c:v>193.62</c:v>
                </c:pt>
                <c:pt idx="928">
                  <c:v>194.5</c:v>
                </c:pt>
                <c:pt idx="929">
                  <c:v>193.22</c:v>
                </c:pt>
                <c:pt idx="930">
                  <c:v>195.83</c:v>
                </c:pt>
                <c:pt idx="931">
                  <c:v>196.45</c:v>
                </c:pt>
                <c:pt idx="932">
                  <c:v>195.61</c:v>
                </c:pt>
                <c:pt idx="933">
                  <c:v>192.58</c:v>
                </c:pt>
                <c:pt idx="934">
                  <c:v>191.17</c:v>
                </c:pt>
                <c:pt idx="935">
                  <c:v>181.99</c:v>
                </c:pt>
                <c:pt idx="936">
                  <c:v>178.85</c:v>
                </c:pt>
                <c:pt idx="937">
                  <c:v>179.8</c:v>
                </c:pt>
                <c:pt idx="938">
                  <c:v>178.19</c:v>
                </c:pt>
                <c:pt idx="939">
                  <c:v>177.97</c:v>
                </c:pt>
                <c:pt idx="940">
                  <c:v>177.79</c:v>
                </c:pt>
                <c:pt idx="941">
                  <c:v>179.46</c:v>
                </c:pt>
                <c:pt idx="942">
                  <c:v>177.45</c:v>
                </c:pt>
                <c:pt idx="943">
                  <c:v>176.57</c:v>
                </c:pt>
                <c:pt idx="944">
                  <c:v>174</c:v>
                </c:pt>
                <c:pt idx="945">
                  <c:v>174.49</c:v>
                </c:pt>
                <c:pt idx="946">
                  <c:v>175.84</c:v>
                </c:pt>
                <c:pt idx="947">
                  <c:v>177.23</c:v>
                </c:pt>
                <c:pt idx="948">
                  <c:v>181.12</c:v>
                </c:pt>
                <c:pt idx="949">
                  <c:v>176.38</c:v>
                </c:pt>
                <c:pt idx="950">
                  <c:v>178.61</c:v>
                </c:pt>
                <c:pt idx="951">
                  <c:v>180.19</c:v>
                </c:pt>
                <c:pt idx="952">
                  <c:v>184.12</c:v>
                </c:pt>
                <c:pt idx="953">
                  <c:v>187.65</c:v>
                </c:pt>
                <c:pt idx="954">
                  <c:v>187.87</c:v>
                </c:pt>
                <c:pt idx="955">
                  <c:v>189.46</c:v>
                </c:pt>
                <c:pt idx="956">
                  <c:v>189.7</c:v>
                </c:pt>
                <c:pt idx="957">
                  <c:v>182.91</c:v>
                </c:pt>
                <c:pt idx="958">
                  <c:v>177.56</c:v>
                </c:pt>
                <c:pt idx="959">
                  <c:v>178.18</c:v>
                </c:pt>
                <c:pt idx="960">
                  <c:v>179.36</c:v>
                </c:pt>
                <c:pt idx="961">
                  <c:v>176.3</c:v>
                </c:pt>
                <c:pt idx="962">
                  <c:v>174.21</c:v>
                </c:pt>
                <c:pt idx="963">
                  <c:v>175.74</c:v>
                </c:pt>
                <c:pt idx="964">
                  <c:v>175.01</c:v>
                </c:pt>
                <c:pt idx="965">
                  <c:v>177.97</c:v>
                </c:pt>
                <c:pt idx="966">
                  <c:v>179.07</c:v>
                </c:pt>
                <c:pt idx="967">
                  <c:v>175.49</c:v>
                </c:pt>
                <c:pt idx="968">
                  <c:v>173.93</c:v>
                </c:pt>
                <c:pt idx="969">
                  <c:v>174.79</c:v>
                </c:pt>
                <c:pt idx="970">
                  <c:v>176.08</c:v>
                </c:pt>
                <c:pt idx="971">
                  <c:v>171.96</c:v>
                </c:pt>
                <c:pt idx="972">
                  <c:v>170.43</c:v>
                </c:pt>
                <c:pt idx="973">
                  <c:v>170.69</c:v>
                </c:pt>
                <c:pt idx="974">
                  <c:v>171.21</c:v>
                </c:pt>
                <c:pt idx="975">
                  <c:v>173.75</c:v>
                </c:pt>
                <c:pt idx="976">
                  <c:v>172.4</c:v>
                </c:pt>
                <c:pt idx="977">
                  <c:v>173.66</c:v>
                </c:pt>
                <c:pt idx="978">
                  <c:v>174.91</c:v>
                </c:pt>
                <c:pt idx="979">
                  <c:v>177.49</c:v>
                </c:pt>
                <c:pt idx="980">
                  <c:v>178.99</c:v>
                </c:pt>
                <c:pt idx="981">
                  <c:v>178.39</c:v>
                </c:pt>
                <c:pt idx="982">
                  <c:v>179.8</c:v>
                </c:pt>
                <c:pt idx="983">
                  <c:v>180.71</c:v>
                </c:pt>
                <c:pt idx="984">
                  <c:v>178.85</c:v>
                </c:pt>
                <c:pt idx="985">
                  <c:v>178.72</c:v>
                </c:pt>
                <c:pt idx="986">
                  <c:v>177.15</c:v>
                </c:pt>
                <c:pt idx="987">
                  <c:v>175.84</c:v>
                </c:pt>
                <c:pt idx="988">
                  <c:v>175.46</c:v>
                </c:pt>
                <c:pt idx="989">
                  <c:v>172.88</c:v>
                </c:pt>
                <c:pt idx="990">
                  <c:v>173</c:v>
                </c:pt>
                <c:pt idx="991">
                  <c:v>173.44</c:v>
                </c:pt>
                <c:pt idx="992">
                  <c:v>171.1</c:v>
                </c:pt>
                <c:pt idx="993">
                  <c:v>166.89</c:v>
                </c:pt>
                <c:pt idx="994">
                  <c:v>168.22</c:v>
                </c:pt>
                <c:pt idx="995">
                  <c:v>170.29</c:v>
                </c:pt>
                <c:pt idx="996">
                  <c:v>170.77</c:v>
                </c:pt>
                <c:pt idx="997">
                  <c:v>173.97</c:v>
                </c:pt>
                <c:pt idx="998">
                  <c:v>177.57</c:v>
                </c:pt>
                <c:pt idx="999">
                  <c:v>176.65</c:v>
                </c:pt>
                <c:pt idx="1000">
                  <c:v>179.23</c:v>
                </c:pt>
                <c:pt idx="1001">
                  <c:v>181.82</c:v>
                </c:pt>
                <c:pt idx="1002">
                  <c:v>182.89</c:v>
                </c:pt>
                <c:pt idx="1003">
                  <c:v>182.41</c:v>
                </c:pt>
                <c:pt idx="1004">
                  <c:v>186.4</c:v>
                </c:pt>
                <c:pt idx="1005">
                  <c:v>184.8</c:v>
                </c:pt>
                <c:pt idx="1006">
                  <c:v>187.44</c:v>
                </c:pt>
                <c:pt idx="1007">
                  <c:v>188.01</c:v>
                </c:pt>
                <c:pt idx="1008">
                  <c:v>189.71</c:v>
                </c:pt>
                <c:pt idx="1009">
                  <c:v>189.69</c:v>
                </c:pt>
                <c:pt idx="1010">
                  <c:v>191.45</c:v>
                </c:pt>
                <c:pt idx="1011">
                  <c:v>190.64</c:v>
                </c:pt>
                <c:pt idx="1012">
                  <c:v>191.31</c:v>
                </c:pt>
                <c:pt idx="1013">
                  <c:v>189.97</c:v>
                </c:pt>
                <c:pt idx="1014">
                  <c:v>189.79</c:v>
                </c:pt>
                <c:pt idx="1015">
                  <c:v>190.4</c:v>
                </c:pt>
                <c:pt idx="1016">
                  <c:v>189.37</c:v>
                </c:pt>
                <c:pt idx="1017">
                  <c:v>189.95</c:v>
                </c:pt>
                <c:pt idx="1018">
                  <c:v>191.24</c:v>
                </c:pt>
                <c:pt idx="1019">
                  <c:v>189.43</c:v>
                </c:pt>
                <c:pt idx="1020">
                  <c:v>193.42</c:v>
                </c:pt>
                <c:pt idx="1021">
                  <c:v>192.32</c:v>
                </c:pt>
                <c:pt idx="1022">
                  <c:v>194.27</c:v>
                </c:pt>
                <c:pt idx="1023">
                  <c:v>195.71</c:v>
                </c:pt>
                <c:pt idx="1024">
                  <c:v>193.18</c:v>
                </c:pt>
                <c:pt idx="1025">
                  <c:v>194.71</c:v>
                </c:pt>
                <c:pt idx="1026">
                  <c:v>197.96</c:v>
                </c:pt>
                <c:pt idx="1027">
                  <c:v>198.11</c:v>
                </c:pt>
                <c:pt idx="1028">
                  <c:v>197.57</c:v>
                </c:pt>
                <c:pt idx="1029">
                  <c:v>195.89</c:v>
                </c:pt>
                <c:pt idx="1030">
                  <c:v>196.94</c:v>
                </c:pt>
                <c:pt idx="1031">
                  <c:v>194.83</c:v>
                </c:pt>
                <c:pt idx="1032">
                  <c:v>194.68</c:v>
                </c:pt>
                <c:pt idx="1033">
                  <c:v>193.6</c:v>
                </c:pt>
                <c:pt idx="1034">
                  <c:v>193.05</c:v>
                </c:pt>
                <c:pt idx="1035">
                  <c:v>193.15</c:v>
                </c:pt>
                <c:pt idx="1036">
                  <c:v>193.58</c:v>
                </c:pt>
                <c:pt idx="1037">
                  <c:v>192.53</c:v>
                </c:pt>
                <c:pt idx="1038">
                  <c:v>185.64</c:v>
                </c:pt>
                <c:pt idx="1039">
                  <c:v>184.25</c:v>
                </c:pt>
                <c:pt idx="1040">
                  <c:v>181.91</c:v>
                </c:pt>
                <c:pt idx="1041">
                  <c:v>181.18</c:v>
                </c:pt>
                <c:pt idx="1042">
                  <c:v>185.56</c:v>
                </c:pt>
                <c:pt idx="1043">
                  <c:v>185.14</c:v>
                </c:pt>
                <c:pt idx="1044">
                  <c:v>186.19</c:v>
                </c:pt>
                <c:pt idx="1045">
                  <c:v>185.59</c:v>
                </c:pt>
                <c:pt idx="1046">
                  <c:v>185.92</c:v>
                </c:pt>
                <c:pt idx="1047">
                  <c:v>183.63</c:v>
                </c:pt>
                <c:pt idx="1048">
                  <c:v>182.68</c:v>
                </c:pt>
                <c:pt idx="1049">
                  <c:v>188.63</c:v>
                </c:pt>
                <c:pt idx="1050">
                  <c:v>191.56</c:v>
                </c:pt>
                <c:pt idx="1051">
                  <c:v>193.89</c:v>
                </c:pt>
                <c:pt idx="1052">
                  <c:v>195.18</c:v>
                </c:pt>
                <c:pt idx="1053">
                  <c:v>194.5</c:v>
                </c:pt>
                <c:pt idx="1054">
                  <c:v>194.17</c:v>
                </c:pt>
                <c:pt idx="1055">
                  <c:v>192.42</c:v>
                </c:pt>
                <c:pt idx="1056">
                  <c:v>191.73</c:v>
                </c:pt>
                <c:pt idx="1057">
                  <c:v>188.04</c:v>
                </c:pt>
                <c:pt idx="1058">
                  <c:v>184.4</c:v>
                </c:pt>
                <c:pt idx="1059">
                  <c:v>186.86</c:v>
                </c:pt>
                <c:pt idx="1060">
                  <c:v>185.85</c:v>
                </c:pt>
                <c:pt idx="1061">
                  <c:v>187.68</c:v>
                </c:pt>
                <c:pt idx="1062">
                  <c:v>189.3</c:v>
                </c:pt>
                <c:pt idx="1063">
                  <c:v>189.41</c:v>
                </c:pt>
                <c:pt idx="1064">
                  <c:v>188.32</c:v>
                </c:pt>
                <c:pt idx="1065">
                  <c:v>188.85</c:v>
                </c:pt>
                <c:pt idx="1066">
                  <c:v>187.15</c:v>
                </c:pt>
                <c:pt idx="1067">
                  <c:v>185.04</c:v>
                </c:pt>
                <c:pt idx="1068">
                  <c:v>184.15</c:v>
                </c:pt>
                <c:pt idx="1069">
                  <c:v>183.86</c:v>
                </c:pt>
                <c:pt idx="1070">
                  <c:v>182.31</c:v>
                </c:pt>
                <c:pt idx="1071">
                  <c:v>181.56</c:v>
                </c:pt>
                <c:pt idx="1072">
                  <c:v>182.32</c:v>
                </c:pt>
                <c:pt idx="1073">
                  <c:v>184.37</c:v>
                </c:pt>
                <c:pt idx="1074">
                  <c:v>182.52</c:v>
                </c:pt>
                <c:pt idx="1075">
                  <c:v>181.16</c:v>
                </c:pt>
                <c:pt idx="1076">
                  <c:v>182.63</c:v>
                </c:pt>
                <c:pt idx="1077">
                  <c:v>181.42</c:v>
                </c:pt>
                <c:pt idx="1078">
                  <c:v>180.75</c:v>
                </c:pt>
                <c:pt idx="1079">
                  <c:v>179.66</c:v>
                </c:pt>
                <c:pt idx="1080">
                  <c:v>175.1</c:v>
                </c:pt>
                <c:pt idx="1081">
                  <c:v>170.12</c:v>
                </c:pt>
                <c:pt idx="1082">
                  <c:v>169.12</c:v>
                </c:pt>
                <c:pt idx="1083">
                  <c:v>169</c:v>
                </c:pt>
                <c:pt idx="1084">
                  <c:v>170.73</c:v>
                </c:pt>
                <c:pt idx="1085">
                  <c:v>172.75</c:v>
                </c:pt>
                <c:pt idx="1086">
                  <c:v>173.23</c:v>
                </c:pt>
                <c:pt idx="1087">
                  <c:v>171.13</c:v>
                </c:pt>
                <c:pt idx="1088">
                  <c:v>173</c:v>
                </c:pt>
                <c:pt idx="1089">
                  <c:v>172.62</c:v>
                </c:pt>
                <c:pt idx="1090">
                  <c:v>173.72</c:v>
                </c:pt>
                <c:pt idx="1091">
                  <c:v>176.08</c:v>
                </c:pt>
                <c:pt idx="1092">
                  <c:v>178.67</c:v>
                </c:pt>
                <c:pt idx="1093">
                  <c:v>171.37</c:v>
                </c:pt>
                <c:pt idx="1094">
                  <c:v>172.28</c:v>
                </c:pt>
                <c:pt idx="1095">
                  <c:v>170.85</c:v>
                </c:pt>
                <c:pt idx="1096">
                  <c:v>169.71</c:v>
                </c:pt>
                <c:pt idx="1097">
                  <c:v>173.31</c:v>
                </c:pt>
                <c:pt idx="1098">
                  <c:v>171.48</c:v>
                </c:pt>
                <c:pt idx="1099">
                  <c:v>170.03</c:v>
                </c:pt>
                <c:pt idx="1100">
                  <c:v>168.84</c:v>
                </c:pt>
                <c:pt idx="1101">
                  <c:v>169.65</c:v>
                </c:pt>
                <c:pt idx="1102">
                  <c:v>168.82</c:v>
                </c:pt>
                <c:pt idx="1103">
                  <c:v>169.58</c:v>
                </c:pt>
                <c:pt idx="1104">
                  <c:v>168.45</c:v>
                </c:pt>
                <c:pt idx="1105">
                  <c:v>169.67</c:v>
                </c:pt>
                <c:pt idx="1106">
                  <c:v>167.78</c:v>
                </c:pt>
                <c:pt idx="1107">
                  <c:v>175.04</c:v>
                </c:pt>
                <c:pt idx="1108">
                  <c:v>176.55</c:v>
                </c:pt>
                <c:pt idx="1109">
                  <c:v>172.69</c:v>
                </c:pt>
                <c:pt idx="1110">
                  <c:v>169.38</c:v>
                </c:pt>
                <c:pt idx="1111">
                  <c:v>168</c:v>
                </c:pt>
                <c:pt idx="1112">
                  <c:v>167.04</c:v>
                </c:pt>
                <c:pt idx="1113">
                  <c:v>165</c:v>
                </c:pt>
                <c:pt idx="1114">
                  <c:v>165.84</c:v>
                </c:pt>
                <c:pt idx="1115">
                  <c:v>166.9</c:v>
                </c:pt>
                <c:pt idx="1116">
                  <c:v>169.02</c:v>
                </c:pt>
                <c:pt idx="1117">
                  <c:v>169.89</c:v>
                </c:pt>
                <c:pt idx="1118">
                  <c:v>169.3</c:v>
                </c:pt>
                <c:pt idx="1119">
                  <c:v>173.5</c:v>
                </c:pt>
                <c:pt idx="1120">
                  <c:v>170.33</c:v>
                </c:pt>
                <c:pt idx="1121">
                  <c:v>169.3</c:v>
                </c:pt>
                <c:pt idx="1122">
                  <c:v>173.03</c:v>
                </c:pt>
                <c:pt idx="1123">
                  <c:v>183.38</c:v>
                </c:pt>
                <c:pt idx="1124">
                  <c:v>181.71</c:v>
                </c:pt>
                <c:pt idx="1125">
                  <c:v>182.4</c:v>
                </c:pt>
                <c:pt idx="1126">
                  <c:v>182.74</c:v>
                </c:pt>
                <c:pt idx="1127">
                  <c:v>184.57</c:v>
                </c:pt>
                <c:pt idx="1128">
                  <c:v>183.05</c:v>
                </c:pt>
                <c:pt idx="1129">
                  <c:v>186.28</c:v>
                </c:pt>
                <c:pt idx="1130">
                  <c:v>187.43</c:v>
                </c:pt>
                <c:pt idx="1131">
                  <c:v>189.72</c:v>
                </c:pt>
                <c:pt idx="1132">
                  <c:v>189.84</c:v>
                </c:pt>
                <c:pt idx="1133">
                  <c:v>189.87</c:v>
                </c:pt>
                <c:pt idx="1134">
                  <c:v>191.04</c:v>
                </c:pt>
                <c:pt idx="1135">
                  <c:v>192.35</c:v>
                </c:pt>
                <c:pt idx="1136">
                  <c:v>190.9</c:v>
                </c:pt>
                <c:pt idx="1137">
                  <c:v>186.88</c:v>
                </c:pt>
                <c:pt idx="1138">
                  <c:v>189.98</c:v>
                </c:pt>
                <c:pt idx="1139">
                  <c:v>189.99</c:v>
                </c:pt>
                <c:pt idx="1140">
                  <c:v>190.29</c:v>
                </c:pt>
                <c:pt idx="1141">
                  <c:v>191.29</c:v>
                </c:pt>
                <c:pt idx="1142">
                  <c:v>192.25</c:v>
                </c:pt>
                <c:pt idx="1143">
                  <c:v>194.03</c:v>
                </c:pt>
                <c:pt idx="1144">
                  <c:v>194.35</c:v>
                </c:pt>
                <c:pt idx="1145">
                  <c:v>195.87</c:v>
                </c:pt>
                <c:pt idx="1146">
                  <c:v>194.48</c:v>
                </c:pt>
                <c:pt idx="1147">
                  <c:v>196.89</c:v>
                </c:pt>
                <c:pt idx="1148">
                  <c:v>193.12</c:v>
                </c:pt>
                <c:pt idx="1149">
                  <c:v>207.15</c:v>
                </c:pt>
                <c:pt idx="1150">
                  <c:v>213.07</c:v>
                </c:pt>
                <c:pt idx="1151">
                  <c:v>214.24</c:v>
                </c:pt>
                <c:pt idx="1152">
                  <c:v>212.49</c:v>
                </c:pt>
                <c:pt idx="1153">
                  <c:v>216.67</c:v>
                </c:pt>
                <c:pt idx="1154">
                  <c:v>214.29</c:v>
                </c:pt>
                <c:pt idx="1155">
                  <c:v>209.68</c:v>
                </c:pt>
                <c:pt idx="1156">
                  <c:v>207.49</c:v>
                </c:pt>
                <c:pt idx="1157">
                  <c:v>208.14</c:v>
                </c:pt>
                <c:pt idx="1158">
                  <c:v>209.07</c:v>
                </c:pt>
                <c:pt idx="1159">
                  <c:v>213.25</c:v>
                </c:pt>
                <c:pt idx="1160">
                  <c:v>214.1</c:v>
                </c:pt>
                <c:pt idx="1161">
                  <c:v>210.62</c:v>
                </c:pt>
                <c:pt idx="1162">
                  <c:v>216.75</c:v>
                </c:pt>
                <c:pt idx="1163">
                  <c:v>220.27</c:v>
                </c:pt>
                <c:pt idx="1164">
                  <c:v>221.55</c:v>
                </c:pt>
                <c:pt idx="1165">
                  <c:v>226.34</c:v>
                </c:pt>
                <c:pt idx="1166">
                  <c:v>227.82</c:v>
                </c:pt>
                <c:pt idx="1167">
                  <c:v>228.68</c:v>
                </c:pt>
                <c:pt idx="1168">
                  <c:v>232.98</c:v>
                </c:pt>
                <c:pt idx="1169">
                  <c:v>227.57</c:v>
                </c:pt>
                <c:pt idx="1170">
                  <c:v>230.54</c:v>
                </c:pt>
                <c:pt idx="1171">
                  <c:v>234.4</c:v>
                </c:pt>
                <c:pt idx="1172">
                  <c:v>234.82</c:v>
                </c:pt>
                <c:pt idx="1173">
                  <c:v>228.88</c:v>
                </c:pt>
                <c:pt idx="1174">
                  <c:v>224.18</c:v>
                </c:pt>
                <c:pt idx="1175">
                  <c:v>224.31</c:v>
                </c:pt>
                <c:pt idx="1176">
                  <c:v>223.96</c:v>
                </c:pt>
                <c:pt idx="1177">
                  <c:v>225.01</c:v>
                </c:pt>
                <c:pt idx="1178">
                  <c:v>218.54</c:v>
                </c:pt>
                <c:pt idx="1179">
                  <c:v>217.49</c:v>
                </c:pt>
                <c:pt idx="1180">
                  <c:v>217.96</c:v>
                </c:pt>
                <c:pt idx="1181">
                  <c:v>218.24</c:v>
                </c:pt>
                <c:pt idx="1182">
                  <c:v>218.8</c:v>
                </c:pt>
                <c:pt idx="1183">
                  <c:v>222.08</c:v>
                </c:pt>
                <c:pt idx="1184">
                  <c:v>218.36</c:v>
                </c:pt>
                <c:pt idx="1185">
                  <c:v>219.86</c:v>
                </c:pt>
                <c:pt idx="1186">
                  <c:v>209.27</c:v>
                </c:pt>
                <c:pt idx="1187">
                  <c:v>207.23</c:v>
                </c:pt>
                <c:pt idx="1188">
                  <c:v>209.82</c:v>
                </c:pt>
                <c:pt idx="1189">
                  <c:v>213.31</c:v>
                </c:pt>
                <c:pt idx="1190">
                  <c:v>216.24</c:v>
                </c:pt>
                <c:pt idx="1191">
                  <c:v>217.53</c:v>
                </c:pt>
                <c:pt idx="1192">
                  <c:v>221.27</c:v>
                </c:pt>
                <c:pt idx="1193">
                  <c:v>221.72</c:v>
                </c:pt>
                <c:pt idx="1194">
                  <c:v>224.72</c:v>
                </c:pt>
                <c:pt idx="1195">
                  <c:v>226.05</c:v>
                </c:pt>
                <c:pt idx="1196">
                  <c:v>225.89</c:v>
                </c:pt>
                <c:pt idx="1197">
                  <c:v>226.51</c:v>
                </c:pt>
                <c:pt idx="1198">
                  <c:v>226.4</c:v>
                </c:pt>
                <c:pt idx="1199">
                  <c:v>224.53</c:v>
                </c:pt>
                <c:pt idx="1200">
                  <c:v>226.84</c:v>
                </c:pt>
                <c:pt idx="1201">
                  <c:v>227.18</c:v>
                </c:pt>
                <c:pt idx="1202">
                  <c:v>228.03</c:v>
                </c:pt>
                <c:pt idx="1203">
                  <c:v>226.49</c:v>
                </c:pt>
                <c:pt idx="1204">
                  <c:v>229.79</c:v>
                </c:pt>
                <c:pt idx="1205">
                  <c:v>229</c:v>
                </c:pt>
                <c:pt idx="1206">
                  <c:v>222.77</c:v>
                </c:pt>
                <c:pt idx="1207">
                  <c:v>220.85</c:v>
                </c:pt>
                <c:pt idx="1208">
                  <c:v>222.38</c:v>
                </c:pt>
                <c:pt idx="1209">
                  <c:v>220.82</c:v>
                </c:pt>
                <c:pt idx="1210">
                  <c:v>220.91</c:v>
                </c:pt>
                <c:pt idx="1211">
                  <c:v>220.11</c:v>
                </c:pt>
                <c:pt idx="1212">
                  <c:v>222.66</c:v>
                </c:pt>
                <c:pt idx="1213">
                  <c:v>222.77</c:v>
                </c:pt>
                <c:pt idx="1214">
                  <c:v>222.5</c:v>
                </c:pt>
                <c:pt idx="1215">
                  <c:v>216.32</c:v>
                </c:pt>
                <c:pt idx="1216">
                  <c:v>216.79</c:v>
                </c:pt>
                <c:pt idx="1217">
                  <c:v>220.69</c:v>
                </c:pt>
                <c:pt idx="1218">
                  <c:v>228.87</c:v>
                </c:pt>
                <c:pt idx="1219">
                  <c:v>228.2</c:v>
                </c:pt>
                <c:pt idx="1220">
                  <c:v>226.47</c:v>
                </c:pt>
                <c:pt idx="1221">
                  <c:v>227.37</c:v>
                </c:pt>
                <c:pt idx="1222">
                  <c:v>226.37</c:v>
                </c:pt>
                <c:pt idx="1223">
                  <c:v>227.52</c:v>
                </c:pt>
                <c:pt idx="1224">
                  <c:v>227.79</c:v>
                </c:pt>
                <c:pt idx="1225">
                  <c:v>233</c:v>
                </c:pt>
                <c:pt idx="1226">
                  <c:v>226.21</c:v>
                </c:pt>
                <c:pt idx="1227">
                  <c:v>226.78</c:v>
                </c:pt>
                <c:pt idx="1228">
                  <c:v>225.67</c:v>
                </c:pt>
                <c:pt idx="1229">
                  <c:v>226.8</c:v>
                </c:pt>
                <c:pt idx="1230">
                  <c:v>221.69</c:v>
                </c:pt>
                <c:pt idx="1231">
                  <c:v>225.77</c:v>
                </c:pt>
                <c:pt idx="1232">
                  <c:v>229.54</c:v>
                </c:pt>
                <c:pt idx="1233">
                  <c:v>229.04</c:v>
                </c:pt>
                <c:pt idx="1234">
                  <c:v>227.55</c:v>
                </c:pt>
                <c:pt idx="1235">
                  <c:v>231.3</c:v>
                </c:pt>
                <c:pt idx="1236">
                  <c:v>233.85</c:v>
                </c:pt>
                <c:pt idx="1237">
                  <c:v>231.78</c:v>
                </c:pt>
                <c:pt idx="1238">
                  <c:v>232.15</c:v>
                </c:pt>
                <c:pt idx="1239">
                  <c:v>235</c:v>
                </c:pt>
                <c:pt idx="1240">
                  <c:v>236.48</c:v>
                </c:pt>
                <c:pt idx="1241">
                  <c:v>235.86</c:v>
                </c:pt>
                <c:pt idx="1242">
                  <c:v>230.76</c:v>
                </c:pt>
                <c:pt idx="1243">
                  <c:v>230.57</c:v>
                </c:pt>
                <c:pt idx="1244">
                  <c:v>231.41</c:v>
                </c:pt>
                <c:pt idx="1245">
                  <c:v>233.4</c:v>
                </c:pt>
                <c:pt idx="1246">
                  <c:v>233.67</c:v>
                </c:pt>
                <c:pt idx="1247">
                  <c:v>230.1</c:v>
                </c:pt>
                <c:pt idx="1248">
                  <c:v>225.91</c:v>
                </c:pt>
                <c:pt idx="1249">
                  <c:v>222.91</c:v>
                </c:pt>
                <c:pt idx="1250">
                  <c:v>222.01</c:v>
                </c:pt>
                <c:pt idx="1251">
                  <c:v>223.45</c:v>
                </c:pt>
                <c:pt idx="1252">
                  <c:v>222.72</c:v>
                </c:pt>
                <c:pt idx="1253">
                  <c:v>227.48</c:v>
                </c:pt>
                <c:pt idx="1254">
                  <c:v>226.96</c:v>
                </c:pt>
                <c:pt idx="1255">
                  <c:v>224.23</c:v>
                </c:pt>
                <c:pt idx="1256">
                  <c:v>224.23</c:v>
                </c:pt>
                <c:pt idx="1257">
                  <c:v>225.12</c:v>
                </c:pt>
              </c:numCache>
            </c:numRef>
          </c:val>
          <c:smooth val="0"/>
          <c:extLst>
            <c:ext xmlns:c16="http://schemas.microsoft.com/office/drawing/2014/chart" uri="{C3380CC4-5D6E-409C-BE32-E72D297353CC}">
              <c16:uniqueId val="{00000001-AA18-4F5D-9E89-3BC9EFCB47C3}"/>
            </c:ext>
          </c:extLst>
        </c:ser>
        <c:ser>
          <c:idx val="2"/>
          <c:order val="2"/>
          <c:tx>
            <c:strRef>
              <c:f>AAPL!$F$1</c:f>
              <c:strCache>
                <c:ptCount val="1"/>
                <c:pt idx="0">
                  <c:v>Open</c:v>
                </c:pt>
              </c:strCache>
            </c:strRef>
          </c:tx>
          <c:spPr>
            <a:ln w="28575" cap="rnd">
              <a:solidFill>
                <a:schemeClr val="accent6">
                  <a:lumMod val="60000"/>
                  <a:lumOff val="40000"/>
                </a:schemeClr>
              </a:solidFill>
              <a:round/>
            </a:ln>
            <a:effectLst/>
          </c:spPr>
          <c:marker>
            <c:symbol val="none"/>
          </c:marker>
          <c:dPt>
            <c:idx val="518"/>
            <c:marker>
              <c:symbol val="none"/>
            </c:marker>
            <c:bubble3D val="0"/>
            <c:spPr>
              <a:ln w="28575" cap="rnd">
                <a:solidFill>
                  <a:schemeClr val="tx2">
                    <a:lumMod val="50000"/>
                    <a:lumOff val="50000"/>
                  </a:schemeClr>
                </a:solidFill>
                <a:round/>
              </a:ln>
              <a:effectLst/>
            </c:spPr>
            <c:extLst>
              <c:ext xmlns:c16="http://schemas.microsoft.com/office/drawing/2014/chart" uri="{C3380CC4-5D6E-409C-BE32-E72D297353CC}">
                <c16:uniqueId val="{00000003-AA18-4F5D-9E89-3BC9EFCB47C3}"/>
              </c:ext>
            </c:extLst>
          </c:dPt>
          <c:cat>
            <c:numRef>
              <c:f>AAPL!$A$2:$A$1259</c:f>
              <c:numCache>
                <c:formatCode>m/d/yyyy</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AAPL!$F$2:$F$1259</c:f>
              <c:numCache>
                <c:formatCode>General</c:formatCode>
                <c:ptCount val="1258"/>
                <c:pt idx="0">
                  <c:v>65.9375</c:v>
                </c:pt>
                <c:pt idx="1">
                  <c:v>65.92</c:v>
                </c:pt>
                <c:pt idx="2">
                  <c:v>66.45</c:v>
                </c:pt>
                <c:pt idx="3">
                  <c:v>66.974999999999994</c:v>
                </c:pt>
                <c:pt idx="4">
                  <c:v>66.385000000000005</c:v>
                </c:pt>
                <c:pt idx="5">
                  <c:v>65.922499999999999</c:v>
                </c:pt>
                <c:pt idx="6">
                  <c:v>65.647499999999994</c:v>
                </c:pt>
                <c:pt idx="7">
                  <c:v>65.677499999999995</c:v>
                </c:pt>
                <c:pt idx="8">
                  <c:v>66.734999999999999</c:v>
                </c:pt>
                <c:pt idx="9">
                  <c:v>66.394999999999996</c:v>
                </c:pt>
                <c:pt idx="10">
                  <c:v>66.650000000000006</c:v>
                </c:pt>
                <c:pt idx="11">
                  <c:v>66.817499999999995</c:v>
                </c:pt>
                <c:pt idx="12">
                  <c:v>64.577500000000001</c:v>
                </c:pt>
                <c:pt idx="13">
                  <c:v>65.267499999999998</c:v>
                </c:pt>
                <c:pt idx="14">
                  <c:v>65.947500000000005</c:v>
                </c:pt>
                <c:pt idx="15">
                  <c:v>66.87</c:v>
                </c:pt>
                <c:pt idx="16">
                  <c:v>67.5</c:v>
                </c:pt>
                <c:pt idx="17">
                  <c:v>67.150000000000006</c:v>
                </c:pt>
                <c:pt idx="18">
                  <c:v>67.202500000000001</c:v>
                </c:pt>
                <c:pt idx="19">
                  <c:v>66.944999999999993</c:v>
                </c:pt>
                <c:pt idx="20">
                  <c:v>67.864999999999995</c:v>
                </c:pt>
                <c:pt idx="21">
                  <c:v>69.25</c:v>
                </c:pt>
                <c:pt idx="22">
                  <c:v>69.892499999999998</c:v>
                </c:pt>
                <c:pt idx="23">
                  <c:v>69.95</c:v>
                </c:pt>
                <c:pt idx="24">
                  <c:v>69.875</c:v>
                </c:pt>
                <c:pt idx="25">
                  <c:v>70.557500000000005</c:v>
                </c:pt>
                <c:pt idx="26">
                  <c:v>70.132499999999993</c:v>
                </c:pt>
                <c:pt idx="27">
                  <c:v>71.172499999999999</c:v>
                </c:pt>
                <c:pt idx="28">
                  <c:v>71.204999999999998</c:v>
                </c:pt>
                <c:pt idx="29">
                  <c:v>72.78</c:v>
                </c:pt>
                <c:pt idx="30">
                  <c:v>72.364999999999995</c:v>
                </c:pt>
                <c:pt idx="31">
                  <c:v>72.482500000000002</c:v>
                </c:pt>
                <c:pt idx="32">
                  <c:v>74.06</c:v>
                </c:pt>
                <c:pt idx="33">
                  <c:v>74.287499999999994</c:v>
                </c:pt>
                <c:pt idx="34">
                  <c:v>73.447500000000005</c:v>
                </c:pt>
                <c:pt idx="35">
                  <c:v>74.959999999999994</c:v>
                </c:pt>
                <c:pt idx="36">
                  <c:v>74.290000000000006</c:v>
                </c:pt>
                <c:pt idx="37">
                  <c:v>76.81</c:v>
                </c:pt>
                <c:pt idx="38">
                  <c:v>77.650000000000006</c:v>
                </c:pt>
                <c:pt idx="39">
                  <c:v>77.91</c:v>
                </c:pt>
                <c:pt idx="40">
                  <c:v>79.174999999999997</c:v>
                </c:pt>
                <c:pt idx="41">
                  <c:v>77.962500000000006</c:v>
                </c:pt>
                <c:pt idx="42">
                  <c:v>78.397499999999994</c:v>
                </c:pt>
                <c:pt idx="43">
                  <c:v>79.067499999999995</c:v>
                </c:pt>
                <c:pt idx="44">
                  <c:v>79.297499999999999</c:v>
                </c:pt>
                <c:pt idx="45">
                  <c:v>79.644999999999996</c:v>
                </c:pt>
                <c:pt idx="46">
                  <c:v>79.48</c:v>
                </c:pt>
                <c:pt idx="47">
                  <c:v>80.0625</c:v>
                </c:pt>
                <c:pt idx="48">
                  <c:v>77.515000000000001</c:v>
                </c:pt>
                <c:pt idx="49">
                  <c:v>78.150000000000006</c:v>
                </c:pt>
                <c:pt idx="50">
                  <c:v>81.112499999999997</c:v>
                </c:pt>
                <c:pt idx="51">
                  <c:v>80.135000000000005</c:v>
                </c:pt>
                <c:pt idx="52">
                  <c:v>80.232500000000002</c:v>
                </c:pt>
                <c:pt idx="53">
                  <c:v>76.075000000000003</c:v>
                </c:pt>
                <c:pt idx="54">
                  <c:v>78.827500000000001</c:v>
                </c:pt>
                <c:pt idx="55">
                  <c:v>80.88</c:v>
                </c:pt>
                <c:pt idx="56">
                  <c:v>80.642499999999998</c:v>
                </c:pt>
                <c:pt idx="57">
                  <c:v>80.592500000000001</c:v>
                </c:pt>
                <c:pt idx="58">
                  <c:v>78.545000000000002</c:v>
                </c:pt>
                <c:pt idx="59">
                  <c:v>80.900000000000006</c:v>
                </c:pt>
                <c:pt idx="60">
                  <c:v>80.367500000000007</c:v>
                </c:pt>
                <c:pt idx="61">
                  <c:v>81.047499999999999</c:v>
                </c:pt>
                <c:pt idx="62">
                  <c:v>81.185000000000002</c:v>
                </c:pt>
                <c:pt idx="63">
                  <c:v>78.84</c:v>
                </c:pt>
                <c:pt idx="64">
                  <c:v>80</c:v>
                </c:pt>
                <c:pt idx="65">
                  <c:v>80.657499999999999</c:v>
                </c:pt>
                <c:pt idx="66">
                  <c:v>79.655000000000001</c:v>
                </c:pt>
                <c:pt idx="67">
                  <c:v>74.314999999999998</c:v>
                </c:pt>
                <c:pt idx="68">
                  <c:v>75.237499999999997</c:v>
                </c:pt>
                <c:pt idx="69">
                  <c:v>71.632499999999993</c:v>
                </c:pt>
                <c:pt idx="70">
                  <c:v>70.275000000000006</c:v>
                </c:pt>
                <c:pt idx="71">
                  <c:v>64.314999999999998</c:v>
                </c:pt>
                <c:pt idx="72">
                  <c:v>70.569999999999993</c:v>
                </c:pt>
                <c:pt idx="73">
                  <c:v>75.917500000000004</c:v>
                </c:pt>
                <c:pt idx="74">
                  <c:v>74.11</c:v>
                </c:pt>
                <c:pt idx="75">
                  <c:v>73.88</c:v>
                </c:pt>
                <c:pt idx="76">
                  <c:v>70.5</c:v>
                </c:pt>
                <c:pt idx="77">
                  <c:v>65.9375</c:v>
                </c:pt>
                <c:pt idx="78">
                  <c:v>69.284999999999997</c:v>
                </c:pt>
                <c:pt idx="79">
                  <c:v>69.347499999999997</c:v>
                </c:pt>
                <c:pt idx="80">
                  <c:v>63.984999999999999</c:v>
                </c:pt>
                <c:pt idx="81">
                  <c:v>66.222499999999997</c:v>
                </c:pt>
                <c:pt idx="82">
                  <c:v>60.487499999999997</c:v>
                </c:pt>
                <c:pt idx="83">
                  <c:v>61.877499999999998</c:v>
                </c:pt>
                <c:pt idx="84">
                  <c:v>59.942500000000003</c:v>
                </c:pt>
                <c:pt idx="85">
                  <c:v>61.847499999999997</c:v>
                </c:pt>
                <c:pt idx="86">
                  <c:v>61.795000000000002</c:v>
                </c:pt>
                <c:pt idx="87">
                  <c:v>57.02</c:v>
                </c:pt>
                <c:pt idx="88">
                  <c:v>59.09</c:v>
                </c:pt>
                <c:pt idx="89">
                  <c:v>62.6875</c:v>
                </c:pt>
                <c:pt idx="90">
                  <c:v>61.63</c:v>
                </c:pt>
                <c:pt idx="91">
                  <c:v>63.1875</c:v>
                </c:pt>
                <c:pt idx="92">
                  <c:v>62.685000000000002</c:v>
                </c:pt>
                <c:pt idx="93">
                  <c:v>63.9</c:v>
                </c:pt>
                <c:pt idx="94">
                  <c:v>61.625</c:v>
                </c:pt>
                <c:pt idx="95">
                  <c:v>60.085000000000001</c:v>
                </c:pt>
                <c:pt idx="96">
                  <c:v>60.7</c:v>
                </c:pt>
                <c:pt idx="97">
                  <c:v>62.725000000000001</c:v>
                </c:pt>
                <c:pt idx="98">
                  <c:v>67.7</c:v>
                </c:pt>
                <c:pt idx="99">
                  <c:v>65.685000000000002</c:v>
                </c:pt>
                <c:pt idx="100">
                  <c:v>67.174999999999997</c:v>
                </c:pt>
                <c:pt idx="101">
                  <c:v>67.077500000000001</c:v>
                </c:pt>
                <c:pt idx="102">
                  <c:v>70</c:v>
                </c:pt>
                <c:pt idx="103">
                  <c:v>70.599999999999994</c:v>
                </c:pt>
                <c:pt idx="104">
                  <c:v>71.844999999999999</c:v>
                </c:pt>
                <c:pt idx="105">
                  <c:v>71.172499999999999</c:v>
                </c:pt>
                <c:pt idx="106">
                  <c:v>69.487499999999997</c:v>
                </c:pt>
                <c:pt idx="107">
                  <c:v>69.069999999999993</c:v>
                </c:pt>
                <c:pt idx="108">
                  <c:v>68.402500000000003</c:v>
                </c:pt>
                <c:pt idx="109">
                  <c:v>68.967500000000001</c:v>
                </c:pt>
                <c:pt idx="110">
                  <c:v>69.3</c:v>
                </c:pt>
                <c:pt idx="111">
                  <c:v>70.45</c:v>
                </c:pt>
                <c:pt idx="112">
                  <c:v>71.27</c:v>
                </c:pt>
                <c:pt idx="113">
                  <c:v>71.182500000000005</c:v>
                </c:pt>
                <c:pt idx="114">
                  <c:v>72.489999999999995</c:v>
                </c:pt>
                <c:pt idx="115">
                  <c:v>71.5625</c:v>
                </c:pt>
                <c:pt idx="116">
                  <c:v>72.292500000000004</c:v>
                </c:pt>
                <c:pt idx="117">
                  <c:v>73.765000000000001</c:v>
                </c:pt>
                <c:pt idx="118">
                  <c:v>75.114999999999995</c:v>
                </c:pt>
                <c:pt idx="119">
                  <c:v>75.805000000000007</c:v>
                </c:pt>
                <c:pt idx="120">
                  <c:v>76.41</c:v>
                </c:pt>
                <c:pt idx="121">
                  <c:v>77.025000000000006</c:v>
                </c:pt>
                <c:pt idx="122">
                  <c:v>79.457499999999996</c:v>
                </c:pt>
                <c:pt idx="123">
                  <c:v>78.037499999999994</c:v>
                </c:pt>
                <c:pt idx="124">
                  <c:v>76.127499999999998</c:v>
                </c:pt>
                <c:pt idx="125">
                  <c:v>75.087500000000006</c:v>
                </c:pt>
                <c:pt idx="126">
                  <c:v>78.292500000000004</c:v>
                </c:pt>
                <c:pt idx="127">
                  <c:v>78.757499999999993</c:v>
                </c:pt>
                <c:pt idx="128">
                  <c:v>79.17</c:v>
                </c:pt>
                <c:pt idx="129">
                  <c:v>79.665000000000006</c:v>
                </c:pt>
                <c:pt idx="130">
                  <c:v>78.942499999999995</c:v>
                </c:pt>
                <c:pt idx="131">
                  <c:v>80.875</c:v>
                </c:pt>
                <c:pt idx="132">
                  <c:v>79.034999999999997</c:v>
                </c:pt>
                <c:pt idx="133">
                  <c:v>79.192499999999995</c:v>
                </c:pt>
                <c:pt idx="134">
                  <c:v>79.8125</c:v>
                </c:pt>
                <c:pt idx="135">
                  <c:v>79.4375</c:v>
                </c:pt>
                <c:pt idx="136">
                  <c:v>80.1875</c:v>
                </c:pt>
                <c:pt idx="137">
                  <c:v>81.165000000000006</c:v>
                </c:pt>
                <c:pt idx="138">
                  <c:v>81.097499999999997</c:v>
                </c:pt>
                <c:pt idx="139">
                  <c:v>80.837500000000006</c:v>
                </c:pt>
                <c:pt idx="140">
                  <c:v>82.5625</c:v>
                </c:pt>
                <c:pt idx="141">
                  <c:v>83.034999999999997</c:v>
                </c:pt>
                <c:pt idx="142">
                  <c:v>86.974999999999994</c:v>
                </c:pt>
                <c:pt idx="143">
                  <c:v>87.327500000000001</c:v>
                </c:pt>
                <c:pt idx="144">
                  <c:v>86.18</c:v>
                </c:pt>
                <c:pt idx="145">
                  <c:v>83.3125</c:v>
                </c:pt>
                <c:pt idx="146">
                  <c:v>87.864999999999995</c:v>
                </c:pt>
                <c:pt idx="147">
                  <c:v>88.787499999999994</c:v>
                </c:pt>
                <c:pt idx="148">
                  <c:v>87.852500000000006</c:v>
                </c:pt>
                <c:pt idx="149">
                  <c:v>88.66</c:v>
                </c:pt>
                <c:pt idx="150">
                  <c:v>87.834999999999994</c:v>
                </c:pt>
                <c:pt idx="151">
                  <c:v>91</c:v>
                </c:pt>
                <c:pt idx="152">
                  <c:v>91.25</c:v>
                </c:pt>
                <c:pt idx="153">
                  <c:v>90.174999999999997</c:v>
                </c:pt>
                <c:pt idx="154">
                  <c:v>91.102500000000006</c:v>
                </c:pt>
                <c:pt idx="155">
                  <c:v>88.3125</c:v>
                </c:pt>
                <c:pt idx="156">
                  <c:v>90.02</c:v>
                </c:pt>
                <c:pt idx="157">
                  <c:v>91.28</c:v>
                </c:pt>
                <c:pt idx="158">
                  <c:v>91.962500000000006</c:v>
                </c:pt>
                <c:pt idx="159">
                  <c:v>92.5</c:v>
                </c:pt>
                <c:pt idx="160">
                  <c:v>93.852500000000006</c:v>
                </c:pt>
                <c:pt idx="161">
                  <c:v>94.18</c:v>
                </c:pt>
                <c:pt idx="162">
                  <c:v>96.262500000000003</c:v>
                </c:pt>
                <c:pt idx="163">
                  <c:v>95.334999999999994</c:v>
                </c:pt>
                <c:pt idx="164">
                  <c:v>97.265000000000001</c:v>
                </c:pt>
                <c:pt idx="165">
                  <c:v>94.84</c:v>
                </c:pt>
                <c:pt idx="166">
                  <c:v>98.99</c:v>
                </c:pt>
                <c:pt idx="167">
                  <c:v>96.5625</c:v>
                </c:pt>
                <c:pt idx="168">
                  <c:v>96.987499999999997</c:v>
                </c:pt>
                <c:pt idx="169">
                  <c:v>96.417500000000004</c:v>
                </c:pt>
                <c:pt idx="170">
                  <c:v>99.172499999999999</c:v>
                </c:pt>
                <c:pt idx="171">
                  <c:v>96.692499999999995</c:v>
                </c:pt>
                <c:pt idx="172">
                  <c:v>96.997500000000002</c:v>
                </c:pt>
                <c:pt idx="173">
                  <c:v>90.987499999999997</c:v>
                </c:pt>
                <c:pt idx="174">
                  <c:v>93.71</c:v>
                </c:pt>
                <c:pt idx="175">
                  <c:v>94.367500000000007</c:v>
                </c:pt>
                <c:pt idx="176">
                  <c:v>93.75</c:v>
                </c:pt>
                <c:pt idx="177">
                  <c:v>94.1875</c:v>
                </c:pt>
                <c:pt idx="178">
                  <c:v>102.88500000000001</c:v>
                </c:pt>
                <c:pt idx="179">
                  <c:v>108.2</c:v>
                </c:pt>
                <c:pt idx="180">
                  <c:v>109.13249999999999</c:v>
                </c:pt>
                <c:pt idx="181">
                  <c:v>109.3775</c:v>
                </c:pt>
                <c:pt idx="182">
                  <c:v>110.405</c:v>
                </c:pt>
                <c:pt idx="183">
                  <c:v>113.205</c:v>
                </c:pt>
                <c:pt idx="184">
                  <c:v>112.6</c:v>
                </c:pt>
                <c:pt idx="185">
                  <c:v>111.97</c:v>
                </c:pt>
                <c:pt idx="186">
                  <c:v>110.4975</c:v>
                </c:pt>
                <c:pt idx="187">
                  <c:v>114.43</c:v>
                </c:pt>
                <c:pt idx="188">
                  <c:v>114.83</c:v>
                </c:pt>
                <c:pt idx="189">
                  <c:v>116.0625</c:v>
                </c:pt>
                <c:pt idx="190">
                  <c:v>114.35250000000001</c:v>
                </c:pt>
                <c:pt idx="191">
                  <c:v>115.9825</c:v>
                </c:pt>
                <c:pt idx="192">
                  <c:v>115.75</c:v>
                </c:pt>
                <c:pt idx="193">
                  <c:v>119.2625</c:v>
                </c:pt>
                <c:pt idx="194">
                  <c:v>128.69749999999999</c:v>
                </c:pt>
                <c:pt idx="195">
                  <c:v>124.69750000000001</c:v>
                </c:pt>
                <c:pt idx="196">
                  <c:v>126.18</c:v>
                </c:pt>
                <c:pt idx="197">
                  <c:v>127.1425</c:v>
                </c:pt>
                <c:pt idx="198">
                  <c:v>126.0125</c:v>
                </c:pt>
                <c:pt idx="199">
                  <c:v>127.58</c:v>
                </c:pt>
                <c:pt idx="200">
                  <c:v>132.76</c:v>
                </c:pt>
                <c:pt idx="201">
                  <c:v>137.59</c:v>
                </c:pt>
                <c:pt idx="202">
                  <c:v>126.91</c:v>
                </c:pt>
                <c:pt idx="203">
                  <c:v>120.07</c:v>
                </c:pt>
                <c:pt idx="204">
                  <c:v>113.95</c:v>
                </c:pt>
                <c:pt idx="205">
                  <c:v>117.26</c:v>
                </c:pt>
                <c:pt idx="206">
                  <c:v>120.36</c:v>
                </c:pt>
                <c:pt idx="207">
                  <c:v>114.57</c:v>
                </c:pt>
                <c:pt idx="208">
                  <c:v>114.72</c:v>
                </c:pt>
                <c:pt idx="209">
                  <c:v>118.33</c:v>
                </c:pt>
                <c:pt idx="210">
                  <c:v>115.23</c:v>
                </c:pt>
                <c:pt idx="211">
                  <c:v>109.72</c:v>
                </c:pt>
                <c:pt idx="212">
                  <c:v>110.4</c:v>
                </c:pt>
                <c:pt idx="213">
                  <c:v>104.54</c:v>
                </c:pt>
                <c:pt idx="214">
                  <c:v>112.68</c:v>
                </c:pt>
                <c:pt idx="215">
                  <c:v>111.62</c:v>
                </c:pt>
                <c:pt idx="216">
                  <c:v>105.17</c:v>
                </c:pt>
                <c:pt idx="217">
                  <c:v>108.43</c:v>
                </c:pt>
                <c:pt idx="218">
                  <c:v>115.01</c:v>
                </c:pt>
                <c:pt idx="219">
                  <c:v>114.55</c:v>
                </c:pt>
                <c:pt idx="220">
                  <c:v>113.79</c:v>
                </c:pt>
                <c:pt idx="221">
                  <c:v>117.64</c:v>
                </c:pt>
                <c:pt idx="222">
                  <c:v>112.89</c:v>
                </c:pt>
                <c:pt idx="223">
                  <c:v>113.91</c:v>
                </c:pt>
                <c:pt idx="224">
                  <c:v>115.7</c:v>
                </c:pt>
                <c:pt idx="225">
                  <c:v>114.62</c:v>
                </c:pt>
                <c:pt idx="226">
                  <c:v>116.25</c:v>
                </c:pt>
                <c:pt idx="227">
                  <c:v>115.28</c:v>
                </c:pt>
                <c:pt idx="228">
                  <c:v>120.06</c:v>
                </c:pt>
                <c:pt idx="229">
                  <c:v>125.27</c:v>
                </c:pt>
                <c:pt idx="230">
                  <c:v>121</c:v>
                </c:pt>
                <c:pt idx="231">
                  <c:v>118.72</c:v>
                </c:pt>
                <c:pt idx="232">
                  <c:v>121.28</c:v>
                </c:pt>
                <c:pt idx="233">
                  <c:v>119.96</c:v>
                </c:pt>
                <c:pt idx="234">
                  <c:v>116.2</c:v>
                </c:pt>
                <c:pt idx="235">
                  <c:v>116.67</c:v>
                </c:pt>
                <c:pt idx="236">
                  <c:v>117.45</c:v>
                </c:pt>
                <c:pt idx="237">
                  <c:v>116.39</c:v>
                </c:pt>
                <c:pt idx="238">
                  <c:v>114.01</c:v>
                </c:pt>
                <c:pt idx="239">
                  <c:v>115.49</c:v>
                </c:pt>
                <c:pt idx="240">
                  <c:v>115.05</c:v>
                </c:pt>
                <c:pt idx="241">
                  <c:v>112.37</c:v>
                </c:pt>
                <c:pt idx="242">
                  <c:v>111.06</c:v>
                </c:pt>
                <c:pt idx="243">
                  <c:v>109.11</c:v>
                </c:pt>
                <c:pt idx="244">
                  <c:v>109.66</c:v>
                </c:pt>
                <c:pt idx="245">
                  <c:v>114.14</c:v>
                </c:pt>
                <c:pt idx="246">
                  <c:v>117.95</c:v>
                </c:pt>
                <c:pt idx="247">
                  <c:v>118.32</c:v>
                </c:pt>
                <c:pt idx="248">
                  <c:v>120.5</c:v>
                </c:pt>
                <c:pt idx="249">
                  <c:v>115.55</c:v>
                </c:pt>
                <c:pt idx="250">
                  <c:v>117.19</c:v>
                </c:pt>
                <c:pt idx="251">
                  <c:v>119.62</c:v>
                </c:pt>
                <c:pt idx="252">
                  <c:v>119.44</c:v>
                </c:pt>
                <c:pt idx="253">
                  <c:v>118.92</c:v>
                </c:pt>
                <c:pt idx="254">
                  <c:v>119.55</c:v>
                </c:pt>
                <c:pt idx="255">
                  <c:v>118.61</c:v>
                </c:pt>
                <c:pt idx="256">
                  <c:v>117.59</c:v>
                </c:pt>
                <c:pt idx="257">
                  <c:v>118.64</c:v>
                </c:pt>
                <c:pt idx="258">
                  <c:v>117.18</c:v>
                </c:pt>
                <c:pt idx="259">
                  <c:v>113.91</c:v>
                </c:pt>
                <c:pt idx="260">
                  <c:v>115.55</c:v>
                </c:pt>
                <c:pt idx="261">
                  <c:v>116.57</c:v>
                </c:pt>
                <c:pt idx="262">
                  <c:v>116.97</c:v>
                </c:pt>
                <c:pt idx="263">
                  <c:v>121.01</c:v>
                </c:pt>
                <c:pt idx="264">
                  <c:v>122.02</c:v>
                </c:pt>
                <c:pt idx="265">
                  <c:v>123.52</c:v>
                </c:pt>
                <c:pt idx="266">
                  <c:v>122.6</c:v>
                </c:pt>
                <c:pt idx="267">
                  <c:v>122.31</c:v>
                </c:pt>
                <c:pt idx="268">
                  <c:v>124.37</c:v>
                </c:pt>
                <c:pt idx="269">
                  <c:v>124.53</c:v>
                </c:pt>
                <c:pt idx="270">
                  <c:v>120.5</c:v>
                </c:pt>
                <c:pt idx="271">
                  <c:v>122.43</c:v>
                </c:pt>
                <c:pt idx="272">
                  <c:v>122.6</c:v>
                </c:pt>
                <c:pt idx="273">
                  <c:v>124.34</c:v>
                </c:pt>
                <c:pt idx="274">
                  <c:v>127.41</c:v>
                </c:pt>
                <c:pt idx="275">
                  <c:v>128.9</c:v>
                </c:pt>
                <c:pt idx="276">
                  <c:v>128.96</c:v>
                </c:pt>
                <c:pt idx="277">
                  <c:v>125.02</c:v>
                </c:pt>
                <c:pt idx="278">
                  <c:v>131.61000000000001</c:v>
                </c:pt>
                <c:pt idx="279">
                  <c:v>132.16</c:v>
                </c:pt>
                <c:pt idx="280">
                  <c:v>131.32</c:v>
                </c:pt>
                <c:pt idx="281">
                  <c:v>133.99</c:v>
                </c:pt>
                <c:pt idx="282">
                  <c:v>138.05000000000001</c:v>
                </c:pt>
                <c:pt idx="283">
                  <c:v>135.58000000000001</c:v>
                </c:pt>
                <c:pt idx="284">
                  <c:v>134.08000000000001</c:v>
                </c:pt>
                <c:pt idx="285">
                  <c:v>133.52000000000001</c:v>
                </c:pt>
                <c:pt idx="286">
                  <c:v>128.88999999999999</c:v>
                </c:pt>
                <c:pt idx="287">
                  <c:v>127.72</c:v>
                </c:pt>
                <c:pt idx="288">
                  <c:v>128.36000000000001</c:v>
                </c:pt>
                <c:pt idx="289">
                  <c:v>132.43</c:v>
                </c:pt>
                <c:pt idx="290">
                  <c:v>129.19</c:v>
                </c:pt>
                <c:pt idx="291">
                  <c:v>128.5</c:v>
                </c:pt>
                <c:pt idx="292">
                  <c:v>128.76</c:v>
                </c:pt>
                <c:pt idx="293">
                  <c:v>130.80000000000001</c:v>
                </c:pt>
                <c:pt idx="294">
                  <c:v>128.78</c:v>
                </c:pt>
                <c:pt idx="295">
                  <c:v>127.78</c:v>
                </c:pt>
                <c:pt idx="296">
                  <c:v>128.66</c:v>
                </c:pt>
                <c:pt idx="297">
                  <c:v>133.80000000000001</c:v>
                </c:pt>
                <c:pt idx="298">
                  <c:v>136.28</c:v>
                </c:pt>
                <c:pt idx="299">
                  <c:v>143.07</c:v>
                </c:pt>
                <c:pt idx="300">
                  <c:v>143.6</c:v>
                </c:pt>
                <c:pt idx="301">
                  <c:v>143.43</c:v>
                </c:pt>
                <c:pt idx="302">
                  <c:v>139.52000000000001</c:v>
                </c:pt>
                <c:pt idx="303">
                  <c:v>135.83000000000001</c:v>
                </c:pt>
                <c:pt idx="304">
                  <c:v>133.75</c:v>
                </c:pt>
                <c:pt idx="305">
                  <c:v>135.72999999999999</c:v>
                </c:pt>
                <c:pt idx="306">
                  <c:v>135.76</c:v>
                </c:pt>
                <c:pt idx="307">
                  <c:v>136.30000000000001</c:v>
                </c:pt>
                <c:pt idx="308">
                  <c:v>137.35</c:v>
                </c:pt>
                <c:pt idx="309">
                  <c:v>136.03</c:v>
                </c:pt>
                <c:pt idx="310">
                  <c:v>136.62</c:v>
                </c:pt>
                <c:pt idx="311">
                  <c:v>136.47999999999999</c:v>
                </c:pt>
                <c:pt idx="312">
                  <c:v>135.9</c:v>
                </c:pt>
                <c:pt idx="313">
                  <c:v>134.35</c:v>
                </c:pt>
                <c:pt idx="314">
                  <c:v>135.49</c:v>
                </c:pt>
                <c:pt idx="315">
                  <c:v>131.25</c:v>
                </c:pt>
                <c:pt idx="316">
                  <c:v>129.19999999999999</c:v>
                </c:pt>
                <c:pt idx="317">
                  <c:v>130.24</c:v>
                </c:pt>
                <c:pt idx="318">
                  <c:v>128.01</c:v>
                </c:pt>
                <c:pt idx="319">
                  <c:v>123.76</c:v>
                </c:pt>
                <c:pt idx="320">
                  <c:v>124.94</c:v>
                </c:pt>
                <c:pt idx="321">
                  <c:v>124.68</c:v>
                </c:pt>
                <c:pt idx="322">
                  <c:v>122.59</c:v>
                </c:pt>
                <c:pt idx="323">
                  <c:v>123.75</c:v>
                </c:pt>
                <c:pt idx="324">
                  <c:v>128.41</c:v>
                </c:pt>
                <c:pt idx="325">
                  <c:v>124.81</c:v>
                </c:pt>
                <c:pt idx="326">
                  <c:v>121.75</c:v>
                </c:pt>
                <c:pt idx="327">
                  <c:v>120.98</c:v>
                </c:pt>
                <c:pt idx="328">
                  <c:v>120.93</c:v>
                </c:pt>
                <c:pt idx="329">
                  <c:v>119.03</c:v>
                </c:pt>
                <c:pt idx="330">
                  <c:v>121.69</c:v>
                </c:pt>
                <c:pt idx="331">
                  <c:v>122.54</c:v>
                </c:pt>
                <c:pt idx="332">
                  <c:v>120.4</c:v>
                </c:pt>
                <c:pt idx="333">
                  <c:v>121.41</c:v>
                </c:pt>
                <c:pt idx="334">
                  <c:v>125.7</c:v>
                </c:pt>
                <c:pt idx="335">
                  <c:v>124.05</c:v>
                </c:pt>
                <c:pt idx="336">
                  <c:v>122.88</c:v>
                </c:pt>
                <c:pt idx="337">
                  <c:v>119.9</c:v>
                </c:pt>
                <c:pt idx="338">
                  <c:v>120.33</c:v>
                </c:pt>
                <c:pt idx="339">
                  <c:v>123.33</c:v>
                </c:pt>
                <c:pt idx="340">
                  <c:v>122.82</c:v>
                </c:pt>
                <c:pt idx="341">
                  <c:v>119.54</c:v>
                </c:pt>
                <c:pt idx="342">
                  <c:v>120.35</c:v>
                </c:pt>
                <c:pt idx="343">
                  <c:v>121.65</c:v>
                </c:pt>
                <c:pt idx="344">
                  <c:v>120.11</c:v>
                </c:pt>
                <c:pt idx="345">
                  <c:v>121.65</c:v>
                </c:pt>
                <c:pt idx="346">
                  <c:v>123.66</c:v>
                </c:pt>
                <c:pt idx="347">
                  <c:v>123.87</c:v>
                </c:pt>
                <c:pt idx="348">
                  <c:v>126.5</c:v>
                </c:pt>
                <c:pt idx="349">
                  <c:v>125.83</c:v>
                </c:pt>
                <c:pt idx="350">
                  <c:v>128.94999999999999</c:v>
                </c:pt>
                <c:pt idx="351">
                  <c:v>129.80000000000001</c:v>
                </c:pt>
                <c:pt idx="352">
                  <c:v>132.52000000000001</c:v>
                </c:pt>
                <c:pt idx="353">
                  <c:v>132.44</c:v>
                </c:pt>
                <c:pt idx="354">
                  <c:v>134.94</c:v>
                </c:pt>
                <c:pt idx="355">
                  <c:v>133.82</c:v>
                </c:pt>
                <c:pt idx="356">
                  <c:v>134.30000000000001</c:v>
                </c:pt>
                <c:pt idx="357">
                  <c:v>133.51</c:v>
                </c:pt>
                <c:pt idx="358">
                  <c:v>135.02000000000001</c:v>
                </c:pt>
                <c:pt idx="359">
                  <c:v>132.36000000000001</c:v>
                </c:pt>
                <c:pt idx="360">
                  <c:v>133.04</c:v>
                </c:pt>
                <c:pt idx="361">
                  <c:v>132.16</c:v>
                </c:pt>
                <c:pt idx="362">
                  <c:v>134.83000000000001</c:v>
                </c:pt>
                <c:pt idx="363">
                  <c:v>135.01</c:v>
                </c:pt>
                <c:pt idx="364">
                  <c:v>134.31</c:v>
                </c:pt>
                <c:pt idx="365">
                  <c:v>136.47</c:v>
                </c:pt>
                <c:pt idx="366">
                  <c:v>131.78</c:v>
                </c:pt>
                <c:pt idx="367">
                  <c:v>132.04</c:v>
                </c:pt>
                <c:pt idx="368">
                  <c:v>131.19</c:v>
                </c:pt>
                <c:pt idx="369">
                  <c:v>129.19999999999999</c:v>
                </c:pt>
                <c:pt idx="370">
                  <c:v>127.89</c:v>
                </c:pt>
                <c:pt idx="371">
                  <c:v>130.85</c:v>
                </c:pt>
                <c:pt idx="372">
                  <c:v>129.41</c:v>
                </c:pt>
                <c:pt idx="373">
                  <c:v>123.5</c:v>
                </c:pt>
                <c:pt idx="374">
                  <c:v>123.4</c:v>
                </c:pt>
                <c:pt idx="375">
                  <c:v>124.58</c:v>
                </c:pt>
                <c:pt idx="376">
                  <c:v>126.25</c:v>
                </c:pt>
                <c:pt idx="377">
                  <c:v>126.82</c:v>
                </c:pt>
                <c:pt idx="378">
                  <c:v>126.56</c:v>
                </c:pt>
                <c:pt idx="379">
                  <c:v>123.16</c:v>
                </c:pt>
                <c:pt idx="380">
                  <c:v>125.23</c:v>
                </c:pt>
                <c:pt idx="381">
                  <c:v>127.82</c:v>
                </c:pt>
                <c:pt idx="382">
                  <c:v>126.01</c:v>
                </c:pt>
                <c:pt idx="383">
                  <c:v>127.82</c:v>
                </c:pt>
                <c:pt idx="384">
                  <c:v>126.96</c:v>
                </c:pt>
                <c:pt idx="385">
                  <c:v>126.44</c:v>
                </c:pt>
                <c:pt idx="386">
                  <c:v>125.57</c:v>
                </c:pt>
                <c:pt idx="387">
                  <c:v>125.08</c:v>
                </c:pt>
                <c:pt idx="388">
                  <c:v>124.28</c:v>
                </c:pt>
                <c:pt idx="389">
                  <c:v>124.68</c:v>
                </c:pt>
                <c:pt idx="390">
                  <c:v>124.07</c:v>
                </c:pt>
                <c:pt idx="391">
                  <c:v>126.17</c:v>
                </c:pt>
                <c:pt idx="392">
                  <c:v>126.6</c:v>
                </c:pt>
                <c:pt idx="393">
                  <c:v>127.21</c:v>
                </c:pt>
                <c:pt idx="394">
                  <c:v>127.02</c:v>
                </c:pt>
                <c:pt idx="395">
                  <c:v>126.53</c:v>
                </c:pt>
                <c:pt idx="396">
                  <c:v>127.82</c:v>
                </c:pt>
                <c:pt idx="397">
                  <c:v>129.94</c:v>
                </c:pt>
                <c:pt idx="398">
                  <c:v>130.37</c:v>
                </c:pt>
                <c:pt idx="399">
                  <c:v>129.80000000000001</c:v>
                </c:pt>
                <c:pt idx="400">
                  <c:v>130.71</c:v>
                </c:pt>
                <c:pt idx="401">
                  <c:v>130.30000000000001</c:v>
                </c:pt>
                <c:pt idx="402">
                  <c:v>132.13</c:v>
                </c:pt>
                <c:pt idx="403">
                  <c:v>133.77000000000001</c:v>
                </c:pt>
                <c:pt idx="404">
                  <c:v>134.44999999999999</c:v>
                </c:pt>
                <c:pt idx="405">
                  <c:v>133.46</c:v>
                </c:pt>
                <c:pt idx="406">
                  <c:v>133.41</c:v>
                </c:pt>
                <c:pt idx="407">
                  <c:v>134.80000000000001</c:v>
                </c:pt>
                <c:pt idx="408">
                  <c:v>136.16999999999999</c:v>
                </c:pt>
                <c:pt idx="409">
                  <c:v>136.6</c:v>
                </c:pt>
                <c:pt idx="410">
                  <c:v>137.9</c:v>
                </c:pt>
                <c:pt idx="411">
                  <c:v>140.07</c:v>
                </c:pt>
                <c:pt idx="412">
                  <c:v>143.54</c:v>
                </c:pt>
                <c:pt idx="413">
                  <c:v>141.58000000000001</c:v>
                </c:pt>
                <c:pt idx="414">
                  <c:v>142.75</c:v>
                </c:pt>
                <c:pt idx="415">
                  <c:v>146.21</c:v>
                </c:pt>
                <c:pt idx="416">
                  <c:v>144.03</c:v>
                </c:pt>
                <c:pt idx="417">
                  <c:v>148.1</c:v>
                </c:pt>
                <c:pt idx="418">
                  <c:v>149.24</c:v>
                </c:pt>
                <c:pt idx="419">
                  <c:v>148.46</c:v>
                </c:pt>
                <c:pt idx="420">
                  <c:v>143.75</c:v>
                </c:pt>
                <c:pt idx="421">
                  <c:v>143.46</c:v>
                </c:pt>
                <c:pt idx="422">
                  <c:v>145.53</c:v>
                </c:pt>
                <c:pt idx="423">
                  <c:v>145.94</c:v>
                </c:pt>
                <c:pt idx="424">
                  <c:v>147.55000000000001</c:v>
                </c:pt>
                <c:pt idx="425">
                  <c:v>148.27000000000001</c:v>
                </c:pt>
                <c:pt idx="426">
                  <c:v>149.12</c:v>
                </c:pt>
                <c:pt idx="427">
                  <c:v>144.81</c:v>
                </c:pt>
                <c:pt idx="428">
                  <c:v>144.69</c:v>
                </c:pt>
                <c:pt idx="429">
                  <c:v>144.38</c:v>
                </c:pt>
                <c:pt idx="430">
                  <c:v>146.36000000000001</c:v>
                </c:pt>
                <c:pt idx="431">
                  <c:v>145.81</c:v>
                </c:pt>
                <c:pt idx="432">
                  <c:v>147.27000000000001</c:v>
                </c:pt>
                <c:pt idx="433">
                  <c:v>146.97999999999999</c:v>
                </c:pt>
                <c:pt idx="434">
                  <c:v>146.35</c:v>
                </c:pt>
                <c:pt idx="435">
                  <c:v>146.19999999999999</c:v>
                </c:pt>
                <c:pt idx="436">
                  <c:v>146.44</c:v>
                </c:pt>
                <c:pt idx="437">
                  <c:v>146.05000000000001</c:v>
                </c:pt>
                <c:pt idx="438">
                  <c:v>146.19</c:v>
                </c:pt>
                <c:pt idx="439">
                  <c:v>148.97</c:v>
                </c:pt>
                <c:pt idx="440">
                  <c:v>148.54</c:v>
                </c:pt>
                <c:pt idx="441">
                  <c:v>150.22999999999999</c:v>
                </c:pt>
                <c:pt idx="442">
                  <c:v>149.80000000000001</c:v>
                </c:pt>
                <c:pt idx="443">
                  <c:v>145.03</c:v>
                </c:pt>
                <c:pt idx="444">
                  <c:v>147.44</c:v>
                </c:pt>
                <c:pt idx="445">
                  <c:v>148.31</c:v>
                </c:pt>
                <c:pt idx="446">
                  <c:v>149.44999999999999</c:v>
                </c:pt>
                <c:pt idx="447">
                  <c:v>149.81</c:v>
                </c:pt>
                <c:pt idx="448">
                  <c:v>148.35</c:v>
                </c:pt>
                <c:pt idx="449">
                  <c:v>147.47999999999999</c:v>
                </c:pt>
                <c:pt idx="450">
                  <c:v>149</c:v>
                </c:pt>
                <c:pt idx="451">
                  <c:v>152.66</c:v>
                </c:pt>
                <c:pt idx="452">
                  <c:v>152.83000000000001</c:v>
                </c:pt>
                <c:pt idx="453">
                  <c:v>153.87</c:v>
                </c:pt>
                <c:pt idx="454">
                  <c:v>153.76</c:v>
                </c:pt>
                <c:pt idx="455">
                  <c:v>154.97</c:v>
                </c:pt>
                <c:pt idx="456">
                  <c:v>156.97999999999999</c:v>
                </c:pt>
                <c:pt idx="457">
                  <c:v>155.49</c:v>
                </c:pt>
                <c:pt idx="458">
                  <c:v>155</c:v>
                </c:pt>
                <c:pt idx="459">
                  <c:v>150.63</c:v>
                </c:pt>
                <c:pt idx="460">
                  <c:v>150.35</c:v>
                </c:pt>
                <c:pt idx="461">
                  <c:v>148.56</c:v>
                </c:pt>
                <c:pt idx="462">
                  <c:v>148.44</c:v>
                </c:pt>
                <c:pt idx="463">
                  <c:v>148.82</c:v>
                </c:pt>
                <c:pt idx="464">
                  <c:v>143.80000000000001</c:v>
                </c:pt>
                <c:pt idx="465">
                  <c:v>143.93</c:v>
                </c:pt>
                <c:pt idx="466">
                  <c:v>144.44999999999999</c:v>
                </c:pt>
                <c:pt idx="467">
                  <c:v>146.65</c:v>
                </c:pt>
                <c:pt idx="468">
                  <c:v>145.66</c:v>
                </c:pt>
                <c:pt idx="469">
                  <c:v>145.47</c:v>
                </c:pt>
                <c:pt idx="470">
                  <c:v>143.25</c:v>
                </c:pt>
                <c:pt idx="471">
                  <c:v>142.47</c:v>
                </c:pt>
                <c:pt idx="472">
                  <c:v>143.66</c:v>
                </c:pt>
                <c:pt idx="473">
                  <c:v>141.9</c:v>
                </c:pt>
                <c:pt idx="474">
                  <c:v>141.76</c:v>
                </c:pt>
                <c:pt idx="475">
                  <c:v>139.49</c:v>
                </c:pt>
                <c:pt idx="476">
                  <c:v>139.47</c:v>
                </c:pt>
                <c:pt idx="477">
                  <c:v>143.06</c:v>
                </c:pt>
                <c:pt idx="478">
                  <c:v>144.03</c:v>
                </c:pt>
                <c:pt idx="479">
                  <c:v>142.27000000000001</c:v>
                </c:pt>
                <c:pt idx="480">
                  <c:v>143.22999999999999</c:v>
                </c:pt>
                <c:pt idx="481">
                  <c:v>141.24</c:v>
                </c:pt>
                <c:pt idx="482">
                  <c:v>142.11000000000001</c:v>
                </c:pt>
                <c:pt idx="483">
                  <c:v>143.77000000000001</c:v>
                </c:pt>
                <c:pt idx="484">
                  <c:v>143.44999999999999</c:v>
                </c:pt>
                <c:pt idx="485">
                  <c:v>147.01</c:v>
                </c:pt>
                <c:pt idx="486">
                  <c:v>148.69999999999999</c:v>
                </c:pt>
                <c:pt idx="487">
                  <c:v>148.81</c:v>
                </c:pt>
                <c:pt idx="488">
                  <c:v>149.69</c:v>
                </c:pt>
                <c:pt idx="489">
                  <c:v>148.68</c:v>
                </c:pt>
                <c:pt idx="490">
                  <c:v>149.33000000000001</c:v>
                </c:pt>
                <c:pt idx="491">
                  <c:v>149.36000000000001</c:v>
                </c:pt>
                <c:pt idx="492">
                  <c:v>149.82</c:v>
                </c:pt>
                <c:pt idx="493">
                  <c:v>147.22</c:v>
                </c:pt>
                <c:pt idx="494">
                  <c:v>148.99</c:v>
                </c:pt>
                <c:pt idx="495">
                  <c:v>148.66</c:v>
                </c:pt>
                <c:pt idx="496">
                  <c:v>150.38999999999999</c:v>
                </c:pt>
                <c:pt idx="497">
                  <c:v>151.58000000000001</c:v>
                </c:pt>
                <c:pt idx="498">
                  <c:v>151.88999999999999</c:v>
                </c:pt>
                <c:pt idx="499">
                  <c:v>151.41</c:v>
                </c:pt>
                <c:pt idx="500">
                  <c:v>150.19999999999999</c:v>
                </c:pt>
                <c:pt idx="501">
                  <c:v>150.02000000000001</c:v>
                </c:pt>
                <c:pt idx="502">
                  <c:v>148.96</c:v>
                </c:pt>
                <c:pt idx="503">
                  <c:v>148.43</c:v>
                </c:pt>
                <c:pt idx="504">
                  <c:v>150.37</c:v>
                </c:pt>
                <c:pt idx="505">
                  <c:v>149.94</c:v>
                </c:pt>
                <c:pt idx="506">
                  <c:v>151</c:v>
                </c:pt>
                <c:pt idx="507">
                  <c:v>153.71</c:v>
                </c:pt>
                <c:pt idx="508">
                  <c:v>157.65</c:v>
                </c:pt>
                <c:pt idx="509">
                  <c:v>161.68</c:v>
                </c:pt>
                <c:pt idx="510">
                  <c:v>161.12</c:v>
                </c:pt>
                <c:pt idx="511">
                  <c:v>160.75</c:v>
                </c:pt>
                <c:pt idx="512">
                  <c:v>159.57</c:v>
                </c:pt>
                <c:pt idx="513">
                  <c:v>159.37</c:v>
                </c:pt>
                <c:pt idx="514">
                  <c:v>159.99</c:v>
                </c:pt>
                <c:pt idx="515">
                  <c:v>167.48</c:v>
                </c:pt>
                <c:pt idx="516">
                  <c:v>158.74</c:v>
                </c:pt>
                <c:pt idx="517">
                  <c:v>164.02</c:v>
                </c:pt>
                <c:pt idx="518">
                  <c:v>164.29</c:v>
                </c:pt>
                <c:pt idx="519">
                  <c:v>169.08</c:v>
                </c:pt>
                <c:pt idx="520">
                  <c:v>172.13</c:v>
                </c:pt>
                <c:pt idx="521">
                  <c:v>174.91</c:v>
                </c:pt>
                <c:pt idx="522">
                  <c:v>175.21</c:v>
                </c:pt>
                <c:pt idx="523">
                  <c:v>181.12</c:v>
                </c:pt>
                <c:pt idx="524">
                  <c:v>175.25</c:v>
                </c:pt>
                <c:pt idx="525">
                  <c:v>175.11</c:v>
                </c:pt>
                <c:pt idx="526">
                  <c:v>179.28</c:v>
                </c:pt>
                <c:pt idx="527">
                  <c:v>169.93</c:v>
                </c:pt>
                <c:pt idx="528">
                  <c:v>168.28</c:v>
                </c:pt>
                <c:pt idx="529">
                  <c:v>171.56</c:v>
                </c:pt>
                <c:pt idx="530">
                  <c:v>173.04</c:v>
                </c:pt>
                <c:pt idx="531">
                  <c:v>175.85</c:v>
                </c:pt>
                <c:pt idx="532">
                  <c:v>177.09</c:v>
                </c:pt>
                <c:pt idx="533">
                  <c:v>180.16</c:v>
                </c:pt>
                <c:pt idx="534">
                  <c:v>179.33</c:v>
                </c:pt>
                <c:pt idx="535">
                  <c:v>179.47</c:v>
                </c:pt>
                <c:pt idx="536">
                  <c:v>178.09</c:v>
                </c:pt>
                <c:pt idx="537">
                  <c:v>177.83</c:v>
                </c:pt>
                <c:pt idx="538">
                  <c:v>182.63</c:v>
                </c:pt>
                <c:pt idx="539">
                  <c:v>179.61</c:v>
                </c:pt>
                <c:pt idx="540">
                  <c:v>172.7</c:v>
                </c:pt>
                <c:pt idx="541">
                  <c:v>172.89</c:v>
                </c:pt>
                <c:pt idx="542">
                  <c:v>169.08</c:v>
                </c:pt>
                <c:pt idx="543">
                  <c:v>172.32</c:v>
                </c:pt>
                <c:pt idx="544">
                  <c:v>176.12</c:v>
                </c:pt>
                <c:pt idx="545">
                  <c:v>175.78</c:v>
                </c:pt>
                <c:pt idx="546">
                  <c:v>171.34</c:v>
                </c:pt>
                <c:pt idx="547">
                  <c:v>171.51</c:v>
                </c:pt>
                <c:pt idx="548">
                  <c:v>170</c:v>
                </c:pt>
                <c:pt idx="549">
                  <c:v>166.98</c:v>
                </c:pt>
                <c:pt idx="550">
                  <c:v>164.42</c:v>
                </c:pt>
                <c:pt idx="551">
                  <c:v>160.02000000000001</c:v>
                </c:pt>
                <c:pt idx="552">
                  <c:v>158.97999999999999</c:v>
                </c:pt>
                <c:pt idx="553">
                  <c:v>163.5</c:v>
                </c:pt>
                <c:pt idx="554">
                  <c:v>162.44999999999999</c:v>
                </c:pt>
                <c:pt idx="555">
                  <c:v>165.71</c:v>
                </c:pt>
                <c:pt idx="556">
                  <c:v>170.16</c:v>
                </c:pt>
                <c:pt idx="557">
                  <c:v>174.01</c:v>
                </c:pt>
                <c:pt idx="558">
                  <c:v>174.75</c:v>
                </c:pt>
                <c:pt idx="559">
                  <c:v>174.48</c:v>
                </c:pt>
                <c:pt idx="560">
                  <c:v>171.68</c:v>
                </c:pt>
                <c:pt idx="561">
                  <c:v>172.86</c:v>
                </c:pt>
                <c:pt idx="562">
                  <c:v>171.73</c:v>
                </c:pt>
                <c:pt idx="563">
                  <c:v>176.05</c:v>
                </c:pt>
                <c:pt idx="564">
                  <c:v>174.14</c:v>
                </c:pt>
                <c:pt idx="565">
                  <c:v>172.33</c:v>
                </c:pt>
                <c:pt idx="566">
                  <c:v>167.37</c:v>
                </c:pt>
                <c:pt idx="567">
                  <c:v>170.97</c:v>
                </c:pt>
                <c:pt idx="568">
                  <c:v>171.85</c:v>
                </c:pt>
                <c:pt idx="569">
                  <c:v>171.03</c:v>
                </c:pt>
                <c:pt idx="570">
                  <c:v>169.82</c:v>
                </c:pt>
                <c:pt idx="571">
                  <c:v>164.98</c:v>
                </c:pt>
                <c:pt idx="572">
                  <c:v>165.54</c:v>
                </c:pt>
                <c:pt idx="573">
                  <c:v>152.58000000000001</c:v>
                </c:pt>
                <c:pt idx="574">
                  <c:v>163.84</c:v>
                </c:pt>
                <c:pt idx="575">
                  <c:v>163.06</c:v>
                </c:pt>
                <c:pt idx="576">
                  <c:v>164.7</c:v>
                </c:pt>
                <c:pt idx="577">
                  <c:v>164.39</c:v>
                </c:pt>
                <c:pt idx="578">
                  <c:v>168.47</c:v>
                </c:pt>
                <c:pt idx="579">
                  <c:v>164.49</c:v>
                </c:pt>
                <c:pt idx="580">
                  <c:v>163.36000000000001</c:v>
                </c:pt>
                <c:pt idx="581">
                  <c:v>158.82</c:v>
                </c:pt>
                <c:pt idx="582">
                  <c:v>161.47999999999999</c:v>
                </c:pt>
                <c:pt idx="583">
                  <c:v>160.19999999999999</c:v>
                </c:pt>
                <c:pt idx="584">
                  <c:v>158.93</c:v>
                </c:pt>
                <c:pt idx="585">
                  <c:v>151.44999999999999</c:v>
                </c:pt>
                <c:pt idx="586">
                  <c:v>150.9</c:v>
                </c:pt>
                <c:pt idx="587">
                  <c:v>157.05000000000001</c:v>
                </c:pt>
                <c:pt idx="588">
                  <c:v>158.61000000000001</c:v>
                </c:pt>
                <c:pt idx="589">
                  <c:v>160.51</c:v>
                </c:pt>
                <c:pt idx="590">
                  <c:v>163.51</c:v>
                </c:pt>
                <c:pt idx="591">
                  <c:v>165.51</c:v>
                </c:pt>
                <c:pt idx="592">
                  <c:v>167.99</c:v>
                </c:pt>
                <c:pt idx="593">
                  <c:v>171.06</c:v>
                </c:pt>
                <c:pt idx="594">
                  <c:v>173.88</c:v>
                </c:pt>
                <c:pt idx="595">
                  <c:v>172.17</c:v>
                </c:pt>
                <c:pt idx="596">
                  <c:v>176.69</c:v>
                </c:pt>
                <c:pt idx="597">
                  <c:v>178.55</c:v>
                </c:pt>
                <c:pt idx="598">
                  <c:v>177.84</c:v>
                </c:pt>
                <c:pt idx="599">
                  <c:v>174.03</c:v>
                </c:pt>
                <c:pt idx="600">
                  <c:v>174.57</c:v>
                </c:pt>
                <c:pt idx="601">
                  <c:v>177.5</c:v>
                </c:pt>
                <c:pt idx="602">
                  <c:v>172.36</c:v>
                </c:pt>
                <c:pt idx="603">
                  <c:v>171.16</c:v>
                </c:pt>
                <c:pt idx="604">
                  <c:v>171.78</c:v>
                </c:pt>
                <c:pt idx="605">
                  <c:v>168.71</c:v>
                </c:pt>
                <c:pt idx="606">
                  <c:v>168.02</c:v>
                </c:pt>
                <c:pt idx="607">
                  <c:v>167.39</c:v>
                </c:pt>
                <c:pt idx="608">
                  <c:v>170.62</c:v>
                </c:pt>
                <c:pt idx="609">
                  <c:v>163.92</c:v>
                </c:pt>
                <c:pt idx="610">
                  <c:v>165.02</c:v>
                </c:pt>
                <c:pt idx="611">
                  <c:v>168.76</c:v>
                </c:pt>
                <c:pt idx="612">
                  <c:v>168.91</c:v>
                </c:pt>
                <c:pt idx="613">
                  <c:v>166.46</c:v>
                </c:pt>
                <c:pt idx="614">
                  <c:v>161.12</c:v>
                </c:pt>
                <c:pt idx="615">
                  <c:v>162.25</c:v>
                </c:pt>
                <c:pt idx="616">
                  <c:v>155.91</c:v>
                </c:pt>
                <c:pt idx="617">
                  <c:v>159.25</c:v>
                </c:pt>
                <c:pt idx="618">
                  <c:v>161.84</c:v>
                </c:pt>
                <c:pt idx="619">
                  <c:v>156.71</c:v>
                </c:pt>
                <c:pt idx="620">
                  <c:v>158.15</c:v>
                </c:pt>
                <c:pt idx="621">
                  <c:v>159.66999999999999</c:v>
                </c:pt>
                <c:pt idx="622">
                  <c:v>163.85</c:v>
                </c:pt>
                <c:pt idx="623">
                  <c:v>156.01</c:v>
                </c:pt>
                <c:pt idx="624">
                  <c:v>154.93</c:v>
                </c:pt>
                <c:pt idx="625">
                  <c:v>155.52000000000001</c:v>
                </c:pt>
                <c:pt idx="626">
                  <c:v>153.5</c:v>
                </c:pt>
                <c:pt idx="627">
                  <c:v>142.77000000000001</c:v>
                </c:pt>
                <c:pt idx="628">
                  <c:v>144.59</c:v>
                </c:pt>
                <c:pt idx="629">
                  <c:v>145.55000000000001</c:v>
                </c:pt>
                <c:pt idx="630">
                  <c:v>148.86000000000001</c:v>
                </c:pt>
                <c:pt idx="631">
                  <c:v>146.85</c:v>
                </c:pt>
                <c:pt idx="632">
                  <c:v>139.88</c:v>
                </c:pt>
                <c:pt idx="633">
                  <c:v>139.09</c:v>
                </c:pt>
                <c:pt idx="634">
                  <c:v>137.79</c:v>
                </c:pt>
                <c:pt idx="635">
                  <c:v>140.81</c:v>
                </c:pt>
                <c:pt idx="636">
                  <c:v>138.43</c:v>
                </c:pt>
                <c:pt idx="637">
                  <c:v>137.38999999999999</c:v>
                </c:pt>
                <c:pt idx="638">
                  <c:v>145.38999999999999</c:v>
                </c:pt>
                <c:pt idx="639">
                  <c:v>149.07</c:v>
                </c:pt>
                <c:pt idx="640">
                  <c:v>149.9</c:v>
                </c:pt>
                <c:pt idx="641">
                  <c:v>147.83000000000001</c:v>
                </c:pt>
                <c:pt idx="642">
                  <c:v>146.9</c:v>
                </c:pt>
                <c:pt idx="643">
                  <c:v>147.03</c:v>
                </c:pt>
                <c:pt idx="644">
                  <c:v>144.35</c:v>
                </c:pt>
                <c:pt idx="645">
                  <c:v>148.58000000000001</c:v>
                </c:pt>
                <c:pt idx="646">
                  <c:v>147.08000000000001</c:v>
                </c:pt>
                <c:pt idx="647">
                  <c:v>140.28</c:v>
                </c:pt>
                <c:pt idx="648">
                  <c:v>132.87</c:v>
                </c:pt>
                <c:pt idx="649">
                  <c:v>133.13</c:v>
                </c:pt>
                <c:pt idx="650">
                  <c:v>134.29</c:v>
                </c:pt>
                <c:pt idx="651">
                  <c:v>132.08000000000001</c:v>
                </c:pt>
                <c:pt idx="652">
                  <c:v>130.07</c:v>
                </c:pt>
                <c:pt idx="653">
                  <c:v>133.41999999999999</c:v>
                </c:pt>
                <c:pt idx="654">
                  <c:v>134.79</c:v>
                </c:pt>
                <c:pt idx="655">
                  <c:v>136.82</c:v>
                </c:pt>
                <c:pt idx="656">
                  <c:v>139.9</c:v>
                </c:pt>
                <c:pt idx="657">
                  <c:v>142.69999999999999</c:v>
                </c:pt>
                <c:pt idx="658">
                  <c:v>142.13</c:v>
                </c:pt>
                <c:pt idx="659">
                  <c:v>137.46</c:v>
                </c:pt>
                <c:pt idx="660">
                  <c:v>137.25</c:v>
                </c:pt>
                <c:pt idx="661">
                  <c:v>136.04</c:v>
                </c:pt>
                <c:pt idx="662">
                  <c:v>137.77000000000001</c:v>
                </c:pt>
                <c:pt idx="663">
                  <c:v>141.35</c:v>
                </c:pt>
                <c:pt idx="664">
                  <c:v>143.29</c:v>
                </c:pt>
                <c:pt idx="665">
                  <c:v>145.26</c:v>
                </c:pt>
                <c:pt idx="666">
                  <c:v>145.66999999999999</c:v>
                </c:pt>
                <c:pt idx="667">
                  <c:v>145.76</c:v>
                </c:pt>
                <c:pt idx="668">
                  <c:v>142.99</c:v>
                </c:pt>
                <c:pt idx="669">
                  <c:v>144.08000000000001</c:v>
                </c:pt>
                <c:pt idx="670">
                  <c:v>149.78</c:v>
                </c:pt>
                <c:pt idx="671">
                  <c:v>150.74</c:v>
                </c:pt>
                <c:pt idx="672">
                  <c:v>147.91999999999999</c:v>
                </c:pt>
                <c:pt idx="673">
                  <c:v>151.12</c:v>
                </c:pt>
                <c:pt idx="674">
                  <c:v>154.5</c:v>
                </c:pt>
                <c:pt idx="675">
                  <c:v>155.38999999999999</c:v>
                </c:pt>
                <c:pt idx="676">
                  <c:v>154.01</c:v>
                </c:pt>
                <c:pt idx="677">
                  <c:v>152.26</c:v>
                </c:pt>
                <c:pt idx="678">
                  <c:v>152.58000000000001</c:v>
                </c:pt>
                <c:pt idx="679">
                  <c:v>156.97999999999999</c:v>
                </c:pt>
                <c:pt idx="680">
                  <c:v>161.24</c:v>
                </c:pt>
                <c:pt idx="681">
                  <c:v>161.01</c:v>
                </c:pt>
                <c:pt idx="682">
                  <c:v>160.1</c:v>
                </c:pt>
                <c:pt idx="683">
                  <c:v>160.84</c:v>
                </c:pt>
                <c:pt idx="684">
                  <c:v>166.01</c:v>
                </c:pt>
                <c:pt idx="685">
                  <c:v>163.21</c:v>
                </c:pt>
                <c:pt idx="686">
                  <c:v>166.37</c:v>
                </c:pt>
                <c:pt idx="687">
                  <c:v>164.02</c:v>
                </c:pt>
                <c:pt idx="688">
                  <c:v>167.68</c:v>
                </c:pt>
                <c:pt idx="689">
                  <c:v>170.06</c:v>
                </c:pt>
                <c:pt idx="690">
                  <c:v>169.82</c:v>
                </c:pt>
                <c:pt idx="691">
                  <c:v>171.52</c:v>
                </c:pt>
                <c:pt idx="692">
                  <c:v>172.78</c:v>
                </c:pt>
                <c:pt idx="693">
                  <c:v>172.77</c:v>
                </c:pt>
                <c:pt idx="694">
                  <c:v>173.75</c:v>
                </c:pt>
                <c:pt idx="695">
                  <c:v>173.03</c:v>
                </c:pt>
                <c:pt idx="696">
                  <c:v>169.69</c:v>
                </c:pt>
                <c:pt idx="697">
                  <c:v>167.08</c:v>
                </c:pt>
                <c:pt idx="698">
                  <c:v>167.32</c:v>
                </c:pt>
                <c:pt idx="699">
                  <c:v>168.78</c:v>
                </c:pt>
                <c:pt idx="700">
                  <c:v>170.57</c:v>
                </c:pt>
                <c:pt idx="701">
                  <c:v>161.15</c:v>
                </c:pt>
                <c:pt idx="702">
                  <c:v>162.13</c:v>
                </c:pt>
                <c:pt idx="703">
                  <c:v>160.31</c:v>
                </c:pt>
                <c:pt idx="704">
                  <c:v>156.63999999999999</c:v>
                </c:pt>
                <c:pt idx="705">
                  <c:v>159.75</c:v>
                </c:pt>
                <c:pt idx="706">
                  <c:v>156.47</c:v>
                </c:pt>
                <c:pt idx="707">
                  <c:v>154.82</c:v>
                </c:pt>
                <c:pt idx="708">
                  <c:v>154.63999999999999</c:v>
                </c:pt>
                <c:pt idx="709">
                  <c:v>155.47</c:v>
                </c:pt>
                <c:pt idx="710">
                  <c:v>159.59</c:v>
                </c:pt>
                <c:pt idx="711">
                  <c:v>159.9</c:v>
                </c:pt>
                <c:pt idx="712">
                  <c:v>154.79</c:v>
                </c:pt>
                <c:pt idx="713">
                  <c:v>154.65</c:v>
                </c:pt>
                <c:pt idx="714">
                  <c:v>151.21</c:v>
                </c:pt>
                <c:pt idx="715">
                  <c:v>149.31</c:v>
                </c:pt>
                <c:pt idx="716">
                  <c:v>153.4</c:v>
                </c:pt>
                <c:pt idx="717">
                  <c:v>157.34</c:v>
                </c:pt>
                <c:pt idx="718">
                  <c:v>152.38</c:v>
                </c:pt>
                <c:pt idx="719">
                  <c:v>151.19</c:v>
                </c:pt>
                <c:pt idx="720">
                  <c:v>149.66</c:v>
                </c:pt>
                <c:pt idx="721">
                  <c:v>152.74</c:v>
                </c:pt>
                <c:pt idx="722">
                  <c:v>147.63999999999999</c:v>
                </c:pt>
                <c:pt idx="723">
                  <c:v>146.1</c:v>
                </c:pt>
                <c:pt idx="724">
                  <c:v>141.28</c:v>
                </c:pt>
                <c:pt idx="725">
                  <c:v>138.21</c:v>
                </c:pt>
                <c:pt idx="726">
                  <c:v>145.03</c:v>
                </c:pt>
                <c:pt idx="727">
                  <c:v>144.07</c:v>
                </c:pt>
                <c:pt idx="728">
                  <c:v>145.81</c:v>
                </c:pt>
                <c:pt idx="729">
                  <c:v>142.54</c:v>
                </c:pt>
                <c:pt idx="730">
                  <c:v>140.41999999999999</c:v>
                </c:pt>
                <c:pt idx="731">
                  <c:v>139.9</c:v>
                </c:pt>
                <c:pt idx="732">
                  <c:v>139.13</c:v>
                </c:pt>
                <c:pt idx="733">
                  <c:v>134.99</c:v>
                </c:pt>
                <c:pt idx="734">
                  <c:v>144.31</c:v>
                </c:pt>
                <c:pt idx="735">
                  <c:v>141.07</c:v>
                </c:pt>
                <c:pt idx="736">
                  <c:v>145.49</c:v>
                </c:pt>
                <c:pt idx="737">
                  <c:v>141.69</c:v>
                </c:pt>
                <c:pt idx="738">
                  <c:v>143.02000000000001</c:v>
                </c:pt>
                <c:pt idx="739">
                  <c:v>142.87</c:v>
                </c:pt>
                <c:pt idx="740">
                  <c:v>147.19</c:v>
                </c:pt>
                <c:pt idx="741">
                  <c:v>150.09</c:v>
                </c:pt>
                <c:pt idx="742">
                  <c:v>150.96</c:v>
                </c:pt>
                <c:pt idx="743">
                  <c:v>148.07</c:v>
                </c:pt>
                <c:pt idx="744">
                  <c:v>148.19999999999999</c:v>
                </c:pt>
                <c:pt idx="745">
                  <c:v>153.16</c:v>
                </c:pt>
                <c:pt idx="746">
                  <c:v>155.08000000000001</c:v>
                </c:pt>
                <c:pt idx="747">
                  <c:v>148.94999999999999</c:v>
                </c:pt>
                <c:pt idx="748">
                  <c:v>142.06</c:v>
                </c:pt>
                <c:pt idx="749">
                  <c:v>142.09</c:v>
                </c:pt>
                <c:pt idx="750">
                  <c:v>137.11000000000001</c:v>
                </c:pt>
                <c:pt idx="751">
                  <c:v>140.41</c:v>
                </c:pt>
                <c:pt idx="752">
                  <c:v>138.5</c:v>
                </c:pt>
                <c:pt idx="753">
                  <c:v>141.24</c:v>
                </c:pt>
                <c:pt idx="754">
                  <c:v>145.82</c:v>
                </c:pt>
                <c:pt idx="755">
                  <c:v>148.97</c:v>
                </c:pt>
                <c:pt idx="756">
                  <c:v>152.22</c:v>
                </c:pt>
                <c:pt idx="757">
                  <c:v>149.13</c:v>
                </c:pt>
                <c:pt idx="758">
                  <c:v>146.43</c:v>
                </c:pt>
                <c:pt idx="759">
                  <c:v>152.31</c:v>
                </c:pt>
                <c:pt idx="760">
                  <c:v>150.16</c:v>
                </c:pt>
                <c:pt idx="761">
                  <c:v>148.13</c:v>
                </c:pt>
                <c:pt idx="762">
                  <c:v>149.44999999999999</c:v>
                </c:pt>
                <c:pt idx="763">
                  <c:v>148.31</c:v>
                </c:pt>
                <c:pt idx="764">
                  <c:v>145.13999999999999</c:v>
                </c:pt>
                <c:pt idx="765">
                  <c:v>144.29</c:v>
                </c:pt>
                <c:pt idx="766">
                  <c:v>141.4</c:v>
                </c:pt>
                <c:pt idx="767">
                  <c:v>148.21</c:v>
                </c:pt>
                <c:pt idx="768">
                  <c:v>145.96</c:v>
                </c:pt>
                <c:pt idx="769">
                  <c:v>147.77000000000001</c:v>
                </c:pt>
                <c:pt idx="770">
                  <c:v>147.07</c:v>
                </c:pt>
                <c:pt idx="771">
                  <c:v>142.19</c:v>
                </c:pt>
                <c:pt idx="772">
                  <c:v>142.36000000000001</c:v>
                </c:pt>
                <c:pt idx="773">
                  <c:v>142.34</c:v>
                </c:pt>
                <c:pt idx="774">
                  <c:v>142.69999999999999</c:v>
                </c:pt>
                <c:pt idx="775">
                  <c:v>149.5</c:v>
                </c:pt>
                <c:pt idx="776">
                  <c:v>145.35</c:v>
                </c:pt>
                <c:pt idx="777">
                  <c:v>141.11000000000001</c:v>
                </c:pt>
                <c:pt idx="778">
                  <c:v>136.69</c:v>
                </c:pt>
                <c:pt idx="779">
                  <c:v>135.11000000000001</c:v>
                </c:pt>
                <c:pt idx="780">
                  <c:v>131.38999999999999</c:v>
                </c:pt>
                <c:pt idx="781">
                  <c:v>132.97999999999999</c:v>
                </c:pt>
                <c:pt idx="782">
                  <c:v>134.35</c:v>
                </c:pt>
                <c:pt idx="783">
                  <c:v>130.91999999999999</c:v>
                </c:pt>
                <c:pt idx="784">
                  <c:v>131.38</c:v>
                </c:pt>
                <c:pt idx="785">
                  <c:v>129.66999999999999</c:v>
                </c:pt>
                <c:pt idx="786">
                  <c:v>127.99</c:v>
                </c:pt>
                <c:pt idx="787">
                  <c:v>128.41</c:v>
                </c:pt>
                <c:pt idx="788">
                  <c:v>130.28</c:v>
                </c:pt>
                <c:pt idx="789">
                  <c:v>126.89</c:v>
                </c:pt>
                <c:pt idx="790">
                  <c:v>127.13</c:v>
                </c:pt>
                <c:pt idx="791">
                  <c:v>126.01</c:v>
                </c:pt>
                <c:pt idx="792">
                  <c:v>130.47</c:v>
                </c:pt>
                <c:pt idx="793">
                  <c:v>130.26</c:v>
                </c:pt>
                <c:pt idx="794">
                  <c:v>131.25</c:v>
                </c:pt>
                <c:pt idx="795">
                  <c:v>133.88</c:v>
                </c:pt>
                <c:pt idx="796">
                  <c:v>132.03</c:v>
                </c:pt>
                <c:pt idx="797">
                  <c:v>134.83000000000001</c:v>
                </c:pt>
                <c:pt idx="798">
                  <c:v>136.82</c:v>
                </c:pt>
                <c:pt idx="799">
                  <c:v>134.08000000000001</c:v>
                </c:pt>
                <c:pt idx="800">
                  <c:v>135.28</c:v>
                </c:pt>
                <c:pt idx="801">
                  <c:v>138.12</c:v>
                </c:pt>
                <c:pt idx="802">
                  <c:v>140.31</c:v>
                </c:pt>
                <c:pt idx="803">
                  <c:v>140.88999999999999</c:v>
                </c:pt>
                <c:pt idx="804">
                  <c:v>143.16999999999999</c:v>
                </c:pt>
                <c:pt idx="805">
                  <c:v>143.16</c:v>
                </c:pt>
                <c:pt idx="806">
                  <c:v>144.96</c:v>
                </c:pt>
                <c:pt idx="807">
                  <c:v>142.69999999999999</c:v>
                </c:pt>
                <c:pt idx="808">
                  <c:v>143.97</c:v>
                </c:pt>
                <c:pt idx="809">
                  <c:v>148.9</c:v>
                </c:pt>
                <c:pt idx="810">
                  <c:v>148.03</c:v>
                </c:pt>
                <c:pt idx="811">
                  <c:v>152.57</c:v>
                </c:pt>
                <c:pt idx="812">
                  <c:v>150.63999999999999</c:v>
                </c:pt>
                <c:pt idx="813">
                  <c:v>153.88</c:v>
                </c:pt>
                <c:pt idx="814">
                  <c:v>153.78</c:v>
                </c:pt>
                <c:pt idx="815">
                  <c:v>149.46</c:v>
                </c:pt>
                <c:pt idx="816">
                  <c:v>150.94999999999999</c:v>
                </c:pt>
                <c:pt idx="817">
                  <c:v>152.12</c:v>
                </c:pt>
                <c:pt idx="818">
                  <c:v>153.11000000000001</c:v>
                </c:pt>
                <c:pt idx="819">
                  <c:v>153.51</c:v>
                </c:pt>
                <c:pt idx="820">
                  <c:v>152.35</c:v>
                </c:pt>
                <c:pt idx="821">
                  <c:v>150.19999999999999</c:v>
                </c:pt>
                <c:pt idx="822">
                  <c:v>148.87</c:v>
                </c:pt>
                <c:pt idx="823">
                  <c:v>150.09</c:v>
                </c:pt>
                <c:pt idx="824">
                  <c:v>147.11000000000001</c:v>
                </c:pt>
                <c:pt idx="825">
                  <c:v>147.71</c:v>
                </c:pt>
                <c:pt idx="826">
                  <c:v>147.05000000000001</c:v>
                </c:pt>
                <c:pt idx="827">
                  <c:v>146.83000000000001</c:v>
                </c:pt>
                <c:pt idx="828">
                  <c:v>144.38</c:v>
                </c:pt>
                <c:pt idx="829">
                  <c:v>148.04</c:v>
                </c:pt>
                <c:pt idx="830">
                  <c:v>153.79</c:v>
                </c:pt>
                <c:pt idx="831">
                  <c:v>153.69999999999999</c:v>
                </c:pt>
                <c:pt idx="832">
                  <c:v>152.81</c:v>
                </c:pt>
                <c:pt idx="833">
                  <c:v>153.56</c:v>
                </c:pt>
                <c:pt idx="834">
                  <c:v>150.21</c:v>
                </c:pt>
                <c:pt idx="835">
                  <c:v>147.81</c:v>
                </c:pt>
                <c:pt idx="836">
                  <c:v>151.28</c:v>
                </c:pt>
                <c:pt idx="837">
                  <c:v>151.19</c:v>
                </c:pt>
                <c:pt idx="838">
                  <c:v>152.16</c:v>
                </c:pt>
                <c:pt idx="839">
                  <c:v>156.08000000000001</c:v>
                </c:pt>
                <c:pt idx="840">
                  <c:v>155.07</c:v>
                </c:pt>
                <c:pt idx="841">
                  <c:v>157.32</c:v>
                </c:pt>
                <c:pt idx="842">
                  <c:v>159.30000000000001</c:v>
                </c:pt>
                <c:pt idx="843">
                  <c:v>158.83000000000001</c:v>
                </c:pt>
                <c:pt idx="844">
                  <c:v>158.86000000000001</c:v>
                </c:pt>
                <c:pt idx="845">
                  <c:v>159.94</c:v>
                </c:pt>
                <c:pt idx="846">
                  <c:v>157.97</c:v>
                </c:pt>
                <c:pt idx="847">
                  <c:v>159.37</c:v>
                </c:pt>
                <c:pt idx="848">
                  <c:v>161.53</c:v>
                </c:pt>
                <c:pt idx="849">
                  <c:v>162.44</c:v>
                </c:pt>
                <c:pt idx="850">
                  <c:v>164.27</c:v>
                </c:pt>
                <c:pt idx="851">
                  <c:v>166.6</c:v>
                </c:pt>
                <c:pt idx="852">
                  <c:v>164.74</c:v>
                </c:pt>
                <c:pt idx="853">
                  <c:v>162.43</c:v>
                </c:pt>
                <c:pt idx="854">
                  <c:v>161.41999999999999</c:v>
                </c:pt>
                <c:pt idx="855">
                  <c:v>162.35</c:v>
                </c:pt>
                <c:pt idx="856">
                  <c:v>161.22</c:v>
                </c:pt>
                <c:pt idx="857">
                  <c:v>161.63</c:v>
                </c:pt>
                <c:pt idx="858">
                  <c:v>164.59</c:v>
                </c:pt>
                <c:pt idx="859">
                  <c:v>165.09</c:v>
                </c:pt>
                <c:pt idx="860">
                  <c:v>166.1</c:v>
                </c:pt>
                <c:pt idx="861">
                  <c:v>165.8</c:v>
                </c:pt>
                <c:pt idx="862">
                  <c:v>166.09</c:v>
                </c:pt>
                <c:pt idx="863">
                  <c:v>165.05</c:v>
                </c:pt>
                <c:pt idx="864">
                  <c:v>165</c:v>
                </c:pt>
                <c:pt idx="865">
                  <c:v>165.19</c:v>
                </c:pt>
                <c:pt idx="866">
                  <c:v>163.06</c:v>
                </c:pt>
                <c:pt idx="867">
                  <c:v>165.19</c:v>
                </c:pt>
                <c:pt idx="868">
                  <c:v>168.49</c:v>
                </c:pt>
                <c:pt idx="869">
                  <c:v>169.28</c:v>
                </c:pt>
                <c:pt idx="870">
                  <c:v>170.09</c:v>
                </c:pt>
                <c:pt idx="871">
                  <c:v>169.5</c:v>
                </c:pt>
                <c:pt idx="872">
                  <c:v>164.89</c:v>
                </c:pt>
                <c:pt idx="873">
                  <c:v>170.98</c:v>
                </c:pt>
                <c:pt idx="874">
                  <c:v>172.48</c:v>
                </c:pt>
                <c:pt idx="875">
                  <c:v>173.05</c:v>
                </c:pt>
                <c:pt idx="876">
                  <c:v>173.02</c:v>
                </c:pt>
                <c:pt idx="877">
                  <c:v>173.85</c:v>
                </c:pt>
                <c:pt idx="878">
                  <c:v>173.62</c:v>
                </c:pt>
                <c:pt idx="879">
                  <c:v>173.16</c:v>
                </c:pt>
                <c:pt idx="880">
                  <c:v>171.99</c:v>
                </c:pt>
                <c:pt idx="881">
                  <c:v>171.71</c:v>
                </c:pt>
                <c:pt idx="882">
                  <c:v>173</c:v>
                </c:pt>
                <c:pt idx="883">
                  <c:v>176.39</c:v>
                </c:pt>
                <c:pt idx="884">
                  <c:v>173.98</c:v>
                </c:pt>
                <c:pt idx="885">
                  <c:v>173.13</c:v>
                </c:pt>
                <c:pt idx="886">
                  <c:v>171.09</c:v>
                </c:pt>
                <c:pt idx="887">
                  <c:v>172.41</c:v>
                </c:pt>
                <c:pt idx="888">
                  <c:v>173.32</c:v>
                </c:pt>
                <c:pt idx="889">
                  <c:v>176.96</c:v>
                </c:pt>
                <c:pt idx="890">
                  <c:v>177.33</c:v>
                </c:pt>
                <c:pt idx="891">
                  <c:v>177.7</c:v>
                </c:pt>
                <c:pt idx="892">
                  <c:v>181.03</c:v>
                </c:pt>
                <c:pt idx="893">
                  <c:v>182.63</c:v>
                </c:pt>
                <c:pt idx="894">
                  <c:v>179.97</c:v>
                </c:pt>
                <c:pt idx="895">
                  <c:v>178.44</c:v>
                </c:pt>
                <c:pt idx="896">
                  <c:v>177.9</c:v>
                </c:pt>
                <c:pt idx="897">
                  <c:v>181.5</c:v>
                </c:pt>
                <c:pt idx="898">
                  <c:v>181.27</c:v>
                </c:pt>
                <c:pt idx="899">
                  <c:v>182.8</c:v>
                </c:pt>
                <c:pt idx="900">
                  <c:v>183.37</c:v>
                </c:pt>
                <c:pt idx="901">
                  <c:v>183.96</c:v>
                </c:pt>
                <c:pt idx="902">
                  <c:v>186.73</c:v>
                </c:pt>
                <c:pt idx="903">
                  <c:v>184.41</c:v>
                </c:pt>
                <c:pt idx="904">
                  <c:v>184.9</c:v>
                </c:pt>
                <c:pt idx="905">
                  <c:v>183.74</c:v>
                </c:pt>
                <c:pt idx="906">
                  <c:v>185.55</c:v>
                </c:pt>
                <c:pt idx="907">
                  <c:v>186.83</c:v>
                </c:pt>
                <c:pt idx="908">
                  <c:v>185.89</c:v>
                </c:pt>
                <c:pt idx="909">
                  <c:v>187.93</c:v>
                </c:pt>
                <c:pt idx="910">
                  <c:v>189.08</c:v>
                </c:pt>
                <c:pt idx="911">
                  <c:v>191.63</c:v>
                </c:pt>
                <c:pt idx="912">
                  <c:v>193.78</c:v>
                </c:pt>
                <c:pt idx="913">
                  <c:v>191.57</c:v>
                </c:pt>
                <c:pt idx="914">
                  <c:v>189.84</c:v>
                </c:pt>
                <c:pt idx="915">
                  <c:v>191.41</c:v>
                </c:pt>
                <c:pt idx="916">
                  <c:v>189.26</c:v>
                </c:pt>
                <c:pt idx="917">
                  <c:v>189.16</c:v>
                </c:pt>
                <c:pt idx="918">
                  <c:v>189.68</c:v>
                </c:pt>
                <c:pt idx="919">
                  <c:v>190.5</c:v>
                </c:pt>
                <c:pt idx="920">
                  <c:v>190.23</c:v>
                </c:pt>
                <c:pt idx="921">
                  <c:v>191.9</c:v>
                </c:pt>
                <c:pt idx="922">
                  <c:v>193.35</c:v>
                </c:pt>
                <c:pt idx="923">
                  <c:v>193.1</c:v>
                </c:pt>
                <c:pt idx="924">
                  <c:v>195.09</c:v>
                </c:pt>
                <c:pt idx="925">
                  <c:v>194.1</c:v>
                </c:pt>
                <c:pt idx="926">
                  <c:v>193.41</c:v>
                </c:pt>
                <c:pt idx="927">
                  <c:v>193.33</c:v>
                </c:pt>
                <c:pt idx="928">
                  <c:v>193.67</c:v>
                </c:pt>
                <c:pt idx="929">
                  <c:v>196.02</c:v>
                </c:pt>
                <c:pt idx="930">
                  <c:v>194.67</c:v>
                </c:pt>
                <c:pt idx="931">
                  <c:v>196.06</c:v>
                </c:pt>
                <c:pt idx="932">
                  <c:v>196.24</c:v>
                </c:pt>
                <c:pt idx="933">
                  <c:v>195.04</c:v>
                </c:pt>
                <c:pt idx="934">
                  <c:v>191.57</c:v>
                </c:pt>
                <c:pt idx="935">
                  <c:v>185.52</c:v>
                </c:pt>
                <c:pt idx="936">
                  <c:v>182.13</c:v>
                </c:pt>
                <c:pt idx="937">
                  <c:v>179.69</c:v>
                </c:pt>
                <c:pt idx="938">
                  <c:v>180.87</c:v>
                </c:pt>
                <c:pt idx="939">
                  <c:v>179.48</c:v>
                </c:pt>
                <c:pt idx="940">
                  <c:v>177.32</c:v>
                </c:pt>
                <c:pt idx="941">
                  <c:v>177.97</c:v>
                </c:pt>
                <c:pt idx="942">
                  <c:v>178.88</c:v>
                </c:pt>
                <c:pt idx="943">
                  <c:v>177.13</c:v>
                </c:pt>
                <c:pt idx="944">
                  <c:v>177.14</c:v>
                </c:pt>
                <c:pt idx="945">
                  <c:v>172.3</c:v>
                </c:pt>
                <c:pt idx="946">
                  <c:v>175.07</c:v>
                </c:pt>
                <c:pt idx="947">
                  <c:v>177.06</c:v>
                </c:pt>
                <c:pt idx="948">
                  <c:v>178.52</c:v>
                </c:pt>
                <c:pt idx="949">
                  <c:v>180.67</c:v>
                </c:pt>
                <c:pt idx="950">
                  <c:v>177.38</c:v>
                </c:pt>
                <c:pt idx="951">
                  <c:v>180.09</c:v>
                </c:pt>
                <c:pt idx="952">
                  <c:v>179.7</c:v>
                </c:pt>
                <c:pt idx="953">
                  <c:v>184.94</c:v>
                </c:pt>
                <c:pt idx="954">
                  <c:v>187.84</c:v>
                </c:pt>
                <c:pt idx="955">
                  <c:v>189.49</c:v>
                </c:pt>
                <c:pt idx="956">
                  <c:v>188.28</c:v>
                </c:pt>
                <c:pt idx="957">
                  <c:v>188.4</c:v>
                </c:pt>
                <c:pt idx="958">
                  <c:v>175.18</c:v>
                </c:pt>
                <c:pt idx="959">
                  <c:v>178.35</c:v>
                </c:pt>
                <c:pt idx="960">
                  <c:v>180.07</c:v>
                </c:pt>
                <c:pt idx="961">
                  <c:v>179.49</c:v>
                </c:pt>
                <c:pt idx="962">
                  <c:v>176.51</c:v>
                </c:pt>
                <c:pt idx="963">
                  <c:v>174</c:v>
                </c:pt>
                <c:pt idx="964">
                  <c:v>176.48</c:v>
                </c:pt>
                <c:pt idx="965">
                  <c:v>176.48</c:v>
                </c:pt>
                <c:pt idx="966">
                  <c:v>177.52</c:v>
                </c:pt>
                <c:pt idx="967">
                  <c:v>179.26</c:v>
                </c:pt>
                <c:pt idx="968">
                  <c:v>174.55</c:v>
                </c:pt>
                <c:pt idx="969">
                  <c:v>174.67</c:v>
                </c:pt>
                <c:pt idx="970">
                  <c:v>174.2</c:v>
                </c:pt>
                <c:pt idx="971">
                  <c:v>174.82</c:v>
                </c:pt>
                <c:pt idx="972">
                  <c:v>172.62</c:v>
                </c:pt>
                <c:pt idx="973">
                  <c:v>169.34</c:v>
                </c:pt>
                <c:pt idx="974">
                  <c:v>172.02</c:v>
                </c:pt>
                <c:pt idx="975">
                  <c:v>171.22</c:v>
                </c:pt>
                <c:pt idx="976">
                  <c:v>172.26</c:v>
                </c:pt>
                <c:pt idx="977">
                  <c:v>171.09</c:v>
                </c:pt>
                <c:pt idx="978">
                  <c:v>173.79</c:v>
                </c:pt>
                <c:pt idx="979">
                  <c:v>173.8</c:v>
                </c:pt>
                <c:pt idx="980">
                  <c:v>176.81</c:v>
                </c:pt>
                <c:pt idx="981">
                  <c:v>178.1</c:v>
                </c:pt>
                <c:pt idx="982">
                  <c:v>178.2</c:v>
                </c:pt>
                <c:pt idx="983">
                  <c:v>180.07</c:v>
                </c:pt>
                <c:pt idx="984">
                  <c:v>181.42</c:v>
                </c:pt>
                <c:pt idx="985">
                  <c:v>176.75</c:v>
                </c:pt>
                <c:pt idx="986">
                  <c:v>176.65</c:v>
                </c:pt>
                <c:pt idx="987">
                  <c:v>175.58</c:v>
                </c:pt>
                <c:pt idx="988">
                  <c:v>176.04</c:v>
                </c:pt>
                <c:pt idx="989">
                  <c:v>175.31</c:v>
                </c:pt>
                <c:pt idx="990">
                  <c:v>170.91</c:v>
                </c:pt>
                <c:pt idx="991">
                  <c:v>173.05</c:v>
                </c:pt>
                <c:pt idx="992">
                  <c:v>171.88</c:v>
                </c:pt>
                <c:pt idx="993">
                  <c:v>170.37</c:v>
                </c:pt>
                <c:pt idx="994">
                  <c:v>166.91</c:v>
                </c:pt>
                <c:pt idx="995">
                  <c:v>169.02</c:v>
                </c:pt>
                <c:pt idx="996">
                  <c:v>169.35</c:v>
                </c:pt>
                <c:pt idx="997">
                  <c:v>171</c:v>
                </c:pt>
                <c:pt idx="998">
                  <c:v>175.52</c:v>
                </c:pt>
                <c:pt idx="999">
                  <c:v>174.24</c:v>
                </c:pt>
                <c:pt idx="1000">
                  <c:v>176.38</c:v>
                </c:pt>
                <c:pt idx="1001">
                  <c:v>179.18</c:v>
                </c:pt>
                <c:pt idx="1002">
                  <c:v>182.35</c:v>
                </c:pt>
                <c:pt idx="1003">
                  <c:v>182.96</c:v>
                </c:pt>
                <c:pt idx="1004">
                  <c:v>183.97</c:v>
                </c:pt>
                <c:pt idx="1005">
                  <c:v>185.82</c:v>
                </c:pt>
                <c:pt idx="1006">
                  <c:v>187.7</c:v>
                </c:pt>
                <c:pt idx="1007">
                  <c:v>187.85</c:v>
                </c:pt>
                <c:pt idx="1008">
                  <c:v>189.57</c:v>
                </c:pt>
                <c:pt idx="1009">
                  <c:v>190.25</c:v>
                </c:pt>
                <c:pt idx="1010">
                  <c:v>189.89</c:v>
                </c:pt>
                <c:pt idx="1011">
                  <c:v>191.41</c:v>
                </c:pt>
                <c:pt idx="1012">
                  <c:v>191.49</c:v>
                </c:pt>
                <c:pt idx="1013">
                  <c:v>190.87</c:v>
                </c:pt>
                <c:pt idx="1014">
                  <c:v>189.92</c:v>
                </c:pt>
                <c:pt idx="1015">
                  <c:v>189.78</c:v>
                </c:pt>
                <c:pt idx="1016">
                  <c:v>190.9</c:v>
                </c:pt>
                <c:pt idx="1017">
                  <c:v>189.84</c:v>
                </c:pt>
                <c:pt idx="1018">
                  <c:v>190.33</c:v>
                </c:pt>
                <c:pt idx="1019">
                  <c:v>189.98</c:v>
                </c:pt>
                <c:pt idx="1020">
                  <c:v>190.21</c:v>
                </c:pt>
                <c:pt idx="1021">
                  <c:v>194.45</c:v>
                </c:pt>
                <c:pt idx="1022">
                  <c:v>193.63</c:v>
                </c:pt>
                <c:pt idx="1023">
                  <c:v>194.2</c:v>
                </c:pt>
                <c:pt idx="1024">
                  <c:v>193.11</c:v>
                </c:pt>
                <c:pt idx="1025">
                  <c:v>193.08</c:v>
                </c:pt>
                <c:pt idx="1026">
                  <c:v>195.09</c:v>
                </c:pt>
                <c:pt idx="1027">
                  <c:v>198.02</c:v>
                </c:pt>
                <c:pt idx="1028">
                  <c:v>197.53</c:v>
                </c:pt>
                <c:pt idx="1029">
                  <c:v>196.09</c:v>
                </c:pt>
                <c:pt idx="1030">
                  <c:v>196.16</c:v>
                </c:pt>
                <c:pt idx="1031">
                  <c:v>196.9</c:v>
                </c:pt>
                <c:pt idx="1032">
                  <c:v>196.1</c:v>
                </c:pt>
                <c:pt idx="1033">
                  <c:v>195.18</c:v>
                </c:pt>
                <c:pt idx="1034">
                  <c:v>193.61</c:v>
                </c:pt>
                <c:pt idx="1035">
                  <c:v>192.49</c:v>
                </c:pt>
                <c:pt idx="1036">
                  <c:v>194.14</c:v>
                </c:pt>
                <c:pt idx="1037">
                  <c:v>193.9</c:v>
                </c:pt>
                <c:pt idx="1038">
                  <c:v>187.15</c:v>
                </c:pt>
                <c:pt idx="1039">
                  <c:v>184.22</c:v>
                </c:pt>
                <c:pt idx="1040">
                  <c:v>182.15</c:v>
                </c:pt>
                <c:pt idx="1041">
                  <c:v>181.99</c:v>
                </c:pt>
                <c:pt idx="1042">
                  <c:v>182.09</c:v>
                </c:pt>
                <c:pt idx="1043">
                  <c:v>183.92</c:v>
                </c:pt>
                <c:pt idx="1044">
                  <c:v>184.35</c:v>
                </c:pt>
                <c:pt idx="1045">
                  <c:v>186.54</c:v>
                </c:pt>
                <c:pt idx="1046">
                  <c:v>186.06</c:v>
                </c:pt>
                <c:pt idx="1047">
                  <c:v>182.16</c:v>
                </c:pt>
                <c:pt idx="1048">
                  <c:v>181.27</c:v>
                </c:pt>
                <c:pt idx="1049">
                  <c:v>186.09</c:v>
                </c:pt>
                <c:pt idx="1050">
                  <c:v>189.33</c:v>
                </c:pt>
                <c:pt idx="1051">
                  <c:v>192.3</c:v>
                </c:pt>
                <c:pt idx="1052">
                  <c:v>195.02</c:v>
                </c:pt>
                <c:pt idx="1053">
                  <c:v>195.42</c:v>
                </c:pt>
                <c:pt idx="1054">
                  <c:v>195.22</c:v>
                </c:pt>
                <c:pt idx="1055">
                  <c:v>194.27</c:v>
                </c:pt>
                <c:pt idx="1056">
                  <c:v>192.01</c:v>
                </c:pt>
                <c:pt idx="1057">
                  <c:v>190.94</c:v>
                </c:pt>
                <c:pt idx="1058">
                  <c:v>187.04</c:v>
                </c:pt>
                <c:pt idx="1059">
                  <c:v>183.99</c:v>
                </c:pt>
                <c:pt idx="1060">
                  <c:v>179.86</c:v>
                </c:pt>
                <c:pt idx="1061">
                  <c:v>188.15</c:v>
                </c:pt>
                <c:pt idx="1062">
                  <c:v>186.86</c:v>
                </c:pt>
                <c:pt idx="1063">
                  <c:v>190.64</c:v>
                </c:pt>
                <c:pt idx="1064">
                  <c:v>189.39</c:v>
                </c:pt>
                <c:pt idx="1065">
                  <c:v>188.65</c:v>
                </c:pt>
                <c:pt idx="1066">
                  <c:v>188.42</c:v>
                </c:pt>
                <c:pt idx="1067">
                  <c:v>185.77</c:v>
                </c:pt>
                <c:pt idx="1068">
                  <c:v>185.32</c:v>
                </c:pt>
                <c:pt idx="1069">
                  <c:v>183.55</c:v>
                </c:pt>
                <c:pt idx="1070">
                  <c:v>183.42</c:v>
                </c:pt>
                <c:pt idx="1071">
                  <c:v>181.79</c:v>
                </c:pt>
                <c:pt idx="1072">
                  <c:v>181.94</c:v>
                </c:pt>
                <c:pt idx="1073">
                  <c:v>183.48</c:v>
                </c:pt>
                <c:pt idx="1074">
                  <c:v>185.01</c:v>
                </c:pt>
                <c:pt idx="1075">
                  <c:v>182.24</c:v>
                </c:pt>
                <c:pt idx="1076">
                  <c:v>181.1</c:v>
                </c:pt>
                <c:pt idx="1077">
                  <c:v>182.51</c:v>
                </c:pt>
                <c:pt idx="1078">
                  <c:v>181.27</c:v>
                </c:pt>
                <c:pt idx="1079">
                  <c:v>179.55</c:v>
                </c:pt>
                <c:pt idx="1080">
                  <c:v>176.15</c:v>
                </c:pt>
                <c:pt idx="1081">
                  <c:v>170.76</c:v>
                </c:pt>
                <c:pt idx="1082">
                  <c:v>171.06</c:v>
                </c:pt>
                <c:pt idx="1083">
                  <c:v>169.15</c:v>
                </c:pt>
                <c:pt idx="1084">
                  <c:v>169</c:v>
                </c:pt>
                <c:pt idx="1085">
                  <c:v>172.94</c:v>
                </c:pt>
                <c:pt idx="1086">
                  <c:v>173.15</c:v>
                </c:pt>
                <c:pt idx="1087">
                  <c:v>172.77</c:v>
                </c:pt>
                <c:pt idx="1088">
                  <c:v>172.91</c:v>
                </c:pt>
                <c:pt idx="1089">
                  <c:v>171.17</c:v>
                </c:pt>
                <c:pt idx="1090">
                  <c:v>175.57</c:v>
                </c:pt>
                <c:pt idx="1091">
                  <c:v>174.34</c:v>
                </c:pt>
                <c:pt idx="1092">
                  <c:v>175.72</c:v>
                </c:pt>
                <c:pt idx="1093">
                  <c:v>177.05</c:v>
                </c:pt>
                <c:pt idx="1094">
                  <c:v>171.76</c:v>
                </c:pt>
                <c:pt idx="1095">
                  <c:v>170.57</c:v>
                </c:pt>
                <c:pt idx="1096">
                  <c:v>170</c:v>
                </c:pt>
                <c:pt idx="1097">
                  <c:v>170.41</c:v>
                </c:pt>
                <c:pt idx="1098">
                  <c:v>171.75</c:v>
                </c:pt>
                <c:pt idx="1099">
                  <c:v>171.19</c:v>
                </c:pt>
                <c:pt idx="1100">
                  <c:v>169.08</c:v>
                </c:pt>
                <c:pt idx="1101">
                  <c:v>168.79</c:v>
                </c:pt>
                <c:pt idx="1102">
                  <c:v>170.29</c:v>
                </c:pt>
                <c:pt idx="1103">
                  <c:v>169.59</c:v>
                </c:pt>
                <c:pt idx="1104">
                  <c:v>169.03</c:v>
                </c:pt>
                <c:pt idx="1105">
                  <c:v>168.7</c:v>
                </c:pt>
                <c:pt idx="1106">
                  <c:v>168.8</c:v>
                </c:pt>
                <c:pt idx="1107">
                  <c:v>168.34</c:v>
                </c:pt>
                <c:pt idx="1108">
                  <c:v>174.26</c:v>
                </c:pt>
                <c:pt idx="1109">
                  <c:v>175.36</c:v>
                </c:pt>
                <c:pt idx="1110">
                  <c:v>171.75</c:v>
                </c:pt>
                <c:pt idx="1111">
                  <c:v>169.61</c:v>
                </c:pt>
                <c:pt idx="1112">
                  <c:v>168.03</c:v>
                </c:pt>
                <c:pt idx="1113">
                  <c:v>166.21</c:v>
                </c:pt>
                <c:pt idx="1114">
                  <c:v>165.52</c:v>
                </c:pt>
                <c:pt idx="1115">
                  <c:v>165.35</c:v>
                </c:pt>
                <c:pt idx="1116">
                  <c:v>166.54</c:v>
                </c:pt>
                <c:pt idx="1117">
                  <c:v>169.53</c:v>
                </c:pt>
                <c:pt idx="1118">
                  <c:v>169.88</c:v>
                </c:pt>
                <c:pt idx="1119">
                  <c:v>173.37</c:v>
                </c:pt>
                <c:pt idx="1120">
                  <c:v>173.33</c:v>
                </c:pt>
                <c:pt idx="1121">
                  <c:v>169.58</c:v>
                </c:pt>
                <c:pt idx="1122">
                  <c:v>172.51</c:v>
                </c:pt>
                <c:pt idx="1123">
                  <c:v>186.65</c:v>
                </c:pt>
                <c:pt idx="1124">
                  <c:v>182.35</c:v>
                </c:pt>
                <c:pt idx="1125">
                  <c:v>183.45</c:v>
                </c:pt>
                <c:pt idx="1126">
                  <c:v>182.85</c:v>
                </c:pt>
                <c:pt idx="1127">
                  <c:v>182.56</c:v>
                </c:pt>
                <c:pt idx="1128">
                  <c:v>184.9</c:v>
                </c:pt>
                <c:pt idx="1129">
                  <c:v>185.44</c:v>
                </c:pt>
                <c:pt idx="1130">
                  <c:v>187.51</c:v>
                </c:pt>
                <c:pt idx="1131">
                  <c:v>187.91</c:v>
                </c:pt>
                <c:pt idx="1132">
                  <c:v>190.47</c:v>
                </c:pt>
                <c:pt idx="1133">
                  <c:v>189.51</c:v>
                </c:pt>
                <c:pt idx="1134">
                  <c:v>189.33</c:v>
                </c:pt>
                <c:pt idx="1135">
                  <c:v>191.09</c:v>
                </c:pt>
                <c:pt idx="1136">
                  <c:v>192.27</c:v>
                </c:pt>
                <c:pt idx="1137">
                  <c:v>190.98</c:v>
                </c:pt>
                <c:pt idx="1138">
                  <c:v>188.82</c:v>
                </c:pt>
                <c:pt idx="1139">
                  <c:v>191.51</c:v>
                </c:pt>
                <c:pt idx="1140">
                  <c:v>189.61</c:v>
                </c:pt>
                <c:pt idx="1141">
                  <c:v>190.76</c:v>
                </c:pt>
                <c:pt idx="1142">
                  <c:v>191.44</c:v>
                </c:pt>
                <c:pt idx="1143">
                  <c:v>192.9</c:v>
                </c:pt>
                <c:pt idx="1144">
                  <c:v>194.64</c:v>
                </c:pt>
                <c:pt idx="1145">
                  <c:v>195.4</c:v>
                </c:pt>
                <c:pt idx="1146">
                  <c:v>195.69</c:v>
                </c:pt>
                <c:pt idx="1147">
                  <c:v>194.65</c:v>
                </c:pt>
                <c:pt idx="1148">
                  <c:v>196.9</c:v>
                </c:pt>
                <c:pt idx="1149">
                  <c:v>193.65</c:v>
                </c:pt>
                <c:pt idx="1150">
                  <c:v>207.37</c:v>
                </c:pt>
                <c:pt idx="1151">
                  <c:v>214.74</c:v>
                </c:pt>
                <c:pt idx="1152">
                  <c:v>213.85</c:v>
                </c:pt>
                <c:pt idx="1153">
                  <c:v>213.37</c:v>
                </c:pt>
                <c:pt idx="1154">
                  <c:v>217.59</c:v>
                </c:pt>
                <c:pt idx="1155">
                  <c:v>213.93</c:v>
                </c:pt>
                <c:pt idx="1156">
                  <c:v>210.39</c:v>
                </c:pt>
                <c:pt idx="1157">
                  <c:v>207.72</c:v>
                </c:pt>
                <c:pt idx="1158">
                  <c:v>209.15</c:v>
                </c:pt>
                <c:pt idx="1159">
                  <c:v>211.5</c:v>
                </c:pt>
                <c:pt idx="1160">
                  <c:v>214.69</c:v>
                </c:pt>
                <c:pt idx="1161">
                  <c:v>215.77</c:v>
                </c:pt>
                <c:pt idx="1162">
                  <c:v>212.09</c:v>
                </c:pt>
                <c:pt idx="1163">
                  <c:v>216.15</c:v>
                </c:pt>
                <c:pt idx="1164">
                  <c:v>220</c:v>
                </c:pt>
                <c:pt idx="1165">
                  <c:v>221.65</c:v>
                </c:pt>
                <c:pt idx="1166">
                  <c:v>227.09</c:v>
                </c:pt>
                <c:pt idx="1167">
                  <c:v>227.93</c:v>
                </c:pt>
                <c:pt idx="1168">
                  <c:v>229.3</c:v>
                </c:pt>
                <c:pt idx="1169">
                  <c:v>231.39</c:v>
                </c:pt>
                <c:pt idx="1170">
                  <c:v>228.92</c:v>
                </c:pt>
                <c:pt idx="1171">
                  <c:v>236.48</c:v>
                </c:pt>
                <c:pt idx="1172">
                  <c:v>235</c:v>
                </c:pt>
                <c:pt idx="1173">
                  <c:v>229.45</c:v>
                </c:pt>
                <c:pt idx="1174">
                  <c:v>230.28</c:v>
                </c:pt>
                <c:pt idx="1175">
                  <c:v>224.82</c:v>
                </c:pt>
                <c:pt idx="1176">
                  <c:v>227.01</c:v>
                </c:pt>
                <c:pt idx="1177">
                  <c:v>224.37</c:v>
                </c:pt>
                <c:pt idx="1178">
                  <c:v>224</c:v>
                </c:pt>
                <c:pt idx="1179">
                  <c:v>218.93</c:v>
                </c:pt>
                <c:pt idx="1180">
                  <c:v>218.7</c:v>
                </c:pt>
                <c:pt idx="1181">
                  <c:v>216.96</c:v>
                </c:pt>
                <c:pt idx="1182">
                  <c:v>219.19</c:v>
                </c:pt>
                <c:pt idx="1183">
                  <c:v>221.44</c:v>
                </c:pt>
                <c:pt idx="1184">
                  <c:v>224.37</c:v>
                </c:pt>
                <c:pt idx="1185">
                  <c:v>219.15</c:v>
                </c:pt>
                <c:pt idx="1186">
                  <c:v>199.09</c:v>
                </c:pt>
                <c:pt idx="1187">
                  <c:v>205.3</c:v>
                </c:pt>
                <c:pt idx="1188">
                  <c:v>206.9</c:v>
                </c:pt>
                <c:pt idx="1189">
                  <c:v>213.11</c:v>
                </c:pt>
                <c:pt idx="1190">
                  <c:v>212.1</c:v>
                </c:pt>
                <c:pt idx="1191">
                  <c:v>216.07</c:v>
                </c:pt>
                <c:pt idx="1192">
                  <c:v>219.01</c:v>
                </c:pt>
                <c:pt idx="1193">
                  <c:v>220.57</c:v>
                </c:pt>
                <c:pt idx="1194">
                  <c:v>224.6</c:v>
                </c:pt>
                <c:pt idx="1195">
                  <c:v>223.92</c:v>
                </c:pt>
                <c:pt idx="1196">
                  <c:v>225.72</c:v>
                </c:pt>
                <c:pt idx="1197">
                  <c:v>225.77</c:v>
                </c:pt>
                <c:pt idx="1198">
                  <c:v>226.52</c:v>
                </c:pt>
                <c:pt idx="1199">
                  <c:v>227.79</c:v>
                </c:pt>
                <c:pt idx="1200">
                  <c:v>225.66</c:v>
                </c:pt>
                <c:pt idx="1201">
                  <c:v>226.76</c:v>
                </c:pt>
                <c:pt idx="1202">
                  <c:v>226</c:v>
                </c:pt>
                <c:pt idx="1203">
                  <c:v>227.92</c:v>
                </c:pt>
                <c:pt idx="1204">
                  <c:v>230.1</c:v>
                </c:pt>
                <c:pt idx="1205">
                  <c:v>230.19</c:v>
                </c:pt>
                <c:pt idx="1206">
                  <c:v>228.55</c:v>
                </c:pt>
                <c:pt idx="1207">
                  <c:v>221.66</c:v>
                </c:pt>
                <c:pt idx="1208">
                  <c:v>221.63</c:v>
                </c:pt>
                <c:pt idx="1209">
                  <c:v>223.95</c:v>
                </c:pt>
                <c:pt idx="1210">
                  <c:v>220.82</c:v>
                </c:pt>
                <c:pt idx="1211">
                  <c:v>218.92</c:v>
                </c:pt>
                <c:pt idx="1212">
                  <c:v>221.46</c:v>
                </c:pt>
                <c:pt idx="1213">
                  <c:v>222.5</c:v>
                </c:pt>
                <c:pt idx="1214">
                  <c:v>223.58</c:v>
                </c:pt>
                <c:pt idx="1215">
                  <c:v>216.54</c:v>
                </c:pt>
                <c:pt idx="1216">
                  <c:v>215.75</c:v>
                </c:pt>
                <c:pt idx="1217">
                  <c:v>217.55</c:v>
                </c:pt>
                <c:pt idx="1218">
                  <c:v>224.99</c:v>
                </c:pt>
                <c:pt idx="1219">
                  <c:v>229.97</c:v>
                </c:pt>
                <c:pt idx="1220">
                  <c:v>227.34</c:v>
                </c:pt>
                <c:pt idx="1221">
                  <c:v>228.65</c:v>
                </c:pt>
                <c:pt idx="1222">
                  <c:v>224.93</c:v>
                </c:pt>
                <c:pt idx="1223">
                  <c:v>227.3</c:v>
                </c:pt>
                <c:pt idx="1224">
                  <c:v>228.46</c:v>
                </c:pt>
                <c:pt idx="1225">
                  <c:v>230.04</c:v>
                </c:pt>
                <c:pt idx="1226">
                  <c:v>229.52</c:v>
                </c:pt>
                <c:pt idx="1227">
                  <c:v>225.89</c:v>
                </c:pt>
                <c:pt idx="1228">
                  <c:v>225.14</c:v>
                </c:pt>
                <c:pt idx="1229">
                  <c:v>227.9</c:v>
                </c:pt>
                <c:pt idx="1230">
                  <c:v>224.5</c:v>
                </c:pt>
                <c:pt idx="1231">
                  <c:v>224.3</c:v>
                </c:pt>
                <c:pt idx="1232">
                  <c:v>225.23</c:v>
                </c:pt>
                <c:pt idx="1233">
                  <c:v>227.78</c:v>
                </c:pt>
                <c:pt idx="1234">
                  <c:v>229.3</c:v>
                </c:pt>
                <c:pt idx="1235">
                  <c:v>228.7</c:v>
                </c:pt>
                <c:pt idx="1236">
                  <c:v>233.61</c:v>
                </c:pt>
                <c:pt idx="1237">
                  <c:v>231.6</c:v>
                </c:pt>
                <c:pt idx="1238">
                  <c:v>233.43</c:v>
                </c:pt>
                <c:pt idx="1239">
                  <c:v>236.18</c:v>
                </c:pt>
                <c:pt idx="1240">
                  <c:v>234.45</c:v>
                </c:pt>
                <c:pt idx="1241">
                  <c:v>233.89</c:v>
                </c:pt>
                <c:pt idx="1242">
                  <c:v>234.08</c:v>
                </c:pt>
                <c:pt idx="1243">
                  <c:v>229.98</c:v>
                </c:pt>
                <c:pt idx="1244">
                  <c:v>229.74</c:v>
                </c:pt>
                <c:pt idx="1245">
                  <c:v>233.32</c:v>
                </c:pt>
                <c:pt idx="1246">
                  <c:v>233.1</c:v>
                </c:pt>
                <c:pt idx="1247">
                  <c:v>232.61</c:v>
                </c:pt>
                <c:pt idx="1248">
                  <c:v>229.34</c:v>
                </c:pt>
                <c:pt idx="1249">
                  <c:v>220.97</c:v>
                </c:pt>
                <c:pt idx="1250">
                  <c:v>220.99</c:v>
                </c:pt>
                <c:pt idx="1251">
                  <c:v>221.8</c:v>
                </c:pt>
                <c:pt idx="1252">
                  <c:v>222.61</c:v>
                </c:pt>
                <c:pt idx="1253">
                  <c:v>224.63</c:v>
                </c:pt>
                <c:pt idx="1254">
                  <c:v>227.17</c:v>
                </c:pt>
                <c:pt idx="1255">
                  <c:v>225</c:v>
                </c:pt>
                <c:pt idx="1256">
                  <c:v>224.55</c:v>
                </c:pt>
                <c:pt idx="1257">
                  <c:v>224.01</c:v>
                </c:pt>
              </c:numCache>
            </c:numRef>
          </c:val>
          <c:smooth val="0"/>
          <c:extLst>
            <c:ext xmlns:c16="http://schemas.microsoft.com/office/drawing/2014/chart" uri="{C3380CC4-5D6E-409C-BE32-E72D297353CC}">
              <c16:uniqueId val="{00000004-AA18-4F5D-9E89-3BC9EFCB47C3}"/>
            </c:ext>
          </c:extLst>
        </c:ser>
        <c:dLbls>
          <c:showLegendKey val="0"/>
          <c:showVal val="0"/>
          <c:showCatName val="0"/>
          <c:showSerName val="0"/>
          <c:showPercent val="0"/>
          <c:showBubbleSize val="0"/>
        </c:dLbls>
        <c:smooth val="0"/>
        <c:axId val="1074857551"/>
        <c:axId val="1074857967"/>
      </c:lineChart>
      <c:dateAx>
        <c:axId val="107485755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57967"/>
        <c:crosses val="autoZero"/>
        <c:auto val="1"/>
        <c:lblOffset val="100"/>
        <c:baseTimeUnit val="days"/>
      </c:dateAx>
      <c:valAx>
        <c:axId val="1074857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57551"/>
        <c:crosses val="autoZero"/>
        <c:crossBetween val="between"/>
      </c:valAx>
      <c:spPr>
        <a:noFill/>
        <a:ln>
          <a:noFill/>
        </a:ln>
        <a:effectLst/>
      </c:spPr>
    </c:plotArea>
    <c:legend>
      <c:legendPos val="b"/>
      <c:layout>
        <c:manualLayout>
          <c:xMode val="edge"/>
          <c:yMode val="edge"/>
          <c:x val="0.20625756877282575"/>
          <c:y val="0.91149922819814622"/>
          <c:w val="0.5874848624543485"/>
          <c:h val="8.85007718018538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baseline="0">
                <a:effectLst/>
              </a:rPr>
              <a:t>Biểu đồ </a:t>
            </a:r>
            <a:r>
              <a:rPr lang="vi-VN" sz="1200" b="0" i="0" baseline="0">
                <a:effectLst/>
              </a:rPr>
              <a:t>khối lượng giao dịch</a:t>
            </a:r>
            <a:r>
              <a:rPr lang="en-US" sz="1200" b="0" i="0" baseline="0">
                <a:effectLst/>
              </a:rPr>
              <a:t> AAPL</a:t>
            </a:r>
            <a:r>
              <a:rPr lang="vi-VN" sz="1200" b="0" i="0" baseline="0">
                <a:effectLst/>
              </a:rPr>
              <a:t> </a:t>
            </a:r>
            <a:r>
              <a:rPr lang="en-US" sz="1200" b="0" i="0" baseline="0">
                <a:effectLst/>
              </a:rPr>
              <a:t>theo thời gian</a:t>
            </a:r>
            <a:endParaRPr lang="en-US"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NVDA!$G$1</c:f>
              <c:strCache>
                <c:ptCount val="1"/>
                <c:pt idx="0">
                  <c:v>Volume</c:v>
                </c:pt>
              </c:strCache>
            </c:strRef>
          </c:tx>
          <c:spPr>
            <a:solidFill>
              <a:schemeClr val="tx2">
                <a:lumMod val="50000"/>
                <a:lumOff val="50000"/>
              </a:schemeClr>
            </a:solidFill>
            <a:ln>
              <a:noFill/>
            </a:ln>
            <a:effectLst/>
          </c:spPr>
          <c:cat>
            <c:numRef>
              <c:f>AAPL!$A$2:$A$1259</c:f>
              <c:numCache>
                <c:formatCode>m/d/yyyy</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NVDA!$G$2:$G$1259</c:f>
              <c:numCache>
                <c:formatCode>General</c:formatCode>
                <c:ptCount val="1258"/>
                <c:pt idx="0">
                  <c:v>518080000</c:v>
                </c:pt>
                <c:pt idx="1">
                  <c:v>1053628000</c:v>
                </c:pt>
                <c:pt idx="2">
                  <c:v>574588000</c:v>
                </c:pt>
                <c:pt idx="3">
                  <c:v>414564000</c:v>
                </c:pt>
                <c:pt idx="4">
                  <c:v>472588000</c:v>
                </c:pt>
                <c:pt idx="5">
                  <c:v>288388000</c:v>
                </c:pt>
                <c:pt idx="6">
                  <c:v>224100000</c:v>
                </c:pt>
                <c:pt idx="7">
                  <c:v>506476000</c:v>
                </c:pt>
                <c:pt idx="8">
                  <c:v>385244000</c:v>
                </c:pt>
                <c:pt idx="9">
                  <c:v>215784000</c:v>
                </c:pt>
                <c:pt idx="10">
                  <c:v>141556000</c:v>
                </c:pt>
                <c:pt idx="11">
                  <c:v>372036000</c:v>
                </c:pt>
                <c:pt idx="12">
                  <c:v>465232000</c:v>
                </c:pt>
                <c:pt idx="13">
                  <c:v>273424000</c:v>
                </c:pt>
                <c:pt idx="14">
                  <c:v>184884000</c:v>
                </c:pt>
                <c:pt idx="15">
                  <c:v>232236000</c:v>
                </c:pt>
                <c:pt idx="16">
                  <c:v>211880000</c:v>
                </c:pt>
                <c:pt idx="17">
                  <c:v>256388000</c:v>
                </c:pt>
                <c:pt idx="18">
                  <c:v>233796000</c:v>
                </c:pt>
                <c:pt idx="19">
                  <c:v>404348000</c:v>
                </c:pt>
                <c:pt idx="20">
                  <c:v>454704000</c:v>
                </c:pt>
                <c:pt idx="21">
                  <c:v>320976000</c:v>
                </c:pt>
                <c:pt idx="22">
                  <c:v>321196000</c:v>
                </c:pt>
                <c:pt idx="23">
                  <c:v>343548000</c:v>
                </c:pt>
                <c:pt idx="24">
                  <c:v>445360000</c:v>
                </c:pt>
                <c:pt idx="25">
                  <c:v>603044000</c:v>
                </c:pt>
                <c:pt idx="26">
                  <c:v>355060000</c:v>
                </c:pt>
                <c:pt idx="27">
                  <c:v>138864000</c:v>
                </c:pt>
                <c:pt idx="28">
                  <c:v>182852000</c:v>
                </c:pt>
                <c:pt idx="29">
                  <c:v>254644000</c:v>
                </c:pt>
                <c:pt idx="30">
                  <c:v>258056000</c:v>
                </c:pt>
                <c:pt idx="31">
                  <c:v>231004000</c:v>
                </c:pt>
                <c:pt idx="32">
                  <c:v>237536000</c:v>
                </c:pt>
                <c:pt idx="33">
                  <c:v>205384000</c:v>
                </c:pt>
                <c:pt idx="34">
                  <c:v>262636000</c:v>
                </c:pt>
                <c:pt idx="35">
                  <c:v>314856000</c:v>
                </c:pt>
                <c:pt idx="36">
                  <c:v>277108000</c:v>
                </c:pt>
                <c:pt idx="37">
                  <c:v>255112000</c:v>
                </c:pt>
                <c:pt idx="38">
                  <c:v>316296000</c:v>
                </c:pt>
                <c:pt idx="39">
                  <c:v>319840000</c:v>
                </c:pt>
                <c:pt idx="40">
                  <c:v>359088000</c:v>
                </c:pt>
                <c:pt idx="41">
                  <c:v>263104000</c:v>
                </c:pt>
                <c:pt idx="42">
                  <c:v>284192000</c:v>
                </c:pt>
                <c:pt idx="43">
                  <c:v>253792000</c:v>
                </c:pt>
                <c:pt idx="44">
                  <c:v>217916000</c:v>
                </c:pt>
                <c:pt idx="45">
                  <c:v>239240000</c:v>
                </c:pt>
                <c:pt idx="46">
                  <c:v>244516000</c:v>
                </c:pt>
                <c:pt idx="47">
                  <c:v>373512000</c:v>
                </c:pt>
                <c:pt idx="48">
                  <c:v>470536000</c:v>
                </c:pt>
                <c:pt idx="49">
                  <c:v>310976000</c:v>
                </c:pt>
                <c:pt idx="50">
                  <c:v>258848000</c:v>
                </c:pt>
                <c:pt idx="51">
                  <c:v>290504000</c:v>
                </c:pt>
                <c:pt idx="52">
                  <c:v>370420000</c:v>
                </c:pt>
                <c:pt idx="53">
                  <c:v>255564000</c:v>
                </c:pt>
                <c:pt idx="54">
                  <c:v>271544000</c:v>
                </c:pt>
                <c:pt idx="55">
                  <c:v>208220000</c:v>
                </c:pt>
                <c:pt idx="56">
                  <c:v>218284000</c:v>
                </c:pt>
                <c:pt idx="57">
                  <c:v>189752000</c:v>
                </c:pt>
                <c:pt idx="58">
                  <c:v>529608000</c:v>
                </c:pt>
                <c:pt idx="59">
                  <c:v>638556000</c:v>
                </c:pt>
                <c:pt idx="60">
                  <c:v>374644000</c:v>
                </c:pt>
                <c:pt idx="61">
                  <c:v>528016000</c:v>
                </c:pt>
                <c:pt idx="62">
                  <c:v>1041924000</c:v>
                </c:pt>
                <c:pt idx="63">
                  <c:v>620164000</c:v>
                </c:pt>
                <c:pt idx="64">
                  <c:v>694332000</c:v>
                </c:pt>
                <c:pt idx="65">
                  <c:v>810052000</c:v>
                </c:pt>
                <c:pt idx="66">
                  <c:v>768180000</c:v>
                </c:pt>
                <c:pt idx="67">
                  <c:v>856916000</c:v>
                </c:pt>
                <c:pt idx="68">
                  <c:v>1055496000</c:v>
                </c:pt>
                <c:pt idx="69">
                  <c:v>747732000</c:v>
                </c:pt>
                <c:pt idx="70">
                  <c:v>906416000</c:v>
                </c:pt>
                <c:pt idx="71">
                  <c:v>1133252000</c:v>
                </c:pt>
                <c:pt idx="72">
                  <c:v>890744000</c:v>
                </c:pt>
                <c:pt idx="73">
                  <c:v>652792000</c:v>
                </c:pt>
                <c:pt idx="74">
                  <c:v>597408000</c:v>
                </c:pt>
                <c:pt idx="75">
                  <c:v>540328000</c:v>
                </c:pt>
                <c:pt idx="76">
                  <c:v>515412000</c:v>
                </c:pt>
                <c:pt idx="77">
                  <c:v>614160000</c:v>
                </c:pt>
                <c:pt idx="78">
                  <c:v>580648000</c:v>
                </c:pt>
                <c:pt idx="79">
                  <c:v>499964000</c:v>
                </c:pt>
                <c:pt idx="80">
                  <c:v>816540000</c:v>
                </c:pt>
                <c:pt idx="81">
                  <c:v>634836000</c:v>
                </c:pt>
                <c:pt idx="82">
                  <c:v>726972000</c:v>
                </c:pt>
                <c:pt idx="83">
                  <c:v>833632000</c:v>
                </c:pt>
                <c:pt idx="84">
                  <c:v>874268000</c:v>
                </c:pt>
                <c:pt idx="85">
                  <c:v>765512000</c:v>
                </c:pt>
                <c:pt idx="86">
                  <c:v>804636000</c:v>
                </c:pt>
                <c:pt idx="87">
                  <c:v>643876000</c:v>
                </c:pt>
                <c:pt idx="88">
                  <c:v>1101644000</c:v>
                </c:pt>
                <c:pt idx="89">
                  <c:v>793432000</c:v>
                </c:pt>
                <c:pt idx="90">
                  <c:v>696108000</c:v>
                </c:pt>
                <c:pt idx="91">
                  <c:v>638828000</c:v>
                </c:pt>
                <c:pt idx="92">
                  <c:v>602252000</c:v>
                </c:pt>
                <c:pt idx="93">
                  <c:v>949960000</c:v>
                </c:pt>
                <c:pt idx="94">
                  <c:v>656912000</c:v>
                </c:pt>
                <c:pt idx="95">
                  <c:v>675764000</c:v>
                </c:pt>
                <c:pt idx="96">
                  <c:v>663212000</c:v>
                </c:pt>
                <c:pt idx="97">
                  <c:v>727884000</c:v>
                </c:pt>
                <c:pt idx="98">
                  <c:v>784520000</c:v>
                </c:pt>
                <c:pt idx="99">
                  <c:v>542444000</c:v>
                </c:pt>
                <c:pt idx="100">
                  <c:v>525564000</c:v>
                </c:pt>
                <c:pt idx="101">
                  <c:v>398408000</c:v>
                </c:pt>
                <c:pt idx="102">
                  <c:v>530948000</c:v>
                </c:pt>
                <c:pt idx="103">
                  <c:v>366148000</c:v>
                </c:pt>
                <c:pt idx="104">
                  <c:v>745620000</c:v>
                </c:pt>
                <c:pt idx="105">
                  <c:v>539120000</c:v>
                </c:pt>
                <c:pt idx="106">
                  <c:v>449388000</c:v>
                </c:pt>
                <c:pt idx="107">
                  <c:v>735160000</c:v>
                </c:pt>
                <c:pt idx="108">
                  <c:v>483356000</c:v>
                </c:pt>
                <c:pt idx="109">
                  <c:v>424160000</c:v>
                </c:pt>
                <c:pt idx="110">
                  <c:v>352328000</c:v>
                </c:pt>
                <c:pt idx="111">
                  <c:v>479388000</c:v>
                </c:pt>
                <c:pt idx="112">
                  <c:v>442904000</c:v>
                </c:pt>
                <c:pt idx="113">
                  <c:v>379160000</c:v>
                </c:pt>
                <c:pt idx="114">
                  <c:v>375916000</c:v>
                </c:pt>
                <c:pt idx="115">
                  <c:v>342096000</c:v>
                </c:pt>
                <c:pt idx="116">
                  <c:v>317556000</c:v>
                </c:pt>
                <c:pt idx="117">
                  <c:v>368896000</c:v>
                </c:pt>
                <c:pt idx="118">
                  <c:v>323464000</c:v>
                </c:pt>
                <c:pt idx="119">
                  <c:v>373732000</c:v>
                </c:pt>
                <c:pt idx="120">
                  <c:v>339216000</c:v>
                </c:pt>
                <c:pt idx="121">
                  <c:v>469060000</c:v>
                </c:pt>
                <c:pt idx="122">
                  <c:v>493060000</c:v>
                </c:pt>
                <c:pt idx="123">
                  <c:v>625852000</c:v>
                </c:pt>
                <c:pt idx="124">
                  <c:v>602312000</c:v>
                </c:pt>
                <c:pt idx="125">
                  <c:v>987660000</c:v>
                </c:pt>
                <c:pt idx="126">
                  <c:v>774460000</c:v>
                </c:pt>
                <c:pt idx="127">
                  <c:v>717320000</c:v>
                </c:pt>
                <c:pt idx="128">
                  <c:v>587536000</c:v>
                </c:pt>
                <c:pt idx="129">
                  <c:v>761068000</c:v>
                </c:pt>
                <c:pt idx="130">
                  <c:v>1038764000</c:v>
                </c:pt>
                <c:pt idx="131">
                  <c:v>770780000</c:v>
                </c:pt>
                <c:pt idx="132">
                  <c:v>1175892000</c:v>
                </c:pt>
                <c:pt idx="133">
                  <c:v>734896000</c:v>
                </c:pt>
                <c:pt idx="134">
                  <c:v>745256000</c:v>
                </c:pt>
                <c:pt idx="135">
                  <c:v>389876000</c:v>
                </c:pt>
                <c:pt idx="136">
                  <c:v>391320000</c:v>
                </c:pt>
                <c:pt idx="137">
                  <c:v>365440000</c:v>
                </c:pt>
                <c:pt idx="138">
                  <c:v>424280000</c:v>
                </c:pt>
                <c:pt idx="139">
                  <c:v>481748000</c:v>
                </c:pt>
                <c:pt idx="140">
                  <c:v>387736000</c:v>
                </c:pt>
                <c:pt idx="141">
                  <c:v>468488000</c:v>
                </c:pt>
                <c:pt idx="142">
                  <c:v>632180000</c:v>
                </c:pt>
                <c:pt idx="143">
                  <c:v>583652000</c:v>
                </c:pt>
                <c:pt idx="144">
                  <c:v>570908000</c:v>
                </c:pt>
                <c:pt idx="145">
                  <c:v>400004000</c:v>
                </c:pt>
                <c:pt idx="146">
                  <c:v>535716000</c:v>
                </c:pt>
                <c:pt idx="147">
                  <c:v>408304000</c:v>
                </c:pt>
                <c:pt idx="148">
                  <c:v>254408000</c:v>
                </c:pt>
                <c:pt idx="149">
                  <c:v>524160000</c:v>
                </c:pt>
                <c:pt idx="150">
                  <c:v>398468000</c:v>
                </c:pt>
                <c:pt idx="151">
                  <c:v>375108000</c:v>
                </c:pt>
                <c:pt idx="152">
                  <c:v>449372000</c:v>
                </c:pt>
                <c:pt idx="153">
                  <c:v>376072000</c:v>
                </c:pt>
                <c:pt idx="154">
                  <c:v>592084000</c:v>
                </c:pt>
                <c:pt idx="155">
                  <c:v>342248000</c:v>
                </c:pt>
                <c:pt idx="156">
                  <c:v>367892000</c:v>
                </c:pt>
                <c:pt idx="157">
                  <c:v>326648000</c:v>
                </c:pt>
                <c:pt idx="158">
                  <c:v>364056000</c:v>
                </c:pt>
                <c:pt idx="159">
                  <c:v>315892000</c:v>
                </c:pt>
                <c:pt idx="160">
                  <c:v>357800000</c:v>
                </c:pt>
                <c:pt idx="161">
                  <c:v>365480000</c:v>
                </c:pt>
                <c:pt idx="162">
                  <c:v>494548000</c:v>
                </c:pt>
                <c:pt idx="163">
                  <c:v>497676000</c:v>
                </c:pt>
                <c:pt idx="164">
                  <c:v>457076000</c:v>
                </c:pt>
                <c:pt idx="165">
                  <c:v>542676000</c:v>
                </c:pt>
                <c:pt idx="166">
                  <c:v>403984000</c:v>
                </c:pt>
                <c:pt idx="167">
                  <c:v>344964000</c:v>
                </c:pt>
                <c:pt idx="168">
                  <c:v>266284000</c:v>
                </c:pt>
                <c:pt idx="169">
                  <c:v>284852000</c:v>
                </c:pt>
                <c:pt idx="170">
                  <c:v>277036000</c:v>
                </c:pt>
                <c:pt idx="171">
                  <c:v>367292000</c:v>
                </c:pt>
                <c:pt idx="172">
                  <c:v>411660000</c:v>
                </c:pt>
                <c:pt idx="173">
                  <c:v>473292000</c:v>
                </c:pt>
                <c:pt idx="174">
                  <c:v>292132000</c:v>
                </c:pt>
                <c:pt idx="175">
                  <c:v>271636000</c:v>
                </c:pt>
                <c:pt idx="176">
                  <c:v>284508000</c:v>
                </c:pt>
                <c:pt idx="177">
                  <c:v>308880000</c:v>
                </c:pt>
                <c:pt idx="178">
                  <c:v>386080000</c:v>
                </c:pt>
                <c:pt idx="179">
                  <c:v>412720000</c:v>
                </c:pt>
                <c:pt idx="180">
                  <c:v>310336000</c:v>
                </c:pt>
                <c:pt idx="181">
                  <c:v>249924000</c:v>
                </c:pt>
                <c:pt idx="182">
                  <c:v>244316000</c:v>
                </c:pt>
                <c:pt idx="183">
                  <c:v>342516000</c:v>
                </c:pt>
                <c:pt idx="184">
                  <c:v>427796000</c:v>
                </c:pt>
                <c:pt idx="185">
                  <c:v>354512000</c:v>
                </c:pt>
                <c:pt idx="186">
                  <c:v>464412000</c:v>
                </c:pt>
                <c:pt idx="187">
                  <c:v>374460000</c:v>
                </c:pt>
                <c:pt idx="188">
                  <c:v>366436000</c:v>
                </c:pt>
                <c:pt idx="189">
                  <c:v>621300000</c:v>
                </c:pt>
                <c:pt idx="190">
                  <c:v>503448000</c:v>
                </c:pt>
                <c:pt idx="191">
                  <c:v>622624000</c:v>
                </c:pt>
                <c:pt idx="192">
                  <c:v>921388000</c:v>
                </c:pt>
                <c:pt idx="193">
                  <c:v>999868000</c:v>
                </c:pt>
                <c:pt idx="194">
                  <c:v>490564000</c:v>
                </c:pt>
                <c:pt idx="195">
                  <c:v>289076000</c:v>
                </c:pt>
                <c:pt idx="196">
                  <c:v>321244000</c:v>
                </c:pt>
                <c:pt idx="197">
                  <c:v>317604000</c:v>
                </c:pt>
                <c:pt idx="198">
                  <c:v>537160000</c:v>
                </c:pt>
                <c:pt idx="199">
                  <c:v>500840000</c:v>
                </c:pt>
                <c:pt idx="200">
                  <c:v>511316000</c:v>
                </c:pt>
                <c:pt idx="201">
                  <c:v>874012000</c:v>
                </c:pt>
                <c:pt idx="202">
                  <c:v>945128000</c:v>
                </c:pt>
                <c:pt idx="203">
                  <c:v>1463684000</c:v>
                </c:pt>
                <c:pt idx="204">
                  <c:v>795728000</c:v>
                </c:pt>
                <c:pt idx="205">
                  <c:v>736200000</c:v>
                </c:pt>
                <c:pt idx="206">
                  <c:v>698684000</c:v>
                </c:pt>
                <c:pt idx="207">
                  <c:v>636928000</c:v>
                </c:pt>
                <c:pt idx="208">
                  <c:v>1201744000</c:v>
                </c:pt>
                <c:pt idx="209">
                  <c:v>727556000</c:v>
                </c:pt>
                <c:pt idx="210">
                  <c:v>556384000</c:v>
                </c:pt>
                <c:pt idx="211">
                  <c:v>792512000</c:v>
                </c:pt>
                <c:pt idx="212">
                  <c:v>698460000</c:v>
                </c:pt>
                <c:pt idx="213">
                  <c:v>721044000</c:v>
                </c:pt>
                <c:pt idx="214">
                  <c:v>646452000</c:v>
                </c:pt>
                <c:pt idx="215">
                  <c:v>647012000</c:v>
                </c:pt>
                <c:pt idx="216">
                  <c:v>731240000</c:v>
                </c:pt>
                <c:pt idx="217">
                  <c:v>588016000</c:v>
                </c:pt>
                <c:pt idx="218">
                  <c:v>573808000</c:v>
                </c:pt>
                <c:pt idx="219">
                  <c:v>621460000</c:v>
                </c:pt>
                <c:pt idx="220">
                  <c:v>689184000</c:v>
                </c:pt>
                <c:pt idx="221">
                  <c:v>525004000</c:v>
                </c:pt>
                <c:pt idx="222">
                  <c:v>552496000</c:v>
                </c:pt>
                <c:pt idx="223">
                  <c:v>479820000</c:v>
                </c:pt>
                <c:pt idx="224">
                  <c:v>784420000</c:v>
                </c:pt>
                <c:pt idx="225">
                  <c:v>418084000</c:v>
                </c:pt>
                <c:pt idx="226">
                  <c:v>378900000</c:v>
                </c:pt>
                <c:pt idx="227">
                  <c:v>346892000</c:v>
                </c:pt>
                <c:pt idx="228">
                  <c:v>434744000</c:v>
                </c:pt>
                <c:pt idx="229">
                  <c:v>344604000</c:v>
                </c:pt>
                <c:pt idx="230">
                  <c:v>276100000</c:v>
                </c:pt>
                <c:pt idx="231">
                  <c:v>267224000</c:v>
                </c:pt>
                <c:pt idx="232">
                  <c:v>242392000</c:v>
                </c:pt>
                <c:pt idx="233">
                  <c:v>298068000</c:v>
                </c:pt>
                <c:pt idx="234">
                  <c:v>229212000</c:v>
                </c:pt>
                <c:pt idx="235">
                  <c:v>219596000</c:v>
                </c:pt>
                <c:pt idx="236">
                  <c:v>290480000</c:v>
                </c:pt>
                <c:pt idx="237">
                  <c:v>233484000</c:v>
                </c:pt>
                <c:pt idx="238">
                  <c:v>336896000</c:v>
                </c:pt>
                <c:pt idx="239">
                  <c:v>250520000</c:v>
                </c:pt>
                <c:pt idx="240">
                  <c:v>376520000</c:v>
                </c:pt>
                <c:pt idx="241">
                  <c:v>320080000</c:v>
                </c:pt>
                <c:pt idx="242">
                  <c:v>416820000</c:v>
                </c:pt>
                <c:pt idx="243">
                  <c:v>299652000</c:v>
                </c:pt>
                <c:pt idx="244">
                  <c:v>272900000</c:v>
                </c:pt>
                <c:pt idx="245">
                  <c:v>410228000</c:v>
                </c:pt>
                <c:pt idx="246">
                  <c:v>319028000</c:v>
                </c:pt>
                <c:pt idx="247">
                  <c:v>383348000</c:v>
                </c:pt>
                <c:pt idx="248">
                  <c:v>582976000</c:v>
                </c:pt>
                <c:pt idx="249">
                  <c:v>644068000</c:v>
                </c:pt>
                <c:pt idx="250">
                  <c:v>404744000</c:v>
                </c:pt>
                <c:pt idx="251">
                  <c:v>365812000</c:v>
                </c:pt>
                <c:pt idx="252">
                  <c:v>346312000</c:v>
                </c:pt>
                <c:pt idx="253">
                  <c:v>413776000</c:v>
                </c:pt>
                <c:pt idx="254">
                  <c:v>312028000</c:v>
                </c:pt>
                <c:pt idx="255">
                  <c:v>510924000</c:v>
                </c:pt>
                <c:pt idx="256">
                  <c:v>565936000</c:v>
                </c:pt>
                <c:pt idx="257">
                  <c:v>341088000</c:v>
                </c:pt>
                <c:pt idx="258">
                  <c:v>361356000</c:v>
                </c:pt>
                <c:pt idx="259">
                  <c:v>346500000</c:v>
                </c:pt>
                <c:pt idx="260">
                  <c:v>259916000</c:v>
                </c:pt>
                <c:pt idx="261">
                  <c:v>167276000</c:v>
                </c:pt>
                <c:pt idx="262">
                  <c:v>286952000</c:v>
                </c:pt>
                <c:pt idx="263">
                  <c:v>296948000</c:v>
                </c:pt>
                <c:pt idx="264">
                  <c:v>283360000</c:v>
                </c:pt>
                <c:pt idx="265">
                  <c:v>199520000</c:v>
                </c:pt>
                <c:pt idx="266">
                  <c:v>202244000</c:v>
                </c:pt>
                <c:pt idx="267">
                  <c:v>223244000</c:v>
                </c:pt>
                <c:pt idx="268">
                  <c:v>271920000</c:v>
                </c:pt>
                <c:pt idx="269">
                  <c:v>401300000</c:v>
                </c:pt>
                <c:pt idx="270">
                  <c:v>207764000</c:v>
                </c:pt>
                <c:pt idx="271">
                  <c:v>209264000</c:v>
                </c:pt>
                <c:pt idx="272">
                  <c:v>270156000</c:v>
                </c:pt>
                <c:pt idx="273">
                  <c:v>193016000</c:v>
                </c:pt>
                <c:pt idx="274">
                  <c:v>223116000</c:v>
                </c:pt>
                <c:pt idx="275">
                  <c:v>231384000</c:v>
                </c:pt>
                <c:pt idx="276">
                  <c:v>342064000</c:v>
                </c:pt>
                <c:pt idx="277">
                  <c:v>302332000</c:v>
                </c:pt>
                <c:pt idx="278">
                  <c:v>185580000</c:v>
                </c:pt>
                <c:pt idx="279">
                  <c:v>179144000</c:v>
                </c:pt>
                <c:pt idx="280">
                  <c:v>97884000</c:v>
                </c:pt>
                <c:pt idx="281">
                  <c:v>212564000</c:v>
                </c:pt>
                <c:pt idx="282">
                  <c:v>170372000</c:v>
                </c:pt>
                <c:pt idx="283">
                  <c:v>225396000</c:v>
                </c:pt>
                <c:pt idx="284">
                  <c:v>192424000</c:v>
                </c:pt>
                <c:pt idx="285">
                  <c:v>560640000</c:v>
                </c:pt>
                <c:pt idx="286">
                  <c:v>322760000</c:v>
                </c:pt>
                <c:pt idx="287">
                  <c:v>580424000</c:v>
                </c:pt>
                <c:pt idx="288">
                  <c:v>461480000</c:v>
                </c:pt>
                <c:pt idx="289">
                  <c:v>292528000</c:v>
                </c:pt>
                <c:pt idx="290">
                  <c:v>518344000</c:v>
                </c:pt>
                <c:pt idx="291">
                  <c:v>291476000</c:v>
                </c:pt>
                <c:pt idx="292">
                  <c:v>210028000</c:v>
                </c:pt>
                <c:pt idx="293">
                  <c:v>283120000</c:v>
                </c:pt>
                <c:pt idx="294">
                  <c:v>277780000</c:v>
                </c:pt>
                <c:pt idx="295">
                  <c:v>226188000</c:v>
                </c:pt>
                <c:pt idx="296">
                  <c:v>258572000</c:v>
                </c:pt>
                <c:pt idx="297">
                  <c:v>337780000</c:v>
                </c:pt>
                <c:pt idx="298">
                  <c:v>246820000</c:v>
                </c:pt>
                <c:pt idx="299">
                  <c:v>251112000</c:v>
                </c:pt>
                <c:pt idx="300">
                  <c:v>163980000</c:v>
                </c:pt>
                <c:pt idx="301">
                  <c:v>371272000</c:v>
                </c:pt>
                <c:pt idx="302">
                  <c:v>228316000</c:v>
                </c:pt>
                <c:pt idx="303">
                  <c:v>271552000</c:v>
                </c:pt>
                <c:pt idx="304">
                  <c:v>217204000</c:v>
                </c:pt>
                <c:pt idx="305">
                  <c:v>220440000</c:v>
                </c:pt>
                <c:pt idx="306">
                  <c:v>245408000</c:v>
                </c:pt>
                <c:pt idx="307">
                  <c:v>201340000</c:v>
                </c:pt>
                <c:pt idx="308">
                  <c:v>169152000</c:v>
                </c:pt>
                <c:pt idx="309">
                  <c:v>434624000</c:v>
                </c:pt>
                <c:pt idx="310">
                  <c:v>287560000</c:v>
                </c:pt>
                <c:pt idx="311">
                  <c:v>485352000</c:v>
                </c:pt>
                <c:pt idx="312">
                  <c:v>450828000</c:v>
                </c:pt>
                <c:pt idx="313">
                  <c:v>374756000</c:v>
                </c:pt>
                <c:pt idx="314">
                  <c:v>321960000</c:v>
                </c:pt>
                <c:pt idx="315">
                  <c:v>274756000</c:v>
                </c:pt>
                <c:pt idx="316">
                  <c:v>233868000</c:v>
                </c:pt>
                <c:pt idx="317">
                  <c:v>271724000</c:v>
                </c:pt>
                <c:pt idx="318">
                  <c:v>325884000</c:v>
                </c:pt>
                <c:pt idx="319">
                  <c:v>391780000</c:v>
                </c:pt>
                <c:pt idx="320">
                  <c:v>448320000</c:v>
                </c:pt>
                <c:pt idx="321">
                  <c:v>824436000</c:v>
                </c:pt>
                <c:pt idx="322">
                  <c:v>500932000</c:v>
                </c:pt>
                <c:pt idx="323">
                  <c:v>353184000</c:v>
                </c:pt>
                <c:pt idx="324">
                  <c:v>264116000</c:v>
                </c:pt>
                <c:pt idx="325">
                  <c:v>377592000</c:v>
                </c:pt>
                <c:pt idx="326">
                  <c:v>573344000</c:v>
                </c:pt>
                <c:pt idx="327">
                  <c:v>542840000</c:v>
                </c:pt>
                <c:pt idx="328">
                  <c:v>543112000</c:v>
                </c:pt>
                <c:pt idx="329">
                  <c:v>521824000</c:v>
                </c:pt>
                <c:pt idx="330">
                  <c:v>384376000</c:v>
                </c:pt>
                <c:pt idx="331">
                  <c:v>299916000</c:v>
                </c:pt>
                <c:pt idx="332">
                  <c:v>243964000</c:v>
                </c:pt>
                <c:pt idx="333">
                  <c:v>221988000</c:v>
                </c:pt>
                <c:pt idx="334">
                  <c:v>272128000</c:v>
                </c:pt>
                <c:pt idx="335">
                  <c:v>243864000</c:v>
                </c:pt>
                <c:pt idx="336">
                  <c:v>293896000</c:v>
                </c:pt>
                <c:pt idx="337">
                  <c:v>299208000</c:v>
                </c:pt>
                <c:pt idx="338">
                  <c:v>297804000</c:v>
                </c:pt>
                <c:pt idx="339">
                  <c:v>222048000</c:v>
                </c:pt>
                <c:pt idx="340">
                  <c:v>245840000</c:v>
                </c:pt>
                <c:pt idx="341">
                  <c:v>295144000</c:v>
                </c:pt>
                <c:pt idx="342">
                  <c:v>363968000</c:v>
                </c:pt>
                <c:pt idx="343">
                  <c:v>273520000</c:v>
                </c:pt>
                <c:pt idx="344">
                  <c:v>200204000</c:v>
                </c:pt>
                <c:pt idx="345">
                  <c:v>314776000</c:v>
                </c:pt>
                <c:pt idx="346">
                  <c:v>308276000</c:v>
                </c:pt>
                <c:pt idx="347">
                  <c:v>255672000</c:v>
                </c:pt>
                <c:pt idx="348">
                  <c:v>191744000</c:v>
                </c:pt>
                <c:pt idx="349">
                  <c:v>251284000</c:v>
                </c:pt>
                <c:pt idx="350">
                  <c:v>244416000</c:v>
                </c:pt>
                <c:pt idx="351">
                  <c:v>195172000</c:v>
                </c:pt>
                <c:pt idx="352">
                  <c:v>869324000</c:v>
                </c:pt>
                <c:pt idx="353">
                  <c:v>676212000</c:v>
                </c:pt>
                <c:pt idx="354">
                  <c:v>385500000</c:v>
                </c:pt>
                <c:pt idx="355">
                  <c:v>598480000</c:v>
                </c:pt>
                <c:pt idx="356">
                  <c:v>335208000</c:v>
                </c:pt>
                <c:pt idx="357">
                  <c:v>404420000</c:v>
                </c:pt>
                <c:pt idx="358">
                  <c:v>334132000</c:v>
                </c:pt>
                <c:pt idx="359">
                  <c:v>216776000</c:v>
                </c:pt>
                <c:pt idx="360">
                  <c:v>277788000</c:v>
                </c:pt>
                <c:pt idx="361">
                  <c:v>227500000</c:v>
                </c:pt>
                <c:pt idx="362">
                  <c:v>197796000</c:v>
                </c:pt>
                <c:pt idx="363">
                  <c:v>164572000</c:v>
                </c:pt>
                <c:pt idx="364">
                  <c:v>209416000</c:v>
                </c:pt>
                <c:pt idx="365">
                  <c:v>173196000</c:v>
                </c:pt>
                <c:pt idx="366">
                  <c:v>201912000</c:v>
                </c:pt>
                <c:pt idx="367">
                  <c:v>203912000</c:v>
                </c:pt>
                <c:pt idx="368">
                  <c:v>405324000</c:v>
                </c:pt>
                <c:pt idx="369">
                  <c:v>292024000</c:v>
                </c:pt>
                <c:pt idx="370">
                  <c:v>193380000</c:v>
                </c:pt>
                <c:pt idx="371">
                  <c:v>229328000</c:v>
                </c:pt>
                <c:pt idx="372">
                  <c:v>268904000</c:v>
                </c:pt>
                <c:pt idx="373">
                  <c:v>285584000</c:v>
                </c:pt>
                <c:pt idx="374">
                  <c:v>303408000</c:v>
                </c:pt>
                <c:pt idx="375">
                  <c:v>285404000</c:v>
                </c:pt>
                <c:pt idx="376">
                  <c:v>258616000</c:v>
                </c:pt>
                <c:pt idx="377">
                  <c:v>216980000</c:v>
                </c:pt>
                <c:pt idx="378">
                  <c:v>186256000</c:v>
                </c:pt>
                <c:pt idx="379">
                  <c:v>344000000</c:v>
                </c:pt>
                <c:pt idx="380">
                  <c:v>321592000</c:v>
                </c:pt>
                <c:pt idx="381">
                  <c:v>672992000</c:v>
                </c:pt>
                <c:pt idx="382">
                  <c:v>554816000</c:v>
                </c:pt>
                <c:pt idx="383">
                  <c:v>435408000</c:v>
                </c:pt>
                <c:pt idx="384">
                  <c:v>370440000</c:v>
                </c:pt>
                <c:pt idx="385">
                  <c:v>581476000</c:v>
                </c:pt>
                <c:pt idx="386">
                  <c:v>644536000</c:v>
                </c:pt>
                <c:pt idx="387">
                  <c:v>472804000</c:v>
                </c:pt>
                <c:pt idx="388">
                  <c:v>594168000</c:v>
                </c:pt>
                <c:pt idx="389">
                  <c:v>580008000</c:v>
                </c:pt>
                <c:pt idx="390">
                  <c:v>617120000</c:v>
                </c:pt>
                <c:pt idx="391">
                  <c:v>575756000</c:v>
                </c:pt>
                <c:pt idx="392">
                  <c:v>323848000</c:v>
                </c:pt>
                <c:pt idx="393">
                  <c:v>381656000</c:v>
                </c:pt>
                <c:pt idx="394">
                  <c:v>287772000</c:v>
                </c:pt>
                <c:pt idx="395">
                  <c:v>416308000</c:v>
                </c:pt>
                <c:pt idx="396">
                  <c:v>321376000</c:v>
                </c:pt>
                <c:pt idx="397">
                  <c:v>243032000</c:v>
                </c:pt>
                <c:pt idx="398">
                  <c:v>307124000</c:v>
                </c:pt>
                <c:pt idx="399">
                  <c:v>809656000</c:v>
                </c:pt>
                <c:pt idx="400">
                  <c:v>968856000</c:v>
                </c:pt>
                <c:pt idx="401">
                  <c:v>672384000</c:v>
                </c:pt>
                <c:pt idx="402">
                  <c:v>580144000</c:v>
                </c:pt>
                <c:pt idx="403">
                  <c:v>332356000</c:v>
                </c:pt>
                <c:pt idx="404">
                  <c:v>320924000</c:v>
                </c:pt>
                <c:pt idx="405">
                  <c:v>278364000</c:v>
                </c:pt>
                <c:pt idx="406">
                  <c:v>495436000</c:v>
                </c:pt>
                <c:pt idx="407">
                  <c:v>367632000</c:v>
                </c:pt>
                <c:pt idx="408">
                  <c:v>326568000</c:v>
                </c:pt>
                <c:pt idx="409">
                  <c:v>480136000</c:v>
                </c:pt>
                <c:pt idx="410">
                  <c:v>342764000</c:v>
                </c:pt>
                <c:pt idx="411">
                  <c:v>446708000</c:v>
                </c:pt>
                <c:pt idx="412">
                  <c:v>418428000</c:v>
                </c:pt>
                <c:pt idx="413">
                  <c:v>503300000</c:v>
                </c:pt>
                <c:pt idx="414">
                  <c:v>296624000</c:v>
                </c:pt>
                <c:pt idx="415">
                  <c:v>321984000</c:v>
                </c:pt>
                <c:pt idx="416">
                  <c:v>290708000</c:v>
                </c:pt>
                <c:pt idx="417">
                  <c:v>380100000</c:v>
                </c:pt>
                <c:pt idx="418">
                  <c:v>550564000</c:v>
                </c:pt>
                <c:pt idx="419">
                  <c:v>688224000</c:v>
                </c:pt>
                <c:pt idx="420">
                  <c:v>749060000</c:v>
                </c:pt>
                <c:pt idx="421">
                  <c:v>434687000</c:v>
                </c:pt>
                <c:pt idx="422">
                  <c:v>371017000</c:v>
                </c:pt>
                <c:pt idx="423">
                  <c:v>323826000</c:v>
                </c:pt>
                <c:pt idx="424">
                  <c:v>195672000</c:v>
                </c:pt>
                <c:pt idx="425">
                  <c:v>203943000</c:v>
                </c:pt>
                <c:pt idx="426">
                  <c:v>248863000</c:v>
                </c:pt>
                <c:pt idx="427">
                  <c:v>202191000</c:v>
                </c:pt>
                <c:pt idx="428">
                  <c:v>190781000</c:v>
                </c:pt>
                <c:pt idx="429">
                  <c:v>183497000</c:v>
                </c:pt>
                <c:pt idx="430">
                  <c:v>217444000</c:v>
                </c:pt>
                <c:pt idx="431">
                  <c:v>301811000</c:v>
                </c:pt>
                <c:pt idx="432">
                  <c:v>231309000</c:v>
                </c:pt>
                <c:pt idx="433">
                  <c:v>211435000</c:v>
                </c:pt>
                <c:pt idx="434">
                  <c:v>178497000</c:v>
                </c:pt>
                <c:pt idx="435">
                  <c:v>146443000</c:v>
                </c:pt>
                <c:pt idx="436">
                  <c:v>179238000</c:v>
                </c:pt>
                <c:pt idx="437">
                  <c:v>185925000</c:v>
                </c:pt>
                <c:pt idx="438">
                  <c:v>151652000</c:v>
                </c:pt>
                <c:pt idx="439">
                  <c:v>183063000</c:v>
                </c:pt>
                <c:pt idx="440">
                  <c:v>210876000</c:v>
                </c:pt>
                <c:pt idx="441">
                  <c:v>204585000</c:v>
                </c:pt>
                <c:pt idx="442">
                  <c:v>285913000</c:v>
                </c:pt>
                <c:pt idx="443">
                  <c:v>766555000</c:v>
                </c:pt>
                <c:pt idx="444">
                  <c:v>675741000</c:v>
                </c:pt>
                <c:pt idx="445">
                  <c:v>575807000</c:v>
                </c:pt>
                <c:pt idx="446">
                  <c:v>297299000</c:v>
                </c:pt>
                <c:pt idx="447">
                  <c:v>347701000</c:v>
                </c:pt>
                <c:pt idx="448">
                  <c:v>237940000</c:v>
                </c:pt>
                <c:pt idx="449">
                  <c:v>304722000</c:v>
                </c:pt>
                <c:pt idx="450">
                  <c:v>262580000</c:v>
                </c:pt>
                <c:pt idx="451">
                  <c:v>259850000</c:v>
                </c:pt>
                <c:pt idx="452">
                  <c:v>201767000</c:v>
                </c:pt>
                <c:pt idx="453">
                  <c:v>187834000</c:v>
                </c:pt>
                <c:pt idx="454">
                  <c:v>280532000</c:v>
                </c:pt>
                <c:pt idx="455">
                  <c:v>198107000</c:v>
                </c:pt>
                <c:pt idx="456">
                  <c:v>254434000</c:v>
                </c:pt>
                <c:pt idx="457">
                  <c:v>196856000</c:v>
                </c:pt>
                <c:pt idx="458">
                  <c:v>248376000</c:v>
                </c:pt>
                <c:pt idx="459">
                  <c:v>297500000</c:v>
                </c:pt>
                <c:pt idx="460">
                  <c:v>199755000</c:v>
                </c:pt>
                <c:pt idx="461">
                  <c:v>166538000</c:v>
                </c:pt>
                <c:pt idx="462">
                  <c:v>156033000</c:v>
                </c:pt>
                <c:pt idx="463">
                  <c:v>294503000</c:v>
                </c:pt>
                <c:pt idx="464">
                  <c:v>349440000</c:v>
                </c:pt>
                <c:pt idx="465">
                  <c:v>204688000</c:v>
                </c:pt>
                <c:pt idx="466">
                  <c:v>268726000</c:v>
                </c:pt>
                <c:pt idx="467">
                  <c:v>248555000</c:v>
                </c:pt>
                <c:pt idx="468">
                  <c:v>217655000</c:v>
                </c:pt>
                <c:pt idx="469">
                  <c:v>245215000</c:v>
                </c:pt>
                <c:pt idx="470">
                  <c:v>343069000</c:v>
                </c:pt>
                <c:pt idx="471">
                  <c:v>218394000</c:v>
                </c:pt>
                <c:pt idx="472">
                  <c:v>221009000</c:v>
                </c:pt>
                <c:pt idx="473">
                  <c:v>240978000</c:v>
                </c:pt>
                <c:pt idx="474">
                  <c:v>345635000</c:v>
                </c:pt>
                <c:pt idx="475">
                  <c:v>279282000</c:v>
                </c:pt>
                <c:pt idx="476">
                  <c:v>297202000</c:v>
                </c:pt>
                <c:pt idx="477">
                  <c:v>256919000</c:v>
                </c:pt>
                <c:pt idx="478">
                  <c:v>151258000</c:v>
                </c:pt>
                <c:pt idx="479">
                  <c:v>163388000</c:v>
                </c:pt>
                <c:pt idx="480">
                  <c:v>162134000</c:v>
                </c:pt>
                <c:pt idx="481">
                  <c:v>180652000</c:v>
                </c:pt>
                <c:pt idx="482">
                  <c:v>243589000</c:v>
                </c:pt>
                <c:pt idx="483">
                  <c:v>226994000</c:v>
                </c:pt>
                <c:pt idx="484">
                  <c:v>189494000</c:v>
                </c:pt>
                <c:pt idx="485">
                  <c:v>161473000</c:v>
                </c:pt>
                <c:pt idx="486">
                  <c:v>146276000</c:v>
                </c:pt>
                <c:pt idx="487">
                  <c:v>187590000</c:v>
                </c:pt>
                <c:pt idx="488">
                  <c:v>249384000</c:v>
                </c:pt>
                <c:pt idx="489">
                  <c:v>230235000</c:v>
                </c:pt>
                <c:pt idx="490">
                  <c:v>485898000</c:v>
                </c:pt>
                <c:pt idx="491">
                  <c:v>245990000</c:v>
                </c:pt>
                <c:pt idx="492">
                  <c:v>234204000</c:v>
                </c:pt>
                <c:pt idx="493">
                  <c:v>292503000</c:v>
                </c:pt>
                <c:pt idx="494">
                  <c:v>265740000</c:v>
                </c:pt>
                <c:pt idx="495">
                  <c:v>294112000</c:v>
                </c:pt>
                <c:pt idx="496">
                  <c:v>239910000</c:v>
                </c:pt>
                <c:pt idx="497">
                  <c:v>1153631000</c:v>
                </c:pt>
                <c:pt idx="498">
                  <c:v>851260000</c:v>
                </c:pt>
                <c:pt idx="499">
                  <c:v>503101000</c:v>
                </c:pt>
                <c:pt idx="500">
                  <c:v>646746000</c:v>
                </c:pt>
                <c:pt idx="501">
                  <c:v>636206000</c:v>
                </c:pt>
                <c:pt idx="502">
                  <c:v>332172000</c:v>
                </c:pt>
                <c:pt idx="503">
                  <c:v>413054000</c:v>
                </c:pt>
                <c:pt idx="504">
                  <c:v>384909000</c:v>
                </c:pt>
                <c:pt idx="505">
                  <c:v>264484000</c:v>
                </c:pt>
                <c:pt idx="506">
                  <c:v>428508000</c:v>
                </c:pt>
                <c:pt idx="507">
                  <c:v>781711000</c:v>
                </c:pt>
                <c:pt idx="508">
                  <c:v>533867000</c:v>
                </c:pt>
                <c:pt idx="509">
                  <c:v>754335000</c:v>
                </c:pt>
                <c:pt idx="510">
                  <c:v>532163000</c:v>
                </c:pt>
                <c:pt idx="511">
                  <c:v>435162000</c:v>
                </c:pt>
                <c:pt idx="512">
                  <c:v>283069000</c:v>
                </c:pt>
                <c:pt idx="513">
                  <c:v>454964000</c:v>
                </c:pt>
                <c:pt idx="514">
                  <c:v>622066000</c:v>
                </c:pt>
                <c:pt idx="515">
                  <c:v>484368000</c:v>
                </c:pt>
                <c:pt idx="516">
                  <c:v>472890000</c:v>
                </c:pt>
                <c:pt idx="517">
                  <c:v>544325000</c:v>
                </c:pt>
                <c:pt idx="518">
                  <c:v>658938000</c:v>
                </c:pt>
                <c:pt idx="519">
                  <c:v>593053000</c:v>
                </c:pt>
                <c:pt idx="520">
                  <c:v>475551000</c:v>
                </c:pt>
                <c:pt idx="521">
                  <c:v>488507000</c:v>
                </c:pt>
                <c:pt idx="522">
                  <c:v>488825000</c:v>
                </c:pt>
                <c:pt idx="523">
                  <c:v>598344000</c:v>
                </c:pt>
                <c:pt idx="524">
                  <c:v>667035000</c:v>
                </c:pt>
                <c:pt idx="525">
                  <c:v>698297000</c:v>
                </c:pt>
                <c:pt idx="526">
                  <c:v>707366000</c:v>
                </c:pt>
                <c:pt idx="527">
                  <c:v>713758000</c:v>
                </c:pt>
                <c:pt idx="528">
                  <c:v>461847000</c:v>
                </c:pt>
                <c:pt idx="529">
                  <c:v>524385000</c:v>
                </c:pt>
                <c:pt idx="530">
                  <c:v>395184000</c:v>
                </c:pt>
                <c:pt idx="531">
                  <c:v>343022000</c:v>
                </c:pt>
                <c:pt idx="532">
                  <c:v>403686000</c:v>
                </c:pt>
                <c:pt idx="533">
                  <c:v>420591000</c:v>
                </c:pt>
                <c:pt idx="534">
                  <c:v>343139000</c:v>
                </c:pt>
                <c:pt idx="535">
                  <c:v>308864000</c:v>
                </c:pt>
                <c:pt idx="536">
                  <c:v>266530000</c:v>
                </c:pt>
                <c:pt idx="537">
                  <c:v>391547000</c:v>
                </c:pt>
                <c:pt idx="538">
                  <c:v>527154000</c:v>
                </c:pt>
                <c:pt idx="539">
                  <c:v>498064000</c:v>
                </c:pt>
                <c:pt idx="540">
                  <c:v>454186000</c:v>
                </c:pt>
                <c:pt idx="541">
                  <c:v>409939000</c:v>
                </c:pt>
                <c:pt idx="542">
                  <c:v>594681000</c:v>
                </c:pt>
                <c:pt idx="543">
                  <c:v>404089000</c:v>
                </c:pt>
                <c:pt idx="544">
                  <c:v>383413000</c:v>
                </c:pt>
                <c:pt idx="545">
                  <c:v>540171000</c:v>
                </c:pt>
                <c:pt idx="546">
                  <c:v>395832000</c:v>
                </c:pt>
                <c:pt idx="547">
                  <c:v>424270000</c:v>
                </c:pt>
                <c:pt idx="548">
                  <c:v>488315000</c:v>
                </c:pt>
                <c:pt idx="549">
                  <c:v>435181000</c:v>
                </c:pt>
                <c:pt idx="550">
                  <c:v>718958000</c:v>
                </c:pt>
                <c:pt idx="551">
                  <c:v>913982000</c:v>
                </c:pt>
                <c:pt idx="552">
                  <c:v>664616000</c:v>
                </c:pt>
                <c:pt idx="553">
                  <c:v>755959000</c:v>
                </c:pt>
                <c:pt idx="554">
                  <c:v>573353000</c:v>
                </c:pt>
                <c:pt idx="555">
                  <c:v>543774000</c:v>
                </c:pt>
                <c:pt idx="556">
                  <c:v>564680000</c:v>
                </c:pt>
                <c:pt idx="557">
                  <c:v>518925000</c:v>
                </c:pt>
                <c:pt idx="558">
                  <c:v>543419000</c:v>
                </c:pt>
                <c:pt idx="559">
                  <c:v>410178000</c:v>
                </c:pt>
                <c:pt idx="560">
                  <c:v>354829000</c:v>
                </c:pt>
                <c:pt idx="561">
                  <c:v>376868000</c:v>
                </c:pt>
                <c:pt idx="562">
                  <c:v>410359000</c:v>
                </c:pt>
                <c:pt idx="563">
                  <c:v>524282000</c:v>
                </c:pt>
                <c:pt idx="564">
                  <c:v>513200000</c:v>
                </c:pt>
                <c:pt idx="565">
                  <c:v>605472000</c:v>
                </c:pt>
                <c:pt idx="566">
                  <c:v>440424000</c:v>
                </c:pt>
                <c:pt idx="567">
                  <c:v>699869000</c:v>
                </c:pt>
                <c:pt idx="568">
                  <c:v>732676000</c:v>
                </c:pt>
                <c:pt idx="569">
                  <c:v>810595000</c:v>
                </c:pt>
                <c:pt idx="570">
                  <c:v>761255000</c:v>
                </c:pt>
                <c:pt idx="571">
                  <c:v>633422000</c:v>
                </c:pt>
                <c:pt idx="572">
                  <c:v>566511000</c:v>
                </c:pt>
                <c:pt idx="573">
                  <c:v>735801000</c:v>
                </c:pt>
                <c:pt idx="574">
                  <c:v>528866000</c:v>
                </c:pt>
                <c:pt idx="575">
                  <c:v>477319000</c:v>
                </c:pt>
                <c:pt idx="576">
                  <c:v>412056000</c:v>
                </c:pt>
                <c:pt idx="577">
                  <c:v>389642000</c:v>
                </c:pt>
                <c:pt idx="578">
                  <c:v>365095000</c:v>
                </c:pt>
                <c:pt idx="579">
                  <c:v>431415000</c:v>
                </c:pt>
                <c:pt idx="580">
                  <c:v>450821000</c:v>
                </c:pt>
                <c:pt idx="581">
                  <c:v>557467000</c:v>
                </c:pt>
                <c:pt idx="582">
                  <c:v>492742000</c:v>
                </c:pt>
                <c:pt idx="583">
                  <c:v>428066000</c:v>
                </c:pt>
                <c:pt idx="584">
                  <c:v>367209000</c:v>
                </c:pt>
                <c:pt idx="585">
                  <c:v>385354000</c:v>
                </c:pt>
                <c:pt idx="586">
                  <c:v>491996000</c:v>
                </c:pt>
                <c:pt idx="587">
                  <c:v>671422000</c:v>
                </c:pt>
                <c:pt idx="588">
                  <c:v>471941000</c:v>
                </c:pt>
                <c:pt idx="589">
                  <c:v>730719000</c:v>
                </c:pt>
                <c:pt idx="590">
                  <c:v>591727000</c:v>
                </c:pt>
                <c:pt idx="591">
                  <c:v>547007000</c:v>
                </c:pt>
                <c:pt idx="592">
                  <c:v>502120000</c:v>
                </c:pt>
                <c:pt idx="593">
                  <c:v>877379000</c:v>
                </c:pt>
                <c:pt idx="594">
                  <c:v>579016000</c:v>
                </c:pt>
                <c:pt idx="595">
                  <c:v>425494000</c:v>
                </c:pt>
                <c:pt idx="596">
                  <c:v>488984000</c:v>
                </c:pt>
                <c:pt idx="597">
                  <c:v>463487000</c:v>
                </c:pt>
                <c:pt idx="598">
                  <c:v>523440000</c:v>
                </c:pt>
                <c:pt idx="599">
                  <c:v>517235000</c:v>
                </c:pt>
                <c:pt idx="600">
                  <c:v>397120000</c:v>
                </c:pt>
                <c:pt idx="601">
                  <c:v>436615000</c:v>
                </c:pt>
                <c:pt idx="602">
                  <c:v>703833000</c:v>
                </c:pt>
                <c:pt idx="603">
                  <c:v>557992000</c:v>
                </c:pt>
                <c:pt idx="604">
                  <c:v>524781000</c:v>
                </c:pt>
                <c:pt idx="605">
                  <c:v>575207000</c:v>
                </c:pt>
                <c:pt idx="606">
                  <c:v>662258000</c:v>
                </c:pt>
                <c:pt idx="607">
                  <c:v>516943000</c:v>
                </c:pt>
                <c:pt idx="608">
                  <c:v>569097000</c:v>
                </c:pt>
                <c:pt idx="609">
                  <c:v>525701000</c:v>
                </c:pt>
                <c:pt idx="610">
                  <c:v>512781000</c:v>
                </c:pt>
                <c:pt idx="611">
                  <c:v>468974000</c:v>
                </c:pt>
                <c:pt idx="612">
                  <c:v>656209000</c:v>
                </c:pt>
                <c:pt idx="613">
                  <c:v>624713000</c:v>
                </c:pt>
                <c:pt idx="614">
                  <c:v>641566000</c:v>
                </c:pt>
                <c:pt idx="615">
                  <c:v>653143000</c:v>
                </c:pt>
                <c:pt idx="616">
                  <c:v>499460000</c:v>
                </c:pt>
                <c:pt idx="617">
                  <c:v>570327000</c:v>
                </c:pt>
                <c:pt idx="618">
                  <c:v>500435000</c:v>
                </c:pt>
                <c:pt idx="619">
                  <c:v>572049000</c:v>
                </c:pt>
                <c:pt idx="620">
                  <c:v>475751000</c:v>
                </c:pt>
                <c:pt idx="621">
                  <c:v>648855000</c:v>
                </c:pt>
                <c:pt idx="622">
                  <c:v>626331000</c:v>
                </c:pt>
                <c:pt idx="623">
                  <c:v>633297000</c:v>
                </c:pt>
                <c:pt idx="624">
                  <c:v>644455000</c:v>
                </c:pt>
                <c:pt idx="625">
                  <c:v>761474000</c:v>
                </c:pt>
                <c:pt idx="626">
                  <c:v>670167000</c:v>
                </c:pt>
                <c:pt idx="627">
                  <c:v>708728000</c:v>
                </c:pt>
                <c:pt idx="628">
                  <c:v>670437000</c:v>
                </c:pt>
                <c:pt idx="629">
                  <c:v>521446000</c:v>
                </c:pt>
                <c:pt idx="630">
                  <c:v>585830000</c:v>
                </c:pt>
                <c:pt idx="631">
                  <c:v>545161000</c:v>
                </c:pt>
                <c:pt idx="632">
                  <c:v>621310000</c:v>
                </c:pt>
                <c:pt idx="633">
                  <c:v>739105000</c:v>
                </c:pt>
                <c:pt idx="634">
                  <c:v>639889000</c:v>
                </c:pt>
                <c:pt idx="635">
                  <c:v>588550000</c:v>
                </c:pt>
                <c:pt idx="636">
                  <c:v>781132000</c:v>
                </c:pt>
                <c:pt idx="637">
                  <c:v>996575000</c:v>
                </c:pt>
                <c:pt idx="638">
                  <c:v>738379000</c:v>
                </c:pt>
                <c:pt idx="639">
                  <c:v>664100000</c:v>
                </c:pt>
                <c:pt idx="640">
                  <c:v>544514000</c:v>
                </c:pt>
                <c:pt idx="641">
                  <c:v>648656000</c:v>
                </c:pt>
                <c:pt idx="642">
                  <c:v>598779000</c:v>
                </c:pt>
                <c:pt idx="643">
                  <c:v>422406000</c:v>
                </c:pt>
                <c:pt idx="644">
                  <c:v>388914000</c:v>
                </c:pt>
                <c:pt idx="645">
                  <c:v>363252000</c:v>
                </c:pt>
                <c:pt idx="646">
                  <c:v>395574000</c:v>
                </c:pt>
                <c:pt idx="647">
                  <c:v>465248000</c:v>
                </c:pt>
                <c:pt idx="648">
                  <c:v>604153000</c:v>
                </c:pt>
                <c:pt idx="649">
                  <c:v>469680000</c:v>
                </c:pt>
                <c:pt idx="650">
                  <c:v>563936000</c:v>
                </c:pt>
                <c:pt idx="651">
                  <c:v>545749000</c:v>
                </c:pt>
                <c:pt idx="652">
                  <c:v>630334000</c:v>
                </c:pt>
                <c:pt idx="653">
                  <c:v>483089000</c:v>
                </c:pt>
                <c:pt idx="654">
                  <c:v>437135000</c:v>
                </c:pt>
                <c:pt idx="655">
                  <c:v>463680000</c:v>
                </c:pt>
                <c:pt idx="656">
                  <c:v>472153000</c:v>
                </c:pt>
                <c:pt idx="657">
                  <c:v>427968000</c:v>
                </c:pt>
                <c:pt idx="658">
                  <c:v>461149000</c:v>
                </c:pt>
                <c:pt idx="659">
                  <c:v>482352000</c:v>
                </c:pt>
                <c:pt idx="660">
                  <c:v>686070000</c:v>
                </c:pt>
                <c:pt idx="661">
                  <c:v>577610000</c:v>
                </c:pt>
                <c:pt idx="662">
                  <c:v>651397000</c:v>
                </c:pt>
                <c:pt idx="663">
                  <c:v>529066000</c:v>
                </c:pt>
                <c:pt idx="664">
                  <c:v>492903000</c:v>
                </c:pt>
                <c:pt idx="665">
                  <c:v>467972000</c:v>
                </c:pt>
                <c:pt idx="666">
                  <c:v>437321000</c:v>
                </c:pt>
                <c:pt idx="667">
                  <c:v>458483000</c:v>
                </c:pt>
                <c:pt idx="668">
                  <c:v>521918000</c:v>
                </c:pt>
                <c:pt idx="669">
                  <c:v>456235000</c:v>
                </c:pt>
                <c:pt idx="670">
                  <c:v>385935000</c:v>
                </c:pt>
                <c:pt idx="671">
                  <c:v>670517000</c:v>
                </c:pt>
                <c:pt idx="672">
                  <c:v>702366000</c:v>
                </c:pt>
                <c:pt idx="673">
                  <c:v>760538000</c:v>
                </c:pt>
                <c:pt idx="674">
                  <c:v>557049000</c:v>
                </c:pt>
                <c:pt idx="675">
                  <c:v>536671000</c:v>
                </c:pt>
                <c:pt idx="676">
                  <c:v>480748000</c:v>
                </c:pt>
                <c:pt idx="677">
                  <c:v>397865000</c:v>
                </c:pt>
                <c:pt idx="678">
                  <c:v>569776000</c:v>
                </c:pt>
                <c:pt idx="679">
                  <c:v>474646000</c:v>
                </c:pt>
                <c:pt idx="680">
                  <c:v>435460000</c:v>
                </c:pt>
                <c:pt idx="681">
                  <c:v>476469000</c:v>
                </c:pt>
                <c:pt idx="682">
                  <c:v>489527000</c:v>
                </c:pt>
                <c:pt idx="683">
                  <c:v>418146000</c:v>
                </c:pt>
                <c:pt idx="684">
                  <c:v>409652000</c:v>
                </c:pt>
                <c:pt idx="685">
                  <c:v>386068000</c:v>
                </c:pt>
                <c:pt idx="686">
                  <c:v>981859000</c:v>
                </c:pt>
                <c:pt idx="687">
                  <c:v>668263000</c:v>
                </c:pt>
                <c:pt idx="688">
                  <c:v>597422000</c:v>
                </c:pt>
                <c:pt idx="689">
                  <c:v>509327000</c:v>
                </c:pt>
                <c:pt idx="690">
                  <c:v>478094000</c:v>
                </c:pt>
                <c:pt idx="691">
                  <c:v>457666000</c:v>
                </c:pt>
                <c:pt idx="692">
                  <c:v>451240000</c:v>
                </c:pt>
                <c:pt idx="693">
                  <c:v>446799000</c:v>
                </c:pt>
                <c:pt idx="694">
                  <c:v>415447000</c:v>
                </c:pt>
                <c:pt idx="695">
                  <c:v>441588000</c:v>
                </c:pt>
                <c:pt idx="696">
                  <c:v>409593000</c:v>
                </c:pt>
                <c:pt idx="697">
                  <c:v>369986000</c:v>
                </c:pt>
                <c:pt idx="698">
                  <c:v>522661000</c:v>
                </c:pt>
                <c:pt idx="699">
                  <c:v>770691000</c:v>
                </c:pt>
                <c:pt idx="700">
                  <c:v>769127000</c:v>
                </c:pt>
                <c:pt idx="701">
                  <c:v>496132000</c:v>
                </c:pt>
                <c:pt idx="702">
                  <c:v>530181000</c:v>
                </c:pt>
                <c:pt idx="703">
                  <c:v>573710000</c:v>
                </c:pt>
                <c:pt idx="704">
                  <c:v>1178865000</c:v>
                </c:pt>
                <c:pt idx="705">
                  <c:v>743157000</c:v>
                </c:pt>
                <c:pt idx="706">
                  <c:v>535751000</c:v>
                </c:pt>
                <c:pt idx="707">
                  <c:v>512657000</c:v>
                </c:pt>
                <c:pt idx="708">
                  <c:v>624873000</c:v>
                </c:pt>
                <c:pt idx="709">
                  <c:v>486612000</c:v>
                </c:pt>
                <c:pt idx="710">
                  <c:v>484159000</c:v>
                </c:pt>
                <c:pt idx="711">
                  <c:v>714956000</c:v>
                </c:pt>
                <c:pt idx="712">
                  <c:v>588507000</c:v>
                </c:pt>
                <c:pt idx="713">
                  <c:v>523625000</c:v>
                </c:pt>
                <c:pt idx="714">
                  <c:v>670751000</c:v>
                </c:pt>
                <c:pt idx="715">
                  <c:v>569685000</c:v>
                </c:pt>
                <c:pt idx="716">
                  <c:v>524818000</c:v>
                </c:pt>
                <c:pt idx="717">
                  <c:v>807679000</c:v>
                </c:pt>
                <c:pt idx="718">
                  <c:v>759162000</c:v>
                </c:pt>
                <c:pt idx="719">
                  <c:v>663309000</c:v>
                </c:pt>
                <c:pt idx="720">
                  <c:v>547343000</c:v>
                </c:pt>
                <c:pt idx="721">
                  <c:v>553854000</c:v>
                </c:pt>
                <c:pt idx="722">
                  <c:v>542414000</c:v>
                </c:pt>
                <c:pt idx="723">
                  <c:v>532763000</c:v>
                </c:pt>
                <c:pt idx="724">
                  <c:v>565638000</c:v>
                </c:pt>
                <c:pt idx="725">
                  <c:v>547478000</c:v>
                </c:pt>
                <c:pt idx="726">
                  <c:v>584182000</c:v>
                </c:pt>
                <c:pt idx="727">
                  <c:v>507131000</c:v>
                </c:pt>
                <c:pt idx="728">
                  <c:v>644157000</c:v>
                </c:pt>
                <c:pt idx="729">
                  <c:v>672478000</c:v>
                </c:pt>
                <c:pt idx="730">
                  <c:v>698699000</c:v>
                </c:pt>
                <c:pt idx="731">
                  <c:v>667482000</c:v>
                </c:pt>
                <c:pt idx="732">
                  <c:v>492590000</c:v>
                </c:pt>
                <c:pt idx="733">
                  <c:v>850103000</c:v>
                </c:pt>
                <c:pt idx="734">
                  <c:v>713432000</c:v>
                </c:pt>
                <c:pt idx="735">
                  <c:v>580774000</c:v>
                </c:pt>
                <c:pt idx="736">
                  <c:v>659362000</c:v>
                </c:pt>
                <c:pt idx="737">
                  <c:v>523131000</c:v>
                </c:pt>
                <c:pt idx="738">
                  <c:v>652398000</c:v>
                </c:pt>
                <c:pt idx="739">
                  <c:v>609494000</c:v>
                </c:pt>
                <c:pt idx="740">
                  <c:v>517457000</c:v>
                </c:pt>
                <c:pt idx="741">
                  <c:v>505482000</c:v>
                </c:pt>
                <c:pt idx="742">
                  <c:v>532953000</c:v>
                </c:pt>
                <c:pt idx="743">
                  <c:v>583113000</c:v>
                </c:pt>
                <c:pt idx="744">
                  <c:v>521040000</c:v>
                </c:pt>
                <c:pt idx="745">
                  <c:v>486341000</c:v>
                </c:pt>
                <c:pt idx="746">
                  <c:v>432817000</c:v>
                </c:pt>
                <c:pt idx="747">
                  <c:v>672628000</c:v>
                </c:pt>
                <c:pt idx="748">
                  <c:v>500065000</c:v>
                </c:pt>
                <c:pt idx="749">
                  <c:v>612576000</c:v>
                </c:pt>
                <c:pt idx="750">
                  <c:v>410061000</c:v>
                </c:pt>
                <c:pt idx="751">
                  <c:v>595292000</c:v>
                </c:pt>
                <c:pt idx="752">
                  <c:v>454414000</c:v>
                </c:pt>
                <c:pt idx="753">
                  <c:v>700819000</c:v>
                </c:pt>
                <c:pt idx="754">
                  <c:v>655487000</c:v>
                </c:pt>
                <c:pt idx="755">
                  <c:v>527852000</c:v>
                </c:pt>
                <c:pt idx="756">
                  <c:v>545876000</c:v>
                </c:pt>
                <c:pt idx="757">
                  <c:v>649547000</c:v>
                </c:pt>
                <c:pt idx="758">
                  <c:v>710894000</c:v>
                </c:pt>
                <c:pt idx="759">
                  <c:v>492072000</c:v>
                </c:pt>
                <c:pt idx="760">
                  <c:v>404739000</c:v>
                </c:pt>
                <c:pt idx="761">
                  <c:v>472866000</c:v>
                </c:pt>
                <c:pt idx="762">
                  <c:v>427241000</c:v>
                </c:pt>
                <c:pt idx="763">
                  <c:v>167934000</c:v>
                </c:pt>
                <c:pt idx="764">
                  <c:v>303741000</c:v>
                </c:pt>
                <c:pt idx="765">
                  <c:v>298384000</c:v>
                </c:pt>
                <c:pt idx="766">
                  <c:v>565298000</c:v>
                </c:pt>
                <c:pt idx="767">
                  <c:v>470977000</c:v>
                </c:pt>
                <c:pt idx="768">
                  <c:v>371389000</c:v>
                </c:pt>
                <c:pt idx="769">
                  <c:v>352255000</c:v>
                </c:pt>
                <c:pt idx="770">
                  <c:v>352694000</c:v>
                </c:pt>
                <c:pt idx="771">
                  <c:v>372388000</c:v>
                </c:pt>
                <c:pt idx="772">
                  <c:v>515456000</c:v>
                </c:pt>
                <c:pt idx="773">
                  <c:v>465338000</c:v>
                </c:pt>
                <c:pt idx="774">
                  <c:v>457328000</c:v>
                </c:pt>
                <c:pt idx="775">
                  <c:v>656589000</c:v>
                </c:pt>
                <c:pt idx="776">
                  <c:v>496888000</c:v>
                </c:pt>
                <c:pt idx="777">
                  <c:v>478542000</c:v>
                </c:pt>
                <c:pt idx="778">
                  <c:v>478232000</c:v>
                </c:pt>
                <c:pt idx="779">
                  <c:v>354039000</c:v>
                </c:pt>
                <c:pt idx="780">
                  <c:v>403260000</c:v>
                </c:pt>
                <c:pt idx="781">
                  <c:v>325025000</c:v>
                </c:pt>
                <c:pt idx="782">
                  <c:v>565045000</c:v>
                </c:pt>
                <c:pt idx="783">
                  <c:v>349326000</c:v>
                </c:pt>
                <c:pt idx="784">
                  <c:v>464902000</c:v>
                </c:pt>
                <c:pt idx="785">
                  <c:v>351066000</c:v>
                </c:pt>
                <c:pt idx="786">
                  <c:v>354923000</c:v>
                </c:pt>
                <c:pt idx="787">
                  <c:v>310490000</c:v>
                </c:pt>
                <c:pt idx="788">
                  <c:v>401277000</c:v>
                </c:pt>
                <c:pt idx="789">
                  <c:v>431324000</c:v>
                </c:pt>
                <c:pt idx="790">
                  <c:v>389168000</c:v>
                </c:pt>
                <c:pt idx="791">
                  <c:v>405044000</c:v>
                </c:pt>
                <c:pt idx="792">
                  <c:v>504231000</c:v>
                </c:pt>
                <c:pt idx="793">
                  <c:v>384101000</c:v>
                </c:pt>
                <c:pt idx="794">
                  <c:v>353285000</c:v>
                </c:pt>
                <c:pt idx="795">
                  <c:v>551409000</c:v>
                </c:pt>
                <c:pt idx="796">
                  <c:v>447287000</c:v>
                </c:pt>
                <c:pt idx="797">
                  <c:v>511102000</c:v>
                </c:pt>
                <c:pt idx="798">
                  <c:v>439624000</c:v>
                </c:pt>
                <c:pt idx="799">
                  <c:v>452932000</c:v>
                </c:pt>
                <c:pt idx="800">
                  <c:v>564967000</c:v>
                </c:pt>
                <c:pt idx="801">
                  <c:v>655163000</c:v>
                </c:pt>
                <c:pt idx="802">
                  <c:v>496204000</c:v>
                </c:pt>
                <c:pt idx="803">
                  <c:v>449537000</c:v>
                </c:pt>
                <c:pt idx="804">
                  <c:v>489535000</c:v>
                </c:pt>
                <c:pt idx="805">
                  <c:v>542142000</c:v>
                </c:pt>
                <c:pt idx="806">
                  <c:v>488611000</c:v>
                </c:pt>
                <c:pt idx="807">
                  <c:v>498017000</c:v>
                </c:pt>
                <c:pt idx="808">
                  <c:v>660477000</c:v>
                </c:pt>
                <c:pt idx="809">
                  <c:v>564276000</c:v>
                </c:pt>
                <c:pt idx="810">
                  <c:v>429366000</c:v>
                </c:pt>
                <c:pt idx="811">
                  <c:v>452197000</c:v>
                </c:pt>
                <c:pt idx="812">
                  <c:v>664150000</c:v>
                </c:pt>
                <c:pt idx="813">
                  <c:v>559651000</c:v>
                </c:pt>
                <c:pt idx="814">
                  <c:v>523876000</c:v>
                </c:pt>
                <c:pt idx="815">
                  <c:v>550737000</c:v>
                </c:pt>
                <c:pt idx="816">
                  <c:v>474919000</c:v>
                </c:pt>
                <c:pt idx="817">
                  <c:v>675474000</c:v>
                </c:pt>
                <c:pt idx="818">
                  <c:v>420575000</c:v>
                </c:pt>
                <c:pt idx="819">
                  <c:v>412026000</c:v>
                </c:pt>
                <c:pt idx="820">
                  <c:v>465888000</c:v>
                </c:pt>
                <c:pt idx="821">
                  <c:v>410015000</c:v>
                </c:pt>
                <c:pt idx="822">
                  <c:v>513184000</c:v>
                </c:pt>
                <c:pt idx="823">
                  <c:v>1117995000</c:v>
                </c:pt>
                <c:pt idx="824">
                  <c:v>589716000</c:v>
                </c:pt>
                <c:pt idx="825">
                  <c:v>452994000</c:v>
                </c:pt>
                <c:pt idx="826">
                  <c:v>455963000</c:v>
                </c:pt>
                <c:pt idx="827">
                  <c:v>460026000</c:v>
                </c:pt>
                <c:pt idx="828">
                  <c:v>389415000</c:v>
                </c:pt>
                <c:pt idx="829">
                  <c:v>412393000</c:v>
                </c:pt>
                <c:pt idx="830">
                  <c:v>437429000</c:v>
                </c:pt>
                <c:pt idx="831">
                  <c:v>515154000</c:v>
                </c:pt>
                <c:pt idx="832">
                  <c:v>513573000</c:v>
                </c:pt>
                <c:pt idx="833">
                  <c:v>501257000</c:v>
                </c:pt>
                <c:pt idx="834">
                  <c:v>474866000</c:v>
                </c:pt>
                <c:pt idx="835">
                  <c:v>421890000</c:v>
                </c:pt>
                <c:pt idx="836">
                  <c:v>474910000</c:v>
                </c:pt>
                <c:pt idx="837">
                  <c:v>524486000</c:v>
                </c:pt>
                <c:pt idx="838">
                  <c:v>583253000</c:v>
                </c:pt>
                <c:pt idx="839">
                  <c:v>848547000</c:v>
                </c:pt>
                <c:pt idx="840">
                  <c:v>432747000</c:v>
                </c:pt>
                <c:pt idx="841">
                  <c:v>547408000</c:v>
                </c:pt>
                <c:pt idx="842">
                  <c:v>797295000</c:v>
                </c:pt>
                <c:pt idx="843">
                  <c:v>564889000</c:v>
                </c:pt>
                <c:pt idx="844">
                  <c:v>454920000</c:v>
                </c:pt>
                <c:pt idx="845">
                  <c:v>361026000</c:v>
                </c:pt>
                <c:pt idx="846">
                  <c:v>356104000</c:v>
                </c:pt>
                <c:pt idx="847">
                  <c:v>393694000</c:v>
                </c:pt>
                <c:pt idx="848">
                  <c:v>364516000</c:v>
                </c:pt>
                <c:pt idx="849">
                  <c:v>433933000</c:v>
                </c:pt>
                <c:pt idx="850">
                  <c:v>398716000</c:v>
                </c:pt>
                <c:pt idx="851">
                  <c:v>368592000</c:v>
                </c:pt>
                <c:pt idx="852">
                  <c:v>515015000</c:v>
                </c:pt>
                <c:pt idx="853">
                  <c:v>397654000</c:v>
                </c:pt>
                <c:pt idx="854">
                  <c:v>395279000</c:v>
                </c:pt>
                <c:pt idx="855">
                  <c:v>314378000</c:v>
                </c:pt>
                <c:pt idx="856">
                  <c:v>446259000</c:v>
                </c:pt>
                <c:pt idx="857">
                  <c:v>353615000</c:v>
                </c:pt>
                <c:pt idx="858">
                  <c:v>395660000</c:v>
                </c:pt>
                <c:pt idx="859">
                  <c:v>321471000</c:v>
                </c:pt>
                <c:pt idx="860">
                  <c:v>604812000</c:v>
                </c:pt>
                <c:pt idx="861">
                  <c:v>358660000</c:v>
                </c:pt>
                <c:pt idx="862">
                  <c:v>427713000</c:v>
                </c:pt>
                <c:pt idx="863">
                  <c:v>345103000</c:v>
                </c:pt>
                <c:pt idx="864">
                  <c:v>339282000</c:v>
                </c:pt>
                <c:pt idx="865">
                  <c:v>378527000</c:v>
                </c:pt>
                <c:pt idx="866">
                  <c:v>406337000</c:v>
                </c:pt>
                <c:pt idx="867">
                  <c:v>377161000</c:v>
                </c:pt>
                <c:pt idx="868">
                  <c:v>292216000</c:v>
                </c:pt>
                <c:pt idx="869">
                  <c:v>570329000</c:v>
                </c:pt>
                <c:pt idx="870">
                  <c:v>402730000</c:v>
                </c:pt>
                <c:pt idx="871">
                  <c:v>383387000</c:v>
                </c:pt>
                <c:pt idx="872">
                  <c:v>321850000</c:v>
                </c:pt>
                <c:pt idx="873">
                  <c:v>361494000</c:v>
                </c:pt>
                <c:pt idx="874">
                  <c:v>344979000</c:v>
                </c:pt>
                <c:pt idx="875">
                  <c:v>314869000</c:v>
                </c:pt>
                <c:pt idx="876">
                  <c:v>369350000</c:v>
                </c:pt>
                <c:pt idx="877">
                  <c:v>322149000</c:v>
                </c:pt>
                <c:pt idx="878">
                  <c:v>274222000</c:v>
                </c:pt>
                <c:pt idx="879">
                  <c:v>293926000</c:v>
                </c:pt>
                <c:pt idx="880">
                  <c:v>449405000</c:v>
                </c:pt>
                <c:pt idx="881">
                  <c:v>432535000</c:v>
                </c:pt>
                <c:pt idx="882">
                  <c:v>748725000</c:v>
                </c:pt>
                <c:pt idx="883">
                  <c:v>473908000</c:v>
                </c:pt>
                <c:pt idx="884">
                  <c:v>372000000</c:v>
                </c:pt>
                <c:pt idx="885">
                  <c:v>356253000</c:v>
                </c:pt>
                <c:pt idx="886">
                  <c:v>721419000</c:v>
                </c:pt>
                <c:pt idx="887">
                  <c:v>1543911000</c:v>
                </c:pt>
                <c:pt idx="888">
                  <c:v>714397000</c:v>
                </c:pt>
                <c:pt idx="889">
                  <c:v>923401000</c:v>
                </c:pt>
                <c:pt idx="890">
                  <c:v>1002580000</c:v>
                </c:pt>
                <c:pt idx="891">
                  <c:v>635873000</c:v>
                </c:pt>
                <c:pt idx="892">
                  <c:v>482731000</c:v>
                </c:pt>
                <c:pt idx="893">
                  <c:v>396094000</c:v>
                </c:pt>
                <c:pt idx="894">
                  <c:v>388729000</c:v>
                </c:pt>
                <c:pt idx="895">
                  <c:v>511998000</c:v>
                </c:pt>
                <c:pt idx="896">
                  <c:v>417772000</c:v>
                </c:pt>
                <c:pt idx="897">
                  <c:v>427717000</c:v>
                </c:pt>
                <c:pt idx="898">
                  <c:v>388701000</c:v>
                </c:pt>
                <c:pt idx="899">
                  <c:v>613208000</c:v>
                </c:pt>
                <c:pt idx="900">
                  <c:v>740465000</c:v>
                </c:pt>
                <c:pt idx="901">
                  <c:v>568622000</c:v>
                </c:pt>
                <c:pt idx="902">
                  <c:v>655709000</c:v>
                </c:pt>
                <c:pt idx="903">
                  <c:v>451153000</c:v>
                </c:pt>
                <c:pt idx="904">
                  <c:v>551603000</c:v>
                </c:pt>
                <c:pt idx="905">
                  <c:v>417737000</c:v>
                </c:pt>
                <c:pt idx="906">
                  <c:v>358140000</c:v>
                </c:pt>
                <c:pt idx="907">
                  <c:v>594322000</c:v>
                </c:pt>
                <c:pt idx="908">
                  <c:v>462175000</c:v>
                </c:pt>
                <c:pt idx="909">
                  <c:v>582639000</c:v>
                </c:pt>
                <c:pt idx="910">
                  <c:v>380514000</c:v>
                </c:pt>
                <c:pt idx="911">
                  <c:v>501148000</c:v>
                </c:pt>
                <c:pt idx="912">
                  <c:v>198209000</c:v>
                </c:pt>
                <c:pt idx="913">
                  <c:v>323618000</c:v>
                </c:pt>
                <c:pt idx="914">
                  <c:v>303582000</c:v>
                </c:pt>
                <c:pt idx="915">
                  <c:v>355881000</c:v>
                </c:pt>
                <c:pt idx="916">
                  <c:v>353908000</c:v>
                </c:pt>
                <c:pt idx="917">
                  <c:v>298244000</c:v>
                </c:pt>
                <c:pt idx="918">
                  <c:v>481277000</c:v>
                </c:pt>
                <c:pt idx="919">
                  <c:v>478204000</c:v>
                </c:pt>
                <c:pt idx="920">
                  <c:v>772075000</c:v>
                </c:pt>
                <c:pt idx="921">
                  <c:v>510488000</c:v>
                </c:pt>
                <c:pt idx="922">
                  <c:v>569164000</c:v>
                </c:pt>
                <c:pt idx="923">
                  <c:v>427502000</c:v>
                </c:pt>
                <c:pt idx="924">
                  <c:v>537865000</c:v>
                </c:pt>
                <c:pt idx="925">
                  <c:v>963769000</c:v>
                </c:pt>
                <c:pt idx="926">
                  <c:v>382516000</c:v>
                </c:pt>
                <c:pt idx="927">
                  <c:v>348081000</c:v>
                </c:pt>
                <c:pt idx="928">
                  <c:v>364237000</c:v>
                </c:pt>
                <c:pt idx="929">
                  <c:v>455976000</c:v>
                </c:pt>
                <c:pt idx="930">
                  <c:v>331194000</c:v>
                </c:pt>
                <c:pt idx="931">
                  <c:v>251055000</c:v>
                </c:pt>
                <c:pt idx="932">
                  <c:v>237858000</c:v>
                </c:pt>
                <c:pt idx="933">
                  <c:v>530142000</c:v>
                </c:pt>
                <c:pt idx="934">
                  <c:v>324176000</c:v>
                </c:pt>
                <c:pt idx="935">
                  <c:v>362666000</c:v>
                </c:pt>
                <c:pt idx="936">
                  <c:v>322154000</c:v>
                </c:pt>
                <c:pt idx="937">
                  <c:v>353843000</c:v>
                </c:pt>
                <c:pt idx="938">
                  <c:v>586449000</c:v>
                </c:pt>
                <c:pt idx="939">
                  <c:v>492705000</c:v>
                </c:pt>
                <c:pt idx="940">
                  <c:v>533085000</c:v>
                </c:pt>
                <c:pt idx="941">
                  <c:v>690286000</c:v>
                </c:pt>
                <c:pt idx="942">
                  <c:v>676512000</c:v>
                </c:pt>
                <c:pt idx="943">
                  <c:v>527451000</c:v>
                </c:pt>
                <c:pt idx="944">
                  <c:v>452395000</c:v>
                </c:pt>
                <c:pt idx="945">
                  <c:v>583768000</c:v>
                </c:pt>
                <c:pt idx="946">
                  <c:v>692573000</c:v>
                </c:pt>
                <c:pt idx="947">
                  <c:v>755293000</c:v>
                </c:pt>
                <c:pt idx="948">
                  <c:v>779046000</c:v>
                </c:pt>
                <c:pt idx="949">
                  <c:v>1156044000</c:v>
                </c:pt>
                <c:pt idx="950">
                  <c:v>925341000</c:v>
                </c:pt>
                <c:pt idx="951">
                  <c:v>685192000</c:v>
                </c:pt>
                <c:pt idx="952">
                  <c:v>701397000</c:v>
                </c:pt>
                <c:pt idx="953">
                  <c:v>735206000</c:v>
                </c:pt>
                <c:pt idx="954">
                  <c:v>528570000</c:v>
                </c:pt>
                <c:pt idx="955">
                  <c:v>463830000</c:v>
                </c:pt>
                <c:pt idx="956">
                  <c:v>382653000</c:v>
                </c:pt>
                <c:pt idx="957">
                  <c:v>468670000</c:v>
                </c:pt>
                <c:pt idx="958">
                  <c:v>433330000</c:v>
                </c:pt>
                <c:pt idx="959">
                  <c:v>473069000</c:v>
                </c:pt>
                <c:pt idx="960">
                  <c:v>473966000</c:v>
                </c:pt>
                <c:pt idx="961">
                  <c:v>349256000</c:v>
                </c:pt>
                <c:pt idx="962">
                  <c:v>398355000</c:v>
                </c:pt>
                <c:pt idx="963">
                  <c:v>370097000</c:v>
                </c:pt>
                <c:pt idx="964">
                  <c:v>506831000</c:v>
                </c:pt>
                <c:pt idx="965">
                  <c:v>500271000</c:v>
                </c:pt>
                <c:pt idx="966">
                  <c:v>373064000</c:v>
                </c:pt>
                <c:pt idx="967">
                  <c:v>367108000</c:v>
                </c:pt>
                <c:pt idx="968">
                  <c:v>450736000</c:v>
                </c:pt>
                <c:pt idx="969">
                  <c:v>479236000</c:v>
                </c:pt>
                <c:pt idx="970">
                  <c:v>419091000</c:v>
                </c:pt>
                <c:pt idx="971">
                  <c:v>402282000</c:v>
                </c:pt>
                <c:pt idx="972">
                  <c:v>444935000</c:v>
                </c:pt>
                <c:pt idx="973">
                  <c:v>424663000</c:v>
                </c:pt>
                <c:pt idx="974">
                  <c:v>397830000</c:v>
                </c:pt>
                <c:pt idx="975">
                  <c:v>433298000</c:v>
                </c:pt>
                <c:pt idx="976">
                  <c:v>470850000</c:v>
                </c:pt>
                <c:pt idx="977">
                  <c:v>361821000</c:v>
                </c:pt>
                <c:pt idx="978">
                  <c:v>393483000</c:v>
                </c:pt>
                <c:pt idx="979">
                  <c:v>434436000</c:v>
                </c:pt>
                <c:pt idx="980">
                  <c:v>409675000</c:v>
                </c:pt>
                <c:pt idx="981">
                  <c:v>368582000</c:v>
                </c:pt>
                <c:pt idx="982">
                  <c:v>378137000</c:v>
                </c:pt>
                <c:pt idx="983">
                  <c:v>481325000</c:v>
                </c:pt>
                <c:pt idx="984">
                  <c:v>474115000</c:v>
                </c:pt>
                <c:pt idx="985">
                  <c:v>375099000</c:v>
                </c:pt>
                <c:pt idx="986">
                  <c:v>812333000</c:v>
                </c:pt>
                <c:pt idx="987">
                  <c:v>627294000</c:v>
                </c:pt>
                <c:pt idx="988">
                  <c:v>501233000</c:v>
                </c:pt>
                <c:pt idx="989">
                  <c:v>477266000</c:v>
                </c:pt>
                <c:pt idx="990">
                  <c:v>478530000</c:v>
                </c:pt>
                <c:pt idx="991">
                  <c:v>401463000</c:v>
                </c:pt>
                <c:pt idx="992">
                  <c:v>398379000</c:v>
                </c:pt>
                <c:pt idx="993">
                  <c:v>541001000</c:v>
                </c:pt>
                <c:pt idx="994">
                  <c:v>416784000</c:v>
                </c:pt>
                <c:pt idx="995">
                  <c:v>388028000</c:v>
                </c:pt>
                <c:pt idx="996">
                  <c:v>517969000</c:v>
                </c:pt>
                <c:pt idx="997">
                  <c:v>437593000</c:v>
                </c:pt>
                <c:pt idx="998">
                  <c:v>409172000</c:v>
                </c:pt>
                <c:pt idx="999">
                  <c:v>424610000</c:v>
                </c:pt>
                <c:pt idx="1000">
                  <c:v>400733000</c:v>
                </c:pt>
                <c:pt idx="1001">
                  <c:v>343165000</c:v>
                </c:pt>
                <c:pt idx="1002">
                  <c:v>346719000</c:v>
                </c:pt>
                <c:pt idx="1003">
                  <c:v>540496000</c:v>
                </c:pt>
                <c:pt idx="1004">
                  <c:v>421245000</c:v>
                </c:pt>
                <c:pt idx="1005">
                  <c:v>384136000</c:v>
                </c:pt>
                <c:pt idx="1006">
                  <c:v>416954000</c:v>
                </c:pt>
                <c:pt idx="1007">
                  <c:v>475497000</c:v>
                </c:pt>
                <c:pt idx="1008">
                  <c:v>339756000</c:v>
                </c:pt>
                <c:pt idx="1009">
                  <c:v>325205000</c:v>
                </c:pt>
                <c:pt idx="1010">
                  <c:v>414120000</c:v>
                </c:pt>
                <c:pt idx="1011">
                  <c:v>565747000</c:v>
                </c:pt>
                <c:pt idx="1012">
                  <c:v>899420000</c:v>
                </c:pt>
                <c:pt idx="1013">
                  <c:v>294645000</c:v>
                </c:pt>
                <c:pt idx="1014">
                  <c:v>395662000</c:v>
                </c:pt>
                <c:pt idx="1015">
                  <c:v>401491000</c:v>
                </c:pt>
                <c:pt idx="1016">
                  <c:v>382005000</c:v>
                </c:pt>
                <c:pt idx="1017">
                  <c:v>526247000</c:v>
                </c:pt>
                <c:pt idx="1018">
                  <c:v>369317000</c:v>
                </c:pt>
                <c:pt idx="1019">
                  <c:v>437543000</c:v>
                </c:pt>
                <c:pt idx="1020">
                  <c:v>371718000</c:v>
                </c:pt>
                <c:pt idx="1021">
                  <c:v>380590000</c:v>
                </c:pt>
                <c:pt idx="1022">
                  <c:v>350823000</c:v>
                </c:pt>
                <c:pt idx="1023">
                  <c:v>359224000</c:v>
                </c:pt>
                <c:pt idx="1024">
                  <c:v>509728000</c:v>
                </c:pt>
                <c:pt idx="1025">
                  <c:v>372387000</c:v>
                </c:pt>
                <c:pt idx="1026">
                  <c:v>447792000</c:v>
                </c:pt>
                <c:pt idx="1027">
                  <c:v>391232000</c:v>
                </c:pt>
                <c:pt idx="1028">
                  <c:v>479948000</c:v>
                </c:pt>
                <c:pt idx="1029">
                  <c:v>412587000</c:v>
                </c:pt>
                <c:pt idx="1030">
                  <c:v>464444000</c:v>
                </c:pt>
                <c:pt idx="1031">
                  <c:v>397894000</c:v>
                </c:pt>
                <c:pt idx="1032">
                  <c:v>300425000</c:v>
                </c:pt>
                <c:pt idx="1033">
                  <c:v>252507000</c:v>
                </c:pt>
                <c:pt idx="1034">
                  <c:v>244200000</c:v>
                </c:pt>
                <c:pt idx="1035">
                  <c:v>233648000</c:v>
                </c:pt>
                <c:pt idx="1036">
                  <c:v>246587000</c:v>
                </c:pt>
                <c:pt idx="1037">
                  <c:v>389293000</c:v>
                </c:pt>
                <c:pt idx="1038">
                  <c:v>411254000</c:v>
                </c:pt>
                <c:pt idx="1039">
                  <c:v>320896000</c:v>
                </c:pt>
                <c:pt idx="1040">
                  <c:v>306535000</c:v>
                </c:pt>
                <c:pt idx="1041">
                  <c:v>415039000</c:v>
                </c:pt>
                <c:pt idx="1042">
                  <c:v>642510000</c:v>
                </c:pt>
                <c:pt idx="1043">
                  <c:v>773100000</c:v>
                </c:pt>
                <c:pt idx="1044">
                  <c:v>533796000</c:v>
                </c:pt>
                <c:pt idx="1045">
                  <c:v>596759000</c:v>
                </c:pt>
                <c:pt idx="1046">
                  <c:v>352994000</c:v>
                </c:pt>
                <c:pt idx="1047">
                  <c:v>449580000</c:v>
                </c:pt>
                <c:pt idx="1048">
                  <c:v>474394000</c:v>
                </c:pt>
                <c:pt idx="1049">
                  <c:v>491650000</c:v>
                </c:pt>
                <c:pt idx="1050">
                  <c:v>543501000</c:v>
                </c:pt>
                <c:pt idx="1051">
                  <c:v>452955000</c:v>
                </c:pt>
                <c:pt idx="1052">
                  <c:v>294654000</c:v>
                </c:pt>
                <c:pt idx="1053">
                  <c:v>560271000</c:v>
                </c:pt>
                <c:pt idx="1054">
                  <c:v>482777000</c:v>
                </c:pt>
                <c:pt idx="1055">
                  <c:v>390309000</c:v>
                </c:pt>
                <c:pt idx="1056">
                  <c:v>348733000</c:v>
                </c:pt>
                <c:pt idx="1057">
                  <c:v>410735000</c:v>
                </c:pt>
                <c:pt idx="1058">
                  <c:v>453795000</c:v>
                </c:pt>
                <c:pt idx="1059">
                  <c:v>369146000</c:v>
                </c:pt>
                <c:pt idx="1060">
                  <c:v>476578000</c:v>
                </c:pt>
                <c:pt idx="1061">
                  <c:v>680078000</c:v>
                </c:pt>
                <c:pt idx="1062">
                  <c:v>683111000</c:v>
                </c:pt>
                <c:pt idx="1063">
                  <c:v>495575000</c:v>
                </c:pt>
                <c:pt idx="1064">
                  <c:v>414422000</c:v>
                </c:pt>
                <c:pt idx="1065">
                  <c:v>436637000</c:v>
                </c:pt>
                <c:pt idx="1066">
                  <c:v>613710000</c:v>
                </c:pt>
                <c:pt idx="1067">
                  <c:v>602580000</c:v>
                </c:pt>
                <c:pt idx="1068">
                  <c:v>504917000</c:v>
                </c:pt>
                <c:pt idx="1069">
                  <c:v>420122000</c:v>
                </c:pt>
                <c:pt idx="1070">
                  <c:v>495327000</c:v>
                </c:pt>
                <c:pt idx="1071">
                  <c:v>704833000</c:v>
                </c:pt>
                <c:pt idx="1072">
                  <c:v>690298000</c:v>
                </c:pt>
                <c:pt idx="1073">
                  <c:v>865100000</c:v>
                </c:pt>
                <c:pt idx="1074">
                  <c:v>829388000</c:v>
                </c:pt>
                <c:pt idx="1075">
                  <c:v>503973000</c:v>
                </c:pt>
                <c:pt idx="1076">
                  <c:v>391705000</c:v>
                </c:pt>
                <c:pt idx="1077">
                  <c:v>393110000</c:v>
                </c:pt>
                <c:pt idx="1078">
                  <c:v>507289000</c:v>
                </c:pt>
                <c:pt idx="1079">
                  <c:v>479135000</c:v>
                </c:pt>
                <c:pt idx="1080">
                  <c:v>615616000</c:v>
                </c:pt>
                <c:pt idx="1081">
                  <c:v>520639000</c:v>
                </c:pt>
                <c:pt idx="1082">
                  <c:v>582520000</c:v>
                </c:pt>
                <c:pt idx="1083">
                  <c:v>608119000</c:v>
                </c:pt>
                <c:pt idx="1084">
                  <c:v>1142269000</c:v>
                </c:pt>
                <c:pt idx="1085">
                  <c:v>678364000</c:v>
                </c:pt>
                <c:pt idx="1086">
                  <c:v>668075000</c:v>
                </c:pt>
                <c:pt idx="1087">
                  <c:v>635713000</c:v>
                </c:pt>
                <c:pt idx="1088">
                  <c:v>602318000</c:v>
                </c:pt>
                <c:pt idx="1089">
                  <c:v>642086000</c:v>
                </c:pt>
                <c:pt idx="1090">
                  <c:v>668976000</c:v>
                </c:pt>
                <c:pt idx="1091">
                  <c:v>672171000</c:v>
                </c:pt>
                <c:pt idx="1092">
                  <c:v>479063000</c:v>
                </c:pt>
                <c:pt idx="1093">
                  <c:v>480372000</c:v>
                </c:pt>
                <c:pt idx="1094">
                  <c:v>586719000</c:v>
                </c:pt>
                <c:pt idx="1095">
                  <c:v>552136000</c:v>
                </c:pt>
                <c:pt idx="1096">
                  <c:v>513648000</c:v>
                </c:pt>
                <c:pt idx="1097">
                  <c:v>586067000</c:v>
                </c:pt>
                <c:pt idx="1098">
                  <c:v>435212000</c:v>
                </c:pt>
                <c:pt idx="1099">
                  <c:v>452441000</c:v>
                </c:pt>
                <c:pt idx="1100">
                  <c:v>433064000</c:v>
                </c:pt>
                <c:pt idx="1101">
                  <c:v>370067000</c:v>
                </c:pt>
                <c:pt idx="1102">
                  <c:v>434965000</c:v>
                </c:pt>
                <c:pt idx="1103">
                  <c:v>399678000</c:v>
                </c:pt>
                <c:pt idx="1104">
                  <c:v>283220000</c:v>
                </c:pt>
                <c:pt idx="1105">
                  <c:v>503547000</c:v>
                </c:pt>
                <c:pt idx="1106">
                  <c:v>431929000</c:v>
                </c:pt>
                <c:pt idx="1107">
                  <c:v>431637000</c:v>
                </c:pt>
                <c:pt idx="1108">
                  <c:v>426805000</c:v>
                </c:pt>
                <c:pt idx="1109">
                  <c:v>443077000</c:v>
                </c:pt>
                <c:pt idx="1110">
                  <c:v>370453000</c:v>
                </c:pt>
                <c:pt idx="1111">
                  <c:v>495400000</c:v>
                </c:pt>
                <c:pt idx="1112">
                  <c:v>447260000</c:v>
                </c:pt>
                <c:pt idx="1113">
                  <c:v>875198000</c:v>
                </c:pt>
                <c:pt idx="1114">
                  <c:v>596341000</c:v>
                </c:pt>
                <c:pt idx="1115">
                  <c:v>438559000</c:v>
                </c:pt>
                <c:pt idx="1116">
                  <c:v>512208000</c:v>
                </c:pt>
                <c:pt idx="1117">
                  <c:v>424641000</c:v>
                </c:pt>
                <c:pt idx="1118">
                  <c:v>551011000</c:v>
                </c:pt>
                <c:pt idx="1119">
                  <c:v>388971000</c:v>
                </c:pt>
                <c:pt idx="1120">
                  <c:v>363709000</c:v>
                </c:pt>
                <c:pt idx="1121">
                  <c:v>559863000</c:v>
                </c:pt>
                <c:pt idx="1122">
                  <c:v>377898000</c:v>
                </c:pt>
                <c:pt idx="1123">
                  <c:v>398341000</c:v>
                </c:pt>
                <c:pt idx="1124">
                  <c:v>376203000</c:v>
                </c:pt>
                <c:pt idx="1125">
                  <c:v>437342000</c:v>
                </c:pt>
                <c:pt idx="1126">
                  <c:v>325721000</c:v>
                </c:pt>
                <c:pt idx="1127">
                  <c:v>378013000</c:v>
                </c:pt>
                <c:pt idx="1128">
                  <c:v>335325000</c:v>
                </c:pt>
                <c:pt idx="1129">
                  <c:v>289680000</c:v>
                </c:pt>
                <c:pt idx="1130">
                  <c:v>296507000</c:v>
                </c:pt>
                <c:pt idx="1131">
                  <c:v>417735000</c:v>
                </c:pt>
                <c:pt idx="1132">
                  <c:v>323952000</c:v>
                </c:pt>
                <c:pt idx="1133">
                  <c:v>359691000</c:v>
                </c:pt>
                <c:pt idx="1134">
                  <c:v>318764000</c:v>
                </c:pt>
                <c:pt idx="1135">
                  <c:v>328946000</c:v>
                </c:pt>
                <c:pt idx="1136">
                  <c:v>548648000</c:v>
                </c:pt>
                <c:pt idx="1137">
                  <c:v>835065000</c:v>
                </c:pt>
                <c:pt idx="1138">
                  <c:v>429494000</c:v>
                </c:pt>
                <c:pt idx="1139">
                  <c:v>652728000</c:v>
                </c:pt>
                <c:pt idx="1140">
                  <c:v>557442000</c:v>
                </c:pt>
                <c:pt idx="1141">
                  <c:v>487350000</c:v>
                </c:pt>
                <c:pt idx="1142">
                  <c:v>613263000</c:v>
                </c:pt>
                <c:pt idx="1143">
                  <c:v>438392000</c:v>
                </c:pt>
                <c:pt idx="1144">
                  <c:v>403324000</c:v>
                </c:pt>
                <c:pt idx="1145">
                  <c:v>528402000</c:v>
                </c:pt>
                <c:pt idx="1146">
                  <c:v>664696000</c:v>
                </c:pt>
                <c:pt idx="1147">
                  <c:v>412386000</c:v>
                </c:pt>
                <c:pt idx="1148">
                  <c:v>314162700</c:v>
                </c:pt>
                <c:pt idx="1149">
                  <c:v>222551200</c:v>
                </c:pt>
                <c:pt idx="1150">
                  <c:v>299595000</c:v>
                </c:pt>
                <c:pt idx="1151">
                  <c:v>260704500</c:v>
                </c:pt>
                <c:pt idx="1152">
                  <c:v>309320400</c:v>
                </c:pt>
                <c:pt idx="1153">
                  <c:v>288504400</c:v>
                </c:pt>
                <c:pt idx="1154">
                  <c:v>294335100</c:v>
                </c:pt>
                <c:pt idx="1155">
                  <c:v>517768400</c:v>
                </c:pt>
                <c:pt idx="1156">
                  <c:v>655484700</c:v>
                </c:pt>
                <c:pt idx="1157">
                  <c:v>476060900</c:v>
                </c:pt>
                <c:pt idx="1158">
                  <c:v>425787500</c:v>
                </c:pt>
                <c:pt idx="1159">
                  <c:v>362975900</c:v>
                </c:pt>
                <c:pt idx="1160">
                  <c:v>252571700</c:v>
                </c:pt>
                <c:pt idx="1161">
                  <c:v>315516700</c:v>
                </c:pt>
                <c:pt idx="1162">
                  <c:v>284885500</c:v>
                </c:pt>
                <c:pt idx="1163">
                  <c:v>218374000</c:v>
                </c:pt>
                <c:pt idx="1164">
                  <c:v>215749000</c:v>
                </c:pt>
                <c:pt idx="1165">
                  <c:v>214176700</c:v>
                </c:pt>
                <c:pt idx="1166">
                  <c:v>237677300</c:v>
                </c:pt>
                <c:pt idx="1167">
                  <c:v>285366600</c:v>
                </c:pt>
                <c:pt idx="1168">
                  <c:v>248978600</c:v>
                </c:pt>
                <c:pt idx="1169">
                  <c:v>374782700</c:v>
                </c:pt>
                <c:pt idx="1170">
                  <c:v>252680500</c:v>
                </c:pt>
                <c:pt idx="1171">
                  <c:v>208326200</c:v>
                </c:pt>
                <c:pt idx="1172">
                  <c:v>214769500</c:v>
                </c:pt>
                <c:pt idx="1173">
                  <c:v>390086200</c:v>
                </c:pt>
                <c:pt idx="1174">
                  <c:v>320979500</c:v>
                </c:pt>
                <c:pt idx="1175">
                  <c:v>217223800</c:v>
                </c:pt>
                <c:pt idx="1176">
                  <c:v>258068900</c:v>
                </c:pt>
                <c:pt idx="1177">
                  <c:v>173911000</c:v>
                </c:pt>
                <c:pt idx="1178">
                  <c:v>327776900</c:v>
                </c:pt>
                <c:pt idx="1179">
                  <c:v>460067000</c:v>
                </c:pt>
                <c:pt idx="1180">
                  <c:v>293399100</c:v>
                </c:pt>
                <c:pt idx="1181">
                  <c:v>248152100</c:v>
                </c:pt>
                <c:pt idx="1182">
                  <c:v>486833300</c:v>
                </c:pt>
                <c:pt idx="1183">
                  <c:v>473174200</c:v>
                </c:pt>
                <c:pt idx="1184">
                  <c:v>523462300</c:v>
                </c:pt>
                <c:pt idx="1185">
                  <c:v>482027500</c:v>
                </c:pt>
                <c:pt idx="1186">
                  <c:v>552842400</c:v>
                </c:pt>
                <c:pt idx="1187">
                  <c:v>409012100</c:v>
                </c:pt>
                <c:pt idx="1188">
                  <c:v>411440400</c:v>
                </c:pt>
                <c:pt idx="1189">
                  <c:v>391910000</c:v>
                </c:pt>
                <c:pt idx="1190">
                  <c:v>290844200</c:v>
                </c:pt>
                <c:pt idx="1191">
                  <c:v>325559900</c:v>
                </c:pt>
                <c:pt idx="1192">
                  <c:v>312646700</c:v>
                </c:pt>
                <c:pt idx="1193">
                  <c:v>339246400</c:v>
                </c:pt>
                <c:pt idx="1194">
                  <c:v>318086700</c:v>
                </c:pt>
                <c:pt idx="1195">
                  <c:v>302589900</c:v>
                </c:pt>
                <c:pt idx="1196">
                  <c:v>318333600</c:v>
                </c:pt>
                <c:pt idx="1197">
                  <c:v>300087400</c:v>
                </c:pt>
                <c:pt idx="1198">
                  <c:v>257883600</c:v>
                </c:pt>
                <c:pt idx="1199">
                  <c:v>376189100</c:v>
                </c:pt>
                <c:pt idx="1200">
                  <c:v>323230300</c:v>
                </c:pt>
                <c:pt idx="1201">
                  <c:v>331964700</c:v>
                </c:pt>
                <c:pt idx="1202">
                  <c:v>303134600</c:v>
                </c:pt>
                <c:pt idx="1203">
                  <c:v>448101100</c:v>
                </c:pt>
                <c:pt idx="1204">
                  <c:v>453023300</c:v>
                </c:pt>
                <c:pt idx="1205">
                  <c:v>333751600</c:v>
                </c:pt>
                <c:pt idx="1206">
                  <c:v>477155100</c:v>
                </c:pt>
                <c:pt idx="1207">
                  <c:v>372470300</c:v>
                </c:pt>
                <c:pt idx="1208">
                  <c:v>306850700</c:v>
                </c:pt>
                <c:pt idx="1209">
                  <c:v>413638100</c:v>
                </c:pt>
                <c:pt idx="1210">
                  <c:v>273912000</c:v>
                </c:pt>
                <c:pt idx="1211">
                  <c:v>268283700</c:v>
                </c:pt>
                <c:pt idx="1212">
                  <c:v>441422400</c:v>
                </c:pt>
                <c:pt idx="1213">
                  <c:v>367100500</c:v>
                </c:pt>
                <c:pt idx="1214">
                  <c:v>238358300</c:v>
                </c:pt>
                <c:pt idx="1215">
                  <c:v>248772300</c:v>
                </c:pt>
                <c:pt idx="1216">
                  <c:v>231925900</c:v>
                </c:pt>
                <c:pt idx="1217">
                  <c:v>310318900</c:v>
                </c:pt>
                <c:pt idx="1218">
                  <c:v>293506400</c:v>
                </c:pt>
                <c:pt idx="1219">
                  <c:v>382462400</c:v>
                </c:pt>
                <c:pt idx="1220">
                  <c:v>206228500</c:v>
                </c:pt>
                <c:pt idx="1221">
                  <c:v>354966800</c:v>
                </c:pt>
                <c:pt idx="1222">
                  <c:v>284692900</c:v>
                </c:pt>
                <c:pt idx="1223">
                  <c:v>302582900</c:v>
                </c:pt>
                <c:pt idx="1224">
                  <c:v>271009200</c:v>
                </c:pt>
                <c:pt idx="1225">
                  <c:v>226553700</c:v>
                </c:pt>
                <c:pt idx="1226">
                  <c:v>302094500</c:v>
                </c:pt>
                <c:pt idx="1227">
                  <c:v>221845900</c:v>
                </c:pt>
                <c:pt idx="1228">
                  <c:v>277118000</c:v>
                </c:pt>
                <c:pt idx="1229">
                  <c:v>243678100</c:v>
                </c:pt>
                <c:pt idx="1230">
                  <c:v>346250200</c:v>
                </c:pt>
                <c:pt idx="1231">
                  <c:v>285722500</c:v>
                </c:pt>
                <c:pt idx="1232">
                  <c:v>246191600</c:v>
                </c:pt>
                <c:pt idx="1233">
                  <c:v>242311300</c:v>
                </c:pt>
                <c:pt idx="1234">
                  <c:v>170209500</c:v>
                </c:pt>
                <c:pt idx="1235">
                  <c:v>232347700</c:v>
                </c:pt>
                <c:pt idx="1236">
                  <c:v>377831000</c:v>
                </c:pt>
                <c:pt idx="1237">
                  <c:v>264879700</c:v>
                </c:pt>
                <c:pt idx="1238">
                  <c:v>306435900</c:v>
                </c:pt>
                <c:pt idx="1239">
                  <c:v>176090200</c:v>
                </c:pt>
                <c:pt idx="1240">
                  <c:v>264554500</c:v>
                </c:pt>
                <c:pt idx="1241">
                  <c:v>226311600</c:v>
                </c:pt>
                <c:pt idx="1242">
                  <c:v>285930000</c:v>
                </c:pt>
                <c:pt idx="1243">
                  <c:v>172354900</c:v>
                </c:pt>
                <c:pt idx="1244">
                  <c:v>205122100</c:v>
                </c:pt>
                <c:pt idx="1245">
                  <c:v>173586700</c:v>
                </c:pt>
                <c:pt idx="1246">
                  <c:v>157593600</c:v>
                </c:pt>
                <c:pt idx="1247">
                  <c:v>179418100</c:v>
                </c:pt>
                <c:pt idx="1248">
                  <c:v>270039600</c:v>
                </c:pt>
                <c:pt idx="1249">
                  <c:v>207127800</c:v>
                </c:pt>
                <c:pt idx="1250">
                  <c:v>187528200</c:v>
                </c:pt>
                <c:pt idx="1251">
                  <c:v>160537400</c:v>
                </c:pt>
                <c:pt idx="1252">
                  <c:v>242043900</c:v>
                </c:pt>
                <c:pt idx="1253">
                  <c:v>207323300</c:v>
                </c:pt>
                <c:pt idx="1254">
                  <c:v>175665800</c:v>
                </c:pt>
                <c:pt idx="1255">
                  <c:v>182325600</c:v>
                </c:pt>
                <c:pt idx="1256">
                  <c:v>198634700</c:v>
                </c:pt>
                <c:pt idx="1257">
                  <c:v>191903300</c:v>
                </c:pt>
              </c:numCache>
            </c:numRef>
          </c:val>
          <c:extLst>
            <c:ext xmlns:c16="http://schemas.microsoft.com/office/drawing/2014/chart" uri="{C3380CC4-5D6E-409C-BE32-E72D297353CC}">
              <c16:uniqueId val="{00000000-C71A-4372-B893-724946E586F2}"/>
            </c:ext>
          </c:extLst>
        </c:ser>
        <c:dLbls>
          <c:showLegendKey val="0"/>
          <c:showVal val="0"/>
          <c:showCatName val="0"/>
          <c:showSerName val="0"/>
          <c:showPercent val="0"/>
          <c:showBubbleSize val="0"/>
        </c:dLbls>
        <c:axId val="1312877631"/>
        <c:axId val="1312880127"/>
      </c:areaChart>
      <c:dateAx>
        <c:axId val="13128776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880127"/>
        <c:crosses val="autoZero"/>
        <c:auto val="1"/>
        <c:lblOffset val="100"/>
        <c:baseTimeUnit val="days"/>
      </c:dateAx>
      <c:valAx>
        <c:axId val="131288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87763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AAPL!$N$194</c:f>
              <c:strCache>
                <c:ptCount val="1"/>
                <c:pt idx="0">
                  <c:v>Autocorrelation</c:v>
                </c:pt>
              </c:strCache>
            </c:strRef>
          </c:tx>
          <c:spPr>
            <a:solidFill>
              <a:schemeClr val="tx2">
                <a:lumMod val="50000"/>
                <a:lumOff val="50000"/>
              </a:schemeClr>
            </a:solidFill>
            <a:ln>
              <a:noFill/>
            </a:ln>
            <a:effectLst/>
          </c:spPr>
          <c:invertIfNegative val="0"/>
          <c:cat>
            <c:numRef>
              <c:f>AAPL!$M$195:$M$255</c:f>
              <c:numCache>
                <c:formatCode>General</c:formatCode>
                <c:ptCount val="61"/>
                <c:pt idx="0">
                  <c:v>1</c:v>
                </c:pt>
                <c:pt idx="1">
                  <c:v>2</c:v>
                </c:pt>
                <c:pt idx="2">
                  <c:v>3</c:v>
                </c:pt>
                <c:pt idx="3">
                  <c:v>4</c:v>
                </c:pt>
                <c:pt idx="4" formatCode="0.0">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numCache>
            </c:numRef>
          </c:cat>
          <c:val>
            <c:numRef>
              <c:f>AAPL!$N$195:$N$255</c:f>
              <c:numCache>
                <c:formatCode>0.0000</c:formatCode>
                <c:ptCount val="61"/>
                <c:pt idx="0">
                  <c:v>0.7601720952695179</c:v>
                </c:pt>
                <c:pt idx="1">
                  <c:v>0.70542741657689867</c:v>
                </c:pt>
                <c:pt idx="2">
                  <c:v>0.63164265780961781</c:v>
                </c:pt>
                <c:pt idx="3">
                  <c:v>0.51877119731545507</c:v>
                </c:pt>
                <c:pt idx="4">
                  <c:v>0.49030074718011729</c:v>
                </c:pt>
                <c:pt idx="5">
                  <c:v>0.41204272414807552</c:v>
                </c:pt>
                <c:pt idx="6">
                  <c:v>0.37211588774622406</c:v>
                </c:pt>
                <c:pt idx="7">
                  <c:v>0.35165528118718331</c:v>
                </c:pt>
                <c:pt idx="8">
                  <c:v>0.31061059514943934</c:v>
                </c:pt>
                <c:pt idx="9">
                  <c:v>0.25879554082281042</c:v>
                </c:pt>
                <c:pt idx="10">
                  <c:v>0.24518604143051631</c:v>
                </c:pt>
                <c:pt idx="11">
                  <c:v>0.23645799006221432</c:v>
                </c:pt>
                <c:pt idx="12">
                  <c:v>0.17258390590725226</c:v>
                </c:pt>
                <c:pt idx="13">
                  <c:v>0.19686895158706275</c:v>
                </c:pt>
                <c:pt idx="14">
                  <c:v>0.13016982900337587</c:v>
                </c:pt>
                <c:pt idx="15">
                  <c:v>9.035469268528161E-2</c:v>
                </c:pt>
                <c:pt idx="16">
                  <c:v>6.0801996627140358E-2</c:v>
                </c:pt>
                <c:pt idx="17">
                  <c:v>-1.6760037168000572E-3</c:v>
                </c:pt>
                <c:pt idx="18">
                  <c:v>-7.2897049814644429E-3</c:v>
                </c:pt>
                <c:pt idx="19">
                  <c:v>-4.3204866666151767E-2</c:v>
                </c:pt>
                <c:pt idx="20">
                  <c:v>-4.2702066869107456E-2</c:v>
                </c:pt>
                <c:pt idx="21">
                  <c:v>-2.6475360166373835E-2</c:v>
                </c:pt>
                <c:pt idx="22">
                  <c:v>-1.0942684261411911E-2</c:v>
                </c:pt>
                <c:pt idx="23">
                  <c:v>-3.0597081529911838E-2</c:v>
                </c:pt>
                <c:pt idx="24">
                  <c:v>-4.8646390299346531E-2</c:v>
                </c:pt>
                <c:pt idx="25">
                  <c:v>-2.0135932922934193E-2</c:v>
                </c:pt>
                <c:pt idx="26">
                  <c:v>-6.4804877035751232E-2</c:v>
                </c:pt>
                <c:pt idx="27">
                  <c:v>-4.4620180569051288E-2</c:v>
                </c:pt>
                <c:pt idx="28">
                  <c:v>-7.1029738204518144E-3</c:v>
                </c:pt>
                <c:pt idx="29">
                  <c:v>-1.0344846062073965E-2</c:v>
                </c:pt>
                <c:pt idx="30">
                  <c:v>3.5685750661813051E-4</c:v>
                </c:pt>
                <c:pt idx="31">
                  <c:v>-5.1257941355182329E-2</c:v>
                </c:pt>
                <c:pt idx="32">
                  <c:v>-7.2816691559844146E-2</c:v>
                </c:pt>
                <c:pt idx="33">
                  <c:v>-5.9178553213591452E-2</c:v>
                </c:pt>
                <c:pt idx="34">
                  <c:v>-0.11038085762902104</c:v>
                </c:pt>
                <c:pt idx="35">
                  <c:v>-0.13284433373114235</c:v>
                </c:pt>
                <c:pt idx="36">
                  <c:v>-0.15472846879947755</c:v>
                </c:pt>
                <c:pt idx="37">
                  <c:v>-0.19049976655010634</c:v>
                </c:pt>
                <c:pt idx="38">
                  <c:v>-0.2470795485843704</c:v>
                </c:pt>
                <c:pt idx="39">
                  <c:v>-0.28128793546222525</c:v>
                </c:pt>
                <c:pt idx="40">
                  <c:v>-0.28750129817727416</c:v>
                </c:pt>
                <c:pt idx="41">
                  <c:v>-0.30552268684375927</c:v>
                </c:pt>
                <c:pt idx="42">
                  <c:v>-0.30308062674646835</c:v>
                </c:pt>
                <c:pt idx="43">
                  <c:v>-0.31076906918750408</c:v>
                </c:pt>
                <c:pt idx="44">
                  <c:v>-0.29691087904142038</c:v>
                </c:pt>
                <c:pt idx="45">
                  <c:v>-0.26570420184109994</c:v>
                </c:pt>
                <c:pt idx="46">
                  <c:v>-0.29198767201644094</c:v>
                </c:pt>
                <c:pt idx="47">
                  <c:v>-0.2768666251671173</c:v>
                </c:pt>
                <c:pt idx="48">
                  <c:v>-0.28775515026560966</c:v>
                </c:pt>
                <c:pt idx="49">
                  <c:v>-0.28933520467876062</c:v>
                </c:pt>
                <c:pt idx="50">
                  <c:v>-0.29483677316111023</c:v>
                </c:pt>
                <c:pt idx="51">
                  <c:v>-0.28492119836989305</c:v>
                </c:pt>
                <c:pt idx="52">
                  <c:v>-0.28985288732005465</c:v>
                </c:pt>
                <c:pt idx="53">
                  <c:v>-0.26810430954537695</c:v>
                </c:pt>
                <c:pt idx="54">
                  <c:v>-0.23044655725812049</c:v>
                </c:pt>
                <c:pt idx="55">
                  <c:v>-0.21804465711219645</c:v>
                </c:pt>
                <c:pt idx="56">
                  <c:v>-0.15713707350418013</c:v>
                </c:pt>
                <c:pt idx="57">
                  <c:v>-0.10525436054883951</c:v>
                </c:pt>
                <c:pt idx="58">
                  <c:v>-6.794706843421075E-2</c:v>
                </c:pt>
                <c:pt idx="59">
                  <c:v>4.6280956990427384E-2</c:v>
                </c:pt>
                <c:pt idx="60">
                  <c:v>0</c:v>
                </c:pt>
              </c:numCache>
            </c:numRef>
          </c:val>
          <c:extLst>
            <c:ext xmlns:c16="http://schemas.microsoft.com/office/drawing/2014/chart" uri="{C3380CC4-5D6E-409C-BE32-E72D297353CC}">
              <c16:uniqueId val="{00000000-2AB3-42E8-B0B4-57B79BDF5755}"/>
            </c:ext>
          </c:extLst>
        </c:ser>
        <c:dLbls>
          <c:showLegendKey val="0"/>
          <c:showVal val="0"/>
          <c:showCatName val="0"/>
          <c:showSerName val="0"/>
          <c:showPercent val="0"/>
          <c:showBubbleSize val="0"/>
        </c:dLbls>
        <c:gapWidth val="219"/>
        <c:overlap val="-27"/>
        <c:axId val="682556816"/>
        <c:axId val="682560560"/>
      </c:barChart>
      <c:catAx>
        <c:axId val="68255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560560"/>
        <c:crosses val="autoZero"/>
        <c:auto val="1"/>
        <c:lblAlgn val="ctr"/>
        <c:lblOffset val="100"/>
        <c:noMultiLvlLbl val="0"/>
      </c:catAx>
      <c:valAx>
        <c:axId val="682560560"/>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556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[Phantichchungkhoan.xlsx]AAPL!PivotTable5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Biểu</a:t>
            </a:r>
            <a:r>
              <a:rPr lang="en-US" baseline="0"/>
              <a:t> đồ mức tăng trưởng so với cùng kỳ</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AAPL!$J$136:$J$137</c:f>
              <c:strCache>
                <c:ptCount val="1"/>
                <c:pt idx="0">
                  <c:v>Qtr1</c:v>
                </c:pt>
              </c:strCache>
            </c:strRef>
          </c:tx>
          <c:spPr>
            <a:ln w="28575" cap="rnd">
              <a:solidFill>
                <a:schemeClr val="accent1"/>
              </a:solidFill>
              <a:round/>
            </a:ln>
            <a:effectLst/>
          </c:spPr>
          <c:marker>
            <c:symbol val="none"/>
          </c:marker>
          <c:cat>
            <c:strRef>
              <c:f>AAPL!$I$138:$I$144</c:f>
              <c:strCache>
                <c:ptCount val="6"/>
                <c:pt idx="0">
                  <c:v>2019</c:v>
                </c:pt>
                <c:pt idx="1">
                  <c:v>2020</c:v>
                </c:pt>
                <c:pt idx="2">
                  <c:v>2021</c:v>
                </c:pt>
                <c:pt idx="3">
                  <c:v>2022</c:v>
                </c:pt>
                <c:pt idx="4">
                  <c:v>2023</c:v>
                </c:pt>
                <c:pt idx="5">
                  <c:v>2024</c:v>
                </c:pt>
              </c:strCache>
            </c:strRef>
          </c:cat>
          <c:val>
            <c:numRef>
              <c:f>AAPL!$J$138:$J$144</c:f>
              <c:numCache>
                <c:formatCode>0.00%</c:formatCode>
                <c:ptCount val="6"/>
                <c:pt idx="2">
                  <c:v>0.7596843546221641</c:v>
                </c:pt>
                <c:pt idx="3">
                  <c:v>0.31803991566322087</c:v>
                </c:pt>
                <c:pt idx="4">
                  <c:v>-0.11739156569358919</c:v>
                </c:pt>
                <c:pt idx="5">
                  <c:v>0.23895647899650582</c:v>
                </c:pt>
              </c:numCache>
            </c:numRef>
          </c:val>
          <c:smooth val="0"/>
          <c:extLst>
            <c:ext xmlns:c16="http://schemas.microsoft.com/office/drawing/2014/chart" uri="{C3380CC4-5D6E-409C-BE32-E72D297353CC}">
              <c16:uniqueId val="{00000000-D61C-4D94-848C-0886BA50F932}"/>
            </c:ext>
          </c:extLst>
        </c:ser>
        <c:ser>
          <c:idx val="1"/>
          <c:order val="1"/>
          <c:tx>
            <c:strRef>
              <c:f>AAPL!$K$136:$K$137</c:f>
              <c:strCache>
                <c:ptCount val="1"/>
                <c:pt idx="0">
                  <c:v>Qtr2</c:v>
                </c:pt>
              </c:strCache>
            </c:strRef>
          </c:tx>
          <c:spPr>
            <a:ln w="28575" cap="rnd">
              <a:solidFill>
                <a:schemeClr val="accent2"/>
              </a:solidFill>
              <a:round/>
            </a:ln>
            <a:effectLst/>
          </c:spPr>
          <c:marker>
            <c:symbol val="none"/>
          </c:marker>
          <c:cat>
            <c:strRef>
              <c:f>AAPL!$I$138:$I$144</c:f>
              <c:strCache>
                <c:ptCount val="6"/>
                <c:pt idx="0">
                  <c:v>2019</c:v>
                </c:pt>
                <c:pt idx="1">
                  <c:v>2020</c:v>
                </c:pt>
                <c:pt idx="2">
                  <c:v>2021</c:v>
                </c:pt>
                <c:pt idx="3">
                  <c:v>2022</c:v>
                </c:pt>
                <c:pt idx="4">
                  <c:v>2023</c:v>
                </c:pt>
                <c:pt idx="5">
                  <c:v>2024</c:v>
                </c:pt>
              </c:strCache>
            </c:strRef>
          </c:cat>
          <c:val>
            <c:numRef>
              <c:f>AAPL!$K$138:$K$144</c:f>
              <c:numCache>
                <c:formatCode>0.00%</c:formatCode>
                <c:ptCount val="6"/>
                <c:pt idx="2">
                  <c:v>0.68385989087008625</c:v>
                </c:pt>
                <c:pt idx="3">
                  <c:v>0.17554253572804371</c:v>
                </c:pt>
                <c:pt idx="4">
                  <c:v>0.15752733726455467</c:v>
                </c:pt>
                <c:pt idx="5">
                  <c:v>7.5924165874410296E-2</c:v>
                </c:pt>
              </c:numCache>
            </c:numRef>
          </c:val>
          <c:smooth val="0"/>
          <c:extLst>
            <c:ext xmlns:c16="http://schemas.microsoft.com/office/drawing/2014/chart" uri="{C3380CC4-5D6E-409C-BE32-E72D297353CC}">
              <c16:uniqueId val="{00000001-89A7-4E04-A733-102DB5B2047E}"/>
            </c:ext>
          </c:extLst>
        </c:ser>
        <c:ser>
          <c:idx val="2"/>
          <c:order val="2"/>
          <c:tx>
            <c:strRef>
              <c:f>AAPL!$L$136:$L$137</c:f>
              <c:strCache>
                <c:ptCount val="1"/>
                <c:pt idx="0">
                  <c:v>Qtr3</c:v>
                </c:pt>
              </c:strCache>
            </c:strRef>
          </c:tx>
          <c:spPr>
            <a:ln w="28575" cap="rnd">
              <a:solidFill>
                <a:schemeClr val="accent3"/>
              </a:solidFill>
              <a:round/>
            </a:ln>
            <a:effectLst/>
          </c:spPr>
          <c:marker>
            <c:symbol val="none"/>
          </c:marker>
          <c:cat>
            <c:strRef>
              <c:f>AAPL!$I$138:$I$144</c:f>
              <c:strCache>
                <c:ptCount val="6"/>
                <c:pt idx="0">
                  <c:v>2019</c:v>
                </c:pt>
                <c:pt idx="1">
                  <c:v>2020</c:v>
                </c:pt>
                <c:pt idx="2">
                  <c:v>2021</c:v>
                </c:pt>
                <c:pt idx="3">
                  <c:v>2022</c:v>
                </c:pt>
                <c:pt idx="4">
                  <c:v>2023</c:v>
                </c:pt>
                <c:pt idx="5">
                  <c:v>2024</c:v>
                </c:pt>
              </c:strCache>
            </c:strRef>
          </c:cat>
          <c:val>
            <c:numRef>
              <c:f>AAPL!$L$138:$L$144</c:f>
              <c:numCache>
                <c:formatCode>0.00%</c:formatCode>
                <c:ptCount val="6"/>
                <c:pt idx="2">
                  <c:v>0.35802664491920383</c:v>
                </c:pt>
                <c:pt idx="3">
                  <c:v>7.2125903942047695E-2</c:v>
                </c:pt>
                <c:pt idx="4">
                  <c:v>0.17521432976914489</c:v>
                </c:pt>
                <c:pt idx="5">
                  <c:v>0.22411629271352354</c:v>
                </c:pt>
              </c:numCache>
            </c:numRef>
          </c:val>
          <c:smooth val="0"/>
          <c:extLst>
            <c:ext xmlns:c16="http://schemas.microsoft.com/office/drawing/2014/chart" uri="{C3380CC4-5D6E-409C-BE32-E72D297353CC}">
              <c16:uniqueId val="{00000002-89A7-4E04-A733-102DB5B2047E}"/>
            </c:ext>
          </c:extLst>
        </c:ser>
        <c:ser>
          <c:idx val="3"/>
          <c:order val="3"/>
          <c:tx>
            <c:strRef>
              <c:f>AAPL!$M$136:$M$137</c:f>
              <c:strCache>
                <c:ptCount val="1"/>
                <c:pt idx="0">
                  <c:v>Qtr4</c:v>
                </c:pt>
              </c:strCache>
            </c:strRef>
          </c:tx>
          <c:spPr>
            <a:ln w="28575" cap="rnd">
              <a:solidFill>
                <a:schemeClr val="accent4"/>
              </a:solidFill>
              <a:round/>
            </a:ln>
            <a:effectLst/>
          </c:spPr>
          <c:marker>
            <c:symbol val="none"/>
          </c:marker>
          <c:cat>
            <c:strRef>
              <c:f>AAPL!$I$138:$I$144</c:f>
              <c:strCache>
                <c:ptCount val="6"/>
                <c:pt idx="0">
                  <c:v>2019</c:v>
                </c:pt>
                <c:pt idx="1">
                  <c:v>2020</c:v>
                </c:pt>
                <c:pt idx="2">
                  <c:v>2021</c:v>
                </c:pt>
                <c:pt idx="3">
                  <c:v>2022</c:v>
                </c:pt>
                <c:pt idx="4">
                  <c:v>2023</c:v>
                </c:pt>
                <c:pt idx="5">
                  <c:v>2024</c:v>
                </c:pt>
              </c:strCache>
            </c:strRef>
          </c:cat>
          <c:val>
            <c:numRef>
              <c:f>AAPL!$M$138:$M$144</c:f>
              <c:numCache>
                <c:formatCode>0.00%</c:formatCode>
                <c:ptCount val="6"/>
                <c:pt idx="1">
                  <c:v>0.77932473921990741</c:v>
                </c:pt>
                <c:pt idx="2">
                  <c:v>0.32219061786668657</c:v>
                </c:pt>
                <c:pt idx="3">
                  <c:v>-9.056584169414153E-2</c:v>
                </c:pt>
                <c:pt idx="4">
                  <c:v>0.29929955772251093</c:v>
                </c:pt>
                <c:pt idx="5">
                  <c:v>0.24284920700222579</c:v>
                </c:pt>
              </c:numCache>
            </c:numRef>
          </c:val>
          <c:smooth val="0"/>
          <c:extLst>
            <c:ext xmlns:c16="http://schemas.microsoft.com/office/drawing/2014/chart" uri="{C3380CC4-5D6E-409C-BE32-E72D297353CC}">
              <c16:uniqueId val="{00000003-89A7-4E04-A733-102DB5B2047E}"/>
            </c:ext>
          </c:extLst>
        </c:ser>
        <c:dLbls>
          <c:showLegendKey val="0"/>
          <c:showVal val="0"/>
          <c:showCatName val="0"/>
          <c:showSerName val="0"/>
          <c:showPercent val="0"/>
          <c:showBubbleSize val="0"/>
        </c:dLbls>
        <c:smooth val="0"/>
        <c:axId val="326320143"/>
        <c:axId val="326322639"/>
      </c:lineChart>
      <c:catAx>
        <c:axId val="32632014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22639"/>
        <c:crosses val="autoZero"/>
        <c:auto val="1"/>
        <c:lblAlgn val="ctr"/>
        <c:lblOffset val="100"/>
        <c:noMultiLvlLbl val="0"/>
      </c:catAx>
      <c:valAx>
        <c:axId val="3263226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20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[Phantichchungkhoan.xlsx]AAPL!PivotTable4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Biểu</a:t>
            </a:r>
            <a:r>
              <a:rPr lang="en-US" baseline="0"/>
              <a:t> đồ tổng giá giao dịch theo quý</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AAPL!$J$127:$J$128</c:f>
              <c:strCache>
                <c:ptCount val="1"/>
                <c:pt idx="0">
                  <c:v>Qtr1</c:v>
                </c:pt>
              </c:strCache>
            </c:strRef>
          </c:tx>
          <c:spPr>
            <a:ln w="28575" cap="rnd">
              <a:solidFill>
                <a:schemeClr val="accent1"/>
              </a:solidFill>
              <a:round/>
            </a:ln>
            <a:effectLst/>
          </c:spPr>
          <c:marker>
            <c:symbol val="none"/>
          </c:marker>
          <c:cat>
            <c:strRef>
              <c:f>AAPL!$I$129:$I$135</c:f>
              <c:strCache>
                <c:ptCount val="6"/>
                <c:pt idx="0">
                  <c:v>2019</c:v>
                </c:pt>
                <c:pt idx="1">
                  <c:v>2020</c:v>
                </c:pt>
                <c:pt idx="2">
                  <c:v>2021</c:v>
                </c:pt>
                <c:pt idx="3">
                  <c:v>2022</c:v>
                </c:pt>
                <c:pt idx="4">
                  <c:v>2023</c:v>
                </c:pt>
                <c:pt idx="5">
                  <c:v>2024</c:v>
                </c:pt>
              </c:strCache>
            </c:strRef>
          </c:cat>
          <c:val>
            <c:numRef>
              <c:f>AAPL!$J$129:$J$135</c:f>
              <c:numCache>
                <c:formatCode>General</c:formatCode>
                <c:ptCount val="6"/>
                <c:pt idx="1">
                  <c:v>71.393261290322585</c:v>
                </c:pt>
                <c:pt idx="2">
                  <c:v>125.62960491803283</c:v>
                </c:pt>
                <c:pt idx="3">
                  <c:v>165.58483387096774</c:v>
                </c:pt>
                <c:pt idx="4">
                  <c:v>146.14657096774198</c:v>
                </c:pt>
                <c:pt idx="5">
                  <c:v>181.06924098360656</c:v>
                </c:pt>
              </c:numCache>
            </c:numRef>
          </c:val>
          <c:smooth val="0"/>
          <c:extLst>
            <c:ext xmlns:c16="http://schemas.microsoft.com/office/drawing/2014/chart" uri="{C3380CC4-5D6E-409C-BE32-E72D297353CC}">
              <c16:uniqueId val="{00000000-2376-4785-AA54-2AD04E112803}"/>
            </c:ext>
          </c:extLst>
        </c:ser>
        <c:ser>
          <c:idx val="1"/>
          <c:order val="1"/>
          <c:tx>
            <c:strRef>
              <c:f>AAPL!$K$127:$K$128</c:f>
              <c:strCache>
                <c:ptCount val="1"/>
                <c:pt idx="0">
                  <c:v>Qtr2</c:v>
                </c:pt>
              </c:strCache>
            </c:strRef>
          </c:tx>
          <c:spPr>
            <a:ln w="28575" cap="rnd">
              <a:solidFill>
                <a:schemeClr val="accent2"/>
              </a:solidFill>
              <a:round/>
            </a:ln>
            <a:effectLst/>
          </c:spPr>
          <c:marker>
            <c:symbol val="none"/>
          </c:marker>
          <c:cat>
            <c:strRef>
              <c:f>AAPL!$I$129:$I$135</c:f>
              <c:strCache>
                <c:ptCount val="6"/>
                <c:pt idx="0">
                  <c:v>2019</c:v>
                </c:pt>
                <c:pt idx="1">
                  <c:v>2020</c:v>
                </c:pt>
                <c:pt idx="2">
                  <c:v>2021</c:v>
                </c:pt>
                <c:pt idx="3">
                  <c:v>2022</c:v>
                </c:pt>
                <c:pt idx="4">
                  <c:v>2023</c:v>
                </c:pt>
                <c:pt idx="5">
                  <c:v>2024</c:v>
                </c:pt>
              </c:strCache>
            </c:strRef>
          </c:cat>
          <c:val>
            <c:numRef>
              <c:f>AAPL!$K$129:$K$135</c:f>
              <c:numCache>
                <c:formatCode>General</c:formatCode>
                <c:ptCount val="6"/>
                <c:pt idx="1">
                  <c:v>75.432447619047622</c:v>
                </c:pt>
                <c:pt idx="2">
                  <c:v>127.01767301587303</c:v>
                </c:pt>
                <c:pt idx="3">
                  <c:v>149.31467741935489</c:v>
                </c:pt>
                <c:pt idx="4">
                  <c:v>172.8358209677418</c:v>
                </c:pt>
                <c:pt idx="5">
                  <c:v>185.9582365079365</c:v>
                </c:pt>
              </c:numCache>
            </c:numRef>
          </c:val>
          <c:smooth val="0"/>
          <c:extLst>
            <c:ext xmlns:c16="http://schemas.microsoft.com/office/drawing/2014/chart" uri="{C3380CC4-5D6E-409C-BE32-E72D297353CC}">
              <c16:uniqueId val="{00000007-2376-4785-AA54-2AD04E112803}"/>
            </c:ext>
          </c:extLst>
        </c:ser>
        <c:ser>
          <c:idx val="2"/>
          <c:order val="2"/>
          <c:tx>
            <c:strRef>
              <c:f>AAPL!$L$127:$L$128</c:f>
              <c:strCache>
                <c:ptCount val="1"/>
                <c:pt idx="0">
                  <c:v>Qtr3</c:v>
                </c:pt>
              </c:strCache>
            </c:strRef>
          </c:tx>
          <c:spPr>
            <a:ln w="28575" cap="rnd">
              <a:solidFill>
                <a:schemeClr val="accent3"/>
              </a:solidFill>
              <a:round/>
            </a:ln>
            <a:effectLst/>
          </c:spPr>
          <c:marker>
            <c:symbol val="none"/>
          </c:marker>
          <c:cat>
            <c:strRef>
              <c:f>AAPL!$I$129:$I$135</c:f>
              <c:strCache>
                <c:ptCount val="6"/>
                <c:pt idx="0">
                  <c:v>2019</c:v>
                </c:pt>
                <c:pt idx="1">
                  <c:v>2020</c:v>
                </c:pt>
                <c:pt idx="2">
                  <c:v>2021</c:v>
                </c:pt>
                <c:pt idx="3">
                  <c:v>2022</c:v>
                </c:pt>
                <c:pt idx="4">
                  <c:v>2023</c:v>
                </c:pt>
                <c:pt idx="5">
                  <c:v>2024</c:v>
                </c:pt>
              </c:strCache>
            </c:strRef>
          </c:cat>
          <c:val>
            <c:numRef>
              <c:f>AAPL!$L$129:$L$135</c:f>
              <c:numCache>
                <c:formatCode>General</c:formatCode>
                <c:ptCount val="6"/>
                <c:pt idx="1">
                  <c:v>106.44536406249999</c:v>
                </c:pt>
                <c:pt idx="2">
                  <c:v>144.55564062500005</c:v>
                </c:pt>
                <c:pt idx="3">
                  <c:v>154.98184687499997</c:v>
                </c:pt>
                <c:pt idx="4">
                  <c:v>182.13688730158734</c:v>
                </c:pt>
                <c:pt idx="5">
                  <c:v>222.95673124999993</c:v>
                </c:pt>
              </c:numCache>
            </c:numRef>
          </c:val>
          <c:smooth val="0"/>
          <c:extLst>
            <c:ext xmlns:c16="http://schemas.microsoft.com/office/drawing/2014/chart" uri="{C3380CC4-5D6E-409C-BE32-E72D297353CC}">
              <c16:uniqueId val="{00000008-2376-4785-AA54-2AD04E112803}"/>
            </c:ext>
          </c:extLst>
        </c:ser>
        <c:ser>
          <c:idx val="3"/>
          <c:order val="3"/>
          <c:tx>
            <c:strRef>
              <c:f>AAPL!$M$127:$M$128</c:f>
              <c:strCache>
                <c:ptCount val="1"/>
                <c:pt idx="0">
                  <c:v>Qtr4</c:v>
                </c:pt>
              </c:strCache>
            </c:strRef>
          </c:tx>
          <c:spPr>
            <a:ln w="28575" cap="rnd">
              <a:solidFill>
                <a:schemeClr val="accent4"/>
              </a:solidFill>
              <a:round/>
            </a:ln>
            <a:effectLst/>
          </c:spPr>
          <c:marker>
            <c:symbol val="none"/>
          </c:marker>
          <c:cat>
            <c:strRef>
              <c:f>AAPL!$I$129:$I$135</c:f>
              <c:strCache>
                <c:ptCount val="6"/>
                <c:pt idx="0">
                  <c:v>2019</c:v>
                </c:pt>
                <c:pt idx="1">
                  <c:v>2020</c:v>
                </c:pt>
                <c:pt idx="2">
                  <c:v>2021</c:v>
                </c:pt>
                <c:pt idx="3">
                  <c:v>2022</c:v>
                </c:pt>
                <c:pt idx="4">
                  <c:v>2023</c:v>
                </c:pt>
                <c:pt idx="5">
                  <c:v>2024</c:v>
                </c:pt>
              </c:strCache>
            </c:strRef>
          </c:cat>
          <c:val>
            <c:numRef>
              <c:f>AAPL!$M$129:$M$135</c:f>
              <c:numCache>
                <c:formatCode>General</c:formatCode>
                <c:ptCount val="6"/>
                <c:pt idx="0">
                  <c:v>66.057812499999983</c:v>
                </c:pt>
                <c:pt idx="1">
                  <c:v>117.53830000000001</c:v>
                </c:pt>
                <c:pt idx="2">
                  <c:v>155.40803749999998</c:v>
                </c:pt>
                <c:pt idx="3">
                  <c:v>141.33337777777777</c:v>
                </c:pt>
                <c:pt idx="4">
                  <c:v>183.63439523809521</c:v>
                </c:pt>
                <c:pt idx="5">
                  <c:v>228.22986249999994</c:v>
                </c:pt>
              </c:numCache>
            </c:numRef>
          </c:val>
          <c:smooth val="0"/>
          <c:extLst>
            <c:ext xmlns:c16="http://schemas.microsoft.com/office/drawing/2014/chart" uri="{C3380CC4-5D6E-409C-BE32-E72D297353CC}">
              <c16:uniqueId val="{00000009-2376-4785-AA54-2AD04E112803}"/>
            </c:ext>
          </c:extLst>
        </c:ser>
        <c:dLbls>
          <c:showLegendKey val="0"/>
          <c:showVal val="0"/>
          <c:showCatName val="0"/>
          <c:showSerName val="0"/>
          <c:showPercent val="0"/>
          <c:showBubbleSize val="0"/>
        </c:dLbls>
        <c:smooth val="0"/>
        <c:axId val="1826885216"/>
        <c:axId val="1826890976"/>
      </c:lineChart>
      <c:catAx>
        <c:axId val="182688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90976"/>
        <c:crosses val="autoZero"/>
        <c:auto val="1"/>
        <c:lblAlgn val="ctr"/>
        <c:lblOffset val="100"/>
        <c:noMultiLvlLbl val="0"/>
      </c:catAx>
      <c:valAx>
        <c:axId val="182689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8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Biểu </a:t>
            </a:r>
            <a:r>
              <a:rPr lang="vi-VN" sz="1400" b="0" i="0" u="none" strike="noStrike" baseline="0"/>
              <a:t>đ</a:t>
            </a:r>
            <a:r>
              <a:rPr lang="en-US" sz="1400" b="0" i="0" u="none" strike="noStrike" baseline="0"/>
              <a:t>ồ </a:t>
            </a:r>
            <a:r>
              <a:rPr lang="vi-VN" sz="1400" b="0" i="0" u="none" strike="noStrike" baseline="0"/>
              <a:t>trung bình giá Adjclose và hệ số biến thiên thay đổi theo năm</a:t>
            </a:r>
            <a:endParaRPr lang="en-US"/>
          </a:p>
        </c:rich>
      </c:tx>
      <c:layout>
        <c:manualLayout>
          <c:xMode val="edge"/>
          <c:yMode val="edge"/>
          <c:x val="0.2944002616586539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NVDA!$J$52</c:f>
              <c:strCache>
                <c:ptCount val="1"/>
                <c:pt idx="0">
                  <c:v>Giá trị AdjClosetrung bình của từng năm</c:v>
                </c:pt>
              </c:strCache>
            </c:strRef>
          </c:tx>
          <c:spPr>
            <a:solidFill>
              <a:schemeClr val="tx2">
                <a:lumMod val="50000"/>
                <a:lumOff val="50000"/>
              </a:schemeClr>
            </a:solidFill>
            <a:ln>
              <a:noFill/>
            </a:ln>
            <a:effectLst/>
          </c:spPr>
          <c:invertIfNegative val="0"/>
          <c:dLbls>
            <c:delete val="1"/>
          </c:dLbls>
          <c:cat>
            <c:numRef>
              <c:f>SONY!$I$56:$I$61</c:f>
              <c:numCache>
                <c:formatCode>General</c:formatCode>
                <c:ptCount val="6"/>
                <c:pt idx="0">
                  <c:v>2019</c:v>
                </c:pt>
                <c:pt idx="1">
                  <c:v>2020</c:v>
                </c:pt>
                <c:pt idx="2">
                  <c:v>2021</c:v>
                </c:pt>
                <c:pt idx="3">
                  <c:v>2022</c:v>
                </c:pt>
                <c:pt idx="4">
                  <c:v>2023</c:v>
                </c:pt>
                <c:pt idx="5">
                  <c:v>2024</c:v>
                </c:pt>
              </c:numCache>
            </c:numRef>
          </c:cat>
          <c:val>
            <c:numRef>
              <c:f>NVDA!$J$53:$J$58</c:f>
              <c:numCache>
                <c:formatCode>General</c:formatCode>
                <c:ptCount val="6"/>
                <c:pt idx="0">
                  <c:v>5.4779612903225807</c:v>
                </c:pt>
                <c:pt idx="1">
                  <c:v>9.8476869047619076</c:v>
                </c:pt>
                <c:pt idx="2">
                  <c:v>19.445415139442233</c:v>
                </c:pt>
                <c:pt idx="3">
                  <c:v>18.545464143426297</c:v>
                </c:pt>
                <c:pt idx="4" formatCode="0">
                  <c:v>36.555016000000002</c:v>
                </c:pt>
                <c:pt idx="5">
                  <c:v>103.32343636363633</c:v>
                </c:pt>
              </c:numCache>
            </c:numRef>
          </c:val>
          <c:extLst>
            <c:ext xmlns:c16="http://schemas.microsoft.com/office/drawing/2014/chart" uri="{C3380CC4-5D6E-409C-BE32-E72D297353CC}">
              <c16:uniqueId val="{00000000-2F22-445E-9BA0-F02C71EC5966}"/>
            </c:ext>
          </c:extLst>
        </c:ser>
        <c:dLbls>
          <c:showLegendKey val="0"/>
          <c:showVal val="1"/>
          <c:showCatName val="0"/>
          <c:showSerName val="0"/>
          <c:showPercent val="0"/>
          <c:showBubbleSize val="0"/>
        </c:dLbls>
        <c:gapWidth val="219"/>
        <c:axId val="2118010751"/>
        <c:axId val="1038711887"/>
      </c:barChart>
      <c:lineChart>
        <c:grouping val="standard"/>
        <c:varyColors val="0"/>
        <c:ser>
          <c:idx val="1"/>
          <c:order val="1"/>
          <c:tx>
            <c:strRef>
              <c:f>NVDA!$S$52</c:f>
              <c:strCache>
                <c:ptCount val="1"/>
                <c:pt idx="0">
                  <c:v>Hệ số biến thiên AdjClose</c:v>
                </c:pt>
              </c:strCache>
            </c:strRef>
          </c:tx>
          <c:spPr>
            <a:ln w="28575" cap="rnd">
              <a:solidFill>
                <a:schemeClr val="accent2"/>
              </a:solidFill>
              <a:round/>
            </a:ln>
            <a:effectLst/>
          </c:spPr>
          <c:marker>
            <c:symbol val="none"/>
          </c:marker>
          <c:dLbls>
            <c:delete val="1"/>
          </c:dLbls>
          <c:cat>
            <c:numRef>
              <c:f>NVDA!$I$53:$I$58</c:f>
              <c:numCache>
                <c:formatCode>General</c:formatCode>
                <c:ptCount val="6"/>
                <c:pt idx="0">
                  <c:v>2019</c:v>
                </c:pt>
                <c:pt idx="1">
                  <c:v>2020</c:v>
                </c:pt>
                <c:pt idx="2">
                  <c:v>2021</c:v>
                </c:pt>
                <c:pt idx="3">
                  <c:v>2022</c:v>
                </c:pt>
                <c:pt idx="4" formatCode="0">
                  <c:v>2023</c:v>
                </c:pt>
                <c:pt idx="5">
                  <c:v>2024</c:v>
                </c:pt>
              </c:numCache>
            </c:numRef>
          </c:cat>
          <c:val>
            <c:numRef>
              <c:f>NVDA!$S$53:$S$58</c:f>
              <c:numCache>
                <c:formatCode>General</c:formatCode>
                <c:ptCount val="6"/>
                <c:pt idx="0">
                  <c:v>5.1642734971895365E-2</c:v>
                </c:pt>
                <c:pt idx="1">
                  <c:v>0.29715509283740854</c:v>
                </c:pt>
                <c:pt idx="2">
                  <c:v>0.30045363457777768</c:v>
                </c:pt>
                <c:pt idx="3">
                  <c:v>0.24971867885584698</c:v>
                </c:pt>
                <c:pt idx="4" formatCode="0">
                  <c:v>0.29423179810377192</c:v>
                </c:pt>
                <c:pt idx="5">
                  <c:v>0.25053012056273705</c:v>
                </c:pt>
              </c:numCache>
            </c:numRef>
          </c:val>
          <c:smooth val="0"/>
          <c:extLst>
            <c:ext xmlns:c16="http://schemas.microsoft.com/office/drawing/2014/chart" uri="{C3380CC4-5D6E-409C-BE32-E72D297353CC}">
              <c16:uniqueId val="{00000001-2F22-445E-9BA0-F02C71EC5966}"/>
            </c:ext>
          </c:extLst>
        </c:ser>
        <c:dLbls>
          <c:showLegendKey val="0"/>
          <c:showVal val="1"/>
          <c:showCatName val="0"/>
          <c:showSerName val="0"/>
          <c:showPercent val="0"/>
          <c:showBubbleSize val="0"/>
        </c:dLbls>
        <c:marker val="1"/>
        <c:smooth val="0"/>
        <c:axId val="1783706175"/>
        <c:axId val="1038721807"/>
      </c:lineChart>
      <c:catAx>
        <c:axId val="211801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711887"/>
        <c:crosses val="autoZero"/>
        <c:auto val="1"/>
        <c:lblAlgn val="ctr"/>
        <c:lblOffset val="100"/>
        <c:noMultiLvlLbl val="0"/>
      </c:catAx>
      <c:valAx>
        <c:axId val="1038711887"/>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010751"/>
        <c:crosses val="autoZero"/>
        <c:crossBetween val="between"/>
      </c:valAx>
      <c:valAx>
        <c:axId val="103872180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06175"/>
        <c:crosses val="max"/>
        <c:crossBetween val="between"/>
      </c:valAx>
      <c:catAx>
        <c:axId val="1783706175"/>
        <c:scaling>
          <c:orientation val="minMax"/>
        </c:scaling>
        <c:delete val="1"/>
        <c:axPos val="b"/>
        <c:numFmt formatCode="General" sourceLinked="1"/>
        <c:majorTickMark val="out"/>
        <c:minorTickMark val="none"/>
        <c:tickLblPos val="nextTo"/>
        <c:crossAx val="10387218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baseline="0"/>
              <a:t>Biểu đồ tổng giá trị AdjClose mức tăng trưởng thay đổi theo năm</a:t>
            </a:r>
            <a:r>
              <a:rPr lang="en-US" sz="1400" b="0" i="0" u="none" strike="noStrike" baseline="0"/>
              <a:t> của NVDA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NVDA!$L$52</c:f>
              <c:strCache>
                <c:ptCount val="1"/>
                <c:pt idx="0">
                  <c:v>Tổng giá Adj Close</c:v>
                </c:pt>
              </c:strCache>
            </c:strRef>
          </c:tx>
          <c:spPr>
            <a:solidFill>
              <a:schemeClr val="tx2">
                <a:lumMod val="50000"/>
                <a:lumOff val="50000"/>
              </a:schemeClr>
            </a:solidFill>
            <a:ln>
              <a:noFill/>
            </a:ln>
            <a:effectLst/>
          </c:spPr>
          <c:invertIfNegative val="0"/>
          <c:cat>
            <c:numRef>
              <c:f>MSFT!$I$53:$I$58</c:f>
              <c:numCache>
                <c:formatCode>General</c:formatCode>
                <c:ptCount val="6"/>
                <c:pt idx="0">
                  <c:v>2019</c:v>
                </c:pt>
                <c:pt idx="1">
                  <c:v>2020</c:v>
                </c:pt>
                <c:pt idx="2">
                  <c:v>2021</c:v>
                </c:pt>
                <c:pt idx="3">
                  <c:v>2022</c:v>
                </c:pt>
                <c:pt idx="4">
                  <c:v>2023</c:v>
                </c:pt>
                <c:pt idx="5">
                  <c:v>2024</c:v>
                </c:pt>
              </c:numCache>
            </c:numRef>
          </c:cat>
          <c:val>
            <c:numRef>
              <c:f>NVDA!$L$53:$L$58</c:f>
              <c:numCache>
                <c:formatCode>General</c:formatCode>
                <c:ptCount val="6"/>
                <c:pt idx="0">
                  <c:v>169.8168</c:v>
                </c:pt>
                <c:pt idx="1">
                  <c:v>2481.6171000000008</c:v>
                </c:pt>
                <c:pt idx="2">
                  <c:v>4880.7992000000004</c:v>
                </c:pt>
                <c:pt idx="3">
                  <c:v>4654.9115000000011</c:v>
                </c:pt>
                <c:pt idx="4" formatCode="0">
                  <c:v>9138.7540000000008</c:v>
                </c:pt>
                <c:pt idx="5">
                  <c:v>22731.155999999992</c:v>
                </c:pt>
              </c:numCache>
            </c:numRef>
          </c:val>
          <c:extLst>
            <c:ext xmlns:c16="http://schemas.microsoft.com/office/drawing/2014/chart" uri="{C3380CC4-5D6E-409C-BE32-E72D297353CC}">
              <c16:uniqueId val="{00000000-EBCE-4225-A3DC-682FB646CB3E}"/>
            </c:ext>
          </c:extLst>
        </c:ser>
        <c:dLbls>
          <c:showLegendKey val="0"/>
          <c:showVal val="0"/>
          <c:showCatName val="0"/>
          <c:showSerName val="0"/>
          <c:showPercent val="0"/>
          <c:showBubbleSize val="0"/>
        </c:dLbls>
        <c:gapWidth val="219"/>
        <c:axId val="1058190415"/>
        <c:axId val="1071826399"/>
      </c:barChart>
      <c:lineChart>
        <c:grouping val="standard"/>
        <c:varyColors val="0"/>
        <c:ser>
          <c:idx val="1"/>
          <c:order val="1"/>
          <c:tx>
            <c:strRef>
              <c:f>NVDA!$Q$52</c:f>
              <c:strCache>
                <c:ptCount val="1"/>
                <c:pt idx="0">
                  <c:v>Mức tăng trưởng AdjClose</c:v>
                </c:pt>
              </c:strCache>
            </c:strRef>
          </c:tx>
          <c:spPr>
            <a:ln w="28575" cap="rnd">
              <a:solidFill>
                <a:schemeClr val="accent2"/>
              </a:solidFill>
              <a:round/>
            </a:ln>
            <a:effectLst/>
          </c:spPr>
          <c:marker>
            <c:symbol val="none"/>
          </c:marker>
          <c:cat>
            <c:numRef>
              <c:f>NVDA!$I$53:$I$58</c:f>
              <c:numCache>
                <c:formatCode>General</c:formatCode>
                <c:ptCount val="6"/>
                <c:pt idx="0">
                  <c:v>2019</c:v>
                </c:pt>
                <c:pt idx="1">
                  <c:v>2020</c:v>
                </c:pt>
                <c:pt idx="2">
                  <c:v>2021</c:v>
                </c:pt>
                <c:pt idx="3">
                  <c:v>2022</c:v>
                </c:pt>
                <c:pt idx="4" formatCode="0">
                  <c:v>2023</c:v>
                </c:pt>
                <c:pt idx="5">
                  <c:v>2024</c:v>
                </c:pt>
              </c:numCache>
            </c:numRef>
          </c:cat>
          <c:val>
            <c:numRef>
              <c:f>NVDA!$Q$53:$Q$58</c:f>
              <c:numCache>
                <c:formatCode>General</c:formatCode>
                <c:ptCount val="6"/>
                <c:pt idx="0">
                  <c:v>#N/A</c:v>
                </c:pt>
                <c:pt idx="1">
                  <c:v>0</c:v>
                </c:pt>
                <c:pt idx="2">
                  <c:v>0.96678174082536694</c:v>
                </c:pt>
                <c:pt idx="3">
                  <c:v>-4.6280883671673954E-2</c:v>
                </c:pt>
                <c:pt idx="4" formatCode="0">
                  <c:v>0.96324978466293043</c:v>
                </c:pt>
                <c:pt idx="5">
                  <c:v>1.4873364574645505</c:v>
                </c:pt>
              </c:numCache>
            </c:numRef>
          </c:val>
          <c:smooth val="0"/>
          <c:extLst>
            <c:ext xmlns:c16="http://schemas.microsoft.com/office/drawing/2014/chart" uri="{C3380CC4-5D6E-409C-BE32-E72D297353CC}">
              <c16:uniqueId val="{00000001-EBCE-4225-A3DC-682FB646CB3E}"/>
            </c:ext>
          </c:extLst>
        </c:ser>
        <c:dLbls>
          <c:showLegendKey val="0"/>
          <c:showVal val="0"/>
          <c:showCatName val="0"/>
          <c:showSerName val="0"/>
          <c:showPercent val="0"/>
          <c:showBubbleSize val="0"/>
        </c:dLbls>
        <c:marker val="1"/>
        <c:smooth val="0"/>
        <c:axId val="1058201455"/>
        <c:axId val="1038712879"/>
      </c:lineChart>
      <c:catAx>
        <c:axId val="105819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26399"/>
        <c:crosses val="autoZero"/>
        <c:auto val="1"/>
        <c:lblAlgn val="ctr"/>
        <c:lblOffset val="100"/>
        <c:noMultiLvlLbl val="0"/>
      </c:catAx>
      <c:valAx>
        <c:axId val="1071826399"/>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58190415"/>
        <c:crosses val="autoZero"/>
        <c:crossBetween val="between"/>
      </c:valAx>
      <c:valAx>
        <c:axId val="103871287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01455"/>
        <c:crosses val="max"/>
        <c:crossBetween val="between"/>
      </c:valAx>
      <c:catAx>
        <c:axId val="1058201455"/>
        <c:scaling>
          <c:orientation val="minMax"/>
        </c:scaling>
        <c:delete val="1"/>
        <c:axPos val="b"/>
        <c:numFmt formatCode="General" sourceLinked="1"/>
        <c:majorTickMark val="out"/>
        <c:minorTickMark val="none"/>
        <c:tickLblPos val="nextTo"/>
        <c:crossAx val="10387128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kern="1200" spc="0" baseline="0">
                <a:solidFill>
                  <a:sysClr val="windowText" lastClr="000000">
                    <a:lumMod val="65000"/>
                    <a:lumOff val="35000"/>
                  </a:sysClr>
                </a:solidFill>
              </a:rPr>
              <a:t>Biểu đồ trung bình lượng giao dịch và hệ số biến thiên thay đổi theo năm</a:t>
            </a:r>
            <a:r>
              <a:rPr lang="en-US" sz="1400" b="0" i="0" u="none" strike="noStrike" kern="1200" spc="0" baseline="0">
                <a:solidFill>
                  <a:sysClr val="windowText" lastClr="000000">
                    <a:lumMod val="65000"/>
                    <a:lumOff val="35000"/>
                  </a:sysClr>
                </a:solidFill>
              </a:rPr>
              <a:t> cảu NVDA</a:t>
            </a:r>
          </a:p>
        </c:rich>
      </c:tx>
      <c:layout>
        <c:manualLayout>
          <c:xMode val="edge"/>
          <c:yMode val="edge"/>
          <c:x val="0.1131635594107695"/>
          <c:y val="2.8236465950601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9550747560028"/>
          <c:y val="0.23668670062183808"/>
          <c:w val="0.49017417057457302"/>
          <c:h val="0.65414066168022134"/>
        </c:manualLayout>
      </c:layout>
      <c:barChart>
        <c:barDir val="col"/>
        <c:grouping val="clustered"/>
        <c:varyColors val="0"/>
        <c:ser>
          <c:idx val="0"/>
          <c:order val="0"/>
          <c:tx>
            <c:strRef>
              <c:f>NVDA!$J$60</c:f>
              <c:strCache>
                <c:ptCount val="1"/>
                <c:pt idx="0">
                  <c:v>Giá trị  Volume trung bình của từng năm</c:v>
                </c:pt>
              </c:strCache>
            </c:strRef>
          </c:tx>
          <c:spPr>
            <a:solidFill>
              <a:schemeClr val="tx2">
                <a:lumMod val="50000"/>
                <a:lumOff val="50000"/>
              </a:schemeClr>
            </a:solidFill>
            <a:ln>
              <a:noFill/>
            </a:ln>
            <a:effectLst/>
          </c:spPr>
          <c:invertIfNegative val="0"/>
          <c:cat>
            <c:numRef>
              <c:f>SONY!$I$64:$I$69</c:f>
              <c:numCache>
                <c:formatCode>General</c:formatCode>
                <c:ptCount val="6"/>
                <c:pt idx="0">
                  <c:v>2019</c:v>
                </c:pt>
                <c:pt idx="1">
                  <c:v>2020</c:v>
                </c:pt>
                <c:pt idx="2">
                  <c:v>2021</c:v>
                </c:pt>
                <c:pt idx="3">
                  <c:v>2022</c:v>
                </c:pt>
                <c:pt idx="4">
                  <c:v>2023</c:v>
                </c:pt>
                <c:pt idx="5">
                  <c:v>2024</c:v>
                </c:pt>
              </c:numCache>
            </c:numRef>
          </c:cat>
          <c:val>
            <c:numRef>
              <c:f>NVDA!$J$61:$J$66</c:f>
              <c:numCache>
                <c:formatCode>General</c:formatCode>
                <c:ptCount val="6"/>
                <c:pt idx="0">
                  <c:v>358307225.80645162</c:v>
                </c:pt>
                <c:pt idx="1">
                  <c:v>481999825.39682537</c:v>
                </c:pt>
                <c:pt idx="2">
                  <c:v>359929450.19920319</c:v>
                </c:pt>
                <c:pt idx="3">
                  <c:v>543163223.10756969</c:v>
                </c:pt>
                <c:pt idx="4" formatCode="0">
                  <c:v>473557460</c:v>
                </c:pt>
                <c:pt idx="5">
                  <c:v>401191225.90909094</c:v>
                </c:pt>
              </c:numCache>
            </c:numRef>
          </c:val>
          <c:extLst>
            <c:ext xmlns:c16="http://schemas.microsoft.com/office/drawing/2014/chart" uri="{C3380CC4-5D6E-409C-BE32-E72D297353CC}">
              <c16:uniqueId val="{00000000-96F4-48BD-B2CC-3F2BF6E28A79}"/>
            </c:ext>
          </c:extLst>
        </c:ser>
        <c:dLbls>
          <c:showLegendKey val="0"/>
          <c:showVal val="0"/>
          <c:showCatName val="0"/>
          <c:showSerName val="0"/>
          <c:showPercent val="0"/>
          <c:showBubbleSize val="0"/>
        </c:dLbls>
        <c:gapWidth val="219"/>
        <c:axId val="2117984351"/>
        <c:axId val="1063773343"/>
      </c:barChart>
      <c:lineChart>
        <c:grouping val="standard"/>
        <c:varyColors val="0"/>
        <c:ser>
          <c:idx val="1"/>
          <c:order val="1"/>
          <c:tx>
            <c:strRef>
              <c:f>NVDA!$S$60</c:f>
              <c:strCache>
                <c:ptCount val="1"/>
                <c:pt idx="0">
                  <c:v>Hệ số biến thiên Volume</c:v>
                </c:pt>
              </c:strCache>
            </c:strRef>
          </c:tx>
          <c:spPr>
            <a:ln w="28575" cap="rnd">
              <a:solidFill>
                <a:schemeClr val="accent2"/>
              </a:solidFill>
              <a:round/>
            </a:ln>
            <a:effectLst/>
          </c:spPr>
          <c:marker>
            <c:symbol val="none"/>
          </c:marker>
          <c:cat>
            <c:numRef>
              <c:f>NVDA!$I$61:$I$66</c:f>
              <c:numCache>
                <c:formatCode>General</c:formatCode>
                <c:ptCount val="6"/>
                <c:pt idx="0">
                  <c:v>2019</c:v>
                </c:pt>
                <c:pt idx="1">
                  <c:v>2020</c:v>
                </c:pt>
                <c:pt idx="2">
                  <c:v>2021</c:v>
                </c:pt>
                <c:pt idx="3">
                  <c:v>2022</c:v>
                </c:pt>
                <c:pt idx="4">
                  <c:v>2023</c:v>
                </c:pt>
                <c:pt idx="5">
                  <c:v>2024</c:v>
                </c:pt>
              </c:numCache>
            </c:numRef>
          </c:cat>
          <c:val>
            <c:numRef>
              <c:f>NVDA!$S$61:$S$66</c:f>
              <c:numCache>
                <c:formatCode>General</c:formatCode>
                <c:ptCount val="6"/>
                <c:pt idx="0">
                  <c:v>0.50407100274938788</c:v>
                </c:pt>
                <c:pt idx="1">
                  <c:v>0.47699414405901452</c:v>
                </c:pt>
                <c:pt idx="2">
                  <c:v>0.48246425841304208</c:v>
                </c:pt>
                <c:pt idx="3">
                  <c:v>0.24405088120463084</c:v>
                </c:pt>
                <c:pt idx="4">
                  <c:v>0.34083048651790232</c:v>
                </c:pt>
                <c:pt idx="5">
                  <c:v>0.39377633762918124</c:v>
                </c:pt>
              </c:numCache>
            </c:numRef>
          </c:val>
          <c:smooth val="0"/>
          <c:extLst>
            <c:ext xmlns:c16="http://schemas.microsoft.com/office/drawing/2014/chart" uri="{C3380CC4-5D6E-409C-BE32-E72D297353CC}">
              <c16:uniqueId val="{00000001-96F4-48BD-B2CC-3F2BF6E28A79}"/>
            </c:ext>
          </c:extLst>
        </c:ser>
        <c:dLbls>
          <c:showLegendKey val="0"/>
          <c:showVal val="0"/>
          <c:showCatName val="0"/>
          <c:showSerName val="0"/>
          <c:showPercent val="0"/>
          <c:showBubbleSize val="0"/>
        </c:dLbls>
        <c:marker val="1"/>
        <c:smooth val="0"/>
        <c:axId val="1058212015"/>
        <c:axId val="1038731727"/>
      </c:lineChart>
      <c:catAx>
        <c:axId val="211798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73343"/>
        <c:crosses val="autoZero"/>
        <c:auto val="1"/>
        <c:lblAlgn val="ctr"/>
        <c:lblOffset val="100"/>
        <c:noMultiLvlLbl val="0"/>
      </c:catAx>
      <c:valAx>
        <c:axId val="1063773343"/>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984351"/>
        <c:crosses val="autoZero"/>
        <c:crossBetween val="between"/>
      </c:valAx>
      <c:valAx>
        <c:axId val="103873172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12015"/>
        <c:crosses val="max"/>
        <c:crossBetween val="between"/>
      </c:valAx>
      <c:catAx>
        <c:axId val="1058212015"/>
        <c:scaling>
          <c:orientation val="minMax"/>
        </c:scaling>
        <c:delete val="1"/>
        <c:axPos val="b"/>
        <c:numFmt formatCode="General" sourceLinked="1"/>
        <c:majorTickMark val="out"/>
        <c:minorTickMark val="none"/>
        <c:tickLblPos val="nextTo"/>
        <c:crossAx val="1038731727"/>
        <c:crosses val="autoZero"/>
        <c:auto val="1"/>
        <c:lblAlgn val="ctr"/>
        <c:lblOffset val="100"/>
        <c:noMultiLvlLbl val="0"/>
      </c:catAx>
      <c:spPr>
        <a:noFill/>
        <a:ln>
          <a:noFill/>
        </a:ln>
        <a:effectLst/>
      </c:spPr>
    </c:plotArea>
    <c:legend>
      <c:legendPos val="r"/>
      <c:layout>
        <c:manualLayout>
          <c:xMode val="edge"/>
          <c:yMode val="edge"/>
          <c:x val="0.78588954959026103"/>
          <c:y val="0.45159743544706626"/>
          <c:w val="0.19731308243826362"/>
          <c:h val="0.229422397520527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kern="1200" spc="0" baseline="0">
                <a:solidFill>
                  <a:sysClr val="windowText" lastClr="000000">
                    <a:lumMod val="65000"/>
                    <a:lumOff val="35000"/>
                  </a:sysClr>
                </a:solidFill>
              </a:rPr>
              <a:t>Biểu đồ tổng số lượng giao dịch mức tăng trưởng thay đổi theo năm</a:t>
            </a:r>
            <a:r>
              <a:rPr lang="en-US" sz="1400" b="0" i="0" u="none" strike="noStrike" kern="1200" spc="0" baseline="0">
                <a:solidFill>
                  <a:sysClr val="windowText" lastClr="000000">
                    <a:lumMod val="65000"/>
                    <a:lumOff val="35000"/>
                  </a:sysClr>
                </a:solidFill>
              </a:rPr>
              <a:t> của NVDA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956758530183727"/>
          <c:y val="0.23268290411866158"/>
          <c:w val="0.45796113435228342"/>
          <c:h val="0.65991768907726289"/>
        </c:manualLayout>
      </c:layout>
      <c:barChart>
        <c:barDir val="col"/>
        <c:grouping val="clustered"/>
        <c:varyColors val="0"/>
        <c:ser>
          <c:idx val="0"/>
          <c:order val="0"/>
          <c:tx>
            <c:strRef>
              <c:f>NVDA!$L$60</c:f>
              <c:strCache>
                <c:ptCount val="1"/>
                <c:pt idx="0">
                  <c:v>Tổng giao dịch</c:v>
                </c:pt>
              </c:strCache>
            </c:strRef>
          </c:tx>
          <c:spPr>
            <a:solidFill>
              <a:schemeClr val="tx2">
                <a:lumMod val="50000"/>
                <a:lumOff val="50000"/>
              </a:schemeClr>
            </a:solidFill>
            <a:ln>
              <a:noFill/>
            </a:ln>
            <a:effectLst/>
          </c:spPr>
          <c:invertIfNegative val="0"/>
          <c:cat>
            <c:numRef>
              <c:f>MSFT!$I$61:$I$66</c:f>
              <c:numCache>
                <c:formatCode>General</c:formatCode>
                <c:ptCount val="6"/>
                <c:pt idx="0">
                  <c:v>2019</c:v>
                </c:pt>
                <c:pt idx="1">
                  <c:v>2020</c:v>
                </c:pt>
                <c:pt idx="2">
                  <c:v>2021</c:v>
                </c:pt>
                <c:pt idx="3">
                  <c:v>2022</c:v>
                </c:pt>
                <c:pt idx="4">
                  <c:v>2023</c:v>
                </c:pt>
                <c:pt idx="5">
                  <c:v>2024</c:v>
                </c:pt>
              </c:numCache>
            </c:numRef>
          </c:cat>
          <c:val>
            <c:numRef>
              <c:f>NVDA!$L$61:$L$66</c:f>
              <c:numCache>
                <c:formatCode>General</c:formatCode>
                <c:ptCount val="6"/>
                <c:pt idx="0">
                  <c:v>11107524000</c:v>
                </c:pt>
                <c:pt idx="1">
                  <c:v>121463956000</c:v>
                </c:pt>
                <c:pt idx="2">
                  <c:v>90342292000</c:v>
                </c:pt>
                <c:pt idx="3">
                  <c:v>136333969000</c:v>
                </c:pt>
                <c:pt idx="4">
                  <c:v>118389365000</c:v>
                </c:pt>
                <c:pt idx="5">
                  <c:v>88262069700</c:v>
                </c:pt>
              </c:numCache>
            </c:numRef>
          </c:val>
          <c:extLst>
            <c:ext xmlns:c16="http://schemas.microsoft.com/office/drawing/2014/chart" uri="{C3380CC4-5D6E-409C-BE32-E72D297353CC}">
              <c16:uniqueId val="{00000000-8938-4596-8BD4-F333D23AE1D9}"/>
            </c:ext>
          </c:extLst>
        </c:ser>
        <c:dLbls>
          <c:showLegendKey val="0"/>
          <c:showVal val="0"/>
          <c:showCatName val="0"/>
          <c:showSerName val="0"/>
          <c:showPercent val="0"/>
          <c:showBubbleSize val="0"/>
        </c:dLbls>
        <c:gapWidth val="219"/>
        <c:overlap val="-27"/>
        <c:axId val="1058205295"/>
        <c:axId val="1063754991"/>
      </c:barChart>
      <c:lineChart>
        <c:grouping val="standard"/>
        <c:varyColors val="0"/>
        <c:ser>
          <c:idx val="1"/>
          <c:order val="1"/>
          <c:tx>
            <c:strRef>
              <c:f>NVDA!$Q$60</c:f>
              <c:strCache>
                <c:ptCount val="1"/>
                <c:pt idx="0">
                  <c:v>Mức tăng trưởng Volume</c:v>
                </c:pt>
              </c:strCache>
            </c:strRef>
          </c:tx>
          <c:spPr>
            <a:ln w="28575" cap="rnd">
              <a:solidFill>
                <a:schemeClr val="accent2"/>
              </a:solidFill>
              <a:round/>
            </a:ln>
            <a:effectLst/>
          </c:spPr>
          <c:marker>
            <c:symbol val="none"/>
          </c:marker>
          <c:cat>
            <c:numRef>
              <c:f>NVDA!$I$61:$I$66</c:f>
              <c:numCache>
                <c:formatCode>General</c:formatCode>
                <c:ptCount val="6"/>
                <c:pt idx="0">
                  <c:v>2019</c:v>
                </c:pt>
                <c:pt idx="1">
                  <c:v>2020</c:v>
                </c:pt>
                <c:pt idx="2">
                  <c:v>2021</c:v>
                </c:pt>
                <c:pt idx="3">
                  <c:v>2022</c:v>
                </c:pt>
                <c:pt idx="4">
                  <c:v>2023</c:v>
                </c:pt>
                <c:pt idx="5">
                  <c:v>2024</c:v>
                </c:pt>
              </c:numCache>
            </c:numRef>
          </c:cat>
          <c:val>
            <c:numRef>
              <c:f>NVDA!$Q$61:$Q$66</c:f>
              <c:numCache>
                <c:formatCode>General</c:formatCode>
                <c:ptCount val="6"/>
                <c:pt idx="0">
                  <c:v>#N/A</c:v>
                </c:pt>
                <c:pt idx="1">
                  <c:v>0</c:v>
                </c:pt>
                <c:pt idx="2">
                  <c:v>-0.25622139295380764</c:v>
                </c:pt>
                <c:pt idx="3">
                  <c:v>0.50908246826414372</c:v>
                </c:pt>
                <c:pt idx="4">
                  <c:v>-0.13162239852343768</c:v>
                </c:pt>
                <c:pt idx="5">
                  <c:v>-0.2544763653390657</c:v>
                </c:pt>
              </c:numCache>
            </c:numRef>
          </c:val>
          <c:smooth val="0"/>
          <c:extLst>
            <c:ext xmlns:c16="http://schemas.microsoft.com/office/drawing/2014/chart" uri="{C3380CC4-5D6E-409C-BE32-E72D297353CC}">
              <c16:uniqueId val="{00000001-8938-4596-8BD4-F333D23AE1D9}"/>
            </c:ext>
          </c:extLst>
        </c:ser>
        <c:dLbls>
          <c:showLegendKey val="0"/>
          <c:showVal val="0"/>
          <c:showCatName val="0"/>
          <c:showSerName val="0"/>
          <c:showPercent val="0"/>
          <c:showBubbleSize val="0"/>
        </c:dLbls>
        <c:marker val="1"/>
        <c:smooth val="0"/>
        <c:axId val="1058212975"/>
        <c:axId val="1063756479"/>
      </c:lineChart>
      <c:catAx>
        <c:axId val="10582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54991"/>
        <c:crosses val="autoZero"/>
        <c:auto val="1"/>
        <c:lblAlgn val="ctr"/>
        <c:lblOffset val="100"/>
        <c:noMultiLvlLbl val="0"/>
      </c:catAx>
      <c:valAx>
        <c:axId val="1063754991"/>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05295"/>
        <c:crosses val="autoZero"/>
        <c:crossBetween val="between"/>
      </c:valAx>
      <c:valAx>
        <c:axId val="1063756479"/>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12975"/>
        <c:crosses val="max"/>
        <c:crossBetween val="between"/>
      </c:valAx>
      <c:catAx>
        <c:axId val="1058212975"/>
        <c:scaling>
          <c:orientation val="minMax"/>
        </c:scaling>
        <c:delete val="1"/>
        <c:axPos val="b"/>
        <c:numFmt formatCode="General" sourceLinked="1"/>
        <c:majorTickMark val="none"/>
        <c:minorTickMark val="none"/>
        <c:tickLblPos val="nextTo"/>
        <c:crossAx val="1063756479"/>
        <c:crosses val="autoZero"/>
        <c:auto val="1"/>
        <c:lblAlgn val="ctr"/>
        <c:lblOffset val="100"/>
        <c:noMultiLvlLbl val="0"/>
      </c:catAx>
      <c:spPr>
        <a:noFill/>
        <a:ln>
          <a:noFill/>
        </a:ln>
        <a:effectLst/>
      </c:spPr>
    </c:plotArea>
    <c:legend>
      <c:legendPos val="r"/>
      <c:layout>
        <c:manualLayout>
          <c:xMode val="edge"/>
          <c:yMode val="edge"/>
          <c:x val="0.76120822397200349"/>
          <c:y val="0.48479111986001744"/>
          <c:w val="0.22212510936132987"/>
          <c:h val="0.193288130650335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baseline="0">
                <a:effectLst/>
              </a:rPr>
              <a:t>Biểu đồ biến động giá theo thời gian của NVDA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418252338481138E-2"/>
          <c:y val="0.1705144759366671"/>
          <c:w val="0.89027089114191316"/>
          <c:h val="0.61767157855565347"/>
        </c:manualLayout>
      </c:layout>
      <c:lineChart>
        <c:grouping val="standard"/>
        <c:varyColors val="0"/>
        <c:ser>
          <c:idx val="0"/>
          <c:order val="0"/>
          <c:tx>
            <c:strRef>
              <c:f>NVDA!$B$1</c:f>
              <c:strCache>
                <c:ptCount val="1"/>
                <c:pt idx="0">
                  <c:v>Adj Close</c:v>
                </c:pt>
              </c:strCache>
            </c:strRef>
          </c:tx>
          <c:spPr>
            <a:ln w="28575" cap="rnd">
              <a:solidFill>
                <a:schemeClr val="accent1"/>
              </a:solidFill>
              <a:round/>
            </a:ln>
            <a:effectLst/>
          </c:spPr>
          <c:marker>
            <c:symbol val="none"/>
          </c:marker>
          <c:cat>
            <c:numRef>
              <c:f>NVDA!$A$2:$A$1259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NVDA!$B$2:$B$1259</c:f>
              <c:numCache>
                <c:formatCode>General</c:formatCode>
                <c:ptCount val="1258"/>
                <c:pt idx="0">
                  <c:v>5.2194000000000003</c:v>
                </c:pt>
                <c:pt idx="1">
                  <c:v>5.08</c:v>
                </c:pt>
                <c:pt idx="2">
                  <c:v>5.2812999999999999</c:v>
                </c:pt>
                <c:pt idx="3">
                  <c:v>5.1745999999999999</c:v>
                </c:pt>
                <c:pt idx="4">
                  <c:v>5.2538999999999998</c:v>
                </c:pt>
                <c:pt idx="5">
                  <c:v>5.2290999999999999</c:v>
                </c:pt>
                <c:pt idx="6">
                  <c:v>5.2466999999999997</c:v>
                </c:pt>
                <c:pt idx="7">
                  <c:v>5.5034999999999998</c:v>
                </c:pt>
                <c:pt idx="8">
                  <c:v>5.3986999999999998</c:v>
                </c:pt>
                <c:pt idx="9">
                  <c:v>5.4336000000000002</c:v>
                </c:pt>
                <c:pt idx="10">
                  <c:v>5.3963000000000001</c:v>
                </c:pt>
                <c:pt idx="11">
                  <c:v>5.2098000000000004</c:v>
                </c:pt>
                <c:pt idx="12">
                  <c:v>5.1702000000000004</c:v>
                </c:pt>
                <c:pt idx="13">
                  <c:v>5.2140000000000004</c:v>
                </c:pt>
                <c:pt idx="14">
                  <c:v>5.1970999999999998</c:v>
                </c:pt>
                <c:pt idx="15">
                  <c:v>5.2824999999999998</c:v>
                </c:pt>
                <c:pt idx="16">
                  <c:v>5.2824999999999998</c:v>
                </c:pt>
                <c:pt idx="17">
                  <c:v>5.3274999999999997</c:v>
                </c:pt>
                <c:pt idx="18">
                  <c:v>5.4112</c:v>
                </c:pt>
                <c:pt idx="19">
                  <c:v>5.5787000000000004</c:v>
                </c:pt>
                <c:pt idx="20">
                  <c:v>5.5768000000000004</c:v>
                </c:pt>
                <c:pt idx="21">
                  <c:v>5.6055999999999999</c:v>
                </c:pt>
                <c:pt idx="22">
                  <c:v>5.6837999999999997</c:v>
                </c:pt>
                <c:pt idx="23">
                  <c:v>5.7141999999999999</c:v>
                </c:pt>
                <c:pt idx="24">
                  <c:v>5.8623000000000003</c:v>
                </c:pt>
                <c:pt idx="25">
                  <c:v>5.9596999999999998</c:v>
                </c:pt>
                <c:pt idx="26">
                  <c:v>5.9459999999999997</c:v>
                </c:pt>
                <c:pt idx="27">
                  <c:v>5.9409999999999998</c:v>
                </c:pt>
                <c:pt idx="28">
                  <c:v>5.9551999999999996</c:v>
                </c:pt>
                <c:pt idx="29">
                  <c:v>5.8974000000000002</c:v>
                </c:pt>
                <c:pt idx="30">
                  <c:v>5.7842000000000002</c:v>
                </c:pt>
                <c:pt idx="31">
                  <c:v>5.8582999999999998</c:v>
                </c:pt>
                <c:pt idx="32">
                  <c:v>5.9730999999999996</c:v>
                </c:pt>
                <c:pt idx="33">
                  <c:v>5.8775000000000004</c:v>
                </c:pt>
                <c:pt idx="34">
                  <c:v>5.9021999999999997</c:v>
                </c:pt>
                <c:pt idx="35">
                  <c:v>5.9736000000000002</c:v>
                </c:pt>
                <c:pt idx="36">
                  <c:v>5.9847999999999999</c:v>
                </c:pt>
                <c:pt idx="37">
                  <c:v>6.0506000000000002</c:v>
                </c:pt>
                <c:pt idx="38">
                  <c:v>6.0829000000000004</c:v>
                </c:pt>
                <c:pt idx="39">
                  <c:v>6.2736000000000001</c:v>
                </c:pt>
                <c:pt idx="40">
                  <c:v>6.1566000000000001</c:v>
                </c:pt>
                <c:pt idx="41">
                  <c:v>6.1139999999999999</c:v>
                </c:pt>
                <c:pt idx="42">
                  <c:v>6.1977000000000002</c:v>
                </c:pt>
                <c:pt idx="43">
                  <c:v>6.2064000000000004</c:v>
                </c:pt>
                <c:pt idx="44">
                  <c:v>6.173</c:v>
                </c:pt>
                <c:pt idx="45">
                  <c:v>6.2271000000000001</c:v>
                </c:pt>
                <c:pt idx="46">
                  <c:v>6.2954999999999997</c:v>
                </c:pt>
                <c:pt idx="47">
                  <c:v>6.2363</c:v>
                </c:pt>
                <c:pt idx="48">
                  <c:v>5.9802999999999997</c:v>
                </c:pt>
                <c:pt idx="49">
                  <c:v>6.1738</c:v>
                </c:pt>
                <c:pt idx="50">
                  <c:v>6.1132999999999997</c:v>
                </c:pt>
                <c:pt idx="51">
                  <c:v>6.12</c:v>
                </c:pt>
                <c:pt idx="52">
                  <c:v>5.8864999999999998</c:v>
                </c:pt>
                <c:pt idx="53">
                  <c:v>5.9836</c:v>
                </c:pt>
                <c:pt idx="54">
                  <c:v>6.1528999999999998</c:v>
                </c:pt>
                <c:pt idx="55">
                  <c:v>6.2432999999999996</c:v>
                </c:pt>
                <c:pt idx="56">
                  <c:v>6.3300999999999998</c:v>
                </c:pt>
                <c:pt idx="57">
                  <c:v>6.2638999999999996</c:v>
                </c:pt>
                <c:pt idx="58">
                  <c:v>6.5472999999999999</c:v>
                </c:pt>
                <c:pt idx="59">
                  <c:v>6.6696999999999997</c:v>
                </c:pt>
                <c:pt idx="60">
                  <c:v>6.7854999999999999</c:v>
                </c:pt>
                <c:pt idx="61">
                  <c:v>6.7416999999999998</c:v>
                </c:pt>
                <c:pt idx="62">
                  <c:v>7.2149999999999999</c:v>
                </c:pt>
                <c:pt idx="63">
                  <c:v>7.3837999999999999</c:v>
                </c:pt>
                <c:pt idx="64">
                  <c:v>7.8352000000000004</c:v>
                </c:pt>
                <c:pt idx="65">
                  <c:v>7.6858000000000004</c:v>
                </c:pt>
                <c:pt idx="66">
                  <c:v>7.3216000000000001</c:v>
                </c:pt>
                <c:pt idx="67">
                  <c:v>6.8038999999999996</c:v>
                </c:pt>
                <c:pt idx="68">
                  <c:v>6.5243000000000002</c:v>
                </c:pt>
                <c:pt idx="69">
                  <c:v>6.6638000000000002</c:v>
                </c:pt>
                <c:pt idx="70">
                  <c:v>6.2927999999999997</c:v>
                </c:pt>
                <c:pt idx="71">
                  <c:v>6.7279999999999998</c:v>
                </c:pt>
                <c:pt idx="72">
                  <c:v>6.8864999999999998</c:v>
                </c:pt>
                <c:pt idx="73">
                  <c:v>6.6238999999999999</c:v>
                </c:pt>
                <c:pt idx="74">
                  <c:v>7.0877999999999997</c:v>
                </c:pt>
                <c:pt idx="75">
                  <c:v>6.8083</c:v>
                </c:pt>
                <c:pt idx="76">
                  <c:v>6.6276999999999999</c:v>
                </c:pt>
                <c:pt idx="77">
                  <c:v>6.1144999999999996</c:v>
                </c:pt>
                <c:pt idx="78">
                  <c:v>6.5041000000000002</c:v>
                </c:pt>
                <c:pt idx="79">
                  <c:v>6.1401000000000003</c:v>
                </c:pt>
                <c:pt idx="80">
                  <c:v>5.3887999999999998</c:v>
                </c:pt>
                <c:pt idx="81">
                  <c:v>5.9999000000000002</c:v>
                </c:pt>
                <c:pt idx="82">
                  <c:v>4.8928000000000003</c:v>
                </c:pt>
                <c:pt idx="83">
                  <c:v>5.4127000000000001</c:v>
                </c:pt>
                <c:pt idx="84">
                  <c:v>5.0526999999999997</c:v>
                </c:pt>
                <c:pt idx="85">
                  <c:v>5.3056000000000001</c:v>
                </c:pt>
                <c:pt idx="86">
                  <c:v>5.1257000000000001</c:v>
                </c:pt>
                <c:pt idx="87">
                  <c:v>5.2986000000000004</c:v>
                </c:pt>
                <c:pt idx="88">
                  <c:v>6.2076000000000002</c:v>
                </c:pt>
                <c:pt idx="89">
                  <c:v>6.1189</c:v>
                </c:pt>
                <c:pt idx="90">
                  <c:v>6.4084000000000003</c:v>
                </c:pt>
                <c:pt idx="91">
                  <c:v>6.2961</c:v>
                </c:pt>
                <c:pt idx="92">
                  <c:v>6.6163999999999996</c:v>
                </c:pt>
                <c:pt idx="93">
                  <c:v>6.5669000000000004</c:v>
                </c:pt>
                <c:pt idx="94">
                  <c:v>6.0553999999999997</c:v>
                </c:pt>
                <c:pt idx="95">
                  <c:v>6.3643000000000001</c:v>
                </c:pt>
                <c:pt idx="96">
                  <c:v>6.0762999999999998</c:v>
                </c:pt>
                <c:pt idx="97">
                  <c:v>6.6863999999999999</c:v>
                </c:pt>
                <c:pt idx="98">
                  <c:v>6.4530000000000003</c:v>
                </c:pt>
                <c:pt idx="99">
                  <c:v>6.6502999999999997</c:v>
                </c:pt>
                <c:pt idx="100">
                  <c:v>6.5507</c:v>
                </c:pt>
                <c:pt idx="101">
                  <c:v>6.7225999999999999</c:v>
                </c:pt>
                <c:pt idx="102">
                  <c:v>7.0738000000000003</c:v>
                </c:pt>
                <c:pt idx="103">
                  <c:v>6.9964000000000004</c:v>
                </c:pt>
                <c:pt idx="104">
                  <c:v>7.3415999999999997</c:v>
                </c:pt>
                <c:pt idx="105">
                  <c:v>7.2823000000000002</c:v>
                </c:pt>
                <c:pt idx="106">
                  <c:v>7.1510999999999996</c:v>
                </c:pt>
                <c:pt idx="107">
                  <c:v>6.7141000000000002</c:v>
                </c:pt>
                <c:pt idx="108">
                  <c:v>7.1285999999999996</c:v>
                </c:pt>
                <c:pt idx="109">
                  <c:v>7.0753000000000004</c:v>
                </c:pt>
                <c:pt idx="110">
                  <c:v>7.2142999999999997</c:v>
                </c:pt>
                <c:pt idx="111">
                  <c:v>7.4009</c:v>
                </c:pt>
                <c:pt idx="112">
                  <c:v>7.2584</c:v>
                </c:pt>
                <c:pt idx="113">
                  <c:v>7.4352999999999998</c:v>
                </c:pt>
                <c:pt idx="114">
                  <c:v>7.2813999999999997</c:v>
                </c:pt>
                <c:pt idx="115">
                  <c:v>7.0446999999999997</c:v>
                </c:pt>
                <c:pt idx="116">
                  <c:v>7.2567000000000004</c:v>
                </c:pt>
                <c:pt idx="117">
                  <c:v>7.3177000000000003</c:v>
                </c:pt>
                <c:pt idx="118">
                  <c:v>7.4185999999999996</c:v>
                </c:pt>
                <c:pt idx="119">
                  <c:v>7.5949999999999998</c:v>
                </c:pt>
                <c:pt idx="120">
                  <c:v>7.7850999999999999</c:v>
                </c:pt>
                <c:pt idx="121">
                  <c:v>8.0372000000000003</c:v>
                </c:pt>
                <c:pt idx="122">
                  <c:v>7.7751000000000001</c:v>
                </c:pt>
                <c:pt idx="123">
                  <c:v>7.7526999999999999</c:v>
                </c:pt>
                <c:pt idx="124">
                  <c:v>8.0023</c:v>
                </c:pt>
                <c:pt idx="125">
                  <c:v>8.4609000000000005</c:v>
                </c:pt>
                <c:pt idx="126">
                  <c:v>8.7195</c:v>
                </c:pt>
                <c:pt idx="127">
                  <c:v>8.7745999999999995</c:v>
                </c:pt>
                <c:pt idx="128">
                  <c:v>8.9384999999999994</c:v>
                </c:pt>
                <c:pt idx="129">
                  <c:v>8.7444000000000006</c:v>
                </c:pt>
                <c:pt idx="130">
                  <c:v>8.9946000000000002</c:v>
                </c:pt>
                <c:pt idx="131">
                  <c:v>8.6870999999999992</c:v>
                </c:pt>
                <c:pt idx="132">
                  <c:v>8.4953000000000003</c:v>
                </c:pt>
                <c:pt idx="133">
                  <c:v>8.4572000000000003</c:v>
                </c:pt>
                <c:pt idx="134">
                  <c:v>8.8443000000000005</c:v>
                </c:pt>
                <c:pt idx="135">
                  <c:v>8.7752999999999997</c:v>
                </c:pt>
                <c:pt idx="136">
                  <c:v>8.7942999999999998</c:v>
                </c:pt>
                <c:pt idx="137">
                  <c:v>8.7386999999999997</c:v>
                </c:pt>
                <c:pt idx="138">
                  <c:v>8.7396999999999991</c:v>
                </c:pt>
                <c:pt idx="139">
                  <c:v>8.8926999999999996</c:v>
                </c:pt>
                <c:pt idx="140">
                  <c:v>8.7781000000000002</c:v>
                </c:pt>
                <c:pt idx="141">
                  <c:v>9.0183999999999997</c:v>
                </c:pt>
                <c:pt idx="142">
                  <c:v>9.3381000000000007</c:v>
                </c:pt>
                <c:pt idx="143">
                  <c:v>8.7693999999999992</c:v>
                </c:pt>
                <c:pt idx="144">
                  <c:v>8.9052000000000007</c:v>
                </c:pt>
                <c:pt idx="145">
                  <c:v>9.1456999999999997</c:v>
                </c:pt>
                <c:pt idx="146">
                  <c:v>9.0408000000000008</c:v>
                </c:pt>
                <c:pt idx="147">
                  <c:v>9.2078000000000007</c:v>
                </c:pt>
                <c:pt idx="148">
                  <c:v>9.1898</c:v>
                </c:pt>
                <c:pt idx="149">
                  <c:v>9.2330000000000005</c:v>
                </c:pt>
                <c:pt idx="150">
                  <c:v>9.4976000000000003</c:v>
                </c:pt>
                <c:pt idx="151">
                  <c:v>9.4210999999999991</c:v>
                </c:pt>
                <c:pt idx="152">
                  <c:v>9.2073</c:v>
                </c:pt>
                <c:pt idx="153">
                  <c:v>9.4610000000000003</c:v>
                </c:pt>
                <c:pt idx="154">
                  <c:v>9.1270000000000007</c:v>
                </c:pt>
                <c:pt idx="155">
                  <c:v>9.1719000000000008</c:v>
                </c:pt>
                <c:pt idx="156">
                  <c:v>9.4687000000000001</c:v>
                </c:pt>
                <c:pt idx="157">
                  <c:v>9.5008999999999997</c:v>
                </c:pt>
                <c:pt idx="158">
                  <c:v>9.5829000000000004</c:v>
                </c:pt>
                <c:pt idx="159">
                  <c:v>9.8092000000000006</c:v>
                </c:pt>
                <c:pt idx="160">
                  <c:v>9.8415999999999997</c:v>
                </c:pt>
                <c:pt idx="161">
                  <c:v>10.184799999999999</c:v>
                </c:pt>
                <c:pt idx="162">
                  <c:v>10.476900000000001</c:v>
                </c:pt>
                <c:pt idx="163">
                  <c:v>10.4472</c:v>
                </c:pt>
                <c:pt idx="164">
                  <c:v>10.0215</c:v>
                </c:pt>
                <c:pt idx="165">
                  <c:v>10.3453</c:v>
                </c:pt>
                <c:pt idx="166">
                  <c:v>10.196</c:v>
                </c:pt>
                <c:pt idx="167">
                  <c:v>10.1038</c:v>
                </c:pt>
                <c:pt idx="168">
                  <c:v>10.170299999999999</c:v>
                </c:pt>
                <c:pt idx="169">
                  <c:v>10.4786</c:v>
                </c:pt>
                <c:pt idx="170">
                  <c:v>10.296900000000001</c:v>
                </c:pt>
                <c:pt idx="171">
                  <c:v>10.4069</c:v>
                </c:pt>
                <c:pt idx="172">
                  <c:v>10.098800000000001</c:v>
                </c:pt>
                <c:pt idx="173">
                  <c:v>10.1633</c:v>
                </c:pt>
                <c:pt idx="174">
                  <c:v>10.389699999999999</c:v>
                </c:pt>
                <c:pt idx="175">
                  <c:v>10.1843</c:v>
                </c:pt>
                <c:pt idx="176">
                  <c:v>10.4335</c:v>
                </c:pt>
                <c:pt idx="177">
                  <c:v>10.5816</c:v>
                </c:pt>
                <c:pt idx="178">
                  <c:v>10.5823</c:v>
                </c:pt>
                <c:pt idx="179">
                  <c:v>10.976599999999999</c:v>
                </c:pt>
                <c:pt idx="180">
                  <c:v>11.1934</c:v>
                </c:pt>
                <c:pt idx="181">
                  <c:v>11.2523</c:v>
                </c:pt>
                <c:pt idx="182">
                  <c:v>11.3009</c:v>
                </c:pt>
                <c:pt idx="183">
                  <c:v>11.1653</c:v>
                </c:pt>
                <c:pt idx="184">
                  <c:v>11.1309</c:v>
                </c:pt>
                <c:pt idx="185">
                  <c:v>10.816800000000001</c:v>
                </c:pt>
                <c:pt idx="186">
                  <c:v>11.4053</c:v>
                </c:pt>
                <c:pt idx="187">
                  <c:v>11.407999999999999</c:v>
                </c:pt>
                <c:pt idx="188">
                  <c:v>11.528700000000001</c:v>
                </c:pt>
                <c:pt idx="189">
                  <c:v>12.299300000000001</c:v>
                </c:pt>
                <c:pt idx="190">
                  <c:v>12.2233</c:v>
                </c:pt>
                <c:pt idx="191">
                  <c:v>12.1014</c:v>
                </c:pt>
                <c:pt idx="192">
                  <c:v>12.103899999999999</c:v>
                </c:pt>
                <c:pt idx="193">
                  <c:v>12.6447</c:v>
                </c:pt>
                <c:pt idx="194">
                  <c:v>12.6814</c:v>
                </c:pt>
                <c:pt idx="195">
                  <c:v>12.711</c:v>
                </c:pt>
                <c:pt idx="196">
                  <c:v>12.734</c:v>
                </c:pt>
                <c:pt idx="197">
                  <c:v>12.589700000000001</c:v>
                </c:pt>
                <c:pt idx="198">
                  <c:v>13.1076</c:v>
                </c:pt>
                <c:pt idx="199">
                  <c:v>13.333600000000001</c:v>
                </c:pt>
                <c:pt idx="200">
                  <c:v>13.7829</c:v>
                </c:pt>
                <c:pt idx="201">
                  <c:v>14.306900000000001</c:v>
                </c:pt>
                <c:pt idx="202">
                  <c:v>12.9796</c:v>
                </c:pt>
                <c:pt idx="203">
                  <c:v>12.5877</c:v>
                </c:pt>
                <c:pt idx="204">
                  <c:v>11.8802</c:v>
                </c:pt>
                <c:pt idx="205">
                  <c:v>12.6799</c:v>
                </c:pt>
                <c:pt idx="206">
                  <c:v>12.277799999999999</c:v>
                </c:pt>
                <c:pt idx="207">
                  <c:v>12.131</c:v>
                </c:pt>
                <c:pt idx="208">
                  <c:v>12.8368</c:v>
                </c:pt>
                <c:pt idx="209">
                  <c:v>12.9552</c:v>
                </c:pt>
                <c:pt idx="210">
                  <c:v>12.48</c:v>
                </c:pt>
                <c:pt idx="211">
                  <c:v>12.4291</c:v>
                </c:pt>
                <c:pt idx="212">
                  <c:v>12.1556</c:v>
                </c:pt>
                <c:pt idx="213">
                  <c:v>12.482699999999999</c:v>
                </c:pt>
                <c:pt idx="214">
                  <c:v>12.6029</c:v>
                </c:pt>
                <c:pt idx="215">
                  <c:v>12.090299999999999</c:v>
                </c:pt>
                <c:pt idx="216">
                  <c:v>12.314</c:v>
                </c:pt>
                <c:pt idx="217">
                  <c:v>12.838200000000001</c:v>
                </c:pt>
                <c:pt idx="218">
                  <c:v>12.9991</c:v>
                </c:pt>
                <c:pt idx="219">
                  <c:v>13.189299999999999</c:v>
                </c:pt>
                <c:pt idx="220">
                  <c:v>13.4932</c:v>
                </c:pt>
                <c:pt idx="221">
                  <c:v>13.577</c:v>
                </c:pt>
                <c:pt idx="222">
                  <c:v>13.026199999999999</c:v>
                </c:pt>
                <c:pt idx="223">
                  <c:v>13.604900000000001</c:v>
                </c:pt>
                <c:pt idx="224">
                  <c:v>13.698600000000001</c:v>
                </c:pt>
                <c:pt idx="225">
                  <c:v>13.9255</c:v>
                </c:pt>
                <c:pt idx="226">
                  <c:v>13.800599999999999</c:v>
                </c:pt>
                <c:pt idx="227">
                  <c:v>13.7248</c:v>
                </c:pt>
                <c:pt idx="228">
                  <c:v>14.1868</c:v>
                </c:pt>
                <c:pt idx="229">
                  <c:v>14.209</c:v>
                </c:pt>
                <c:pt idx="230">
                  <c:v>14.0564</c:v>
                </c:pt>
                <c:pt idx="231">
                  <c:v>13.9315</c:v>
                </c:pt>
                <c:pt idx="232">
                  <c:v>13.773400000000001</c:v>
                </c:pt>
                <c:pt idx="233">
                  <c:v>13.4605</c:v>
                </c:pt>
                <c:pt idx="234">
                  <c:v>13.607900000000001</c:v>
                </c:pt>
                <c:pt idx="235">
                  <c:v>13.487500000000001</c:v>
                </c:pt>
                <c:pt idx="236">
                  <c:v>13.324199999999999</c:v>
                </c:pt>
                <c:pt idx="237">
                  <c:v>13.5528</c:v>
                </c:pt>
                <c:pt idx="238">
                  <c:v>13.105</c:v>
                </c:pt>
                <c:pt idx="239">
                  <c:v>13.3598</c:v>
                </c:pt>
                <c:pt idx="240">
                  <c:v>12.5922</c:v>
                </c:pt>
                <c:pt idx="241">
                  <c:v>12.988099999999999</c:v>
                </c:pt>
                <c:pt idx="242">
                  <c:v>12.4994</c:v>
                </c:pt>
                <c:pt idx="243">
                  <c:v>12.546099999999999</c:v>
                </c:pt>
                <c:pt idx="244">
                  <c:v>12.983599999999999</c:v>
                </c:pt>
                <c:pt idx="245">
                  <c:v>13.7562</c:v>
                </c:pt>
                <c:pt idx="246">
                  <c:v>14.121</c:v>
                </c:pt>
                <c:pt idx="247">
                  <c:v>14.521800000000001</c:v>
                </c:pt>
                <c:pt idx="248">
                  <c:v>13.5932</c:v>
                </c:pt>
                <c:pt idx="249">
                  <c:v>12.7348</c:v>
                </c:pt>
                <c:pt idx="250">
                  <c:v>13.381</c:v>
                </c:pt>
                <c:pt idx="251">
                  <c:v>13.419600000000001</c:v>
                </c:pt>
                <c:pt idx="252">
                  <c:v>13.260300000000001</c:v>
                </c:pt>
                <c:pt idx="253">
                  <c:v>13.478</c:v>
                </c:pt>
                <c:pt idx="254">
                  <c:v>13.385199999999999</c:v>
                </c:pt>
                <c:pt idx="255">
                  <c:v>13.3917</c:v>
                </c:pt>
                <c:pt idx="256">
                  <c:v>13.4032</c:v>
                </c:pt>
                <c:pt idx="257">
                  <c:v>13.0517</c:v>
                </c:pt>
                <c:pt idx="258">
                  <c:v>13.1038</c:v>
                </c:pt>
                <c:pt idx="259">
                  <c:v>12.922000000000001</c:v>
                </c:pt>
                <c:pt idx="260">
                  <c:v>13.1983</c:v>
                </c:pt>
                <c:pt idx="261">
                  <c:v>13.2247</c:v>
                </c:pt>
                <c:pt idx="262">
                  <c:v>13.3645</c:v>
                </c:pt>
                <c:pt idx="263">
                  <c:v>13.3531</c:v>
                </c:pt>
                <c:pt idx="264">
                  <c:v>13.507199999999999</c:v>
                </c:pt>
                <c:pt idx="265">
                  <c:v>13.363</c:v>
                </c:pt>
                <c:pt idx="266">
                  <c:v>13.524900000000001</c:v>
                </c:pt>
                <c:pt idx="267">
                  <c:v>13.5732</c:v>
                </c:pt>
                <c:pt idx="268">
                  <c:v>13.3171</c:v>
                </c:pt>
                <c:pt idx="269">
                  <c:v>12.898899999999999</c:v>
                </c:pt>
                <c:pt idx="270">
                  <c:v>12.940300000000001</c:v>
                </c:pt>
                <c:pt idx="271">
                  <c:v>12.981199999999999</c:v>
                </c:pt>
                <c:pt idx="272">
                  <c:v>13.276</c:v>
                </c:pt>
                <c:pt idx="273">
                  <c:v>13.3276</c:v>
                </c:pt>
                <c:pt idx="274">
                  <c:v>13.209899999999999</c:v>
                </c:pt>
                <c:pt idx="275">
                  <c:v>13.308400000000001</c:v>
                </c:pt>
                <c:pt idx="276">
                  <c:v>13.2393</c:v>
                </c:pt>
                <c:pt idx="277">
                  <c:v>13.2994</c:v>
                </c:pt>
                <c:pt idx="278">
                  <c:v>13.2455</c:v>
                </c:pt>
                <c:pt idx="279">
                  <c:v>12.9772</c:v>
                </c:pt>
                <c:pt idx="280">
                  <c:v>12.9617</c:v>
                </c:pt>
                <c:pt idx="281">
                  <c:v>12.8682</c:v>
                </c:pt>
                <c:pt idx="282">
                  <c:v>12.9114</c:v>
                </c:pt>
                <c:pt idx="283">
                  <c:v>13.1134</c:v>
                </c:pt>
                <c:pt idx="284">
                  <c:v>13.0228</c:v>
                </c:pt>
                <c:pt idx="285">
                  <c:v>13.081200000000001</c:v>
                </c:pt>
                <c:pt idx="286">
                  <c:v>13.371700000000001</c:v>
                </c:pt>
                <c:pt idx="287">
                  <c:v>12.583399999999999</c:v>
                </c:pt>
                <c:pt idx="288">
                  <c:v>13.3111</c:v>
                </c:pt>
                <c:pt idx="289">
                  <c:v>13.2441</c:v>
                </c:pt>
                <c:pt idx="290">
                  <c:v>13.587999999999999</c:v>
                </c:pt>
                <c:pt idx="291">
                  <c:v>13.451499999999999</c:v>
                </c:pt>
                <c:pt idx="292">
                  <c:v>13.4984</c:v>
                </c:pt>
                <c:pt idx="293">
                  <c:v>13.1677</c:v>
                </c:pt>
                <c:pt idx="294">
                  <c:v>12.8278</c:v>
                </c:pt>
                <c:pt idx="295">
                  <c:v>12.9932</c:v>
                </c:pt>
                <c:pt idx="296">
                  <c:v>13.332800000000001</c:v>
                </c:pt>
                <c:pt idx="297">
                  <c:v>13.833299999999999</c:v>
                </c:pt>
                <c:pt idx="298">
                  <c:v>13.678699999999999</c:v>
                </c:pt>
                <c:pt idx="299">
                  <c:v>13.6196</c:v>
                </c:pt>
                <c:pt idx="300">
                  <c:v>13.402200000000001</c:v>
                </c:pt>
                <c:pt idx="301">
                  <c:v>12.885899999999999</c:v>
                </c:pt>
                <c:pt idx="302">
                  <c:v>13.0189</c:v>
                </c:pt>
                <c:pt idx="303">
                  <c:v>12.957800000000001</c:v>
                </c:pt>
                <c:pt idx="304">
                  <c:v>13.2044</c:v>
                </c:pt>
                <c:pt idx="305">
                  <c:v>13.523400000000001</c:v>
                </c:pt>
                <c:pt idx="306">
                  <c:v>13.497199999999999</c:v>
                </c:pt>
                <c:pt idx="307">
                  <c:v>13.630599999999999</c:v>
                </c:pt>
                <c:pt idx="308">
                  <c:v>13.557499999999999</c:v>
                </c:pt>
                <c:pt idx="309">
                  <c:v>14.4032</c:v>
                </c:pt>
                <c:pt idx="310">
                  <c:v>14.2281</c:v>
                </c:pt>
                <c:pt idx="311">
                  <c:v>14.7279</c:v>
                </c:pt>
                <c:pt idx="312">
                  <c:v>15.213200000000001</c:v>
                </c:pt>
                <c:pt idx="313">
                  <c:v>14.9244</c:v>
                </c:pt>
                <c:pt idx="314">
                  <c:v>15.2925</c:v>
                </c:pt>
                <c:pt idx="315">
                  <c:v>14.869300000000001</c:v>
                </c:pt>
                <c:pt idx="316">
                  <c:v>14.7925</c:v>
                </c:pt>
                <c:pt idx="317">
                  <c:v>14.889699999999999</c:v>
                </c:pt>
                <c:pt idx="318">
                  <c:v>14.320399999999999</c:v>
                </c:pt>
                <c:pt idx="319">
                  <c:v>14.107200000000001</c:v>
                </c:pt>
                <c:pt idx="320">
                  <c:v>14.4633</c:v>
                </c:pt>
                <c:pt idx="321">
                  <c:v>13.274699999999999</c:v>
                </c:pt>
                <c:pt idx="322">
                  <c:v>13.6807</c:v>
                </c:pt>
                <c:pt idx="323">
                  <c:v>13.807700000000001</c:v>
                </c:pt>
                <c:pt idx="324">
                  <c:v>13.373200000000001</c:v>
                </c:pt>
                <c:pt idx="325">
                  <c:v>12.773199999999999</c:v>
                </c:pt>
                <c:pt idx="326">
                  <c:v>12.3398</c:v>
                </c:pt>
                <c:pt idx="327">
                  <c:v>12.4308</c:v>
                </c:pt>
                <c:pt idx="328">
                  <c:v>11.5647</c:v>
                </c:pt>
                <c:pt idx="329">
                  <c:v>12.4937</c:v>
                </c:pt>
                <c:pt idx="330">
                  <c:v>12.441800000000001</c:v>
                </c:pt>
                <c:pt idx="331">
                  <c:v>12.965999999999999</c:v>
                </c:pt>
                <c:pt idx="332">
                  <c:v>12.828799999999999</c:v>
                </c:pt>
                <c:pt idx="333">
                  <c:v>13.1633</c:v>
                </c:pt>
                <c:pt idx="334">
                  <c:v>13.2631</c:v>
                </c:pt>
                <c:pt idx="335">
                  <c:v>13.313000000000001</c:v>
                </c:pt>
                <c:pt idx="336">
                  <c:v>12.695499999999999</c:v>
                </c:pt>
                <c:pt idx="337">
                  <c:v>12.8185</c:v>
                </c:pt>
                <c:pt idx="338">
                  <c:v>13.158300000000001</c:v>
                </c:pt>
                <c:pt idx="339">
                  <c:v>13.043100000000001</c:v>
                </c:pt>
                <c:pt idx="340">
                  <c:v>12.616199999999999</c:v>
                </c:pt>
                <c:pt idx="341">
                  <c:v>12.508699999999999</c:v>
                </c:pt>
                <c:pt idx="342">
                  <c:v>12.811999999999999</c:v>
                </c:pt>
                <c:pt idx="343">
                  <c:v>12.9208</c:v>
                </c:pt>
                <c:pt idx="344">
                  <c:v>12.8445</c:v>
                </c:pt>
                <c:pt idx="345">
                  <c:v>13.32</c:v>
                </c:pt>
                <c:pt idx="346">
                  <c:v>13.782500000000001</c:v>
                </c:pt>
                <c:pt idx="347">
                  <c:v>13.9579</c:v>
                </c:pt>
                <c:pt idx="348">
                  <c:v>13.832100000000001</c:v>
                </c:pt>
                <c:pt idx="349">
                  <c:v>14.1135</c:v>
                </c:pt>
                <c:pt idx="350">
                  <c:v>14.2867</c:v>
                </c:pt>
                <c:pt idx="351">
                  <c:v>14.3695</c:v>
                </c:pt>
                <c:pt idx="352">
                  <c:v>15.1768</c:v>
                </c:pt>
                <c:pt idx="353">
                  <c:v>15.6463</c:v>
                </c:pt>
                <c:pt idx="354">
                  <c:v>15.2446</c:v>
                </c:pt>
                <c:pt idx="355">
                  <c:v>16.103100000000001</c:v>
                </c:pt>
                <c:pt idx="356">
                  <c:v>15.8788</c:v>
                </c:pt>
                <c:pt idx="357">
                  <c:v>15.3292</c:v>
                </c:pt>
                <c:pt idx="358">
                  <c:v>15.139099999999999</c:v>
                </c:pt>
                <c:pt idx="359">
                  <c:v>15.327999999999999</c:v>
                </c:pt>
                <c:pt idx="360">
                  <c:v>14.8188</c:v>
                </c:pt>
                <c:pt idx="361">
                  <c:v>15.232900000000001</c:v>
                </c:pt>
                <c:pt idx="362">
                  <c:v>15.4452</c:v>
                </c:pt>
                <c:pt idx="363">
                  <c:v>15.3492</c:v>
                </c:pt>
                <c:pt idx="364">
                  <c:v>15.244400000000001</c:v>
                </c:pt>
                <c:pt idx="365">
                  <c:v>15.292299999999999</c:v>
                </c:pt>
                <c:pt idx="366">
                  <c:v>14.9777</c:v>
                </c:pt>
                <c:pt idx="367">
                  <c:v>14.805300000000001</c:v>
                </c:pt>
                <c:pt idx="368">
                  <c:v>14.3208</c:v>
                </c:pt>
                <c:pt idx="369">
                  <c:v>14.427899999999999</c:v>
                </c:pt>
                <c:pt idx="370">
                  <c:v>14.4922</c:v>
                </c:pt>
                <c:pt idx="371">
                  <c:v>14.780900000000001</c:v>
                </c:pt>
                <c:pt idx="372">
                  <c:v>14.2355</c:v>
                </c:pt>
                <c:pt idx="373">
                  <c:v>14.2759</c:v>
                </c:pt>
                <c:pt idx="374">
                  <c:v>13.7294</c:v>
                </c:pt>
                <c:pt idx="375">
                  <c:v>13.6363</c:v>
                </c:pt>
                <c:pt idx="376">
                  <c:v>14.2128</c:v>
                </c:pt>
                <c:pt idx="377">
                  <c:v>14.1355</c:v>
                </c:pt>
                <c:pt idx="378">
                  <c:v>13.9861</c:v>
                </c:pt>
                <c:pt idx="379">
                  <c:v>14.036</c:v>
                </c:pt>
                <c:pt idx="380">
                  <c:v>14.5815</c:v>
                </c:pt>
                <c:pt idx="381">
                  <c:v>14.96</c:v>
                </c:pt>
                <c:pt idx="382">
                  <c:v>15.578900000000001</c:v>
                </c:pt>
                <c:pt idx="383">
                  <c:v>15.614599999999999</c:v>
                </c:pt>
                <c:pt idx="384">
                  <c:v>15.666700000000001</c:v>
                </c:pt>
                <c:pt idx="385">
                  <c:v>15.4552</c:v>
                </c:pt>
                <c:pt idx="386">
                  <c:v>16.210100000000001</c:v>
                </c:pt>
                <c:pt idx="387">
                  <c:v>16.23</c:v>
                </c:pt>
                <c:pt idx="388">
                  <c:v>16.742699999999999</c:v>
                </c:pt>
                <c:pt idx="389">
                  <c:v>16.933800000000002</c:v>
                </c:pt>
                <c:pt idx="390">
                  <c:v>17.541</c:v>
                </c:pt>
                <c:pt idx="391">
                  <c:v>17.581700000000001</c:v>
                </c:pt>
                <c:pt idx="392">
                  <c:v>17.420000000000002</c:v>
                </c:pt>
                <c:pt idx="393">
                  <c:v>17.325399999999998</c:v>
                </c:pt>
                <c:pt idx="394">
                  <c:v>17.392099999999999</c:v>
                </c:pt>
                <c:pt idx="395">
                  <c:v>17.791599999999999</c:v>
                </c:pt>
                <c:pt idx="396">
                  <c:v>17.9847</c:v>
                </c:pt>
                <c:pt idx="397">
                  <c:v>17.754899999999999</c:v>
                </c:pt>
                <c:pt idx="398">
                  <c:v>17.776599999999998</c:v>
                </c:pt>
                <c:pt idx="399">
                  <c:v>18.622</c:v>
                </c:pt>
                <c:pt idx="400">
                  <c:v>18.6035</c:v>
                </c:pt>
                <c:pt idx="401">
                  <c:v>18.392399999999999</c:v>
                </c:pt>
                <c:pt idx="402">
                  <c:v>18.851099999999999</c:v>
                </c:pt>
                <c:pt idx="403">
                  <c:v>19.0212</c:v>
                </c:pt>
                <c:pt idx="404">
                  <c:v>19.1692</c:v>
                </c:pt>
                <c:pt idx="405">
                  <c:v>18.995000000000001</c:v>
                </c:pt>
                <c:pt idx="406">
                  <c:v>19.947199999999999</c:v>
                </c:pt>
                <c:pt idx="407">
                  <c:v>19.988900000000001</c:v>
                </c:pt>
                <c:pt idx="408">
                  <c:v>19.964700000000001</c:v>
                </c:pt>
                <c:pt idx="409">
                  <c:v>20.1738</c:v>
                </c:pt>
                <c:pt idx="410">
                  <c:v>20.4483</c:v>
                </c:pt>
                <c:pt idx="411">
                  <c:v>20.659400000000002</c:v>
                </c:pt>
                <c:pt idx="412">
                  <c:v>20.333300000000001</c:v>
                </c:pt>
                <c:pt idx="413">
                  <c:v>19.865100000000002</c:v>
                </c:pt>
                <c:pt idx="414">
                  <c:v>20.0124</c:v>
                </c:pt>
                <c:pt idx="415">
                  <c:v>20.473700000000001</c:v>
                </c:pt>
                <c:pt idx="416">
                  <c:v>20.2117</c:v>
                </c:pt>
                <c:pt idx="417">
                  <c:v>19.803999999999998</c:v>
                </c:pt>
                <c:pt idx="418">
                  <c:v>18.930399999999999</c:v>
                </c:pt>
                <c:pt idx="419">
                  <c:v>18.1267</c:v>
                </c:pt>
                <c:pt idx="420">
                  <c:v>18.744299999999999</c:v>
                </c:pt>
                <c:pt idx="421">
                  <c:v>18.576799999999999</c:v>
                </c:pt>
                <c:pt idx="422">
                  <c:v>19.3733</c:v>
                </c:pt>
                <c:pt idx="423">
                  <c:v>19.556999999999999</c:v>
                </c:pt>
                <c:pt idx="424">
                  <c:v>19.521000000000001</c:v>
                </c:pt>
                <c:pt idx="425">
                  <c:v>19.2575</c:v>
                </c:pt>
                <c:pt idx="426">
                  <c:v>19.171700000000001</c:v>
                </c:pt>
                <c:pt idx="427">
                  <c:v>19.466100000000001</c:v>
                </c:pt>
                <c:pt idx="428">
                  <c:v>19.6248</c:v>
                </c:pt>
                <c:pt idx="429">
                  <c:v>19.4621</c:v>
                </c:pt>
                <c:pt idx="430">
                  <c:v>19.712700000000002</c:v>
                </c:pt>
                <c:pt idx="431">
                  <c:v>19.7776</c:v>
                </c:pt>
                <c:pt idx="432">
                  <c:v>20.235700000000001</c:v>
                </c:pt>
                <c:pt idx="433">
                  <c:v>20.597999999999999</c:v>
                </c:pt>
                <c:pt idx="434">
                  <c:v>20.327500000000001</c:v>
                </c:pt>
                <c:pt idx="435">
                  <c:v>20.256599999999999</c:v>
                </c:pt>
                <c:pt idx="436">
                  <c:v>19.898299999999999</c:v>
                </c:pt>
                <c:pt idx="437">
                  <c:v>19.661799999999999</c:v>
                </c:pt>
                <c:pt idx="438">
                  <c:v>19.8674</c:v>
                </c:pt>
                <c:pt idx="439">
                  <c:v>20.149799999999999</c:v>
                </c:pt>
                <c:pt idx="440">
                  <c:v>19.912299999999998</c:v>
                </c:pt>
                <c:pt idx="441">
                  <c:v>19.421199999999999</c:v>
                </c:pt>
                <c:pt idx="442">
                  <c:v>19.004000000000001</c:v>
                </c:pt>
                <c:pt idx="443">
                  <c:v>19.7606</c:v>
                </c:pt>
                <c:pt idx="444">
                  <c:v>20.776700000000002</c:v>
                </c:pt>
                <c:pt idx="445">
                  <c:v>21.916499999999999</c:v>
                </c:pt>
                <c:pt idx="446">
                  <c:v>21.751799999999999</c:v>
                </c:pt>
                <c:pt idx="447">
                  <c:v>22.170999999999999</c:v>
                </c:pt>
                <c:pt idx="448">
                  <c:v>22.026299999999999</c:v>
                </c:pt>
                <c:pt idx="449">
                  <c:v>22.5932</c:v>
                </c:pt>
                <c:pt idx="450">
                  <c:v>22.645099999999999</c:v>
                </c:pt>
                <c:pt idx="451">
                  <c:v>22.346599999999999</c:v>
                </c:pt>
                <c:pt idx="452">
                  <c:v>22.4025</c:v>
                </c:pt>
                <c:pt idx="453">
                  <c:v>22.357600000000001</c:v>
                </c:pt>
                <c:pt idx="454">
                  <c:v>22.803899999999999</c:v>
                </c:pt>
                <c:pt idx="455">
                  <c:v>22.623200000000001</c:v>
                </c:pt>
                <c:pt idx="456">
                  <c:v>22.300699999999999</c:v>
                </c:pt>
                <c:pt idx="457">
                  <c:v>22.138999999999999</c:v>
                </c:pt>
                <c:pt idx="458">
                  <c:v>22.439499999999999</c:v>
                </c:pt>
                <c:pt idx="459">
                  <c:v>22.114000000000001</c:v>
                </c:pt>
                <c:pt idx="460">
                  <c:v>22.203900000000001</c:v>
                </c:pt>
                <c:pt idx="461">
                  <c:v>22.302700000000002</c:v>
                </c:pt>
                <c:pt idx="462">
                  <c:v>22.203900000000001</c:v>
                </c:pt>
                <c:pt idx="463">
                  <c:v>21.862500000000001</c:v>
                </c:pt>
                <c:pt idx="464">
                  <c:v>21.076799999999999</c:v>
                </c:pt>
                <c:pt idx="465">
                  <c:v>21.209599999999998</c:v>
                </c:pt>
                <c:pt idx="466">
                  <c:v>21.903400000000001</c:v>
                </c:pt>
                <c:pt idx="467">
                  <c:v>22.4435</c:v>
                </c:pt>
                <c:pt idx="468">
                  <c:v>22.043199999999999</c:v>
                </c:pt>
                <c:pt idx="469">
                  <c:v>21.622900000000001</c:v>
                </c:pt>
                <c:pt idx="470">
                  <c:v>20.663499999999999</c:v>
                </c:pt>
                <c:pt idx="471">
                  <c:v>20.4818</c:v>
                </c:pt>
                <c:pt idx="472">
                  <c:v>20.680499999999999</c:v>
                </c:pt>
                <c:pt idx="473">
                  <c:v>20.706499999999998</c:v>
                </c:pt>
                <c:pt idx="474">
                  <c:v>19.6982</c:v>
                </c:pt>
                <c:pt idx="475">
                  <c:v>20.416</c:v>
                </c:pt>
                <c:pt idx="476">
                  <c:v>20.6645</c:v>
                </c:pt>
                <c:pt idx="477">
                  <c:v>21.038900000000002</c:v>
                </c:pt>
                <c:pt idx="478">
                  <c:v>20.795300000000001</c:v>
                </c:pt>
                <c:pt idx="479">
                  <c:v>20.659500000000001</c:v>
                </c:pt>
                <c:pt idx="480">
                  <c:v>20.6356</c:v>
                </c:pt>
                <c:pt idx="481">
                  <c:v>20.903099999999998</c:v>
                </c:pt>
                <c:pt idx="482">
                  <c:v>21.7087</c:v>
                </c:pt>
                <c:pt idx="483">
                  <c:v>21.8245</c:v>
                </c:pt>
                <c:pt idx="484">
                  <c:v>22.183900000000001</c:v>
                </c:pt>
                <c:pt idx="485">
                  <c:v>22.251799999999999</c:v>
                </c:pt>
                <c:pt idx="486">
                  <c:v>22.065100000000001</c:v>
                </c:pt>
                <c:pt idx="487">
                  <c:v>22.653099999999998</c:v>
                </c:pt>
                <c:pt idx="488">
                  <c:v>22.687100000000001</c:v>
                </c:pt>
                <c:pt idx="489">
                  <c:v>23.126300000000001</c:v>
                </c:pt>
                <c:pt idx="490">
                  <c:v>24.674600000000002</c:v>
                </c:pt>
                <c:pt idx="491">
                  <c:v>24.409099999999999</c:v>
                </c:pt>
                <c:pt idx="492">
                  <c:v>24.898299999999999</c:v>
                </c:pt>
                <c:pt idx="493">
                  <c:v>25.523199999999999</c:v>
                </c:pt>
                <c:pt idx="494">
                  <c:v>25.782699999999998</c:v>
                </c:pt>
                <c:pt idx="495">
                  <c:v>26.355799999999999</c:v>
                </c:pt>
                <c:pt idx="496">
                  <c:v>26.552399999999999</c:v>
                </c:pt>
                <c:pt idx="497">
                  <c:v>29.7499</c:v>
                </c:pt>
                <c:pt idx="498">
                  <c:v>29.701000000000001</c:v>
                </c:pt>
                <c:pt idx="499">
                  <c:v>30.751200000000001</c:v>
                </c:pt>
                <c:pt idx="500">
                  <c:v>30.604500000000002</c:v>
                </c:pt>
                <c:pt idx="501">
                  <c:v>29.4085</c:v>
                </c:pt>
                <c:pt idx="502">
                  <c:v>30.337900000000001</c:v>
                </c:pt>
                <c:pt idx="503">
                  <c:v>30.337900000000001</c:v>
                </c:pt>
                <c:pt idx="504">
                  <c:v>29.973500000000001</c:v>
                </c:pt>
                <c:pt idx="505">
                  <c:v>30.151199999999999</c:v>
                </c:pt>
                <c:pt idx="506">
                  <c:v>29.210899999999999</c:v>
                </c:pt>
                <c:pt idx="507">
                  <c:v>31.620699999999999</c:v>
                </c:pt>
                <c:pt idx="508">
                  <c:v>32.9285</c:v>
                </c:pt>
                <c:pt idx="509">
                  <c:v>31.901199999999999</c:v>
                </c:pt>
                <c:pt idx="510">
                  <c:v>31.691600000000001</c:v>
                </c:pt>
                <c:pt idx="511">
                  <c:v>32.618000000000002</c:v>
                </c:pt>
                <c:pt idx="512">
                  <c:v>31.449000000000002</c:v>
                </c:pt>
                <c:pt idx="513">
                  <c:v>33.318800000000003</c:v>
                </c:pt>
                <c:pt idx="514">
                  <c:v>32.619999999999997</c:v>
                </c:pt>
                <c:pt idx="515">
                  <c:v>31.385000000000002</c:v>
                </c:pt>
                <c:pt idx="516">
                  <c:v>32.0749</c:v>
                </c:pt>
                <c:pt idx="517">
                  <c:v>30.644100000000002</c:v>
                </c:pt>
                <c:pt idx="518">
                  <c:v>29.9892</c:v>
                </c:pt>
                <c:pt idx="519">
                  <c:v>32.375399999999999</c:v>
                </c:pt>
                <c:pt idx="520">
                  <c:v>31.775400000000001</c:v>
                </c:pt>
                <c:pt idx="521">
                  <c:v>30.441500000000001</c:v>
                </c:pt>
                <c:pt idx="522">
                  <c:v>30.149899999999999</c:v>
                </c:pt>
                <c:pt idx="523">
                  <c:v>28.116199999999999</c:v>
                </c:pt>
                <c:pt idx="524">
                  <c:v>28.291899999999998</c:v>
                </c:pt>
                <c:pt idx="525">
                  <c:v>30.410499999999999</c:v>
                </c:pt>
                <c:pt idx="526">
                  <c:v>28.341799999999999</c:v>
                </c:pt>
                <c:pt idx="527">
                  <c:v>27.756799999999998</c:v>
                </c:pt>
                <c:pt idx="528">
                  <c:v>27.674900000000001</c:v>
                </c:pt>
                <c:pt idx="529">
                  <c:v>29.028700000000001</c:v>
                </c:pt>
                <c:pt idx="530">
                  <c:v>29.353200000000001</c:v>
                </c:pt>
                <c:pt idx="531">
                  <c:v>29.5928</c:v>
                </c:pt>
                <c:pt idx="532">
                  <c:v>30.895800000000001</c:v>
                </c:pt>
                <c:pt idx="533">
                  <c:v>30.273700000000002</c:v>
                </c:pt>
                <c:pt idx="534">
                  <c:v>29.953299999999999</c:v>
                </c:pt>
                <c:pt idx="535">
                  <c:v>29.538900000000002</c:v>
                </c:pt>
                <c:pt idx="536">
                  <c:v>29.3642</c:v>
                </c:pt>
                <c:pt idx="537">
                  <c:v>30.0731</c:v>
                </c:pt>
                <c:pt idx="538">
                  <c:v>29.243400000000001</c:v>
                </c:pt>
                <c:pt idx="539">
                  <c:v>27.560099999999998</c:v>
                </c:pt>
                <c:pt idx="540">
                  <c:v>28.133199999999999</c:v>
                </c:pt>
                <c:pt idx="541">
                  <c:v>27.203600000000002</c:v>
                </c:pt>
                <c:pt idx="542">
                  <c:v>27.356400000000001</c:v>
                </c:pt>
                <c:pt idx="543">
                  <c:v>27.7727</c:v>
                </c:pt>
                <c:pt idx="544">
                  <c:v>27.9544</c:v>
                </c:pt>
                <c:pt idx="545">
                  <c:v>26.532699999999998</c:v>
                </c:pt>
                <c:pt idx="546">
                  <c:v>26.899100000000001</c:v>
                </c:pt>
                <c:pt idx="547">
                  <c:v>25.861799999999999</c:v>
                </c:pt>
                <c:pt idx="548">
                  <c:v>25.027100000000001</c:v>
                </c:pt>
                <c:pt idx="549">
                  <c:v>24.111599999999999</c:v>
                </c:pt>
                <c:pt idx="550">
                  <c:v>23.3368</c:v>
                </c:pt>
                <c:pt idx="551">
                  <c:v>23.334800000000001</c:v>
                </c:pt>
                <c:pt idx="552">
                  <c:v>22.288499999999999</c:v>
                </c:pt>
                <c:pt idx="553">
                  <c:v>22.735800000000001</c:v>
                </c:pt>
                <c:pt idx="554">
                  <c:v>21.909099999999999</c:v>
                </c:pt>
                <c:pt idx="555">
                  <c:v>22.803599999999999</c:v>
                </c:pt>
                <c:pt idx="556">
                  <c:v>24.446999999999999</c:v>
                </c:pt>
                <c:pt idx="557">
                  <c:v>24.598800000000001</c:v>
                </c:pt>
                <c:pt idx="558">
                  <c:v>25.201799999999999</c:v>
                </c:pt>
                <c:pt idx="559">
                  <c:v>23.9099</c:v>
                </c:pt>
                <c:pt idx="560">
                  <c:v>24.2803</c:v>
                </c:pt>
                <c:pt idx="561">
                  <c:v>24.688600000000001</c:v>
                </c:pt>
                <c:pt idx="562">
                  <c:v>25.068000000000001</c:v>
                </c:pt>
                <c:pt idx="563">
                  <c:v>26.662500000000001</c:v>
                </c:pt>
                <c:pt idx="564">
                  <c:v>25.782900000000001</c:v>
                </c:pt>
                <c:pt idx="565">
                  <c:v>23.910900000000002</c:v>
                </c:pt>
                <c:pt idx="566">
                  <c:v>24.228400000000001</c:v>
                </c:pt>
                <c:pt idx="567">
                  <c:v>26.4528</c:v>
                </c:pt>
                <c:pt idx="568">
                  <c:v>26.468800000000002</c:v>
                </c:pt>
                <c:pt idx="569">
                  <c:v>24.468</c:v>
                </c:pt>
                <c:pt idx="570">
                  <c:v>23.604399999999998</c:v>
                </c:pt>
                <c:pt idx="571">
                  <c:v>23.352799999999998</c:v>
                </c:pt>
                <c:pt idx="572">
                  <c:v>22.351400000000002</c:v>
                </c:pt>
                <c:pt idx="573">
                  <c:v>23.7102</c:v>
                </c:pt>
                <c:pt idx="574">
                  <c:v>24.118600000000001</c:v>
                </c:pt>
                <c:pt idx="575">
                  <c:v>24.3462</c:v>
                </c:pt>
                <c:pt idx="576">
                  <c:v>23.439599999999999</c:v>
                </c:pt>
                <c:pt idx="577">
                  <c:v>24.185600000000001</c:v>
                </c:pt>
                <c:pt idx="578">
                  <c:v>23.680299999999999</c:v>
                </c:pt>
                <c:pt idx="579">
                  <c:v>22.903400000000001</c:v>
                </c:pt>
                <c:pt idx="580">
                  <c:v>21.3216</c:v>
                </c:pt>
                <c:pt idx="581">
                  <c:v>21.4834</c:v>
                </c:pt>
                <c:pt idx="582">
                  <c:v>22.981300000000001</c:v>
                </c:pt>
                <c:pt idx="583">
                  <c:v>22.625800000000002</c:v>
                </c:pt>
                <c:pt idx="584">
                  <c:v>22.0686</c:v>
                </c:pt>
                <c:pt idx="585">
                  <c:v>21.299700000000001</c:v>
                </c:pt>
                <c:pt idx="586">
                  <c:v>22.940300000000001</c:v>
                </c:pt>
                <c:pt idx="587">
                  <c:v>24.461200000000002</c:v>
                </c:pt>
                <c:pt idx="588">
                  <c:v>24.730799999999999</c:v>
                </c:pt>
                <c:pt idx="589">
                  <c:v>26.415400000000002</c:v>
                </c:pt>
                <c:pt idx="590">
                  <c:v>26.696000000000002</c:v>
                </c:pt>
                <c:pt idx="591">
                  <c:v>26.4863</c:v>
                </c:pt>
                <c:pt idx="592">
                  <c:v>25.5976</c:v>
                </c:pt>
                <c:pt idx="593">
                  <c:v>28.11</c:v>
                </c:pt>
                <c:pt idx="594">
                  <c:v>27.6526</c:v>
                </c:pt>
                <c:pt idx="595">
                  <c:v>28.178899999999999</c:v>
                </c:pt>
                <c:pt idx="596">
                  <c:v>28.615300000000001</c:v>
                </c:pt>
                <c:pt idx="597">
                  <c:v>27.650600000000001</c:v>
                </c:pt>
                <c:pt idx="598">
                  <c:v>27.247199999999999</c:v>
                </c:pt>
                <c:pt idx="599">
                  <c:v>26.673999999999999</c:v>
                </c:pt>
                <c:pt idx="600">
                  <c:v>27.321100000000001</c:v>
                </c:pt>
                <c:pt idx="601">
                  <c:v>25.894100000000002</c:v>
                </c:pt>
                <c:pt idx="602">
                  <c:v>24.372299999999999</c:v>
                </c:pt>
                <c:pt idx="603">
                  <c:v>24.1736</c:v>
                </c:pt>
                <c:pt idx="604">
                  <c:v>23.086099999999998</c:v>
                </c:pt>
                <c:pt idx="605">
                  <c:v>21.8858</c:v>
                </c:pt>
                <c:pt idx="606">
                  <c:v>21.473400000000002</c:v>
                </c:pt>
                <c:pt idx="607">
                  <c:v>22.171399999999998</c:v>
                </c:pt>
                <c:pt idx="608">
                  <c:v>21.227799999999998</c:v>
                </c:pt>
                <c:pt idx="609">
                  <c:v>21.751999999999999</c:v>
                </c:pt>
                <c:pt idx="610">
                  <c:v>22.166399999999999</c:v>
                </c:pt>
                <c:pt idx="611">
                  <c:v>21.451499999999999</c:v>
                </c:pt>
                <c:pt idx="612">
                  <c:v>20.154299999999999</c:v>
                </c:pt>
                <c:pt idx="613">
                  <c:v>19.487300000000001</c:v>
                </c:pt>
                <c:pt idx="614">
                  <c:v>19.873699999999999</c:v>
                </c:pt>
                <c:pt idx="615">
                  <c:v>18.761299999999999</c:v>
                </c:pt>
                <c:pt idx="616">
                  <c:v>18.3888</c:v>
                </c:pt>
                <c:pt idx="617">
                  <c:v>19.753900000000002</c:v>
                </c:pt>
                <c:pt idx="618">
                  <c:v>18.520600000000002</c:v>
                </c:pt>
                <c:pt idx="619">
                  <c:v>19.505199999999999</c:v>
                </c:pt>
                <c:pt idx="620">
                  <c:v>19.574100000000001</c:v>
                </c:pt>
                <c:pt idx="621">
                  <c:v>20.305099999999999</c:v>
                </c:pt>
                <c:pt idx="622">
                  <c:v>18.8172</c:v>
                </c:pt>
                <c:pt idx="623">
                  <c:v>18.648499999999999</c:v>
                </c:pt>
                <c:pt idx="624">
                  <c:v>16.925899999999999</c:v>
                </c:pt>
                <c:pt idx="625">
                  <c:v>17.57</c:v>
                </c:pt>
                <c:pt idx="626">
                  <c:v>16.606400000000001</c:v>
                </c:pt>
                <c:pt idx="627">
                  <c:v>16.152000000000001</c:v>
                </c:pt>
                <c:pt idx="628">
                  <c:v>17.680800000000001</c:v>
                </c:pt>
                <c:pt idx="629">
                  <c:v>17.2395</c:v>
                </c:pt>
                <c:pt idx="630">
                  <c:v>18.151199999999999</c:v>
                </c:pt>
                <c:pt idx="631">
                  <c:v>16.913900000000002</c:v>
                </c:pt>
                <c:pt idx="632">
                  <c:v>17.099699999999999</c:v>
                </c:pt>
                <c:pt idx="633">
                  <c:v>16.670300000000001</c:v>
                </c:pt>
                <c:pt idx="634">
                  <c:v>16.873999999999999</c:v>
                </c:pt>
                <c:pt idx="635">
                  <c:v>16.131</c:v>
                </c:pt>
                <c:pt idx="636">
                  <c:v>16.950900000000001</c:v>
                </c:pt>
                <c:pt idx="637">
                  <c:v>17.825600000000001</c:v>
                </c:pt>
                <c:pt idx="638">
                  <c:v>18.784300000000002</c:v>
                </c:pt>
                <c:pt idx="639">
                  <c:v>18.645499999999998</c:v>
                </c:pt>
                <c:pt idx="640">
                  <c:v>18.294</c:v>
                </c:pt>
                <c:pt idx="641">
                  <c:v>19.5641</c:v>
                </c:pt>
                <c:pt idx="642">
                  <c:v>18.6934</c:v>
                </c:pt>
                <c:pt idx="643">
                  <c:v>18.7593</c:v>
                </c:pt>
                <c:pt idx="644">
                  <c:v>18.899100000000001</c:v>
                </c:pt>
                <c:pt idx="645">
                  <c:v>18.625399999999999</c:v>
                </c:pt>
                <c:pt idx="646">
                  <c:v>18.026199999999999</c:v>
                </c:pt>
                <c:pt idx="647">
                  <c:v>16.953499999999998</c:v>
                </c:pt>
                <c:pt idx="648">
                  <c:v>15.6281</c:v>
                </c:pt>
                <c:pt idx="649">
                  <c:v>15.816800000000001</c:v>
                </c:pt>
                <c:pt idx="650">
                  <c:v>16.507000000000001</c:v>
                </c:pt>
                <c:pt idx="651">
                  <c:v>15.582100000000001</c:v>
                </c:pt>
                <c:pt idx="652">
                  <c:v>15.860799999999999</c:v>
                </c:pt>
                <c:pt idx="653">
                  <c:v>16.5459</c:v>
                </c:pt>
                <c:pt idx="654">
                  <c:v>16.340199999999999</c:v>
                </c:pt>
                <c:pt idx="655">
                  <c:v>16.205400000000001</c:v>
                </c:pt>
                <c:pt idx="656">
                  <c:v>17.1053</c:v>
                </c:pt>
                <c:pt idx="657">
                  <c:v>16.848600000000001</c:v>
                </c:pt>
                <c:pt idx="658">
                  <c:v>15.9627</c:v>
                </c:pt>
                <c:pt idx="659">
                  <c:v>15.523199999999999</c:v>
                </c:pt>
                <c:pt idx="660">
                  <c:v>15.140700000000001</c:v>
                </c:pt>
                <c:pt idx="661">
                  <c:v>14.5054</c:v>
                </c:pt>
                <c:pt idx="662">
                  <c:v>14.9459</c:v>
                </c:pt>
                <c:pt idx="663">
                  <c:v>15.111700000000001</c:v>
                </c:pt>
                <c:pt idx="664">
                  <c:v>15.838800000000001</c:v>
                </c:pt>
                <c:pt idx="665">
                  <c:v>15.8188</c:v>
                </c:pt>
                <c:pt idx="666">
                  <c:v>15.133699999999999</c:v>
                </c:pt>
                <c:pt idx="667">
                  <c:v>15.063700000000001</c:v>
                </c:pt>
                <c:pt idx="668">
                  <c:v>15.1456</c:v>
                </c:pt>
                <c:pt idx="669">
                  <c:v>15.353400000000001</c:v>
                </c:pt>
                <c:pt idx="670">
                  <c:v>15.742900000000001</c:v>
                </c:pt>
                <c:pt idx="671">
                  <c:v>16.081499999999998</c:v>
                </c:pt>
                <c:pt idx="672">
                  <c:v>16.971399999999999</c:v>
                </c:pt>
                <c:pt idx="673">
                  <c:v>17.785399999999999</c:v>
                </c:pt>
                <c:pt idx="674">
                  <c:v>18.028199999999998</c:v>
                </c:pt>
                <c:pt idx="675">
                  <c:v>17.297999999999998</c:v>
                </c:pt>
                <c:pt idx="676">
                  <c:v>17.003399999999999</c:v>
                </c:pt>
                <c:pt idx="677">
                  <c:v>16.513000000000002</c:v>
                </c:pt>
                <c:pt idx="678">
                  <c:v>17.7685</c:v>
                </c:pt>
                <c:pt idx="679">
                  <c:v>17.962199999999999</c:v>
                </c:pt>
                <c:pt idx="680">
                  <c:v>18.140999999999998</c:v>
                </c:pt>
                <c:pt idx="681">
                  <c:v>18.418700000000001</c:v>
                </c:pt>
                <c:pt idx="682">
                  <c:v>18.503599999999999</c:v>
                </c:pt>
                <c:pt idx="683">
                  <c:v>18.870100000000001</c:v>
                </c:pt>
                <c:pt idx="684">
                  <c:v>19.191700000000001</c:v>
                </c:pt>
                <c:pt idx="685">
                  <c:v>18.966000000000001</c:v>
                </c:pt>
                <c:pt idx="686">
                  <c:v>17.7715</c:v>
                </c:pt>
                <c:pt idx="687">
                  <c:v>17.065300000000001</c:v>
                </c:pt>
                <c:pt idx="688">
                  <c:v>18.075099999999999</c:v>
                </c:pt>
                <c:pt idx="689">
                  <c:v>17.920300000000001</c:v>
                </c:pt>
                <c:pt idx="690">
                  <c:v>18.686399999999999</c:v>
                </c:pt>
                <c:pt idx="691">
                  <c:v>19.009</c:v>
                </c:pt>
                <c:pt idx="692">
                  <c:v>18.856200000000001</c:v>
                </c:pt>
                <c:pt idx="693">
                  <c:v>18.312799999999999</c:v>
                </c:pt>
                <c:pt idx="694">
                  <c:v>18.750299999999999</c:v>
                </c:pt>
                <c:pt idx="695">
                  <c:v>17.827400000000001</c:v>
                </c:pt>
                <c:pt idx="696">
                  <c:v>17.013400000000001</c:v>
                </c:pt>
                <c:pt idx="697">
                  <c:v>17.1602</c:v>
                </c:pt>
                <c:pt idx="698">
                  <c:v>17.2012</c:v>
                </c:pt>
                <c:pt idx="699">
                  <c:v>17.891300000000001</c:v>
                </c:pt>
                <c:pt idx="700">
                  <c:v>16.240300000000001</c:v>
                </c:pt>
                <c:pt idx="701">
                  <c:v>15.7819</c:v>
                </c:pt>
                <c:pt idx="702">
                  <c:v>15.449299999999999</c:v>
                </c:pt>
                <c:pt idx="703">
                  <c:v>15.075699999999999</c:v>
                </c:pt>
                <c:pt idx="704">
                  <c:v>13.9201</c:v>
                </c:pt>
                <c:pt idx="705">
                  <c:v>13.6305</c:v>
                </c:pt>
                <c:pt idx="706">
                  <c:v>13.448700000000001</c:v>
                </c:pt>
                <c:pt idx="707">
                  <c:v>13.701499999999999</c:v>
                </c:pt>
                <c:pt idx="708">
                  <c:v>13.9772</c:v>
                </c:pt>
                <c:pt idx="709">
                  <c:v>14.373900000000001</c:v>
                </c:pt>
                <c:pt idx="710">
                  <c:v>14.4917</c:v>
                </c:pt>
                <c:pt idx="711">
                  <c:v>13.119</c:v>
                </c:pt>
                <c:pt idx="712">
                  <c:v>13.116</c:v>
                </c:pt>
                <c:pt idx="713">
                  <c:v>12.917199999999999</c:v>
                </c:pt>
                <c:pt idx="714">
                  <c:v>13.1859</c:v>
                </c:pt>
                <c:pt idx="715">
                  <c:v>13.3698</c:v>
                </c:pt>
                <c:pt idx="716">
                  <c:v>13.164</c:v>
                </c:pt>
                <c:pt idx="717">
                  <c:v>13.248900000000001</c:v>
                </c:pt>
                <c:pt idx="718">
                  <c:v>12.5495</c:v>
                </c:pt>
                <c:pt idx="719">
                  <c:v>12.5046</c:v>
                </c:pt>
                <c:pt idx="720">
                  <c:v>12.216799999999999</c:v>
                </c:pt>
                <c:pt idx="721">
                  <c:v>12.4017</c:v>
                </c:pt>
                <c:pt idx="722">
                  <c:v>12.724399999999999</c:v>
                </c:pt>
                <c:pt idx="723">
                  <c:v>12.2088</c:v>
                </c:pt>
                <c:pt idx="724">
                  <c:v>12.1279</c:v>
                </c:pt>
                <c:pt idx="725">
                  <c:v>12.5006</c:v>
                </c:pt>
                <c:pt idx="726">
                  <c:v>13.154999999999999</c:v>
                </c:pt>
                <c:pt idx="727">
                  <c:v>13.196899999999999</c:v>
                </c:pt>
                <c:pt idx="728">
                  <c:v>13.118</c:v>
                </c:pt>
                <c:pt idx="729">
                  <c:v>12.065</c:v>
                </c:pt>
                <c:pt idx="730">
                  <c:v>11.6593</c:v>
                </c:pt>
                <c:pt idx="731">
                  <c:v>11.5754</c:v>
                </c:pt>
                <c:pt idx="732">
                  <c:v>11.4895</c:v>
                </c:pt>
                <c:pt idx="733">
                  <c:v>11.9491</c:v>
                </c:pt>
                <c:pt idx="734">
                  <c:v>11.216699999999999</c:v>
                </c:pt>
                <c:pt idx="735">
                  <c:v>11.8771</c:v>
                </c:pt>
                <c:pt idx="736">
                  <c:v>11.956099999999999</c:v>
                </c:pt>
                <c:pt idx="737">
                  <c:v>12.04</c:v>
                </c:pt>
                <c:pt idx="738">
                  <c:v>12.1829</c:v>
                </c:pt>
                <c:pt idx="739">
                  <c:v>12.454599999999999</c:v>
                </c:pt>
                <c:pt idx="740">
                  <c:v>12.5875</c:v>
                </c:pt>
                <c:pt idx="741">
                  <c:v>13.248900000000001</c:v>
                </c:pt>
                <c:pt idx="742">
                  <c:v>12.8842</c:v>
                </c:pt>
                <c:pt idx="743">
                  <c:v>13.164</c:v>
                </c:pt>
                <c:pt idx="744">
                  <c:v>13.821400000000001</c:v>
                </c:pt>
                <c:pt idx="745">
                  <c:v>13.4847</c:v>
                </c:pt>
                <c:pt idx="746">
                  <c:v>13.5306</c:v>
                </c:pt>
                <c:pt idx="747">
                  <c:v>13.206899999999999</c:v>
                </c:pt>
                <c:pt idx="748">
                  <c:v>13.4087</c:v>
                </c:pt>
                <c:pt idx="749">
                  <c:v>14.1431</c:v>
                </c:pt>
                <c:pt idx="750">
                  <c:v>14.2879</c:v>
                </c:pt>
                <c:pt idx="751">
                  <c:v>14.588699999999999</c:v>
                </c:pt>
                <c:pt idx="752">
                  <c:v>13.763400000000001</c:v>
                </c:pt>
                <c:pt idx="753">
                  <c:v>15.7356</c:v>
                </c:pt>
                <c:pt idx="754">
                  <c:v>16.312100000000001</c:v>
                </c:pt>
                <c:pt idx="755">
                  <c:v>16.280100000000001</c:v>
                </c:pt>
                <c:pt idx="756">
                  <c:v>16.6508</c:v>
                </c:pt>
                <c:pt idx="757">
                  <c:v>15.8955</c:v>
                </c:pt>
                <c:pt idx="758">
                  <c:v>15.662699999999999</c:v>
                </c:pt>
                <c:pt idx="759">
                  <c:v>15.3949</c:v>
                </c:pt>
                <c:pt idx="760">
                  <c:v>15.303000000000001</c:v>
                </c:pt>
                <c:pt idx="761">
                  <c:v>16.023299999999999</c:v>
                </c:pt>
                <c:pt idx="762">
                  <c:v>16.503900000000002</c:v>
                </c:pt>
                <c:pt idx="763">
                  <c:v>16.255099999999999</c:v>
                </c:pt>
                <c:pt idx="764">
                  <c:v>15.8125</c:v>
                </c:pt>
                <c:pt idx="765">
                  <c:v>15.624700000000001</c:v>
                </c:pt>
                <c:pt idx="766">
                  <c:v>16.911899999999999</c:v>
                </c:pt>
                <c:pt idx="767">
                  <c:v>17.123699999999999</c:v>
                </c:pt>
                <c:pt idx="768">
                  <c:v>16.864899999999999</c:v>
                </c:pt>
                <c:pt idx="769">
                  <c:v>16.5991</c:v>
                </c:pt>
                <c:pt idx="770">
                  <c:v>15.9765</c:v>
                </c:pt>
                <c:pt idx="771">
                  <c:v>16.109400000000001</c:v>
                </c:pt>
                <c:pt idx="772">
                  <c:v>17.157699999999998</c:v>
                </c:pt>
                <c:pt idx="773">
                  <c:v>16.989799999999999</c:v>
                </c:pt>
                <c:pt idx="774">
                  <c:v>17.523499999999999</c:v>
                </c:pt>
                <c:pt idx="775">
                  <c:v>18.060099999999998</c:v>
                </c:pt>
                <c:pt idx="776">
                  <c:v>17.662400000000002</c:v>
                </c:pt>
                <c:pt idx="777">
                  <c:v>16.940799999999999</c:v>
                </c:pt>
                <c:pt idx="778">
                  <c:v>16.560099999999998</c:v>
                </c:pt>
                <c:pt idx="779">
                  <c:v>16.243300000000001</c:v>
                </c:pt>
                <c:pt idx="780">
                  <c:v>16.074400000000001</c:v>
                </c:pt>
                <c:pt idx="781">
                  <c:v>16.490100000000002</c:v>
                </c:pt>
                <c:pt idx="782">
                  <c:v>15.328900000000001</c:v>
                </c:pt>
                <c:pt idx="783">
                  <c:v>15.196</c:v>
                </c:pt>
                <c:pt idx="784">
                  <c:v>14.111700000000001</c:v>
                </c:pt>
                <c:pt idx="785">
                  <c:v>14.0268</c:v>
                </c:pt>
                <c:pt idx="786">
                  <c:v>14.593400000000001</c:v>
                </c:pt>
                <c:pt idx="787">
                  <c:v>14.6044</c:v>
                </c:pt>
                <c:pt idx="788">
                  <c:v>14.3056</c:v>
                </c:pt>
                <c:pt idx="789">
                  <c:v>14.7393</c:v>
                </c:pt>
                <c:pt idx="790">
                  <c:v>14.255599999999999</c:v>
                </c:pt>
                <c:pt idx="791">
                  <c:v>14.8492</c:v>
                </c:pt>
                <c:pt idx="792">
                  <c:v>15.617699999999999</c:v>
                </c:pt>
                <c:pt idx="793">
                  <c:v>15.8985</c:v>
                </c:pt>
                <c:pt idx="794">
                  <c:v>15.990500000000001</c:v>
                </c:pt>
                <c:pt idx="795">
                  <c:v>16.5001</c:v>
                </c:pt>
                <c:pt idx="796">
                  <c:v>16.887899999999998</c:v>
                </c:pt>
                <c:pt idx="797">
                  <c:v>17.6904</c:v>
                </c:pt>
                <c:pt idx="798">
                  <c:v>17.365600000000001</c:v>
                </c:pt>
                <c:pt idx="799">
                  <c:v>16.754000000000001</c:v>
                </c:pt>
                <c:pt idx="800">
                  <c:v>17.827300000000001</c:v>
                </c:pt>
                <c:pt idx="801">
                  <c:v>19.180399999999999</c:v>
                </c:pt>
                <c:pt idx="802">
                  <c:v>19.252300000000002</c:v>
                </c:pt>
                <c:pt idx="803">
                  <c:v>19.310300000000002</c:v>
                </c:pt>
                <c:pt idx="804">
                  <c:v>19.789000000000001</c:v>
                </c:pt>
                <c:pt idx="805">
                  <c:v>20.351600000000001</c:v>
                </c:pt>
                <c:pt idx="806">
                  <c:v>19.1494</c:v>
                </c:pt>
                <c:pt idx="807">
                  <c:v>19.524100000000001</c:v>
                </c:pt>
                <c:pt idx="808">
                  <c:v>20.929200000000002</c:v>
                </c:pt>
                <c:pt idx="809">
                  <c:v>21.694700000000001</c:v>
                </c:pt>
                <c:pt idx="810">
                  <c:v>21.086099999999998</c:v>
                </c:pt>
                <c:pt idx="811">
                  <c:v>21.075099999999999</c:v>
                </c:pt>
                <c:pt idx="812">
                  <c:v>22.1584</c:v>
                </c:pt>
                <c:pt idx="813">
                  <c:v>22.1904</c:v>
                </c:pt>
                <c:pt idx="814">
                  <c:v>22.322299999999998</c:v>
                </c:pt>
                <c:pt idx="815">
                  <c:v>21.251000000000001</c:v>
                </c:pt>
                <c:pt idx="816">
                  <c:v>21.773700000000002</c:v>
                </c:pt>
                <c:pt idx="817">
                  <c:v>22.9559</c:v>
                </c:pt>
                <c:pt idx="818">
                  <c:v>22.748999999999999</c:v>
                </c:pt>
                <c:pt idx="819">
                  <c:v>21.987500000000001</c:v>
                </c:pt>
                <c:pt idx="820">
                  <c:v>21.373899999999999</c:v>
                </c:pt>
                <c:pt idx="821">
                  <c:v>20.641400000000001</c:v>
                </c:pt>
                <c:pt idx="822">
                  <c:v>20.740300000000001</c:v>
                </c:pt>
                <c:pt idx="823">
                  <c:v>23.648399999999999</c:v>
                </c:pt>
                <c:pt idx="824">
                  <c:v>23.270700000000001</c:v>
                </c:pt>
                <c:pt idx="825">
                  <c:v>23.485499999999998</c:v>
                </c:pt>
                <c:pt idx="826">
                  <c:v>23.200700000000001</c:v>
                </c:pt>
                <c:pt idx="827">
                  <c:v>22.6831</c:v>
                </c:pt>
                <c:pt idx="828">
                  <c:v>23.2987</c:v>
                </c:pt>
                <c:pt idx="829">
                  <c:v>23.874300000000002</c:v>
                </c:pt>
                <c:pt idx="830">
                  <c:v>23.538499999999999</c:v>
                </c:pt>
                <c:pt idx="831">
                  <c:v>23.276599999999998</c:v>
                </c:pt>
                <c:pt idx="832">
                  <c:v>24.1692</c:v>
                </c:pt>
                <c:pt idx="833">
                  <c:v>23.424600000000002</c:v>
                </c:pt>
                <c:pt idx="834">
                  <c:v>22.953800000000001</c:v>
                </c:pt>
                <c:pt idx="835">
                  <c:v>22.954799999999999</c:v>
                </c:pt>
                <c:pt idx="836">
                  <c:v>24.051300000000001</c:v>
                </c:pt>
                <c:pt idx="837">
                  <c:v>24.216200000000001</c:v>
                </c:pt>
                <c:pt idx="838">
                  <c:v>25.528500000000001</c:v>
                </c:pt>
                <c:pt idx="839">
                  <c:v>25.712399999999999</c:v>
                </c:pt>
                <c:pt idx="840">
                  <c:v>25.8874</c:v>
                </c:pt>
                <c:pt idx="841">
                  <c:v>26.186199999999999</c:v>
                </c:pt>
                <c:pt idx="842">
                  <c:v>26.455100000000002</c:v>
                </c:pt>
                <c:pt idx="843">
                  <c:v>27.177700000000002</c:v>
                </c:pt>
                <c:pt idx="844">
                  <c:v>26.765899999999998</c:v>
                </c:pt>
                <c:pt idx="845">
                  <c:v>26.518000000000001</c:v>
                </c:pt>
                <c:pt idx="846">
                  <c:v>26.397099999999998</c:v>
                </c:pt>
                <c:pt idx="847">
                  <c:v>26.970800000000001</c:v>
                </c:pt>
                <c:pt idx="848">
                  <c:v>27.369599999999998</c:v>
                </c:pt>
                <c:pt idx="849">
                  <c:v>27.763400000000001</c:v>
                </c:pt>
                <c:pt idx="850">
                  <c:v>27.9513</c:v>
                </c:pt>
                <c:pt idx="851">
                  <c:v>27.439599999999999</c:v>
                </c:pt>
                <c:pt idx="852">
                  <c:v>26.867899999999999</c:v>
                </c:pt>
                <c:pt idx="853">
                  <c:v>27.023800000000001</c:v>
                </c:pt>
                <c:pt idx="854">
                  <c:v>27.5655</c:v>
                </c:pt>
                <c:pt idx="855">
                  <c:v>27.1557</c:v>
                </c:pt>
                <c:pt idx="856">
                  <c:v>26.482099999999999</c:v>
                </c:pt>
                <c:pt idx="857">
                  <c:v>26.450099999999999</c:v>
                </c:pt>
                <c:pt idx="858">
                  <c:v>26.744900000000001</c:v>
                </c:pt>
                <c:pt idx="859">
                  <c:v>26.988800000000001</c:v>
                </c:pt>
                <c:pt idx="860">
                  <c:v>27.653500000000001</c:v>
                </c:pt>
                <c:pt idx="861">
                  <c:v>27.917400000000001</c:v>
                </c:pt>
                <c:pt idx="862">
                  <c:v>27.090800000000002</c:v>
                </c:pt>
                <c:pt idx="863">
                  <c:v>27.105799999999999</c:v>
                </c:pt>
                <c:pt idx="864">
                  <c:v>27.0288</c:v>
                </c:pt>
                <c:pt idx="865">
                  <c:v>26.228200000000001</c:v>
                </c:pt>
                <c:pt idx="866">
                  <c:v>26.942799999999998</c:v>
                </c:pt>
                <c:pt idx="867">
                  <c:v>27.212700000000002</c:v>
                </c:pt>
                <c:pt idx="868">
                  <c:v>27.735499999999998</c:v>
                </c:pt>
                <c:pt idx="869">
                  <c:v>28.895900000000001</c:v>
                </c:pt>
                <c:pt idx="870">
                  <c:v>28.196200000000001</c:v>
                </c:pt>
                <c:pt idx="871">
                  <c:v>27.788399999999999</c:v>
                </c:pt>
                <c:pt idx="872">
                  <c:v>27.548500000000001</c:v>
                </c:pt>
                <c:pt idx="873">
                  <c:v>28.666</c:v>
                </c:pt>
                <c:pt idx="874">
                  <c:v>29.136800000000001</c:v>
                </c:pt>
                <c:pt idx="875">
                  <c:v>28.557099999999998</c:v>
                </c:pt>
                <c:pt idx="876">
                  <c:v>28.870899999999999</c:v>
                </c:pt>
                <c:pt idx="877">
                  <c:v>28.564</c:v>
                </c:pt>
                <c:pt idx="878">
                  <c:v>28.3262</c:v>
                </c:pt>
                <c:pt idx="879">
                  <c:v>28.9389</c:v>
                </c:pt>
                <c:pt idx="880">
                  <c:v>29.198699999999999</c:v>
                </c:pt>
                <c:pt idx="881">
                  <c:v>30.1633</c:v>
                </c:pt>
                <c:pt idx="882">
                  <c:v>31.662500000000001</c:v>
                </c:pt>
                <c:pt idx="883">
                  <c:v>31.248699999999999</c:v>
                </c:pt>
                <c:pt idx="884">
                  <c:v>31.160799999999998</c:v>
                </c:pt>
                <c:pt idx="885">
                  <c:v>30.672999999999998</c:v>
                </c:pt>
                <c:pt idx="886">
                  <c:v>30.523099999999999</c:v>
                </c:pt>
                <c:pt idx="887">
                  <c:v>37.961500000000001</c:v>
                </c:pt>
                <c:pt idx="888">
                  <c:v>38.927</c:v>
                </c:pt>
                <c:pt idx="889">
                  <c:v>40.0914</c:v>
                </c:pt>
                <c:pt idx="890">
                  <c:v>37.8155</c:v>
                </c:pt>
                <c:pt idx="891">
                  <c:v>39.750599999999999</c:v>
                </c:pt>
                <c:pt idx="892">
                  <c:v>39.3078</c:v>
                </c:pt>
                <c:pt idx="893">
                  <c:v>39.151899999999998</c:v>
                </c:pt>
                <c:pt idx="894">
                  <c:v>38.635100000000001</c:v>
                </c:pt>
                <c:pt idx="895">
                  <c:v>37.460599999999999</c:v>
                </c:pt>
                <c:pt idx="896">
                  <c:v>38.495199999999997</c:v>
                </c:pt>
                <c:pt idx="897">
                  <c:v>38.755099999999999</c:v>
                </c:pt>
                <c:pt idx="898">
                  <c:v>39.466799999999999</c:v>
                </c:pt>
                <c:pt idx="899">
                  <c:v>41.0062</c:v>
                </c:pt>
                <c:pt idx="900">
                  <c:v>42.980499999999999</c:v>
                </c:pt>
                <c:pt idx="901">
                  <c:v>42.636600000000001</c:v>
                </c:pt>
                <c:pt idx="902">
                  <c:v>42.675600000000003</c:v>
                </c:pt>
                <c:pt idx="903">
                  <c:v>43.7911</c:v>
                </c:pt>
                <c:pt idx="904">
                  <c:v>43.028399999999998</c:v>
                </c:pt>
                <c:pt idx="905">
                  <c:v>43.008400000000002</c:v>
                </c:pt>
                <c:pt idx="906">
                  <c:v>42.192799999999998</c:v>
                </c:pt>
                <c:pt idx="907">
                  <c:v>40.616399999999999</c:v>
                </c:pt>
                <c:pt idx="908">
                  <c:v>41.859900000000003</c:v>
                </c:pt>
                <c:pt idx="909">
                  <c:v>41.101199999999999</c:v>
                </c:pt>
                <c:pt idx="910">
                  <c:v>40.8063</c:v>
                </c:pt>
                <c:pt idx="911">
                  <c:v>42.285699999999999</c:v>
                </c:pt>
                <c:pt idx="912">
                  <c:v>42.396700000000003</c:v>
                </c:pt>
                <c:pt idx="913">
                  <c:v>42.300699999999999</c:v>
                </c:pt>
                <c:pt idx="914">
                  <c:v>42.086799999999997</c:v>
                </c:pt>
                <c:pt idx="915">
                  <c:v>42.486600000000003</c:v>
                </c:pt>
                <c:pt idx="916">
                  <c:v>42.163800000000002</c:v>
                </c:pt>
                <c:pt idx="917">
                  <c:v>42.3887</c:v>
                </c:pt>
                <c:pt idx="918">
                  <c:v>43.885100000000001</c:v>
                </c:pt>
                <c:pt idx="919">
                  <c:v>45.959299999999999</c:v>
                </c:pt>
                <c:pt idx="920">
                  <c:v>45.451500000000003</c:v>
                </c:pt>
                <c:pt idx="921">
                  <c:v>46.443100000000001</c:v>
                </c:pt>
                <c:pt idx="922">
                  <c:v>47.475700000000003</c:v>
                </c:pt>
                <c:pt idx="923">
                  <c:v>47.058900000000001</c:v>
                </c:pt>
                <c:pt idx="924">
                  <c:v>45.502499999999998</c:v>
                </c:pt>
                <c:pt idx="925">
                  <c:v>44.291899999999998</c:v>
                </c:pt>
                <c:pt idx="926">
                  <c:v>44.594799999999999</c:v>
                </c:pt>
                <c:pt idx="927">
                  <c:v>45.6614</c:v>
                </c:pt>
                <c:pt idx="928">
                  <c:v>45.4345</c:v>
                </c:pt>
                <c:pt idx="929">
                  <c:v>45.882300000000001</c:v>
                </c:pt>
                <c:pt idx="930">
                  <c:v>46.731999999999999</c:v>
                </c:pt>
                <c:pt idx="931">
                  <c:v>46.710999999999999</c:v>
                </c:pt>
                <c:pt idx="932">
                  <c:v>46.489100000000001</c:v>
                </c:pt>
                <c:pt idx="933">
                  <c:v>44.252000000000002</c:v>
                </c:pt>
                <c:pt idx="934">
                  <c:v>44.497900000000001</c:v>
                </c:pt>
                <c:pt idx="935">
                  <c:v>44.662799999999997</c:v>
                </c:pt>
                <c:pt idx="936">
                  <c:v>45.399500000000003</c:v>
                </c:pt>
                <c:pt idx="937">
                  <c:v>44.646799999999999</c:v>
                </c:pt>
                <c:pt idx="938">
                  <c:v>42.537599999999998</c:v>
                </c:pt>
                <c:pt idx="939">
                  <c:v>42.371699999999997</c:v>
                </c:pt>
                <c:pt idx="940">
                  <c:v>40.839300000000001</c:v>
                </c:pt>
                <c:pt idx="941">
                  <c:v>43.736199999999997</c:v>
                </c:pt>
                <c:pt idx="942">
                  <c:v>43.923099999999998</c:v>
                </c:pt>
                <c:pt idx="943">
                  <c:v>43.469299999999997</c:v>
                </c:pt>
                <c:pt idx="944">
                  <c:v>43.327300000000001</c:v>
                </c:pt>
                <c:pt idx="945">
                  <c:v>43.282299999999999</c:v>
                </c:pt>
                <c:pt idx="946">
                  <c:v>46.948900000000002</c:v>
                </c:pt>
                <c:pt idx="947">
                  <c:v>45.650399999999998</c:v>
                </c:pt>
                <c:pt idx="948">
                  <c:v>47.097900000000003</c:v>
                </c:pt>
                <c:pt idx="949">
                  <c:v>47.1449</c:v>
                </c:pt>
                <c:pt idx="950">
                  <c:v>46.000300000000003</c:v>
                </c:pt>
                <c:pt idx="951">
                  <c:v>46.817</c:v>
                </c:pt>
                <c:pt idx="952">
                  <c:v>48.7652</c:v>
                </c:pt>
                <c:pt idx="953">
                  <c:v>49.244999999999997</c:v>
                </c:pt>
                <c:pt idx="954">
                  <c:v>49.335999999999999</c:v>
                </c:pt>
                <c:pt idx="955">
                  <c:v>48.490299999999998</c:v>
                </c:pt>
                <c:pt idx="956">
                  <c:v>48.529299999999999</c:v>
                </c:pt>
                <c:pt idx="957">
                  <c:v>47.046799999999998</c:v>
                </c:pt>
                <c:pt idx="958">
                  <c:v>46.226999999999997</c:v>
                </c:pt>
                <c:pt idx="959">
                  <c:v>45.558199999999999</c:v>
                </c:pt>
                <c:pt idx="960">
                  <c:v>45.164299999999997</c:v>
                </c:pt>
                <c:pt idx="961">
                  <c:v>44.856400000000001</c:v>
                </c:pt>
                <c:pt idx="962">
                  <c:v>45.471200000000003</c:v>
                </c:pt>
                <c:pt idx="963">
                  <c:v>45.5672</c:v>
                </c:pt>
                <c:pt idx="964">
                  <c:v>43.886699999999998</c:v>
                </c:pt>
                <c:pt idx="965">
                  <c:v>43.9527</c:v>
                </c:pt>
                <c:pt idx="966">
                  <c:v>43.506799999999998</c:v>
                </c:pt>
                <c:pt idx="967">
                  <c:v>42.226199999999999</c:v>
                </c:pt>
                <c:pt idx="968">
                  <c:v>41.004600000000003</c:v>
                </c:pt>
                <c:pt idx="969">
                  <c:v>41.5974</c:v>
                </c:pt>
                <c:pt idx="970">
                  <c:v>42.209200000000003</c:v>
                </c:pt>
                <c:pt idx="971">
                  <c:v>41.898299999999999</c:v>
                </c:pt>
                <c:pt idx="972">
                  <c:v>42.455199999999998</c:v>
                </c:pt>
                <c:pt idx="973">
                  <c:v>43.076000000000001</c:v>
                </c:pt>
                <c:pt idx="974">
                  <c:v>43.485799999999998</c:v>
                </c:pt>
                <c:pt idx="975">
                  <c:v>44.768500000000003</c:v>
                </c:pt>
                <c:pt idx="976">
                  <c:v>43.503799999999998</c:v>
                </c:pt>
                <c:pt idx="977">
                  <c:v>44.027700000000003</c:v>
                </c:pt>
                <c:pt idx="978">
                  <c:v>44.674500000000002</c:v>
                </c:pt>
                <c:pt idx="979">
                  <c:v>45.748199999999997</c:v>
                </c:pt>
                <c:pt idx="980">
                  <c:v>45.259300000000003</c:v>
                </c:pt>
                <c:pt idx="981">
                  <c:v>45.784100000000002</c:v>
                </c:pt>
                <c:pt idx="982">
                  <c:v>46.791800000000002</c:v>
                </c:pt>
                <c:pt idx="983">
                  <c:v>46.930799999999998</c:v>
                </c:pt>
                <c:pt idx="984">
                  <c:v>45.447200000000002</c:v>
                </c:pt>
                <c:pt idx="985">
                  <c:v>46.081099999999999</c:v>
                </c:pt>
                <c:pt idx="986">
                  <c:v>43.924700000000001</c:v>
                </c:pt>
                <c:pt idx="987">
                  <c:v>42.183199999999999</c:v>
                </c:pt>
                <c:pt idx="988">
                  <c:v>42.088299999999997</c:v>
                </c:pt>
                <c:pt idx="989">
                  <c:v>41.374499999999998</c:v>
                </c:pt>
                <c:pt idx="990">
                  <c:v>42.962000000000003</c:v>
                </c:pt>
                <c:pt idx="991">
                  <c:v>43.649799999999999</c:v>
                </c:pt>
                <c:pt idx="992">
                  <c:v>41.766399999999997</c:v>
                </c:pt>
                <c:pt idx="993">
                  <c:v>40.313800000000001</c:v>
                </c:pt>
                <c:pt idx="994">
                  <c:v>40.4878</c:v>
                </c:pt>
                <c:pt idx="995">
                  <c:v>41.148499999999999</c:v>
                </c:pt>
                <c:pt idx="996">
                  <c:v>40.767699999999998</c:v>
                </c:pt>
                <c:pt idx="997">
                  <c:v>42.312199999999997</c:v>
                </c:pt>
                <c:pt idx="998">
                  <c:v>43.492800000000003</c:v>
                </c:pt>
                <c:pt idx="999">
                  <c:v>44.991399999999999</c:v>
                </c:pt>
                <c:pt idx="1000">
                  <c:v>45.737200000000001</c:v>
                </c:pt>
                <c:pt idx="1001">
                  <c:v>45.941099999999999</c:v>
                </c:pt>
                <c:pt idx="1002">
                  <c:v>46.559899999999999</c:v>
                </c:pt>
                <c:pt idx="1003">
                  <c:v>46.9358</c:v>
                </c:pt>
                <c:pt idx="1004">
                  <c:v>48.320399999999999</c:v>
                </c:pt>
                <c:pt idx="1005">
                  <c:v>48.6053</c:v>
                </c:pt>
                <c:pt idx="1006">
                  <c:v>49.640999999999998</c:v>
                </c:pt>
                <c:pt idx="1007">
                  <c:v>48.873199999999997</c:v>
                </c:pt>
                <c:pt idx="1008">
                  <c:v>49.465000000000003</c:v>
                </c:pt>
                <c:pt idx="1009">
                  <c:v>49.283099999999997</c:v>
                </c:pt>
                <c:pt idx="1010">
                  <c:v>50.393799999999999</c:v>
                </c:pt>
                <c:pt idx="1011">
                  <c:v>49.928899999999999</c:v>
                </c:pt>
                <c:pt idx="1012">
                  <c:v>48.701300000000003</c:v>
                </c:pt>
                <c:pt idx="1013">
                  <c:v>47.761600000000001</c:v>
                </c:pt>
                <c:pt idx="1014">
                  <c:v>48.227400000000003</c:v>
                </c:pt>
                <c:pt idx="1015">
                  <c:v>47.8065</c:v>
                </c:pt>
                <c:pt idx="1016">
                  <c:v>48.125399999999999</c:v>
                </c:pt>
                <c:pt idx="1017">
                  <c:v>46.755899999999997</c:v>
                </c:pt>
                <c:pt idx="1018">
                  <c:v>46.750900000000001</c:v>
                </c:pt>
                <c:pt idx="1019">
                  <c:v>45.496200000000002</c:v>
                </c:pt>
                <c:pt idx="1020">
                  <c:v>46.555999999999997</c:v>
                </c:pt>
                <c:pt idx="1021">
                  <c:v>45.493200000000002</c:v>
                </c:pt>
                <c:pt idx="1022">
                  <c:v>46.585999999999999</c:v>
                </c:pt>
                <c:pt idx="1023">
                  <c:v>47.495800000000003</c:v>
                </c:pt>
                <c:pt idx="1024">
                  <c:v>46.616999999999997</c:v>
                </c:pt>
                <c:pt idx="1025">
                  <c:v>47.646799999999999</c:v>
                </c:pt>
                <c:pt idx="1026">
                  <c:v>48.0777</c:v>
                </c:pt>
                <c:pt idx="1027">
                  <c:v>48.339599999999997</c:v>
                </c:pt>
                <c:pt idx="1028">
                  <c:v>48.8795</c:v>
                </c:pt>
                <c:pt idx="1029">
                  <c:v>50.066299999999998</c:v>
                </c:pt>
                <c:pt idx="1030">
                  <c:v>49.593400000000003</c:v>
                </c:pt>
                <c:pt idx="1031">
                  <c:v>48.100700000000003</c:v>
                </c:pt>
                <c:pt idx="1032">
                  <c:v>48.979500000000002</c:v>
                </c:pt>
                <c:pt idx="1033">
                  <c:v>48.819499999999998</c:v>
                </c:pt>
                <c:pt idx="1034">
                  <c:v>49.2684</c:v>
                </c:pt>
                <c:pt idx="1035">
                  <c:v>49.406399999999998</c:v>
                </c:pt>
                <c:pt idx="1036">
                  <c:v>49.511400000000002</c:v>
                </c:pt>
                <c:pt idx="1037">
                  <c:v>49.511400000000002</c:v>
                </c:pt>
                <c:pt idx="1038">
                  <c:v>48.157699999999998</c:v>
                </c:pt>
                <c:pt idx="1039">
                  <c:v>47.558799999999998</c:v>
                </c:pt>
                <c:pt idx="1040">
                  <c:v>47.987699999999997</c:v>
                </c:pt>
                <c:pt idx="1041">
                  <c:v>49.086500000000001</c:v>
                </c:pt>
                <c:pt idx="1042">
                  <c:v>52.241799999999998</c:v>
                </c:pt>
                <c:pt idx="1043">
                  <c:v>53.128599999999999</c:v>
                </c:pt>
                <c:pt idx="1044">
                  <c:v>54.338299999999997</c:v>
                </c:pt>
                <c:pt idx="1045">
                  <c:v>54.810200000000002</c:v>
                </c:pt>
                <c:pt idx="1046">
                  <c:v>54.698300000000003</c:v>
                </c:pt>
                <c:pt idx="1047">
                  <c:v>56.369900000000001</c:v>
                </c:pt>
                <c:pt idx="1048">
                  <c:v>56.040999999999997</c:v>
                </c:pt>
                <c:pt idx="1049">
                  <c:v>57.094700000000003</c:v>
                </c:pt>
                <c:pt idx="1050">
                  <c:v>59.478200000000001</c:v>
                </c:pt>
                <c:pt idx="1051">
                  <c:v>59.641199999999998</c:v>
                </c:pt>
                <c:pt idx="1052">
                  <c:v>59.860199999999999</c:v>
                </c:pt>
                <c:pt idx="1053">
                  <c:v>61.348799999999997</c:v>
                </c:pt>
                <c:pt idx="1054">
                  <c:v>61.6038</c:v>
                </c:pt>
                <c:pt idx="1055">
                  <c:v>61.017899999999997</c:v>
                </c:pt>
                <c:pt idx="1056">
                  <c:v>62.451599999999999</c:v>
                </c:pt>
                <c:pt idx="1057">
                  <c:v>62.7605</c:v>
                </c:pt>
                <c:pt idx="1058">
                  <c:v>61.513800000000003</c:v>
                </c:pt>
                <c:pt idx="1059">
                  <c:v>63.013500000000001</c:v>
                </c:pt>
                <c:pt idx="1060">
                  <c:v>66.145799999999994</c:v>
                </c:pt>
                <c:pt idx="1061">
                  <c:v>69.317099999999996</c:v>
                </c:pt>
                <c:pt idx="1062">
                  <c:v>68.208399999999997</c:v>
                </c:pt>
                <c:pt idx="1063">
                  <c:v>70.084000000000003</c:v>
                </c:pt>
                <c:pt idx="1064">
                  <c:v>69.626099999999994</c:v>
                </c:pt>
                <c:pt idx="1065">
                  <c:v>72.117500000000007</c:v>
                </c:pt>
                <c:pt idx="1066">
                  <c:v>72.232500000000002</c:v>
                </c:pt>
                <c:pt idx="1067">
                  <c:v>72.112499999999997</c:v>
                </c:pt>
                <c:pt idx="1068">
                  <c:v>73.884100000000004</c:v>
                </c:pt>
                <c:pt idx="1069">
                  <c:v>72.642399999999995</c:v>
                </c:pt>
                <c:pt idx="1070">
                  <c:v>72.597399999999993</c:v>
                </c:pt>
                <c:pt idx="1071">
                  <c:v>69.437100000000001</c:v>
                </c:pt>
                <c:pt idx="1072">
                  <c:v>67.457499999999996</c:v>
                </c:pt>
                <c:pt idx="1073">
                  <c:v>78.521100000000004</c:v>
                </c:pt>
                <c:pt idx="1074">
                  <c:v>78.8001</c:v>
                </c:pt>
                <c:pt idx="1075">
                  <c:v>79.075000000000003</c:v>
                </c:pt>
                <c:pt idx="1076">
                  <c:v>78.684100000000001</c:v>
                </c:pt>
                <c:pt idx="1077">
                  <c:v>77.646299999999997</c:v>
                </c:pt>
                <c:pt idx="1078">
                  <c:v>79.094999999999999</c:v>
                </c:pt>
                <c:pt idx="1079">
                  <c:v>82.261300000000006</c:v>
                </c:pt>
                <c:pt idx="1080">
                  <c:v>85.218699999999998</c:v>
                </c:pt>
                <c:pt idx="1081">
                  <c:v>85.949600000000004</c:v>
                </c:pt>
                <c:pt idx="1082">
                  <c:v>88.685100000000006</c:v>
                </c:pt>
                <c:pt idx="1083">
                  <c:v>92.653499999999994</c:v>
                </c:pt>
                <c:pt idx="1084">
                  <c:v>87.513300000000001</c:v>
                </c:pt>
                <c:pt idx="1085">
                  <c:v>85.759600000000006</c:v>
                </c:pt>
                <c:pt idx="1086">
                  <c:v>91.897599999999997</c:v>
                </c:pt>
                <c:pt idx="1087">
                  <c:v>90.872799999999998</c:v>
                </c:pt>
                <c:pt idx="1088">
                  <c:v>87.929299999999998</c:v>
                </c:pt>
                <c:pt idx="1089">
                  <c:v>87.822299999999998</c:v>
                </c:pt>
                <c:pt idx="1090">
                  <c:v>88.440200000000004</c:v>
                </c:pt>
                <c:pt idx="1091">
                  <c:v>89.382999999999996</c:v>
                </c:pt>
                <c:pt idx="1092">
                  <c:v>90.356800000000007</c:v>
                </c:pt>
                <c:pt idx="1093">
                  <c:v>91.419700000000006</c:v>
                </c:pt>
                <c:pt idx="1094">
                  <c:v>94.273200000000003</c:v>
                </c:pt>
                <c:pt idx="1095">
                  <c:v>94.986099999999993</c:v>
                </c:pt>
                <c:pt idx="1096">
                  <c:v>92.545500000000004</c:v>
                </c:pt>
                <c:pt idx="1097">
                  <c:v>90.234899999999996</c:v>
                </c:pt>
                <c:pt idx="1098">
                  <c:v>90.340900000000005</c:v>
                </c:pt>
                <c:pt idx="1099">
                  <c:v>90.347800000000007</c:v>
                </c:pt>
                <c:pt idx="1100">
                  <c:v>89.436999999999998</c:v>
                </c:pt>
                <c:pt idx="1101">
                  <c:v>88.949100000000001</c:v>
                </c:pt>
                <c:pt idx="1102">
                  <c:v>85.890600000000006</c:v>
                </c:pt>
                <c:pt idx="1103">
                  <c:v>87.993200000000002</c:v>
                </c:pt>
                <c:pt idx="1104">
                  <c:v>87.118399999999994</c:v>
                </c:pt>
                <c:pt idx="1105">
                  <c:v>85.339699999999993</c:v>
                </c:pt>
                <c:pt idx="1106">
                  <c:v>87.0244</c:v>
                </c:pt>
                <c:pt idx="1107">
                  <c:v>90.600800000000007</c:v>
                </c:pt>
                <c:pt idx="1108">
                  <c:v>88.171199999999999</c:v>
                </c:pt>
                <c:pt idx="1109">
                  <c:v>85.986599999999996</c:v>
                </c:pt>
                <c:pt idx="1110">
                  <c:v>87.400300000000001</c:v>
                </c:pt>
                <c:pt idx="1111">
                  <c:v>84.020899999999997</c:v>
                </c:pt>
                <c:pt idx="1112">
                  <c:v>84.656800000000004</c:v>
                </c:pt>
                <c:pt idx="1113">
                  <c:v>76.187200000000004</c:v>
                </c:pt>
                <c:pt idx="1114">
                  <c:v>79.5047</c:v>
                </c:pt>
                <c:pt idx="1115">
                  <c:v>82.409199999999998</c:v>
                </c:pt>
                <c:pt idx="1116">
                  <c:v>79.663600000000002</c:v>
                </c:pt>
                <c:pt idx="1117">
                  <c:v>82.618099999999998</c:v>
                </c:pt>
                <c:pt idx="1118">
                  <c:v>87.720299999999995</c:v>
                </c:pt>
                <c:pt idx="1119">
                  <c:v>87.7423</c:v>
                </c:pt>
                <c:pt idx="1120">
                  <c:v>86.387500000000003</c:v>
                </c:pt>
                <c:pt idx="1121">
                  <c:v>83.027100000000004</c:v>
                </c:pt>
                <c:pt idx="1122">
                  <c:v>85.802599999999998</c:v>
                </c:pt>
                <c:pt idx="1123">
                  <c:v>88.774100000000004</c:v>
                </c:pt>
                <c:pt idx="1124">
                  <c:v>92.124499999999998</c:v>
                </c:pt>
                <c:pt idx="1125">
                  <c:v>90.538799999999995</c:v>
                </c:pt>
                <c:pt idx="1126">
                  <c:v>90.396799999999999</c:v>
                </c:pt>
                <c:pt idx="1127">
                  <c:v>88.732100000000003</c:v>
                </c:pt>
                <c:pt idx="1128">
                  <c:v>89.862899999999996</c:v>
                </c:pt>
                <c:pt idx="1129">
                  <c:v>90.383899999999997</c:v>
                </c:pt>
                <c:pt idx="1130">
                  <c:v>91.340699999999998</c:v>
                </c:pt>
                <c:pt idx="1131">
                  <c:v>94.614099999999993</c:v>
                </c:pt>
                <c:pt idx="1132">
                  <c:v>94.343199999999996</c:v>
                </c:pt>
                <c:pt idx="1133">
                  <c:v>92.463499999999996</c:v>
                </c:pt>
                <c:pt idx="1134">
                  <c:v>94.764099999999999</c:v>
                </c:pt>
                <c:pt idx="1135">
                  <c:v>95.37</c:v>
                </c:pt>
                <c:pt idx="1136">
                  <c:v>94.934100000000001</c:v>
                </c:pt>
                <c:pt idx="1137">
                  <c:v>103.7816</c:v>
                </c:pt>
                <c:pt idx="1138">
                  <c:v>106.4511</c:v>
                </c:pt>
                <c:pt idx="1139">
                  <c:v>113.8819</c:v>
                </c:pt>
                <c:pt idx="1140">
                  <c:v>114.8057</c:v>
                </c:pt>
                <c:pt idx="1141">
                  <c:v>110.4815</c:v>
                </c:pt>
                <c:pt idx="1142">
                  <c:v>109.6146</c:v>
                </c:pt>
                <c:pt idx="1143">
                  <c:v>114.9807</c:v>
                </c:pt>
                <c:pt idx="1144">
                  <c:v>116.4175</c:v>
                </c:pt>
                <c:pt idx="1145">
                  <c:v>122.4195</c:v>
                </c:pt>
                <c:pt idx="1146">
                  <c:v>120.9777</c:v>
                </c:pt>
                <c:pt idx="1147">
                  <c:v>120.8677</c:v>
                </c:pt>
                <c:pt idx="1148">
                  <c:v>121.7696</c:v>
                </c:pt>
                <c:pt idx="1149">
                  <c:v>120.8997</c:v>
                </c:pt>
                <c:pt idx="1150">
                  <c:v>125.1893</c:v>
                </c:pt>
                <c:pt idx="1151">
                  <c:v>129.59889999999999</c:v>
                </c:pt>
                <c:pt idx="1152">
                  <c:v>131.86869999999999</c:v>
                </c:pt>
                <c:pt idx="1153">
                  <c:v>130.96879999999999</c:v>
                </c:pt>
                <c:pt idx="1154">
                  <c:v>135.5684</c:v>
                </c:pt>
                <c:pt idx="1155">
                  <c:v>130.7688</c:v>
                </c:pt>
                <c:pt idx="1156">
                  <c:v>126.5592</c:v>
                </c:pt>
                <c:pt idx="1157">
                  <c:v>118.09990000000001</c:v>
                </c:pt>
                <c:pt idx="1158">
                  <c:v>126.0792</c:v>
                </c:pt>
                <c:pt idx="1159">
                  <c:v>126.3892</c:v>
                </c:pt>
                <c:pt idx="1160">
                  <c:v>123.9794</c:v>
                </c:pt>
                <c:pt idx="1161">
                  <c:v>123.5294</c:v>
                </c:pt>
                <c:pt idx="1162">
                  <c:v>124.2894</c:v>
                </c:pt>
                <c:pt idx="1163">
                  <c:v>122.65949999999999</c:v>
                </c:pt>
                <c:pt idx="1164">
                  <c:v>128.26900000000001</c:v>
                </c:pt>
                <c:pt idx="1165">
                  <c:v>125.8192</c:v>
                </c:pt>
                <c:pt idx="1166">
                  <c:v>128.18899999999999</c:v>
                </c:pt>
                <c:pt idx="1167">
                  <c:v>131.36879999999999</c:v>
                </c:pt>
                <c:pt idx="1168">
                  <c:v>134.89850000000001</c:v>
                </c:pt>
                <c:pt idx="1169">
                  <c:v>127.3891</c:v>
                </c:pt>
                <c:pt idx="1170">
                  <c:v>129.22900000000001</c:v>
                </c:pt>
                <c:pt idx="1171">
                  <c:v>128.429</c:v>
                </c:pt>
                <c:pt idx="1172">
                  <c:v>126.3492</c:v>
                </c:pt>
                <c:pt idx="1173">
                  <c:v>117.9799</c:v>
                </c:pt>
                <c:pt idx="1174">
                  <c:v>121.0796</c:v>
                </c:pt>
                <c:pt idx="1175">
                  <c:v>117.9199</c:v>
                </c:pt>
                <c:pt idx="1176">
                  <c:v>123.5294</c:v>
                </c:pt>
                <c:pt idx="1177">
                  <c:v>122.5795</c:v>
                </c:pt>
                <c:pt idx="1178">
                  <c:v>114.2402</c:v>
                </c:pt>
                <c:pt idx="1179">
                  <c:v>112.2704</c:v>
                </c:pt>
                <c:pt idx="1180">
                  <c:v>113.05029999999999</c:v>
                </c:pt>
                <c:pt idx="1181">
                  <c:v>111.5805</c:v>
                </c:pt>
                <c:pt idx="1182">
                  <c:v>103.72110000000001</c:v>
                </c:pt>
                <c:pt idx="1183">
                  <c:v>117.01</c:v>
                </c:pt>
                <c:pt idx="1184">
                  <c:v>109.2007</c:v>
                </c:pt>
                <c:pt idx="1185">
                  <c:v>107.2608</c:v>
                </c:pt>
                <c:pt idx="1186">
                  <c:v>100.4414</c:v>
                </c:pt>
                <c:pt idx="1187">
                  <c:v>104.2411</c:v>
                </c:pt>
                <c:pt idx="1188">
                  <c:v>98.901499999999999</c:v>
                </c:pt>
                <c:pt idx="1189">
                  <c:v>104.961</c:v>
                </c:pt>
                <c:pt idx="1190">
                  <c:v>104.741</c:v>
                </c:pt>
                <c:pt idx="1191">
                  <c:v>109.0107</c:v>
                </c:pt>
                <c:pt idx="1192">
                  <c:v>116.1301</c:v>
                </c:pt>
                <c:pt idx="1193">
                  <c:v>118.0699</c:v>
                </c:pt>
                <c:pt idx="1194">
                  <c:v>122.84950000000001</c:v>
                </c:pt>
                <c:pt idx="1195">
                  <c:v>124.5693</c:v>
                </c:pt>
                <c:pt idx="1196">
                  <c:v>129.9889</c:v>
                </c:pt>
                <c:pt idx="1197">
                  <c:v>127.23909999999999</c:v>
                </c:pt>
                <c:pt idx="1198">
                  <c:v>128.489</c:v>
                </c:pt>
                <c:pt idx="1199">
                  <c:v>123.7294</c:v>
                </c:pt>
                <c:pt idx="1200">
                  <c:v>129.35890000000001</c:v>
                </c:pt>
                <c:pt idx="1201">
                  <c:v>126.4492</c:v>
                </c:pt>
                <c:pt idx="1202">
                  <c:v>128.28899999999999</c:v>
                </c:pt>
                <c:pt idx="1203">
                  <c:v>125.5993</c:v>
                </c:pt>
                <c:pt idx="1204">
                  <c:v>117.57989999999999</c:v>
                </c:pt>
                <c:pt idx="1205">
                  <c:v>119.35980000000001</c:v>
                </c:pt>
                <c:pt idx="1206">
                  <c:v>107.99079999999999</c:v>
                </c:pt>
                <c:pt idx="1207">
                  <c:v>106.2009</c:v>
                </c:pt>
                <c:pt idx="1208">
                  <c:v>107.2008</c:v>
                </c:pt>
                <c:pt idx="1209">
                  <c:v>102.8212</c:v>
                </c:pt>
                <c:pt idx="1210">
                  <c:v>106.4609</c:v>
                </c:pt>
                <c:pt idx="1211">
                  <c:v>108.0908</c:v>
                </c:pt>
                <c:pt idx="1212">
                  <c:v>116.9</c:v>
                </c:pt>
                <c:pt idx="1213">
                  <c:v>119.14</c:v>
                </c:pt>
                <c:pt idx="1214">
                  <c:v>119.1</c:v>
                </c:pt>
                <c:pt idx="1215">
                  <c:v>116.78</c:v>
                </c:pt>
                <c:pt idx="1216">
                  <c:v>115.59</c:v>
                </c:pt>
                <c:pt idx="1217">
                  <c:v>113.37</c:v>
                </c:pt>
                <c:pt idx="1218">
                  <c:v>117.87</c:v>
                </c:pt>
                <c:pt idx="1219">
                  <c:v>116</c:v>
                </c:pt>
                <c:pt idx="1220">
                  <c:v>116.26</c:v>
                </c:pt>
                <c:pt idx="1221">
                  <c:v>120.87</c:v>
                </c:pt>
                <c:pt idx="1222">
                  <c:v>123.51</c:v>
                </c:pt>
                <c:pt idx="1223">
                  <c:v>124.04</c:v>
                </c:pt>
                <c:pt idx="1224">
                  <c:v>121.4</c:v>
                </c:pt>
                <c:pt idx="1225">
                  <c:v>121.44</c:v>
                </c:pt>
                <c:pt idx="1226">
                  <c:v>117</c:v>
                </c:pt>
                <c:pt idx="1227">
                  <c:v>118.85</c:v>
                </c:pt>
                <c:pt idx="1228">
                  <c:v>122.85</c:v>
                </c:pt>
                <c:pt idx="1229">
                  <c:v>124.92</c:v>
                </c:pt>
                <c:pt idx="1230">
                  <c:v>127.72</c:v>
                </c:pt>
                <c:pt idx="1231">
                  <c:v>132.88999999999999</c:v>
                </c:pt>
                <c:pt idx="1232">
                  <c:v>132.65</c:v>
                </c:pt>
                <c:pt idx="1233">
                  <c:v>134.81</c:v>
                </c:pt>
                <c:pt idx="1234">
                  <c:v>134.80000000000001</c:v>
                </c:pt>
                <c:pt idx="1235">
                  <c:v>138.07</c:v>
                </c:pt>
                <c:pt idx="1236">
                  <c:v>131.6</c:v>
                </c:pt>
                <c:pt idx="1237">
                  <c:v>135.72</c:v>
                </c:pt>
                <c:pt idx="1238">
                  <c:v>136.93</c:v>
                </c:pt>
                <c:pt idx="1239">
                  <c:v>138</c:v>
                </c:pt>
                <c:pt idx="1240">
                  <c:v>143.71</c:v>
                </c:pt>
                <c:pt idx="1241">
                  <c:v>143.59</c:v>
                </c:pt>
                <c:pt idx="1242">
                  <c:v>139.56</c:v>
                </c:pt>
                <c:pt idx="1243">
                  <c:v>140.41</c:v>
                </c:pt>
                <c:pt idx="1244">
                  <c:v>141.54</c:v>
                </c:pt>
                <c:pt idx="1245">
                  <c:v>140.52000000000001</c:v>
                </c:pt>
                <c:pt idx="1246">
                  <c:v>141.25</c:v>
                </c:pt>
                <c:pt idx="1247">
                  <c:v>139.34</c:v>
                </c:pt>
                <c:pt idx="1248">
                  <c:v>132.76</c:v>
                </c:pt>
                <c:pt idx="1249">
                  <c:v>135.4</c:v>
                </c:pt>
                <c:pt idx="1250">
                  <c:v>136.05000000000001</c:v>
                </c:pt>
                <c:pt idx="1251">
                  <c:v>139.91</c:v>
                </c:pt>
                <c:pt idx="1252">
                  <c:v>145.61000000000001</c:v>
                </c:pt>
                <c:pt idx="1253">
                  <c:v>148.88</c:v>
                </c:pt>
                <c:pt idx="1254">
                  <c:v>147.63</c:v>
                </c:pt>
                <c:pt idx="1255">
                  <c:v>145.26</c:v>
                </c:pt>
                <c:pt idx="1256">
                  <c:v>148.29</c:v>
                </c:pt>
                <c:pt idx="1257">
                  <c:v>146.27000000000001</c:v>
                </c:pt>
              </c:numCache>
            </c:numRef>
          </c:val>
          <c:smooth val="0"/>
          <c:extLst>
            <c:ext xmlns:c16="http://schemas.microsoft.com/office/drawing/2014/chart" uri="{C3380CC4-5D6E-409C-BE32-E72D297353CC}">
              <c16:uniqueId val="{00000000-F4EB-4ABC-BB13-E36EE227335E}"/>
            </c:ext>
          </c:extLst>
        </c:ser>
        <c:ser>
          <c:idx val="1"/>
          <c:order val="1"/>
          <c:tx>
            <c:strRef>
              <c:f>NVDA!$C$1</c:f>
              <c:strCache>
                <c:ptCount val="1"/>
                <c:pt idx="0">
                  <c:v>Close</c:v>
                </c:pt>
              </c:strCache>
            </c:strRef>
          </c:tx>
          <c:spPr>
            <a:ln w="28575" cap="rnd">
              <a:solidFill>
                <a:schemeClr val="accent2"/>
              </a:solidFill>
              <a:round/>
            </a:ln>
            <a:effectLst/>
          </c:spPr>
          <c:marker>
            <c:symbol val="none"/>
          </c:marker>
          <c:cat>
            <c:numRef>
              <c:f>NVDA!$A$2:$A$1259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NVDA!$C$2:$C$1259</c:f>
              <c:numCache>
                <c:formatCode>General</c:formatCode>
                <c:ptCount val="1258"/>
                <c:pt idx="0">
                  <c:v>5.2447999999999997</c:v>
                </c:pt>
                <c:pt idx="1">
                  <c:v>5.1048</c:v>
                </c:pt>
                <c:pt idx="2">
                  <c:v>5.3070000000000004</c:v>
                </c:pt>
                <c:pt idx="3">
                  <c:v>5.1997</c:v>
                </c:pt>
                <c:pt idx="4">
                  <c:v>5.2794999999999996</c:v>
                </c:pt>
                <c:pt idx="5">
                  <c:v>5.2545000000000002</c:v>
                </c:pt>
                <c:pt idx="6">
                  <c:v>5.2723000000000004</c:v>
                </c:pt>
                <c:pt idx="7">
                  <c:v>5.5303000000000004</c:v>
                </c:pt>
                <c:pt idx="8">
                  <c:v>5.4249999999999998</c:v>
                </c:pt>
                <c:pt idx="9">
                  <c:v>5.4560000000000004</c:v>
                </c:pt>
                <c:pt idx="10">
                  <c:v>5.4184999999999999</c:v>
                </c:pt>
                <c:pt idx="11">
                  <c:v>5.2312000000000003</c:v>
                </c:pt>
                <c:pt idx="12">
                  <c:v>5.1914999999999996</c:v>
                </c:pt>
                <c:pt idx="13">
                  <c:v>5.2355</c:v>
                </c:pt>
                <c:pt idx="14">
                  <c:v>5.2184999999999997</c:v>
                </c:pt>
                <c:pt idx="15">
                  <c:v>5.3041999999999998</c:v>
                </c:pt>
                <c:pt idx="16">
                  <c:v>5.3041999999999998</c:v>
                </c:pt>
                <c:pt idx="17">
                  <c:v>5.3494999999999999</c:v>
                </c:pt>
                <c:pt idx="18">
                  <c:v>5.4335000000000004</c:v>
                </c:pt>
                <c:pt idx="19">
                  <c:v>5.6017000000000001</c:v>
                </c:pt>
                <c:pt idx="20">
                  <c:v>5.5998000000000001</c:v>
                </c:pt>
                <c:pt idx="21">
                  <c:v>5.6287000000000003</c:v>
                </c:pt>
                <c:pt idx="22">
                  <c:v>5.7073</c:v>
                </c:pt>
                <c:pt idx="23">
                  <c:v>5.7378</c:v>
                </c:pt>
                <c:pt idx="24">
                  <c:v>5.8864999999999998</c:v>
                </c:pt>
                <c:pt idx="25">
                  <c:v>5.9843000000000002</c:v>
                </c:pt>
                <c:pt idx="26">
                  <c:v>5.9705000000000004</c:v>
                </c:pt>
                <c:pt idx="27">
                  <c:v>5.9654999999999996</c:v>
                </c:pt>
                <c:pt idx="28">
                  <c:v>5.9798</c:v>
                </c:pt>
                <c:pt idx="29">
                  <c:v>5.9218000000000002</c:v>
                </c:pt>
                <c:pt idx="30">
                  <c:v>5.8079999999999998</c:v>
                </c:pt>
                <c:pt idx="31">
                  <c:v>5.8825000000000003</c:v>
                </c:pt>
                <c:pt idx="32">
                  <c:v>5.9977</c:v>
                </c:pt>
                <c:pt idx="33">
                  <c:v>5.9017999999999997</c:v>
                </c:pt>
                <c:pt idx="34">
                  <c:v>5.9264999999999999</c:v>
                </c:pt>
                <c:pt idx="35">
                  <c:v>5.9983000000000004</c:v>
                </c:pt>
                <c:pt idx="36">
                  <c:v>6.0095000000000001</c:v>
                </c:pt>
                <c:pt idx="37">
                  <c:v>6.0754999999999999</c:v>
                </c:pt>
                <c:pt idx="38">
                  <c:v>6.1079999999999997</c:v>
                </c:pt>
                <c:pt idx="39">
                  <c:v>6.2995000000000001</c:v>
                </c:pt>
                <c:pt idx="40">
                  <c:v>6.1820000000000004</c:v>
                </c:pt>
                <c:pt idx="41">
                  <c:v>6.1391999999999998</c:v>
                </c:pt>
                <c:pt idx="42">
                  <c:v>6.2232000000000003</c:v>
                </c:pt>
                <c:pt idx="43">
                  <c:v>6.2320000000000002</c:v>
                </c:pt>
                <c:pt idx="44">
                  <c:v>6.1985000000000001</c:v>
                </c:pt>
                <c:pt idx="45">
                  <c:v>6.2526999999999999</c:v>
                </c:pt>
                <c:pt idx="46">
                  <c:v>6.3215000000000003</c:v>
                </c:pt>
                <c:pt idx="47">
                  <c:v>6.2619999999999996</c:v>
                </c:pt>
                <c:pt idx="48">
                  <c:v>6.0049999999999999</c:v>
                </c:pt>
                <c:pt idx="49">
                  <c:v>6.1993</c:v>
                </c:pt>
                <c:pt idx="50">
                  <c:v>6.1384999999999996</c:v>
                </c:pt>
                <c:pt idx="51">
                  <c:v>6.1452</c:v>
                </c:pt>
                <c:pt idx="52">
                  <c:v>5.9107000000000003</c:v>
                </c:pt>
                <c:pt idx="53">
                  <c:v>6.0083000000000002</c:v>
                </c:pt>
                <c:pt idx="54">
                  <c:v>6.1782000000000004</c:v>
                </c:pt>
                <c:pt idx="55">
                  <c:v>6.2690000000000001</c:v>
                </c:pt>
                <c:pt idx="56">
                  <c:v>6.3562000000000003</c:v>
                </c:pt>
                <c:pt idx="57">
                  <c:v>6.2897999999999996</c:v>
                </c:pt>
                <c:pt idx="58">
                  <c:v>6.5743</c:v>
                </c:pt>
                <c:pt idx="59">
                  <c:v>6.6971999999999996</c:v>
                </c:pt>
                <c:pt idx="60">
                  <c:v>6.8135000000000003</c:v>
                </c:pt>
                <c:pt idx="61">
                  <c:v>6.7694999999999999</c:v>
                </c:pt>
                <c:pt idx="62">
                  <c:v>7.2447999999999997</c:v>
                </c:pt>
                <c:pt idx="63">
                  <c:v>7.4142000000000001</c:v>
                </c:pt>
                <c:pt idx="64">
                  <c:v>7.8674999999999997</c:v>
                </c:pt>
                <c:pt idx="65">
                  <c:v>7.7175000000000002</c:v>
                </c:pt>
                <c:pt idx="66">
                  <c:v>7.3517000000000001</c:v>
                </c:pt>
                <c:pt idx="67">
                  <c:v>6.8319999999999999</c:v>
                </c:pt>
                <c:pt idx="68">
                  <c:v>6.5511999999999997</c:v>
                </c:pt>
                <c:pt idx="69">
                  <c:v>6.6912000000000003</c:v>
                </c:pt>
                <c:pt idx="70">
                  <c:v>6.3150000000000004</c:v>
                </c:pt>
                <c:pt idx="71">
                  <c:v>6.7516999999999996</c:v>
                </c:pt>
                <c:pt idx="72">
                  <c:v>6.9107000000000003</c:v>
                </c:pt>
                <c:pt idx="73">
                  <c:v>6.6473000000000004</c:v>
                </c:pt>
                <c:pt idx="74">
                  <c:v>7.1128</c:v>
                </c:pt>
                <c:pt idx="75">
                  <c:v>6.8323</c:v>
                </c:pt>
                <c:pt idx="76">
                  <c:v>6.6509999999999998</c:v>
                </c:pt>
                <c:pt idx="77">
                  <c:v>6.1360000000000001</c:v>
                </c:pt>
                <c:pt idx="78">
                  <c:v>6.5270000000000001</c:v>
                </c:pt>
                <c:pt idx="79">
                  <c:v>6.1616999999999997</c:v>
                </c:pt>
                <c:pt idx="80">
                  <c:v>5.4077999999999999</c:v>
                </c:pt>
                <c:pt idx="81">
                  <c:v>6.0209999999999999</c:v>
                </c:pt>
                <c:pt idx="82">
                  <c:v>4.91</c:v>
                </c:pt>
                <c:pt idx="83">
                  <c:v>5.4317000000000002</c:v>
                </c:pt>
                <c:pt idx="84">
                  <c:v>5.0705</c:v>
                </c:pt>
                <c:pt idx="85">
                  <c:v>5.3243</c:v>
                </c:pt>
                <c:pt idx="86">
                  <c:v>5.1437999999999997</c:v>
                </c:pt>
                <c:pt idx="87">
                  <c:v>5.3171999999999997</c:v>
                </c:pt>
                <c:pt idx="88">
                  <c:v>6.2294999999999998</c:v>
                </c:pt>
                <c:pt idx="89">
                  <c:v>6.1405000000000003</c:v>
                </c:pt>
                <c:pt idx="90">
                  <c:v>6.431</c:v>
                </c:pt>
                <c:pt idx="91">
                  <c:v>6.3182999999999998</c:v>
                </c:pt>
                <c:pt idx="92">
                  <c:v>6.6398000000000001</c:v>
                </c:pt>
                <c:pt idx="93">
                  <c:v>6.59</c:v>
                </c:pt>
                <c:pt idx="94">
                  <c:v>6.0766999999999998</c:v>
                </c:pt>
                <c:pt idx="95">
                  <c:v>6.3868</c:v>
                </c:pt>
                <c:pt idx="96">
                  <c:v>6.0978000000000003</c:v>
                </c:pt>
                <c:pt idx="97">
                  <c:v>6.71</c:v>
                </c:pt>
                <c:pt idx="98">
                  <c:v>6.4756999999999998</c:v>
                </c:pt>
                <c:pt idx="99">
                  <c:v>6.6737000000000002</c:v>
                </c:pt>
                <c:pt idx="100">
                  <c:v>6.5738000000000003</c:v>
                </c:pt>
                <c:pt idx="101">
                  <c:v>6.7462999999999997</c:v>
                </c:pt>
                <c:pt idx="102">
                  <c:v>7.0987999999999998</c:v>
                </c:pt>
                <c:pt idx="103">
                  <c:v>7.0209999999999999</c:v>
                </c:pt>
                <c:pt idx="104">
                  <c:v>7.3674999999999997</c:v>
                </c:pt>
                <c:pt idx="105">
                  <c:v>7.3079999999999998</c:v>
                </c:pt>
                <c:pt idx="106">
                  <c:v>7.1761999999999997</c:v>
                </c:pt>
                <c:pt idx="107">
                  <c:v>6.7378</c:v>
                </c:pt>
                <c:pt idx="108">
                  <c:v>7.1536999999999997</c:v>
                </c:pt>
                <c:pt idx="109">
                  <c:v>7.1002000000000001</c:v>
                </c:pt>
                <c:pt idx="110">
                  <c:v>7.2397</c:v>
                </c:pt>
                <c:pt idx="111">
                  <c:v>7.4269999999999996</c:v>
                </c:pt>
                <c:pt idx="112">
                  <c:v>7.2839999999999998</c:v>
                </c:pt>
                <c:pt idx="113">
                  <c:v>7.4615</c:v>
                </c:pt>
                <c:pt idx="114">
                  <c:v>7.3070000000000004</c:v>
                </c:pt>
                <c:pt idx="115">
                  <c:v>7.0694999999999997</c:v>
                </c:pt>
                <c:pt idx="116">
                  <c:v>7.2821999999999996</c:v>
                </c:pt>
                <c:pt idx="117">
                  <c:v>7.3434999999999997</c:v>
                </c:pt>
                <c:pt idx="118">
                  <c:v>7.4447000000000001</c:v>
                </c:pt>
                <c:pt idx="119">
                  <c:v>7.6216999999999997</c:v>
                </c:pt>
                <c:pt idx="120">
                  <c:v>7.8125</c:v>
                </c:pt>
                <c:pt idx="121">
                  <c:v>8.0655000000000001</c:v>
                </c:pt>
                <c:pt idx="122">
                  <c:v>7.8025000000000002</c:v>
                </c:pt>
                <c:pt idx="123">
                  <c:v>7.78</c:v>
                </c:pt>
                <c:pt idx="124">
                  <c:v>8.0305</c:v>
                </c:pt>
                <c:pt idx="125">
                  <c:v>8.4908000000000001</c:v>
                </c:pt>
                <c:pt idx="126">
                  <c:v>8.7501999999999995</c:v>
                </c:pt>
                <c:pt idx="127">
                  <c:v>8.8055000000000003</c:v>
                </c:pt>
                <c:pt idx="128">
                  <c:v>8.9700000000000006</c:v>
                </c:pt>
                <c:pt idx="129">
                  <c:v>8.7752999999999997</c:v>
                </c:pt>
                <c:pt idx="130">
                  <c:v>9.0261999999999993</c:v>
                </c:pt>
                <c:pt idx="131">
                  <c:v>8.7177000000000007</c:v>
                </c:pt>
                <c:pt idx="132">
                  <c:v>8.5252999999999997</c:v>
                </c:pt>
                <c:pt idx="133">
                  <c:v>8.4870000000000001</c:v>
                </c:pt>
                <c:pt idx="134">
                  <c:v>8.8755000000000006</c:v>
                </c:pt>
                <c:pt idx="135">
                  <c:v>8.8062000000000005</c:v>
                </c:pt>
                <c:pt idx="136">
                  <c:v>8.8252000000000006</c:v>
                </c:pt>
                <c:pt idx="137">
                  <c:v>8.7695000000000007</c:v>
                </c:pt>
                <c:pt idx="138">
                  <c:v>8.7665000000000006</c:v>
                </c:pt>
                <c:pt idx="139">
                  <c:v>8.92</c:v>
                </c:pt>
                <c:pt idx="140">
                  <c:v>8.8049999999999997</c:v>
                </c:pt>
                <c:pt idx="141">
                  <c:v>9.0459999999999994</c:v>
                </c:pt>
                <c:pt idx="142">
                  <c:v>9.3666999999999998</c:v>
                </c:pt>
                <c:pt idx="143">
                  <c:v>8.7963000000000005</c:v>
                </c:pt>
                <c:pt idx="144">
                  <c:v>8.9324999999999992</c:v>
                </c:pt>
                <c:pt idx="145">
                  <c:v>9.1737000000000002</c:v>
                </c:pt>
                <c:pt idx="146">
                  <c:v>9.0685000000000002</c:v>
                </c:pt>
                <c:pt idx="147">
                  <c:v>9.2360000000000007</c:v>
                </c:pt>
                <c:pt idx="148">
                  <c:v>9.218</c:v>
                </c:pt>
                <c:pt idx="149">
                  <c:v>9.2612000000000005</c:v>
                </c:pt>
                <c:pt idx="150">
                  <c:v>9.5266999999999999</c:v>
                </c:pt>
                <c:pt idx="151">
                  <c:v>9.4499999999999993</c:v>
                </c:pt>
                <c:pt idx="152">
                  <c:v>9.2355</c:v>
                </c:pt>
                <c:pt idx="153">
                  <c:v>9.49</c:v>
                </c:pt>
                <c:pt idx="154">
                  <c:v>9.1549999999999994</c:v>
                </c:pt>
                <c:pt idx="155">
                  <c:v>9.1999999999999993</c:v>
                </c:pt>
                <c:pt idx="156">
                  <c:v>9.4977999999999998</c:v>
                </c:pt>
                <c:pt idx="157">
                  <c:v>9.5299999999999994</c:v>
                </c:pt>
                <c:pt idx="158">
                  <c:v>9.6122999999999994</c:v>
                </c:pt>
                <c:pt idx="159">
                  <c:v>9.8391999999999999</c:v>
                </c:pt>
                <c:pt idx="160">
                  <c:v>9.8717000000000006</c:v>
                </c:pt>
                <c:pt idx="161">
                  <c:v>10.215999999999999</c:v>
                </c:pt>
                <c:pt idx="162">
                  <c:v>10.509</c:v>
                </c:pt>
                <c:pt idx="163">
                  <c:v>10.479200000000001</c:v>
                </c:pt>
                <c:pt idx="164">
                  <c:v>10.052199999999999</c:v>
                </c:pt>
                <c:pt idx="165">
                  <c:v>10.377000000000001</c:v>
                </c:pt>
                <c:pt idx="166">
                  <c:v>10.2273</c:v>
                </c:pt>
                <c:pt idx="167">
                  <c:v>10.1348</c:v>
                </c:pt>
                <c:pt idx="168">
                  <c:v>10.201499999999999</c:v>
                </c:pt>
                <c:pt idx="169">
                  <c:v>10.5107</c:v>
                </c:pt>
                <c:pt idx="170">
                  <c:v>10.3285</c:v>
                </c:pt>
                <c:pt idx="171">
                  <c:v>10.438800000000001</c:v>
                </c:pt>
                <c:pt idx="172">
                  <c:v>10.129799999999999</c:v>
                </c:pt>
                <c:pt idx="173">
                  <c:v>10.1945</c:v>
                </c:pt>
                <c:pt idx="174">
                  <c:v>10.4215</c:v>
                </c:pt>
                <c:pt idx="175">
                  <c:v>10.2155</c:v>
                </c:pt>
                <c:pt idx="176">
                  <c:v>10.4655</c:v>
                </c:pt>
                <c:pt idx="177">
                  <c:v>10.614000000000001</c:v>
                </c:pt>
                <c:pt idx="178">
                  <c:v>10.614699999999999</c:v>
                </c:pt>
                <c:pt idx="179">
                  <c:v>11.010300000000001</c:v>
                </c:pt>
                <c:pt idx="180">
                  <c:v>11.2277</c:v>
                </c:pt>
                <c:pt idx="181">
                  <c:v>11.2867</c:v>
                </c:pt>
                <c:pt idx="182">
                  <c:v>11.3355</c:v>
                </c:pt>
                <c:pt idx="183">
                  <c:v>11.1995</c:v>
                </c:pt>
                <c:pt idx="184">
                  <c:v>11.164999999999999</c:v>
                </c:pt>
                <c:pt idx="185">
                  <c:v>10.85</c:v>
                </c:pt>
                <c:pt idx="186">
                  <c:v>11.440300000000001</c:v>
                </c:pt>
                <c:pt idx="187">
                  <c:v>11.443</c:v>
                </c:pt>
                <c:pt idx="188">
                  <c:v>11.564</c:v>
                </c:pt>
                <c:pt idx="189">
                  <c:v>12.337</c:v>
                </c:pt>
                <c:pt idx="190">
                  <c:v>12.2607</c:v>
                </c:pt>
                <c:pt idx="191">
                  <c:v>12.138500000000001</c:v>
                </c:pt>
                <c:pt idx="192">
                  <c:v>12.141</c:v>
                </c:pt>
                <c:pt idx="193">
                  <c:v>12.6835</c:v>
                </c:pt>
                <c:pt idx="194">
                  <c:v>12.7203</c:v>
                </c:pt>
                <c:pt idx="195">
                  <c:v>12.75</c:v>
                </c:pt>
                <c:pt idx="196">
                  <c:v>12.773</c:v>
                </c:pt>
                <c:pt idx="197">
                  <c:v>12.628299999999999</c:v>
                </c:pt>
                <c:pt idx="198">
                  <c:v>13.1477</c:v>
                </c:pt>
                <c:pt idx="199">
                  <c:v>13.374499999999999</c:v>
                </c:pt>
                <c:pt idx="200">
                  <c:v>13.821</c:v>
                </c:pt>
                <c:pt idx="201">
                  <c:v>14.346500000000001</c:v>
                </c:pt>
                <c:pt idx="202">
                  <c:v>13.015499999999999</c:v>
                </c:pt>
                <c:pt idx="203">
                  <c:v>12.6225</c:v>
                </c:pt>
                <c:pt idx="204">
                  <c:v>11.913</c:v>
                </c:pt>
                <c:pt idx="205">
                  <c:v>12.715</c:v>
                </c:pt>
                <c:pt idx="206">
                  <c:v>12.3118</c:v>
                </c:pt>
                <c:pt idx="207">
                  <c:v>12.1645</c:v>
                </c:pt>
                <c:pt idx="208">
                  <c:v>12.872199999999999</c:v>
                </c:pt>
                <c:pt idx="209">
                  <c:v>12.991</c:v>
                </c:pt>
                <c:pt idx="210">
                  <c:v>12.5145</c:v>
                </c:pt>
                <c:pt idx="211">
                  <c:v>12.4635</c:v>
                </c:pt>
                <c:pt idx="212">
                  <c:v>12.1892</c:v>
                </c:pt>
                <c:pt idx="213">
                  <c:v>12.517300000000001</c:v>
                </c:pt>
                <c:pt idx="214">
                  <c:v>12.637700000000001</c:v>
                </c:pt>
                <c:pt idx="215">
                  <c:v>12.123699999999999</c:v>
                </c:pt>
                <c:pt idx="216">
                  <c:v>12.348000000000001</c:v>
                </c:pt>
                <c:pt idx="217">
                  <c:v>12.873699999999999</c:v>
                </c:pt>
                <c:pt idx="218">
                  <c:v>13.035</c:v>
                </c:pt>
                <c:pt idx="219">
                  <c:v>13.2257</c:v>
                </c:pt>
                <c:pt idx="220">
                  <c:v>13.5305</c:v>
                </c:pt>
                <c:pt idx="221">
                  <c:v>13.6145</c:v>
                </c:pt>
                <c:pt idx="222">
                  <c:v>13.0623</c:v>
                </c:pt>
                <c:pt idx="223">
                  <c:v>13.6425</c:v>
                </c:pt>
                <c:pt idx="224">
                  <c:v>13.736499999999999</c:v>
                </c:pt>
                <c:pt idx="225">
                  <c:v>13.964</c:v>
                </c:pt>
                <c:pt idx="226">
                  <c:v>13.838699999999999</c:v>
                </c:pt>
                <c:pt idx="227">
                  <c:v>13.762700000000001</c:v>
                </c:pt>
                <c:pt idx="228">
                  <c:v>14.226000000000001</c:v>
                </c:pt>
                <c:pt idx="229">
                  <c:v>14.2483</c:v>
                </c:pt>
                <c:pt idx="230">
                  <c:v>14.0953</c:v>
                </c:pt>
                <c:pt idx="231">
                  <c:v>13.97</c:v>
                </c:pt>
                <c:pt idx="232">
                  <c:v>13.811500000000001</c:v>
                </c:pt>
                <c:pt idx="233">
                  <c:v>13.4978</c:v>
                </c:pt>
                <c:pt idx="234">
                  <c:v>13.6455</c:v>
                </c:pt>
                <c:pt idx="235">
                  <c:v>13.524699999999999</c:v>
                </c:pt>
                <c:pt idx="236">
                  <c:v>13.361000000000001</c:v>
                </c:pt>
                <c:pt idx="237">
                  <c:v>13.590299999999999</c:v>
                </c:pt>
                <c:pt idx="238">
                  <c:v>13.1412</c:v>
                </c:pt>
                <c:pt idx="239">
                  <c:v>13.396800000000001</c:v>
                </c:pt>
                <c:pt idx="240">
                  <c:v>12.627000000000001</c:v>
                </c:pt>
                <c:pt idx="241">
                  <c:v>13.023999999999999</c:v>
                </c:pt>
                <c:pt idx="242">
                  <c:v>12.534000000000001</c:v>
                </c:pt>
                <c:pt idx="243">
                  <c:v>12.5808</c:v>
                </c:pt>
                <c:pt idx="244">
                  <c:v>13.019500000000001</c:v>
                </c:pt>
                <c:pt idx="245">
                  <c:v>13.7942</c:v>
                </c:pt>
                <c:pt idx="246">
                  <c:v>14.16</c:v>
                </c:pt>
                <c:pt idx="247">
                  <c:v>14.561999999999999</c:v>
                </c:pt>
                <c:pt idx="248">
                  <c:v>13.630699999999999</c:v>
                </c:pt>
                <c:pt idx="249">
                  <c:v>12.77</c:v>
                </c:pt>
                <c:pt idx="250">
                  <c:v>13.417999999999999</c:v>
                </c:pt>
                <c:pt idx="251">
                  <c:v>13.4567</c:v>
                </c:pt>
                <c:pt idx="252">
                  <c:v>13.297000000000001</c:v>
                </c:pt>
                <c:pt idx="253">
                  <c:v>13.5153</c:v>
                </c:pt>
                <c:pt idx="254">
                  <c:v>13.4222</c:v>
                </c:pt>
                <c:pt idx="255">
                  <c:v>13.428800000000001</c:v>
                </c:pt>
                <c:pt idx="256">
                  <c:v>13.440300000000001</c:v>
                </c:pt>
                <c:pt idx="257">
                  <c:v>13.0878</c:v>
                </c:pt>
                <c:pt idx="258">
                  <c:v>13.14</c:v>
                </c:pt>
                <c:pt idx="259">
                  <c:v>12.957800000000001</c:v>
                </c:pt>
                <c:pt idx="260">
                  <c:v>13.2347</c:v>
                </c:pt>
                <c:pt idx="261">
                  <c:v>13.261200000000001</c:v>
                </c:pt>
                <c:pt idx="262">
                  <c:v>13.4015</c:v>
                </c:pt>
                <c:pt idx="263">
                  <c:v>13.39</c:v>
                </c:pt>
                <c:pt idx="264">
                  <c:v>13.544499999999999</c:v>
                </c:pt>
                <c:pt idx="265">
                  <c:v>13.396000000000001</c:v>
                </c:pt>
                <c:pt idx="266">
                  <c:v>13.558299999999999</c:v>
                </c:pt>
                <c:pt idx="267">
                  <c:v>13.6067</c:v>
                </c:pt>
                <c:pt idx="268">
                  <c:v>13.35</c:v>
                </c:pt>
                <c:pt idx="269">
                  <c:v>12.9307</c:v>
                </c:pt>
                <c:pt idx="270">
                  <c:v>12.972200000000001</c:v>
                </c:pt>
                <c:pt idx="271">
                  <c:v>13.013299999999999</c:v>
                </c:pt>
                <c:pt idx="272">
                  <c:v>13.3088</c:v>
                </c:pt>
                <c:pt idx="273">
                  <c:v>13.3605</c:v>
                </c:pt>
                <c:pt idx="274">
                  <c:v>13.2425</c:v>
                </c:pt>
                <c:pt idx="275">
                  <c:v>13.3413</c:v>
                </c:pt>
                <c:pt idx="276">
                  <c:v>13.272</c:v>
                </c:pt>
                <c:pt idx="277">
                  <c:v>13.3322</c:v>
                </c:pt>
                <c:pt idx="278">
                  <c:v>13.2782</c:v>
                </c:pt>
                <c:pt idx="279">
                  <c:v>13.0092</c:v>
                </c:pt>
                <c:pt idx="280">
                  <c:v>12.9937</c:v>
                </c:pt>
                <c:pt idx="281">
                  <c:v>12.9</c:v>
                </c:pt>
                <c:pt idx="282">
                  <c:v>12.943199999999999</c:v>
                </c:pt>
                <c:pt idx="283">
                  <c:v>13.145799999999999</c:v>
                </c:pt>
                <c:pt idx="284">
                  <c:v>13.055</c:v>
                </c:pt>
                <c:pt idx="285">
                  <c:v>13.1135</c:v>
                </c:pt>
                <c:pt idx="286">
                  <c:v>13.4047</c:v>
                </c:pt>
                <c:pt idx="287">
                  <c:v>12.6145</c:v>
                </c:pt>
                <c:pt idx="288">
                  <c:v>13.343999999999999</c:v>
                </c:pt>
                <c:pt idx="289">
                  <c:v>13.2767</c:v>
                </c:pt>
                <c:pt idx="290">
                  <c:v>13.621499999999999</c:v>
                </c:pt>
                <c:pt idx="291">
                  <c:v>13.4847</c:v>
                </c:pt>
                <c:pt idx="292">
                  <c:v>13.531700000000001</c:v>
                </c:pt>
                <c:pt idx="293">
                  <c:v>13.200200000000001</c:v>
                </c:pt>
                <c:pt idx="294">
                  <c:v>12.859500000000001</c:v>
                </c:pt>
                <c:pt idx="295">
                  <c:v>13.0253</c:v>
                </c:pt>
                <c:pt idx="296">
                  <c:v>13.3658</c:v>
                </c:pt>
                <c:pt idx="297">
                  <c:v>13.8675</c:v>
                </c:pt>
                <c:pt idx="298">
                  <c:v>13.7125</c:v>
                </c:pt>
                <c:pt idx="299">
                  <c:v>13.6532</c:v>
                </c:pt>
                <c:pt idx="300">
                  <c:v>13.4353</c:v>
                </c:pt>
                <c:pt idx="301">
                  <c:v>12.9178</c:v>
                </c:pt>
                <c:pt idx="302">
                  <c:v>13.051</c:v>
                </c:pt>
                <c:pt idx="303">
                  <c:v>12.989699999999999</c:v>
                </c:pt>
                <c:pt idx="304">
                  <c:v>13.237</c:v>
                </c:pt>
                <c:pt idx="305">
                  <c:v>13.556800000000001</c:v>
                </c:pt>
                <c:pt idx="306">
                  <c:v>13.5305</c:v>
                </c:pt>
                <c:pt idx="307">
                  <c:v>13.664300000000001</c:v>
                </c:pt>
                <c:pt idx="308">
                  <c:v>13.590999999999999</c:v>
                </c:pt>
                <c:pt idx="309">
                  <c:v>14.438800000000001</c:v>
                </c:pt>
                <c:pt idx="310">
                  <c:v>14.263299999999999</c:v>
                </c:pt>
                <c:pt idx="311">
                  <c:v>14.764200000000001</c:v>
                </c:pt>
                <c:pt idx="312">
                  <c:v>15.2507</c:v>
                </c:pt>
                <c:pt idx="313">
                  <c:v>14.9613</c:v>
                </c:pt>
                <c:pt idx="314">
                  <c:v>15.3302</c:v>
                </c:pt>
                <c:pt idx="315">
                  <c:v>14.906000000000001</c:v>
                </c:pt>
                <c:pt idx="316">
                  <c:v>14.829000000000001</c:v>
                </c:pt>
                <c:pt idx="317">
                  <c:v>14.926500000000001</c:v>
                </c:pt>
                <c:pt idx="318">
                  <c:v>14.3558</c:v>
                </c:pt>
                <c:pt idx="319">
                  <c:v>14.141999999999999</c:v>
                </c:pt>
                <c:pt idx="320">
                  <c:v>14.499000000000001</c:v>
                </c:pt>
                <c:pt idx="321">
                  <c:v>13.307499999999999</c:v>
                </c:pt>
                <c:pt idx="322">
                  <c:v>13.714499999999999</c:v>
                </c:pt>
                <c:pt idx="323">
                  <c:v>13.841799999999999</c:v>
                </c:pt>
                <c:pt idx="324">
                  <c:v>13.4062</c:v>
                </c:pt>
                <c:pt idx="325">
                  <c:v>12.8048</c:v>
                </c:pt>
                <c:pt idx="326">
                  <c:v>12.370200000000001</c:v>
                </c:pt>
                <c:pt idx="327">
                  <c:v>12.461499999999999</c:v>
                </c:pt>
                <c:pt idx="328">
                  <c:v>11.593299999999999</c:v>
                </c:pt>
                <c:pt idx="329">
                  <c:v>12.520300000000001</c:v>
                </c:pt>
                <c:pt idx="330">
                  <c:v>12.468299999999999</c:v>
                </c:pt>
                <c:pt idx="331">
                  <c:v>12.993499999999999</c:v>
                </c:pt>
                <c:pt idx="332">
                  <c:v>12.856</c:v>
                </c:pt>
                <c:pt idx="333">
                  <c:v>13.1912</c:v>
                </c:pt>
                <c:pt idx="334">
                  <c:v>13.2913</c:v>
                </c:pt>
                <c:pt idx="335">
                  <c:v>13.3413</c:v>
                </c:pt>
                <c:pt idx="336">
                  <c:v>12.7225</c:v>
                </c:pt>
                <c:pt idx="337">
                  <c:v>12.845700000000001</c:v>
                </c:pt>
                <c:pt idx="338">
                  <c:v>13.186199999999999</c:v>
                </c:pt>
                <c:pt idx="339">
                  <c:v>13.0708</c:v>
                </c:pt>
                <c:pt idx="340">
                  <c:v>12.643000000000001</c:v>
                </c:pt>
                <c:pt idx="341">
                  <c:v>12.5352</c:v>
                </c:pt>
                <c:pt idx="342">
                  <c:v>12.8392</c:v>
                </c:pt>
                <c:pt idx="343">
                  <c:v>12.9482</c:v>
                </c:pt>
                <c:pt idx="344">
                  <c:v>12.871700000000001</c:v>
                </c:pt>
                <c:pt idx="345">
                  <c:v>13.3483</c:v>
                </c:pt>
                <c:pt idx="346">
                  <c:v>13.8118</c:v>
                </c:pt>
                <c:pt idx="347">
                  <c:v>13.987500000000001</c:v>
                </c:pt>
                <c:pt idx="348">
                  <c:v>13.861499999999999</c:v>
                </c:pt>
                <c:pt idx="349">
                  <c:v>14.1435</c:v>
                </c:pt>
                <c:pt idx="350">
                  <c:v>14.317</c:v>
                </c:pt>
                <c:pt idx="351">
                  <c:v>14.4</c:v>
                </c:pt>
                <c:pt idx="352">
                  <c:v>15.209</c:v>
                </c:pt>
                <c:pt idx="353">
                  <c:v>15.679500000000001</c:v>
                </c:pt>
                <c:pt idx="354">
                  <c:v>15.276999999999999</c:v>
                </c:pt>
                <c:pt idx="355">
                  <c:v>16.1373</c:v>
                </c:pt>
                <c:pt idx="356">
                  <c:v>15.9125</c:v>
                </c:pt>
                <c:pt idx="357">
                  <c:v>15.361700000000001</c:v>
                </c:pt>
                <c:pt idx="358">
                  <c:v>15.1713</c:v>
                </c:pt>
                <c:pt idx="359">
                  <c:v>15.3605</c:v>
                </c:pt>
                <c:pt idx="360">
                  <c:v>14.850300000000001</c:v>
                </c:pt>
                <c:pt idx="361">
                  <c:v>15.2653</c:v>
                </c:pt>
                <c:pt idx="362">
                  <c:v>15.478</c:v>
                </c:pt>
                <c:pt idx="363">
                  <c:v>15.3818</c:v>
                </c:pt>
                <c:pt idx="364">
                  <c:v>15.2767</c:v>
                </c:pt>
                <c:pt idx="365">
                  <c:v>15.3247</c:v>
                </c:pt>
                <c:pt idx="366">
                  <c:v>15.009499999999999</c:v>
                </c:pt>
                <c:pt idx="367">
                  <c:v>14.8368</c:v>
                </c:pt>
                <c:pt idx="368">
                  <c:v>14.3512</c:v>
                </c:pt>
                <c:pt idx="369">
                  <c:v>14.458500000000001</c:v>
                </c:pt>
                <c:pt idx="370">
                  <c:v>14.523</c:v>
                </c:pt>
                <c:pt idx="371">
                  <c:v>14.8123</c:v>
                </c:pt>
                <c:pt idx="372">
                  <c:v>14.265700000000001</c:v>
                </c:pt>
                <c:pt idx="373">
                  <c:v>14.3062</c:v>
                </c:pt>
                <c:pt idx="374">
                  <c:v>13.7585</c:v>
                </c:pt>
                <c:pt idx="375">
                  <c:v>13.6652</c:v>
                </c:pt>
                <c:pt idx="376">
                  <c:v>14.243</c:v>
                </c:pt>
                <c:pt idx="377">
                  <c:v>14.1655</c:v>
                </c:pt>
                <c:pt idx="378">
                  <c:v>14.015700000000001</c:v>
                </c:pt>
                <c:pt idx="379">
                  <c:v>14.065799999999999</c:v>
                </c:pt>
                <c:pt idx="380">
                  <c:v>14.612500000000001</c:v>
                </c:pt>
                <c:pt idx="381">
                  <c:v>14.9917</c:v>
                </c:pt>
                <c:pt idx="382">
                  <c:v>15.612</c:v>
                </c:pt>
                <c:pt idx="383">
                  <c:v>15.6477</c:v>
                </c:pt>
                <c:pt idx="384">
                  <c:v>15.7</c:v>
                </c:pt>
                <c:pt idx="385">
                  <c:v>15.488</c:v>
                </c:pt>
                <c:pt idx="386">
                  <c:v>16.244499999999999</c:v>
                </c:pt>
                <c:pt idx="387">
                  <c:v>16.264500000000002</c:v>
                </c:pt>
                <c:pt idx="388">
                  <c:v>16.778199999999998</c:v>
                </c:pt>
                <c:pt idx="389">
                  <c:v>16.9697</c:v>
                </c:pt>
                <c:pt idx="390">
                  <c:v>17.578299999999999</c:v>
                </c:pt>
                <c:pt idx="391">
                  <c:v>17.619</c:v>
                </c:pt>
                <c:pt idx="392">
                  <c:v>17.457000000000001</c:v>
                </c:pt>
                <c:pt idx="393">
                  <c:v>17.3582</c:v>
                </c:pt>
                <c:pt idx="394">
                  <c:v>17.425000000000001</c:v>
                </c:pt>
                <c:pt idx="395">
                  <c:v>17.825299999999999</c:v>
                </c:pt>
                <c:pt idx="396">
                  <c:v>18.018699999999999</c:v>
                </c:pt>
                <c:pt idx="397">
                  <c:v>17.788499999999999</c:v>
                </c:pt>
                <c:pt idx="398">
                  <c:v>17.810199999999998</c:v>
                </c:pt>
                <c:pt idx="399">
                  <c:v>18.6572</c:v>
                </c:pt>
                <c:pt idx="400">
                  <c:v>18.6388</c:v>
                </c:pt>
                <c:pt idx="401">
                  <c:v>18.427199999999999</c:v>
                </c:pt>
                <c:pt idx="402">
                  <c:v>18.886700000000001</c:v>
                </c:pt>
                <c:pt idx="403">
                  <c:v>19.057200000000002</c:v>
                </c:pt>
                <c:pt idx="404">
                  <c:v>19.205500000000001</c:v>
                </c:pt>
                <c:pt idx="405">
                  <c:v>19.030999999999999</c:v>
                </c:pt>
                <c:pt idx="406">
                  <c:v>19.984999999999999</c:v>
                </c:pt>
                <c:pt idx="407">
                  <c:v>20.026800000000001</c:v>
                </c:pt>
                <c:pt idx="408">
                  <c:v>20.002500000000001</c:v>
                </c:pt>
                <c:pt idx="409">
                  <c:v>20.212</c:v>
                </c:pt>
                <c:pt idx="410">
                  <c:v>20.486999999999998</c:v>
                </c:pt>
                <c:pt idx="411">
                  <c:v>20.698499999999999</c:v>
                </c:pt>
                <c:pt idx="412">
                  <c:v>20.371700000000001</c:v>
                </c:pt>
                <c:pt idx="413">
                  <c:v>19.902799999999999</c:v>
                </c:pt>
                <c:pt idx="414">
                  <c:v>20.0502</c:v>
                </c:pt>
                <c:pt idx="415">
                  <c:v>20.512499999999999</c:v>
                </c:pt>
                <c:pt idx="416">
                  <c:v>20.25</c:v>
                </c:pt>
                <c:pt idx="417">
                  <c:v>19.8415</c:v>
                </c:pt>
                <c:pt idx="418">
                  <c:v>18.966200000000001</c:v>
                </c:pt>
                <c:pt idx="419">
                  <c:v>18.161000000000001</c:v>
                </c:pt>
                <c:pt idx="420">
                  <c:v>18.779800000000002</c:v>
                </c:pt>
                <c:pt idx="421">
                  <c:v>18.611999999999998</c:v>
                </c:pt>
                <c:pt idx="422">
                  <c:v>19.41</c:v>
                </c:pt>
                <c:pt idx="423">
                  <c:v>19.594000000000001</c:v>
                </c:pt>
                <c:pt idx="424">
                  <c:v>19.558</c:v>
                </c:pt>
                <c:pt idx="425">
                  <c:v>19.294</c:v>
                </c:pt>
                <c:pt idx="426">
                  <c:v>19.207999999999998</c:v>
                </c:pt>
                <c:pt idx="427">
                  <c:v>19.503</c:v>
                </c:pt>
                <c:pt idx="428">
                  <c:v>19.661999999999999</c:v>
                </c:pt>
                <c:pt idx="429">
                  <c:v>19.498999999999999</c:v>
                </c:pt>
                <c:pt idx="430">
                  <c:v>19.75</c:v>
                </c:pt>
                <c:pt idx="431">
                  <c:v>19.815000000000001</c:v>
                </c:pt>
                <c:pt idx="432">
                  <c:v>20.274000000000001</c:v>
                </c:pt>
                <c:pt idx="433">
                  <c:v>20.637</c:v>
                </c:pt>
                <c:pt idx="434">
                  <c:v>20.366</c:v>
                </c:pt>
                <c:pt idx="435">
                  <c:v>20.295000000000002</c:v>
                </c:pt>
                <c:pt idx="436">
                  <c:v>19.936</c:v>
                </c:pt>
                <c:pt idx="437">
                  <c:v>19.699000000000002</c:v>
                </c:pt>
                <c:pt idx="438">
                  <c:v>19.905000000000001</c:v>
                </c:pt>
                <c:pt idx="439">
                  <c:v>20.187999999999999</c:v>
                </c:pt>
                <c:pt idx="440">
                  <c:v>19.95</c:v>
                </c:pt>
                <c:pt idx="441">
                  <c:v>19.457999999999998</c:v>
                </c:pt>
                <c:pt idx="442">
                  <c:v>19.04</c:v>
                </c:pt>
                <c:pt idx="443">
                  <c:v>19.797999999999998</c:v>
                </c:pt>
                <c:pt idx="444">
                  <c:v>20.815999999999999</c:v>
                </c:pt>
                <c:pt idx="445">
                  <c:v>21.957999999999998</c:v>
                </c:pt>
                <c:pt idx="446">
                  <c:v>21.792999999999999</c:v>
                </c:pt>
                <c:pt idx="447">
                  <c:v>22.213000000000001</c:v>
                </c:pt>
                <c:pt idx="448">
                  <c:v>22.068000000000001</c:v>
                </c:pt>
                <c:pt idx="449">
                  <c:v>22.635999999999999</c:v>
                </c:pt>
                <c:pt idx="450">
                  <c:v>22.687999999999999</c:v>
                </c:pt>
                <c:pt idx="451">
                  <c:v>22.385000000000002</c:v>
                </c:pt>
                <c:pt idx="452">
                  <c:v>22.440999999999999</c:v>
                </c:pt>
                <c:pt idx="453">
                  <c:v>22.396000000000001</c:v>
                </c:pt>
                <c:pt idx="454">
                  <c:v>22.843</c:v>
                </c:pt>
                <c:pt idx="455">
                  <c:v>22.661999999999999</c:v>
                </c:pt>
                <c:pt idx="456">
                  <c:v>22.338999999999999</c:v>
                </c:pt>
                <c:pt idx="457">
                  <c:v>22.177</c:v>
                </c:pt>
                <c:pt idx="458">
                  <c:v>22.478000000000002</c:v>
                </c:pt>
                <c:pt idx="459">
                  <c:v>22.152000000000001</c:v>
                </c:pt>
                <c:pt idx="460">
                  <c:v>22.242000000000001</c:v>
                </c:pt>
                <c:pt idx="461">
                  <c:v>22.341000000000001</c:v>
                </c:pt>
                <c:pt idx="462">
                  <c:v>22.242000000000001</c:v>
                </c:pt>
                <c:pt idx="463">
                  <c:v>21.9</c:v>
                </c:pt>
                <c:pt idx="464">
                  <c:v>21.113</c:v>
                </c:pt>
                <c:pt idx="465">
                  <c:v>21.245999999999999</c:v>
                </c:pt>
                <c:pt idx="466">
                  <c:v>21.940999999999999</c:v>
                </c:pt>
                <c:pt idx="467">
                  <c:v>22.481999999999999</c:v>
                </c:pt>
                <c:pt idx="468">
                  <c:v>22.081</c:v>
                </c:pt>
                <c:pt idx="469">
                  <c:v>21.66</c:v>
                </c:pt>
                <c:pt idx="470">
                  <c:v>20.699000000000002</c:v>
                </c:pt>
                <c:pt idx="471">
                  <c:v>20.516999999999999</c:v>
                </c:pt>
                <c:pt idx="472">
                  <c:v>20.716000000000001</c:v>
                </c:pt>
                <c:pt idx="473">
                  <c:v>20.742000000000001</c:v>
                </c:pt>
                <c:pt idx="474">
                  <c:v>19.731999999999999</c:v>
                </c:pt>
                <c:pt idx="475">
                  <c:v>20.451000000000001</c:v>
                </c:pt>
                <c:pt idx="476">
                  <c:v>20.7</c:v>
                </c:pt>
                <c:pt idx="477">
                  <c:v>21.074999999999999</c:v>
                </c:pt>
                <c:pt idx="478">
                  <c:v>20.831</c:v>
                </c:pt>
                <c:pt idx="479">
                  <c:v>20.695</c:v>
                </c:pt>
                <c:pt idx="480">
                  <c:v>20.670999999999999</c:v>
                </c:pt>
                <c:pt idx="481">
                  <c:v>20.939</c:v>
                </c:pt>
                <c:pt idx="482">
                  <c:v>21.745999999999999</c:v>
                </c:pt>
                <c:pt idx="483">
                  <c:v>21.861999999999998</c:v>
                </c:pt>
                <c:pt idx="484">
                  <c:v>22.222000000000001</c:v>
                </c:pt>
                <c:pt idx="485">
                  <c:v>22.29</c:v>
                </c:pt>
                <c:pt idx="486">
                  <c:v>22.103000000000002</c:v>
                </c:pt>
                <c:pt idx="487">
                  <c:v>22.692</c:v>
                </c:pt>
                <c:pt idx="488">
                  <c:v>22.725999999999999</c:v>
                </c:pt>
                <c:pt idx="489">
                  <c:v>23.166</c:v>
                </c:pt>
                <c:pt idx="490">
                  <c:v>24.716999999999999</c:v>
                </c:pt>
                <c:pt idx="491">
                  <c:v>24.451000000000001</c:v>
                </c:pt>
                <c:pt idx="492">
                  <c:v>24.940999999999999</c:v>
                </c:pt>
                <c:pt idx="493">
                  <c:v>25.567</c:v>
                </c:pt>
                <c:pt idx="494">
                  <c:v>25.827000000000002</c:v>
                </c:pt>
                <c:pt idx="495">
                  <c:v>26.401</c:v>
                </c:pt>
                <c:pt idx="496">
                  <c:v>26.597999999999999</c:v>
                </c:pt>
                <c:pt idx="497">
                  <c:v>29.800999999999998</c:v>
                </c:pt>
                <c:pt idx="498">
                  <c:v>29.751999999999999</c:v>
                </c:pt>
                <c:pt idx="499">
                  <c:v>30.803999999999998</c:v>
                </c:pt>
                <c:pt idx="500">
                  <c:v>30.657</c:v>
                </c:pt>
                <c:pt idx="501">
                  <c:v>29.459</c:v>
                </c:pt>
                <c:pt idx="502">
                  <c:v>30.39</c:v>
                </c:pt>
                <c:pt idx="503">
                  <c:v>30.39</c:v>
                </c:pt>
                <c:pt idx="504">
                  <c:v>30.024999999999999</c:v>
                </c:pt>
                <c:pt idx="505">
                  <c:v>30.202999999999999</c:v>
                </c:pt>
                <c:pt idx="506">
                  <c:v>29.260999999999999</c:v>
                </c:pt>
                <c:pt idx="507">
                  <c:v>31.675000000000001</c:v>
                </c:pt>
                <c:pt idx="508">
                  <c:v>32.984999999999999</c:v>
                </c:pt>
                <c:pt idx="509">
                  <c:v>31.956</c:v>
                </c:pt>
                <c:pt idx="510">
                  <c:v>31.745999999999999</c:v>
                </c:pt>
                <c:pt idx="511">
                  <c:v>32.673999999999999</c:v>
                </c:pt>
                <c:pt idx="512">
                  <c:v>31.503</c:v>
                </c:pt>
                <c:pt idx="513">
                  <c:v>33.375999999999998</c:v>
                </c:pt>
                <c:pt idx="514">
                  <c:v>32.676000000000002</c:v>
                </c:pt>
                <c:pt idx="515">
                  <c:v>31.434999999999999</c:v>
                </c:pt>
                <c:pt idx="516">
                  <c:v>32.125999999999998</c:v>
                </c:pt>
                <c:pt idx="517">
                  <c:v>30.693000000000001</c:v>
                </c:pt>
                <c:pt idx="518">
                  <c:v>30.036999999999999</c:v>
                </c:pt>
                <c:pt idx="519">
                  <c:v>32.427</c:v>
                </c:pt>
                <c:pt idx="520">
                  <c:v>31.826000000000001</c:v>
                </c:pt>
                <c:pt idx="521">
                  <c:v>30.49</c:v>
                </c:pt>
                <c:pt idx="522">
                  <c:v>30.198</c:v>
                </c:pt>
                <c:pt idx="523">
                  <c:v>28.161000000000001</c:v>
                </c:pt>
                <c:pt idx="524">
                  <c:v>28.337</c:v>
                </c:pt>
                <c:pt idx="525">
                  <c:v>30.459</c:v>
                </c:pt>
                <c:pt idx="526">
                  <c:v>28.387</c:v>
                </c:pt>
                <c:pt idx="527">
                  <c:v>27.800999999999998</c:v>
                </c:pt>
                <c:pt idx="528">
                  <c:v>27.719000000000001</c:v>
                </c:pt>
                <c:pt idx="529">
                  <c:v>29.074999999999999</c:v>
                </c:pt>
                <c:pt idx="530">
                  <c:v>29.4</c:v>
                </c:pt>
                <c:pt idx="531">
                  <c:v>29.64</c:v>
                </c:pt>
                <c:pt idx="532">
                  <c:v>30.945</c:v>
                </c:pt>
                <c:pt idx="533">
                  <c:v>30.321999999999999</c:v>
                </c:pt>
                <c:pt idx="534">
                  <c:v>30.001000000000001</c:v>
                </c:pt>
                <c:pt idx="535">
                  <c:v>29.585999999999999</c:v>
                </c:pt>
                <c:pt idx="536">
                  <c:v>29.411000000000001</c:v>
                </c:pt>
                <c:pt idx="537">
                  <c:v>30.120999999999999</c:v>
                </c:pt>
                <c:pt idx="538">
                  <c:v>29.29</c:v>
                </c:pt>
                <c:pt idx="539">
                  <c:v>27.603999999999999</c:v>
                </c:pt>
                <c:pt idx="540">
                  <c:v>28.178000000000001</c:v>
                </c:pt>
                <c:pt idx="541">
                  <c:v>27.247</c:v>
                </c:pt>
                <c:pt idx="542">
                  <c:v>27.4</c:v>
                </c:pt>
                <c:pt idx="543">
                  <c:v>27.817</c:v>
                </c:pt>
                <c:pt idx="544">
                  <c:v>27.998999999999999</c:v>
                </c:pt>
                <c:pt idx="545">
                  <c:v>26.574999999999999</c:v>
                </c:pt>
                <c:pt idx="546">
                  <c:v>26.942</c:v>
                </c:pt>
                <c:pt idx="547">
                  <c:v>25.902999999999999</c:v>
                </c:pt>
                <c:pt idx="548">
                  <c:v>25.067</c:v>
                </c:pt>
                <c:pt idx="549">
                  <c:v>24.15</c:v>
                </c:pt>
                <c:pt idx="550">
                  <c:v>23.373999999999999</c:v>
                </c:pt>
                <c:pt idx="551">
                  <c:v>23.372</c:v>
                </c:pt>
                <c:pt idx="552">
                  <c:v>22.324000000000002</c:v>
                </c:pt>
                <c:pt idx="553">
                  <c:v>22.771999999999998</c:v>
                </c:pt>
                <c:pt idx="554">
                  <c:v>21.943999999999999</c:v>
                </c:pt>
                <c:pt idx="555">
                  <c:v>22.84</c:v>
                </c:pt>
                <c:pt idx="556">
                  <c:v>24.486000000000001</c:v>
                </c:pt>
                <c:pt idx="557">
                  <c:v>24.638000000000002</c:v>
                </c:pt>
                <c:pt idx="558">
                  <c:v>25.242000000000001</c:v>
                </c:pt>
                <c:pt idx="559">
                  <c:v>23.948</c:v>
                </c:pt>
                <c:pt idx="560">
                  <c:v>24.318999999999999</c:v>
                </c:pt>
                <c:pt idx="561">
                  <c:v>24.728000000000002</c:v>
                </c:pt>
                <c:pt idx="562">
                  <c:v>25.108000000000001</c:v>
                </c:pt>
                <c:pt idx="563">
                  <c:v>26.704999999999998</c:v>
                </c:pt>
                <c:pt idx="564">
                  <c:v>25.824000000000002</c:v>
                </c:pt>
                <c:pt idx="565">
                  <c:v>23.949000000000002</c:v>
                </c:pt>
                <c:pt idx="566">
                  <c:v>24.266999999999999</c:v>
                </c:pt>
                <c:pt idx="567">
                  <c:v>26.495000000000001</c:v>
                </c:pt>
                <c:pt idx="568">
                  <c:v>26.510999999999999</c:v>
                </c:pt>
                <c:pt idx="569">
                  <c:v>24.507000000000001</c:v>
                </c:pt>
                <c:pt idx="570">
                  <c:v>23.641999999999999</c:v>
                </c:pt>
                <c:pt idx="571">
                  <c:v>23.39</c:v>
                </c:pt>
                <c:pt idx="572">
                  <c:v>22.387</c:v>
                </c:pt>
                <c:pt idx="573">
                  <c:v>23.748000000000001</c:v>
                </c:pt>
                <c:pt idx="574">
                  <c:v>24.157</c:v>
                </c:pt>
                <c:pt idx="575">
                  <c:v>24.385000000000002</c:v>
                </c:pt>
                <c:pt idx="576">
                  <c:v>23.477</c:v>
                </c:pt>
                <c:pt idx="577">
                  <c:v>24.22</c:v>
                </c:pt>
                <c:pt idx="578">
                  <c:v>23.713999999999999</c:v>
                </c:pt>
                <c:pt idx="579">
                  <c:v>22.936</c:v>
                </c:pt>
                <c:pt idx="580">
                  <c:v>21.352</c:v>
                </c:pt>
                <c:pt idx="581">
                  <c:v>21.513999999999999</c:v>
                </c:pt>
                <c:pt idx="582">
                  <c:v>23.013999999999999</c:v>
                </c:pt>
                <c:pt idx="583">
                  <c:v>22.658000000000001</c:v>
                </c:pt>
                <c:pt idx="584">
                  <c:v>22.1</c:v>
                </c:pt>
                <c:pt idx="585">
                  <c:v>21.33</c:v>
                </c:pt>
                <c:pt idx="586">
                  <c:v>22.972999999999999</c:v>
                </c:pt>
                <c:pt idx="587">
                  <c:v>24.495999999999999</c:v>
                </c:pt>
                <c:pt idx="588">
                  <c:v>24.765999999999998</c:v>
                </c:pt>
                <c:pt idx="589">
                  <c:v>26.452999999999999</c:v>
                </c:pt>
                <c:pt idx="590">
                  <c:v>26.734000000000002</c:v>
                </c:pt>
                <c:pt idx="591">
                  <c:v>26.524000000000001</c:v>
                </c:pt>
                <c:pt idx="592">
                  <c:v>25.634</c:v>
                </c:pt>
                <c:pt idx="593">
                  <c:v>28.15</c:v>
                </c:pt>
                <c:pt idx="594">
                  <c:v>27.692</c:v>
                </c:pt>
                <c:pt idx="595">
                  <c:v>28.219000000000001</c:v>
                </c:pt>
                <c:pt idx="596">
                  <c:v>28.655999999999999</c:v>
                </c:pt>
                <c:pt idx="597">
                  <c:v>27.69</c:v>
                </c:pt>
                <c:pt idx="598">
                  <c:v>27.286000000000001</c:v>
                </c:pt>
                <c:pt idx="599">
                  <c:v>26.712</c:v>
                </c:pt>
                <c:pt idx="600">
                  <c:v>27.36</c:v>
                </c:pt>
                <c:pt idx="601">
                  <c:v>25.931000000000001</c:v>
                </c:pt>
                <c:pt idx="602">
                  <c:v>24.407</c:v>
                </c:pt>
                <c:pt idx="603">
                  <c:v>24.207999999999998</c:v>
                </c:pt>
                <c:pt idx="604">
                  <c:v>23.119</c:v>
                </c:pt>
                <c:pt idx="605">
                  <c:v>21.917000000000002</c:v>
                </c:pt>
                <c:pt idx="606">
                  <c:v>21.504000000000001</c:v>
                </c:pt>
                <c:pt idx="607">
                  <c:v>22.202999999999999</c:v>
                </c:pt>
                <c:pt idx="608">
                  <c:v>21.257999999999999</c:v>
                </c:pt>
                <c:pt idx="609">
                  <c:v>21.783000000000001</c:v>
                </c:pt>
                <c:pt idx="610">
                  <c:v>22.198</c:v>
                </c:pt>
                <c:pt idx="611">
                  <c:v>21.481999999999999</c:v>
                </c:pt>
                <c:pt idx="612">
                  <c:v>20.183</c:v>
                </c:pt>
                <c:pt idx="613">
                  <c:v>19.515000000000001</c:v>
                </c:pt>
                <c:pt idx="614">
                  <c:v>19.902000000000001</c:v>
                </c:pt>
                <c:pt idx="615">
                  <c:v>18.788</c:v>
                </c:pt>
                <c:pt idx="616">
                  <c:v>18.414999999999999</c:v>
                </c:pt>
                <c:pt idx="617">
                  <c:v>19.782</c:v>
                </c:pt>
                <c:pt idx="618">
                  <c:v>18.547000000000001</c:v>
                </c:pt>
                <c:pt idx="619">
                  <c:v>19.533000000000001</c:v>
                </c:pt>
                <c:pt idx="620">
                  <c:v>19.602</c:v>
                </c:pt>
                <c:pt idx="621">
                  <c:v>20.334</c:v>
                </c:pt>
                <c:pt idx="622">
                  <c:v>18.844000000000001</c:v>
                </c:pt>
                <c:pt idx="623">
                  <c:v>18.675000000000001</c:v>
                </c:pt>
                <c:pt idx="624">
                  <c:v>16.95</c:v>
                </c:pt>
                <c:pt idx="625">
                  <c:v>17.594999999999999</c:v>
                </c:pt>
                <c:pt idx="626">
                  <c:v>16.63</c:v>
                </c:pt>
                <c:pt idx="627">
                  <c:v>16.175000000000001</c:v>
                </c:pt>
                <c:pt idx="628">
                  <c:v>17.706</c:v>
                </c:pt>
                <c:pt idx="629">
                  <c:v>17.263999999999999</c:v>
                </c:pt>
                <c:pt idx="630">
                  <c:v>18.177</c:v>
                </c:pt>
                <c:pt idx="631">
                  <c:v>16.937999999999999</c:v>
                </c:pt>
                <c:pt idx="632">
                  <c:v>17.123999999999999</c:v>
                </c:pt>
                <c:pt idx="633">
                  <c:v>16.693999999999999</c:v>
                </c:pt>
                <c:pt idx="634">
                  <c:v>16.898</c:v>
                </c:pt>
                <c:pt idx="635">
                  <c:v>16.154</c:v>
                </c:pt>
                <c:pt idx="636">
                  <c:v>16.975000000000001</c:v>
                </c:pt>
                <c:pt idx="637">
                  <c:v>17.850999999999999</c:v>
                </c:pt>
                <c:pt idx="638">
                  <c:v>18.811</c:v>
                </c:pt>
                <c:pt idx="639">
                  <c:v>18.672000000000001</c:v>
                </c:pt>
                <c:pt idx="640">
                  <c:v>18.32</c:v>
                </c:pt>
                <c:pt idx="641">
                  <c:v>19.591999999999999</c:v>
                </c:pt>
                <c:pt idx="642">
                  <c:v>18.72</c:v>
                </c:pt>
                <c:pt idx="643">
                  <c:v>18.786000000000001</c:v>
                </c:pt>
                <c:pt idx="644">
                  <c:v>18.925999999999998</c:v>
                </c:pt>
                <c:pt idx="645">
                  <c:v>18.648</c:v>
                </c:pt>
                <c:pt idx="646">
                  <c:v>18.047999999999998</c:v>
                </c:pt>
                <c:pt idx="647">
                  <c:v>16.974</c:v>
                </c:pt>
                <c:pt idx="648">
                  <c:v>15.647</c:v>
                </c:pt>
                <c:pt idx="649">
                  <c:v>15.836</c:v>
                </c:pt>
                <c:pt idx="650">
                  <c:v>16.527000000000001</c:v>
                </c:pt>
                <c:pt idx="651">
                  <c:v>15.601000000000001</c:v>
                </c:pt>
                <c:pt idx="652">
                  <c:v>15.88</c:v>
                </c:pt>
                <c:pt idx="653">
                  <c:v>16.565999999999999</c:v>
                </c:pt>
                <c:pt idx="654">
                  <c:v>16.36</c:v>
                </c:pt>
                <c:pt idx="655">
                  <c:v>16.225000000000001</c:v>
                </c:pt>
                <c:pt idx="656">
                  <c:v>17.126000000000001</c:v>
                </c:pt>
                <c:pt idx="657">
                  <c:v>16.869</c:v>
                </c:pt>
                <c:pt idx="658">
                  <c:v>15.981999999999999</c:v>
                </c:pt>
                <c:pt idx="659">
                  <c:v>15.542</c:v>
                </c:pt>
                <c:pt idx="660">
                  <c:v>15.159000000000001</c:v>
                </c:pt>
                <c:pt idx="661">
                  <c:v>14.523</c:v>
                </c:pt>
                <c:pt idx="662">
                  <c:v>14.964</c:v>
                </c:pt>
                <c:pt idx="663">
                  <c:v>15.13</c:v>
                </c:pt>
                <c:pt idx="664">
                  <c:v>15.858000000000001</c:v>
                </c:pt>
                <c:pt idx="665">
                  <c:v>15.837999999999999</c:v>
                </c:pt>
                <c:pt idx="666">
                  <c:v>15.151999999999999</c:v>
                </c:pt>
                <c:pt idx="667">
                  <c:v>15.082000000000001</c:v>
                </c:pt>
                <c:pt idx="668">
                  <c:v>15.164</c:v>
                </c:pt>
                <c:pt idx="669">
                  <c:v>15.372</c:v>
                </c:pt>
                <c:pt idx="670">
                  <c:v>15.762</c:v>
                </c:pt>
                <c:pt idx="671">
                  <c:v>16.100999999999999</c:v>
                </c:pt>
                <c:pt idx="672">
                  <c:v>16.992000000000001</c:v>
                </c:pt>
                <c:pt idx="673">
                  <c:v>17.806999999999999</c:v>
                </c:pt>
                <c:pt idx="674">
                  <c:v>18.05</c:v>
                </c:pt>
                <c:pt idx="675">
                  <c:v>17.318999999999999</c:v>
                </c:pt>
                <c:pt idx="676">
                  <c:v>17.024000000000001</c:v>
                </c:pt>
                <c:pt idx="677">
                  <c:v>16.533000000000001</c:v>
                </c:pt>
                <c:pt idx="678">
                  <c:v>17.79</c:v>
                </c:pt>
                <c:pt idx="679">
                  <c:v>17.984000000000002</c:v>
                </c:pt>
                <c:pt idx="680">
                  <c:v>18.163</c:v>
                </c:pt>
                <c:pt idx="681">
                  <c:v>18.440999999999999</c:v>
                </c:pt>
                <c:pt idx="682">
                  <c:v>18.526</c:v>
                </c:pt>
                <c:pt idx="683">
                  <c:v>18.893000000000001</c:v>
                </c:pt>
                <c:pt idx="684">
                  <c:v>19.215</c:v>
                </c:pt>
                <c:pt idx="685">
                  <c:v>18.989000000000001</c:v>
                </c:pt>
                <c:pt idx="686">
                  <c:v>17.792999999999999</c:v>
                </c:pt>
                <c:pt idx="687">
                  <c:v>17.085999999999999</c:v>
                </c:pt>
                <c:pt idx="688">
                  <c:v>18.097000000000001</c:v>
                </c:pt>
                <c:pt idx="689">
                  <c:v>17.942</c:v>
                </c:pt>
                <c:pt idx="690">
                  <c:v>18.709</c:v>
                </c:pt>
                <c:pt idx="691">
                  <c:v>19.032</c:v>
                </c:pt>
                <c:pt idx="692">
                  <c:v>18.879000000000001</c:v>
                </c:pt>
                <c:pt idx="693">
                  <c:v>18.335000000000001</c:v>
                </c:pt>
                <c:pt idx="694">
                  <c:v>18.773</c:v>
                </c:pt>
                <c:pt idx="695">
                  <c:v>17.849</c:v>
                </c:pt>
                <c:pt idx="696">
                  <c:v>17.033999999999999</c:v>
                </c:pt>
                <c:pt idx="697">
                  <c:v>17.181000000000001</c:v>
                </c:pt>
                <c:pt idx="698">
                  <c:v>17.222000000000001</c:v>
                </c:pt>
                <c:pt idx="699">
                  <c:v>17.913</c:v>
                </c:pt>
                <c:pt idx="700">
                  <c:v>16.260000000000002</c:v>
                </c:pt>
                <c:pt idx="701">
                  <c:v>15.801</c:v>
                </c:pt>
                <c:pt idx="702">
                  <c:v>15.468</c:v>
                </c:pt>
                <c:pt idx="703">
                  <c:v>15.093999999999999</c:v>
                </c:pt>
                <c:pt idx="704">
                  <c:v>13.936999999999999</c:v>
                </c:pt>
                <c:pt idx="705">
                  <c:v>13.647</c:v>
                </c:pt>
                <c:pt idx="706">
                  <c:v>13.465</c:v>
                </c:pt>
                <c:pt idx="707">
                  <c:v>13.714</c:v>
                </c:pt>
                <c:pt idx="708">
                  <c:v>13.99</c:v>
                </c:pt>
                <c:pt idx="709">
                  <c:v>14.387</c:v>
                </c:pt>
                <c:pt idx="710">
                  <c:v>14.505000000000001</c:v>
                </c:pt>
                <c:pt idx="711">
                  <c:v>13.131</c:v>
                </c:pt>
                <c:pt idx="712">
                  <c:v>13.128</c:v>
                </c:pt>
                <c:pt idx="713">
                  <c:v>12.929</c:v>
                </c:pt>
                <c:pt idx="714">
                  <c:v>13.198</c:v>
                </c:pt>
                <c:pt idx="715">
                  <c:v>13.382</c:v>
                </c:pt>
                <c:pt idx="716">
                  <c:v>13.176</c:v>
                </c:pt>
                <c:pt idx="717">
                  <c:v>13.260999999999999</c:v>
                </c:pt>
                <c:pt idx="718">
                  <c:v>12.561</c:v>
                </c:pt>
                <c:pt idx="719">
                  <c:v>12.516</c:v>
                </c:pt>
                <c:pt idx="720">
                  <c:v>12.228</c:v>
                </c:pt>
                <c:pt idx="721">
                  <c:v>12.413</c:v>
                </c:pt>
                <c:pt idx="722">
                  <c:v>12.736000000000001</c:v>
                </c:pt>
                <c:pt idx="723">
                  <c:v>12.22</c:v>
                </c:pt>
                <c:pt idx="724">
                  <c:v>12.138999999999999</c:v>
                </c:pt>
                <c:pt idx="725">
                  <c:v>12.512</c:v>
                </c:pt>
                <c:pt idx="726">
                  <c:v>13.167</c:v>
                </c:pt>
                <c:pt idx="727">
                  <c:v>13.209</c:v>
                </c:pt>
                <c:pt idx="728">
                  <c:v>13.13</c:v>
                </c:pt>
                <c:pt idx="729">
                  <c:v>12.076000000000001</c:v>
                </c:pt>
                <c:pt idx="730">
                  <c:v>11.67</c:v>
                </c:pt>
                <c:pt idx="731">
                  <c:v>11.586</c:v>
                </c:pt>
                <c:pt idx="732">
                  <c:v>11.5</c:v>
                </c:pt>
                <c:pt idx="733">
                  <c:v>11.96</c:v>
                </c:pt>
                <c:pt idx="734">
                  <c:v>11.227</c:v>
                </c:pt>
                <c:pt idx="735">
                  <c:v>11.888</c:v>
                </c:pt>
                <c:pt idx="736">
                  <c:v>11.967000000000001</c:v>
                </c:pt>
                <c:pt idx="737">
                  <c:v>12.051</c:v>
                </c:pt>
                <c:pt idx="738">
                  <c:v>12.194000000000001</c:v>
                </c:pt>
                <c:pt idx="739">
                  <c:v>12.465999999999999</c:v>
                </c:pt>
                <c:pt idx="740">
                  <c:v>12.599</c:v>
                </c:pt>
                <c:pt idx="741">
                  <c:v>13.260999999999999</c:v>
                </c:pt>
                <c:pt idx="742">
                  <c:v>12.896000000000001</c:v>
                </c:pt>
                <c:pt idx="743">
                  <c:v>13.176</c:v>
                </c:pt>
                <c:pt idx="744">
                  <c:v>13.834</c:v>
                </c:pt>
                <c:pt idx="745">
                  <c:v>13.497</c:v>
                </c:pt>
                <c:pt idx="746">
                  <c:v>13.542999999999999</c:v>
                </c:pt>
                <c:pt idx="747">
                  <c:v>13.218999999999999</c:v>
                </c:pt>
                <c:pt idx="748">
                  <c:v>13.420999999999999</c:v>
                </c:pt>
                <c:pt idx="749">
                  <c:v>14.156000000000001</c:v>
                </c:pt>
                <c:pt idx="750">
                  <c:v>14.301</c:v>
                </c:pt>
                <c:pt idx="751">
                  <c:v>14.602</c:v>
                </c:pt>
                <c:pt idx="752">
                  <c:v>13.776</c:v>
                </c:pt>
                <c:pt idx="753">
                  <c:v>15.75</c:v>
                </c:pt>
                <c:pt idx="754">
                  <c:v>16.327000000000002</c:v>
                </c:pt>
                <c:pt idx="755">
                  <c:v>16.295000000000002</c:v>
                </c:pt>
                <c:pt idx="756">
                  <c:v>16.666</c:v>
                </c:pt>
                <c:pt idx="757">
                  <c:v>15.91</c:v>
                </c:pt>
                <c:pt idx="758">
                  <c:v>15.677</c:v>
                </c:pt>
                <c:pt idx="759">
                  <c:v>15.409000000000001</c:v>
                </c:pt>
                <c:pt idx="760">
                  <c:v>15.317</c:v>
                </c:pt>
                <c:pt idx="761">
                  <c:v>16.038</c:v>
                </c:pt>
                <c:pt idx="762">
                  <c:v>16.518999999999998</c:v>
                </c:pt>
                <c:pt idx="763">
                  <c:v>16.27</c:v>
                </c:pt>
                <c:pt idx="764">
                  <c:v>15.827</c:v>
                </c:pt>
                <c:pt idx="765">
                  <c:v>15.638999999999999</c:v>
                </c:pt>
                <c:pt idx="766">
                  <c:v>16.922999999999998</c:v>
                </c:pt>
                <c:pt idx="767">
                  <c:v>17.135000000000002</c:v>
                </c:pt>
                <c:pt idx="768">
                  <c:v>16.876000000000001</c:v>
                </c:pt>
                <c:pt idx="769">
                  <c:v>16.61</c:v>
                </c:pt>
                <c:pt idx="770">
                  <c:v>15.987</c:v>
                </c:pt>
                <c:pt idx="771">
                  <c:v>16.12</c:v>
                </c:pt>
                <c:pt idx="772">
                  <c:v>17.169</c:v>
                </c:pt>
                <c:pt idx="773">
                  <c:v>17.001000000000001</c:v>
                </c:pt>
                <c:pt idx="774">
                  <c:v>17.535</c:v>
                </c:pt>
                <c:pt idx="775">
                  <c:v>18.071999999999999</c:v>
                </c:pt>
                <c:pt idx="776">
                  <c:v>17.673999999999999</c:v>
                </c:pt>
                <c:pt idx="777">
                  <c:v>16.952000000000002</c:v>
                </c:pt>
                <c:pt idx="778">
                  <c:v>16.571000000000002</c:v>
                </c:pt>
                <c:pt idx="779">
                  <c:v>16.254000000000001</c:v>
                </c:pt>
                <c:pt idx="780">
                  <c:v>16.085000000000001</c:v>
                </c:pt>
                <c:pt idx="781">
                  <c:v>16.501000000000001</c:v>
                </c:pt>
                <c:pt idx="782">
                  <c:v>15.339</c:v>
                </c:pt>
                <c:pt idx="783">
                  <c:v>15.206</c:v>
                </c:pt>
                <c:pt idx="784">
                  <c:v>14.121</c:v>
                </c:pt>
                <c:pt idx="785">
                  <c:v>14.036</c:v>
                </c:pt>
                <c:pt idx="786">
                  <c:v>14.603</c:v>
                </c:pt>
                <c:pt idx="787">
                  <c:v>14.614000000000001</c:v>
                </c:pt>
                <c:pt idx="788">
                  <c:v>14.315</c:v>
                </c:pt>
                <c:pt idx="789">
                  <c:v>14.749000000000001</c:v>
                </c:pt>
                <c:pt idx="790">
                  <c:v>14.265000000000001</c:v>
                </c:pt>
                <c:pt idx="791">
                  <c:v>14.859</c:v>
                </c:pt>
                <c:pt idx="792">
                  <c:v>15.628</c:v>
                </c:pt>
                <c:pt idx="793">
                  <c:v>15.909000000000001</c:v>
                </c:pt>
                <c:pt idx="794">
                  <c:v>16.001000000000001</c:v>
                </c:pt>
                <c:pt idx="795">
                  <c:v>16.510999999999999</c:v>
                </c:pt>
                <c:pt idx="796">
                  <c:v>16.899000000000001</c:v>
                </c:pt>
                <c:pt idx="797">
                  <c:v>17.702000000000002</c:v>
                </c:pt>
                <c:pt idx="798">
                  <c:v>17.376999999999999</c:v>
                </c:pt>
                <c:pt idx="799">
                  <c:v>16.765000000000001</c:v>
                </c:pt>
                <c:pt idx="800">
                  <c:v>17.838999999999999</c:v>
                </c:pt>
                <c:pt idx="801">
                  <c:v>19.193000000000001</c:v>
                </c:pt>
                <c:pt idx="802">
                  <c:v>19.265000000000001</c:v>
                </c:pt>
                <c:pt idx="803">
                  <c:v>19.323</c:v>
                </c:pt>
                <c:pt idx="804">
                  <c:v>19.802</c:v>
                </c:pt>
                <c:pt idx="805">
                  <c:v>20.364999999999998</c:v>
                </c:pt>
                <c:pt idx="806">
                  <c:v>19.161999999999999</c:v>
                </c:pt>
                <c:pt idx="807">
                  <c:v>19.536999999999999</c:v>
                </c:pt>
                <c:pt idx="808">
                  <c:v>20.943000000000001</c:v>
                </c:pt>
                <c:pt idx="809">
                  <c:v>21.709</c:v>
                </c:pt>
                <c:pt idx="810">
                  <c:v>21.1</c:v>
                </c:pt>
                <c:pt idx="811">
                  <c:v>21.088999999999999</c:v>
                </c:pt>
                <c:pt idx="812">
                  <c:v>22.172999999999998</c:v>
                </c:pt>
                <c:pt idx="813">
                  <c:v>22.204999999999998</c:v>
                </c:pt>
                <c:pt idx="814">
                  <c:v>22.337</c:v>
                </c:pt>
                <c:pt idx="815">
                  <c:v>21.265000000000001</c:v>
                </c:pt>
                <c:pt idx="816">
                  <c:v>21.788</c:v>
                </c:pt>
                <c:pt idx="817">
                  <c:v>22.971</c:v>
                </c:pt>
                <c:pt idx="818">
                  <c:v>22.763999999999999</c:v>
                </c:pt>
                <c:pt idx="819">
                  <c:v>22.001999999999999</c:v>
                </c:pt>
                <c:pt idx="820">
                  <c:v>21.388000000000002</c:v>
                </c:pt>
                <c:pt idx="821">
                  <c:v>20.655000000000001</c:v>
                </c:pt>
                <c:pt idx="822">
                  <c:v>20.754000000000001</c:v>
                </c:pt>
                <c:pt idx="823">
                  <c:v>23.664000000000001</c:v>
                </c:pt>
                <c:pt idx="824">
                  <c:v>23.286000000000001</c:v>
                </c:pt>
                <c:pt idx="825">
                  <c:v>23.501000000000001</c:v>
                </c:pt>
                <c:pt idx="826">
                  <c:v>23.216000000000001</c:v>
                </c:pt>
                <c:pt idx="827">
                  <c:v>22.698</c:v>
                </c:pt>
                <c:pt idx="828">
                  <c:v>23.314</c:v>
                </c:pt>
                <c:pt idx="829">
                  <c:v>23.89</c:v>
                </c:pt>
                <c:pt idx="830">
                  <c:v>23.553999999999998</c:v>
                </c:pt>
                <c:pt idx="831">
                  <c:v>23.288</c:v>
                </c:pt>
                <c:pt idx="832">
                  <c:v>24.181000000000001</c:v>
                </c:pt>
                <c:pt idx="833">
                  <c:v>23.436</c:v>
                </c:pt>
                <c:pt idx="834">
                  <c:v>22.965</c:v>
                </c:pt>
                <c:pt idx="835">
                  <c:v>22.966000000000001</c:v>
                </c:pt>
                <c:pt idx="836">
                  <c:v>24.062999999999999</c:v>
                </c:pt>
                <c:pt idx="837">
                  <c:v>24.228000000000002</c:v>
                </c:pt>
                <c:pt idx="838">
                  <c:v>25.541</c:v>
                </c:pt>
                <c:pt idx="839">
                  <c:v>25.725000000000001</c:v>
                </c:pt>
                <c:pt idx="840">
                  <c:v>25.9</c:v>
                </c:pt>
                <c:pt idx="841">
                  <c:v>26.199000000000002</c:v>
                </c:pt>
                <c:pt idx="842">
                  <c:v>26.468</c:v>
                </c:pt>
                <c:pt idx="843">
                  <c:v>27.190999999999999</c:v>
                </c:pt>
                <c:pt idx="844">
                  <c:v>26.779</c:v>
                </c:pt>
                <c:pt idx="845">
                  <c:v>26.530999999999999</c:v>
                </c:pt>
                <c:pt idx="846">
                  <c:v>26.41</c:v>
                </c:pt>
                <c:pt idx="847">
                  <c:v>26.984000000000002</c:v>
                </c:pt>
                <c:pt idx="848">
                  <c:v>27.382999999999999</c:v>
                </c:pt>
                <c:pt idx="849">
                  <c:v>27.777000000000001</c:v>
                </c:pt>
                <c:pt idx="850">
                  <c:v>27.965</c:v>
                </c:pt>
                <c:pt idx="851">
                  <c:v>27.452999999999999</c:v>
                </c:pt>
                <c:pt idx="852">
                  <c:v>26.881</c:v>
                </c:pt>
                <c:pt idx="853">
                  <c:v>27.036999999999999</c:v>
                </c:pt>
                <c:pt idx="854">
                  <c:v>27.579000000000001</c:v>
                </c:pt>
                <c:pt idx="855">
                  <c:v>27.169</c:v>
                </c:pt>
                <c:pt idx="856">
                  <c:v>26.495000000000001</c:v>
                </c:pt>
                <c:pt idx="857">
                  <c:v>26.463000000000001</c:v>
                </c:pt>
                <c:pt idx="858">
                  <c:v>26.757999999999999</c:v>
                </c:pt>
                <c:pt idx="859">
                  <c:v>27.001999999999999</c:v>
                </c:pt>
                <c:pt idx="860">
                  <c:v>27.667000000000002</c:v>
                </c:pt>
                <c:pt idx="861">
                  <c:v>27.931000000000001</c:v>
                </c:pt>
                <c:pt idx="862">
                  <c:v>27.103999999999999</c:v>
                </c:pt>
                <c:pt idx="863">
                  <c:v>27.119</c:v>
                </c:pt>
                <c:pt idx="864">
                  <c:v>27.042000000000002</c:v>
                </c:pt>
                <c:pt idx="865">
                  <c:v>26.241</c:v>
                </c:pt>
                <c:pt idx="866">
                  <c:v>26.956</c:v>
                </c:pt>
                <c:pt idx="867">
                  <c:v>27.225999999999999</c:v>
                </c:pt>
                <c:pt idx="868">
                  <c:v>27.748999999999999</c:v>
                </c:pt>
                <c:pt idx="869">
                  <c:v>28.91</c:v>
                </c:pt>
                <c:pt idx="870">
                  <c:v>28.21</c:v>
                </c:pt>
                <c:pt idx="871">
                  <c:v>27.802</c:v>
                </c:pt>
                <c:pt idx="872">
                  <c:v>27.562000000000001</c:v>
                </c:pt>
                <c:pt idx="873">
                  <c:v>28.68</c:v>
                </c:pt>
                <c:pt idx="874">
                  <c:v>29.151</c:v>
                </c:pt>
                <c:pt idx="875">
                  <c:v>28.571000000000002</c:v>
                </c:pt>
                <c:pt idx="876">
                  <c:v>28.885000000000002</c:v>
                </c:pt>
                <c:pt idx="877">
                  <c:v>28.577999999999999</c:v>
                </c:pt>
                <c:pt idx="878">
                  <c:v>28.34</c:v>
                </c:pt>
                <c:pt idx="879">
                  <c:v>28.952999999999999</c:v>
                </c:pt>
                <c:pt idx="880">
                  <c:v>29.213000000000001</c:v>
                </c:pt>
                <c:pt idx="881">
                  <c:v>30.178000000000001</c:v>
                </c:pt>
                <c:pt idx="882">
                  <c:v>31.678000000000001</c:v>
                </c:pt>
                <c:pt idx="883">
                  <c:v>31.263999999999999</c:v>
                </c:pt>
                <c:pt idx="884">
                  <c:v>31.175999999999998</c:v>
                </c:pt>
                <c:pt idx="885">
                  <c:v>30.687999999999999</c:v>
                </c:pt>
                <c:pt idx="886">
                  <c:v>30.538</c:v>
                </c:pt>
                <c:pt idx="887">
                  <c:v>37.979999999999997</c:v>
                </c:pt>
                <c:pt idx="888">
                  <c:v>38.945999999999998</c:v>
                </c:pt>
                <c:pt idx="889">
                  <c:v>40.110999999999997</c:v>
                </c:pt>
                <c:pt idx="890">
                  <c:v>37.834000000000003</c:v>
                </c:pt>
                <c:pt idx="891">
                  <c:v>39.770000000000003</c:v>
                </c:pt>
                <c:pt idx="892">
                  <c:v>39.326999999999998</c:v>
                </c:pt>
                <c:pt idx="893">
                  <c:v>39.170999999999999</c:v>
                </c:pt>
                <c:pt idx="894">
                  <c:v>38.654000000000003</c:v>
                </c:pt>
                <c:pt idx="895">
                  <c:v>37.475000000000001</c:v>
                </c:pt>
                <c:pt idx="896">
                  <c:v>38.51</c:v>
                </c:pt>
                <c:pt idx="897">
                  <c:v>38.770000000000003</c:v>
                </c:pt>
                <c:pt idx="898">
                  <c:v>39.481999999999999</c:v>
                </c:pt>
                <c:pt idx="899">
                  <c:v>41.021999999999998</c:v>
                </c:pt>
                <c:pt idx="900">
                  <c:v>42.997</c:v>
                </c:pt>
                <c:pt idx="901">
                  <c:v>42.652999999999999</c:v>
                </c:pt>
                <c:pt idx="902">
                  <c:v>42.692</c:v>
                </c:pt>
                <c:pt idx="903">
                  <c:v>43.808</c:v>
                </c:pt>
                <c:pt idx="904">
                  <c:v>43.045000000000002</c:v>
                </c:pt>
                <c:pt idx="905">
                  <c:v>43.024999999999999</c:v>
                </c:pt>
                <c:pt idx="906">
                  <c:v>42.209000000000003</c:v>
                </c:pt>
                <c:pt idx="907">
                  <c:v>40.631999999999998</c:v>
                </c:pt>
                <c:pt idx="908">
                  <c:v>41.875999999999998</c:v>
                </c:pt>
                <c:pt idx="909">
                  <c:v>41.116999999999997</c:v>
                </c:pt>
                <c:pt idx="910">
                  <c:v>40.822000000000003</c:v>
                </c:pt>
                <c:pt idx="911">
                  <c:v>42.302</c:v>
                </c:pt>
                <c:pt idx="912">
                  <c:v>42.412999999999997</c:v>
                </c:pt>
                <c:pt idx="913">
                  <c:v>42.317</c:v>
                </c:pt>
                <c:pt idx="914">
                  <c:v>42.103000000000002</c:v>
                </c:pt>
                <c:pt idx="915">
                  <c:v>42.503</c:v>
                </c:pt>
                <c:pt idx="916">
                  <c:v>42.18</c:v>
                </c:pt>
                <c:pt idx="917">
                  <c:v>42.405000000000001</c:v>
                </c:pt>
                <c:pt idx="918">
                  <c:v>43.902000000000001</c:v>
                </c:pt>
                <c:pt idx="919">
                  <c:v>45.976999999999997</c:v>
                </c:pt>
                <c:pt idx="920">
                  <c:v>45.469000000000001</c:v>
                </c:pt>
                <c:pt idx="921">
                  <c:v>46.460999999999999</c:v>
                </c:pt>
                <c:pt idx="922">
                  <c:v>47.494</c:v>
                </c:pt>
                <c:pt idx="923">
                  <c:v>47.076999999999998</c:v>
                </c:pt>
                <c:pt idx="924">
                  <c:v>45.52</c:v>
                </c:pt>
                <c:pt idx="925">
                  <c:v>44.308999999999997</c:v>
                </c:pt>
                <c:pt idx="926">
                  <c:v>44.612000000000002</c:v>
                </c:pt>
                <c:pt idx="927">
                  <c:v>45.679000000000002</c:v>
                </c:pt>
                <c:pt idx="928">
                  <c:v>45.451999999999998</c:v>
                </c:pt>
                <c:pt idx="929">
                  <c:v>45.9</c:v>
                </c:pt>
                <c:pt idx="930">
                  <c:v>46.75</c:v>
                </c:pt>
                <c:pt idx="931">
                  <c:v>46.728999999999999</c:v>
                </c:pt>
                <c:pt idx="932">
                  <c:v>46.506999999999998</c:v>
                </c:pt>
                <c:pt idx="933">
                  <c:v>44.268999999999998</c:v>
                </c:pt>
                <c:pt idx="934">
                  <c:v>44.515000000000001</c:v>
                </c:pt>
                <c:pt idx="935">
                  <c:v>44.68</c:v>
                </c:pt>
                <c:pt idx="936">
                  <c:v>45.417000000000002</c:v>
                </c:pt>
                <c:pt idx="937">
                  <c:v>44.664000000000001</c:v>
                </c:pt>
                <c:pt idx="938">
                  <c:v>42.554000000000002</c:v>
                </c:pt>
                <c:pt idx="939">
                  <c:v>42.387999999999998</c:v>
                </c:pt>
                <c:pt idx="940">
                  <c:v>40.854999999999997</c:v>
                </c:pt>
                <c:pt idx="941">
                  <c:v>43.753</c:v>
                </c:pt>
                <c:pt idx="942">
                  <c:v>43.94</c:v>
                </c:pt>
                <c:pt idx="943">
                  <c:v>43.485999999999997</c:v>
                </c:pt>
                <c:pt idx="944">
                  <c:v>43.344000000000001</c:v>
                </c:pt>
                <c:pt idx="945">
                  <c:v>43.298999999999999</c:v>
                </c:pt>
                <c:pt idx="946">
                  <c:v>46.966999999999999</c:v>
                </c:pt>
                <c:pt idx="947">
                  <c:v>45.667999999999999</c:v>
                </c:pt>
                <c:pt idx="948">
                  <c:v>47.116</c:v>
                </c:pt>
                <c:pt idx="949">
                  <c:v>47.162999999999997</c:v>
                </c:pt>
                <c:pt idx="950">
                  <c:v>46.018000000000001</c:v>
                </c:pt>
                <c:pt idx="951">
                  <c:v>46.835000000000001</c:v>
                </c:pt>
                <c:pt idx="952">
                  <c:v>48.783999999999999</c:v>
                </c:pt>
                <c:pt idx="953">
                  <c:v>49.264000000000003</c:v>
                </c:pt>
                <c:pt idx="954">
                  <c:v>49.354999999999997</c:v>
                </c:pt>
                <c:pt idx="955">
                  <c:v>48.509</c:v>
                </c:pt>
                <c:pt idx="956">
                  <c:v>48.548000000000002</c:v>
                </c:pt>
                <c:pt idx="957">
                  <c:v>47.061</c:v>
                </c:pt>
                <c:pt idx="958">
                  <c:v>46.241</c:v>
                </c:pt>
                <c:pt idx="959">
                  <c:v>45.572000000000003</c:v>
                </c:pt>
                <c:pt idx="960">
                  <c:v>45.177999999999997</c:v>
                </c:pt>
                <c:pt idx="961">
                  <c:v>44.87</c:v>
                </c:pt>
                <c:pt idx="962">
                  <c:v>45.484999999999999</c:v>
                </c:pt>
                <c:pt idx="963">
                  <c:v>45.581000000000003</c:v>
                </c:pt>
                <c:pt idx="964">
                  <c:v>43.9</c:v>
                </c:pt>
                <c:pt idx="965">
                  <c:v>43.966000000000001</c:v>
                </c:pt>
                <c:pt idx="966">
                  <c:v>43.52</c:v>
                </c:pt>
                <c:pt idx="967">
                  <c:v>42.238999999999997</c:v>
                </c:pt>
                <c:pt idx="968">
                  <c:v>41.017000000000003</c:v>
                </c:pt>
                <c:pt idx="969">
                  <c:v>41.61</c:v>
                </c:pt>
                <c:pt idx="970">
                  <c:v>42.222000000000001</c:v>
                </c:pt>
                <c:pt idx="971">
                  <c:v>41.911000000000001</c:v>
                </c:pt>
                <c:pt idx="972">
                  <c:v>42.468000000000004</c:v>
                </c:pt>
                <c:pt idx="973">
                  <c:v>43.088999999999999</c:v>
                </c:pt>
                <c:pt idx="974">
                  <c:v>43.499000000000002</c:v>
                </c:pt>
                <c:pt idx="975">
                  <c:v>44.781999999999996</c:v>
                </c:pt>
                <c:pt idx="976">
                  <c:v>43.517000000000003</c:v>
                </c:pt>
                <c:pt idx="977">
                  <c:v>44.040999999999997</c:v>
                </c:pt>
                <c:pt idx="978">
                  <c:v>44.688000000000002</c:v>
                </c:pt>
                <c:pt idx="979">
                  <c:v>45.762</c:v>
                </c:pt>
                <c:pt idx="980">
                  <c:v>45.273000000000003</c:v>
                </c:pt>
                <c:pt idx="981">
                  <c:v>45.798000000000002</c:v>
                </c:pt>
                <c:pt idx="982">
                  <c:v>46.805999999999997</c:v>
                </c:pt>
                <c:pt idx="983">
                  <c:v>46.945</c:v>
                </c:pt>
                <c:pt idx="984">
                  <c:v>45.460999999999999</c:v>
                </c:pt>
                <c:pt idx="985">
                  <c:v>46.094999999999999</c:v>
                </c:pt>
                <c:pt idx="986">
                  <c:v>43.938000000000002</c:v>
                </c:pt>
                <c:pt idx="987">
                  <c:v>42.195999999999998</c:v>
                </c:pt>
                <c:pt idx="988">
                  <c:v>42.100999999999999</c:v>
                </c:pt>
                <c:pt idx="989">
                  <c:v>41.387</c:v>
                </c:pt>
                <c:pt idx="990">
                  <c:v>42.975000000000001</c:v>
                </c:pt>
                <c:pt idx="991">
                  <c:v>43.662999999999997</c:v>
                </c:pt>
                <c:pt idx="992">
                  <c:v>41.779000000000003</c:v>
                </c:pt>
                <c:pt idx="993">
                  <c:v>40.326000000000001</c:v>
                </c:pt>
                <c:pt idx="994">
                  <c:v>40.5</c:v>
                </c:pt>
                <c:pt idx="995">
                  <c:v>41.161000000000001</c:v>
                </c:pt>
                <c:pt idx="996">
                  <c:v>40.78</c:v>
                </c:pt>
                <c:pt idx="997">
                  <c:v>42.325000000000003</c:v>
                </c:pt>
                <c:pt idx="998">
                  <c:v>43.506</c:v>
                </c:pt>
                <c:pt idx="999">
                  <c:v>45.005000000000003</c:v>
                </c:pt>
                <c:pt idx="1000">
                  <c:v>45.750999999999998</c:v>
                </c:pt>
                <c:pt idx="1001">
                  <c:v>45.954999999999998</c:v>
                </c:pt>
                <c:pt idx="1002">
                  <c:v>46.573999999999998</c:v>
                </c:pt>
                <c:pt idx="1003">
                  <c:v>46.95</c:v>
                </c:pt>
                <c:pt idx="1004">
                  <c:v>48.335000000000001</c:v>
                </c:pt>
                <c:pt idx="1005">
                  <c:v>48.62</c:v>
                </c:pt>
                <c:pt idx="1006">
                  <c:v>49.655999999999999</c:v>
                </c:pt>
                <c:pt idx="1007">
                  <c:v>48.887999999999998</c:v>
                </c:pt>
                <c:pt idx="1008">
                  <c:v>49.48</c:v>
                </c:pt>
                <c:pt idx="1009">
                  <c:v>49.298000000000002</c:v>
                </c:pt>
                <c:pt idx="1010">
                  <c:v>50.408999999999999</c:v>
                </c:pt>
                <c:pt idx="1011">
                  <c:v>49.944000000000003</c:v>
                </c:pt>
                <c:pt idx="1012">
                  <c:v>48.716000000000001</c:v>
                </c:pt>
                <c:pt idx="1013">
                  <c:v>47.776000000000003</c:v>
                </c:pt>
                <c:pt idx="1014">
                  <c:v>48.241999999999997</c:v>
                </c:pt>
                <c:pt idx="1015">
                  <c:v>47.820999999999998</c:v>
                </c:pt>
                <c:pt idx="1016">
                  <c:v>48.14</c:v>
                </c:pt>
                <c:pt idx="1017">
                  <c:v>46.77</c:v>
                </c:pt>
                <c:pt idx="1018">
                  <c:v>46.765000000000001</c:v>
                </c:pt>
                <c:pt idx="1019">
                  <c:v>45.51</c:v>
                </c:pt>
                <c:pt idx="1020">
                  <c:v>46.566000000000003</c:v>
                </c:pt>
                <c:pt idx="1021">
                  <c:v>45.503</c:v>
                </c:pt>
                <c:pt idx="1022">
                  <c:v>46.595999999999997</c:v>
                </c:pt>
                <c:pt idx="1023">
                  <c:v>47.506</c:v>
                </c:pt>
                <c:pt idx="1024">
                  <c:v>46.627000000000002</c:v>
                </c:pt>
                <c:pt idx="1025">
                  <c:v>47.656999999999996</c:v>
                </c:pt>
                <c:pt idx="1026">
                  <c:v>48.088000000000001</c:v>
                </c:pt>
                <c:pt idx="1027">
                  <c:v>48.35</c:v>
                </c:pt>
                <c:pt idx="1028">
                  <c:v>48.89</c:v>
                </c:pt>
                <c:pt idx="1029">
                  <c:v>50.076999999999998</c:v>
                </c:pt>
                <c:pt idx="1030">
                  <c:v>49.603999999999999</c:v>
                </c:pt>
                <c:pt idx="1031">
                  <c:v>48.110999999999997</c:v>
                </c:pt>
                <c:pt idx="1032">
                  <c:v>48.99</c:v>
                </c:pt>
                <c:pt idx="1033">
                  <c:v>48.83</c:v>
                </c:pt>
                <c:pt idx="1034">
                  <c:v>49.279000000000003</c:v>
                </c:pt>
                <c:pt idx="1035">
                  <c:v>49.417000000000002</c:v>
                </c:pt>
                <c:pt idx="1036">
                  <c:v>49.521999999999998</c:v>
                </c:pt>
                <c:pt idx="1037">
                  <c:v>49.521999999999998</c:v>
                </c:pt>
                <c:pt idx="1038">
                  <c:v>48.167999999999999</c:v>
                </c:pt>
                <c:pt idx="1039">
                  <c:v>47.569000000000003</c:v>
                </c:pt>
                <c:pt idx="1040">
                  <c:v>47.997999999999998</c:v>
                </c:pt>
                <c:pt idx="1041">
                  <c:v>49.097000000000001</c:v>
                </c:pt>
                <c:pt idx="1042">
                  <c:v>52.253</c:v>
                </c:pt>
                <c:pt idx="1043">
                  <c:v>53.14</c:v>
                </c:pt>
                <c:pt idx="1044">
                  <c:v>54.35</c:v>
                </c:pt>
                <c:pt idx="1045">
                  <c:v>54.822000000000003</c:v>
                </c:pt>
                <c:pt idx="1046">
                  <c:v>54.71</c:v>
                </c:pt>
                <c:pt idx="1047">
                  <c:v>56.381999999999998</c:v>
                </c:pt>
                <c:pt idx="1048">
                  <c:v>56.052999999999997</c:v>
                </c:pt>
                <c:pt idx="1049">
                  <c:v>57.106999999999999</c:v>
                </c:pt>
                <c:pt idx="1050">
                  <c:v>59.491</c:v>
                </c:pt>
                <c:pt idx="1051">
                  <c:v>59.654000000000003</c:v>
                </c:pt>
                <c:pt idx="1052">
                  <c:v>59.872999999999998</c:v>
                </c:pt>
                <c:pt idx="1053">
                  <c:v>61.362000000000002</c:v>
                </c:pt>
                <c:pt idx="1054">
                  <c:v>61.616999999999997</c:v>
                </c:pt>
                <c:pt idx="1055">
                  <c:v>61.030999999999999</c:v>
                </c:pt>
                <c:pt idx="1056">
                  <c:v>62.465000000000003</c:v>
                </c:pt>
                <c:pt idx="1057">
                  <c:v>62.774000000000001</c:v>
                </c:pt>
                <c:pt idx="1058">
                  <c:v>61.527000000000001</c:v>
                </c:pt>
                <c:pt idx="1059">
                  <c:v>63.027000000000001</c:v>
                </c:pt>
                <c:pt idx="1060">
                  <c:v>66.16</c:v>
                </c:pt>
                <c:pt idx="1061">
                  <c:v>69.331999999999994</c:v>
                </c:pt>
                <c:pt idx="1062">
                  <c:v>68.222999999999999</c:v>
                </c:pt>
                <c:pt idx="1063">
                  <c:v>70.099000000000004</c:v>
                </c:pt>
                <c:pt idx="1064">
                  <c:v>69.641000000000005</c:v>
                </c:pt>
                <c:pt idx="1065">
                  <c:v>72.132999999999996</c:v>
                </c:pt>
                <c:pt idx="1066">
                  <c:v>72.248000000000005</c:v>
                </c:pt>
                <c:pt idx="1067">
                  <c:v>72.128</c:v>
                </c:pt>
                <c:pt idx="1068">
                  <c:v>73.900000000000006</c:v>
                </c:pt>
                <c:pt idx="1069">
                  <c:v>72.658000000000001</c:v>
                </c:pt>
                <c:pt idx="1070">
                  <c:v>72.613</c:v>
                </c:pt>
                <c:pt idx="1071">
                  <c:v>69.451999999999998</c:v>
                </c:pt>
                <c:pt idx="1072">
                  <c:v>67.471999999999994</c:v>
                </c:pt>
                <c:pt idx="1073">
                  <c:v>78.537999999999997</c:v>
                </c:pt>
                <c:pt idx="1074">
                  <c:v>78.816999999999993</c:v>
                </c:pt>
                <c:pt idx="1075">
                  <c:v>79.091999999999999</c:v>
                </c:pt>
                <c:pt idx="1076">
                  <c:v>78.700999999999993</c:v>
                </c:pt>
                <c:pt idx="1077">
                  <c:v>77.662999999999997</c:v>
                </c:pt>
                <c:pt idx="1078">
                  <c:v>79.111999999999995</c:v>
                </c:pt>
                <c:pt idx="1079">
                  <c:v>82.278999999999996</c:v>
                </c:pt>
                <c:pt idx="1080">
                  <c:v>85.236999999999995</c:v>
                </c:pt>
                <c:pt idx="1081">
                  <c:v>85.963999999999999</c:v>
                </c:pt>
                <c:pt idx="1082">
                  <c:v>88.7</c:v>
                </c:pt>
                <c:pt idx="1083">
                  <c:v>92.668999999999997</c:v>
                </c:pt>
                <c:pt idx="1084">
                  <c:v>87.528000000000006</c:v>
                </c:pt>
                <c:pt idx="1085">
                  <c:v>85.774000000000001</c:v>
                </c:pt>
                <c:pt idx="1086">
                  <c:v>91.912999999999997</c:v>
                </c:pt>
                <c:pt idx="1087">
                  <c:v>90.888000000000005</c:v>
                </c:pt>
                <c:pt idx="1088">
                  <c:v>87.944000000000003</c:v>
                </c:pt>
                <c:pt idx="1089">
                  <c:v>87.837000000000003</c:v>
                </c:pt>
                <c:pt idx="1090">
                  <c:v>88.454999999999998</c:v>
                </c:pt>
                <c:pt idx="1091">
                  <c:v>89.397999999999996</c:v>
                </c:pt>
                <c:pt idx="1092">
                  <c:v>90.372</c:v>
                </c:pt>
                <c:pt idx="1093">
                  <c:v>91.435000000000002</c:v>
                </c:pt>
                <c:pt idx="1094">
                  <c:v>94.289000000000001</c:v>
                </c:pt>
                <c:pt idx="1095">
                  <c:v>95.001999999999995</c:v>
                </c:pt>
                <c:pt idx="1096">
                  <c:v>92.561000000000007</c:v>
                </c:pt>
                <c:pt idx="1097">
                  <c:v>90.25</c:v>
                </c:pt>
                <c:pt idx="1098">
                  <c:v>90.355999999999995</c:v>
                </c:pt>
                <c:pt idx="1099">
                  <c:v>90.363</c:v>
                </c:pt>
                <c:pt idx="1100">
                  <c:v>89.451999999999998</c:v>
                </c:pt>
                <c:pt idx="1101">
                  <c:v>88.963999999999999</c:v>
                </c:pt>
                <c:pt idx="1102">
                  <c:v>85.905000000000001</c:v>
                </c:pt>
                <c:pt idx="1103">
                  <c:v>88.007999999999996</c:v>
                </c:pt>
                <c:pt idx="1104">
                  <c:v>87.132999999999996</c:v>
                </c:pt>
                <c:pt idx="1105">
                  <c:v>85.353999999999999</c:v>
                </c:pt>
                <c:pt idx="1106">
                  <c:v>87.039000000000001</c:v>
                </c:pt>
                <c:pt idx="1107">
                  <c:v>90.616</c:v>
                </c:pt>
                <c:pt idx="1108">
                  <c:v>88.186000000000007</c:v>
                </c:pt>
                <c:pt idx="1109">
                  <c:v>86.001000000000005</c:v>
                </c:pt>
                <c:pt idx="1110">
                  <c:v>87.415000000000006</c:v>
                </c:pt>
                <c:pt idx="1111">
                  <c:v>84.034999999999997</c:v>
                </c:pt>
                <c:pt idx="1112">
                  <c:v>84.671000000000006</c:v>
                </c:pt>
                <c:pt idx="1113">
                  <c:v>76.2</c:v>
                </c:pt>
                <c:pt idx="1114">
                  <c:v>79.518000000000001</c:v>
                </c:pt>
                <c:pt idx="1115">
                  <c:v>82.423000000000002</c:v>
                </c:pt>
                <c:pt idx="1116">
                  <c:v>79.677000000000007</c:v>
                </c:pt>
                <c:pt idx="1117">
                  <c:v>82.632000000000005</c:v>
                </c:pt>
                <c:pt idx="1118">
                  <c:v>87.734999999999999</c:v>
                </c:pt>
                <c:pt idx="1119">
                  <c:v>87.757000000000005</c:v>
                </c:pt>
                <c:pt idx="1120">
                  <c:v>86.402000000000001</c:v>
                </c:pt>
                <c:pt idx="1121">
                  <c:v>83.040999999999997</c:v>
                </c:pt>
                <c:pt idx="1122">
                  <c:v>85.816999999999993</c:v>
                </c:pt>
                <c:pt idx="1123">
                  <c:v>88.789000000000001</c:v>
                </c:pt>
                <c:pt idx="1124">
                  <c:v>92.14</c:v>
                </c:pt>
                <c:pt idx="1125">
                  <c:v>90.554000000000002</c:v>
                </c:pt>
                <c:pt idx="1126">
                  <c:v>90.412000000000006</c:v>
                </c:pt>
                <c:pt idx="1127">
                  <c:v>88.747</c:v>
                </c:pt>
                <c:pt idx="1128">
                  <c:v>89.878</c:v>
                </c:pt>
                <c:pt idx="1129">
                  <c:v>90.399000000000001</c:v>
                </c:pt>
                <c:pt idx="1130">
                  <c:v>91.355999999999995</c:v>
                </c:pt>
                <c:pt idx="1131">
                  <c:v>94.63</c:v>
                </c:pt>
                <c:pt idx="1132">
                  <c:v>94.358999999999995</c:v>
                </c:pt>
                <c:pt idx="1133">
                  <c:v>92.478999999999999</c:v>
                </c:pt>
                <c:pt idx="1134">
                  <c:v>94.78</c:v>
                </c:pt>
                <c:pt idx="1135">
                  <c:v>95.385999999999996</c:v>
                </c:pt>
                <c:pt idx="1136">
                  <c:v>94.95</c:v>
                </c:pt>
                <c:pt idx="1137">
                  <c:v>103.79900000000001</c:v>
                </c:pt>
                <c:pt idx="1138">
                  <c:v>106.46899999999999</c:v>
                </c:pt>
                <c:pt idx="1139">
                  <c:v>113.901</c:v>
                </c:pt>
                <c:pt idx="1140">
                  <c:v>114.825</c:v>
                </c:pt>
                <c:pt idx="1141">
                  <c:v>110.5</c:v>
                </c:pt>
                <c:pt idx="1142">
                  <c:v>109.633</c:v>
                </c:pt>
                <c:pt idx="1143">
                  <c:v>115</c:v>
                </c:pt>
                <c:pt idx="1144">
                  <c:v>116.437</c:v>
                </c:pt>
                <c:pt idx="1145">
                  <c:v>122.44</c:v>
                </c:pt>
                <c:pt idx="1146">
                  <c:v>120.998</c:v>
                </c:pt>
                <c:pt idx="1147">
                  <c:v>120.88800000000001</c:v>
                </c:pt>
                <c:pt idx="1148">
                  <c:v>121.79</c:v>
                </c:pt>
                <c:pt idx="1149">
                  <c:v>120.91</c:v>
                </c:pt>
                <c:pt idx="1150">
                  <c:v>125.2</c:v>
                </c:pt>
                <c:pt idx="1151">
                  <c:v>129.61000000000001</c:v>
                </c:pt>
                <c:pt idx="1152">
                  <c:v>131.88</c:v>
                </c:pt>
                <c:pt idx="1153">
                  <c:v>130.97999999999999</c:v>
                </c:pt>
                <c:pt idx="1154">
                  <c:v>135.58000000000001</c:v>
                </c:pt>
                <c:pt idx="1155">
                  <c:v>130.78</c:v>
                </c:pt>
                <c:pt idx="1156">
                  <c:v>126.57</c:v>
                </c:pt>
                <c:pt idx="1157">
                  <c:v>118.11</c:v>
                </c:pt>
                <c:pt idx="1158">
                  <c:v>126.09</c:v>
                </c:pt>
                <c:pt idx="1159">
                  <c:v>126.4</c:v>
                </c:pt>
                <c:pt idx="1160">
                  <c:v>123.99</c:v>
                </c:pt>
                <c:pt idx="1161">
                  <c:v>123.54</c:v>
                </c:pt>
                <c:pt idx="1162">
                  <c:v>124.3</c:v>
                </c:pt>
                <c:pt idx="1163">
                  <c:v>122.67</c:v>
                </c:pt>
                <c:pt idx="1164">
                  <c:v>128.28</c:v>
                </c:pt>
                <c:pt idx="1165">
                  <c:v>125.83</c:v>
                </c:pt>
                <c:pt idx="1166">
                  <c:v>128.19999999999999</c:v>
                </c:pt>
                <c:pt idx="1167">
                  <c:v>131.38</c:v>
                </c:pt>
                <c:pt idx="1168">
                  <c:v>134.91</c:v>
                </c:pt>
                <c:pt idx="1169">
                  <c:v>127.4</c:v>
                </c:pt>
                <c:pt idx="1170">
                  <c:v>129.24</c:v>
                </c:pt>
                <c:pt idx="1171">
                  <c:v>128.44</c:v>
                </c:pt>
                <c:pt idx="1172">
                  <c:v>126.36</c:v>
                </c:pt>
                <c:pt idx="1173">
                  <c:v>117.99</c:v>
                </c:pt>
                <c:pt idx="1174">
                  <c:v>121.09</c:v>
                </c:pt>
                <c:pt idx="1175">
                  <c:v>117.93</c:v>
                </c:pt>
                <c:pt idx="1176">
                  <c:v>123.54</c:v>
                </c:pt>
                <c:pt idx="1177">
                  <c:v>122.59</c:v>
                </c:pt>
                <c:pt idx="1178">
                  <c:v>114.25</c:v>
                </c:pt>
                <c:pt idx="1179">
                  <c:v>112.28</c:v>
                </c:pt>
                <c:pt idx="1180">
                  <c:v>113.06</c:v>
                </c:pt>
                <c:pt idx="1181">
                  <c:v>111.59</c:v>
                </c:pt>
                <c:pt idx="1182">
                  <c:v>103.73</c:v>
                </c:pt>
                <c:pt idx="1183">
                  <c:v>117.02</c:v>
                </c:pt>
                <c:pt idx="1184">
                  <c:v>109.21</c:v>
                </c:pt>
                <c:pt idx="1185">
                  <c:v>107.27</c:v>
                </c:pt>
                <c:pt idx="1186">
                  <c:v>100.45</c:v>
                </c:pt>
                <c:pt idx="1187">
                  <c:v>104.25</c:v>
                </c:pt>
                <c:pt idx="1188">
                  <c:v>98.91</c:v>
                </c:pt>
                <c:pt idx="1189">
                  <c:v>104.97</c:v>
                </c:pt>
                <c:pt idx="1190">
                  <c:v>104.75</c:v>
                </c:pt>
                <c:pt idx="1191">
                  <c:v>109.02</c:v>
                </c:pt>
                <c:pt idx="1192">
                  <c:v>116.14</c:v>
                </c:pt>
                <c:pt idx="1193">
                  <c:v>118.08</c:v>
                </c:pt>
                <c:pt idx="1194">
                  <c:v>122.86</c:v>
                </c:pt>
                <c:pt idx="1195">
                  <c:v>124.58</c:v>
                </c:pt>
                <c:pt idx="1196">
                  <c:v>130</c:v>
                </c:pt>
                <c:pt idx="1197">
                  <c:v>127.25</c:v>
                </c:pt>
                <c:pt idx="1198">
                  <c:v>128.5</c:v>
                </c:pt>
                <c:pt idx="1199">
                  <c:v>123.74</c:v>
                </c:pt>
                <c:pt idx="1200">
                  <c:v>129.37</c:v>
                </c:pt>
                <c:pt idx="1201">
                  <c:v>126.46</c:v>
                </c:pt>
                <c:pt idx="1202">
                  <c:v>128.30000000000001</c:v>
                </c:pt>
                <c:pt idx="1203">
                  <c:v>125.61</c:v>
                </c:pt>
                <c:pt idx="1204">
                  <c:v>117.59</c:v>
                </c:pt>
                <c:pt idx="1205">
                  <c:v>119.37</c:v>
                </c:pt>
                <c:pt idx="1206">
                  <c:v>108</c:v>
                </c:pt>
                <c:pt idx="1207">
                  <c:v>106.21</c:v>
                </c:pt>
                <c:pt idx="1208">
                  <c:v>107.21</c:v>
                </c:pt>
                <c:pt idx="1209">
                  <c:v>102.83</c:v>
                </c:pt>
                <c:pt idx="1210">
                  <c:v>106.47</c:v>
                </c:pt>
                <c:pt idx="1211">
                  <c:v>108.1</c:v>
                </c:pt>
                <c:pt idx="1212">
                  <c:v>116.91</c:v>
                </c:pt>
                <c:pt idx="1213">
                  <c:v>119.14</c:v>
                </c:pt>
                <c:pt idx="1214">
                  <c:v>119.1</c:v>
                </c:pt>
                <c:pt idx="1215">
                  <c:v>116.78</c:v>
                </c:pt>
                <c:pt idx="1216">
                  <c:v>115.59</c:v>
                </c:pt>
                <c:pt idx="1217">
                  <c:v>113.37</c:v>
                </c:pt>
                <c:pt idx="1218">
                  <c:v>117.87</c:v>
                </c:pt>
                <c:pt idx="1219">
                  <c:v>116</c:v>
                </c:pt>
                <c:pt idx="1220">
                  <c:v>116.26</c:v>
                </c:pt>
                <c:pt idx="1221">
                  <c:v>120.87</c:v>
                </c:pt>
                <c:pt idx="1222">
                  <c:v>123.51</c:v>
                </c:pt>
                <c:pt idx="1223">
                  <c:v>124.04</c:v>
                </c:pt>
                <c:pt idx="1224">
                  <c:v>121.4</c:v>
                </c:pt>
                <c:pt idx="1225">
                  <c:v>121.44</c:v>
                </c:pt>
                <c:pt idx="1226">
                  <c:v>117</c:v>
                </c:pt>
                <c:pt idx="1227">
                  <c:v>118.85</c:v>
                </c:pt>
                <c:pt idx="1228">
                  <c:v>122.85</c:v>
                </c:pt>
                <c:pt idx="1229">
                  <c:v>124.92</c:v>
                </c:pt>
                <c:pt idx="1230">
                  <c:v>127.72</c:v>
                </c:pt>
                <c:pt idx="1231">
                  <c:v>132.88999999999999</c:v>
                </c:pt>
                <c:pt idx="1232">
                  <c:v>132.65</c:v>
                </c:pt>
                <c:pt idx="1233">
                  <c:v>134.81</c:v>
                </c:pt>
                <c:pt idx="1234">
                  <c:v>134.80000000000001</c:v>
                </c:pt>
                <c:pt idx="1235">
                  <c:v>138.07</c:v>
                </c:pt>
                <c:pt idx="1236">
                  <c:v>131.6</c:v>
                </c:pt>
                <c:pt idx="1237">
                  <c:v>135.72</c:v>
                </c:pt>
                <c:pt idx="1238">
                  <c:v>136.93</c:v>
                </c:pt>
                <c:pt idx="1239">
                  <c:v>138</c:v>
                </c:pt>
                <c:pt idx="1240">
                  <c:v>143.71</c:v>
                </c:pt>
                <c:pt idx="1241">
                  <c:v>143.59</c:v>
                </c:pt>
                <c:pt idx="1242">
                  <c:v>139.56</c:v>
                </c:pt>
                <c:pt idx="1243">
                  <c:v>140.41</c:v>
                </c:pt>
                <c:pt idx="1244">
                  <c:v>141.54</c:v>
                </c:pt>
                <c:pt idx="1245">
                  <c:v>140.52000000000001</c:v>
                </c:pt>
                <c:pt idx="1246">
                  <c:v>141.25</c:v>
                </c:pt>
                <c:pt idx="1247">
                  <c:v>139.34</c:v>
                </c:pt>
                <c:pt idx="1248">
                  <c:v>132.76</c:v>
                </c:pt>
                <c:pt idx="1249">
                  <c:v>135.4</c:v>
                </c:pt>
                <c:pt idx="1250">
                  <c:v>136.05000000000001</c:v>
                </c:pt>
                <c:pt idx="1251">
                  <c:v>139.91</c:v>
                </c:pt>
                <c:pt idx="1252">
                  <c:v>145.61000000000001</c:v>
                </c:pt>
                <c:pt idx="1253">
                  <c:v>148.88</c:v>
                </c:pt>
                <c:pt idx="1254">
                  <c:v>147.63</c:v>
                </c:pt>
                <c:pt idx="1255">
                  <c:v>145.26</c:v>
                </c:pt>
                <c:pt idx="1256">
                  <c:v>148.29</c:v>
                </c:pt>
                <c:pt idx="1257">
                  <c:v>146.27000000000001</c:v>
                </c:pt>
              </c:numCache>
            </c:numRef>
          </c:val>
          <c:smooth val="0"/>
          <c:extLst>
            <c:ext xmlns:c16="http://schemas.microsoft.com/office/drawing/2014/chart" uri="{C3380CC4-5D6E-409C-BE32-E72D297353CC}">
              <c16:uniqueId val="{00000001-F4EB-4ABC-BB13-E36EE227335E}"/>
            </c:ext>
          </c:extLst>
        </c:ser>
        <c:ser>
          <c:idx val="2"/>
          <c:order val="2"/>
          <c:tx>
            <c:strRef>
              <c:f>NVDA!$F$1</c:f>
              <c:strCache>
                <c:ptCount val="1"/>
                <c:pt idx="0">
                  <c:v>Open</c:v>
                </c:pt>
              </c:strCache>
            </c:strRef>
          </c:tx>
          <c:spPr>
            <a:ln w="28575" cap="rnd">
              <a:solidFill>
                <a:schemeClr val="accent6">
                  <a:lumMod val="60000"/>
                  <a:lumOff val="40000"/>
                </a:schemeClr>
              </a:solidFill>
              <a:round/>
            </a:ln>
            <a:effectLst/>
          </c:spPr>
          <c:marker>
            <c:symbol val="none"/>
          </c:marker>
          <c:dPt>
            <c:idx val="518"/>
            <c:marker>
              <c:symbol val="none"/>
            </c:marker>
            <c:bubble3D val="0"/>
            <c:spPr>
              <a:ln w="28575" cap="rnd">
                <a:solidFill>
                  <a:schemeClr val="tx2">
                    <a:lumMod val="50000"/>
                    <a:lumOff val="50000"/>
                  </a:schemeClr>
                </a:solidFill>
                <a:round/>
              </a:ln>
              <a:effectLst/>
            </c:spPr>
            <c:extLst>
              <c:ext xmlns:c16="http://schemas.microsoft.com/office/drawing/2014/chart" uri="{C3380CC4-5D6E-409C-BE32-E72D297353CC}">
                <c16:uniqueId val="{00000003-F4EB-4ABC-BB13-E36EE227335E}"/>
              </c:ext>
            </c:extLst>
          </c:dPt>
          <c:cat>
            <c:numRef>
              <c:f>NVDA!$A$2:$A$1259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NVDA!$F$2:$F$1259</c:f>
              <c:numCache>
                <c:formatCode>General</c:formatCode>
                <c:ptCount val="1258"/>
                <c:pt idx="0">
                  <c:v>5.2232000000000003</c:v>
                </c:pt>
                <c:pt idx="1">
                  <c:v>5.2424999999999997</c:v>
                </c:pt>
                <c:pt idx="2">
                  <c:v>5.0972</c:v>
                </c:pt>
                <c:pt idx="3">
                  <c:v>5.2758000000000003</c:v>
                </c:pt>
                <c:pt idx="4">
                  <c:v>5.1768000000000001</c:v>
                </c:pt>
                <c:pt idx="5">
                  <c:v>5.2750000000000004</c:v>
                </c:pt>
                <c:pt idx="6">
                  <c:v>5.2771999999999997</c:v>
                </c:pt>
                <c:pt idx="7">
                  <c:v>5.4009999999999998</c:v>
                </c:pt>
                <c:pt idx="8">
                  <c:v>5.5125000000000002</c:v>
                </c:pt>
                <c:pt idx="9">
                  <c:v>5.4668000000000001</c:v>
                </c:pt>
                <c:pt idx="10">
                  <c:v>5.4249999999999998</c:v>
                </c:pt>
                <c:pt idx="11">
                  <c:v>5.4115000000000002</c:v>
                </c:pt>
                <c:pt idx="12">
                  <c:v>5.0468000000000002</c:v>
                </c:pt>
                <c:pt idx="13">
                  <c:v>5.2755000000000001</c:v>
                </c:pt>
                <c:pt idx="14">
                  <c:v>5.2575000000000003</c:v>
                </c:pt>
                <c:pt idx="15">
                  <c:v>5.2880000000000003</c:v>
                </c:pt>
                <c:pt idx="16">
                  <c:v>5.2812000000000001</c:v>
                </c:pt>
                <c:pt idx="17">
                  <c:v>5.3345000000000002</c:v>
                </c:pt>
                <c:pt idx="18">
                  <c:v>5.36</c:v>
                </c:pt>
                <c:pt idx="19">
                  <c:v>5.4044999999999996</c:v>
                </c:pt>
                <c:pt idx="20">
                  <c:v>5.6048</c:v>
                </c:pt>
                <c:pt idx="21">
                  <c:v>5.6475</c:v>
                </c:pt>
                <c:pt idx="22">
                  <c:v>5.6475</c:v>
                </c:pt>
                <c:pt idx="23">
                  <c:v>5.7422000000000004</c:v>
                </c:pt>
                <c:pt idx="24">
                  <c:v>5.7725</c:v>
                </c:pt>
                <c:pt idx="25">
                  <c:v>5.9531999999999998</c:v>
                </c:pt>
                <c:pt idx="26">
                  <c:v>6.0129999999999999</c:v>
                </c:pt>
                <c:pt idx="27">
                  <c:v>5.9550000000000001</c:v>
                </c:pt>
                <c:pt idx="28">
                  <c:v>5.9690000000000003</c:v>
                </c:pt>
                <c:pt idx="29">
                  <c:v>5.9950000000000001</c:v>
                </c:pt>
                <c:pt idx="30">
                  <c:v>5.8997999999999999</c:v>
                </c:pt>
                <c:pt idx="31">
                  <c:v>5.7725</c:v>
                </c:pt>
                <c:pt idx="32">
                  <c:v>5.9687999999999999</c:v>
                </c:pt>
                <c:pt idx="33">
                  <c:v>5.8775000000000004</c:v>
                </c:pt>
                <c:pt idx="34">
                  <c:v>5.8079999999999998</c:v>
                </c:pt>
                <c:pt idx="35">
                  <c:v>5.9550000000000001</c:v>
                </c:pt>
                <c:pt idx="36">
                  <c:v>5.9939999999999998</c:v>
                </c:pt>
                <c:pt idx="37">
                  <c:v>6.0963000000000003</c:v>
                </c:pt>
                <c:pt idx="38">
                  <c:v>6.1832000000000003</c:v>
                </c:pt>
                <c:pt idx="39">
                  <c:v>6.1914999999999996</c:v>
                </c:pt>
                <c:pt idx="40">
                  <c:v>6.2565</c:v>
                </c:pt>
                <c:pt idx="41">
                  <c:v>6.1947000000000001</c:v>
                </c:pt>
                <c:pt idx="42">
                  <c:v>6.1929999999999996</c:v>
                </c:pt>
                <c:pt idx="43">
                  <c:v>6.2424999999999997</c:v>
                </c:pt>
                <c:pt idx="44">
                  <c:v>6.1952999999999996</c:v>
                </c:pt>
                <c:pt idx="45">
                  <c:v>6.2439999999999998</c:v>
                </c:pt>
                <c:pt idx="46">
                  <c:v>6.2930000000000001</c:v>
                </c:pt>
                <c:pt idx="47">
                  <c:v>6.4375</c:v>
                </c:pt>
                <c:pt idx="48">
                  <c:v>5.9560000000000004</c:v>
                </c:pt>
                <c:pt idx="49">
                  <c:v>6.0712000000000002</c:v>
                </c:pt>
                <c:pt idx="50">
                  <c:v>6.1848000000000001</c:v>
                </c:pt>
                <c:pt idx="51">
                  <c:v>6.0401999999999996</c:v>
                </c:pt>
                <c:pt idx="52">
                  <c:v>6.0991999999999997</c:v>
                </c:pt>
                <c:pt idx="53">
                  <c:v>5.8925000000000001</c:v>
                </c:pt>
                <c:pt idx="54">
                  <c:v>6.1508000000000003</c:v>
                </c:pt>
                <c:pt idx="55">
                  <c:v>6.2996999999999996</c:v>
                </c:pt>
                <c:pt idx="56">
                  <c:v>6.3034999999999997</c:v>
                </c:pt>
                <c:pt idx="57">
                  <c:v>6.3159999999999998</c:v>
                </c:pt>
                <c:pt idx="58">
                  <c:v>6.3125</c:v>
                </c:pt>
                <c:pt idx="59">
                  <c:v>6.6829999999999998</c:v>
                </c:pt>
                <c:pt idx="60">
                  <c:v>6.7502000000000004</c:v>
                </c:pt>
                <c:pt idx="61">
                  <c:v>6.7552000000000003</c:v>
                </c:pt>
                <c:pt idx="62">
                  <c:v>7.1814999999999998</c:v>
                </c:pt>
                <c:pt idx="63">
                  <c:v>7.141</c:v>
                </c:pt>
                <c:pt idx="64">
                  <c:v>7.5373000000000001</c:v>
                </c:pt>
                <c:pt idx="65">
                  <c:v>7.8193000000000001</c:v>
                </c:pt>
                <c:pt idx="66">
                  <c:v>7.6048</c:v>
                </c:pt>
                <c:pt idx="67">
                  <c:v>6.7546999999999997</c:v>
                </c:pt>
                <c:pt idx="68">
                  <c:v>6.9074999999999998</c:v>
                </c:pt>
                <c:pt idx="69">
                  <c:v>6.5514999999999999</c:v>
                </c:pt>
                <c:pt idx="70">
                  <c:v>6.3724999999999996</c:v>
                </c:pt>
                <c:pt idx="71">
                  <c:v>6.0614999999999997</c:v>
                </c:pt>
                <c:pt idx="72">
                  <c:v>6.9225000000000003</c:v>
                </c:pt>
                <c:pt idx="73">
                  <c:v>6.9668000000000001</c:v>
                </c:pt>
                <c:pt idx="74">
                  <c:v>6.7549999999999999</c:v>
                </c:pt>
                <c:pt idx="75">
                  <c:v>6.9124999999999996</c:v>
                </c:pt>
                <c:pt idx="76">
                  <c:v>6.6520000000000001</c:v>
                </c:pt>
                <c:pt idx="77">
                  <c:v>5.9974999999999996</c:v>
                </c:pt>
                <c:pt idx="78">
                  <c:v>6.4135</c:v>
                </c:pt>
                <c:pt idx="79">
                  <c:v>6.3864999999999998</c:v>
                </c:pt>
                <c:pt idx="80">
                  <c:v>5.6364999999999998</c:v>
                </c:pt>
                <c:pt idx="81">
                  <c:v>5.7625000000000002</c:v>
                </c:pt>
                <c:pt idx="82">
                  <c:v>5.3102</c:v>
                </c:pt>
                <c:pt idx="83">
                  <c:v>5.0227000000000004</c:v>
                </c:pt>
                <c:pt idx="84">
                  <c:v>5.0025000000000004</c:v>
                </c:pt>
                <c:pt idx="85">
                  <c:v>5.0490000000000004</c:v>
                </c:pt>
                <c:pt idx="86">
                  <c:v>5.4749999999999996</c:v>
                </c:pt>
                <c:pt idx="87">
                  <c:v>5.1426999999999996</c:v>
                </c:pt>
                <c:pt idx="88">
                  <c:v>5.7249999999999996</c:v>
                </c:pt>
                <c:pt idx="89">
                  <c:v>6.3449999999999998</c:v>
                </c:pt>
                <c:pt idx="90">
                  <c:v>6.3484999999999996</c:v>
                </c:pt>
                <c:pt idx="91">
                  <c:v>6.25</c:v>
                </c:pt>
                <c:pt idx="92">
                  <c:v>6.3840000000000003</c:v>
                </c:pt>
                <c:pt idx="93">
                  <c:v>6.68</c:v>
                </c:pt>
                <c:pt idx="94">
                  <c:v>6.3913000000000002</c:v>
                </c:pt>
                <c:pt idx="95">
                  <c:v>6.1059999999999999</c:v>
                </c:pt>
                <c:pt idx="96">
                  <c:v>6.3490000000000002</c:v>
                </c:pt>
                <c:pt idx="97">
                  <c:v>6.3810000000000002</c:v>
                </c:pt>
                <c:pt idx="98">
                  <c:v>6.9325000000000001</c:v>
                </c:pt>
                <c:pt idx="99">
                  <c:v>6.5852000000000004</c:v>
                </c:pt>
                <c:pt idx="100">
                  <c:v>6.8</c:v>
                </c:pt>
                <c:pt idx="101">
                  <c:v>6.5137999999999998</c:v>
                </c:pt>
                <c:pt idx="102">
                  <c:v>6.875</c:v>
                </c:pt>
                <c:pt idx="103">
                  <c:v>6.93</c:v>
                </c:pt>
                <c:pt idx="104">
                  <c:v>7.1769999999999996</c:v>
                </c:pt>
                <c:pt idx="105">
                  <c:v>7.45</c:v>
                </c:pt>
                <c:pt idx="106">
                  <c:v>7.181</c:v>
                </c:pt>
                <c:pt idx="107">
                  <c:v>7.0578000000000003</c:v>
                </c:pt>
                <c:pt idx="108">
                  <c:v>6.9306999999999999</c:v>
                </c:pt>
                <c:pt idx="109">
                  <c:v>7.1959999999999997</c:v>
                </c:pt>
                <c:pt idx="110">
                  <c:v>7.09</c:v>
                </c:pt>
                <c:pt idx="111">
                  <c:v>7.3747999999999996</c:v>
                </c:pt>
                <c:pt idx="112">
                  <c:v>7.5750000000000002</c:v>
                </c:pt>
                <c:pt idx="113">
                  <c:v>7.4192999999999998</c:v>
                </c:pt>
                <c:pt idx="114">
                  <c:v>7.4071999999999996</c:v>
                </c:pt>
                <c:pt idx="115">
                  <c:v>7.1086999999999998</c:v>
                </c:pt>
                <c:pt idx="116">
                  <c:v>7.0220000000000002</c:v>
                </c:pt>
                <c:pt idx="117">
                  <c:v>7.3868</c:v>
                </c:pt>
                <c:pt idx="118">
                  <c:v>7.4233000000000002</c:v>
                </c:pt>
                <c:pt idx="119">
                  <c:v>7.5845000000000002</c:v>
                </c:pt>
                <c:pt idx="120">
                  <c:v>7.6936999999999998</c:v>
                </c:pt>
                <c:pt idx="121">
                  <c:v>7.8075000000000001</c:v>
                </c:pt>
                <c:pt idx="122">
                  <c:v>8.1234999999999999</c:v>
                </c:pt>
                <c:pt idx="123">
                  <c:v>7.9175000000000004</c:v>
                </c:pt>
                <c:pt idx="124">
                  <c:v>7.8418000000000001</c:v>
                </c:pt>
                <c:pt idx="125">
                  <c:v>7.8898000000000001</c:v>
                </c:pt>
                <c:pt idx="126">
                  <c:v>8.7605000000000004</c:v>
                </c:pt>
                <c:pt idx="127">
                  <c:v>8.7902000000000005</c:v>
                </c:pt>
                <c:pt idx="128">
                  <c:v>8.9909999999999997</c:v>
                </c:pt>
                <c:pt idx="129">
                  <c:v>9.0515000000000008</c:v>
                </c:pt>
                <c:pt idx="130">
                  <c:v>8.8252000000000006</c:v>
                </c:pt>
                <c:pt idx="131">
                  <c:v>9.1567000000000007</c:v>
                </c:pt>
                <c:pt idx="132">
                  <c:v>8.625</c:v>
                </c:pt>
                <c:pt idx="133">
                  <c:v>8.4122000000000003</c:v>
                </c:pt>
                <c:pt idx="134">
                  <c:v>8.5545000000000009</c:v>
                </c:pt>
                <c:pt idx="135">
                  <c:v>8.8332999999999995</c:v>
                </c:pt>
                <c:pt idx="136">
                  <c:v>8.7963000000000005</c:v>
                </c:pt>
                <c:pt idx="137">
                  <c:v>8.8223000000000003</c:v>
                </c:pt>
                <c:pt idx="138">
                  <c:v>8.7279999999999998</c:v>
                </c:pt>
                <c:pt idx="139">
                  <c:v>8.7944999999999993</c:v>
                </c:pt>
                <c:pt idx="140">
                  <c:v>8.8772000000000002</c:v>
                </c:pt>
                <c:pt idx="141">
                  <c:v>8.8000000000000007</c:v>
                </c:pt>
                <c:pt idx="142">
                  <c:v>9.1677999999999997</c:v>
                </c:pt>
                <c:pt idx="143">
                  <c:v>9.15</c:v>
                </c:pt>
                <c:pt idx="144">
                  <c:v>9.1624999999999996</c:v>
                </c:pt>
                <c:pt idx="145">
                  <c:v>8.8153000000000006</c:v>
                </c:pt>
                <c:pt idx="146">
                  <c:v>9.2249999999999996</c:v>
                </c:pt>
                <c:pt idx="147">
                  <c:v>9.1137999999999995</c:v>
                </c:pt>
                <c:pt idx="148">
                  <c:v>9.2270000000000003</c:v>
                </c:pt>
                <c:pt idx="149">
                  <c:v>9.2424999999999997</c:v>
                </c:pt>
                <c:pt idx="150">
                  <c:v>9.3000000000000007</c:v>
                </c:pt>
                <c:pt idx="151">
                  <c:v>9.5510000000000002</c:v>
                </c:pt>
                <c:pt idx="152">
                  <c:v>9.4762000000000004</c:v>
                </c:pt>
                <c:pt idx="153">
                  <c:v>9.3558000000000003</c:v>
                </c:pt>
                <c:pt idx="154">
                  <c:v>9.5</c:v>
                </c:pt>
                <c:pt idx="155">
                  <c:v>9.1698000000000004</c:v>
                </c:pt>
                <c:pt idx="156">
                  <c:v>9.3140000000000001</c:v>
                </c:pt>
                <c:pt idx="157">
                  <c:v>9.5207999999999995</c:v>
                </c:pt>
                <c:pt idx="158">
                  <c:v>9.6389999999999993</c:v>
                </c:pt>
                <c:pt idx="159">
                  <c:v>9.7416999999999998</c:v>
                </c:pt>
                <c:pt idx="160">
                  <c:v>9.9461999999999993</c:v>
                </c:pt>
                <c:pt idx="161">
                  <c:v>9.9937000000000005</c:v>
                </c:pt>
                <c:pt idx="162">
                  <c:v>10.3802</c:v>
                </c:pt>
                <c:pt idx="163">
                  <c:v>10.588699999999999</c:v>
                </c:pt>
                <c:pt idx="164">
                  <c:v>10.595000000000001</c:v>
                </c:pt>
                <c:pt idx="165">
                  <c:v>10.074999999999999</c:v>
                </c:pt>
                <c:pt idx="166">
                  <c:v>10.414300000000001</c:v>
                </c:pt>
                <c:pt idx="167">
                  <c:v>10.015000000000001</c:v>
                </c:pt>
                <c:pt idx="168">
                  <c:v>10.2255</c:v>
                </c:pt>
                <c:pt idx="169">
                  <c:v>10.2743</c:v>
                </c:pt>
                <c:pt idx="170">
                  <c:v>10.513</c:v>
                </c:pt>
                <c:pt idx="171">
                  <c:v>10.3675</c:v>
                </c:pt>
                <c:pt idx="172">
                  <c:v>10.45</c:v>
                </c:pt>
                <c:pt idx="173">
                  <c:v>9.875</c:v>
                </c:pt>
                <c:pt idx="174">
                  <c:v>10.2323</c:v>
                </c:pt>
                <c:pt idx="175">
                  <c:v>10.3743</c:v>
                </c:pt>
                <c:pt idx="176">
                  <c:v>10.390700000000001</c:v>
                </c:pt>
                <c:pt idx="177">
                  <c:v>10.375</c:v>
                </c:pt>
                <c:pt idx="178">
                  <c:v>10.5632</c:v>
                </c:pt>
                <c:pt idx="179">
                  <c:v>10.7325</c:v>
                </c:pt>
                <c:pt idx="180">
                  <c:v>11.05</c:v>
                </c:pt>
                <c:pt idx="181">
                  <c:v>11.244</c:v>
                </c:pt>
                <c:pt idx="182">
                  <c:v>11.3497</c:v>
                </c:pt>
                <c:pt idx="183">
                  <c:v>11.3125</c:v>
                </c:pt>
                <c:pt idx="184">
                  <c:v>11.334300000000001</c:v>
                </c:pt>
                <c:pt idx="185">
                  <c:v>11.073700000000001</c:v>
                </c:pt>
                <c:pt idx="186">
                  <c:v>10.9908</c:v>
                </c:pt>
                <c:pt idx="187">
                  <c:v>11.545999999999999</c:v>
                </c:pt>
                <c:pt idx="188">
                  <c:v>11.53</c:v>
                </c:pt>
                <c:pt idx="189">
                  <c:v>11.8512</c:v>
                </c:pt>
                <c:pt idx="190">
                  <c:v>12.45</c:v>
                </c:pt>
                <c:pt idx="191">
                  <c:v>12.2965</c:v>
                </c:pt>
                <c:pt idx="192">
                  <c:v>11.975</c:v>
                </c:pt>
                <c:pt idx="193">
                  <c:v>12.201700000000001</c:v>
                </c:pt>
                <c:pt idx="194">
                  <c:v>12.883699999999999</c:v>
                </c:pt>
                <c:pt idx="195">
                  <c:v>12.630699999999999</c:v>
                </c:pt>
                <c:pt idx="196">
                  <c:v>12.799200000000001</c:v>
                </c:pt>
                <c:pt idx="197">
                  <c:v>12.781499999999999</c:v>
                </c:pt>
                <c:pt idx="198">
                  <c:v>12.675000000000001</c:v>
                </c:pt>
                <c:pt idx="199">
                  <c:v>13.182700000000001</c:v>
                </c:pt>
                <c:pt idx="200">
                  <c:v>13.48</c:v>
                </c:pt>
                <c:pt idx="201">
                  <c:v>14.7037</c:v>
                </c:pt>
                <c:pt idx="202">
                  <c:v>13.8287</c:v>
                </c:pt>
                <c:pt idx="203">
                  <c:v>12.7837</c:v>
                </c:pt>
                <c:pt idx="204">
                  <c:v>11.734500000000001</c:v>
                </c:pt>
                <c:pt idx="205">
                  <c:v>12.4</c:v>
                </c:pt>
                <c:pt idx="206">
                  <c:v>12.9893</c:v>
                </c:pt>
                <c:pt idx="207">
                  <c:v>12.4855</c:v>
                </c:pt>
                <c:pt idx="208">
                  <c:v>13.081</c:v>
                </c:pt>
                <c:pt idx="209">
                  <c:v>13.28</c:v>
                </c:pt>
                <c:pt idx="210">
                  <c:v>12.9572</c:v>
                </c:pt>
                <c:pt idx="211">
                  <c:v>12.132199999999999</c:v>
                </c:pt>
                <c:pt idx="212">
                  <c:v>12.5938</c:v>
                </c:pt>
                <c:pt idx="213">
                  <c:v>11.925000000000001</c:v>
                </c:pt>
                <c:pt idx="214">
                  <c:v>12.574999999999999</c:v>
                </c:pt>
                <c:pt idx="215">
                  <c:v>12.5755</c:v>
                </c:pt>
                <c:pt idx="216">
                  <c:v>12.0723</c:v>
                </c:pt>
                <c:pt idx="217">
                  <c:v>12.4475</c:v>
                </c:pt>
                <c:pt idx="218">
                  <c:v>13.0402</c:v>
                </c:pt>
                <c:pt idx="219">
                  <c:v>12.9375</c:v>
                </c:pt>
                <c:pt idx="220">
                  <c:v>13.157500000000001</c:v>
                </c:pt>
                <c:pt idx="221">
                  <c:v>13.757999999999999</c:v>
                </c:pt>
                <c:pt idx="222">
                  <c:v>13.225</c:v>
                </c:pt>
                <c:pt idx="223">
                  <c:v>13.236000000000001</c:v>
                </c:pt>
                <c:pt idx="224">
                  <c:v>13.83</c:v>
                </c:pt>
                <c:pt idx="225">
                  <c:v>13.9998</c:v>
                </c:pt>
                <c:pt idx="226">
                  <c:v>14.074999999999999</c:v>
                </c:pt>
                <c:pt idx="227">
                  <c:v>13.766999999999999</c:v>
                </c:pt>
                <c:pt idx="228">
                  <c:v>13.9895</c:v>
                </c:pt>
                <c:pt idx="229">
                  <c:v>14.2965</c:v>
                </c:pt>
                <c:pt idx="230">
                  <c:v>14.2905</c:v>
                </c:pt>
                <c:pt idx="231">
                  <c:v>13.8108</c:v>
                </c:pt>
                <c:pt idx="232">
                  <c:v>14.0367</c:v>
                </c:pt>
                <c:pt idx="233">
                  <c:v>13.903</c:v>
                </c:pt>
                <c:pt idx="234">
                  <c:v>13.583500000000001</c:v>
                </c:pt>
                <c:pt idx="235">
                  <c:v>13.625</c:v>
                </c:pt>
                <c:pt idx="236">
                  <c:v>13.522500000000001</c:v>
                </c:pt>
                <c:pt idx="237">
                  <c:v>13.45</c:v>
                </c:pt>
                <c:pt idx="238">
                  <c:v>13.427</c:v>
                </c:pt>
                <c:pt idx="239">
                  <c:v>13.305999999999999</c:v>
                </c:pt>
                <c:pt idx="240">
                  <c:v>13.198</c:v>
                </c:pt>
                <c:pt idx="241">
                  <c:v>12.8385</c:v>
                </c:pt>
                <c:pt idx="242">
                  <c:v>12.85</c:v>
                </c:pt>
                <c:pt idx="243">
                  <c:v>12.6578</c:v>
                </c:pt>
                <c:pt idx="244">
                  <c:v>12.708500000000001</c:v>
                </c:pt>
                <c:pt idx="245">
                  <c:v>13.389200000000001</c:v>
                </c:pt>
                <c:pt idx="246">
                  <c:v>14.1625</c:v>
                </c:pt>
                <c:pt idx="247">
                  <c:v>14.1097</c:v>
                </c:pt>
                <c:pt idx="248">
                  <c:v>14.5525</c:v>
                </c:pt>
                <c:pt idx="249">
                  <c:v>13.6065</c:v>
                </c:pt>
                <c:pt idx="250">
                  <c:v>13.053800000000001</c:v>
                </c:pt>
                <c:pt idx="251">
                  <c:v>13.478999999999999</c:v>
                </c:pt>
                <c:pt idx="252">
                  <c:v>13.6272</c:v>
                </c:pt>
                <c:pt idx="253">
                  <c:v>13.172499999999999</c:v>
                </c:pt>
                <c:pt idx="254">
                  <c:v>13.5525</c:v>
                </c:pt>
                <c:pt idx="255">
                  <c:v>13.465299999999999</c:v>
                </c:pt>
                <c:pt idx="256">
                  <c:v>13.2128</c:v>
                </c:pt>
                <c:pt idx="257">
                  <c:v>13.454000000000001</c:v>
                </c:pt>
                <c:pt idx="258">
                  <c:v>13.1713</c:v>
                </c:pt>
                <c:pt idx="259">
                  <c:v>13.1425</c:v>
                </c:pt>
                <c:pt idx="260">
                  <c:v>13.032500000000001</c:v>
                </c:pt>
                <c:pt idx="261">
                  <c:v>13.375</c:v>
                </c:pt>
                <c:pt idx="262">
                  <c:v>13.265000000000001</c:v>
                </c:pt>
                <c:pt idx="263">
                  <c:v>13.4923</c:v>
                </c:pt>
                <c:pt idx="264">
                  <c:v>13.3505</c:v>
                </c:pt>
                <c:pt idx="265">
                  <c:v>13.5875</c:v>
                </c:pt>
                <c:pt idx="266">
                  <c:v>13.448499999999999</c:v>
                </c:pt>
                <c:pt idx="267">
                  <c:v>13.6012</c:v>
                </c:pt>
                <c:pt idx="268">
                  <c:v>13.585000000000001</c:v>
                </c:pt>
                <c:pt idx="269">
                  <c:v>13.3005</c:v>
                </c:pt>
                <c:pt idx="270">
                  <c:v>12.869</c:v>
                </c:pt>
                <c:pt idx="271">
                  <c:v>12.9672</c:v>
                </c:pt>
                <c:pt idx="272">
                  <c:v>13.087999999999999</c:v>
                </c:pt>
                <c:pt idx="273">
                  <c:v>13.4397</c:v>
                </c:pt>
                <c:pt idx="274">
                  <c:v>13.422499999999999</c:v>
                </c:pt>
                <c:pt idx="275">
                  <c:v>13.3667</c:v>
                </c:pt>
                <c:pt idx="276">
                  <c:v>13.379</c:v>
                </c:pt>
                <c:pt idx="277">
                  <c:v>13.0747</c:v>
                </c:pt>
                <c:pt idx="278">
                  <c:v>13.3193</c:v>
                </c:pt>
                <c:pt idx="279">
                  <c:v>13.256</c:v>
                </c:pt>
                <c:pt idx="280">
                  <c:v>13.0372</c:v>
                </c:pt>
                <c:pt idx="281">
                  <c:v>13.0625</c:v>
                </c:pt>
                <c:pt idx="282">
                  <c:v>12.925000000000001</c:v>
                </c:pt>
                <c:pt idx="283">
                  <c:v>12.9902</c:v>
                </c:pt>
                <c:pt idx="284">
                  <c:v>13.1365</c:v>
                </c:pt>
                <c:pt idx="285">
                  <c:v>13.104200000000001</c:v>
                </c:pt>
                <c:pt idx="286">
                  <c:v>13.0997</c:v>
                </c:pt>
                <c:pt idx="287">
                  <c:v>13.2225</c:v>
                </c:pt>
                <c:pt idx="288">
                  <c:v>12.967499999999999</c:v>
                </c:pt>
                <c:pt idx="289">
                  <c:v>13.362500000000001</c:v>
                </c:pt>
                <c:pt idx="290">
                  <c:v>13.418699999999999</c:v>
                </c:pt>
                <c:pt idx="291">
                  <c:v>13.7525</c:v>
                </c:pt>
                <c:pt idx="292">
                  <c:v>13.49</c:v>
                </c:pt>
                <c:pt idx="293">
                  <c:v>13.574999999999999</c:v>
                </c:pt>
                <c:pt idx="294">
                  <c:v>13.228</c:v>
                </c:pt>
                <c:pt idx="295">
                  <c:v>13.0162</c:v>
                </c:pt>
                <c:pt idx="296">
                  <c:v>13.111700000000001</c:v>
                </c:pt>
                <c:pt idx="297">
                  <c:v>13.4185</c:v>
                </c:pt>
                <c:pt idx="298">
                  <c:v>13.74</c:v>
                </c:pt>
                <c:pt idx="299">
                  <c:v>13.781700000000001</c:v>
                </c:pt>
                <c:pt idx="300">
                  <c:v>13.580500000000001</c:v>
                </c:pt>
                <c:pt idx="301">
                  <c:v>13.23</c:v>
                </c:pt>
                <c:pt idx="302">
                  <c:v>12.9963</c:v>
                </c:pt>
                <c:pt idx="303">
                  <c:v>13.074999999999999</c:v>
                </c:pt>
                <c:pt idx="304">
                  <c:v>13.0533</c:v>
                </c:pt>
                <c:pt idx="305">
                  <c:v>13.3988</c:v>
                </c:pt>
                <c:pt idx="306">
                  <c:v>13.635999999999999</c:v>
                </c:pt>
                <c:pt idx="307">
                  <c:v>13.531000000000001</c:v>
                </c:pt>
                <c:pt idx="308">
                  <c:v>13.725</c:v>
                </c:pt>
                <c:pt idx="309">
                  <c:v>13.7273</c:v>
                </c:pt>
                <c:pt idx="310">
                  <c:v>14.3407</c:v>
                </c:pt>
                <c:pt idx="311">
                  <c:v>14.4633</c:v>
                </c:pt>
                <c:pt idx="312">
                  <c:v>14.9803</c:v>
                </c:pt>
                <c:pt idx="313">
                  <c:v>15.05</c:v>
                </c:pt>
                <c:pt idx="314">
                  <c:v>15.0642</c:v>
                </c:pt>
                <c:pt idx="315">
                  <c:v>15.170999999999999</c:v>
                </c:pt>
                <c:pt idx="316">
                  <c:v>14.728999999999999</c:v>
                </c:pt>
                <c:pt idx="317">
                  <c:v>15.0245</c:v>
                </c:pt>
                <c:pt idx="318">
                  <c:v>14.774699999999999</c:v>
                </c:pt>
                <c:pt idx="319">
                  <c:v>14.075200000000001</c:v>
                </c:pt>
                <c:pt idx="320">
                  <c:v>14.1228</c:v>
                </c:pt>
                <c:pt idx="321">
                  <c:v>14.045500000000001</c:v>
                </c:pt>
                <c:pt idx="322">
                  <c:v>13.7525</c:v>
                </c:pt>
                <c:pt idx="323">
                  <c:v>13.875</c:v>
                </c:pt>
                <c:pt idx="324">
                  <c:v>13.9</c:v>
                </c:pt>
                <c:pt idx="325">
                  <c:v>13.426299999999999</c:v>
                </c:pt>
                <c:pt idx="326">
                  <c:v>12.800700000000001</c:v>
                </c:pt>
                <c:pt idx="327">
                  <c:v>12.55</c:v>
                </c:pt>
                <c:pt idx="328">
                  <c:v>12.45</c:v>
                </c:pt>
                <c:pt idx="329">
                  <c:v>12.1302</c:v>
                </c:pt>
                <c:pt idx="330">
                  <c:v>12.8405</c:v>
                </c:pt>
                <c:pt idx="331">
                  <c:v>12.95</c:v>
                </c:pt>
                <c:pt idx="332">
                  <c:v>12.648199999999999</c:v>
                </c:pt>
                <c:pt idx="333">
                  <c:v>12.864699999999999</c:v>
                </c:pt>
                <c:pt idx="334">
                  <c:v>13.3565</c:v>
                </c:pt>
                <c:pt idx="335">
                  <c:v>13.0398</c:v>
                </c:pt>
                <c:pt idx="336">
                  <c:v>13.1365</c:v>
                </c:pt>
                <c:pt idx="337">
                  <c:v>12.75</c:v>
                </c:pt>
                <c:pt idx="338">
                  <c:v>12.912800000000001</c:v>
                </c:pt>
                <c:pt idx="339">
                  <c:v>13.254200000000001</c:v>
                </c:pt>
                <c:pt idx="340">
                  <c:v>13.151199999999999</c:v>
                </c:pt>
                <c:pt idx="341">
                  <c:v>12.499499999999999</c:v>
                </c:pt>
                <c:pt idx="342">
                  <c:v>12.554500000000001</c:v>
                </c:pt>
                <c:pt idx="343">
                  <c:v>12.8202</c:v>
                </c:pt>
                <c:pt idx="344">
                  <c:v>12.842000000000001</c:v>
                </c:pt>
                <c:pt idx="345">
                  <c:v>13.015499999999999</c:v>
                </c:pt>
                <c:pt idx="346">
                  <c:v>13.5723</c:v>
                </c:pt>
                <c:pt idx="347">
                  <c:v>13.8675</c:v>
                </c:pt>
                <c:pt idx="348">
                  <c:v>13.9998</c:v>
                </c:pt>
                <c:pt idx="349">
                  <c:v>13.880699999999999</c:v>
                </c:pt>
                <c:pt idx="350">
                  <c:v>14.252800000000001</c:v>
                </c:pt>
                <c:pt idx="351">
                  <c:v>14.214</c:v>
                </c:pt>
                <c:pt idx="352">
                  <c:v>14.2898</c:v>
                </c:pt>
                <c:pt idx="353">
                  <c:v>15.2315</c:v>
                </c:pt>
                <c:pt idx="354">
                  <c:v>15.625</c:v>
                </c:pt>
                <c:pt idx="355">
                  <c:v>15.6625</c:v>
                </c:pt>
                <c:pt idx="356">
                  <c:v>16.053000000000001</c:v>
                </c:pt>
                <c:pt idx="357">
                  <c:v>15.5365</c:v>
                </c:pt>
                <c:pt idx="358">
                  <c:v>15.3232</c:v>
                </c:pt>
                <c:pt idx="359">
                  <c:v>15.1187</c:v>
                </c:pt>
                <c:pt idx="360">
                  <c:v>15.375</c:v>
                </c:pt>
                <c:pt idx="361">
                  <c:v>14.934200000000001</c:v>
                </c:pt>
                <c:pt idx="362">
                  <c:v>15.185</c:v>
                </c:pt>
                <c:pt idx="363">
                  <c:v>15.5785</c:v>
                </c:pt>
                <c:pt idx="364">
                  <c:v>15.3645</c:v>
                </c:pt>
                <c:pt idx="365">
                  <c:v>15.4</c:v>
                </c:pt>
                <c:pt idx="366">
                  <c:v>15.1745</c:v>
                </c:pt>
                <c:pt idx="367">
                  <c:v>15.125</c:v>
                </c:pt>
                <c:pt idx="368">
                  <c:v>14.6372</c:v>
                </c:pt>
                <c:pt idx="369">
                  <c:v>14.709</c:v>
                </c:pt>
                <c:pt idx="370">
                  <c:v>14.495200000000001</c:v>
                </c:pt>
                <c:pt idx="371">
                  <c:v>14.808299999999999</c:v>
                </c:pt>
                <c:pt idx="372">
                  <c:v>14.7872</c:v>
                </c:pt>
                <c:pt idx="373">
                  <c:v>13.824999999999999</c:v>
                </c:pt>
                <c:pt idx="374">
                  <c:v>14.009499999999999</c:v>
                </c:pt>
                <c:pt idx="375">
                  <c:v>14.0337</c:v>
                </c:pt>
                <c:pt idx="376">
                  <c:v>13.89</c:v>
                </c:pt>
                <c:pt idx="377">
                  <c:v>14.157</c:v>
                </c:pt>
                <c:pt idx="378">
                  <c:v>14.266999999999999</c:v>
                </c:pt>
                <c:pt idx="379">
                  <c:v>13.5665</c:v>
                </c:pt>
                <c:pt idx="380">
                  <c:v>14.3025</c:v>
                </c:pt>
                <c:pt idx="381">
                  <c:v>15.1637</c:v>
                </c:pt>
                <c:pt idx="382">
                  <c:v>15.2125</c:v>
                </c:pt>
                <c:pt idx="383">
                  <c:v>15.766</c:v>
                </c:pt>
                <c:pt idx="384">
                  <c:v>15.734299999999999</c:v>
                </c:pt>
                <c:pt idx="385">
                  <c:v>15.6997</c:v>
                </c:pt>
                <c:pt idx="386">
                  <c:v>15.500999999999999</c:v>
                </c:pt>
                <c:pt idx="387">
                  <c:v>16.27</c:v>
                </c:pt>
                <c:pt idx="388">
                  <c:v>16.252300000000002</c:v>
                </c:pt>
                <c:pt idx="389">
                  <c:v>16.700800000000001</c:v>
                </c:pt>
                <c:pt idx="390">
                  <c:v>17.112500000000001</c:v>
                </c:pt>
                <c:pt idx="391">
                  <c:v>17.571300000000001</c:v>
                </c:pt>
                <c:pt idx="392">
                  <c:v>17.5273</c:v>
                </c:pt>
                <c:pt idx="393">
                  <c:v>17.515799999999999</c:v>
                </c:pt>
                <c:pt idx="394">
                  <c:v>17.350000000000001</c:v>
                </c:pt>
                <c:pt idx="395">
                  <c:v>17.479500000000002</c:v>
                </c:pt>
                <c:pt idx="396">
                  <c:v>17.905999999999999</c:v>
                </c:pt>
                <c:pt idx="397">
                  <c:v>17.914999999999999</c:v>
                </c:pt>
                <c:pt idx="398">
                  <c:v>17.790800000000001</c:v>
                </c:pt>
                <c:pt idx="399">
                  <c:v>17.7745</c:v>
                </c:pt>
                <c:pt idx="400">
                  <c:v>18.783999999999999</c:v>
                </c:pt>
                <c:pt idx="401">
                  <c:v>18.435199999999998</c:v>
                </c:pt>
                <c:pt idx="402">
                  <c:v>18.471499999999999</c:v>
                </c:pt>
                <c:pt idx="403">
                  <c:v>19.0077</c:v>
                </c:pt>
                <c:pt idx="404">
                  <c:v>19.227799999999998</c:v>
                </c:pt>
                <c:pt idx="405">
                  <c:v>19.2805</c:v>
                </c:pt>
                <c:pt idx="406">
                  <c:v>19.3612</c:v>
                </c:pt>
                <c:pt idx="407">
                  <c:v>19.8825</c:v>
                </c:pt>
                <c:pt idx="408">
                  <c:v>19.999300000000002</c:v>
                </c:pt>
                <c:pt idx="409">
                  <c:v>20.125</c:v>
                </c:pt>
                <c:pt idx="410">
                  <c:v>20.440300000000001</c:v>
                </c:pt>
                <c:pt idx="411">
                  <c:v>20.737500000000001</c:v>
                </c:pt>
                <c:pt idx="412">
                  <c:v>20.8535</c:v>
                </c:pt>
                <c:pt idx="413">
                  <c:v>19.8565</c:v>
                </c:pt>
                <c:pt idx="414">
                  <c:v>19.962499999999999</c:v>
                </c:pt>
                <c:pt idx="415">
                  <c:v>20.239999999999998</c:v>
                </c:pt>
                <c:pt idx="416">
                  <c:v>20.400500000000001</c:v>
                </c:pt>
                <c:pt idx="417">
                  <c:v>20.357700000000001</c:v>
                </c:pt>
                <c:pt idx="418">
                  <c:v>19.811800000000002</c:v>
                </c:pt>
                <c:pt idx="419">
                  <c:v>19.0305</c:v>
                </c:pt>
                <c:pt idx="420">
                  <c:v>17.915299999999998</c:v>
                </c:pt>
                <c:pt idx="421">
                  <c:v>18.73</c:v>
                </c:pt>
                <c:pt idx="422">
                  <c:v>18.882000000000001</c:v>
                </c:pt>
                <c:pt idx="423">
                  <c:v>19.641999999999999</c:v>
                </c:pt>
                <c:pt idx="424">
                  <c:v>19.655999999999999</c:v>
                </c:pt>
                <c:pt idx="425">
                  <c:v>19.311</c:v>
                </c:pt>
                <c:pt idx="426">
                  <c:v>19.265000000000001</c:v>
                </c:pt>
                <c:pt idx="427">
                  <c:v>19.318999999999999</c:v>
                </c:pt>
                <c:pt idx="428">
                  <c:v>19.518999999999998</c:v>
                </c:pt>
                <c:pt idx="429">
                  <c:v>19.417999999999999</c:v>
                </c:pt>
                <c:pt idx="430">
                  <c:v>19.7</c:v>
                </c:pt>
                <c:pt idx="431">
                  <c:v>19.739999999999998</c:v>
                </c:pt>
                <c:pt idx="432">
                  <c:v>19.989999999999998</c:v>
                </c:pt>
                <c:pt idx="433">
                  <c:v>20.5</c:v>
                </c:pt>
                <c:pt idx="434">
                  <c:v>20.524000000000001</c:v>
                </c:pt>
                <c:pt idx="435">
                  <c:v>20.446000000000002</c:v>
                </c:pt>
                <c:pt idx="436">
                  <c:v>20.321999999999999</c:v>
                </c:pt>
                <c:pt idx="437">
                  <c:v>20.042999999999999</c:v>
                </c:pt>
                <c:pt idx="438">
                  <c:v>19.87</c:v>
                </c:pt>
                <c:pt idx="439">
                  <c:v>19.905000000000001</c:v>
                </c:pt>
                <c:pt idx="440">
                  <c:v>20.135000000000002</c:v>
                </c:pt>
                <c:pt idx="441">
                  <c:v>19.684999999999999</c:v>
                </c:pt>
                <c:pt idx="442">
                  <c:v>19.5</c:v>
                </c:pt>
                <c:pt idx="443">
                  <c:v>19.494</c:v>
                </c:pt>
                <c:pt idx="444">
                  <c:v>19.991</c:v>
                </c:pt>
                <c:pt idx="445">
                  <c:v>20.971</c:v>
                </c:pt>
                <c:pt idx="446">
                  <c:v>21.753</c:v>
                </c:pt>
                <c:pt idx="447">
                  <c:v>21.736999999999998</c:v>
                </c:pt>
                <c:pt idx="448">
                  <c:v>22.2</c:v>
                </c:pt>
                <c:pt idx="449">
                  <c:v>22.184000000000001</c:v>
                </c:pt>
                <c:pt idx="450">
                  <c:v>22.83</c:v>
                </c:pt>
                <c:pt idx="451">
                  <c:v>22.695</c:v>
                </c:pt>
                <c:pt idx="452">
                  <c:v>22.484999999999999</c:v>
                </c:pt>
                <c:pt idx="453">
                  <c:v>22.518000000000001</c:v>
                </c:pt>
                <c:pt idx="454">
                  <c:v>22.324999999999999</c:v>
                </c:pt>
                <c:pt idx="455">
                  <c:v>22.832999999999998</c:v>
                </c:pt>
                <c:pt idx="456">
                  <c:v>22.513000000000002</c:v>
                </c:pt>
                <c:pt idx="457">
                  <c:v>22.312000000000001</c:v>
                </c:pt>
                <c:pt idx="458">
                  <c:v>22.347999999999999</c:v>
                </c:pt>
                <c:pt idx="459">
                  <c:v>22.684000000000001</c:v>
                </c:pt>
                <c:pt idx="460">
                  <c:v>22.274999999999999</c:v>
                </c:pt>
                <c:pt idx="461">
                  <c:v>22.309000000000001</c:v>
                </c:pt>
                <c:pt idx="462">
                  <c:v>22.183</c:v>
                </c:pt>
                <c:pt idx="463">
                  <c:v>22.3</c:v>
                </c:pt>
                <c:pt idx="464">
                  <c:v>21.146000000000001</c:v>
                </c:pt>
                <c:pt idx="465">
                  <c:v>21.417000000000002</c:v>
                </c:pt>
                <c:pt idx="466">
                  <c:v>21.366</c:v>
                </c:pt>
                <c:pt idx="467">
                  <c:v>22.14</c:v>
                </c:pt>
                <c:pt idx="468">
                  <c:v>22.07</c:v>
                </c:pt>
                <c:pt idx="469">
                  <c:v>21.71</c:v>
                </c:pt>
                <c:pt idx="470">
                  <c:v>21.213999999999999</c:v>
                </c:pt>
                <c:pt idx="471">
                  <c:v>20.94</c:v>
                </c:pt>
                <c:pt idx="472">
                  <c:v>20.768000000000001</c:v>
                </c:pt>
                <c:pt idx="473">
                  <c:v>20.75</c:v>
                </c:pt>
                <c:pt idx="474">
                  <c:v>20.504000000000001</c:v>
                </c:pt>
                <c:pt idx="475">
                  <c:v>19.95</c:v>
                </c:pt>
                <c:pt idx="476">
                  <c:v>20.12</c:v>
                </c:pt>
                <c:pt idx="477">
                  <c:v>21.091999999999999</c:v>
                </c:pt>
                <c:pt idx="478">
                  <c:v>21.100999999999999</c:v>
                </c:pt>
                <c:pt idx="479">
                  <c:v>20.574999999999999</c:v>
                </c:pt>
                <c:pt idx="480">
                  <c:v>20.827999999999999</c:v>
                </c:pt>
                <c:pt idx="481">
                  <c:v>20.917999999999999</c:v>
                </c:pt>
                <c:pt idx="482">
                  <c:v>21.288</c:v>
                </c:pt>
                <c:pt idx="483">
                  <c:v>21.81</c:v>
                </c:pt>
                <c:pt idx="484">
                  <c:v>21.748999999999999</c:v>
                </c:pt>
                <c:pt idx="485">
                  <c:v>22.276</c:v>
                </c:pt>
                <c:pt idx="486">
                  <c:v>22.305</c:v>
                </c:pt>
                <c:pt idx="487">
                  <c:v>22.097000000000001</c:v>
                </c:pt>
                <c:pt idx="488">
                  <c:v>22.823</c:v>
                </c:pt>
                <c:pt idx="489">
                  <c:v>22.972999999999999</c:v>
                </c:pt>
                <c:pt idx="490">
                  <c:v>23.989000000000001</c:v>
                </c:pt>
                <c:pt idx="491">
                  <c:v>24.474</c:v>
                </c:pt>
                <c:pt idx="492">
                  <c:v>24.878</c:v>
                </c:pt>
                <c:pt idx="493">
                  <c:v>25.001000000000001</c:v>
                </c:pt>
                <c:pt idx="494">
                  <c:v>25.649000000000001</c:v>
                </c:pt>
                <c:pt idx="495">
                  <c:v>25.821999999999999</c:v>
                </c:pt>
                <c:pt idx="496">
                  <c:v>26.67</c:v>
                </c:pt>
                <c:pt idx="497">
                  <c:v>27.228999999999999</c:v>
                </c:pt>
                <c:pt idx="498">
                  <c:v>30.187000000000001</c:v>
                </c:pt>
                <c:pt idx="499">
                  <c:v>30.149000000000001</c:v>
                </c:pt>
                <c:pt idx="500">
                  <c:v>32.281999999999996</c:v>
                </c:pt>
                <c:pt idx="501">
                  <c:v>29.356000000000002</c:v>
                </c:pt>
                <c:pt idx="502">
                  <c:v>30.468</c:v>
                </c:pt>
                <c:pt idx="503">
                  <c:v>30.01</c:v>
                </c:pt>
                <c:pt idx="504">
                  <c:v>30.552</c:v>
                </c:pt>
                <c:pt idx="505">
                  <c:v>29.759</c:v>
                </c:pt>
                <c:pt idx="506">
                  <c:v>30.417999999999999</c:v>
                </c:pt>
                <c:pt idx="507">
                  <c:v>32.366999999999997</c:v>
                </c:pt>
                <c:pt idx="508">
                  <c:v>32.243000000000002</c:v>
                </c:pt>
                <c:pt idx="509">
                  <c:v>33.517000000000003</c:v>
                </c:pt>
                <c:pt idx="510">
                  <c:v>31.535</c:v>
                </c:pt>
                <c:pt idx="511">
                  <c:v>31.460999999999999</c:v>
                </c:pt>
                <c:pt idx="512">
                  <c:v>32.6</c:v>
                </c:pt>
                <c:pt idx="513">
                  <c:v>32.366</c:v>
                </c:pt>
                <c:pt idx="514">
                  <c:v>33.168999999999997</c:v>
                </c:pt>
                <c:pt idx="515">
                  <c:v>33.219000000000001</c:v>
                </c:pt>
                <c:pt idx="516">
                  <c:v>31.213999999999999</c:v>
                </c:pt>
                <c:pt idx="517">
                  <c:v>32</c:v>
                </c:pt>
                <c:pt idx="518">
                  <c:v>29.88</c:v>
                </c:pt>
                <c:pt idx="519">
                  <c:v>30.957000000000001</c:v>
                </c:pt>
                <c:pt idx="520">
                  <c:v>31.998999999999999</c:v>
                </c:pt>
                <c:pt idx="521">
                  <c:v>31.734000000000002</c:v>
                </c:pt>
                <c:pt idx="522">
                  <c:v>31.15</c:v>
                </c:pt>
                <c:pt idx="523">
                  <c:v>30.248999999999999</c:v>
                </c:pt>
                <c:pt idx="524">
                  <c:v>27.699000000000002</c:v>
                </c:pt>
                <c:pt idx="525">
                  <c:v>28.4</c:v>
                </c:pt>
                <c:pt idx="526">
                  <c:v>31.152000000000001</c:v>
                </c:pt>
                <c:pt idx="527">
                  <c:v>27.984999999999999</c:v>
                </c:pt>
                <c:pt idx="528">
                  <c:v>27.305</c:v>
                </c:pt>
                <c:pt idx="529">
                  <c:v>28.373999999999999</c:v>
                </c:pt>
                <c:pt idx="530">
                  <c:v>28.890999999999998</c:v>
                </c:pt>
                <c:pt idx="531">
                  <c:v>29.754999999999999</c:v>
                </c:pt>
                <c:pt idx="532">
                  <c:v>29.66</c:v>
                </c:pt>
                <c:pt idx="533">
                  <c:v>31.312000000000001</c:v>
                </c:pt>
                <c:pt idx="534">
                  <c:v>30.273</c:v>
                </c:pt>
                <c:pt idx="535">
                  <c:v>29.827000000000002</c:v>
                </c:pt>
                <c:pt idx="536">
                  <c:v>29.673999999999999</c:v>
                </c:pt>
                <c:pt idx="537">
                  <c:v>29.815000000000001</c:v>
                </c:pt>
                <c:pt idx="538">
                  <c:v>30.277000000000001</c:v>
                </c:pt>
                <c:pt idx="539">
                  <c:v>28.949000000000002</c:v>
                </c:pt>
                <c:pt idx="540">
                  <c:v>27.64</c:v>
                </c:pt>
                <c:pt idx="541">
                  <c:v>28.140999999999998</c:v>
                </c:pt>
                <c:pt idx="542">
                  <c:v>26.581</c:v>
                </c:pt>
                <c:pt idx="543">
                  <c:v>27.323</c:v>
                </c:pt>
                <c:pt idx="544">
                  <c:v>28.067</c:v>
                </c:pt>
                <c:pt idx="545">
                  <c:v>28.379000000000001</c:v>
                </c:pt>
                <c:pt idx="546">
                  <c:v>26.3</c:v>
                </c:pt>
                <c:pt idx="547">
                  <c:v>26.26</c:v>
                </c:pt>
                <c:pt idx="548">
                  <c:v>26.079000000000001</c:v>
                </c:pt>
                <c:pt idx="549">
                  <c:v>25.303999999999998</c:v>
                </c:pt>
                <c:pt idx="550">
                  <c:v>23.507000000000001</c:v>
                </c:pt>
                <c:pt idx="551">
                  <c:v>22.33</c:v>
                </c:pt>
                <c:pt idx="552">
                  <c:v>22.545999999999999</c:v>
                </c:pt>
                <c:pt idx="553">
                  <c:v>23.24</c:v>
                </c:pt>
                <c:pt idx="554">
                  <c:v>23.568000000000001</c:v>
                </c:pt>
                <c:pt idx="555">
                  <c:v>22.012</c:v>
                </c:pt>
                <c:pt idx="556">
                  <c:v>23.181999999999999</c:v>
                </c:pt>
                <c:pt idx="557">
                  <c:v>25.103999999999999</c:v>
                </c:pt>
                <c:pt idx="558">
                  <c:v>25.794</c:v>
                </c:pt>
                <c:pt idx="559">
                  <c:v>24.457999999999998</c:v>
                </c:pt>
                <c:pt idx="560">
                  <c:v>23.972000000000001</c:v>
                </c:pt>
                <c:pt idx="561">
                  <c:v>24.372</c:v>
                </c:pt>
                <c:pt idx="562">
                  <c:v>24.359000000000002</c:v>
                </c:pt>
                <c:pt idx="563">
                  <c:v>25.622</c:v>
                </c:pt>
                <c:pt idx="564">
                  <c:v>25.995000000000001</c:v>
                </c:pt>
                <c:pt idx="565">
                  <c:v>25.916</c:v>
                </c:pt>
                <c:pt idx="566">
                  <c:v>23.934000000000001</c:v>
                </c:pt>
                <c:pt idx="567">
                  <c:v>24.949000000000002</c:v>
                </c:pt>
                <c:pt idx="568">
                  <c:v>26.259</c:v>
                </c:pt>
                <c:pt idx="569">
                  <c:v>25.63</c:v>
                </c:pt>
                <c:pt idx="570">
                  <c:v>24.667999999999999</c:v>
                </c:pt>
                <c:pt idx="571">
                  <c:v>23.035</c:v>
                </c:pt>
                <c:pt idx="572">
                  <c:v>23.802</c:v>
                </c:pt>
                <c:pt idx="573">
                  <c:v>21.015000000000001</c:v>
                </c:pt>
                <c:pt idx="574">
                  <c:v>23.721</c:v>
                </c:pt>
                <c:pt idx="575">
                  <c:v>23.992000000000001</c:v>
                </c:pt>
                <c:pt idx="576">
                  <c:v>24.291</c:v>
                </c:pt>
                <c:pt idx="577">
                  <c:v>23.756</c:v>
                </c:pt>
                <c:pt idx="578">
                  <c:v>24.262</c:v>
                </c:pt>
                <c:pt idx="579">
                  <c:v>23.384</c:v>
                </c:pt>
                <c:pt idx="580">
                  <c:v>22.817</c:v>
                </c:pt>
                <c:pt idx="581">
                  <c:v>21.309000000000001</c:v>
                </c:pt>
                <c:pt idx="582">
                  <c:v>22.387</c:v>
                </c:pt>
                <c:pt idx="583">
                  <c:v>22.530999999999999</c:v>
                </c:pt>
                <c:pt idx="584">
                  <c:v>23.021999999999998</c:v>
                </c:pt>
                <c:pt idx="585">
                  <c:v>21.869</c:v>
                </c:pt>
                <c:pt idx="586">
                  <c:v>21.518000000000001</c:v>
                </c:pt>
                <c:pt idx="587">
                  <c:v>23.5</c:v>
                </c:pt>
                <c:pt idx="588">
                  <c:v>24.12</c:v>
                </c:pt>
                <c:pt idx="589">
                  <c:v>24.798999999999999</c:v>
                </c:pt>
                <c:pt idx="590">
                  <c:v>26.507000000000001</c:v>
                </c:pt>
                <c:pt idx="591">
                  <c:v>26.727</c:v>
                </c:pt>
                <c:pt idx="592">
                  <c:v>26.126000000000001</c:v>
                </c:pt>
                <c:pt idx="593">
                  <c:v>26.166</c:v>
                </c:pt>
                <c:pt idx="594">
                  <c:v>27.885999999999999</c:v>
                </c:pt>
                <c:pt idx="595">
                  <c:v>27.756</c:v>
                </c:pt>
                <c:pt idx="596">
                  <c:v>28.695</c:v>
                </c:pt>
                <c:pt idx="597">
                  <c:v>28.303999999999998</c:v>
                </c:pt>
                <c:pt idx="598">
                  <c:v>27.782</c:v>
                </c:pt>
                <c:pt idx="599">
                  <c:v>27.375</c:v>
                </c:pt>
                <c:pt idx="600">
                  <c:v>26.728000000000002</c:v>
                </c:pt>
                <c:pt idx="601">
                  <c:v>27.254000000000001</c:v>
                </c:pt>
                <c:pt idx="602">
                  <c:v>24.934000000000001</c:v>
                </c:pt>
                <c:pt idx="603">
                  <c:v>24.440999999999999</c:v>
                </c:pt>
                <c:pt idx="604">
                  <c:v>23.917000000000002</c:v>
                </c:pt>
                <c:pt idx="605">
                  <c:v>22.213999999999999</c:v>
                </c:pt>
                <c:pt idx="606">
                  <c:v>22.536999999999999</c:v>
                </c:pt>
                <c:pt idx="607">
                  <c:v>21.728000000000002</c:v>
                </c:pt>
                <c:pt idx="608">
                  <c:v>22.504999999999999</c:v>
                </c:pt>
                <c:pt idx="609">
                  <c:v>21.2</c:v>
                </c:pt>
                <c:pt idx="610">
                  <c:v>21.72</c:v>
                </c:pt>
                <c:pt idx="611">
                  <c:v>22.516999999999999</c:v>
                </c:pt>
                <c:pt idx="612">
                  <c:v>21.709</c:v>
                </c:pt>
                <c:pt idx="613">
                  <c:v>20.303000000000001</c:v>
                </c:pt>
                <c:pt idx="614">
                  <c:v>19.202000000000002</c:v>
                </c:pt>
                <c:pt idx="615">
                  <c:v>19.718</c:v>
                </c:pt>
                <c:pt idx="616">
                  <c:v>18.597999999999999</c:v>
                </c:pt>
                <c:pt idx="617">
                  <c:v>18.966999999999999</c:v>
                </c:pt>
                <c:pt idx="618">
                  <c:v>19.402000000000001</c:v>
                </c:pt>
                <c:pt idx="619">
                  <c:v>18.541</c:v>
                </c:pt>
                <c:pt idx="620">
                  <c:v>19.399999999999999</c:v>
                </c:pt>
                <c:pt idx="621">
                  <c:v>19.922999999999998</c:v>
                </c:pt>
                <c:pt idx="622">
                  <c:v>19.867000000000001</c:v>
                </c:pt>
                <c:pt idx="623">
                  <c:v>18.736000000000001</c:v>
                </c:pt>
                <c:pt idx="624">
                  <c:v>18.033999999999999</c:v>
                </c:pt>
                <c:pt idx="625">
                  <c:v>17.689</c:v>
                </c:pt>
                <c:pt idx="626">
                  <c:v>17.347000000000001</c:v>
                </c:pt>
                <c:pt idx="627">
                  <c:v>16.219000000000001</c:v>
                </c:pt>
                <c:pt idx="628">
                  <c:v>16.788</c:v>
                </c:pt>
                <c:pt idx="629">
                  <c:v>17.509</c:v>
                </c:pt>
                <c:pt idx="630">
                  <c:v>18.074000000000002</c:v>
                </c:pt>
                <c:pt idx="631">
                  <c:v>17.704999999999998</c:v>
                </c:pt>
                <c:pt idx="632">
                  <c:v>16.937000000000001</c:v>
                </c:pt>
                <c:pt idx="633">
                  <c:v>17.332000000000001</c:v>
                </c:pt>
                <c:pt idx="634">
                  <c:v>16.274000000000001</c:v>
                </c:pt>
                <c:pt idx="635">
                  <c:v>16.510000000000002</c:v>
                </c:pt>
                <c:pt idx="636">
                  <c:v>16.02</c:v>
                </c:pt>
                <c:pt idx="637">
                  <c:v>16.036000000000001</c:v>
                </c:pt>
                <c:pt idx="638">
                  <c:v>18.186</c:v>
                </c:pt>
                <c:pt idx="639">
                  <c:v>18.98</c:v>
                </c:pt>
                <c:pt idx="640">
                  <c:v>18.724</c:v>
                </c:pt>
                <c:pt idx="641">
                  <c:v>18.292000000000002</c:v>
                </c:pt>
                <c:pt idx="642">
                  <c:v>19.082000000000001</c:v>
                </c:pt>
                <c:pt idx="643">
                  <c:v>19.138999999999999</c:v>
                </c:pt>
                <c:pt idx="644">
                  <c:v>18.472000000000001</c:v>
                </c:pt>
                <c:pt idx="645">
                  <c:v>18.798999999999999</c:v>
                </c:pt>
                <c:pt idx="646">
                  <c:v>18.481000000000002</c:v>
                </c:pt>
                <c:pt idx="647">
                  <c:v>17.600000000000001</c:v>
                </c:pt>
                <c:pt idx="648">
                  <c:v>16</c:v>
                </c:pt>
                <c:pt idx="649">
                  <c:v>15.731</c:v>
                </c:pt>
                <c:pt idx="650">
                  <c:v>16.094999999999999</c:v>
                </c:pt>
                <c:pt idx="651">
                  <c:v>15.86</c:v>
                </c:pt>
                <c:pt idx="652">
                  <c:v>15.648</c:v>
                </c:pt>
                <c:pt idx="653">
                  <c:v>16.475000000000001</c:v>
                </c:pt>
                <c:pt idx="654">
                  <c:v>16.225999999999999</c:v>
                </c:pt>
                <c:pt idx="655">
                  <c:v>16.518999999999998</c:v>
                </c:pt>
                <c:pt idx="656">
                  <c:v>16.5</c:v>
                </c:pt>
                <c:pt idx="657">
                  <c:v>17.312000000000001</c:v>
                </c:pt>
                <c:pt idx="658">
                  <c:v>16.899999999999999</c:v>
                </c:pt>
                <c:pt idx="659">
                  <c:v>15.814</c:v>
                </c:pt>
                <c:pt idx="660">
                  <c:v>15.361000000000001</c:v>
                </c:pt>
                <c:pt idx="661">
                  <c:v>14.898999999999999</c:v>
                </c:pt>
                <c:pt idx="662">
                  <c:v>14.175000000000001</c:v>
                </c:pt>
                <c:pt idx="663">
                  <c:v>15.01</c:v>
                </c:pt>
                <c:pt idx="664">
                  <c:v>15.456</c:v>
                </c:pt>
                <c:pt idx="665">
                  <c:v>15.43</c:v>
                </c:pt>
                <c:pt idx="666">
                  <c:v>15.526</c:v>
                </c:pt>
                <c:pt idx="667">
                  <c:v>15.268000000000001</c:v>
                </c:pt>
                <c:pt idx="668">
                  <c:v>14.59</c:v>
                </c:pt>
                <c:pt idx="669">
                  <c:v>15.108000000000001</c:v>
                </c:pt>
                <c:pt idx="670">
                  <c:v>15.659000000000001</c:v>
                </c:pt>
                <c:pt idx="671">
                  <c:v>16.302</c:v>
                </c:pt>
                <c:pt idx="672">
                  <c:v>16.486000000000001</c:v>
                </c:pt>
                <c:pt idx="673">
                  <c:v>16.946999999999999</c:v>
                </c:pt>
                <c:pt idx="674">
                  <c:v>17.885000000000002</c:v>
                </c:pt>
                <c:pt idx="675">
                  <c:v>17.893000000000001</c:v>
                </c:pt>
                <c:pt idx="676">
                  <c:v>17.018999999999998</c:v>
                </c:pt>
                <c:pt idx="677">
                  <c:v>16.888999999999999</c:v>
                </c:pt>
                <c:pt idx="678">
                  <c:v>17.032</c:v>
                </c:pt>
                <c:pt idx="679">
                  <c:v>17.975000000000001</c:v>
                </c:pt>
                <c:pt idx="680">
                  <c:v>17.812999999999999</c:v>
                </c:pt>
                <c:pt idx="681">
                  <c:v>18.181999999999999</c:v>
                </c:pt>
                <c:pt idx="682">
                  <c:v>18.122</c:v>
                </c:pt>
                <c:pt idx="683">
                  <c:v>18.184000000000001</c:v>
                </c:pt>
                <c:pt idx="684">
                  <c:v>18.849</c:v>
                </c:pt>
                <c:pt idx="685">
                  <c:v>18.809999999999999</c:v>
                </c:pt>
                <c:pt idx="686">
                  <c:v>17.501999999999999</c:v>
                </c:pt>
                <c:pt idx="687">
                  <c:v>17.251999999999999</c:v>
                </c:pt>
                <c:pt idx="688">
                  <c:v>17.698</c:v>
                </c:pt>
                <c:pt idx="689">
                  <c:v>18.131</c:v>
                </c:pt>
                <c:pt idx="690">
                  <c:v>18.16</c:v>
                </c:pt>
                <c:pt idx="691">
                  <c:v>18.701000000000001</c:v>
                </c:pt>
                <c:pt idx="692">
                  <c:v>18.920000000000002</c:v>
                </c:pt>
                <c:pt idx="693">
                  <c:v>18.523</c:v>
                </c:pt>
                <c:pt idx="694">
                  <c:v>18.300999999999998</c:v>
                </c:pt>
                <c:pt idx="695">
                  <c:v>18.405999999999999</c:v>
                </c:pt>
                <c:pt idx="696">
                  <c:v>17.489999999999998</c:v>
                </c:pt>
                <c:pt idx="697">
                  <c:v>16.989000000000001</c:v>
                </c:pt>
                <c:pt idx="698">
                  <c:v>17.012</c:v>
                </c:pt>
                <c:pt idx="699">
                  <c:v>16.844000000000001</c:v>
                </c:pt>
                <c:pt idx="700">
                  <c:v>17.856999999999999</c:v>
                </c:pt>
                <c:pt idx="701">
                  <c:v>16.02</c:v>
                </c:pt>
                <c:pt idx="702">
                  <c:v>15.96</c:v>
                </c:pt>
                <c:pt idx="703">
                  <c:v>15.384</c:v>
                </c:pt>
                <c:pt idx="704">
                  <c:v>14.209</c:v>
                </c:pt>
                <c:pt idx="705">
                  <c:v>14.1</c:v>
                </c:pt>
                <c:pt idx="706">
                  <c:v>13.731</c:v>
                </c:pt>
                <c:pt idx="707">
                  <c:v>13.563000000000001</c:v>
                </c:pt>
                <c:pt idx="708">
                  <c:v>13.459</c:v>
                </c:pt>
                <c:pt idx="709">
                  <c:v>14.157</c:v>
                </c:pt>
                <c:pt idx="710">
                  <c:v>14.369</c:v>
                </c:pt>
                <c:pt idx="711">
                  <c:v>13.802</c:v>
                </c:pt>
                <c:pt idx="712">
                  <c:v>13.254</c:v>
                </c:pt>
                <c:pt idx="713">
                  <c:v>13.015000000000001</c:v>
                </c:pt>
                <c:pt idx="714">
                  <c:v>12.742000000000001</c:v>
                </c:pt>
                <c:pt idx="715">
                  <c:v>13.012</c:v>
                </c:pt>
                <c:pt idx="716">
                  <c:v>13.215</c:v>
                </c:pt>
                <c:pt idx="717">
                  <c:v>13.212999999999999</c:v>
                </c:pt>
                <c:pt idx="718">
                  <c:v>13.07</c:v>
                </c:pt>
                <c:pt idx="719">
                  <c:v>12.42</c:v>
                </c:pt>
                <c:pt idx="720">
                  <c:v>12.491</c:v>
                </c:pt>
                <c:pt idx="721">
                  <c:v>12.507</c:v>
                </c:pt>
                <c:pt idx="722">
                  <c:v>12.41</c:v>
                </c:pt>
                <c:pt idx="723">
                  <c:v>12.448</c:v>
                </c:pt>
                <c:pt idx="724">
                  <c:v>12.087</c:v>
                </c:pt>
                <c:pt idx="725">
                  <c:v>12.347</c:v>
                </c:pt>
                <c:pt idx="726">
                  <c:v>12.879</c:v>
                </c:pt>
                <c:pt idx="727">
                  <c:v>12.911</c:v>
                </c:pt>
                <c:pt idx="728">
                  <c:v>13.22</c:v>
                </c:pt>
                <c:pt idx="729">
                  <c:v>12.505000000000001</c:v>
                </c:pt>
                <c:pt idx="730">
                  <c:v>12.037000000000001</c:v>
                </c:pt>
                <c:pt idx="731">
                  <c:v>11.561</c:v>
                </c:pt>
                <c:pt idx="732">
                  <c:v>11.579000000000001</c:v>
                </c:pt>
                <c:pt idx="733">
                  <c:v>10.971</c:v>
                </c:pt>
                <c:pt idx="734">
                  <c:v>12.057</c:v>
                </c:pt>
                <c:pt idx="735">
                  <c:v>11.518000000000001</c:v>
                </c:pt>
                <c:pt idx="736">
                  <c:v>12.343999999999999</c:v>
                </c:pt>
                <c:pt idx="737">
                  <c:v>11.879</c:v>
                </c:pt>
                <c:pt idx="738">
                  <c:v>12.113</c:v>
                </c:pt>
                <c:pt idx="739">
                  <c:v>12.098000000000001</c:v>
                </c:pt>
                <c:pt idx="740">
                  <c:v>12.507999999999999</c:v>
                </c:pt>
                <c:pt idx="741">
                  <c:v>12.694000000000001</c:v>
                </c:pt>
                <c:pt idx="742">
                  <c:v>12.869</c:v>
                </c:pt>
                <c:pt idx="743">
                  <c:v>13.63</c:v>
                </c:pt>
                <c:pt idx="744">
                  <c:v>13.103999999999999</c:v>
                </c:pt>
                <c:pt idx="745">
                  <c:v>13.778</c:v>
                </c:pt>
                <c:pt idx="746">
                  <c:v>13.811</c:v>
                </c:pt>
                <c:pt idx="747">
                  <c:v>13.85</c:v>
                </c:pt>
                <c:pt idx="748">
                  <c:v>13.042999999999999</c:v>
                </c:pt>
                <c:pt idx="749">
                  <c:v>13.986000000000001</c:v>
                </c:pt>
                <c:pt idx="750">
                  <c:v>14.228</c:v>
                </c:pt>
                <c:pt idx="751">
                  <c:v>14.801</c:v>
                </c:pt>
                <c:pt idx="752">
                  <c:v>14.162000000000001</c:v>
                </c:pt>
                <c:pt idx="753">
                  <c:v>14.8</c:v>
                </c:pt>
                <c:pt idx="754">
                  <c:v>15.807</c:v>
                </c:pt>
                <c:pt idx="755">
                  <c:v>16.218</c:v>
                </c:pt>
                <c:pt idx="756">
                  <c:v>16.722000000000001</c:v>
                </c:pt>
                <c:pt idx="757">
                  <c:v>16.161999999999999</c:v>
                </c:pt>
                <c:pt idx="758">
                  <c:v>15.715</c:v>
                </c:pt>
                <c:pt idx="759">
                  <c:v>15.965999999999999</c:v>
                </c:pt>
                <c:pt idx="760">
                  <c:v>15.147</c:v>
                </c:pt>
                <c:pt idx="761">
                  <c:v>15.327999999999999</c:v>
                </c:pt>
                <c:pt idx="762">
                  <c:v>16.097999999999999</c:v>
                </c:pt>
                <c:pt idx="763">
                  <c:v>16.318000000000001</c:v>
                </c:pt>
                <c:pt idx="764">
                  <c:v>16.026</c:v>
                </c:pt>
                <c:pt idx="765">
                  <c:v>15.827</c:v>
                </c:pt>
                <c:pt idx="766">
                  <c:v>15.696999999999999</c:v>
                </c:pt>
                <c:pt idx="767">
                  <c:v>16.998999999999999</c:v>
                </c:pt>
                <c:pt idx="768">
                  <c:v>16.658999999999999</c:v>
                </c:pt>
                <c:pt idx="769">
                  <c:v>16.678999999999998</c:v>
                </c:pt>
                <c:pt idx="770">
                  <c:v>16.53</c:v>
                </c:pt>
                <c:pt idx="771">
                  <c:v>15.772</c:v>
                </c:pt>
                <c:pt idx="772">
                  <c:v>16.273</c:v>
                </c:pt>
                <c:pt idx="773">
                  <c:v>17.16</c:v>
                </c:pt>
                <c:pt idx="774">
                  <c:v>17.036999999999999</c:v>
                </c:pt>
                <c:pt idx="775">
                  <c:v>18.530999999999999</c:v>
                </c:pt>
                <c:pt idx="776">
                  <c:v>17.986999999999998</c:v>
                </c:pt>
                <c:pt idx="777">
                  <c:v>17.146000000000001</c:v>
                </c:pt>
                <c:pt idx="778">
                  <c:v>16.864000000000001</c:v>
                </c:pt>
                <c:pt idx="779">
                  <c:v>16.571999999999999</c:v>
                </c:pt>
                <c:pt idx="780">
                  <c:v>16.064</c:v>
                </c:pt>
                <c:pt idx="781">
                  <c:v>16.114000000000001</c:v>
                </c:pt>
                <c:pt idx="782">
                  <c:v>16.094000000000001</c:v>
                </c:pt>
                <c:pt idx="783">
                  <c:v>15.196</c:v>
                </c:pt>
                <c:pt idx="784">
                  <c:v>15.074</c:v>
                </c:pt>
                <c:pt idx="785">
                  <c:v>13.927</c:v>
                </c:pt>
                <c:pt idx="786">
                  <c:v>14.401999999999999</c:v>
                </c:pt>
                <c:pt idx="787">
                  <c:v>14.334</c:v>
                </c:pt>
                <c:pt idx="788">
                  <c:v>14.851000000000001</c:v>
                </c:pt>
                <c:pt idx="789">
                  <c:v>14.567</c:v>
                </c:pt>
                <c:pt idx="790">
                  <c:v>14.491</c:v>
                </c:pt>
                <c:pt idx="791">
                  <c:v>14.474</c:v>
                </c:pt>
                <c:pt idx="792">
                  <c:v>15.284000000000001</c:v>
                </c:pt>
                <c:pt idx="793">
                  <c:v>15.507</c:v>
                </c:pt>
                <c:pt idx="794">
                  <c:v>15.84</c:v>
                </c:pt>
                <c:pt idx="795">
                  <c:v>16.100000000000001</c:v>
                </c:pt>
                <c:pt idx="796">
                  <c:v>16.277999999999999</c:v>
                </c:pt>
                <c:pt idx="797">
                  <c:v>16.899000000000001</c:v>
                </c:pt>
                <c:pt idx="798">
                  <c:v>17.667000000000002</c:v>
                </c:pt>
                <c:pt idx="799">
                  <c:v>17.036000000000001</c:v>
                </c:pt>
                <c:pt idx="800">
                  <c:v>17.010999999999999</c:v>
                </c:pt>
                <c:pt idx="801">
                  <c:v>18.064</c:v>
                </c:pt>
                <c:pt idx="802">
                  <c:v>18.827000000000002</c:v>
                </c:pt>
                <c:pt idx="803">
                  <c:v>18.913</c:v>
                </c:pt>
                <c:pt idx="804">
                  <c:v>19.701000000000001</c:v>
                </c:pt>
                <c:pt idx="805">
                  <c:v>19.462</c:v>
                </c:pt>
                <c:pt idx="806">
                  <c:v>19.95</c:v>
                </c:pt>
                <c:pt idx="807">
                  <c:v>19.170000000000002</c:v>
                </c:pt>
                <c:pt idx="808">
                  <c:v>19.690999999999999</c:v>
                </c:pt>
                <c:pt idx="809">
                  <c:v>21</c:v>
                </c:pt>
                <c:pt idx="810">
                  <c:v>21</c:v>
                </c:pt>
                <c:pt idx="811">
                  <c:v>20.806000000000001</c:v>
                </c:pt>
                <c:pt idx="812">
                  <c:v>21.382000000000001</c:v>
                </c:pt>
                <c:pt idx="813">
                  <c:v>22.387</c:v>
                </c:pt>
                <c:pt idx="814">
                  <c:v>22.606000000000002</c:v>
                </c:pt>
                <c:pt idx="815">
                  <c:v>21.69</c:v>
                </c:pt>
                <c:pt idx="816">
                  <c:v>21.538</c:v>
                </c:pt>
                <c:pt idx="817">
                  <c:v>21.577999999999999</c:v>
                </c:pt>
                <c:pt idx="818">
                  <c:v>22.548999999999999</c:v>
                </c:pt>
                <c:pt idx="819">
                  <c:v>22.132999999999999</c:v>
                </c:pt>
                <c:pt idx="820">
                  <c:v>21.631</c:v>
                </c:pt>
                <c:pt idx="821">
                  <c:v>21</c:v>
                </c:pt>
                <c:pt idx="822">
                  <c:v>20.707000000000001</c:v>
                </c:pt>
                <c:pt idx="823">
                  <c:v>23.44</c:v>
                </c:pt>
                <c:pt idx="824">
                  <c:v>23.225000000000001</c:v>
                </c:pt>
                <c:pt idx="825">
                  <c:v>23.67</c:v>
                </c:pt>
                <c:pt idx="826">
                  <c:v>23.372</c:v>
                </c:pt>
                <c:pt idx="827">
                  <c:v>23.192</c:v>
                </c:pt>
                <c:pt idx="828">
                  <c:v>22.488</c:v>
                </c:pt>
                <c:pt idx="829">
                  <c:v>23.32</c:v>
                </c:pt>
                <c:pt idx="830">
                  <c:v>23.890999999999998</c:v>
                </c:pt>
                <c:pt idx="831">
                  <c:v>23.6</c:v>
                </c:pt>
                <c:pt idx="832">
                  <c:v>23.486999999999998</c:v>
                </c:pt>
                <c:pt idx="833">
                  <c:v>24.175000000000001</c:v>
                </c:pt>
                <c:pt idx="834">
                  <c:v>23.408999999999999</c:v>
                </c:pt>
                <c:pt idx="835">
                  <c:v>22.751999999999999</c:v>
                </c:pt>
                <c:pt idx="836">
                  <c:v>23.495999999999999</c:v>
                </c:pt>
                <c:pt idx="837">
                  <c:v>23.760999999999999</c:v>
                </c:pt>
                <c:pt idx="838">
                  <c:v>24.027000000000001</c:v>
                </c:pt>
                <c:pt idx="839">
                  <c:v>25.981999999999999</c:v>
                </c:pt>
                <c:pt idx="840">
                  <c:v>25.614999999999998</c:v>
                </c:pt>
                <c:pt idx="841">
                  <c:v>26.18</c:v>
                </c:pt>
                <c:pt idx="842">
                  <c:v>26.425000000000001</c:v>
                </c:pt>
                <c:pt idx="843">
                  <c:v>27.114999999999998</c:v>
                </c:pt>
                <c:pt idx="844">
                  <c:v>27.030999999999999</c:v>
                </c:pt>
                <c:pt idx="845">
                  <c:v>26.837</c:v>
                </c:pt>
                <c:pt idx="846">
                  <c:v>26.446999999999999</c:v>
                </c:pt>
                <c:pt idx="847">
                  <c:v>26.824999999999999</c:v>
                </c:pt>
                <c:pt idx="848">
                  <c:v>27.228999999999999</c:v>
                </c:pt>
                <c:pt idx="849">
                  <c:v>27.14</c:v>
                </c:pt>
                <c:pt idx="850">
                  <c:v>27.509</c:v>
                </c:pt>
                <c:pt idx="851">
                  <c:v>27.966000000000001</c:v>
                </c:pt>
                <c:pt idx="852">
                  <c:v>26.829000000000001</c:v>
                </c:pt>
                <c:pt idx="853">
                  <c:v>26.584</c:v>
                </c:pt>
                <c:pt idx="854">
                  <c:v>26.823</c:v>
                </c:pt>
                <c:pt idx="855">
                  <c:v>27.724</c:v>
                </c:pt>
                <c:pt idx="856">
                  <c:v>27.37</c:v>
                </c:pt>
                <c:pt idx="857">
                  <c:v>26.734000000000002</c:v>
                </c:pt>
                <c:pt idx="858">
                  <c:v>26.504000000000001</c:v>
                </c:pt>
                <c:pt idx="859">
                  <c:v>26.565000000000001</c:v>
                </c:pt>
                <c:pt idx="860">
                  <c:v>27.533000000000001</c:v>
                </c:pt>
                <c:pt idx="861">
                  <c:v>27.361000000000001</c:v>
                </c:pt>
                <c:pt idx="862">
                  <c:v>27.670999999999999</c:v>
                </c:pt>
                <c:pt idx="863">
                  <c:v>26.952000000000002</c:v>
                </c:pt>
                <c:pt idx="864">
                  <c:v>27.013000000000002</c:v>
                </c:pt>
                <c:pt idx="865">
                  <c:v>27.077999999999999</c:v>
                </c:pt>
                <c:pt idx="866">
                  <c:v>27.001999999999999</c:v>
                </c:pt>
                <c:pt idx="867">
                  <c:v>27.363</c:v>
                </c:pt>
                <c:pt idx="868">
                  <c:v>27.225000000000001</c:v>
                </c:pt>
                <c:pt idx="869">
                  <c:v>27.84</c:v>
                </c:pt>
                <c:pt idx="870">
                  <c:v>28.68</c:v>
                </c:pt>
                <c:pt idx="871">
                  <c:v>27.84</c:v>
                </c:pt>
                <c:pt idx="872">
                  <c:v>27.651</c:v>
                </c:pt>
                <c:pt idx="873">
                  <c:v>27.826000000000001</c:v>
                </c:pt>
                <c:pt idx="874">
                  <c:v>28.521999999999998</c:v>
                </c:pt>
                <c:pt idx="875">
                  <c:v>28.899000000000001</c:v>
                </c:pt>
                <c:pt idx="876">
                  <c:v>29.004999999999999</c:v>
                </c:pt>
                <c:pt idx="877">
                  <c:v>28.896000000000001</c:v>
                </c:pt>
                <c:pt idx="878">
                  <c:v>28.529</c:v>
                </c:pt>
                <c:pt idx="879">
                  <c:v>28.507999999999999</c:v>
                </c:pt>
                <c:pt idx="880">
                  <c:v>28.841000000000001</c:v>
                </c:pt>
                <c:pt idx="881">
                  <c:v>29.584</c:v>
                </c:pt>
                <c:pt idx="882">
                  <c:v>30.41</c:v>
                </c:pt>
                <c:pt idx="883">
                  <c:v>31.536000000000001</c:v>
                </c:pt>
                <c:pt idx="884">
                  <c:v>30.901</c:v>
                </c:pt>
                <c:pt idx="885">
                  <c:v>31</c:v>
                </c:pt>
                <c:pt idx="886">
                  <c:v>30.21</c:v>
                </c:pt>
                <c:pt idx="887">
                  <c:v>38.523000000000003</c:v>
                </c:pt>
                <c:pt idx="888">
                  <c:v>37.89</c:v>
                </c:pt>
                <c:pt idx="889">
                  <c:v>40.594999999999999</c:v>
                </c:pt>
                <c:pt idx="890">
                  <c:v>39.488</c:v>
                </c:pt>
                <c:pt idx="891">
                  <c:v>38.488999999999997</c:v>
                </c:pt>
                <c:pt idx="892">
                  <c:v>40.097000000000001</c:v>
                </c:pt>
                <c:pt idx="893">
                  <c:v>38.908999999999999</c:v>
                </c:pt>
                <c:pt idx="894">
                  <c:v>38.83</c:v>
                </c:pt>
                <c:pt idx="895">
                  <c:v>38.914999999999999</c:v>
                </c:pt>
                <c:pt idx="896">
                  <c:v>37.723999999999997</c:v>
                </c:pt>
                <c:pt idx="897">
                  <c:v>39.036999999999999</c:v>
                </c:pt>
                <c:pt idx="898">
                  <c:v>39.200000000000003</c:v>
                </c:pt>
                <c:pt idx="899">
                  <c:v>40.186</c:v>
                </c:pt>
                <c:pt idx="900">
                  <c:v>40.823999999999998</c:v>
                </c:pt>
                <c:pt idx="901">
                  <c:v>42.601999999999997</c:v>
                </c:pt>
                <c:pt idx="902">
                  <c:v>43.45</c:v>
                </c:pt>
                <c:pt idx="903">
                  <c:v>42.997999999999998</c:v>
                </c:pt>
                <c:pt idx="904">
                  <c:v>43.500999999999998</c:v>
                </c:pt>
                <c:pt idx="905">
                  <c:v>42.253</c:v>
                </c:pt>
                <c:pt idx="906">
                  <c:v>42.463999999999999</c:v>
                </c:pt>
                <c:pt idx="907">
                  <c:v>42.460999999999999</c:v>
                </c:pt>
                <c:pt idx="908">
                  <c:v>40.798999999999999</c:v>
                </c:pt>
                <c:pt idx="909">
                  <c:v>40.659999999999997</c:v>
                </c:pt>
                <c:pt idx="910">
                  <c:v>41.558</c:v>
                </c:pt>
                <c:pt idx="911">
                  <c:v>41.68</c:v>
                </c:pt>
                <c:pt idx="912">
                  <c:v>42.517000000000003</c:v>
                </c:pt>
                <c:pt idx="913">
                  <c:v>42.134999999999998</c:v>
                </c:pt>
                <c:pt idx="914">
                  <c:v>41.844000000000001</c:v>
                </c:pt>
                <c:pt idx="915">
                  <c:v>42.322000000000003</c:v>
                </c:pt>
                <c:pt idx="916">
                  <c:v>42.656999999999996</c:v>
                </c:pt>
                <c:pt idx="917">
                  <c:v>42.481000000000002</c:v>
                </c:pt>
                <c:pt idx="918">
                  <c:v>43.033000000000001</c:v>
                </c:pt>
                <c:pt idx="919">
                  <c:v>44.518000000000001</c:v>
                </c:pt>
                <c:pt idx="920">
                  <c:v>46.582999999999998</c:v>
                </c:pt>
                <c:pt idx="921">
                  <c:v>46.289000000000001</c:v>
                </c:pt>
                <c:pt idx="922">
                  <c:v>46.701000000000001</c:v>
                </c:pt>
                <c:pt idx="923">
                  <c:v>47.463999999999999</c:v>
                </c:pt>
                <c:pt idx="924">
                  <c:v>46.506999999999998</c:v>
                </c:pt>
                <c:pt idx="925">
                  <c:v>45.787999999999997</c:v>
                </c:pt>
                <c:pt idx="926">
                  <c:v>44.731000000000002</c:v>
                </c:pt>
                <c:pt idx="927">
                  <c:v>44.941000000000003</c:v>
                </c:pt>
                <c:pt idx="928">
                  <c:v>46.021000000000001</c:v>
                </c:pt>
                <c:pt idx="929">
                  <c:v>46.518999999999998</c:v>
                </c:pt>
                <c:pt idx="930">
                  <c:v>46.667999999999999</c:v>
                </c:pt>
                <c:pt idx="931">
                  <c:v>46.753999999999998</c:v>
                </c:pt>
                <c:pt idx="932">
                  <c:v>46.46</c:v>
                </c:pt>
                <c:pt idx="933">
                  <c:v>45.831000000000003</c:v>
                </c:pt>
                <c:pt idx="934">
                  <c:v>43.8</c:v>
                </c:pt>
                <c:pt idx="935">
                  <c:v>44.984999999999999</c:v>
                </c:pt>
                <c:pt idx="936">
                  <c:v>45.110999999999997</c:v>
                </c:pt>
                <c:pt idx="937">
                  <c:v>44.853000000000002</c:v>
                </c:pt>
                <c:pt idx="938">
                  <c:v>44.274000000000001</c:v>
                </c:pt>
                <c:pt idx="939">
                  <c:v>42.16</c:v>
                </c:pt>
                <c:pt idx="940">
                  <c:v>41.750999999999998</c:v>
                </c:pt>
                <c:pt idx="941">
                  <c:v>40.485999999999997</c:v>
                </c:pt>
                <c:pt idx="942">
                  <c:v>44.56</c:v>
                </c:pt>
                <c:pt idx="943">
                  <c:v>44.52</c:v>
                </c:pt>
                <c:pt idx="944">
                  <c:v>43.97</c:v>
                </c:pt>
                <c:pt idx="945">
                  <c:v>42.634999999999998</c:v>
                </c:pt>
                <c:pt idx="946">
                  <c:v>44.494</c:v>
                </c:pt>
                <c:pt idx="947">
                  <c:v>48.134999999999998</c:v>
                </c:pt>
                <c:pt idx="948">
                  <c:v>45.866</c:v>
                </c:pt>
                <c:pt idx="949">
                  <c:v>50.216000000000001</c:v>
                </c:pt>
                <c:pt idx="950">
                  <c:v>47.012</c:v>
                </c:pt>
                <c:pt idx="951">
                  <c:v>46.481999999999999</c:v>
                </c:pt>
                <c:pt idx="952">
                  <c:v>46.665999999999997</c:v>
                </c:pt>
                <c:pt idx="953">
                  <c:v>49.043999999999997</c:v>
                </c:pt>
                <c:pt idx="954">
                  <c:v>49.38</c:v>
                </c:pt>
                <c:pt idx="955">
                  <c:v>49.762</c:v>
                </c:pt>
                <c:pt idx="956">
                  <c:v>48.222999999999999</c:v>
                </c:pt>
                <c:pt idx="957">
                  <c:v>48.441000000000003</c:v>
                </c:pt>
                <c:pt idx="958">
                  <c:v>45.524999999999999</c:v>
                </c:pt>
                <c:pt idx="959">
                  <c:v>45.942</c:v>
                </c:pt>
                <c:pt idx="960">
                  <c:v>46.148000000000003</c:v>
                </c:pt>
                <c:pt idx="961">
                  <c:v>44.738</c:v>
                </c:pt>
                <c:pt idx="962">
                  <c:v>44.6</c:v>
                </c:pt>
                <c:pt idx="963">
                  <c:v>45.95</c:v>
                </c:pt>
                <c:pt idx="964">
                  <c:v>45.341000000000001</c:v>
                </c:pt>
                <c:pt idx="965">
                  <c:v>42.747999999999998</c:v>
                </c:pt>
                <c:pt idx="966">
                  <c:v>43.832999999999998</c:v>
                </c:pt>
                <c:pt idx="967">
                  <c:v>43.6</c:v>
                </c:pt>
                <c:pt idx="968">
                  <c:v>41.582999999999998</c:v>
                </c:pt>
                <c:pt idx="969">
                  <c:v>41.572000000000003</c:v>
                </c:pt>
                <c:pt idx="970">
                  <c:v>41.591000000000001</c:v>
                </c:pt>
                <c:pt idx="971">
                  <c:v>42.000999999999998</c:v>
                </c:pt>
                <c:pt idx="972">
                  <c:v>42.33</c:v>
                </c:pt>
                <c:pt idx="973">
                  <c:v>42.46</c:v>
                </c:pt>
                <c:pt idx="974">
                  <c:v>43.826999999999998</c:v>
                </c:pt>
                <c:pt idx="975">
                  <c:v>44.03</c:v>
                </c:pt>
                <c:pt idx="976">
                  <c:v>44.808</c:v>
                </c:pt>
                <c:pt idx="977">
                  <c:v>43.741999999999997</c:v>
                </c:pt>
                <c:pt idx="978">
                  <c:v>44.05</c:v>
                </c:pt>
                <c:pt idx="979">
                  <c:v>44.192999999999998</c:v>
                </c:pt>
                <c:pt idx="980">
                  <c:v>44.841999999999999</c:v>
                </c:pt>
                <c:pt idx="981">
                  <c:v>45.31</c:v>
                </c:pt>
                <c:pt idx="982">
                  <c:v>46.195999999999998</c:v>
                </c:pt>
                <c:pt idx="983">
                  <c:v>46.777000000000001</c:v>
                </c:pt>
                <c:pt idx="984">
                  <c:v>46.96</c:v>
                </c:pt>
                <c:pt idx="985">
                  <c:v>45.063000000000002</c:v>
                </c:pt>
                <c:pt idx="986">
                  <c:v>44</c:v>
                </c:pt>
                <c:pt idx="987">
                  <c:v>42.591000000000001</c:v>
                </c:pt>
                <c:pt idx="988">
                  <c:v>42.811</c:v>
                </c:pt>
                <c:pt idx="989">
                  <c:v>41.89</c:v>
                </c:pt>
                <c:pt idx="990">
                  <c:v>41.228999999999999</c:v>
                </c:pt>
                <c:pt idx="991">
                  <c:v>43.076999999999998</c:v>
                </c:pt>
                <c:pt idx="992">
                  <c:v>43.398000000000003</c:v>
                </c:pt>
                <c:pt idx="993">
                  <c:v>41.853000000000002</c:v>
                </c:pt>
                <c:pt idx="994">
                  <c:v>41.13</c:v>
                </c:pt>
                <c:pt idx="995">
                  <c:v>41.087000000000003</c:v>
                </c:pt>
                <c:pt idx="996">
                  <c:v>40.450000000000003</c:v>
                </c:pt>
                <c:pt idx="997">
                  <c:v>40.884</c:v>
                </c:pt>
                <c:pt idx="998">
                  <c:v>43.328000000000003</c:v>
                </c:pt>
                <c:pt idx="999">
                  <c:v>44.02</c:v>
                </c:pt>
                <c:pt idx="1000">
                  <c:v>45.284999999999997</c:v>
                </c:pt>
                <c:pt idx="1001">
                  <c:v>45.719000000000001</c:v>
                </c:pt>
                <c:pt idx="1002">
                  <c:v>46.1</c:v>
                </c:pt>
                <c:pt idx="1003">
                  <c:v>47.466999999999999</c:v>
                </c:pt>
                <c:pt idx="1004">
                  <c:v>47.5</c:v>
                </c:pt>
                <c:pt idx="1005">
                  <c:v>48.32</c:v>
                </c:pt>
                <c:pt idx="1006">
                  <c:v>49.68</c:v>
                </c:pt>
                <c:pt idx="1007">
                  <c:v>49.935000000000002</c:v>
                </c:pt>
                <c:pt idx="1008">
                  <c:v>48.679000000000002</c:v>
                </c:pt>
                <c:pt idx="1009">
                  <c:v>49.524000000000001</c:v>
                </c:pt>
                <c:pt idx="1010">
                  <c:v>49.311999999999998</c:v>
                </c:pt>
                <c:pt idx="1011">
                  <c:v>50.125999999999998</c:v>
                </c:pt>
                <c:pt idx="1012">
                  <c:v>49.851999999999997</c:v>
                </c:pt>
                <c:pt idx="1013">
                  <c:v>48.47</c:v>
                </c:pt>
                <c:pt idx="1014">
                  <c:v>47.8</c:v>
                </c:pt>
                <c:pt idx="1015">
                  <c:v>48.235999999999997</c:v>
                </c:pt>
                <c:pt idx="1016">
                  <c:v>48.378999999999998</c:v>
                </c:pt>
                <c:pt idx="1017">
                  <c:v>48.024000000000001</c:v>
                </c:pt>
                <c:pt idx="1018">
                  <c:v>46.524999999999999</c:v>
                </c:pt>
                <c:pt idx="1019">
                  <c:v>46.076999999999998</c:v>
                </c:pt>
                <c:pt idx="1020">
                  <c:v>45.466000000000001</c:v>
                </c:pt>
                <c:pt idx="1021">
                  <c:v>47.215000000000003</c:v>
                </c:pt>
                <c:pt idx="1022">
                  <c:v>45.7</c:v>
                </c:pt>
                <c:pt idx="1023">
                  <c:v>46.594999999999999</c:v>
                </c:pt>
                <c:pt idx="1024">
                  <c:v>47.491</c:v>
                </c:pt>
                <c:pt idx="1025">
                  <c:v>46.045999999999999</c:v>
                </c:pt>
                <c:pt idx="1026">
                  <c:v>47.628999999999998</c:v>
                </c:pt>
                <c:pt idx="1027">
                  <c:v>48.39</c:v>
                </c:pt>
                <c:pt idx="1028">
                  <c:v>48.194000000000003</c:v>
                </c:pt>
                <c:pt idx="1029">
                  <c:v>49.4</c:v>
                </c:pt>
                <c:pt idx="1030">
                  <c:v>49.423999999999999</c:v>
                </c:pt>
                <c:pt idx="1031">
                  <c:v>49.655000000000001</c:v>
                </c:pt>
                <c:pt idx="1032">
                  <c:v>48.811</c:v>
                </c:pt>
                <c:pt idx="1033">
                  <c:v>49.195</c:v>
                </c:pt>
                <c:pt idx="1034">
                  <c:v>48.968000000000004</c:v>
                </c:pt>
                <c:pt idx="1035">
                  <c:v>49.511000000000003</c:v>
                </c:pt>
                <c:pt idx="1036">
                  <c:v>49.643000000000001</c:v>
                </c:pt>
                <c:pt idx="1037">
                  <c:v>49.813000000000002</c:v>
                </c:pt>
                <c:pt idx="1038">
                  <c:v>49.244</c:v>
                </c:pt>
                <c:pt idx="1039">
                  <c:v>47.484999999999999</c:v>
                </c:pt>
                <c:pt idx="1040">
                  <c:v>47.767000000000003</c:v>
                </c:pt>
                <c:pt idx="1041">
                  <c:v>48.462000000000003</c:v>
                </c:pt>
                <c:pt idx="1042">
                  <c:v>49.512</c:v>
                </c:pt>
                <c:pt idx="1043">
                  <c:v>52.401000000000003</c:v>
                </c:pt>
                <c:pt idx="1044">
                  <c:v>53.616</c:v>
                </c:pt>
                <c:pt idx="1045">
                  <c:v>54.999000000000002</c:v>
                </c:pt>
                <c:pt idx="1046">
                  <c:v>54.62</c:v>
                </c:pt>
                <c:pt idx="1047">
                  <c:v>55.018000000000001</c:v>
                </c:pt>
                <c:pt idx="1048">
                  <c:v>56.347000000000001</c:v>
                </c:pt>
                <c:pt idx="1049">
                  <c:v>57.26</c:v>
                </c:pt>
                <c:pt idx="1050">
                  <c:v>57.988999999999997</c:v>
                </c:pt>
                <c:pt idx="1051">
                  <c:v>60.048999999999999</c:v>
                </c:pt>
                <c:pt idx="1052">
                  <c:v>59.57</c:v>
                </c:pt>
                <c:pt idx="1053">
                  <c:v>60.304000000000002</c:v>
                </c:pt>
                <c:pt idx="1054">
                  <c:v>62.35</c:v>
                </c:pt>
                <c:pt idx="1055">
                  <c:v>60.96</c:v>
                </c:pt>
                <c:pt idx="1056">
                  <c:v>61.231999999999999</c:v>
                </c:pt>
                <c:pt idx="1057">
                  <c:v>62.9</c:v>
                </c:pt>
                <c:pt idx="1058">
                  <c:v>61.44</c:v>
                </c:pt>
                <c:pt idx="1059">
                  <c:v>62.1</c:v>
                </c:pt>
                <c:pt idx="1060">
                  <c:v>63.973999999999997</c:v>
                </c:pt>
                <c:pt idx="1061">
                  <c:v>68.224999999999994</c:v>
                </c:pt>
                <c:pt idx="1062">
                  <c:v>69.63</c:v>
                </c:pt>
                <c:pt idx="1063">
                  <c:v>68.319000000000003</c:v>
                </c:pt>
                <c:pt idx="1064">
                  <c:v>70.073999999999998</c:v>
                </c:pt>
                <c:pt idx="1065">
                  <c:v>70.533000000000001</c:v>
                </c:pt>
                <c:pt idx="1066">
                  <c:v>72.599999999999994</c:v>
                </c:pt>
                <c:pt idx="1067">
                  <c:v>70.400000000000006</c:v>
                </c:pt>
                <c:pt idx="1068">
                  <c:v>73.201999999999998</c:v>
                </c:pt>
                <c:pt idx="1069">
                  <c:v>73.869</c:v>
                </c:pt>
                <c:pt idx="1070">
                  <c:v>74.099999999999994</c:v>
                </c:pt>
                <c:pt idx="1071">
                  <c:v>71.947000000000003</c:v>
                </c:pt>
                <c:pt idx="1072">
                  <c:v>68.006</c:v>
                </c:pt>
                <c:pt idx="1073">
                  <c:v>75.025000000000006</c:v>
                </c:pt>
                <c:pt idx="1074">
                  <c:v>80.790000000000006</c:v>
                </c:pt>
                <c:pt idx="1075">
                  <c:v>79.7</c:v>
                </c:pt>
                <c:pt idx="1076">
                  <c:v>79.381</c:v>
                </c:pt>
                <c:pt idx="1077">
                  <c:v>77.62</c:v>
                </c:pt>
                <c:pt idx="1078">
                  <c:v>79.093999999999994</c:v>
                </c:pt>
                <c:pt idx="1079">
                  <c:v>80</c:v>
                </c:pt>
                <c:pt idx="1080">
                  <c:v>84.13</c:v>
                </c:pt>
                <c:pt idx="1081">
                  <c:v>85.27</c:v>
                </c:pt>
                <c:pt idx="1082">
                  <c:v>88.022000000000006</c:v>
                </c:pt>
                <c:pt idx="1083">
                  <c:v>90.158000000000001</c:v>
                </c:pt>
                <c:pt idx="1084">
                  <c:v>95.138000000000005</c:v>
                </c:pt>
                <c:pt idx="1085">
                  <c:v>86.429000000000002</c:v>
                </c:pt>
                <c:pt idx="1086">
                  <c:v>88.049000000000007</c:v>
                </c:pt>
                <c:pt idx="1087">
                  <c:v>91.055000000000007</c:v>
                </c:pt>
                <c:pt idx="1088">
                  <c:v>89.576999999999998</c:v>
                </c:pt>
                <c:pt idx="1089">
                  <c:v>86.93</c:v>
                </c:pt>
                <c:pt idx="1090">
                  <c:v>90.388000000000005</c:v>
                </c:pt>
                <c:pt idx="1091">
                  <c:v>86.7</c:v>
                </c:pt>
                <c:pt idx="1092">
                  <c:v>89.796999999999997</c:v>
                </c:pt>
                <c:pt idx="1093">
                  <c:v>92.3</c:v>
                </c:pt>
                <c:pt idx="1094">
                  <c:v>91.141000000000005</c:v>
                </c:pt>
                <c:pt idx="1095">
                  <c:v>93.941000000000003</c:v>
                </c:pt>
                <c:pt idx="1096">
                  <c:v>95.850999999999999</c:v>
                </c:pt>
                <c:pt idx="1097">
                  <c:v>93.111999999999995</c:v>
                </c:pt>
                <c:pt idx="1098">
                  <c:v>90</c:v>
                </c:pt>
                <c:pt idx="1099">
                  <c:v>90.299000000000007</c:v>
                </c:pt>
                <c:pt idx="1100">
                  <c:v>88.447999999999993</c:v>
                </c:pt>
                <c:pt idx="1101">
                  <c:v>88.483999999999995</c:v>
                </c:pt>
                <c:pt idx="1102">
                  <c:v>90.406000000000006</c:v>
                </c:pt>
                <c:pt idx="1103">
                  <c:v>86.866</c:v>
                </c:pt>
                <c:pt idx="1104">
                  <c:v>88.7</c:v>
                </c:pt>
                <c:pt idx="1105">
                  <c:v>87.441999999999993</c:v>
                </c:pt>
                <c:pt idx="1106">
                  <c:v>83.926000000000002</c:v>
                </c:pt>
                <c:pt idx="1107">
                  <c:v>87.42</c:v>
                </c:pt>
                <c:pt idx="1108">
                  <c:v>89.698999999999998</c:v>
                </c:pt>
                <c:pt idx="1109">
                  <c:v>89.097999999999999</c:v>
                </c:pt>
                <c:pt idx="1110">
                  <c:v>86.433000000000007</c:v>
                </c:pt>
                <c:pt idx="1111">
                  <c:v>88.34</c:v>
                </c:pt>
                <c:pt idx="1112">
                  <c:v>84.97</c:v>
                </c:pt>
                <c:pt idx="1113">
                  <c:v>83.15</c:v>
                </c:pt>
                <c:pt idx="1114">
                  <c:v>78.103999999999999</c:v>
                </c:pt>
                <c:pt idx="1115">
                  <c:v>80.769000000000005</c:v>
                </c:pt>
                <c:pt idx="1116">
                  <c:v>83.95</c:v>
                </c:pt>
                <c:pt idx="1117">
                  <c:v>78.867999999999995</c:v>
                </c:pt>
                <c:pt idx="1118">
                  <c:v>83.817999999999998</c:v>
                </c:pt>
                <c:pt idx="1119">
                  <c:v>87.594999999999999</c:v>
                </c:pt>
                <c:pt idx="1120">
                  <c:v>87.24</c:v>
                </c:pt>
                <c:pt idx="1121">
                  <c:v>85.076999999999998</c:v>
                </c:pt>
                <c:pt idx="1122">
                  <c:v>84.448999999999998</c:v>
                </c:pt>
                <c:pt idx="1123">
                  <c:v>87.789000000000001</c:v>
                </c:pt>
                <c:pt idx="1124">
                  <c:v>89.39</c:v>
                </c:pt>
                <c:pt idx="1125">
                  <c:v>91.097999999999999</c:v>
                </c:pt>
                <c:pt idx="1126">
                  <c:v>89.483000000000004</c:v>
                </c:pt>
                <c:pt idx="1127">
                  <c:v>90.528999999999996</c:v>
                </c:pt>
                <c:pt idx="1128">
                  <c:v>90.305000000000007</c:v>
                </c:pt>
                <c:pt idx="1129">
                  <c:v>90.477999999999994</c:v>
                </c:pt>
                <c:pt idx="1130">
                  <c:v>89.599000000000004</c:v>
                </c:pt>
                <c:pt idx="1131">
                  <c:v>92.471999999999994</c:v>
                </c:pt>
                <c:pt idx="1132">
                  <c:v>94.91</c:v>
                </c:pt>
                <c:pt idx="1133">
                  <c:v>94.369</c:v>
                </c:pt>
                <c:pt idx="1134">
                  <c:v>93.75</c:v>
                </c:pt>
                <c:pt idx="1135">
                  <c:v>93.599000000000004</c:v>
                </c:pt>
                <c:pt idx="1136">
                  <c:v>95.459000000000003</c:v>
                </c:pt>
                <c:pt idx="1137">
                  <c:v>102.02800000000001</c:v>
                </c:pt>
                <c:pt idx="1138">
                  <c:v>104.449</c:v>
                </c:pt>
                <c:pt idx="1139">
                  <c:v>110.244</c:v>
                </c:pt>
                <c:pt idx="1140">
                  <c:v>113.05</c:v>
                </c:pt>
                <c:pt idx="1141">
                  <c:v>114.65</c:v>
                </c:pt>
                <c:pt idx="1142">
                  <c:v>112.52</c:v>
                </c:pt>
                <c:pt idx="1143">
                  <c:v>113.621</c:v>
                </c:pt>
                <c:pt idx="1144">
                  <c:v>115.71599999999999</c:v>
                </c:pt>
                <c:pt idx="1145">
                  <c:v>118.371</c:v>
                </c:pt>
                <c:pt idx="1146">
                  <c:v>124.048</c:v>
                </c:pt>
                <c:pt idx="1147">
                  <c:v>119.77</c:v>
                </c:pt>
                <c:pt idx="1148">
                  <c:v>120.37</c:v>
                </c:pt>
                <c:pt idx="1149">
                  <c:v>121.77</c:v>
                </c:pt>
                <c:pt idx="1150">
                  <c:v>123.06</c:v>
                </c:pt>
                <c:pt idx="1151">
                  <c:v>129.38999999999999</c:v>
                </c:pt>
                <c:pt idx="1152">
                  <c:v>129.96</c:v>
                </c:pt>
                <c:pt idx="1153">
                  <c:v>132.99</c:v>
                </c:pt>
                <c:pt idx="1154">
                  <c:v>131.13999999999999</c:v>
                </c:pt>
                <c:pt idx="1155">
                  <c:v>139.80000000000001</c:v>
                </c:pt>
                <c:pt idx="1156">
                  <c:v>127.12</c:v>
                </c:pt>
                <c:pt idx="1157">
                  <c:v>123.24</c:v>
                </c:pt>
                <c:pt idx="1158">
                  <c:v>121.2</c:v>
                </c:pt>
                <c:pt idx="1159">
                  <c:v>126.13</c:v>
                </c:pt>
                <c:pt idx="1160">
                  <c:v>124.1</c:v>
                </c:pt>
                <c:pt idx="1161">
                  <c:v>124.58</c:v>
                </c:pt>
                <c:pt idx="1162">
                  <c:v>123.47</c:v>
                </c:pt>
                <c:pt idx="1163">
                  <c:v>121.13</c:v>
                </c:pt>
                <c:pt idx="1164">
                  <c:v>121.66</c:v>
                </c:pt>
                <c:pt idx="1165">
                  <c:v>127.38</c:v>
                </c:pt>
                <c:pt idx="1166">
                  <c:v>127.49</c:v>
                </c:pt>
                <c:pt idx="1167">
                  <c:v>130.35</c:v>
                </c:pt>
                <c:pt idx="1168">
                  <c:v>134.03</c:v>
                </c:pt>
                <c:pt idx="1169">
                  <c:v>135.75</c:v>
                </c:pt>
                <c:pt idx="1170">
                  <c:v>128.26</c:v>
                </c:pt>
                <c:pt idx="1171">
                  <c:v>130.56</c:v>
                </c:pt>
                <c:pt idx="1172">
                  <c:v>128.44</c:v>
                </c:pt>
                <c:pt idx="1173">
                  <c:v>121.35</c:v>
                </c:pt>
                <c:pt idx="1174">
                  <c:v>121.85</c:v>
                </c:pt>
                <c:pt idx="1175">
                  <c:v>120.35</c:v>
                </c:pt>
                <c:pt idx="1176">
                  <c:v>120.35</c:v>
                </c:pt>
                <c:pt idx="1177">
                  <c:v>122.78</c:v>
                </c:pt>
                <c:pt idx="1178">
                  <c:v>119.17</c:v>
                </c:pt>
                <c:pt idx="1179">
                  <c:v>113.04</c:v>
                </c:pt>
                <c:pt idx="1180">
                  <c:v>116.19</c:v>
                </c:pt>
                <c:pt idx="1181">
                  <c:v>113.69</c:v>
                </c:pt>
                <c:pt idx="1182">
                  <c:v>111.52</c:v>
                </c:pt>
                <c:pt idx="1183">
                  <c:v>112.9</c:v>
                </c:pt>
                <c:pt idx="1184">
                  <c:v>117.53</c:v>
                </c:pt>
                <c:pt idx="1185">
                  <c:v>103.76</c:v>
                </c:pt>
                <c:pt idx="1186">
                  <c:v>92.06</c:v>
                </c:pt>
                <c:pt idx="1187">
                  <c:v>103.84</c:v>
                </c:pt>
                <c:pt idx="1188">
                  <c:v>107.81</c:v>
                </c:pt>
                <c:pt idx="1189">
                  <c:v>102</c:v>
                </c:pt>
                <c:pt idx="1190">
                  <c:v>105.64</c:v>
                </c:pt>
                <c:pt idx="1191">
                  <c:v>106.32</c:v>
                </c:pt>
                <c:pt idx="1192">
                  <c:v>112.44</c:v>
                </c:pt>
                <c:pt idx="1193">
                  <c:v>118.53</c:v>
                </c:pt>
                <c:pt idx="1194">
                  <c:v>118.76</c:v>
                </c:pt>
                <c:pt idx="1195">
                  <c:v>121.94</c:v>
                </c:pt>
                <c:pt idx="1196">
                  <c:v>124.28</c:v>
                </c:pt>
                <c:pt idx="1197">
                  <c:v>128.4</c:v>
                </c:pt>
                <c:pt idx="1198">
                  <c:v>127.32</c:v>
                </c:pt>
                <c:pt idx="1199">
                  <c:v>130.02000000000001</c:v>
                </c:pt>
                <c:pt idx="1200">
                  <c:v>125.86</c:v>
                </c:pt>
                <c:pt idx="1201">
                  <c:v>129.57</c:v>
                </c:pt>
                <c:pt idx="1202">
                  <c:v>125.05</c:v>
                </c:pt>
                <c:pt idx="1203">
                  <c:v>128.12</c:v>
                </c:pt>
                <c:pt idx="1204">
                  <c:v>121.36</c:v>
                </c:pt>
                <c:pt idx="1205">
                  <c:v>119.53</c:v>
                </c:pt>
                <c:pt idx="1206">
                  <c:v>116.01</c:v>
                </c:pt>
                <c:pt idx="1207">
                  <c:v>105.41</c:v>
                </c:pt>
                <c:pt idx="1208">
                  <c:v>104.99</c:v>
                </c:pt>
                <c:pt idx="1209">
                  <c:v>108.04</c:v>
                </c:pt>
                <c:pt idx="1210">
                  <c:v>104.88</c:v>
                </c:pt>
                <c:pt idx="1211">
                  <c:v>107.81</c:v>
                </c:pt>
                <c:pt idx="1212">
                  <c:v>109.39</c:v>
                </c:pt>
                <c:pt idx="1213">
                  <c:v>116.84</c:v>
                </c:pt>
                <c:pt idx="1214">
                  <c:v>119.08</c:v>
                </c:pt>
                <c:pt idx="1215">
                  <c:v>116.79</c:v>
                </c:pt>
                <c:pt idx="1216">
                  <c:v>118.17</c:v>
                </c:pt>
                <c:pt idx="1217">
                  <c:v>115.89</c:v>
                </c:pt>
                <c:pt idx="1218">
                  <c:v>117.35</c:v>
                </c:pt>
                <c:pt idx="1219">
                  <c:v>117.06</c:v>
                </c:pt>
                <c:pt idx="1220">
                  <c:v>116.55</c:v>
                </c:pt>
                <c:pt idx="1221">
                  <c:v>116.52</c:v>
                </c:pt>
                <c:pt idx="1222">
                  <c:v>122.02</c:v>
                </c:pt>
                <c:pt idx="1223">
                  <c:v>126.8</c:v>
                </c:pt>
                <c:pt idx="1224">
                  <c:v>123.97</c:v>
                </c:pt>
                <c:pt idx="1225">
                  <c:v>118.31</c:v>
                </c:pt>
                <c:pt idx="1226">
                  <c:v>121.77</c:v>
                </c:pt>
                <c:pt idx="1227">
                  <c:v>116.44</c:v>
                </c:pt>
                <c:pt idx="1228">
                  <c:v>120.92</c:v>
                </c:pt>
                <c:pt idx="1229">
                  <c:v>124.94</c:v>
                </c:pt>
                <c:pt idx="1230">
                  <c:v>124.99</c:v>
                </c:pt>
                <c:pt idx="1231">
                  <c:v>130.26</c:v>
                </c:pt>
                <c:pt idx="1232">
                  <c:v>134.11000000000001</c:v>
                </c:pt>
                <c:pt idx="1233">
                  <c:v>131.91</c:v>
                </c:pt>
                <c:pt idx="1234">
                  <c:v>134.01</c:v>
                </c:pt>
                <c:pt idx="1235">
                  <c:v>136.47</c:v>
                </c:pt>
                <c:pt idx="1236">
                  <c:v>137.87</c:v>
                </c:pt>
                <c:pt idx="1237">
                  <c:v>133.97999999999999</c:v>
                </c:pt>
                <c:pt idx="1238">
                  <c:v>139.34</c:v>
                </c:pt>
                <c:pt idx="1239">
                  <c:v>138.66999999999999</c:v>
                </c:pt>
                <c:pt idx="1240">
                  <c:v>138.13</c:v>
                </c:pt>
                <c:pt idx="1241">
                  <c:v>142.91</c:v>
                </c:pt>
                <c:pt idx="1242">
                  <c:v>142.03</c:v>
                </c:pt>
                <c:pt idx="1243">
                  <c:v>140.82</c:v>
                </c:pt>
                <c:pt idx="1244">
                  <c:v>140.93</c:v>
                </c:pt>
                <c:pt idx="1245">
                  <c:v>143</c:v>
                </c:pt>
                <c:pt idx="1246">
                  <c:v>140.29</c:v>
                </c:pt>
                <c:pt idx="1247">
                  <c:v>139.54</c:v>
                </c:pt>
                <c:pt idx="1248">
                  <c:v>137.6</c:v>
                </c:pt>
                <c:pt idx="1249">
                  <c:v>134.69999999999999</c:v>
                </c:pt>
                <c:pt idx="1250">
                  <c:v>137.21</c:v>
                </c:pt>
                <c:pt idx="1251">
                  <c:v>137.44999999999999</c:v>
                </c:pt>
                <c:pt idx="1252">
                  <c:v>142.96</c:v>
                </c:pt>
                <c:pt idx="1253">
                  <c:v>146.38999999999999</c:v>
                </c:pt>
                <c:pt idx="1254">
                  <c:v>148.77000000000001</c:v>
                </c:pt>
                <c:pt idx="1255">
                  <c:v>148.68</c:v>
                </c:pt>
                <c:pt idx="1256">
                  <c:v>146.78</c:v>
                </c:pt>
                <c:pt idx="1257">
                  <c:v>149.07</c:v>
                </c:pt>
              </c:numCache>
            </c:numRef>
          </c:val>
          <c:smooth val="0"/>
          <c:extLst>
            <c:ext xmlns:c16="http://schemas.microsoft.com/office/drawing/2014/chart" uri="{C3380CC4-5D6E-409C-BE32-E72D297353CC}">
              <c16:uniqueId val="{00000004-F4EB-4ABC-BB13-E36EE227335E}"/>
            </c:ext>
          </c:extLst>
        </c:ser>
        <c:dLbls>
          <c:showLegendKey val="0"/>
          <c:showVal val="0"/>
          <c:showCatName val="0"/>
          <c:showSerName val="0"/>
          <c:showPercent val="0"/>
          <c:showBubbleSize val="0"/>
        </c:dLbls>
        <c:smooth val="0"/>
        <c:axId val="1074857551"/>
        <c:axId val="1074857967"/>
      </c:lineChart>
      <c:dateAx>
        <c:axId val="1074857551"/>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57967"/>
        <c:crosses val="autoZero"/>
        <c:auto val="1"/>
        <c:lblOffset val="100"/>
        <c:baseTimeUnit val="days"/>
      </c:dateAx>
      <c:valAx>
        <c:axId val="1074857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57551"/>
        <c:crosses val="autoZero"/>
        <c:crossBetween val="between"/>
      </c:valAx>
      <c:spPr>
        <a:noFill/>
        <a:ln>
          <a:noFill/>
        </a:ln>
        <a:effectLst/>
      </c:spPr>
    </c:plotArea>
    <c:legend>
      <c:legendPos val="b"/>
      <c:layout>
        <c:manualLayout>
          <c:xMode val="edge"/>
          <c:yMode val="edge"/>
          <c:x val="0.20625756877282575"/>
          <c:y val="0.91149922819814622"/>
          <c:w val="0.5874848624543485"/>
          <c:h val="8.85007718018538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baseline="0">
                <a:effectLst/>
              </a:rPr>
              <a:t>Biểu đồ </a:t>
            </a:r>
            <a:r>
              <a:rPr lang="vi-VN" sz="1200" b="0" i="0" baseline="0">
                <a:effectLst/>
              </a:rPr>
              <a:t>khối lượng giao dịch</a:t>
            </a:r>
            <a:r>
              <a:rPr lang="en-US" sz="1200" b="0" i="0" baseline="0">
                <a:effectLst/>
              </a:rPr>
              <a:t> NVDA</a:t>
            </a:r>
            <a:r>
              <a:rPr lang="vi-VN" sz="1200" b="0" i="0" baseline="0">
                <a:effectLst/>
              </a:rPr>
              <a:t> </a:t>
            </a:r>
            <a:r>
              <a:rPr lang="en-US" sz="1200" b="0" i="0" baseline="0">
                <a:effectLst/>
              </a:rPr>
              <a:t>theo thời gian</a:t>
            </a:r>
            <a:endParaRPr lang="en-US"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NVDA!$G$1</c:f>
              <c:strCache>
                <c:ptCount val="1"/>
                <c:pt idx="0">
                  <c:v>Volume</c:v>
                </c:pt>
              </c:strCache>
            </c:strRef>
          </c:tx>
          <c:spPr>
            <a:solidFill>
              <a:schemeClr val="tx2">
                <a:lumMod val="50000"/>
                <a:lumOff val="50000"/>
              </a:schemeClr>
            </a:solidFill>
            <a:ln>
              <a:noFill/>
            </a:ln>
            <a:effectLst/>
          </c:spPr>
          <c:cat>
            <c:numRef>
              <c:f>NVDA!$A$2:$A$1259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NVDA!$G$2:$G$1259</c:f>
              <c:numCache>
                <c:formatCode>General</c:formatCode>
                <c:ptCount val="1258"/>
                <c:pt idx="0">
                  <c:v>518080000</c:v>
                </c:pt>
                <c:pt idx="1">
                  <c:v>1053628000</c:v>
                </c:pt>
                <c:pt idx="2">
                  <c:v>574588000</c:v>
                </c:pt>
                <c:pt idx="3">
                  <c:v>414564000</c:v>
                </c:pt>
                <c:pt idx="4">
                  <c:v>472588000</c:v>
                </c:pt>
                <c:pt idx="5">
                  <c:v>288388000</c:v>
                </c:pt>
                <c:pt idx="6">
                  <c:v>224100000</c:v>
                </c:pt>
                <c:pt idx="7">
                  <c:v>506476000</c:v>
                </c:pt>
                <c:pt idx="8">
                  <c:v>385244000</c:v>
                </c:pt>
                <c:pt idx="9">
                  <c:v>215784000</c:v>
                </c:pt>
                <c:pt idx="10">
                  <c:v>141556000</c:v>
                </c:pt>
                <c:pt idx="11">
                  <c:v>372036000</c:v>
                </c:pt>
                <c:pt idx="12">
                  <c:v>465232000</c:v>
                </c:pt>
                <c:pt idx="13">
                  <c:v>273424000</c:v>
                </c:pt>
                <c:pt idx="14">
                  <c:v>184884000</c:v>
                </c:pt>
                <c:pt idx="15">
                  <c:v>232236000</c:v>
                </c:pt>
                <c:pt idx="16">
                  <c:v>211880000</c:v>
                </c:pt>
                <c:pt idx="17">
                  <c:v>256388000</c:v>
                </c:pt>
                <c:pt idx="18">
                  <c:v>233796000</c:v>
                </c:pt>
                <c:pt idx="19">
                  <c:v>404348000</c:v>
                </c:pt>
                <c:pt idx="20">
                  <c:v>454704000</c:v>
                </c:pt>
                <c:pt idx="21">
                  <c:v>320976000</c:v>
                </c:pt>
                <c:pt idx="22">
                  <c:v>321196000</c:v>
                </c:pt>
                <c:pt idx="23">
                  <c:v>343548000</c:v>
                </c:pt>
                <c:pt idx="24">
                  <c:v>445360000</c:v>
                </c:pt>
                <c:pt idx="25">
                  <c:v>603044000</c:v>
                </c:pt>
                <c:pt idx="26">
                  <c:v>355060000</c:v>
                </c:pt>
                <c:pt idx="27">
                  <c:v>138864000</c:v>
                </c:pt>
                <c:pt idx="28">
                  <c:v>182852000</c:v>
                </c:pt>
                <c:pt idx="29">
                  <c:v>254644000</c:v>
                </c:pt>
                <c:pt idx="30">
                  <c:v>258056000</c:v>
                </c:pt>
                <c:pt idx="31">
                  <c:v>231004000</c:v>
                </c:pt>
                <c:pt idx="32">
                  <c:v>237536000</c:v>
                </c:pt>
                <c:pt idx="33">
                  <c:v>205384000</c:v>
                </c:pt>
                <c:pt idx="34">
                  <c:v>262636000</c:v>
                </c:pt>
                <c:pt idx="35">
                  <c:v>314856000</c:v>
                </c:pt>
                <c:pt idx="36">
                  <c:v>277108000</c:v>
                </c:pt>
                <c:pt idx="37">
                  <c:v>255112000</c:v>
                </c:pt>
                <c:pt idx="38">
                  <c:v>316296000</c:v>
                </c:pt>
                <c:pt idx="39">
                  <c:v>319840000</c:v>
                </c:pt>
                <c:pt idx="40">
                  <c:v>359088000</c:v>
                </c:pt>
                <c:pt idx="41">
                  <c:v>263104000</c:v>
                </c:pt>
                <c:pt idx="42">
                  <c:v>284192000</c:v>
                </c:pt>
                <c:pt idx="43">
                  <c:v>253792000</c:v>
                </c:pt>
                <c:pt idx="44">
                  <c:v>217916000</c:v>
                </c:pt>
                <c:pt idx="45">
                  <c:v>239240000</c:v>
                </c:pt>
                <c:pt idx="46">
                  <c:v>244516000</c:v>
                </c:pt>
                <c:pt idx="47">
                  <c:v>373512000</c:v>
                </c:pt>
                <c:pt idx="48">
                  <c:v>470536000</c:v>
                </c:pt>
                <c:pt idx="49">
                  <c:v>310976000</c:v>
                </c:pt>
                <c:pt idx="50">
                  <c:v>258848000</c:v>
                </c:pt>
                <c:pt idx="51">
                  <c:v>290504000</c:v>
                </c:pt>
                <c:pt idx="52">
                  <c:v>370420000</c:v>
                </c:pt>
                <c:pt idx="53">
                  <c:v>255564000</c:v>
                </c:pt>
                <c:pt idx="54">
                  <c:v>271544000</c:v>
                </c:pt>
                <c:pt idx="55">
                  <c:v>208220000</c:v>
                </c:pt>
                <c:pt idx="56">
                  <c:v>218284000</c:v>
                </c:pt>
                <c:pt idx="57">
                  <c:v>189752000</c:v>
                </c:pt>
                <c:pt idx="58">
                  <c:v>529608000</c:v>
                </c:pt>
                <c:pt idx="59">
                  <c:v>638556000</c:v>
                </c:pt>
                <c:pt idx="60">
                  <c:v>374644000</c:v>
                </c:pt>
                <c:pt idx="61">
                  <c:v>528016000</c:v>
                </c:pt>
                <c:pt idx="62">
                  <c:v>1041924000</c:v>
                </c:pt>
                <c:pt idx="63">
                  <c:v>620164000</c:v>
                </c:pt>
                <c:pt idx="64">
                  <c:v>694332000</c:v>
                </c:pt>
                <c:pt idx="65">
                  <c:v>810052000</c:v>
                </c:pt>
                <c:pt idx="66">
                  <c:v>768180000</c:v>
                </c:pt>
                <c:pt idx="67">
                  <c:v>856916000</c:v>
                </c:pt>
                <c:pt idx="68">
                  <c:v>1055496000</c:v>
                </c:pt>
                <c:pt idx="69">
                  <c:v>747732000</c:v>
                </c:pt>
                <c:pt idx="70">
                  <c:v>906416000</c:v>
                </c:pt>
                <c:pt idx="71">
                  <c:v>1133252000</c:v>
                </c:pt>
                <c:pt idx="72">
                  <c:v>890744000</c:v>
                </c:pt>
                <c:pt idx="73">
                  <c:v>652792000</c:v>
                </c:pt>
                <c:pt idx="74">
                  <c:v>597408000</c:v>
                </c:pt>
                <c:pt idx="75">
                  <c:v>540328000</c:v>
                </c:pt>
                <c:pt idx="76">
                  <c:v>515412000</c:v>
                </c:pt>
                <c:pt idx="77">
                  <c:v>614160000</c:v>
                </c:pt>
                <c:pt idx="78">
                  <c:v>580648000</c:v>
                </c:pt>
                <c:pt idx="79">
                  <c:v>499964000</c:v>
                </c:pt>
                <c:pt idx="80">
                  <c:v>816540000</c:v>
                </c:pt>
                <c:pt idx="81">
                  <c:v>634836000</c:v>
                </c:pt>
                <c:pt idx="82">
                  <c:v>726972000</c:v>
                </c:pt>
                <c:pt idx="83">
                  <c:v>833632000</c:v>
                </c:pt>
                <c:pt idx="84">
                  <c:v>874268000</c:v>
                </c:pt>
                <c:pt idx="85">
                  <c:v>765512000</c:v>
                </c:pt>
                <c:pt idx="86">
                  <c:v>804636000</c:v>
                </c:pt>
                <c:pt idx="87">
                  <c:v>643876000</c:v>
                </c:pt>
                <c:pt idx="88">
                  <c:v>1101644000</c:v>
                </c:pt>
                <c:pt idx="89">
                  <c:v>793432000</c:v>
                </c:pt>
                <c:pt idx="90">
                  <c:v>696108000</c:v>
                </c:pt>
                <c:pt idx="91">
                  <c:v>638828000</c:v>
                </c:pt>
                <c:pt idx="92">
                  <c:v>602252000</c:v>
                </c:pt>
                <c:pt idx="93">
                  <c:v>949960000</c:v>
                </c:pt>
                <c:pt idx="94">
                  <c:v>656912000</c:v>
                </c:pt>
                <c:pt idx="95">
                  <c:v>675764000</c:v>
                </c:pt>
                <c:pt idx="96">
                  <c:v>663212000</c:v>
                </c:pt>
                <c:pt idx="97">
                  <c:v>727884000</c:v>
                </c:pt>
                <c:pt idx="98">
                  <c:v>784520000</c:v>
                </c:pt>
                <c:pt idx="99">
                  <c:v>542444000</c:v>
                </c:pt>
                <c:pt idx="100">
                  <c:v>525564000</c:v>
                </c:pt>
                <c:pt idx="101">
                  <c:v>398408000</c:v>
                </c:pt>
                <c:pt idx="102">
                  <c:v>530948000</c:v>
                </c:pt>
                <c:pt idx="103">
                  <c:v>366148000</c:v>
                </c:pt>
                <c:pt idx="104">
                  <c:v>745620000</c:v>
                </c:pt>
                <c:pt idx="105">
                  <c:v>539120000</c:v>
                </c:pt>
                <c:pt idx="106">
                  <c:v>449388000</c:v>
                </c:pt>
                <c:pt idx="107">
                  <c:v>735160000</c:v>
                </c:pt>
                <c:pt idx="108">
                  <c:v>483356000</c:v>
                </c:pt>
                <c:pt idx="109">
                  <c:v>424160000</c:v>
                </c:pt>
                <c:pt idx="110">
                  <c:v>352328000</c:v>
                </c:pt>
                <c:pt idx="111">
                  <c:v>479388000</c:v>
                </c:pt>
                <c:pt idx="112">
                  <c:v>442904000</c:v>
                </c:pt>
                <c:pt idx="113">
                  <c:v>379160000</c:v>
                </c:pt>
                <c:pt idx="114">
                  <c:v>375916000</c:v>
                </c:pt>
                <c:pt idx="115">
                  <c:v>342096000</c:v>
                </c:pt>
                <c:pt idx="116">
                  <c:v>317556000</c:v>
                </c:pt>
                <c:pt idx="117">
                  <c:v>368896000</c:v>
                </c:pt>
                <c:pt idx="118">
                  <c:v>323464000</c:v>
                </c:pt>
                <c:pt idx="119">
                  <c:v>373732000</c:v>
                </c:pt>
                <c:pt idx="120">
                  <c:v>339216000</c:v>
                </c:pt>
                <c:pt idx="121">
                  <c:v>469060000</c:v>
                </c:pt>
                <c:pt idx="122">
                  <c:v>493060000</c:v>
                </c:pt>
                <c:pt idx="123">
                  <c:v>625852000</c:v>
                </c:pt>
                <c:pt idx="124">
                  <c:v>602312000</c:v>
                </c:pt>
                <c:pt idx="125">
                  <c:v>987660000</c:v>
                </c:pt>
                <c:pt idx="126">
                  <c:v>774460000</c:v>
                </c:pt>
                <c:pt idx="127">
                  <c:v>717320000</c:v>
                </c:pt>
                <c:pt idx="128">
                  <c:v>587536000</c:v>
                </c:pt>
                <c:pt idx="129">
                  <c:v>761068000</c:v>
                </c:pt>
                <c:pt idx="130">
                  <c:v>1038764000</c:v>
                </c:pt>
                <c:pt idx="131">
                  <c:v>770780000</c:v>
                </c:pt>
                <c:pt idx="132">
                  <c:v>1175892000</c:v>
                </c:pt>
                <c:pt idx="133">
                  <c:v>734896000</c:v>
                </c:pt>
                <c:pt idx="134">
                  <c:v>745256000</c:v>
                </c:pt>
                <c:pt idx="135">
                  <c:v>389876000</c:v>
                </c:pt>
                <c:pt idx="136">
                  <c:v>391320000</c:v>
                </c:pt>
                <c:pt idx="137">
                  <c:v>365440000</c:v>
                </c:pt>
                <c:pt idx="138">
                  <c:v>424280000</c:v>
                </c:pt>
                <c:pt idx="139">
                  <c:v>481748000</c:v>
                </c:pt>
                <c:pt idx="140">
                  <c:v>387736000</c:v>
                </c:pt>
                <c:pt idx="141">
                  <c:v>468488000</c:v>
                </c:pt>
                <c:pt idx="142">
                  <c:v>632180000</c:v>
                </c:pt>
                <c:pt idx="143">
                  <c:v>583652000</c:v>
                </c:pt>
                <c:pt idx="144">
                  <c:v>570908000</c:v>
                </c:pt>
                <c:pt idx="145">
                  <c:v>400004000</c:v>
                </c:pt>
                <c:pt idx="146">
                  <c:v>535716000</c:v>
                </c:pt>
                <c:pt idx="147">
                  <c:v>408304000</c:v>
                </c:pt>
                <c:pt idx="148">
                  <c:v>254408000</c:v>
                </c:pt>
                <c:pt idx="149">
                  <c:v>524160000</c:v>
                </c:pt>
                <c:pt idx="150">
                  <c:v>398468000</c:v>
                </c:pt>
                <c:pt idx="151">
                  <c:v>375108000</c:v>
                </c:pt>
                <c:pt idx="152">
                  <c:v>449372000</c:v>
                </c:pt>
                <c:pt idx="153">
                  <c:v>376072000</c:v>
                </c:pt>
                <c:pt idx="154">
                  <c:v>592084000</c:v>
                </c:pt>
                <c:pt idx="155">
                  <c:v>342248000</c:v>
                </c:pt>
                <c:pt idx="156">
                  <c:v>367892000</c:v>
                </c:pt>
                <c:pt idx="157">
                  <c:v>326648000</c:v>
                </c:pt>
                <c:pt idx="158">
                  <c:v>364056000</c:v>
                </c:pt>
                <c:pt idx="159">
                  <c:v>315892000</c:v>
                </c:pt>
                <c:pt idx="160">
                  <c:v>357800000</c:v>
                </c:pt>
                <c:pt idx="161">
                  <c:v>365480000</c:v>
                </c:pt>
                <c:pt idx="162">
                  <c:v>494548000</c:v>
                </c:pt>
                <c:pt idx="163">
                  <c:v>497676000</c:v>
                </c:pt>
                <c:pt idx="164">
                  <c:v>457076000</c:v>
                </c:pt>
                <c:pt idx="165">
                  <c:v>542676000</c:v>
                </c:pt>
                <c:pt idx="166">
                  <c:v>403984000</c:v>
                </c:pt>
                <c:pt idx="167">
                  <c:v>344964000</c:v>
                </c:pt>
                <c:pt idx="168">
                  <c:v>266284000</c:v>
                </c:pt>
                <c:pt idx="169">
                  <c:v>284852000</c:v>
                </c:pt>
                <c:pt idx="170">
                  <c:v>277036000</c:v>
                </c:pt>
                <c:pt idx="171">
                  <c:v>367292000</c:v>
                </c:pt>
                <c:pt idx="172">
                  <c:v>411660000</c:v>
                </c:pt>
                <c:pt idx="173">
                  <c:v>473292000</c:v>
                </c:pt>
                <c:pt idx="174">
                  <c:v>292132000</c:v>
                </c:pt>
                <c:pt idx="175">
                  <c:v>271636000</c:v>
                </c:pt>
                <c:pt idx="176">
                  <c:v>284508000</c:v>
                </c:pt>
                <c:pt idx="177">
                  <c:v>308880000</c:v>
                </c:pt>
                <c:pt idx="178">
                  <c:v>386080000</c:v>
                </c:pt>
                <c:pt idx="179">
                  <c:v>412720000</c:v>
                </c:pt>
                <c:pt idx="180">
                  <c:v>310336000</c:v>
                </c:pt>
                <c:pt idx="181">
                  <c:v>249924000</c:v>
                </c:pt>
                <c:pt idx="182">
                  <c:v>244316000</c:v>
                </c:pt>
                <c:pt idx="183">
                  <c:v>342516000</c:v>
                </c:pt>
                <c:pt idx="184">
                  <c:v>427796000</c:v>
                </c:pt>
                <c:pt idx="185">
                  <c:v>354512000</c:v>
                </c:pt>
                <c:pt idx="186">
                  <c:v>464412000</c:v>
                </c:pt>
                <c:pt idx="187">
                  <c:v>374460000</c:v>
                </c:pt>
                <c:pt idx="188">
                  <c:v>366436000</c:v>
                </c:pt>
                <c:pt idx="189">
                  <c:v>621300000</c:v>
                </c:pt>
                <c:pt idx="190">
                  <c:v>503448000</c:v>
                </c:pt>
                <c:pt idx="191">
                  <c:v>622624000</c:v>
                </c:pt>
                <c:pt idx="192">
                  <c:v>921388000</c:v>
                </c:pt>
                <c:pt idx="193">
                  <c:v>999868000</c:v>
                </c:pt>
                <c:pt idx="194">
                  <c:v>490564000</c:v>
                </c:pt>
                <c:pt idx="195">
                  <c:v>289076000</c:v>
                </c:pt>
                <c:pt idx="196">
                  <c:v>321244000</c:v>
                </c:pt>
                <c:pt idx="197">
                  <c:v>317604000</c:v>
                </c:pt>
                <c:pt idx="198">
                  <c:v>537160000</c:v>
                </c:pt>
                <c:pt idx="199">
                  <c:v>500840000</c:v>
                </c:pt>
                <c:pt idx="200">
                  <c:v>511316000</c:v>
                </c:pt>
                <c:pt idx="201">
                  <c:v>874012000</c:v>
                </c:pt>
                <c:pt idx="202">
                  <c:v>945128000</c:v>
                </c:pt>
                <c:pt idx="203">
                  <c:v>1463684000</c:v>
                </c:pt>
                <c:pt idx="204">
                  <c:v>795728000</c:v>
                </c:pt>
                <c:pt idx="205">
                  <c:v>736200000</c:v>
                </c:pt>
                <c:pt idx="206">
                  <c:v>698684000</c:v>
                </c:pt>
                <c:pt idx="207">
                  <c:v>636928000</c:v>
                </c:pt>
                <c:pt idx="208">
                  <c:v>1201744000</c:v>
                </c:pt>
                <c:pt idx="209">
                  <c:v>727556000</c:v>
                </c:pt>
                <c:pt idx="210">
                  <c:v>556384000</c:v>
                </c:pt>
                <c:pt idx="211">
                  <c:v>792512000</c:v>
                </c:pt>
                <c:pt idx="212">
                  <c:v>698460000</c:v>
                </c:pt>
                <c:pt idx="213">
                  <c:v>721044000</c:v>
                </c:pt>
                <c:pt idx="214">
                  <c:v>646452000</c:v>
                </c:pt>
                <c:pt idx="215">
                  <c:v>647012000</c:v>
                </c:pt>
                <c:pt idx="216">
                  <c:v>731240000</c:v>
                </c:pt>
                <c:pt idx="217">
                  <c:v>588016000</c:v>
                </c:pt>
                <c:pt idx="218">
                  <c:v>573808000</c:v>
                </c:pt>
                <c:pt idx="219">
                  <c:v>621460000</c:v>
                </c:pt>
                <c:pt idx="220">
                  <c:v>689184000</c:v>
                </c:pt>
                <c:pt idx="221">
                  <c:v>525004000</c:v>
                </c:pt>
                <c:pt idx="222">
                  <c:v>552496000</c:v>
                </c:pt>
                <c:pt idx="223">
                  <c:v>479820000</c:v>
                </c:pt>
                <c:pt idx="224">
                  <c:v>784420000</c:v>
                </c:pt>
                <c:pt idx="225">
                  <c:v>418084000</c:v>
                </c:pt>
                <c:pt idx="226">
                  <c:v>378900000</c:v>
                </c:pt>
                <c:pt idx="227">
                  <c:v>346892000</c:v>
                </c:pt>
                <c:pt idx="228">
                  <c:v>434744000</c:v>
                </c:pt>
                <c:pt idx="229">
                  <c:v>344604000</c:v>
                </c:pt>
                <c:pt idx="230">
                  <c:v>276100000</c:v>
                </c:pt>
                <c:pt idx="231">
                  <c:v>267224000</c:v>
                </c:pt>
                <c:pt idx="232">
                  <c:v>242392000</c:v>
                </c:pt>
                <c:pt idx="233">
                  <c:v>298068000</c:v>
                </c:pt>
                <c:pt idx="234">
                  <c:v>229212000</c:v>
                </c:pt>
                <c:pt idx="235">
                  <c:v>219596000</c:v>
                </c:pt>
                <c:pt idx="236">
                  <c:v>290480000</c:v>
                </c:pt>
                <c:pt idx="237">
                  <c:v>233484000</c:v>
                </c:pt>
                <c:pt idx="238">
                  <c:v>336896000</c:v>
                </c:pt>
                <c:pt idx="239">
                  <c:v>250520000</c:v>
                </c:pt>
                <c:pt idx="240">
                  <c:v>376520000</c:v>
                </c:pt>
                <c:pt idx="241">
                  <c:v>320080000</c:v>
                </c:pt>
                <c:pt idx="242">
                  <c:v>416820000</c:v>
                </c:pt>
                <c:pt idx="243">
                  <c:v>299652000</c:v>
                </c:pt>
                <c:pt idx="244">
                  <c:v>272900000</c:v>
                </c:pt>
                <c:pt idx="245">
                  <c:v>410228000</c:v>
                </c:pt>
                <c:pt idx="246">
                  <c:v>319028000</c:v>
                </c:pt>
                <c:pt idx="247">
                  <c:v>383348000</c:v>
                </c:pt>
                <c:pt idx="248">
                  <c:v>582976000</c:v>
                </c:pt>
                <c:pt idx="249">
                  <c:v>644068000</c:v>
                </c:pt>
                <c:pt idx="250">
                  <c:v>404744000</c:v>
                </c:pt>
                <c:pt idx="251">
                  <c:v>365812000</c:v>
                </c:pt>
                <c:pt idx="252">
                  <c:v>346312000</c:v>
                </c:pt>
                <c:pt idx="253">
                  <c:v>413776000</c:v>
                </c:pt>
                <c:pt idx="254">
                  <c:v>312028000</c:v>
                </c:pt>
                <c:pt idx="255">
                  <c:v>510924000</c:v>
                </c:pt>
                <c:pt idx="256">
                  <c:v>565936000</c:v>
                </c:pt>
                <c:pt idx="257">
                  <c:v>341088000</c:v>
                </c:pt>
                <c:pt idx="258">
                  <c:v>361356000</c:v>
                </c:pt>
                <c:pt idx="259">
                  <c:v>346500000</c:v>
                </c:pt>
                <c:pt idx="260">
                  <c:v>259916000</c:v>
                </c:pt>
                <c:pt idx="261">
                  <c:v>167276000</c:v>
                </c:pt>
                <c:pt idx="262">
                  <c:v>286952000</c:v>
                </c:pt>
                <c:pt idx="263">
                  <c:v>296948000</c:v>
                </c:pt>
                <c:pt idx="264">
                  <c:v>283360000</c:v>
                </c:pt>
                <c:pt idx="265">
                  <c:v>199520000</c:v>
                </c:pt>
                <c:pt idx="266">
                  <c:v>202244000</c:v>
                </c:pt>
                <c:pt idx="267">
                  <c:v>223244000</c:v>
                </c:pt>
                <c:pt idx="268">
                  <c:v>271920000</c:v>
                </c:pt>
                <c:pt idx="269">
                  <c:v>401300000</c:v>
                </c:pt>
                <c:pt idx="270">
                  <c:v>207764000</c:v>
                </c:pt>
                <c:pt idx="271">
                  <c:v>209264000</c:v>
                </c:pt>
                <c:pt idx="272">
                  <c:v>270156000</c:v>
                </c:pt>
                <c:pt idx="273">
                  <c:v>193016000</c:v>
                </c:pt>
                <c:pt idx="274">
                  <c:v>223116000</c:v>
                </c:pt>
                <c:pt idx="275">
                  <c:v>231384000</c:v>
                </c:pt>
                <c:pt idx="276">
                  <c:v>342064000</c:v>
                </c:pt>
                <c:pt idx="277">
                  <c:v>302332000</c:v>
                </c:pt>
                <c:pt idx="278">
                  <c:v>185580000</c:v>
                </c:pt>
                <c:pt idx="279">
                  <c:v>179144000</c:v>
                </c:pt>
                <c:pt idx="280">
                  <c:v>97884000</c:v>
                </c:pt>
                <c:pt idx="281">
                  <c:v>212564000</c:v>
                </c:pt>
                <c:pt idx="282">
                  <c:v>170372000</c:v>
                </c:pt>
                <c:pt idx="283">
                  <c:v>225396000</c:v>
                </c:pt>
                <c:pt idx="284">
                  <c:v>192424000</c:v>
                </c:pt>
                <c:pt idx="285">
                  <c:v>560640000</c:v>
                </c:pt>
                <c:pt idx="286">
                  <c:v>322760000</c:v>
                </c:pt>
                <c:pt idx="287">
                  <c:v>580424000</c:v>
                </c:pt>
                <c:pt idx="288">
                  <c:v>461480000</c:v>
                </c:pt>
                <c:pt idx="289">
                  <c:v>292528000</c:v>
                </c:pt>
                <c:pt idx="290">
                  <c:v>518344000</c:v>
                </c:pt>
                <c:pt idx="291">
                  <c:v>291476000</c:v>
                </c:pt>
                <c:pt idx="292">
                  <c:v>210028000</c:v>
                </c:pt>
                <c:pt idx="293">
                  <c:v>283120000</c:v>
                </c:pt>
                <c:pt idx="294">
                  <c:v>277780000</c:v>
                </c:pt>
                <c:pt idx="295">
                  <c:v>226188000</c:v>
                </c:pt>
                <c:pt idx="296">
                  <c:v>258572000</c:v>
                </c:pt>
                <c:pt idx="297">
                  <c:v>337780000</c:v>
                </c:pt>
                <c:pt idx="298">
                  <c:v>246820000</c:v>
                </c:pt>
                <c:pt idx="299">
                  <c:v>251112000</c:v>
                </c:pt>
                <c:pt idx="300">
                  <c:v>163980000</c:v>
                </c:pt>
                <c:pt idx="301">
                  <c:v>371272000</c:v>
                </c:pt>
                <c:pt idx="302">
                  <c:v>228316000</c:v>
                </c:pt>
                <c:pt idx="303">
                  <c:v>271552000</c:v>
                </c:pt>
                <c:pt idx="304">
                  <c:v>217204000</c:v>
                </c:pt>
                <c:pt idx="305">
                  <c:v>220440000</c:v>
                </c:pt>
                <c:pt idx="306">
                  <c:v>245408000</c:v>
                </c:pt>
                <c:pt idx="307">
                  <c:v>201340000</c:v>
                </c:pt>
                <c:pt idx="308">
                  <c:v>169152000</c:v>
                </c:pt>
                <c:pt idx="309">
                  <c:v>434624000</c:v>
                </c:pt>
                <c:pt idx="310">
                  <c:v>287560000</c:v>
                </c:pt>
                <c:pt idx="311">
                  <c:v>485352000</c:v>
                </c:pt>
                <c:pt idx="312">
                  <c:v>450828000</c:v>
                </c:pt>
                <c:pt idx="313">
                  <c:v>374756000</c:v>
                </c:pt>
                <c:pt idx="314">
                  <c:v>321960000</c:v>
                </c:pt>
                <c:pt idx="315">
                  <c:v>274756000</c:v>
                </c:pt>
                <c:pt idx="316">
                  <c:v>233868000</c:v>
                </c:pt>
                <c:pt idx="317">
                  <c:v>271724000</c:v>
                </c:pt>
                <c:pt idx="318">
                  <c:v>325884000</c:v>
                </c:pt>
                <c:pt idx="319">
                  <c:v>391780000</c:v>
                </c:pt>
                <c:pt idx="320">
                  <c:v>448320000</c:v>
                </c:pt>
                <c:pt idx="321">
                  <c:v>824436000</c:v>
                </c:pt>
                <c:pt idx="322">
                  <c:v>500932000</c:v>
                </c:pt>
                <c:pt idx="323">
                  <c:v>353184000</c:v>
                </c:pt>
                <c:pt idx="324">
                  <c:v>264116000</c:v>
                </c:pt>
                <c:pt idx="325">
                  <c:v>377592000</c:v>
                </c:pt>
                <c:pt idx="326">
                  <c:v>573344000</c:v>
                </c:pt>
                <c:pt idx="327">
                  <c:v>542840000</c:v>
                </c:pt>
                <c:pt idx="328">
                  <c:v>543112000</c:v>
                </c:pt>
                <c:pt idx="329">
                  <c:v>521824000</c:v>
                </c:pt>
                <c:pt idx="330">
                  <c:v>384376000</c:v>
                </c:pt>
                <c:pt idx="331">
                  <c:v>299916000</c:v>
                </c:pt>
                <c:pt idx="332">
                  <c:v>243964000</c:v>
                </c:pt>
                <c:pt idx="333">
                  <c:v>221988000</c:v>
                </c:pt>
                <c:pt idx="334">
                  <c:v>272128000</c:v>
                </c:pt>
                <c:pt idx="335">
                  <c:v>243864000</c:v>
                </c:pt>
                <c:pt idx="336">
                  <c:v>293896000</c:v>
                </c:pt>
                <c:pt idx="337">
                  <c:v>299208000</c:v>
                </c:pt>
                <c:pt idx="338">
                  <c:v>297804000</c:v>
                </c:pt>
                <c:pt idx="339">
                  <c:v>222048000</c:v>
                </c:pt>
                <c:pt idx="340">
                  <c:v>245840000</c:v>
                </c:pt>
                <c:pt idx="341">
                  <c:v>295144000</c:v>
                </c:pt>
                <c:pt idx="342">
                  <c:v>363968000</c:v>
                </c:pt>
                <c:pt idx="343">
                  <c:v>273520000</c:v>
                </c:pt>
                <c:pt idx="344">
                  <c:v>200204000</c:v>
                </c:pt>
                <c:pt idx="345">
                  <c:v>314776000</c:v>
                </c:pt>
                <c:pt idx="346">
                  <c:v>308276000</c:v>
                </c:pt>
                <c:pt idx="347">
                  <c:v>255672000</c:v>
                </c:pt>
                <c:pt idx="348">
                  <c:v>191744000</c:v>
                </c:pt>
                <c:pt idx="349">
                  <c:v>251284000</c:v>
                </c:pt>
                <c:pt idx="350">
                  <c:v>244416000</c:v>
                </c:pt>
                <c:pt idx="351">
                  <c:v>195172000</c:v>
                </c:pt>
                <c:pt idx="352">
                  <c:v>869324000</c:v>
                </c:pt>
                <c:pt idx="353">
                  <c:v>676212000</c:v>
                </c:pt>
                <c:pt idx="354">
                  <c:v>385500000</c:v>
                </c:pt>
                <c:pt idx="355">
                  <c:v>598480000</c:v>
                </c:pt>
                <c:pt idx="356">
                  <c:v>335208000</c:v>
                </c:pt>
                <c:pt idx="357">
                  <c:v>404420000</c:v>
                </c:pt>
                <c:pt idx="358">
                  <c:v>334132000</c:v>
                </c:pt>
                <c:pt idx="359">
                  <c:v>216776000</c:v>
                </c:pt>
                <c:pt idx="360">
                  <c:v>277788000</c:v>
                </c:pt>
                <c:pt idx="361">
                  <c:v>227500000</c:v>
                </c:pt>
                <c:pt idx="362">
                  <c:v>197796000</c:v>
                </c:pt>
                <c:pt idx="363">
                  <c:v>164572000</c:v>
                </c:pt>
                <c:pt idx="364">
                  <c:v>209416000</c:v>
                </c:pt>
                <c:pt idx="365">
                  <c:v>173196000</c:v>
                </c:pt>
                <c:pt idx="366">
                  <c:v>201912000</c:v>
                </c:pt>
                <c:pt idx="367">
                  <c:v>203912000</c:v>
                </c:pt>
                <c:pt idx="368">
                  <c:v>405324000</c:v>
                </c:pt>
                <c:pt idx="369">
                  <c:v>292024000</c:v>
                </c:pt>
                <c:pt idx="370">
                  <c:v>193380000</c:v>
                </c:pt>
                <c:pt idx="371">
                  <c:v>229328000</c:v>
                </c:pt>
                <c:pt idx="372">
                  <c:v>268904000</c:v>
                </c:pt>
                <c:pt idx="373">
                  <c:v>285584000</c:v>
                </c:pt>
                <c:pt idx="374">
                  <c:v>303408000</c:v>
                </c:pt>
                <c:pt idx="375">
                  <c:v>285404000</c:v>
                </c:pt>
                <c:pt idx="376">
                  <c:v>258616000</c:v>
                </c:pt>
                <c:pt idx="377">
                  <c:v>216980000</c:v>
                </c:pt>
                <c:pt idx="378">
                  <c:v>186256000</c:v>
                </c:pt>
                <c:pt idx="379">
                  <c:v>344000000</c:v>
                </c:pt>
                <c:pt idx="380">
                  <c:v>321592000</c:v>
                </c:pt>
                <c:pt idx="381">
                  <c:v>672992000</c:v>
                </c:pt>
                <c:pt idx="382">
                  <c:v>554816000</c:v>
                </c:pt>
                <c:pt idx="383">
                  <c:v>435408000</c:v>
                </c:pt>
                <c:pt idx="384">
                  <c:v>370440000</c:v>
                </c:pt>
                <c:pt idx="385">
                  <c:v>581476000</c:v>
                </c:pt>
                <c:pt idx="386">
                  <c:v>644536000</c:v>
                </c:pt>
                <c:pt idx="387">
                  <c:v>472804000</c:v>
                </c:pt>
                <c:pt idx="388">
                  <c:v>594168000</c:v>
                </c:pt>
                <c:pt idx="389">
                  <c:v>580008000</c:v>
                </c:pt>
                <c:pt idx="390">
                  <c:v>617120000</c:v>
                </c:pt>
                <c:pt idx="391">
                  <c:v>575756000</c:v>
                </c:pt>
                <c:pt idx="392">
                  <c:v>323848000</c:v>
                </c:pt>
                <c:pt idx="393">
                  <c:v>381656000</c:v>
                </c:pt>
                <c:pt idx="394">
                  <c:v>287772000</c:v>
                </c:pt>
                <c:pt idx="395">
                  <c:v>416308000</c:v>
                </c:pt>
                <c:pt idx="396">
                  <c:v>321376000</c:v>
                </c:pt>
                <c:pt idx="397">
                  <c:v>243032000</c:v>
                </c:pt>
                <c:pt idx="398">
                  <c:v>307124000</c:v>
                </c:pt>
                <c:pt idx="399">
                  <c:v>809656000</c:v>
                </c:pt>
                <c:pt idx="400">
                  <c:v>968856000</c:v>
                </c:pt>
                <c:pt idx="401">
                  <c:v>672384000</c:v>
                </c:pt>
                <c:pt idx="402">
                  <c:v>580144000</c:v>
                </c:pt>
                <c:pt idx="403">
                  <c:v>332356000</c:v>
                </c:pt>
                <c:pt idx="404">
                  <c:v>320924000</c:v>
                </c:pt>
                <c:pt idx="405">
                  <c:v>278364000</c:v>
                </c:pt>
                <c:pt idx="406">
                  <c:v>495436000</c:v>
                </c:pt>
                <c:pt idx="407">
                  <c:v>367632000</c:v>
                </c:pt>
                <c:pt idx="408">
                  <c:v>326568000</c:v>
                </c:pt>
                <c:pt idx="409">
                  <c:v>480136000</c:v>
                </c:pt>
                <c:pt idx="410">
                  <c:v>342764000</c:v>
                </c:pt>
                <c:pt idx="411">
                  <c:v>446708000</c:v>
                </c:pt>
                <c:pt idx="412">
                  <c:v>418428000</c:v>
                </c:pt>
                <c:pt idx="413">
                  <c:v>503300000</c:v>
                </c:pt>
                <c:pt idx="414">
                  <c:v>296624000</c:v>
                </c:pt>
                <c:pt idx="415">
                  <c:v>321984000</c:v>
                </c:pt>
                <c:pt idx="416">
                  <c:v>290708000</c:v>
                </c:pt>
                <c:pt idx="417">
                  <c:v>380100000</c:v>
                </c:pt>
                <c:pt idx="418">
                  <c:v>550564000</c:v>
                </c:pt>
                <c:pt idx="419">
                  <c:v>688224000</c:v>
                </c:pt>
                <c:pt idx="420">
                  <c:v>749060000</c:v>
                </c:pt>
                <c:pt idx="421">
                  <c:v>434687000</c:v>
                </c:pt>
                <c:pt idx="422">
                  <c:v>371017000</c:v>
                </c:pt>
                <c:pt idx="423">
                  <c:v>323826000</c:v>
                </c:pt>
                <c:pt idx="424">
                  <c:v>195672000</c:v>
                </c:pt>
                <c:pt idx="425">
                  <c:v>203943000</c:v>
                </c:pt>
                <c:pt idx="426">
                  <c:v>248863000</c:v>
                </c:pt>
                <c:pt idx="427">
                  <c:v>202191000</c:v>
                </c:pt>
                <c:pt idx="428">
                  <c:v>190781000</c:v>
                </c:pt>
                <c:pt idx="429">
                  <c:v>183497000</c:v>
                </c:pt>
                <c:pt idx="430">
                  <c:v>217444000</c:v>
                </c:pt>
                <c:pt idx="431">
                  <c:v>301811000</c:v>
                </c:pt>
                <c:pt idx="432">
                  <c:v>231309000</c:v>
                </c:pt>
                <c:pt idx="433">
                  <c:v>211435000</c:v>
                </c:pt>
                <c:pt idx="434">
                  <c:v>178497000</c:v>
                </c:pt>
                <c:pt idx="435">
                  <c:v>146443000</c:v>
                </c:pt>
                <c:pt idx="436">
                  <c:v>179238000</c:v>
                </c:pt>
                <c:pt idx="437">
                  <c:v>185925000</c:v>
                </c:pt>
                <c:pt idx="438">
                  <c:v>151652000</c:v>
                </c:pt>
                <c:pt idx="439">
                  <c:v>183063000</c:v>
                </c:pt>
                <c:pt idx="440">
                  <c:v>210876000</c:v>
                </c:pt>
                <c:pt idx="441">
                  <c:v>204585000</c:v>
                </c:pt>
                <c:pt idx="442">
                  <c:v>285913000</c:v>
                </c:pt>
                <c:pt idx="443">
                  <c:v>766555000</c:v>
                </c:pt>
                <c:pt idx="444">
                  <c:v>675741000</c:v>
                </c:pt>
                <c:pt idx="445">
                  <c:v>575807000</c:v>
                </c:pt>
                <c:pt idx="446">
                  <c:v>297299000</c:v>
                </c:pt>
                <c:pt idx="447">
                  <c:v>347701000</c:v>
                </c:pt>
                <c:pt idx="448">
                  <c:v>237940000</c:v>
                </c:pt>
                <c:pt idx="449">
                  <c:v>304722000</c:v>
                </c:pt>
                <c:pt idx="450">
                  <c:v>262580000</c:v>
                </c:pt>
                <c:pt idx="451">
                  <c:v>259850000</c:v>
                </c:pt>
                <c:pt idx="452">
                  <c:v>201767000</c:v>
                </c:pt>
                <c:pt idx="453">
                  <c:v>187834000</c:v>
                </c:pt>
                <c:pt idx="454">
                  <c:v>280532000</c:v>
                </c:pt>
                <c:pt idx="455">
                  <c:v>198107000</c:v>
                </c:pt>
                <c:pt idx="456">
                  <c:v>254434000</c:v>
                </c:pt>
                <c:pt idx="457">
                  <c:v>196856000</c:v>
                </c:pt>
                <c:pt idx="458">
                  <c:v>248376000</c:v>
                </c:pt>
                <c:pt idx="459">
                  <c:v>297500000</c:v>
                </c:pt>
                <c:pt idx="460">
                  <c:v>199755000</c:v>
                </c:pt>
                <c:pt idx="461">
                  <c:v>166538000</c:v>
                </c:pt>
                <c:pt idx="462">
                  <c:v>156033000</c:v>
                </c:pt>
                <c:pt idx="463">
                  <c:v>294503000</c:v>
                </c:pt>
                <c:pt idx="464">
                  <c:v>349440000</c:v>
                </c:pt>
                <c:pt idx="465">
                  <c:v>204688000</c:v>
                </c:pt>
                <c:pt idx="466">
                  <c:v>268726000</c:v>
                </c:pt>
                <c:pt idx="467">
                  <c:v>248555000</c:v>
                </c:pt>
                <c:pt idx="468">
                  <c:v>217655000</c:v>
                </c:pt>
                <c:pt idx="469">
                  <c:v>245215000</c:v>
                </c:pt>
                <c:pt idx="470">
                  <c:v>343069000</c:v>
                </c:pt>
                <c:pt idx="471">
                  <c:v>218394000</c:v>
                </c:pt>
                <c:pt idx="472">
                  <c:v>221009000</c:v>
                </c:pt>
                <c:pt idx="473">
                  <c:v>240978000</c:v>
                </c:pt>
                <c:pt idx="474">
                  <c:v>345635000</c:v>
                </c:pt>
                <c:pt idx="475">
                  <c:v>279282000</c:v>
                </c:pt>
                <c:pt idx="476">
                  <c:v>297202000</c:v>
                </c:pt>
                <c:pt idx="477">
                  <c:v>256919000</c:v>
                </c:pt>
                <c:pt idx="478">
                  <c:v>151258000</c:v>
                </c:pt>
                <c:pt idx="479">
                  <c:v>163388000</c:v>
                </c:pt>
                <c:pt idx="480">
                  <c:v>162134000</c:v>
                </c:pt>
                <c:pt idx="481">
                  <c:v>180652000</c:v>
                </c:pt>
                <c:pt idx="482">
                  <c:v>243589000</c:v>
                </c:pt>
                <c:pt idx="483">
                  <c:v>226994000</c:v>
                </c:pt>
                <c:pt idx="484">
                  <c:v>189494000</c:v>
                </c:pt>
                <c:pt idx="485">
                  <c:v>161473000</c:v>
                </c:pt>
                <c:pt idx="486">
                  <c:v>146276000</c:v>
                </c:pt>
                <c:pt idx="487">
                  <c:v>187590000</c:v>
                </c:pt>
                <c:pt idx="488">
                  <c:v>249384000</c:v>
                </c:pt>
                <c:pt idx="489">
                  <c:v>230235000</c:v>
                </c:pt>
                <c:pt idx="490">
                  <c:v>485898000</c:v>
                </c:pt>
                <c:pt idx="491">
                  <c:v>245990000</c:v>
                </c:pt>
                <c:pt idx="492">
                  <c:v>234204000</c:v>
                </c:pt>
                <c:pt idx="493">
                  <c:v>292503000</c:v>
                </c:pt>
                <c:pt idx="494">
                  <c:v>265740000</c:v>
                </c:pt>
                <c:pt idx="495">
                  <c:v>294112000</c:v>
                </c:pt>
                <c:pt idx="496">
                  <c:v>239910000</c:v>
                </c:pt>
                <c:pt idx="497">
                  <c:v>1153631000</c:v>
                </c:pt>
                <c:pt idx="498">
                  <c:v>851260000</c:v>
                </c:pt>
                <c:pt idx="499">
                  <c:v>503101000</c:v>
                </c:pt>
                <c:pt idx="500">
                  <c:v>646746000</c:v>
                </c:pt>
                <c:pt idx="501">
                  <c:v>636206000</c:v>
                </c:pt>
                <c:pt idx="502">
                  <c:v>332172000</c:v>
                </c:pt>
                <c:pt idx="503">
                  <c:v>413054000</c:v>
                </c:pt>
                <c:pt idx="504">
                  <c:v>384909000</c:v>
                </c:pt>
                <c:pt idx="505">
                  <c:v>264484000</c:v>
                </c:pt>
                <c:pt idx="506">
                  <c:v>428508000</c:v>
                </c:pt>
                <c:pt idx="507">
                  <c:v>781711000</c:v>
                </c:pt>
                <c:pt idx="508">
                  <c:v>533867000</c:v>
                </c:pt>
                <c:pt idx="509">
                  <c:v>754335000</c:v>
                </c:pt>
                <c:pt idx="510">
                  <c:v>532163000</c:v>
                </c:pt>
                <c:pt idx="511">
                  <c:v>435162000</c:v>
                </c:pt>
                <c:pt idx="512">
                  <c:v>283069000</c:v>
                </c:pt>
                <c:pt idx="513">
                  <c:v>454964000</c:v>
                </c:pt>
                <c:pt idx="514">
                  <c:v>622066000</c:v>
                </c:pt>
                <c:pt idx="515">
                  <c:v>484368000</c:v>
                </c:pt>
                <c:pt idx="516">
                  <c:v>472890000</c:v>
                </c:pt>
                <c:pt idx="517">
                  <c:v>544325000</c:v>
                </c:pt>
                <c:pt idx="518">
                  <c:v>658938000</c:v>
                </c:pt>
                <c:pt idx="519">
                  <c:v>593053000</c:v>
                </c:pt>
                <c:pt idx="520">
                  <c:v>475551000</c:v>
                </c:pt>
                <c:pt idx="521">
                  <c:v>488507000</c:v>
                </c:pt>
                <c:pt idx="522">
                  <c:v>488825000</c:v>
                </c:pt>
                <c:pt idx="523">
                  <c:v>598344000</c:v>
                </c:pt>
                <c:pt idx="524">
                  <c:v>667035000</c:v>
                </c:pt>
                <c:pt idx="525">
                  <c:v>698297000</c:v>
                </c:pt>
                <c:pt idx="526">
                  <c:v>707366000</c:v>
                </c:pt>
                <c:pt idx="527">
                  <c:v>713758000</c:v>
                </c:pt>
                <c:pt idx="528">
                  <c:v>461847000</c:v>
                </c:pt>
                <c:pt idx="529">
                  <c:v>524385000</c:v>
                </c:pt>
                <c:pt idx="530">
                  <c:v>395184000</c:v>
                </c:pt>
                <c:pt idx="531">
                  <c:v>343022000</c:v>
                </c:pt>
                <c:pt idx="532">
                  <c:v>403686000</c:v>
                </c:pt>
                <c:pt idx="533">
                  <c:v>420591000</c:v>
                </c:pt>
                <c:pt idx="534">
                  <c:v>343139000</c:v>
                </c:pt>
                <c:pt idx="535">
                  <c:v>308864000</c:v>
                </c:pt>
                <c:pt idx="536">
                  <c:v>266530000</c:v>
                </c:pt>
                <c:pt idx="537">
                  <c:v>391547000</c:v>
                </c:pt>
                <c:pt idx="538">
                  <c:v>527154000</c:v>
                </c:pt>
                <c:pt idx="539">
                  <c:v>498064000</c:v>
                </c:pt>
                <c:pt idx="540">
                  <c:v>454186000</c:v>
                </c:pt>
                <c:pt idx="541">
                  <c:v>409939000</c:v>
                </c:pt>
                <c:pt idx="542">
                  <c:v>594681000</c:v>
                </c:pt>
                <c:pt idx="543">
                  <c:v>404089000</c:v>
                </c:pt>
                <c:pt idx="544">
                  <c:v>383413000</c:v>
                </c:pt>
                <c:pt idx="545">
                  <c:v>540171000</c:v>
                </c:pt>
                <c:pt idx="546">
                  <c:v>395832000</c:v>
                </c:pt>
                <c:pt idx="547">
                  <c:v>424270000</c:v>
                </c:pt>
                <c:pt idx="548">
                  <c:v>488315000</c:v>
                </c:pt>
                <c:pt idx="549">
                  <c:v>435181000</c:v>
                </c:pt>
                <c:pt idx="550">
                  <c:v>718958000</c:v>
                </c:pt>
                <c:pt idx="551">
                  <c:v>913982000</c:v>
                </c:pt>
                <c:pt idx="552">
                  <c:v>664616000</c:v>
                </c:pt>
                <c:pt idx="553">
                  <c:v>755959000</c:v>
                </c:pt>
                <c:pt idx="554">
                  <c:v>573353000</c:v>
                </c:pt>
                <c:pt idx="555">
                  <c:v>543774000</c:v>
                </c:pt>
                <c:pt idx="556">
                  <c:v>564680000</c:v>
                </c:pt>
                <c:pt idx="557">
                  <c:v>518925000</c:v>
                </c:pt>
                <c:pt idx="558">
                  <c:v>543419000</c:v>
                </c:pt>
                <c:pt idx="559">
                  <c:v>410178000</c:v>
                </c:pt>
                <c:pt idx="560">
                  <c:v>354829000</c:v>
                </c:pt>
                <c:pt idx="561">
                  <c:v>376868000</c:v>
                </c:pt>
                <c:pt idx="562">
                  <c:v>410359000</c:v>
                </c:pt>
                <c:pt idx="563">
                  <c:v>524282000</c:v>
                </c:pt>
                <c:pt idx="564">
                  <c:v>513200000</c:v>
                </c:pt>
                <c:pt idx="565">
                  <c:v>605472000</c:v>
                </c:pt>
                <c:pt idx="566">
                  <c:v>440424000</c:v>
                </c:pt>
                <c:pt idx="567">
                  <c:v>699869000</c:v>
                </c:pt>
                <c:pt idx="568">
                  <c:v>732676000</c:v>
                </c:pt>
                <c:pt idx="569">
                  <c:v>810595000</c:v>
                </c:pt>
                <c:pt idx="570">
                  <c:v>761255000</c:v>
                </c:pt>
                <c:pt idx="571">
                  <c:v>633422000</c:v>
                </c:pt>
                <c:pt idx="572">
                  <c:v>566511000</c:v>
                </c:pt>
                <c:pt idx="573">
                  <c:v>735801000</c:v>
                </c:pt>
                <c:pt idx="574">
                  <c:v>528866000</c:v>
                </c:pt>
                <c:pt idx="575">
                  <c:v>477319000</c:v>
                </c:pt>
                <c:pt idx="576">
                  <c:v>412056000</c:v>
                </c:pt>
                <c:pt idx="577">
                  <c:v>389642000</c:v>
                </c:pt>
                <c:pt idx="578">
                  <c:v>365095000</c:v>
                </c:pt>
                <c:pt idx="579">
                  <c:v>431415000</c:v>
                </c:pt>
                <c:pt idx="580">
                  <c:v>450821000</c:v>
                </c:pt>
                <c:pt idx="581">
                  <c:v>557467000</c:v>
                </c:pt>
                <c:pt idx="582">
                  <c:v>492742000</c:v>
                </c:pt>
                <c:pt idx="583">
                  <c:v>428066000</c:v>
                </c:pt>
                <c:pt idx="584">
                  <c:v>367209000</c:v>
                </c:pt>
                <c:pt idx="585">
                  <c:v>385354000</c:v>
                </c:pt>
                <c:pt idx="586">
                  <c:v>491996000</c:v>
                </c:pt>
                <c:pt idx="587">
                  <c:v>671422000</c:v>
                </c:pt>
                <c:pt idx="588">
                  <c:v>471941000</c:v>
                </c:pt>
                <c:pt idx="589">
                  <c:v>730719000</c:v>
                </c:pt>
                <c:pt idx="590">
                  <c:v>591727000</c:v>
                </c:pt>
                <c:pt idx="591">
                  <c:v>547007000</c:v>
                </c:pt>
                <c:pt idx="592">
                  <c:v>502120000</c:v>
                </c:pt>
                <c:pt idx="593">
                  <c:v>877379000</c:v>
                </c:pt>
                <c:pt idx="594">
                  <c:v>579016000</c:v>
                </c:pt>
                <c:pt idx="595">
                  <c:v>425494000</c:v>
                </c:pt>
                <c:pt idx="596">
                  <c:v>488984000</c:v>
                </c:pt>
                <c:pt idx="597">
                  <c:v>463487000</c:v>
                </c:pt>
                <c:pt idx="598">
                  <c:v>523440000</c:v>
                </c:pt>
                <c:pt idx="599">
                  <c:v>517235000</c:v>
                </c:pt>
                <c:pt idx="600">
                  <c:v>397120000</c:v>
                </c:pt>
                <c:pt idx="601">
                  <c:v>436615000</c:v>
                </c:pt>
                <c:pt idx="602">
                  <c:v>703833000</c:v>
                </c:pt>
                <c:pt idx="603">
                  <c:v>557992000</c:v>
                </c:pt>
                <c:pt idx="604">
                  <c:v>524781000</c:v>
                </c:pt>
                <c:pt idx="605">
                  <c:v>575207000</c:v>
                </c:pt>
                <c:pt idx="606">
                  <c:v>662258000</c:v>
                </c:pt>
                <c:pt idx="607">
                  <c:v>516943000</c:v>
                </c:pt>
                <c:pt idx="608">
                  <c:v>569097000</c:v>
                </c:pt>
                <c:pt idx="609">
                  <c:v>525701000</c:v>
                </c:pt>
                <c:pt idx="610">
                  <c:v>512781000</c:v>
                </c:pt>
                <c:pt idx="611">
                  <c:v>468974000</c:v>
                </c:pt>
                <c:pt idx="612">
                  <c:v>656209000</c:v>
                </c:pt>
                <c:pt idx="613">
                  <c:v>624713000</c:v>
                </c:pt>
                <c:pt idx="614">
                  <c:v>641566000</c:v>
                </c:pt>
                <c:pt idx="615">
                  <c:v>653143000</c:v>
                </c:pt>
                <c:pt idx="616">
                  <c:v>499460000</c:v>
                </c:pt>
                <c:pt idx="617">
                  <c:v>570327000</c:v>
                </c:pt>
                <c:pt idx="618">
                  <c:v>500435000</c:v>
                </c:pt>
                <c:pt idx="619">
                  <c:v>572049000</c:v>
                </c:pt>
                <c:pt idx="620">
                  <c:v>475751000</c:v>
                </c:pt>
                <c:pt idx="621">
                  <c:v>648855000</c:v>
                </c:pt>
                <c:pt idx="622">
                  <c:v>626331000</c:v>
                </c:pt>
                <c:pt idx="623">
                  <c:v>633297000</c:v>
                </c:pt>
                <c:pt idx="624">
                  <c:v>644455000</c:v>
                </c:pt>
                <c:pt idx="625">
                  <c:v>761474000</c:v>
                </c:pt>
                <c:pt idx="626">
                  <c:v>670167000</c:v>
                </c:pt>
                <c:pt idx="627">
                  <c:v>708728000</c:v>
                </c:pt>
                <c:pt idx="628">
                  <c:v>670437000</c:v>
                </c:pt>
                <c:pt idx="629">
                  <c:v>521446000</c:v>
                </c:pt>
                <c:pt idx="630">
                  <c:v>585830000</c:v>
                </c:pt>
                <c:pt idx="631">
                  <c:v>545161000</c:v>
                </c:pt>
                <c:pt idx="632">
                  <c:v>621310000</c:v>
                </c:pt>
                <c:pt idx="633">
                  <c:v>739105000</c:v>
                </c:pt>
                <c:pt idx="634">
                  <c:v>639889000</c:v>
                </c:pt>
                <c:pt idx="635">
                  <c:v>588550000</c:v>
                </c:pt>
                <c:pt idx="636">
                  <c:v>781132000</c:v>
                </c:pt>
                <c:pt idx="637">
                  <c:v>996575000</c:v>
                </c:pt>
                <c:pt idx="638">
                  <c:v>738379000</c:v>
                </c:pt>
                <c:pt idx="639">
                  <c:v>664100000</c:v>
                </c:pt>
                <c:pt idx="640">
                  <c:v>544514000</c:v>
                </c:pt>
                <c:pt idx="641">
                  <c:v>648656000</c:v>
                </c:pt>
                <c:pt idx="642">
                  <c:v>598779000</c:v>
                </c:pt>
                <c:pt idx="643">
                  <c:v>422406000</c:v>
                </c:pt>
                <c:pt idx="644">
                  <c:v>388914000</c:v>
                </c:pt>
                <c:pt idx="645">
                  <c:v>363252000</c:v>
                </c:pt>
                <c:pt idx="646">
                  <c:v>395574000</c:v>
                </c:pt>
                <c:pt idx="647">
                  <c:v>465248000</c:v>
                </c:pt>
                <c:pt idx="648">
                  <c:v>604153000</c:v>
                </c:pt>
                <c:pt idx="649">
                  <c:v>469680000</c:v>
                </c:pt>
                <c:pt idx="650">
                  <c:v>563936000</c:v>
                </c:pt>
                <c:pt idx="651">
                  <c:v>545749000</c:v>
                </c:pt>
                <c:pt idx="652">
                  <c:v>630334000</c:v>
                </c:pt>
                <c:pt idx="653">
                  <c:v>483089000</c:v>
                </c:pt>
                <c:pt idx="654">
                  <c:v>437135000</c:v>
                </c:pt>
                <c:pt idx="655">
                  <c:v>463680000</c:v>
                </c:pt>
                <c:pt idx="656">
                  <c:v>472153000</c:v>
                </c:pt>
                <c:pt idx="657">
                  <c:v>427968000</c:v>
                </c:pt>
                <c:pt idx="658">
                  <c:v>461149000</c:v>
                </c:pt>
                <c:pt idx="659">
                  <c:v>482352000</c:v>
                </c:pt>
                <c:pt idx="660">
                  <c:v>686070000</c:v>
                </c:pt>
                <c:pt idx="661">
                  <c:v>577610000</c:v>
                </c:pt>
                <c:pt idx="662">
                  <c:v>651397000</c:v>
                </c:pt>
                <c:pt idx="663">
                  <c:v>529066000</c:v>
                </c:pt>
                <c:pt idx="664">
                  <c:v>492903000</c:v>
                </c:pt>
                <c:pt idx="665">
                  <c:v>467972000</c:v>
                </c:pt>
                <c:pt idx="666">
                  <c:v>437321000</c:v>
                </c:pt>
                <c:pt idx="667">
                  <c:v>458483000</c:v>
                </c:pt>
                <c:pt idx="668">
                  <c:v>521918000</c:v>
                </c:pt>
                <c:pt idx="669">
                  <c:v>456235000</c:v>
                </c:pt>
                <c:pt idx="670">
                  <c:v>385935000</c:v>
                </c:pt>
                <c:pt idx="671">
                  <c:v>670517000</c:v>
                </c:pt>
                <c:pt idx="672">
                  <c:v>702366000</c:v>
                </c:pt>
                <c:pt idx="673">
                  <c:v>760538000</c:v>
                </c:pt>
                <c:pt idx="674">
                  <c:v>557049000</c:v>
                </c:pt>
                <c:pt idx="675">
                  <c:v>536671000</c:v>
                </c:pt>
                <c:pt idx="676">
                  <c:v>480748000</c:v>
                </c:pt>
                <c:pt idx="677">
                  <c:v>397865000</c:v>
                </c:pt>
                <c:pt idx="678">
                  <c:v>569776000</c:v>
                </c:pt>
                <c:pt idx="679">
                  <c:v>474646000</c:v>
                </c:pt>
                <c:pt idx="680">
                  <c:v>435460000</c:v>
                </c:pt>
                <c:pt idx="681">
                  <c:v>476469000</c:v>
                </c:pt>
                <c:pt idx="682">
                  <c:v>489527000</c:v>
                </c:pt>
                <c:pt idx="683">
                  <c:v>418146000</c:v>
                </c:pt>
                <c:pt idx="684">
                  <c:v>409652000</c:v>
                </c:pt>
                <c:pt idx="685">
                  <c:v>386068000</c:v>
                </c:pt>
                <c:pt idx="686">
                  <c:v>981859000</c:v>
                </c:pt>
                <c:pt idx="687">
                  <c:v>668263000</c:v>
                </c:pt>
                <c:pt idx="688">
                  <c:v>597422000</c:v>
                </c:pt>
                <c:pt idx="689">
                  <c:v>509327000</c:v>
                </c:pt>
                <c:pt idx="690">
                  <c:v>478094000</c:v>
                </c:pt>
                <c:pt idx="691">
                  <c:v>457666000</c:v>
                </c:pt>
                <c:pt idx="692">
                  <c:v>451240000</c:v>
                </c:pt>
                <c:pt idx="693">
                  <c:v>446799000</c:v>
                </c:pt>
                <c:pt idx="694">
                  <c:v>415447000</c:v>
                </c:pt>
                <c:pt idx="695">
                  <c:v>441588000</c:v>
                </c:pt>
                <c:pt idx="696">
                  <c:v>409593000</c:v>
                </c:pt>
                <c:pt idx="697">
                  <c:v>369986000</c:v>
                </c:pt>
                <c:pt idx="698">
                  <c:v>522661000</c:v>
                </c:pt>
                <c:pt idx="699">
                  <c:v>770691000</c:v>
                </c:pt>
                <c:pt idx="700">
                  <c:v>769127000</c:v>
                </c:pt>
                <c:pt idx="701">
                  <c:v>496132000</c:v>
                </c:pt>
                <c:pt idx="702">
                  <c:v>530181000</c:v>
                </c:pt>
                <c:pt idx="703">
                  <c:v>573710000</c:v>
                </c:pt>
                <c:pt idx="704">
                  <c:v>1178865000</c:v>
                </c:pt>
                <c:pt idx="705">
                  <c:v>743157000</c:v>
                </c:pt>
                <c:pt idx="706">
                  <c:v>535751000</c:v>
                </c:pt>
                <c:pt idx="707">
                  <c:v>512657000</c:v>
                </c:pt>
                <c:pt idx="708">
                  <c:v>624873000</c:v>
                </c:pt>
                <c:pt idx="709">
                  <c:v>486612000</c:v>
                </c:pt>
                <c:pt idx="710">
                  <c:v>484159000</c:v>
                </c:pt>
                <c:pt idx="711">
                  <c:v>714956000</c:v>
                </c:pt>
                <c:pt idx="712">
                  <c:v>588507000</c:v>
                </c:pt>
                <c:pt idx="713">
                  <c:v>523625000</c:v>
                </c:pt>
                <c:pt idx="714">
                  <c:v>670751000</c:v>
                </c:pt>
                <c:pt idx="715">
                  <c:v>569685000</c:v>
                </c:pt>
                <c:pt idx="716">
                  <c:v>524818000</c:v>
                </c:pt>
                <c:pt idx="717">
                  <c:v>807679000</c:v>
                </c:pt>
                <c:pt idx="718">
                  <c:v>759162000</c:v>
                </c:pt>
                <c:pt idx="719">
                  <c:v>663309000</c:v>
                </c:pt>
                <c:pt idx="720">
                  <c:v>547343000</c:v>
                </c:pt>
                <c:pt idx="721">
                  <c:v>553854000</c:v>
                </c:pt>
                <c:pt idx="722">
                  <c:v>542414000</c:v>
                </c:pt>
                <c:pt idx="723">
                  <c:v>532763000</c:v>
                </c:pt>
                <c:pt idx="724">
                  <c:v>565638000</c:v>
                </c:pt>
                <c:pt idx="725">
                  <c:v>547478000</c:v>
                </c:pt>
                <c:pt idx="726">
                  <c:v>584182000</c:v>
                </c:pt>
                <c:pt idx="727">
                  <c:v>507131000</c:v>
                </c:pt>
                <c:pt idx="728">
                  <c:v>644157000</c:v>
                </c:pt>
                <c:pt idx="729">
                  <c:v>672478000</c:v>
                </c:pt>
                <c:pt idx="730">
                  <c:v>698699000</c:v>
                </c:pt>
                <c:pt idx="731">
                  <c:v>667482000</c:v>
                </c:pt>
                <c:pt idx="732">
                  <c:v>492590000</c:v>
                </c:pt>
                <c:pt idx="733">
                  <c:v>850103000</c:v>
                </c:pt>
                <c:pt idx="734">
                  <c:v>713432000</c:v>
                </c:pt>
                <c:pt idx="735">
                  <c:v>580774000</c:v>
                </c:pt>
                <c:pt idx="736">
                  <c:v>659362000</c:v>
                </c:pt>
                <c:pt idx="737">
                  <c:v>523131000</c:v>
                </c:pt>
                <c:pt idx="738">
                  <c:v>652398000</c:v>
                </c:pt>
                <c:pt idx="739">
                  <c:v>609494000</c:v>
                </c:pt>
                <c:pt idx="740">
                  <c:v>517457000</c:v>
                </c:pt>
                <c:pt idx="741">
                  <c:v>505482000</c:v>
                </c:pt>
                <c:pt idx="742">
                  <c:v>532953000</c:v>
                </c:pt>
                <c:pt idx="743">
                  <c:v>583113000</c:v>
                </c:pt>
                <c:pt idx="744">
                  <c:v>521040000</c:v>
                </c:pt>
                <c:pt idx="745">
                  <c:v>486341000</c:v>
                </c:pt>
                <c:pt idx="746">
                  <c:v>432817000</c:v>
                </c:pt>
                <c:pt idx="747">
                  <c:v>672628000</c:v>
                </c:pt>
                <c:pt idx="748">
                  <c:v>500065000</c:v>
                </c:pt>
                <c:pt idx="749">
                  <c:v>612576000</c:v>
                </c:pt>
                <c:pt idx="750">
                  <c:v>410061000</c:v>
                </c:pt>
                <c:pt idx="751">
                  <c:v>595292000</c:v>
                </c:pt>
                <c:pt idx="752">
                  <c:v>454414000</c:v>
                </c:pt>
                <c:pt idx="753">
                  <c:v>700819000</c:v>
                </c:pt>
                <c:pt idx="754">
                  <c:v>655487000</c:v>
                </c:pt>
                <c:pt idx="755">
                  <c:v>527852000</c:v>
                </c:pt>
                <c:pt idx="756">
                  <c:v>545876000</c:v>
                </c:pt>
                <c:pt idx="757">
                  <c:v>649547000</c:v>
                </c:pt>
                <c:pt idx="758">
                  <c:v>710894000</c:v>
                </c:pt>
                <c:pt idx="759">
                  <c:v>492072000</c:v>
                </c:pt>
                <c:pt idx="760">
                  <c:v>404739000</c:v>
                </c:pt>
                <c:pt idx="761">
                  <c:v>472866000</c:v>
                </c:pt>
                <c:pt idx="762">
                  <c:v>427241000</c:v>
                </c:pt>
                <c:pt idx="763">
                  <c:v>167934000</c:v>
                </c:pt>
                <c:pt idx="764">
                  <c:v>303741000</c:v>
                </c:pt>
                <c:pt idx="765">
                  <c:v>298384000</c:v>
                </c:pt>
                <c:pt idx="766">
                  <c:v>565298000</c:v>
                </c:pt>
                <c:pt idx="767">
                  <c:v>470977000</c:v>
                </c:pt>
                <c:pt idx="768">
                  <c:v>371389000</c:v>
                </c:pt>
                <c:pt idx="769">
                  <c:v>352255000</c:v>
                </c:pt>
                <c:pt idx="770">
                  <c:v>352694000</c:v>
                </c:pt>
                <c:pt idx="771">
                  <c:v>372388000</c:v>
                </c:pt>
                <c:pt idx="772">
                  <c:v>515456000</c:v>
                </c:pt>
                <c:pt idx="773">
                  <c:v>465338000</c:v>
                </c:pt>
                <c:pt idx="774">
                  <c:v>457328000</c:v>
                </c:pt>
                <c:pt idx="775">
                  <c:v>656589000</c:v>
                </c:pt>
                <c:pt idx="776">
                  <c:v>496888000</c:v>
                </c:pt>
                <c:pt idx="777">
                  <c:v>478542000</c:v>
                </c:pt>
                <c:pt idx="778">
                  <c:v>478232000</c:v>
                </c:pt>
                <c:pt idx="779">
                  <c:v>354039000</c:v>
                </c:pt>
                <c:pt idx="780">
                  <c:v>403260000</c:v>
                </c:pt>
                <c:pt idx="781">
                  <c:v>325025000</c:v>
                </c:pt>
                <c:pt idx="782">
                  <c:v>565045000</c:v>
                </c:pt>
                <c:pt idx="783">
                  <c:v>349326000</c:v>
                </c:pt>
                <c:pt idx="784">
                  <c:v>464902000</c:v>
                </c:pt>
                <c:pt idx="785">
                  <c:v>351066000</c:v>
                </c:pt>
                <c:pt idx="786">
                  <c:v>354923000</c:v>
                </c:pt>
                <c:pt idx="787">
                  <c:v>310490000</c:v>
                </c:pt>
                <c:pt idx="788">
                  <c:v>401277000</c:v>
                </c:pt>
                <c:pt idx="789">
                  <c:v>431324000</c:v>
                </c:pt>
                <c:pt idx="790">
                  <c:v>389168000</c:v>
                </c:pt>
                <c:pt idx="791">
                  <c:v>405044000</c:v>
                </c:pt>
                <c:pt idx="792">
                  <c:v>504231000</c:v>
                </c:pt>
                <c:pt idx="793">
                  <c:v>384101000</c:v>
                </c:pt>
                <c:pt idx="794">
                  <c:v>353285000</c:v>
                </c:pt>
                <c:pt idx="795">
                  <c:v>551409000</c:v>
                </c:pt>
                <c:pt idx="796">
                  <c:v>447287000</c:v>
                </c:pt>
                <c:pt idx="797">
                  <c:v>511102000</c:v>
                </c:pt>
                <c:pt idx="798">
                  <c:v>439624000</c:v>
                </c:pt>
                <c:pt idx="799">
                  <c:v>452932000</c:v>
                </c:pt>
                <c:pt idx="800">
                  <c:v>564967000</c:v>
                </c:pt>
                <c:pt idx="801">
                  <c:v>655163000</c:v>
                </c:pt>
                <c:pt idx="802">
                  <c:v>496204000</c:v>
                </c:pt>
                <c:pt idx="803">
                  <c:v>449537000</c:v>
                </c:pt>
                <c:pt idx="804">
                  <c:v>489535000</c:v>
                </c:pt>
                <c:pt idx="805">
                  <c:v>542142000</c:v>
                </c:pt>
                <c:pt idx="806">
                  <c:v>488611000</c:v>
                </c:pt>
                <c:pt idx="807">
                  <c:v>498017000</c:v>
                </c:pt>
                <c:pt idx="808">
                  <c:v>660477000</c:v>
                </c:pt>
                <c:pt idx="809">
                  <c:v>564276000</c:v>
                </c:pt>
                <c:pt idx="810">
                  <c:v>429366000</c:v>
                </c:pt>
                <c:pt idx="811">
                  <c:v>452197000</c:v>
                </c:pt>
                <c:pt idx="812">
                  <c:v>664150000</c:v>
                </c:pt>
                <c:pt idx="813">
                  <c:v>559651000</c:v>
                </c:pt>
                <c:pt idx="814">
                  <c:v>523876000</c:v>
                </c:pt>
                <c:pt idx="815">
                  <c:v>550737000</c:v>
                </c:pt>
                <c:pt idx="816">
                  <c:v>474919000</c:v>
                </c:pt>
                <c:pt idx="817">
                  <c:v>675474000</c:v>
                </c:pt>
                <c:pt idx="818">
                  <c:v>420575000</c:v>
                </c:pt>
                <c:pt idx="819">
                  <c:v>412026000</c:v>
                </c:pt>
                <c:pt idx="820">
                  <c:v>465888000</c:v>
                </c:pt>
                <c:pt idx="821">
                  <c:v>410015000</c:v>
                </c:pt>
                <c:pt idx="822">
                  <c:v>513184000</c:v>
                </c:pt>
                <c:pt idx="823">
                  <c:v>1117995000</c:v>
                </c:pt>
                <c:pt idx="824">
                  <c:v>589716000</c:v>
                </c:pt>
                <c:pt idx="825">
                  <c:v>452994000</c:v>
                </c:pt>
                <c:pt idx="826">
                  <c:v>455963000</c:v>
                </c:pt>
                <c:pt idx="827">
                  <c:v>460026000</c:v>
                </c:pt>
                <c:pt idx="828">
                  <c:v>389415000</c:v>
                </c:pt>
                <c:pt idx="829">
                  <c:v>412393000</c:v>
                </c:pt>
                <c:pt idx="830">
                  <c:v>437429000</c:v>
                </c:pt>
                <c:pt idx="831">
                  <c:v>515154000</c:v>
                </c:pt>
                <c:pt idx="832">
                  <c:v>513573000</c:v>
                </c:pt>
                <c:pt idx="833">
                  <c:v>501257000</c:v>
                </c:pt>
                <c:pt idx="834">
                  <c:v>474866000</c:v>
                </c:pt>
                <c:pt idx="835">
                  <c:v>421890000</c:v>
                </c:pt>
                <c:pt idx="836">
                  <c:v>474910000</c:v>
                </c:pt>
                <c:pt idx="837">
                  <c:v>524486000</c:v>
                </c:pt>
                <c:pt idx="838">
                  <c:v>583253000</c:v>
                </c:pt>
                <c:pt idx="839">
                  <c:v>848547000</c:v>
                </c:pt>
                <c:pt idx="840">
                  <c:v>432747000</c:v>
                </c:pt>
                <c:pt idx="841">
                  <c:v>547408000</c:v>
                </c:pt>
                <c:pt idx="842">
                  <c:v>797295000</c:v>
                </c:pt>
                <c:pt idx="843">
                  <c:v>564889000</c:v>
                </c:pt>
                <c:pt idx="844">
                  <c:v>454920000</c:v>
                </c:pt>
                <c:pt idx="845">
                  <c:v>361026000</c:v>
                </c:pt>
                <c:pt idx="846">
                  <c:v>356104000</c:v>
                </c:pt>
                <c:pt idx="847">
                  <c:v>393694000</c:v>
                </c:pt>
                <c:pt idx="848">
                  <c:v>364516000</c:v>
                </c:pt>
                <c:pt idx="849">
                  <c:v>433933000</c:v>
                </c:pt>
                <c:pt idx="850">
                  <c:v>398716000</c:v>
                </c:pt>
                <c:pt idx="851">
                  <c:v>368592000</c:v>
                </c:pt>
                <c:pt idx="852">
                  <c:v>515015000</c:v>
                </c:pt>
                <c:pt idx="853">
                  <c:v>397654000</c:v>
                </c:pt>
                <c:pt idx="854">
                  <c:v>395279000</c:v>
                </c:pt>
                <c:pt idx="855">
                  <c:v>314378000</c:v>
                </c:pt>
                <c:pt idx="856">
                  <c:v>446259000</c:v>
                </c:pt>
                <c:pt idx="857">
                  <c:v>353615000</c:v>
                </c:pt>
                <c:pt idx="858">
                  <c:v>395660000</c:v>
                </c:pt>
                <c:pt idx="859">
                  <c:v>321471000</c:v>
                </c:pt>
                <c:pt idx="860">
                  <c:v>604812000</c:v>
                </c:pt>
                <c:pt idx="861">
                  <c:v>358660000</c:v>
                </c:pt>
                <c:pt idx="862">
                  <c:v>427713000</c:v>
                </c:pt>
                <c:pt idx="863">
                  <c:v>345103000</c:v>
                </c:pt>
                <c:pt idx="864">
                  <c:v>339282000</c:v>
                </c:pt>
                <c:pt idx="865">
                  <c:v>378527000</c:v>
                </c:pt>
                <c:pt idx="866">
                  <c:v>406337000</c:v>
                </c:pt>
                <c:pt idx="867">
                  <c:v>377161000</c:v>
                </c:pt>
                <c:pt idx="868">
                  <c:v>292216000</c:v>
                </c:pt>
                <c:pt idx="869">
                  <c:v>570329000</c:v>
                </c:pt>
                <c:pt idx="870">
                  <c:v>402730000</c:v>
                </c:pt>
                <c:pt idx="871">
                  <c:v>383387000</c:v>
                </c:pt>
                <c:pt idx="872">
                  <c:v>321850000</c:v>
                </c:pt>
                <c:pt idx="873">
                  <c:v>361494000</c:v>
                </c:pt>
                <c:pt idx="874">
                  <c:v>344979000</c:v>
                </c:pt>
                <c:pt idx="875">
                  <c:v>314869000</c:v>
                </c:pt>
                <c:pt idx="876">
                  <c:v>369350000</c:v>
                </c:pt>
                <c:pt idx="877">
                  <c:v>322149000</c:v>
                </c:pt>
                <c:pt idx="878">
                  <c:v>274222000</c:v>
                </c:pt>
                <c:pt idx="879">
                  <c:v>293926000</c:v>
                </c:pt>
                <c:pt idx="880">
                  <c:v>449405000</c:v>
                </c:pt>
                <c:pt idx="881">
                  <c:v>432535000</c:v>
                </c:pt>
                <c:pt idx="882">
                  <c:v>748725000</c:v>
                </c:pt>
                <c:pt idx="883">
                  <c:v>473908000</c:v>
                </c:pt>
                <c:pt idx="884">
                  <c:v>372000000</c:v>
                </c:pt>
                <c:pt idx="885">
                  <c:v>356253000</c:v>
                </c:pt>
                <c:pt idx="886">
                  <c:v>721419000</c:v>
                </c:pt>
                <c:pt idx="887">
                  <c:v>1543911000</c:v>
                </c:pt>
                <c:pt idx="888">
                  <c:v>714397000</c:v>
                </c:pt>
                <c:pt idx="889">
                  <c:v>923401000</c:v>
                </c:pt>
                <c:pt idx="890">
                  <c:v>1002580000</c:v>
                </c:pt>
                <c:pt idx="891">
                  <c:v>635873000</c:v>
                </c:pt>
                <c:pt idx="892">
                  <c:v>482731000</c:v>
                </c:pt>
                <c:pt idx="893">
                  <c:v>396094000</c:v>
                </c:pt>
                <c:pt idx="894">
                  <c:v>388729000</c:v>
                </c:pt>
                <c:pt idx="895">
                  <c:v>511998000</c:v>
                </c:pt>
                <c:pt idx="896">
                  <c:v>417772000</c:v>
                </c:pt>
                <c:pt idx="897">
                  <c:v>427717000</c:v>
                </c:pt>
                <c:pt idx="898">
                  <c:v>388701000</c:v>
                </c:pt>
                <c:pt idx="899">
                  <c:v>613208000</c:v>
                </c:pt>
                <c:pt idx="900">
                  <c:v>740465000</c:v>
                </c:pt>
                <c:pt idx="901">
                  <c:v>568622000</c:v>
                </c:pt>
                <c:pt idx="902">
                  <c:v>655709000</c:v>
                </c:pt>
                <c:pt idx="903">
                  <c:v>451153000</c:v>
                </c:pt>
                <c:pt idx="904">
                  <c:v>551603000</c:v>
                </c:pt>
                <c:pt idx="905">
                  <c:v>417737000</c:v>
                </c:pt>
                <c:pt idx="906">
                  <c:v>358140000</c:v>
                </c:pt>
                <c:pt idx="907">
                  <c:v>594322000</c:v>
                </c:pt>
                <c:pt idx="908">
                  <c:v>462175000</c:v>
                </c:pt>
                <c:pt idx="909">
                  <c:v>582639000</c:v>
                </c:pt>
                <c:pt idx="910">
                  <c:v>380514000</c:v>
                </c:pt>
                <c:pt idx="911">
                  <c:v>501148000</c:v>
                </c:pt>
                <c:pt idx="912">
                  <c:v>198209000</c:v>
                </c:pt>
                <c:pt idx="913">
                  <c:v>323618000</c:v>
                </c:pt>
                <c:pt idx="914">
                  <c:v>303582000</c:v>
                </c:pt>
                <c:pt idx="915">
                  <c:v>355881000</c:v>
                </c:pt>
                <c:pt idx="916">
                  <c:v>353908000</c:v>
                </c:pt>
                <c:pt idx="917">
                  <c:v>298244000</c:v>
                </c:pt>
                <c:pt idx="918">
                  <c:v>481277000</c:v>
                </c:pt>
                <c:pt idx="919">
                  <c:v>478204000</c:v>
                </c:pt>
                <c:pt idx="920">
                  <c:v>772075000</c:v>
                </c:pt>
                <c:pt idx="921">
                  <c:v>510488000</c:v>
                </c:pt>
                <c:pt idx="922">
                  <c:v>569164000</c:v>
                </c:pt>
                <c:pt idx="923">
                  <c:v>427502000</c:v>
                </c:pt>
                <c:pt idx="924">
                  <c:v>537865000</c:v>
                </c:pt>
                <c:pt idx="925">
                  <c:v>963769000</c:v>
                </c:pt>
                <c:pt idx="926">
                  <c:v>382516000</c:v>
                </c:pt>
                <c:pt idx="927">
                  <c:v>348081000</c:v>
                </c:pt>
                <c:pt idx="928">
                  <c:v>364237000</c:v>
                </c:pt>
                <c:pt idx="929">
                  <c:v>455976000</c:v>
                </c:pt>
                <c:pt idx="930">
                  <c:v>331194000</c:v>
                </c:pt>
                <c:pt idx="931">
                  <c:v>251055000</c:v>
                </c:pt>
                <c:pt idx="932">
                  <c:v>237858000</c:v>
                </c:pt>
                <c:pt idx="933">
                  <c:v>530142000</c:v>
                </c:pt>
                <c:pt idx="934">
                  <c:v>324176000</c:v>
                </c:pt>
                <c:pt idx="935">
                  <c:v>362666000</c:v>
                </c:pt>
                <c:pt idx="936">
                  <c:v>322154000</c:v>
                </c:pt>
                <c:pt idx="937">
                  <c:v>353843000</c:v>
                </c:pt>
                <c:pt idx="938">
                  <c:v>586449000</c:v>
                </c:pt>
                <c:pt idx="939">
                  <c:v>492705000</c:v>
                </c:pt>
                <c:pt idx="940">
                  <c:v>533085000</c:v>
                </c:pt>
                <c:pt idx="941">
                  <c:v>690286000</c:v>
                </c:pt>
                <c:pt idx="942">
                  <c:v>676512000</c:v>
                </c:pt>
                <c:pt idx="943">
                  <c:v>527451000</c:v>
                </c:pt>
                <c:pt idx="944">
                  <c:v>452395000</c:v>
                </c:pt>
                <c:pt idx="945">
                  <c:v>583768000</c:v>
                </c:pt>
                <c:pt idx="946">
                  <c:v>692573000</c:v>
                </c:pt>
                <c:pt idx="947">
                  <c:v>755293000</c:v>
                </c:pt>
                <c:pt idx="948">
                  <c:v>779046000</c:v>
                </c:pt>
                <c:pt idx="949">
                  <c:v>1156044000</c:v>
                </c:pt>
                <c:pt idx="950">
                  <c:v>925341000</c:v>
                </c:pt>
                <c:pt idx="951">
                  <c:v>685192000</c:v>
                </c:pt>
                <c:pt idx="952">
                  <c:v>701397000</c:v>
                </c:pt>
                <c:pt idx="953">
                  <c:v>735206000</c:v>
                </c:pt>
                <c:pt idx="954">
                  <c:v>528570000</c:v>
                </c:pt>
                <c:pt idx="955">
                  <c:v>463830000</c:v>
                </c:pt>
                <c:pt idx="956">
                  <c:v>382653000</c:v>
                </c:pt>
                <c:pt idx="957">
                  <c:v>468670000</c:v>
                </c:pt>
                <c:pt idx="958">
                  <c:v>433330000</c:v>
                </c:pt>
                <c:pt idx="959">
                  <c:v>473069000</c:v>
                </c:pt>
                <c:pt idx="960">
                  <c:v>473966000</c:v>
                </c:pt>
                <c:pt idx="961">
                  <c:v>349256000</c:v>
                </c:pt>
                <c:pt idx="962">
                  <c:v>398355000</c:v>
                </c:pt>
                <c:pt idx="963">
                  <c:v>370097000</c:v>
                </c:pt>
                <c:pt idx="964">
                  <c:v>506831000</c:v>
                </c:pt>
                <c:pt idx="965">
                  <c:v>500271000</c:v>
                </c:pt>
                <c:pt idx="966">
                  <c:v>373064000</c:v>
                </c:pt>
                <c:pt idx="967">
                  <c:v>367108000</c:v>
                </c:pt>
                <c:pt idx="968">
                  <c:v>450736000</c:v>
                </c:pt>
                <c:pt idx="969">
                  <c:v>479236000</c:v>
                </c:pt>
                <c:pt idx="970">
                  <c:v>419091000</c:v>
                </c:pt>
                <c:pt idx="971">
                  <c:v>402282000</c:v>
                </c:pt>
                <c:pt idx="972">
                  <c:v>444935000</c:v>
                </c:pt>
                <c:pt idx="973">
                  <c:v>424663000</c:v>
                </c:pt>
                <c:pt idx="974">
                  <c:v>397830000</c:v>
                </c:pt>
                <c:pt idx="975">
                  <c:v>433298000</c:v>
                </c:pt>
                <c:pt idx="976">
                  <c:v>470850000</c:v>
                </c:pt>
                <c:pt idx="977">
                  <c:v>361821000</c:v>
                </c:pt>
                <c:pt idx="978">
                  <c:v>393483000</c:v>
                </c:pt>
                <c:pt idx="979">
                  <c:v>434436000</c:v>
                </c:pt>
                <c:pt idx="980">
                  <c:v>409675000</c:v>
                </c:pt>
                <c:pt idx="981">
                  <c:v>368582000</c:v>
                </c:pt>
                <c:pt idx="982">
                  <c:v>378137000</c:v>
                </c:pt>
                <c:pt idx="983">
                  <c:v>481325000</c:v>
                </c:pt>
                <c:pt idx="984">
                  <c:v>474115000</c:v>
                </c:pt>
                <c:pt idx="985">
                  <c:v>375099000</c:v>
                </c:pt>
                <c:pt idx="986">
                  <c:v>812333000</c:v>
                </c:pt>
                <c:pt idx="987">
                  <c:v>627294000</c:v>
                </c:pt>
                <c:pt idx="988">
                  <c:v>501233000</c:v>
                </c:pt>
                <c:pt idx="989">
                  <c:v>477266000</c:v>
                </c:pt>
                <c:pt idx="990">
                  <c:v>478530000</c:v>
                </c:pt>
                <c:pt idx="991">
                  <c:v>401463000</c:v>
                </c:pt>
                <c:pt idx="992">
                  <c:v>398379000</c:v>
                </c:pt>
                <c:pt idx="993">
                  <c:v>541001000</c:v>
                </c:pt>
                <c:pt idx="994">
                  <c:v>416784000</c:v>
                </c:pt>
                <c:pt idx="995">
                  <c:v>388028000</c:v>
                </c:pt>
                <c:pt idx="996">
                  <c:v>517969000</c:v>
                </c:pt>
                <c:pt idx="997">
                  <c:v>437593000</c:v>
                </c:pt>
                <c:pt idx="998">
                  <c:v>409172000</c:v>
                </c:pt>
                <c:pt idx="999">
                  <c:v>424610000</c:v>
                </c:pt>
                <c:pt idx="1000">
                  <c:v>400733000</c:v>
                </c:pt>
                <c:pt idx="1001">
                  <c:v>343165000</c:v>
                </c:pt>
                <c:pt idx="1002">
                  <c:v>346719000</c:v>
                </c:pt>
                <c:pt idx="1003">
                  <c:v>540496000</c:v>
                </c:pt>
                <c:pt idx="1004">
                  <c:v>421245000</c:v>
                </c:pt>
                <c:pt idx="1005">
                  <c:v>384136000</c:v>
                </c:pt>
                <c:pt idx="1006">
                  <c:v>416954000</c:v>
                </c:pt>
                <c:pt idx="1007">
                  <c:v>475497000</c:v>
                </c:pt>
                <c:pt idx="1008">
                  <c:v>339756000</c:v>
                </c:pt>
                <c:pt idx="1009">
                  <c:v>325205000</c:v>
                </c:pt>
                <c:pt idx="1010">
                  <c:v>414120000</c:v>
                </c:pt>
                <c:pt idx="1011">
                  <c:v>565747000</c:v>
                </c:pt>
                <c:pt idx="1012">
                  <c:v>899420000</c:v>
                </c:pt>
                <c:pt idx="1013">
                  <c:v>294645000</c:v>
                </c:pt>
                <c:pt idx="1014">
                  <c:v>395662000</c:v>
                </c:pt>
                <c:pt idx="1015">
                  <c:v>401491000</c:v>
                </c:pt>
                <c:pt idx="1016">
                  <c:v>382005000</c:v>
                </c:pt>
                <c:pt idx="1017">
                  <c:v>526247000</c:v>
                </c:pt>
                <c:pt idx="1018">
                  <c:v>369317000</c:v>
                </c:pt>
                <c:pt idx="1019">
                  <c:v>437543000</c:v>
                </c:pt>
                <c:pt idx="1020">
                  <c:v>371718000</c:v>
                </c:pt>
                <c:pt idx="1021">
                  <c:v>380590000</c:v>
                </c:pt>
                <c:pt idx="1022">
                  <c:v>350823000</c:v>
                </c:pt>
                <c:pt idx="1023">
                  <c:v>359224000</c:v>
                </c:pt>
                <c:pt idx="1024">
                  <c:v>509728000</c:v>
                </c:pt>
                <c:pt idx="1025">
                  <c:v>372387000</c:v>
                </c:pt>
                <c:pt idx="1026">
                  <c:v>447792000</c:v>
                </c:pt>
                <c:pt idx="1027">
                  <c:v>391232000</c:v>
                </c:pt>
                <c:pt idx="1028">
                  <c:v>479948000</c:v>
                </c:pt>
                <c:pt idx="1029">
                  <c:v>412587000</c:v>
                </c:pt>
                <c:pt idx="1030">
                  <c:v>464444000</c:v>
                </c:pt>
                <c:pt idx="1031">
                  <c:v>397894000</c:v>
                </c:pt>
                <c:pt idx="1032">
                  <c:v>300425000</c:v>
                </c:pt>
                <c:pt idx="1033">
                  <c:v>252507000</c:v>
                </c:pt>
                <c:pt idx="1034">
                  <c:v>244200000</c:v>
                </c:pt>
                <c:pt idx="1035">
                  <c:v>233648000</c:v>
                </c:pt>
                <c:pt idx="1036">
                  <c:v>246587000</c:v>
                </c:pt>
                <c:pt idx="1037">
                  <c:v>389293000</c:v>
                </c:pt>
                <c:pt idx="1038">
                  <c:v>411254000</c:v>
                </c:pt>
                <c:pt idx="1039">
                  <c:v>320896000</c:v>
                </c:pt>
                <c:pt idx="1040">
                  <c:v>306535000</c:v>
                </c:pt>
                <c:pt idx="1041">
                  <c:v>415039000</c:v>
                </c:pt>
                <c:pt idx="1042">
                  <c:v>642510000</c:v>
                </c:pt>
                <c:pt idx="1043">
                  <c:v>773100000</c:v>
                </c:pt>
                <c:pt idx="1044">
                  <c:v>533796000</c:v>
                </c:pt>
                <c:pt idx="1045">
                  <c:v>596759000</c:v>
                </c:pt>
                <c:pt idx="1046">
                  <c:v>352994000</c:v>
                </c:pt>
                <c:pt idx="1047">
                  <c:v>449580000</c:v>
                </c:pt>
                <c:pt idx="1048">
                  <c:v>474394000</c:v>
                </c:pt>
                <c:pt idx="1049">
                  <c:v>491650000</c:v>
                </c:pt>
                <c:pt idx="1050">
                  <c:v>543501000</c:v>
                </c:pt>
                <c:pt idx="1051">
                  <c:v>452955000</c:v>
                </c:pt>
                <c:pt idx="1052">
                  <c:v>294654000</c:v>
                </c:pt>
                <c:pt idx="1053">
                  <c:v>560271000</c:v>
                </c:pt>
                <c:pt idx="1054">
                  <c:v>482777000</c:v>
                </c:pt>
                <c:pt idx="1055">
                  <c:v>390309000</c:v>
                </c:pt>
                <c:pt idx="1056">
                  <c:v>348733000</c:v>
                </c:pt>
                <c:pt idx="1057">
                  <c:v>410735000</c:v>
                </c:pt>
                <c:pt idx="1058">
                  <c:v>453795000</c:v>
                </c:pt>
                <c:pt idx="1059">
                  <c:v>369146000</c:v>
                </c:pt>
                <c:pt idx="1060">
                  <c:v>476578000</c:v>
                </c:pt>
                <c:pt idx="1061">
                  <c:v>680078000</c:v>
                </c:pt>
                <c:pt idx="1062">
                  <c:v>683111000</c:v>
                </c:pt>
                <c:pt idx="1063">
                  <c:v>495575000</c:v>
                </c:pt>
                <c:pt idx="1064">
                  <c:v>414422000</c:v>
                </c:pt>
                <c:pt idx="1065">
                  <c:v>436637000</c:v>
                </c:pt>
                <c:pt idx="1066">
                  <c:v>613710000</c:v>
                </c:pt>
                <c:pt idx="1067">
                  <c:v>602580000</c:v>
                </c:pt>
                <c:pt idx="1068">
                  <c:v>504917000</c:v>
                </c:pt>
                <c:pt idx="1069">
                  <c:v>420122000</c:v>
                </c:pt>
                <c:pt idx="1070">
                  <c:v>495327000</c:v>
                </c:pt>
                <c:pt idx="1071">
                  <c:v>704833000</c:v>
                </c:pt>
                <c:pt idx="1072">
                  <c:v>690298000</c:v>
                </c:pt>
                <c:pt idx="1073">
                  <c:v>865100000</c:v>
                </c:pt>
                <c:pt idx="1074">
                  <c:v>829388000</c:v>
                </c:pt>
                <c:pt idx="1075">
                  <c:v>503973000</c:v>
                </c:pt>
                <c:pt idx="1076">
                  <c:v>391705000</c:v>
                </c:pt>
                <c:pt idx="1077">
                  <c:v>393110000</c:v>
                </c:pt>
                <c:pt idx="1078">
                  <c:v>507289000</c:v>
                </c:pt>
                <c:pt idx="1079">
                  <c:v>479135000</c:v>
                </c:pt>
                <c:pt idx="1080">
                  <c:v>615616000</c:v>
                </c:pt>
                <c:pt idx="1081">
                  <c:v>520639000</c:v>
                </c:pt>
                <c:pt idx="1082">
                  <c:v>582520000</c:v>
                </c:pt>
                <c:pt idx="1083">
                  <c:v>608119000</c:v>
                </c:pt>
                <c:pt idx="1084">
                  <c:v>1142269000</c:v>
                </c:pt>
                <c:pt idx="1085">
                  <c:v>678364000</c:v>
                </c:pt>
                <c:pt idx="1086">
                  <c:v>668075000</c:v>
                </c:pt>
                <c:pt idx="1087">
                  <c:v>635713000</c:v>
                </c:pt>
                <c:pt idx="1088">
                  <c:v>602318000</c:v>
                </c:pt>
                <c:pt idx="1089">
                  <c:v>642086000</c:v>
                </c:pt>
                <c:pt idx="1090">
                  <c:v>668976000</c:v>
                </c:pt>
                <c:pt idx="1091">
                  <c:v>672171000</c:v>
                </c:pt>
                <c:pt idx="1092">
                  <c:v>479063000</c:v>
                </c:pt>
                <c:pt idx="1093">
                  <c:v>480372000</c:v>
                </c:pt>
                <c:pt idx="1094">
                  <c:v>586719000</c:v>
                </c:pt>
                <c:pt idx="1095">
                  <c:v>552136000</c:v>
                </c:pt>
                <c:pt idx="1096">
                  <c:v>513648000</c:v>
                </c:pt>
                <c:pt idx="1097">
                  <c:v>586067000</c:v>
                </c:pt>
                <c:pt idx="1098">
                  <c:v>435212000</c:v>
                </c:pt>
                <c:pt idx="1099">
                  <c:v>452441000</c:v>
                </c:pt>
                <c:pt idx="1100">
                  <c:v>433064000</c:v>
                </c:pt>
                <c:pt idx="1101">
                  <c:v>370067000</c:v>
                </c:pt>
                <c:pt idx="1102">
                  <c:v>434965000</c:v>
                </c:pt>
                <c:pt idx="1103">
                  <c:v>399678000</c:v>
                </c:pt>
                <c:pt idx="1104">
                  <c:v>283220000</c:v>
                </c:pt>
                <c:pt idx="1105">
                  <c:v>503547000</c:v>
                </c:pt>
                <c:pt idx="1106">
                  <c:v>431929000</c:v>
                </c:pt>
                <c:pt idx="1107">
                  <c:v>431637000</c:v>
                </c:pt>
                <c:pt idx="1108">
                  <c:v>426805000</c:v>
                </c:pt>
                <c:pt idx="1109">
                  <c:v>443077000</c:v>
                </c:pt>
                <c:pt idx="1110">
                  <c:v>370453000</c:v>
                </c:pt>
                <c:pt idx="1111">
                  <c:v>495400000</c:v>
                </c:pt>
                <c:pt idx="1112">
                  <c:v>447260000</c:v>
                </c:pt>
                <c:pt idx="1113">
                  <c:v>875198000</c:v>
                </c:pt>
                <c:pt idx="1114">
                  <c:v>596341000</c:v>
                </c:pt>
                <c:pt idx="1115">
                  <c:v>438559000</c:v>
                </c:pt>
                <c:pt idx="1116">
                  <c:v>512208000</c:v>
                </c:pt>
                <c:pt idx="1117">
                  <c:v>424641000</c:v>
                </c:pt>
                <c:pt idx="1118">
                  <c:v>551011000</c:v>
                </c:pt>
                <c:pt idx="1119">
                  <c:v>388971000</c:v>
                </c:pt>
                <c:pt idx="1120">
                  <c:v>363709000</c:v>
                </c:pt>
                <c:pt idx="1121">
                  <c:v>559863000</c:v>
                </c:pt>
                <c:pt idx="1122">
                  <c:v>377898000</c:v>
                </c:pt>
                <c:pt idx="1123">
                  <c:v>398341000</c:v>
                </c:pt>
                <c:pt idx="1124">
                  <c:v>376203000</c:v>
                </c:pt>
                <c:pt idx="1125">
                  <c:v>437342000</c:v>
                </c:pt>
                <c:pt idx="1126">
                  <c:v>325721000</c:v>
                </c:pt>
                <c:pt idx="1127">
                  <c:v>378013000</c:v>
                </c:pt>
                <c:pt idx="1128">
                  <c:v>335325000</c:v>
                </c:pt>
                <c:pt idx="1129">
                  <c:v>289680000</c:v>
                </c:pt>
                <c:pt idx="1130">
                  <c:v>296507000</c:v>
                </c:pt>
                <c:pt idx="1131">
                  <c:v>417735000</c:v>
                </c:pt>
                <c:pt idx="1132">
                  <c:v>323952000</c:v>
                </c:pt>
                <c:pt idx="1133">
                  <c:v>359691000</c:v>
                </c:pt>
                <c:pt idx="1134">
                  <c:v>318764000</c:v>
                </c:pt>
                <c:pt idx="1135">
                  <c:v>328946000</c:v>
                </c:pt>
                <c:pt idx="1136">
                  <c:v>548648000</c:v>
                </c:pt>
                <c:pt idx="1137">
                  <c:v>835065000</c:v>
                </c:pt>
                <c:pt idx="1138">
                  <c:v>429494000</c:v>
                </c:pt>
                <c:pt idx="1139">
                  <c:v>652728000</c:v>
                </c:pt>
                <c:pt idx="1140">
                  <c:v>557442000</c:v>
                </c:pt>
                <c:pt idx="1141">
                  <c:v>487350000</c:v>
                </c:pt>
                <c:pt idx="1142">
                  <c:v>613263000</c:v>
                </c:pt>
                <c:pt idx="1143">
                  <c:v>438392000</c:v>
                </c:pt>
                <c:pt idx="1144">
                  <c:v>403324000</c:v>
                </c:pt>
                <c:pt idx="1145">
                  <c:v>528402000</c:v>
                </c:pt>
                <c:pt idx="1146">
                  <c:v>664696000</c:v>
                </c:pt>
                <c:pt idx="1147">
                  <c:v>412386000</c:v>
                </c:pt>
                <c:pt idx="1148">
                  <c:v>314162700</c:v>
                </c:pt>
                <c:pt idx="1149">
                  <c:v>222551200</c:v>
                </c:pt>
                <c:pt idx="1150">
                  <c:v>299595000</c:v>
                </c:pt>
                <c:pt idx="1151">
                  <c:v>260704500</c:v>
                </c:pt>
                <c:pt idx="1152">
                  <c:v>309320400</c:v>
                </c:pt>
                <c:pt idx="1153">
                  <c:v>288504400</c:v>
                </c:pt>
                <c:pt idx="1154">
                  <c:v>294335100</c:v>
                </c:pt>
                <c:pt idx="1155">
                  <c:v>517768400</c:v>
                </c:pt>
                <c:pt idx="1156">
                  <c:v>655484700</c:v>
                </c:pt>
                <c:pt idx="1157">
                  <c:v>476060900</c:v>
                </c:pt>
                <c:pt idx="1158">
                  <c:v>425787500</c:v>
                </c:pt>
                <c:pt idx="1159">
                  <c:v>362975900</c:v>
                </c:pt>
                <c:pt idx="1160">
                  <c:v>252571700</c:v>
                </c:pt>
                <c:pt idx="1161">
                  <c:v>315516700</c:v>
                </c:pt>
                <c:pt idx="1162">
                  <c:v>284885500</c:v>
                </c:pt>
                <c:pt idx="1163">
                  <c:v>218374000</c:v>
                </c:pt>
                <c:pt idx="1164">
                  <c:v>215749000</c:v>
                </c:pt>
                <c:pt idx="1165">
                  <c:v>214176700</c:v>
                </c:pt>
                <c:pt idx="1166">
                  <c:v>237677300</c:v>
                </c:pt>
                <c:pt idx="1167">
                  <c:v>285366600</c:v>
                </c:pt>
                <c:pt idx="1168">
                  <c:v>248978600</c:v>
                </c:pt>
                <c:pt idx="1169">
                  <c:v>374782700</c:v>
                </c:pt>
                <c:pt idx="1170">
                  <c:v>252680500</c:v>
                </c:pt>
                <c:pt idx="1171">
                  <c:v>208326200</c:v>
                </c:pt>
                <c:pt idx="1172">
                  <c:v>214769500</c:v>
                </c:pt>
                <c:pt idx="1173">
                  <c:v>390086200</c:v>
                </c:pt>
                <c:pt idx="1174">
                  <c:v>320979500</c:v>
                </c:pt>
                <c:pt idx="1175">
                  <c:v>217223800</c:v>
                </c:pt>
                <c:pt idx="1176">
                  <c:v>258068900</c:v>
                </c:pt>
                <c:pt idx="1177">
                  <c:v>173911000</c:v>
                </c:pt>
                <c:pt idx="1178">
                  <c:v>327776900</c:v>
                </c:pt>
                <c:pt idx="1179">
                  <c:v>460067000</c:v>
                </c:pt>
                <c:pt idx="1180">
                  <c:v>293399100</c:v>
                </c:pt>
                <c:pt idx="1181">
                  <c:v>248152100</c:v>
                </c:pt>
                <c:pt idx="1182">
                  <c:v>486833300</c:v>
                </c:pt>
                <c:pt idx="1183">
                  <c:v>473174200</c:v>
                </c:pt>
                <c:pt idx="1184">
                  <c:v>523462300</c:v>
                </c:pt>
                <c:pt idx="1185">
                  <c:v>482027500</c:v>
                </c:pt>
                <c:pt idx="1186">
                  <c:v>552842400</c:v>
                </c:pt>
                <c:pt idx="1187">
                  <c:v>409012100</c:v>
                </c:pt>
                <c:pt idx="1188">
                  <c:v>411440400</c:v>
                </c:pt>
                <c:pt idx="1189">
                  <c:v>391910000</c:v>
                </c:pt>
                <c:pt idx="1190">
                  <c:v>290844200</c:v>
                </c:pt>
                <c:pt idx="1191">
                  <c:v>325559900</c:v>
                </c:pt>
                <c:pt idx="1192">
                  <c:v>312646700</c:v>
                </c:pt>
                <c:pt idx="1193">
                  <c:v>339246400</c:v>
                </c:pt>
                <c:pt idx="1194">
                  <c:v>318086700</c:v>
                </c:pt>
                <c:pt idx="1195">
                  <c:v>302589900</c:v>
                </c:pt>
                <c:pt idx="1196">
                  <c:v>318333600</c:v>
                </c:pt>
                <c:pt idx="1197">
                  <c:v>300087400</c:v>
                </c:pt>
                <c:pt idx="1198">
                  <c:v>257883600</c:v>
                </c:pt>
                <c:pt idx="1199">
                  <c:v>376189100</c:v>
                </c:pt>
                <c:pt idx="1200">
                  <c:v>323230300</c:v>
                </c:pt>
                <c:pt idx="1201">
                  <c:v>331964700</c:v>
                </c:pt>
                <c:pt idx="1202">
                  <c:v>303134600</c:v>
                </c:pt>
                <c:pt idx="1203">
                  <c:v>448101100</c:v>
                </c:pt>
                <c:pt idx="1204">
                  <c:v>453023300</c:v>
                </c:pt>
                <c:pt idx="1205">
                  <c:v>333751600</c:v>
                </c:pt>
                <c:pt idx="1206">
                  <c:v>477155100</c:v>
                </c:pt>
                <c:pt idx="1207">
                  <c:v>372470300</c:v>
                </c:pt>
                <c:pt idx="1208">
                  <c:v>306850700</c:v>
                </c:pt>
                <c:pt idx="1209">
                  <c:v>413638100</c:v>
                </c:pt>
                <c:pt idx="1210">
                  <c:v>273912000</c:v>
                </c:pt>
                <c:pt idx="1211">
                  <c:v>268283700</c:v>
                </c:pt>
                <c:pt idx="1212">
                  <c:v>441422400</c:v>
                </c:pt>
                <c:pt idx="1213">
                  <c:v>367100500</c:v>
                </c:pt>
                <c:pt idx="1214">
                  <c:v>238358300</c:v>
                </c:pt>
                <c:pt idx="1215">
                  <c:v>248772300</c:v>
                </c:pt>
                <c:pt idx="1216">
                  <c:v>231925900</c:v>
                </c:pt>
                <c:pt idx="1217">
                  <c:v>310318900</c:v>
                </c:pt>
                <c:pt idx="1218">
                  <c:v>293506400</c:v>
                </c:pt>
                <c:pt idx="1219">
                  <c:v>382462400</c:v>
                </c:pt>
                <c:pt idx="1220">
                  <c:v>206228500</c:v>
                </c:pt>
                <c:pt idx="1221">
                  <c:v>354966800</c:v>
                </c:pt>
                <c:pt idx="1222">
                  <c:v>284692900</c:v>
                </c:pt>
                <c:pt idx="1223">
                  <c:v>302582900</c:v>
                </c:pt>
                <c:pt idx="1224">
                  <c:v>271009200</c:v>
                </c:pt>
                <c:pt idx="1225">
                  <c:v>226553700</c:v>
                </c:pt>
                <c:pt idx="1226">
                  <c:v>302094500</c:v>
                </c:pt>
                <c:pt idx="1227">
                  <c:v>221845900</c:v>
                </c:pt>
                <c:pt idx="1228">
                  <c:v>277118000</c:v>
                </c:pt>
                <c:pt idx="1229">
                  <c:v>243678100</c:v>
                </c:pt>
                <c:pt idx="1230">
                  <c:v>346250200</c:v>
                </c:pt>
                <c:pt idx="1231">
                  <c:v>285722500</c:v>
                </c:pt>
                <c:pt idx="1232">
                  <c:v>246191600</c:v>
                </c:pt>
                <c:pt idx="1233">
                  <c:v>242311300</c:v>
                </c:pt>
                <c:pt idx="1234">
                  <c:v>170209500</c:v>
                </c:pt>
                <c:pt idx="1235">
                  <c:v>232347700</c:v>
                </c:pt>
                <c:pt idx="1236">
                  <c:v>377831000</c:v>
                </c:pt>
                <c:pt idx="1237">
                  <c:v>264879700</c:v>
                </c:pt>
                <c:pt idx="1238">
                  <c:v>306435900</c:v>
                </c:pt>
                <c:pt idx="1239">
                  <c:v>176090200</c:v>
                </c:pt>
                <c:pt idx="1240">
                  <c:v>264554500</c:v>
                </c:pt>
                <c:pt idx="1241">
                  <c:v>226311600</c:v>
                </c:pt>
                <c:pt idx="1242">
                  <c:v>285930000</c:v>
                </c:pt>
                <c:pt idx="1243">
                  <c:v>172354900</c:v>
                </c:pt>
                <c:pt idx="1244">
                  <c:v>205122100</c:v>
                </c:pt>
                <c:pt idx="1245">
                  <c:v>173586700</c:v>
                </c:pt>
                <c:pt idx="1246">
                  <c:v>157593600</c:v>
                </c:pt>
                <c:pt idx="1247">
                  <c:v>179418100</c:v>
                </c:pt>
                <c:pt idx="1248">
                  <c:v>270039600</c:v>
                </c:pt>
                <c:pt idx="1249">
                  <c:v>207127800</c:v>
                </c:pt>
                <c:pt idx="1250">
                  <c:v>187528200</c:v>
                </c:pt>
                <c:pt idx="1251">
                  <c:v>160537400</c:v>
                </c:pt>
                <c:pt idx="1252">
                  <c:v>242043900</c:v>
                </c:pt>
                <c:pt idx="1253">
                  <c:v>207323300</c:v>
                </c:pt>
                <c:pt idx="1254">
                  <c:v>175665800</c:v>
                </c:pt>
                <c:pt idx="1255">
                  <c:v>182325600</c:v>
                </c:pt>
                <c:pt idx="1256">
                  <c:v>198634700</c:v>
                </c:pt>
                <c:pt idx="1257">
                  <c:v>191903300</c:v>
                </c:pt>
              </c:numCache>
            </c:numRef>
          </c:val>
          <c:extLst>
            <c:ext xmlns:c16="http://schemas.microsoft.com/office/drawing/2014/chart" uri="{C3380CC4-5D6E-409C-BE32-E72D297353CC}">
              <c16:uniqueId val="{00000000-1DC1-40AA-A4F3-45BC99A9C0D4}"/>
            </c:ext>
          </c:extLst>
        </c:ser>
        <c:dLbls>
          <c:showLegendKey val="0"/>
          <c:showVal val="0"/>
          <c:showCatName val="0"/>
          <c:showSerName val="0"/>
          <c:showPercent val="0"/>
          <c:showBubbleSize val="0"/>
        </c:dLbls>
        <c:axId val="1312877631"/>
        <c:axId val="1312880127"/>
      </c:areaChart>
      <c:dateAx>
        <c:axId val="1312877631"/>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880127"/>
        <c:crosses val="autoZero"/>
        <c:auto val="1"/>
        <c:lblOffset val="100"/>
        <c:baseTimeUnit val="days"/>
      </c:dateAx>
      <c:valAx>
        <c:axId val="131288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87763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NVDA!$N$226</c:f>
              <c:strCache>
                <c:ptCount val="1"/>
                <c:pt idx="0">
                  <c:v>Autocorrelation</c:v>
                </c:pt>
              </c:strCache>
            </c:strRef>
          </c:tx>
          <c:spPr>
            <a:solidFill>
              <a:schemeClr val="tx2">
                <a:lumMod val="50000"/>
                <a:lumOff val="50000"/>
              </a:schemeClr>
            </a:solidFill>
            <a:ln>
              <a:noFill/>
            </a:ln>
            <a:effectLst/>
          </c:spPr>
          <c:invertIfNegative val="0"/>
          <c:cat>
            <c:numRef>
              <c:f>NVDA!$M$227:$M$287</c:f>
              <c:numCache>
                <c:formatCode>General</c:formatCode>
                <c:ptCount val="61"/>
                <c:pt idx="0">
                  <c:v>1</c:v>
                </c:pt>
                <c:pt idx="1">
                  <c:v>2</c:v>
                </c:pt>
                <c:pt idx="2">
                  <c:v>3</c:v>
                </c:pt>
                <c:pt idx="3">
                  <c:v>4</c:v>
                </c:pt>
                <c:pt idx="4" formatCode="0">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numCache>
            </c:numRef>
          </c:cat>
          <c:val>
            <c:numRef>
              <c:f>NVDA!$N$227:$N$287</c:f>
              <c:numCache>
                <c:formatCode>0.0000</c:formatCode>
                <c:ptCount val="61"/>
                <c:pt idx="0">
                  <c:v>0.9123420379954591</c:v>
                </c:pt>
                <c:pt idx="1">
                  <c:v>0.83524255461878349</c:v>
                </c:pt>
                <c:pt idx="2">
                  <c:v>0.75410087480347454</c:v>
                </c:pt>
                <c:pt idx="3">
                  <c:v>0.64731216796337043</c:v>
                </c:pt>
                <c:pt idx="4">
                  <c:v>0.54492594759322521</c:v>
                </c:pt>
                <c:pt idx="5">
                  <c:v>0.45248326294144431</c:v>
                </c:pt>
                <c:pt idx="6">
                  <c:v>0.37896884618027321</c:v>
                </c:pt>
                <c:pt idx="7">
                  <c:v>0.30787653173596241</c:v>
                </c:pt>
                <c:pt idx="8">
                  <c:v>0.25002539994151779</c:v>
                </c:pt>
                <c:pt idx="9">
                  <c:v>0.20474530443506803</c:v>
                </c:pt>
                <c:pt idx="10">
                  <c:v>0.17877009192687596</c:v>
                </c:pt>
                <c:pt idx="11">
                  <c:v>0.15075922209027098</c:v>
                </c:pt>
                <c:pt idx="12">
                  <c:v>0.11381586337321144</c:v>
                </c:pt>
                <c:pt idx="13">
                  <c:v>8.6404443719248825E-2</c:v>
                </c:pt>
                <c:pt idx="14">
                  <c:v>4.4950243544049931E-2</c:v>
                </c:pt>
                <c:pt idx="15">
                  <c:v>8.0081789935356699E-3</c:v>
                </c:pt>
                <c:pt idx="16">
                  <c:v>-2.8272891665745193E-2</c:v>
                </c:pt>
                <c:pt idx="17">
                  <c:v>-5.836533519344448E-2</c:v>
                </c:pt>
                <c:pt idx="18">
                  <c:v>-7.252509276345448E-2</c:v>
                </c:pt>
                <c:pt idx="19">
                  <c:v>-8.959824661525187E-2</c:v>
                </c:pt>
                <c:pt idx="20">
                  <c:v>-0.10060860796765847</c:v>
                </c:pt>
                <c:pt idx="21">
                  <c:v>-0.10161904572545397</c:v>
                </c:pt>
                <c:pt idx="22">
                  <c:v>-9.791959051683162E-2</c:v>
                </c:pt>
                <c:pt idx="23">
                  <c:v>-9.6058540866056016E-2</c:v>
                </c:pt>
                <c:pt idx="24">
                  <c:v>-8.6393554148767038E-2</c:v>
                </c:pt>
                <c:pt idx="25">
                  <c:v>-6.8451956992144403E-2</c:v>
                </c:pt>
                <c:pt idx="26">
                  <c:v>-6.3109609345812084E-2</c:v>
                </c:pt>
                <c:pt idx="27">
                  <c:v>-5.6421234160860208E-2</c:v>
                </c:pt>
                <c:pt idx="28">
                  <c:v>-4.9958204832523376E-2</c:v>
                </c:pt>
                <c:pt idx="29">
                  <c:v>-4.6614412861246436E-2</c:v>
                </c:pt>
                <c:pt idx="30">
                  <c:v>-4.5036660518469121E-2</c:v>
                </c:pt>
                <c:pt idx="31">
                  <c:v>-5.9159143664740982E-2</c:v>
                </c:pt>
                <c:pt idx="32">
                  <c:v>-7.4102106333462842E-2</c:v>
                </c:pt>
                <c:pt idx="33">
                  <c:v>-8.5134625464526784E-2</c:v>
                </c:pt>
                <c:pt idx="34">
                  <c:v>-0.10861419410769856</c:v>
                </c:pt>
                <c:pt idx="35">
                  <c:v>-0.14047191997954586</c:v>
                </c:pt>
                <c:pt idx="36">
                  <c:v>-0.16202160110856986</c:v>
                </c:pt>
                <c:pt idx="37">
                  <c:v>-0.18097376102995505</c:v>
                </c:pt>
                <c:pt idx="38">
                  <c:v>-0.20023913836169466</c:v>
                </c:pt>
                <c:pt idx="39">
                  <c:v>-0.21569602256555712</c:v>
                </c:pt>
                <c:pt idx="40">
                  <c:v>-0.22935957632752499</c:v>
                </c:pt>
                <c:pt idx="41">
                  <c:v>-0.23817761920410038</c:v>
                </c:pt>
                <c:pt idx="42">
                  <c:v>-0.24346980481667019</c:v>
                </c:pt>
                <c:pt idx="43">
                  <c:v>-0.24603000407658604</c:v>
                </c:pt>
                <c:pt idx="44">
                  <c:v>-0.24784052022376818</c:v>
                </c:pt>
                <c:pt idx="45">
                  <c:v>-0.24499792262062098</c:v>
                </c:pt>
                <c:pt idx="46">
                  <c:v>-0.24925407878221531</c:v>
                </c:pt>
                <c:pt idx="47">
                  <c:v>-0.25121856153415711</c:v>
                </c:pt>
                <c:pt idx="48">
                  <c:v>-0.25500946500316335</c:v>
                </c:pt>
                <c:pt idx="49">
                  <c:v>-0.25965583787739288</c:v>
                </c:pt>
                <c:pt idx="50">
                  <c:v>-0.25935188105226048</c:v>
                </c:pt>
                <c:pt idx="51">
                  <c:v>-0.25251826200607219</c:v>
                </c:pt>
                <c:pt idx="52">
                  <c:v>-0.23761986865635448</c:v>
                </c:pt>
                <c:pt idx="53">
                  <c:v>-0.2189506943339837</c:v>
                </c:pt>
                <c:pt idx="54">
                  <c:v>-0.19443548590551454</c:v>
                </c:pt>
                <c:pt idx="55">
                  <c:v>-0.16426895412634143</c:v>
                </c:pt>
                <c:pt idx="56">
                  <c:v>-0.12656259184790675</c:v>
                </c:pt>
                <c:pt idx="57">
                  <c:v>-9.0744786552569567E-2</c:v>
                </c:pt>
                <c:pt idx="58">
                  <c:v>-6.1706227142723322E-2</c:v>
                </c:pt>
                <c:pt idx="59">
                  <c:v>-1.2193332976374533E-2</c:v>
                </c:pt>
                <c:pt idx="60">
                  <c:v>0</c:v>
                </c:pt>
              </c:numCache>
            </c:numRef>
          </c:val>
          <c:extLst>
            <c:ext xmlns:c16="http://schemas.microsoft.com/office/drawing/2014/chart" uri="{C3380CC4-5D6E-409C-BE32-E72D297353CC}">
              <c16:uniqueId val="{00000000-63C7-4435-8AF1-AD6E0620D052}"/>
            </c:ext>
          </c:extLst>
        </c:ser>
        <c:dLbls>
          <c:showLegendKey val="0"/>
          <c:showVal val="0"/>
          <c:showCatName val="0"/>
          <c:showSerName val="0"/>
          <c:showPercent val="0"/>
          <c:showBubbleSize val="0"/>
        </c:dLbls>
        <c:gapWidth val="219"/>
        <c:overlap val="-27"/>
        <c:axId val="1469575903"/>
        <c:axId val="1469563839"/>
      </c:barChart>
      <c:catAx>
        <c:axId val="146957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63839"/>
        <c:crosses val="autoZero"/>
        <c:auto val="1"/>
        <c:lblAlgn val="ctr"/>
        <c:lblOffset val="100"/>
        <c:noMultiLvlLbl val="0"/>
      </c:catAx>
      <c:valAx>
        <c:axId val="1469563839"/>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759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[Phantichchungkhoan.xlsx]NVDA!PivotTable5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Biểu</a:t>
            </a:r>
            <a:r>
              <a:rPr lang="en-US" baseline="0"/>
              <a:t> đồ mức tăng trưởng so với cùng kỳ</a:t>
            </a:r>
            <a:endParaRPr lang="en-US"/>
          </a:p>
        </c:rich>
      </c:tx>
      <c:layout>
        <c:manualLayout>
          <c:xMode val="edge"/>
          <c:yMode val="edge"/>
          <c:x val="0.32218232420242965"/>
          <c:y val="6.4132516101842438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NVDA!$J$130:$J$131</c:f>
              <c:strCache>
                <c:ptCount val="1"/>
                <c:pt idx="0">
                  <c:v>Qtr1</c:v>
                </c:pt>
              </c:strCache>
            </c:strRef>
          </c:tx>
          <c:spPr>
            <a:ln w="28575" cap="rnd">
              <a:solidFill>
                <a:schemeClr val="accent1"/>
              </a:solidFill>
              <a:round/>
            </a:ln>
            <a:effectLst/>
          </c:spPr>
          <c:marker>
            <c:symbol val="none"/>
          </c:marker>
          <c:cat>
            <c:strRef>
              <c:f>NVDA!$I$132:$I$137</c:f>
              <c:strCache>
                <c:ptCount val="5"/>
                <c:pt idx="0">
                  <c:v>2020</c:v>
                </c:pt>
                <c:pt idx="1">
                  <c:v>2021</c:v>
                </c:pt>
                <c:pt idx="2">
                  <c:v>2022</c:v>
                </c:pt>
                <c:pt idx="3">
                  <c:v>2023</c:v>
                </c:pt>
                <c:pt idx="4">
                  <c:v>2024</c:v>
                </c:pt>
              </c:strCache>
            </c:strRef>
          </c:cat>
          <c:val>
            <c:numRef>
              <c:f>NVDA!$J$132:$J$137</c:f>
              <c:numCache>
                <c:formatCode>0.00%</c:formatCode>
                <c:ptCount val="5"/>
                <c:pt idx="1">
                  <c:v>1.1335620518445171</c:v>
                </c:pt>
                <c:pt idx="2">
                  <c:v>0.86751160271197869</c:v>
                </c:pt>
                <c:pt idx="3">
                  <c:v>-0.13630080764589289</c:v>
                </c:pt>
                <c:pt idx="4">
                  <c:v>2.3505419323542931</c:v>
                </c:pt>
              </c:numCache>
            </c:numRef>
          </c:val>
          <c:smooth val="0"/>
          <c:extLst>
            <c:ext xmlns:c16="http://schemas.microsoft.com/office/drawing/2014/chart" uri="{C3380CC4-5D6E-409C-BE32-E72D297353CC}">
              <c16:uniqueId val="{00000002-3937-42F7-A5F5-5AA364C35754}"/>
            </c:ext>
          </c:extLst>
        </c:ser>
        <c:ser>
          <c:idx val="1"/>
          <c:order val="1"/>
          <c:tx>
            <c:strRef>
              <c:f>NVDA!$K$130:$K$131</c:f>
              <c:strCache>
                <c:ptCount val="1"/>
                <c:pt idx="0">
                  <c:v>Qtr2</c:v>
                </c:pt>
              </c:strCache>
            </c:strRef>
          </c:tx>
          <c:spPr>
            <a:ln w="28575" cap="rnd">
              <a:solidFill>
                <a:schemeClr val="accent2"/>
              </a:solidFill>
              <a:round/>
            </a:ln>
            <a:effectLst/>
          </c:spPr>
          <c:marker>
            <c:symbol val="none"/>
          </c:marker>
          <c:cat>
            <c:strRef>
              <c:f>NVDA!$I$132:$I$137</c:f>
              <c:strCache>
                <c:ptCount val="5"/>
                <c:pt idx="0">
                  <c:v>2020</c:v>
                </c:pt>
                <c:pt idx="1">
                  <c:v>2021</c:v>
                </c:pt>
                <c:pt idx="2">
                  <c:v>2022</c:v>
                </c:pt>
                <c:pt idx="3">
                  <c:v>2023</c:v>
                </c:pt>
                <c:pt idx="4">
                  <c:v>2024</c:v>
                </c:pt>
              </c:strCache>
            </c:strRef>
          </c:cat>
          <c:val>
            <c:numRef>
              <c:f>NVDA!$K$132:$K$137</c:f>
              <c:numCache>
                <c:formatCode>0.00%</c:formatCode>
                <c:ptCount val="5"/>
                <c:pt idx="1">
                  <c:v>0.98395209943937778</c:v>
                </c:pt>
                <c:pt idx="2">
                  <c:v>0.17829344885579124</c:v>
                </c:pt>
                <c:pt idx="3">
                  <c:v>0.76075080893520075</c:v>
                </c:pt>
                <c:pt idx="4">
                  <c:v>2.0461557822738428</c:v>
                </c:pt>
              </c:numCache>
            </c:numRef>
          </c:val>
          <c:smooth val="0"/>
          <c:extLst>
            <c:ext xmlns:c16="http://schemas.microsoft.com/office/drawing/2014/chart" uri="{C3380CC4-5D6E-409C-BE32-E72D297353CC}">
              <c16:uniqueId val="{00000004-3937-42F7-A5F5-5AA364C35754}"/>
            </c:ext>
          </c:extLst>
        </c:ser>
        <c:ser>
          <c:idx val="2"/>
          <c:order val="2"/>
          <c:tx>
            <c:strRef>
              <c:f>NVDA!$L$130:$L$131</c:f>
              <c:strCache>
                <c:ptCount val="1"/>
                <c:pt idx="0">
                  <c:v>Qtr3</c:v>
                </c:pt>
              </c:strCache>
            </c:strRef>
          </c:tx>
          <c:spPr>
            <a:ln w="28575" cap="rnd">
              <a:solidFill>
                <a:schemeClr val="accent3"/>
              </a:solidFill>
              <a:round/>
            </a:ln>
            <a:effectLst/>
          </c:spPr>
          <c:marker>
            <c:symbol val="none"/>
          </c:marker>
          <c:cat>
            <c:strRef>
              <c:f>NVDA!$I$132:$I$137</c:f>
              <c:strCache>
                <c:ptCount val="5"/>
                <c:pt idx="0">
                  <c:v>2020</c:v>
                </c:pt>
                <c:pt idx="1">
                  <c:v>2021</c:v>
                </c:pt>
                <c:pt idx="2">
                  <c:v>2022</c:v>
                </c:pt>
                <c:pt idx="3">
                  <c:v>2023</c:v>
                </c:pt>
                <c:pt idx="4">
                  <c:v>2024</c:v>
                </c:pt>
              </c:strCache>
            </c:strRef>
          </c:cat>
          <c:val>
            <c:numRef>
              <c:f>NVDA!$L$132:$L$137</c:f>
              <c:numCache>
                <c:formatCode>0.00%</c:formatCode>
                <c:ptCount val="5"/>
                <c:pt idx="1">
                  <c:v>0.78651638633324783</c:v>
                </c:pt>
                <c:pt idx="2">
                  <c:v>-0.2380991474672077</c:v>
                </c:pt>
                <c:pt idx="3">
                  <c:v>1.8361439141557196</c:v>
                </c:pt>
                <c:pt idx="4">
                  <c:v>1.6372777772038238</c:v>
                </c:pt>
              </c:numCache>
            </c:numRef>
          </c:val>
          <c:smooth val="0"/>
          <c:extLst>
            <c:ext xmlns:c16="http://schemas.microsoft.com/office/drawing/2014/chart" uri="{C3380CC4-5D6E-409C-BE32-E72D297353CC}">
              <c16:uniqueId val="{00000006-3937-42F7-A5F5-5AA364C35754}"/>
            </c:ext>
          </c:extLst>
        </c:ser>
        <c:ser>
          <c:idx val="3"/>
          <c:order val="3"/>
          <c:tx>
            <c:strRef>
              <c:f>NVDA!$M$130:$M$131</c:f>
              <c:strCache>
                <c:ptCount val="1"/>
                <c:pt idx="0">
                  <c:v>Qtr4</c:v>
                </c:pt>
              </c:strCache>
            </c:strRef>
          </c:tx>
          <c:spPr>
            <a:ln w="28575" cap="rnd">
              <a:solidFill>
                <a:schemeClr val="accent4"/>
              </a:solidFill>
              <a:round/>
            </a:ln>
            <a:effectLst/>
          </c:spPr>
          <c:marker>
            <c:symbol val="none"/>
          </c:marker>
          <c:cat>
            <c:strRef>
              <c:f>NVDA!$I$132:$I$137</c:f>
              <c:strCache>
                <c:ptCount val="5"/>
                <c:pt idx="0">
                  <c:v>2020</c:v>
                </c:pt>
                <c:pt idx="1">
                  <c:v>2021</c:v>
                </c:pt>
                <c:pt idx="2">
                  <c:v>2022</c:v>
                </c:pt>
                <c:pt idx="3">
                  <c:v>2023</c:v>
                </c:pt>
                <c:pt idx="4">
                  <c:v>2024</c:v>
                </c:pt>
              </c:strCache>
            </c:strRef>
          </c:cat>
          <c:val>
            <c:numRef>
              <c:f>NVDA!$M$132:$M$137</c:f>
              <c:numCache>
                <c:formatCode>0.00%</c:formatCode>
                <c:ptCount val="5"/>
                <c:pt idx="1">
                  <c:v>1.0572365068266727</c:v>
                </c:pt>
                <c:pt idx="2">
                  <c:v>-0.46655075826802639</c:v>
                </c:pt>
                <c:pt idx="3">
                  <c:v>2.1616846626578967</c:v>
                </c:pt>
                <c:pt idx="4">
                  <c:v>1.9562831740053734</c:v>
                </c:pt>
              </c:numCache>
            </c:numRef>
          </c:val>
          <c:smooth val="0"/>
          <c:extLst>
            <c:ext xmlns:c16="http://schemas.microsoft.com/office/drawing/2014/chart" uri="{C3380CC4-5D6E-409C-BE32-E72D297353CC}">
              <c16:uniqueId val="{00000008-3937-42F7-A5F5-5AA364C35754}"/>
            </c:ext>
          </c:extLst>
        </c:ser>
        <c:dLbls>
          <c:showLegendKey val="0"/>
          <c:showVal val="0"/>
          <c:showCatName val="0"/>
          <c:showSerName val="0"/>
          <c:showPercent val="0"/>
          <c:showBubbleSize val="0"/>
        </c:dLbls>
        <c:smooth val="0"/>
        <c:axId val="326320143"/>
        <c:axId val="326322639"/>
      </c:lineChart>
      <c:catAx>
        <c:axId val="32632014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22639"/>
        <c:crosses val="autoZero"/>
        <c:auto val="1"/>
        <c:lblAlgn val="ctr"/>
        <c:lblOffset val="100"/>
        <c:noMultiLvlLbl val="0"/>
      </c:catAx>
      <c:valAx>
        <c:axId val="3263226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2014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[Phantichchungkhoan.xlsx]NVDA!PivotTable4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Biểu</a:t>
            </a:r>
            <a:r>
              <a:rPr lang="en-US" baseline="0"/>
              <a:t> đồ tổng giá giao dịch theo quý</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NVDA!$J$121:$J$122</c:f>
              <c:strCache>
                <c:ptCount val="1"/>
                <c:pt idx="0">
                  <c:v>Qtr1</c:v>
                </c:pt>
              </c:strCache>
            </c:strRef>
          </c:tx>
          <c:spPr>
            <a:ln w="28575" cap="rnd">
              <a:solidFill>
                <a:schemeClr val="accent1"/>
              </a:solidFill>
              <a:round/>
            </a:ln>
            <a:effectLst/>
          </c:spPr>
          <c:marker>
            <c:symbol val="none"/>
          </c:marker>
          <c:cat>
            <c:strRef>
              <c:f>NVDA!$I$123:$I$129</c:f>
              <c:strCache>
                <c:ptCount val="6"/>
                <c:pt idx="0">
                  <c:v>2019</c:v>
                </c:pt>
                <c:pt idx="1">
                  <c:v>2020</c:v>
                </c:pt>
                <c:pt idx="2">
                  <c:v>2021</c:v>
                </c:pt>
                <c:pt idx="3">
                  <c:v>2022</c:v>
                </c:pt>
                <c:pt idx="4">
                  <c:v>2023</c:v>
                </c:pt>
                <c:pt idx="5">
                  <c:v>2024</c:v>
                </c:pt>
              </c:strCache>
            </c:strRef>
          </c:cat>
          <c:val>
            <c:numRef>
              <c:f>NVDA!$J$123:$J$129</c:f>
              <c:numCache>
                <c:formatCode>General</c:formatCode>
                <c:ptCount val="6"/>
                <c:pt idx="1">
                  <c:v>6.2847580645161312</c:v>
                </c:pt>
                <c:pt idx="2">
                  <c:v>13.408921311475412</c:v>
                </c:pt>
                <c:pt idx="3">
                  <c:v>25.041316129032253</c:v>
                </c:pt>
                <c:pt idx="4">
                  <c:v>21.628164516129033</c:v>
                </c:pt>
                <c:pt idx="5">
                  <c:v>72.466072131147527</c:v>
                </c:pt>
              </c:numCache>
            </c:numRef>
          </c:val>
          <c:smooth val="0"/>
          <c:extLst>
            <c:ext xmlns:c16="http://schemas.microsoft.com/office/drawing/2014/chart" uri="{C3380CC4-5D6E-409C-BE32-E72D297353CC}">
              <c16:uniqueId val="{00000002-B96E-41AF-B63C-E2BDC98CD321}"/>
            </c:ext>
          </c:extLst>
        </c:ser>
        <c:ser>
          <c:idx val="1"/>
          <c:order val="1"/>
          <c:tx>
            <c:strRef>
              <c:f>NVDA!$K$121:$K$122</c:f>
              <c:strCache>
                <c:ptCount val="1"/>
                <c:pt idx="0">
                  <c:v>Qtr2</c:v>
                </c:pt>
              </c:strCache>
            </c:strRef>
          </c:tx>
          <c:spPr>
            <a:ln w="28575" cap="rnd">
              <a:solidFill>
                <a:schemeClr val="accent2"/>
              </a:solidFill>
              <a:round/>
            </a:ln>
            <a:effectLst/>
          </c:spPr>
          <c:marker>
            <c:symbol val="none"/>
          </c:marker>
          <c:cat>
            <c:strRef>
              <c:f>NVDA!$I$123:$I$129</c:f>
              <c:strCache>
                <c:ptCount val="6"/>
                <c:pt idx="0">
                  <c:v>2019</c:v>
                </c:pt>
                <c:pt idx="1">
                  <c:v>2020</c:v>
                </c:pt>
                <c:pt idx="2">
                  <c:v>2021</c:v>
                </c:pt>
                <c:pt idx="3">
                  <c:v>2022</c:v>
                </c:pt>
                <c:pt idx="4">
                  <c:v>2023</c:v>
                </c:pt>
                <c:pt idx="5">
                  <c:v>2024</c:v>
                </c:pt>
              </c:strCache>
            </c:strRef>
          </c:cat>
          <c:val>
            <c:numRef>
              <c:f>NVDA!$K$123:$K$129</c:f>
              <c:numCache>
                <c:formatCode>General</c:formatCode>
                <c:ptCount val="6"/>
                <c:pt idx="1">
                  <c:v>8.0624698412698415</c:v>
                </c:pt>
                <c:pt idx="2">
                  <c:v>15.995553968253969</c:v>
                </c:pt>
                <c:pt idx="3">
                  <c:v>18.847456451612906</c:v>
                </c:pt>
                <c:pt idx="4">
                  <c:v>33.185674193548394</c:v>
                </c:pt>
                <c:pt idx="5">
                  <c:v>101.08873333333328</c:v>
                </c:pt>
              </c:numCache>
            </c:numRef>
          </c:val>
          <c:smooth val="0"/>
          <c:extLst>
            <c:ext xmlns:c16="http://schemas.microsoft.com/office/drawing/2014/chart" uri="{C3380CC4-5D6E-409C-BE32-E72D297353CC}">
              <c16:uniqueId val="{00000004-B96E-41AF-B63C-E2BDC98CD321}"/>
            </c:ext>
          </c:extLst>
        </c:ser>
        <c:ser>
          <c:idx val="2"/>
          <c:order val="2"/>
          <c:tx>
            <c:strRef>
              <c:f>NVDA!$L$121:$L$122</c:f>
              <c:strCache>
                <c:ptCount val="1"/>
                <c:pt idx="0">
                  <c:v>Qtr3</c:v>
                </c:pt>
              </c:strCache>
            </c:strRef>
          </c:tx>
          <c:spPr>
            <a:ln w="28575" cap="rnd">
              <a:solidFill>
                <a:schemeClr val="accent3"/>
              </a:solidFill>
              <a:round/>
            </a:ln>
            <a:effectLst/>
          </c:spPr>
          <c:marker>
            <c:symbol val="none"/>
          </c:marker>
          <c:cat>
            <c:strRef>
              <c:f>NVDA!$I$123:$I$129</c:f>
              <c:strCache>
                <c:ptCount val="6"/>
                <c:pt idx="0">
                  <c:v>2019</c:v>
                </c:pt>
                <c:pt idx="1">
                  <c:v>2020</c:v>
                </c:pt>
                <c:pt idx="2">
                  <c:v>2021</c:v>
                </c:pt>
                <c:pt idx="3">
                  <c:v>2022</c:v>
                </c:pt>
                <c:pt idx="4">
                  <c:v>2023</c:v>
                </c:pt>
                <c:pt idx="5">
                  <c:v>2024</c:v>
                </c:pt>
              </c:strCache>
            </c:strRef>
          </c:cat>
          <c:val>
            <c:numRef>
              <c:f>NVDA!$L$123:$L$129</c:f>
              <c:numCache>
                <c:formatCode>General</c:formatCode>
                <c:ptCount val="6"/>
                <c:pt idx="1">
                  <c:v>11.601512499999998</c:v>
                </c:pt>
                <c:pt idx="2">
                  <c:v>20.7262921875</c:v>
                </c:pt>
                <c:pt idx="3">
                  <c:v>15.791379687500003</c:v>
                </c:pt>
                <c:pt idx="4">
                  <c:v>44.786625396825386</c:v>
                </c:pt>
                <c:pt idx="5">
                  <c:v>118.11477187499997</c:v>
                </c:pt>
              </c:numCache>
            </c:numRef>
          </c:val>
          <c:smooth val="0"/>
          <c:extLst>
            <c:ext xmlns:c16="http://schemas.microsoft.com/office/drawing/2014/chart" uri="{C3380CC4-5D6E-409C-BE32-E72D297353CC}">
              <c16:uniqueId val="{00000006-B96E-41AF-B63C-E2BDC98CD321}"/>
            </c:ext>
          </c:extLst>
        </c:ser>
        <c:ser>
          <c:idx val="3"/>
          <c:order val="3"/>
          <c:tx>
            <c:strRef>
              <c:f>NVDA!$M$121:$M$122</c:f>
              <c:strCache>
                <c:ptCount val="1"/>
                <c:pt idx="0">
                  <c:v>Qtr4</c:v>
                </c:pt>
              </c:strCache>
            </c:strRef>
          </c:tx>
          <c:spPr>
            <a:ln w="28575" cap="rnd">
              <a:solidFill>
                <a:schemeClr val="accent4"/>
              </a:solidFill>
              <a:round/>
            </a:ln>
            <a:effectLst/>
          </c:spPr>
          <c:marker>
            <c:symbol val="none"/>
          </c:marker>
          <c:cat>
            <c:strRef>
              <c:f>NVDA!$I$123:$I$129</c:f>
              <c:strCache>
                <c:ptCount val="6"/>
                <c:pt idx="0">
                  <c:v>2019</c:v>
                </c:pt>
                <c:pt idx="1">
                  <c:v>2020</c:v>
                </c:pt>
                <c:pt idx="2">
                  <c:v>2021</c:v>
                </c:pt>
                <c:pt idx="3">
                  <c:v>2022</c:v>
                </c:pt>
                <c:pt idx="4">
                  <c:v>2023</c:v>
                </c:pt>
                <c:pt idx="5">
                  <c:v>2024</c:v>
                </c:pt>
              </c:strCache>
            </c:strRef>
          </c:cat>
          <c:val>
            <c:numRef>
              <c:f>NVDA!$M$123:$M$129</c:f>
              <c:numCache>
                <c:formatCode>General</c:formatCode>
                <c:ptCount val="6"/>
                <c:pt idx="0">
                  <c:v>5.4898468749999996</c:v>
                </c:pt>
                <c:pt idx="1">
                  <c:v>13.352382812499995</c:v>
                </c:pt>
                <c:pt idx="2">
                  <c:v>27.469009374999992</c:v>
                </c:pt>
                <c:pt idx="3">
                  <c:v>14.65332222222222</c:v>
                </c:pt>
                <c:pt idx="4">
                  <c:v>46.329184126984124</c:v>
                </c:pt>
                <c:pt idx="5">
                  <c:v>136.96218750000003</c:v>
                </c:pt>
              </c:numCache>
            </c:numRef>
          </c:val>
          <c:smooth val="0"/>
          <c:extLst>
            <c:ext xmlns:c16="http://schemas.microsoft.com/office/drawing/2014/chart" uri="{C3380CC4-5D6E-409C-BE32-E72D297353CC}">
              <c16:uniqueId val="{00000008-B96E-41AF-B63C-E2BDC98CD321}"/>
            </c:ext>
          </c:extLst>
        </c:ser>
        <c:dLbls>
          <c:showLegendKey val="0"/>
          <c:showVal val="0"/>
          <c:showCatName val="0"/>
          <c:showSerName val="0"/>
          <c:showPercent val="0"/>
          <c:showBubbleSize val="0"/>
        </c:dLbls>
        <c:smooth val="0"/>
        <c:axId val="1826885216"/>
        <c:axId val="1826890976"/>
      </c:lineChart>
      <c:catAx>
        <c:axId val="182688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90976"/>
        <c:crosses val="autoZero"/>
        <c:auto val="1"/>
        <c:lblAlgn val="ctr"/>
        <c:lblOffset val="100"/>
        <c:noMultiLvlLbl val="0"/>
      </c:catAx>
      <c:valAx>
        <c:axId val="182689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8521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baseline="0">
                <a:effectLst/>
              </a:rPr>
              <a:t>Biểu đồ phân phối dữ liệu </a:t>
            </a:r>
            <a:r>
              <a:rPr lang="vi-VN" sz="1200" b="0" i="0" baseline="0">
                <a:effectLst/>
              </a:rPr>
              <a:t>MSFT</a:t>
            </a:r>
            <a:endParaRPr lang="en-US"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418252338481138E-2"/>
          <c:y val="0.1705144759366671"/>
          <c:w val="0.89027089114191316"/>
          <c:h val="0.61767157855565347"/>
        </c:manualLayout>
      </c:layout>
      <c:lineChart>
        <c:grouping val="standard"/>
        <c:varyColors val="0"/>
        <c:ser>
          <c:idx val="0"/>
          <c:order val="0"/>
          <c:tx>
            <c:strRef>
              <c:f>MSFT!$B$1</c:f>
              <c:strCache>
                <c:ptCount val="1"/>
                <c:pt idx="0">
                  <c:v>Adj Close</c:v>
                </c:pt>
              </c:strCache>
            </c:strRef>
          </c:tx>
          <c:spPr>
            <a:ln w="28575" cap="rnd">
              <a:solidFill>
                <a:schemeClr val="accent1"/>
              </a:solidFill>
              <a:round/>
            </a:ln>
            <a:effectLst/>
          </c:spPr>
          <c:marker>
            <c:symbol val="none"/>
          </c:marker>
          <c:cat>
            <c:numRef>
              <c:f>MSFT!$A$2:$A$1259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MSFT!$B$2:$B$1259</c:f>
              <c:numCache>
                <c:formatCode>General</c:formatCode>
                <c:ptCount val="1258"/>
                <c:pt idx="0">
                  <c:v>141.4195</c:v>
                </c:pt>
                <c:pt idx="1">
                  <c:v>143.2439</c:v>
                </c:pt>
                <c:pt idx="2">
                  <c:v>143.59719999999999</c:v>
                </c:pt>
                <c:pt idx="3">
                  <c:v>143.64500000000001</c:v>
                </c:pt>
                <c:pt idx="4">
                  <c:v>143.39580000000001</c:v>
                </c:pt>
                <c:pt idx="5">
                  <c:v>143.26159999999999</c:v>
                </c:pt>
                <c:pt idx="6">
                  <c:v>143.36709999999999</c:v>
                </c:pt>
                <c:pt idx="7">
                  <c:v>144.93879999999999</c:v>
                </c:pt>
                <c:pt idx="8">
                  <c:v>145.7055</c:v>
                </c:pt>
                <c:pt idx="9">
                  <c:v>145.98349999999999</c:v>
                </c:pt>
                <c:pt idx="10">
                  <c:v>145.08260000000001</c:v>
                </c:pt>
                <c:pt idx="11">
                  <c:v>143.3287</c:v>
                </c:pt>
                <c:pt idx="12">
                  <c:v>143.09870000000001</c:v>
                </c:pt>
                <c:pt idx="13">
                  <c:v>143.6163</c:v>
                </c:pt>
                <c:pt idx="14">
                  <c:v>143.69290000000001</c:v>
                </c:pt>
                <c:pt idx="15">
                  <c:v>145.43719999999999</c:v>
                </c:pt>
                <c:pt idx="16">
                  <c:v>145.0634</c:v>
                </c:pt>
                <c:pt idx="17">
                  <c:v>144.84299999999999</c:v>
                </c:pt>
                <c:pt idx="18">
                  <c:v>145.38929999999999</c:v>
                </c:pt>
                <c:pt idx="19">
                  <c:v>146.86519999999999</c:v>
                </c:pt>
                <c:pt idx="20">
                  <c:v>148.10149999999999</c:v>
                </c:pt>
                <c:pt idx="21">
                  <c:v>149.06</c:v>
                </c:pt>
                <c:pt idx="22">
                  <c:v>148.25489999999999</c:v>
                </c:pt>
                <c:pt idx="23">
                  <c:v>147.94820000000001</c:v>
                </c:pt>
                <c:pt idx="24">
                  <c:v>149.23249999999999</c:v>
                </c:pt>
                <c:pt idx="25">
                  <c:v>150.86179999999999</c:v>
                </c:pt>
                <c:pt idx="26">
                  <c:v>150.86179999999999</c:v>
                </c:pt>
                <c:pt idx="27">
                  <c:v>150.833</c:v>
                </c:pt>
                <c:pt idx="28">
                  <c:v>152.0693</c:v>
                </c:pt>
                <c:pt idx="29">
                  <c:v>152.34729999999999</c:v>
                </c:pt>
                <c:pt idx="30">
                  <c:v>151.0343</c:v>
                </c:pt>
                <c:pt idx="31">
                  <c:v>151.1397</c:v>
                </c:pt>
                <c:pt idx="32">
                  <c:v>153.93819999999999</c:v>
                </c:pt>
                <c:pt idx="33">
                  <c:v>152.0214</c:v>
                </c:pt>
                <c:pt idx="34">
                  <c:v>152.4144</c:v>
                </c:pt>
                <c:pt idx="35">
                  <c:v>151.0247</c:v>
                </c:pt>
                <c:pt idx="36">
                  <c:v>153.43029999999999</c:v>
                </c:pt>
                <c:pt idx="37">
                  <c:v>155.34700000000001</c:v>
                </c:pt>
                <c:pt idx="38">
                  <c:v>154.6283</c:v>
                </c:pt>
                <c:pt idx="39">
                  <c:v>156.48759999999999</c:v>
                </c:pt>
                <c:pt idx="40">
                  <c:v>155.3854</c:v>
                </c:pt>
                <c:pt idx="41">
                  <c:v>156.39169999999999</c:v>
                </c:pt>
                <c:pt idx="42">
                  <c:v>159.25729999999999</c:v>
                </c:pt>
                <c:pt idx="43">
                  <c:v>160.14869999999999</c:v>
                </c:pt>
                <c:pt idx="44">
                  <c:v>159.5736</c:v>
                </c:pt>
                <c:pt idx="45">
                  <c:v>158.80690000000001</c:v>
                </c:pt>
                <c:pt idx="46">
                  <c:v>159.78440000000001</c:v>
                </c:pt>
                <c:pt idx="47">
                  <c:v>158.17429999999999</c:v>
                </c:pt>
                <c:pt idx="48">
                  <c:v>155.5291</c:v>
                </c:pt>
                <c:pt idx="49">
                  <c:v>158.57689999999999</c:v>
                </c:pt>
                <c:pt idx="50">
                  <c:v>161.04949999999999</c:v>
                </c:pt>
                <c:pt idx="51">
                  <c:v>165.59229999999999</c:v>
                </c:pt>
                <c:pt idx="52">
                  <c:v>163.14840000000001</c:v>
                </c:pt>
                <c:pt idx="53">
                  <c:v>167.1258</c:v>
                </c:pt>
                <c:pt idx="54">
                  <c:v>172.62700000000001</c:v>
                </c:pt>
                <c:pt idx="55">
                  <c:v>172.4161</c:v>
                </c:pt>
                <c:pt idx="56">
                  <c:v>175.99100000000001</c:v>
                </c:pt>
                <c:pt idx="57">
                  <c:v>176.24019999999999</c:v>
                </c:pt>
                <c:pt idx="58">
                  <c:v>180.8501</c:v>
                </c:pt>
                <c:pt idx="59">
                  <c:v>176.76730000000001</c:v>
                </c:pt>
                <c:pt idx="60">
                  <c:v>177.02610000000001</c:v>
                </c:pt>
                <c:pt idx="61">
                  <c:v>176.0676</c:v>
                </c:pt>
                <c:pt idx="62">
                  <c:v>177.63939999999999</c:v>
                </c:pt>
                <c:pt idx="63">
                  <c:v>179.44120000000001</c:v>
                </c:pt>
                <c:pt idx="64">
                  <c:v>179.9794</c:v>
                </c:pt>
                <c:pt idx="65">
                  <c:v>177.23089999999999</c:v>
                </c:pt>
                <c:pt idx="66">
                  <c:v>171.62819999999999</c:v>
                </c:pt>
                <c:pt idx="67">
                  <c:v>164.22829999999999</c:v>
                </c:pt>
                <c:pt idx="68">
                  <c:v>161.51820000000001</c:v>
                </c:pt>
                <c:pt idx="69">
                  <c:v>163.53639999999999</c:v>
                </c:pt>
                <c:pt idx="70">
                  <c:v>152.0138</c:v>
                </c:pt>
                <c:pt idx="71">
                  <c:v>155.69450000000001</c:v>
                </c:pt>
                <c:pt idx="72">
                  <c:v>166.05420000000001</c:v>
                </c:pt>
                <c:pt idx="73">
                  <c:v>158.09700000000001</c:v>
                </c:pt>
                <c:pt idx="74">
                  <c:v>163.9016</c:v>
                </c:pt>
                <c:pt idx="75">
                  <c:v>159.7885</c:v>
                </c:pt>
                <c:pt idx="76">
                  <c:v>155.27170000000001</c:v>
                </c:pt>
                <c:pt idx="77">
                  <c:v>144.74850000000001</c:v>
                </c:pt>
                <c:pt idx="78">
                  <c:v>154.64699999999999</c:v>
                </c:pt>
                <c:pt idx="79">
                  <c:v>147.6412</c:v>
                </c:pt>
                <c:pt idx="80">
                  <c:v>133.63910000000001</c:v>
                </c:pt>
                <c:pt idx="81">
                  <c:v>152.63839999999999</c:v>
                </c:pt>
                <c:pt idx="82">
                  <c:v>130.14099999999999</c:v>
                </c:pt>
                <c:pt idx="83">
                  <c:v>140.85640000000001</c:v>
                </c:pt>
                <c:pt idx="84">
                  <c:v>134.92689999999999</c:v>
                </c:pt>
                <c:pt idx="85">
                  <c:v>137.14689999999999</c:v>
                </c:pt>
                <c:pt idx="86">
                  <c:v>131.9958</c:v>
                </c:pt>
                <c:pt idx="87">
                  <c:v>130.67920000000001</c:v>
                </c:pt>
                <c:pt idx="88">
                  <c:v>142.5574</c:v>
                </c:pt>
                <c:pt idx="89">
                  <c:v>141.1927</c:v>
                </c:pt>
                <c:pt idx="90">
                  <c:v>150.02449999999999</c:v>
                </c:pt>
                <c:pt idx="91">
                  <c:v>143.86429999999999</c:v>
                </c:pt>
                <c:pt idx="92">
                  <c:v>153.98390000000001</c:v>
                </c:pt>
                <c:pt idx="93">
                  <c:v>151.56209999999999</c:v>
                </c:pt>
                <c:pt idx="94">
                  <c:v>146.18039999999999</c:v>
                </c:pt>
                <c:pt idx="95">
                  <c:v>149.20760000000001</c:v>
                </c:pt>
                <c:pt idx="96">
                  <c:v>147.83340000000001</c:v>
                </c:pt>
                <c:pt idx="97">
                  <c:v>158.82740000000001</c:v>
                </c:pt>
                <c:pt idx="98">
                  <c:v>157.11680000000001</c:v>
                </c:pt>
                <c:pt idx="99">
                  <c:v>158.69290000000001</c:v>
                </c:pt>
                <c:pt idx="100">
                  <c:v>158.70249999999999</c:v>
                </c:pt>
                <c:pt idx="101">
                  <c:v>159.0581</c:v>
                </c:pt>
                <c:pt idx="102">
                  <c:v>166.9288</c:v>
                </c:pt>
                <c:pt idx="103">
                  <c:v>165.1798</c:v>
                </c:pt>
                <c:pt idx="104">
                  <c:v>170.1386</c:v>
                </c:pt>
                <c:pt idx="105">
                  <c:v>171.6378</c:v>
                </c:pt>
                <c:pt idx="106">
                  <c:v>168.23580000000001</c:v>
                </c:pt>
                <c:pt idx="107">
                  <c:v>161.27799999999999</c:v>
                </c:pt>
                <c:pt idx="108">
                  <c:v>166.75579999999999</c:v>
                </c:pt>
                <c:pt idx="109">
                  <c:v>164.73769999999999</c:v>
                </c:pt>
                <c:pt idx="110">
                  <c:v>167.7457</c:v>
                </c:pt>
                <c:pt idx="111">
                  <c:v>167.26519999999999</c:v>
                </c:pt>
                <c:pt idx="112">
                  <c:v>163.19040000000001</c:v>
                </c:pt>
                <c:pt idx="113">
                  <c:v>170.51339999999999</c:v>
                </c:pt>
                <c:pt idx="114">
                  <c:v>172.22399999999999</c:v>
                </c:pt>
                <c:pt idx="115">
                  <c:v>167.76490000000001</c:v>
                </c:pt>
                <c:pt idx="116">
                  <c:v>171.86840000000001</c:v>
                </c:pt>
                <c:pt idx="117">
                  <c:v>173.71350000000001</c:v>
                </c:pt>
                <c:pt idx="118">
                  <c:v>175.42420000000001</c:v>
                </c:pt>
                <c:pt idx="119">
                  <c:v>176.44280000000001</c:v>
                </c:pt>
                <c:pt idx="120">
                  <c:v>177.48079999999999</c:v>
                </c:pt>
                <c:pt idx="121">
                  <c:v>179.46039999999999</c:v>
                </c:pt>
                <c:pt idx="122">
                  <c:v>175.3954</c:v>
                </c:pt>
                <c:pt idx="123">
                  <c:v>172.74299999999999</c:v>
                </c:pt>
                <c:pt idx="124">
                  <c:v>173.49250000000001</c:v>
                </c:pt>
                <c:pt idx="125">
                  <c:v>176.02</c:v>
                </c:pt>
                <c:pt idx="126">
                  <c:v>177.70179999999999</c:v>
                </c:pt>
                <c:pt idx="127">
                  <c:v>176.4717</c:v>
                </c:pt>
                <c:pt idx="128">
                  <c:v>178.9195</c:v>
                </c:pt>
                <c:pt idx="129">
                  <c:v>176.7704</c:v>
                </c:pt>
                <c:pt idx="130">
                  <c:v>176.8475</c:v>
                </c:pt>
                <c:pt idx="131">
                  <c:v>174.97800000000001</c:v>
                </c:pt>
                <c:pt idx="132">
                  <c:v>175.20920000000001</c:v>
                </c:pt>
                <c:pt idx="133">
                  <c:v>174.8141</c:v>
                </c:pt>
                <c:pt idx="134">
                  <c:v>176.59700000000001</c:v>
                </c:pt>
                <c:pt idx="135">
                  <c:v>176.19220000000001</c:v>
                </c:pt>
                <c:pt idx="136">
                  <c:v>178.19669999999999</c:v>
                </c:pt>
                <c:pt idx="137">
                  <c:v>178.63040000000001</c:v>
                </c:pt>
                <c:pt idx="138">
                  <c:v>176.27889999999999</c:v>
                </c:pt>
                <c:pt idx="139">
                  <c:v>180.40350000000001</c:v>
                </c:pt>
                <c:pt idx="140">
                  <c:v>181.5215</c:v>
                </c:pt>
                <c:pt idx="141">
                  <c:v>182.9092</c:v>
                </c:pt>
                <c:pt idx="142">
                  <c:v>189.6936</c:v>
                </c:pt>
                <c:pt idx="143">
                  <c:v>179.50729999999999</c:v>
                </c:pt>
                <c:pt idx="144">
                  <c:v>180.92400000000001</c:v>
                </c:pt>
                <c:pt idx="145">
                  <c:v>182.0804</c:v>
                </c:pt>
                <c:pt idx="146">
                  <c:v>186.54230000000001</c:v>
                </c:pt>
                <c:pt idx="147">
                  <c:v>187.18799999999999</c:v>
                </c:pt>
                <c:pt idx="148">
                  <c:v>189.19239999999999</c:v>
                </c:pt>
                <c:pt idx="149">
                  <c:v>188.06489999999999</c:v>
                </c:pt>
                <c:pt idx="150">
                  <c:v>193.28819999999999</c:v>
                </c:pt>
                <c:pt idx="151">
                  <c:v>194.5795</c:v>
                </c:pt>
                <c:pt idx="152">
                  <c:v>190.65719999999999</c:v>
                </c:pt>
                <c:pt idx="153">
                  <c:v>193.06649999999999</c:v>
                </c:pt>
                <c:pt idx="154">
                  <c:v>189.2021</c:v>
                </c:pt>
                <c:pt idx="155">
                  <c:v>191.2355</c:v>
                </c:pt>
                <c:pt idx="156">
                  <c:v>196.12139999999999</c:v>
                </c:pt>
                <c:pt idx="157">
                  <c:v>197.26820000000001</c:v>
                </c:pt>
                <c:pt idx="158">
                  <c:v>198.77160000000001</c:v>
                </c:pt>
                <c:pt idx="159">
                  <c:v>203.0504</c:v>
                </c:pt>
                <c:pt idx="160">
                  <c:v>200.6893</c:v>
                </c:pt>
                <c:pt idx="161">
                  <c:v>205.10310000000001</c:v>
                </c:pt>
                <c:pt idx="162">
                  <c:v>206.53899999999999</c:v>
                </c:pt>
                <c:pt idx="163">
                  <c:v>205.9126</c:v>
                </c:pt>
                <c:pt idx="164">
                  <c:v>199.5522</c:v>
                </c:pt>
                <c:pt idx="165">
                  <c:v>200.78569999999999</c:v>
                </c:pt>
                <c:pt idx="166">
                  <c:v>200.48689999999999</c:v>
                </c:pt>
                <c:pt idx="167">
                  <c:v>196.51650000000001</c:v>
                </c:pt>
                <c:pt idx="168">
                  <c:v>195.51429999999999</c:v>
                </c:pt>
                <c:pt idx="169">
                  <c:v>203.9177</c:v>
                </c:pt>
                <c:pt idx="170">
                  <c:v>201.1712</c:v>
                </c:pt>
                <c:pt idx="171">
                  <c:v>204.06229999999999</c:v>
                </c:pt>
                <c:pt idx="172">
                  <c:v>195.1866</c:v>
                </c:pt>
                <c:pt idx="173">
                  <c:v>193.99170000000001</c:v>
                </c:pt>
                <c:pt idx="174">
                  <c:v>196.44909999999999</c:v>
                </c:pt>
                <c:pt idx="175">
                  <c:v>194.68549999999999</c:v>
                </c:pt>
                <c:pt idx="176">
                  <c:v>196.6514</c:v>
                </c:pt>
                <c:pt idx="177">
                  <c:v>196.4973</c:v>
                </c:pt>
                <c:pt idx="178">
                  <c:v>197.5669</c:v>
                </c:pt>
                <c:pt idx="179">
                  <c:v>208.67840000000001</c:v>
                </c:pt>
                <c:pt idx="180">
                  <c:v>205.5463</c:v>
                </c:pt>
                <c:pt idx="181">
                  <c:v>205.20910000000001</c:v>
                </c:pt>
                <c:pt idx="182">
                  <c:v>208.49529999999999</c:v>
                </c:pt>
                <c:pt idx="183">
                  <c:v>204.76570000000001</c:v>
                </c:pt>
                <c:pt idx="184">
                  <c:v>200.6893</c:v>
                </c:pt>
                <c:pt idx="185">
                  <c:v>195.99619999999999</c:v>
                </c:pt>
                <c:pt idx="186">
                  <c:v>201.59520000000001</c:v>
                </c:pt>
                <c:pt idx="187">
                  <c:v>201.12299999999999</c:v>
                </c:pt>
                <c:pt idx="188">
                  <c:v>201.31569999999999</c:v>
                </c:pt>
                <c:pt idx="189">
                  <c:v>202.6456</c:v>
                </c:pt>
                <c:pt idx="190">
                  <c:v>203.8117</c:v>
                </c:pt>
                <c:pt idx="191">
                  <c:v>202.5752</c:v>
                </c:pt>
                <c:pt idx="192">
                  <c:v>207.2894</c:v>
                </c:pt>
                <c:pt idx="193">
                  <c:v>205.7824</c:v>
                </c:pt>
                <c:pt idx="194">
                  <c:v>206.42959999999999</c:v>
                </c:pt>
                <c:pt idx="195">
                  <c:v>209.11519999999999</c:v>
                </c:pt>
                <c:pt idx="196">
                  <c:v>213.6362</c:v>
                </c:pt>
                <c:pt idx="197">
                  <c:v>218.8817</c:v>
                </c:pt>
                <c:pt idx="198">
                  <c:v>221.13249999999999</c:v>
                </c:pt>
                <c:pt idx="199">
                  <c:v>217.8674</c:v>
                </c:pt>
                <c:pt idx="200">
                  <c:v>219.54830000000001</c:v>
                </c:pt>
                <c:pt idx="201">
                  <c:v>223.77940000000001</c:v>
                </c:pt>
                <c:pt idx="202">
                  <c:v>209.917</c:v>
                </c:pt>
                <c:pt idx="203">
                  <c:v>206.97059999999999</c:v>
                </c:pt>
                <c:pt idx="204">
                  <c:v>195.77440000000001</c:v>
                </c:pt>
                <c:pt idx="205">
                  <c:v>204.1112</c:v>
                </c:pt>
                <c:pt idx="206">
                  <c:v>198.39230000000001</c:v>
                </c:pt>
                <c:pt idx="207">
                  <c:v>197.09780000000001</c:v>
                </c:pt>
                <c:pt idx="208">
                  <c:v>198.43100000000001</c:v>
                </c:pt>
                <c:pt idx="209">
                  <c:v>201.6865</c:v>
                </c:pt>
                <c:pt idx="210">
                  <c:v>198.08320000000001</c:v>
                </c:pt>
                <c:pt idx="211">
                  <c:v>196.01589999999999</c:v>
                </c:pt>
                <c:pt idx="212">
                  <c:v>193.58150000000001</c:v>
                </c:pt>
                <c:pt idx="213">
                  <c:v>195.6584</c:v>
                </c:pt>
                <c:pt idx="214">
                  <c:v>200.37270000000001</c:v>
                </c:pt>
                <c:pt idx="215">
                  <c:v>193.7747</c:v>
                </c:pt>
                <c:pt idx="216">
                  <c:v>196.28639999999999</c:v>
                </c:pt>
                <c:pt idx="217">
                  <c:v>200.75909999999999</c:v>
                </c:pt>
                <c:pt idx="218">
                  <c:v>202.32400000000001</c:v>
                </c:pt>
                <c:pt idx="219">
                  <c:v>200.21809999999999</c:v>
                </c:pt>
                <c:pt idx="220">
                  <c:v>203.18379999999999</c:v>
                </c:pt>
                <c:pt idx="221">
                  <c:v>205.2414</c:v>
                </c:pt>
                <c:pt idx="222">
                  <c:v>199.18440000000001</c:v>
                </c:pt>
                <c:pt idx="223">
                  <c:v>203.2321</c:v>
                </c:pt>
                <c:pt idx="224">
                  <c:v>198.91390000000001</c:v>
                </c:pt>
                <c:pt idx="225">
                  <c:v>202.70079999999999</c:v>
                </c:pt>
                <c:pt idx="226">
                  <c:v>203.42529999999999</c:v>
                </c:pt>
                <c:pt idx="227">
                  <c:v>208.4776</c:v>
                </c:pt>
                <c:pt idx="228">
                  <c:v>213.8777</c:v>
                </c:pt>
                <c:pt idx="229">
                  <c:v>215.28800000000001</c:v>
                </c:pt>
                <c:pt idx="230">
                  <c:v>213.35599999999999</c:v>
                </c:pt>
                <c:pt idx="231">
                  <c:v>212.1968</c:v>
                </c:pt>
                <c:pt idx="232">
                  <c:v>212.1968</c:v>
                </c:pt>
                <c:pt idx="233">
                  <c:v>206.9417</c:v>
                </c:pt>
                <c:pt idx="234">
                  <c:v>207.357</c:v>
                </c:pt>
                <c:pt idx="235">
                  <c:v>207.50190000000001</c:v>
                </c:pt>
                <c:pt idx="236">
                  <c:v>207.5889</c:v>
                </c:pt>
                <c:pt idx="237">
                  <c:v>208.88329999999999</c:v>
                </c:pt>
                <c:pt idx="238">
                  <c:v>202.94229999999999</c:v>
                </c:pt>
                <c:pt idx="239">
                  <c:v>206.00460000000001</c:v>
                </c:pt>
                <c:pt idx="240">
                  <c:v>195.7937</c:v>
                </c:pt>
                <c:pt idx="241">
                  <c:v>197.76439999999999</c:v>
                </c:pt>
                <c:pt idx="242">
                  <c:v>195.5908</c:v>
                </c:pt>
                <c:pt idx="243">
                  <c:v>195.4556</c:v>
                </c:pt>
                <c:pt idx="244">
                  <c:v>199.41630000000001</c:v>
                </c:pt>
                <c:pt idx="245">
                  <c:v>209.03790000000001</c:v>
                </c:pt>
                <c:pt idx="246">
                  <c:v>215.70339999999999</c:v>
                </c:pt>
                <c:pt idx="247">
                  <c:v>216.1189</c:v>
                </c:pt>
                <c:pt idx="248">
                  <c:v>210.9699</c:v>
                </c:pt>
                <c:pt idx="249">
                  <c:v>203.8407</c:v>
                </c:pt>
                <c:pt idx="250">
                  <c:v>209.1925</c:v>
                </c:pt>
                <c:pt idx="251">
                  <c:v>208.12020000000001</c:v>
                </c:pt>
                <c:pt idx="252">
                  <c:v>209.15379999999999</c:v>
                </c:pt>
                <c:pt idx="253">
                  <c:v>209.8493</c:v>
                </c:pt>
                <c:pt idx="254">
                  <c:v>207.17349999999999</c:v>
                </c:pt>
                <c:pt idx="255">
                  <c:v>204.44220000000001</c:v>
                </c:pt>
                <c:pt idx="256">
                  <c:v>205.74</c:v>
                </c:pt>
                <c:pt idx="257">
                  <c:v>203.77379999999999</c:v>
                </c:pt>
                <c:pt idx="258">
                  <c:v>203.5027</c:v>
                </c:pt>
                <c:pt idx="259">
                  <c:v>207.13470000000001</c:v>
                </c:pt>
                <c:pt idx="260">
                  <c:v>207.14439999999999</c:v>
                </c:pt>
                <c:pt idx="261">
                  <c:v>208.4616</c:v>
                </c:pt>
                <c:pt idx="262">
                  <c:v>207.3381</c:v>
                </c:pt>
                <c:pt idx="263">
                  <c:v>209.41079999999999</c:v>
                </c:pt>
                <c:pt idx="264">
                  <c:v>208.59719999999999</c:v>
                </c:pt>
                <c:pt idx="265">
                  <c:v>207.50280000000001</c:v>
                </c:pt>
                <c:pt idx="266">
                  <c:v>207.619</c:v>
                </c:pt>
                <c:pt idx="267">
                  <c:v>207.55119999999999</c:v>
                </c:pt>
                <c:pt idx="268">
                  <c:v>209.21709999999999</c:v>
                </c:pt>
                <c:pt idx="269">
                  <c:v>205.1395</c:v>
                </c:pt>
                <c:pt idx="270">
                  <c:v>203.8998</c:v>
                </c:pt>
                <c:pt idx="271">
                  <c:v>206.55359999999999</c:v>
                </c:pt>
                <c:pt idx="272">
                  <c:v>207.464</c:v>
                </c:pt>
                <c:pt idx="273">
                  <c:v>207.3963</c:v>
                </c:pt>
                <c:pt idx="274">
                  <c:v>212.3843</c:v>
                </c:pt>
                <c:pt idx="275">
                  <c:v>212.51990000000001</c:v>
                </c:pt>
                <c:pt idx="276">
                  <c:v>211.71600000000001</c:v>
                </c:pt>
                <c:pt idx="277">
                  <c:v>215.59020000000001</c:v>
                </c:pt>
                <c:pt idx="278">
                  <c:v>216.89769999999999</c:v>
                </c:pt>
                <c:pt idx="279">
                  <c:v>214.06960000000001</c:v>
                </c:pt>
                <c:pt idx="280">
                  <c:v>215.74520000000001</c:v>
                </c:pt>
                <c:pt idx="281">
                  <c:v>217.88570000000001</c:v>
                </c:pt>
                <c:pt idx="282">
                  <c:v>217.1011</c:v>
                </c:pt>
                <c:pt idx="283">
                  <c:v>214.7088</c:v>
                </c:pt>
                <c:pt idx="284">
                  <c:v>215.4255</c:v>
                </c:pt>
                <c:pt idx="285">
                  <c:v>210.8443</c:v>
                </c:pt>
                <c:pt idx="286">
                  <c:v>211.04769999999999</c:v>
                </c:pt>
                <c:pt idx="287">
                  <c:v>205.5753</c:v>
                </c:pt>
                <c:pt idx="288">
                  <c:v>211.4254</c:v>
                </c:pt>
                <c:pt idx="289">
                  <c:v>212.71360000000001</c:v>
                </c:pt>
                <c:pt idx="290">
                  <c:v>210.6506</c:v>
                </c:pt>
                <c:pt idx="291">
                  <c:v>208.1711</c:v>
                </c:pt>
                <c:pt idx="292">
                  <c:v>209.5367</c:v>
                </c:pt>
                <c:pt idx="293">
                  <c:v>206.3212</c:v>
                </c:pt>
                <c:pt idx="294">
                  <c:v>205.96279999999999</c:v>
                </c:pt>
                <c:pt idx="295">
                  <c:v>209.6336</c:v>
                </c:pt>
                <c:pt idx="296">
                  <c:v>217.2852</c:v>
                </c:pt>
                <c:pt idx="297">
                  <c:v>217.8954</c:v>
                </c:pt>
                <c:pt idx="298">
                  <c:v>218.84450000000001</c:v>
                </c:pt>
                <c:pt idx="299">
                  <c:v>222.31200000000001</c:v>
                </c:pt>
                <c:pt idx="300">
                  <c:v>225.0239</c:v>
                </c:pt>
                <c:pt idx="301">
                  <c:v>225.57599999999999</c:v>
                </c:pt>
                <c:pt idx="302">
                  <c:v>231.41630000000001</c:v>
                </c:pt>
                <c:pt idx="303">
                  <c:v>224.66560000000001</c:v>
                </c:pt>
                <c:pt idx="304">
                  <c:v>232.11369999999999</c:v>
                </c:pt>
                <c:pt idx="305">
                  <c:v>231.97810000000001</c:v>
                </c:pt>
                <c:pt idx="306">
                  <c:v>235.35839999999999</c:v>
                </c:pt>
                <c:pt idx="307">
                  <c:v>234.39949999999999</c:v>
                </c:pt>
                <c:pt idx="308">
                  <c:v>234.58349999999999</c:v>
                </c:pt>
                <c:pt idx="309">
                  <c:v>234.845</c:v>
                </c:pt>
                <c:pt idx="310">
                  <c:v>236.10419999999999</c:v>
                </c:pt>
                <c:pt idx="311">
                  <c:v>235.184</c:v>
                </c:pt>
                <c:pt idx="312">
                  <c:v>236.8015</c:v>
                </c:pt>
                <c:pt idx="313">
                  <c:v>237.28579999999999</c:v>
                </c:pt>
                <c:pt idx="314">
                  <c:v>236.03630000000001</c:v>
                </c:pt>
                <c:pt idx="315">
                  <c:v>237.06540000000001</c:v>
                </c:pt>
                <c:pt idx="316">
                  <c:v>236.66739999999999</c:v>
                </c:pt>
                <c:pt idx="317">
                  <c:v>233.9297</c:v>
                </c:pt>
                <c:pt idx="318">
                  <c:v>227.6585</c:v>
                </c:pt>
                <c:pt idx="319">
                  <c:v>226.4547</c:v>
                </c:pt>
                <c:pt idx="320">
                  <c:v>227.69730000000001</c:v>
                </c:pt>
                <c:pt idx="321">
                  <c:v>222.2998</c:v>
                </c:pt>
                <c:pt idx="322">
                  <c:v>225.5907</c:v>
                </c:pt>
                <c:pt idx="323">
                  <c:v>230.01750000000001</c:v>
                </c:pt>
                <c:pt idx="324">
                  <c:v>227.03720000000001</c:v>
                </c:pt>
                <c:pt idx="325">
                  <c:v>220.91159999999999</c:v>
                </c:pt>
                <c:pt idx="326">
                  <c:v>220.10579999999999</c:v>
                </c:pt>
                <c:pt idx="327">
                  <c:v>224.83349999999999</c:v>
                </c:pt>
                <c:pt idx="328">
                  <c:v>220.7465</c:v>
                </c:pt>
                <c:pt idx="329">
                  <c:v>226.94980000000001</c:v>
                </c:pt>
                <c:pt idx="330">
                  <c:v>225.62950000000001</c:v>
                </c:pt>
                <c:pt idx="331">
                  <c:v>230.20189999999999</c:v>
                </c:pt>
                <c:pt idx="332">
                  <c:v>228.8623</c:v>
                </c:pt>
                <c:pt idx="333">
                  <c:v>227.94970000000001</c:v>
                </c:pt>
                <c:pt idx="334">
                  <c:v>230.76499999999999</c:v>
                </c:pt>
                <c:pt idx="335">
                  <c:v>230.1146</c:v>
                </c:pt>
                <c:pt idx="336">
                  <c:v>223.97919999999999</c:v>
                </c:pt>
                <c:pt idx="337">
                  <c:v>223.62</c:v>
                </c:pt>
                <c:pt idx="338">
                  <c:v>229.09530000000001</c:v>
                </c:pt>
                <c:pt idx="339">
                  <c:v>230.6388</c:v>
                </c:pt>
                <c:pt idx="340">
                  <c:v>228.58070000000001</c:v>
                </c:pt>
                <c:pt idx="341">
                  <c:v>225.55179999999999</c:v>
                </c:pt>
                <c:pt idx="342">
                  <c:v>229.57089999999999</c:v>
                </c:pt>
                <c:pt idx="343">
                  <c:v>228.3672</c:v>
                </c:pt>
                <c:pt idx="344">
                  <c:v>225.0762</c:v>
                </c:pt>
                <c:pt idx="345">
                  <c:v>228.8817</c:v>
                </c:pt>
                <c:pt idx="346">
                  <c:v>235.26939999999999</c:v>
                </c:pt>
                <c:pt idx="347">
                  <c:v>241.79310000000001</c:v>
                </c:pt>
                <c:pt idx="348">
                  <c:v>240.61840000000001</c:v>
                </c:pt>
                <c:pt idx="349">
                  <c:v>242.59889999999999</c:v>
                </c:pt>
                <c:pt idx="350">
                  <c:v>245.8509</c:v>
                </c:pt>
                <c:pt idx="351">
                  <c:v>248.375</c:v>
                </c:pt>
                <c:pt idx="352">
                  <c:v>248.4333</c:v>
                </c:pt>
                <c:pt idx="353">
                  <c:v>250.93790000000001</c:v>
                </c:pt>
                <c:pt idx="354">
                  <c:v>248.12260000000001</c:v>
                </c:pt>
                <c:pt idx="355">
                  <c:v>251.91839999999999</c:v>
                </c:pt>
                <c:pt idx="356">
                  <c:v>253.12209999999999</c:v>
                </c:pt>
                <c:pt idx="357">
                  <c:v>251.1806</c:v>
                </c:pt>
                <c:pt idx="358">
                  <c:v>250.71459999999999</c:v>
                </c:pt>
                <c:pt idx="359">
                  <c:v>252.9667</c:v>
                </c:pt>
                <c:pt idx="360">
                  <c:v>249.65639999999999</c:v>
                </c:pt>
                <c:pt idx="361">
                  <c:v>253.52019999999999</c:v>
                </c:pt>
                <c:pt idx="362">
                  <c:v>253.9084</c:v>
                </c:pt>
                <c:pt idx="363">
                  <c:v>254.31620000000001</c:v>
                </c:pt>
                <c:pt idx="364">
                  <c:v>247.12270000000001</c:v>
                </c:pt>
                <c:pt idx="365">
                  <c:v>245.1326</c:v>
                </c:pt>
                <c:pt idx="366">
                  <c:v>244.81219999999999</c:v>
                </c:pt>
                <c:pt idx="367">
                  <c:v>244.5016</c:v>
                </c:pt>
                <c:pt idx="368">
                  <c:v>240.5505</c:v>
                </c:pt>
                <c:pt idx="369">
                  <c:v>239.26910000000001</c:v>
                </c:pt>
                <c:pt idx="370">
                  <c:v>242.43379999999999</c:v>
                </c:pt>
                <c:pt idx="371">
                  <c:v>245.08410000000001</c:v>
                </c:pt>
                <c:pt idx="372">
                  <c:v>239.95830000000001</c:v>
                </c:pt>
                <c:pt idx="373">
                  <c:v>239.0361</c:v>
                </c:pt>
                <c:pt idx="374">
                  <c:v>232.01730000000001</c:v>
                </c:pt>
                <c:pt idx="375">
                  <c:v>235.92959999999999</c:v>
                </c:pt>
                <c:pt idx="376">
                  <c:v>240.9</c:v>
                </c:pt>
                <c:pt idx="377">
                  <c:v>238.01669999999999</c:v>
                </c:pt>
                <c:pt idx="378">
                  <c:v>235.97810000000001</c:v>
                </c:pt>
                <c:pt idx="379">
                  <c:v>236.56190000000001</c:v>
                </c:pt>
                <c:pt idx="380">
                  <c:v>239.8313</c:v>
                </c:pt>
                <c:pt idx="381">
                  <c:v>238.5566</c:v>
                </c:pt>
                <c:pt idx="382">
                  <c:v>244.0153</c:v>
                </c:pt>
                <c:pt idx="383">
                  <c:v>244.93</c:v>
                </c:pt>
                <c:pt idx="384">
                  <c:v>244.70609999999999</c:v>
                </c:pt>
                <c:pt idx="385">
                  <c:v>242.5849</c:v>
                </c:pt>
                <c:pt idx="386">
                  <c:v>242.94499999999999</c:v>
                </c:pt>
                <c:pt idx="387">
                  <c:v>240.72649999999999</c:v>
                </c:pt>
                <c:pt idx="388">
                  <c:v>240.6292</c:v>
                </c:pt>
                <c:pt idx="389">
                  <c:v>239.08199999999999</c:v>
                </c:pt>
                <c:pt idx="390">
                  <c:v>244.02500000000001</c:v>
                </c:pt>
                <c:pt idx="391">
                  <c:v>246.96360000000001</c:v>
                </c:pt>
                <c:pt idx="392">
                  <c:v>245.75700000000001</c:v>
                </c:pt>
                <c:pt idx="393">
                  <c:v>246.74950000000001</c:v>
                </c:pt>
                <c:pt idx="394">
                  <c:v>250.30099999999999</c:v>
                </c:pt>
                <c:pt idx="395">
                  <c:v>250.93350000000001</c:v>
                </c:pt>
                <c:pt idx="396">
                  <c:v>252.87960000000001</c:v>
                </c:pt>
                <c:pt idx="397">
                  <c:v>251.39080000000001</c:v>
                </c:pt>
                <c:pt idx="398">
                  <c:v>250.43729999999999</c:v>
                </c:pt>
                <c:pt idx="399">
                  <c:v>253.8623</c:v>
                </c:pt>
                <c:pt idx="400">
                  <c:v>252.43199999999999</c:v>
                </c:pt>
                <c:pt idx="401">
                  <c:v>255.54570000000001</c:v>
                </c:pt>
                <c:pt idx="402">
                  <c:v>258.34789999999998</c:v>
                </c:pt>
                <c:pt idx="403">
                  <c:v>258.11430000000001</c:v>
                </c:pt>
                <c:pt idx="404">
                  <c:v>259.49610000000001</c:v>
                </c:pt>
                <c:pt idx="405">
                  <c:v>257.87119999999999</c:v>
                </c:pt>
                <c:pt idx="406">
                  <c:v>261.47129999999999</c:v>
                </c:pt>
                <c:pt idx="407">
                  <c:v>264.07909999999998</c:v>
                </c:pt>
                <c:pt idx="408">
                  <c:v>263.5926</c:v>
                </c:pt>
                <c:pt idx="409">
                  <c:v>264.27370000000002</c:v>
                </c:pt>
                <c:pt idx="410">
                  <c:v>270.16039999999998</c:v>
                </c:pt>
                <c:pt idx="411">
                  <c:v>270.17020000000002</c:v>
                </c:pt>
                <c:pt idx="412">
                  <c:v>272.37909999999999</c:v>
                </c:pt>
                <c:pt idx="413">
                  <c:v>269.93669999999997</c:v>
                </c:pt>
                <c:pt idx="414">
                  <c:v>270.44260000000003</c:v>
                </c:pt>
                <c:pt idx="415">
                  <c:v>269.83940000000001</c:v>
                </c:pt>
                <c:pt idx="416">
                  <c:v>273.4006</c:v>
                </c:pt>
                <c:pt idx="417">
                  <c:v>274.88940000000002</c:v>
                </c:pt>
                <c:pt idx="418">
                  <c:v>273.44929999999999</c:v>
                </c:pt>
                <c:pt idx="419">
                  <c:v>273.17680000000001</c:v>
                </c:pt>
                <c:pt idx="420">
                  <c:v>269.53769999999997</c:v>
                </c:pt>
                <c:pt idx="421">
                  <c:v>271.78539999999998</c:v>
                </c:pt>
                <c:pt idx="422">
                  <c:v>273.80930000000001</c:v>
                </c:pt>
                <c:pt idx="423">
                  <c:v>278.42149999999998</c:v>
                </c:pt>
                <c:pt idx="424">
                  <c:v>281.8562</c:v>
                </c:pt>
                <c:pt idx="425">
                  <c:v>281.25290000000001</c:v>
                </c:pt>
                <c:pt idx="426">
                  <c:v>278.8107</c:v>
                </c:pt>
                <c:pt idx="427">
                  <c:v>278.49930000000001</c:v>
                </c:pt>
                <c:pt idx="428">
                  <c:v>278.77179999999998</c:v>
                </c:pt>
                <c:pt idx="429">
                  <c:v>277.22460000000001</c:v>
                </c:pt>
                <c:pt idx="430">
                  <c:v>277.13709999999998</c:v>
                </c:pt>
                <c:pt idx="431">
                  <c:v>279.375</c:v>
                </c:pt>
                <c:pt idx="432">
                  <c:v>278.78149999999999</c:v>
                </c:pt>
                <c:pt idx="433">
                  <c:v>281.71030000000002</c:v>
                </c:pt>
                <c:pt idx="434">
                  <c:v>281.65190000000001</c:v>
                </c:pt>
                <c:pt idx="435">
                  <c:v>280.5523</c:v>
                </c:pt>
                <c:pt idx="436">
                  <c:v>278.7133</c:v>
                </c:pt>
                <c:pt idx="437">
                  <c:v>279.2097</c:v>
                </c:pt>
                <c:pt idx="438">
                  <c:v>281.99239999999998</c:v>
                </c:pt>
                <c:pt idx="439">
                  <c:v>284.95049999999998</c:v>
                </c:pt>
                <c:pt idx="440">
                  <c:v>286.6533</c:v>
                </c:pt>
                <c:pt idx="441">
                  <c:v>285.17419999999998</c:v>
                </c:pt>
                <c:pt idx="442">
                  <c:v>283.42930000000001</c:v>
                </c:pt>
                <c:pt idx="443">
                  <c:v>289.3175</c:v>
                </c:pt>
                <c:pt idx="444">
                  <c:v>296.71690000000001</c:v>
                </c:pt>
                <c:pt idx="445">
                  <c:v>296.99959999999999</c:v>
                </c:pt>
                <c:pt idx="446">
                  <c:v>295.0206</c:v>
                </c:pt>
                <c:pt idx="447">
                  <c:v>294.42590000000001</c:v>
                </c:pt>
                <c:pt idx="448">
                  <c:v>291.57929999999999</c:v>
                </c:pt>
                <c:pt idx="449">
                  <c:v>292.1934</c:v>
                </c:pt>
                <c:pt idx="450">
                  <c:v>295.96629999999999</c:v>
                </c:pt>
                <c:pt idx="451">
                  <c:v>294.29930000000002</c:v>
                </c:pt>
                <c:pt idx="452">
                  <c:v>294.25040000000001</c:v>
                </c:pt>
                <c:pt idx="453">
                  <c:v>293.58749999999998</c:v>
                </c:pt>
                <c:pt idx="454">
                  <c:v>293.5779</c:v>
                </c:pt>
                <c:pt idx="455">
                  <c:v>292.64190000000002</c:v>
                </c:pt>
                <c:pt idx="456">
                  <c:v>292.6712</c:v>
                </c:pt>
                <c:pt idx="457">
                  <c:v>289.78550000000001</c:v>
                </c:pt>
                <c:pt idx="458">
                  <c:v>288.28410000000002</c:v>
                </c:pt>
                <c:pt idx="459">
                  <c:v>289.53199999999998</c:v>
                </c:pt>
                <c:pt idx="460">
                  <c:v>292.26170000000002</c:v>
                </c:pt>
                <c:pt idx="461">
                  <c:v>297.16539999999998</c:v>
                </c:pt>
                <c:pt idx="462">
                  <c:v>297.55540000000002</c:v>
                </c:pt>
                <c:pt idx="463">
                  <c:v>292.33969999999999</c:v>
                </c:pt>
                <c:pt idx="464">
                  <c:v>286.90960000000001</c:v>
                </c:pt>
                <c:pt idx="465">
                  <c:v>287.39699999999999</c:v>
                </c:pt>
                <c:pt idx="466">
                  <c:v>291.08210000000003</c:v>
                </c:pt>
                <c:pt idx="467">
                  <c:v>292.03739999999999</c:v>
                </c:pt>
                <c:pt idx="468">
                  <c:v>291.83269999999999</c:v>
                </c:pt>
                <c:pt idx="469">
                  <c:v>286.78289999999998</c:v>
                </c:pt>
                <c:pt idx="470">
                  <c:v>276.40019999999998</c:v>
                </c:pt>
                <c:pt idx="471">
                  <c:v>276.8682</c:v>
                </c:pt>
                <c:pt idx="472">
                  <c:v>274.84050000000002</c:v>
                </c:pt>
                <c:pt idx="473">
                  <c:v>281.84010000000001</c:v>
                </c:pt>
                <c:pt idx="474">
                  <c:v>276.00049999999999</c:v>
                </c:pt>
                <c:pt idx="475">
                  <c:v>281.5086</c:v>
                </c:pt>
                <c:pt idx="476">
                  <c:v>285.74939999999998</c:v>
                </c:pt>
                <c:pt idx="477">
                  <c:v>287.44569999999999</c:v>
                </c:pt>
                <c:pt idx="478">
                  <c:v>287.44569999999999</c:v>
                </c:pt>
                <c:pt idx="479">
                  <c:v>286.84129999999999</c:v>
                </c:pt>
                <c:pt idx="480">
                  <c:v>285.52519999999998</c:v>
                </c:pt>
                <c:pt idx="481">
                  <c:v>288.8691</c:v>
                </c:pt>
                <c:pt idx="482">
                  <c:v>295.14729999999997</c:v>
                </c:pt>
                <c:pt idx="483">
                  <c:v>296.57069999999999</c:v>
                </c:pt>
                <c:pt idx="484">
                  <c:v>299.57339999999999</c:v>
                </c:pt>
                <c:pt idx="485">
                  <c:v>300.48970000000003</c:v>
                </c:pt>
                <c:pt idx="486">
                  <c:v>299.69029999999998</c:v>
                </c:pt>
                <c:pt idx="487">
                  <c:v>302.95620000000002</c:v>
                </c:pt>
                <c:pt idx="488">
                  <c:v>301.39640000000003</c:v>
                </c:pt>
                <c:pt idx="489">
                  <c:v>300.39229999999998</c:v>
                </c:pt>
                <c:pt idx="490">
                  <c:v>302.32249999999999</c:v>
                </c:pt>
                <c:pt idx="491">
                  <c:v>315.05450000000002</c:v>
                </c:pt>
                <c:pt idx="492">
                  <c:v>316.20490000000001</c:v>
                </c:pt>
                <c:pt idx="493">
                  <c:v>323.29239999999999</c:v>
                </c:pt>
                <c:pt idx="494">
                  <c:v>321.09890000000001</c:v>
                </c:pt>
                <c:pt idx="495">
                  <c:v>324.7645</c:v>
                </c:pt>
                <c:pt idx="496">
                  <c:v>325.61259999999999</c:v>
                </c:pt>
                <c:pt idx="497">
                  <c:v>327.9914</c:v>
                </c:pt>
                <c:pt idx="498">
                  <c:v>327.62090000000001</c:v>
                </c:pt>
                <c:pt idx="499">
                  <c:v>328.52749999999997</c:v>
                </c:pt>
                <c:pt idx="500">
                  <c:v>327.51369999999997</c:v>
                </c:pt>
                <c:pt idx="501">
                  <c:v>322.49290000000002</c:v>
                </c:pt>
                <c:pt idx="502">
                  <c:v>324.08199999999999</c:v>
                </c:pt>
                <c:pt idx="503">
                  <c:v>328.26429999999999</c:v>
                </c:pt>
                <c:pt idx="504">
                  <c:v>327.63060000000002</c:v>
                </c:pt>
                <c:pt idx="505">
                  <c:v>330.98430000000002</c:v>
                </c:pt>
                <c:pt idx="506">
                  <c:v>331.20890000000003</c:v>
                </c:pt>
                <c:pt idx="507">
                  <c:v>333.30869999999999</c:v>
                </c:pt>
                <c:pt idx="508">
                  <c:v>335.10579999999999</c:v>
                </c:pt>
                <c:pt idx="509">
                  <c:v>331.90230000000003</c:v>
                </c:pt>
                <c:pt idx="510">
                  <c:v>329.80250000000001</c:v>
                </c:pt>
                <c:pt idx="511">
                  <c:v>330.02710000000002</c:v>
                </c:pt>
                <c:pt idx="512">
                  <c:v>321.98910000000001</c:v>
                </c:pt>
                <c:pt idx="513">
                  <c:v>328.77699999999999</c:v>
                </c:pt>
                <c:pt idx="514">
                  <c:v>322.87779999999998</c:v>
                </c:pt>
                <c:pt idx="515">
                  <c:v>322.37970000000001</c:v>
                </c:pt>
                <c:pt idx="516">
                  <c:v>321.80360000000002</c:v>
                </c:pt>
                <c:pt idx="517">
                  <c:v>315.47469999999998</c:v>
                </c:pt>
                <c:pt idx="518">
                  <c:v>318.58049999999997</c:v>
                </c:pt>
                <c:pt idx="519">
                  <c:v>327.10680000000002</c:v>
                </c:pt>
                <c:pt idx="520">
                  <c:v>327.15570000000002</c:v>
                </c:pt>
                <c:pt idx="521">
                  <c:v>325.32929999999999</c:v>
                </c:pt>
                <c:pt idx="522">
                  <c:v>334.54910000000001</c:v>
                </c:pt>
                <c:pt idx="523">
                  <c:v>331.48230000000001</c:v>
                </c:pt>
                <c:pt idx="524">
                  <c:v>320.68029999999999</c:v>
                </c:pt>
                <c:pt idx="525">
                  <c:v>326.84320000000002</c:v>
                </c:pt>
                <c:pt idx="526">
                  <c:v>317.32060000000001</c:v>
                </c:pt>
                <c:pt idx="527">
                  <c:v>316.24619999999999</c:v>
                </c:pt>
                <c:pt idx="528">
                  <c:v>312.447</c:v>
                </c:pt>
                <c:pt idx="529">
                  <c:v>319.65480000000002</c:v>
                </c:pt>
                <c:pt idx="530">
                  <c:v>325.42700000000002</c:v>
                </c:pt>
                <c:pt idx="531">
                  <c:v>326.88220000000001</c:v>
                </c:pt>
                <c:pt idx="532">
                  <c:v>334.46120000000002</c:v>
                </c:pt>
                <c:pt idx="533">
                  <c:v>333.28919999999999</c:v>
                </c:pt>
                <c:pt idx="534">
                  <c:v>333.97289999999998</c:v>
                </c:pt>
                <c:pt idx="535">
                  <c:v>331.4042</c:v>
                </c:pt>
                <c:pt idx="536">
                  <c:v>328.4742</c:v>
                </c:pt>
                <c:pt idx="537">
                  <c:v>326.94080000000002</c:v>
                </c:pt>
                <c:pt idx="538">
                  <c:v>321.3347</c:v>
                </c:pt>
                <c:pt idx="539">
                  <c:v>308.99939999999998</c:v>
                </c:pt>
                <c:pt idx="540">
                  <c:v>306.55770000000001</c:v>
                </c:pt>
                <c:pt idx="541">
                  <c:v>306.714</c:v>
                </c:pt>
                <c:pt idx="542">
                  <c:v>306.93860000000001</c:v>
                </c:pt>
                <c:pt idx="543">
                  <c:v>307.63200000000001</c:v>
                </c:pt>
                <c:pt idx="544">
                  <c:v>310.84530000000001</c:v>
                </c:pt>
                <c:pt idx="545">
                  <c:v>297.68950000000001</c:v>
                </c:pt>
                <c:pt idx="546">
                  <c:v>302.96359999999999</c:v>
                </c:pt>
                <c:pt idx="547">
                  <c:v>295.58960000000002</c:v>
                </c:pt>
                <c:pt idx="548">
                  <c:v>296.25380000000001</c:v>
                </c:pt>
                <c:pt idx="549">
                  <c:v>294.56420000000003</c:v>
                </c:pt>
                <c:pt idx="550">
                  <c:v>289.1241</c:v>
                </c:pt>
                <c:pt idx="551">
                  <c:v>289.45609999999999</c:v>
                </c:pt>
                <c:pt idx="552">
                  <c:v>281.76</c:v>
                </c:pt>
                <c:pt idx="553">
                  <c:v>289.78820000000002</c:v>
                </c:pt>
                <c:pt idx="554">
                  <c:v>292.84519999999998</c:v>
                </c:pt>
                <c:pt idx="555">
                  <c:v>301.06880000000001</c:v>
                </c:pt>
                <c:pt idx="556">
                  <c:v>303.72539999999998</c:v>
                </c:pt>
                <c:pt idx="557">
                  <c:v>301.55709999999999</c:v>
                </c:pt>
                <c:pt idx="558">
                  <c:v>306.14749999999998</c:v>
                </c:pt>
                <c:pt idx="559">
                  <c:v>294.22239999999999</c:v>
                </c:pt>
                <c:pt idx="560">
                  <c:v>298.80290000000002</c:v>
                </c:pt>
                <c:pt idx="561">
                  <c:v>293.92930000000001</c:v>
                </c:pt>
                <c:pt idx="562">
                  <c:v>297.45510000000002</c:v>
                </c:pt>
                <c:pt idx="563">
                  <c:v>303.95</c:v>
                </c:pt>
                <c:pt idx="564">
                  <c:v>295.32600000000002</c:v>
                </c:pt>
                <c:pt idx="565">
                  <c:v>288.15719999999999</c:v>
                </c:pt>
                <c:pt idx="566">
                  <c:v>288.1182</c:v>
                </c:pt>
                <c:pt idx="567">
                  <c:v>293.4606</c:v>
                </c:pt>
                <c:pt idx="568">
                  <c:v>293.11799999999999</c:v>
                </c:pt>
                <c:pt idx="569">
                  <c:v>284.53489999999999</c:v>
                </c:pt>
                <c:pt idx="570">
                  <c:v>281.79450000000003</c:v>
                </c:pt>
                <c:pt idx="571">
                  <c:v>281.589</c:v>
                </c:pt>
                <c:pt idx="572">
                  <c:v>274.2978</c:v>
                </c:pt>
                <c:pt idx="573">
                  <c:v>288.31270000000001</c:v>
                </c:pt>
                <c:pt idx="574">
                  <c:v>290.97460000000001</c:v>
                </c:pt>
                <c:pt idx="575">
                  <c:v>292.42309999999998</c:v>
                </c:pt>
                <c:pt idx="576">
                  <c:v>288.66500000000002</c:v>
                </c:pt>
                <c:pt idx="577">
                  <c:v>293.79320000000001</c:v>
                </c:pt>
                <c:pt idx="578">
                  <c:v>289.61430000000001</c:v>
                </c:pt>
                <c:pt idx="579">
                  <c:v>283.68340000000001</c:v>
                </c:pt>
                <c:pt idx="580">
                  <c:v>272.9667</c:v>
                </c:pt>
                <c:pt idx="581">
                  <c:v>269.97199999999998</c:v>
                </c:pt>
                <c:pt idx="582">
                  <c:v>282.35230000000001</c:v>
                </c:pt>
                <c:pt idx="583">
                  <c:v>279.50439999999998</c:v>
                </c:pt>
                <c:pt idx="584">
                  <c:v>274.10199999999998</c:v>
                </c:pt>
                <c:pt idx="585">
                  <c:v>270.54930000000002</c:v>
                </c:pt>
                <c:pt idx="586">
                  <c:v>281.03120000000001</c:v>
                </c:pt>
                <c:pt idx="587">
                  <c:v>288.11689999999999</c:v>
                </c:pt>
                <c:pt idx="588">
                  <c:v>288.92919999999998</c:v>
                </c:pt>
                <c:pt idx="589">
                  <c:v>294.02820000000003</c:v>
                </c:pt>
                <c:pt idx="590">
                  <c:v>292.78519999999997</c:v>
                </c:pt>
                <c:pt idx="591">
                  <c:v>297.58080000000001</c:v>
                </c:pt>
                <c:pt idx="592">
                  <c:v>293.10820000000001</c:v>
                </c:pt>
                <c:pt idx="593">
                  <c:v>297.61989999999997</c:v>
                </c:pt>
                <c:pt idx="594">
                  <c:v>297.209</c:v>
                </c:pt>
                <c:pt idx="595">
                  <c:v>304.07940000000002</c:v>
                </c:pt>
                <c:pt idx="596">
                  <c:v>308.68900000000002</c:v>
                </c:pt>
                <c:pt idx="597">
                  <c:v>307.17200000000003</c:v>
                </c:pt>
                <c:pt idx="598">
                  <c:v>301.74029999999999</c:v>
                </c:pt>
                <c:pt idx="599">
                  <c:v>302.82659999999998</c:v>
                </c:pt>
                <c:pt idx="600">
                  <c:v>308.25830000000002</c:v>
                </c:pt>
                <c:pt idx="601">
                  <c:v>304.25549999999998</c:v>
                </c:pt>
                <c:pt idx="602">
                  <c:v>293.11799999999999</c:v>
                </c:pt>
                <c:pt idx="603">
                  <c:v>294.94819999999999</c:v>
                </c:pt>
                <c:pt idx="604">
                  <c:v>290.64179999999999</c:v>
                </c:pt>
                <c:pt idx="605">
                  <c:v>279.1814</c:v>
                </c:pt>
                <c:pt idx="606">
                  <c:v>276.04969999999997</c:v>
                </c:pt>
                <c:pt idx="607">
                  <c:v>281.49110000000002</c:v>
                </c:pt>
                <c:pt idx="608">
                  <c:v>273.86709999999999</c:v>
                </c:pt>
                <c:pt idx="609">
                  <c:v>274.54239999999999</c:v>
                </c:pt>
                <c:pt idx="610">
                  <c:v>279.22059999999999</c:v>
                </c:pt>
                <c:pt idx="611">
                  <c:v>280.25799999999998</c:v>
                </c:pt>
                <c:pt idx="612">
                  <c:v>274.8263</c:v>
                </c:pt>
                <c:pt idx="613">
                  <c:v>268.19069999999999</c:v>
                </c:pt>
                <c:pt idx="614">
                  <c:v>274.73820000000001</c:v>
                </c:pt>
                <c:pt idx="615">
                  <c:v>264.46190000000001</c:v>
                </c:pt>
                <c:pt idx="616">
                  <c:v>277.185</c:v>
                </c:pt>
                <c:pt idx="617">
                  <c:v>283.45830000000001</c:v>
                </c:pt>
                <c:pt idx="618">
                  <c:v>271.60640000000001</c:v>
                </c:pt>
                <c:pt idx="619">
                  <c:v>278.4083</c:v>
                </c:pt>
                <c:pt idx="620">
                  <c:v>275.7756</c:v>
                </c:pt>
                <c:pt idx="621">
                  <c:v>283.80090000000001</c:v>
                </c:pt>
                <c:pt idx="622">
                  <c:v>271.44</c:v>
                </c:pt>
                <c:pt idx="623">
                  <c:v>268.87580000000003</c:v>
                </c:pt>
                <c:pt idx="624">
                  <c:v>258.94209999999998</c:v>
                </c:pt>
                <c:pt idx="625">
                  <c:v>263.75729999999999</c:v>
                </c:pt>
                <c:pt idx="626">
                  <c:v>254.99789999999999</c:v>
                </c:pt>
                <c:pt idx="627">
                  <c:v>249.90880000000001</c:v>
                </c:pt>
                <c:pt idx="628">
                  <c:v>255.5558</c:v>
                </c:pt>
                <c:pt idx="629">
                  <c:v>255.92769999999999</c:v>
                </c:pt>
                <c:pt idx="630">
                  <c:v>261.13440000000003</c:v>
                </c:pt>
                <c:pt idx="631">
                  <c:v>249.245</c:v>
                </c:pt>
                <c:pt idx="632">
                  <c:v>248.3229</c:v>
                </c:pt>
                <c:pt idx="633">
                  <c:v>247.75389999999999</c:v>
                </c:pt>
                <c:pt idx="634">
                  <c:v>255.69</c:v>
                </c:pt>
                <c:pt idx="635">
                  <c:v>254.67959999999999</c:v>
                </c:pt>
                <c:pt idx="636">
                  <c:v>257.52440000000001</c:v>
                </c:pt>
                <c:pt idx="637">
                  <c:v>260.84010000000001</c:v>
                </c:pt>
                <c:pt idx="638">
                  <c:v>268.04039999999998</c:v>
                </c:pt>
                <c:pt idx="639">
                  <c:v>266.69650000000001</c:v>
                </c:pt>
                <c:pt idx="640">
                  <c:v>267.23599999999999</c:v>
                </c:pt>
                <c:pt idx="641">
                  <c:v>269.35489999999999</c:v>
                </c:pt>
                <c:pt idx="642">
                  <c:v>264.88170000000002</c:v>
                </c:pt>
                <c:pt idx="643">
                  <c:v>263.63589999999999</c:v>
                </c:pt>
                <c:pt idx="644">
                  <c:v>267.31450000000001</c:v>
                </c:pt>
                <c:pt idx="645">
                  <c:v>265.26420000000002</c:v>
                </c:pt>
                <c:pt idx="646">
                  <c:v>259.75119999999998</c:v>
                </c:pt>
                <c:pt idx="647">
                  <c:v>248.17580000000001</c:v>
                </c:pt>
                <c:pt idx="648">
                  <c:v>237.6499</c:v>
                </c:pt>
                <c:pt idx="649">
                  <c:v>239.83750000000001</c:v>
                </c:pt>
                <c:pt idx="650">
                  <c:v>246.9691</c:v>
                </c:pt>
                <c:pt idx="651">
                  <c:v>240.30840000000001</c:v>
                </c:pt>
                <c:pt idx="652">
                  <c:v>242.9374</c:v>
                </c:pt>
                <c:pt idx="653">
                  <c:v>248.91149999999999</c:v>
                </c:pt>
                <c:pt idx="654">
                  <c:v>248.31309999999999</c:v>
                </c:pt>
                <c:pt idx="655">
                  <c:v>253.934</c:v>
                </c:pt>
                <c:pt idx="656">
                  <c:v>262.60590000000002</c:v>
                </c:pt>
                <c:pt idx="657">
                  <c:v>259.84930000000003</c:v>
                </c:pt>
                <c:pt idx="658">
                  <c:v>251.5993</c:v>
                </c:pt>
                <c:pt idx="659">
                  <c:v>255.3074</c:v>
                </c:pt>
                <c:pt idx="660">
                  <c:v>251.9427</c:v>
                </c:pt>
                <c:pt idx="661">
                  <c:v>254.6404</c:v>
                </c:pt>
                <c:pt idx="662">
                  <c:v>257.84809999999999</c:v>
                </c:pt>
                <c:pt idx="663">
                  <c:v>261.14420000000001</c:v>
                </c:pt>
                <c:pt idx="664">
                  <c:v>263.29239999999999</c:v>
                </c:pt>
                <c:pt idx="665">
                  <c:v>262.56659999999999</c:v>
                </c:pt>
                <c:pt idx="666">
                  <c:v>259.47649999999999</c:v>
                </c:pt>
                <c:pt idx="667">
                  <c:v>248.84280000000001</c:v>
                </c:pt>
                <c:pt idx="668">
                  <c:v>247.9109</c:v>
                </c:pt>
                <c:pt idx="669">
                  <c:v>249.245</c:v>
                </c:pt>
                <c:pt idx="670">
                  <c:v>251.8348</c:v>
                </c:pt>
                <c:pt idx="671">
                  <c:v>249.4118</c:v>
                </c:pt>
                <c:pt idx="672">
                  <c:v>254.59129999999999</c:v>
                </c:pt>
                <c:pt idx="673">
                  <c:v>257.27910000000003</c:v>
                </c:pt>
                <c:pt idx="674">
                  <c:v>259.80020000000002</c:v>
                </c:pt>
                <c:pt idx="675">
                  <c:v>255.40549999999999</c:v>
                </c:pt>
                <c:pt idx="676">
                  <c:v>253.90459999999999</c:v>
                </c:pt>
                <c:pt idx="677">
                  <c:v>247.10650000000001</c:v>
                </c:pt>
                <c:pt idx="678">
                  <c:v>263.62599999999998</c:v>
                </c:pt>
                <c:pt idx="679">
                  <c:v>271.15010000000001</c:v>
                </c:pt>
                <c:pt idx="680">
                  <c:v>275.39769999999999</c:v>
                </c:pt>
                <c:pt idx="681">
                  <c:v>272.71960000000001</c:v>
                </c:pt>
                <c:pt idx="682">
                  <c:v>269.59030000000001</c:v>
                </c:pt>
                <c:pt idx="683">
                  <c:v>277.09480000000002</c:v>
                </c:pt>
                <c:pt idx="684">
                  <c:v>278.25229999999999</c:v>
                </c:pt>
                <c:pt idx="685">
                  <c:v>277.52640000000002</c:v>
                </c:pt>
                <c:pt idx="686">
                  <c:v>274.98570000000001</c:v>
                </c:pt>
                <c:pt idx="687">
                  <c:v>276.928</c:v>
                </c:pt>
                <c:pt idx="688">
                  <c:v>283.6574</c:v>
                </c:pt>
                <c:pt idx="689">
                  <c:v>281.55810000000002</c:v>
                </c:pt>
                <c:pt idx="690">
                  <c:v>286.35509999999999</c:v>
                </c:pt>
                <c:pt idx="691">
                  <c:v>287.8854</c:v>
                </c:pt>
                <c:pt idx="692">
                  <c:v>287.13990000000001</c:v>
                </c:pt>
                <c:pt idx="693">
                  <c:v>286.38290000000001</c:v>
                </c:pt>
                <c:pt idx="694">
                  <c:v>285.2525</c:v>
                </c:pt>
                <c:pt idx="695">
                  <c:v>281.3005</c:v>
                </c:pt>
                <c:pt idx="696">
                  <c:v>273.04289999999997</c:v>
                </c:pt>
                <c:pt idx="697">
                  <c:v>271.75510000000003</c:v>
                </c:pt>
                <c:pt idx="698">
                  <c:v>271.11619999999999</c:v>
                </c:pt>
                <c:pt idx="699">
                  <c:v>274.12430000000001</c:v>
                </c:pt>
                <c:pt idx="700">
                  <c:v>263.54660000000001</c:v>
                </c:pt>
                <c:pt idx="701">
                  <c:v>260.73509999999999</c:v>
                </c:pt>
                <c:pt idx="702">
                  <c:v>258.51339999999999</c:v>
                </c:pt>
                <c:pt idx="703">
                  <c:v>257.03879999999998</c:v>
                </c:pt>
                <c:pt idx="704">
                  <c:v>255.98699999999999</c:v>
                </c:pt>
                <c:pt idx="705">
                  <c:v>251.72049999999999</c:v>
                </c:pt>
                <c:pt idx="706">
                  <c:v>248.9581</c:v>
                </c:pt>
                <c:pt idx="707">
                  <c:v>253.71610000000001</c:v>
                </c:pt>
                <c:pt idx="708">
                  <c:v>254.1388</c:v>
                </c:pt>
                <c:pt idx="709">
                  <c:v>259.97809999999998</c:v>
                </c:pt>
                <c:pt idx="710">
                  <c:v>262.13099999999997</c:v>
                </c:pt>
                <c:pt idx="711">
                  <c:v>247.71950000000001</c:v>
                </c:pt>
                <c:pt idx="712">
                  <c:v>247.94560000000001</c:v>
                </c:pt>
                <c:pt idx="713">
                  <c:v>241.22149999999999</c:v>
                </c:pt>
                <c:pt idx="714">
                  <c:v>240.59229999999999</c:v>
                </c:pt>
                <c:pt idx="715">
                  <c:v>240.37610000000001</c:v>
                </c:pt>
                <c:pt idx="716">
                  <c:v>238.34110000000001</c:v>
                </c:pt>
                <c:pt idx="717">
                  <c:v>234.90049999999999</c:v>
                </c:pt>
                <c:pt idx="718">
                  <c:v>236.89599999999999</c:v>
                </c:pt>
                <c:pt idx="719">
                  <c:v>233.8879</c:v>
                </c:pt>
                <c:pt idx="720">
                  <c:v>233.42590000000001</c:v>
                </c:pt>
                <c:pt idx="721">
                  <c:v>232.40350000000001</c:v>
                </c:pt>
                <c:pt idx="722">
                  <c:v>236.9845</c:v>
                </c:pt>
                <c:pt idx="723">
                  <c:v>233.47499999999999</c:v>
                </c:pt>
                <c:pt idx="724">
                  <c:v>228.953</c:v>
                </c:pt>
                <c:pt idx="725">
                  <c:v>236.6601</c:v>
                </c:pt>
                <c:pt idx="726">
                  <c:v>244.66220000000001</c:v>
                </c:pt>
                <c:pt idx="727">
                  <c:v>244.97669999999999</c:v>
                </c:pt>
                <c:pt idx="728">
                  <c:v>242.60759999999999</c:v>
                </c:pt>
                <c:pt idx="729">
                  <c:v>230.27029999999999</c:v>
                </c:pt>
                <c:pt idx="730">
                  <c:v>225.3648</c:v>
                </c:pt>
                <c:pt idx="731">
                  <c:v>221.59</c:v>
                </c:pt>
                <c:pt idx="732">
                  <c:v>221.92420000000001</c:v>
                </c:pt>
                <c:pt idx="733">
                  <c:v>230.27029999999999</c:v>
                </c:pt>
                <c:pt idx="734">
                  <c:v>224.6866</c:v>
                </c:pt>
                <c:pt idx="735">
                  <c:v>233.50450000000001</c:v>
                </c:pt>
                <c:pt idx="736">
                  <c:v>234.4581</c:v>
                </c:pt>
                <c:pt idx="737">
                  <c:v>232.47229999999999</c:v>
                </c:pt>
                <c:pt idx="738">
                  <c:v>232.14789999999999</c:v>
                </c:pt>
                <c:pt idx="739">
                  <c:v>238.01669999999999</c:v>
                </c:pt>
                <c:pt idx="740">
                  <c:v>243.0598</c:v>
                </c:pt>
                <c:pt idx="741">
                  <c:v>246.41200000000001</c:v>
                </c:pt>
                <c:pt idx="742">
                  <c:v>227.3998</c:v>
                </c:pt>
                <c:pt idx="743">
                  <c:v>222.90719999999999</c:v>
                </c:pt>
                <c:pt idx="744">
                  <c:v>231.87270000000001</c:v>
                </c:pt>
                <c:pt idx="745">
                  <c:v>228.1961</c:v>
                </c:pt>
                <c:pt idx="746">
                  <c:v>224.3032</c:v>
                </c:pt>
                <c:pt idx="747">
                  <c:v>216.3699</c:v>
                </c:pt>
                <c:pt idx="748">
                  <c:v>210.619</c:v>
                </c:pt>
                <c:pt idx="749">
                  <c:v>217.63810000000001</c:v>
                </c:pt>
                <c:pt idx="750">
                  <c:v>224.00819999999999</c:v>
                </c:pt>
                <c:pt idx="751">
                  <c:v>224.9913</c:v>
                </c:pt>
                <c:pt idx="752">
                  <c:v>220.70519999999999</c:v>
                </c:pt>
                <c:pt idx="753">
                  <c:v>238.8622</c:v>
                </c:pt>
                <c:pt idx="754">
                  <c:v>242.9222</c:v>
                </c:pt>
                <c:pt idx="755">
                  <c:v>237.4564</c:v>
                </c:pt>
                <c:pt idx="756">
                  <c:v>237.86930000000001</c:v>
                </c:pt>
                <c:pt idx="757">
                  <c:v>238.303</c:v>
                </c:pt>
                <c:pt idx="758">
                  <c:v>238.25380000000001</c:v>
                </c:pt>
                <c:pt idx="759">
                  <c:v>237.80029999999999</c:v>
                </c:pt>
                <c:pt idx="760">
                  <c:v>238.61850000000001</c:v>
                </c:pt>
                <c:pt idx="761">
                  <c:v>241.55619999999999</c:v>
                </c:pt>
                <c:pt idx="762">
                  <c:v>244.0701</c:v>
                </c:pt>
                <c:pt idx="763">
                  <c:v>243.98140000000001</c:v>
                </c:pt>
                <c:pt idx="764">
                  <c:v>238.33260000000001</c:v>
                </c:pt>
                <c:pt idx="765">
                  <c:v>236.9229</c:v>
                </c:pt>
                <c:pt idx="766">
                  <c:v>251.52289999999999</c:v>
                </c:pt>
                <c:pt idx="767">
                  <c:v>251.07929999999999</c:v>
                </c:pt>
                <c:pt idx="768">
                  <c:v>251.40459999999999</c:v>
                </c:pt>
                <c:pt idx="769">
                  <c:v>246.65289999999999</c:v>
                </c:pt>
                <c:pt idx="770">
                  <c:v>241.64500000000001</c:v>
                </c:pt>
                <c:pt idx="771">
                  <c:v>240.90559999999999</c:v>
                </c:pt>
                <c:pt idx="772">
                  <c:v>243.89269999999999</c:v>
                </c:pt>
                <c:pt idx="773">
                  <c:v>241.94069999999999</c:v>
                </c:pt>
                <c:pt idx="774">
                  <c:v>248.93020000000001</c:v>
                </c:pt>
                <c:pt idx="775">
                  <c:v>253.27770000000001</c:v>
                </c:pt>
                <c:pt idx="776">
                  <c:v>253.5735</c:v>
                </c:pt>
                <c:pt idx="777">
                  <c:v>245.47980000000001</c:v>
                </c:pt>
                <c:pt idx="778">
                  <c:v>241.22110000000001</c:v>
                </c:pt>
                <c:pt idx="779">
                  <c:v>237.0412</c:v>
                </c:pt>
                <c:pt idx="780">
                  <c:v>238.37209999999999</c:v>
                </c:pt>
                <c:pt idx="781">
                  <c:v>240.9648</c:v>
                </c:pt>
                <c:pt idx="782">
                  <c:v>234.81319999999999</c:v>
                </c:pt>
                <c:pt idx="783">
                  <c:v>235.34559999999999</c:v>
                </c:pt>
                <c:pt idx="784">
                  <c:v>233.60059999999999</c:v>
                </c:pt>
                <c:pt idx="785">
                  <c:v>231.20509999999999</c:v>
                </c:pt>
                <c:pt idx="786">
                  <c:v>237.5932</c:v>
                </c:pt>
                <c:pt idx="787">
                  <c:v>236.42009999999999</c:v>
                </c:pt>
                <c:pt idx="788">
                  <c:v>236.18350000000001</c:v>
                </c:pt>
                <c:pt idx="789">
                  <c:v>225.85210000000001</c:v>
                </c:pt>
                <c:pt idx="790">
                  <c:v>219.1584</c:v>
                </c:pt>
                <c:pt idx="791">
                  <c:v>221.74119999999999</c:v>
                </c:pt>
                <c:pt idx="792">
                  <c:v>223.90020000000001</c:v>
                </c:pt>
                <c:pt idx="793">
                  <c:v>225.60570000000001</c:v>
                </c:pt>
                <c:pt idx="794">
                  <c:v>232.42750000000001</c:v>
                </c:pt>
                <c:pt idx="795">
                  <c:v>235.12870000000001</c:v>
                </c:pt>
                <c:pt idx="796">
                  <c:v>235.83850000000001</c:v>
                </c:pt>
                <c:pt idx="797">
                  <c:v>236.9426</c:v>
                </c:pt>
                <c:pt idx="798">
                  <c:v>232.46700000000001</c:v>
                </c:pt>
                <c:pt idx="799">
                  <c:v>228.642</c:v>
                </c:pt>
                <c:pt idx="800">
                  <c:v>236.81450000000001</c:v>
                </c:pt>
                <c:pt idx="801">
                  <c:v>239.14099999999999</c:v>
                </c:pt>
                <c:pt idx="802">
                  <c:v>238.6086</c:v>
                </c:pt>
                <c:pt idx="803">
                  <c:v>237.19890000000001</c:v>
                </c:pt>
                <c:pt idx="804">
                  <c:v>244.48419999999999</c:v>
                </c:pt>
                <c:pt idx="805">
                  <c:v>244.64189999999999</c:v>
                </c:pt>
                <c:pt idx="806">
                  <c:v>239.26910000000001</c:v>
                </c:pt>
                <c:pt idx="807">
                  <c:v>244.29679999999999</c:v>
                </c:pt>
                <c:pt idx="808">
                  <c:v>249.16679999999999</c:v>
                </c:pt>
                <c:pt idx="809">
                  <c:v>260.84879999999998</c:v>
                </c:pt>
                <c:pt idx="810">
                  <c:v>254.6874</c:v>
                </c:pt>
                <c:pt idx="811">
                  <c:v>253.12979999999999</c:v>
                </c:pt>
                <c:pt idx="812">
                  <c:v>263.76679999999999</c:v>
                </c:pt>
                <c:pt idx="813">
                  <c:v>262.9486</c:v>
                </c:pt>
                <c:pt idx="814">
                  <c:v>259.8827</c:v>
                </c:pt>
                <c:pt idx="815">
                  <c:v>259.37009999999998</c:v>
                </c:pt>
                <c:pt idx="816">
                  <c:v>267.47359999999998</c:v>
                </c:pt>
                <c:pt idx="817">
                  <c:v>268.31150000000002</c:v>
                </c:pt>
                <c:pt idx="818">
                  <c:v>266.16699999999997</c:v>
                </c:pt>
                <c:pt idx="819">
                  <c:v>259.08080000000001</c:v>
                </c:pt>
                <c:pt idx="820">
                  <c:v>255.03870000000001</c:v>
                </c:pt>
                <c:pt idx="821">
                  <c:v>249.71180000000001</c:v>
                </c:pt>
                <c:pt idx="822">
                  <c:v>248.56540000000001</c:v>
                </c:pt>
                <c:pt idx="823">
                  <c:v>251.78729999999999</c:v>
                </c:pt>
                <c:pt idx="824">
                  <c:v>246.3022</c:v>
                </c:pt>
                <c:pt idx="825">
                  <c:v>247.2312</c:v>
                </c:pt>
                <c:pt idx="826">
                  <c:v>246.4999</c:v>
                </c:pt>
                <c:pt idx="827">
                  <c:v>243.38679999999999</c:v>
                </c:pt>
                <c:pt idx="828">
                  <c:v>248.17009999999999</c:v>
                </c:pt>
                <c:pt idx="829">
                  <c:v>252.30119999999999</c:v>
                </c:pt>
                <c:pt idx="830">
                  <c:v>253.86269999999999</c:v>
                </c:pt>
                <c:pt idx="831">
                  <c:v>251.17449999999999</c:v>
                </c:pt>
                <c:pt idx="832">
                  <c:v>250.72980000000001</c:v>
                </c:pt>
                <c:pt idx="833">
                  <c:v>249.36590000000001</c:v>
                </c:pt>
                <c:pt idx="834">
                  <c:v>245.67959999999999</c:v>
                </c:pt>
                <c:pt idx="835">
                  <c:v>250.94720000000001</c:v>
                </c:pt>
                <c:pt idx="836">
                  <c:v>257.73680000000002</c:v>
                </c:pt>
                <c:pt idx="837">
                  <c:v>262.33229999999998</c:v>
                </c:pt>
                <c:pt idx="838">
                  <c:v>272.96640000000002</c:v>
                </c:pt>
                <c:pt idx="839">
                  <c:v>276.1585</c:v>
                </c:pt>
                <c:pt idx="840">
                  <c:v>269.04289999999997</c:v>
                </c:pt>
                <c:pt idx="841">
                  <c:v>270.57470000000001</c:v>
                </c:pt>
                <c:pt idx="842">
                  <c:v>269.10210000000001</c:v>
                </c:pt>
                <c:pt idx="843">
                  <c:v>274.40929999999997</c:v>
                </c:pt>
                <c:pt idx="844">
                  <c:v>277.28519999999997</c:v>
                </c:pt>
                <c:pt idx="845">
                  <c:v>273.14429999999999</c:v>
                </c:pt>
                <c:pt idx="846">
                  <c:v>272.0077</c:v>
                </c:pt>
                <c:pt idx="847">
                  <c:v>277.22590000000002</c:v>
                </c:pt>
                <c:pt idx="848">
                  <c:v>280.72449999999998</c:v>
                </c:pt>
                <c:pt idx="849">
                  <c:v>284.92469999999997</c:v>
                </c:pt>
                <c:pt idx="850">
                  <c:v>283.86720000000003</c:v>
                </c:pt>
                <c:pt idx="851">
                  <c:v>283.81779999999998</c:v>
                </c:pt>
                <c:pt idx="852">
                  <c:v>281.0111</c:v>
                </c:pt>
                <c:pt idx="853">
                  <c:v>288.18610000000001</c:v>
                </c:pt>
                <c:pt idx="854">
                  <c:v>286.00200000000001</c:v>
                </c:pt>
                <c:pt idx="855">
                  <c:v>279.51870000000002</c:v>
                </c:pt>
                <c:pt idx="856">
                  <c:v>280.17099999999999</c:v>
                </c:pt>
                <c:pt idx="857">
                  <c:v>286.44670000000002</c:v>
                </c:pt>
                <c:pt idx="858">
                  <c:v>282.79000000000002</c:v>
                </c:pt>
                <c:pt idx="859">
                  <c:v>285.41879999999998</c:v>
                </c:pt>
                <c:pt idx="860">
                  <c:v>284.9939</c:v>
                </c:pt>
                <c:pt idx="861">
                  <c:v>285.0729</c:v>
                </c:pt>
                <c:pt idx="862">
                  <c:v>282.76029999999997</c:v>
                </c:pt>
                <c:pt idx="863">
                  <c:v>282.4144</c:v>
                </c:pt>
                <c:pt idx="864">
                  <c:v>278.47120000000001</c:v>
                </c:pt>
                <c:pt idx="865">
                  <c:v>272.19549999999998</c:v>
                </c:pt>
                <c:pt idx="866">
                  <c:v>291.91199999999998</c:v>
                </c:pt>
                <c:pt idx="867">
                  <c:v>301.26119999999997</c:v>
                </c:pt>
                <c:pt idx="868">
                  <c:v>303.66269999999997</c:v>
                </c:pt>
                <c:pt idx="869">
                  <c:v>301.98259999999999</c:v>
                </c:pt>
                <c:pt idx="870">
                  <c:v>301.83440000000002</c:v>
                </c:pt>
                <c:pt idx="871">
                  <c:v>300.83620000000002</c:v>
                </c:pt>
                <c:pt idx="872">
                  <c:v>301.83440000000002</c:v>
                </c:pt>
                <c:pt idx="873">
                  <c:v>307.01299999999998</c:v>
                </c:pt>
                <c:pt idx="874">
                  <c:v>305.03649999999999</c:v>
                </c:pt>
                <c:pt idx="875">
                  <c:v>303.4058</c:v>
                </c:pt>
                <c:pt idx="876">
                  <c:v>308.65359999999998</c:v>
                </c:pt>
                <c:pt idx="877">
                  <c:v>306.47930000000002</c:v>
                </c:pt>
                <c:pt idx="878">
                  <c:v>305.35270000000003</c:v>
                </c:pt>
                <c:pt idx="879">
                  <c:v>305.83690000000001</c:v>
                </c:pt>
                <c:pt idx="880">
                  <c:v>308.09019999999998</c:v>
                </c:pt>
                <c:pt idx="881">
                  <c:v>311.00220000000002</c:v>
                </c:pt>
                <c:pt idx="882">
                  <c:v>315.47899999999998</c:v>
                </c:pt>
                <c:pt idx="883">
                  <c:v>315.30079999999998</c:v>
                </c:pt>
                <c:pt idx="884">
                  <c:v>318.11360000000002</c:v>
                </c:pt>
                <c:pt idx="885">
                  <c:v>312.25020000000001</c:v>
                </c:pt>
                <c:pt idx="886">
                  <c:v>310.85359999999997</c:v>
                </c:pt>
                <c:pt idx="887">
                  <c:v>322.80840000000001</c:v>
                </c:pt>
                <c:pt idx="888">
                  <c:v>329.71190000000001</c:v>
                </c:pt>
                <c:pt idx="889">
                  <c:v>328.04790000000003</c:v>
                </c:pt>
                <c:pt idx="890">
                  <c:v>325.25490000000002</c:v>
                </c:pt>
                <c:pt idx="891">
                  <c:v>329.40480000000002</c:v>
                </c:pt>
                <c:pt idx="892">
                  <c:v>332.19779999999997</c:v>
                </c:pt>
                <c:pt idx="893">
                  <c:v>332.73270000000002</c:v>
                </c:pt>
                <c:pt idx="894">
                  <c:v>330.49430000000001</c:v>
                </c:pt>
                <c:pt idx="895">
                  <c:v>320.29259999999999</c:v>
                </c:pt>
                <c:pt idx="896">
                  <c:v>322.15469999999999</c:v>
                </c:pt>
                <c:pt idx="897">
                  <c:v>323.67009999999999</c:v>
                </c:pt>
                <c:pt idx="898">
                  <c:v>328.68180000000001</c:v>
                </c:pt>
                <c:pt idx="899">
                  <c:v>331.0985</c:v>
                </c:pt>
                <c:pt idx="900">
                  <c:v>334.11939999999998</c:v>
                </c:pt>
                <c:pt idx="901">
                  <c:v>344.77670000000001</c:v>
                </c:pt>
                <c:pt idx="902">
                  <c:v>339.06169999999997</c:v>
                </c:pt>
                <c:pt idx="903">
                  <c:v>334.82260000000002</c:v>
                </c:pt>
                <c:pt idx="904">
                  <c:v>330.37540000000001</c:v>
                </c:pt>
                <c:pt idx="905">
                  <c:v>336.4667</c:v>
                </c:pt>
                <c:pt idx="906">
                  <c:v>331.82139999999998</c:v>
                </c:pt>
                <c:pt idx="907">
                  <c:v>325.46280000000002</c:v>
                </c:pt>
                <c:pt idx="908">
                  <c:v>331.37580000000003</c:v>
                </c:pt>
                <c:pt idx="909">
                  <c:v>332.64359999999999</c:v>
                </c:pt>
                <c:pt idx="910">
                  <c:v>331.85120000000001</c:v>
                </c:pt>
                <c:pt idx="911">
                  <c:v>337.28879999999998</c:v>
                </c:pt>
                <c:pt idx="912">
                  <c:v>334.76319999999998</c:v>
                </c:pt>
                <c:pt idx="913">
                  <c:v>334.92160000000001</c:v>
                </c:pt>
                <c:pt idx="914">
                  <c:v>338.01190000000003</c:v>
                </c:pt>
                <c:pt idx="915">
                  <c:v>334.00049999999999</c:v>
                </c:pt>
                <c:pt idx="916">
                  <c:v>328.66199999999998</c:v>
                </c:pt>
                <c:pt idx="917">
                  <c:v>329.29579999999999</c:v>
                </c:pt>
                <c:pt idx="918">
                  <c:v>333.98070000000001</c:v>
                </c:pt>
                <c:pt idx="919">
                  <c:v>339.3886</c:v>
                </c:pt>
                <c:pt idx="920">
                  <c:v>341.94389999999999</c:v>
                </c:pt>
                <c:pt idx="921">
                  <c:v>342.42930000000001</c:v>
                </c:pt>
                <c:pt idx="922">
                  <c:v>356.05790000000002</c:v>
                </c:pt>
                <c:pt idx="923">
                  <c:v>351.69</c:v>
                </c:pt>
                <c:pt idx="924">
                  <c:v>343.55840000000001</c:v>
                </c:pt>
                <c:pt idx="925">
                  <c:v>340.488</c:v>
                </c:pt>
                <c:pt idx="926">
                  <c:v>341.8152</c:v>
                </c:pt>
                <c:pt idx="927">
                  <c:v>347.62920000000003</c:v>
                </c:pt>
                <c:pt idx="928">
                  <c:v>334.5453</c:v>
                </c:pt>
                <c:pt idx="929">
                  <c:v>327.56259999999997</c:v>
                </c:pt>
                <c:pt idx="930">
                  <c:v>335.13959999999997</c:v>
                </c:pt>
                <c:pt idx="931">
                  <c:v>332.71289999999999</c:v>
                </c:pt>
                <c:pt idx="932">
                  <c:v>333.12889999999999</c:v>
                </c:pt>
                <c:pt idx="933">
                  <c:v>324.37329999999997</c:v>
                </c:pt>
                <c:pt idx="934">
                  <c:v>323.54129999999998</c:v>
                </c:pt>
                <c:pt idx="935">
                  <c:v>324.6506</c:v>
                </c:pt>
                <c:pt idx="936">
                  <c:v>326.95839999999998</c:v>
                </c:pt>
                <c:pt idx="937">
                  <c:v>322.93709999999999</c:v>
                </c:pt>
                <c:pt idx="938">
                  <c:v>319.15359999999998</c:v>
                </c:pt>
                <c:pt idx="939">
                  <c:v>319.84699999999998</c:v>
                </c:pt>
                <c:pt idx="940">
                  <c:v>317.94529999999997</c:v>
                </c:pt>
                <c:pt idx="941">
                  <c:v>320.94639999999998</c:v>
                </c:pt>
                <c:pt idx="942">
                  <c:v>318.78719999999998</c:v>
                </c:pt>
                <c:pt idx="943">
                  <c:v>318.01299999999998</c:v>
                </c:pt>
                <c:pt idx="944">
                  <c:v>314.51920000000001</c:v>
                </c:pt>
                <c:pt idx="945">
                  <c:v>314.12220000000002</c:v>
                </c:pt>
                <c:pt idx="946">
                  <c:v>319.48200000000003</c:v>
                </c:pt>
                <c:pt idx="947">
                  <c:v>320.05759999999998</c:v>
                </c:pt>
                <c:pt idx="948">
                  <c:v>324.56380000000001</c:v>
                </c:pt>
                <c:pt idx="949">
                  <c:v>317.58620000000002</c:v>
                </c:pt>
                <c:pt idx="950">
                  <c:v>320.57380000000001</c:v>
                </c:pt>
                <c:pt idx="951">
                  <c:v>321.28840000000002</c:v>
                </c:pt>
                <c:pt idx="952">
                  <c:v>325.9633</c:v>
                </c:pt>
                <c:pt idx="953">
                  <c:v>326.34050000000002</c:v>
                </c:pt>
                <c:pt idx="954">
                  <c:v>325.31819999999999</c:v>
                </c:pt>
                <c:pt idx="955">
                  <c:v>326.2115</c:v>
                </c:pt>
                <c:pt idx="956">
                  <c:v>331.065</c:v>
                </c:pt>
                <c:pt idx="957">
                  <c:v>330.4</c:v>
                </c:pt>
                <c:pt idx="958">
                  <c:v>327.45209999999997</c:v>
                </c:pt>
                <c:pt idx="959">
                  <c:v>331.77969999999999</c:v>
                </c:pt>
                <c:pt idx="960">
                  <c:v>335.42230000000001</c:v>
                </c:pt>
                <c:pt idx="961">
                  <c:v>329.29820000000001</c:v>
                </c:pt>
                <c:pt idx="962">
                  <c:v>333.55630000000002</c:v>
                </c:pt>
                <c:pt idx="963">
                  <c:v>336.17669999999998</c:v>
                </c:pt>
                <c:pt idx="964">
                  <c:v>327.75979999999998</c:v>
                </c:pt>
                <c:pt idx="965">
                  <c:v>326.60849999999999</c:v>
                </c:pt>
                <c:pt idx="966">
                  <c:v>326.20150000000001</c:v>
                </c:pt>
                <c:pt idx="967">
                  <c:v>318.3802</c:v>
                </c:pt>
                <c:pt idx="968">
                  <c:v>317.14940000000001</c:v>
                </c:pt>
                <c:pt idx="969">
                  <c:v>314.64819999999997</c:v>
                </c:pt>
                <c:pt idx="970">
                  <c:v>315.17430000000002</c:v>
                </c:pt>
                <c:pt idx="971">
                  <c:v>309.81450000000001</c:v>
                </c:pt>
                <c:pt idx="972">
                  <c:v>310.4597</c:v>
                </c:pt>
                <c:pt idx="973">
                  <c:v>311.30340000000001</c:v>
                </c:pt>
                <c:pt idx="974">
                  <c:v>313.39760000000001</c:v>
                </c:pt>
                <c:pt idx="975">
                  <c:v>319.40249999999997</c:v>
                </c:pt>
                <c:pt idx="976">
                  <c:v>311.05520000000001</c:v>
                </c:pt>
                <c:pt idx="977">
                  <c:v>316.58370000000002</c:v>
                </c:pt>
                <c:pt idx="978">
                  <c:v>316.98070000000001</c:v>
                </c:pt>
                <c:pt idx="979">
                  <c:v>324.82190000000003</c:v>
                </c:pt>
                <c:pt idx="980">
                  <c:v>327.36279999999999</c:v>
                </c:pt>
                <c:pt idx="981">
                  <c:v>325.94349999999997</c:v>
                </c:pt>
                <c:pt idx="982">
                  <c:v>329.9434</c:v>
                </c:pt>
                <c:pt idx="983">
                  <c:v>328.69279999999998</c:v>
                </c:pt>
                <c:pt idx="984">
                  <c:v>325.28840000000002</c:v>
                </c:pt>
                <c:pt idx="985">
                  <c:v>330.16180000000003</c:v>
                </c:pt>
                <c:pt idx="986">
                  <c:v>329.58609999999999</c:v>
                </c:pt>
                <c:pt idx="987">
                  <c:v>327.6506</c:v>
                </c:pt>
                <c:pt idx="988">
                  <c:v>328.85160000000002</c:v>
                </c:pt>
                <c:pt idx="989">
                  <c:v>324.23630000000003</c:v>
                </c:pt>
                <c:pt idx="990">
                  <c:v>326.86649999999997</c:v>
                </c:pt>
                <c:pt idx="991">
                  <c:v>328.0675</c:v>
                </c:pt>
                <c:pt idx="992">
                  <c:v>338.13200000000001</c:v>
                </c:pt>
                <c:pt idx="993">
                  <c:v>325.44720000000001</c:v>
                </c:pt>
                <c:pt idx="994">
                  <c:v>327.3528</c:v>
                </c:pt>
                <c:pt idx="995">
                  <c:v>334.79700000000003</c:v>
                </c:pt>
                <c:pt idx="996">
                  <c:v>335.59100000000001</c:v>
                </c:pt>
                <c:pt idx="997">
                  <c:v>343.49169999999998</c:v>
                </c:pt>
                <c:pt idx="998">
                  <c:v>345.72500000000002</c:v>
                </c:pt>
                <c:pt idx="999">
                  <c:v>350.17160000000001</c:v>
                </c:pt>
                <c:pt idx="1000">
                  <c:v>353.87380000000002</c:v>
                </c:pt>
                <c:pt idx="1001">
                  <c:v>357.84399999999999</c:v>
                </c:pt>
                <c:pt idx="1002">
                  <c:v>360.4941</c:v>
                </c:pt>
                <c:pt idx="1003">
                  <c:v>358.00279999999998</c:v>
                </c:pt>
                <c:pt idx="1004">
                  <c:v>366.91590000000002</c:v>
                </c:pt>
                <c:pt idx="1005">
                  <c:v>363.94819999999999</c:v>
                </c:pt>
                <c:pt idx="1006">
                  <c:v>367.51139999999998</c:v>
                </c:pt>
                <c:pt idx="1007">
                  <c:v>367.66059999999999</c:v>
                </c:pt>
                <c:pt idx="1008">
                  <c:v>374.12529999999998</c:v>
                </c:pt>
                <c:pt idx="1009">
                  <c:v>367.83969999999999</c:v>
                </c:pt>
                <c:pt idx="1010">
                  <c:v>375.38839999999999</c:v>
                </c:pt>
                <c:pt idx="1011">
                  <c:v>371.0421</c:v>
                </c:pt>
                <c:pt idx="1012">
                  <c:v>375.7962</c:v>
                </c:pt>
                <c:pt idx="1013">
                  <c:v>375.3784</c:v>
                </c:pt>
                <c:pt idx="1014">
                  <c:v>376.55200000000002</c:v>
                </c:pt>
                <c:pt idx="1015">
                  <c:v>380.6198</c:v>
                </c:pt>
                <c:pt idx="1016">
                  <c:v>376.79070000000002</c:v>
                </c:pt>
                <c:pt idx="1017">
                  <c:v>376.85039999999998</c:v>
                </c:pt>
                <c:pt idx="1018">
                  <c:v>372.47430000000003</c:v>
                </c:pt>
                <c:pt idx="1019">
                  <c:v>367.13350000000003</c:v>
                </c:pt>
                <c:pt idx="1020">
                  <c:v>370.49509999999998</c:v>
                </c:pt>
                <c:pt idx="1021">
                  <c:v>366.79539999999997</c:v>
                </c:pt>
                <c:pt idx="1022">
                  <c:v>368.93369999999999</c:v>
                </c:pt>
                <c:pt idx="1023">
                  <c:v>372.19580000000002</c:v>
                </c:pt>
                <c:pt idx="1024">
                  <c:v>369.2817</c:v>
                </c:pt>
                <c:pt idx="1025">
                  <c:v>372.34500000000003</c:v>
                </c:pt>
                <c:pt idx="1026">
                  <c:v>372.33510000000001</c:v>
                </c:pt>
                <c:pt idx="1027">
                  <c:v>363.9409</c:v>
                </c:pt>
                <c:pt idx="1028">
                  <c:v>368.7149</c:v>
                </c:pt>
                <c:pt idx="1029">
                  <c:v>370.62439999999998</c:v>
                </c:pt>
                <c:pt idx="1030">
                  <c:v>371.23110000000003</c:v>
                </c:pt>
                <c:pt idx="1031">
                  <c:v>368.60539999999997</c:v>
                </c:pt>
                <c:pt idx="1032">
                  <c:v>371.50959999999998</c:v>
                </c:pt>
                <c:pt idx="1033">
                  <c:v>372.54390000000001</c:v>
                </c:pt>
                <c:pt idx="1034">
                  <c:v>372.62349999999998</c:v>
                </c:pt>
                <c:pt idx="1035">
                  <c:v>372.0367</c:v>
                </c:pt>
                <c:pt idx="1036">
                  <c:v>373.24009999999998</c:v>
                </c:pt>
                <c:pt idx="1037">
                  <c:v>373.99599999999998</c:v>
                </c:pt>
                <c:pt idx="1038">
                  <c:v>368.85410000000002</c:v>
                </c:pt>
                <c:pt idx="1039">
                  <c:v>368.5856</c:v>
                </c:pt>
                <c:pt idx="1040">
                  <c:v>365.94</c:v>
                </c:pt>
                <c:pt idx="1041">
                  <c:v>365.75099999999998</c:v>
                </c:pt>
                <c:pt idx="1042">
                  <c:v>372.65339999999998</c:v>
                </c:pt>
                <c:pt idx="1043">
                  <c:v>373.7473</c:v>
                </c:pt>
                <c:pt idx="1044">
                  <c:v>380.68939999999998</c:v>
                </c:pt>
                <c:pt idx="1045">
                  <c:v>382.53930000000003</c:v>
                </c:pt>
                <c:pt idx="1046">
                  <c:v>386.35840000000002</c:v>
                </c:pt>
                <c:pt idx="1047">
                  <c:v>388.14870000000002</c:v>
                </c:pt>
                <c:pt idx="1048">
                  <c:v>387.35300000000001</c:v>
                </c:pt>
                <c:pt idx="1049">
                  <c:v>391.72910000000002</c:v>
                </c:pt>
                <c:pt idx="1050">
                  <c:v>396.50299999999999</c:v>
                </c:pt>
                <c:pt idx="1051">
                  <c:v>394.35480000000001</c:v>
                </c:pt>
                <c:pt idx="1052">
                  <c:v>396.73180000000002</c:v>
                </c:pt>
                <c:pt idx="1053">
                  <c:v>400.37189999999998</c:v>
                </c:pt>
                <c:pt idx="1054">
                  <c:v>402.66930000000002</c:v>
                </c:pt>
                <c:pt idx="1055">
                  <c:v>401.73439999999999</c:v>
                </c:pt>
                <c:pt idx="1056">
                  <c:v>407.49290000000002</c:v>
                </c:pt>
                <c:pt idx="1057">
                  <c:v>406.3691</c:v>
                </c:pt>
                <c:pt idx="1058">
                  <c:v>395.41890000000001</c:v>
                </c:pt>
                <c:pt idx="1059">
                  <c:v>401.58519999999999</c:v>
                </c:pt>
                <c:pt idx="1060">
                  <c:v>408.98480000000001</c:v>
                </c:pt>
                <c:pt idx="1061">
                  <c:v>403.44499999999999</c:v>
                </c:pt>
                <c:pt idx="1062">
                  <c:v>403.28590000000003</c:v>
                </c:pt>
                <c:pt idx="1063">
                  <c:v>411.79939999999999</c:v>
                </c:pt>
                <c:pt idx="1064">
                  <c:v>411.85899999999998</c:v>
                </c:pt>
                <c:pt idx="1065">
                  <c:v>418.26400000000001</c:v>
                </c:pt>
                <c:pt idx="1066">
                  <c:v>413.00279999999998</c:v>
                </c:pt>
                <c:pt idx="1067">
                  <c:v>404.1114</c:v>
                </c:pt>
                <c:pt idx="1068">
                  <c:v>408.01729999999998</c:v>
                </c:pt>
                <c:pt idx="1069">
                  <c:v>405.09780000000001</c:v>
                </c:pt>
                <c:pt idx="1070">
                  <c:v>402.60680000000002</c:v>
                </c:pt>
                <c:pt idx="1071">
                  <c:v>401.34140000000002</c:v>
                </c:pt>
                <c:pt idx="1072">
                  <c:v>400.73360000000002</c:v>
                </c:pt>
                <c:pt idx="1073">
                  <c:v>410.16950000000003</c:v>
                </c:pt>
                <c:pt idx="1074">
                  <c:v>408.86430000000001</c:v>
                </c:pt>
                <c:pt idx="1075">
                  <c:v>406.07429999999999</c:v>
                </c:pt>
                <c:pt idx="1076">
                  <c:v>406.0145</c:v>
                </c:pt>
                <c:pt idx="1077">
                  <c:v>406.25369999999998</c:v>
                </c:pt>
                <c:pt idx="1078">
                  <c:v>412.1524</c:v>
                </c:pt>
                <c:pt idx="1079">
                  <c:v>414.00569999999999</c:v>
                </c:pt>
                <c:pt idx="1080">
                  <c:v>413.42779999999999</c:v>
                </c:pt>
                <c:pt idx="1081">
                  <c:v>401.20190000000002</c:v>
                </c:pt>
                <c:pt idx="1082">
                  <c:v>400.64389999999997</c:v>
                </c:pt>
                <c:pt idx="1083">
                  <c:v>407.66860000000003</c:v>
                </c:pt>
                <c:pt idx="1084">
                  <c:v>404.75909999999999</c:v>
                </c:pt>
                <c:pt idx="1085">
                  <c:v>403.0652</c:v>
                </c:pt>
                <c:pt idx="1086">
                  <c:v>413.78649999999999</c:v>
                </c:pt>
                <c:pt idx="1087">
                  <c:v>413.6071</c:v>
                </c:pt>
                <c:pt idx="1088">
                  <c:v>423.69069999999999</c:v>
                </c:pt>
                <c:pt idx="1089">
                  <c:v>414.92239999999998</c:v>
                </c:pt>
                <c:pt idx="1090">
                  <c:v>415.81920000000002</c:v>
                </c:pt>
                <c:pt idx="1091">
                  <c:v>419.89440000000002</c:v>
                </c:pt>
                <c:pt idx="1092">
                  <c:v>423.70069999999998</c:v>
                </c:pt>
                <c:pt idx="1093">
                  <c:v>427.82580000000002</c:v>
                </c:pt>
                <c:pt idx="1094">
                  <c:v>427.19810000000001</c:v>
                </c:pt>
                <c:pt idx="1095">
                  <c:v>421.33920000000001</c:v>
                </c:pt>
                <c:pt idx="1096">
                  <c:v>420.13350000000003</c:v>
                </c:pt>
                <c:pt idx="1097">
                  <c:v>419.91430000000003</c:v>
                </c:pt>
                <c:pt idx="1098">
                  <c:v>419.20690000000002</c:v>
                </c:pt>
                <c:pt idx="1099">
                  <c:v>423.04309999999998</c:v>
                </c:pt>
                <c:pt idx="1100">
                  <c:v>419.92430000000002</c:v>
                </c:pt>
                <c:pt idx="1101">
                  <c:v>418.93790000000001</c:v>
                </c:pt>
                <c:pt idx="1102">
                  <c:v>416.37709999999998</c:v>
                </c:pt>
                <c:pt idx="1103">
                  <c:v>423.98970000000003</c:v>
                </c:pt>
                <c:pt idx="1104">
                  <c:v>423.06299999999999</c:v>
                </c:pt>
                <c:pt idx="1105">
                  <c:v>424.74689999999998</c:v>
                </c:pt>
                <c:pt idx="1106">
                  <c:v>421.73779999999999</c:v>
                </c:pt>
                <c:pt idx="1107">
                  <c:v>426.39100000000002</c:v>
                </c:pt>
                <c:pt idx="1108">
                  <c:v>420.3827</c:v>
                </c:pt>
                <c:pt idx="1109">
                  <c:v>412.1524</c:v>
                </c:pt>
                <c:pt idx="1110">
                  <c:v>413.089</c:v>
                </c:pt>
                <c:pt idx="1111">
                  <c:v>410.35890000000001</c:v>
                </c:pt>
                <c:pt idx="1112">
                  <c:v>402.81610000000001</c:v>
                </c:pt>
                <c:pt idx="1113">
                  <c:v>397.68459999999999</c:v>
                </c:pt>
                <c:pt idx="1114">
                  <c:v>399.51799999999997</c:v>
                </c:pt>
                <c:pt idx="1115">
                  <c:v>406.10419999999999</c:v>
                </c:pt>
                <c:pt idx="1116">
                  <c:v>407.58879999999999</c:v>
                </c:pt>
                <c:pt idx="1117">
                  <c:v>397.60489999999999</c:v>
                </c:pt>
                <c:pt idx="1118">
                  <c:v>404.8587</c:v>
                </c:pt>
                <c:pt idx="1119">
                  <c:v>400.80329999999998</c:v>
                </c:pt>
                <c:pt idx="1120">
                  <c:v>387.9298</c:v>
                </c:pt>
                <c:pt idx="1121">
                  <c:v>393.51960000000003</c:v>
                </c:pt>
                <c:pt idx="1122">
                  <c:v>396.4092</c:v>
                </c:pt>
                <c:pt idx="1123">
                  <c:v>405.19749999999999</c:v>
                </c:pt>
                <c:pt idx="1124">
                  <c:v>412.05279999999999</c:v>
                </c:pt>
                <c:pt idx="1125">
                  <c:v>407.86790000000002</c:v>
                </c:pt>
                <c:pt idx="1126">
                  <c:v>409.06349999999998</c:v>
                </c:pt>
                <c:pt idx="1127">
                  <c:v>410.83710000000002</c:v>
                </c:pt>
                <c:pt idx="1128">
                  <c:v>413.2484</c:v>
                </c:pt>
                <c:pt idx="1129">
                  <c:v>412.2321</c:v>
                </c:pt>
                <c:pt idx="1130">
                  <c:v>415.06189999999998</c:v>
                </c:pt>
                <c:pt idx="1131">
                  <c:v>422.31880000000001</c:v>
                </c:pt>
                <c:pt idx="1132">
                  <c:v>420.23259999999999</c:v>
                </c:pt>
                <c:pt idx="1133">
                  <c:v>419.45389999999998</c:v>
                </c:pt>
                <c:pt idx="1134">
                  <c:v>424.57470000000001</c:v>
                </c:pt>
                <c:pt idx="1135">
                  <c:v>428.2681</c:v>
                </c:pt>
                <c:pt idx="1136">
                  <c:v>429.74540000000002</c:v>
                </c:pt>
                <c:pt idx="1137">
                  <c:v>426.23180000000002</c:v>
                </c:pt>
                <c:pt idx="1138">
                  <c:v>429.3861</c:v>
                </c:pt>
                <c:pt idx="1139">
                  <c:v>429.54579999999999</c:v>
                </c:pt>
                <c:pt idx="1140">
                  <c:v>428.39789999999999</c:v>
                </c:pt>
                <c:pt idx="1141">
                  <c:v>413.92399999999998</c:v>
                </c:pt>
                <c:pt idx="1142">
                  <c:v>414.38310000000001</c:v>
                </c:pt>
                <c:pt idx="1143">
                  <c:v>412.77600000000001</c:v>
                </c:pt>
                <c:pt idx="1144">
                  <c:v>415.32139999999998</c:v>
                </c:pt>
                <c:pt idx="1145">
                  <c:v>423.24709999999999</c:v>
                </c:pt>
                <c:pt idx="1146">
                  <c:v>423.75619999999998</c:v>
                </c:pt>
                <c:pt idx="1147">
                  <c:v>423.0874</c:v>
                </c:pt>
                <c:pt idx="1148">
                  <c:v>427.10019999999997</c:v>
                </c:pt>
                <c:pt idx="1149">
                  <c:v>431.9015</c:v>
                </c:pt>
                <c:pt idx="1150">
                  <c:v>440.26639999999998</c:v>
                </c:pt>
                <c:pt idx="1151">
                  <c:v>440.78550000000001</c:v>
                </c:pt>
                <c:pt idx="1152">
                  <c:v>441.77370000000002</c:v>
                </c:pt>
                <c:pt idx="1153">
                  <c:v>447.56330000000003</c:v>
                </c:pt>
                <c:pt idx="1154">
                  <c:v>445.53699999999998</c:v>
                </c:pt>
                <c:pt idx="1155">
                  <c:v>444.8981</c:v>
                </c:pt>
                <c:pt idx="1156">
                  <c:v>448.9708</c:v>
                </c:pt>
                <c:pt idx="1157">
                  <c:v>446.8646</c:v>
                </c:pt>
                <c:pt idx="1158">
                  <c:v>450.13869999999997</c:v>
                </c:pt>
                <c:pt idx="1159">
                  <c:v>451.34649999999999</c:v>
                </c:pt>
                <c:pt idx="1160">
                  <c:v>452.03519999999997</c:v>
                </c:pt>
                <c:pt idx="1161">
                  <c:v>446.14589999999998</c:v>
                </c:pt>
                <c:pt idx="1162">
                  <c:v>455.9083</c:v>
                </c:pt>
                <c:pt idx="1163">
                  <c:v>458.45370000000003</c:v>
                </c:pt>
                <c:pt idx="1164">
                  <c:v>459.94099999999997</c:v>
                </c:pt>
                <c:pt idx="1165">
                  <c:v>466.71879999999999</c:v>
                </c:pt>
                <c:pt idx="1166">
                  <c:v>465.40120000000002</c:v>
                </c:pt>
                <c:pt idx="1167">
                  <c:v>458.71319999999997</c:v>
                </c:pt>
                <c:pt idx="1168">
                  <c:v>465.41109999999998</c:v>
                </c:pt>
                <c:pt idx="1169">
                  <c:v>453.88189999999997</c:v>
                </c:pt>
                <c:pt idx="1170">
                  <c:v>452.73399999999998</c:v>
                </c:pt>
                <c:pt idx="1171">
                  <c:v>453.14319999999998</c:v>
                </c:pt>
                <c:pt idx="1172">
                  <c:v>448.71120000000002</c:v>
                </c:pt>
                <c:pt idx="1173">
                  <c:v>442.72199999999998</c:v>
                </c:pt>
                <c:pt idx="1174">
                  <c:v>439.57769999999999</c:v>
                </c:pt>
                <c:pt idx="1175">
                  <c:v>436.32350000000002</c:v>
                </c:pt>
                <c:pt idx="1176">
                  <c:v>442.1431</c:v>
                </c:pt>
                <c:pt idx="1177">
                  <c:v>444.04969999999997</c:v>
                </c:pt>
                <c:pt idx="1178">
                  <c:v>428.12830000000002</c:v>
                </c:pt>
                <c:pt idx="1179">
                  <c:v>417.6472</c:v>
                </c:pt>
                <c:pt idx="1180">
                  <c:v>424.50490000000002</c:v>
                </c:pt>
                <c:pt idx="1181">
                  <c:v>425.9622</c:v>
                </c:pt>
                <c:pt idx="1182">
                  <c:v>422.15910000000002</c:v>
                </c:pt>
                <c:pt idx="1183">
                  <c:v>417.59730000000002</c:v>
                </c:pt>
                <c:pt idx="1184">
                  <c:v>416.35950000000003</c:v>
                </c:pt>
                <c:pt idx="1185">
                  <c:v>407.755</c:v>
                </c:pt>
                <c:pt idx="1186">
                  <c:v>394.4391</c:v>
                </c:pt>
                <c:pt idx="1187">
                  <c:v>398.89100000000002</c:v>
                </c:pt>
                <c:pt idx="1188">
                  <c:v>397.71319999999997</c:v>
                </c:pt>
                <c:pt idx="1189">
                  <c:v>401.96550000000002</c:v>
                </c:pt>
                <c:pt idx="1190">
                  <c:v>405.28949999999998</c:v>
                </c:pt>
                <c:pt idx="1191">
                  <c:v>406.07810000000001</c:v>
                </c:pt>
                <c:pt idx="1192">
                  <c:v>413.26510000000002</c:v>
                </c:pt>
                <c:pt idx="1193">
                  <c:v>416.11</c:v>
                </c:pt>
                <c:pt idx="1194">
                  <c:v>421.03</c:v>
                </c:pt>
                <c:pt idx="1195">
                  <c:v>418.47</c:v>
                </c:pt>
                <c:pt idx="1196">
                  <c:v>421.53</c:v>
                </c:pt>
                <c:pt idx="1197">
                  <c:v>424.8</c:v>
                </c:pt>
                <c:pt idx="1198">
                  <c:v>424.14</c:v>
                </c:pt>
                <c:pt idx="1199">
                  <c:v>415.55</c:v>
                </c:pt>
                <c:pt idx="1200">
                  <c:v>416.79</c:v>
                </c:pt>
                <c:pt idx="1201">
                  <c:v>413.49</c:v>
                </c:pt>
                <c:pt idx="1202">
                  <c:v>413.84</c:v>
                </c:pt>
                <c:pt idx="1203">
                  <c:v>410.6</c:v>
                </c:pt>
                <c:pt idx="1204">
                  <c:v>413.12</c:v>
                </c:pt>
                <c:pt idx="1205">
                  <c:v>417.14</c:v>
                </c:pt>
                <c:pt idx="1206">
                  <c:v>409.44</c:v>
                </c:pt>
                <c:pt idx="1207">
                  <c:v>408.9</c:v>
                </c:pt>
                <c:pt idx="1208">
                  <c:v>408.39</c:v>
                </c:pt>
                <c:pt idx="1209">
                  <c:v>401.7</c:v>
                </c:pt>
                <c:pt idx="1210">
                  <c:v>405.72</c:v>
                </c:pt>
                <c:pt idx="1211">
                  <c:v>414.2</c:v>
                </c:pt>
                <c:pt idx="1212">
                  <c:v>423.04</c:v>
                </c:pt>
                <c:pt idx="1213">
                  <c:v>427</c:v>
                </c:pt>
                <c:pt idx="1214">
                  <c:v>430.59</c:v>
                </c:pt>
                <c:pt idx="1215">
                  <c:v>431.34</c:v>
                </c:pt>
                <c:pt idx="1216">
                  <c:v>435.15</c:v>
                </c:pt>
                <c:pt idx="1217">
                  <c:v>430.81</c:v>
                </c:pt>
                <c:pt idx="1218">
                  <c:v>438.69</c:v>
                </c:pt>
                <c:pt idx="1219">
                  <c:v>435.27</c:v>
                </c:pt>
                <c:pt idx="1220">
                  <c:v>433.51</c:v>
                </c:pt>
                <c:pt idx="1221">
                  <c:v>429.17</c:v>
                </c:pt>
                <c:pt idx="1222">
                  <c:v>432.11</c:v>
                </c:pt>
                <c:pt idx="1223">
                  <c:v>431.31</c:v>
                </c:pt>
                <c:pt idx="1224">
                  <c:v>428.02</c:v>
                </c:pt>
                <c:pt idx="1225">
                  <c:v>430.3</c:v>
                </c:pt>
                <c:pt idx="1226">
                  <c:v>420.69</c:v>
                </c:pt>
                <c:pt idx="1227">
                  <c:v>417.13</c:v>
                </c:pt>
                <c:pt idx="1228">
                  <c:v>416.54</c:v>
                </c:pt>
                <c:pt idx="1229">
                  <c:v>416.06</c:v>
                </c:pt>
                <c:pt idx="1230">
                  <c:v>409.54</c:v>
                </c:pt>
                <c:pt idx="1231">
                  <c:v>414.71</c:v>
                </c:pt>
                <c:pt idx="1232">
                  <c:v>417.46</c:v>
                </c:pt>
                <c:pt idx="1233">
                  <c:v>415.84</c:v>
                </c:pt>
                <c:pt idx="1234">
                  <c:v>416.32</c:v>
                </c:pt>
                <c:pt idx="1235">
                  <c:v>419.14</c:v>
                </c:pt>
                <c:pt idx="1236">
                  <c:v>418.74</c:v>
                </c:pt>
                <c:pt idx="1237">
                  <c:v>416.12</c:v>
                </c:pt>
                <c:pt idx="1238">
                  <c:v>416.72</c:v>
                </c:pt>
                <c:pt idx="1239">
                  <c:v>418.16</c:v>
                </c:pt>
                <c:pt idx="1240">
                  <c:v>418.78</c:v>
                </c:pt>
                <c:pt idx="1241">
                  <c:v>427.51</c:v>
                </c:pt>
                <c:pt idx="1242">
                  <c:v>424.6</c:v>
                </c:pt>
                <c:pt idx="1243">
                  <c:v>424.73</c:v>
                </c:pt>
                <c:pt idx="1244">
                  <c:v>428.15</c:v>
                </c:pt>
                <c:pt idx="1245">
                  <c:v>426.59</c:v>
                </c:pt>
                <c:pt idx="1246">
                  <c:v>431.95</c:v>
                </c:pt>
                <c:pt idx="1247">
                  <c:v>432.53</c:v>
                </c:pt>
                <c:pt idx="1248">
                  <c:v>406.35</c:v>
                </c:pt>
                <c:pt idx="1249">
                  <c:v>410.37</c:v>
                </c:pt>
                <c:pt idx="1250">
                  <c:v>408.46</c:v>
                </c:pt>
                <c:pt idx="1251">
                  <c:v>411.46</c:v>
                </c:pt>
                <c:pt idx="1252">
                  <c:v>420.18</c:v>
                </c:pt>
                <c:pt idx="1253">
                  <c:v>425.43</c:v>
                </c:pt>
                <c:pt idx="1254">
                  <c:v>422.54</c:v>
                </c:pt>
                <c:pt idx="1255">
                  <c:v>418.01</c:v>
                </c:pt>
                <c:pt idx="1256">
                  <c:v>423.03</c:v>
                </c:pt>
                <c:pt idx="1257">
                  <c:v>425.2</c:v>
                </c:pt>
              </c:numCache>
            </c:numRef>
          </c:val>
          <c:smooth val="0"/>
          <c:extLst>
            <c:ext xmlns:c16="http://schemas.microsoft.com/office/drawing/2014/chart" uri="{C3380CC4-5D6E-409C-BE32-E72D297353CC}">
              <c16:uniqueId val="{00000000-E21D-42E3-8110-A8549AF7460A}"/>
            </c:ext>
          </c:extLst>
        </c:ser>
        <c:ser>
          <c:idx val="1"/>
          <c:order val="1"/>
          <c:tx>
            <c:strRef>
              <c:f>MSFT!$C$1</c:f>
              <c:strCache>
                <c:ptCount val="1"/>
                <c:pt idx="0">
                  <c:v>Close</c:v>
                </c:pt>
              </c:strCache>
            </c:strRef>
          </c:tx>
          <c:spPr>
            <a:ln w="28575" cap="rnd">
              <a:solidFill>
                <a:schemeClr val="accent2"/>
              </a:solidFill>
              <a:round/>
            </a:ln>
            <a:effectLst/>
          </c:spPr>
          <c:marker>
            <c:symbol val="none"/>
          </c:marker>
          <c:cat>
            <c:numRef>
              <c:f>MSFT!$A$2:$A$1259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MSFT!$C$2:$C$1259</c:f>
              <c:numCache>
                <c:formatCode>General</c:formatCode>
                <c:ptCount val="1258"/>
                <c:pt idx="0">
                  <c:v>148.06</c:v>
                </c:pt>
                <c:pt idx="1">
                  <c:v>149.97</c:v>
                </c:pt>
                <c:pt idx="2">
                  <c:v>150.34</c:v>
                </c:pt>
                <c:pt idx="3">
                  <c:v>150.38999999999999</c:v>
                </c:pt>
                <c:pt idx="4">
                  <c:v>149.62</c:v>
                </c:pt>
                <c:pt idx="5">
                  <c:v>149.47999999999999</c:v>
                </c:pt>
                <c:pt idx="6">
                  <c:v>149.59</c:v>
                </c:pt>
                <c:pt idx="7">
                  <c:v>151.22999999999999</c:v>
                </c:pt>
                <c:pt idx="8">
                  <c:v>152.03</c:v>
                </c:pt>
                <c:pt idx="9">
                  <c:v>152.32</c:v>
                </c:pt>
                <c:pt idx="10">
                  <c:v>151.38</c:v>
                </c:pt>
                <c:pt idx="11">
                  <c:v>149.55000000000001</c:v>
                </c:pt>
                <c:pt idx="12">
                  <c:v>149.31</c:v>
                </c:pt>
                <c:pt idx="13">
                  <c:v>149.85</c:v>
                </c:pt>
                <c:pt idx="14">
                  <c:v>149.93</c:v>
                </c:pt>
                <c:pt idx="15">
                  <c:v>151.75</c:v>
                </c:pt>
                <c:pt idx="16">
                  <c:v>151.36000000000001</c:v>
                </c:pt>
                <c:pt idx="17">
                  <c:v>151.13</c:v>
                </c:pt>
                <c:pt idx="18">
                  <c:v>151.69999999999999</c:v>
                </c:pt>
                <c:pt idx="19">
                  <c:v>153.24</c:v>
                </c:pt>
                <c:pt idx="20">
                  <c:v>154.53</c:v>
                </c:pt>
                <c:pt idx="21">
                  <c:v>155.53</c:v>
                </c:pt>
                <c:pt idx="22">
                  <c:v>154.69</c:v>
                </c:pt>
                <c:pt idx="23">
                  <c:v>154.37</c:v>
                </c:pt>
                <c:pt idx="24">
                  <c:v>155.71</c:v>
                </c:pt>
                <c:pt idx="25">
                  <c:v>157.41</c:v>
                </c:pt>
                <c:pt idx="26">
                  <c:v>157.41</c:v>
                </c:pt>
                <c:pt idx="27">
                  <c:v>157.38</c:v>
                </c:pt>
                <c:pt idx="28">
                  <c:v>158.66999999999999</c:v>
                </c:pt>
                <c:pt idx="29">
                  <c:v>158.96</c:v>
                </c:pt>
                <c:pt idx="30">
                  <c:v>157.59</c:v>
                </c:pt>
                <c:pt idx="31">
                  <c:v>157.69999999999999</c:v>
                </c:pt>
                <c:pt idx="32">
                  <c:v>160.62</c:v>
                </c:pt>
                <c:pt idx="33">
                  <c:v>158.62</c:v>
                </c:pt>
                <c:pt idx="34">
                  <c:v>159.03</c:v>
                </c:pt>
                <c:pt idx="35">
                  <c:v>157.58000000000001</c:v>
                </c:pt>
                <c:pt idx="36">
                  <c:v>160.09</c:v>
                </c:pt>
                <c:pt idx="37">
                  <c:v>162.09</c:v>
                </c:pt>
                <c:pt idx="38">
                  <c:v>161.34</c:v>
                </c:pt>
                <c:pt idx="39">
                  <c:v>163.28</c:v>
                </c:pt>
                <c:pt idx="40">
                  <c:v>162.13</c:v>
                </c:pt>
                <c:pt idx="41">
                  <c:v>163.18</c:v>
                </c:pt>
                <c:pt idx="42">
                  <c:v>166.17</c:v>
                </c:pt>
                <c:pt idx="43">
                  <c:v>167.1</c:v>
                </c:pt>
                <c:pt idx="44">
                  <c:v>166.5</c:v>
                </c:pt>
                <c:pt idx="45">
                  <c:v>165.7</c:v>
                </c:pt>
                <c:pt idx="46">
                  <c:v>166.72</c:v>
                </c:pt>
                <c:pt idx="47">
                  <c:v>165.04</c:v>
                </c:pt>
                <c:pt idx="48">
                  <c:v>162.28</c:v>
                </c:pt>
                <c:pt idx="49">
                  <c:v>165.46</c:v>
                </c:pt>
                <c:pt idx="50">
                  <c:v>168.04</c:v>
                </c:pt>
                <c:pt idx="51">
                  <c:v>172.78</c:v>
                </c:pt>
                <c:pt idx="52">
                  <c:v>170.23</c:v>
                </c:pt>
                <c:pt idx="53">
                  <c:v>174.38</c:v>
                </c:pt>
                <c:pt idx="54">
                  <c:v>180.12</c:v>
                </c:pt>
                <c:pt idx="55">
                  <c:v>179.9</c:v>
                </c:pt>
                <c:pt idx="56">
                  <c:v>183.63</c:v>
                </c:pt>
                <c:pt idx="57">
                  <c:v>183.89</c:v>
                </c:pt>
                <c:pt idx="58">
                  <c:v>188.7</c:v>
                </c:pt>
                <c:pt idx="59">
                  <c:v>184.44</c:v>
                </c:pt>
                <c:pt idx="60">
                  <c:v>184.71</c:v>
                </c:pt>
                <c:pt idx="61">
                  <c:v>183.71</c:v>
                </c:pt>
                <c:pt idx="62">
                  <c:v>185.35</c:v>
                </c:pt>
                <c:pt idx="63">
                  <c:v>187.23</c:v>
                </c:pt>
                <c:pt idx="64">
                  <c:v>187.28</c:v>
                </c:pt>
                <c:pt idx="65">
                  <c:v>184.42</c:v>
                </c:pt>
                <c:pt idx="66">
                  <c:v>178.59</c:v>
                </c:pt>
                <c:pt idx="67">
                  <c:v>170.89</c:v>
                </c:pt>
                <c:pt idx="68">
                  <c:v>168.07</c:v>
                </c:pt>
                <c:pt idx="69">
                  <c:v>170.17</c:v>
                </c:pt>
                <c:pt idx="70">
                  <c:v>158.18</c:v>
                </c:pt>
                <c:pt idx="71">
                  <c:v>162.01</c:v>
                </c:pt>
                <c:pt idx="72">
                  <c:v>172.79</c:v>
                </c:pt>
                <c:pt idx="73">
                  <c:v>164.51</c:v>
                </c:pt>
                <c:pt idx="74">
                  <c:v>170.55</c:v>
                </c:pt>
                <c:pt idx="75">
                  <c:v>166.27</c:v>
                </c:pt>
                <c:pt idx="76">
                  <c:v>161.57</c:v>
                </c:pt>
                <c:pt idx="77">
                  <c:v>150.62</c:v>
                </c:pt>
                <c:pt idx="78">
                  <c:v>160.91999999999999</c:v>
                </c:pt>
                <c:pt idx="79">
                  <c:v>153.63</c:v>
                </c:pt>
                <c:pt idx="80">
                  <c:v>139.06</c:v>
                </c:pt>
                <c:pt idx="81">
                  <c:v>158.83000000000001</c:v>
                </c:pt>
                <c:pt idx="82">
                  <c:v>135.41999999999999</c:v>
                </c:pt>
                <c:pt idx="83">
                  <c:v>146.57</c:v>
                </c:pt>
                <c:pt idx="84">
                  <c:v>140.4</c:v>
                </c:pt>
                <c:pt idx="85">
                  <c:v>142.71</c:v>
                </c:pt>
                <c:pt idx="86">
                  <c:v>137.35</c:v>
                </c:pt>
                <c:pt idx="87">
                  <c:v>135.97999999999999</c:v>
                </c:pt>
                <c:pt idx="88">
                  <c:v>148.34</c:v>
                </c:pt>
                <c:pt idx="89">
                  <c:v>146.91999999999999</c:v>
                </c:pt>
                <c:pt idx="90">
                  <c:v>156.11000000000001</c:v>
                </c:pt>
                <c:pt idx="91">
                  <c:v>149.69999999999999</c:v>
                </c:pt>
                <c:pt idx="92">
                  <c:v>160.22999999999999</c:v>
                </c:pt>
                <c:pt idx="93">
                  <c:v>157.71</c:v>
                </c:pt>
                <c:pt idx="94">
                  <c:v>152.11000000000001</c:v>
                </c:pt>
                <c:pt idx="95">
                  <c:v>155.26</c:v>
                </c:pt>
                <c:pt idx="96">
                  <c:v>153.83000000000001</c:v>
                </c:pt>
                <c:pt idx="97">
                  <c:v>165.27</c:v>
                </c:pt>
                <c:pt idx="98">
                  <c:v>163.49</c:v>
                </c:pt>
                <c:pt idx="99">
                  <c:v>165.13</c:v>
                </c:pt>
                <c:pt idx="100">
                  <c:v>165.14</c:v>
                </c:pt>
                <c:pt idx="101">
                  <c:v>165.51</c:v>
                </c:pt>
                <c:pt idx="102">
                  <c:v>173.7</c:v>
                </c:pt>
                <c:pt idx="103">
                  <c:v>171.88</c:v>
                </c:pt>
                <c:pt idx="104">
                  <c:v>177.04</c:v>
                </c:pt>
                <c:pt idx="105">
                  <c:v>178.6</c:v>
                </c:pt>
                <c:pt idx="106">
                  <c:v>175.06</c:v>
                </c:pt>
                <c:pt idx="107">
                  <c:v>167.82</c:v>
                </c:pt>
                <c:pt idx="108">
                  <c:v>173.52</c:v>
                </c:pt>
                <c:pt idx="109">
                  <c:v>171.42</c:v>
                </c:pt>
                <c:pt idx="110">
                  <c:v>174.55</c:v>
                </c:pt>
                <c:pt idx="111">
                  <c:v>174.05</c:v>
                </c:pt>
                <c:pt idx="112">
                  <c:v>169.81</c:v>
                </c:pt>
                <c:pt idx="113">
                  <c:v>177.43</c:v>
                </c:pt>
                <c:pt idx="114">
                  <c:v>179.21</c:v>
                </c:pt>
                <c:pt idx="115">
                  <c:v>174.57</c:v>
                </c:pt>
                <c:pt idx="116">
                  <c:v>178.84</c:v>
                </c:pt>
                <c:pt idx="117">
                  <c:v>180.76</c:v>
                </c:pt>
                <c:pt idx="118">
                  <c:v>182.54</c:v>
                </c:pt>
                <c:pt idx="119">
                  <c:v>183.6</c:v>
                </c:pt>
                <c:pt idx="120">
                  <c:v>184.68</c:v>
                </c:pt>
                <c:pt idx="121">
                  <c:v>186.74</c:v>
                </c:pt>
                <c:pt idx="122">
                  <c:v>182.51</c:v>
                </c:pt>
                <c:pt idx="123">
                  <c:v>179.75</c:v>
                </c:pt>
                <c:pt idx="124">
                  <c:v>180.53</c:v>
                </c:pt>
                <c:pt idx="125">
                  <c:v>183.16</c:v>
                </c:pt>
                <c:pt idx="126">
                  <c:v>184.91</c:v>
                </c:pt>
                <c:pt idx="127">
                  <c:v>183.63</c:v>
                </c:pt>
                <c:pt idx="128">
                  <c:v>185.66</c:v>
                </c:pt>
                <c:pt idx="129">
                  <c:v>183.43</c:v>
                </c:pt>
                <c:pt idx="130">
                  <c:v>183.51</c:v>
                </c:pt>
                <c:pt idx="131">
                  <c:v>181.57</c:v>
                </c:pt>
                <c:pt idx="132">
                  <c:v>181.81</c:v>
                </c:pt>
                <c:pt idx="133">
                  <c:v>181.4</c:v>
                </c:pt>
                <c:pt idx="134">
                  <c:v>183.25</c:v>
                </c:pt>
                <c:pt idx="135">
                  <c:v>182.83</c:v>
                </c:pt>
                <c:pt idx="136">
                  <c:v>184.91</c:v>
                </c:pt>
                <c:pt idx="137">
                  <c:v>185.36</c:v>
                </c:pt>
                <c:pt idx="138">
                  <c:v>182.92</c:v>
                </c:pt>
                <c:pt idx="139">
                  <c:v>187.2</c:v>
                </c:pt>
                <c:pt idx="140">
                  <c:v>188.36</c:v>
                </c:pt>
                <c:pt idx="141">
                  <c:v>189.8</c:v>
                </c:pt>
                <c:pt idx="142">
                  <c:v>196.84</c:v>
                </c:pt>
                <c:pt idx="143">
                  <c:v>186.27</c:v>
                </c:pt>
                <c:pt idx="144">
                  <c:v>187.74</c:v>
                </c:pt>
                <c:pt idx="145">
                  <c:v>188.94</c:v>
                </c:pt>
                <c:pt idx="146">
                  <c:v>193.57</c:v>
                </c:pt>
                <c:pt idx="147">
                  <c:v>194.24</c:v>
                </c:pt>
                <c:pt idx="148">
                  <c:v>196.32</c:v>
                </c:pt>
                <c:pt idx="149">
                  <c:v>195.15</c:v>
                </c:pt>
                <c:pt idx="150">
                  <c:v>200.57</c:v>
                </c:pt>
                <c:pt idx="151">
                  <c:v>201.91</c:v>
                </c:pt>
                <c:pt idx="152">
                  <c:v>197.84</c:v>
                </c:pt>
                <c:pt idx="153">
                  <c:v>200.34</c:v>
                </c:pt>
                <c:pt idx="154">
                  <c:v>196.33</c:v>
                </c:pt>
                <c:pt idx="155">
                  <c:v>198.44</c:v>
                </c:pt>
                <c:pt idx="156">
                  <c:v>203.51</c:v>
                </c:pt>
                <c:pt idx="157">
                  <c:v>204.7</c:v>
                </c:pt>
                <c:pt idx="158">
                  <c:v>206.26</c:v>
                </c:pt>
                <c:pt idx="159">
                  <c:v>210.7</c:v>
                </c:pt>
                <c:pt idx="160">
                  <c:v>208.25</c:v>
                </c:pt>
                <c:pt idx="161">
                  <c:v>212.83</c:v>
                </c:pt>
                <c:pt idx="162">
                  <c:v>214.32</c:v>
                </c:pt>
                <c:pt idx="163">
                  <c:v>213.67</c:v>
                </c:pt>
                <c:pt idx="164">
                  <c:v>207.07</c:v>
                </c:pt>
                <c:pt idx="165">
                  <c:v>208.35</c:v>
                </c:pt>
                <c:pt idx="166">
                  <c:v>208.04</c:v>
                </c:pt>
                <c:pt idx="167">
                  <c:v>203.92</c:v>
                </c:pt>
                <c:pt idx="168">
                  <c:v>202.88</c:v>
                </c:pt>
                <c:pt idx="169">
                  <c:v>211.6</c:v>
                </c:pt>
                <c:pt idx="170">
                  <c:v>208.75</c:v>
                </c:pt>
                <c:pt idx="171">
                  <c:v>211.75</c:v>
                </c:pt>
                <c:pt idx="172">
                  <c:v>202.54</c:v>
                </c:pt>
                <c:pt idx="173">
                  <c:v>201.3</c:v>
                </c:pt>
                <c:pt idx="174">
                  <c:v>203.85</c:v>
                </c:pt>
                <c:pt idx="175">
                  <c:v>202.02</c:v>
                </c:pt>
                <c:pt idx="176">
                  <c:v>204.06</c:v>
                </c:pt>
                <c:pt idx="177">
                  <c:v>203.9</c:v>
                </c:pt>
                <c:pt idx="178">
                  <c:v>205.01</c:v>
                </c:pt>
                <c:pt idx="179">
                  <c:v>216.54</c:v>
                </c:pt>
                <c:pt idx="180">
                  <c:v>213.29</c:v>
                </c:pt>
                <c:pt idx="181">
                  <c:v>212.94</c:v>
                </c:pt>
                <c:pt idx="182">
                  <c:v>216.35</c:v>
                </c:pt>
                <c:pt idx="183">
                  <c:v>212.48</c:v>
                </c:pt>
                <c:pt idx="184">
                  <c:v>208.25</c:v>
                </c:pt>
                <c:pt idx="185">
                  <c:v>203.38</c:v>
                </c:pt>
                <c:pt idx="186">
                  <c:v>209.19</c:v>
                </c:pt>
                <c:pt idx="187">
                  <c:v>208.7</c:v>
                </c:pt>
                <c:pt idx="188">
                  <c:v>208.9</c:v>
                </c:pt>
                <c:pt idx="189">
                  <c:v>210.28</c:v>
                </c:pt>
                <c:pt idx="190">
                  <c:v>211.49</c:v>
                </c:pt>
                <c:pt idx="191">
                  <c:v>209.7</c:v>
                </c:pt>
                <c:pt idx="192">
                  <c:v>214.58</c:v>
                </c:pt>
                <c:pt idx="193">
                  <c:v>213.02</c:v>
                </c:pt>
                <c:pt idx="194">
                  <c:v>213.69</c:v>
                </c:pt>
                <c:pt idx="195">
                  <c:v>216.47</c:v>
                </c:pt>
                <c:pt idx="196">
                  <c:v>221.15</c:v>
                </c:pt>
                <c:pt idx="197">
                  <c:v>226.58</c:v>
                </c:pt>
                <c:pt idx="198">
                  <c:v>228.91</c:v>
                </c:pt>
                <c:pt idx="199">
                  <c:v>225.53</c:v>
                </c:pt>
                <c:pt idx="200">
                  <c:v>227.27</c:v>
                </c:pt>
                <c:pt idx="201">
                  <c:v>231.65</c:v>
                </c:pt>
                <c:pt idx="202">
                  <c:v>217.3</c:v>
                </c:pt>
                <c:pt idx="203">
                  <c:v>214.25</c:v>
                </c:pt>
                <c:pt idx="204">
                  <c:v>202.66</c:v>
                </c:pt>
                <c:pt idx="205">
                  <c:v>211.29</c:v>
                </c:pt>
                <c:pt idx="206">
                  <c:v>205.37</c:v>
                </c:pt>
                <c:pt idx="207">
                  <c:v>204.03</c:v>
                </c:pt>
                <c:pt idx="208">
                  <c:v>205.41</c:v>
                </c:pt>
                <c:pt idx="209">
                  <c:v>208.78</c:v>
                </c:pt>
                <c:pt idx="210">
                  <c:v>205.05</c:v>
                </c:pt>
                <c:pt idx="211">
                  <c:v>202.91</c:v>
                </c:pt>
                <c:pt idx="212">
                  <c:v>200.39</c:v>
                </c:pt>
                <c:pt idx="213">
                  <c:v>202.54</c:v>
                </c:pt>
                <c:pt idx="214">
                  <c:v>207.42</c:v>
                </c:pt>
                <c:pt idx="215">
                  <c:v>200.59</c:v>
                </c:pt>
                <c:pt idx="216">
                  <c:v>203.19</c:v>
                </c:pt>
                <c:pt idx="217">
                  <c:v>207.82</c:v>
                </c:pt>
                <c:pt idx="218">
                  <c:v>209.44</c:v>
                </c:pt>
                <c:pt idx="219">
                  <c:v>207.26</c:v>
                </c:pt>
                <c:pt idx="220">
                  <c:v>210.33</c:v>
                </c:pt>
                <c:pt idx="221">
                  <c:v>212.46</c:v>
                </c:pt>
                <c:pt idx="222">
                  <c:v>206.19</c:v>
                </c:pt>
                <c:pt idx="223">
                  <c:v>210.38</c:v>
                </c:pt>
                <c:pt idx="224">
                  <c:v>205.91</c:v>
                </c:pt>
                <c:pt idx="225">
                  <c:v>209.83</c:v>
                </c:pt>
                <c:pt idx="226">
                  <c:v>210.58</c:v>
                </c:pt>
                <c:pt idx="227">
                  <c:v>215.81</c:v>
                </c:pt>
                <c:pt idx="228">
                  <c:v>221.4</c:v>
                </c:pt>
                <c:pt idx="229">
                  <c:v>222.86</c:v>
                </c:pt>
                <c:pt idx="230">
                  <c:v>220.86</c:v>
                </c:pt>
                <c:pt idx="231">
                  <c:v>219.66</c:v>
                </c:pt>
                <c:pt idx="232">
                  <c:v>219.66</c:v>
                </c:pt>
                <c:pt idx="233">
                  <c:v>214.22</c:v>
                </c:pt>
                <c:pt idx="234">
                  <c:v>214.65</c:v>
                </c:pt>
                <c:pt idx="235">
                  <c:v>214.8</c:v>
                </c:pt>
                <c:pt idx="236">
                  <c:v>214.89</c:v>
                </c:pt>
                <c:pt idx="237">
                  <c:v>216.23</c:v>
                </c:pt>
                <c:pt idx="238">
                  <c:v>210.08</c:v>
                </c:pt>
                <c:pt idx="239">
                  <c:v>213.25</c:v>
                </c:pt>
                <c:pt idx="240">
                  <c:v>202.68</c:v>
                </c:pt>
                <c:pt idx="241">
                  <c:v>204.72</c:v>
                </c:pt>
                <c:pt idx="242">
                  <c:v>202.47</c:v>
                </c:pt>
                <c:pt idx="243">
                  <c:v>202.33</c:v>
                </c:pt>
                <c:pt idx="244">
                  <c:v>206.43</c:v>
                </c:pt>
                <c:pt idx="245">
                  <c:v>216.39</c:v>
                </c:pt>
                <c:pt idx="246">
                  <c:v>223.29</c:v>
                </c:pt>
                <c:pt idx="247">
                  <c:v>223.72</c:v>
                </c:pt>
                <c:pt idx="248">
                  <c:v>218.39</c:v>
                </c:pt>
                <c:pt idx="249">
                  <c:v>211.01</c:v>
                </c:pt>
                <c:pt idx="250">
                  <c:v>216.55</c:v>
                </c:pt>
                <c:pt idx="251">
                  <c:v>215.44</c:v>
                </c:pt>
                <c:pt idx="252">
                  <c:v>216.51</c:v>
                </c:pt>
                <c:pt idx="253">
                  <c:v>217.23</c:v>
                </c:pt>
                <c:pt idx="254">
                  <c:v>214.46</c:v>
                </c:pt>
                <c:pt idx="255">
                  <c:v>211.08</c:v>
                </c:pt>
                <c:pt idx="256">
                  <c:v>212.42</c:v>
                </c:pt>
                <c:pt idx="257">
                  <c:v>210.39</c:v>
                </c:pt>
                <c:pt idx="258">
                  <c:v>210.11</c:v>
                </c:pt>
                <c:pt idx="259">
                  <c:v>213.86</c:v>
                </c:pt>
                <c:pt idx="260">
                  <c:v>213.87</c:v>
                </c:pt>
                <c:pt idx="261">
                  <c:v>215.23</c:v>
                </c:pt>
                <c:pt idx="262">
                  <c:v>214.07</c:v>
                </c:pt>
                <c:pt idx="263">
                  <c:v>216.21</c:v>
                </c:pt>
                <c:pt idx="264">
                  <c:v>215.37</c:v>
                </c:pt>
                <c:pt idx="265">
                  <c:v>214.24</c:v>
                </c:pt>
                <c:pt idx="266">
                  <c:v>214.36</c:v>
                </c:pt>
                <c:pt idx="267">
                  <c:v>214.29</c:v>
                </c:pt>
                <c:pt idx="268">
                  <c:v>216.01</c:v>
                </c:pt>
                <c:pt idx="269">
                  <c:v>211.8</c:v>
                </c:pt>
                <c:pt idx="270">
                  <c:v>210.52</c:v>
                </c:pt>
                <c:pt idx="271">
                  <c:v>213.26</c:v>
                </c:pt>
                <c:pt idx="272">
                  <c:v>214.2</c:v>
                </c:pt>
                <c:pt idx="273">
                  <c:v>214.13</c:v>
                </c:pt>
                <c:pt idx="274">
                  <c:v>219.28</c:v>
                </c:pt>
                <c:pt idx="275">
                  <c:v>219.42</c:v>
                </c:pt>
                <c:pt idx="276">
                  <c:v>218.59</c:v>
                </c:pt>
                <c:pt idx="277">
                  <c:v>222.59</c:v>
                </c:pt>
                <c:pt idx="278">
                  <c:v>223.94</c:v>
                </c:pt>
                <c:pt idx="279">
                  <c:v>221.02</c:v>
                </c:pt>
                <c:pt idx="280">
                  <c:v>222.75</c:v>
                </c:pt>
                <c:pt idx="281">
                  <c:v>224.96</c:v>
                </c:pt>
                <c:pt idx="282">
                  <c:v>224.15</c:v>
                </c:pt>
                <c:pt idx="283">
                  <c:v>221.68</c:v>
                </c:pt>
                <c:pt idx="284">
                  <c:v>222.42</c:v>
                </c:pt>
                <c:pt idx="285">
                  <c:v>217.69</c:v>
                </c:pt>
                <c:pt idx="286">
                  <c:v>217.9</c:v>
                </c:pt>
                <c:pt idx="287">
                  <c:v>212.25</c:v>
                </c:pt>
                <c:pt idx="288">
                  <c:v>218.29</c:v>
                </c:pt>
                <c:pt idx="289">
                  <c:v>219.62</c:v>
                </c:pt>
                <c:pt idx="290">
                  <c:v>217.49</c:v>
                </c:pt>
                <c:pt idx="291">
                  <c:v>214.93</c:v>
                </c:pt>
                <c:pt idx="292">
                  <c:v>216.34</c:v>
                </c:pt>
                <c:pt idx="293">
                  <c:v>213.02</c:v>
                </c:pt>
                <c:pt idx="294">
                  <c:v>212.65</c:v>
                </c:pt>
                <c:pt idx="295">
                  <c:v>216.44</c:v>
                </c:pt>
                <c:pt idx="296">
                  <c:v>224.34</c:v>
                </c:pt>
                <c:pt idx="297">
                  <c:v>224.97</c:v>
                </c:pt>
                <c:pt idx="298">
                  <c:v>225.95</c:v>
                </c:pt>
                <c:pt idx="299">
                  <c:v>229.53</c:v>
                </c:pt>
                <c:pt idx="300">
                  <c:v>232.33</c:v>
                </c:pt>
                <c:pt idx="301">
                  <c:v>232.9</c:v>
                </c:pt>
                <c:pt idx="302">
                  <c:v>238.93</c:v>
                </c:pt>
                <c:pt idx="303">
                  <c:v>231.96</c:v>
                </c:pt>
                <c:pt idx="304">
                  <c:v>239.65</c:v>
                </c:pt>
                <c:pt idx="305">
                  <c:v>239.51</c:v>
                </c:pt>
                <c:pt idx="306">
                  <c:v>243</c:v>
                </c:pt>
                <c:pt idx="307">
                  <c:v>242.01</c:v>
                </c:pt>
                <c:pt idx="308">
                  <c:v>242.2</c:v>
                </c:pt>
                <c:pt idx="309">
                  <c:v>242.47</c:v>
                </c:pt>
                <c:pt idx="310">
                  <c:v>243.77</c:v>
                </c:pt>
                <c:pt idx="311">
                  <c:v>242.82</c:v>
                </c:pt>
                <c:pt idx="312">
                  <c:v>244.49</c:v>
                </c:pt>
                <c:pt idx="313">
                  <c:v>244.99</c:v>
                </c:pt>
                <c:pt idx="314">
                  <c:v>243.7</c:v>
                </c:pt>
                <c:pt idx="315">
                  <c:v>244.2</c:v>
                </c:pt>
                <c:pt idx="316">
                  <c:v>243.79</c:v>
                </c:pt>
                <c:pt idx="317">
                  <c:v>240.97</c:v>
                </c:pt>
                <c:pt idx="318">
                  <c:v>234.51</c:v>
                </c:pt>
                <c:pt idx="319">
                  <c:v>233.27</c:v>
                </c:pt>
                <c:pt idx="320">
                  <c:v>234.55</c:v>
                </c:pt>
                <c:pt idx="321">
                  <c:v>228.99</c:v>
                </c:pt>
                <c:pt idx="322">
                  <c:v>232.38</c:v>
                </c:pt>
                <c:pt idx="323">
                  <c:v>236.94</c:v>
                </c:pt>
                <c:pt idx="324">
                  <c:v>233.87</c:v>
                </c:pt>
                <c:pt idx="325">
                  <c:v>227.56</c:v>
                </c:pt>
                <c:pt idx="326">
                  <c:v>226.73</c:v>
                </c:pt>
                <c:pt idx="327">
                  <c:v>231.6</c:v>
                </c:pt>
                <c:pt idx="328">
                  <c:v>227.39</c:v>
                </c:pt>
                <c:pt idx="329">
                  <c:v>233.78</c:v>
                </c:pt>
                <c:pt idx="330">
                  <c:v>232.42</c:v>
                </c:pt>
                <c:pt idx="331">
                  <c:v>237.13</c:v>
                </c:pt>
                <c:pt idx="332">
                  <c:v>235.75</c:v>
                </c:pt>
                <c:pt idx="333">
                  <c:v>234.81</c:v>
                </c:pt>
                <c:pt idx="334">
                  <c:v>237.71</c:v>
                </c:pt>
                <c:pt idx="335">
                  <c:v>237.04</c:v>
                </c:pt>
                <c:pt idx="336">
                  <c:v>230.72</c:v>
                </c:pt>
                <c:pt idx="337">
                  <c:v>230.35</c:v>
                </c:pt>
                <c:pt idx="338">
                  <c:v>235.99</c:v>
                </c:pt>
                <c:pt idx="339">
                  <c:v>237.58</c:v>
                </c:pt>
                <c:pt idx="340">
                  <c:v>235.46</c:v>
                </c:pt>
                <c:pt idx="341">
                  <c:v>232.34</c:v>
                </c:pt>
                <c:pt idx="342">
                  <c:v>236.48</c:v>
                </c:pt>
                <c:pt idx="343">
                  <c:v>235.24</c:v>
                </c:pt>
                <c:pt idx="344">
                  <c:v>231.85</c:v>
                </c:pt>
                <c:pt idx="345">
                  <c:v>235.77</c:v>
                </c:pt>
                <c:pt idx="346">
                  <c:v>242.35</c:v>
                </c:pt>
                <c:pt idx="347">
                  <c:v>249.07</c:v>
                </c:pt>
                <c:pt idx="348">
                  <c:v>247.86</c:v>
                </c:pt>
                <c:pt idx="349">
                  <c:v>249.9</c:v>
                </c:pt>
                <c:pt idx="350">
                  <c:v>253.25</c:v>
                </c:pt>
                <c:pt idx="351">
                  <c:v>255.85</c:v>
                </c:pt>
                <c:pt idx="352">
                  <c:v>255.91</c:v>
                </c:pt>
                <c:pt idx="353">
                  <c:v>258.49</c:v>
                </c:pt>
                <c:pt idx="354">
                  <c:v>255.59</c:v>
                </c:pt>
                <c:pt idx="355">
                  <c:v>259.5</c:v>
                </c:pt>
                <c:pt idx="356">
                  <c:v>260.74</c:v>
                </c:pt>
                <c:pt idx="357">
                  <c:v>258.74</c:v>
                </c:pt>
                <c:pt idx="358">
                  <c:v>258.26</c:v>
                </c:pt>
                <c:pt idx="359">
                  <c:v>260.58</c:v>
                </c:pt>
                <c:pt idx="360">
                  <c:v>257.17</c:v>
                </c:pt>
                <c:pt idx="361">
                  <c:v>261.14999999999998</c:v>
                </c:pt>
                <c:pt idx="362">
                  <c:v>261.55</c:v>
                </c:pt>
                <c:pt idx="363">
                  <c:v>261.97000000000003</c:v>
                </c:pt>
                <c:pt idx="364">
                  <c:v>254.56</c:v>
                </c:pt>
                <c:pt idx="365">
                  <c:v>252.51</c:v>
                </c:pt>
                <c:pt idx="366">
                  <c:v>252.18</c:v>
                </c:pt>
                <c:pt idx="367">
                  <c:v>251.86</c:v>
                </c:pt>
                <c:pt idx="368">
                  <c:v>247.79</c:v>
                </c:pt>
                <c:pt idx="369">
                  <c:v>246.47</c:v>
                </c:pt>
                <c:pt idx="370">
                  <c:v>249.73</c:v>
                </c:pt>
                <c:pt idx="371">
                  <c:v>252.46</c:v>
                </c:pt>
                <c:pt idx="372">
                  <c:v>247.18</c:v>
                </c:pt>
                <c:pt idx="373">
                  <c:v>246.23</c:v>
                </c:pt>
                <c:pt idx="374">
                  <c:v>239</c:v>
                </c:pt>
                <c:pt idx="375">
                  <c:v>243.03</c:v>
                </c:pt>
                <c:pt idx="376">
                  <c:v>248.15</c:v>
                </c:pt>
                <c:pt idx="377">
                  <c:v>245.18</c:v>
                </c:pt>
                <c:pt idx="378">
                  <c:v>243.08</c:v>
                </c:pt>
                <c:pt idx="379">
                  <c:v>243.12</c:v>
                </c:pt>
                <c:pt idx="380">
                  <c:v>246.48</c:v>
                </c:pt>
                <c:pt idx="381">
                  <c:v>245.17</c:v>
                </c:pt>
                <c:pt idx="382">
                  <c:v>250.78</c:v>
                </c:pt>
                <c:pt idx="383">
                  <c:v>251.72</c:v>
                </c:pt>
                <c:pt idx="384">
                  <c:v>251.49</c:v>
                </c:pt>
                <c:pt idx="385">
                  <c:v>249.31</c:v>
                </c:pt>
                <c:pt idx="386">
                  <c:v>249.68</c:v>
                </c:pt>
                <c:pt idx="387">
                  <c:v>247.4</c:v>
                </c:pt>
                <c:pt idx="388">
                  <c:v>247.3</c:v>
                </c:pt>
                <c:pt idx="389">
                  <c:v>245.71</c:v>
                </c:pt>
                <c:pt idx="390">
                  <c:v>250.79</c:v>
                </c:pt>
                <c:pt idx="391">
                  <c:v>253.81</c:v>
                </c:pt>
                <c:pt idx="392">
                  <c:v>252.57</c:v>
                </c:pt>
                <c:pt idx="393">
                  <c:v>253.59</c:v>
                </c:pt>
                <c:pt idx="394">
                  <c:v>257.24</c:v>
                </c:pt>
                <c:pt idx="395">
                  <c:v>257.89</c:v>
                </c:pt>
                <c:pt idx="396">
                  <c:v>259.89</c:v>
                </c:pt>
                <c:pt idx="397">
                  <c:v>258.36</c:v>
                </c:pt>
                <c:pt idx="398">
                  <c:v>257.38</c:v>
                </c:pt>
                <c:pt idx="399">
                  <c:v>260.89999999999998</c:v>
                </c:pt>
                <c:pt idx="400">
                  <c:v>259.43</c:v>
                </c:pt>
                <c:pt idx="401">
                  <c:v>262.63</c:v>
                </c:pt>
                <c:pt idx="402">
                  <c:v>265.51</c:v>
                </c:pt>
                <c:pt idx="403">
                  <c:v>265.27</c:v>
                </c:pt>
                <c:pt idx="404">
                  <c:v>266.69</c:v>
                </c:pt>
                <c:pt idx="405">
                  <c:v>265.02</c:v>
                </c:pt>
                <c:pt idx="406">
                  <c:v>268.72000000000003</c:v>
                </c:pt>
                <c:pt idx="407">
                  <c:v>271.39999999999998</c:v>
                </c:pt>
                <c:pt idx="408">
                  <c:v>270.89999999999998</c:v>
                </c:pt>
                <c:pt idx="409">
                  <c:v>271.60000000000002</c:v>
                </c:pt>
                <c:pt idx="410">
                  <c:v>277.64999999999998</c:v>
                </c:pt>
                <c:pt idx="411">
                  <c:v>277.66000000000003</c:v>
                </c:pt>
                <c:pt idx="412">
                  <c:v>279.93</c:v>
                </c:pt>
                <c:pt idx="413">
                  <c:v>277.42</c:v>
                </c:pt>
                <c:pt idx="414">
                  <c:v>277.94</c:v>
                </c:pt>
                <c:pt idx="415">
                  <c:v>277.32</c:v>
                </c:pt>
                <c:pt idx="416">
                  <c:v>280.98</c:v>
                </c:pt>
                <c:pt idx="417">
                  <c:v>282.51</c:v>
                </c:pt>
                <c:pt idx="418">
                  <c:v>281.02999999999997</c:v>
                </c:pt>
                <c:pt idx="419">
                  <c:v>280.75</c:v>
                </c:pt>
                <c:pt idx="420">
                  <c:v>277.01</c:v>
                </c:pt>
                <c:pt idx="421">
                  <c:v>279.32</c:v>
                </c:pt>
                <c:pt idx="422">
                  <c:v>281.39999999999998</c:v>
                </c:pt>
                <c:pt idx="423">
                  <c:v>286.14</c:v>
                </c:pt>
                <c:pt idx="424">
                  <c:v>289.67</c:v>
                </c:pt>
                <c:pt idx="425">
                  <c:v>289.05</c:v>
                </c:pt>
                <c:pt idx="426">
                  <c:v>286.54000000000002</c:v>
                </c:pt>
                <c:pt idx="427">
                  <c:v>286.22000000000003</c:v>
                </c:pt>
                <c:pt idx="428">
                  <c:v>286.5</c:v>
                </c:pt>
                <c:pt idx="429">
                  <c:v>284.91000000000003</c:v>
                </c:pt>
                <c:pt idx="430">
                  <c:v>284.82</c:v>
                </c:pt>
                <c:pt idx="431">
                  <c:v>287.12</c:v>
                </c:pt>
                <c:pt idx="432">
                  <c:v>286.51</c:v>
                </c:pt>
                <c:pt idx="433">
                  <c:v>289.52</c:v>
                </c:pt>
                <c:pt idx="434">
                  <c:v>289.45999999999998</c:v>
                </c:pt>
                <c:pt idx="435">
                  <c:v>288.33</c:v>
                </c:pt>
                <c:pt idx="436">
                  <c:v>286.44</c:v>
                </c:pt>
                <c:pt idx="437">
                  <c:v>286.95</c:v>
                </c:pt>
                <c:pt idx="438">
                  <c:v>289.81</c:v>
                </c:pt>
                <c:pt idx="439">
                  <c:v>292.85000000000002</c:v>
                </c:pt>
                <c:pt idx="440">
                  <c:v>294.60000000000002</c:v>
                </c:pt>
                <c:pt idx="441">
                  <c:v>293.08</c:v>
                </c:pt>
                <c:pt idx="442">
                  <c:v>290.73</c:v>
                </c:pt>
                <c:pt idx="443">
                  <c:v>296.77</c:v>
                </c:pt>
                <c:pt idx="444">
                  <c:v>304.36</c:v>
                </c:pt>
                <c:pt idx="445">
                  <c:v>304.64999999999998</c:v>
                </c:pt>
                <c:pt idx="446">
                  <c:v>302.62</c:v>
                </c:pt>
                <c:pt idx="447">
                  <c:v>302.01</c:v>
                </c:pt>
                <c:pt idx="448">
                  <c:v>299.08999999999997</c:v>
                </c:pt>
                <c:pt idx="449">
                  <c:v>299.72000000000003</c:v>
                </c:pt>
                <c:pt idx="450">
                  <c:v>303.58999999999997</c:v>
                </c:pt>
                <c:pt idx="451">
                  <c:v>301.88</c:v>
                </c:pt>
                <c:pt idx="452">
                  <c:v>301.83</c:v>
                </c:pt>
                <c:pt idx="453">
                  <c:v>301.14999999999998</c:v>
                </c:pt>
                <c:pt idx="454">
                  <c:v>301.14</c:v>
                </c:pt>
                <c:pt idx="455">
                  <c:v>300.18</c:v>
                </c:pt>
                <c:pt idx="456">
                  <c:v>300.20999999999998</c:v>
                </c:pt>
                <c:pt idx="457">
                  <c:v>297.25</c:v>
                </c:pt>
                <c:pt idx="458">
                  <c:v>295.70999999999998</c:v>
                </c:pt>
                <c:pt idx="459">
                  <c:v>296.99</c:v>
                </c:pt>
                <c:pt idx="460">
                  <c:v>299.79000000000002</c:v>
                </c:pt>
                <c:pt idx="461">
                  <c:v>304.82</c:v>
                </c:pt>
                <c:pt idx="462">
                  <c:v>305.22000000000003</c:v>
                </c:pt>
                <c:pt idx="463">
                  <c:v>299.87</c:v>
                </c:pt>
                <c:pt idx="464">
                  <c:v>294.3</c:v>
                </c:pt>
                <c:pt idx="465">
                  <c:v>294.8</c:v>
                </c:pt>
                <c:pt idx="466">
                  <c:v>298.58</c:v>
                </c:pt>
                <c:pt idx="467">
                  <c:v>299.56</c:v>
                </c:pt>
                <c:pt idx="468">
                  <c:v>299.35000000000002</c:v>
                </c:pt>
                <c:pt idx="469">
                  <c:v>294.17</c:v>
                </c:pt>
                <c:pt idx="470">
                  <c:v>283.52</c:v>
                </c:pt>
                <c:pt idx="471">
                  <c:v>284</c:v>
                </c:pt>
                <c:pt idx="472">
                  <c:v>281.92</c:v>
                </c:pt>
                <c:pt idx="473">
                  <c:v>289.10000000000002</c:v>
                </c:pt>
                <c:pt idx="474">
                  <c:v>283.11</c:v>
                </c:pt>
                <c:pt idx="475">
                  <c:v>288.76</c:v>
                </c:pt>
                <c:pt idx="476">
                  <c:v>293.11</c:v>
                </c:pt>
                <c:pt idx="477">
                  <c:v>294.85000000000002</c:v>
                </c:pt>
                <c:pt idx="478">
                  <c:v>294.85000000000002</c:v>
                </c:pt>
                <c:pt idx="479">
                  <c:v>294.23</c:v>
                </c:pt>
                <c:pt idx="480">
                  <c:v>292.88</c:v>
                </c:pt>
                <c:pt idx="481">
                  <c:v>296.31</c:v>
                </c:pt>
                <c:pt idx="482">
                  <c:v>302.75</c:v>
                </c:pt>
                <c:pt idx="483">
                  <c:v>304.20999999999998</c:v>
                </c:pt>
                <c:pt idx="484">
                  <c:v>307.29000000000002</c:v>
                </c:pt>
                <c:pt idx="485">
                  <c:v>308.23</c:v>
                </c:pt>
                <c:pt idx="486">
                  <c:v>307.41000000000003</c:v>
                </c:pt>
                <c:pt idx="487">
                  <c:v>310.76</c:v>
                </c:pt>
                <c:pt idx="488">
                  <c:v>309.16000000000003</c:v>
                </c:pt>
                <c:pt idx="489">
                  <c:v>308.13</c:v>
                </c:pt>
                <c:pt idx="490">
                  <c:v>310.11</c:v>
                </c:pt>
                <c:pt idx="491">
                  <c:v>323.17</c:v>
                </c:pt>
                <c:pt idx="492">
                  <c:v>324.35000000000002</c:v>
                </c:pt>
                <c:pt idx="493">
                  <c:v>331.62</c:v>
                </c:pt>
                <c:pt idx="494">
                  <c:v>329.37</c:v>
                </c:pt>
                <c:pt idx="495">
                  <c:v>333.13</c:v>
                </c:pt>
                <c:pt idx="496">
                  <c:v>334</c:v>
                </c:pt>
                <c:pt idx="497">
                  <c:v>336.44</c:v>
                </c:pt>
                <c:pt idx="498">
                  <c:v>336.06</c:v>
                </c:pt>
                <c:pt idx="499">
                  <c:v>336.99</c:v>
                </c:pt>
                <c:pt idx="500">
                  <c:v>335.95</c:v>
                </c:pt>
                <c:pt idx="501">
                  <c:v>330.8</c:v>
                </c:pt>
                <c:pt idx="502">
                  <c:v>332.43</c:v>
                </c:pt>
                <c:pt idx="503">
                  <c:v>336.72</c:v>
                </c:pt>
                <c:pt idx="504">
                  <c:v>336.07</c:v>
                </c:pt>
                <c:pt idx="505">
                  <c:v>339.51</c:v>
                </c:pt>
                <c:pt idx="506">
                  <c:v>339.12</c:v>
                </c:pt>
                <c:pt idx="507">
                  <c:v>341.27</c:v>
                </c:pt>
                <c:pt idx="508">
                  <c:v>343.11</c:v>
                </c:pt>
                <c:pt idx="509">
                  <c:v>339.83</c:v>
                </c:pt>
                <c:pt idx="510">
                  <c:v>337.68</c:v>
                </c:pt>
                <c:pt idx="511">
                  <c:v>337.91</c:v>
                </c:pt>
                <c:pt idx="512">
                  <c:v>329.68</c:v>
                </c:pt>
                <c:pt idx="513">
                  <c:v>336.63</c:v>
                </c:pt>
                <c:pt idx="514">
                  <c:v>330.59</c:v>
                </c:pt>
                <c:pt idx="515">
                  <c:v>330.08</c:v>
                </c:pt>
                <c:pt idx="516">
                  <c:v>329.49</c:v>
                </c:pt>
                <c:pt idx="517">
                  <c:v>323.01</c:v>
                </c:pt>
                <c:pt idx="518">
                  <c:v>326.19</c:v>
                </c:pt>
                <c:pt idx="519">
                  <c:v>334.92</c:v>
                </c:pt>
                <c:pt idx="520">
                  <c:v>334.97</c:v>
                </c:pt>
                <c:pt idx="521">
                  <c:v>333.1</c:v>
                </c:pt>
                <c:pt idx="522">
                  <c:v>342.54</c:v>
                </c:pt>
                <c:pt idx="523">
                  <c:v>339.4</c:v>
                </c:pt>
                <c:pt idx="524">
                  <c:v>328.34</c:v>
                </c:pt>
                <c:pt idx="525">
                  <c:v>334.65</c:v>
                </c:pt>
                <c:pt idx="526">
                  <c:v>324.89999999999998</c:v>
                </c:pt>
                <c:pt idx="527">
                  <c:v>323.8</c:v>
                </c:pt>
                <c:pt idx="528">
                  <c:v>319.91000000000003</c:v>
                </c:pt>
                <c:pt idx="529">
                  <c:v>327.29000000000002</c:v>
                </c:pt>
                <c:pt idx="530">
                  <c:v>333.2</c:v>
                </c:pt>
                <c:pt idx="531">
                  <c:v>334.69</c:v>
                </c:pt>
                <c:pt idx="532">
                  <c:v>342.45</c:v>
                </c:pt>
                <c:pt idx="533">
                  <c:v>341.25</c:v>
                </c:pt>
                <c:pt idx="534">
                  <c:v>341.95</c:v>
                </c:pt>
                <c:pt idx="535">
                  <c:v>339.32</c:v>
                </c:pt>
                <c:pt idx="536">
                  <c:v>336.32</c:v>
                </c:pt>
                <c:pt idx="537">
                  <c:v>334.75</c:v>
                </c:pt>
                <c:pt idx="538">
                  <c:v>329.01</c:v>
                </c:pt>
                <c:pt idx="539">
                  <c:v>316.38</c:v>
                </c:pt>
                <c:pt idx="540">
                  <c:v>313.88</c:v>
                </c:pt>
                <c:pt idx="541">
                  <c:v>314.04000000000002</c:v>
                </c:pt>
                <c:pt idx="542">
                  <c:v>314.27</c:v>
                </c:pt>
                <c:pt idx="543">
                  <c:v>314.98</c:v>
                </c:pt>
                <c:pt idx="544">
                  <c:v>318.27</c:v>
                </c:pt>
                <c:pt idx="545">
                  <c:v>304.8</c:v>
                </c:pt>
                <c:pt idx="546">
                  <c:v>310.2</c:v>
                </c:pt>
                <c:pt idx="547">
                  <c:v>302.64999999999998</c:v>
                </c:pt>
                <c:pt idx="548">
                  <c:v>303.33</c:v>
                </c:pt>
                <c:pt idx="549">
                  <c:v>301.60000000000002</c:v>
                </c:pt>
                <c:pt idx="550">
                  <c:v>296.02999999999997</c:v>
                </c:pt>
                <c:pt idx="551">
                  <c:v>296.37</c:v>
                </c:pt>
                <c:pt idx="552">
                  <c:v>288.49</c:v>
                </c:pt>
                <c:pt idx="553">
                  <c:v>296.70999999999998</c:v>
                </c:pt>
                <c:pt idx="554">
                  <c:v>299.83999999999997</c:v>
                </c:pt>
                <c:pt idx="555">
                  <c:v>308.26</c:v>
                </c:pt>
                <c:pt idx="556">
                  <c:v>310.98</c:v>
                </c:pt>
                <c:pt idx="557">
                  <c:v>308.76</c:v>
                </c:pt>
                <c:pt idx="558">
                  <c:v>313.45999999999998</c:v>
                </c:pt>
                <c:pt idx="559">
                  <c:v>301.25</c:v>
                </c:pt>
                <c:pt idx="560">
                  <c:v>305.94</c:v>
                </c:pt>
                <c:pt idx="561">
                  <c:v>300.95</c:v>
                </c:pt>
                <c:pt idx="562">
                  <c:v>304.56</c:v>
                </c:pt>
                <c:pt idx="563">
                  <c:v>311.20999999999998</c:v>
                </c:pt>
                <c:pt idx="564">
                  <c:v>302.38</c:v>
                </c:pt>
                <c:pt idx="565">
                  <c:v>295.04000000000002</c:v>
                </c:pt>
                <c:pt idx="566">
                  <c:v>295</c:v>
                </c:pt>
                <c:pt idx="567">
                  <c:v>300.47000000000003</c:v>
                </c:pt>
                <c:pt idx="568">
                  <c:v>299.5</c:v>
                </c:pt>
                <c:pt idx="569">
                  <c:v>290.73</c:v>
                </c:pt>
                <c:pt idx="570">
                  <c:v>287.93</c:v>
                </c:pt>
                <c:pt idx="571">
                  <c:v>287.72000000000003</c:v>
                </c:pt>
                <c:pt idx="572">
                  <c:v>280.27</c:v>
                </c:pt>
                <c:pt idx="573">
                  <c:v>294.58999999999997</c:v>
                </c:pt>
                <c:pt idx="574">
                  <c:v>297.31</c:v>
                </c:pt>
                <c:pt idx="575">
                  <c:v>298.79000000000002</c:v>
                </c:pt>
                <c:pt idx="576">
                  <c:v>294.95</c:v>
                </c:pt>
                <c:pt idx="577">
                  <c:v>300.19</c:v>
                </c:pt>
                <c:pt idx="578">
                  <c:v>295.92</c:v>
                </c:pt>
                <c:pt idx="579">
                  <c:v>289.86</c:v>
                </c:pt>
                <c:pt idx="580">
                  <c:v>278.91000000000003</c:v>
                </c:pt>
                <c:pt idx="581">
                  <c:v>275.85000000000002</c:v>
                </c:pt>
                <c:pt idx="582">
                  <c:v>288.5</c:v>
                </c:pt>
                <c:pt idx="583">
                  <c:v>285.58999999999997</c:v>
                </c:pt>
                <c:pt idx="584">
                  <c:v>280.07</c:v>
                </c:pt>
                <c:pt idx="585">
                  <c:v>276.44</c:v>
                </c:pt>
                <c:pt idx="586">
                  <c:v>287.14999999999998</c:v>
                </c:pt>
                <c:pt idx="587">
                  <c:v>294.39</c:v>
                </c:pt>
                <c:pt idx="588">
                  <c:v>295.22000000000003</c:v>
                </c:pt>
                <c:pt idx="589">
                  <c:v>300.43</c:v>
                </c:pt>
                <c:pt idx="590">
                  <c:v>299.16000000000003</c:v>
                </c:pt>
                <c:pt idx="591">
                  <c:v>304.06</c:v>
                </c:pt>
                <c:pt idx="592">
                  <c:v>299.49</c:v>
                </c:pt>
                <c:pt idx="593">
                  <c:v>304.10000000000002</c:v>
                </c:pt>
                <c:pt idx="594">
                  <c:v>303.68</c:v>
                </c:pt>
                <c:pt idx="595">
                  <c:v>310.7</c:v>
                </c:pt>
                <c:pt idx="596">
                  <c:v>315.41000000000003</c:v>
                </c:pt>
                <c:pt idx="597">
                  <c:v>313.86</c:v>
                </c:pt>
                <c:pt idx="598">
                  <c:v>308.31</c:v>
                </c:pt>
                <c:pt idx="599">
                  <c:v>309.42</c:v>
                </c:pt>
                <c:pt idx="600">
                  <c:v>314.97000000000003</c:v>
                </c:pt>
                <c:pt idx="601">
                  <c:v>310.88</c:v>
                </c:pt>
                <c:pt idx="602">
                  <c:v>299.5</c:v>
                </c:pt>
                <c:pt idx="603">
                  <c:v>301.37</c:v>
                </c:pt>
                <c:pt idx="604">
                  <c:v>296.97000000000003</c:v>
                </c:pt>
                <c:pt idx="605">
                  <c:v>285.26</c:v>
                </c:pt>
                <c:pt idx="606">
                  <c:v>282.06</c:v>
                </c:pt>
                <c:pt idx="607">
                  <c:v>287.62</c:v>
                </c:pt>
                <c:pt idx="608">
                  <c:v>279.83</c:v>
                </c:pt>
                <c:pt idx="609">
                  <c:v>280.52</c:v>
                </c:pt>
                <c:pt idx="610">
                  <c:v>285.3</c:v>
                </c:pt>
                <c:pt idx="611">
                  <c:v>286.36</c:v>
                </c:pt>
                <c:pt idx="612">
                  <c:v>280.81</c:v>
                </c:pt>
                <c:pt idx="613">
                  <c:v>274.02999999999997</c:v>
                </c:pt>
                <c:pt idx="614">
                  <c:v>280.72000000000003</c:v>
                </c:pt>
                <c:pt idx="615">
                  <c:v>270.22000000000003</c:v>
                </c:pt>
                <c:pt idx="616">
                  <c:v>283.22000000000003</c:v>
                </c:pt>
                <c:pt idx="617">
                  <c:v>289.63</c:v>
                </c:pt>
                <c:pt idx="618">
                  <c:v>277.52</c:v>
                </c:pt>
                <c:pt idx="619">
                  <c:v>284.47000000000003</c:v>
                </c:pt>
                <c:pt idx="620">
                  <c:v>281.77999999999997</c:v>
                </c:pt>
                <c:pt idx="621">
                  <c:v>289.98</c:v>
                </c:pt>
                <c:pt idx="622">
                  <c:v>277.35000000000002</c:v>
                </c:pt>
                <c:pt idx="623">
                  <c:v>274.73</c:v>
                </c:pt>
                <c:pt idx="624">
                  <c:v>264.58</c:v>
                </c:pt>
                <c:pt idx="625">
                  <c:v>269.5</c:v>
                </c:pt>
                <c:pt idx="626">
                  <c:v>260.55</c:v>
                </c:pt>
                <c:pt idx="627">
                  <c:v>255.35</c:v>
                </c:pt>
                <c:pt idx="628">
                  <c:v>261.12</c:v>
                </c:pt>
                <c:pt idx="629">
                  <c:v>261.5</c:v>
                </c:pt>
                <c:pt idx="630">
                  <c:v>266.82</c:v>
                </c:pt>
                <c:pt idx="631">
                  <c:v>254.08</c:v>
                </c:pt>
                <c:pt idx="632">
                  <c:v>253.14</c:v>
                </c:pt>
                <c:pt idx="633">
                  <c:v>252.56</c:v>
                </c:pt>
                <c:pt idx="634">
                  <c:v>260.64999999999998</c:v>
                </c:pt>
                <c:pt idx="635">
                  <c:v>259.62</c:v>
                </c:pt>
                <c:pt idx="636">
                  <c:v>262.52</c:v>
                </c:pt>
                <c:pt idx="637">
                  <c:v>265.89999999999998</c:v>
                </c:pt>
                <c:pt idx="638">
                  <c:v>273.24</c:v>
                </c:pt>
                <c:pt idx="639">
                  <c:v>271.87</c:v>
                </c:pt>
                <c:pt idx="640">
                  <c:v>272.42</c:v>
                </c:pt>
                <c:pt idx="641">
                  <c:v>274.58</c:v>
                </c:pt>
                <c:pt idx="642">
                  <c:v>270.02</c:v>
                </c:pt>
                <c:pt idx="643">
                  <c:v>268.75</c:v>
                </c:pt>
                <c:pt idx="644">
                  <c:v>272.5</c:v>
                </c:pt>
                <c:pt idx="645">
                  <c:v>270.41000000000003</c:v>
                </c:pt>
                <c:pt idx="646">
                  <c:v>264.79000000000002</c:v>
                </c:pt>
                <c:pt idx="647">
                  <c:v>252.99</c:v>
                </c:pt>
                <c:pt idx="648">
                  <c:v>242.26</c:v>
                </c:pt>
                <c:pt idx="649">
                  <c:v>244.49</c:v>
                </c:pt>
                <c:pt idx="650">
                  <c:v>251.76</c:v>
                </c:pt>
                <c:pt idx="651">
                  <c:v>244.97</c:v>
                </c:pt>
                <c:pt idx="652">
                  <c:v>247.65</c:v>
                </c:pt>
                <c:pt idx="653">
                  <c:v>253.74</c:v>
                </c:pt>
                <c:pt idx="654">
                  <c:v>253.13</c:v>
                </c:pt>
                <c:pt idx="655">
                  <c:v>258.86</c:v>
                </c:pt>
                <c:pt idx="656">
                  <c:v>267.7</c:v>
                </c:pt>
                <c:pt idx="657">
                  <c:v>264.89</c:v>
                </c:pt>
                <c:pt idx="658">
                  <c:v>256.48</c:v>
                </c:pt>
                <c:pt idx="659">
                  <c:v>260.26</c:v>
                </c:pt>
                <c:pt idx="660">
                  <c:v>256.83</c:v>
                </c:pt>
                <c:pt idx="661">
                  <c:v>259.58</c:v>
                </c:pt>
                <c:pt idx="662">
                  <c:v>262.85000000000002</c:v>
                </c:pt>
                <c:pt idx="663">
                  <c:v>266.20999999999998</c:v>
                </c:pt>
                <c:pt idx="664">
                  <c:v>268.39999999999998</c:v>
                </c:pt>
                <c:pt idx="665">
                  <c:v>267.66000000000003</c:v>
                </c:pt>
                <c:pt idx="666">
                  <c:v>264.51</c:v>
                </c:pt>
                <c:pt idx="667">
                  <c:v>253.67</c:v>
                </c:pt>
                <c:pt idx="668">
                  <c:v>252.72</c:v>
                </c:pt>
                <c:pt idx="669">
                  <c:v>254.08</c:v>
                </c:pt>
                <c:pt idx="670">
                  <c:v>256.72000000000003</c:v>
                </c:pt>
                <c:pt idx="671">
                  <c:v>254.25</c:v>
                </c:pt>
                <c:pt idx="672">
                  <c:v>259.52999999999997</c:v>
                </c:pt>
                <c:pt idx="673">
                  <c:v>262.27</c:v>
                </c:pt>
                <c:pt idx="674">
                  <c:v>264.83999999999997</c:v>
                </c:pt>
                <c:pt idx="675">
                  <c:v>260.36</c:v>
                </c:pt>
                <c:pt idx="676">
                  <c:v>258.83</c:v>
                </c:pt>
                <c:pt idx="677">
                  <c:v>251.9</c:v>
                </c:pt>
                <c:pt idx="678">
                  <c:v>268.74</c:v>
                </c:pt>
                <c:pt idx="679">
                  <c:v>276.41000000000003</c:v>
                </c:pt>
                <c:pt idx="680">
                  <c:v>280.74</c:v>
                </c:pt>
                <c:pt idx="681">
                  <c:v>278.01</c:v>
                </c:pt>
                <c:pt idx="682">
                  <c:v>274.82</c:v>
                </c:pt>
                <c:pt idx="683">
                  <c:v>282.47000000000003</c:v>
                </c:pt>
                <c:pt idx="684">
                  <c:v>283.64999999999998</c:v>
                </c:pt>
                <c:pt idx="685">
                  <c:v>282.91000000000003</c:v>
                </c:pt>
                <c:pt idx="686">
                  <c:v>280.32</c:v>
                </c:pt>
                <c:pt idx="687">
                  <c:v>282.3</c:v>
                </c:pt>
                <c:pt idx="688">
                  <c:v>289.16000000000003</c:v>
                </c:pt>
                <c:pt idx="689">
                  <c:v>287.02</c:v>
                </c:pt>
                <c:pt idx="690">
                  <c:v>291.91000000000003</c:v>
                </c:pt>
                <c:pt idx="691">
                  <c:v>293.47000000000003</c:v>
                </c:pt>
                <c:pt idx="692">
                  <c:v>292.70999999999998</c:v>
                </c:pt>
                <c:pt idx="693">
                  <c:v>291.32</c:v>
                </c:pt>
                <c:pt idx="694">
                  <c:v>290.17</c:v>
                </c:pt>
                <c:pt idx="695">
                  <c:v>286.14999999999998</c:v>
                </c:pt>
                <c:pt idx="696">
                  <c:v>277.75</c:v>
                </c:pt>
                <c:pt idx="697">
                  <c:v>276.44</c:v>
                </c:pt>
                <c:pt idx="698">
                  <c:v>275.79000000000002</c:v>
                </c:pt>
                <c:pt idx="699">
                  <c:v>278.85000000000002</c:v>
                </c:pt>
                <c:pt idx="700">
                  <c:v>268.08999999999997</c:v>
                </c:pt>
                <c:pt idx="701">
                  <c:v>265.23</c:v>
                </c:pt>
                <c:pt idx="702">
                  <c:v>262.97000000000003</c:v>
                </c:pt>
                <c:pt idx="703">
                  <c:v>261.47000000000003</c:v>
                </c:pt>
                <c:pt idx="704">
                  <c:v>260.39999999999998</c:v>
                </c:pt>
                <c:pt idx="705">
                  <c:v>256.06</c:v>
                </c:pt>
                <c:pt idx="706">
                  <c:v>253.25</c:v>
                </c:pt>
                <c:pt idx="707">
                  <c:v>258.08999999999997</c:v>
                </c:pt>
                <c:pt idx="708">
                  <c:v>258.52</c:v>
                </c:pt>
                <c:pt idx="709">
                  <c:v>264.45999999999998</c:v>
                </c:pt>
                <c:pt idx="710">
                  <c:v>266.64999999999998</c:v>
                </c:pt>
                <c:pt idx="711">
                  <c:v>251.99</c:v>
                </c:pt>
                <c:pt idx="712">
                  <c:v>252.22</c:v>
                </c:pt>
                <c:pt idx="713">
                  <c:v>245.38</c:v>
                </c:pt>
                <c:pt idx="714">
                  <c:v>244.74</c:v>
                </c:pt>
                <c:pt idx="715">
                  <c:v>244.52</c:v>
                </c:pt>
                <c:pt idx="716">
                  <c:v>242.45</c:v>
                </c:pt>
                <c:pt idx="717">
                  <c:v>238.95</c:v>
                </c:pt>
                <c:pt idx="718">
                  <c:v>240.98</c:v>
                </c:pt>
                <c:pt idx="719">
                  <c:v>237.92</c:v>
                </c:pt>
                <c:pt idx="720">
                  <c:v>237.45</c:v>
                </c:pt>
                <c:pt idx="721">
                  <c:v>236.41</c:v>
                </c:pt>
                <c:pt idx="722">
                  <c:v>241.07</c:v>
                </c:pt>
                <c:pt idx="723">
                  <c:v>237.5</c:v>
                </c:pt>
                <c:pt idx="724">
                  <c:v>232.9</c:v>
                </c:pt>
                <c:pt idx="725">
                  <c:v>240.74</c:v>
                </c:pt>
                <c:pt idx="726">
                  <c:v>248.88</c:v>
                </c:pt>
                <c:pt idx="727">
                  <c:v>249.2</c:v>
                </c:pt>
                <c:pt idx="728">
                  <c:v>246.79</c:v>
                </c:pt>
                <c:pt idx="729">
                  <c:v>234.24</c:v>
                </c:pt>
                <c:pt idx="730">
                  <c:v>229.25</c:v>
                </c:pt>
                <c:pt idx="731">
                  <c:v>225.41</c:v>
                </c:pt>
                <c:pt idx="732">
                  <c:v>225.75</c:v>
                </c:pt>
                <c:pt idx="733">
                  <c:v>234.24</c:v>
                </c:pt>
                <c:pt idx="734">
                  <c:v>228.56</c:v>
                </c:pt>
                <c:pt idx="735">
                  <c:v>237.53</c:v>
                </c:pt>
                <c:pt idx="736">
                  <c:v>238.5</c:v>
                </c:pt>
                <c:pt idx="737">
                  <c:v>236.48</c:v>
                </c:pt>
                <c:pt idx="738">
                  <c:v>236.15</c:v>
                </c:pt>
                <c:pt idx="739">
                  <c:v>242.12</c:v>
                </c:pt>
                <c:pt idx="740">
                  <c:v>247.25</c:v>
                </c:pt>
                <c:pt idx="741">
                  <c:v>250.66</c:v>
                </c:pt>
                <c:pt idx="742">
                  <c:v>231.32</c:v>
                </c:pt>
                <c:pt idx="743">
                  <c:v>226.75</c:v>
                </c:pt>
                <c:pt idx="744">
                  <c:v>235.87</c:v>
                </c:pt>
                <c:pt idx="745">
                  <c:v>232.13</c:v>
                </c:pt>
                <c:pt idx="746">
                  <c:v>228.17</c:v>
                </c:pt>
                <c:pt idx="747">
                  <c:v>220.1</c:v>
                </c:pt>
                <c:pt idx="748">
                  <c:v>214.25</c:v>
                </c:pt>
                <c:pt idx="749">
                  <c:v>221.39</c:v>
                </c:pt>
                <c:pt idx="750">
                  <c:v>227.87</c:v>
                </c:pt>
                <c:pt idx="751">
                  <c:v>228.87</c:v>
                </c:pt>
                <c:pt idx="752">
                  <c:v>224.51</c:v>
                </c:pt>
                <c:pt idx="753">
                  <c:v>242.98</c:v>
                </c:pt>
                <c:pt idx="754">
                  <c:v>247.11</c:v>
                </c:pt>
                <c:pt idx="755">
                  <c:v>241.55</c:v>
                </c:pt>
                <c:pt idx="756">
                  <c:v>241.97</c:v>
                </c:pt>
                <c:pt idx="757">
                  <c:v>241.73</c:v>
                </c:pt>
                <c:pt idx="758">
                  <c:v>241.68</c:v>
                </c:pt>
                <c:pt idx="759">
                  <c:v>241.22</c:v>
                </c:pt>
                <c:pt idx="760">
                  <c:v>242.05</c:v>
                </c:pt>
                <c:pt idx="761">
                  <c:v>245.03</c:v>
                </c:pt>
                <c:pt idx="762">
                  <c:v>247.58</c:v>
                </c:pt>
                <c:pt idx="763">
                  <c:v>247.49</c:v>
                </c:pt>
                <c:pt idx="764">
                  <c:v>241.76</c:v>
                </c:pt>
                <c:pt idx="765">
                  <c:v>240.33</c:v>
                </c:pt>
                <c:pt idx="766">
                  <c:v>255.14</c:v>
                </c:pt>
                <c:pt idx="767">
                  <c:v>254.69</c:v>
                </c:pt>
                <c:pt idx="768">
                  <c:v>255.02</c:v>
                </c:pt>
                <c:pt idx="769">
                  <c:v>250.2</c:v>
                </c:pt>
                <c:pt idx="770">
                  <c:v>245.12</c:v>
                </c:pt>
                <c:pt idx="771">
                  <c:v>244.37</c:v>
                </c:pt>
                <c:pt idx="772">
                  <c:v>247.4</c:v>
                </c:pt>
                <c:pt idx="773">
                  <c:v>245.42</c:v>
                </c:pt>
                <c:pt idx="774">
                  <c:v>252.51</c:v>
                </c:pt>
                <c:pt idx="775">
                  <c:v>256.92</c:v>
                </c:pt>
                <c:pt idx="776">
                  <c:v>257.22000000000003</c:v>
                </c:pt>
                <c:pt idx="777">
                  <c:v>249.01</c:v>
                </c:pt>
                <c:pt idx="778">
                  <c:v>244.69</c:v>
                </c:pt>
                <c:pt idx="779">
                  <c:v>240.45</c:v>
                </c:pt>
                <c:pt idx="780">
                  <c:v>241.8</c:v>
                </c:pt>
                <c:pt idx="781">
                  <c:v>244.43</c:v>
                </c:pt>
                <c:pt idx="782">
                  <c:v>238.19</c:v>
                </c:pt>
                <c:pt idx="783">
                  <c:v>238.73</c:v>
                </c:pt>
                <c:pt idx="784">
                  <c:v>236.96</c:v>
                </c:pt>
                <c:pt idx="785">
                  <c:v>234.53</c:v>
                </c:pt>
                <c:pt idx="786">
                  <c:v>241.01</c:v>
                </c:pt>
                <c:pt idx="787">
                  <c:v>239.82</c:v>
                </c:pt>
                <c:pt idx="788">
                  <c:v>239.58</c:v>
                </c:pt>
                <c:pt idx="789">
                  <c:v>229.1</c:v>
                </c:pt>
                <c:pt idx="790">
                  <c:v>222.31</c:v>
                </c:pt>
                <c:pt idx="791">
                  <c:v>224.93</c:v>
                </c:pt>
                <c:pt idx="792">
                  <c:v>227.12</c:v>
                </c:pt>
                <c:pt idx="793">
                  <c:v>228.85</c:v>
                </c:pt>
                <c:pt idx="794">
                  <c:v>235.77</c:v>
                </c:pt>
                <c:pt idx="795">
                  <c:v>238.51</c:v>
                </c:pt>
                <c:pt idx="796">
                  <c:v>239.23</c:v>
                </c:pt>
                <c:pt idx="797">
                  <c:v>240.35</c:v>
                </c:pt>
                <c:pt idx="798">
                  <c:v>235.81</c:v>
                </c:pt>
                <c:pt idx="799">
                  <c:v>231.93</c:v>
                </c:pt>
                <c:pt idx="800">
                  <c:v>240.22</c:v>
                </c:pt>
                <c:pt idx="801">
                  <c:v>242.58</c:v>
                </c:pt>
                <c:pt idx="802">
                  <c:v>242.04</c:v>
                </c:pt>
                <c:pt idx="803">
                  <c:v>240.61</c:v>
                </c:pt>
                <c:pt idx="804">
                  <c:v>248</c:v>
                </c:pt>
                <c:pt idx="805">
                  <c:v>248.16</c:v>
                </c:pt>
                <c:pt idx="806">
                  <c:v>242.71</c:v>
                </c:pt>
                <c:pt idx="807">
                  <c:v>247.81</c:v>
                </c:pt>
                <c:pt idx="808">
                  <c:v>252.75</c:v>
                </c:pt>
                <c:pt idx="809">
                  <c:v>264.60000000000002</c:v>
                </c:pt>
                <c:pt idx="810">
                  <c:v>258.35000000000002</c:v>
                </c:pt>
                <c:pt idx="811">
                  <c:v>256.77</c:v>
                </c:pt>
                <c:pt idx="812">
                  <c:v>267.56</c:v>
                </c:pt>
                <c:pt idx="813">
                  <c:v>266.73</c:v>
                </c:pt>
                <c:pt idx="814">
                  <c:v>263.62</c:v>
                </c:pt>
                <c:pt idx="815">
                  <c:v>263.10000000000002</c:v>
                </c:pt>
                <c:pt idx="816">
                  <c:v>271.32</c:v>
                </c:pt>
                <c:pt idx="817">
                  <c:v>272.17</c:v>
                </c:pt>
                <c:pt idx="818">
                  <c:v>269.32</c:v>
                </c:pt>
                <c:pt idx="819">
                  <c:v>262.14999999999998</c:v>
                </c:pt>
                <c:pt idx="820">
                  <c:v>258.06</c:v>
                </c:pt>
                <c:pt idx="821">
                  <c:v>252.67</c:v>
                </c:pt>
                <c:pt idx="822">
                  <c:v>251.51</c:v>
                </c:pt>
                <c:pt idx="823">
                  <c:v>254.77</c:v>
                </c:pt>
                <c:pt idx="824">
                  <c:v>249.22</c:v>
                </c:pt>
                <c:pt idx="825">
                  <c:v>250.16</c:v>
                </c:pt>
                <c:pt idx="826">
                  <c:v>249.42</c:v>
                </c:pt>
                <c:pt idx="827">
                  <c:v>246.27</c:v>
                </c:pt>
                <c:pt idx="828">
                  <c:v>251.11</c:v>
                </c:pt>
                <c:pt idx="829">
                  <c:v>255.29</c:v>
                </c:pt>
                <c:pt idx="830">
                  <c:v>256.87</c:v>
                </c:pt>
                <c:pt idx="831">
                  <c:v>254.15</c:v>
                </c:pt>
                <c:pt idx="832">
                  <c:v>253.7</c:v>
                </c:pt>
                <c:pt idx="833">
                  <c:v>252.32</c:v>
                </c:pt>
                <c:pt idx="834">
                  <c:v>248.59</c:v>
                </c:pt>
                <c:pt idx="835">
                  <c:v>253.92</c:v>
                </c:pt>
                <c:pt idx="836">
                  <c:v>260.79000000000002</c:v>
                </c:pt>
                <c:pt idx="837">
                  <c:v>265.44</c:v>
                </c:pt>
                <c:pt idx="838">
                  <c:v>276.2</c:v>
                </c:pt>
                <c:pt idx="839">
                  <c:v>279.43</c:v>
                </c:pt>
                <c:pt idx="840">
                  <c:v>272.23</c:v>
                </c:pt>
                <c:pt idx="841">
                  <c:v>273.77999999999997</c:v>
                </c:pt>
                <c:pt idx="842">
                  <c:v>272.29000000000002</c:v>
                </c:pt>
                <c:pt idx="843">
                  <c:v>277.66000000000003</c:v>
                </c:pt>
                <c:pt idx="844">
                  <c:v>280.57</c:v>
                </c:pt>
                <c:pt idx="845">
                  <c:v>276.38</c:v>
                </c:pt>
                <c:pt idx="846">
                  <c:v>275.23</c:v>
                </c:pt>
                <c:pt idx="847">
                  <c:v>280.51</c:v>
                </c:pt>
                <c:pt idx="848">
                  <c:v>284.05</c:v>
                </c:pt>
                <c:pt idx="849">
                  <c:v>288.3</c:v>
                </c:pt>
                <c:pt idx="850">
                  <c:v>287.23</c:v>
                </c:pt>
                <c:pt idx="851">
                  <c:v>287.18</c:v>
                </c:pt>
                <c:pt idx="852">
                  <c:v>284.33999999999997</c:v>
                </c:pt>
                <c:pt idx="853">
                  <c:v>291.60000000000002</c:v>
                </c:pt>
                <c:pt idx="854">
                  <c:v>289.39</c:v>
                </c:pt>
                <c:pt idx="855">
                  <c:v>282.83</c:v>
                </c:pt>
                <c:pt idx="856">
                  <c:v>283.49</c:v>
                </c:pt>
                <c:pt idx="857">
                  <c:v>289.83999999999997</c:v>
                </c:pt>
                <c:pt idx="858">
                  <c:v>286.14</c:v>
                </c:pt>
                <c:pt idx="859">
                  <c:v>288.8</c:v>
                </c:pt>
                <c:pt idx="860">
                  <c:v>288.37</c:v>
                </c:pt>
                <c:pt idx="861">
                  <c:v>288.45</c:v>
                </c:pt>
                <c:pt idx="862">
                  <c:v>286.11</c:v>
                </c:pt>
                <c:pt idx="863">
                  <c:v>285.76</c:v>
                </c:pt>
                <c:pt idx="864">
                  <c:v>281.77</c:v>
                </c:pt>
                <c:pt idx="865">
                  <c:v>275.42</c:v>
                </c:pt>
                <c:pt idx="866">
                  <c:v>295.37</c:v>
                </c:pt>
                <c:pt idx="867">
                  <c:v>304.83</c:v>
                </c:pt>
                <c:pt idx="868">
                  <c:v>307.26</c:v>
                </c:pt>
                <c:pt idx="869">
                  <c:v>305.56</c:v>
                </c:pt>
                <c:pt idx="870">
                  <c:v>305.41000000000003</c:v>
                </c:pt>
                <c:pt idx="871">
                  <c:v>304.39999999999998</c:v>
                </c:pt>
                <c:pt idx="872">
                  <c:v>305.41000000000003</c:v>
                </c:pt>
                <c:pt idx="873">
                  <c:v>310.64999999999998</c:v>
                </c:pt>
                <c:pt idx="874">
                  <c:v>308.64999999999998</c:v>
                </c:pt>
                <c:pt idx="875">
                  <c:v>307</c:v>
                </c:pt>
                <c:pt idx="876">
                  <c:v>312.31</c:v>
                </c:pt>
                <c:pt idx="877">
                  <c:v>310.11</c:v>
                </c:pt>
                <c:pt idx="878">
                  <c:v>308.97000000000003</c:v>
                </c:pt>
                <c:pt idx="879">
                  <c:v>309.45999999999998</c:v>
                </c:pt>
                <c:pt idx="880">
                  <c:v>311.74</c:v>
                </c:pt>
                <c:pt idx="881">
                  <c:v>314</c:v>
                </c:pt>
                <c:pt idx="882">
                  <c:v>318.52</c:v>
                </c:pt>
                <c:pt idx="883">
                  <c:v>318.33999999999997</c:v>
                </c:pt>
                <c:pt idx="884">
                  <c:v>321.18</c:v>
                </c:pt>
                <c:pt idx="885">
                  <c:v>315.26</c:v>
                </c:pt>
                <c:pt idx="886">
                  <c:v>313.85000000000002</c:v>
                </c:pt>
                <c:pt idx="887">
                  <c:v>325.92</c:v>
                </c:pt>
                <c:pt idx="888">
                  <c:v>332.89</c:v>
                </c:pt>
                <c:pt idx="889">
                  <c:v>331.21</c:v>
                </c:pt>
                <c:pt idx="890">
                  <c:v>328.39</c:v>
                </c:pt>
                <c:pt idx="891">
                  <c:v>332.58</c:v>
                </c:pt>
                <c:pt idx="892">
                  <c:v>335.4</c:v>
                </c:pt>
                <c:pt idx="893">
                  <c:v>335.94</c:v>
                </c:pt>
                <c:pt idx="894">
                  <c:v>333.68</c:v>
                </c:pt>
                <c:pt idx="895">
                  <c:v>323.38</c:v>
                </c:pt>
                <c:pt idx="896">
                  <c:v>325.26</c:v>
                </c:pt>
                <c:pt idx="897">
                  <c:v>326.79000000000002</c:v>
                </c:pt>
                <c:pt idx="898">
                  <c:v>331.85</c:v>
                </c:pt>
                <c:pt idx="899">
                  <c:v>334.29</c:v>
                </c:pt>
                <c:pt idx="900">
                  <c:v>337.34</c:v>
                </c:pt>
                <c:pt idx="901">
                  <c:v>348.1</c:v>
                </c:pt>
                <c:pt idx="902">
                  <c:v>342.33</c:v>
                </c:pt>
                <c:pt idx="903">
                  <c:v>338.05</c:v>
                </c:pt>
                <c:pt idx="904">
                  <c:v>333.56</c:v>
                </c:pt>
                <c:pt idx="905">
                  <c:v>339.71</c:v>
                </c:pt>
                <c:pt idx="906">
                  <c:v>335.02</c:v>
                </c:pt>
                <c:pt idx="907">
                  <c:v>328.6</c:v>
                </c:pt>
                <c:pt idx="908">
                  <c:v>334.57</c:v>
                </c:pt>
                <c:pt idx="909">
                  <c:v>335.85</c:v>
                </c:pt>
                <c:pt idx="910">
                  <c:v>335.05</c:v>
                </c:pt>
                <c:pt idx="911">
                  <c:v>340.54</c:v>
                </c:pt>
                <c:pt idx="912">
                  <c:v>337.99</c:v>
                </c:pt>
                <c:pt idx="913">
                  <c:v>338.15</c:v>
                </c:pt>
                <c:pt idx="914">
                  <c:v>341.27</c:v>
                </c:pt>
                <c:pt idx="915">
                  <c:v>337.22</c:v>
                </c:pt>
                <c:pt idx="916">
                  <c:v>331.83</c:v>
                </c:pt>
                <c:pt idx="917">
                  <c:v>332.47</c:v>
                </c:pt>
                <c:pt idx="918">
                  <c:v>337.2</c:v>
                </c:pt>
                <c:pt idx="919">
                  <c:v>342.66</c:v>
                </c:pt>
                <c:pt idx="920">
                  <c:v>345.24</c:v>
                </c:pt>
                <c:pt idx="921">
                  <c:v>345.73</c:v>
                </c:pt>
                <c:pt idx="922">
                  <c:v>359.49</c:v>
                </c:pt>
                <c:pt idx="923">
                  <c:v>355.08</c:v>
                </c:pt>
                <c:pt idx="924">
                  <c:v>346.87</c:v>
                </c:pt>
                <c:pt idx="925">
                  <c:v>343.77</c:v>
                </c:pt>
                <c:pt idx="926">
                  <c:v>345.11</c:v>
                </c:pt>
                <c:pt idx="927">
                  <c:v>350.98</c:v>
                </c:pt>
                <c:pt idx="928">
                  <c:v>337.77</c:v>
                </c:pt>
                <c:pt idx="929">
                  <c:v>330.72</c:v>
                </c:pt>
                <c:pt idx="930">
                  <c:v>338.37</c:v>
                </c:pt>
                <c:pt idx="931">
                  <c:v>335.92</c:v>
                </c:pt>
                <c:pt idx="932">
                  <c:v>336.34</c:v>
                </c:pt>
                <c:pt idx="933">
                  <c:v>327.5</c:v>
                </c:pt>
                <c:pt idx="934">
                  <c:v>326.66000000000003</c:v>
                </c:pt>
                <c:pt idx="935">
                  <c:v>327.78</c:v>
                </c:pt>
                <c:pt idx="936">
                  <c:v>330.11</c:v>
                </c:pt>
                <c:pt idx="937">
                  <c:v>326.05</c:v>
                </c:pt>
                <c:pt idx="938">
                  <c:v>322.23</c:v>
                </c:pt>
                <c:pt idx="939">
                  <c:v>322.93</c:v>
                </c:pt>
                <c:pt idx="940">
                  <c:v>321.01</c:v>
                </c:pt>
                <c:pt idx="941">
                  <c:v>324.04000000000002</c:v>
                </c:pt>
                <c:pt idx="942">
                  <c:v>321.86</c:v>
                </c:pt>
                <c:pt idx="943">
                  <c:v>320.39999999999998</c:v>
                </c:pt>
                <c:pt idx="944">
                  <c:v>316.88</c:v>
                </c:pt>
                <c:pt idx="945">
                  <c:v>316.48</c:v>
                </c:pt>
                <c:pt idx="946">
                  <c:v>321.88</c:v>
                </c:pt>
                <c:pt idx="947">
                  <c:v>322.45999999999998</c:v>
                </c:pt>
                <c:pt idx="948">
                  <c:v>327</c:v>
                </c:pt>
                <c:pt idx="949">
                  <c:v>319.97000000000003</c:v>
                </c:pt>
                <c:pt idx="950">
                  <c:v>322.98</c:v>
                </c:pt>
                <c:pt idx="951">
                  <c:v>323.7</c:v>
                </c:pt>
                <c:pt idx="952">
                  <c:v>328.41</c:v>
                </c:pt>
                <c:pt idx="953">
                  <c:v>328.79</c:v>
                </c:pt>
                <c:pt idx="954">
                  <c:v>327.76</c:v>
                </c:pt>
                <c:pt idx="955">
                  <c:v>328.66</c:v>
                </c:pt>
                <c:pt idx="956">
                  <c:v>333.55</c:v>
                </c:pt>
                <c:pt idx="957">
                  <c:v>332.88</c:v>
                </c:pt>
                <c:pt idx="958">
                  <c:v>329.91</c:v>
                </c:pt>
                <c:pt idx="959">
                  <c:v>334.27</c:v>
                </c:pt>
                <c:pt idx="960">
                  <c:v>337.94</c:v>
                </c:pt>
                <c:pt idx="961">
                  <c:v>331.77</c:v>
                </c:pt>
                <c:pt idx="962">
                  <c:v>336.06</c:v>
                </c:pt>
                <c:pt idx="963">
                  <c:v>338.7</c:v>
                </c:pt>
                <c:pt idx="964">
                  <c:v>330.22</c:v>
                </c:pt>
                <c:pt idx="965">
                  <c:v>329.06</c:v>
                </c:pt>
                <c:pt idx="966">
                  <c:v>328.65</c:v>
                </c:pt>
                <c:pt idx="967">
                  <c:v>320.77</c:v>
                </c:pt>
                <c:pt idx="968">
                  <c:v>319.52999999999997</c:v>
                </c:pt>
                <c:pt idx="969">
                  <c:v>317.01</c:v>
                </c:pt>
                <c:pt idx="970">
                  <c:v>317.54000000000002</c:v>
                </c:pt>
                <c:pt idx="971">
                  <c:v>312.14</c:v>
                </c:pt>
                <c:pt idx="972">
                  <c:v>312.79000000000002</c:v>
                </c:pt>
                <c:pt idx="973">
                  <c:v>313.64</c:v>
                </c:pt>
                <c:pt idx="974">
                  <c:v>315.75</c:v>
                </c:pt>
                <c:pt idx="975">
                  <c:v>321.8</c:v>
                </c:pt>
                <c:pt idx="976">
                  <c:v>313.39</c:v>
                </c:pt>
                <c:pt idx="977">
                  <c:v>318.95999999999998</c:v>
                </c:pt>
                <c:pt idx="978">
                  <c:v>319.36</c:v>
                </c:pt>
                <c:pt idx="979">
                  <c:v>327.26</c:v>
                </c:pt>
                <c:pt idx="980">
                  <c:v>329.82</c:v>
                </c:pt>
                <c:pt idx="981">
                  <c:v>328.39</c:v>
                </c:pt>
                <c:pt idx="982">
                  <c:v>332.42</c:v>
                </c:pt>
                <c:pt idx="983">
                  <c:v>331.16</c:v>
                </c:pt>
                <c:pt idx="984">
                  <c:v>327.73</c:v>
                </c:pt>
                <c:pt idx="985">
                  <c:v>332.64</c:v>
                </c:pt>
                <c:pt idx="986">
                  <c:v>332.06</c:v>
                </c:pt>
                <c:pt idx="987">
                  <c:v>330.11</c:v>
                </c:pt>
                <c:pt idx="988">
                  <c:v>331.32</c:v>
                </c:pt>
                <c:pt idx="989">
                  <c:v>326.67</c:v>
                </c:pt>
                <c:pt idx="990">
                  <c:v>329.32</c:v>
                </c:pt>
                <c:pt idx="991">
                  <c:v>330.53</c:v>
                </c:pt>
                <c:pt idx="992">
                  <c:v>340.67</c:v>
                </c:pt>
                <c:pt idx="993">
                  <c:v>327.89</c:v>
                </c:pt>
                <c:pt idx="994">
                  <c:v>329.81</c:v>
                </c:pt>
                <c:pt idx="995">
                  <c:v>337.31</c:v>
                </c:pt>
                <c:pt idx="996">
                  <c:v>338.11</c:v>
                </c:pt>
                <c:pt idx="997">
                  <c:v>346.07</c:v>
                </c:pt>
                <c:pt idx="998">
                  <c:v>348.32</c:v>
                </c:pt>
                <c:pt idx="999">
                  <c:v>352.8</c:v>
                </c:pt>
                <c:pt idx="1000">
                  <c:v>356.53</c:v>
                </c:pt>
                <c:pt idx="1001">
                  <c:v>360.53</c:v>
                </c:pt>
                <c:pt idx="1002">
                  <c:v>363.2</c:v>
                </c:pt>
                <c:pt idx="1003">
                  <c:v>360.69</c:v>
                </c:pt>
                <c:pt idx="1004">
                  <c:v>369.67</c:v>
                </c:pt>
                <c:pt idx="1005">
                  <c:v>366.68</c:v>
                </c:pt>
                <c:pt idx="1006">
                  <c:v>370.27</c:v>
                </c:pt>
                <c:pt idx="1007">
                  <c:v>369.67</c:v>
                </c:pt>
                <c:pt idx="1008">
                  <c:v>376.17</c:v>
                </c:pt>
                <c:pt idx="1009">
                  <c:v>369.85</c:v>
                </c:pt>
                <c:pt idx="1010">
                  <c:v>377.44</c:v>
                </c:pt>
                <c:pt idx="1011">
                  <c:v>373.07</c:v>
                </c:pt>
                <c:pt idx="1012">
                  <c:v>377.85</c:v>
                </c:pt>
                <c:pt idx="1013">
                  <c:v>377.43</c:v>
                </c:pt>
                <c:pt idx="1014">
                  <c:v>378.61</c:v>
                </c:pt>
                <c:pt idx="1015">
                  <c:v>382.7</c:v>
                </c:pt>
                <c:pt idx="1016">
                  <c:v>378.85</c:v>
                </c:pt>
                <c:pt idx="1017">
                  <c:v>378.91</c:v>
                </c:pt>
                <c:pt idx="1018">
                  <c:v>374.51</c:v>
                </c:pt>
                <c:pt idx="1019">
                  <c:v>369.14</c:v>
                </c:pt>
                <c:pt idx="1020">
                  <c:v>372.52</c:v>
                </c:pt>
                <c:pt idx="1021">
                  <c:v>368.8</c:v>
                </c:pt>
                <c:pt idx="1022">
                  <c:v>370.95</c:v>
                </c:pt>
                <c:pt idx="1023">
                  <c:v>374.23</c:v>
                </c:pt>
                <c:pt idx="1024">
                  <c:v>371.3</c:v>
                </c:pt>
                <c:pt idx="1025">
                  <c:v>374.38</c:v>
                </c:pt>
                <c:pt idx="1026">
                  <c:v>374.37</c:v>
                </c:pt>
                <c:pt idx="1027">
                  <c:v>365.93</c:v>
                </c:pt>
                <c:pt idx="1028">
                  <c:v>370.73</c:v>
                </c:pt>
                <c:pt idx="1029">
                  <c:v>372.65</c:v>
                </c:pt>
                <c:pt idx="1030">
                  <c:v>373.26</c:v>
                </c:pt>
                <c:pt idx="1031">
                  <c:v>370.62</c:v>
                </c:pt>
                <c:pt idx="1032">
                  <c:v>373.54</c:v>
                </c:pt>
                <c:pt idx="1033">
                  <c:v>374.58</c:v>
                </c:pt>
                <c:pt idx="1034">
                  <c:v>374.66</c:v>
                </c:pt>
                <c:pt idx="1035">
                  <c:v>374.07</c:v>
                </c:pt>
                <c:pt idx="1036">
                  <c:v>375.28</c:v>
                </c:pt>
                <c:pt idx="1037">
                  <c:v>376.04</c:v>
                </c:pt>
                <c:pt idx="1038">
                  <c:v>370.87</c:v>
                </c:pt>
                <c:pt idx="1039">
                  <c:v>370.6</c:v>
                </c:pt>
                <c:pt idx="1040">
                  <c:v>367.94</c:v>
                </c:pt>
                <c:pt idx="1041">
                  <c:v>367.75</c:v>
                </c:pt>
                <c:pt idx="1042">
                  <c:v>374.69</c:v>
                </c:pt>
                <c:pt idx="1043">
                  <c:v>375.79</c:v>
                </c:pt>
                <c:pt idx="1044">
                  <c:v>382.77</c:v>
                </c:pt>
                <c:pt idx="1045">
                  <c:v>384.63</c:v>
                </c:pt>
                <c:pt idx="1046">
                  <c:v>388.47</c:v>
                </c:pt>
                <c:pt idx="1047">
                  <c:v>390.27</c:v>
                </c:pt>
                <c:pt idx="1048">
                  <c:v>389.47</c:v>
                </c:pt>
                <c:pt idx="1049">
                  <c:v>393.87</c:v>
                </c:pt>
                <c:pt idx="1050">
                  <c:v>398.67</c:v>
                </c:pt>
                <c:pt idx="1051">
                  <c:v>396.51</c:v>
                </c:pt>
                <c:pt idx="1052">
                  <c:v>398.9</c:v>
                </c:pt>
                <c:pt idx="1053">
                  <c:v>402.56</c:v>
                </c:pt>
                <c:pt idx="1054">
                  <c:v>404.87</c:v>
                </c:pt>
                <c:pt idx="1055">
                  <c:v>403.93</c:v>
                </c:pt>
                <c:pt idx="1056">
                  <c:v>409.72</c:v>
                </c:pt>
                <c:pt idx="1057">
                  <c:v>408.59</c:v>
                </c:pt>
                <c:pt idx="1058">
                  <c:v>397.58</c:v>
                </c:pt>
                <c:pt idx="1059">
                  <c:v>403.78</c:v>
                </c:pt>
                <c:pt idx="1060">
                  <c:v>411.22</c:v>
                </c:pt>
                <c:pt idx="1061">
                  <c:v>405.65</c:v>
                </c:pt>
                <c:pt idx="1062">
                  <c:v>405.49</c:v>
                </c:pt>
                <c:pt idx="1063">
                  <c:v>414.05</c:v>
                </c:pt>
                <c:pt idx="1064">
                  <c:v>414.11</c:v>
                </c:pt>
                <c:pt idx="1065">
                  <c:v>420.55</c:v>
                </c:pt>
                <c:pt idx="1066">
                  <c:v>415.26</c:v>
                </c:pt>
                <c:pt idx="1067">
                  <c:v>406.32</c:v>
                </c:pt>
                <c:pt idx="1068">
                  <c:v>409.49</c:v>
                </c:pt>
                <c:pt idx="1069">
                  <c:v>406.56</c:v>
                </c:pt>
                <c:pt idx="1070">
                  <c:v>404.06</c:v>
                </c:pt>
                <c:pt idx="1071">
                  <c:v>402.79</c:v>
                </c:pt>
                <c:pt idx="1072">
                  <c:v>402.18</c:v>
                </c:pt>
                <c:pt idx="1073">
                  <c:v>411.65</c:v>
                </c:pt>
                <c:pt idx="1074">
                  <c:v>410.34</c:v>
                </c:pt>
                <c:pt idx="1075">
                  <c:v>407.54</c:v>
                </c:pt>
                <c:pt idx="1076">
                  <c:v>407.48</c:v>
                </c:pt>
                <c:pt idx="1077">
                  <c:v>407.72</c:v>
                </c:pt>
                <c:pt idx="1078">
                  <c:v>413.64</c:v>
                </c:pt>
                <c:pt idx="1079">
                  <c:v>415.5</c:v>
                </c:pt>
                <c:pt idx="1080">
                  <c:v>414.92</c:v>
                </c:pt>
                <c:pt idx="1081">
                  <c:v>402.65</c:v>
                </c:pt>
                <c:pt idx="1082">
                  <c:v>402.09</c:v>
                </c:pt>
                <c:pt idx="1083">
                  <c:v>409.14</c:v>
                </c:pt>
                <c:pt idx="1084">
                  <c:v>406.22</c:v>
                </c:pt>
                <c:pt idx="1085">
                  <c:v>404.52</c:v>
                </c:pt>
                <c:pt idx="1086">
                  <c:v>415.28</c:v>
                </c:pt>
                <c:pt idx="1087">
                  <c:v>415.1</c:v>
                </c:pt>
                <c:pt idx="1088">
                  <c:v>425.22</c:v>
                </c:pt>
                <c:pt idx="1089">
                  <c:v>416.42</c:v>
                </c:pt>
                <c:pt idx="1090">
                  <c:v>417.32</c:v>
                </c:pt>
                <c:pt idx="1091">
                  <c:v>421.41</c:v>
                </c:pt>
                <c:pt idx="1092">
                  <c:v>425.23</c:v>
                </c:pt>
                <c:pt idx="1093">
                  <c:v>429.37</c:v>
                </c:pt>
                <c:pt idx="1094">
                  <c:v>428.74</c:v>
                </c:pt>
                <c:pt idx="1095">
                  <c:v>422.86</c:v>
                </c:pt>
                <c:pt idx="1096">
                  <c:v>421.65</c:v>
                </c:pt>
                <c:pt idx="1097">
                  <c:v>421.43</c:v>
                </c:pt>
                <c:pt idx="1098">
                  <c:v>420.72</c:v>
                </c:pt>
                <c:pt idx="1099">
                  <c:v>424.57</c:v>
                </c:pt>
                <c:pt idx="1100">
                  <c:v>421.44</c:v>
                </c:pt>
                <c:pt idx="1101">
                  <c:v>420.45</c:v>
                </c:pt>
                <c:pt idx="1102">
                  <c:v>417.88</c:v>
                </c:pt>
                <c:pt idx="1103">
                  <c:v>425.52</c:v>
                </c:pt>
                <c:pt idx="1104">
                  <c:v>424.59</c:v>
                </c:pt>
                <c:pt idx="1105">
                  <c:v>426.28</c:v>
                </c:pt>
                <c:pt idx="1106">
                  <c:v>423.26</c:v>
                </c:pt>
                <c:pt idx="1107">
                  <c:v>427.93</c:v>
                </c:pt>
                <c:pt idx="1108">
                  <c:v>421.9</c:v>
                </c:pt>
                <c:pt idx="1109">
                  <c:v>413.64</c:v>
                </c:pt>
                <c:pt idx="1110">
                  <c:v>414.58</c:v>
                </c:pt>
                <c:pt idx="1111">
                  <c:v>411.84</c:v>
                </c:pt>
                <c:pt idx="1112">
                  <c:v>404.27</c:v>
                </c:pt>
                <c:pt idx="1113">
                  <c:v>399.12</c:v>
                </c:pt>
                <c:pt idx="1114">
                  <c:v>400.96</c:v>
                </c:pt>
                <c:pt idx="1115">
                  <c:v>407.57</c:v>
                </c:pt>
                <c:pt idx="1116">
                  <c:v>409.06</c:v>
                </c:pt>
                <c:pt idx="1117">
                  <c:v>399.04</c:v>
                </c:pt>
                <c:pt idx="1118">
                  <c:v>406.32</c:v>
                </c:pt>
                <c:pt idx="1119">
                  <c:v>402.25</c:v>
                </c:pt>
                <c:pt idx="1120">
                  <c:v>389.33</c:v>
                </c:pt>
                <c:pt idx="1121">
                  <c:v>394.94</c:v>
                </c:pt>
                <c:pt idx="1122">
                  <c:v>397.84</c:v>
                </c:pt>
                <c:pt idx="1123">
                  <c:v>406.66</c:v>
                </c:pt>
                <c:pt idx="1124">
                  <c:v>413.54</c:v>
                </c:pt>
                <c:pt idx="1125">
                  <c:v>409.34</c:v>
                </c:pt>
                <c:pt idx="1126">
                  <c:v>410.54</c:v>
                </c:pt>
                <c:pt idx="1127">
                  <c:v>412.32</c:v>
                </c:pt>
                <c:pt idx="1128">
                  <c:v>414.74</c:v>
                </c:pt>
                <c:pt idx="1129">
                  <c:v>413.72</c:v>
                </c:pt>
                <c:pt idx="1130">
                  <c:v>416.56</c:v>
                </c:pt>
                <c:pt idx="1131">
                  <c:v>423.08</c:v>
                </c:pt>
                <c:pt idx="1132">
                  <c:v>420.99</c:v>
                </c:pt>
                <c:pt idx="1133">
                  <c:v>420.21</c:v>
                </c:pt>
                <c:pt idx="1134">
                  <c:v>425.34</c:v>
                </c:pt>
                <c:pt idx="1135">
                  <c:v>429.04</c:v>
                </c:pt>
                <c:pt idx="1136">
                  <c:v>430.52</c:v>
                </c:pt>
                <c:pt idx="1137">
                  <c:v>427</c:v>
                </c:pt>
                <c:pt idx="1138">
                  <c:v>430.16</c:v>
                </c:pt>
                <c:pt idx="1139">
                  <c:v>430.32</c:v>
                </c:pt>
                <c:pt idx="1140">
                  <c:v>429.17</c:v>
                </c:pt>
                <c:pt idx="1141">
                  <c:v>414.67</c:v>
                </c:pt>
                <c:pt idx="1142">
                  <c:v>415.13</c:v>
                </c:pt>
                <c:pt idx="1143">
                  <c:v>413.52</c:v>
                </c:pt>
                <c:pt idx="1144">
                  <c:v>416.07</c:v>
                </c:pt>
                <c:pt idx="1145">
                  <c:v>424.01</c:v>
                </c:pt>
                <c:pt idx="1146">
                  <c:v>424.52</c:v>
                </c:pt>
                <c:pt idx="1147">
                  <c:v>423.85</c:v>
                </c:pt>
                <c:pt idx="1148">
                  <c:v>427.87</c:v>
                </c:pt>
                <c:pt idx="1149">
                  <c:v>432.68</c:v>
                </c:pt>
                <c:pt idx="1150">
                  <c:v>441.06</c:v>
                </c:pt>
                <c:pt idx="1151">
                  <c:v>441.58</c:v>
                </c:pt>
                <c:pt idx="1152">
                  <c:v>442.57</c:v>
                </c:pt>
                <c:pt idx="1153">
                  <c:v>448.37</c:v>
                </c:pt>
                <c:pt idx="1154">
                  <c:v>446.34</c:v>
                </c:pt>
                <c:pt idx="1155">
                  <c:v>445.7</c:v>
                </c:pt>
                <c:pt idx="1156">
                  <c:v>449.78</c:v>
                </c:pt>
                <c:pt idx="1157">
                  <c:v>447.67</c:v>
                </c:pt>
                <c:pt idx="1158">
                  <c:v>450.95</c:v>
                </c:pt>
                <c:pt idx="1159">
                  <c:v>452.16</c:v>
                </c:pt>
                <c:pt idx="1160">
                  <c:v>452.85</c:v>
                </c:pt>
                <c:pt idx="1161">
                  <c:v>446.95</c:v>
                </c:pt>
                <c:pt idx="1162">
                  <c:v>456.73</c:v>
                </c:pt>
                <c:pt idx="1163">
                  <c:v>459.28</c:v>
                </c:pt>
                <c:pt idx="1164">
                  <c:v>460.77</c:v>
                </c:pt>
                <c:pt idx="1165">
                  <c:v>467.56</c:v>
                </c:pt>
                <c:pt idx="1166">
                  <c:v>466.24</c:v>
                </c:pt>
                <c:pt idx="1167">
                  <c:v>459.54</c:v>
                </c:pt>
                <c:pt idx="1168">
                  <c:v>466.25</c:v>
                </c:pt>
                <c:pt idx="1169">
                  <c:v>454.7</c:v>
                </c:pt>
                <c:pt idx="1170">
                  <c:v>453.55</c:v>
                </c:pt>
                <c:pt idx="1171">
                  <c:v>453.96</c:v>
                </c:pt>
                <c:pt idx="1172">
                  <c:v>449.52</c:v>
                </c:pt>
                <c:pt idx="1173">
                  <c:v>443.52</c:v>
                </c:pt>
                <c:pt idx="1174">
                  <c:v>440.37</c:v>
                </c:pt>
                <c:pt idx="1175">
                  <c:v>437.11</c:v>
                </c:pt>
                <c:pt idx="1176">
                  <c:v>442.94</c:v>
                </c:pt>
                <c:pt idx="1177">
                  <c:v>444.85</c:v>
                </c:pt>
                <c:pt idx="1178">
                  <c:v>428.9</c:v>
                </c:pt>
                <c:pt idx="1179">
                  <c:v>418.4</c:v>
                </c:pt>
                <c:pt idx="1180">
                  <c:v>425.27</c:v>
                </c:pt>
                <c:pt idx="1181">
                  <c:v>426.73</c:v>
                </c:pt>
                <c:pt idx="1182">
                  <c:v>422.92</c:v>
                </c:pt>
                <c:pt idx="1183">
                  <c:v>418.35</c:v>
                </c:pt>
                <c:pt idx="1184">
                  <c:v>417.11</c:v>
                </c:pt>
                <c:pt idx="1185">
                  <c:v>408.49</c:v>
                </c:pt>
                <c:pt idx="1186">
                  <c:v>395.15</c:v>
                </c:pt>
                <c:pt idx="1187">
                  <c:v>399.61</c:v>
                </c:pt>
                <c:pt idx="1188">
                  <c:v>398.43</c:v>
                </c:pt>
                <c:pt idx="1189">
                  <c:v>402.69</c:v>
                </c:pt>
                <c:pt idx="1190">
                  <c:v>406.02</c:v>
                </c:pt>
                <c:pt idx="1191">
                  <c:v>406.81</c:v>
                </c:pt>
                <c:pt idx="1192">
                  <c:v>414.01</c:v>
                </c:pt>
                <c:pt idx="1193">
                  <c:v>416.86</c:v>
                </c:pt>
                <c:pt idx="1194">
                  <c:v>421.03</c:v>
                </c:pt>
                <c:pt idx="1195">
                  <c:v>418.47</c:v>
                </c:pt>
                <c:pt idx="1196">
                  <c:v>421.53</c:v>
                </c:pt>
                <c:pt idx="1197">
                  <c:v>424.8</c:v>
                </c:pt>
                <c:pt idx="1198">
                  <c:v>424.14</c:v>
                </c:pt>
                <c:pt idx="1199">
                  <c:v>415.55</c:v>
                </c:pt>
                <c:pt idx="1200">
                  <c:v>416.79</c:v>
                </c:pt>
                <c:pt idx="1201">
                  <c:v>413.49</c:v>
                </c:pt>
                <c:pt idx="1202">
                  <c:v>413.84</c:v>
                </c:pt>
                <c:pt idx="1203">
                  <c:v>410.6</c:v>
                </c:pt>
                <c:pt idx="1204">
                  <c:v>413.12</c:v>
                </c:pt>
                <c:pt idx="1205">
                  <c:v>417.14</c:v>
                </c:pt>
                <c:pt idx="1206">
                  <c:v>409.44</c:v>
                </c:pt>
                <c:pt idx="1207">
                  <c:v>408.9</c:v>
                </c:pt>
                <c:pt idx="1208">
                  <c:v>408.39</c:v>
                </c:pt>
                <c:pt idx="1209">
                  <c:v>401.7</c:v>
                </c:pt>
                <c:pt idx="1210">
                  <c:v>405.72</c:v>
                </c:pt>
                <c:pt idx="1211">
                  <c:v>414.2</c:v>
                </c:pt>
                <c:pt idx="1212">
                  <c:v>423.04</c:v>
                </c:pt>
                <c:pt idx="1213">
                  <c:v>427</c:v>
                </c:pt>
                <c:pt idx="1214">
                  <c:v>430.59</c:v>
                </c:pt>
                <c:pt idx="1215">
                  <c:v>431.34</c:v>
                </c:pt>
                <c:pt idx="1216">
                  <c:v>435.15</c:v>
                </c:pt>
                <c:pt idx="1217">
                  <c:v>430.81</c:v>
                </c:pt>
                <c:pt idx="1218">
                  <c:v>438.69</c:v>
                </c:pt>
                <c:pt idx="1219">
                  <c:v>435.27</c:v>
                </c:pt>
                <c:pt idx="1220">
                  <c:v>433.51</c:v>
                </c:pt>
                <c:pt idx="1221">
                  <c:v>429.17</c:v>
                </c:pt>
                <c:pt idx="1222">
                  <c:v>432.11</c:v>
                </c:pt>
                <c:pt idx="1223">
                  <c:v>431.31</c:v>
                </c:pt>
                <c:pt idx="1224">
                  <c:v>428.02</c:v>
                </c:pt>
                <c:pt idx="1225">
                  <c:v>430.3</c:v>
                </c:pt>
                <c:pt idx="1226">
                  <c:v>420.69</c:v>
                </c:pt>
                <c:pt idx="1227">
                  <c:v>417.13</c:v>
                </c:pt>
                <c:pt idx="1228">
                  <c:v>416.54</c:v>
                </c:pt>
                <c:pt idx="1229">
                  <c:v>416.06</c:v>
                </c:pt>
                <c:pt idx="1230">
                  <c:v>409.54</c:v>
                </c:pt>
                <c:pt idx="1231">
                  <c:v>414.71</c:v>
                </c:pt>
                <c:pt idx="1232">
                  <c:v>417.46</c:v>
                </c:pt>
                <c:pt idx="1233">
                  <c:v>415.84</c:v>
                </c:pt>
                <c:pt idx="1234">
                  <c:v>416.32</c:v>
                </c:pt>
                <c:pt idx="1235">
                  <c:v>419.14</c:v>
                </c:pt>
                <c:pt idx="1236">
                  <c:v>418.74</c:v>
                </c:pt>
                <c:pt idx="1237">
                  <c:v>416.12</c:v>
                </c:pt>
                <c:pt idx="1238">
                  <c:v>416.72</c:v>
                </c:pt>
                <c:pt idx="1239">
                  <c:v>418.16</c:v>
                </c:pt>
                <c:pt idx="1240">
                  <c:v>418.78</c:v>
                </c:pt>
                <c:pt idx="1241">
                  <c:v>427.51</c:v>
                </c:pt>
                <c:pt idx="1242">
                  <c:v>424.6</c:v>
                </c:pt>
                <c:pt idx="1243">
                  <c:v>424.73</c:v>
                </c:pt>
                <c:pt idx="1244">
                  <c:v>428.15</c:v>
                </c:pt>
                <c:pt idx="1245">
                  <c:v>426.59</c:v>
                </c:pt>
                <c:pt idx="1246">
                  <c:v>431.95</c:v>
                </c:pt>
                <c:pt idx="1247">
                  <c:v>432.53</c:v>
                </c:pt>
                <c:pt idx="1248">
                  <c:v>406.35</c:v>
                </c:pt>
                <c:pt idx="1249">
                  <c:v>410.37</c:v>
                </c:pt>
                <c:pt idx="1250">
                  <c:v>408.46</c:v>
                </c:pt>
                <c:pt idx="1251">
                  <c:v>411.46</c:v>
                </c:pt>
                <c:pt idx="1252">
                  <c:v>420.18</c:v>
                </c:pt>
                <c:pt idx="1253">
                  <c:v>425.43</c:v>
                </c:pt>
                <c:pt idx="1254">
                  <c:v>422.54</c:v>
                </c:pt>
                <c:pt idx="1255">
                  <c:v>418.01</c:v>
                </c:pt>
                <c:pt idx="1256">
                  <c:v>423.03</c:v>
                </c:pt>
                <c:pt idx="1257">
                  <c:v>425.2</c:v>
                </c:pt>
              </c:numCache>
            </c:numRef>
          </c:val>
          <c:smooth val="0"/>
          <c:extLst>
            <c:ext xmlns:c16="http://schemas.microsoft.com/office/drawing/2014/chart" uri="{C3380CC4-5D6E-409C-BE32-E72D297353CC}">
              <c16:uniqueId val="{00000001-E21D-42E3-8110-A8549AF7460A}"/>
            </c:ext>
          </c:extLst>
        </c:ser>
        <c:ser>
          <c:idx val="2"/>
          <c:order val="2"/>
          <c:tx>
            <c:strRef>
              <c:f>MSFT!$F$1</c:f>
              <c:strCache>
                <c:ptCount val="1"/>
                <c:pt idx="0">
                  <c:v>Open</c:v>
                </c:pt>
              </c:strCache>
            </c:strRef>
          </c:tx>
          <c:spPr>
            <a:ln w="28575" cap="rnd">
              <a:solidFill>
                <a:schemeClr val="accent6">
                  <a:lumMod val="60000"/>
                  <a:lumOff val="40000"/>
                </a:schemeClr>
              </a:solidFill>
              <a:round/>
            </a:ln>
            <a:effectLst/>
          </c:spPr>
          <c:marker>
            <c:symbol val="none"/>
          </c:marker>
          <c:dPt>
            <c:idx val="518"/>
            <c:marker>
              <c:symbol val="none"/>
            </c:marker>
            <c:bubble3D val="0"/>
            <c:spPr>
              <a:ln w="28575" cap="rnd">
                <a:solidFill>
                  <a:schemeClr val="tx2">
                    <a:lumMod val="50000"/>
                    <a:lumOff val="50000"/>
                  </a:schemeClr>
                </a:solidFill>
                <a:round/>
              </a:ln>
              <a:effectLst/>
            </c:spPr>
            <c:extLst>
              <c:ext xmlns:c16="http://schemas.microsoft.com/office/drawing/2014/chart" uri="{C3380CC4-5D6E-409C-BE32-E72D297353CC}">
                <c16:uniqueId val="{00000004-E21D-42E3-8110-A8549AF7460A}"/>
              </c:ext>
            </c:extLst>
          </c:dPt>
          <c:cat>
            <c:numRef>
              <c:f>MSFT!$A$2:$A$1259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MSFT!$F$2:$F$1259</c:f>
              <c:numCache>
                <c:formatCode>General</c:formatCode>
                <c:ptCount val="1258"/>
                <c:pt idx="0">
                  <c:v>147.02000000000001</c:v>
                </c:pt>
                <c:pt idx="1">
                  <c:v>148.93</c:v>
                </c:pt>
                <c:pt idx="2">
                  <c:v>150.07</c:v>
                </c:pt>
                <c:pt idx="3">
                  <c:v>150.88</c:v>
                </c:pt>
                <c:pt idx="4">
                  <c:v>150.31</c:v>
                </c:pt>
                <c:pt idx="5">
                  <c:v>149.4</c:v>
                </c:pt>
                <c:pt idx="6">
                  <c:v>150.07</c:v>
                </c:pt>
                <c:pt idx="7">
                  <c:v>150</c:v>
                </c:pt>
                <c:pt idx="8">
                  <c:v>151.36000000000001</c:v>
                </c:pt>
                <c:pt idx="9">
                  <c:v>152.33000000000001</c:v>
                </c:pt>
                <c:pt idx="10">
                  <c:v>152.1</c:v>
                </c:pt>
                <c:pt idx="11">
                  <c:v>151.81</c:v>
                </c:pt>
                <c:pt idx="12">
                  <c:v>147.49</c:v>
                </c:pt>
                <c:pt idx="13">
                  <c:v>150.13999999999999</c:v>
                </c:pt>
                <c:pt idx="14">
                  <c:v>150.05000000000001</c:v>
                </c:pt>
                <c:pt idx="15">
                  <c:v>150.99</c:v>
                </c:pt>
                <c:pt idx="16">
                  <c:v>151.07</c:v>
                </c:pt>
                <c:pt idx="17">
                  <c:v>151.29</c:v>
                </c:pt>
                <c:pt idx="18">
                  <c:v>151.54</c:v>
                </c:pt>
                <c:pt idx="19">
                  <c:v>151.65</c:v>
                </c:pt>
                <c:pt idx="20">
                  <c:v>153</c:v>
                </c:pt>
                <c:pt idx="21">
                  <c:v>155.11000000000001</c:v>
                </c:pt>
                <c:pt idx="22">
                  <c:v>155.44999999999999</c:v>
                </c:pt>
                <c:pt idx="23">
                  <c:v>154.30000000000001</c:v>
                </c:pt>
                <c:pt idx="24">
                  <c:v>154</c:v>
                </c:pt>
                <c:pt idx="25">
                  <c:v>157.35</c:v>
                </c:pt>
                <c:pt idx="26">
                  <c:v>158.12</c:v>
                </c:pt>
                <c:pt idx="27">
                  <c:v>157.47999999999999</c:v>
                </c:pt>
                <c:pt idx="28">
                  <c:v>157.56</c:v>
                </c:pt>
                <c:pt idx="29">
                  <c:v>159.44999999999999</c:v>
                </c:pt>
                <c:pt idx="30">
                  <c:v>158.99</c:v>
                </c:pt>
                <c:pt idx="31">
                  <c:v>156.77000000000001</c:v>
                </c:pt>
                <c:pt idx="32">
                  <c:v>158.78</c:v>
                </c:pt>
                <c:pt idx="33">
                  <c:v>158.32</c:v>
                </c:pt>
                <c:pt idx="34">
                  <c:v>157.08000000000001</c:v>
                </c:pt>
                <c:pt idx="35">
                  <c:v>159.32</c:v>
                </c:pt>
                <c:pt idx="36">
                  <c:v>158.93</c:v>
                </c:pt>
                <c:pt idx="37">
                  <c:v>161.84</c:v>
                </c:pt>
                <c:pt idx="38">
                  <c:v>162.82</c:v>
                </c:pt>
                <c:pt idx="39">
                  <c:v>161.76</c:v>
                </c:pt>
                <c:pt idx="40">
                  <c:v>163.38999999999999</c:v>
                </c:pt>
                <c:pt idx="41">
                  <c:v>162.62</c:v>
                </c:pt>
                <c:pt idx="42">
                  <c:v>164.35</c:v>
                </c:pt>
                <c:pt idx="43">
                  <c:v>167.42</c:v>
                </c:pt>
                <c:pt idx="44">
                  <c:v>166.68</c:v>
                </c:pt>
                <c:pt idx="45">
                  <c:v>167.4</c:v>
                </c:pt>
                <c:pt idx="46">
                  <c:v>166.19</c:v>
                </c:pt>
                <c:pt idx="47">
                  <c:v>167.51</c:v>
                </c:pt>
                <c:pt idx="48">
                  <c:v>161.15</c:v>
                </c:pt>
                <c:pt idx="49">
                  <c:v>163.78</c:v>
                </c:pt>
                <c:pt idx="50">
                  <c:v>167.84</c:v>
                </c:pt>
                <c:pt idx="51">
                  <c:v>174.05</c:v>
                </c:pt>
                <c:pt idx="52">
                  <c:v>172.21</c:v>
                </c:pt>
                <c:pt idx="53">
                  <c:v>170.43</c:v>
                </c:pt>
                <c:pt idx="54">
                  <c:v>177.14</c:v>
                </c:pt>
                <c:pt idx="55">
                  <c:v>184.03</c:v>
                </c:pt>
                <c:pt idx="56">
                  <c:v>180.97</c:v>
                </c:pt>
                <c:pt idx="57">
                  <c:v>182.85</c:v>
                </c:pt>
                <c:pt idx="58">
                  <c:v>183.58</c:v>
                </c:pt>
                <c:pt idx="59">
                  <c:v>190.65</c:v>
                </c:pt>
                <c:pt idx="60">
                  <c:v>185.58</c:v>
                </c:pt>
                <c:pt idx="61">
                  <c:v>183.08</c:v>
                </c:pt>
                <c:pt idx="62">
                  <c:v>183.25</c:v>
                </c:pt>
                <c:pt idx="63">
                  <c:v>185.61</c:v>
                </c:pt>
                <c:pt idx="64">
                  <c:v>188.06</c:v>
                </c:pt>
                <c:pt idx="65">
                  <c:v>186.95</c:v>
                </c:pt>
                <c:pt idx="66">
                  <c:v>183.17</c:v>
                </c:pt>
                <c:pt idx="67">
                  <c:v>167.77</c:v>
                </c:pt>
                <c:pt idx="68">
                  <c:v>174.2</c:v>
                </c:pt>
                <c:pt idx="69">
                  <c:v>169.71</c:v>
                </c:pt>
                <c:pt idx="70">
                  <c:v>163.32</c:v>
                </c:pt>
                <c:pt idx="71">
                  <c:v>152.41</c:v>
                </c:pt>
                <c:pt idx="72">
                  <c:v>165.31</c:v>
                </c:pt>
                <c:pt idx="73">
                  <c:v>173.8</c:v>
                </c:pt>
                <c:pt idx="74">
                  <c:v>168.49</c:v>
                </c:pt>
                <c:pt idx="75">
                  <c:v>166.05</c:v>
                </c:pt>
                <c:pt idx="76">
                  <c:v>162.61000000000001</c:v>
                </c:pt>
                <c:pt idx="77">
                  <c:v>151</c:v>
                </c:pt>
                <c:pt idx="78">
                  <c:v>158.16</c:v>
                </c:pt>
                <c:pt idx="79">
                  <c:v>157.13</c:v>
                </c:pt>
                <c:pt idx="80">
                  <c:v>145.30000000000001</c:v>
                </c:pt>
                <c:pt idx="81">
                  <c:v>147.5</c:v>
                </c:pt>
                <c:pt idx="82">
                  <c:v>140</c:v>
                </c:pt>
                <c:pt idx="83">
                  <c:v>140</c:v>
                </c:pt>
                <c:pt idx="84">
                  <c:v>138</c:v>
                </c:pt>
                <c:pt idx="85">
                  <c:v>142.77000000000001</c:v>
                </c:pt>
                <c:pt idx="86">
                  <c:v>146</c:v>
                </c:pt>
                <c:pt idx="87">
                  <c:v>137.01</c:v>
                </c:pt>
                <c:pt idx="88">
                  <c:v>143.75</c:v>
                </c:pt>
                <c:pt idx="89">
                  <c:v>148.91</c:v>
                </c:pt>
                <c:pt idx="90">
                  <c:v>148.4</c:v>
                </c:pt>
                <c:pt idx="91">
                  <c:v>151.75</c:v>
                </c:pt>
                <c:pt idx="92">
                  <c:v>152.44</c:v>
                </c:pt>
                <c:pt idx="93">
                  <c:v>159.4</c:v>
                </c:pt>
                <c:pt idx="94">
                  <c:v>153</c:v>
                </c:pt>
                <c:pt idx="95">
                  <c:v>151.86000000000001</c:v>
                </c:pt>
                <c:pt idx="96">
                  <c:v>155.1</c:v>
                </c:pt>
                <c:pt idx="97">
                  <c:v>160.32</c:v>
                </c:pt>
                <c:pt idx="98">
                  <c:v>169.59</c:v>
                </c:pt>
                <c:pt idx="99">
                  <c:v>165.67</c:v>
                </c:pt>
                <c:pt idx="100">
                  <c:v>166.36</c:v>
                </c:pt>
                <c:pt idx="101">
                  <c:v>164.35</c:v>
                </c:pt>
                <c:pt idx="102">
                  <c:v>169</c:v>
                </c:pt>
                <c:pt idx="103">
                  <c:v>171.2</c:v>
                </c:pt>
                <c:pt idx="104">
                  <c:v>174.3</c:v>
                </c:pt>
                <c:pt idx="105">
                  <c:v>179.5</c:v>
                </c:pt>
                <c:pt idx="106">
                  <c:v>176.63</c:v>
                </c:pt>
                <c:pt idx="107">
                  <c:v>173.5</c:v>
                </c:pt>
                <c:pt idx="108">
                  <c:v>171.39</c:v>
                </c:pt>
                <c:pt idx="109">
                  <c:v>174.11</c:v>
                </c:pt>
                <c:pt idx="110">
                  <c:v>172.06</c:v>
                </c:pt>
                <c:pt idx="111">
                  <c:v>176.59</c:v>
                </c:pt>
                <c:pt idx="112">
                  <c:v>175.59</c:v>
                </c:pt>
                <c:pt idx="113">
                  <c:v>173.22</c:v>
                </c:pt>
                <c:pt idx="114">
                  <c:v>180</c:v>
                </c:pt>
                <c:pt idx="115">
                  <c:v>175.8</c:v>
                </c:pt>
                <c:pt idx="116">
                  <c:v>174.49</c:v>
                </c:pt>
                <c:pt idx="117">
                  <c:v>180.62</c:v>
                </c:pt>
                <c:pt idx="118">
                  <c:v>182.08</c:v>
                </c:pt>
                <c:pt idx="119">
                  <c:v>184.17</c:v>
                </c:pt>
                <c:pt idx="120">
                  <c:v>184.98</c:v>
                </c:pt>
                <c:pt idx="121">
                  <c:v>183.15</c:v>
                </c:pt>
                <c:pt idx="122">
                  <c:v>186.8</c:v>
                </c:pt>
                <c:pt idx="123">
                  <c:v>182.55</c:v>
                </c:pt>
                <c:pt idx="124">
                  <c:v>177.54</c:v>
                </c:pt>
                <c:pt idx="125">
                  <c:v>179.06</c:v>
                </c:pt>
                <c:pt idx="126">
                  <c:v>185.75</c:v>
                </c:pt>
                <c:pt idx="127">
                  <c:v>185.03</c:v>
                </c:pt>
                <c:pt idx="128">
                  <c:v>184.81</c:v>
                </c:pt>
                <c:pt idx="129">
                  <c:v>185.4</c:v>
                </c:pt>
                <c:pt idx="130">
                  <c:v>183.19</c:v>
                </c:pt>
                <c:pt idx="131">
                  <c:v>186.34</c:v>
                </c:pt>
                <c:pt idx="132">
                  <c:v>180.2</c:v>
                </c:pt>
                <c:pt idx="133">
                  <c:v>180.74</c:v>
                </c:pt>
                <c:pt idx="134">
                  <c:v>182.73</c:v>
                </c:pt>
                <c:pt idx="135">
                  <c:v>182.54</c:v>
                </c:pt>
                <c:pt idx="136">
                  <c:v>184.25</c:v>
                </c:pt>
                <c:pt idx="137">
                  <c:v>184.82</c:v>
                </c:pt>
                <c:pt idx="138">
                  <c:v>184.3</c:v>
                </c:pt>
                <c:pt idx="139">
                  <c:v>182.62</c:v>
                </c:pt>
                <c:pt idx="140">
                  <c:v>185.94</c:v>
                </c:pt>
                <c:pt idx="141">
                  <c:v>188</c:v>
                </c:pt>
                <c:pt idx="142">
                  <c:v>191.13</c:v>
                </c:pt>
                <c:pt idx="143">
                  <c:v>193.13</c:v>
                </c:pt>
                <c:pt idx="144">
                  <c:v>190.54</c:v>
                </c:pt>
                <c:pt idx="145">
                  <c:v>184.58</c:v>
                </c:pt>
                <c:pt idx="146">
                  <c:v>192.89</c:v>
                </c:pt>
                <c:pt idx="147">
                  <c:v>195.03</c:v>
                </c:pt>
                <c:pt idx="148">
                  <c:v>194</c:v>
                </c:pt>
                <c:pt idx="149">
                  <c:v>198.59</c:v>
                </c:pt>
                <c:pt idx="150">
                  <c:v>195.79</c:v>
                </c:pt>
                <c:pt idx="151">
                  <c:v>202.09</c:v>
                </c:pt>
                <c:pt idx="152">
                  <c:v>201.6</c:v>
                </c:pt>
                <c:pt idx="153">
                  <c:v>197.8</c:v>
                </c:pt>
                <c:pt idx="154">
                  <c:v>199.73</c:v>
                </c:pt>
                <c:pt idx="155">
                  <c:v>195.78</c:v>
                </c:pt>
                <c:pt idx="156">
                  <c:v>197.88</c:v>
                </c:pt>
                <c:pt idx="157">
                  <c:v>203.14</c:v>
                </c:pt>
                <c:pt idx="158">
                  <c:v>205.68</c:v>
                </c:pt>
                <c:pt idx="159">
                  <c:v>208.83</c:v>
                </c:pt>
                <c:pt idx="160">
                  <c:v>210.45</c:v>
                </c:pt>
                <c:pt idx="161">
                  <c:v>210.07</c:v>
                </c:pt>
                <c:pt idx="162">
                  <c:v>216.33</c:v>
                </c:pt>
                <c:pt idx="163">
                  <c:v>213.62</c:v>
                </c:pt>
                <c:pt idx="164">
                  <c:v>214.48</c:v>
                </c:pt>
                <c:pt idx="165">
                  <c:v>206.13</c:v>
                </c:pt>
                <c:pt idx="166">
                  <c:v>209.56</c:v>
                </c:pt>
                <c:pt idx="167">
                  <c:v>205.4</c:v>
                </c:pt>
                <c:pt idx="168">
                  <c:v>204.47</c:v>
                </c:pt>
                <c:pt idx="169">
                  <c:v>205</c:v>
                </c:pt>
                <c:pt idx="170">
                  <c:v>213.66</c:v>
                </c:pt>
                <c:pt idx="171">
                  <c:v>209.2</c:v>
                </c:pt>
                <c:pt idx="172">
                  <c:v>207.19</c:v>
                </c:pt>
                <c:pt idx="173">
                  <c:v>200.42</c:v>
                </c:pt>
                <c:pt idx="174">
                  <c:v>201.47</c:v>
                </c:pt>
                <c:pt idx="175">
                  <c:v>203.61</c:v>
                </c:pt>
                <c:pt idx="176">
                  <c:v>202.5</c:v>
                </c:pt>
                <c:pt idx="177">
                  <c:v>201</c:v>
                </c:pt>
                <c:pt idx="178">
                  <c:v>204.4</c:v>
                </c:pt>
                <c:pt idx="179">
                  <c:v>211.52</c:v>
                </c:pt>
                <c:pt idx="180">
                  <c:v>214.17</c:v>
                </c:pt>
                <c:pt idx="181">
                  <c:v>214.9</c:v>
                </c:pt>
                <c:pt idx="182">
                  <c:v>212.34</c:v>
                </c:pt>
                <c:pt idx="183">
                  <c:v>214.85</c:v>
                </c:pt>
                <c:pt idx="184">
                  <c:v>211.67</c:v>
                </c:pt>
                <c:pt idx="185">
                  <c:v>207.16</c:v>
                </c:pt>
                <c:pt idx="186">
                  <c:v>205.29</c:v>
                </c:pt>
                <c:pt idx="187">
                  <c:v>209.44</c:v>
                </c:pt>
                <c:pt idx="188">
                  <c:v>208.76</c:v>
                </c:pt>
                <c:pt idx="189">
                  <c:v>209.6</c:v>
                </c:pt>
                <c:pt idx="190">
                  <c:v>210.53</c:v>
                </c:pt>
                <c:pt idx="191">
                  <c:v>211.49</c:v>
                </c:pt>
                <c:pt idx="192">
                  <c:v>209.54</c:v>
                </c:pt>
                <c:pt idx="193">
                  <c:v>213.86</c:v>
                </c:pt>
                <c:pt idx="194">
                  <c:v>214.79</c:v>
                </c:pt>
                <c:pt idx="195">
                  <c:v>213.1</c:v>
                </c:pt>
                <c:pt idx="196">
                  <c:v>217.88</c:v>
                </c:pt>
                <c:pt idx="197">
                  <c:v>222.89</c:v>
                </c:pt>
                <c:pt idx="198">
                  <c:v>228.18</c:v>
                </c:pt>
                <c:pt idx="199">
                  <c:v>227</c:v>
                </c:pt>
                <c:pt idx="200">
                  <c:v>225.51</c:v>
                </c:pt>
                <c:pt idx="201">
                  <c:v>227.97</c:v>
                </c:pt>
                <c:pt idx="202">
                  <c:v>229.27</c:v>
                </c:pt>
                <c:pt idx="203">
                  <c:v>215.1</c:v>
                </c:pt>
                <c:pt idx="204">
                  <c:v>206.5</c:v>
                </c:pt>
                <c:pt idx="205">
                  <c:v>207.6</c:v>
                </c:pt>
                <c:pt idx="206">
                  <c:v>213.4</c:v>
                </c:pt>
                <c:pt idx="207">
                  <c:v>207.2</c:v>
                </c:pt>
                <c:pt idx="208">
                  <c:v>204.24</c:v>
                </c:pt>
                <c:pt idx="209">
                  <c:v>208.42</c:v>
                </c:pt>
                <c:pt idx="210">
                  <c:v>210.62</c:v>
                </c:pt>
                <c:pt idx="211">
                  <c:v>200.05</c:v>
                </c:pt>
                <c:pt idx="212">
                  <c:v>202.8</c:v>
                </c:pt>
                <c:pt idx="213">
                  <c:v>197.19</c:v>
                </c:pt>
                <c:pt idx="214">
                  <c:v>205.06</c:v>
                </c:pt>
                <c:pt idx="215">
                  <c:v>207.9</c:v>
                </c:pt>
                <c:pt idx="216">
                  <c:v>199.85</c:v>
                </c:pt>
                <c:pt idx="217">
                  <c:v>203.55</c:v>
                </c:pt>
                <c:pt idx="218">
                  <c:v>210.88</c:v>
                </c:pt>
                <c:pt idx="219">
                  <c:v>209.35</c:v>
                </c:pt>
                <c:pt idx="220">
                  <c:v>207.73</c:v>
                </c:pt>
                <c:pt idx="221">
                  <c:v>213.49</c:v>
                </c:pt>
                <c:pt idx="222">
                  <c:v>208</c:v>
                </c:pt>
                <c:pt idx="223">
                  <c:v>207.22</c:v>
                </c:pt>
                <c:pt idx="224">
                  <c:v>208.82</c:v>
                </c:pt>
                <c:pt idx="225">
                  <c:v>207.06</c:v>
                </c:pt>
                <c:pt idx="226">
                  <c:v>210.51</c:v>
                </c:pt>
                <c:pt idx="227">
                  <c:v>211.23</c:v>
                </c:pt>
                <c:pt idx="228">
                  <c:v>218.79</c:v>
                </c:pt>
                <c:pt idx="229">
                  <c:v>222.72</c:v>
                </c:pt>
                <c:pt idx="230">
                  <c:v>223</c:v>
                </c:pt>
                <c:pt idx="231">
                  <c:v>217.1</c:v>
                </c:pt>
                <c:pt idx="232">
                  <c:v>220.15</c:v>
                </c:pt>
                <c:pt idx="233">
                  <c:v>220.42</c:v>
                </c:pt>
                <c:pt idx="234">
                  <c:v>215.8</c:v>
                </c:pt>
                <c:pt idx="235">
                  <c:v>213.12</c:v>
                </c:pt>
                <c:pt idx="236">
                  <c:v>213.93</c:v>
                </c:pt>
                <c:pt idx="237">
                  <c:v>215.03</c:v>
                </c:pt>
                <c:pt idx="238">
                  <c:v>213.85</c:v>
                </c:pt>
                <c:pt idx="239">
                  <c:v>211.59</c:v>
                </c:pt>
                <c:pt idx="240">
                  <c:v>207.67</c:v>
                </c:pt>
                <c:pt idx="241">
                  <c:v>204.07</c:v>
                </c:pt>
                <c:pt idx="242">
                  <c:v>203.5</c:v>
                </c:pt>
                <c:pt idx="243">
                  <c:v>204.29</c:v>
                </c:pt>
                <c:pt idx="244">
                  <c:v>203.89</c:v>
                </c:pt>
                <c:pt idx="245">
                  <c:v>214.02</c:v>
                </c:pt>
                <c:pt idx="246">
                  <c:v>222.04</c:v>
                </c:pt>
                <c:pt idx="247">
                  <c:v>222.26</c:v>
                </c:pt>
                <c:pt idx="248">
                  <c:v>224.44</c:v>
                </c:pt>
                <c:pt idx="249">
                  <c:v>214.5</c:v>
                </c:pt>
                <c:pt idx="250">
                  <c:v>212.39</c:v>
                </c:pt>
                <c:pt idx="251">
                  <c:v>217.21</c:v>
                </c:pt>
                <c:pt idx="252">
                  <c:v>216.36</c:v>
                </c:pt>
                <c:pt idx="253">
                  <c:v>214.87</c:v>
                </c:pt>
                <c:pt idx="254">
                  <c:v>216.1</c:v>
                </c:pt>
                <c:pt idx="255">
                  <c:v>213.65</c:v>
                </c:pt>
                <c:pt idx="256">
                  <c:v>211.38</c:v>
                </c:pt>
                <c:pt idx="257">
                  <c:v>212.2</c:v>
                </c:pt>
                <c:pt idx="258">
                  <c:v>210.95</c:v>
                </c:pt>
                <c:pt idx="259">
                  <c:v>209.59</c:v>
                </c:pt>
                <c:pt idx="260">
                  <c:v>215.11</c:v>
                </c:pt>
                <c:pt idx="261">
                  <c:v>214.85</c:v>
                </c:pt>
                <c:pt idx="262">
                  <c:v>214.1</c:v>
                </c:pt>
                <c:pt idx="263">
                  <c:v>214.51</c:v>
                </c:pt>
                <c:pt idx="264">
                  <c:v>214.88</c:v>
                </c:pt>
                <c:pt idx="265">
                  <c:v>214.61</c:v>
                </c:pt>
                <c:pt idx="266">
                  <c:v>214.22</c:v>
                </c:pt>
                <c:pt idx="267">
                  <c:v>214.37</c:v>
                </c:pt>
                <c:pt idx="268">
                  <c:v>213.97</c:v>
                </c:pt>
                <c:pt idx="269">
                  <c:v>215.16</c:v>
                </c:pt>
                <c:pt idx="270">
                  <c:v>211.77</c:v>
                </c:pt>
                <c:pt idx="271">
                  <c:v>210.05</c:v>
                </c:pt>
                <c:pt idx="272">
                  <c:v>213.1</c:v>
                </c:pt>
                <c:pt idx="273">
                  <c:v>215.17</c:v>
                </c:pt>
                <c:pt idx="274">
                  <c:v>214.75</c:v>
                </c:pt>
                <c:pt idx="275">
                  <c:v>219.87</c:v>
                </c:pt>
                <c:pt idx="276">
                  <c:v>218.59</c:v>
                </c:pt>
                <c:pt idx="277">
                  <c:v>217.55</c:v>
                </c:pt>
                <c:pt idx="278">
                  <c:v>222.69</c:v>
                </c:pt>
                <c:pt idx="279">
                  <c:v>223.11</c:v>
                </c:pt>
                <c:pt idx="280">
                  <c:v>221.42</c:v>
                </c:pt>
                <c:pt idx="281">
                  <c:v>224.45</c:v>
                </c:pt>
                <c:pt idx="282">
                  <c:v>226.31</c:v>
                </c:pt>
                <c:pt idx="283">
                  <c:v>225.23</c:v>
                </c:pt>
                <c:pt idx="284">
                  <c:v>221.7</c:v>
                </c:pt>
                <c:pt idx="285">
                  <c:v>222.53</c:v>
                </c:pt>
                <c:pt idx="286">
                  <c:v>217.26</c:v>
                </c:pt>
                <c:pt idx="287">
                  <c:v>212.17</c:v>
                </c:pt>
                <c:pt idx="288">
                  <c:v>214.04</c:v>
                </c:pt>
                <c:pt idx="289">
                  <c:v>218.68</c:v>
                </c:pt>
                <c:pt idx="290">
                  <c:v>218.47</c:v>
                </c:pt>
                <c:pt idx="291">
                  <c:v>216.5</c:v>
                </c:pt>
                <c:pt idx="292">
                  <c:v>214.02</c:v>
                </c:pt>
                <c:pt idx="293">
                  <c:v>215.91</c:v>
                </c:pt>
                <c:pt idx="294">
                  <c:v>213.52</c:v>
                </c:pt>
                <c:pt idx="295">
                  <c:v>213.75</c:v>
                </c:pt>
                <c:pt idx="296">
                  <c:v>217.7</c:v>
                </c:pt>
                <c:pt idx="297">
                  <c:v>224.7</c:v>
                </c:pt>
                <c:pt idx="298">
                  <c:v>227.08</c:v>
                </c:pt>
                <c:pt idx="299">
                  <c:v>229.12</c:v>
                </c:pt>
                <c:pt idx="300">
                  <c:v>231.86</c:v>
                </c:pt>
                <c:pt idx="301">
                  <c:v>238</c:v>
                </c:pt>
                <c:pt idx="302">
                  <c:v>235.61</c:v>
                </c:pt>
                <c:pt idx="303">
                  <c:v>235.99</c:v>
                </c:pt>
                <c:pt idx="304">
                  <c:v>235.06</c:v>
                </c:pt>
                <c:pt idx="305">
                  <c:v>241.3</c:v>
                </c:pt>
                <c:pt idx="306">
                  <c:v>239.57</c:v>
                </c:pt>
                <c:pt idx="307">
                  <c:v>242.66</c:v>
                </c:pt>
                <c:pt idx="308">
                  <c:v>242.23</c:v>
                </c:pt>
                <c:pt idx="309">
                  <c:v>243.15</c:v>
                </c:pt>
                <c:pt idx="310">
                  <c:v>241.87</c:v>
                </c:pt>
                <c:pt idx="311">
                  <c:v>245</c:v>
                </c:pt>
                <c:pt idx="312">
                  <c:v>244.78</c:v>
                </c:pt>
                <c:pt idx="313">
                  <c:v>243.93</c:v>
                </c:pt>
                <c:pt idx="314">
                  <c:v>245.03</c:v>
                </c:pt>
                <c:pt idx="315">
                  <c:v>241.32</c:v>
                </c:pt>
                <c:pt idx="316">
                  <c:v>241.8</c:v>
                </c:pt>
                <c:pt idx="317">
                  <c:v>243.75</c:v>
                </c:pt>
                <c:pt idx="318">
                  <c:v>237.42</c:v>
                </c:pt>
                <c:pt idx="319">
                  <c:v>230.33</c:v>
                </c:pt>
                <c:pt idx="320">
                  <c:v>230.01</c:v>
                </c:pt>
                <c:pt idx="321">
                  <c:v>232.08</c:v>
                </c:pt>
                <c:pt idx="322">
                  <c:v>231.53</c:v>
                </c:pt>
                <c:pt idx="323">
                  <c:v>235.9</c:v>
                </c:pt>
                <c:pt idx="324">
                  <c:v>237.01</c:v>
                </c:pt>
                <c:pt idx="325">
                  <c:v>232.16</c:v>
                </c:pt>
                <c:pt idx="326">
                  <c:v>226.74</c:v>
                </c:pt>
                <c:pt idx="327">
                  <c:v>229.52</c:v>
                </c:pt>
                <c:pt idx="328">
                  <c:v>231.37</c:v>
                </c:pt>
                <c:pt idx="329">
                  <c:v>232.88</c:v>
                </c:pt>
                <c:pt idx="330">
                  <c:v>237</c:v>
                </c:pt>
                <c:pt idx="331">
                  <c:v>234.96</c:v>
                </c:pt>
                <c:pt idx="332">
                  <c:v>234.01</c:v>
                </c:pt>
                <c:pt idx="333">
                  <c:v>234.96</c:v>
                </c:pt>
                <c:pt idx="334">
                  <c:v>236.28</c:v>
                </c:pt>
                <c:pt idx="335">
                  <c:v>236.15</c:v>
                </c:pt>
                <c:pt idx="336">
                  <c:v>232.56</c:v>
                </c:pt>
                <c:pt idx="337">
                  <c:v>231.02</c:v>
                </c:pt>
                <c:pt idx="338">
                  <c:v>230.27</c:v>
                </c:pt>
                <c:pt idx="339">
                  <c:v>237.49</c:v>
                </c:pt>
                <c:pt idx="340">
                  <c:v>237.85</c:v>
                </c:pt>
                <c:pt idx="341">
                  <c:v>235.3</c:v>
                </c:pt>
                <c:pt idx="342">
                  <c:v>231.55</c:v>
                </c:pt>
                <c:pt idx="343">
                  <c:v>236.59</c:v>
                </c:pt>
                <c:pt idx="344">
                  <c:v>233.53</c:v>
                </c:pt>
                <c:pt idx="345">
                  <c:v>232.91</c:v>
                </c:pt>
                <c:pt idx="346">
                  <c:v>238.47</c:v>
                </c:pt>
                <c:pt idx="347">
                  <c:v>242.76</c:v>
                </c:pt>
                <c:pt idx="348">
                  <c:v>247.61</c:v>
                </c:pt>
                <c:pt idx="349">
                  <c:v>247.81</c:v>
                </c:pt>
                <c:pt idx="350">
                  <c:v>252.77</c:v>
                </c:pt>
                <c:pt idx="351">
                  <c:v>252.87</c:v>
                </c:pt>
                <c:pt idx="352">
                  <c:v>254.71</c:v>
                </c:pt>
                <c:pt idx="353">
                  <c:v>257.26</c:v>
                </c:pt>
                <c:pt idx="354">
                  <c:v>257.48</c:v>
                </c:pt>
                <c:pt idx="355">
                  <c:v>257.93</c:v>
                </c:pt>
                <c:pt idx="356">
                  <c:v>259.47000000000003</c:v>
                </c:pt>
                <c:pt idx="357">
                  <c:v>260.19</c:v>
                </c:pt>
                <c:pt idx="358">
                  <c:v>257.82</c:v>
                </c:pt>
                <c:pt idx="359">
                  <c:v>258.94</c:v>
                </c:pt>
                <c:pt idx="360">
                  <c:v>260.20999999999998</c:v>
                </c:pt>
                <c:pt idx="361">
                  <c:v>257.88</c:v>
                </c:pt>
                <c:pt idx="362">
                  <c:v>261.66000000000003</c:v>
                </c:pt>
                <c:pt idx="363">
                  <c:v>261.58</c:v>
                </c:pt>
                <c:pt idx="364">
                  <c:v>256.08</c:v>
                </c:pt>
                <c:pt idx="365">
                  <c:v>255.46</c:v>
                </c:pt>
                <c:pt idx="366">
                  <c:v>249.74</c:v>
                </c:pt>
                <c:pt idx="367">
                  <c:v>253.4</c:v>
                </c:pt>
                <c:pt idx="368">
                  <c:v>250.97</c:v>
                </c:pt>
                <c:pt idx="369">
                  <c:v>249.06</c:v>
                </c:pt>
                <c:pt idx="370">
                  <c:v>246.45</c:v>
                </c:pt>
                <c:pt idx="371">
                  <c:v>252.15</c:v>
                </c:pt>
                <c:pt idx="372">
                  <c:v>250.87</c:v>
                </c:pt>
                <c:pt idx="373">
                  <c:v>244.55</c:v>
                </c:pt>
                <c:pt idx="374">
                  <c:v>242.17</c:v>
                </c:pt>
                <c:pt idx="375">
                  <c:v>241.8</c:v>
                </c:pt>
                <c:pt idx="376">
                  <c:v>245.58</c:v>
                </c:pt>
                <c:pt idx="377">
                  <c:v>246.55</c:v>
                </c:pt>
                <c:pt idx="378">
                  <c:v>246.27</c:v>
                </c:pt>
                <c:pt idx="379">
                  <c:v>239.31</c:v>
                </c:pt>
                <c:pt idx="380">
                  <c:v>243.96</c:v>
                </c:pt>
                <c:pt idx="381">
                  <c:v>247.57</c:v>
                </c:pt>
                <c:pt idx="382">
                  <c:v>247.79</c:v>
                </c:pt>
                <c:pt idx="383">
                  <c:v>251.77</c:v>
                </c:pt>
                <c:pt idx="384">
                  <c:v>251.43</c:v>
                </c:pt>
                <c:pt idx="385">
                  <c:v>251.17</c:v>
                </c:pt>
                <c:pt idx="386">
                  <c:v>251</c:v>
                </c:pt>
                <c:pt idx="387">
                  <c:v>251.23</c:v>
                </c:pt>
                <c:pt idx="388">
                  <c:v>248.13</c:v>
                </c:pt>
                <c:pt idx="389">
                  <c:v>245.22</c:v>
                </c:pt>
                <c:pt idx="390">
                  <c:v>247.76</c:v>
                </c:pt>
                <c:pt idx="391">
                  <c:v>249.98</c:v>
                </c:pt>
                <c:pt idx="392">
                  <c:v>255.16</c:v>
                </c:pt>
                <c:pt idx="393">
                  <c:v>253.81</c:v>
                </c:pt>
                <c:pt idx="394">
                  <c:v>254.29</c:v>
                </c:pt>
                <c:pt idx="395">
                  <c:v>257.99</c:v>
                </c:pt>
                <c:pt idx="396">
                  <c:v>257.89999999999998</c:v>
                </c:pt>
                <c:pt idx="397">
                  <c:v>259.77</c:v>
                </c:pt>
                <c:pt idx="398">
                  <c:v>259.39999999999998</c:v>
                </c:pt>
                <c:pt idx="399">
                  <c:v>256.07</c:v>
                </c:pt>
                <c:pt idx="400">
                  <c:v>259.63</c:v>
                </c:pt>
                <c:pt idx="401">
                  <c:v>259.82</c:v>
                </c:pt>
                <c:pt idx="402">
                  <c:v>262.72000000000003</c:v>
                </c:pt>
                <c:pt idx="403">
                  <c:v>265.99</c:v>
                </c:pt>
                <c:pt idx="404">
                  <c:v>266.16000000000003</c:v>
                </c:pt>
                <c:pt idx="405">
                  <c:v>266.23</c:v>
                </c:pt>
                <c:pt idx="406">
                  <c:v>266.19</c:v>
                </c:pt>
                <c:pt idx="407">
                  <c:v>268.87</c:v>
                </c:pt>
                <c:pt idx="408">
                  <c:v>270.69</c:v>
                </c:pt>
                <c:pt idx="409">
                  <c:v>269.61</c:v>
                </c:pt>
                <c:pt idx="410">
                  <c:v>272.82</c:v>
                </c:pt>
                <c:pt idx="411">
                  <c:v>278.02999999999997</c:v>
                </c:pt>
                <c:pt idx="412">
                  <c:v>279.39999999999998</c:v>
                </c:pt>
                <c:pt idx="413">
                  <c:v>276.89999999999998</c:v>
                </c:pt>
                <c:pt idx="414">
                  <c:v>275.72000000000003</c:v>
                </c:pt>
                <c:pt idx="415">
                  <c:v>279.16000000000003</c:v>
                </c:pt>
                <c:pt idx="416">
                  <c:v>277.52</c:v>
                </c:pt>
                <c:pt idx="417">
                  <c:v>282.35000000000002</c:v>
                </c:pt>
                <c:pt idx="418">
                  <c:v>282</c:v>
                </c:pt>
                <c:pt idx="419">
                  <c:v>282.07</c:v>
                </c:pt>
                <c:pt idx="420">
                  <c:v>278.93</c:v>
                </c:pt>
                <c:pt idx="421">
                  <c:v>278.02999999999997</c:v>
                </c:pt>
                <c:pt idx="422">
                  <c:v>278.89999999999998</c:v>
                </c:pt>
                <c:pt idx="423">
                  <c:v>283.83999999999997</c:v>
                </c:pt>
                <c:pt idx="424">
                  <c:v>287.37</c:v>
                </c:pt>
                <c:pt idx="425">
                  <c:v>289</c:v>
                </c:pt>
                <c:pt idx="426">
                  <c:v>289.43</c:v>
                </c:pt>
                <c:pt idx="427">
                  <c:v>288.99</c:v>
                </c:pt>
                <c:pt idx="428">
                  <c:v>286.24</c:v>
                </c:pt>
                <c:pt idx="429">
                  <c:v>285.17</c:v>
                </c:pt>
                <c:pt idx="430">
                  <c:v>286.36</c:v>
                </c:pt>
                <c:pt idx="431">
                  <c:v>285.42</c:v>
                </c:pt>
                <c:pt idx="432">
                  <c:v>286.22000000000003</c:v>
                </c:pt>
                <c:pt idx="433">
                  <c:v>286.88</c:v>
                </c:pt>
                <c:pt idx="434">
                  <c:v>288.51</c:v>
                </c:pt>
                <c:pt idx="435">
                  <c:v>289.75</c:v>
                </c:pt>
                <c:pt idx="436">
                  <c:v>288.8</c:v>
                </c:pt>
                <c:pt idx="437">
                  <c:v>287.20999999999998</c:v>
                </c:pt>
                <c:pt idx="438">
                  <c:v>286.63</c:v>
                </c:pt>
                <c:pt idx="439">
                  <c:v>289.48</c:v>
                </c:pt>
                <c:pt idx="440">
                  <c:v>293.19</c:v>
                </c:pt>
                <c:pt idx="441">
                  <c:v>292.39</c:v>
                </c:pt>
                <c:pt idx="442">
                  <c:v>292.04000000000002</c:v>
                </c:pt>
                <c:pt idx="443">
                  <c:v>288.69</c:v>
                </c:pt>
                <c:pt idx="444">
                  <c:v>299.72000000000003</c:v>
                </c:pt>
                <c:pt idx="445">
                  <c:v>303.25</c:v>
                </c:pt>
                <c:pt idx="446">
                  <c:v>305.02</c:v>
                </c:pt>
                <c:pt idx="447">
                  <c:v>304.3</c:v>
                </c:pt>
                <c:pt idx="448">
                  <c:v>300.99</c:v>
                </c:pt>
                <c:pt idx="449">
                  <c:v>298.99</c:v>
                </c:pt>
                <c:pt idx="450">
                  <c:v>301.12</c:v>
                </c:pt>
                <c:pt idx="451">
                  <c:v>304.42</c:v>
                </c:pt>
                <c:pt idx="452">
                  <c:v>302.87</c:v>
                </c:pt>
                <c:pt idx="453">
                  <c:v>302.2</c:v>
                </c:pt>
                <c:pt idx="454">
                  <c:v>300.99</c:v>
                </c:pt>
                <c:pt idx="455">
                  <c:v>301.01</c:v>
                </c:pt>
                <c:pt idx="456">
                  <c:v>299.77999999999997</c:v>
                </c:pt>
                <c:pt idx="457">
                  <c:v>300.82</c:v>
                </c:pt>
                <c:pt idx="458">
                  <c:v>298.42</c:v>
                </c:pt>
                <c:pt idx="459">
                  <c:v>297.55</c:v>
                </c:pt>
                <c:pt idx="460">
                  <c:v>299.56</c:v>
                </c:pt>
                <c:pt idx="461">
                  <c:v>303.26</c:v>
                </c:pt>
                <c:pt idx="462">
                  <c:v>303.76</c:v>
                </c:pt>
                <c:pt idx="463">
                  <c:v>304.17</c:v>
                </c:pt>
                <c:pt idx="464">
                  <c:v>296.33</c:v>
                </c:pt>
                <c:pt idx="465">
                  <c:v>295.69</c:v>
                </c:pt>
                <c:pt idx="466">
                  <c:v>296.73</c:v>
                </c:pt>
                <c:pt idx="467">
                  <c:v>298.85000000000002</c:v>
                </c:pt>
                <c:pt idx="468">
                  <c:v>298.23</c:v>
                </c:pt>
                <c:pt idx="469">
                  <c:v>296.14</c:v>
                </c:pt>
                <c:pt idx="470">
                  <c:v>289.8</c:v>
                </c:pt>
                <c:pt idx="471">
                  <c:v>285.10000000000002</c:v>
                </c:pt>
                <c:pt idx="472">
                  <c:v>285.70999999999998</c:v>
                </c:pt>
                <c:pt idx="473">
                  <c:v>282.12</c:v>
                </c:pt>
                <c:pt idx="474">
                  <c:v>287.39999999999998</c:v>
                </c:pt>
                <c:pt idx="475">
                  <c:v>284.05</c:v>
                </c:pt>
                <c:pt idx="476">
                  <c:v>285.77999999999997</c:v>
                </c:pt>
                <c:pt idx="477">
                  <c:v>295.18</c:v>
                </c:pt>
                <c:pt idx="478">
                  <c:v>296.22000000000003</c:v>
                </c:pt>
                <c:pt idx="479">
                  <c:v>292.92</c:v>
                </c:pt>
                <c:pt idx="480">
                  <c:v>295.33999999999997</c:v>
                </c:pt>
                <c:pt idx="481">
                  <c:v>294.91000000000003</c:v>
                </c:pt>
                <c:pt idx="482">
                  <c:v>299.20999999999998</c:v>
                </c:pt>
                <c:pt idx="483">
                  <c:v>302.33999999999997</c:v>
                </c:pt>
                <c:pt idx="484">
                  <c:v>303.57</c:v>
                </c:pt>
                <c:pt idx="485">
                  <c:v>308.35000000000002</c:v>
                </c:pt>
                <c:pt idx="486">
                  <c:v>309.20999999999998</c:v>
                </c:pt>
                <c:pt idx="487">
                  <c:v>307.17</c:v>
                </c:pt>
                <c:pt idx="488">
                  <c:v>310.39999999999998</c:v>
                </c:pt>
                <c:pt idx="489">
                  <c:v>309.36</c:v>
                </c:pt>
                <c:pt idx="490">
                  <c:v>311</c:v>
                </c:pt>
                <c:pt idx="491">
                  <c:v>316</c:v>
                </c:pt>
                <c:pt idx="492">
                  <c:v>324.33</c:v>
                </c:pt>
                <c:pt idx="493">
                  <c:v>324.13</c:v>
                </c:pt>
                <c:pt idx="494">
                  <c:v>331.36</c:v>
                </c:pt>
                <c:pt idx="495">
                  <c:v>330.31</c:v>
                </c:pt>
                <c:pt idx="496">
                  <c:v>333.9</c:v>
                </c:pt>
                <c:pt idx="497">
                  <c:v>332.89</c:v>
                </c:pt>
                <c:pt idx="498">
                  <c:v>338.51</c:v>
                </c:pt>
                <c:pt idx="499">
                  <c:v>337.3</c:v>
                </c:pt>
                <c:pt idx="500">
                  <c:v>337.11</c:v>
                </c:pt>
                <c:pt idx="501">
                  <c:v>334.57</c:v>
                </c:pt>
                <c:pt idx="502">
                  <c:v>331.25</c:v>
                </c:pt>
                <c:pt idx="503">
                  <c:v>333.92</c:v>
                </c:pt>
                <c:pt idx="504">
                  <c:v>337.54</c:v>
                </c:pt>
                <c:pt idx="505">
                  <c:v>335.68</c:v>
                </c:pt>
                <c:pt idx="506">
                  <c:v>338.94</c:v>
                </c:pt>
                <c:pt idx="507">
                  <c:v>338.18</c:v>
                </c:pt>
                <c:pt idx="508">
                  <c:v>342.64</c:v>
                </c:pt>
                <c:pt idx="509">
                  <c:v>344.62</c:v>
                </c:pt>
                <c:pt idx="510">
                  <c:v>337.05</c:v>
                </c:pt>
                <c:pt idx="511">
                  <c:v>336.28</c:v>
                </c:pt>
                <c:pt idx="512">
                  <c:v>334.35</c:v>
                </c:pt>
                <c:pt idx="513">
                  <c:v>334.94</c:v>
                </c:pt>
                <c:pt idx="514">
                  <c:v>335.32</c:v>
                </c:pt>
                <c:pt idx="515">
                  <c:v>335.13</c:v>
                </c:pt>
                <c:pt idx="516">
                  <c:v>330.3</c:v>
                </c:pt>
                <c:pt idx="517">
                  <c:v>331.99</c:v>
                </c:pt>
                <c:pt idx="518">
                  <c:v>323.95</c:v>
                </c:pt>
                <c:pt idx="519">
                  <c:v>331.64</c:v>
                </c:pt>
                <c:pt idx="520">
                  <c:v>335.31</c:v>
                </c:pt>
                <c:pt idx="521">
                  <c:v>334.41</c:v>
                </c:pt>
                <c:pt idx="522">
                  <c:v>334.98</c:v>
                </c:pt>
                <c:pt idx="523">
                  <c:v>340.68</c:v>
                </c:pt>
                <c:pt idx="524">
                  <c:v>333.22</c:v>
                </c:pt>
                <c:pt idx="525">
                  <c:v>328.61</c:v>
                </c:pt>
                <c:pt idx="526">
                  <c:v>335.71</c:v>
                </c:pt>
                <c:pt idx="527">
                  <c:v>320.88</c:v>
                </c:pt>
                <c:pt idx="528">
                  <c:v>320.05</c:v>
                </c:pt>
                <c:pt idx="529">
                  <c:v>323.29000000000002</c:v>
                </c:pt>
                <c:pt idx="530">
                  <c:v>328.3</c:v>
                </c:pt>
                <c:pt idx="531">
                  <c:v>332.75</c:v>
                </c:pt>
                <c:pt idx="532">
                  <c:v>335.46</c:v>
                </c:pt>
                <c:pt idx="533">
                  <c:v>343.15</c:v>
                </c:pt>
                <c:pt idx="534">
                  <c:v>341.3</c:v>
                </c:pt>
                <c:pt idx="535">
                  <c:v>341.91</c:v>
                </c:pt>
                <c:pt idx="536">
                  <c:v>338.51</c:v>
                </c:pt>
                <c:pt idx="537">
                  <c:v>335.35</c:v>
                </c:pt>
                <c:pt idx="538">
                  <c:v>334.83</c:v>
                </c:pt>
                <c:pt idx="539">
                  <c:v>325.86</c:v>
                </c:pt>
                <c:pt idx="540">
                  <c:v>313.14999999999998</c:v>
                </c:pt>
                <c:pt idx="541">
                  <c:v>314.14999999999998</c:v>
                </c:pt>
                <c:pt idx="542">
                  <c:v>309.49</c:v>
                </c:pt>
                <c:pt idx="543">
                  <c:v>313.38</c:v>
                </c:pt>
                <c:pt idx="544">
                  <c:v>319.67</c:v>
                </c:pt>
                <c:pt idx="545">
                  <c:v>320.47000000000003</c:v>
                </c:pt>
                <c:pt idx="546">
                  <c:v>304.25</c:v>
                </c:pt>
                <c:pt idx="547">
                  <c:v>304.07</c:v>
                </c:pt>
                <c:pt idx="548">
                  <c:v>306.29000000000002</c:v>
                </c:pt>
                <c:pt idx="549">
                  <c:v>309.07</c:v>
                </c:pt>
                <c:pt idx="550">
                  <c:v>302.69</c:v>
                </c:pt>
                <c:pt idx="551">
                  <c:v>292.2</c:v>
                </c:pt>
                <c:pt idx="552">
                  <c:v>291.52</c:v>
                </c:pt>
                <c:pt idx="553">
                  <c:v>307.99</c:v>
                </c:pt>
                <c:pt idx="554">
                  <c:v>302.66000000000003</c:v>
                </c:pt>
                <c:pt idx="555">
                  <c:v>300.23</c:v>
                </c:pt>
                <c:pt idx="556">
                  <c:v>308.95</c:v>
                </c:pt>
                <c:pt idx="557">
                  <c:v>310.41000000000003</c:v>
                </c:pt>
                <c:pt idx="558">
                  <c:v>309.63</c:v>
                </c:pt>
                <c:pt idx="559">
                  <c:v>309.49</c:v>
                </c:pt>
                <c:pt idx="560">
                  <c:v>300.20999999999998</c:v>
                </c:pt>
                <c:pt idx="561">
                  <c:v>306.17</c:v>
                </c:pt>
                <c:pt idx="562">
                  <c:v>301.25</c:v>
                </c:pt>
                <c:pt idx="563">
                  <c:v>309.87</c:v>
                </c:pt>
                <c:pt idx="564">
                  <c:v>304.04000000000002</c:v>
                </c:pt>
                <c:pt idx="565">
                  <c:v>303.19</c:v>
                </c:pt>
                <c:pt idx="566">
                  <c:v>293.77</c:v>
                </c:pt>
                <c:pt idx="567">
                  <c:v>300.01</c:v>
                </c:pt>
                <c:pt idx="568">
                  <c:v>298.37</c:v>
                </c:pt>
                <c:pt idx="569">
                  <c:v>296.36</c:v>
                </c:pt>
                <c:pt idx="570">
                  <c:v>293.05</c:v>
                </c:pt>
                <c:pt idx="571">
                  <c:v>285</c:v>
                </c:pt>
                <c:pt idx="572">
                  <c:v>290.18</c:v>
                </c:pt>
                <c:pt idx="573">
                  <c:v>272.51</c:v>
                </c:pt>
                <c:pt idx="574">
                  <c:v>295.14</c:v>
                </c:pt>
                <c:pt idx="575">
                  <c:v>294.31</c:v>
                </c:pt>
                <c:pt idx="576">
                  <c:v>296.39999999999998</c:v>
                </c:pt>
                <c:pt idx="577">
                  <c:v>295.36</c:v>
                </c:pt>
                <c:pt idx="578">
                  <c:v>302.89</c:v>
                </c:pt>
                <c:pt idx="579">
                  <c:v>294.29000000000002</c:v>
                </c:pt>
                <c:pt idx="580">
                  <c:v>288.52999999999997</c:v>
                </c:pt>
                <c:pt idx="581">
                  <c:v>277.8</c:v>
                </c:pt>
                <c:pt idx="582">
                  <c:v>283.44</c:v>
                </c:pt>
                <c:pt idx="583">
                  <c:v>283.02</c:v>
                </c:pt>
                <c:pt idx="584">
                  <c:v>287.95999999999998</c:v>
                </c:pt>
                <c:pt idx="585">
                  <c:v>280.33999999999997</c:v>
                </c:pt>
                <c:pt idx="586">
                  <c:v>280.35000000000002</c:v>
                </c:pt>
                <c:pt idx="587">
                  <c:v>289.11</c:v>
                </c:pt>
                <c:pt idx="588">
                  <c:v>293.29000000000002</c:v>
                </c:pt>
                <c:pt idx="589">
                  <c:v>295.37</c:v>
                </c:pt>
                <c:pt idx="590">
                  <c:v>298.89</c:v>
                </c:pt>
                <c:pt idx="591">
                  <c:v>299.8</c:v>
                </c:pt>
                <c:pt idx="592">
                  <c:v>300.51</c:v>
                </c:pt>
                <c:pt idx="593">
                  <c:v>299.14</c:v>
                </c:pt>
                <c:pt idx="594">
                  <c:v>305.23</c:v>
                </c:pt>
                <c:pt idx="595">
                  <c:v>304.33</c:v>
                </c:pt>
                <c:pt idx="596">
                  <c:v>313.91000000000003</c:v>
                </c:pt>
                <c:pt idx="597">
                  <c:v>313.76</c:v>
                </c:pt>
                <c:pt idx="598">
                  <c:v>313.89999999999998</c:v>
                </c:pt>
                <c:pt idx="599">
                  <c:v>309.37</c:v>
                </c:pt>
                <c:pt idx="600">
                  <c:v>310.08999999999997</c:v>
                </c:pt>
                <c:pt idx="601">
                  <c:v>313.27</c:v>
                </c:pt>
                <c:pt idx="602">
                  <c:v>305.19</c:v>
                </c:pt>
                <c:pt idx="603">
                  <c:v>296.66000000000003</c:v>
                </c:pt>
                <c:pt idx="604">
                  <c:v>300.44</c:v>
                </c:pt>
                <c:pt idx="605">
                  <c:v>291.79000000000002</c:v>
                </c:pt>
                <c:pt idx="606">
                  <c:v>289.24</c:v>
                </c:pt>
                <c:pt idx="607">
                  <c:v>282.73</c:v>
                </c:pt>
                <c:pt idx="608">
                  <c:v>288.08999999999997</c:v>
                </c:pt>
                <c:pt idx="609">
                  <c:v>278.91000000000003</c:v>
                </c:pt>
                <c:pt idx="610">
                  <c:v>279.38</c:v>
                </c:pt>
                <c:pt idx="611">
                  <c:v>289.39999999999998</c:v>
                </c:pt>
                <c:pt idx="612">
                  <c:v>288.58</c:v>
                </c:pt>
                <c:pt idx="613">
                  <c:v>281.68</c:v>
                </c:pt>
                <c:pt idx="614">
                  <c:v>273.29000000000002</c:v>
                </c:pt>
                <c:pt idx="615">
                  <c:v>277.5</c:v>
                </c:pt>
                <c:pt idx="616">
                  <c:v>282.10000000000002</c:v>
                </c:pt>
                <c:pt idx="617">
                  <c:v>285.19</c:v>
                </c:pt>
                <c:pt idx="618">
                  <c:v>288.61</c:v>
                </c:pt>
                <c:pt idx="619">
                  <c:v>277.70999999999998</c:v>
                </c:pt>
                <c:pt idx="620">
                  <c:v>283.95999999999998</c:v>
                </c:pt>
                <c:pt idx="621">
                  <c:v>282.58999999999997</c:v>
                </c:pt>
                <c:pt idx="622">
                  <c:v>285.54000000000002</c:v>
                </c:pt>
                <c:pt idx="623">
                  <c:v>274.81</c:v>
                </c:pt>
                <c:pt idx="624">
                  <c:v>270.06</c:v>
                </c:pt>
                <c:pt idx="625">
                  <c:v>271.69</c:v>
                </c:pt>
                <c:pt idx="626">
                  <c:v>265.68</c:v>
                </c:pt>
                <c:pt idx="627">
                  <c:v>257.69</c:v>
                </c:pt>
                <c:pt idx="628">
                  <c:v>257.35000000000002</c:v>
                </c:pt>
                <c:pt idx="629">
                  <c:v>259.95999999999998</c:v>
                </c:pt>
                <c:pt idx="630">
                  <c:v>266.11</c:v>
                </c:pt>
                <c:pt idx="631">
                  <c:v>263</c:v>
                </c:pt>
                <c:pt idx="632">
                  <c:v>253.9</c:v>
                </c:pt>
                <c:pt idx="633">
                  <c:v>257.24</c:v>
                </c:pt>
                <c:pt idx="634">
                  <c:v>255.49</c:v>
                </c:pt>
                <c:pt idx="635">
                  <c:v>257.89</c:v>
                </c:pt>
                <c:pt idx="636">
                  <c:v>258.14</c:v>
                </c:pt>
                <c:pt idx="637">
                  <c:v>262.27</c:v>
                </c:pt>
                <c:pt idx="638">
                  <c:v>268.48</c:v>
                </c:pt>
                <c:pt idx="639">
                  <c:v>272.52999999999997</c:v>
                </c:pt>
                <c:pt idx="640">
                  <c:v>275.2</c:v>
                </c:pt>
                <c:pt idx="641">
                  <c:v>264.45</c:v>
                </c:pt>
                <c:pt idx="642">
                  <c:v>270.31</c:v>
                </c:pt>
                <c:pt idx="643">
                  <c:v>272.06</c:v>
                </c:pt>
                <c:pt idx="644">
                  <c:v>266.64</c:v>
                </c:pt>
                <c:pt idx="645">
                  <c:v>271.70999999999998</c:v>
                </c:pt>
                <c:pt idx="646">
                  <c:v>267.77999999999997</c:v>
                </c:pt>
                <c:pt idx="647">
                  <c:v>260.58</c:v>
                </c:pt>
                <c:pt idx="648">
                  <c:v>245.11</c:v>
                </c:pt>
                <c:pt idx="649">
                  <c:v>243.86</c:v>
                </c:pt>
                <c:pt idx="650">
                  <c:v>248.31</c:v>
                </c:pt>
                <c:pt idx="651">
                  <c:v>245.98</c:v>
                </c:pt>
                <c:pt idx="652">
                  <c:v>244.7</c:v>
                </c:pt>
                <c:pt idx="653">
                  <c:v>250.26</c:v>
                </c:pt>
                <c:pt idx="654">
                  <c:v>251.89</c:v>
                </c:pt>
                <c:pt idx="655">
                  <c:v>255.57</c:v>
                </c:pt>
                <c:pt idx="656">
                  <c:v>261.81</c:v>
                </c:pt>
                <c:pt idx="657">
                  <c:v>268.20999999999998</c:v>
                </c:pt>
                <c:pt idx="658">
                  <c:v>263.98</c:v>
                </c:pt>
                <c:pt idx="659">
                  <c:v>257.58999999999997</c:v>
                </c:pt>
                <c:pt idx="660">
                  <c:v>257.05</c:v>
                </c:pt>
                <c:pt idx="661">
                  <c:v>256.39</c:v>
                </c:pt>
                <c:pt idx="662">
                  <c:v>256.16000000000003</c:v>
                </c:pt>
                <c:pt idx="663">
                  <c:v>263.75</c:v>
                </c:pt>
                <c:pt idx="664">
                  <c:v>265.12</c:v>
                </c:pt>
                <c:pt idx="665">
                  <c:v>264.79000000000002</c:v>
                </c:pt>
                <c:pt idx="666">
                  <c:v>265.64999999999998</c:v>
                </c:pt>
                <c:pt idx="667">
                  <c:v>265.88</c:v>
                </c:pt>
                <c:pt idx="668">
                  <c:v>250.19</c:v>
                </c:pt>
                <c:pt idx="669">
                  <c:v>250.57</c:v>
                </c:pt>
                <c:pt idx="670">
                  <c:v>255.72</c:v>
                </c:pt>
                <c:pt idx="671">
                  <c:v>259.75</c:v>
                </c:pt>
                <c:pt idx="672">
                  <c:v>257.58</c:v>
                </c:pt>
                <c:pt idx="673">
                  <c:v>259.89999999999998</c:v>
                </c:pt>
                <c:pt idx="674">
                  <c:v>259.79000000000002</c:v>
                </c:pt>
                <c:pt idx="675">
                  <c:v>265.24</c:v>
                </c:pt>
                <c:pt idx="676">
                  <c:v>261</c:v>
                </c:pt>
                <c:pt idx="677">
                  <c:v>259.86</c:v>
                </c:pt>
                <c:pt idx="678">
                  <c:v>261.16000000000003</c:v>
                </c:pt>
                <c:pt idx="679">
                  <c:v>269.75</c:v>
                </c:pt>
                <c:pt idx="680">
                  <c:v>277.7</c:v>
                </c:pt>
                <c:pt idx="681">
                  <c:v>277.82</c:v>
                </c:pt>
                <c:pt idx="682">
                  <c:v>276</c:v>
                </c:pt>
                <c:pt idx="683">
                  <c:v>276.76</c:v>
                </c:pt>
                <c:pt idx="684">
                  <c:v>281.8</c:v>
                </c:pt>
                <c:pt idx="685">
                  <c:v>279.14999999999998</c:v>
                </c:pt>
                <c:pt idx="686">
                  <c:v>284.05</c:v>
                </c:pt>
                <c:pt idx="687">
                  <c:v>279.64</c:v>
                </c:pt>
                <c:pt idx="688">
                  <c:v>288.17</c:v>
                </c:pt>
                <c:pt idx="689">
                  <c:v>290.85000000000002</c:v>
                </c:pt>
                <c:pt idx="690">
                  <c:v>288.48</c:v>
                </c:pt>
                <c:pt idx="691">
                  <c:v>291</c:v>
                </c:pt>
                <c:pt idx="692">
                  <c:v>291.99</c:v>
                </c:pt>
                <c:pt idx="693">
                  <c:v>289.74</c:v>
                </c:pt>
                <c:pt idx="694">
                  <c:v>290.19</c:v>
                </c:pt>
                <c:pt idx="695">
                  <c:v>288.89999999999998</c:v>
                </c:pt>
                <c:pt idx="696">
                  <c:v>282.08</c:v>
                </c:pt>
                <c:pt idx="697">
                  <c:v>276.44</c:v>
                </c:pt>
                <c:pt idx="698">
                  <c:v>275.41000000000003</c:v>
                </c:pt>
                <c:pt idx="699">
                  <c:v>277.33</c:v>
                </c:pt>
                <c:pt idx="700">
                  <c:v>279.08</c:v>
                </c:pt>
                <c:pt idx="701">
                  <c:v>265.85000000000002</c:v>
                </c:pt>
                <c:pt idx="702">
                  <c:v>266.67</c:v>
                </c:pt>
                <c:pt idx="703">
                  <c:v>265.39</c:v>
                </c:pt>
                <c:pt idx="704">
                  <c:v>258.87</c:v>
                </c:pt>
                <c:pt idx="705">
                  <c:v>261.7</c:v>
                </c:pt>
                <c:pt idx="706">
                  <c:v>256.2</c:v>
                </c:pt>
                <c:pt idx="707">
                  <c:v>254.7</c:v>
                </c:pt>
                <c:pt idx="708">
                  <c:v>257.51</c:v>
                </c:pt>
                <c:pt idx="709">
                  <c:v>260.5</c:v>
                </c:pt>
                <c:pt idx="710">
                  <c:v>265.77999999999997</c:v>
                </c:pt>
                <c:pt idx="711">
                  <c:v>258.83999999999997</c:v>
                </c:pt>
                <c:pt idx="712">
                  <c:v>253.53</c:v>
                </c:pt>
                <c:pt idx="713">
                  <c:v>249.77</c:v>
                </c:pt>
                <c:pt idx="714">
                  <c:v>244.26</c:v>
                </c:pt>
                <c:pt idx="715">
                  <c:v>242.47</c:v>
                </c:pt>
                <c:pt idx="716">
                  <c:v>242.07</c:v>
                </c:pt>
                <c:pt idx="717">
                  <c:v>244.27</c:v>
                </c:pt>
                <c:pt idx="718">
                  <c:v>237.87</c:v>
                </c:pt>
                <c:pt idx="719">
                  <c:v>239.54</c:v>
                </c:pt>
                <c:pt idx="720">
                  <c:v>237.05</c:v>
                </c:pt>
                <c:pt idx="721">
                  <c:v>239.98</c:v>
                </c:pt>
                <c:pt idx="722">
                  <c:v>236.81</c:v>
                </c:pt>
                <c:pt idx="723">
                  <c:v>238.89</c:v>
                </c:pt>
                <c:pt idx="724">
                  <c:v>238.29</c:v>
                </c:pt>
                <c:pt idx="725">
                  <c:v>235.41</c:v>
                </c:pt>
                <c:pt idx="726">
                  <c:v>245.09</c:v>
                </c:pt>
                <c:pt idx="727">
                  <c:v>245.99</c:v>
                </c:pt>
                <c:pt idx="728">
                  <c:v>247.93</c:v>
                </c:pt>
                <c:pt idx="729">
                  <c:v>240.9</c:v>
                </c:pt>
                <c:pt idx="730">
                  <c:v>233.05</c:v>
                </c:pt>
                <c:pt idx="731">
                  <c:v>227.62</c:v>
                </c:pt>
                <c:pt idx="732">
                  <c:v>225.4</c:v>
                </c:pt>
                <c:pt idx="733">
                  <c:v>219.85</c:v>
                </c:pt>
                <c:pt idx="734">
                  <c:v>235.54</c:v>
                </c:pt>
                <c:pt idx="735">
                  <c:v>235.82</c:v>
                </c:pt>
                <c:pt idx="736">
                  <c:v>243.24</c:v>
                </c:pt>
                <c:pt idx="737">
                  <c:v>237.04</c:v>
                </c:pt>
                <c:pt idx="738">
                  <c:v>235.77</c:v>
                </c:pt>
                <c:pt idx="739">
                  <c:v>234.74</c:v>
                </c:pt>
                <c:pt idx="740">
                  <c:v>243.76</c:v>
                </c:pt>
                <c:pt idx="741">
                  <c:v>247.26</c:v>
                </c:pt>
                <c:pt idx="742">
                  <c:v>231.17</c:v>
                </c:pt>
                <c:pt idx="743">
                  <c:v>231.04</c:v>
                </c:pt>
                <c:pt idx="744">
                  <c:v>226.24</c:v>
                </c:pt>
                <c:pt idx="745">
                  <c:v>233.76</c:v>
                </c:pt>
                <c:pt idx="746">
                  <c:v>234.6</c:v>
                </c:pt>
                <c:pt idx="747">
                  <c:v>229.46</c:v>
                </c:pt>
                <c:pt idx="748">
                  <c:v>220.09</c:v>
                </c:pt>
                <c:pt idx="749">
                  <c:v>217.55</c:v>
                </c:pt>
                <c:pt idx="750">
                  <c:v>221.99</c:v>
                </c:pt>
                <c:pt idx="751">
                  <c:v>228.7</c:v>
                </c:pt>
                <c:pt idx="752">
                  <c:v>227.37</c:v>
                </c:pt>
                <c:pt idx="753">
                  <c:v>235.43</c:v>
                </c:pt>
                <c:pt idx="754">
                  <c:v>242.99</c:v>
                </c:pt>
                <c:pt idx="755">
                  <c:v>241.99</c:v>
                </c:pt>
                <c:pt idx="756">
                  <c:v>245.66</c:v>
                </c:pt>
                <c:pt idx="757">
                  <c:v>242.79</c:v>
                </c:pt>
                <c:pt idx="758">
                  <c:v>237.78</c:v>
                </c:pt>
                <c:pt idx="759">
                  <c:v>243.51</c:v>
                </c:pt>
                <c:pt idx="760">
                  <c:v>241.43</c:v>
                </c:pt>
                <c:pt idx="761">
                  <c:v>243.59</c:v>
                </c:pt>
                <c:pt idx="762">
                  <c:v>245.11</c:v>
                </c:pt>
                <c:pt idx="763">
                  <c:v>247.31</c:v>
                </c:pt>
                <c:pt idx="764">
                  <c:v>246.08</c:v>
                </c:pt>
                <c:pt idx="765">
                  <c:v>241.4</c:v>
                </c:pt>
                <c:pt idx="766">
                  <c:v>240.57</c:v>
                </c:pt>
                <c:pt idx="767">
                  <c:v>253.87</c:v>
                </c:pt>
                <c:pt idx="768">
                  <c:v>249.82</c:v>
                </c:pt>
                <c:pt idx="769">
                  <c:v>252.01</c:v>
                </c:pt>
                <c:pt idx="770">
                  <c:v>250.82</c:v>
                </c:pt>
                <c:pt idx="771">
                  <c:v>244.83</c:v>
                </c:pt>
                <c:pt idx="772">
                  <c:v>244.84</c:v>
                </c:pt>
                <c:pt idx="773">
                  <c:v>244.7</c:v>
                </c:pt>
                <c:pt idx="774">
                  <c:v>247.45</c:v>
                </c:pt>
                <c:pt idx="775">
                  <c:v>261.69</c:v>
                </c:pt>
                <c:pt idx="776">
                  <c:v>257.13</c:v>
                </c:pt>
                <c:pt idx="777">
                  <c:v>253.72</c:v>
                </c:pt>
                <c:pt idx="778">
                  <c:v>248.55</c:v>
                </c:pt>
                <c:pt idx="779">
                  <c:v>244.86</c:v>
                </c:pt>
                <c:pt idx="780">
                  <c:v>239.4</c:v>
                </c:pt>
                <c:pt idx="781">
                  <c:v>241.69</c:v>
                </c:pt>
                <c:pt idx="782">
                  <c:v>241.26</c:v>
                </c:pt>
                <c:pt idx="783">
                  <c:v>236.11</c:v>
                </c:pt>
                <c:pt idx="784">
                  <c:v>238.7</c:v>
                </c:pt>
                <c:pt idx="785">
                  <c:v>236.89</c:v>
                </c:pt>
                <c:pt idx="786">
                  <c:v>235.65</c:v>
                </c:pt>
                <c:pt idx="787">
                  <c:v>238.21</c:v>
                </c:pt>
                <c:pt idx="788">
                  <c:v>243.08</c:v>
                </c:pt>
                <c:pt idx="789">
                  <c:v>232.28</c:v>
                </c:pt>
                <c:pt idx="790">
                  <c:v>227.2</c:v>
                </c:pt>
                <c:pt idx="791">
                  <c:v>223</c:v>
                </c:pt>
                <c:pt idx="792">
                  <c:v>226.45</c:v>
                </c:pt>
                <c:pt idx="793">
                  <c:v>227.76</c:v>
                </c:pt>
                <c:pt idx="794">
                  <c:v>231.29</c:v>
                </c:pt>
                <c:pt idx="795">
                  <c:v>235.26</c:v>
                </c:pt>
                <c:pt idx="796">
                  <c:v>237</c:v>
                </c:pt>
                <c:pt idx="797">
                  <c:v>237.97</c:v>
                </c:pt>
                <c:pt idx="798">
                  <c:v>241.57</c:v>
                </c:pt>
                <c:pt idx="799">
                  <c:v>233.78</c:v>
                </c:pt>
                <c:pt idx="800">
                  <c:v>234.86</c:v>
                </c:pt>
                <c:pt idx="801">
                  <c:v>241.1</c:v>
                </c:pt>
                <c:pt idx="802">
                  <c:v>242.5</c:v>
                </c:pt>
                <c:pt idx="803">
                  <c:v>234.48</c:v>
                </c:pt>
                <c:pt idx="804">
                  <c:v>243.65</c:v>
                </c:pt>
                <c:pt idx="805">
                  <c:v>248.99</c:v>
                </c:pt>
                <c:pt idx="806">
                  <c:v>244.51</c:v>
                </c:pt>
                <c:pt idx="807">
                  <c:v>243.45</c:v>
                </c:pt>
                <c:pt idx="808">
                  <c:v>248</c:v>
                </c:pt>
                <c:pt idx="809">
                  <c:v>258.82</c:v>
                </c:pt>
                <c:pt idx="810">
                  <c:v>259.54000000000002</c:v>
                </c:pt>
                <c:pt idx="811">
                  <c:v>257.44</c:v>
                </c:pt>
                <c:pt idx="812">
                  <c:v>260.52999999999997</c:v>
                </c:pt>
                <c:pt idx="813">
                  <c:v>273.2</c:v>
                </c:pt>
                <c:pt idx="814">
                  <c:v>273.8</c:v>
                </c:pt>
                <c:pt idx="815">
                  <c:v>261.52999999999997</c:v>
                </c:pt>
                <c:pt idx="816">
                  <c:v>267.64</c:v>
                </c:pt>
                <c:pt idx="817">
                  <c:v>272.67</c:v>
                </c:pt>
                <c:pt idx="818">
                  <c:v>268.32</c:v>
                </c:pt>
                <c:pt idx="819">
                  <c:v>264.02</c:v>
                </c:pt>
                <c:pt idx="820">
                  <c:v>259.39</c:v>
                </c:pt>
                <c:pt idx="821">
                  <c:v>254.48</c:v>
                </c:pt>
                <c:pt idx="822">
                  <c:v>254.09</c:v>
                </c:pt>
                <c:pt idx="823">
                  <c:v>255.56</c:v>
                </c:pt>
                <c:pt idx="824">
                  <c:v>249.96</c:v>
                </c:pt>
                <c:pt idx="825">
                  <c:v>252.46</c:v>
                </c:pt>
                <c:pt idx="826">
                  <c:v>249.07</c:v>
                </c:pt>
                <c:pt idx="827">
                  <c:v>250.76</c:v>
                </c:pt>
                <c:pt idx="828">
                  <c:v>246.55</c:v>
                </c:pt>
                <c:pt idx="829">
                  <c:v>252.19</c:v>
                </c:pt>
                <c:pt idx="830">
                  <c:v>256.43</c:v>
                </c:pt>
                <c:pt idx="831">
                  <c:v>256.3</c:v>
                </c:pt>
                <c:pt idx="832">
                  <c:v>254.04</c:v>
                </c:pt>
                <c:pt idx="833">
                  <c:v>255.82</c:v>
                </c:pt>
                <c:pt idx="834">
                  <c:v>251.08</c:v>
                </c:pt>
                <c:pt idx="835">
                  <c:v>247.4</c:v>
                </c:pt>
                <c:pt idx="836">
                  <c:v>256.75</c:v>
                </c:pt>
                <c:pt idx="837">
                  <c:v>259.98</c:v>
                </c:pt>
                <c:pt idx="838">
                  <c:v>265.20999999999998</c:v>
                </c:pt>
                <c:pt idx="839">
                  <c:v>278.26</c:v>
                </c:pt>
                <c:pt idx="840">
                  <c:v>276.98</c:v>
                </c:pt>
                <c:pt idx="841">
                  <c:v>274.88</c:v>
                </c:pt>
                <c:pt idx="842">
                  <c:v>273.39999999999998</c:v>
                </c:pt>
                <c:pt idx="843">
                  <c:v>277.94</c:v>
                </c:pt>
                <c:pt idx="844">
                  <c:v>277.24</c:v>
                </c:pt>
                <c:pt idx="845">
                  <c:v>280.5</c:v>
                </c:pt>
                <c:pt idx="846">
                  <c:v>275.79000000000002</c:v>
                </c:pt>
                <c:pt idx="847">
                  <c:v>278.95999999999998</c:v>
                </c:pt>
                <c:pt idx="848">
                  <c:v>284.23</c:v>
                </c:pt>
                <c:pt idx="849">
                  <c:v>283.73</c:v>
                </c:pt>
                <c:pt idx="850">
                  <c:v>286.52</c:v>
                </c:pt>
                <c:pt idx="851">
                  <c:v>287.23</c:v>
                </c:pt>
                <c:pt idx="852">
                  <c:v>285.85000000000002</c:v>
                </c:pt>
                <c:pt idx="853">
                  <c:v>283.20999999999998</c:v>
                </c:pt>
                <c:pt idx="854">
                  <c:v>289.20999999999998</c:v>
                </c:pt>
                <c:pt idx="855">
                  <c:v>285.75</c:v>
                </c:pt>
                <c:pt idx="856">
                  <c:v>284.79000000000002</c:v>
                </c:pt>
                <c:pt idx="857">
                  <c:v>283.58999999999997</c:v>
                </c:pt>
                <c:pt idx="858">
                  <c:v>287</c:v>
                </c:pt>
                <c:pt idx="859">
                  <c:v>289.93</c:v>
                </c:pt>
                <c:pt idx="860">
                  <c:v>291.57</c:v>
                </c:pt>
                <c:pt idx="861">
                  <c:v>285.99</c:v>
                </c:pt>
                <c:pt idx="862">
                  <c:v>285.25</c:v>
                </c:pt>
                <c:pt idx="863">
                  <c:v>285.01</c:v>
                </c:pt>
                <c:pt idx="864">
                  <c:v>282.08999999999997</c:v>
                </c:pt>
                <c:pt idx="865">
                  <c:v>279.51</c:v>
                </c:pt>
                <c:pt idx="866">
                  <c:v>296.7</c:v>
                </c:pt>
                <c:pt idx="867">
                  <c:v>295.97000000000003</c:v>
                </c:pt>
                <c:pt idx="868">
                  <c:v>304.01</c:v>
                </c:pt>
                <c:pt idx="869">
                  <c:v>306.97000000000003</c:v>
                </c:pt>
                <c:pt idx="870">
                  <c:v>307.76</c:v>
                </c:pt>
                <c:pt idx="871">
                  <c:v>306.62</c:v>
                </c:pt>
                <c:pt idx="872">
                  <c:v>306.24</c:v>
                </c:pt>
                <c:pt idx="873">
                  <c:v>305.72000000000003</c:v>
                </c:pt>
                <c:pt idx="874">
                  <c:v>310.13</c:v>
                </c:pt>
                <c:pt idx="875">
                  <c:v>308</c:v>
                </c:pt>
                <c:pt idx="876">
                  <c:v>308.62</c:v>
                </c:pt>
                <c:pt idx="877">
                  <c:v>310.10000000000002</c:v>
                </c:pt>
                <c:pt idx="878">
                  <c:v>310.55</c:v>
                </c:pt>
                <c:pt idx="879">
                  <c:v>309.10000000000002</c:v>
                </c:pt>
                <c:pt idx="880">
                  <c:v>309.83</c:v>
                </c:pt>
                <c:pt idx="881">
                  <c:v>312.29000000000002</c:v>
                </c:pt>
                <c:pt idx="882">
                  <c:v>314.52999999999997</c:v>
                </c:pt>
                <c:pt idx="883">
                  <c:v>316.74</c:v>
                </c:pt>
                <c:pt idx="884">
                  <c:v>318.60000000000002</c:v>
                </c:pt>
                <c:pt idx="885">
                  <c:v>320.02999999999997</c:v>
                </c:pt>
                <c:pt idx="886">
                  <c:v>314.73</c:v>
                </c:pt>
                <c:pt idx="887">
                  <c:v>323.24</c:v>
                </c:pt>
                <c:pt idx="888">
                  <c:v>324.02</c:v>
                </c:pt>
                <c:pt idx="889">
                  <c:v>335.23</c:v>
                </c:pt>
                <c:pt idx="890">
                  <c:v>332.29</c:v>
                </c:pt>
                <c:pt idx="891">
                  <c:v>325.93</c:v>
                </c:pt>
                <c:pt idx="892">
                  <c:v>334.25</c:v>
                </c:pt>
                <c:pt idx="893">
                  <c:v>335.22</c:v>
                </c:pt>
                <c:pt idx="894">
                  <c:v>335.33</c:v>
                </c:pt>
                <c:pt idx="895">
                  <c:v>331.65</c:v>
                </c:pt>
                <c:pt idx="896">
                  <c:v>323.94</c:v>
                </c:pt>
                <c:pt idx="897">
                  <c:v>324.99</c:v>
                </c:pt>
                <c:pt idx="898">
                  <c:v>328.58</c:v>
                </c:pt>
                <c:pt idx="899">
                  <c:v>334.47</c:v>
                </c:pt>
                <c:pt idx="900">
                  <c:v>334.34</c:v>
                </c:pt>
                <c:pt idx="901">
                  <c:v>337.48</c:v>
                </c:pt>
                <c:pt idx="902">
                  <c:v>351.32</c:v>
                </c:pt>
                <c:pt idx="903">
                  <c:v>339.31</c:v>
                </c:pt>
                <c:pt idx="904">
                  <c:v>336.37</c:v>
                </c:pt>
                <c:pt idx="905">
                  <c:v>334.12</c:v>
                </c:pt>
                <c:pt idx="906">
                  <c:v>334.36</c:v>
                </c:pt>
                <c:pt idx="907">
                  <c:v>333.72</c:v>
                </c:pt>
                <c:pt idx="908">
                  <c:v>331.86</c:v>
                </c:pt>
                <c:pt idx="909">
                  <c:v>334.66</c:v>
                </c:pt>
                <c:pt idx="910">
                  <c:v>334.71</c:v>
                </c:pt>
                <c:pt idx="911">
                  <c:v>337.75</c:v>
                </c:pt>
                <c:pt idx="912">
                  <c:v>339.19</c:v>
                </c:pt>
                <c:pt idx="913">
                  <c:v>335.09</c:v>
                </c:pt>
                <c:pt idx="914">
                  <c:v>337.3</c:v>
                </c:pt>
                <c:pt idx="915">
                  <c:v>339.32</c:v>
                </c:pt>
                <c:pt idx="916">
                  <c:v>334.6</c:v>
                </c:pt>
                <c:pt idx="917">
                  <c:v>331.06</c:v>
                </c:pt>
                <c:pt idx="918">
                  <c:v>336.6</c:v>
                </c:pt>
                <c:pt idx="919">
                  <c:v>339.56</c:v>
                </c:pt>
                <c:pt idx="920">
                  <c:v>347.59</c:v>
                </c:pt>
                <c:pt idx="921">
                  <c:v>345.68</c:v>
                </c:pt>
                <c:pt idx="922">
                  <c:v>345.83</c:v>
                </c:pt>
                <c:pt idx="923">
                  <c:v>361.75</c:v>
                </c:pt>
                <c:pt idx="924">
                  <c:v>353.57</c:v>
                </c:pt>
                <c:pt idx="925">
                  <c:v>349.15</c:v>
                </c:pt>
                <c:pt idx="926">
                  <c:v>345.85</c:v>
                </c:pt>
                <c:pt idx="927">
                  <c:v>347.11</c:v>
                </c:pt>
                <c:pt idx="928">
                  <c:v>341.44</c:v>
                </c:pt>
                <c:pt idx="929">
                  <c:v>340.48</c:v>
                </c:pt>
                <c:pt idx="930">
                  <c:v>333.67</c:v>
                </c:pt>
                <c:pt idx="931">
                  <c:v>336.92</c:v>
                </c:pt>
                <c:pt idx="932">
                  <c:v>335.19</c:v>
                </c:pt>
                <c:pt idx="933">
                  <c:v>333.63</c:v>
                </c:pt>
                <c:pt idx="934">
                  <c:v>326</c:v>
                </c:pt>
                <c:pt idx="935">
                  <c:v>331.88</c:v>
                </c:pt>
                <c:pt idx="936">
                  <c:v>328.37</c:v>
                </c:pt>
                <c:pt idx="937">
                  <c:v>326.95999999999998</c:v>
                </c:pt>
                <c:pt idx="938">
                  <c:v>326.47000000000003</c:v>
                </c:pt>
                <c:pt idx="939">
                  <c:v>326.02</c:v>
                </c:pt>
                <c:pt idx="940">
                  <c:v>320.26</c:v>
                </c:pt>
                <c:pt idx="941">
                  <c:v>321.39</c:v>
                </c:pt>
                <c:pt idx="942">
                  <c:v>323</c:v>
                </c:pt>
                <c:pt idx="943">
                  <c:v>320.8</c:v>
                </c:pt>
                <c:pt idx="944">
                  <c:v>320.54000000000002</c:v>
                </c:pt>
                <c:pt idx="945">
                  <c:v>314.49</c:v>
                </c:pt>
                <c:pt idx="946">
                  <c:v>317.93</c:v>
                </c:pt>
                <c:pt idx="947">
                  <c:v>325.5</c:v>
                </c:pt>
                <c:pt idx="948">
                  <c:v>323.82</c:v>
                </c:pt>
                <c:pt idx="949">
                  <c:v>332.85</c:v>
                </c:pt>
                <c:pt idx="950">
                  <c:v>321.47000000000003</c:v>
                </c:pt>
                <c:pt idx="951">
                  <c:v>325.66000000000003</c:v>
                </c:pt>
                <c:pt idx="952">
                  <c:v>321.88</c:v>
                </c:pt>
                <c:pt idx="953">
                  <c:v>328.67</c:v>
                </c:pt>
                <c:pt idx="954">
                  <c:v>329.2</c:v>
                </c:pt>
                <c:pt idx="955">
                  <c:v>331.31</c:v>
                </c:pt>
                <c:pt idx="956">
                  <c:v>329</c:v>
                </c:pt>
                <c:pt idx="957">
                  <c:v>333.38</c:v>
                </c:pt>
                <c:pt idx="958">
                  <c:v>331.29</c:v>
                </c:pt>
                <c:pt idx="959">
                  <c:v>330.09</c:v>
                </c:pt>
                <c:pt idx="960">
                  <c:v>337.24</c:v>
                </c:pt>
                <c:pt idx="961">
                  <c:v>335.82</c:v>
                </c:pt>
                <c:pt idx="962">
                  <c:v>331.31</c:v>
                </c:pt>
                <c:pt idx="963">
                  <c:v>339.15</c:v>
                </c:pt>
                <c:pt idx="964">
                  <c:v>336.92</c:v>
                </c:pt>
                <c:pt idx="965">
                  <c:v>327.8</c:v>
                </c:pt>
                <c:pt idx="966">
                  <c:v>326.17</c:v>
                </c:pt>
                <c:pt idx="967">
                  <c:v>329.51</c:v>
                </c:pt>
                <c:pt idx="968">
                  <c:v>319.26</c:v>
                </c:pt>
                <c:pt idx="969">
                  <c:v>321.32</c:v>
                </c:pt>
                <c:pt idx="970">
                  <c:v>316.58999999999997</c:v>
                </c:pt>
                <c:pt idx="971">
                  <c:v>315.13</c:v>
                </c:pt>
                <c:pt idx="972">
                  <c:v>312.3</c:v>
                </c:pt>
                <c:pt idx="973">
                  <c:v>310.99</c:v>
                </c:pt>
                <c:pt idx="974">
                  <c:v>317.75</c:v>
                </c:pt>
                <c:pt idx="975">
                  <c:v>316.27999999999997</c:v>
                </c:pt>
                <c:pt idx="976">
                  <c:v>320.83</c:v>
                </c:pt>
                <c:pt idx="977">
                  <c:v>314.02999999999997</c:v>
                </c:pt>
                <c:pt idx="978">
                  <c:v>319.08999999999997</c:v>
                </c:pt>
                <c:pt idx="979">
                  <c:v>316.55</c:v>
                </c:pt>
                <c:pt idx="980">
                  <c:v>324.75</c:v>
                </c:pt>
                <c:pt idx="981">
                  <c:v>330.96</c:v>
                </c:pt>
                <c:pt idx="982">
                  <c:v>331.21</c:v>
                </c:pt>
                <c:pt idx="983">
                  <c:v>330.57</c:v>
                </c:pt>
                <c:pt idx="984">
                  <c:v>332.38</c:v>
                </c:pt>
                <c:pt idx="985">
                  <c:v>331.05</c:v>
                </c:pt>
                <c:pt idx="986">
                  <c:v>329.59</c:v>
                </c:pt>
                <c:pt idx="987">
                  <c:v>332.49</c:v>
                </c:pt>
                <c:pt idx="988">
                  <c:v>332.15</c:v>
                </c:pt>
                <c:pt idx="989">
                  <c:v>331.72</c:v>
                </c:pt>
                <c:pt idx="990">
                  <c:v>325.47000000000003</c:v>
                </c:pt>
                <c:pt idx="991">
                  <c:v>331.3</c:v>
                </c:pt>
                <c:pt idx="992">
                  <c:v>345.02</c:v>
                </c:pt>
                <c:pt idx="993">
                  <c:v>340.54</c:v>
                </c:pt>
                <c:pt idx="994">
                  <c:v>330.43</c:v>
                </c:pt>
                <c:pt idx="995">
                  <c:v>333.41</c:v>
                </c:pt>
                <c:pt idx="996">
                  <c:v>338.85</c:v>
                </c:pt>
                <c:pt idx="997">
                  <c:v>339.79</c:v>
                </c:pt>
                <c:pt idx="998">
                  <c:v>347.24</c:v>
                </c:pt>
                <c:pt idx="999">
                  <c:v>349.63</c:v>
                </c:pt>
                <c:pt idx="1000">
                  <c:v>353.45</c:v>
                </c:pt>
                <c:pt idx="1001">
                  <c:v>359.4</c:v>
                </c:pt>
                <c:pt idx="1002">
                  <c:v>361.68</c:v>
                </c:pt>
                <c:pt idx="1003">
                  <c:v>362.3</c:v>
                </c:pt>
                <c:pt idx="1004">
                  <c:v>361.49</c:v>
                </c:pt>
                <c:pt idx="1005">
                  <c:v>368.22</c:v>
                </c:pt>
                <c:pt idx="1006">
                  <c:v>371.01</c:v>
                </c:pt>
                <c:pt idx="1007">
                  <c:v>371.28</c:v>
                </c:pt>
                <c:pt idx="1008">
                  <c:v>370.96</c:v>
                </c:pt>
                <c:pt idx="1009">
                  <c:v>373.61</c:v>
                </c:pt>
                <c:pt idx="1010">
                  <c:v>371.22</c:v>
                </c:pt>
                <c:pt idx="1011">
                  <c:v>375.67</c:v>
                </c:pt>
                <c:pt idx="1012">
                  <c:v>378</c:v>
                </c:pt>
                <c:pt idx="1013">
                  <c:v>377.33</c:v>
                </c:pt>
                <c:pt idx="1014">
                  <c:v>376.78</c:v>
                </c:pt>
                <c:pt idx="1015">
                  <c:v>378.35</c:v>
                </c:pt>
                <c:pt idx="1016">
                  <c:v>383.76</c:v>
                </c:pt>
                <c:pt idx="1017">
                  <c:v>378.49</c:v>
                </c:pt>
                <c:pt idx="1018">
                  <c:v>376.76</c:v>
                </c:pt>
                <c:pt idx="1019">
                  <c:v>369.1</c:v>
                </c:pt>
                <c:pt idx="1020">
                  <c:v>366.45</c:v>
                </c:pt>
                <c:pt idx="1021">
                  <c:v>373.54</c:v>
                </c:pt>
                <c:pt idx="1022">
                  <c:v>368.23</c:v>
                </c:pt>
                <c:pt idx="1023">
                  <c:v>369.2</c:v>
                </c:pt>
                <c:pt idx="1024">
                  <c:v>368.48</c:v>
                </c:pt>
                <c:pt idx="1025">
                  <c:v>370.85</c:v>
                </c:pt>
                <c:pt idx="1026">
                  <c:v>376.02</c:v>
                </c:pt>
                <c:pt idx="1027">
                  <c:v>373.31</c:v>
                </c:pt>
                <c:pt idx="1028">
                  <c:v>366.85</c:v>
                </c:pt>
                <c:pt idx="1029">
                  <c:v>369.45</c:v>
                </c:pt>
                <c:pt idx="1030">
                  <c:v>371.49</c:v>
                </c:pt>
                <c:pt idx="1031">
                  <c:v>375</c:v>
                </c:pt>
                <c:pt idx="1032">
                  <c:v>372.56</c:v>
                </c:pt>
                <c:pt idx="1033">
                  <c:v>373.68</c:v>
                </c:pt>
                <c:pt idx="1034">
                  <c:v>375</c:v>
                </c:pt>
                <c:pt idx="1035">
                  <c:v>373.69</c:v>
                </c:pt>
                <c:pt idx="1036">
                  <c:v>375.37</c:v>
                </c:pt>
                <c:pt idx="1037">
                  <c:v>376</c:v>
                </c:pt>
                <c:pt idx="1038">
                  <c:v>373.86</c:v>
                </c:pt>
                <c:pt idx="1039">
                  <c:v>369.01</c:v>
                </c:pt>
                <c:pt idx="1040">
                  <c:v>370.67</c:v>
                </c:pt>
                <c:pt idx="1041">
                  <c:v>368.97</c:v>
                </c:pt>
                <c:pt idx="1042">
                  <c:v>369.3</c:v>
                </c:pt>
                <c:pt idx="1043">
                  <c:v>372.01</c:v>
                </c:pt>
                <c:pt idx="1044">
                  <c:v>376.37</c:v>
                </c:pt>
                <c:pt idx="1045">
                  <c:v>386</c:v>
                </c:pt>
                <c:pt idx="1046">
                  <c:v>385.49</c:v>
                </c:pt>
                <c:pt idx="1047">
                  <c:v>393.66</c:v>
                </c:pt>
                <c:pt idx="1048">
                  <c:v>387.98</c:v>
                </c:pt>
                <c:pt idx="1049">
                  <c:v>391.72</c:v>
                </c:pt>
                <c:pt idx="1050">
                  <c:v>395.76</c:v>
                </c:pt>
                <c:pt idx="1051">
                  <c:v>400.02</c:v>
                </c:pt>
                <c:pt idx="1052">
                  <c:v>395.75</c:v>
                </c:pt>
                <c:pt idx="1053">
                  <c:v>401.54</c:v>
                </c:pt>
                <c:pt idx="1054">
                  <c:v>404.32</c:v>
                </c:pt>
                <c:pt idx="1055">
                  <c:v>404.37</c:v>
                </c:pt>
                <c:pt idx="1056">
                  <c:v>406.06</c:v>
                </c:pt>
                <c:pt idx="1057">
                  <c:v>412.26</c:v>
                </c:pt>
                <c:pt idx="1058">
                  <c:v>406.96</c:v>
                </c:pt>
                <c:pt idx="1059">
                  <c:v>401.83</c:v>
                </c:pt>
                <c:pt idx="1060">
                  <c:v>403.81</c:v>
                </c:pt>
                <c:pt idx="1061">
                  <c:v>409.9</c:v>
                </c:pt>
                <c:pt idx="1062">
                  <c:v>405.88</c:v>
                </c:pt>
                <c:pt idx="1063">
                  <c:v>407.44</c:v>
                </c:pt>
                <c:pt idx="1064">
                  <c:v>414.05</c:v>
                </c:pt>
                <c:pt idx="1065">
                  <c:v>415.25</c:v>
                </c:pt>
                <c:pt idx="1066">
                  <c:v>420.56</c:v>
                </c:pt>
                <c:pt idx="1067">
                  <c:v>404.94</c:v>
                </c:pt>
                <c:pt idx="1068">
                  <c:v>408.07</c:v>
                </c:pt>
                <c:pt idx="1069">
                  <c:v>408.14</c:v>
                </c:pt>
                <c:pt idx="1070">
                  <c:v>407.96</c:v>
                </c:pt>
                <c:pt idx="1071">
                  <c:v>403.24</c:v>
                </c:pt>
                <c:pt idx="1072">
                  <c:v>400.17</c:v>
                </c:pt>
                <c:pt idx="1073">
                  <c:v>410.19</c:v>
                </c:pt>
                <c:pt idx="1074">
                  <c:v>415.67</c:v>
                </c:pt>
                <c:pt idx="1075">
                  <c:v>411.46</c:v>
                </c:pt>
                <c:pt idx="1076">
                  <c:v>407.99</c:v>
                </c:pt>
                <c:pt idx="1077">
                  <c:v>408.18</c:v>
                </c:pt>
                <c:pt idx="1078">
                  <c:v>408.64</c:v>
                </c:pt>
                <c:pt idx="1079">
                  <c:v>411.27</c:v>
                </c:pt>
                <c:pt idx="1080">
                  <c:v>413.44</c:v>
                </c:pt>
                <c:pt idx="1081">
                  <c:v>413.96</c:v>
                </c:pt>
                <c:pt idx="1082">
                  <c:v>402.97</c:v>
                </c:pt>
                <c:pt idx="1083">
                  <c:v>406.12</c:v>
                </c:pt>
                <c:pt idx="1084">
                  <c:v>407.96</c:v>
                </c:pt>
                <c:pt idx="1085">
                  <c:v>403.76</c:v>
                </c:pt>
                <c:pt idx="1086">
                  <c:v>407.62</c:v>
                </c:pt>
                <c:pt idx="1087">
                  <c:v>418.1</c:v>
                </c:pt>
                <c:pt idx="1088">
                  <c:v>420.24</c:v>
                </c:pt>
                <c:pt idx="1089">
                  <c:v>419.29</c:v>
                </c:pt>
                <c:pt idx="1090">
                  <c:v>414.25</c:v>
                </c:pt>
                <c:pt idx="1091">
                  <c:v>417.83</c:v>
                </c:pt>
                <c:pt idx="1092">
                  <c:v>422</c:v>
                </c:pt>
                <c:pt idx="1093">
                  <c:v>429.83</c:v>
                </c:pt>
                <c:pt idx="1094">
                  <c:v>429.7</c:v>
                </c:pt>
                <c:pt idx="1095">
                  <c:v>425.24</c:v>
                </c:pt>
                <c:pt idx="1096">
                  <c:v>425.61</c:v>
                </c:pt>
                <c:pt idx="1097">
                  <c:v>424.44</c:v>
                </c:pt>
                <c:pt idx="1098">
                  <c:v>420.96</c:v>
                </c:pt>
                <c:pt idx="1099">
                  <c:v>423.95</c:v>
                </c:pt>
                <c:pt idx="1100">
                  <c:v>420.11</c:v>
                </c:pt>
                <c:pt idx="1101">
                  <c:v>419.73</c:v>
                </c:pt>
                <c:pt idx="1102">
                  <c:v>424.99</c:v>
                </c:pt>
                <c:pt idx="1103">
                  <c:v>420.01</c:v>
                </c:pt>
                <c:pt idx="1104">
                  <c:v>425.17</c:v>
                </c:pt>
                <c:pt idx="1105">
                  <c:v>426.44</c:v>
                </c:pt>
                <c:pt idx="1106">
                  <c:v>422.19</c:v>
                </c:pt>
                <c:pt idx="1107">
                  <c:v>425.82</c:v>
                </c:pt>
                <c:pt idx="1108">
                  <c:v>424.05</c:v>
                </c:pt>
                <c:pt idx="1109">
                  <c:v>426.6</c:v>
                </c:pt>
                <c:pt idx="1110">
                  <c:v>414.57</c:v>
                </c:pt>
                <c:pt idx="1111">
                  <c:v>417.25</c:v>
                </c:pt>
                <c:pt idx="1112">
                  <c:v>410.63</c:v>
                </c:pt>
                <c:pt idx="1113">
                  <c:v>404.03</c:v>
                </c:pt>
                <c:pt idx="1114">
                  <c:v>400.08</c:v>
                </c:pt>
                <c:pt idx="1115">
                  <c:v>404.24</c:v>
                </c:pt>
                <c:pt idx="1116">
                  <c:v>409.56</c:v>
                </c:pt>
                <c:pt idx="1117">
                  <c:v>394.03</c:v>
                </c:pt>
                <c:pt idx="1118">
                  <c:v>412.17</c:v>
                </c:pt>
                <c:pt idx="1119">
                  <c:v>405.25</c:v>
                </c:pt>
                <c:pt idx="1120">
                  <c:v>401.49</c:v>
                </c:pt>
                <c:pt idx="1121">
                  <c:v>392.61</c:v>
                </c:pt>
                <c:pt idx="1122">
                  <c:v>397.66</c:v>
                </c:pt>
                <c:pt idx="1123">
                  <c:v>402.28</c:v>
                </c:pt>
                <c:pt idx="1124">
                  <c:v>408.76</c:v>
                </c:pt>
                <c:pt idx="1125">
                  <c:v>414.66</c:v>
                </c:pt>
                <c:pt idx="1126">
                  <c:v>408.17</c:v>
                </c:pt>
                <c:pt idx="1127">
                  <c:v>410.57</c:v>
                </c:pt>
                <c:pt idx="1128">
                  <c:v>412.94</c:v>
                </c:pt>
                <c:pt idx="1129">
                  <c:v>418.01</c:v>
                </c:pt>
                <c:pt idx="1130">
                  <c:v>412.02</c:v>
                </c:pt>
                <c:pt idx="1131">
                  <c:v>417.9</c:v>
                </c:pt>
                <c:pt idx="1132">
                  <c:v>421.8</c:v>
                </c:pt>
                <c:pt idx="1133">
                  <c:v>422.54</c:v>
                </c:pt>
                <c:pt idx="1134">
                  <c:v>420.21</c:v>
                </c:pt>
                <c:pt idx="1135">
                  <c:v>426.83</c:v>
                </c:pt>
                <c:pt idx="1136">
                  <c:v>430.09</c:v>
                </c:pt>
                <c:pt idx="1137">
                  <c:v>432.97</c:v>
                </c:pt>
                <c:pt idx="1138">
                  <c:v>427.19</c:v>
                </c:pt>
                <c:pt idx="1139">
                  <c:v>429.63</c:v>
                </c:pt>
                <c:pt idx="1140">
                  <c:v>425.69</c:v>
                </c:pt>
                <c:pt idx="1141">
                  <c:v>424.3</c:v>
                </c:pt>
                <c:pt idx="1142">
                  <c:v>416.75</c:v>
                </c:pt>
                <c:pt idx="1143">
                  <c:v>415.53</c:v>
                </c:pt>
                <c:pt idx="1144">
                  <c:v>412.43</c:v>
                </c:pt>
                <c:pt idx="1145">
                  <c:v>417.81</c:v>
                </c:pt>
                <c:pt idx="1146">
                  <c:v>424.01</c:v>
                </c:pt>
                <c:pt idx="1147">
                  <c:v>426.2</c:v>
                </c:pt>
                <c:pt idx="1148">
                  <c:v>424.7</c:v>
                </c:pt>
                <c:pt idx="1149">
                  <c:v>425.48</c:v>
                </c:pt>
                <c:pt idx="1150">
                  <c:v>435.32</c:v>
                </c:pt>
                <c:pt idx="1151">
                  <c:v>440.85</c:v>
                </c:pt>
                <c:pt idx="1152">
                  <c:v>438.28</c:v>
                </c:pt>
                <c:pt idx="1153">
                  <c:v>442.59</c:v>
                </c:pt>
                <c:pt idx="1154">
                  <c:v>449.71</c:v>
                </c:pt>
                <c:pt idx="1155">
                  <c:v>446.3</c:v>
                </c:pt>
                <c:pt idx="1156">
                  <c:v>447.38</c:v>
                </c:pt>
                <c:pt idx="1157">
                  <c:v>449.8</c:v>
                </c:pt>
                <c:pt idx="1158">
                  <c:v>448.25</c:v>
                </c:pt>
                <c:pt idx="1159">
                  <c:v>449</c:v>
                </c:pt>
                <c:pt idx="1160">
                  <c:v>452.18</c:v>
                </c:pt>
                <c:pt idx="1161">
                  <c:v>453.07</c:v>
                </c:pt>
                <c:pt idx="1162">
                  <c:v>448.66</c:v>
                </c:pt>
                <c:pt idx="1163">
                  <c:v>453.2</c:v>
                </c:pt>
                <c:pt idx="1164">
                  <c:v>458.19</c:v>
                </c:pt>
                <c:pt idx="1165">
                  <c:v>459.61</c:v>
                </c:pt>
                <c:pt idx="1166">
                  <c:v>466.55</c:v>
                </c:pt>
                <c:pt idx="1167">
                  <c:v>467</c:v>
                </c:pt>
                <c:pt idx="1168">
                  <c:v>461.22</c:v>
                </c:pt>
                <c:pt idx="1169">
                  <c:v>462.98</c:v>
                </c:pt>
                <c:pt idx="1170">
                  <c:v>454.33</c:v>
                </c:pt>
                <c:pt idx="1171">
                  <c:v>453.3</c:v>
                </c:pt>
                <c:pt idx="1172">
                  <c:v>454.22</c:v>
                </c:pt>
                <c:pt idx="1173">
                  <c:v>442.59</c:v>
                </c:pt>
                <c:pt idx="1174">
                  <c:v>444.34</c:v>
                </c:pt>
                <c:pt idx="1175">
                  <c:v>433.1</c:v>
                </c:pt>
                <c:pt idx="1176">
                  <c:v>441.79</c:v>
                </c:pt>
                <c:pt idx="1177">
                  <c:v>443.9</c:v>
                </c:pt>
                <c:pt idx="1178">
                  <c:v>440.45</c:v>
                </c:pt>
                <c:pt idx="1179">
                  <c:v>428.8</c:v>
                </c:pt>
                <c:pt idx="1180">
                  <c:v>418.2</c:v>
                </c:pt>
                <c:pt idx="1181">
                  <c:v>431.58</c:v>
                </c:pt>
                <c:pt idx="1182">
                  <c:v>427.72</c:v>
                </c:pt>
                <c:pt idx="1183">
                  <c:v>420.5</c:v>
                </c:pt>
                <c:pt idx="1184">
                  <c:v>420.79</c:v>
                </c:pt>
                <c:pt idx="1185">
                  <c:v>412.49</c:v>
                </c:pt>
                <c:pt idx="1186">
                  <c:v>389.17</c:v>
                </c:pt>
                <c:pt idx="1187">
                  <c:v>400</c:v>
                </c:pt>
                <c:pt idx="1188">
                  <c:v>408.64</c:v>
                </c:pt>
                <c:pt idx="1189">
                  <c:v>402.44</c:v>
                </c:pt>
                <c:pt idx="1190">
                  <c:v>404.03</c:v>
                </c:pt>
                <c:pt idx="1191">
                  <c:v>407.06</c:v>
                </c:pt>
                <c:pt idx="1192">
                  <c:v>409.59</c:v>
                </c:pt>
                <c:pt idx="1193">
                  <c:v>414.8</c:v>
                </c:pt>
                <c:pt idx="1194">
                  <c:v>419.8</c:v>
                </c:pt>
                <c:pt idx="1195">
                  <c:v>420.6</c:v>
                </c:pt>
                <c:pt idx="1196">
                  <c:v>418.96</c:v>
                </c:pt>
                <c:pt idx="1197">
                  <c:v>421.7</c:v>
                </c:pt>
                <c:pt idx="1198">
                  <c:v>424.08</c:v>
                </c:pt>
                <c:pt idx="1199">
                  <c:v>424.36</c:v>
                </c:pt>
                <c:pt idx="1200">
                  <c:v>416.98</c:v>
                </c:pt>
                <c:pt idx="1201">
                  <c:v>416.37</c:v>
                </c:pt>
                <c:pt idx="1202">
                  <c:v>412.86</c:v>
                </c:pt>
                <c:pt idx="1203">
                  <c:v>414.88</c:v>
                </c:pt>
                <c:pt idx="1204">
                  <c:v>414.94</c:v>
                </c:pt>
                <c:pt idx="1205">
                  <c:v>415.6</c:v>
                </c:pt>
                <c:pt idx="1206">
                  <c:v>417.91</c:v>
                </c:pt>
                <c:pt idx="1207">
                  <c:v>405.91</c:v>
                </c:pt>
                <c:pt idx="1208">
                  <c:v>407.62</c:v>
                </c:pt>
                <c:pt idx="1209">
                  <c:v>409.06</c:v>
                </c:pt>
                <c:pt idx="1210">
                  <c:v>407.24</c:v>
                </c:pt>
                <c:pt idx="1211">
                  <c:v>408.2</c:v>
                </c:pt>
                <c:pt idx="1212">
                  <c:v>415.5</c:v>
                </c:pt>
                <c:pt idx="1213">
                  <c:v>423.31</c:v>
                </c:pt>
                <c:pt idx="1214">
                  <c:v>425.83</c:v>
                </c:pt>
                <c:pt idx="1215">
                  <c:v>430.6</c:v>
                </c:pt>
                <c:pt idx="1216">
                  <c:v>440.23</c:v>
                </c:pt>
                <c:pt idx="1217">
                  <c:v>435</c:v>
                </c:pt>
                <c:pt idx="1218">
                  <c:v>441.23</c:v>
                </c:pt>
                <c:pt idx="1219">
                  <c:v>437.22</c:v>
                </c:pt>
                <c:pt idx="1220">
                  <c:v>434.28</c:v>
                </c:pt>
                <c:pt idx="1221">
                  <c:v>433</c:v>
                </c:pt>
                <c:pt idx="1222">
                  <c:v>429.83</c:v>
                </c:pt>
                <c:pt idx="1223">
                  <c:v>435.09</c:v>
                </c:pt>
                <c:pt idx="1224">
                  <c:v>431.52</c:v>
                </c:pt>
                <c:pt idx="1225">
                  <c:v>428.21</c:v>
                </c:pt>
                <c:pt idx="1226">
                  <c:v>428.45</c:v>
                </c:pt>
                <c:pt idx="1227">
                  <c:v>422.58</c:v>
                </c:pt>
                <c:pt idx="1228">
                  <c:v>417.63</c:v>
                </c:pt>
                <c:pt idx="1229">
                  <c:v>418.24</c:v>
                </c:pt>
                <c:pt idx="1230">
                  <c:v>416</c:v>
                </c:pt>
                <c:pt idx="1231">
                  <c:v>410.9</c:v>
                </c:pt>
                <c:pt idx="1232">
                  <c:v>415.86</c:v>
                </c:pt>
                <c:pt idx="1233">
                  <c:v>415.23</c:v>
                </c:pt>
                <c:pt idx="1234">
                  <c:v>416.14</c:v>
                </c:pt>
                <c:pt idx="1235">
                  <c:v>417.77</c:v>
                </c:pt>
                <c:pt idx="1236">
                  <c:v>422.18</c:v>
                </c:pt>
                <c:pt idx="1237">
                  <c:v>415.17</c:v>
                </c:pt>
                <c:pt idx="1238">
                  <c:v>422.36</c:v>
                </c:pt>
                <c:pt idx="1239">
                  <c:v>417.14</c:v>
                </c:pt>
                <c:pt idx="1240">
                  <c:v>416.12</c:v>
                </c:pt>
                <c:pt idx="1241">
                  <c:v>418.49</c:v>
                </c:pt>
                <c:pt idx="1242">
                  <c:v>430.86</c:v>
                </c:pt>
                <c:pt idx="1243">
                  <c:v>425.33</c:v>
                </c:pt>
                <c:pt idx="1244">
                  <c:v>426.76</c:v>
                </c:pt>
                <c:pt idx="1245">
                  <c:v>431.66</c:v>
                </c:pt>
                <c:pt idx="1246">
                  <c:v>428</c:v>
                </c:pt>
                <c:pt idx="1247">
                  <c:v>437.44</c:v>
                </c:pt>
                <c:pt idx="1248">
                  <c:v>415.36</c:v>
                </c:pt>
                <c:pt idx="1249">
                  <c:v>409.01</c:v>
                </c:pt>
                <c:pt idx="1250">
                  <c:v>409.8</c:v>
                </c:pt>
                <c:pt idx="1251">
                  <c:v>408.37</c:v>
                </c:pt>
                <c:pt idx="1252">
                  <c:v>412.42</c:v>
                </c:pt>
                <c:pt idx="1253">
                  <c:v>421.28</c:v>
                </c:pt>
                <c:pt idx="1254">
                  <c:v>425.32</c:v>
                </c:pt>
                <c:pt idx="1255">
                  <c:v>422.52</c:v>
                </c:pt>
                <c:pt idx="1256">
                  <c:v>418.25</c:v>
                </c:pt>
                <c:pt idx="1257">
                  <c:v>421.64</c:v>
                </c:pt>
              </c:numCache>
            </c:numRef>
          </c:val>
          <c:smooth val="0"/>
          <c:extLst>
            <c:ext xmlns:c16="http://schemas.microsoft.com/office/drawing/2014/chart" uri="{C3380CC4-5D6E-409C-BE32-E72D297353CC}">
              <c16:uniqueId val="{00000002-E21D-42E3-8110-A8549AF7460A}"/>
            </c:ext>
          </c:extLst>
        </c:ser>
        <c:dLbls>
          <c:showLegendKey val="0"/>
          <c:showVal val="0"/>
          <c:showCatName val="0"/>
          <c:showSerName val="0"/>
          <c:showPercent val="0"/>
          <c:showBubbleSize val="0"/>
        </c:dLbls>
        <c:smooth val="0"/>
        <c:axId val="1074857551"/>
        <c:axId val="1074857967"/>
      </c:lineChart>
      <c:dateAx>
        <c:axId val="1074857551"/>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57967"/>
        <c:crosses val="autoZero"/>
        <c:auto val="1"/>
        <c:lblOffset val="100"/>
        <c:baseTimeUnit val="days"/>
      </c:dateAx>
      <c:valAx>
        <c:axId val="1074857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57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baseline="0">
                <a:effectLst/>
              </a:rPr>
              <a:t>Biểu đồ </a:t>
            </a:r>
            <a:r>
              <a:rPr lang="vi-VN" sz="1200" b="0" i="0" baseline="0">
                <a:effectLst/>
              </a:rPr>
              <a:t>khối lượng giao dịch</a:t>
            </a:r>
            <a:r>
              <a:rPr lang="en-US" sz="1200" b="0" i="0" baseline="0">
                <a:effectLst/>
              </a:rPr>
              <a:t> </a:t>
            </a:r>
            <a:r>
              <a:rPr lang="vi-VN" sz="1200" b="0" i="0" baseline="0">
                <a:effectLst/>
              </a:rPr>
              <a:t>MSFT </a:t>
            </a:r>
            <a:r>
              <a:rPr lang="en-US" sz="1200" b="0" i="0" baseline="0">
                <a:effectLst/>
              </a:rPr>
              <a:t>theo thời gian</a:t>
            </a:r>
            <a:endParaRPr lang="en-US"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MSFT!$G$1</c:f>
              <c:strCache>
                <c:ptCount val="1"/>
                <c:pt idx="0">
                  <c:v>Volume</c:v>
                </c:pt>
              </c:strCache>
            </c:strRef>
          </c:tx>
          <c:spPr>
            <a:solidFill>
              <a:schemeClr val="tx2">
                <a:lumMod val="50000"/>
                <a:lumOff val="50000"/>
              </a:schemeClr>
            </a:solidFill>
            <a:ln>
              <a:noFill/>
            </a:ln>
            <a:effectLst/>
          </c:spPr>
          <c:cat>
            <c:numRef>
              <c:f>MSFT!$A$2:$A$1259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MSFT!$G$2:$G$1259</c:f>
              <c:numCache>
                <c:formatCode>General</c:formatCode>
                <c:ptCount val="1258"/>
                <c:pt idx="0">
                  <c:v>19729800</c:v>
                </c:pt>
                <c:pt idx="1">
                  <c:v>23485700</c:v>
                </c:pt>
                <c:pt idx="2">
                  <c:v>21534000</c:v>
                </c:pt>
                <c:pt idx="3">
                  <c:v>23935700</c:v>
                </c:pt>
                <c:pt idx="4">
                  <c:v>25696800</c:v>
                </c:pt>
                <c:pt idx="5">
                  <c:v>18576100</c:v>
                </c:pt>
                <c:pt idx="6">
                  <c:v>15901800</c:v>
                </c:pt>
                <c:pt idx="7">
                  <c:v>22420900</c:v>
                </c:pt>
                <c:pt idx="8">
                  <c:v>24620100</c:v>
                </c:pt>
                <c:pt idx="9">
                  <c:v>15184400</c:v>
                </c:pt>
                <c:pt idx="10">
                  <c:v>11977300</c:v>
                </c:pt>
                <c:pt idx="11">
                  <c:v>27418400</c:v>
                </c:pt>
                <c:pt idx="12">
                  <c:v>24066000</c:v>
                </c:pt>
                <c:pt idx="13">
                  <c:v>17574700</c:v>
                </c:pt>
                <c:pt idx="14">
                  <c:v>17869100</c:v>
                </c:pt>
                <c:pt idx="15">
                  <c:v>16403500</c:v>
                </c:pt>
                <c:pt idx="16">
                  <c:v>16687400</c:v>
                </c:pt>
                <c:pt idx="17">
                  <c:v>16476100</c:v>
                </c:pt>
                <c:pt idx="18">
                  <c:v>18856600</c:v>
                </c:pt>
                <c:pt idx="19">
                  <c:v>24612100</c:v>
                </c:pt>
                <c:pt idx="20">
                  <c:v>23845400</c:v>
                </c:pt>
                <c:pt idx="21">
                  <c:v>24144200</c:v>
                </c:pt>
                <c:pt idx="22">
                  <c:v>25425600</c:v>
                </c:pt>
                <c:pt idx="23">
                  <c:v>24129200</c:v>
                </c:pt>
                <c:pt idx="24">
                  <c:v>24958900</c:v>
                </c:pt>
                <c:pt idx="25">
                  <c:v>53477500</c:v>
                </c:pt>
                <c:pt idx="26">
                  <c:v>17718200</c:v>
                </c:pt>
                <c:pt idx="27">
                  <c:v>8989200</c:v>
                </c:pt>
                <c:pt idx="28">
                  <c:v>14520600</c:v>
                </c:pt>
                <c:pt idx="29">
                  <c:v>18412800</c:v>
                </c:pt>
                <c:pt idx="30">
                  <c:v>16348400</c:v>
                </c:pt>
                <c:pt idx="31">
                  <c:v>18369400</c:v>
                </c:pt>
                <c:pt idx="32">
                  <c:v>22622100</c:v>
                </c:pt>
                <c:pt idx="33">
                  <c:v>21116200</c:v>
                </c:pt>
                <c:pt idx="34">
                  <c:v>20813700</c:v>
                </c:pt>
                <c:pt idx="35">
                  <c:v>21634100</c:v>
                </c:pt>
                <c:pt idx="36">
                  <c:v>27746500</c:v>
                </c:pt>
                <c:pt idx="37">
                  <c:v>21385000</c:v>
                </c:pt>
                <c:pt idx="38">
                  <c:v>20725900</c:v>
                </c:pt>
                <c:pt idx="39">
                  <c:v>21626500</c:v>
                </c:pt>
                <c:pt idx="40">
                  <c:v>23477400</c:v>
                </c:pt>
                <c:pt idx="41">
                  <c:v>21417900</c:v>
                </c:pt>
                <c:pt idx="42">
                  <c:v>23865400</c:v>
                </c:pt>
                <c:pt idx="43">
                  <c:v>34371700</c:v>
                </c:pt>
                <c:pt idx="44">
                  <c:v>29517200</c:v>
                </c:pt>
                <c:pt idx="45">
                  <c:v>24138800</c:v>
                </c:pt>
                <c:pt idx="46">
                  <c:v>19680800</c:v>
                </c:pt>
                <c:pt idx="47">
                  <c:v>24918100</c:v>
                </c:pt>
                <c:pt idx="48">
                  <c:v>32078100</c:v>
                </c:pt>
                <c:pt idx="49">
                  <c:v>24899900</c:v>
                </c:pt>
                <c:pt idx="50">
                  <c:v>34754500</c:v>
                </c:pt>
                <c:pt idx="51">
                  <c:v>51597500</c:v>
                </c:pt>
                <c:pt idx="52">
                  <c:v>36142700</c:v>
                </c:pt>
                <c:pt idx="53">
                  <c:v>30107000</c:v>
                </c:pt>
                <c:pt idx="54">
                  <c:v>36433300</c:v>
                </c:pt>
                <c:pt idx="55">
                  <c:v>39186300</c:v>
                </c:pt>
                <c:pt idx="56">
                  <c:v>27751400</c:v>
                </c:pt>
                <c:pt idx="57">
                  <c:v>33529100</c:v>
                </c:pt>
                <c:pt idx="58">
                  <c:v>35844300</c:v>
                </c:pt>
                <c:pt idx="59">
                  <c:v>53159900</c:v>
                </c:pt>
                <c:pt idx="60">
                  <c:v>47062900</c:v>
                </c:pt>
                <c:pt idx="61">
                  <c:v>35295800</c:v>
                </c:pt>
                <c:pt idx="62">
                  <c:v>23149500</c:v>
                </c:pt>
                <c:pt idx="63">
                  <c:v>27792200</c:v>
                </c:pt>
                <c:pt idx="64">
                  <c:v>29997500</c:v>
                </c:pt>
                <c:pt idx="65">
                  <c:v>36862400</c:v>
                </c:pt>
                <c:pt idx="66">
                  <c:v>48572600</c:v>
                </c:pt>
                <c:pt idx="67">
                  <c:v>68311100</c:v>
                </c:pt>
                <c:pt idx="68">
                  <c:v>68073300</c:v>
                </c:pt>
                <c:pt idx="69">
                  <c:v>56206100</c:v>
                </c:pt>
                <c:pt idx="70">
                  <c:v>93174900</c:v>
                </c:pt>
                <c:pt idx="71">
                  <c:v>97012700</c:v>
                </c:pt>
                <c:pt idx="72">
                  <c:v>71030800</c:v>
                </c:pt>
                <c:pt idx="73">
                  <c:v>71677000</c:v>
                </c:pt>
                <c:pt idx="74">
                  <c:v>49814400</c:v>
                </c:pt>
                <c:pt idx="75">
                  <c:v>47817300</c:v>
                </c:pt>
                <c:pt idx="76">
                  <c:v>72821100</c:v>
                </c:pt>
                <c:pt idx="77">
                  <c:v>70419300</c:v>
                </c:pt>
                <c:pt idx="78">
                  <c:v>65354400</c:v>
                </c:pt>
                <c:pt idx="79">
                  <c:v>56371600</c:v>
                </c:pt>
                <c:pt idx="80">
                  <c:v>93226400</c:v>
                </c:pt>
                <c:pt idx="81">
                  <c:v>92727400</c:v>
                </c:pt>
                <c:pt idx="82">
                  <c:v>87905900</c:v>
                </c:pt>
                <c:pt idx="83">
                  <c:v>81059800</c:v>
                </c:pt>
                <c:pt idx="84">
                  <c:v>81593200</c:v>
                </c:pt>
                <c:pt idx="85">
                  <c:v>85922700</c:v>
                </c:pt>
                <c:pt idx="86">
                  <c:v>84866200</c:v>
                </c:pt>
                <c:pt idx="87">
                  <c:v>78975200</c:v>
                </c:pt>
                <c:pt idx="88">
                  <c:v>82516700</c:v>
                </c:pt>
                <c:pt idx="89">
                  <c:v>75638200</c:v>
                </c:pt>
                <c:pt idx="90">
                  <c:v>64568100</c:v>
                </c:pt>
                <c:pt idx="91">
                  <c:v>57042300</c:v>
                </c:pt>
                <c:pt idx="92">
                  <c:v>63420300</c:v>
                </c:pt>
                <c:pt idx="93">
                  <c:v>77927200</c:v>
                </c:pt>
                <c:pt idx="94">
                  <c:v>57969900</c:v>
                </c:pt>
                <c:pt idx="95">
                  <c:v>49630700</c:v>
                </c:pt>
                <c:pt idx="96">
                  <c:v>41243300</c:v>
                </c:pt>
                <c:pt idx="97">
                  <c:v>67111700</c:v>
                </c:pt>
                <c:pt idx="98">
                  <c:v>62769000</c:v>
                </c:pt>
                <c:pt idx="99">
                  <c:v>48318200</c:v>
                </c:pt>
                <c:pt idx="100">
                  <c:v>51385100</c:v>
                </c:pt>
                <c:pt idx="101">
                  <c:v>41905300</c:v>
                </c:pt>
                <c:pt idx="102">
                  <c:v>52874300</c:v>
                </c:pt>
                <c:pt idx="103">
                  <c:v>40940800</c:v>
                </c:pt>
                <c:pt idx="104">
                  <c:v>50479600</c:v>
                </c:pt>
                <c:pt idx="105">
                  <c:v>52765600</c:v>
                </c:pt>
                <c:pt idx="106">
                  <c:v>36669600</c:v>
                </c:pt>
                <c:pt idx="107">
                  <c:v>56203700</c:v>
                </c:pt>
                <c:pt idx="108">
                  <c:v>34620200</c:v>
                </c:pt>
                <c:pt idx="109">
                  <c:v>32790800</c:v>
                </c:pt>
                <c:pt idx="110">
                  <c:v>34277600</c:v>
                </c:pt>
                <c:pt idx="111">
                  <c:v>33194400</c:v>
                </c:pt>
                <c:pt idx="112">
                  <c:v>34392700</c:v>
                </c:pt>
                <c:pt idx="113">
                  <c:v>51286600</c:v>
                </c:pt>
                <c:pt idx="114">
                  <c:v>53875900</c:v>
                </c:pt>
                <c:pt idx="115">
                  <c:v>39370500</c:v>
                </c:pt>
                <c:pt idx="116">
                  <c:v>30372900</c:v>
                </c:pt>
                <c:pt idx="117">
                  <c:v>36839200</c:v>
                </c:pt>
                <c:pt idx="118">
                  <c:v>32139300</c:v>
                </c:pt>
                <c:pt idx="119">
                  <c:v>28316000</c:v>
                </c:pt>
                <c:pt idx="120">
                  <c:v>30877800</c:v>
                </c:pt>
                <c:pt idx="121">
                  <c:v>30892700</c:v>
                </c:pt>
                <c:pt idx="122">
                  <c:v>32038200</c:v>
                </c:pt>
                <c:pt idx="123">
                  <c:v>44711500</c:v>
                </c:pt>
                <c:pt idx="124">
                  <c:v>41873900</c:v>
                </c:pt>
                <c:pt idx="125">
                  <c:v>46610400</c:v>
                </c:pt>
                <c:pt idx="126">
                  <c:v>35264500</c:v>
                </c:pt>
                <c:pt idx="127">
                  <c:v>26799100</c:v>
                </c:pt>
                <c:pt idx="128">
                  <c:v>31261300</c:v>
                </c:pt>
                <c:pt idx="129">
                  <c:v>29119500</c:v>
                </c:pt>
                <c:pt idx="130">
                  <c:v>20826900</c:v>
                </c:pt>
                <c:pt idx="131">
                  <c:v>36073600</c:v>
                </c:pt>
                <c:pt idx="132">
                  <c:v>39517100</c:v>
                </c:pt>
                <c:pt idx="133">
                  <c:v>33810200</c:v>
                </c:pt>
                <c:pt idx="134">
                  <c:v>42130400</c:v>
                </c:pt>
                <c:pt idx="135">
                  <c:v>22622400</c:v>
                </c:pt>
                <c:pt idx="136">
                  <c:v>30794600</c:v>
                </c:pt>
                <c:pt idx="137">
                  <c:v>27311000</c:v>
                </c:pt>
                <c:pt idx="138">
                  <c:v>28761800</c:v>
                </c:pt>
                <c:pt idx="139">
                  <c:v>39893600</c:v>
                </c:pt>
                <c:pt idx="140">
                  <c:v>33211600</c:v>
                </c:pt>
                <c:pt idx="141">
                  <c:v>29783900</c:v>
                </c:pt>
                <c:pt idx="142">
                  <c:v>43872300</c:v>
                </c:pt>
                <c:pt idx="143">
                  <c:v>52854700</c:v>
                </c:pt>
                <c:pt idx="144">
                  <c:v>43373600</c:v>
                </c:pt>
                <c:pt idx="145">
                  <c:v>32770200</c:v>
                </c:pt>
                <c:pt idx="146">
                  <c:v>42556700</c:v>
                </c:pt>
                <c:pt idx="147">
                  <c:v>25687800</c:v>
                </c:pt>
                <c:pt idx="148">
                  <c:v>23061600</c:v>
                </c:pt>
                <c:pt idx="149">
                  <c:v>44441100</c:v>
                </c:pt>
                <c:pt idx="150">
                  <c:v>32818900</c:v>
                </c:pt>
                <c:pt idx="151">
                  <c:v>30917400</c:v>
                </c:pt>
                <c:pt idx="152">
                  <c:v>36740600</c:v>
                </c:pt>
                <c:pt idx="153">
                  <c:v>27803900</c:v>
                </c:pt>
                <c:pt idx="154">
                  <c:v>54675800</c:v>
                </c:pt>
                <c:pt idx="155">
                  <c:v>26701600</c:v>
                </c:pt>
                <c:pt idx="156">
                  <c:v>34310300</c:v>
                </c:pt>
                <c:pt idx="157">
                  <c:v>32061200</c:v>
                </c:pt>
                <c:pt idx="158">
                  <c:v>29315800</c:v>
                </c:pt>
                <c:pt idx="159">
                  <c:v>31897600</c:v>
                </c:pt>
                <c:pt idx="160">
                  <c:v>33600700</c:v>
                </c:pt>
                <c:pt idx="161">
                  <c:v>33600000</c:v>
                </c:pt>
                <c:pt idx="162">
                  <c:v>33121700</c:v>
                </c:pt>
                <c:pt idx="163">
                  <c:v>26177600</c:v>
                </c:pt>
                <c:pt idx="164">
                  <c:v>38135600</c:v>
                </c:pt>
                <c:pt idx="165">
                  <c:v>37591800</c:v>
                </c:pt>
                <c:pt idx="166">
                  <c:v>32179400</c:v>
                </c:pt>
                <c:pt idx="167">
                  <c:v>29940700</c:v>
                </c:pt>
                <c:pt idx="168">
                  <c:v>31635300</c:v>
                </c:pt>
                <c:pt idx="169">
                  <c:v>36884800</c:v>
                </c:pt>
                <c:pt idx="170">
                  <c:v>37990400</c:v>
                </c:pt>
                <c:pt idx="171">
                  <c:v>49605700</c:v>
                </c:pt>
                <c:pt idx="172">
                  <c:v>67457000</c:v>
                </c:pt>
                <c:pt idx="173">
                  <c:v>39827000</c:v>
                </c:pt>
                <c:pt idx="174">
                  <c:v>30160900</c:v>
                </c:pt>
                <c:pt idx="175">
                  <c:v>23251400</c:v>
                </c:pt>
                <c:pt idx="176">
                  <c:v>19632600</c:v>
                </c:pt>
                <c:pt idx="177">
                  <c:v>25079600</c:v>
                </c:pt>
                <c:pt idx="178">
                  <c:v>51044000</c:v>
                </c:pt>
                <c:pt idx="179">
                  <c:v>78983000</c:v>
                </c:pt>
                <c:pt idx="180">
                  <c:v>49280100</c:v>
                </c:pt>
                <c:pt idx="181">
                  <c:v>28806400</c:v>
                </c:pt>
                <c:pt idx="182">
                  <c:v>32656800</c:v>
                </c:pt>
                <c:pt idx="183">
                  <c:v>27820400</c:v>
                </c:pt>
                <c:pt idx="184">
                  <c:v>36716500</c:v>
                </c:pt>
                <c:pt idx="185">
                  <c:v>36446500</c:v>
                </c:pt>
                <c:pt idx="186">
                  <c:v>28013100</c:v>
                </c:pt>
                <c:pt idx="187">
                  <c:v>22588900</c:v>
                </c:pt>
                <c:pt idx="188">
                  <c:v>17958900</c:v>
                </c:pt>
                <c:pt idx="189">
                  <c:v>20184800</c:v>
                </c:pt>
                <c:pt idx="190">
                  <c:v>21336200</c:v>
                </c:pt>
                <c:pt idx="191">
                  <c:v>27627600</c:v>
                </c:pt>
                <c:pt idx="192">
                  <c:v>26981500</c:v>
                </c:pt>
                <c:pt idx="193">
                  <c:v>36249300</c:v>
                </c:pt>
                <c:pt idx="194">
                  <c:v>25460100</c:v>
                </c:pt>
                <c:pt idx="195">
                  <c:v>23043700</c:v>
                </c:pt>
                <c:pt idx="196">
                  <c:v>39600800</c:v>
                </c:pt>
                <c:pt idx="197">
                  <c:v>57602200</c:v>
                </c:pt>
                <c:pt idx="198">
                  <c:v>26292900</c:v>
                </c:pt>
                <c:pt idx="199">
                  <c:v>28774200</c:v>
                </c:pt>
                <c:pt idx="200">
                  <c:v>25725500</c:v>
                </c:pt>
                <c:pt idx="201">
                  <c:v>34080800</c:v>
                </c:pt>
                <c:pt idx="202">
                  <c:v>58400300</c:v>
                </c:pt>
                <c:pt idx="203">
                  <c:v>59664100</c:v>
                </c:pt>
                <c:pt idx="204">
                  <c:v>52924300</c:v>
                </c:pt>
                <c:pt idx="205">
                  <c:v>45679000</c:v>
                </c:pt>
                <c:pt idx="206">
                  <c:v>35461500</c:v>
                </c:pt>
                <c:pt idx="207">
                  <c:v>33620100</c:v>
                </c:pt>
                <c:pt idx="208">
                  <c:v>30375800</c:v>
                </c:pt>
                <c:pt idx="209">
                  <c:v>21823900</c:v>
                </c:pt>
                <c:pt idx="210">
                  <c:v>26328100</c:v>
                </c:pt>
                <c:pt idx="211">
                  <c:v>34011300</c:v>
                </c:pt>
                <c:pt idx="212">
                  <c:v>55225300</c:v>
                </c:pt>
                <c:pt idx="213">
                  <c:v>39839700</c:v>
                </c:pt>
                <c:pt idx="214">
                  <c:v>33517100</c:v>
                </c:pt>
                <c:pt idx="215">
                  <c:v>30803800</c:v>
                </c:pt>
                <c:pt idx="216">
                  <c:v>31202500</c:v>
                </c:pt>
                <c:pt idx="217">
                  <c:v>29437300</c:v>
                </c:pt>
                <c:pt idx="218">
                  <c:v>32004900</c:v>
                </c:pt>
                <c:pt idx="219">
                  <c:v>24221900</c:v>
                </c:pt>
                <c:pt idx="220">
                  <c:v>33829100</c:v>
                </c:pt>
                <c:pt idx="221">
                  <c:v>27158400</c:v>
                </c:pt>
                <c:pt idx="222">
                  <c:v>33154800</c:v>
                </c:pt>
                <c:pt idx="223">
                  <c:v>21331600</c:v>
                </c:pt>
                <c:pt idx="224">
                  <c:v>28554300</c:v>
                </c:pt>
                <c:pt idx="225">
                  <c:v>25681100</c:v>
                </c:pt>
                <c:pt idx="226">
                  <c:v>19925800</c:v>
                </c:pt>
                <c:pt idx="227">
                  <c:v>26458000</c:v>
                </c:pt>
                <c:pt idx="228">
                  <c:v>40461400</c:v>
                </c:pt>
                <c:pt idx="229">
                  <c:v>28950800</c:v>
                </c:pt>
                <c:pt idx="230">
                  <c:v>23421700</c:v>
                </c:pt>
                <c:pt idx="231">
                  <c:v>22733100</c:v>
                </c:pt>
                <c:pt idx="232">
                  <c:v>26057900</c:v>
                </c:pt>
                <c:pt idx="233">
                  <c:v>27625800</c:v>
                </c:pt>
                <c:pt idx="234">
                  <c:v>22753500</c:v>
                </c:pt>
                <c:pt idx="235">
                  <c:v>22724900</c:v>
                </c:pt>
                <c:pt idx="236">
                  <c:v>22351500</c:v>
                </c:pt>
                <c:pt idx="237">
                  <c:v>18879600</c:v>
                </c:pt>
                <c:pt idx="238">
                  <c:v>37111600</c:v>
                </c:pt>
                <c:pt idx="239">
                  <c:v>36700300</c:v>
                </c:pt>
                <c:pt idx="240">
                  <c:v>51195600</c:v>
                </c:pt>
                <c:pt idx="241">
                  <c:v>31432600</c:v>
                </c:pt>
                <c:pt idx="242">
                  <c:v>36953700</c:v>
                </c:pt>
                <c:pt idx="243">
                  <c:v>30842200</c:v>
                </c:pt>
                <c:pt idx="244">
                  <c:v>27512000</c:v>
                </c:pt>
                <c:pt idx="245">
                  <c:v>42311800</c:v>
                </c:pt>
                <c:pt idx="246">
                  <c:v>36080100</c:v>
                </c:pt>
                <c:pt idx="247">
                  <c:v>25231900</c:v>
                </c:pt>
                <c:pt idx="248">
                  <c:v>44395000</c:v>
                </c:pt>
                <c:pt idx="249">
                  <c:v>44045100</c:v>
                </c:pt>
                <c:pt idx="250">
                  <c:v>29440800</c:v>
                </c:pt>
                <c:pt idx="251">
                  <c:v>21593900</c:v>
                </c:pt>
                <c:pt idx="252">
                  <c:v>18621100</c:v>
                </c:pt>
                <c:pt idx="253">
                  <c:v>24953300</c:v>
                </c:pt>
                <c:pt idx="254">
                  <c:v>24154100</c:v>
                </c:pt>
                <c:pt idx="255">
                  <c:v>28372800</c:v>
                </c:pt>
                <c:pt idx="256">
                  <c:v>24792700</c:v>
                </c:pt>
                <c:pt idx="257">
                  <c:v>22843100</c:v>
                </c:pt>
                <c:pt idx="258">
                  <c:v>25683500</c:v>
                </c:pt>
                <c:pt idx="259">
                  <c:v>33979700</c:v>
                </c:pt>
                <c:pt idx="260">
                  <c:v>21012900</c:v>
                </c:pt>
                <c:pt idx="261">
                  <c:v>14512200</c:v>
                </c:pt>
                <c:pt idx="262">
                  <c:v>33064800</c:v>
                </c:pt>
                <c:pt idx="263">
                  <c:v>30904500</c:v>
                </c:pt>
                <c:pt idx="264">
                  <c:v>23724500</c:v>
                </c:pt>
                <c:pt idx="265">
                  <c:v>25120900</c:v>
                </c:pt>
                <c:pt idx="266">
                  <c:v>24666000</c:v>
                </c:pt>
                <c:pt idx="267">
                  <c:v>24620000</c:v>
                </c:pt>
                <c:pt idx="268">
                  <c:v>23284100</c:v>
                </c:pt>
                <c:pt idx="269">
                  <c:v>32440600</c:v>
                </c:pt>
                <c:pt idx="270">
                  <c:v>26733300</c:v>
                </c:pt>
                <c:pt idx="271">
                  <c:v>30979400</c:v>
                </c:pt>
                <c:pt idx="272">
                  <c:v>28798400</c:v>
                </c:pt>
                <c:pt idx="273">
                  <c:v>27000600</c:v>
                </c:pt>
                <c:pt idx="274">
                  <c:v>35023300</c:v>
                </c:pt>
                <c:pt idx="275">
                  <c:v>32515800</c:v>
                </c:pt>
                <c:pt idx="276">
                  <c:v>63354900</c:v>
                </c:pt>
                <c:pt idx="277">
                  <c:v>37181900</c:v>
                </c:pt>
                <c:pt idx="278">
                  <c:v>22612200</c:v>
                </c:pt>
                <c:pt idx="279">
                  <c:v>18699600</c:v>
                </c:pt>
                <c:pt idx="280">
                  <c:v>10550600</c:v>
                </c:pt>
                <c:pt idx="281">
                  <c:v>17933500</c:v>
                </c:pt>
                <c:pt idx="282">
                  <c:v>17403200</c:v>
                </c:pt>
                <c:pt idx="283">
                  <c:v>20272300</c:v>
                </c:pt>
                <c:pt idx="284">
                  <c:v>20942100</c:v>
                </c:pt>
                <c:pt idx="285">
                  <c:v>37130100</c:v>
                </c:pt>
                <c:pt idx="286">
                  <c:v>23823000</c:v>
                </c:pt>
                <c:pt idx="287">
                  <c:v>35930700</c:v>
                </c:pt>
                <c:pt idx="288">
                  <c:v>27694500</c:v>
                </c:pt>
                <c:pt idx="289">
                  <c:v>22956200</c:v>
                </c:pt>
                <c:pt idx="290">
                  <c:v>23031300</c:v>
                </c:pt>
                <c:pt idx="291">
                  <c:v>23249300</c:v>
                </c:pt>
                <c:pt idx="292">
                  <c:v>20087100</c:v>
                </c:pt>
                <c:pt idx="293">
                  <c:v>29480800</c:v>
                </c:pt>
                <c:pt idx="294">
                  <c:v>31746500</c:v>
                </c:pt>
                <c:pt idx="295">
                  <c:v>30480900</c:v>
                </c:pt>
                <c:pt idx="296">
                  <c:v>37777300</c:v>
                </c:pt>
                <c:pt idx="297">
                  <c:v>30709400</c:v>
                </c:pt>
                <c:pt idx="298">
                  <c:v>30172700</c:v>
                </c:pt>
                <c:pt idx="299">
                  <c:v>33152100</c:v>
                </c:pt>
                <c:pt idx="300">
                  <c:v>49169600</c:v>
                </c:pt>
                <c:pt idx="301">
                  <c:v>69870600</c:v>
                </c:pt>
                <c:pt idx="302">
                  <c:v>49111200</c:v>
                </c:pt>
                <c:pt idx="303">
                  <c:v>42503100</c:v>
                </c:pt>
                <c:pt idx="304">
                  <c:v>33314200</c:v>
                </c:pt>
                <c:pt idx="305">
                  <c:v>25916300</c:v>
                </c:pt>
                <c:pt idx="306">
                  <c:v>27158100</c:v>
                </c:pt>
                <c:pt idx="307">
                  <c:v>25296100</c:v>
                </c:pt>
                <c:pt idx="308">
                  <c:v>18054800</c:v>
                </c:pt>
                <c:pt idx="309">
                  <c:v>22211900</c:v>
                </c:pt>
                <c:pt idx="310">
                  <c:v>23565000</c:v>
                </c:pt>
                <c:pt idx="311">
                  <c:v>22186700</c:v>
                </c:pt>
                <c:pt idx="312">
                  <c:v>15751100</c:v>
                </c:pt>
                <c:pt idx="313">
                  <c:v>16561100</c:v>
                </c:pt>
                <c:pt idx="314">
                  <c:v>26728500</c:v>
                </c:pt>
                <c:pt idx="315">
                  <c:v>21653500</c:v>
                </c:pt>
                <c:pt idx="316">
                  <c:v>16925600</c:v>
                </c:pt>
                <c:pt idx="317">
                  <c:v>25262600</c:v>
                </c:pt>
                <c:pt idx="318">
                  <c:v>36446900</c:v>
                </c:pt>
                <c:pt idx="319">
                  <c:v>30228700</c:v>
                </c:pt>
                <c:pt idx="320">
                  <c:v>26339700</c:v>
                </c:pt>
                <c:pt idx="321">
                  <c:v>39542200</c:v>
                </c:pt>
                <c:pt idx="322">
                  <c:v>37819200</c:v>
                </c:pt>
                <c:pt idx="323">
                  <c:v>25324000</c:v>
                </c:pt>
                <c:pt idx="324">
                  <c:v>22812500</c:v>
                </c:pt>
                <c:pt idx="325">
                  <c:v>34029500</c:v>
                </c:pt>
                <c:pt idx="326">
                  <c:v>44727800</c:v>
                </c:pt>
                <c:pt idx="327">
                  <c:v>41872800</c:v>
                </c:pt>
                <c:pt idx="328">
                  <c:v>35267400</c:v>
                </c:pt>
                <c:pt idx="329">
                  <c:v>33080500</c:v>
                </c:pt>
                <c:pt idx="330">
                  <c:v>29746800</c:v>
                </c:pt>
                <c:pt idx="331">
                  <c:v>29907600</c:v>
                </c:pt>
                <c:pt idx="332">
                  <c:v>22653700</c:v>
                </c:pt>
                <c:pt idx="333">
                  <c:v>26034900</c:v>
                </c:pt>
                <c:pt idx="334">
                  <c:v>28092200</c:v>
                </c:pt>
                <c:pt idx="335">
                  <c:v>29562100</c:v>
                </c:pt>
                <c:pt idx="336">
                  <c:v>34833000</c:v>
                </c:pt>
                <c:pt idx="337">
                  <c:v>46430700</c:v>
                </c:pt>
                <c:pt idx="338">
                  <c:v>30127000</c:v>
                </c:pt>
                <c:pt idx="339">
                  <c:v>31638400</c:v>
                </c:pt>
                <c:pt idx="340">
                  <c:v>25620100</c:v>
                </c:pt>
                <c:pt idx="341">
                  <c:v>34061900</c:v>
                </c:pt>
                <c:pt idx="342">
                  <c:v>25479900</c:v>
                </c:pt>
                <c:pt idx="343">
                  <c:v>25227500</c:v>
                </c:pt>
                <c:pt idx="344">
                  <c:v>24792000</c:v>
                </c:pt>
                <c:pt idx="345">
                  <c:v>43623500</c:v>
                </c:pt>
                <c:pt idx="346">
                  <c:v>30338000</c:v>
                </c:pt>
                <c:pt idx="347">
                  <c:v>36910600</c:v>
                </c:pt>
                <c:pt idx="348">
                  <c:v>22931900</c:v>
                </c:pt>
                <c:pt idx="349">
                  <c:v>22719800</c:v>
                </c:pt>
                <c:pt idx="350">
                  <c:v>23625200</c:v>
                </c:pt>
                <c:pt idx="351">
                  <c:v>24326800</c:v>
                </c:pt>
                <c:pt idx="352">
                  <c:v>27148700</c:v>
                </c:pt>
                <c:pt idx="353">
                  <c:v>23837500</c:v>
                </c:pt>
                <c:pt idx="354">
                  <c:v>23070900</c:v>
                </c:pt>
                <c:pt idx="355">
                  <c:v>25627500</c:v>
                </c:pt>
                <c:pt idx="356">
                  <c:v>24878600</c:v>
                </c:pt>
                <c:pt idx="357">
                  <c:v>23209300</c:v>
                </c:pt>
                <c:pt idx="358">
                  <c:v>19722900</c:v>
                </c:pt>
                <c:pt idx="359">
                  <c:v>24030400</c:v>
                </c:pt>
                <c:pt idx="360">
                  <c:v>25606200</c:v>
                </c:pt>
                <c:pt idx="361">
                  <c:v>21462600</c:v>
                </c:pt>
                <c:pt idx="362">
                  <c:v>19763300</c:v>
                </c:pt>
                <c:pt idx="363">
                  <c:v>31014200</c:v>
                </c:pt>
                <c:pt idx="364">
                  <c:v>46903100</c:v>
                </c:pt>
                <c:pt idx="365">
                  <c:v>40589000</c:v>
                </c:pt>
                <c:pt idx="366">
                  <c:v>30945100</c:v>
                </c:pt>
                <c:pt idx="367">
                  <c:v>19626600</c:v>
                </c:pt>
                <c:pt idx="368">
                  <c:v>32756100</c:v>
                </c:pt>
                <c:pt idx="369">
                  <c:v>21901300</c:v>
                </c:pt>
                <c:pt idx="370">
                  <c:v>26491100</c:v>
                </c:pt>
                <c:pt idx="371">
                  <c:v>27032900</c:v>
                </c:pt>
                <c:pt idx="372">
                  <c:v>29299900</c:v>
                </c:pt>
                <c:pt idx="373">
                  <c:v>33641600</c:v>
                </c:pt>
                <c:pt idx="374">
                  <c:v>36684400</c:v>
                </c:pt>
                <c:pt idx="375">
                  <c:v>29624300</c:v>
                </c:pt>
                <c:pt idx="376">
                  <c:v>23901100</c:v>
                </c:pt>
                <c:pt idx="377">
                  <c:v>24970200</c:v>
                </c:pt>
                <c:pt idx="378">
                  <c:v>20168000</c:v>
                </c:pt>
                <c:pt idx="379">
                  <c:v>25739800</c:v>
                </c:pt>
                <c:pt idx="380">
                  <c:v>21800700</c:v>
                </c:pt>
                <c:pt idx="381">
                  <c:v>21863100</c:v>
                </c:pt>
                <c:pt idx="382">
                  <c:v>21411500</c:v>
                </c:pt>
                <c:pt idx="383">
                  <c:v>17704300</c:v>
                </c:pt>
                <c:pt idx="384">
                  <c:v>17771600</c:v>
                </c:pt>
                <c:pt idx="385">
                  <c:v>24426200</c:v>
                </c:pt>
                <c:pt idx="386">
                  <c:v>18270200</c:v>
                </c:pt>
                <c:pt idx="387">
                  <c:v>23213300</c:v>
                </c:pt>
                <c:pt idx="388">
                  <c:v>19406700</c:v>
                </c:pt>
                <c:pt idx="389">
                  <c:v>25307700</c:v>
                </c:pt>
                <c:pt idx="390">
                  <c:v>25281100</c:v>
                </c:pt>
                <c:pt idx="391">
                  <c:v>23079200</c:v>
                </c:pt>
                <c:pt idx="392">
                  <c:v>22455000</c:v>
                </c:pt>
                <c:pt idx="393">
                  <c:v>17937600</c:v>
                </c:pt>
                <c:pt idx="394">
                  <c:v>24563600</c:v>
                </c:pt>
                <c:pt idx="395">
                  <c:v>18999700</c:v>
                </c:pt>
                <c:pt idx="396">
                  <c:v>19150500</c:v>
                </c:pt>
                <c:pt idx="397">
                  <c:v>18038900</c:v>
                </c:pt>
                <c:pt idx="398">
                  <c:v>27220000</c:v>
                </c:pt>
                <c:pt idx="399">
                  <c:v>27565500</c:v>
                </c:pt>
                <c:pt idx="400">
                  <c:v>37202200</c:v>
                </c:pt>
                <c:pt idx="401">
                  <c:v>26696100</c:v>
                </c:pt>
                <c:pt idx="402">
                  <c:v>24694100</c:v>
                </c:pt>
                <c:pt idx="403">
                  <c:v>19518700</c:v>
                </c:pt>
                <c:pt idx="404">
                  <c:v>21446900</c:v>
                </c:pt>
                <c:pt idx="405">
                  <c:v>25611100</c:v>
                </c:pt>
                <c:pt idx="406">
                  <c:v>19590000</c:v>
                </c:pt>
                <c:pt idx="407">
                  <c:v>19937800</c:v>
                </c:pt>
                <c:pt idx="408">
                  <c:v>21656500</c:v>
                </c:pt>
                <c:pt idx="409">
                  <c:v>16725300</c:v>
                </c:pt>
                <c:pt idx="410">
                  <c:v>26458000</c:v>
                </c:pt>
                <c:pt idx="411">
                  <c:v>31565600</c:v>
                </c:pt>
                <c:pt idx="412">
                  <c:v>23260000</c:v>
                </c:pt>
                <c:pt idx="413">
                  <c:v>24618600</c:v>
                </c:pt>
                <c:pt idx="414">
                  <c:v>23916700</c:v>
                </c:pt>
                <c:pt idx="415">
                  <c:v>18931700</c:v>
                </c:pt>
                <c:pt idx="416">
                  <c:v>26120100</c:v>
                </c:pt>
                <c:pt idx="417">
                  <c:v>23113700</c:v>
                </c:pt>
                <c:pt idx="418">
                  <c:v>22604200</c:v>
                </c:pt>
                <c:pt idx="419">
                  <c:v>26186800</c:v>
                </c:pt>
                <c:pt idx="420">
                  <c:v>32935600</c:v>
                </c:pt>
                <c:pt idx="421">
                  <c:v>26259700</c:v>
                </c:pt>
                <c:pt idx="422">
                  <c:v>24364300</c:v>
                </c:pt>
                <c:pt idx="423">
                  <c:v>23384100</c:v>
                </c:pt>
                <c:pt idx="424">
                  <c:v>22768100</c:v>
                </c:pt>
                <c:pt idx="425">
                  <c:v>23176100</c:v>
                </c:pt>
                <c:pt idx="426">
                  <c:v>33604100</c:v>
                </c:pt>
                <c:pt idx="427">
                  <c:v>33566900</c:v>
                </c:pt>
                <c:pt idx="428">
                  <c:v>18168300</c:v>
                </c:pt>
                <c:pt idx="429">
                  <c:v>20944800</c:v>
                </c:pt>
                <c:pt idx="430">
                  <c:v>16267400</c:v>
                </c:pt>
                <c:pt idx="431">
                  <c:v>17879000</c:v>
                </c:pt>
                <c:pt idx="432">
                  <c:v>16191300</c:v>
                </c:pt>
                <c:pt idx="433">
                  <c:v>13900200</c:v>
                </c:pt>
                <c:pt idx="434">
                  <c:v>16589300</c:v>
                </c:pt>
                <c:pt idx="435">
                  <c:v>16117600</c:v>
                </c:pt>
                <c:pt idx="436">
                  <c:v>18616600</c:v>
                </c:pt>
                <c:pt idx="437">
                  <c:v>13955900</c:v>
                </c:pt>
                <c:pt idx="438">
                  <c:v>14561300</c:v>
                </c:pt>
                <c:pt idx="439">
                  <c:v>18249000</c:v>
                </c:pt>
                <c:pt idx="440">
                  <c:v>22507600</c:v>
                </c:pt>
                <c:pt idx="441">
                  <c:v>20075300</c:v>
                </c:pt>
                <c:pt idx="442">
                  <c:v>21813000</c:v>
                </c:pt>
                <c:pt idx="443">
                  <c:v>29850500</c:v>
                </c:pt>
                <c:pt idx="444">
                  <c:v>40817600</c:v>
                </c:pt>
                <c:pt idx="445">
                  <c:v>22830200</c:v>
                </c:pt>
                <c:pt idx="446">
                  <c:v>18175800</c:v>
                </c:pt>
                <c:pt idx="447">
                  <c:v>20006100</c:v>
                </c:pt>
                <c:pt idx="448">
                  <c:v>17666100</c:v>
                </c:pt>
                <c:pt idx="449">
                  <c:v>22605700</c:v>
                </c:pt>
                <c:pt idx="450">
                  <c:v>16348100</c:v>
                </c:pt>
                <c:pt idx="451">
                  <c:v>26285300</c:v>
                </c:pt>
                <c:pt idx="452">
                  <c:v>18983800</c:v>
                </c:pt>
                <c:pt idx="453">
                  <c:v>16285600</c:v>
                </c:pt>
                <c:pt idx="454">
                  <c:v>14747900</c:v>
                </c:pt>
                <c:pt idx="455">
                  <c:v>17180400</c:v>
                </c:pt>
                <c:pt idx="456">
                  <c:v>15046800</c:v>
                </c:pt>
                <c:pt idx="457">
                  <c:v>19927000</c:v>
                </c:pt>
                <c:pt idx="458">
                  <c:v>19633400</c:v>
                </c:pt>
                <c:pt idx="459">
                  <c:v>23652900</c:v>
                </c:pt>
                <c:pt idx="460">
                  <c:v>21853400</c:v>
                </c:pt>
                <c:pt idx="461">
                  <c:v>28356300</c:v>
                </c:pt>
                <c:pt idx="462">
                  <c:v>19550800</c:v>
                </c:pt>
                <c:pt idx="463">
                  <c:v>41372500</c:v>
                </c:pt>
                <c:pt idx="464">
                  <c:v>38278700</c:v>
                </c:pt>
                <c:pt idx="465">
                  <c:v>22364100</c:v>
                </c:pt>
                <c:pt idx="466">
                  <c:v>26626300</c:v>
                </c:pt>
                <c:pt idx="467">
                  <c:v>18604600</c:v>
                </c:pt>
                <c:pt idx="468">
                  <c:v>14999000</c:v>
                </c:pt>
                <c:pt idx="469">
                  <c:v>23571700</c:v>
                </c:pt>
                <c:pt idx="470">
                  <c:v>43186200</c:v>
                </c:pt>
                <c:pt idx="471">
                  <c:v>26353700</c:v>
                </c:pt>
                <c:pt idx="472">
                  <c:v>32343600</c:v>
                </c:pt>
                <c:pt idx="473">
                  <c:v>30086300</c:v>
                </c:pt>
                <c:pt idx="474">
                  <c:v>31350700</c:v>
                </c:pt>
                <c:pt idx="475">
                  <c:v>24993000</c:v>
                </c:pt>
                <c:pt idx="476">
                  <c:v>28002600</c:v>
                </c:pt>
                <c:pt idx="477">
                  <c:v>20430500</c:v>
                </c:pt>
                <c:pt idx="478">
                  <c:v>17685700</c:v>
                </c:pt>
                <c:pt idx="479">
                  <c:v>19298600</c:v>
                </c:pt>
                <c:pt idx="480">
                  <c:v>17974100</c:v>
                </c:pt>
                <c:pt idx="481">
                  <c:v>23416300</c:v>
                </c:pt>
                <c:pt idx="482">
                  <c:v>27262900</c:v>
                </c:pt>
                <c:pt idx="483">
                  <c:v>25384800</c:v>
                </c:pt>
                <c:pt idx="484">
                  <c:v>22729300</c:v>
                </c:pt>
                <c:pt idx="485">
                  <c:v>17682100</c:v>
                </c:pt>
                <c:pt idx="486">
                  <c:v>16537100</c:v>
                </c:pt>
                <c:pt idx="487">
                  <c:v>16918100</c:v>
                </c:pt>
                <c:pt idx="488">
                  <c:v>17449300</c:v>
                </c:pt>
                <c:pt idx="489">
                  <c:v>17554500</c:v>
                </c:pt>
                <c:pt idx="490">
                  <c:v>28107300</c:v>
                </c:pt>
                <c:pt idx="491">
                  <c:v>52588700</c:v>
                </c:pt>
                <c:pt idx="492">
                  <c:v>26297900</c:v>
                </c:pt>
                <c:pt idx="493">
                  <c:v>34766000</c:v>
                </c:pt>
                <c:pt idx="494">
                  <c:v>27073200</c:v>
                </c:pt>
                <c:pt idx="495">
                  <c:v>26487100</c:v>
                </c:pt>
                <c:pt idx="496">
                  <c:v>21500100</c:v>
                </c:pt>
                <c:pt idx="497">
                  <c:v>23992200</c:v>
                </c:pt>
                <c:pt idx="498">
                  <c:v>22570100</c:v>
                </c:pt>
                <c:pt idx="499">
                  <c:v>20897000</c:v>
                </c:pt>
                <c:pt idx="500">
                  <c:v>21307400</c:v>
                </c:pt>
                <c:pt idx="501">
                  <c:v>25500900</c:v>
                </c:pt>
                <c:pt idx="502">
                  <c:v>16849800</c:v>
                </c:pt>
                <c:pt idx="503">
                  <c:v>23831000</c:v>
                </c:pt>
                <c:pt idx="504">
                  <c:v>16723000</c:v>
                </c:pt>
                <c:pt idx="505">
                  <c:v>20886800</c:v>
                </c:pt>
                <c:pt idx="506">
                  <c:v>19053400</c:v>
                </c:pt>
                <c:pt idx="507">
                  <c:v>22463500</c:v>
                </c:pt>
                <c:pt idx="508">
                  <c:v>21963400</c:v>
                </c:pt>
                <c:pt idx="509">
                  <c:v>31031100</c:v>
                </c:pt>
                <c:pt idx="510">
                  <c:v>30427600</c:v>
                </c:pt>
                <c:pt idx="511">
                  <c:v>21661300</c:v>
                </c:pt>
                <c:pt idx="512">
                  <c:v>24217200</c:v>
                </c:pt>
                <c:pt idx="513">
                  <c:v>28563500</c:v>
                </c:pt>
                <c:pt idx="514">
                  <c:v>42885600</c:v>
                </c:pt>
                <c:pt idx="515">
                  <c:v>33337600</c:v>
                </c:pt>
                <c:pt idx="516">
                  <c:v>30766000</c:v>
                </c:pt>
                <c:pt idx="517">
                  <c:v>41779300</c:v>
                </c:pt>
                <c:pt idx="518">
                  <c:v>30032600</c:v>
                </c:pt>
                <c:pt idx="519">
                  <c:v>31021900</c:v>
                </c:pt>
                <c:pt idx="520">
                  <c:v>24761000</c:v>
                </c:pt>
                <c:pt idx="521">
                  <c:v>22214200</c:v>
                </c:pt>
                <c:pt idx="522">
                  <c:v>38095700</c:v>
                </c:pt>
                <c:pt idx="523">
                  <c:v>28899400</c:v>
                </c:pt>
                <c:pt idx="524">
                  <c:v>44438700</c:v>
                </c:pt>
                <c:pt idx="525">
                  <c:v>35381100</c:v>
                </c:pt>
                <c:pt idx="526">
                  <c:v>35034800</c:v>
                </c:pt>
                <c:pt idx="527">
                  <c:v>47750300</c:v>
                </c:pt>
                <c:pt idx="528">
                  <c:v>28326500</c:v>
                </c:pt>
                <c:pt idx="529">
                  <c:v>24740600</c:v>
                </c:pt>
                <c:pt idx="530">
                  <c:v>24831500</c:v>
                </c:pt>
                <c:pt idx="531">
                  <c:v>19617800</c:v>
                </c:pt>
                <c:pt idx="532">
                  <c:v>19947000</c:v>
                </c:pt>
                <c:pt idx="533">
                  <c:v>15661500</c:v>
                </c:pt>
                <c:pt idx="534">
                  <c:v>15042000</c:v>
                </c:pt>
                <c:pt idx="535">
                  <c:v>15994500</c:v>
                </c:pt>
                <c:pt idx="536">
                  <c:v>18000800</c:v>
                </c:pt>
                <c:pt idx="537">
                  <c:v>28865100</c:v>
                </c:pt>
                <c:pt idx="538">
                  <c:v>32674300</c:v>
                </c:pt>
                <c:pt idx="539">
                  <c:v>40054300</c:v>
                </c:pt>
                <c:pt idx="540">
                  <c:v>39646100</c:v>
                </c:pt>
                <c:pt idx="541">
                  <c:v>32720000</c:v>
                </c:pt>
                <c:pt idx="542">
                  <c:v>44289500</c:v>
                </c:pt>
                <c:pt idx="543">
                  <c:v>29386800</c:v>
                </c:pt>
                <c:pt idx="544">
                  <c:v>34372200</c:v>
                </c:pt>
                <c:pt idx="545">
                  <c:v>45366000</c:v>
                </c:pt>
                <c:pt idx="546">
                  <c:v>39846400</c:v>
                </c:pt>
                <c:pt idx="547">
                  <c:v>42333200</c:v>
                </c:pt>
                <c:pt idx="548">
                  <c:v>45933900</c:v>
                </c:pt>
                <c:pt idx="549">
                  <c:v>35380700</c:v>
                </c:pt>
                <c:pt idx="550">
                  <c:v>57984400</c:v>
                </c:pt>
                <c:pt idx="551">
                  <c:v>85731500</c:v>
                </c:pt>
                <c:pt idx="552">
                  <c:v>72848600</c:v>
                </c:pt>
                <c:pt idx="553">
                  <c:v>90428900</c:v>
                </c:pt>
                <c:pt idx="554">
                  <c:v>53481300</c:v>
                </c:pt>
                <c:pt idx="555">
                  <c:v>49743700</c:v>
                </c:pt>
                <c:pt idx="556">
                  <c:v>46444500</c:v>
                </c:pt>
                <c:pt idx="557">
                  <c:v>40950400</c:v>
                </c:pt>
                <c:pt idx="558">
                  <c:v>36636000</c:v>
                </c:pt>
                <c:pt idx="559">
                  <c:v>43730000</c:v>
                </c:pt>
                <c:pt idx="560">
                  <c:v>35096500</c:v>
                </c:pt>
                <c:pt idx="561">
                  <c:v>28533300</c:v>
                </c:pt>
                <c:pt idx="562">
                  <c:v>32421200</c:v>
                </c:pt>
                <c:pt idx="563">
                  <c:v>31284700</c:v>
                </c:pt>
                <c:pt idx="564">
                  <c:v>45386200</c:v>
                </c:pt>
                <c:pt idx="565">
                  <c:v>39175600</c:v>
                </c:pt>
                <c:pt idx="566">
                  <c:v>36359500</c:v>
                </c:pt>
                <c:pt idx="567">
                  <c:v>27058300</c:v>
                </c:pt>
                <c:pt idx="568">
                  <c:v>29982100</c:v>
                </c:pt>
                <c:pt idx="569">
                  <c:v>32461600</c:v>
                </c:pt>
                <c:pt idx="570">
                  <c:v>34264000</c:v>
                </c:pt>
                <c:pt idx="571">
                  <c:v>41736100</c:v>
                </c:pt>
                <c:pt idx="572">
                  <c:v>37811200</c:v>
                </c:pt>
                <c:pt idx="573">
                  <c:v>56989700</c:v>
                </c:pt>
                <c:pt idx="574">
                  <c:v>32546700</c:v>
                </c:pt>
                <c:pt idx="575">
                  <c:v>34627500</c:v>
                </c:pt>
                <c:pt idx="576">
                  <c:v>31217800</c:v>
                </c:pt>
                <c:pt idx="577">
                  <c:v>31873000</c:v>
                </c:pt>
                <c:pt idx="578">
                  <c:v>27314500</c:v>
                </c:pt>
                <c:pt idx="579">
                  <c:v>32356500</c:v>
                </c:pt>
                <c:pt idx="580">
                  <c:v>43157200</c:v>
                </c:pt>
                <c:pt idx="581">
                  <c:v>48159500</c:v>
                </c:pt>
                <c:pt idx="582">
                  <c:v>35204500</c:v>
                </c:pt>
                <c:pt idx="583">
                  <c:v>30628000</c:v>
                </c:pt>
                <c:pt idx="584">
                  <c:v>27209300</c:v>
                </c:pt>
                <c:pt idx="585">
                  <c:v>30660700</c:v>
                </c:pt>
                <c:pt idx="586">
                  <c:v>34245100</c:v>
                </c:pt>
                <c:pt idx="587">
                  <c:v>37826300</c:v>
                </c:pt>
                <c:pt idx="588">
                  <c:v>30816600</c:v>
                </c:pt>
                <c:pt idx="589">
                  <c:v>43390600</c:v>
                </c:pt>
                <c:pt idx="590">
                  <c:v>28351200</c:v>
                </c:pt>
                <c:pt idx="591">
                  <c:v>27599700</c:v>
                </c:pt>
                <c:pt idx="592">
                  <c:v>25715400</c:v>
                </c:pt>
                <c:pt idx="593">
                  <c:v>24484500</c:v>
                </c:pt>
                <c:pt idx="594">
                  <c:v>22566500</c:v>
                </c:pt>
                <c:pt idx="595">
                  <c:v>29578200</c:v>
                </c:pt>
                <c:pt idx="596">
                  <c:v>30393400</c:v>
                </c:pt>
                <c:pt idx="597">
                  <c:v>28163600</c:v>
                </c:pt>
                <c:pt idx="598">
                  <c:v>33422100</c:v>
                </c:pt>
                <c:pt idx="599">
                  <c:v>27110500</c:v>
                </c:pt>
                <c:pt idx="600">
                  <c:v>24289600</c:v>
                </c:pt>
                <c:pt idx="601">
                  <c:v>23156700</c:v>
                </c:pt>
                <c:pt idx="602">
                  <c:v>40110400</c:v>
                </c:pt>
                <c:pt idx="603">
                  <c:v>31411200</c:v>
                </c:pt>
                <c:pt idx="604">
                  <c:v>24361900</c:v>
                </c:pt>
                <c:pt idx="605">
                  <c:v>34569300</c:v>
                </c:pt>
                <c:pt idx="606">
                  <c:v>30966700</c:v>
                </c:pt>
                <c:pt idx="607">
                  <c:v>21907200</c:v>
                </c:pt>
                <c:pt idx="608">
                  <c:v>28221600</c:v>
                </c:pt>
                <c:pt idx="609">
                  <c:v>20778000</c:v>
                </c:pt>
                <c:pt idx="610">
                  <c:v>22297700</c:v>
                </c:pt>
                <c:pt idx="611">
                  <c:v>22906700</c:v>
                </c:pt>
                <c:pt idx="612">
                  <c:v>29454600</c:v>
                </c:pt>
                <c:pt idx="613">
                  <c:v>29405800</c:v>
                </c:pt>
                <c:pt idx="614">
                  <c:v>35678900</c:v>
                </c:pt>
                <c:pt idx="615">
                  <c:v>46518400</c:v>
                </c:pt>
                <c:pt idx="616">
                  <c:v>63477700</c:v>
                </c:pt>
                <c:pt idx="617">
                  <c:v>33646600</c:v>
                </c:pt>
                <c:pt idx="618">
                  <c:v>37073900</c:v>
                </c:pt>
                <c:pt idx="619">
                  <c:v>35151100</c:v>
                </c:pt>
                <c:pt idx="620">
                  <c:v>25978600</c:v>
                </c:pt>
                <c:pt idx="621">
                  <c:v>33599300</c:v>
                </c:pt>
                <c:pt idx="622">
                  <c:v>43260400</c:v>
                </c:pt>
                <c:pt idx="623">
                  <c:v>37780300</c:v>
                </c:pt>
                <c:pt idx="624">
                  <c:v>47726000</c:v>
                </c:pt>
                <c:pt idx="625">
                  <c:v>39336400</c:v>
                </c:pt>
                <c:pt idx="626">
                  <c:v>48975900</c:v>
                </c:pt>
                <c:pt idx="627">
                  <c:v>51033800</c:v>
                </c:pt>
                <c:pt idx="628">
                  <c:v>34925100</c:v>
                </c:pt>
                <c:pt idx="629">
                  <c:v>32550900</c:v>
                </c:pt>
                <c:pt idx="630">
                  <c:v>28828800</c:v>
                </c:pt>
                <c:pt idx="631">
                  <c:v>31356000</c:v>
                </c:pt>
                <c:pt idx="632">
                  <c:v>32692300</c:v>
                </c:pt>
                <c:pt idx="633">
                  <c:v>39199300</c:v>
                </c:pt>
                <c:pt idx="634">
                  <c:v>33175400</c:v>
                </c:pt>
                <c:pt idx="635">
                  <c:v>29043900</c:v>
                </c:pt>
                <c:pt idx="636">
                  <c:v>28547900</c:v>
                </c:pt>
                <c:pt idx="637">
                  <c:v>25002100</c:v>
                </c:pt>
                <c:pt idx="638">
                  <c:v>26910800</c:v>
                </c:pt>
                <c:pt idx="639">
                  <c:v>37827700</c:v>
                </c:pt>
                <c:pt idx="640">
                  <c:v>25292200</c:v>
                </c:pt>
                <c:pt idx="641">
                  <c:v>44008200</c:v>
                </c:pt>
                <c:pt idx="642">
                  <c:v>28059000</c:v>
                </c:pt>
                <c:pt idx="643">
                  <c:v>22400300</c:v>
                </c:pt>
                <c:pt idx="644">
                  <c:v>22860700</c:v>
                </c:pt>
                <c:pt idx="645">
                  <c:v>17372300</c:v>
                </c:pt>
                <c:pt idx="646">
                  <c:v>26439700</c:v>
                </c:pt>
                <c:pt idx="647">
                  <c:v>31422800</c:v>
                </c:pt>
                <c:pt idx="648">
                  <c:v>46135800</c:v>
                </c:pt>
                <c:pt idx="649">
                  <c:v>28651500</c:v>
                </c:pt>
                <c:pt idx="650">
                  <c:v>33111700</c:v>
                </c:pt>
                <c:pt idx="651">
                  <c:v>33169200</c:v>
                </c:pt>
                <c:pt idx="652">
                  <c:v>43084800</c:v>
                </c:pt>
                <c:pt idx="653">
                  <c:v>29928300</c:v>
                </c:pt>
                <c:pt idx="654">
                  <c:v>25939900</c:v>
                </c:pt>
                <c:pt idx="655">
                  <c:v>25861400</c:v>
                </c:pt>
                <c:pt idx="656">
                  <c:v>33923200</c:v>
                </c:pt>
                <c:pt idx="657">
                  <c:v>24615100</c:v>
                </c:pt>
                <c:pt idx="658">
                  <c:v>27295500</c:v>
                </c:pt>
                <c:pt idx="659">
                  <c:v>20069800</c:v>
                </c:pt>
                <c:pt idx="660">
                  <c:v>31730900</c:v>
                </c:pt>
                <c:pt idx="661">
                  <c:v>22837700</c:v>
                </c:pt>
                <c:pt idx="662">
                  <c:v>22941000</c:v>
                </c:pt>
                <c:pt idx="663">
                  <c:v>23824400</c:v>
                </c:pt>
                <c:pt idx="664">
                  <c:v>20859900</c:v>
                </c:pt>
                <c:pt idx="665">
                  <c:v>19658800</c:v>
                </c:pt>
                <c:pt idx="666">
                  <c:v>19455200</c:v>
                </c:pt>
                <c:pt idx="667">
                  <c:v>35868500</c:v>
                </c:pt>
                <c:pt idx="668">
                  <c:v>29497400</c:v>
                </c:pt>
                <c:pt idx="669">
                  <c:v>25102800</c:v>
                </c:pt>
                <c:pt idx="670">
                  <c:v>29774100</c:v>
                </c:pt>
                <c:pt idx="671">
                  <c:v>20975000</c:v>
                </c:pt>
                <c:pt idx="672">
                  <c:v>25012600</c:v>
                </c:pt>
                <c:pt idx="673">
                  <c:v>22788300</c:v>
                </c:pt>
                <c:pt idx="674">
                  <c:v>22404700</c:v>
                </c:pt>
                <c:pt idx="675">
                  <c:v>21881300</c:v>
                </c:pt>
                <c:pt idx="676">
                  <c:v>21056000</c:v>
                </c:pt>
                <c:pt idx="677">
                  <c:v>39348000</c:v>
                </c:pt>
                <c:pt idx="678">
                  <c:v>45994000</c:v>
                </c:pt>
                <c:pt idx="679">
                  <c:v>33459300</c:v>
                </c:pt>
                <c:pt idx="680">
                  <c:v>32152800</c:v>
                </c:pt>
                <c:pt idx="681">
                  <c:v>21539600</c:v>
                </c:pt>
                <c:pt idx="682">
                  <c:v>22754200</c:v>
                </c:pt>
                <c:pt idx="683">
                  <c:v>23518900</c:v>
                </c:pt>
                <c:pt idx="684">
                  <c:v>18098700</c:v>
                </c:pt>
                <c:pt idx="685">
                  <c:v>16774600</c:v>
                </c:pt>
                <c:pt idx="686">
                  <c:v>18739200</c:v>
                </c:pt>
                <c:pt idx="687">
                  <c:v>23405200</c:v>
                </c:pt>
                <c:pt idx="688">
                  <c:v>24687800</c:v>
                </c:pt>
                <c:pt idx="689">
                  <c:v>20065900</c:v>
                </c:pt>
                <c:pt idx="690">
                  <c:v>22619700</c:v>
                </c:pt>
                <c:pt idx="691">
                  <c:v>18085700</c:v>
                </c:pt>
                <c:pt idx="692">
                  <c:v>18102900</c:v>
                </c:pt>
                <c:pt idx="693">
                  <c:v>18253400</c:v>
                </c:pt>
                <c:pt idx="694">
                  <c:v>17186200</c:v>
                </c:pt>
                <c:pt idx="695">
                  <c:v>20570000</c:v>
                </c:pt>
                <c:pt idx="696">
                  <c:v>25061100</c:v>
                </c:pt>
                <c:pt idx="697">
                  <c:v>17527400</c:v>
                </c:pt>
                <c:pt idx="698">
                  <c:v>18137000</c:v>
                </c:pt>
                <c:pt idx="699">
                  <c:v>16583400</c:v>
                </c:pt>
                <c:pt idx="700">
                  <c:v>27549300</c:v>
                </c:pt>
                <c:pt idx="701">
                  <c:v>20338500</c:v>
                </c:pt>
                <c:pt idx="702">
                  <c:v>22767100</c:v>
                </c:pt>
                <c:pt idx="703">
                  <c:v>24791800</c:v>
                </c:pt>
                <c:pt idx="704">
                  <c:v>23263400</c:v>
                </c:pt>
                <c:pt idx="705">
                  <c:v>22855400</c:v>
                </c:pt>
                <c:pt idx="706">
                  <c:v>21328200</c:v>
                </c:pt>
                <c:pt idx="707">
                  <c:v>24126700</c:v>
                </c:pt>
                <c:pt idx="708">
                  <c:v>20319900</c:v>
                </c:pt>
                <c:pt idx="709">
                  <c:v>22084700</c:v>
                </c:pt>
                <c:pt idx="710">
                  <c:v>18747700</c:v>
                </c:pt>
                <c:pt idx="711">
                  <c:v>33353300</c:v>
                </c:pt>
                <c:pt idx="712">
                  <c:v>23913000</c:v>
                </c:pt>
                <c:pt idx="713">
                  <c:v>31530900</c:v>
                </c:pt>
                <c:pt idx="714">
                  <c:v>39791800</c:v>
                </c:pt>
                <c:pt idx="715">
                  <c:v>26826900</c:v>
                </c:pt>
                <c:pt idx="716">
                  <c:v>26660300</c:v>
                </c:pt>
                <c:pt idx="717">
                  <c:v>28625600</c:v>
                </c:pt>
                <c:pt idx="718">
                  <c:v>31061200</c:v>
                </c:pt>
                <c:pt idx="719">
                  <c:v>34176000</c:v>
                </c:pt>
                <c:pt idx="720">
                  <c:v>27694200</c:v>
                </c:pt>
                <c:pt idx="721">
                  <c:v>27018700</c:v>
                </c:pt>
                <c:pt idx="722">
                  <c:v>29029700</c:v>
                </c:pt>
                <c:pt idx="723">
                  <c:v>27484200</c:v>
                </c:pt>
                <c:pt idx="724">
                  <c:v>35694800</c:v>
                </c:pt>
                <c:pt idx="725">
                  <c:v>28880400</c:v>
                </c:pt>
                <c:pt idx="726">
                  <c:v>34888400</c:v>
                </c:pt>
                <c:pt idx="727">
                  <c:v>20347100</c:v>
                </c:pt>
                <c:pt idx="728">
                  <c:v>20239900</c:v>
                </c:pt>
                <c:pt idx="729">
                  <c:v>37769600</c:v>
                </c:pt>
                <c:pt idx="730">
                  <c:v>29743600</c:v>
                </c:pt>
                <c:pt idx="731">
                  <c:v>30474000</c:v>
                </c:pt>
                <c:pt idx="732">
                  <c:v>21903900</c:v>
                </c:pt>
                <c:pt idx="733">
                  <c:v>42551800</c:v>
                </c:pt>
                <c:pt idx="734">
                  <c:v>30198600</c:v>
                </c:pt>
                <c:pt idx="735">
                  <c:v>28142300</c:v>
                </c:pt>
                <c:pt idx="736">
                  <c:v>26329600</c:v>
                </c:pt>
                <c:pt idx="737">
                  <c:v>19985700</c:v>
                </c:pt>
                <c:pt idx="738">
                  <c:v>21811000</c:v>
                </c:pt>
                <c:pt idx="739">
                  <c:v>26299700</c:v>
                </c:pt>
                <c:pt idx="740">
                  <c:v>24911200</c:v>
                </c:pt>
                <c:pt idx="741">
                  <c:v>34775500</c:v>
                </c:pt>
                <c:pt idx="742">
                  <c:v>82543200</c:v>
                </c:pt>
                <c:pt idx="743">
                  <c:v>40424600</c:v>
                </c:pt>
                <c:pt idx="744">
                  <c:v>40647700</c:v>
                </c:pt>
                <c:pt idx="745">
                  <c:v>28357300</c:v>
                </c:pt>
                <c:pt idx="746">
                  <c:v>30592300</c:v>
                </c:pt>
                <c:pt idx="747">
                  <c:v>38407000</c:v>
                </c:pt>
                <c:pt idx="748">
                  <c:v>36633900</c:v>
                </c:pt>
                <c:pt idx="749">
                  <c:v>36789100</c:v>
                </c:pt>
                <c:pt idx="750">
                  <c:v>33498000</c:v>
                </c:pt>
                <c:pt idx="751">
                  <c:v>28192500</c:v>
                </c:pt>
                <c:pt idx="752">
                  <c:v>27852900</c:v>
                </c:pt>
                <c:pt idx="753">
                  <c:v>46268000</c:v>
                </c:pt>
                <c:pt idx="754">
                  <c:v>34620200</c:v>
                </c:pt>
                <c:pt idx="755">
                  <c:v>31123300</c:v>
                </c:pt>
                <c:pt idx="756">
                  <c:v>31390100</c:v>
                </c:pt>
                <c:pt idx="757">
                  <c:v>24093300</c:v>
                </c:pt>
                <c:pt idx="758">
                  <c:v>23123500</c:v>
                </c:pt>
                <c:pt idx="759">
                  <c:v>27613500</c:v>
                </c:pt>
                <c:pt idx="760">
                  <c:v>26394700</c:v>
                </c:pt>
                <c:pt idx="761">
                  <c:v>19665700</c:v>
                </c:pt>
                <c:pt idx="762">
                  <c:v>19508500</c:v>
                </c:pt>
                <c:pt idx="763">
                  <c:v>9200800</c:v>
                </c:pt>
                <c:pt idx="764">
                  <c:v>24778200</c:v>
                </c:pt>
                <c:pt idx="765">
                  <c:v>17956300</c:v>
                </c:pt>
                <c:pt idx="766">
                  <c:v>47594200</c:v>
                </c:pt>
                <c:pt idx="767">
                  <c:v>26041500</c:v>
                </c:pt>
                <c:pt idx="768">
                  <c:v>21528500</c:v>
                </c:pt>
                <c:pt idx="769">
                  <c:v>23435300</c:v>
                </c:pt>
                <c:pt idx="770">
                  <c:v>22463700</c:v>
                </c:pt>
                <c:pt idx="771">
                  <c:v>20481500</c:v>
                </c:pt>
                <c:pt idx="772">
                  <c:v>22611800</c:v>
                </c:pt>
                <c:pt idx="773">
                  <c:v>20609700</c:v>
                </c:pt>
                <c:pt idx="774">
                  <c:v>30665100</c:v>
                </c:pt>
                <c:pt idx="775">
                  <c:v>42196900</c:v>
                </c:pt>
                <c:pt idx="776">
                  <c:v>35410900</c:v>
                </c:pt>
                <c:pt idx="777">
                  <c:v>35560400</c:v>
                </c:pt>
                <c:pt idx="778">
                  <c:v>86102000</c:v>
                </c:pt>
                <c:pt idx="779">
                  <c:v>29696400</c:v>
                </c:pt>
                <c:pt idx="780">
                  <c:v>25150800</c:v>
                </c:pt>
                <c:pt idx="781">
                  <c:v>23690600</c:v>
                </c:pt>
                <c:pt idx="782">
                  <c:v>28651700</c:v>
                </c:pt>
                <c:pt idx="783">
                  <c:v>21207000</c:v>
                </c:pt>
                <c:pt idx="784">
                  <c:v>16688600</c:v>
                </c:pt>
                <c:pt idx="785">
                  <c:v>17457100</c:v>
                </c:pt>
                <c:pt idx="786">
                  <c:v>19770700</c:v>
                </c:pt>
                <c:pt idx="787">
                  <c:v>21938500</c:v>
                </c:pt>
                <c:pt idx="788">
                  <c:v>25740000</c:v>
                </c:pt>
                <c:pt idx="789">
                  <c:v>50623400</c:v>
                </c:pt>
                <c:pt idx="790">
                  <c:v>39585600</c:v>
                </c:pt>
                <c:pt idx="791">
                  <c:v>43613600</c:v>
                </c:pt>
                <c:pt idx="792">
                  <c:v>27369800</c:v>
                </c:pt>
                <c:pt idx="793">
                  <c:v>27033900</c:v>
                </c:pt>
                <c:pt idx="794">
                  <c:v>28669300</c:v>
                </c:pt>
                <c:pt idx="795">
                  <c:v>27269500</c:v>
                </c:pt>
                <c:pt idx="796">
                  <c:v>21333300</c:v>
                </c:pt>
                <c:pt idx="797">
                  <c:v>29831300</c:v>
                </c:pt>
                <c:pt idx="798">
                  <c:v>30028700</c:v>
                </c:pt>
                <c:pt idx="799">
                  <c:v>28623000</c:v>
                </c:pt>
                <c:pt idx="800">
                  <c:v>35389800</c:v>
                </c:pt>
                <c:pt idx="801">
                  <c:v>31934000</c:v>
                </c:pt>
                <c:pt idx="802">
                  <c:v>40234400</c:v>
                </c:pt>
                <c:pt idx="803">
                  <c:v>66526600</c:v>
                </c:pt>
                <c:pt idx="804">
                  <c:v>33454500</c:v>
                </c:pt>
                <c:pt idx="805">
                  <c:v>26498900</c:v>
                </c:pt>
                <c:pt idx="806">
                  <c:v>25867400</c:v>
                </c:pt>
                <c:pt idx="807">
                  <c:v>26541100</c:v>
                </c:pt>
                <c:pt idx="808">
                  <c:v>31259900</c:v>
                </c:pt>
                <c:pt idx="809">
                  <c:v>39940400</c:v>
                </c:pt>
                <c:pt idx="810">
                  <c:v>29077300</c:v>
                </c:pt>
                <c:pt idx="811">
                  <c:v>22518000</c:v>
                </c:pt>
                <c:pt idx="812">
                  <c:v>50841400</c:v>
                </c:pt>
                <c:pt idx="813">
                  <c:v>54686000</c:v>
                </c:pt>
                <c:pt idx="814">
                  <c:v>42375100</c:v>
                </c:pt>
                <c:pt idx="815">
                  <c:v>25818500</c:v>
                </c:pt>
                <c:pt idx="816">
                  <c:v>44630900</c:v>
                </c:pt>
                <c:pt idx="817">
                  <c:v>37047900</c:v>
                </c:pt>
                <c:pt idx="818">
                  <c:v>28922400</c:v>
                </c:pt>
                <c:pt idx="819">
                  <c:v>29603600</c:v>
                </c:pt>
                <c:pt idx="820">
                  <c:v>30000100</c:v>
                </c:pt>
                <c:pt idx="821">
                  <c:v>28397400</c:v>
                </c:pt>
                <c:pt idx="822">
                  <c:v>22491100</c:v>
                </c:pt>
                <c:pt idx="823">
                  <c:v>29219100</c:v>
                </c:pt>
                <c:pt idx="824">
                  <c:v>24990900</c:v>
                </c:pt>
                <c:pt idx="825">
                  <c:v>21190000</c:v>
                </c:pt>
                <c:pt idx="826">
                  <c:v>22491000</c:v>
                </c:pt>
                <c:pt idx="827">
                  <c:v>27565300</c:v>
                </c:pt>
                <c:pt idx="828">
                  <c:v>24808200</c:v>
                </c:pt>
                <c:pt idx="829">
                  <c:v>30760100</c:v>
                </c:pt>
                <c:pt idx="830">
                  <c:v>24109800</c:v>
                </c:pt>
                <c:pt idx="831">
                  <c:v>21473200</c:v>
                </c:pt>
                <c:pt idx="832">
                  <c:v>17340200</c:v>
                </c:pt>
                <c:pt idx="833">
                  <c:v>26653400</c:v>
                </c:pt>
                <c:pt idx="834">
                  <c:v>28333900</c:v>
                </c:pt>
                <c:pt idx="835">
                  <c:v>33339700</c:v>
                </c:pt>
                <c:pt idx="836">
                  <c:v>33620300</c:v>
                </c:pt>
                <c:pt idx="837">
                  <c:v>46028000</c:v>
                </c:pt>
                <c:pt idx="838">
                  <c:v>54768800</c:v>
                </c:pt>
                <c:pt idx="839">
                  <c:v>69527400</c:v>
                </c:pt>
                <c:pt idx="840">
                  <c:v>43466600</c:v>
                </c:pt>
                <c:pt idx="841">
                  <c:v>34558700</c:v>
                </c:pt>
                <c:pt idx="842">
                  <c:v>34873300</c:v>
                </c:pt>
                <c:pt idx="843">
                  <c:v>36610900</c:v>
                </c:pt>
                <c:pt idx="844">
                  <c:v>28172000</c:v>
                </c:pt>
                <c:pt idx="845">
                  <c:v>26840200</c:v>
                </c:pt>
                <c:pt idx="846">
                  <c:v>21878600</c:v>
                </c:pt>
                <c:pt idx="847">
                  <c:v>25087000</c:v>
                </c:pt>
                <c:pt idx="848">
                  <c:v>25053400</c:v>
                </c:pt>
                <c:pt idx="849">
                  <c:v>32766000</c:v>
                </c:pt>
                <c:pt idx="850">
                  <c:v>24883300</c:v>
                </c:pt>
                <c:pt idx="851">
                  <c:v>25824300</c:v>
                </c:pt>
                <c:pt idx="852">
                  <c:v>22064800</c:v>
                </c:pt>
                <c:pt idx="853">
                  <c:v>29770300</c:v>
                </c:pt>
                <c:pt idx="854">
                  <c:v>23103000</c:v>
                </c:pt>
                <c:pt idx="855">
                  <c:v>27276600</c:v>
                </c:pt>
                <c:pt idx="856">
                  <c:v>27403400</c:v>
                </c:pt>
                <c:pt idx="857">
                  <c:v>24222700</c:v>
                </c:pt>
                <c:pt idx="858">
                  <c:v>20987900</c:v>
                </c:pt>
                <c:pt idx="859">
                  <c:v>23836200</c:v>
                </c:pt>
                <c:pt idx="860">
                  <c:v>20161800</c:v>
                </c:pt>
                <c:pt idx="861">
                  <c:v>17150300</c:v>
                </c:pt>
                <c:pt idx="862">
                  <c:v>23244400</c:v>
                </c:pt>
                <c:pt idx="863">
                  <c:v>21676400</c:v>
                </c:pt>
                <c:pt idx="864">
                  <c:v>26611000</c:v>
                </c:pt>
                <c:pt idx="865">
                  <c:v>45772200</c:v>
                </c:pt>
                <c:pt idx="866">
                  <c:v>64599200</c:v>
                </c:pt>
                <c:pt idx="867">
                  <c:v>46462600</c:v>
                </c:pt>
                <c:pt idx="868">
                  <c:v>36446700</c:v>
                </c:pt>
                <c:pt idx="869">
                  <c:v>21294100</c:v>
                </c:pt>
                <c:pt idx="870">
                  <c:v>26404400</c:v>
                </c:pt>
                <c:pt idx="871">
                  <c:v>22360800</c:v>
                </c:pt>
                <c:pt idx="872">
                  <c:v>22519900</c:v>
                </c:pt>
                <c:pt idx="873">
                  <c:v>28181200</c:v>
                </c:pt>
                <c:pt idx="874">
                  <c:v>21318600</c:v>
                </c:pt>
                <c:pt idx="875">
                  <c:v>21340800</c:v>
                </c:pt>
                <c:pt idx="876">
                  <c:v>30078000</c:v>
                </c:pt>
                <c:pt idx="877">
                  <c:v>31680200</c:v>
                </c:pt>
                <c:pt idx="878">
                  <c:v>19758100</c:v>
                </c:pt>
                <c:pt idx="879">
                  <c:v>16336500</c:v>
                </c:pt>
                <c:pt idx="880">
                  <c:v>26730300</c:v>
                </c:pt>
                <c:pt idx="881">
                  <c:v>24315000</c:v>
                </c:pt>
                <c:pt idx="882">
                  <c:v>27276000</c:v>
                </c:pt>
                <c:pt idx="883">
                  <c:v>27529500</c:v>
                </c:pt>
                <c:pt idx="884">
                  <c:v>24115700</c:v>
                </c:pt>
                <c:pt idx="885">
                  <c:v>30797200</c:v>
                </c:pt>
                <c:pt idx="886">
                  <c:v>23384900</c:v>
                </c:pt>
                <c:pt idx="887">
                  <c:v>43301700</c:v>
                </c:pt>
                <c:pt idx="888">
                  <c:v>36630600</c:v>
                </c:pt>
                <c:pt idx="889">
                  <c:v>29503100</c:v>
                </c:pt>
                <c:pt idx="890">
                  <c:v>45950600</c:v>
                </c:pt>
                <c:pt idx="891">
                  <c:v>26773900</c:v>
                </c:pt>
                <c:pt idx="892">
                  <c:v>25864000</c:v>
                </c:pt>
                <c:pt idx="893">
                  <c:v>21307100</c:v>
                </c:pt>
                <c:pt idx="894">
                  <c:v>20396200</c:v>
                </c:pt>
                <c:pt idx="895">
                  <c:v>40717100</c:v>
                </c:pt>
                <c:pt idx="896">
                  <c:v>23277700</c:v>
                </c:pt>
                <c:pt idx="897">
                  <c:v>22514900</c:v>
                </c:pt>
                <c:pt idx="898">
                  <c:v>24260300</c:v>
                </c:pt>
                <c:pt idx="899">
                  <c:v>22951300</c:v>
                </c:pt>
                <c:pt idx="900">
                  <c:v>26003800</c:v>
                </c:pt>
                <c:pt idx="901">
                  <c:v>38899100</c:v>
                </c:pt>
                <c:pt idx="902">
                  <c:v>46533600</c:v>
                </c:pt>
                <c:pt idx="903">
                  <c:v>26375400</c:v>
                </c:pt>
                <c:pt idx="904">
                  <c:v>25117800</c:v>
                </c:pt>
                <c:pt idx="905">
                  <c:v>23556800</c:v>
                </c:pt>
                <c:pt idx="906">
                  <c:v>23084700</c:v>
                </c:pt>
                <c:pt idx="907">
                  <c:v>21520600</c:v>
                </c:pt>
                <c:pt idx="908">
                  <c:v>24354100</c:v>
                </c:pt>
                <c:pt idx="909">
                  <c:v>20259500</c:v>
                </c:pt>
                <c:pt idx="910">
                  <c:v>16997000</c:v>
                </c:pt>
                <c:pt idx="911">
                  <c:v>26823800</c:v>
                </c:pt>
                <c:pt idx="912">
                  <c:v>12508700</c:v>
                </c:pt>
                <c:pt idx="913">
                  <c:v>18172400</c:v>
                </c:pt>
                <c:pt idx="914">
                  <c:v>28161200</c:v>
                </c:pt>
                <c:pt idx="915">
                  <c:v>21185300</c:v>
                </c:pt>
                <c:pt idx="916">
                  <c:v>32791400</c:v>
                </c:pt>
                <c:pt idx="917">
                  <c:v>26698200</c:v>
                </c:pt>
                <c:pt idx="918">
                  <c:v>29995300</c:v>
                </c:pt>
                <c:pt idx="919">
                  <c:v>20567200</c:v>
                </c:pt>
                <c:pt idx="920">
                  <c:v>28302200</c:v>
                </c:pt>
                <c:pt idx="921">
                  <c:v>20363900</c:v>
                </c:pt>
                <c:pt idx="922">
                  <c:v>64872700</c:v>
                </c:pt>
                <c:pt idx="923">
                  <c:v>39732900</c:v>
                </c:pt>
                <c:pt idx="924">
                  <c:v>33778400</c:v>
                </c:pt>
                <c:pt idx="925">
                  <c:v>69368900</c:v>
                </c:pt>
                <c:pt idx="926">
                  <c:v>26678100</c:v>
                </c:pt>
                <c:pt idx="927">
                  <c:v>41637700</c:v>
                </c:pt>
                <c:pt idx="928">
                  <c:v>58383700</c:v>
                </c:pt>
                <c:pt idx="929">
                  <c:v>39635300</c:v>
                </c:pt>
                <c:pt idx="930">
                  <c:v>28484900</c:v>
                </c:pt>
                <c:pt idx="931">
                  <c:v>25446000</c:v>
                </c:pt>
                <c:pt idx="932">
                  <c:v>18311900</c:v>
                </c:pt>
                <c:pt idx="933">
                  <c:v>27761300</c:v>
                </c:pt>
                <c:pt idx="934">
                  <c:v>18253700</c:v>
                </c:pt>
                <c:pt idx="935">
                  <c:v>23727700</c:v>
                </c:pt>
                <c:pt idx="936">
                  <c:v>17741500</c:v>
                </c:pt>
                <c:pt idx="937">
                  <c:v>22327600</c:v>
                </c:pt>
                <c:pt idx="938">
                  <c:v>22373300</c:v>
                </c:pt>
                <c:pt idx="939">
                  <c:v>20113700</c:v>
                </c:pt>
                <c:pt idx="940">
                  <c:v>24342600</c:v>
                </c:pt>
                <c:pt idx="941">
                  <c:v>18836100</c:v>
                </c:pt>
                <c:pt idx="942">
                  <c:v>16966300</c:v>
                </c:pt>
                <c:pt idx="943">
                  <c:v>20698900</c:v>
                </c:pt>
                <c:pt idx="944">
                  <c:v>21257200</c:v>
                </c:pt>
                <c:pt idx="945">
                  <c:v>24744800</c:v>
                </c:pt>
                <c:pt idx="946">
                  <c:v>24040000</c:v>
                </c:pt>
                <c:pt idx="947">
                  <c:v>16102000</c:v>
                </c:pt>
                <c:pt idx="948">
                  <c:v>21166400</c:v>
                </c:pt>
                <c:pt idx="949">
                  <c:v>23281400</c:v>
                </c:pt>
                <c:pt idx="950">
                  <c:v>21684100</c:v>
                </c:pt>
                <c:pt idx="951">
                  <c:v>14808500</c:v>
                </c:pt>
                <c:pt idx="952">
                  <c:v>19284600</c:v>
                </c:pt>
                <c:pt idx="953">
                  <c:v>15222100</c:v>
                </c:pt>
                <c:pt idx="954">
                  <c:v>26411000</c:v>
                </c:pt>
                <c:pt idx="955">
                  <c:v>14931200</c:v>
                </c:pt>
                <c:pt idx="956">
                  <c:v>18553900</c:v>
                </c:pt>
                <c:pt idx="957">
                  <c:v>17535800</c:v>
                </c:pt>
                <c:pt idx="958">
                  <c:v>18381000</c:v>
                </c:pt>
                <c:pt idx="959">
                  <c:v>19530100</c:v>
                </c:pt>
                <c:pt idx="960">
                  <c:v>16583300</c:v>
                </c:pt>
                <c:pt idx="961">
                  <c:v>17565500</c:v>
                </c:pt>
                <c:pt idx="962">
                  <c:v>16544400</c:v>
                </c:pt>
                <c:pt idx="963">
                  <c:v>20267000</c:v>
                </c:pt>
                <c:pt idx="964">
                  <c:v>37666900</c:v>
                </c:pt>
                <c:pt idx="965">
                  <c:v>16834200</c:v>
                </c:pt>
                <c:pt idx="966">
                  <c:v>16505900</c:v>
                </c:pt>
                <c:pt idx="967">
                  <c:v>21436500</c:v>
                </c:pt>
                <c:pt idx="968">
                  <c:v>35529500</c:v>
                </c:pt>
                <c:pt idx="969">
                  <c:v>21447900</c:v>
                </c:pt>
                <c:pt idx="970">
                  <c:v>17836000</c:v>
                </c:pt>
                <c:pt idx="971">
                  <c:v>26297600</c:v>
                </c:pt>
                <c:pt idx="972">
                  <c:v>19410100</c:v>
                </c:pt>
                <c:pt idx="973">
                  <c:v>19683600</c:v>
                </c:pt>
                <c:pt idx="974">
                  <c:v>24140300</c:v>
                </c:pt>
                <c:pt idx="975">
                  <c:v>20570000</c:v>
                </c:pt>
                <c:pt idx="976">
                  <c:v>21033500</c:v>
                </c:pt>
                <c:pt idx="977">
                  <c:v>20720100</c:v>
                </c:pt>
                <c:pt idx="978">
                  <c:v>16965600</c:v>
                </c:pt>
                <c:pt idx="979">
                  <c:v>25645500</c:v>
                </c:pt>
                <c:pt idx="980">
                  <c:v>19891200</c:v>
                </c:pt>
                <c:pt idx="981">
                  <c:v>20557100</c:v>
                </c:pt>
                <c:pt idx="982">
                  <c:v>20063200</c:v>
                </c:pt>
                <c:pt idx="983">
                  <c:v>19313100</c:v>
                </c:pt>
                <c:pt idx="984">
                  <c:v>21072400</c:v>
                </c:pt>
                <c:pt idx="985">
                  <c:v>22158000</c:v>
                </c:pt>
                <c:pt idx="986">
                  <c:v>18338500</c:v>
                </c:pt>
                <c:pt idx="987">
                  <c:v>23153600</c:v>
                </c:pt>
                <c:pt idx="988">
                  <c:v>25052100</c:v>
                </c:pt>
                <c:pt idx="989">
                  <c:v>25012600</c:v>
                </c:pt>
                <c:pt idx="990">
                  <c:v>24374700</c:v>
                </c:pt>
                <c:pt idx="991">
                  <c:v>31153600</c:v>
                </c:pt>
                <c:pt idx="992">
                  <c:v>55053800</c:v>
                </c:pt>
                <c:pt idx="993">
                  <c:v>37828500</c:v>
                </c:pt>
                <c:pt idx="994">
                  <c:v>29856500</c:v>
                </c:pt>
                <c:pt idx="995">
                  <c:v>22828100</c:v>
                </c:pt>
                <c:pt idx="996">
                  <c:v>20265300</c:v>
                </c:pt>
                <c:pt idx="997">
                  <c:v>28158800</c:v>
                </c:pt>
                <c:pt idx="998">
                  <c:v>24348100</c:v>
                </c:pt>
                <c:pt idx="999">
                  <c:v>23624000</c:v>
                </c:pt>
                <c:pt idx="1000">
                  <c:v>23828300</c:v>
                </c:pt>
                <c:pt idx="1001">
                  <c:v>25833900</c:v>
                </c:pt>
                <c:pt idx="1002">
                  <c:v>26767800</c:v>
                </c:pt>
                <c:pt idx="1003">
                  <c:v>24847300</c:v>
                </c:pt>
                <c:pt idx="1004">
                  <c:v>28042100</c:v>
                </c:pt>
                <c:pt idx="1005">
                  <c:v>19986500</c:v>
                </c:pt>
                <c:pt idx="1006">
                  <c:v>27683900</c:v>
                </c:pt>
                <c:pt idx="1007">
                  <c:v>26860100</c:v>
                </c:pt>
                <c:pt idx="1008">
                  <c:v>27182300</c:v>
                </c:pt>
                <c:pt idx="1009">
                  <c:v>40157000</c:v>
                </c:pt>
                <c:pt idx="1010">
                  <c:v>52465100</c:v>
                </c:pt>
                <c:pt idx="1011">
                  <c:v>28423100</c:v>
                </c:pt>
                <c:pt idx="1012">
                  <c:v>23345300</c:v>
                </c:pt>
                <c:pt idx="1013">
                  <c:v>10176600</c:v>
                </c:pt>
                <c:pt idx="1014">
                  <c:v>22179200</c:v>
                </c:pt>
                <c:pt idx="1015">
                  <c:v>20453100</c:v>
                </c:pt>
                <c:pt idx="1016">
                  <c:v>28963400</c:v>
                </c:pt>
                <c:pt idx="1017">
                  <c:v>30554400</c:v>
                </c:pt>
                <c:pt idx="1018">
                  <c:v>33020400</c:v>
                </c:pt>
                <c:pt idx="1019">
                  <c:v>32063300</c:v>
                </c:pt>
                <c:pt idx="1020">
                  <c:v>23065000</c:v>
                </c:pt>
                <c:pt idx="1021">
                  <c:v>21182100</c:v>
                </c:pt>
                <c:pt idx="1022">
                  <c:v>23118900</c:v>
                </c:pt>
                <c:pt idx="1023">
                  <c:v>20144800</c:v>
                </c:pt>
                <c:pt idx="1024">
                  <c:v>27708800</c:v>
                </c:pt>
                <c:pt idx="1025">
                  <c:v>24838300</c:v>
                </c:pt>
                <c:pt idx="1026">
                  <c:v>30955500</c:v>
                </c:pt>
                <c:pt idx="1027">
                  <c:v>43277500</c:v>
                </c:pt>
                <c:pt idx="1028">
                  <c:v>78478200</c:v>
                </c:pt>
                <c:pt idx="1029">
                  <c:v>21802900</c:v>
                </c:pt>
                <c:pt idx="1030">
                  <c:v>20603700</c:v>
                </c:pt>
                <c:pt idx="1031">
                  <c:v>26316700</c:v>
                </c:pt>
                <c:pt idx="1032">
                  <c:v>17708000</c:v>
                </c:pt>
                <c:pt idx="1033">
                  <c:v>17091100</c:v>
                </c:pt>
                <c:pt idx="1034">
                  <c:v>12673100</c:v>
                </c:pt>
                <c:pt idx="1035">
                  <c:v>14905400</c:v>
                </c:pt>
                <c:pt idx="1036">
                  <c:v>14327000</c:v>
                </c:pt>
                <c:pt idx="1037">
                  <c:v>18723000</c:v>
                </c:pt>
                <c:pt idx="1038">
                  <c:v>25258600</c:v>
                </c:pt>
                <c:pt idx="1039">
                  <c:v>23083500</c:v>
                </c:pt>
                <c:pt idx="1040">
                  <c:v>20901500</c:v>
                </c:pt>
                <c:pt idx="1041">
                  <c:v>20987000</c:v>
                </c:pt>
                <c:pt idx="1042">
                  <c:v>23134000</c:v>
                </c:pt>
                <c:pt idx="1043">
                  <c:v>20830000</c:v>
                </c:pt>
                <c:pt idx="1044">
                  <c:v>25514200</c:v>
                </c:pt>
                <c:pt idx="1045">
                  <c:v>27850800</c:v>
                </c:pt>
                <c:pt idx="1046">
                  <c:v>21645700</c:v>
                </c:pt>
                <c:pt idx="1047">
                  <c:v>27202300</c:v>
                </c:pt>
                <c:pt idx="1048">
                  <c:v>22234100</c:v>
                </c:pt>
                <c:pt idx="1049">
                  <c:v>23392100</c:v>
                </c:pt>
                <c:pt idx="1050">
                  <c:v>29272000</c:v>
                </c:pt>
                <c:pt idx="1051">
                  <c:v>27016900</c:v>
                </c:pt>
                <c:pt idx="1052">
                  <c:v>20525900</c:v>
                </c:pt>
                <c:pt idx="1053">
                  <c:v>24867000</c:v>
                </c:pt>
                <c:pt idx="1054">
                  <c:v>21021200</c:v>
                </c:pt>
                <c:pt idx="1055">
                  <c:v>17803300</c:v>
                </c:pt>
                <c:pt idx="1056">
                  <c:v>24510200</c:v>
                </c:pt>
                <c:pt idx="1057">
                  <c:v>33477600</c:v>
                </c:pt>
                <c:pt idx="1058">
                  <c:v>47871100</c:v>
                </c:pt>
                <c:pt idx="1059">
                  <c:v>30657700</c:v>
                </c:pt>
                <c:pt idx="1060">
                  <c:v>28245000</c:v>
                </c:pt>
                <c:pt idx="1061">
                  <c:v>25352300</c:v>
                </c:pt>
                <c:pt idx="1062">
                  <c:v>18382600</c:v>
                </c:pt>
                <c:pt idx="1063">
                  <c:v>22340500</c:v>
                </c:pt>
                <c:pt idx="1064">
                  <c:v>21225300</c:v>
                </c:pt>
                <c:pt idx="1065">
                  <c:v>22032800</c:v>
                </c:pt>
                <c:pt idx="1066">
                  <c:v>21202900</c:v>
                </c:pt>
                <c:pt idx="1067">
                  <c:v>27824900</c:v>
                </c:pt>
                <c:pt idx="1068">
                  <c:v>20401200</c:v>
                </c:pt>
                <c:pt idx="1069">
                  <c:v>21825500</c:v>
                </c:pt>
                <c:pt idx="1070">
                  <c:v>22281100</c:v>
                </c:pt>
                <c:pt idx="1071">
                  <c:v>24307900</c:v>
                </c:pt>
                <c:pt idx="1072">
                  <c:v>18631100</c:v>
                </c:pt>
                <c:pt idx="1073">
                  <c:v>27009900</c:v>
                </c:pt>
                <c:pt idx="1074">
                  <c:v>16295900</c:v>
                </c:pt>
                <c:pt idx="1075">
                  <c:v>16193500</c:v>
                </c:pt>
                <c:pt idx="1076">
                  <c:v>14835800</c:v>
                </c:pt>
                <c:pt idx="1077">
                  <c:v>13183100</c:v>
                </c:pt>
                <c:pt idx="1078">
                  <c:v>31947300</c:v>
                </c:pt>
                <c:pt idx="1079">
                  <c:v>17800300</c:v>
                </c:pt>
                <c:pt idx="1080">
                  <c:v>17596000</c:v>
                </c:pt>
                <c:pt idx="1081">
                  <c:v>26919200</c:v>
                </c:pt>
                <c:pt idx="1082">
                  <c:v>22344100</c:v>
                </c:pt>
                <c:pt idx="1083">
                  <c:v>18718500</c:v>
                </c:pt>
                <c:pt idx="1084">
                  <c:v>17971700</c:v>
                </c:pt>
                <c:pt idx="1085">
                  <c:v>16120800</c:v>
                </c:pt>
                <c:pt idx="1086">
                  <c:v>22457000</c:v>
                </c:pt>
                <c:pt idx="1087">
                  <c:v>17115900</c:v>
                </c:pt>
                <c:pt idx="1088">
                  <c:v>34157300</c:v>
                </c:pt>
                <c:pt idx="1089">
                  <c:v>45049800</c:v>
                </c:pt>
                <c:pt idx="1090">
                  <c:v>20106000</c:v>
                </c:pt>
                <c:pt idx="1091">
                  <c:v>19837900</c:v>
                </c:pt>
                <c:pt idx="1092">
                  <c:v>17860100</c:v>
                </c:pt>
                <c:pt idx="1093">
                  <c:v>21296200</c:v>
                </c:pt>
                <c:pt idx="1094">
                  <c:v>17636500</c:v>
                </c:pt>
                <c:pt idx="1095">
                  <c:v>18060500</c:v>
                </c:pt>
                <c:pt idx="1096">
                  <c:v>16725600</c:v>
                </c:pt>
                <c:pt idx="1097">
                  <c:v>16705000</c:v>
                </c:pt>
                <c:pt idx="1098">
                  <c:v>21871200</c:v>
                </c:pt>
                <c:pt idx="1099">
                  <c:v>16316000</c:v>
                </c:pt>
                <c:pt idx="1100">
                  <c:v>17912000</c:v>
                </c:pt>
                <c:pt idx="1101">
                  <c:v>16502300</c:v>
                </c:pt>
                <c:pt idx="1102">
                  <c:v>19370900</c:v>
                </c:pt>
                <c:pt idx="1103">
                  <c:v>16544300</c:v>
                </c:pt>
                <c:pt idx="1104">
                  <c:v>14272400</c:v>
                </c:pt>
                <c:pt idx="1105">
                  <c:v>12512300</c:v>
                </c:pt>
                <c:pt idx="1106">
                  <c:v>16216600</c:v>
                </c:pt>
                <c:pt idx="1107">
                  <c:v>17966400</c:v>
                </c:pt>
                <c:pt idx="1108">
                  <c:v>19232100</c:v>
                </c:pt>
                <c:pt idx="1109">
                  <c:v>20273500</c:v>
                </c:pt>
                <c:pt idx="1110">
                  <c:v>16765600</c:v>
                </c:pt>
                <c:pt idx="1111">
                  <c:v>15855500</c:v>
                </c:pt>
                <c:pt idx="1112">
                  <c:v>21029900</c:v>
                </c:pt>
                <c:pt idx="1113">
                  <c:v>30276500</c:v>
                </c:pt>
                <c:pt idx="1114">
                  <c:v>20286900</c:v>
                </c:pt>
                <c:pt idx="1115">
                  <c:v>15734500</c:v>
                </c:pt>
                <c:pt idx="1116">
                  <c:v>15065300</c:v>
                </c:pt>
                <c:pt idx="1117">
                  <c:v>40586500</c:v>
                </c:pt>
                <c:pt idx="1118">
                  <c:v>29694700</c:v>
                </c:pt>
                <c:pt idx="1119">
                  <c:v>19582100</c:v>
                </c:pt>
                <c:pt idx="1120">
                  <c:v>28781400</c:v>
                </c:pt>
                <c:pt idx="1121">
                  <c:v>23562500</c:v>
                </c:pt>
                <c:pt idx="1122">
                  <c:v>17709400</c:v>
                </c:pt>
                <c:pt idx="1123">
                  <c:v>17446700</c:v>
                </c:pt>
                <c:pt idx="1124">
                  <c:v>16996600</c:v>
                </c:pt>
                <c:pt idx="1125">
                  <c:v>20018200</c:v>
                </c:pt>
                <c:pt idx="1126">
                  <c:v>11792300</c:v>
                </c:pt>
                <c:pt idx="1127">
                  <c:v>14689700</c:v>
                </c:pt>
                <c:pt idx="1128">
                  <c:v>13402300</c:v>
                </c:pt>
                <c:pt idx="1129">
                  <c:v>15440200</c:v>
                </c:pt>
                <c:pt idx="1130">
                  <c:v>15109300</c:v>
                </c:pt>
                <c:pt idx="1131">
                  <c:v>22239500</c:v>
                </c:pt>
                <c:pt idx="1132">
                  <c:v>17530100</c:v>
                </c:pt>
                <c:pt idx="1133">
                  <c:v>15352200</c:v>
                </c:pt>
                <c:pt idx="1134">
                  <c:v>16272100</c:v>
                </c:pt>
                <c:pt idx="1135">
                  <c:v>21453300</c:v>
                </c:pt>
                <c:pt idx="1136">
                  <c:v>18073700</c:v>
                </c:pt>
                <c:pt idx="1137">
                  <c:v>17211700</c:v>
                </c:pt>
                <c:pt idx="1138">
                  <c:v>11845800</c:v>
                </c:pt>
                <c:pt idx="1139">
                  <c:v>15718000</c:v>
                </c:pt>
                <c:pt idx="1140">
                  <c:v>15517100</c:v>
                </c:pt>
                <c:pt idx="1141">
                  <c:v>28424800</c:v>
                </c:pt>
                <c:pt idx="1142">
                  <c:v>47995300</c:v>
                </c:pt>
                <c:pt idx="1143">
                  <c:v>17484700</c:v>
                </c:pt>
                <c:pt idx="1144">
                  <c:v>14348900</c:v>
                </c:pt>
                <c:pt idx="1145">
                  <c:v>16988000</c:v>
                </c:pt>
                <c:pt idx="1146">
                  <c:v>14861300</c:v>
                </c:pt>
                <c:pt idx="1147">
                  <c:v>13621700</c:v>
                </c:pt>
                <c:pt idx="1148">
                  <c:v>14003000</c:v>
                </c:pt>
                <c:pt idx="1149">
                  <c:v>14551100</c:v>
                </c:pt>
                <c:pt idx="1150">
                  <c:v>22366200</c:v>
                </c:pt>
                <c:pt idx="1151">
                  <c:v>15960600</c:v>
                </c:pt>
                <c:pt idx="1152">
                  <c:v>13582000</c:v>
                </c:pt>
                <c:pt idx="1153">
                  <c:v>20790000</c:v>
                </c:pt>
                <c:pt idx="1154">
                  <c:v>17112500</c:v>
                </c:pt>
                <c:pt idx="1155">
                  <c:v>19877400</c:v>
                </c:pt>
                <c:pt idx="1156">
                  <c:v>34486200</c:v>
                </c:pt>
                <c:pt idx="1157">
                  <c:v>15913700</c:v>
                </c:pt>
                <c:pt idx="1158">
                  <c:v>16747500</c:v>
                </c:pt>
                <c:pt idx="1159">
                  <c:v>16507000</c:v>
                </c:pt>
                <c:pt idx="1160">
                  <c:v>14806300</c:v>
                </c:pt>
                <c:pt idx="1161">
                  <c:v>28362300</c:v>
                </c:pt>
                <c:pt idx="1162">
                  <c:v>17662800</c:v>
                </c:pt>
                <c:pt idx="1163">
                  <c:v>13979800</c:v>
                </c:pt>
                <c:pt idx="1164">
                  <c:v>9932800</c:v>
                </c:pt>
                <c:pt idx="1165">
                  <c:v>16000300</c:v>
                </c:pt>
                <c:pt idx="1166">
                  <c:v>12962300</c:v>
                </c:pt>
                <c:pt idx="1167">
                  <c:v>17207200</c:v>
                </c:pt>
                <c:pt idx="1168">
                  <c:v>18196100</c:v>
                </c:pt>
                <c:pt idx="1169">
                  <c:v>23111200</c:v>
                </c:pt>
                <c:pt idx="1170">
                  <c:v>16324300</c:v>
                </c:pt>
                <c:pt idx="1171">
                  <c:v>14429400</c:v>
                </c:pt>
                <c:pt idx="1172">
                  <c:v>17175700</c:v>
                </c:pt>
                <c:pt idx="1173">
                  <c:v>21778000</c:v>
                </c:pt>
                <c:pt idx="1174">
                  <c:v>20794800</c:v>
                </c:pt>
                <c:pt idx="1175">
                  <c:v>20940400</c:v>
                </c:pt>
                <c:pt idx="1176">
                  <c:v>15808800</c:v>
                </c:pt>
                <c:pt idx="1177">
                  <c:v>13107100</c:v>
                </c:pt>
                <c:pt idx="1178">
                  <c:v>26805800</c:v>
                </c:pt>
                <c:pt idx="1179">
                  <c:v>29943800</c:v>
                </c:pt>
                <c:pt idx="1180">
                  <c:v>23583800</c:v>
                </c:pt>
                <c:pt idx="1181">
                  <c:v>15125800</c:v>
                </c:pt>
                <c:pt idx="1182">
                  <c:v>32687600</c:v>
                </c:pt>
                <c:pt idx="1183">
                  <c:v>42891400</c:v>
                </c:pt>
                <c:pt idx="1184">
                  <c:v>30296400</c:v>
                </c:pt>
                <c:pt idx="1185">
                  <c:v>29437900</c:v>
                </c:pt>
                <c:pt idx="1186">
                  <c:v>40709200</c:v>
                </c:pt>
                <c:pt idx="1187">
                  <c:v>24946500</c:v>
                </c:pt>
                <c:pt idx="1188">
                  <c:v>20650900</c:v>
                </c:pt>
                <c:pt idx="1189">
                  <c:v>20203000</c:v>
                </c:pt>
                <c:pt idx="1190">
                  <c:v>19276700</c:v>
                </c:pt>
                <c:pt idx="1191">
                  <c:v>16762900</c:v>
                </c:pt>
                <c:pt idx="1192">
                  <c:v>19414300</c:v>
                </c:pt>
                <c:pt idx="1193">
                  <c:v>18267000</c:v>
                </c:pt>
                <c:pt idx="1194">
                  <c:v>20752100</c:v>
                </c:pt>
                <c:pt idx="1195">
                  <c:v>22775600</c:v>
                </c:pt>
                <c:pt idx="1196">
                  <c:v>15234000</c:v>
                </c:pt>
                <c:pt idx="1197">
                  <c:v>16387600</c:v>
                </c:pt>
                <c:pt idx="1198">
                  <c:v>16067300</c:v>
                </c:pt>
                <c:pt idx="1199">
                  <c:v>19361900</c:v>
                </c:pt>
                <c:pt idx="1200">
                  <c:v>18493800</c:v>
                </c:pt>
                <c:pt idx="1201">
                  <c:v>13152800</c:v>
                </c:pt>
                <c:pt idx="1202">
                  <c:v>13492900</c:v>
                </c:pt>
                <c:pt idx="1203">
                  <c:v>14882700</c:v>
                </c:pt>
                <c:pt idx="1204">
                  <c:v>17045200</c:v>
                </c:pt>
                <c:pt idx="1205">
                  <c:v>24308300</c:v>
                </c:pt>
                <c:pt idx="1206">
                  <c:v>20313600</c:v>
                </c:pt>
                <c:pt idx="1207">
                  <c:v>15135800</c:v>
                </c:pt>
                <c:pt idx="1208">
                  <c:v>14195500</c:v>
                </c:pt>
                <c:pt idx="1209">
                  <c:v>19609500</c:v>
                </c:pt>
                <c:pt idx="1210">
                  <c:v>15295100</c:v>
                </c:pt>
                <c:pt idx="1211">
                  <c:v>19594300</c:v>
                </c:pt>
                <c:pt idx="1212">
                  <c:v>19266900</c:v>
                </c:pt>
                <c:pt idx="1213">
                  <c:v>17418800</c:v>
                </c:pt>
                <c:pt idx="1214">
                  <c:v>15874600</c:v>
                </c:pt>
                <c:pt idx="1215">
                  <c:v>13834700</c:v>
                </c:pt>
                <c:pt idx="1216">
                  <c:v>18874200</c:v>
                </c:pt>
                <c:pt idx="1217">
                  <c:v>18898000</c:v>
                </c:pt>
                <c:pt idx="1218">
                  <c:v>21706600</c:v>
                </c:pt>
                <c:pt idx="1219">
                  <c:v>55167100</c:v>
                </c:pt>
                <c:pt idx="1220">
                  <c:v>15128900</c:v>
                </c:pt>
                <c:pt idx="1221">
                  <c:v>17015800</c:v>
                </c:pt>
                <c:pt idx="1222">
                  <c:v>13396400</c:v>
                </c:pt>
                <c:pt idx="1223">
                  <c:v>14492000</c:v>
                </c:pt>
                <c:pt idx="1224">
                  <c:v>14896100</c:v>
                </c:pt>
                <c:pt idx="1225">
                  <c:v>16807300</c:v>
                </c:pt>
                <c:pt idx="1226">
                  <c:v>19092900</c:v>
                </c:pt>
                <c:pt idx="1227">
                  <c:v>16582300</c:v>
                </c:pt>
                <c:pt idx="1228">
                  <c:v>13686400</c:v>
                </c:pt>
                <c:pt idx="1229">
                  <c:v>19169700</c:v>
                </c:pt>
                <c:pt idx="1230">
                  <c:v>20919800</c:v>
                </c:pt>
                <c:pt idx="1231">
                  <c:v>19229300</c:v>
                </c:pt>
                <c:pt idx="1232">
                  <c:v>14974300</c:v>
                </c:pt>
                <c:pt idx="1233">
                  <c:v>13848400</c:v>
                </c:pt>
                <c:pt idx="1234">
                  <c:v>14144900</c:v>
                </c:pt>
                <c:pt idx="1235">
                  <c:v>16653100</c:v>
                </c:pt>
                <c:pt idx="1236">
                  <c:v>18900200</c:v>
                </c:pt>
                <c:pt idx="1237">
                  <c:v>15508900</c:v>
                </c:pt>
                <c:pt idx="1238">
                  <c:v>14820000</c:v>
                </c:pt>
                <c:pt idx="1239">
                  <c:v>17145300</c:v>
                </c:pt>
                <c:pt idx="1240">
                  <c:v>14206100</c:v>
                </c:pt>
                <c:pt idx="1241">
                  <c:v>25482200</c:v>
                </c:pt>
                <c:pt idx="1242">
                  <c:v>19654400</c:v>
                </c:pt>
                <c:pt idx="1243">
                  <c:v>13581600</c:v>
                </c:pt>
                <c:pt idx="1244">
                  <c:v>16899100</c:v>
                </c:pt>
                <c:pt idx="1245">
                  <c:v>14882400</c:v>
                </c:pt>
                <c:pt idx="1246">
                  <c:v>17644100</c:v>
                </c:pt>
                <c:pt idx="1247">
                  <c:v>29749100</c:v>
                </c:pt>
                <c:pt idx="1248">
                  <c:v>53971000</c:v>
                </c:pt>
                <c:pt idx="1249">
                  <c:v>24230400</c:v>
                </c:pt>
                <c:pt idx="1250">
                  <c:v>19672300</c:v>
                </c:pt>
                <c:pt idx="1251">
                  <c:v>17626000</c:v>
                </c:pt>
                <c:pt idx="1252">
                  <c:v>26681800</c:v>
                </c:pt>
                <c:pt idx="1253">
                  <c:v>19901800</c:v>
                </c:pt>
                <c:pt idx="1254">
                  <c:v>16891400</c:v>
                </c:pt>
                <c:pt idx="1255">
                  <c:v>24503300</c:v>
                </c:pt>
                <c:pt idx="1256">
                  <c:v>19401200</c:v>
                </c:pt>
                <c:pt idx="1257">
                  <c:v>21477900</c:v>
                </c:pt>
              </c:numCache>
            </c:numRef>
          </c:val>
          <c:extLst>
            <c:ext xmlns:c16="http://schemas.microsoft.com/office/drawing/2014/chart" uri="{C3380CC4-5D6E-409C-BE32-E72D297353CC}">
              <c16:uniqueId val="{00000000-AA6B-412C-B380-FFF6FDD5A6CF}"/>
            </c:ext>
          </c:extLst>
        </c:ser>
        <c:dLbls>
          <c:showLegendKey val="0"/>
          <c:showVal val="0"/>
          <c:showCatName val="0"/>
          <c:showSerName val="0"/>
          <c:showPercent val="0"/>
          <c:showBubbleSize val="0"/>
        </c:dLbls>
        <c:axId val="1312877631"/>
        <c:axId val="1312880127"/>
      </c:areaChart>
      <c:dateAx>
        <c:axId val="1312877631"/>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880127"/>
        <c:crosses val="autoZero"/>
        <c:auto val="1"/>
        <c:lblOffset val="100"/>
        <c:baseTimeUnit val="days"/>
      </c:dateAx>
      <c:valAx>
        <c:axId val="131288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87763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Biểu </a:t>
            </a:r>
            <a:r>
              <a:rPr lang="vi-VN" sz="1400" b="0" i="0" u="none" strike="noStrike" baseline="0"/>
              <a:t>đ</a:t>
            </a:r>
            <a:r>
              <a:rPr lang="en-US" sz="1400" b="0" i="0" u="none" strike="noStrike" baseline="0"/>
              <a:t>ồ </a:t>
            </a:r>
            <a:r>
              <a:rPr lang="vi-VN" sz="1400" b="0" i="0" u="none" strike="noStrike" baseline="0"/>
              <a:t>trung bình giá Adjclose và hệ số biến thiên thay đổi theo năm</a:t>
            </a:r>
            <a:endParaRPr lang="en-US"/>
          </a:p>
        </c:rich>
      </c:tx>
      <c:layout>
        <c:manualLayout>
          <c:xMode val="edge"/>
          <c:yMode val="edge"/>
          <c:x val="0.2944002616586539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MSFT!$J$52</c:f>
              <c:strCache>
                <c:ptCount val="1"/>
                <c:pt idx="0">
                  <c:v>Giá trị AdjClose trung bình của từng năm</c:v>
                </c:pt>
              </c:strCache>
            </c:strRef>
          </c:tx>
          <c:spPr>
            <a:solidFill>
              <a:schemeClr val="tx2">
                <a:lumMod val="50000"/>
                <a:lumOff val="50000"/>
              </a:schemeClr>
            </a:solidFill>
            <a:ln>
              <a:noFill/>
            </a:ln>
            <a:effectLst/>
          </c:spPr>
          <c:invertIfNegative val="0"/>
          <c:dLbls>
            <c:delete val="1"/>
          </c:dLbls>
          <c:cat>
            <c:numRef>
              <c:f>SONY!$I$56:$I$61</c:f>
              <c:numCache>
                <c:formatCode>General</c:formatCode>
                <c:ptCount val="6"/>
                <c:pt idx="0">
                  <c:v>2019</c:v>
                </c:pt>
                <c:pt idx="1">
                  <c:v>2020</c:v>
                </c:pt>
                <c:pt idx="2">
                  <c:v>2021</c:v>
                </c:pt>
                <c:pt idx="3">
                  <c:v>2022</c:v>
                </c:pt>
                <c:pt idx="4">
                  <c:v>2023</c:v>
                </c:pt>
                <c:pt idx="5">
                  <c:v>2024</c:v>
                </c:pt>
              </c:numCache>
            </c:numRef>
          </c:cat>
          <c:val>
            <c:numRef>
              <c:f>MSFT!$J$53:$J$58</c:f>
              <c:numCache>
                <c:formatCode>General</c:formatCode>
                <c:ptCount val="6"/>
                <c:pt idx="0">
                  <c:v>146.30902580645161</c:v>
                </c:pt>
                <c:pt idx="1">
                  <c:v>185.92478849206344</c:v>
                </c:pt>
                <c:pt idx="2">
                  <c:v>268.29257290836642</c:v>
                </c:pt>
                <c:pt idx="3">
                  <c:v>263.7495211155379</c:v>
                </c:pt>
                <c:pt idx="4" formatCode="0">
                  <c:v>311.03342880000002</c:v>
                </c:pt>
                <c:pt idx="5">
                  <c:v>417.59062727272692</c:v>
                </c:pt>
              </c:numCache>
            </c:numRef>
          </c:val>
          <c:extLst>
            <c:ext xmlns:c16="http://schemas.microsoft.com/office/drawing/2014/chart" uri="{C3380CC4-5D6E-409C-BE32-E72D297353CC}">
              <c16:uniqueId val="{00000000-5AD2-44F6-810C-A6CD02DE5BBF}"/>
            </c:ext>
          </c:extLst>
        </c:ser>
        <c:dLbls>
          <c:showLegendKey val="0"/>
          <c:showVal val="1"/>
          <c:showCatName val="0"/>
          <c:showSerName val="0"/>
          <c:showPercent val="0"/>
          <c:showBubbleSize val="0"/>
        </c:dLbls>
        <c:gapWidth val="219"/>
        <c:axId val="2118010751"/>
        <c:axId val="1038711887"/>
      </c:barChart>
      <c:lineChart>
        <c:grouping val="standard"/>
        <c:varyColors val="0"/>
        <c:ser>
          <c:idx val="1"/>
          <c:order val="1"/>
          <c:tx>
            <c:strRef>
              <c:f>MSFT!$S$52</c:f>
              <c:strCache>
                <c:ptCount val="1"/>
                <c:pt idx="0">
                  <c:v>Hệ số biến thiên AdjClose</c:v>
                </c:pt>
              </c:strCache>
            </c:strRef>
          </c:tx>
          <c:spPr>
            <a:ln w="28575" cap="rnd">
              <a:solidFill>
                <a:schemeClr val="accent2"/>
              </a:solidFill>
              <a:round/>
            </a:ln>
            <a:effectLst/>
          </c:spPr>
          <c:marker>
            <c:symbol val="none"/>
          </c:marker>
          <c:dLbls>
            <c:delete val="1"/>
          </c:dLbls>
          <c:cat>
            <c:numRef>
              <c:f>MSFT!$I$53:$I$58</c:f>
              <c:numCache>
                <c:formatCode>General</c:formatCode>
                <c:ptCount val="6"/>
                <c:pt idx="0">
                  <c:v>2019</c:v>
                </c:pt>
                <c:pt idx="1">
                  <c:v>2020</c:v>
                </c:pt>
                <c:pt idx="2">
                  <c:v>2021</c:v>
                </c:pt>
                <c:pt idx="3">
                  <c:v>2022</c:v>
                </c:pt>
                <c:pt idx="4">
                  <c:v>2023</c:v>
                </c:pt>
                <c:pt idx="5">
                  <c:v>2024</c:v>
                </c:pt>
              </c:numCache>
            </c:numRef>
          </c:cat>
          <c:val>
            <c:numRef>
              <c:f>MSFT!$S$53:$S$58</c:f>
              <c:numCache>
                <c:formatCode>General</c:formatCode>
                <c:ptCount val="6"/>
                <c:pt idx="0">
                  <c:v>2.1491800597598861E-2</c:v>
                </c:pt>
                <c:pt idx="1">
                  <c:v>0.12157852545442646</c:v>
                </c:pt>
                <c:pt idx="2">
                  <c:v>0.13587689510610465</c:v>
                </c:pt>
                <c:pt idx="3">
                  <c:v>9.3492378913182489E-2</c:v>
                </c:pt>
                <c:pt idx="4">
                  <c:v>0.13276450883273774</c:v>
                </c:pt>
                <c:pt idx="5">
                  <c:v>4.3259669092059874E-2</c:v>
                </c:pt>
              </c:numCache>
            </c:numRef>
          </c:val>
          <c:smooth val="0"/>
          <c:extLst>
            <c:ext xmlns:c16="http://schemas.microsoft.com/office/drawing/2014/chart" uri="{C3380CC4-5D6E-409C-BE32-E72D297353CC}">
              <c16:uniqueId val="{00000001-5AD2-44F6-810C-A6CD02DE5BBF}"/>
            </c:ext>
          </c:extLst>
        </c:ser>
        <c:dLbls>
          <c:showLegendKey val="0"/>
          <c:showVal val="1"/>
          <c:showCatName val="0"/>
          <c:showSerName val="0"/>
          <c:showPercent val="0"/>
          <c:showBubbleSize val="0"/>
        </c:dLbls>
        <c:marker val="1"/>
        <c:smooth val="0"/>
        <c:axId val="1783706175"/>
        <c:axId val="1038721807"/>
      </c:lineChart>
      <c:catAx>
        <c:axId val="211801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711887"/>
        <c:crosses val="autoZero"/>
        <c:auto val="1"/>
        <c:lblAlgn val="ctr"/>
        <c:lblOffset val="100"/>
        <c:noMultiLvlLbl val="0"/>
      </c:catAx>
      <c:valAx>
        <c:axId val="1038711887"/>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010751"/>
        <c:crosses val="autoZero"/>
        <c:crossBetween val="between"/>
      </c:valAx>
      <c:valAx>
        <c:axId val="103872180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06175"/>
        <c:crosses val="max"/>
        <c:crossBetween val="between"/>
      </c:valAx>
      <c:catAx>
        <c:axId val="1783706175"/>
        <c:scaling>
          <c:orientation val="minMax"/>
        </c:scaling>
        <c:delete val="1"/>
        <c:axPos val="b"/>
        <c:numFmt formatCode="General" sourceLinked="1"/>
        <c:majorTickMark val="out"/>
        <c:minorTickMark val="none"/>
        <c:tickLblPos val="nextTo"/>
        <c:crossAx val="10387218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baseline="0"/>
              <a:t>Biểu đồ tổng giá trị AdjClose mức tăng trưởng thay đổi theo năm</a:t>
            </a:r>
            <a:r>
              <a:rPr lang="en-US" sz="1400" b="0" i="0" u="none" strike="noStrike" baseline="0"/>
              <a:t> của MSFT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MSFT!$L$52</c:f>
              <c:strCache>
                <c:ptCount val="1"/>
                <c:pt idx="0">
                  <c:v>Tổng giá Adj Close</c:v>
                </c:pt>
              </c:strCache>
            </c:strRef>
          </c:tx>
          <c:spPr>
            <a:solidFill>
              <a:schemeClr val="tx2">
                <a:lumMod val="50000"/>
                <a:lumOff val="50000"/>
              </a:schemeClr>
            </a:solidFill>
            <a:ln>
              <a:noFill/>
            </a:ln>
            <a:effectLst/>
          </c:spPr>
          <c:invertIfNegative val="0"/>
          <c:cat>
            <c:numRef>
              <c:f>MSFT!$I$53:$I$58</c:f>
              <c:numCache>
                <c:formatCode>General</c:formatCode>
                <c:ptCount val="6"/>
                <c:pt idx="0">
                  <c:v>2019</c:v>
                </c:pt>
                <c:pt idx="1">
                  <c:v>2020</c:v>
                </c:pt>
                <c:pt idx="2">
                  <c:v>2021</c:v>
                </c:pt>
                <c:pt idx="3">
                  <c:v>2022</c:v>
                </c:pt>
                <c:pt idx="4">
                  <c:v>2023</c:v>
                </c:pt>
                <c:pt idx="5">
                  <c:v>2024</c:v>
                </c:pt>
              </c:numCache>
            </c:numRef>
          </c:cat>
          <c:val>
            <c:numRef>
              <c:f>MSFT!$L$53:$L$58</c:f>
              <c:numCache>
                <c:formatCode>General</c:formatCode>
                <c:ptCount val="6"/>
                <c:pt idx="0">
                  <c:v>4535.5798000000004</c:v>
                </c:pt>
                <c:pt idx="1">
                  <c:v>46853.046699999984</c:v>
                </c:pt>
                <c:pt idx="2">
                  <c:v>67341.435799999977</c:v>
                </c:pt>
                <c:pt idx="3">
                  <c:v>66201.12980000001</c:v>
                </c:pt>
                <c:pt idx="4">
                  <c:v>77758.357200000013</c:v>
                </c:pt>
                <c:pt idx="5">
                  <c:v>91869.937999999922</c:v>
                </c:pt>
              </c:numCache>
            </c:numRef>
          </c:val>
          <c:extLst>
            <c:ext xmlns:c16="http://schemas.microsoft.com/office/drawing/2014/chart" uri="{C3380CC4-5D6E-409C-BE32-E72D297353CC}">
              <c16:uniqueId val="{00000000-6481-464C-A1B2-0FCBDCBE9DF9}"/>
            </c:ext>
          </c:extLst>
        </c:ser>
        <c:dLbls>
          <c:showLegendKey val="0"/>
          <c:showVal val="0"/>
          <c:showCatName val="0"/>
          <c:showSerName val="0"/>
          <c:showPercent val="0"/>
          <c:showBubbleSize val="0"/>
        </c:dLbls>
        <c:gapWidth val="219"/>
        <c:axId val="1058190415"/>
        <c:axId val="1071826399"/>
      </c:barChart>
      <c:lineChart>
        <c:grouping val="standard"/>
        <c:varyColors val="0"/>
        <c:ser>
          <c:idx val="1"/>
          <c:order val="1"/>
          <c:tx>
            <c:strRef>
              <c:f>MSFT!$Q$52</c:f>
              <c:strCache>
                <c:ptCount val="1"/>
                <c:pt idx="0">
                  <c:v>Mức tăng trưởng AdjClose</c:v>
                </c:pt>
              </c:strCache>
            </c:strRef>
          </c:tx>
          <c:spPr>
            <a:ln w="28575" cap="rnd">
              <a:solidFill>
                <a:schemeClr val="accent2"/>
              </a:solidFill>
              <a:round/>
            </a:ln>
            <a:effectLst/>
          </c:spPr>
          <c:marker>
            <c:symbol val="none"/>
          </c:marker>
          <c:cat>
            <c:numRef>
              <c:f>MSFT!$I$53:$I$58</c:f>
              <c:numCache>
                <c:formatCode>General</c:formatCode>
                <c:ptCount val="6"/>
                <c:pt idx="0">
                  <c:v>2019</c:v>
                </c:pt>
                <c:pt idx="1">
                  <c:v>2020</c:v>
                </c:pt>
                <c:pt idx="2">
                  <c:v>2021</c:v>
                </c:pt>
                <c:pt idx="3">
                  <c:v>2022</c:v>
                </c:pt>
                <c:pt idx="4">
                  <c:v>2023</c:v>
                </c:pt>
                <c:pt idx="5">
                  <c:v>2024</c:v>
                </c:pt>
              </c:numCache>
            </c:numRef>
          </c:cat>
          <c:val>
            <c:numRef>
              <c:f>MSFT!$Q$53:$Q$58</c:f>
              <c:numCache>
                <c:formatCode>0%</c:formatCode>
                <c:ptCount val="6"/>
                <c:pt idx="0">
                  <c:v>#N/A</c:v>
                </c:pt>
                <c:pt idx="1">
                  <c:v>0</c:v>
                </c:pt>
                <c:pt idx="2" formatCode="0.0%">
                  <c:v>0.43729043345221774</c:v>
                </c:pt>
                <c:pt idx="3" formatCode="0.0%">
                  <c:v>-1.6933199989774619E-2</c:v>
                </c:pt>
                <c:pt idx="4" formatCode="0.0%">
                  <c:v>0.1745774948994904</c:v>
                </c:pt>
                <c:pt idx="5" formatCode="0.0%">
                  <c:v>0.18147992457844656</c:v>
                </c:pt>
              </c:numCache>
            </c:numRef>
          </c:val>
          <c:smooth val="0"/>
          <c:extLst>
            <c:ext xmlns:c16="http://schemas.microsoft.com/office/drawing/2014/chart" uri="{C3380CC4-5D6E-409C-BE32-E72D297353CC}">
              <c16:uniqueId val="{00000001-6481-464C-A1B2-0FCBDCBE9DF9}"/>
            </c:ext>
          </c:extLst>
        </c:ser>
        <c:dLbls>
          <c:showLegendKey val="0"/>
          <c:showVal val="0"/>
          <c:showCatName val="0"/>
          <c:showSerName val="0"/>
          <c:showPercent val="0"/>
          <c:showBubbleSize val="0"/>
        </c:dLbls>
        <c:marker val="1"/>
        <c:smooth val="0"/>
        <c:axId val="1058201455"/>
        <c:axId val="1038712879"/>
      </c:lineChart>
      <c:catAx>
        <c:axId val="105819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26399"/>
        <c:crosses val="autoZero"/>
        <c:auto val="1"/>
        <c:lblAlgn val="ctr"/>
        <c:lblOffset val="100"/>
        <c:noMultiLvlLbl val="0"/>
      </c:catAx>
      <c:valAx>
        <c:axId val="1071826399"/>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58190415"/>
        <c:crosses val="autoZero"/>
        <c:crossBetween val="between"/>
      </c:valAx>
      <c:valAx>
        <c:axId val="103871287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01455"/>
        <c:crosses val="max"/>
        <c:crossBetween val="between"/>
      </c:valAx>
      <c:catAx>
        <c:axId val="1058201455"/>
        <c:scaling>
          <c:orientation val="minMax"/>
        </c:scaling>
        <c:delete val="1"/>
        <c:axPos val="b"/>
        <c:numFmt formatCode="General" sourceLinked="1"/>
        <c:majorTickMark val="out"/>
        <c:minorTickMark val="none"/>
        <c:tickLblPos val="nextTo"/>
        <c:crossAx val="10387128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kern="1200" spc="0" baseline="0">
                <a:solidFill>
                  <a:sysClr val="windowText" lastClr="000000">
                    <a:lumMod val="65000"/>
                    <a:lumOff val="35000"/>
                  </a:sysClr>
                </a:solidFill>
              </a:rPr>
              <a:t>Biểu đồ trung bình lượng giao dịch và hệ số biến thiên thay đổi theo năm</a:t>
            </a:r>
            <a:r>
              <a:rPr lang="en-US" sz="1400" b="0" i="0" u="none" strike="noStrike" kern="1200" spc="0" baseline="0">
                <a:solidFill>
                  <a:sysClr val="windowText" lastClr="000000">
                    <a:lumMod val="65000"/>
                    <a:lumOff val="35000"/>
                  </a:sysClr>
                </a:solidFill>
              </a:rPr>
              <a:t> của MSFT</a:t>
            </a:r>
          </a:p>
        </c:rich>
      </c:tx>
      <c:layout>
        <c:manualLayout>
          <c:xMode val="edge"/>
          <c:yMode val="edge"/>
          <c:x val="0.1131635594107695"/>
          <c:y val="2.8236465950601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9550747560028"/>
          <c:y val="0.23668670062183808"/>
          <c:w val="0.49017417057457302"/>
          <c:h val="0.65414066168022134"/>
        </c:manualLayout>
      </c:layout>
      <c:barChart>
        <c:barDir val="col"/>
        <c:grouping val="clustered"/>
        <c:varyColors val="0"/>
        <c:ser>
          <c:idx val="0"/>
          <c:order val="0"/>
          <c:tx>
            <c:strRef>
              <c:f>MSFT!$J$60</c:f>
              <c:strCache>
                <c:ptCount val="1"/>
                <c:pt idx="0">
                  <c:v>Volume trung bình của từng năm</c:v>
                </c:pt>
              </c:strCache>
            </c:strRef>
          </c:tx>
          <c:spPr>
            <a:solidFill>
              <a:schemeClr val="tx2">
                <a:lumMod val="50000"/>
                <a:lumOff val="50000"/>
              </a:schemeClr>
            </a:solidFill>
            <a:ln>
              <a:noFill/>
            </a:ln>
            <a:effectLst/>
          </c:spPr>
          <c:invertIfNegative val="0"/>
          <c:cat>
            <c:numRef>
              <c:f>SONY!$I$64:$I$69</c:f>
              <c:numCache>
                <c:formatCode>General</c:formatCode>
                <c:ptCount val="6"/>
                <c:pt idx="0">
                  <c:v>2019</c:v>
                </c:pt>
                <c:pt idx="1">
                  <c:v>2020</c:v>
                </c:pt>
                <c:pt idx="2">
                  <c:v>2021</c:v>
                </c:pt>
                <c:pt idx="3">
                  <c:v>2022</c:v>
                </c:pt>
                <c:pt idx="4">
                  <c:v>2023</c:v>
                </c:pt>
                <c:pt idx="5">
                  <c:v>2024</c:v>
                </c:pt>
              </c:numCache>
            </c:numRef>
          </c:cat>
          <c:val>
            <c:numRef>
              <c:f>MSFT!$J$61:$J$66</c:f>
              <c:numCache>
                <c:formatCode>General</c:formatCode>
                <c:ptCount val="6"/>
                <c:pt idx="0">
                  <c:v>21128919.35483871</c:v>
                </c:pt>
                <c:pt idx="1">
                  <c:v>37725931.746031746</c:v>
                </c:pt>
                <c:pt idx="2">
                  <c:v>26044933.864541832</c:v>
                </c:pt>
                <c:pt idx="3">
                  <c:v>31219321.513944224</c:v>
                </c:pt>
                <c:pt idx="4" formatCode="0">
                  <c:v>27675559.600000001</c:v>
                </c:pt>
                <c:pt idx="5">
                  <c:v>20437703.636363637</c:v>
                </c:pt>
              </c:numCache>
            </c:numRef>
          </c:val>
          <c:extLst>
            <c:ext xmlns:c16="http://schemas.microsoft.com/office/drawing/2014/chart" uri="{C3380CC4-5D6E-409C-BE32-E72D297353CC}">
              <c16:uniqueId val="{00000000-AC4B-4F36-8C9C-504F0F5FA5E1}"/>
            </c:ext>
          </c:extLst>
        </c:ser>
        <c:dLbls>
          <c:showLegendKey val="0"/>
          <c:showVal val="0"/>
          <c:showCatName val="0"/>
          <c:showSerName val="0"/>
          <c:showPercent val="0"/>
          <c:showBubbleSize val="0"/>
        </c:dLbls>
        <c:gapWidth val="219"/>
        <c:axId val="2117984351"/>
        <c:axId val="1063773343"/>
      </c:barChart>
      <c:lineChart>
        <c:grouping val="standard"/>
        <c:varyColors val="0"/>
        <c:ser>
          <c:idx val="1"/>
          <c:order val="1"/>
          <c:tx>
            <c:strRef>
              <c:f>MSFT!$S$60</c:f>
              <c:strCache>
                <c:ptCount val="1"/>
                <c:pt idx="0">
                  <c:v>Hệ số biến thiên Volume</c:v>
                </c:pt>
              </c:strCache>
            </c:strRef>
          </c:tx>
          <c:spPr>
            <a:ln w="28575" cap="rnd">
              <a:solidFill>
                <a:schemeClr val="accent2"/>
              </a:solidFill>
              <a:round/>
            </a:ln>
            <a:effectLst/>
          </c:spPr>
          <c:marker>
            <c:symbol val="none"/>
          </c:marker>
          <c:cat>
            <c:numRef>
              <c:f>MSFT!$I$61:$I$66</c:f>
              <c:numCache>
                <c:formatCode>General</c:formatCode>
                <c:ptCount val="6"/>
                <c:pt idx="0">
                  <c:v>2019</c:v>
                </c:pt>
                <c:pt idx="1">
                  <c:v>2020</c:v>
                </c:pt>
                <c:pt idx="2">
                  <c:v>2021</c:v>
                </c:pt>
                <c:pt idx="3">
                  <c:v>2022</c:v>
                </c:pt>
                <c:pt idx="4">
                  <c:v>2023</c:v>
                </c:pt>
                <c:pt idx="5">
                  <c:v>2024</c:v>
                </c:pt>
              </c:numCache>
            </c:numRef>
          </c:cat>
          <c:val>
            <c:numRef>
              <c:f>MSFT!$S$61:$S$66</c:f>
              <c:numCache>
                <c:formatCode>General</c:formatCode>
                <c:ptCount val="6"/>
                <c:pt idx="0">
                  <c:v>0.3556037335389059</c:v>
                </c:pt>
                <c:pt idx="1">
                  <c:v>0.44812426600661154</c:v>
                </c:pt>
                <c:pt idx="2">
                  <c:v>0.31103451835157675</c:v>
                </c:pt>
                <c:pt idx="3">
                  <c:v>0.36784505739323942</c:v>
                </c:pt>
                <c:pt idx="4">
                  <c:v>0.3844632116160272</c:v>
                </c:pt>
                <c:pt idx="5">
                  <c:v>0.34642695372131832</c:v>
                </c:pt>
              </c:numCache>
            </c:numRef>
          </c:val>
          <c:smooth val="0"/>
          <c:extLst>
            <c:ext xmlns:c16="http://schemas.microsoft.com/office/drawing/2014/chart" uri="{C3380CC4-5D6E-409C-BE32-E72D297353CC}">
              <c16:uniqueId val="{00000001-AC4B-4F36-8C9C-504F0F5FA5E1}"/>
            </c:ext>
          </c:extLst>
        </c:ser>
        <c:dLbls>
          <c:showLegendKey val="0"/>
          <c:showVal val="0"/>
          <c:showCatName val="0"/>
          <c:showSerName val="0"/>
          <c:showPercent val="0"/>
          <c:showBubbleSize val="0"/>
        </c:dLbls>
        <c:marker val="1"/>
        <c:smooth val="0"/>
        <c:axId val="1058212015"/>
        <c:axId val="1038731727"/>
      </c:lineChart>
      <c:catAx>
        <c:axId val="211798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73343"/>
        <c:crosses val="autoZero"/>
        <c:auto val="1"/>
        <c:lblAlgn val="ctr"/>
        <c:lblOffset val="100"/>
        <c:noMultiLvlLbl val="0"/>
      </c:catAx>
      <c:valAx>
        <c:axId val="1063773343"/>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984351"/>
        <c:crosses val="autoZero"/>
        <c:crossBetween val="between"/>
      </c:valAx>
      <c:valAx>
        <c:axId val="103873172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12015"/>
        <c:crosses val="max"/>
        <c:crossBetween val="between"/>
      </c:valAx>
      <c:catAx>
        <c:axId val="1058212015"/>
        <c:scaling>
          <c:orientation val="minMax"/>
        </c:scaling>
        <c:delete val="1"/>
        <c:axPos val="b"/>
        <c:numFmt formatCode="General" sourceLinked="1"/>
        <c:majorTickMark val="out"/>
        <c:minorTickMark val="none"/>
        <c:tickLblPos val="nextTo"/>
        <c:crossAx val="1038731727"/>
        <c:crosses val="autoZero"/>
        <c:auto val="1"/>
        <c:lblAlgn val="ctr"/>
        <c:lblOffset val="100"/>
        <c:noMultiLvlLbl val="0"/>
      </c:catAx>
      <c:spPr>
        <a:noFill/>
        <a:ln>
          <a:noFill/>
        </a:ln>
        <a:effectLst/>
      </c:spPr>
    </c:plotArea>
    <c:legend>
      <c:legendPos val="r"/>
      <c:layout>
        <c:manualLayout>
          <c:xMode val="edge"/>
          <c:yMode val="edge"/>
          <c:x val="0.78588954959026103"/>
          <c:y val="0.45159743544706626"/>
          <c:w val="0.19731308243826362"/>
          <c:h val="0.229422397520527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kern="1200" spc="0" baseline="0">
                <a:solidFill>
                  <a:sysClr val="windowText" lastClr="000000">
                    <a:lumMod val="65000"/>
                    <a:lumOff val="35000"/>
                  </a:sysClr>
                </a:solidFill>
              </a:rPr>
              <a:t>Biểu đồ tổng số lượng giao dịch mức tăng trưởng thay đổi theo năm</a:t>
            </a:r>
            <a:r>
              <a:rPr lang="en-US" sz="1400" b="0" i="0" u="none" strike="noStrike" kern="1200" spc="0" baseline="0">
                <a:solidFill>
                  <a:sysClr val="windowText" lastClr="000000">
                    <a:lumMod val="65000"/>
                    <a:lumOff val="35000"/>
                  </a:sysClr>
                </a:solidFill>
              </a:rPr>
              <a:t> của MSFT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956758530183727"/>
          <c:y val="0.23268290411866158"/>
          <c:w val="0.45796113435228342"/>
          <c:h val="0.65991768907726289"/>
        </c:manualLayout>
      </c:layout>
      <c:barChart>
        <c:barDir val="col"/>
        <c:grouping val="clustered"/>
        <c:varyColors val="0"/>
        <c:ser>
          <c:idx val="0"/>
          <c:order val="0"/>
          <c:tx>
            <c:strRef>
              <c:f>MSFT!$L$60</c:f>
              <c:strCache>
                <c:ptCount val="1"/>
                <c:pt idx="0">
                  <c:v>Tổng giao dịch</c:v>
                </c:pt>
              </c:strCache>
            </c:strRef>
          </c:tx>
          <c:spPr>
            <a:solidFill>
              <a:schemeClr val="tx2">
                <a:lumMod val="50000"/>
                <a:lumOff val="50000"/>
              </a:schemeClr>
            </a:solidFill>
            <a:ln>
              <a:noFill/>
            </a:ln>
            <a:effectLst/>
          </c:spPr>
          <c:invertIfNegative val="0"/>
          <c:cat>
            <c:numRef>
              <c:f>MSFT!$I$61:$I$66</c:f>
              <c:numCache>
                <c:formatCode>General</c:formatCode>
                <c:ptCount val="6"/>
                <c:pt idx="0">
                  <c:v>2019</c:v>
                </c:pt>
                <c:pt idx="1">
                  <c:v>2020</c:v>
                </c:pt>
                <c:pt idx="2">
                  <c:v>2021</c:v>
                </c:pt>
                <c:pt idx="3">
                  <c:v>2022</c:v>
                </c:pt>
                <c:pt idx="4">
                  <c:v>2023</c:v>
                </c:pt>
                <c:pt idx="5">
                  <c:v>2024</c:v>
                </c:pt>
              </c:numCache>
            </c:numRef>
          </c:cat>
          <c:val>
            <c:numRef>
              <c:f>MSFT!$L$61:$L$66</c:f>
              <c:numCache>
                <c:formatCode>General</c:formatCode>
                <c:ptCount val="6"/>
                <c:pt idx="0">
                  <c:v>654996500</c:v>
                </c:pt>
                <c:pt idx="1">
                  <c:v>9506934800</c:v>
                </c:pt>
                <c:pt idx="2">
                  <c:v>6537278400</c:v>
                </c:pt>
                <c:pt idx="3">
                  <c:v>7836049700</c:v>
                </c:pt>
                <c:pt idx="4">
                  <c:v>6918889900</c:v>
                </c:pt>
                <c:pt idx="5">
                  <c:v>4496294800</c:v>
                </c:pt>
              </c:numCache>
            </c:numRef>
          </c:val>
          <c:extLst>
            <c:ext xmlns:c16="http://schemas.microsoft.com/office/drawing/2014/chart" uri="{C3380CC4-5D6E-409C-BE32-E72D297353CC}">
              <c16:uniqueId val="{00000000-49C4-46BD-BC6A-910E06D8E347}"/>
            </c:ext>
          </c:extLst>
        </c:ser>
        <c:dLbls>
          <c:showLegendKey val="0"/>
          <c:showVal val="0"/>
          <c:showCatName val="0"/>
          <c:showSerName val="0"/>
          <c:showPercent val="0"/>
          <c:showBubbleSize val="0"/>
        </c:dLbls>
        <c:gapWidth val="219"/>
        <c:overlap val="-27"/>
        <c:axId val="1058205295"/>
        <c:axId val="1063754991"/>
      </c:barChart>
      <c:lineChart>
        <c:grouping val="standard"/>
        <c:varyColors val="0"/>
        <c:ser>
          <c:idx val="1"/>
          <c:order val="1"/>
          <c:tx>
            <c:strRef>
              <c:f>MSFT!$Q$60</c:f>
              <c:strCache>
                <c:ptCount val="1"/>
                <c:pt idx="0">
                  <c:v>Mức tăng trưởng Volume</c:v>
                </c:pt>
              </c:strCache>
            </c:strRef>
          </c:tx>
          <c:spPr>
            <a:ln w="28575" cap="rnd">
              <a:solidFill>
                <a:schemeClr val="accent2"/>
              </a:solidFill>
              <a:round/>
            </a:ln>
            <a:effectLst/>
          </c:spPr>
          <c:marker>
            <c:symbol val="none"/>
          </c:marker>
          <c:cat>
            <c:numRef>
              <c:f>MSFT!$I$61:$I$66</c:f>
              <c:numCache>
                <c:formatCode>General</c:formatCode>
                <c:ptCount val="6"/>
                <c:pt idx="0">
                  <c:v>2019</c:v>
                </c:pt>
                <c:pt idx="1">
                  <c:v>2020</c:v>
                </c:pt>
                <c:pt idx="2">
                  <c:v>2021</c:v>
                </c:pt>
                <c:pt idx="3">
                  <c:v>2022</c:v>
                </c:pt>
                <c:pt idx="4">
                  <c:v>2023</c:v>
                </c:pt>
                <c:pt idx="5">
                  <c:v>2024</c:v>
                </c:pt>
              </c:numCache>
            </c:numRef>
          </c:cat>
          <c:val>
            <c:numRef>
              <c:f>MSFT!$Q$61:$Q$66</c:f>
              <c:numCache>
                <c:formatCode>0%</c:formatCode>
                <c:ptCount val="6"/>
                <c:pt idx="0">
                  <c:v>#N/A</c:v>
                </c:pt>
                <c:pt idx="1">
                  <c:v>0</c:v>
                </c:pt>
                <c:pt idx="2">
                  <c:v>-0.31236738890856808</c:v>
                </c:pt>
                <c:pt idx="3">
                  <c:v>0.19867156032394154</c:v>
                </c:pt>
                <c:pt idx="4">
                  <c:v>-0.1170436425384081</c:v>
                </c:pt>
                <c:pt idx="5">
                  <c:v>-0.35014216659236042</c:v>
                </c:pt>
              </c:numCache>
            </c:numRef>
          </c:val>
          <c:smooth val="0"/>
          <c:extLst>
            <c:ext xmlns:c16="http://schemas.microsoft.com/office/drawing/2014/chart" uri="{C3380CC4-5D6E-409C-BE32-E72D297353CC}">
              <c16:uniqueId val="{00000001-49C4-46BD-BC6A-910E06D8E347}"/>
            </c:ext>
          </c:extLst>
        </c:ser>
        <c:dLbls>
          <c:showLegendKey val="0"/>
          <c:showVal val="0"/>
          <c:showCatName val="0"/>
          <c:showSerName val="0"/>
          <c:showPercent val="0"/>
          <c:showBubbleSize val="0"/>
        </c:dLbls>
        <c:marker val="1"/>
        <c:smooth val="0"/>
        <c:axId val="1058212975"/>
        <c:axId val="1063756479"/>
      </c:lineChart>
      <c:catAx>
        <c:axId val="10582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54991"/>
        <c:crosses val="autoZero"/>
        <c:auto val="1"/>
        <c:lblAlgn val="ctr"/>
        <c:lblOffset val="100"/>
        <c:noMultiLvlLbl val="0"/>
      </c:catAx>
      <c:valAx>
        <c:axId val="1063754991"/>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05295"/>
        <c:crosses val="autoZero"/>
        <c:crossBetween val="between"/>
      </c:valAx>
      <c:valAx>
        <c:axId val="1063756479"/>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12975"/>
        <c:crosses val="max"/>
        <c:crossBetween val="between"/>
      </c:valAx>
      <c:catAx>
        <c:axId val="1058212975"/>
        <c:scaling>
          <c:orientation val="minMax"/>
        </c:scaling>
        <c:delete val="1"/>
        <c:axPos val="b"/>
        <c:numFmt formatCode="General" sourceLinked="1"/>
        <c:majorTickMark val="none"/>
        <c:minorTickMark val="none"/>
        <c:tickLblPos val="nextTo"/>
        <c:crossAx val="1063756479"/>
        <c:crosses val="autoZero"/>
        <c:auto val="1"/>
        <c:lblAlgn val="ctr"/>
        <c:lblOffset val="100"/>
        <c:noMultiLvlLbl val="0"/>
      </c:catAx>
      <c:spPr>
        <a:noFill/>
        <a:ln>
          <a:noFill/>
        </a:ln>
        <a:effectLst/>
      </c:spPr>
    </c:plotArea>
    <c:legend>
      <c:legendPos val="r"/>
      <c:layout>
        <c:manualLayout>
          <c:xMode val="edge"/>
          <c:yMode val="edge"/>
          <c:x val="0.76120822397200349"/>
          <c:y val="0.48479111986001744"/>
          <c:w val="0.22212510936132987"/>
          <c:h val="0.193288130650335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MSFT!$N$244</c:f>
              <c:strCache>
                <c:ptCount val="1"/>
                <c:pt idx="0">
                  <c:v>Autocorrelation</c:v>
                </c:pt>
              </c:strCache>
            </c:strRef>
          </c:tx>
          <c:spPr>
            <a:solidFill>
              <a:schemeClr val="accent1"/>
            </a:solidFill>
            <a:ln>
              <a:noFill/>
            </a:ln>
            <a:effectLst/>
          </c:spPr>
          <c:invertIfNegative val="0"/>
          <c:cat>
            <c:numRef>
              <c:f>MSFT!$M$245:$M$305</c:f>
              <c:numCache>
                <c:formatCode>General</c:formatCode>
                <c:ptCount val="61"/>
                <c:pt idx="0">
                  <c:v>1</c:v>
                </c:pt>
                <c:pt idx="1">
                  <c:v>2</c:v>
                </c:pt>
                <c:pt idx="2">
                  <c:v>3</c:v>
                </c:pt>
                <c:pt idx="3">
                  <c:v>4</c:v>
                </c:pt>
                <c:pt idx="4" formatCode="0">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numCache>
            </c:numRef>
          </c:cat>
          <c:val>
            <c:numRef>
              <c:f>MSFT!$N$245:$N$305</c:f>
              <c:numCache>
                <c:formatCode>0.0000</c:formatCode>
                <c:ptCount val="61"/>
                <c:pt idx="0">
                  <c:v>0.79466611074592308</c:v>
                </c:pt>
                <c:pt idx="1">
                  <c:v>0.75552089158280544</c:v>
                </c:pt>
                <c:pt idx="2">
                  <c:v>0.701976091610097</c:v>
                </c:pt>
                <c:pt idx="3">
                  <c:v>0.59331328153970475</c:v>
                </c:pt>
                <c:pt idx="4">
                  <c:v>0.55067711448484646</c:v>
                </c:pt>
                <c:pt idx="5">
                  <c:v>0.45157503972635471</c:v>
                </c:pt>
                <c:pt idx="6">
                  <c:v>0.36879897168888826</c:v>
                </c:pt>
                <c:pt idx="7">
                  <c:v>0.32849667855217696</c:v>
                </c:pt>
                <c:pt idx="8">
                  <c:v>0.27772453499287109</c:v>
                </c:pt>
                <c:pt idx="9">
                  <c:v>0.19871577025284395</c:v>
                </c:pt>
                <c:pt idx="10">
                  <c:v>0.16567671635401929</c:v>
                </c:pt>
                <c:pt idx="11">
                  <c:v>0.12413801149771769</c:v>
                </c:pt>
                <c:pt idx="12">
                  <c:v>5.6488817911208161E-2</c:v>
                </c:pt>
                <c:pt idx="13">
                  <c:v>5.5877480048664593E-2</c:v>
                </c:pt>
                <c:pt idx="14">
                  <c:v>-1.6445213065885145E-2</c:v>
                </c:pt>
                <c:pt idx="15">
                  <c:v>-4.5403891956022832E-2</c:v>
                </c:pt>
                <c:pt idx="16">
                  <c:v>-5.9693095476033638E-2</c:v>
                </c:pt>
                <c:pt idx="17">
                  <c:v>-9.7468646922886662E-2</c:v>
                </c:pt>
                <c:pt idx="18">
                  <c:v>-8.433268425313302E-2</c:v>
                </c:pt>
                <c:pt idx="19">
                  <c:v>-9.0321365207791021E-2</c:v>
                </c:pt>
                <c:pt idx="20">
                  <c:v>-7.3681465453883599E-2</c:v>
                </c:pt>
                <c:pt idx="21">
                  <c:v>-4.4287697844876996E-2</c:v>
                </c:pt>
                <c:pt idx="22">
                  <c:v>-1.9091495263281039E-2</c:v>
                </c:pt>
                <c:pt idx="23">
                  <c:v>-5.4532071976227045E-3</c:v>
                </c:pt>
                <c:pt idx="24">
                  <c:v>2.2889308893257521E-2</c:v>
                </c:pt>
                <c:pt idx="25">
                  <c:v>7.0748223273648575E-2</c:v>
                </c:pt>
                <c:pt idx="26">
                  <c:v>4.4986197088250843E-2</c:v>
                </c:pt>
                <c:pt idx="27">
                  <c:v>6.4245883566814335E-2</c:v>
                </c:pt>
                <c:pt idx="28">
                  <c:v>8.6862604899614421E-2</c:v>
                </c:pt>
                <c:pt idx="29">
                  <c:v>7.6045833953126904E-2</c:v>
                </c:pt>
                <c:pt idx="30">
                  <c:v>8.3395770740842215E-2</c:v>
                </c:pt>
                <c:pt idx="31">
                  <c:v>4.5940066969865925E-2</c:v>
                </c:pt>
                <c:pt idx="32">
                  <c:v>2.5134833915370036E-2</c:v>
                </c:pt>
                <c:pt idx="33">
                  <c:v>2.3902272295627809E-2</c:v>
                </c:pt>
                <c:pt idx="34">
                  <c:v>-3.3915435062153783E-2</c:v>
                </c:pt>
                <c:pt idx="35">
                  <c:v>-8.900523492899233E-2</c:v>
                </c:pt>
                <c:pt idx="36">
                  <c:v>-0.12384982366384034</c:v>
                </c:pt>
                <c:pt idx="37">
                  <c:v>-0.16603122783397106</c:v>
                </c:pt>
                <c:pt idx="38">
                  <c:v>-0.22404110836622812</c:v>
                </c:pt>
                <c:pt idx="39">
                  <c:v>-0.26257094043796875</c:v>
                </c:pt>
                <c:pt idx="40">
                  <c:v>-0.28578868655960787</c:v>
                </c:pt>
                <c:pt idx="41">
                  <c:v>-0.31302621050797352</c:v>
                </c:pt>
                <c:pt idx="42">
                  <c:v>-0.32241798763125684</c:v>
                </c:pt>
                <c:pt idx="43">
                  <c:v>-0.33778121279851131</c:v>
                </c:pt>
                <c:pt idx="44">
                  <c:v>-0.33529458359274095</c:v>
                </c:pt>
                <c:pt idx="45">
                  <c:v>-0.31273816990739434</c:v>
                </c:pt>
                <c:pt idx="46">
                  <c:v>-0.34048823530724581</c:v>
                </c:pt>
                <c:pt idx="47">
                  <c:v>-0.33248155325129508</c:v>
                </c:pt>
                <c:pt idx="48">
                  <c:v>-0.33155802810918067</c:v>
                </c:pt>
                <c:pt idx="49">
                  <c:v>-0.33171995390815134</c:v>
                </c:pt>
                <c:pt idx="50">
                  <c:v>-0.3194218671503905</c:v>
                </c:pt>
                <c:pt idx="51">
                  <c:v>-0.31043855497938494</c:v>
                </c:pt>
                <c:pt idx="52">
                  <c:v>-0.29674749535155254</c:v>
                </c:pt>
                <c:pt idx="53">
                  <c:v>-0.25300307647948916</c:v>
                </c:pt>
                <c:pt idx="54">
                  <c:v>-0.20651575763113694</c:v>
                </c:pt>
                <c:pt idx="55">
                  <c:v>-0.18389221177300644</c:v>
                </c:pt>
                <c:pt idx="56">
                  <c:v>-0.12684119389638704</c:v>
                </c:pt>
                <c:pt idx="57">
                  <c:v>-8.251107483732241E-2</c:v>
                </c:pt>
                <c:pt idx="58">
                  <c:v>-5.3177137976545906E-2</c:v>
                </c:pt>
                <c:pt idx="59">
                  <c:v>4.3639017998604882E-2</c:v>
                </c:pt>
                <c:pt idx="60">
                  <c:v>0</c:v>
                </c:pt>
              </c:numCache>
            </c:numRef>
          </c:val>
          <c:extLst>
            <c:ext xmlns:c16="http://schemas.microsoft.com/office/drawing/2014/chart" uri="{C3380CC4-5D6E-409C-BE32-E72D297353CC}">
              <c16:uniqueId val="{00000000-F9EA-4434-A2B5-AB8849AF3295}"/>
            </c:ext>
          </c:extLst>
        </c:ser>
        <c:dLbls>
          <c:showLegendKey val="0"/>
          <c:showVal val="0"/>
          <c:showCatName val="0"/>
          <c:showSerName val="0"/>
          <c:showPercent val="0"/>
          <c:showBubbleSize val="0"/>
        </c:dLbls>
        <c:gapWidth val="219"/>
        <c:overlap val="-27"/>
        <c:axId val="1689911520"/>
        <c:axId val="1689923584"/>
      </c:barChart>
      <c:catAx>
        <c:axId val="168991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923584"/>
        <c:crosses val="autoZero"/>
        <c:auto val="1"/>
        <c:lblAlgn val="ctr"/>
        <c:lblOffset val="100"/>
        <c:noMultiLvlLbl val="0"/>
      </c:catAx>
      <c:valAx>
        <c:axId val="1689923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911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[Phantichchungkhoan.xlsx]MSFT!PivotTable10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Biểu</a:t>
            </a:r>
            <a:r>
              <a:rPr lang="en-US" baseline="0"/>
              <a:t> đồ tổng giá giao dịch theo quý</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MSFT!$J$126:$J$127</c:f>
              <c:strCache>
                <c:ptCount val="1"/>
                <c:pt idx="0">
                  <c:v>Qtr1</c:v>
                </c:pt>
              </c:strCache>
            </c:strRef>
          </c:tx>
          <c:spPr>
            <a:ln w="28575" cap="rnd">
              <a:solidFill>
                <a:schemeClr val="accent1"/>
              </a:solidFill>
              <a:round/>
            </a:ln>
            <a:effectLst/>
          </c:spPr>
          <c:marker>
            <c:symbol val="none"/>
          </c:marker>
          <c:cat>
            <c:strRef>
              <c:f>MSFT!$I$128:$I$134</c:f>
              <c:strCache>
                <c:ptCount val="6"/>
                <c:pt idx="0">
                  <c:v>2019</c:v>
                </c:pt>
                <c:pt idx="1">
                  <c:v>2020</c:v>
                </c:pt>
                <c:pt idx="2">
                  <c:v>2021</c:v>
                </c:pt>
                <c:pt idx="3">
                  <c:v>2022</c:v>
                </c:pt>
                <c:pt idx="4">
                  <c:v>2023</c:v>
                </c:pt>
                <c:pt idx="5">
                  <c:v>2024</c:v>
                </c:pt>
              </c:strCache>
            </c:strRef>
          </c:cat>
          <c:val>
            <c:numRef>
              <c:f>MSFT!$J$128:$J$134</c:f>
              <c:numCache>
                <c:formatCode>General</c:formatCode>
                <c:ptCount val="6"/>
                <c:pt idx="1">
                  <c:v>157.80790645161287</c:v>
                </c:pt>
                <c:pt idx="2">
                  <c:v>224.99084262295091</c:v>
                </c:pt>
                <c:pt idx="3">
                  <c:v>294.13312580645163</c:v>
                </c:pt>
                <c:pt idx="4">
                  <c:v>251.79944999999992</c:v>
                </c:pt>
                <c:pt idx="5">
                  <c:v>403.00769672131145</c:v>
                </c:pt>
              </c:numCache>
            </c:numRef>
          </c:val>
          <c:smooth val="0"/>
          <c:extLst>
            <c:ext xmlns:c16="http://schemas.microsoft.com/office/drawing/2014/chart" uri="{C3380CC4-5D6E-409C-BE32-E72D297353CC}">
              <c16:uniqueId val="{00000002-7327-40CC-B4FB-C23EE5FAE7EA}"/>
            </c:ext>
          </c:extLst>
        </c:ser>
        <c:ser>
          <c:idx val="1"/>
          <c:order val="1"/>
          <c:tx>
            <c:strRef>
              <c:f>MSFT!$K$126:$K$127</c:f>
              <c:strCache>
                <c:ptCount val="1"/>
                <c:pt idx="0">
                  <c:v>Qtr2</c:v>
                </c:pt>
              </c:strCache>
            </c:strRef>
          </c:tx>
          <c:spPr>
            <a:ln w="28575" cap="rnd">
              <a:solidFill>
                <a:schemeClr val="accent2"/>
              </a:solidFill>
              <a:round/>
            </a:ln>
            <a:effectLst/>
          </c:spPr>
          <c:marker>
            <c:symbol val="none"/>
          </c:marker>
          <c:cat>
            <c:strRef>
              <c:f>MSFT!$I$128:$I$134</c:f>
              <c:strCache>
                <c:ptCount val="6"/>
                <c:pt idx="0">
                  <c:v>2019</c:v>
                </c:pt>
                <c:pt idx="1">
                  <c:v>2020</c:v>
                </c:pt>
                <c:pt idx="2">
                  <c:v>2021</c:v>
                </c:pt>
                <c:pt idx="3">
                  <c:v>2022</c:v>
                </c:pt>
                <c:pt idx="4">
                  <c:v>2023</c:v>
                </c:pt>
                <c:pt idx="5">
                  <c:v>2024</c:v>
                </c:pt>
              </c:strCache>
            </c:strRef>
          </c:cat>
          <c:val>
            <c:numRef>
              <c:f>MSFT!$K$128:$K$134</c:f>
              <c:numCache>
                <c:formatCode>General</c:formatCode>
                <c:ptCount val="6"/>
                <c:pt idx="1">
                  <c:v>174.68318888888894</c:v>
                </c:pt>
                <c:pt idx="2">
                  <c:v>247.02959365079363</c:v>
                </c:pt>
                <c:pt idx="3">
                  <c:v>265.90681612903228</c:v>
                </c:pt>
                <c:pt idx="4">
                  <c:v>310.09588709677433</c:v>
                </c:pt>
                <c:pt idx="5">
                  <c:v>421.18364920634923</c:v>
                </c:pt>
              </c:numCache>
            </c:numRef>
          </c:val>
          <c:smooth val="0"/>
          <c:extLst>
            <c:ext xmlns:c16="http://schemas.microsoft.com/office/drawing/2014/chart" uri="{C3380CC4-5D6E-409C-BE32-E72D297353CC}">
              <c16:uniqueId val="{00000004-7327-40CC-B4FB-C23EE5FAE7EA}"/>
            </c:ext>
          </c:extLst>
        </c:ser>
        <c:ser>
          <c:idx val="2"/>
          <c:order val="2"/>
          <c:tx>
            <c:strRef>
              <c:f>MSFT!$L$126:$L$127</c:f>
              <c:strCache>
                <c:ptCount val="1"/>
                <c:pt idx="0">
                  <c:v>Qtr3</c:v>
                </c:pt>
              </c:strCache>
            </c:strRef>
          </c:tx>
          <c:spPr>
            <a:ln w="28575" cap="rnd">
              <a:solidFill>
                <a:schemeClr val="accent3"/>
              </a:solidFill>
              <a:round/>
            </a:ln>
            <a:effectLst/>
          </c:spPr>
          <c:marker>
            <c:symbol val="none"/>
          </c:marker>
          <c:cat>
            <c:strRef>
              <c:f>MSFT!$I$128:$I$134</c:f>
              <c:strCache>
                <c:ptCount val="6"/>
                <c:pt idx="0">
                  <c:v>2019</c:v>
                </c:pt>
                <c:pt idx="1">
                  <c:v>2020</c:v>
                </c:pt>
                <c:pt idx="2">
                  <c:v>2021</c:v>
                </c:pt>
                <c:pt idx="3">
                  <c:v>2022</c:v>
                </c:pt>
                <c:pt idx="4">
                  <c:v>2023</c:v>
                </c:pt>
                <c:pt idx="5">
                  <c:v>2024</c:v>
                </c:pt>
              </c:strCache>
            </c:strRef>
          </c:cat>
          <c:val>
            <c:numRef>
              <c:f>MSFT!$L$128:$L$134</c:f>
              <c:numCache>
                <c:formatCode>General</c:formatCode>
                <c:ptCount val="6"/>
                <c:pt idx="1">
                  <c:v>202.63932656249997</c:v>
                </c:pt>
                <c:pt idx="2">
                  <c:v>283.3709453125</c:v>
                </c:pt>
                <c:pt idx="3">
                  <c:v>259.29262187500001</c:v>
                </c:pt>
                <c:pt idx="4">
                  <c:v>327.63417142857134</c:v>
                </c:pt>
                <c:pt idx="5">
                  <c:v>427.07591562500005</c:v>
                </c:pt>
              </c:numCache>
            </c:numRef>
          </c:val>
          <c:smooth val="0"/>
          <c:extLst>
            <c:ext xmlns:c16="http://schemas.microsoft.com/office/drawing/2014/chart" uri="{C3380CC4-5D6E-409C-BE32-E72D297353CC}">
              <c16:uniqueId val="{00000006-7327-40CC-B4FB-C23EE5FAE7EA}"/>
            </c:ext>
          </c:extLst>
        </c:ser>
        <c:ser>
          <c:idx val="3"/>
          <c:order val="3"/>
          <c:tx>
            <c:strRef>
              <c:f>MSFT!$M$126:$M$127</c:f>
              <c:strCache>
                <c:ptCount val="1"/>
                <c:pt idx="0">
                  <c:v>Qtr4</c:v>
                </c:pt>
              </c:strCache>
            </c:strRef>
          </c:tx>
          <c:spPr>
            <a:ln w="28575" cap="rnd">
              <a:solidFill>
                <a:schemeClr val="accent4"/>
              </a:solidFill>
              <a:round/>
            </a:ln>
            <a:effectLst/>
          </c:spPr>
          <c:marker>
            <c:symbol val="none"/>
          </c:marker>
          <c:cat>
            <c:strRef>
              <c:f>MSFT!$I$128:$I$134</c:f>
              <c:strCache>
                <c:ptCount val="6"/>
                <c:pt idx="0">
                  <c:v>2019</c:v>
                </c:pt>
                <c:pt idx="1">
                  <c:v>2020</c:v>
                </c:pt>
                <c:pt idx="2">
                  <c:v>2021</c:v>
                </c:pt>
                <c:pt idx="3">
                  <c:v>2022</c:v>
                </c:pt>
                <c:pt idx="4">
                  <c:v>2023</c:v>
                </c:pt>
                <c:pt idx="5">
                  <c:v>2024</c:v>
                </c:pt>
              </c:strCache>
            </c:strRef>
          </c:cat>
          <c:val>
            <c:numRef>
              <c:f>MSFT!$M$128:$M$134</c:f>
              <c:numCache>
                <c:formatCode>General</c:formatCode>
                <c:ptCount val="6"/>
                <c:pt idx="0">
                  <c:v>146.459984375</c:v>
                </c:pt>
                <c:pt idx="1">
                  <c:v>207.97537812500002</c:v>
                </c:pt>
                <c:pt idx="2">
                  <c:v>316.35724531250003</c:v>
                </c:pt>
                <c:pt idx="3">
                  <c:v>236.25278730158726</c:v>
                </c:pt>
                <c:pt idx="4">
                  <c:v>353.64910317460328</c:v>
                </c:pt>
                <c:pt idx="5">
                  <c:v>419.34500000000014</c:v>
                </c:pt>
              </c:numCache>
            </c:numRef>
          </c:val>
          <c:smooth val="0"/>
          <c:extLst>
            <c:ext xmlns:c16="http://schemas.microsoft.com/office/drawing/2014/chart" uri="{C3380CC4-5D6E-409C-BE32-E72D297353CC}">
              <c16:uniqueId val="{00000008-7327-40CC-B4FB-C23EE5FAE7EA}"/>
            </c:ext>
          </c:extLst>
        </c:ser>
        <c:dLbls>
          <c:showLegendKey val="0"/>
          <c:showVal val="0"/>
          <c:showCatName val="0"/>
          <c:showSerName val="0"/>
          <c:showPercent val="0"/>
          <c:showBubbleSize val="0"/>
        </c:dLbls>
        <c:smooth val="0"/>
        <c:axId val="1826885216"/>
        <c:axId val="1826890976"/>
      </c:lineChart>
      <c:catAx>
        <c:axId val="182688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90976"/>
        <c:crosses val="autoZero"/>
        <c:auto val="1"/>
        <c:lblAlgn val="ctr"/>
        <c:lblOffset val="100"/>
        <c:noMultiLvlLbl val="0"/>
      </c:catAx>
      <c:valAx>
        <c:axId val="182689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8521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[Phantichchungkhoan.xlsx]MSFT!PivotTable11</c:name>
    <c:fmtId val="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MSFT!$J$136:$J$137</c:f>
              <c:strCache>
                <c:ptCount val="1"/>
                <c:pt idx="0">
                  <c:v>Qtr1</c:v>
                </c:pt>
              </c:strCache>
            </c:strRef>
          </c:tx>
          <c:spPr>
            <a:ln w="28575" cap="rnd">
              <a:solidFill>
                <a:schemeClr val="accent1"/>
              </a:solidFill>
              <a:round/>
            </a:ln>
            <a:effectLst/>
          </c:spPr>
          <c:marker>
            <c:symbol val="none"/>
          </c:marker>
          <c:cat>
            <c:strRef>
              <c:f>MSFT!$I$138:$I$144</c:f>
              <c:strCache>
                <c:ptCount val="6"/>
                <c:pt idx="0">
                  <c:v>2019</c:v>
                </c:pt>
                <c:pt idx="1">
                  <c:v>2020</c:v>
                </c:pt>
                <c:pt idx="2">
                  <c:v>2021</c:v>
                </c:pt>
                <c:pt idx="3">
                  <c:v>2022</c:v>
                </c:pt>
                <c:pt idx="4">
                  <c:v>2023</c:v>
                </c:pt>
                <c:pt idx="5">
                  <c:v>2024</c:v>
                </c:pt>
              </c:strCache>
            </c:strRef>
          </c:cat>
          <c:val>
            <c:numRef>
              <c:f>MSFT!$J$138:$J$144</c:f>
              <c:numCache>
                <c:formatCode>0.00%</c:formatCode>
                <c:ptCount val="6"/>
                <c:pt idx="2">
                  <c:v>0.42572604682476861</c:v>
                </c:pt>
                <c:pt idx="3">
                  <c:v>0.30731154378301639</c:v>
                </c:pt>
                <c:pt idx="4">
                  <c:v>-0.14392692319296443</c:v>
                </c:pt>
                <c:pt idx="5">
                  <c:v>0.60051063146210837</c:v>
                </c:pt>
              </c:numCache>
            </c:numRef>
          </c:val>
          <c:smooth val="0"/>
          <c:extLst>
            <c:ext xmlns:c16="http://schemas.microsoft.com/office/drawing/2014/chart" uri="{C3380CC4-5D6E-409C-BE32-E72D297353CC}">
              <c16:uniqueId val="{00000000-F852-4452-BE40-3CEA9363D82C}"/>
            </c:ext>
          </c:extLst>
        </c:ser>
        <c:ser>
          <c:idx val="1"/>
          <c:order val="1"/>
          <c:tx>
            <c:strRef>
              <c:f>MSFT!$K$136:$K$137</c:f>
              <c:strCache>
                <c:ptCount val="1"/>
                <c:pt idx="0">
                  <c:v>Qtr2</c:v>
                </c:pt>
              </c:strCache>
            </c:strRef>
          </c:tx>
          <c:spPr>
            <a:ln w="28575" cap="rnd">
              <a:solidFill>
                <a:schemeClr val="accent2"/>
              </a:solidFill>
              <a:round/>
            </a:ln>
            <a:effectLst/>
          </c:spPr>
          <c:marker>
            <c:symbol val="none"/>
          </c:marker>
          <c:cat>
            <c:strRef>
              <c:f>MSFT!$I$138:$I$144</c:f>
              <c:strCache>
                <c:ptCount val="6"/>
                <c:pt idx="0">
                  <c:v>2019</c:v>
                </c:pt>
                <c:pt idx="1">
                  <c:v>2020</c:v>
                </c:pt>
                <c:pt idx="2">
                  <c:v>2021</c:v>
                </c:pt>
                <c:pt idx="3">
                  <c:v>2022</c:v>
                </c:pt>
                <c:pt idx="4">
                  <c:v>2023</c:v>
                </c:pt>
                <c:pt idx="5">
                  <c:v>2024</c:v>
                </c:pt>
              </c:strCache>
            </c:strRef>
          </c:cat>
          <c:val>
            <c:numRef>
              <c:f>MSFT!$K$138:$K$144</c:f>
              <c:numCache>
                <c:formatCode>0.00%</c:formatCode>
                <c:ptCount val="6"/>
                <c:pt idx="2">
                  <c:v>0.41415779745080222</c:v>
                </c:pt>
                <c:pt idx="3">
                  <c:v>7.6416846254153251E-2</c:v>
                </c:pt>
                <c:pt idx="4">
                  <c:v>0.16618254323461623</c:v>
                </c:pt>
                <c:pt idx="5">
                  <c:v>0.35823681232800991</c:v>
                </c:pt>
              </c:numCache>
            </c:numRef>
          </c:val>
          <c:smooth val="0"/>
          <c:extLst>
            <c:ext xmlns:c16="http://schemas.microsoft.com/office/drawing/2014/chart" uri="{C3380CC4-5D6E-409C-BE32-E72D297353CC}">
              <c16:uniqueId val="{00000001-F852-4452-BE40-3CEA9363D82C}"/>
            </c:ext>
          </c:extLst>
        </c:ser>
        <c:ser>
          <c:idx val="2"/>
          <c:order val="2"/>
          <c:tx>
            <c:strRef>
              <c:f>MSFT!$L$136:$L$137</c:f>
              <c:strCache>
                <c:ptCount val="1"/>
                <c:pt idx="0">
                  <c:v>Qtr3</c:v>
                </c:pt>
              </c:strCache>
            </c:strRef>
          </c:tx>
          <c:spPr>
            <a:ln w="28575" cap="rnd">
              <a:solidFill>
                <a:schemeClr val="accent3"/>
              </a:solidFill>
              <a:round/>
            </a:ln>
            <a:effectLst/>
          </c:spPr>
          <c:marker>
            <c:symbol val="none"/>
          </c:marker>
          <c:cat>
            <c:strRef>
              <c:f>MSFT!$I$138:$I$144</c:f>
              <c:strCache>
                <c:ptCount val="6"/>
                <c:pt idx="0">
                  <c:v>2019</c:v>
                </c:pt>
                <c:pt idx="1">
                  <c:v>2020</c:v>
                </c:pt>
                <c:pt idx="2">
                  <c:v>2021</c:v>
                </c:pt>
                <c:pt idx="3">
                  <c:v>2022</c:v>
                </c:pt>
                <c:pt idx="4">
                  <c:v>2023</c:v>
                </c:pt>
                <c:pt idx="5">
                  <c:v>2024</c:v>
                </c:pt>
              </c:strCache>
            </c:strRef>
          </c:cat>
          <c:val>
            <c:numRef>
              <c:f>MSFT!$L$138:$L$144</c:f>
              <c:numCache>
                <c:formatCode>0.00%</c:formatCode>
                <c:ptCount val="6"/>
                <c:pt idx="2">
                  <c:v>0.39840054800567054</c:v>
                </c:pt>
                <c:pt idx="3">
                  <c:v>-8.4971038265572854E-2</c:v>
                </c:pt>
                <c:pt idx="4">
                  <c:v>0.26356920246854332</c:v>
                </c:pt>
                <c:pt idx="5">
                  <c:v>0.30351456858982839</c:v>
                </c:pt>
              </c:numCache>
            </c:numRef>
          </c:val>
          <c:smooth val="0"/>
          <c:extLst>
            <c:ext xmlns:c16="http://schemas.microsoft.com/office/drawing/2014/chart" uri="{C3380CC4-5D6E-409C-BE32-E72D297353CC}">
              <c16:uniqueId val="{00000002-F852-4452-BE40-3CEA9363D82C}"/>
            </c:ext>
          </c:extLst>
        </c:ser>
        <c:ser>
          <c:idx val="3"/>
          <c:order val="3"/>
          <c:tx>
            <c:strRef>
              <c:f>MSFT!$M$136:$M$137</c:f>
              <c:strCache>
                <c:ptCount val="1"/>
                <c:pt idx="0">
                  <c:v>Qtr4</c:v>
                </c:pt>
              </c:strCache>
            </c:strRef>
          </c:tx>
          <c:spPr>
            <a:ln w="28575" cap="rnd">
              <a:solidFill>
                <a:schemeClr val="accent4"/>
              </a:solidFill>
              <a:round/>
            </a:ln>
            <a:effectLst/>
          </c:spPr>
          <c:marker>
            <c:symbol val="none"/>
          </c:marker>
          <c:cat>
            <c:strRef>
              <c:f>MSFT!$I$138:$I$144</c:f>
              <c:strCache>
                <c:ptCount val="6"/>
                <c:pt idx="0">
                  <c:v>2019</c:v>
                </c:pt>
                <c:pt idx="1">
                  <c:v>2020</c:v>
                </c:pt>
                <c:pt idx="2">
                  <c:v>2021</c:v>
                </c:pt>
                <c:pt idx="3">
                  <c:v>2022</c:v>
                </c:pt>
                <c:pt idx="4">
                  <c:v>2023</c:v>
                </c:pt>
                <c:pt idx="5">
                  <c:v>2024</c:v>
                </c:pt>
              </c:strCache>
            </c:strRef>
          </c:cat>
          <c:val>
            <c:numRef>
              <c:f>MSFT!$M$138:$M$144</c:f>
              <c:numCache>
                <c:formatCode>0.00%</c:formatCode>
                <c:ptCount val="6"/>
                <c:pt idx="1">
                  <c:v>0.42001502330147994</c:v>
                </c:pt>
                <c:pt idx="2">
                  <c:v>0.52112835742680541</c:v>
                </c:pt>
                <c:pt idx="3">
                  <c:v>-0.25320886180996105</c:v>
                </c:pt>
                <c:pt idx="4">
                  <c:v>0.49690976015091143</c:v>
                </c:pt>
                <c:pt idx="5">
                  <c:v>0.18576576678878653</c:v>
                </c:pt>
              </c:numCache>
            </c:numRef>
          </c:val>
          <c:smooth val="0"/>
          <c:extLst>
            <c:ext xmlns:c16="http://schemas.microsoft.com/office/drawing/2014/chart" uri="{C3380CC4-5D6E-409C-BE32-E72D297353CC}">
              <c16:uniqueId val="{00000003-F852-4452-BE40-3CEA9363D82C}"/>
            </c:ext>
          </c:extLst>
        </c:ser>
        <c:dLbls>
          <c:showLegendKey val="0"/>
          <c:showVal val="0"/>
          <c:showCatName val="0"/>
          <c:showSerName val="0"/>
          <c:showPercent val="0"/>
          <c:showBubbleSize val="0"/>
        </c:dLbls>
        <c:smooth val="0"/>
        <c:axId val="949102048"/>
        <c:axId val="949090528"/>
      </c:lineChart>
      <c:catAx>
        <c:axId val="94910204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949090528"/>
        <c:crosses val="autoZero"/>
        <c:auto val="1"/>
        <c:lblAlgn val="ctr"/>
        <c:lblOffset val="100"/>
        <c:noMultiLvlLbl val="0"/>
      </c:catAx>
      <c:valAx>
        <c:axId val="9490905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102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baseline="0">
                <a:effectLst/>
              </a:rPr>
              <a:t>Biểu đồ phân phối dữ liệu MSFT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418252338481138E-2"/>
          <c:y val="0.1705144759366671"/>
          <c:w val="0.89027089114191316"/>
          <c:h val="0.61767157855565347"/>
        </c:manualLayout>
      </c:layout>
      <c:lineChart>
        <c:grouping val="standard"/>
        <c:varyColors val="0"/>
        <c:ser>
          <c:idx val="0"/>
          <c:order val="0"/>
          <c:tx>
            <c:strRef>
              <c:f>MSFT!$B$1</c:f>
              <c:strCache>
                <c:ptCount val="1"/>
                <c:pt idx="0">
                  <c:v>Adj Close</c:v>
                </c:pt>
              </c:strCache>
            </c:strRef>
          </c:tx>
          <c:spPr>
            <a:ln w="28575" cap="rnd">
              <a:solidFill>
                <a:schemeClr val="accent1"/>
              </a:solidFill>
              <a:round/>
            </a:ln>
            <a:effectLst/>
          </c:spPr>
          <c:marker>
            <c:symbol val="none"/>
          </c:marker>
          <c:cat>
            <c:numRef>
              <c:f>MSFT!$A$2:$A$1259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MSFT!$B$2:$B$1259</c:f>
              <c:numCache>
                <c:formatCode>General</c:formatCode>
                <c:ptCount val="1258"/>
                <c:pt idx="0">
                  <c:v>141.4195</c:v>
                </c:pt>
                <c:pt idx="1">
                  <c:v>143.2439</c:v>
                </c:pt>
                <c:pt idx="2">
                  <c:v>143.59719999999999</c:v>
                </c:pt>
                <c:pt idx="3">
                  <c:v>143.64500000000001</c:v>
                </c:pt>
                <c:pt idx="4">
                  <c:v>143.39580000000001</c:v>
                </c:pt>
                <c:pt idx="5">
                  <c:v>143.26159999999999</c:v>
                </c:pt>
                <c:pt idx="6">
                  <c:v>143.36709999999999</c:v>
                </c:pt>
                <c:pt idx="7">
                  <c:v>144.93879999999999</c:v>
                </c:pt>
                <c:pt idx="8">
                  <c:v>145.7055</c:v>
                </c:pt>
                <c:pt idx="9">
                  <c:v>145.98349999999999</c:v>
                </c:pt>
                <c:pt idx="10">
                  <c:v>145.08260000000001</c:v>
                </c:pt>
                <c:pt idx="11">
                  <c:v>143.3287</c:v>
                </c:pt>
                <c:pt idx="12">
                  <c:v>143.09870000000001</c:v>
                </c:pt>
                <c:pt idx="13">
                  <c:v>143.6163</c:v>
                </c:pt>
                <c:pt idx="14">
                  <c:v>143.69290000000001</c:v>
                </c:pt>
                <c:pt idx="15">
                  <c:v>145.43719999999999</c:v>
                </c:pt>
                <c:pt idx="16">
                  <c:v>145.0634</c:v>
                </c:pt>
                <c:pt idx="17">
                  <c:v>144.84299999999999</c:v>
                </c:pt>
                <c:pt idx="18">
                  <c:v>145.38929999999999</c:v>
                </c:pt>
                <c:pt idx="19">
                  <c:v>146.86519999999999</c:v>
                </c:pt>
                <c:pt idx="20">
                  <c:v>148.10149999999999</c:v>
                </c:pt>
                <c:pt idx="21">
                  <c:v>149.06</c:v>
                </c:pt>
                <c:pt idx="22">
                  <c:v>148.25489999999999</c:v>
                </c:pt>
                <c:pt idx="23">
                  <c:v>147.94820000000001</c:v>
                </c:pt>
                <c:pt idx="24">
                  <c:v>149.23249999999999</c:v>
                </c:pt>
                <c:pt idx="25">
                  <c:v>150.86179999999999</c:v>
                </c:pt>
                <c:pt idx="26">
                  <c:v>150.86179999999999</c:v>
                </c:pt>
                <c:pt idx="27">
                  <c:v>150.833</c:v>
                </c:pt>
                <c:pt idx="28">
                  <c:v>152.0693</c:v>
                </c:pt>
                <c:pt idx="29">
                  <c:v>152.34729999999999</c:v>
                </c:pt>
                <c:pt idx="30">
                  <c:v>151.0343</c:v>
                </c:pt>
                <c:pt idx="31">
                  <c:v>151.1397</c:v>
                </c:pt>
                <c:pt idx="32">
                  <c:v>153.93819999999999</c:v>
                </c:pt>
                <c:pt idx="33">
                  <c:v>152.0214</c:v>
                </c:pt>
                <c:pt idx="34">
                  <c:v>152.4144</c:v>
                </c:pt>
                <c:pt idx="35">
                  <c:v>151.0247</c:v>
                </c:pt>
                <c:pt idx="36">
                  <c:v>153.43029999999999</c:v>
                </c:pt>
                <c:pt idx="37">
                  <c:v>155.34700000000001</c:v>
                </c:pt>
                <c:pt idx="38">
                  <c:v>154.6283</c:v>
                </c:pt>
                <c:pt idx="39">
                  <c:v>156.48759999999999</c:v>
                </c:pt>
                <c:pt idx="40">
                  <c:v>155.3854</c:v>
                </c:pt>
                <c:pt idx="41">
                  <c:v>156.39169999999999</c:v>
                </c:pt>
                <c:pt idx="42">
                  <c:v>159.25729999999999</c:v>
                </c:pt>
                <c:pt idx="43">
                  <c:v>160.14869999999999</c:v>
                </c:pt>
                <c:pt idx="44">
                  <c:v>159.5736</c:v>
                </c:pt>
                <c:pt idx="45">
                  <c:v>158.80690000000001</c:v>
                </c:pt>
                <c:pt idx="46">
                  <c:v>159.78440000000001</c:v>
                </c:pt>
                <c:pt idx="47">
                  <c:v>158.17429999999999</c:v>
                </c:pt>
                <c:pt idx="48">
                  <c:v>155.5291</c:v>
                </c:pt>
                <c:pt idx="49">
                  <c:v>158.57689999999999</c:v>
                </c:pt>
                <c:pt idx="50">
                  <c:v>161.04949999999999</c:v>
                </c:pt>
                <c:pt idx="51">
                  <c:v>165.59229999999999</c:v>
                </c:pt>
                <c:pt idx="52">
                  <c:v>163.14840000000001</c:v>
                </c:pt>
                <c:pt idx="53">
                  <c:v>167.1258</c:v>
                </c:pt>
                <c:pt idx="54">
                  <c:v>172.62700000000001</c:v>
                </c:pt>
                <c:pt idx="55">
                  <c:v>172.4161</c:v>
                </c:pt>
                <c:pt idx="56">
                  <c:v>175.99100000000001</c:v>
                </c:pt>
                <c:pt idx="57">
                  <c:v>176.24019999999999</c:v>
                </c:pt>
                <c:pt idx="58">
                  <c:v>180.8501</c:v>
                </c:pt>
                <c:pt idx="59">
                  <c:v>176.76730000000001</c:v>
                </c:pt>
                <c:pt idx="60">
                  <c:v>177.02610000000001</c:v>
                </c:pt>
                <c:pt idx="61">
                  <c:v>176.0676</c:v>
                </c:pt>
                <c:pt idx="62">
                  <c:v>177.63939999999999</c:v>
                </c:pt>
                <c:pt idx="63">
                  <c:v>179.44120000000001</c:v>
                </c:pt>
                <c:pt idx="64">
                  <c:v>179.9794</c:v>
                </c:pt>
                <c:pt idx="65">
                  <c:v>177.23089999999999</c:v>
                </c:pt>
                <c:pt idx="66">
                  <c:v>171.62819999999999</c:v>
                </c:pt>
                <c:pt idx="67">
                  <c:v>164.22829999999999</c:v>
                </c:pt>
                <c:pt idx="68">
                  <c:v>161.51820000000001</c:v>
                </c:pt>
                <c:pt idx="69">
                  <c:v>163.53639999999999</c:v>
                </c:pt>
                <c:pt idx="70">
                  <c:v>152.0138</c:v>
                </c:pt>
                <c:pt idx="71">
                  <c:v>155.69450000000001</c:v>
                </c:pt>
                <c:pt idx="72">
                  <c:v>166.05420000000001</c:v>
                </c:pt>
                <c:pt idx="73">
                  <c:v>158.09700000000001</c:v>
                </c:pt>
                <c:pt idx="74">
                  <c:v>163.9016</c:v>
                </c:pt>
                <c:pt idx="75">
                  <c:v>159.7885</c:v>
                </c:pt>
                <c:pt idx="76">
                  <c:v>155.27170000000001</c:v>
                </c:pt>
                <c:pt idx="77">
                  <c:v>144.74850000000001</c:v>
                </c:pt>
                <c:pt idx="78">
                  <c:v>154.64699999999999</c:v>
                </c:pt>
                <c:pt idx="79">
                  <c:v>147.6412</c:v>
                </c:pt>
                <c:pt idx="80">
                  <c:v>133.63910000000001</c:v>
                </c:pt>
                <c:pt idx="81">
                  <c:v>152.63839999999999</c:v>
                </c:pt>
                <c:pt idx="82">
                  <c:v>130.14099999999999</c:v>
                </c:pt>
                <c:pt idx="83">
                  <c:v>140.85640000000001</c:v>
                </c:pt>
                <c:pt idx="84">
                  <c:v>134.92689999999999</c:v>
                </c:pt>
                <c:pt idx="85">
                  <c:v>137.14689999999999</c:v>
                </c:pt>
                <c:pt idx="86">
                  <c:v>131.9958</c:v>
                </c:pt>
                <c:pt idx="87">
                  <c:v>130.67920000000001</c:v>
                </c:pt>
                <c:pt idx="88">
                  <c:v>142.5574</c:v>
                </c:pt>
                <c:pt idx="89">
                  <c:v>141.1927</c:v>
                </c:pt>
                <c:pt idx="90">
                  <c:v>150.02449999999999</c:v>
                </c:pt>
                <c:pt idx="91">
                  <c:v>143.86429999999999</c:v>
                </c:pt>
                <c:pt idx="92">
                  <c:v>153.98390000000001</c:v>
                </c:pt>
                <c:pt idx="93">
                  <c:v>151.56209999999999</c:v>
                </c:pt>
                <c:pt idx="94">
                  <c:v>146.18039999999999</c:v>
                </c:pt>
                <c:pt idx="95">
                  <c:v>149.20760000000001</c:v>
                </c:pt>
                <c:pt idx="96">
                  <c:v>147.83340000000001</c:v>
                </c:pt>
                <c:pt idx="97">
                  <c:v>158.82740000000001</c:v>
                </c:pt>
                <c:pt idx="98">
                  <c:v>157.11680000000001</c:v>
                </c:pt>
                <c:pt idx="99">
                  <c:v>158.69290000000001</c:v>
                </c:pt>
                <c:pt idx="100">
                  <c:v>158.70249999999999</c:v>
                </c:pt>
                <c:pt idx="101">
                  <c:v>159.0581</c:v>
                </c:pt>
                <c:pt idx="102">
                  <c:v>166.9288</c:v>
                </c:pt>
                <c:pt idx="103">
                  <c:v>165.1798</c:v>
                </c:pt>
                <c:pt idx="104">
                  <c:v>170.1386</c:v>
                </c:pt>
                <c:pt idx="105">
                  <c:v>171.6378</c:v>
                </c:pt>
                <c:pt idx="106">
                  <c:v>168.23580000000001</c:v>
                </c:pt>
                <c:pt idx="107">
                  <c:v>161.27799999999999</c:v>
                </c:pt>
                <c:pt idx="108">
                  <c:v>166.75579999999999</c:v>
                </c:pt>
                <c:pt idx="109">
                  <c:v>164.73769999999999</c:v>
                </c:pt>
                <c:pt idx="110">
                  <c:v>167.7457</c:v>
                </c:pt>
                <c:pt idx="111">
                  <c:v>167.26519999999999</c:v>
                </c:pt>
                <c:pt idx="112">
                  <c:v>163.19040000000001</c:v>
                </c:pt>
                <c:pt idx="113">
                  <c:v>170.51339999999999</c:v>
                </c:pt>
                <c:pt idx="114">
                  <c:v>172.22399999999999</c:v>
                </c:pt>
                <c:pt idx="115">
                  <c:v>167.76490000000001</c:v>
                </c:pt>
                <c:pt idx="116">
                  <c:v>171.86840000000001</c:v>
                </c:pt>
                <c:pt idx="117">
                  <c:v>173.71350000000001</c:v>
                </c:pt>
                <c:pt idx="118">
                  <c:v>175.42420000000001</c:v>
                </c:pt>
                <c:pt idx="119">
                  <c:v>176.44280000000001</c:v>
                </c:pt>
                <c:pt idx="120">
                  <c:v>177.48079999999999</c:v>
                </c:pt>
                <c:pt idx="121">
                  <c:v>179.46039999999999</c:v>
                </c:pt>
                <c:pt idx="122">
                  <c:v>175.3954</c:v>
                </c:pt>
                <c:pt idx="123">
                  <c:v>172.74299999999999</c:v>
                </c:pt>
                <c:pt idx="124">
                  <c:v>173.49250000000001</c:v>
                </c:pt>
                <c:pt idx="125">
                  <c:v>176.02</c:v>
                </c:pt>
                <c:pt idx="126">
                  <c:v>177.70179999999999</c:v>
                </c:pt>
                <c:pt idx="127">
                  <c:v>176.4717</c:v>
                </c:pt>
                <c:pt idx="128">
                  <c:v>178.9195</c:v>
                </c:pt>
                <c:pt idx="129">
                  <c:v>176.7704</c:v>
                </c:pt>
                <c:pt idx="130">
                  <c:v>176.8475</c:v>
                </c:pt>
                <c:pt idx="131">
                  <c:v>174.97800000000001</c:v>
                </c:pt>
                <c:pt idx="132">
                  <c:v>175.20920000000001</c:v>
                </c:pt>
                <c:pt idx="133">
                  <c:v>174.8141</c:v>
                </c:pt>
                <c:pt idx="134">
                  <c:v>176.59700000000001</c:v>
                </c:pt>
                <c:pt idx="135">
                  <c:v>176.19220000000001</c:v>
                </c:pt>
                <c:pt idx="136">
                  <c:v>178.19669999999999</c:v>
                </c:pt>
                <c:pt idx="137">
                  <c:v>178.63040000000001</c:v>
                </c:pt>
                <c:pt idx="138">
                  <c:v>176.27889999999999</c:v>
                </c:pt>
                <c:pt idx="139">
                  <c:v>180.40350000000001</c:v>
                </c:pt>
                <c:pt idx="140">
                  <c:v>181.5215</c:v>
                </c:pt>
                <c:pt idx="141">
                  <c:v>182.9092</c:v>
                </c:pt>
                <c:pt idx="142">
                  <c:v>189.6936</c:v>
                </c:pt>
                <c:pt idx="143">
                  <c:v>179.50729999999999</c:v>
                </c:pt>
                <c:pt idx="144">
                  <c:v>180.92400000000001</c:v>
                </c:pt>
                <c:pt idx="145">
                  <c:v>182.0804</c:v>
                </c:pt>
                <c:pt idx="146">
                  <c:v>186.54230000000001</c:v>
                </c:pt>
                <c:pt idx="147">
                  <c:v>187.18799999999999</c:v>
                </c:pt>
                <c:pt idx="148">
                  <c:v>189.19239999999999</c:v>
                </c:pt>
                <c:pt idx="149">
                  <c:v>188.06489999999999</c:v>
                </c:pt>
                <c:pt idx="150">
                  <c:v>193.28819999999999</c:v>
                </c:pt>
                <c:pt idx="151">
                  <c:v>194.5795</c:v>
                </c:pt>
                <c:pt idx="152">
                  <c:v>190.65719999999999</c:v>
                </c:pt>
                <c:pt idx="153">
                  <c:v>193.06649999999999</c:v>
                </c:pt>
                <c:pt idx="154">
                  <c:v>189.2021</c:v>
                </c:pt>
                <c:pt idx="155">
                  <c:v>191.2355</c:v>
                </c:pt>
                <c:pt idx="156">
                  <c:v>196.12139999999999</c:v>
                </c:pt>
                <c:pt idx="157">
                  <c:v>197.26820000000001</c:v>
                </c:pt>
                <c:pt idx="158">
                  <c:v>198.77160000000001</c:v>
                </c:pt>
                <c:pt idx="159">
                  <c:v>203.0504</c:v>
                </c:pt>
                <c:pt idx="160">
                  <c:v>200.6893</c:v>
                </c:pt>
                <c:pt idx="161">
                  <c:v>205.10310000000001</c:v>
                </c:pt>
                <c:pt idx="162">
                  <c:v>206.53899999999999</c:v>
                </c:pt>
                <c:pt idx="163">
                  <c:v>205.9126</c:v>
                </c:pt>
                <c:pt idx="164">
                  <c:v>199.5522</c:v>
                </c:pt>
                <c:pt idx="165">
                  <c:v>200.78569999999999</c:v>
                </c:pt>
                <c:pt idx="166">
                  <c:v>200.48689999999999</c:v>
                </c:pt>
                <c:pt idx="167">
                  <c:v>196.51650000000001</c:v>
                </c:pt>
                <c:pt idx="168">
                  <c:v>195.51429999999999</c:v>
                </c:pt>
                <c:pt idx="169">
                  <c:v>203.9177</c:v>
                </c:pt>
                <c:pt idx="170">
                  <c:v>201.1712</c:v>
                </c:pt>
                <c:pt idx="171">
                  <c:v>204.06229999999999</c:v>
                </c:pt>
                <c:pt idx="172">
                  <c:v>195.1866</c:v>
                </c:pt>
                <c:pt idx="173">
                  <c:v>193.99170000000001</c:v>
                </c:pt>
                <c:pt idx="174">
                  <c:v>196.44909999999999</c:v>
                </c:pt>
                <c:pt idx="175">
                  <c:v>194.68549999999999</c:v>
                </c:pt>
                <c:pt idx="176">
                  <c:v>196.6514</c:v>
                </c:pt>
                <c:pt idx="177">
                  <c:v>196.4973</c:v>
                </c:pt>
                <c:pt idx="178">
                  <c:v>197.5669</c:v>
                </c:pt>
                <c:pt idx="179">
                  <c:v>208.67840000000001</c:v>
                </c:pt>
                <c:pt idx="180">
                  <c:v>205.5463</c:v>
                </c:pt>
                <c:pt idx="181">
                  <c:v>205.20910000000001</c:v>
                </c:pt>
                <c:pt idx="182">
                  <c:v>208.49529999999999</c:v>
                </c:pt>
                <c:pt idx="183">
                  <c:v>204.76570000000001</c:v>
                </c:pt>
                <c:pt idx="184">
                  <c:v>200.6893</c:v>
                </c:pt>
                <c:pt idx="185">
                  <c:v>195.99619999999999</c:v>
                </c:pt>
                <c:pt idx="186">
                  <c:v>201.59520000000001</c:v>
                </c:pt>
                <c:pt idx="187">
                  <c:v>201.12299999999999</c:v>
                </c:pt>
                <c:pt idx="188">
                  <c:v>201.31569999999999</c:v>
                </c:pt>
                <c:pt idx="189">
                  <c:v>202.6456</c:v>
                </c:pt>
                <c:pt idx="190">
                  <c:v>203.8117</c:v>
                </c:pt>
                <c:pt idx="191">
                  <c:v>202.5752</c:v>
                </c:pt>
                <c:pt idx="192">
                  <c:v>207.2894</c:v>
                </c:pt>
                <c:pt idx="193">
                  <c:v>205.7824</c:v>
                </c:pt>
                <c:pt idx="194">
                  <c:v>206.42959999999999</c:v>
                </c:pt>
                <c:pt idx="195">
                  <c:v>209.11519999999999</c:v>
                </c:pt>
                <c:pt idx="196">
                  <c:v>213.6362</c:v>
                </c:pt>
                <c:pt idx="197">
                  <c:v>218.8817</c:v>
                </c:pt>
                <c:pt idx="198">
                  <c:v>221.13249999999999</c:v>
                </c:pt>
                <c:pt idx="199">
                  <c:v>217.8674</c:v>
                </c:pt>
                <c:pt idx="200">
                  <c:v>219.54830000000001</c:v>
                </c:pt>
                <c:pt idx="201">
                  <c:v>223.77940000000001</c:v>
                </c:pt>
                <c:pt idx="202">
                  <c:v>209.917</c:v>
                </c:pt>
                <c:pt idx="203">
                  <c:v>206.97059999999999</c:v>
                </c:pt>
                <c:pt idx="204">
                  <c:v>195.77440000000001</c:v>
                </c:pt>
                <c:pt idx="205">
                  <c:v>204.1112</c:v>
                </c:pt>
                <c:pt idx="206">
                  <c:v>198.39230000000001</c:v>
                </c:pt>
                <c:pt idx="207">
                  <c:v>197.09780000000001</c:v>
                </c:pt>
                <c:pt idx="208">
                  <c:v>198.43100000000001</c:v>
                </c:pt>
                <c:pt idx="209">
                  <c:v>201.6865</c:v>
                </c:pt>
                <c:pt idx="210">
                  <c:v>198.08320000000001</c:v>
                </c:pt>
                <c:pt idx="211">
                  <c:v>196.01589999999999</c:v>
                </c:pt>
                <c:pt idx="212">
                  <c:v>193.58150000000001</c:v>
                </c:pt>
                <c:pt idx="213">
                  <c:v>195.6584</c:v>
                </c:pt>
                <c:pt idx="214">
                  <c:v>200.37270000000001</c:v>
                </c:pt>
                <c:pt idx="215">
                  <c:v>193.7747</c:v>
                </c:pt>
                <c:pt idx="216">
                  <c:v>196.28639999999999</c:v>
                </c:pt>
                <c:pt idx="217">
                  <c:v>200.75909999999999</c:v>
                </c:pt>
                <c:pt idx="218">
                  <c:v>202.32400000000001</c:v>
                </c:pt>
                <c:pt idx="219">
                  <c:v>200.21809999999999</c:v>
                </c:pt>
                <c:pt idx="220">
                  <c:v>203.18379999999999</c:v>
                </c:pt>
                <c:pt idx="221">
                  <c:v>205.2414</c:v>
                </c:pt>
                <c:pt idx="222">
                  <c:v>199.18440000000001</c:v>
                </c:pt>
                <c:pt idx="223">
                  <c:v>203.2321</c:v>
                </c:pt>
                <c:pt idx="224">
                  <c:v>198.91390000000001</c:v>
                </c:pt>
                <c:pt idx="225">
                  <c:v>202.70079999999999</c:v>
                </c:pt>
                <c:pt idx="226">
                  <c:v>203.42529999999999</c:v>
                </c:pt>
                <c:pt idx="227">
                  <c:v>208.4776</c:v>
                </c:pt>
                <c:pt idx="228">
                  <c:v>213.8777</c:v>
                </c:pt>
                <c:pt idx="229">
                  <c:v>215.28800000000001</c:v>
                </c:pt>
                <c:pt idx="230">
                  <c:v>213.35599999999999</c:v>
                </c:pt>
                <c:pt idx="231">
                  <c:v>212.1968</c:v>
                </c:pt>
                <c:pt idx="232">
                  <c:v>212.1968</c:v>
                </c:pt>
                <c:pt idx="233">
                  <c:v>206.9417</c:v>
                </c:pt>
                <c:pt idx="234">
                  <c:v>207.357</c:v>
                </c:pt>
                <c:pt idx="235">
                  <c:v>207.50190000000001</c:v>
                </c:pt>
                <c:pt idx="236">
                  <c:v>207.5889</c:v>
                </c:pt>
                <c:pt idx="237">
                  <c:v>208.88329999999999</c:v>
                </c:pt>
                <c:pt idx="238">
                  <c:v>202.94229999999999</c:v>
                </c:pt>
                <c:pt idx="239">
                  <c:v>206.00460000000001</c:v>
                </c:pt>
                <c:pt idx="240">
                  <c:v>195.7937</c:v>
                </c:pt>
                <c:pt idx="241">
                  <c:v>197.76439999999999</c:v>
                </c:pt>
                <c:pt idx="242">
                  <c:v>195.5908</c:v>
                </c:pt>
                <c:pt idx="243">
                  <c:v>195.4556</c:v>
                </c:pt>
                <c:pt idx="244">
                  <c:v>199.41630000000001</c:v>
                </c:pt>
                <c:pt idx="245">
                  <c:v>209.03790000000001</c:v>
                </c:pt>
                <c:pt idx="246">
                  <c:v>215.70339999999999</c:v>
                </c:pt>
                <c:pt idx="247">
                  <c:v>216.1189</c:v>
                </c:pt>
                <c:pt idx="248">
                  <c:v>210.9699</c:v>
                </c:pt>
                <c:pt idx="249">
                  <c:v>203.8407</c:v>
                </c:pt>
                <c:pt idx="250">
                  <c:v>209.1925</c:v>
                </c:pt>
                <c:pt idx="251">
                  <c:v>208.12020000000001</c:v>
                </c:pt>
                <c:pt idx="252">
                  <c:v>209.15379999999999</c:v>
                </c:pt>
                <c:pt idx="253">
                  <c:v>209.8493</c:v>
                </c:pt>
                <c:pt idx="254">
                  <c:v>207.17349999999999</c:v>
                </c:pt>
                <c:pt idx="255">
                  <c:v>204.44220000000001</c:v>
                </c:pt>
                <c:pt idx="256">
                  <c:v>205.74</c:v>
                </c:pt>
                <c:pt idx="257">
                  <c:v>203.77379999999999</c:v>
                </c:pt>
                <c:pt idx="258">
                  <c:v>203.5027</c:v>
                </c:pt>
                <c:pt idx="259">
                  <c:v>207.13470000000001</c:v>
                </c:pt>
                <c:pt idx="260">
                  <c:v>207.14439999999999</c:v>
                </c:pt>
                <c:pt idx="261">
                  <c:v>208.4616</c:v>
                </c:pt>
                <c:pt idx="262">
                  <c:v>207.3381</c:v>
                </c:pt>
                <c:pt idx="263">
                  <c:v>209.41079999999999</c:v>
                </c:pt>
                <c:pt idx="264">
                  <c:v>208.59719999999999</c:v>
                </c:pt>
                <c:pt idx="265">
                  <c:v>207.50280000000001</c:v>
                </c:pt>
                <c:pt idx="266">
                  <c:v>207.619</c:v>
                </c:pt>
                <c:pt idx="267">
                  <c:v>207.55119999999999</c:v>
                </c:pt>
                <c:pt idx="268">
                  <c:v>209.21709999999999</c:v>
                </c:pt>
                <c:pt idx="269">
                  <c:v>205.1395</c:v>
                </c:pt>
                <c:pt idx="270">
                  <c:v>203.8998</c:v>
                </c:pt>
                <c:pt idx="271">
                  <c:v>206.55359999999999</c:v>
                </c:pt>
                <c:pt idx="272">
                  <c:v>207.464</c:v>
                </c:pt>
                <c:pt idx="273">
                  <c:v>207.3963</c:v>
                </c:pt>
                <c:pt idx="274">
                  <c:v>212.3843</c:v>
                </c:pt>
                <c:pt idx="275">
                  <c:v>212.51990000000001</c:v>
                </c:pt>
                <c:pt idx="276">
                  <c:v>211.71600000000001</c:v>
                </c:pt>
                <c:pt idx="277">
                  <c:v>215.59020000000001</c:v>
                </c:pt>
                <c:pt idx="278">
                  <c:v>216.89769999999999</c:v>
                </c:pt>
                <c:pt idx="279">
                  <c:v>214.06960000000001</c:v>
                </c:pt>
                <c:pt idx="280">
                  <c:v>215.74520000000001</c:v>
                </c:pt>
                <c:pt idx="281">
                  <c:v>217.88570000000001</c:v>
                </c:pt>
                <c:pt idx="282">
                  <c:v>217.1011</c:v>
                </c:pt>
                <c:pt idx="283">
                  <c:v>214.7088</c:v>
                </c:pt>
                <c:pt idx="284">
                  <c:v>215.4255</c:v>
                </c:pt>
                <c:pt idx="285">
                  <c:v>210.8443</c:v>
                </c:pt>
                <c:pt idx="286">
                  <c:v>211.04769999999999</c:v>
                </c:pt>
                <c:pt idx="287">
                  <c:v>205.5753</c:v>
                </c:pt>
                <c:pt idx="288">
                  <c:v>211.4254</c:v>
                </c:pt>
                <c:pt idx="289">
                  <c:v>212.71360000000001</c:v>
                </c:pt>
                <c:pt idx="290">
                  <c:v>210.6506</c:v>
                </c:pt>
                <c:pt idx="291">
                  <c:v>208.1711</c:v>
                </c:pt>
                <c:pt idx="292">
                  <c:v>209.5367</c:v>
                </c:pt>
                <c:pt idx="293">
                  <c:v>206.3212</c:v>
                </c:pt>
                <c:pt idx="294">
                  <c:v>205.96279999999999</c:v>
                </c:pt>
                <c:pt idx="295">
                  <c:v>209.6336</c:v>
                </c:pt>
                <c:pt idx="296">
                  <c:v>217.2852</c:v>
                </c:pt>
                <c:pt idx="297">
                  <c:v>217.8954</c:v>
                </c:pt>
                <c:pt idx="298">
                  <c:v>218.84450000000001</c:v>
                </c:pt>
                <c:pt idx="299">
                  <c:v>222.31200000000001</c:v>
                </c:pt>
                <c:pt idx="300">
                  <c:v>225.0239</c:v>
                </c:pt>
                <c:pt idx="301">
                  <c:v>225.57599999999999</c:v>
                </c:pt>
                <c:pt idx="302">
                  <c:v>231.41630000000001</c:v>
                </c:pt>
                <c:pt idx="303">
                  <c:v>224.66560000000001</c:v>
                </c:pt>
                <c:pt idx="304">
                  <c:v>232.11369999999999</c:v>
                </c:pt>
                <c:pt idx="305">
                  <c:v>231.97810000000001</c:v>
                </c:pt>
                <c:pt idx="306">
                  <c:v>235.35839999999999</c:v>
                </c:pt>
                <c:pt idx="307">
                  <c:v>234.39949999999999</c:v>
                </c:pt>
                <c:pt idx="308">
                  <c:v>234.58349999999999</c:v>
                </c:pt>
                <c:pt idx="309">
                  <c:v>234.845</c:v>
                </c:pt>
                <c:pt idx="310">
                  <c:v>236.10419999999999</c:v>
                </c:pt>
                <c:pt idx="311">
                  <c:v>235.184</c:v>
                </c:pt>
                <c:pt idx="312">
                  <c:v>236.8015</c:v>
                </c:pt>
                <c:pt idx="313">
                  <c:v>237.28579999999999</c:v>
                </c:pt>
                <c:pt idx="314">
                  <c:v>236.03630000000001</c:v>
                </c:pt>
                <c:pt idx="315">
                  <c:v>237.06540000000001</c:v>
                </c:pt>
                <c:pt idx="316">
                  <c:v>236.66739999999999</c:v>
                </c:pt>
                <c:pt idx="317">
                  <c:v>233.9297</c:v>
                </c:pt>
                <c:pt idx="318">
                  <c:v>227.6585</c:v>
                </c:pt>
                <c:pt idx="319">
                  <c:v>226.4547</c:v>
                </c:pt>
                <c:pt idx="320">
                  <c:v>227.69730000000001</c:v>
                </c:pt>
                <c:pt idx="321">
                  <c:v>222.2998</c:v>
                </c:pt>
                <c:pt idx="322">
                  <c:v>225.5907</c:v>
                </c:pt>
                <c:pt idx="323">
                  <c:v>230.01750000000001</c:v>
                </c:pt>
                <c:pt idx="324">
                  <c:v>227.03720000000001</c:v>
                </c:pt>
                <c:pt idx="325">
                  <c:v>220.91159999999999</c:v>
                </c:pt>
                <c:pt idx="326">
                  <c:v>220.10579999999999</c:v>
                </c:pt>
                <c:pt idx="327">
                  <c:v>224.83349999999999</c:v>
                </c:pt>
                <c:pt idx="328">
                  <c:v>220.7465</c:v>
                </c:pt>
                <c:pt idx="329">
                  <c:v>226.94980000000001</c:v>
                </c:pt>
                <c:pt idx="330">
                  <c:v>225.62950000000001</c:v>
                </c:pt>
                <c:pt idx="331">
                  <c:v>230.20189999999999</c:v>
                </c:pt>
                <c:pt idx="332">
                  <c:v>228.8623</c:v>
                </c:pt>
                <c:pt idx="333">
                  <c:v>227.94970000000001</c:v>
                </c:pt>
                <c:pt idx="334">
                  <c:v>230.76499999999999</c:v>
                </c:pt>
                <c:pt idx="335">
                  <c:v>230.1146</c:v>
                </c:pt>
                <c:pt idx="336">
                  <c:v>223.97919999999999</c:v>
                </c:pt>
                <c:pt idx="337">
                  <c:v>223.62</c:v>
                </c:pt>
                <c:pt idx="338">
                  <c:v>229.09530000000001</c:v>
                </c:pt>
                <c:pt idx="339">
                  <c:v>230.6388</c:v>
                </c:pt>
                <c:pt idx="340">
                  <c:v>228.58070000000001</c:v>
                </c:pt>
                <c:pt idx="341">
                  <c:v>225.55179999999999</c:v>
                </c:pt>
                <c:pt idx="342">
                  <c:v>229.57089999999999</c:v>
                </c:pt>
                <c:pt idx="343">
                  <c:v>228.3672</c:v>
                </c:pt>
                <c:pt idx="344">
                  <c:v>225.0762</c:v>
                </c:pt>
                <c:pt idx="345">
                  <c:v>228.8817</c:v>
                </c:pt>
                <c:pt idx="346">
                  <c:v>235.26939999999999</c:v>
                </c:pt>
                <c:pt idx="347">
                  <c:v>241.79310000000001</c:v>
                </c:pt>
                <c:pt idx="348">
                  <c:v>240.61840000000001</c:v>
                </c:pt>
                <c:pt idx="349">
                  <c:v>242.59889999999999</c:v>
                </c:pt>
                <c:pt idx="350">
                  <c:v>245.8509</c:v>
                </c:pt>
                <c:pt idx="351">
                  <c:v>248.375</c:v>
                </c:pt>
                <c:pt idx="352">
                  <c:v>248.4333</c:v>
                </c:pt>
                <c:pt idx="353">
                  <c:v>250.93790000000001</c:v>
                </c:pt>
                <c:pt idx="354">
                  <c:v>248.12260000000001</c:v>
                </c:pt>
                <c:pt idx="355">
                  <c:v>251.91839999999999</c:v>
                </c:pt>
                <c:pt idx="356">
                  <c:v>253.12209999999999</c:v>
                </c:pt>
                <c:pt idx="357">
                  <c:v>251.1806</c:v>
                </c:pt>
                <c:pt idx="358">
                  <c:v>250.71459999999999</c:v>
                </c:pt>
                <c:pt idx="359">
                  <c:v>252.9667</c:v>
                </c:pt>
                <c:pt idx="360">
                  <c:v>249.65639999999999</c:v>
                </c:pt>
                <c:pt idx="361">
                  <c:v>253.52019999999999</c:v>
                </c:pt>
                <c:pt idx="362">
                  <c:v>253.9084</c:v>
                </c:pt>
                <c:pt idx="363">
                  <c:v>254.31620000000001</c:v>
                </c:pt>
                <c:pt idx="364">
                  <c:v>247.12270000000001</c:v>
                </c:pt>
                <c:pt idx="365">
                  <c:v>245.1326</c:v>
                </c:pt>
                <c:pt idx="366">
                  <c:v>244.81219999999999</c:v>
                </c:pt>
                <c:pt idx="367">
                  <c:v>244.5016</c:v>
                </c:pt>
                <c:pt idx="368">
                  <c:v>240.5505</c:v>
                </c:pt>
                <c:pt idx="369">
                  <c:v>239.26910000000001</c:v>
                </c:pt>
                <c:pt idx="370">
                  <c:v>242.43379999999999</c:v>
                </c:pt>
                <c:pt idx="371">
                  <c:v>245.08410000000001</c:v>
                </c:pt>
                <c:pt idx="372">
                  <c:v>239.95830000000001</c:v>
                </c:pt>
                <c:pt idx="373">
                  <c:v>239.0361</c:v>
                </c:pt>
                <c:pt idx="374">
                  <c:v>232.01730000000001</c:v>
                </c:pt>
                <c:pt idx="375">
                  <c:v>235.92959999999999</c:v>
                </c:pt>
                <c:pt idx="376">
                  <c:v>240.9</c:v>
                </c:pt>
                <c:pt idx="377">
                  <c:v>238.01669999999999</c:v>
                </c:pt>
                <c:pt idx="378">
                  <c:v>235.97810000000001</c:v>
                </c:pt>
                <c:pt idx="379">
                  <c:v>236.56190000000001</c:v>
                </c:pt>
                <c:pt idx="380">
                  <c:v>239.8313</c:v>
                </c:pt>
                <c:pt idx="381">
                  <c:v>238.5566</c:v>
                </c:pt>
                <c:pt idx="382">
                  <c:v>244.0153</c:v>
                </c:pt>
                <c:pt idx="383">
                  <c:v>244.93</c:v>
                </c:pt>
                <c:pt idx="384">
                  <c:v>244.70609999999999</c:v>
                </c:pt>
                <c:pt idx="385">
                  <c:v>242.5849</c:v>
                </c:pt>
                <c:pt idx="386">
                  <c:v>242.94499999999999</c:v>
                </c:pt>
                <c:pt idx="387">
                  <c:v>240.72649999999999</c:v>
                </c:pt>
                <c:pt idx="388">
                  <c:v>240.6292</c:v>
                </c:pt>
                <c:pt idx="389">
                  <c:v>239.08199999999999</c:v>
                </c:pt>
                <c:pt idx="390">
                  <c:v>244.02500000000001</c:v>
                </c:pt>
                <c:pt idx="391">
                  <c:v>246.96360000000001</c:v>
                </c:pt>
                <c:pt idx="392">
                  <c:v>245.75700000000001</c:v>
                </c:pt>
                <c:pt idx="393">
                  <c:v>246.74950000000001</c:v>
                </c:pt>
                <c:pt idx="394">
                  <c:v>250.30099999999999</c:v>
                </c:pt>
                <c:pt idx="395">
                  <c:v>250.93350000000001</c:v>
                </c:pt>
                <c:pt idx="396">
                  <c:v>252.87960000000001</c:v>
                </c:pt>
                <c:pt idx="397">
                  <c:v>251.39080000000001</c:v>
                </c:pt>
                <c:pt idx="398">
                  <c:v>250.43729999999999</c:v>
                </c:pt>
                <c:pt idx="399">
                  <c:v>253.8623</c:v>
                </c:pt>
                <c:pt idx="400">
                  <c:v>252.43199999999999</c:v>
                </c:pt>
                <c:pt idx="401">
                  <c:v>255.54570000000001</c:v>
                </c:pt>
                <c:pt idx="402">
                  <c:v>258.34789999999998</c:v>
                </c:pt>
                <c:pt idx="403">
                  <c:v>258.11430000000001</c:v>
                </c:pt>
                <c:pt idx="404">
                  <c:v>259.49610000000001</c:v>
                </c:pt>
                <c:pt idx="405">
                  <c:v>257.87119999999999</c:v>
                </c:pt>
                <c:pt idx="406">
                  <c:v>261.47129999999999</c:v>
                </c:pt>
                <c:pt idx="407">
                  <c:v>264.07909999999998</c:v>
                </c:pt>
                <c:pt idx="408">
                  <c:v>263.5926</c:v>
                </c:pt>
                <c:pt idx="409">
                  <c:v>264.27370000000002</c:v>
                </c:pt>
                <c:pt idx="410">
                  <c:v>270.16039999999998</c:v>
                </c:pt>
                <c:pt idx="411">
                  <c:v>270.17020000000002</c:v>
                </c:pt>
                <c:pt idx="412">
                  <c:v>272.37909999999999</c:v>
                </c:pt>
                <c:pt idx="413">
                  <c:v>269.93669999999997</c:v>
                </c:pt>
                <c:pt idx="414">
                  <c:v>270.44260000000003</c:v>
                </c:pt>
                <c:pt idx="415">
                  <c:v>269.83940000000001</c:v>
                </c:pt>
                <c:pt idx="416">
                  <c:v>273.4006</c:v>
                </c:pt>
                <c:pt idx="417">
                  <c:v>274.88940000000002</c:v>
                </c:pt>
                <c:pt idx="418">
                  <c:v>273.44929999999999</c:v>
                </c:pt>
                <c:pt idx="419">
                  <c:v>273.17680000000001</c:v>
                </c:pt>
                <c:pt idx="420">
                  <c:v>269.53769999999997</c:v>
                </c:pt>
                <c:pt idx="421">
                  <c:v>271.78539999999998</c:v>
                </c:pt>
                <c:pt idx="422">
                  <c:v>273.80930000000001</c:v>
                </c:pt>
                <c:pt idx="423">
                  <c:v>278.42149999999998</c:v>
                </c:pt>
                <c:pt idx="424">
                  <c:v>281.8562</c:v>
                </c:pt>
                <c:pt idx="425">
                  <c:v>281.25290000000001</c:v>
                </c:pt>
                <c:pt idx="426">
                  <c:v>278.8107</c:v>
                </c:pt>
                <c:pt idx="427">
                  <c:v>278.49930000000001</c:v>
                </c:pt>
                <c:pt idx="428">
                  <c:v>278.77179999999998</c:v>
                </c:pt>
                <c:pt idx="429">
                  <c:v>277.22460000000001</c:v>
                </c:pt>
                <c:pt idx="430">
                  <c:v>277.13709999999998</c:v>
                </c:pt>
                <c:pt idx="431">
                  <c:v>279.375</c:v>
                </c:pt>
                <c:pt idx="432">
                  <c:v>278.78149999999999</c:v>
                </c:pt>
                <c:pt idx="433">
                  <c:v>281.71030000000002</c:v>
                </c:pt>
                <c:pt idx="434">
                  <c:v>281.65190000000001</c:v>
                </c:pt>
                <c:pt idx="435">
                  <c:v>280.5523</c:v>
                </c:pt>
                <c:pt idx="436">
                  <c:v>278.7133</c:v>
                </c:pt>
                <c:pt idx="437">
                  <c:v>279.2097</c:v>
                </c:pt>
                <c:pt idx="438">
                  <c:v>281.99239999999998</c:v>
                </c:pt>
                <c:pt idx="439">
                  <c:v>284.95049999999998</c:v>
                </c:pt>
                <c:pt idx="440">
                  <c:v>286.6533</c:v>
                </c:pt>
                <c:pt idx="441">
                  <c:v>285.17419999999998</c:v>
                </c:pt>
                <c:pt idx="442">
                  <c:v>283.42930000000001</c:v>
                </c:pt>
                <c:pt idx="443">
                  <c:v>289.3175</c:v>
                </c:pt>
                <c:pt idx="444">
                  <c:v>296.71690000000001</c:v>
                </c:pt>
                <c:pt idx="445">
                  <c:v>296.99959999999999</c:v>
                </c:pt>
                <c:pt idx="446">
                  <c:v>295.0206</c:v>
                </c:pt>
                <c:pt idx="447">
                  <c:v>294.42590000000001</c:v>
                </c:pt>
                <c:pt idx="448">
                  <c:v>291.57929999999999</c:v>
                </c:pt>
                <c:pt idx="449">
                  <c:v>292.1934</c:v>
                </c:pt>
                <c:pt idx="450">
                  <c:v>295.96629999999999</c:v>
                </c:pt>
                <c:pt idx="451">
                  <c:v>294.29930000000002</c:v>
                </c:pt>
                <c:pt idx="452">
                  <c:v>294.25040000000001</c:v>
                </c:pt>
                <c:pt idx="453">
                  <c:v>293.58749999999998</c:v>
                </c:pt>
                <c:pt idx="454">
                  <c:v>293.5779</c:v>
                </c:pt>
                <c:pt idx="455">
                  <c:v>292.64190000000002</c:v>
                </c:pt>
                <c:pt idx="456">
                  <c:v>292.6712</c:v>
                </c:pt>
                <c:pt idx="457">
                  <c:v>289.78550000000001</c:v>
                </c:pt>
                <c:pt idx="458">
                  <c:v>288.28410000000002</c:v>
                </c:pt>
                <c:pt idx="459">
                  <c:v>289.53199999999998</c:v>
                </c:pt>
                <c:pt idx="460">
                  <c:v>292.26170000000002</c:v>
                </c:pt>
                <c:pt idx="461">
                  <c:v>297.16539999999998</c:v>
                </c:pt>
                <c:pt idx="462">
                  <c:v>297.55540000000002</c:v>
                </c:pt>
                <c:pt idx="463">
                  <c:v>292.33969999999999</c:v>
                </c:pt>
                <c:pt idx="464">
                  <c:v>286.90960000000001</c:v>
                </c:pt>
                <c:pt idx="465">
                  <c:v>287.39699999999999</c:v>
                </c:pt>
                <c:pt idx="466">
                  <c:v>291.08210000000003</c:v>
                </c:pt>
                <c:pt idx="467">
                  <c:v>292.03739999999999</c:v>
                </c:pt>
                <c:pt idx="468">
                  <c:v>291.83269999999999</c:v>
                </c:pt>
                <c:pt idx="469">
                  <c:v>286.78289999999998</c:v>
                </c:pt>
                <c:pt idx="470">
                  <c:v>276.40019999999998</c:v>
                </c:pt>
                <c:pt idx="471">
                  <c:v>276.8682</c:v>
                </c:pt>
                <c:pt idx="472">
                  <c:v>274.84050000000002</c:v>
                </c:pt>
                <c:pt idx="473">
                  <c:v>281.84010000000001</c:v>
                </c:pt>
                <c:pt idx="474">
                  <c:v>276.00049999999999</c:v>
                </c:pt>
                <c:pt idx="475">
                  <c:v>281.5086</c:v>
                </c:pt>
                <c:pt idx="476">
                  <c:v>285.74939999999998</c:v>
                </c:pt>
                <c:pt idx="477">
                  <c:v>287.44569999999999</c:v>
                </c:pt>
                <c:pt idx="478">
                  <c:v>287.44569999999999</c:v>
                </c:pt>
                <c:pt idx="479">
                  <c:v>286.84129999999999</c:v>
                </c:pt>
                <c:pt idx="480">
                  <c:v>285.52519999999998</c:v>
                </c:pt>
                <c:pt idx="481">
                  <c:v>288.8691</c:v>
                </c:pt>
                <c:pt idx="482">
                  <c:v>295.14729999999997</c:v>
                </c:pt>
                <c:pt idx="483">
                  <c:v>296.57069999999999</c:v>
                </c:pt>
                <c:pt idx="484">
                  <c:v>299.57339999999999</c:v>
                </c:pt>
                <c:pt idx="485">
                  <c:v>300.48970000000003</c:v>
                </c:pt>
                <c:pt idx="486">
                  <c:v>299.69029999999998</c:v>
                </c:pt>
                <c:pt idx="487">
                  <c:v>302.95620000000002</c:v>
                </c:pt>
                <c:pt idx="488">
                  <c:v>301.39640000000003</c:v>
                </c:pt>
                <c:pt idx="489">
                  <c:v>300.39229999999998</c:v>
                </c:pt>
                <c:pt idx="490">
                  <c:v>302.32249999999999</c:v>
                </c:pt>
                <c:pt idx="491">
                  <c:v>315.05450000000002</c:v>
                </c:pt>
                <c:pt idx="492">
                  <c:v>316.20490000000001</c:v>
                </c:pt>
                <c:pt idx="493">
                  <c:v>323.29239999999999</c:v>
                </c:pt>
                <c:pt idx="494">
                  <c:v>321.09890000000001</c:v>
                </c:pt>
                <c:pt idx="495">
                  <c:v>324.7645</c:v>
                </c:pt>
                <c:pt idx="496">
                  <c:v>325.61259999999999</c:v>
                </c:pt>
                <c:pt idx="497">
                  <c:v>327.9914</c:v>
                </c:pt>
                <c:pt idx="498">
                  <c:v>327.62090000000001</c:v>
                </c:pt>
                <c:pt idx="499">
                  <c:v>328.52749999999997</c:v>
                </c:pt>
                <c:pt idx="500">
                  <c:v>327.51369999999997</c:v>
                </c:pt>
                <c:pt idx="501">
                  <c:v>322.49290000000002</c:v>
                </c:pt>
                <c:pt idx="502">
                  <c:v>324.08199999999999</c:v>
                </c:pt>
                <c:pt idx="503">
                  <c:v>328.26429999999999</c:v>
                </c:pt>
                <c:pt idx="504">
                  <c:v>327.63060000000002</c:v>
                </c:pt>
                <c:pt idx="505">
                  <c:v>330.98430000000002</c:v>
                </c:pt>
                <c:pt idx="506">
                  <c:v>331.20890000000003</c:v>
                </c:pt>
                <c:pt idx="507">
                  <c:v>333.30869999999999</c:v>
                </c:pt>
                <c:pt idx="508">
                  <c:v>335.10579999999999</c:v>
                </c:pt>
                <c:pt idx="509">
                  <c:v>331.90230000000003</c:v>
                </c:pt>
                <c:pt idx="510">
                  <c:v>329.80250000000001</c:v>
                </c:pt>
                <c:pt idx="511">
                  <c:v>330.02710000000002</c:v>
                </c:pt>
                <c:pt idx="512">
                  <c:v>321.98910000000001</c:v>
                </c:pt>
                <c:pt idx="513">
                  <c:v>328.77699999999999</c:v>
                </c:pt>
                <c:pt idx="514">
                  <c:v>322.87779999999998</c:v>
                </c:pt>
                <c:pt idx="515">
                  <c:v>322.37970000000001</c:v>
                </c:pt>
                <c:pt idx="516">
                  <c:v>321.80360000000002</c:v>
                </c:pt>
                <c:pt idx="517">
                  <c:v>315.47469999999998</c:v>
                </c:pt>
                <c:pt idx="518">
                  <c:v>318.58049999999997</c:v>
                </c:pt>
                <c:pt idx="519">
                  <c:v>327.10680000000002</c:v>
                </c:pt>
                <c:pt idx="520">
                  <c:v>327.15570000000002</c:v>
                </c:pt>
                <c:pt idx="521">
                  <c:v>325.32929999999999</c:v>
                </c:pt>
                <c:pt idx="522">
                  <c:v>334.54910000000001</c:v>
                </c:pt>
                <c:pt idx="523">
                  <c:v>331.48230000000001</c:v>
                </c:pt>
                <c:pt idx="524">
                  <c:v>320.68029999999999</c:v>
                </c:pt>
                <c:pt idx="525">
                  <c:v>326.84320000000002</c:v>
                </c:pt>
                <c:pt idx="526">
                  <c:v>317.32060000000001</c:v>
                </c:pt>
                <c:pt idx="527">
                  <c:v>316.24619999999999</c:v>
                </c:pt>
                <c:pt idx="528">
                  <c:v>312.447</c:v>
                </c:pt>
                <c:pt idx="529">
                  <c:v>319.65480000000002</c:v>
                </c:pt>
                <c:pt idx="530">
                  <c:v>325.42700000000002</c:v>
                </c:pt>
                <c:pt idx="531">
                  <c:v>326.88220000000001</c:v>
                </c:pt>
                <c:pt idx="532">
                  <c:v>334.46120000000002</c:v>
                </c:pt>
                <c:pt idx="533">
                  <c:v>333.28919999999999</c:v>
                </c:pt>
                <c:pt idx="534">
                  <c:v>333.97289999999998</c:v>
                </c:pt>
                <c:pt idx="535">
                  <c:v>331.4042</c:v>
                </c:pt>
                <c:pt idx="536">
                  <c:v>328.4742</c:v>
                </c:pt>
                <c:pt idx="537">
                  <c:v>326.94080000000002</c:v>
                </c:pt>
                <c:pt idx="538">
                  <c:v>321.3347</c:v>
                </c:pt>
                <c:pt idx="539">
                  <c:v>308.99939999999998</c:v>
                </c:pt>
                <c:pt idx="540">
                  <c:v>306.55770000000001</c:v>
                </c:pt>
                <c:pt idx="541">
                  <c:v>306.714</c:v>
                </c:pt>
                <c:pt idx="542">
                  <c:v>306.93860000000001</c:v>
                </c:pt>
                <c:pt idx="543">
                  <c:v>307.63200000000001</c:v>
                </c:pt>
                <c:pt idx="544">
                  <c:v>310.84530000000001</c:v>
                </c:pt>
                <c:pt idx="545">
                  <c:v>297.68950000000001</c:v>
                </c:pt>
                <c:pt idx="546">
                  <c:v>302.96359999999999</c:v>
                </c:pt>
                <c:pt idx="547">
                  <c:v>295.58960000000002</c:v>
                </c:pt>
                <c:pt idx="548">
                  <c:v>296.25380000000001</c:v>
                </c:pt>
                <c:pt idx="549">
                  <c:v>294.56420000000003</c:v>
                </c:pt>
                <c:pt idx="550">
                  <c:v>289.1241</c:v>
                </c:pt>
                <c:pt idx="551">
                  <c:v>289.45609999999999</c:v>
                </c:pt>
                <c:pt idx="552">
                  <c:v>281.76</c:v>
                </c:pt>
                <c:pt idx="553">
                  <c:v>289.78820000000002</c:v>
                </c:pt>
                <c:pt idx="554">
                  <c:v>292.84519999999998</c:v>
                </c:pt>
                <c:pt idx="555">
                  <c:v>301.06880000000001</c:v>
                </c:pt>
                <c:pt idx="556">
                  <c:v>303.72539999999998</c:v>
                </c:pt>
                <c:pt idx="557">
                  <c:v>301.55709999999999</c:v>
                </c:pt>
                <c:pt idx="558">
                  <c:v>306.14749999999998</c:v>
                </c:pt>
                <c:pt idx="559">
                  <c:v>294.22239999999999</c:v>
                </c:pt>
                <c:pt idx="560">
                  <c:v>298.80290000000002</c:v>
                </c:pt>
                <c:pt idx="561">
                  <c:v>293.92930000000001</c:v>
                </c:pt>
                <c:pt idx="562">
                  <c:v>297.45510000000002</c:v>
                </c:pt>
                <c:pt idx="563">
                  <c:v>303.95</c:v>
                </c:pt>
                <c:pt idx="564">
                  <c:v>295.32600000000002</c:v>
                </c:pt>
                <c:pt idx="565">
                  <c:v>288.15719999999999</c:v>
                </c:pt>
                <c:pt idx="566">
                  <c:v>288.1182</c:v>
                </c:pt>
                <c:pt idx="567">
                  <c:v>293.4606</c:v>
                </c:pt>
                <c:pt idx="568">
                  <c:v>293.11799999999999</c:v>
                </c:pt>
                <c:pt idx="569">
                  <c:v>284.53489999999999</c:v>
                </c:pt>
                <c:pt idx="570">
                  <c:v>281.79450000000003</c:v>
                </c:pt>
                <c:pt idx="571">
                  <c:v>281.589</c:v>
                </c:pt>
                <c:pt idx="572">
                  <c:v>274.2978</c:v>
                </c:pt>
                <c:pt idx="573">
                  <c:v>288.31270000000001</c:v>
                </c:pt>
                <c:pt idx="574">
                  <c:v>290.97460000000001</c:v>
                </c:pt>
                <c:pt idx="575">
                  <c:v>292.42309999999998</c:v>
                </c:pt>
                <c:pt idx="576">
                  <c:v>288.66500000000002</c:v>
                </c:pt>
                <c:pt idx="577">
                  <c:v>293.79320000000001</c:v>
                </c:pt>
                <c:pt idx="578">
                  <c:v>289.61430000000001</c:v>
                </c:pt>
                <c:pt idx="579">
                  <c:v>283.68340000000001</c:v>
                </c:pt>
                <c:pt idx="580">
                  <c:v>272.9667</c:v>
                </c:pt>
                <c:pt idx="581">
                  <c:v>269.97199999999998</c:v>
                </c:pt>
                <c:pt idx="582">
                  <c:v>282.35230000000001</c:v>
                </c:pt>
                <c:pt idx="583">
                  <c:v>279.50439999999998</c:v>
                </c:pt>
                <c:pt idx="584">
                  <c:v>274.10199999999998</c:v>
                </c:pt>
                <c:pt idx="585">
                  <c:v>270.54930000000002</c:v>
                </c:pt>
                <c:pt idx="586">
                  <c:v>281.03120000000001</c:v>
                </c:pt>
                <c:pt idx="587">
                  <c:v>288.11689999999999</c:v>
                </c:pt>
                <c:pt idx="588">
                  <c:v>288.92919999999998</c:v>
                </c:pt>
                <c:pt idx="589">
                  <c:v>294.02820000000003</c:v>
                </c:pt>
                <c:pt idx="590">
                  <c:v>292.78519999999997</c:v>
                </c:pt>
                <c:pt idx="591">
                  <c:v>297.58080000000001</c:v>
                </c:pt>
                <c:pt idx="592">
                  <c:v>293.10820000000001</c:v>
                </c:pt>
                <c:pt idx="593">
                  <c:v>297.61989999999997</c:v>
                </c:pt>
                <c:pt idx="594">
                  <c:v>297.209</c:v>
                </c:pt>
                <c:pt idx="595">
                  <c:v>304.07940000000002</c:v>
                </c:pt>
                <c:pt idx="596">
                  <c:v>308.68900000000002</c:v>
                </c:pt>
                <c:pt idx="597">
                  <c:v>307.17200000000003</c:v>
                </c:pt>
                <c:pt idx="598">
                  <c:v>301.74029999999999</c:v>
                </c:pt>
                <c:pt idx="599">
                  <c:v>302.82659999999998</c:v>
                </c:pt>
                <c:pt idx="600">
                  <c:v>308.25830000000002</c:v>
                </c:pt>
                <c:pt idx="601">
                  <c:v>304.25549999999998</c:v>
                </c:pt>
                <c:pt idx="602">
                  <c:v>293.11799999999999</c:v>
                </c:pt>
                <c:pt idx="603">
                  <c:v>294.94819999999999</c:v>
                </c:pt>
                <c:pt idx="604">
                  <c:v>290.64179999999999</c:v>
                </c:pt>
                <c:pt idx="605">
                  <c:v>279.1814</c:v>
                </c:pt>
                <c:pt idx="606">
                  <c:v>276.04969999999997</c:v>
                </c:pt>
                <c:pt idx="607">
                  <c:v>281.49110000000002</c:v>
                </c:pt>
                <c:pt idx="608">
                  <c:v>273.86709999999999</c:v>
                </c:pt>
                <c:pt idx="609">
                  <c:v>274.54239999999999</c:v>
                </c:pt>
                <c:pt idx="610">
                  <c:v>279.22059999999999</c:v>
                </c:pt>
                <c:pt idx="611">
                  <c:v>280.25799999999998</c:v>
                </c:pt>
                <c:pt idx="612">
                  <c:v>274.8263</c:v>
                </c:pt>
                <c:pt idx="613">
                  <c:v>268.19069999999999</c:v>
                </c:pt>
                <c:pt idx="614">
                  <c:v>274.73820000000001</c:v>
                </c:pt>
                <c:pt idx="615">
                  <c:v>264.46190000000001</c:v>
                </c:pt>
                <c:pt idx="616">
                  <c:v>277.185</c:v>
                </c:pt>
                <c:pt idx="617">
                  <c:v>283.45830000000001</c:v>
                </c:pt>
                <c:pt idx="618">
                  <c:v>271.60640000000001</c:v>
                </c:pt>
                <c:pt idx="619">
                  <c:v>278.4083</c:v>
                </c:pt>
                <c:pt idx="620">
                  <c:v>275.7756</c:v>
                </c:pt>
                <c:pt idx="621">
                  <c:v>283.80090000000001</c:v>
                </c:pt>
                <c:pt idx="622">
                  <c:v>271.44</c:v>
                </c:pt>
                <c:pt idx="623">
                  <c:v>268.87580000000003</c:v>
                </c:pt>
                <c:pt idx="624">
                  <c:v>258.94209999999998</c:v>
                </c:pt>
                <c:pt idx="625">
                  <c:v>263.75729999999999</c:v>
                </c:pt>
                <c:pt idx="626">
                  <c:v>254.99789999999999</c:v>
                </c:pt>
                <c:pt idx="627">
                  <c:v>249.90880000000001</c:v>
                </c:pt>
                <c:pt idx="628">
                  <c:v>255.5558</c:v>
                </c:pt>
                <c:pt idx="629">
                  <c:v>255.92769999999999</c:v>
                </c:pt>
                <c:pt idx="630">
                  <c:v>261.13440000000003</c:v>
                </c:pt>
                <c:pt idx="631">
                  <c:v>249.245</c:v>
                </c:pt>
                <c:pt idx="632">
                  <c:v>248.3229</c:v>
                </c:pt>
                <c:pt idx="633">
                  <c:v>247.75389999999999</c:v>
                </c:pt>
                <c:pt idx="634">
                  <c:v>255.69</c:v>
                </c:pt>
                <c:pt idx="635">
                  <c:v>254.67959999999999</c:v>
                </c:pt>
                <c:pt idx="636">
                  <c:v>257.52440000000001</c:v>
                </c:pt>
                <c:pt idx="637">
                  <c:v>260.84010000000001</c:v>
                </c:pt>
                <c:pt idx="638">
                  <c:v>268.04039999999998</c:v>
                </c:pt>
                <c:pt idx="639">
                  <c:v>266.69650000000001</c:v>
                </c:pt>
                <c:pt idx="640">
                  <c:v>267.23599999999999</c:v>
                </c:pt>
                <c:pt idx="641">
                  <c:v>269.35489999999999</c:v>
                </c:pt>
                <c:pt idx="642">
                  <c:v>264.88170000000002</c:v>
                </c:pt>
                <c:pt idx="643">
                  <c:v>263.63589999999999</c:v>
                </c:pt>
                <c:pt idx="644">
                  <c:v>267.31450000000001</c:v>
                </c:pt>
                <c:pt idx="645">
                  <c:v>265.26420000000002</c:v>
                </c:pt>
                <c:pt idx="646">
                  <c:v>259.75119999999998</c:v>
                </c:pt>
                <c:pt idx="647">
                  <c:v>248.17580000000001</c:v>
                </c:pt>
                <c:pt idx="648">
                  <c:v>237.6499</c:v>
                </c:pt>
                <c:pt idx="649">
                  <c:v>239.83750000000001</c:v>
                </c:pt>
                <c:pt idx="650">
                  <c:v>246.9691</c:v>
                </c:pt>
                <c:pt idx="651">
                  <c:v>240.30840000000001</c:v>
                </c:pt>
                <c:pt idx="652">
                  <c:v>242.9374</c:v>
                </c:pt>
                <c:pt idx="653">
                  <c:v>248.91149999999999</c:v>
                </c:pt>
                <c:pt idx="654">
                  <c:v>248.31309999999999</c:v>
                </c:pt>
                <c:pt idx="655">
                  <c:v>253.934</c:v>
                </c:pt>
                <c:pt idx="656">
                  <c:v>262.60590000000002</c:v>
                </c:pt>
                <c:pt idx="657">
                  <c:v>259.84930000000003</c:v>
                </c:pt>
                <c:pt idx="658">
                  <c:v>251.5993</c:v>
                </c:pt>
                <c:pt idx="659">
                  <c:v>255.3074</c:v>
                </c:pt>
                <c:pt idx="660">
                  <c:v>251.9427</c:v>
                </c:pt>
                <c:pt idx="661">
                  <c:v>254.6404</c:v>
                </c:pt>
                <c:pt idx="662">
                  <c:v>257.84809999999999</c:v>
                </c:pt>
                <c:pt idx="663">
                  <c:v>261.14420000000001</c:v>
                </c:pt>
                <c:pt idx="664">
                  <c:v>263.29239999999999</c:v>
                </c:pt>
                <c:pt idx="665">
                  <c:v>262.56659999999999</c:v>
                </c:pt>
                <c:pt idx="666">
                  <c:v>259.47649999999999</c:v>
                </c:pt>
                <c:pt idx="667">
                  <c:v>248.84280000000001</c:v>
                </c:pt>
                <c:pt idx="668">
                  <c:v>247.9109</c:v>
                </c:pt>
                <c:pt idx="669">
                  <c:v>249.245</c:v>
                </c:pt>
                <c:pt idx="670">
                  <c:v>251.8348</c:v>
                </c:pt>
                <c:pt idx="671">
                  <c:v>249.4118</c:v>
                </c:pt>
                <c:pt idx="672">
                  <c:v>254.59129999999999</c:v>
                </c:pt>
                <c:pt idx="673">
                  <c:v>257.27910000000003</c:v>
                </c:pt>
                <c:pt idx="674">
                  <c:v>259.80020000000002</c:v>
                </c:pt>
                <c:pt idx="675">
                  <c:v>255.40549999999999</c:v>
                </c:pt>
                <c:pt idx="676">
                  <c:v>253.90459999999999</c:v>
                </c:pt>
                <c:pt idx="677">
                  <c:v>247.10650000000001</c:v>
                </c:pt>
                <c:pt idx="678">
                  <c:v>263.62599999999998</c:v>
                </c:pt>
                <c:pt idx="679">
                  <c:v>271.15010000000001</c:v>
                </c:pt>
                <c:pt idx="680">
                  <c:v>275.39769999999999</c:v>
                </c:pt>
                <c:pt idx="681">
                  <c:v>272.71960000000001</c:v>
                </c:pt>
                <c:pt idx="682">
                  <c:v>269.59030000000001</c:v>
                </c:pt>
                <c:pt idx="683">
                  <c:v>277.09480000000002</c:v>
                </c:pt>
                <c:pt idx="684">
                  <c:v>278.25229999999999</c:v>
                </c:pt>
                <c:pt idx="685">
                  <c:v>277.52640000000002</c:v>
                </c:pt>
                <c:pt idx="686">
                  <c:v>274.98570000000001</c:v>
                </c:pt>
                <c:pt idx="687">
                  <c:v>276.928</c:v>
                </c:pt>
                <c:pt idx="688">
                  <c:v>283.6574</c:v>
                </c:pt>
                <c:pt idx="689">
                  <c:v>281.55810000000002</c:v>
                </c:pt>
                <c:pt idx="690">
                  <c:v>286.35509999999999</c:v>
                </c:pt>
                <c:pt idx="691">
                  <c:v>287.8854</c:v>
                </c:pt>
                <c:pt idx="692">
                  <c:v>287.13990000000001</c:v>
                </c:pt>
                <c:pt idx="693">
                  <c:v>286.38290000000001</c:v>
                </c:pt>
                <c:pt idx="694">
                  <c:v>285.2525</c:v>
                </c:pt>
                <c:pt idx="695">
                  <c:v>281.3005</c:v>
                </c:pt>
                <c:pt idx="696">
                  <c:v>273.04289999999997</c:v>
                </c:pt>
                <c:pt idx="697">
                  <c:v>271.75510000000003</c:v>
                </c:pt>
                <c:pt idx="698">
                  <c:v>271.11619999999999</c:v>
                </c:pt>
                <c:pt idx="699">
                  <c:v>274.12430000000001</c:v>
                </c:pt>
                <c:pt idx="700">
                  <c:v>263.54660000000001</c:v>
                </c:pt>
                <c:pt idx="701">
                  <c:v>260.73509999999999</c:v>
                </c:pt>
                <c:pt idx="702">
                  <c:v>258.51339999999999</c:v>
                </c:pt>
                <c:pt idx="703">
                  <c:v>257.03879999999998</c:v>
                </c:pt>
                <c:pt idx="704">
                  <c:v>255.98699999999999</c:v>
                </c:pt>
                <c:pt idx="705">
                  <c:v>251.72049999999999</c:v>
                </c:pt>
                <c:pt idx="706">
                  <c:v>248.9581</c:v>
                </c:pt>
                <c:pt idx="707">
                  <c:v>253.71610000000001</c:v>
                </c:pt>
                <c:pt idx="708">
                  <c:v>254.1388</c:v>
                </c:pt>
                <c:pt idx="709">
                  <c:v>259.97809999999998</c:v>
                </c:pt>
                <c:pt idx="710">
                  <c:v>262.13099999999997</c:v>
                </c:pt>
                <c:pt idx="711">
                  <c:v>247.71950000000001</c:v>
                </c:pt>
                <c:pt idx="712">
                  <c:v>247.94560000000001</c:v>
                </c:pt>
                <c:pt idx="713">
                  <c:v>241.22149999999999</c:v>
                </c:pt>
                <c:pt idx="714">
                  <c:v>240.59229999999999</c:v>
                </c:pt>
                <c:pt idx="715">
                  <c:v>240.37610000000001</c:v>
                </c:pt>
                <c:pt idx="716">
                  <c:v>238.34110000000001</c:v>
                </c:pt>
                <c:pt idx="717">
                  <c:v>234.90049999999999</c:v>
                </c:pt>
                <c:pt idx="718">
                  <c:v>236.89599999999999</c:v>
                </c:pt>
                <c:pt idx="719">
                  <c:v>233.8879</c:v>
                </c:pt>
                <c:pt idx="720">
                  <c:v>233.42590000000001</c:v>
                </c:pt>
                <c:pt idx="721">
                  <c:v>232.40350000000001</c:v>
                </c:pt>
                <c:pt idx="722">
                  <c:v>236.9845</c:v>
                </c:pt>
                <c:pt idx="723">
                  <c:v>233.47499999999999</c:v>
                </c:pt>
                <c:pt idx="724">
                  <c:v>228.953</c:v>
                </c:pt>
                <c:pt idx="725">
                  <c:v>236.6601</c:v>
                </c:pt>
                <c:pt idx="726">
                  <c:v>244.66220000000001</c:v>
                </c:pt>
                <c:pt idx="727">
                  <c:v>244.97669999999999</c:v>
                </c:pt>
                <c:pt idx="728">
                  <c:v>242.60759999999999</c:v>
                </c:pt>
                <c:pt idx="729">
                  <c:v>230.27029999999999</c:v>
                </c:pt>
                <c:pt idx="730">
                  <c:v>225.3648</c:v>
                </c:pt>
                <c:pt idx="731">
                  <c:v>221.59</c:v>
                </c:pt>
                <c:pt idx="732">
                  <c:v>221.92420000000001</c:v>
                </c:pt>
                <c:pt idx="733">
                  <c:v>230.27029999999999</c:v>
                </c:pt>
                <c:pt idx="734">
                  <c:v>224.6866</c:v>
                </c:pt>
                <c:pt idx="735">
                  <c:v>233.50450000000001</c:v>
                </c:pt>
                <c:pt idx="736">
                  <c:v>234.4581</c:v>
                </c:pt>
                <c:pt idx="737">
                  <c:v>232.47229999999999</c:v>
                </c:pt>
                <c:pt idx="738">
                  <c:v>232.14789999999999</c:v>
                </c:pt>
                <c:pt idx="739">
                  <c:v>238.01669999999999</c:v>
                </c:pt>
                <c:pt idx="740">
                  <c:v>243.0598</c:v>
                </c:pt>
                <c:pt idx="741">
                  <c:v>246.41200000000001</c:v>
                </c:pt>
                <c:pt idx="742">
                  <c:v>227.3998</c:v>
                </c:pt>
                <c:pt idx="743">
                  <c:v>222.90719999999999</c:v>
                </c:pt>
                <c:pt idx="744">
                  <c:v>231.87270000000001</c:v>
                </c:pt>
                <c:pt idx="745">
                  <c:v>228.1961</c:v>
                </c:pt>
                <c:pt idx="746">
                  <c:v>224.3032</c:v>
                </c:pt>
                <c:pt idx="747">
                  <c:v>216.3699</c:v>
                </c:pt>
                <c:pt idx="748">
                  <c:v>210.619</c:v>
                </c:pt>
                <c:pt idx="749">
                  <c:v>217.63810000000001</c:v>
                </c:pt>
                <c:pt idx="750">
                  <c:v>224.00819999999999</c:v>
                </c:pt>
                <c:pt idx="751">
                  <c:v>224.9913</c:v>
                </c:pt>
                <c:pt idx="752">
                  <c:v>220.70519999999999</c:v>
                </c:pt>
                <c:pt idx="753">
                  <c:v>238.8622</c:v>
                </c:pt>
                <c:pt idx="754">
                  <c:v>242.9222</c:v>
                </c:pt>
                <c:pt idx="755">
                  <c:v>237.4564</c:v>
                </c:pt>
                <c:pt idx="756">
                  <c:v>237.86930000000001</c:v>
                </c:pt>
                <c:pt idx="757">
                  <c:v>238.303</c:v>
                </c:pt>
                <c:pt idx="758">
                  <c:v>238.25380000000001</c:v>
                </c:pt>
                <c:pt idx="759">
                  <c:v>237.80029999999999</c:v>
                </c:pt>
                <c:pt idx="760">
                  <c:v>238.61850000000001</c:v>
                </c:pt>
                <c:pt idx="761">
                  <c:v>241.55619999999999</c:v>
                </c:pt>
                <c:pt idx="762">
                  <c:v>244.0701</c:v>
                </c:pt>
                <c:pt idx="763">
                  <c:v>243.98140000000001</c:v>
                </c:pt>
                <c:pt idx="764">
                  <c:v>238.33260000000001</c:v>
                </c:pt>
                <c:pt idx="765">
                  <c:v>236.9229</c:v>
                </c:pt>
                <c:pt idx="766">
                  <c:v>251.52289999999999</c:v>
                </c:pt>
                <c:pt idx="767">
                  <c:v>251.07929999999999</c:v>
                </c:pt>
                <c:pt idx="768">
                  <c:v>251.40459999999999</c:v>
                </c:pt>
                <c:pt idx="769">
                  <c:v>246.65289999999999</c:v>
                </c:pt>
                <c:pt idx="770">
                  <c:v>241.64500000000001</c:v>
                </c:pt>
                <c:pt idx="771">
                  <c:v>240.90559999999999</c:v>
                </c:pt>
                <c:pt idx="772">
                  <c:v>243.89269999999999</c:v>
                </c:pt>
                <c:pt idx="773">
                  <c:v>241.94069999999999</c:v>
                </c:pt>
                <c:pt idx="774">
                  <c:v>248.93020000000001</c:v>
                </c:pt>
                <c:pt idx="775">
                  <c:v>253.27770000000001</c:v>
                </c:pt>
                <c:pt idx="776">
                  <c:v>253.5735</c:v>
                </c:pt>
                <c:pt idx="777">
                  <c:v>245.47980000000001</c:v>
                </c:pt>
                <c:pt idx="778">
                  <c:v>241.22110000000001</c:v>
                </c:pt>
                <c:pt idx="779">
                  <c:v>237.0412</c:v>
                </c:pt>
                <c:pt idx="780">
                  <c:v>238.37209999999999</c:v>
                </c:pt>
                <c:pt idx="781">
                  <c:v>240.9648</c:v>
                </c:pt>
                <c:pt idx="782">
                  <c:v>234.81319999999999</c:v>
                </c:pt>
                <c:pt idx="783">
                  <c:v>235.34559999999999</c:v>
                </c:pt>
                <c:pt idx="784">
                  <c:v>233.60059999999999</c:v>
                </c:pt>
                <c:pt idx="785">
                  <c:v>231.20509999999999</c:v>
                </c:pt>
                <c:pt idx="786">
                  <c:v>237.5932</c:v>
                </c:pt>
                <c:pt idx="787">
                  <c:v>236.42009999999999</c:v>
                </c:pt>
                <c:pt idx="788">
                  <c:v>236.18350000000001</c:v>
                </c:pt>
                <c:pt idx="789">
                  <c:v>225.85210000000001</c:v>
                </c:pt>
                <c:pt idx="790">
                  <c:v>219.1584</c:v>
                </c:pt>
                <c:pt idx="791">
                  <c:v>221.74119999999999</c:v>
                </c:pt>
                <c:pt idx="792">
                  <c:v>223.90020000000001</c:v>
                </c:pt>
                <c:pt idx="793">
                  <c:v>225.60570000000001</c:v>
                </c:pt>
                <c:pt idx="794">
                  <c:v>232.42750000000001</c:v>
                </c:pt>
                <c:pt idx="795">
                  <c:v>235.12870000000001</c:v>
                </c:pt>
                <c:pt idx="796">
                  <c:v>235.83850000000001</c:v>
                </c:pt>
                <c:pt idx="797">
                  <c:v>236.9426</c:v>
                </c:pt>
                <c:pt idx="798">
                  <c:v>232.46700000000001</c:v>
                </c:pt>
                <c:pt idx="799">
                  <c:v>228.642</c:v>
                </c:pt>
                <c:pt idx="800">
                  <c:v>236.81450000000001</c:v>
                </c:pt>
                <c:pt idx="801">
                  <c:v>239.14099999999999</c:v>
                </c:pt>
                <c:pt idx="802">
                  <c:v>238.6086</c:v>
                </c:pt>
                <c:pt idx="803">
                  <c:v>237.19890000000001</c:v>
                </c:pt>
                <c:pt idx="804">
                  <c:v>244.48419999999999</c:v>
                </c:pt>
                <c:pt idx="805">
                  <c:v>244.64189999999999</c:v>
                </c:pt>
                <c:pt idx="806">
                  <c:v>239.26910000000001</c:v>
                </c:pt>
                <c:pt idx="807">
                  <c:v>244.29679999999999</c:v>
                </c:pt>
                <c:pt idx="808">
                  <c:v>249.16679999999999</c:v>
                </c:pt>
                <c:pt idx="809">
                  <c:v>260.84879999999998</c:v>
                </c:pt>
                <c:pt idx="810">
                  <c:v>254.6874</c:v>
                </c:pt>
                <c:pt idx="811">
                  <c:v>253.12979999999999</c:v>
                </c:pt>
                <c:pt idx="812">
                  <c:v>263.76679999999999</c:v>
                </c:pt>
                <c:pt idx="813">
                  <c:v>262.9486</c:v>
                </c:pt>
                <c:pt idx="814">
                  <c:v>259.8827</c:v>
                </c:pt>
                <c:pt idx="815">
                  <c:v>259.37009999999998</c:v>
                </c:pt>
                <c:pt idx="816">
                  <c:v>267.47359999999998</c:v>
                </c:pt>
                <c:pt idx="817">
                  <c:v>268.31150000000002</c:v>
                </c:pt>
                <c:pt idx="818">
                  <c:v>266.16699999999997</c:v>
                </c:pt>
                <c:pt idx="819">
                  <c:v>259.08080000000001</c:v>
                </c:pt>
                <c:pt idx="820">
                  <c:v>255.03870000000001</c:v>
                </c:pt>
                <c:pt idx="821">
                  <c:v>249.71180000000001</c:v>
                </c:pt>
                <c:pt idx="822">
                  <c:v>248.56540000000001</c:v>
                </c:pt>
                <c:pt idx="823">
                  <c:v>251.78729999999999</c:v>
                </c:pt>
                <c:pt idx="824">
                  <c:v>246.3022</c:v>
                </c:pt>
                <c:pt idx="825">
                  <c:v>247.2312</c:v>
                </c:pt>
                <c:pt idx="826">
                  <c:v>246.4999</c:v>
                </c:pt>
                <c:pt idx="827">
                  <c:v>243.38679999999999</c:v>
                </c:pt>
                <c:pt idx="828">
                  <c:v>248.17009999999999</c:v>
                </c:pt>
                <c:pt idx="829">
                  <c:v>252.30119999999999</c:v>
                </c:pt>
                <c:pt idx="830">
                  <c:v>253.86269999999999</c:v>
                </c:pt>
                <c:pt idx="831">
                  <c:v>251.17449999999999</c:v>
                </c:pt>
                <c:pt idx="832">
                  <c:v>250.72980000000001</c:v>
                </c:pt>
                <c:pt idx="833">
                  <c:v>249.36590000000001</c:v>
                </c:pt>
                <c:pt idx="834">
                  <c:v>245.67959999999999</c:v>
                </c:pt>
                <c:pt idx="835">
                  <c:v>250.94720000000001</c:v>
                </c:pt>
                <c:pt idx="836">
                  <c:v>257.73680000000002</c:v>
                </c:pt>
                <c:pt idx="837">
                  <c:v>262.33229999999998</c:v>
                </c:pt>
                <c:pt idx="838">
                  <c:v>272.96640000000002</c:v>
                </c:pt>
                <c:pt idx="839">
                  <c:v>276.1585</c:v>
                </c:pt>
                <c:pt idx="840">
                  <c:v>269.04289999999997</c:v>
                </c:pt>
                <c:pt idx="841">
                  <c:v>270.57470000000001</c:v>
                </c:pt>
                <c:pt idx="842">
                  <c:v>269.10210000000001</c:v>
                </c:pt>
                <c:pt idx="843">
                  <c:v>274.40929999999997</c:v>
                </c:pt>
                <c:pt idx="844">
                  <c:v>277.28519999999997</c:v>
                </c:pt>
                <c:pt idx="845">
                  <c:v>273.14429999999999</c:v>
                </c:pt>
                <c:pt idx="846">
                  <c:v>272.0077</c:v>
                </c:pt>
                <c:pt idx="847">
                  <c:v>277.22590000000002</c:v>
                </c:pt>
                <c:pt idx="848">
                  <c:v>280.72449999999998</c:v>
                </c:pt>
                <c:pt idx="849">
                  <c:v>284.92469999999997</c:v>
                </c:pt>
                <c:pt idx="850">
                  <c:v>283.86720000000003</c:v>
                </c:pt>
                <c:pt idx="851">
                  <c:v>283.81779999999998</c:v>
                </c:pt>
                <c:pt idx="852">
                  <c:v>281.0111</c:v>
                </c:pt>
                <c:pt idx="853">
                  <c:v>288.18610000000001</c:v>
                </c:pt>
                <c:pt idx="854">
                  <c:v>286.00200000000001</c:v>
                </c:pt>
                <c:pt idx="855">
                  <c:v>279.51870000000002</c:v>
                </c:pt>
                <c:pt idx="856">
                  <c:v>280.17099999999999</c:v>
                </c:pt>
                <c:pt idx="857">
                  <c:v>286.44670000000002</c:v>
                </c:pt>
                <c:pt idx="858">
                  <c:v>282.79000000000002</c:v>
                </c:pt>
                <c:pt idx="859">
                  <c:v>285.41879999999998</c:v>
                </c:pt>
                <c:pt idx="860">
                  <c:v>284.9939</c:v>
                </c:pt>
                <c:pt idx="861">
                  <c:v>285.0729</c:v>
                </c:pt>
                <c:pt idx="862">
                  <c:v>282.76029999999997</c:v>
                </c:pt>
                <c:pt idx="863">
                  <c:v>282.4144</c:v>
                </c:pt>
                <c:pt idx="864">
                  <c:v>278.47120000000001</c:v>
                </c:pt>
                <c:pt idx="865">
                  <c:v>272.19549999999998</c:v>
                </c:pt>
                <c:pt idx="866">
                  <c:v>291.91199999999998</c:v>
                </c:pt>
                <c:pt idx="867">
                  <c:v>301.26119999999997</c:v>
                </c:pt>
                <c:pt idx="868">
                  <c:v>303.66269999999997</c:v>
                </c:pt>
                <c:pt idx="869">
                  <c:v>301.98259999999999</c:v>
                </c:pt>
                <c:pt idx="870">
                  <c:v>301.83440000000002</c:v>
                </c:pt>
                <c:pt idx="871">
                  <c:v>300.83620000000002</c:v>
                </c:pt>
                <c:pt idx="872">
                  <c:v>301.83440000000002</c:v>
                </c:pt>
                <c:pt idx="873">
                  <c:v>307.01299999999998</c:v>
                </c:pt>
                <c:pt idx="874">
                  <c:v>305.03649999999999</c:v>
                </c:pt>
                <c:pt idx="875">
                  <c:v>303.4058</c:v>
                </c:pt>
                <c:pt idx="876">
                  <c:v>308.65359999999998</c:v>
                </c:pt>
                <c:pt idx="877">
                  <c:v>306.47930000000002</c:v>
                </c:pt>
                <c:pt idx="878">
                  <c:v>305.35270000000003</c:v>
                </c:pt>
                <c:pt idx="879">
                  <c:v>305.83690000000001</c:v>
                </c:pt>
                <c:pt idx="880">
                  <c:v>308.09019999999998</c:v>
                </c:pt>
                <c:pt idx="881">
                  <c:v>311.00220000000002</c:v>
                </c:pt>
                <c:pt idx="882">
                  <c:v>315.47899999999998</c:v>
                </c:pt>
                <c:pt idx="883">
                  <c:v>315.30079999999998</c:v>
                </c:pt>
                <c:pt idx="884">
                  <c:v>318.11360000000002</c:v>
                </c:pt>
                <c:pt idx="885">
                  <c:v>312.25020000000001</c:v>
                </c:pt>
                <c:pt idx="886">
                  <c:v>310.85359999999997</c:v>
                </c:pt>
                <c:pt idx="887">
                  <c:v>322.80840000000001</c:v>
                </c:pt>
                <c:pt idx="888">
                  <c:v>329.71190000000001</c:v>
                </c:pt>
                <c:pt idx="889">
                  <c:v>328.04790000000003</c:v>
                </c:pt>
                <c:pt idx="890">
                  <c:v>325.25490000000002</c:v>
                </c:pt>
                <c:pt idx="891">
                  <c:v>329.40480000000002</c:v>
                </c:pt>
                <c:pt idx="892">
                  <c:v>332.19779999999997</c:v>
                </c:pt>
                <c:pt idx="893">
                  <c:v>332.73270000000002</c:v>
                </c:pt>
                <c:pt idx="894">
                  <c:v>330.49430000000001</c:v>
                </c:pt>
                <c:pt idx="895">
                  <c:v>320.29259999999999</c:v>
                </c:pt>
                <c:pt idx="896">
                  <c:v>322.15469999999999</c:v>
                </c:pt>
                <c:pt idx="897">
                  <c:v>323.67009999999999</c:v>
                </c:pt>
                <c:pt idx="898">
                  <c:v>328.68180000000001</c:v>
                </c:pt>
                <c:pt idx="899">
                  <c:v>331.0985</c:v>
                </c:pt>
                <c:pt idx="900">
                  <c:v>334.11939999999998</c:v>
                </c:pt>
                <c:pt idx="901">
                  <c:v>344.77670000000001</c:v>
                </c:pt>
                <c:pt idx="902">
                  <c:v>339.06169999999997</c:v>
                </c:pt>
                <c:pt idx="903">
                  <c:v>334.82260000000002</c:v>
                </c:pt>
                <c:pt idx="904">
                  <c:v>330.37540000000001</c:v>
                </c:pt>
                <c:pt idx="905">
                  <c:v>336.4667</c:v>
                </c:pt>
                <c:pt idx="906">
                  <c:v>331.82139999999998</c:v>
                </c:pt>
                <c:pt idx="907">
                  <c:v>325.46280000000002</c:v>
                </c:pt>
                <c:pt idx="908">
                  <c:v>331.37580000000003</c:v>
                </c:pt>
                <c:pt idx="909">
                  <c:v>332.64359999999999</c:v>
                </c:pt>
                <c:pt idx="910">
                  <c:v>331.85120000000001</c:v>
                </c:pt>
                <c:pt idx="911">
                  <c:v>337.28879999999998</c:v>
                </c:pt>
                <c:pt idx="912">
                  <c:v>334.76319999999998</c:v>
                </c:pt>
                <c:pt idx="913">
                  <c:v>334.92160000000001</c:v>
                </c:pt>
                <c:pt idx="914">
                  <c:v>338.01190000000003</c:v>
                </c:pt>
                <c:pt idx="915">
                  <c:v>334.00049999999999</c:v>
                </c:pt>
                <c:pt idx="916">
                  <c:v>328.66199999999998</c:v>
                </c:pt>
                <c:pt idx="917">
                  <c:v>329.29579999999999</c:v>
                </c:pt>
                <c:pt idx="918">
                  <c:v>333.98070000000001</c:v>
                </c:pt>
                <c:pt idx="919">
                  <c:v>339.3886</c:v>
                </c:pt>
                <c:pt idx="920">
                  <c:v>341.94389999999999</c:v>
                </c:pt>
                <c:pt idx="921">
                  <c:v>342.42930000000001</c:v>
                </c:pt>
                <c:pt idx="922">
                  <c:v>356.05790000000002</c:v>
                </c:pt>
                <c:pt idx="923">
                  <c:v>351.69</c:v>
                </c:pt>
                <c:pt idx="924">
                  <c:v>343.55840000000001</c:v>
                </c:pt>
                <c:pt idx="925">
                  <c:v>340.488</c:v>
                </c:pt>
                <c:pt idx="926">
                  <c:v>341.8152</c:v>
                </c:pt>
                <c:pt idx="927">
                  <c:v>347.62920000000003</c:v>
                </c:pt>
                <c:pt idx="928">
                  <c:v>334.5453</c:v>
                </c:pt>
                <c:pt idx="929">
                  <c:v>327.56259999999997</c:v>
                </c:pt>
                <c:pt idx="930">
                  <c:v>335.13959999999997</c:v>
                </c:pt>
                <c:pt idx="931">
                  <c:v>332.71289999999999</c:v>
                </c:pt>
                <c:pt idx="932">
                  <c:v>333.12889999999999</c:v>
                </c:pt>
                <c:pt idx="933">
                  <c:v>324.37329999999997</c:v>
                </c:pt>
                <c:pt idx="934">
                  <c:v>323.54129999999998</c:v>
                </c:pt>
                <c:pt idx="935">
                  <c:v>324.6506</c:v>
                </c:pt>
                <c:pt idx="936">
                  <c:v>326.95839999999998</c:v>
                </c:pt>
                <c:pt idx="937">
                  <c:v>322.93709999999999</c:v>
                </c:pt>
                <c:pt idx="938">
                  <c:v>319.15359999999998</c:v>
                </c:pt>
                <c:pt idx="939">
                  <c:v>319.84699999999998</c:v>
                </c:pt>
                <c:pt idx="940">
                  <c:v>317.94529999999997</c:v>
                </c:pt>
                <c:pt idx="941">
                  <c:v>320.94639999999998</c:v>
                </c:pt>
                <c:pt idx="942">
                  <c:v>318.78719999999998</c:v>
                </c:pt>
                <c:pt idx="943">
                  <c:v>318.01299999999998</c:v>
                </c:pt>
                <c:pt idx="944">
                  <c:v>314.51920000000001</c:v>
                </c:pt>
                <c:pt idx="945">
                  <c:v>314.12220000000002</c:v>
                </c:pt>
                <c:pt idx="946">
                  <c:v>319.48200000000003</c:v>
                </c:pt>
                <c:pt idx="947">
                  <c:v>320.05759999999998</c:v>
                </c:pt>
                <c:pt idx="948">
                  <c:v>324.56380000000001</c:v>
                </c:pt>
                <c:pt idx="949">
                  <c:v>317.58620000000002</c:v>
                </c:pt>
                <c:pt idx="950">
                  <c:v>320.57380000000001</c:v>
                </c:pt>
                <c:pt idx="951">
                  <c:v>321.28840000000002</c:v>
                </c:pt>
                <c:pt idx="952">
                  <c:v>325.9633</c:v>
                </c:pt>
                <c:pt idx="953">
                  <c:v>326.34050000000002</c:v>
                </c:pt>
                <c:pt idx="954">
                  <c:v>325.31819999999999</c:v>
                </c:pt>
                <c:pt idx="955">
                  <c:v>326.2115</c:v>
                </c:pt>
                <c:pt idx="956">
                  <c:v>331.065</c:v>
                </c:pt>
                <c:pt idx="957">
                  <c:v>330.4</c:v>
                </c:pt>
                <c:pt idx="958">
                  <c:v>327.45209999999997</c:v>
                </c:pt>
                <c:pt idx="959">
                  <c:v>331.77969999999999</c:v>
                </c:pt>
                <c:pt idx="960">
                  <c:v>335.42230000000001</c:v>
                </c:pt>
                <c:pt idx="961">
                  <c:v>329.29820000000001</c:v>
                </c:pt>
                <c:pt idx="962">
                  <c:v>333.55630000000002</c:v>
                </c:pt>
                <c:pt idx="963">
                  <c:v>336.17669999999998</c:v>
                </c:pt>
                <c:pt idx="964">
                  <c:v>327.75979999999998</c:v>
                </c:pt>
                <c:pt idx="965">
                  <c:v>326.60849999999999</c:v>
                </c:pt>
                <c:pt idx="966">
                  <c:v>326.20150000000001</c:v>
                </c:pt>
                <c:pt idx="967">
                  <c:v>318.3802</c:v>
                </c:pt>
                <c:pt idx="968">
                  <c:v>317.14940000000001</c:v>
                </c:pt>
                <c:pt idx="969">
                  <c:v>314.64819999999997</c:v>
                </c:pt>
                <c:pt idx="970">
                  <c:v>315.17430000000002</c:v>
                </c:pt>
                <c:pt idx="971">
                  <c:v>309.81450000000001</c:v>
                </c:pt>
                <c:pt idx="972">
                  <c:v>310.4597</c:v>
                </c:pt>
                <c:pt idx="973">
                  <c:v>311.30340000000001</c:v>
                </c:pt>
                <c:pt idx="974">
                  <c:v>313.39760000000001</c:v>
                </c:pt>
                <c:pt idx="975">
                  <c:v>319.40249999999997</c:v>
                </c:pt>
                <c:pt idx="976">
                  <c:v>311.05520000000001</c:v>
                </c:pt>
                <c:pt idx="977">
                  <c:v>316.58370000000002</c:v>
                </c:pt>
                <c:pt idx="978">
                  <c:v>316.98070000000001</c:v>
                </c:pt>
                <c:pt idx="979">
                  <c:v>324.82190000000003</c:v>
                </c:pt>
                <c:pt idx="980">
                  <c:v>327.36279999999999</c:v>
                </c:pt>
                <c:pt idx="981">
                  <c:v>325.94349999999997</c:v>
                </c:pt>
                <c:pt idx="982">
                  <c:v>329.9434</c:v>
                </c:pt>
                <c:pt idx="983">
                  <c:v>328.69279999999998</c:v>
                </c:pt>
                <c:pt idx="984">
                  <c:v>325.28840000000002</c:v>
                </c:pt>
                <c:pt idx="985">
                  <c:v>330.16180000000003</c:v>
                </c:pt>
                <c:pt idx="986">
                  <c:v>329.58609999999999</c:v>
                </c:pt>
                <c:pt idx="987">
                  <c:v>327.6506</c:v>
                </c:pt>
                <c:pt idx="988">
                  <c:v>328.85160000000002</c:v>
                </c:pt>
                <c:pt idx="989">
                  <c:v>324.23630000000003</c:v>
                </c:pt>
                <c:pt idx="990">
                  <c:v>326.86649999999997</c:v>
                </c:pt>
                <c:pt idx="991">
                  <c:v>328.0675</c:v>
                </c:pt>
                <c:pt idx="992">
                  <c:v>338.13200000000001</c:v>
                </c:pt>
                <c:pt idx="993">
                  <c:v>325.44720000000001</c:v>
                </c:pt>
                <c:pt idx="994">
                  <c:v>327.3528</c:v>
                </c:pt>
                <c:pt idx="995">
                  <c:v>334.79700000000003</c:v>
                </c:pt>
                <c:pt idx="996">
                  <c:v>335.59100000000001</c:v>
                </c:pt>
                <c:pt idx="997">
                  <c:v>343.49169999999998</c:v>
                </c:pt>
                <c:pt idx="998">
                  <c:v>345.72500000000002</c:v>
                </c:pt>
                <c:pt idx="999">
                  <c:v>350.17160000000001</c:v>
                </c:pt>
                <c:pt idx="1000">
                  <c:v>353.87380000000002</c:v>
                </c:pt>
                <c:pt idx="1001">
                  <c:v>357.84399999999999</c:v>
                </c:pt>
                <c:pt idx="1002">
                  <c:v>360.4941</c:v>
                </c:pt>
                <c:pt idx="1003">
                  <c:v>358.00279999999998</c:v>
                </c:pt>
                <c:pt idx="1004">
                  <c:v>366.91590000000002</c:v>
                </c:pt>
                <c:pt idx="1005">
                  <c:v>363.94819999999999</c:v>
                </c:pt>
                <c:pt idx="1006">
                  <c:v>367.51139999999998</c:v>
                </c:pt>
                <c:pt idx="1007">
                  <c:v>367.66059999999999</c:v>
                </c:pt>
                <c:pt idx="1008">
                  <c:v>374.12529999999998</c:v>
                </c:pt>
                <c:pt idx="1009">
                  <c:v>367.83969999999999</c:v>
                </c:pt>
                <c:pt idx="1010">
                  <c:v>375.38839999999999</c:v>
                </c:pt>
                <c:pt idx="1011">
                  <c:v>371.0421</c:v>
                </c:pt>
                <c:pt idx="1012">
                  <c:v>375.7962</c:v>
                </c:pt>
                <c:pt idx="1013">
                  <c:v>375.3784</c:v>
                </c:pt>
                <c:pt idx="1014">
                  <c:v>376.55200000000002</c:v>
                </c:pt>
                <c:pt idx="1015">
                  <c:v>380.6198</c:v>
                </c:pt>
                <c:pt idx="1016">
                  <c:v>376.79070000000002</c:v>
                </c:pt>
                <c:pt idx="1017">
                  <c:v>376.85039999999998</c:v>
                </c:pt>
                <c:pt idx="1018">
                  <c:v>372.47430000000003</c:v>
                </c:pt>
                <c:pt idx="1019">
                  <c:v>367.13350000000003</c:v>
                </c:pt>
                <c:pt idx="1020">
                  <c:v>370.49509999999998</c:v>
                </c:pt>
                <c:pt idx="1021">
                  <c:v>366.79539999999997</c:v>
                </c:pt>
                <c:pt idx="1022">
                  <c:v>368.93369999999999</c:v>
                </c:pt>
                <c:pt idx="1023">
                  <c:v>372.19580000000002</c:v>
                </c:pt>
                <c:pt idx="1024">
                  <c:v>369.2817</c:v>
                </c:pt>
                <c:pt idx="1025">
                  <c:v>372.34500000000003</c:v>
                </c:pt>
                <c:pt idx="1026">
                  <c:v>372.33510000000001</c:v>
                </c:pt>
                <c:pt idx="1027">
                  <c:v>363.9409</c:v>
                </c:pt>
                <c:pt idx="1028">
                  <c:v>368.7149</c:v>
                </c:pt>
                <c:pt idx="1029">
                  <c:v>370.62439999999998</c:v>
                </c:pt>
                <c:pt idx="1030">
                  <c:v>371.23110000000003</c:v>
                </c:pt>
                <c:pt idx="1031">
                  <c:v>368.60539999999997</c:v>
                </c:pt>
                <c:pt idx="1032">
                  <c:v>371.50959999999998</c:v>
                </c:pt>
                <c:pt idx="1033">
                  <c:v>372.54390000000001</c:v>
                </c:pt>
                <c:pt idx="1034">
                  <c:v>372.62349999999998</c:v>
                </c:pt>
                <c:pt idx="1035">
                  <c:v>372.0367</c:v>
                </c:pt>
                <c:pt idx="1036">
                  <c:v>373.24009999999998</c:v>
                </c:pt>
                <c:pt idx="1037">
                  <c:v>373.99599999999998</c:v>
                </c:pt>
                <c:pt idx="1038">
                  <c:v>368.85410000000002</c:v>
                </c:pt>
                <c:pt idx="1039">
                  <c:v>368.5856</c:v>
                </c:pt>
                <c:pt idx="1040">
                  <c:v>365.94</c:v>
                </c:pt>
                <c:pt idx="1041">
                  <c:v>365.75099999999998</c:v>
                </c:pt>
                <c:pt idx="1042">
                  <c:v>372.65339999999998</c:v>
                </c:pt>
                <c:pt idx="1043">
                  <c:v>373.7473</c:v>
                </c:pt>
                <c:pt idx="1044">
                  <c:v>380.68939999999998</c:v>
                </c:pt>
                <c:pt idx="1045">
                  <c:v>382.53930000000003</c:v>
                </c:pt>
                <c:pt idx="1046">
                  <c:v>386.35840000000002</c:v>
                </c:pt>
                <c:pt idx="1047">
                  <c:v>388.14870000000002</c:v>
                </c:pt>
                <c:pt idx="1048">
                  <c:v>387.35300000000001</c:v>
                </c:pt>
                <c:pt idx="1049">
                  <c:v>391.72910000000002</c:v>
                </c:pt>
                <c:pt idx="1050">
                  <c:v>396.50299999999999</c:v>
                </c:pt>
                <c:pt idx="1051">
                  <c:v>394.35480000000001</c:v>
                </c:pt>
                <c:pt idx="1052">
                  <c:v>396.73180000000002</c:v>
                </c:pt>
                <c:pt idx="1053">
                  <c:v>400.37189999999998</c:v>
                </c:pt>
                <c:pt idx="1054">
                  <c:v>402.66930000000002</c:v>
                </c:pt>
                <c:pt idx="1055">
                  <c:v>401.73439999999999</c:v>
                </c:pt>
                <c:pt idx="1056">
                  <c:v>407.49290000000002</c:v>
                </c:pt>
                <c:pt idx="1057">
                  <c:v>406.3691</c:v>
                </c:pt>
                <c:pt idx="1058">
                  <c:v>395.41890000000001</c:v>
                </c:pt>
                <c:pt idx="1059">
                  <c:v>401.58519999999999</c:v>
                </c:pt>
                <c:pt idx="1060">
                  <c:v>408.98480000000001</c:v>
                </c:pt>
                <c:pt idx="1061">
                  <c:v>403.44499999999999</c:v>
                </c:pt>
                <c:pt idx="1062">
                  <c:v>403.28590000000003</c:v>
                </c:pt>
                <c:pt idx="1063">
                  <c:v>411.79939999999999</c:v>
                </c:pt>
                <c:pt idx="1064">
                  <c:v>411.85899999999998</c:v>
                </c:pt>
                <c:pt idx="1065">
                  <c:v>418.26400000000001</c:v>
                </c:pt>
                <c:pt idx="1066">
                  <c:v>413.00279999999998</c:v>
                </c:pt>
                <c:pt idx="1067">
                  <c:v>404.1114</c:v>
                </c:pt>
                <c:pt idx="1068">
                  <c:v>408.01729999999998</c:v>
                </c:pt>
                <c:pt idx="1069">
                  <c:v>405.09780000000001</c:v>
                </c:pt>
                <c:pt idx="1070">
                  <c:v>402.60680000000002</c:v>
                </c:pt>
                <c:pt idx="1071">
                  <c:v>401.34140000000002</c:v>
                </c:pt>
                <c:pt idx="1072">
                  <c:v>400.73360000000002</c:v>
                </c:pt>
                <c:pt idx="1073">
                  <c:v>410.16950000000003</c:v>
                </c:pt>
                <c:pt idx="1074">
                  <c:v>408.86430000000001</c:v>
                </c:pt>
                <c:pt idx="1075">
                  <c:v>406.07429999999999</c:v>
                </c:pt>
                <c:pt idx="1076">
                  <c:v>406.0145</c:v>
                </c:pt>
                <c:pt idx="1077">
                  <c:v>406.25369999999998</c:v>
                </c:pt>
                <c:pt idx="1078">
                  <c:v>412.1524</c:v>
                </c:pt>
                <c:pt idx="1079">
                  <c:v>414.00569999999999</c:v>
                </c:pt>
                <c:pt idx="1080">
                  <c:v>413.42779999999999</c:v>
                </c:pt>
                <c:pt idx="1081">
                  <c:v>401.20190000000002</c:v>
                </c:pt>
                <c:pt idx="1082">
                  <c:v>400.64389999999997</c:v>
                </c:pt>
                <c:pt idx="1083">
                  <c:v>407.66860000000003</c:v>
                </c:pt>
                <c:pt idx="1084">
                  <c:v>404.75909999999999</c:v>
                </c:pt>
                <c:pt idx="1085">
                  <c:v>403.0652</c:v>
                </c:pt>
                <c:pt idx="1086">
                  <c:v>413.78649999999999</c:v>
                </c:pt>
                <c:pt idx="1087">
                  <c:v>413.6071</c:v>
                </c:pt>
                <c:pt idx="1088">
                  <c:v>423.69069999999999</c:v>
                </c:pt>
                <c:pt idx="1089">
                  <c:v>414.92239999999998</c:v>
                </c:pt>
                <c:pt idx="1090">
                  <c:v>415.81920000000002</c:v>
                </c:pt>
                <c:pt idx="1091">
                  <c:v>419.89440000000002</c:v>
                </c:pt>
                <c:pt idx="1092">
                  <c:v>423.70069999999998</c:v>
                </c:pt>
                <c:pt idx="1093">
                  <c:v>427.82580000000002</c:v>
                </c:pt>
                <c:pt idx="1094">
                  <c:v>427.19810000000001</c:v>
                </c:pt>
                <c:pt idx="1095">
                  <c:v>421.33920000000001</c:v>
                </c:pt>
                <c:pt idx="1096">
                  <c:v>420.13350000000003</c:v>
                </c:pt>
                <c:pt idx="1097">
                  <c:v>419.91430000000003</c:v>
                </c:pt>
                <c:pt idx="1098">
                  <c:v>419.20690000000002</c:v>
                </c:pt>
                <c:pt idx="1099">
                  <c:v>423.04309999999998</c:v>
                </c:pt>
                <c:pt idx="1100">
                  <c:v>419.92430000000002</c:v>
                </c:pt>
                <c:pt idx="1101">
                  <c:v>418.93790000000001</c:v>
                </c:pt>
                <c:pt idx="1102">
                  <c:v>416.37709999999998</c:v>
                </c:pt>
                <c:pt idx="1103">
                  <c:v>423.98970000000003</c:v>
                </c:pt>
                <c:pt idx="1104">
                  <c:v>423.06299999999999</c:v>
                </c:pt>
                <c:pt idx="1105">
                  <c:v>424.74689999999998</c:v>
                </c:pt>
                <c:pt idx="1106">
                  <c:v>421.73779999999999</c:v>
                </c:pt>
                <c:pt idx="1107">
                  <c:v>426.39100000000002</c:v>
                </c:pt>
                <c:pt idx="1108">
                  <c:v>420.3827</c:v>
                </c:pt>
                <c:pt idx="1109">
                  <c:v>412.1524</c:v>
                </c:pt>
                <c:pt idx="1110">
                  <c:v>413.089</c:v>
                </c:pt>
                <c:pt idx="1111">
                  <c:v>410.35890000000001</c:v>
                </c:pt>
                <c:pt idx="1112">
                  <c:v>402.81610000000001</c:v>
                </c:pt>
                <c:pt idx="1113">
                  <c:v>397.68459999999999</c:v>
                </c:pt>
                <c:pt idx="1114">
                  <c:v>399.51799999999997</c:v>
                </c:pt>
                <c:pt idx="1115">
                  <c:v>406.10419999999999</c:v>
                </c:pt>
                <c:pt idx="1116">
                  <c:v>407.58879999999999</c:v>
                </c:pt>
                <c:pt idx="1117">
                  <c:v>397.60489999999999</c:v>
                </c:pt>
                <c:pt idx="1118">
                  <c:v>404.8587</c:v>
                </c:pt>
                <c:pt idx="1119">
                  <c:v>400.80329999999998</c:v>
                </c:pt>
                <c:pt idx="1120">
                  <c:v>387.9298</c:v>
                </c:pt>
                <c:pt idx="1121">
                  <c:v>393.51960000000003</c:v>
                </c:pt>
                <c:pt idx="1122">
                  <c:v>396.4092</c:v>
                </c:pt>
                <c:pt idx="1123">
                  <c:v>405.19749999999999</c:v>
                </c:pt>
                <c:pt idx="1124">
                  <c:v>412.05279999999999</c:v>
                </c:pt>
                <c:pt idx="1125">
                  <c:v>407.86790000000002</c:v>
                </c:pt>
                <c:pt idx="1126">
                  <c:v>409.06349999999998</c:v>
                </c:pt>
                <c:pt idx="1127">
                  <c:v>410.83710000000002</c:v>
                </c:pt>
                <c:pt idx="1128">
                  <c:v>413.2484</c:v>
                </c:pt>
                <c:pt idx="1129">
                  <c:v>412.2321</c:v>
                </c:pt>
                <c:pt idx="1130">
                  <c:v>415.06189999999998</c:v>
                </c:pt>
                <c:pt idx="1131">
                  <c:v>422.31880000000001</c:v>
                </c:pt>
                <c:pt idx="1132">
                  <c:v>420.23259999999999</c:v>
                </c:pt>
                <c:pt idx="1133">
                  <c:v>419.45389999999998</c:v>
                </c:pt>
                <c:pt idx="1134">
                  <c:v>424.57470000000001</c:v>
                </c:pt>
                <c:pt idx="1135">
                  <c:v>428.2681</c:v>
                </c:pt>
                <c:pt idx="1136">
                  <c:v>429.74540000000002</c:v>
                </c:pt>
                <c:pt idx="1137">
                  <c:v>426.23180000000002</c:v>
                </c:pt>
                <c:pt idx="1138">
                  <c:v>429.3861</c:v>
                </c:pt>
                <c:pt idx="1139">
                  <c:v>429.54579999999999</c:v>
                </c:pt>
                <c:pt idx="1140">
                  <c:v>428.39789999999999</c:v>
                </c:pt>
                <c:pt idx="1141">
                  <c:v>413.92399999999998</c:v>
                </c:pt>
                <c:pt idx="1142">
                  <c:v>414.38310000000001</c:v>
                </c:pt>
                <c:pt idx="1143">
                  <c:v>412.77600000000001</c:v>
                </c:pt>
                <c:pt idx="1144">
                  <c:v>415.32139999999998</c:v>
                </c:pt>
                <c:pt idx="1145">
                  <c:v>423.24709999999999</c:v>
                </c:pt>
                <c:pt idx="1146">
                  <c:v>423.75619999999998</c:v>
                </c:pt>
                <c:pt idx="1147">
                  <c:v>423.0874</c:v>
                </c:pt>
                <c:pt idx="1148">
                  <c:v>427.10019999999997</c:v>
                </c:pt>
                <c:pt idx="1149">
                  <c:v>431.9015</c:v>
                </c:pt>
                <c:pt idx="1150">
                  <c:v>440.26639999999998</c:v>
                </c:pt>
                <c:pt idx="1151">
                  <c:v>440.78550000000001</c:v>
                </c:pt>
                <c:pt idx="1152">
                  <c:v>441.77370000000002</c:v>
                </c:pt>
                <c:pt idx="1153">
                  <c:v>447.56330000000003</c:v>
                </c:pt>
                <c:pt idx="1154">
                  <c:v>445.53699999999998</c:v>
                </c:pt>
                <c:pt idx="1155">
                  <c:v>444.8981</c:v>
                </c:pt>
                <c:pt idx="1156">
                  <c:v>448.9708</c:v>
                </c:pt>
                <c:pt idx="1157">
                  <c:v>446.8646</c:v>
                </c:pt>
                <c:pt idx="1158">
                  <c:v>450.13869999999997</c:v>
                </c:pt>
                <c:pt idx="1159">
                  <c:v>451.34649999999999</c:v>
                </c:pt>
                <c:pt idx="1160">
                  <c:v>452.03519999999997</c:v>
                </c:pt>
                <c:pt idx="1161">
                  <c:v>446.14589999999998</c:v>
                </c:pt>
                <c:pt idx="1162">
                  <c:v>455.9083</c:v>
                </c:pt>
                <c:pt idx="1163">
                  <c:v>458.45370000000003</c:v>
                </c:pt>
                <c:pt idx="1164">
                  <c:v>459.94099999999997</c:v>
                </c:pt>
                <c:pt idx="1165">
                  <c:v>466.71879999999999</c:v>
                </c:pt>
                <c:pt idx="1166">
                  <c:v>465.40120000000002</c:v>
                </c:pt>
                <c:pt idx="1167">
                  <c:v>458.71319999999997</c:v>
                </c:pt>
                <c:pt idx="1168">
                  <c:v>465.41109999999998</c:v>
                </c:pt>
                <c:pt idx="1169">
                  <c:v>453.88189999999997</c:v>
                </c:pt>
                <c:pt idx="1170">
                  <c:v>452.73399999999998</c:v>
                </c:pt>
                <c:pt idx="1171">
                  <c:v>453.14319999999998</c:v>
                </c:pt>
                <c:pt idx="1172">
                  <c:v>448.71120000000002</c:v>
                </c:pt>
                <c:pt idx="1173">
                  <c:v>442.72199999999998</c:v>
                </c:pt>
                <c:pt idx="1174">
                  <c:v>439.57769999999999</c:v>
                </c:pt>
                <c:pt idx="1175">
                  <c:v>436.32350000000002</c:v>
                </c:pt>
                <c:pt idx="1176">
                  <c:v>442.1431</c:v>
                </c:pt>
                <c:pt idx="1177">
                  <c:v>444.04969999999997</c:v>
                </c:pt>
                <c:pt idx="1178">
                  <c:v>428.12830000000002</c:v>
                </c:pt>
                <c:pt idx="1179">
                  <c:v>417.6472</c:v>
                </c:pt>
                <c:pt idx="1180">
                  <c:v>424.50490000000002</c:v>
                </c:pt>
                <c:pt idx="1181">
                  <c:v>425.9622</c:v>
                </c:pt>
                <c:pt idx="1182">
                  <c:v>422.15910000000002</c:v>
                </c:pt>
                <c:pt idx="1183">
                  <c:v>417.59730000000002</c:v>
                </c:pt>
                <c:pt idx="1184">
                  <c:v>416.35950000000003</c:v>
                </c:pt>
                <c:pt idx="1185">
                  <c:v>407.755</c:v>
                </c:pt>
                <c:pt idx="1186">
                  <c:v>394.4391</c:v>
                </c:pt>
                <c:pt idx="1187">
                  <c:v>398.89100000000002</c:v>
                </c:pt>
                <c:pt idx="1188">
                  <c:v>397.71319999999997</c:v>
                </c:pt>
                <c:pt idx="1189">
                  <c:v>401.96550000000002</c:v>
                </c:pt>
                <c:pt idx="1190">
                  <c:v>405.28949999999998</c:v>
                </c:pt>
                <c:pt idx="1191">
                  <c:v>406.07810000000001</c:v>
                </c:pt>
                <c:pt idx="1192">
                  <c:v>413.26510000000002</c:v>
                </c:pt>
                <c:pt idx="1193">
                  <c:v>416.11</c:v>
                </c:pt>
                <c:pt idx="1194">
                  <c:v>421.03</c:v>
                </c:pt>
                <c:pt idx="1195">
                  <c:v>418.47</c:v>
                </c:pt>
                <c:pt idx="1196">
                  <c:v>421.53</c:v>
                </c:pt>
                <c:pt idx="1197">
                  <c:v>424.8</c:v>
                </c:pt>
                <c:pt idx="1198">
                  <c:v>424.14</c:v>
                </c:pt>
                <c:pt idx="1199">
                  <c:v>415.55</c:v>
                </c:pt>
                <c:pt idx="1200">
                  <c:v>416.79</c:v>
                </c:pt>
                <c:pt idx="1201">
                  <c:v>413.49</c:v>
                </c:pt>
                <c:pt idx="1202">
                  <c:v>413.84</c:v>
                </c:pt>
                <c:pt idx="1203">
                  <c:v>410.6</c:v>
                </c:pt>
                <c:pt idx="1204">
                  <c:v>413.12</c:v>
                </c:pt>
                <c:pt idx="1205">
                  <c:v>417.14</c:v>
                </c:pt>
                <c:pt idx="1206">
                  <c:v>409.44</c:v>
                </c:pt>
                <c:pt idx="1207">
                  <c:v>408.9</c:v>
                </c:pt>
                <c:pt idx="1208">
                  <c:v>408.39</c:v>
                </c:pt>
                <c:pt idx="1209">
                  <c:v>401.7</c:v>
                </c:pt>
                <c:pt idx="1210">
                  <c:v>405.72</c:v>
                </c:pt>
                <c:pt idx="1211">
                  <c:v>414.2</c:v>
                </c:pt>
                <c:pt idx="1212">
                  <c:v>423.04</c:v>
                </c:pt>
                <c:pt idx="1213">
                  <c:v>427</c:v>
                </c:pt>
                <c:pt idx="1214">
                  <c:v>430.59</c:v>
                </c:pt>
                <c:pt idx="1215">
                  <c:v>431.34</c:v>
                </c:pt>
                <c:pt idx="1216">
                  <c:v>435.15</c:v>
                </c:pt>
                <c:pt idx="1217">
                  <c:v>430.81</c:v>
                </c:pt>
                <c:pt idx="1218">
                  <c:v>438.69</c:v>
                </c:pt>
                <c:pt idx="1219">
                  <c:v>435.27</c:v>
                </c:pt>
                <c:pt idx="1220">
                  <c:v>433.51</c:v>
                </c:pt>
                <c:pt idx="1221">
                  <c:v>429.17</c:v>
                </c:pt>
                <c:pt idx="1222">
                  <c:v>432.11</c:v>
                </c:pt>
                <c:pt idx="1223">
                  <c:v>431.31</c:v>
                </c:pt>
                <c:pt idx="1224">
                  <c:v>428.02</c:v>
                </c:pt>
                <c:pt idx="1225">
                  <c:v>430.3</c:v>
                </c:pt>
                <c:pt idx="1226">
                  <c:v>420.69</c:v>
                </c:pt>
                <c:pt idx="1227">
                  <c:v>417.13</c:v>
                </c:pt>
                <c:pt idx="1228">
                  <c:v>416.54</c:v>
                </c:pt>
                <c:pt idx="1229">
                  <c:v>416.06</c:v>
                </c:pt>
                <c:pt idx="1230">
                  <c:v>409.54</c:v>
                </c:pt>
                <c:pt idx="1231">
                  <c:v>414.71</c:v>
                </c:pt>
                <c:pt idx="1232">
                  <c:v>417.46</c:v>
                </c:pt>
                <c:pt idx="1233">
                  <c:v>415.84</c:v>
                </c:pt>
                <c:pt idx="1234">
                  <c:v>416.32</c:v>
                </c:pt>
                <c:pt idx="1235">
                  <c:v>419.14</c:v>
                </c:pt>
                <c:pt idx="1236">
                  <c:v>418.74</c:v>
                </c:pt>
                <c:pt idx="1237">
                  <c:v>416.12</c:v>
                </c:pt>
                <c:pt idx="1238">
                  <c:v>416.72</c:v>
                </c:pt>
                <c:pt idx="1239">
                  <c:v>418.16</c:v>
                </c:pt>
                <c:pt idx="1240">
                  <c:v>418.78</c:v>
                </c:pt>
                <c:pt idx="1241">
                  <c:v>427.51</c:v>
                </c:pt>
                <c:pt idx="1242">
                  <c:v>424.6</c:v>
                </c:pt>
                <c:pt idx="1243">
                  <c:v>424.73</c:v>
                </c:pt>
                <c:pt idx="1244">
                  <c:v>428.15</c:v>
                </c:pt>
                <c:pt idx="1245">
                  <c:v>426.59</c:v>
                </c:pt>
                <c:pt idx="1246">
                  <c:v>431.95</c:v>
                </c:pt>
                <c:pt idx="1247">
                  <c:v>432.53</c:v>
                </c:pt>
                <c:pt idx="1248">
                  <c:v>406.35</c:v>
                </c:pt>
                <c:pt idx="1249">
                  <c:v>410.37</c:v>
                </c:pt>
                <c:pt idx="1250">
                  <c:v>408.46</c:v>
                </c:pt>
                <c:pt idx="1251">
                  <c:v>411.46</c:v>
                </c:pt>
                <c:pt idx="1252">
                  <c:v>420.18</c:v>
                </c:pt>
                <c:pt idx="1253">
                  <c:v>425.43</c:v>
                </c:pt>
                <c:pt idx="1254">
                  <c:v>422.54</c:v>
                </c:pt>
                <c:pt idx="1255">
                  <c:v>418.01</c:v>
                </c:pt>
                <c:pt idx="1256">
                  <c:v>423.03</c:v>
                </c:pt>
                <c:pt idx="1257">
                  <c:v>425.2</c:v>
                </c:pt>
              </c:numCache>
            </c:numRef>
          </c:val>
          <c:smooth val="0"/>
          <c:extLst>
            <c:ext xmlns:c16="http://schemas.microsoft.com/office/drawing/2014/chart" uri="{C3380CC4-5D6E-409C-BE32-E72D297353CC}">
              <c16:uniqueId val="{00000000-2BCB-4A5E-853C-D7BFF94B9E58}"/>
            </c:ext>
          </c:extLst>
        </c:ser>
        <c:ser>
          <c:idx val="1"/>
          <c:order val="1"/>
          <c:tx>
            <c:strRef>
              <c:f>MSFT!$C$1</c:f>
              <c:strCache>
                <c:ptCount val="1"/>
                <c:pt idx="0">
                  <c:v>Close</c:v>
                </c:pt>
              </c:strCache>
            </c:strRef>
          </c:tx>
          <c:spPr>
            <a:ln w="28575" cap="rnd">
              <a:solidFill>
                <a:schemeClr val="accent2"/>
              </a:solidFill>
              <a:round/>
            </a:ln>
            <a:effectLst/>
          </c:spPr>
          <c:marker>
            <c:symbol val="none"/>
          </c:marker>
          <c:cat>
            <c:numRef>
              <c:f>MSFT!$A$2:$A$1259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MSFT!$C$2:$C$1259</c:f>
              <c:numCache>
                <c:formatCode>General</c:formatCode>
                <c:ptCount val="1258"/>
                <c:pt idx="0">
                  <c:v>148.06</c:v>
                </c:pt>
                <c:pt idx="1">
                  <c:v>149.97</c:v>
                </c:pt>
                <c:pt idx="2">
                  <c:v>150.34</c:v>
                </c:pt>
                <c:pt idx="3">
                  <c:v>150.38999999999999</c:v>
                </c:pt>
                <c:pt idx="4">
                  <c:v>149.62</c:v>
                </c:pt>
                <c:pt idx="5">
                  <c:v>149.47999999999999</c:v>
                </c:pt>
                <c:pt idx="6">
                  <c:v>149.59</c:v>
                </c:pt>
                <c:pt idx="7">
                  <c:v>151.22999999999999</c:v>
                </c:pt>
                <c:pt idx="8">
                  <c:v>152.03</c:v>
                </c:pt>
                <c:pt idx="9">
                  <c:v>152.32</c:v>
                </c:pt>
                <c:pt idx="10">
                  <c:v>151.38</c:v>
                </c:pt>
                <c:pt idx="11">
                  <c:v>149.55000000000001</c:v>
                </c:pt>
                <c:pt idx="12">
                  <c:v>149.31</c:v>
                </c:pt>
                <c:pt idx="13">
                  <c:v>149.85</c:v>
                </c:pt>
                <c:pt idx="14">
                  <c:v>149.93</c:v>
                </c:pt>
                <c:pt idx="15">
                  <c:v>151.75</c:v>
                </c:pt>
                <c:pt idx="16">
                  <c:v>151.36000000000001</c:v>
                </c:pt>
                <c:pt idx="17">
                  <c:v>151.13</c:v>
                </c:pt>
                <c:pt idx="18">
                  <c:v>151.69999999999999</c:v>
                </c:pt>
                <c:pt idx="19">
                  <c:v>153.24</c:v>
                </c:pt>
                <c:pt idx="20">
                  <c:v>154.53</c:v>
                </c:pt>
                <c:pt idx="21">
                  <c:v>155.53</c:v>
                </c:pt>
                <c:pt idx="22">
                  <c:v>154.69</c:v>
                </c:pt>
                <c:pt idx="23">
                  <c:v>154.37</c:v>
                </c:pt>
                <c:pt idx="24">
                  <c:v>155.71</c:v>
                </c:pt>
                <c:pt idx="25">
                  <c:v>157.41</c:v>
                </c:pt>
                <c:pt idx="26">
                  <c:v>157.41</c:v>
                </c:pt>
                <c:pt idx="27">
                  <c:v>157.38</c:v>
                </c:pt>
                <c:pt idx="28">
                  <c:v>158.66999999999999</c:v>
                </c:pt>
                <c:pt idx="29">
                  <c:v>158.96</c:v>
                </c:pt>
                <c:pt idx="30">
                  <c:v>157.59</c:v>
                </c:pt>
                <c:pt idx="31">
                  <c:v>157.69999999999999</c:v>
                </c:pt>
                <c:pt idx="32">
                  <c:v>160.62</c:v>
                </c:pt>
                <c:pt idx="33">
                  <c:v>158.62</c:v>
                </c:pt>
                <c:pt idx="34">
                  <c:v>159.03</c:v>
                </c:pt>
                <c:pt idx="35">
                  <c:v>157.58000000000001</c:v>
                </c:pt>
                <c:pt idx="36">
                  <c:v>160.09</c:v>
                </c:pt>
                <c:pt idx="37">
                  <c:v>162.09</c:v>
                </c:pt>
                <c:pt idx="38">
                  <c:v>161.34</c:v>
                </c:pt>
                <c:pt idx="39">
                  <c:v>163.28</c:v>
                </c:pt>
                <c:pt idx="40">
                  <c:v>162.13</c:v>
                </c:pt>
                <c:pt idx="41">
                  <c:v>163.18</c:v>
                </c:pt>
                <c:pt idx="42">
                  <c:v>166.17</c:v>
                </c:pt>
                <c:pt idx="43">
                  <c:v>167.1</c:v>
                </c:pt>
                <c:pt idx="44">
                  <c:v>166.5</c:v>
                </c:pt>
                <c:pt idx="45">
                  <c:v>165.7</c:v>
                </c:pt>
                <c:pt idx="46">
                  <c:v>166.72</c:v>
                </c:pt>
                <c:pt idx="47">
                  <c:v>165.04</c:v>
                </c:pt>
                <c:pt idx="48">
                  <c:v>162.28</c:v>
                </c:pt>
                <c:pt idx="49">
                  <c:v>165.46</c:v>
                </c:pt>
                <c:pt idx="50">
                  <c:v>168.04</c:v>
                </c:pt>
                <c:pt idx="51">
                  <c:v>172.78</c:v>
                </c:pt>
                <c:pt idx="52">
                  <c:v>170.23</c:v>
                </c:pt>
                <c:pt idx="53">
                  <c:v>174.38</c:v>
                </c:pt>
                <c:pt idx="54">
                  <c:v>180.12</c:v>
                </c:pt>
                <c:pt idx="55">
                  <c:v>179.9</c:v>
                </c:pt>
                <c:pt idx="56">
                  <c:v>183.63</c:v>
                </c:pt>
                <c:pt idx="57">
                  <c:v>183.89</c:v>
                </c:pt>
                <c:pt idx="58">
                  <c:v>188.7</c:v>
                </c:pt>
                <c:pt idx="59">
                  <c:v>184.44</c:v>
                </c:pt>
                <c:pt idx="60">
                  <c:v>184.71</c:v>
                </c:pt>
                <c:pt idx="61">
                  <c:v>183.71</c:v>
                </c:pt>
                <c:pt idx="62">
                  <c:v>185.35</c:v>
                </c:pt>
                <c:pt idx="63">
                  <c:v>187.23</c:v>
                </c:pt>
                <c:pt idx="64">
                  <c:v>187.28</c:v>
                </c:pt>
                <c:pt idx="65">
                  <c:v>184.42</c:v>
                </c:pt>
                <c:pt idx="66">
                  <c:v>178.59</c:v>
                </c:pt>
                <c:pt idx="67">
                  <c:v>170.89</c:v>
                </c:pt>
                <c:pt idx="68">
                  <c:v>168.07</c:v>
                </c:pt>
                <c:pt idx="69">
                  <c:v>170.17</c:v>
                </c:pt>
                <c:pt idx="70">
                  <c:v>158.18</c:v>
                </c:pt>
                <c:pt idx="71">
                  <c:v>162.01</c:v>
                </c:pt>
                <c:pt idx="72">
                  <c:v>172.79</c:v>
                </c:pt>
                <c:pt idx="73">
                  <c:v>164.51</c:v>
                </c:pt>
                <c:pt idx="74">
                  <c:v>170.55</c:v>
                </c:pt>
                <c:pt idx="75">
                  <c:v>166.27</c:v>
                </c:pt>
                <c:pt idx="76">
                  <c:v>161.57</c:v>
                </c:pt>
                <c:pt idx="77">
                  <c:v>150.62</c:v>
                </c:pt>
                <c:pt idx="78">
                  <c:v>160.91999999999999</c:v>
                </c:pt>
                <c:pt idx="79">
                  <c:v>153.63</c:v>
                </c:pt>
                <c:pt idx="80">
                  <c:v>139.06</c:v>
                </c:pt>
                <c:pt idx="81">
                  <c:v>158.83000000000001</c:v>
                </c:pt>
                <c:pt idx="82">
                  <c:v>135.41999999999999</c:v>
                </c:pt>
                <c:pt idx="83">
                  <c:v>146.57</c:v>
                </c:pt>
                <c:pt idx="84">
                  <c:v>140.4</c:v>
                </c:pt>
                <c:pt idx="85">
                  <c:v>142.71</c:v>
                </c:pt>
                <c:pt idx="86">
                  <c:v>137.35</c:v>
                </c:pt>
                <c:pt idx="87">
                  <c:v>135.97999999999999</c:v>
                </c:pt>
                <c:pt idx="88">
                  <c:v>148.34</c:v>
                </c:pt>
                <c:pt idx="89">
                  <c:v>146.91999999999999</c:v>
                </c:pt>
                <c:pt idx="90">
                  <c:v>156.11000000000001</c:v>
                </c:pt>
                <c:pt idx="91">
                  <c:v>149.69999999999999</c:v>
                </c:pt>
                <c:pt idx="92">
                  <c:v>160.22999999999999</c:v>
                </c:pt>
                <c:pt idx="93">
                  <c:v>157.71</c:v>
                </c:pt>
                <c:pt idx="94">
                  <c:v>152.11000000000001</c:v>
                </c:pt>
                <c:pt idx="95">
                  <c:v>155.26</c:v>
                </c:pt>
                <c:pt idx="96">
                  <c:v>153.83000000000001</c:v>
                </c:pt>
                <c:pt idx="97">
                  <c:v>165.27</c:v>
                </c:pt>
                <c:pt idx="98">
                  <c:v>163.49</c:v>
                </c:pt>
                <c:pt idx="99">
                  <c:v>165.13</c:v>
                </c:pt>
                <c:pt idx="100">
                  <c:v>165.14</c:v>
                </c:pt>
                <c:pt idx="101">
                  <c:v>165.51</c:v>
                </c:pt>
                <c:pt idx="102">
                  <c:v>173.7</c:v>
                </c:pt>
                <c:pt idx="103">
                  <c:v>171.88</c:v>
                </c:pt>
                <c:pt idx="104">
                  <c:v>177.04</c:v>
                </c:pt>
                <c:pt idx="105">
                  <c:v>178.6</c:v>
                </c:pt>
                <c:pt idx="106">
                  <c:v>175.06</c:v>
                </c:pt>
                <c:pt idx="107">
                  <c:v>167.82</c:v>
                </c:pt>
                <c:pt idx="108">
                  <c:v>173.52</c:v>
                </c:pt>
                <c:pt idx="109">
                  <c:v>171.42</c:v>
                </c:pt>
                <c:pt idx="110">
                  <c:v>174.55</c:v>
                </c:pt>
                <c:pt idx="111">
                  <c:v>174.05</c:v>
                </c:pt>
                <c:pt idx="112">
                  <c:v>169.81</c:v>
                </c:pt>
                <c:pt idx="113">
                  <c:v>177.43</c:v>
                </c:pt>
                <c:pt idx="114">
                  <c:v>179.21</c:v>
                </c:pt>
                <c:pt idx="115">
                  <c:v>174.57</c:v>
                </c:pt>
                <c:pt idx="116">
                  <c:v>178.84</c:v>
                </c:pt>
                <c:pt idx="117">
                  <c:v>180.76</c:v>
                </c:pt>
                <c:pt idx="118">
                  <c:v>182.54</c:v>
                </c:pt>
                <c:pt idx="119">
                  <c:v>183.6</c:v>
                </c:pt>
                <c:pt idx="120">
                  <c:v>184.68</c:v>
                </c:pt>
                <c:pt idx="121">
                  <c:v>186.74</c:v>
                </c:pt>
                <c:pt idx="122">
                  <c:v>182.51</c:v>
                </c:pt>
                <c:pt idx="123">
                  <c:v>179.75</c:v>
                </c:pt>
                <c:pt idx="124">
                  <c:v>180.53</c:v>
                </c:pt>
                <c:pt idx="125">
                  <c:v>183.16</c:v>
                </c:pt>
                <c:pt idx="126">
                  <c:v>184.91</c:v>
                </c:pt>
                <c:pt idx="127">
                  <c:v>183.63</c:v>
                </c:pt>
                <c:pt idx="128">
                  <c:v>185.66</c:v>
                </c:pt>
                <c:pt idx="129">
                  <c:v>183.43</c:v>
                </c:pt>
                <c:pt idx="130">
                  <c:v>183.51</c:v>
                </c:pt>
                <c:pt idx="131">
                  <c:v>181.57</c:v>
                </c:pt>
                <c:pt idx="132">
                  <c:v>181.81</c:v>
                </c:pt>
                <c:pt idx="133">
                  <c:v>181.4</c:v>
                </c:pt>
                <c:pt idx="134">
                  <c:v>183.25</c:v>
                </c:pt>
                <c:pt idx="135">
                  <c:v>182.83</c:v>
                </c:pt>
                <c:pt idx="136">
                  <c:v>184.91</c:v>
                </c:pt>
                <c:pt idx="137">
                  <c:v>185.36</c:v>
                </c:pt>
                <c:pt idx="138">
                  <c:v>182.92</c:v>
                </c:pt>
                <c:pt idx="139">
                  <c:v>187.2</c:v>
                </c:pt>
                <c:pt idx="140">
                  <c:v>188.36</c:v>
                </c:pt>
                <c:pt idx="141">
                  <c:v>189.8</c:v>
                </c:pt>
                <c:pt idx="142">
                  <c:v>196.84</c:v>
                </c:pt>
                <c:pt idx="143">
                  <c:v>186.27</c:v>
                </c:pt>
                <c:pt idx="144">
                  <c:v>187.74</c:v>
                </c:pt>
                <c:pt idx="145">
                  <c:v>188.94</c:v>
                </c:pt>
                <c:pt idx="146">
                  <c:v>193.57</c:v>
                </c:pt>
                <c:pt idx="147">
                  <c:v>194.24</c:v>
                </c:pt>
                <c:pt idx="148">
                  <c:v>196.32</c:v>
                </c:pt>
                <c:pt idx="149">
                  <c:v>195.15</c:v>
                </c:pt>
                <c:pt idx="150">
                  <c:v>200.57</c:v>
                </c:pt>
                <c:pt idx="151">
                  <c:v>201.91</c:v>
                </c:pt>
                <c:pt idx="152">
                  <c:v>197.84</c:v>
                </c:pt>
                <c:pt idx="153">
                  <c:v>200.34</c:v>
                </c:pt>
                <c:pt idx="154">
                  <c:v>196.33</c:v>
                </c:pt>
                <c:pt idx="155">
                  <c:v>198.44</c:v>
                </c:pt>
                <c:pt idx="156">
                  <c:v>203.51</c:v>
                </c:pt>
                <c:pt idx="157">
                  <c:v>204.7</c:v>
                </c:pt>
                <c:pt idx="158">
                  <c:v>206.26</c:v>
                </c:pt>
                <c:pt idx="159">
                  <c:v>210.7</c:v>
                </c:pt>
                <c:pt idx="160">
                  <c:v>208.25</c:v>
                </c:pt>
                <c:pt idx="161">
                  <c:v>212.83</c:v>
                </c:pt>
                <c:pt idx="162">
                  <c:v>214.32</c:v>
                </c:pt>
                <c:pt idx="163">
                  <c:v>213.67</c:v>
                </c:pt>
                <c:pt idx="164">
                  <c:v>207.07</c:v>
                </c:pt>
                <c:pt idx="165">
                  <c:v>208.35</c:v>
                </c:pt>
                <c:pt idx="166">
                  <c:v>208.04</c:v>
                </c:pt>
                <c:pt idx="167">
                  <c:v>203.92</c:v>
                </c:pt>
                <c:pt idx="168">
                  <c:v>202.88</c:v>
                </c:pt>
                <c:pt idx="169">
                  <c:v>211.6</c:v>
                </c:pt>
                <c:pt idx="170">
                  <c:v>208.75</c:v>
                </c:pt>
                <c:pt idx="171">
                  <c:v>211.75</c:v>
                </c:pt>
                <c:pt idx="172">
                  <c:v>202.54</c:v>
                </c:pt>
                <c:pt idx="173">
                  <c:v>201.3</c:v>
                </c:pt>
                <c:pt idx="174">
                  <c:v>203.85</c:v>
                </c:pt>
                <c:pt idx="175">
                  <c:v>202.02</c:v>
                </c:pt>
                <c:pt idx="176">
                  <c:v>204.06</c:v>
                </c:pt>
                <c:pt idx="177">
                  <c:v>203.9</c:v>
                </c:pt>
                <c:pt idx="178">
                  <c:v>205.01</c:v>
                </c:pt>
                <c:pt idx="179">
                  <c:v>216.54</c:v>
                </c:pt>
                <c:pt idx="180">
                  <c:v>213.29</c:v>
                </c:pt>
                <c:pt idx="181">
                  <c:v>212.94</c:v>
                </c:pt>
                <c:pt idx="182">
                  <c:v>216.35</c:v>
                </c:pt>
                <c:pt idx="183">
                  <c:v>212.48</c:v>
                </c:pt>
                <c:pt idx="184">
                  <c:v>208.25</c:v>
                </c:pt>
                <c:pt idx="185">
                  <c:v>203.38</c:v>
                </c:pt>
                <c:pt idx="186">
                  <c:v>209.19</c:v>
                </c:pt>
                <c:pt idx="187">
                  <c:v>208.7</c:v>
                </c:pt>
                <c:pt idx="188">
                  <c:v>208.9</c:v>
                </c:pt>
                <c:pt idx="189">
                  <c:v>210.28</c:v>
                </c:pt>
                <c:pt idx="190">
                  <c:v>211.49</c:v>
                </c:pt>
                <c:pt idx="191">
                  <c:v>209.7</c:v>
                </c:pt>
                <c:pt idx="192">
                  <c:v>214.58</c:v>
                </c:pt>
                <c:pt idx="193">
                  <c:v>213.02</c:v>
                </c:pt>
                <c:pt idx="194">
                  <c:v>213.69</c:v>
                </c:pt>
                <c:pt idx="195">
                  <c:v>216.47</c:v>
                </c:pt>
                <c:pt idx="196">
                  <c:v>221.15</c:v>
                </c:pt>
                <c:pt idx="197">
                  <c:v>226.58</c:v>
                </c:pt>
                <c:pt idx="198">
                  <c:v>228.91</c:v>
                </c:pt>
                <c:pt idx="199">
                  <c:v>225.53</c:v>
                </c:pt>
                <c:pt idx="200">
                  <c:v>227.27</c:v>
                </c:pt>
                <c:pt idx="201">
                  <c:v>231.65</c:v>
                </c:pt>
                <c:pt idx="202">
                  <c:v>217.3</c:v>
                </c:pt>
                <c:pt idx="203">
                  <c:v>214.25</c:v>
                </c:pt>
                <c:pt idx="204">
                  <c:v>202.66</c:v>
                </c:pt>
                <c:pt idx="205">
                  <c:v>211.29</c:v>
                </c:pt>
                <c:pt idx="206">
                  <c:v>205.37</c:v>
                </c:pt>
                <c:pt idx="207">
                  <c:v>204.03</c:v>
                </c:pt>
                <c:pt idx="208">
                  <c:v>205.41</c:v>
                </c:pt>
                <c:pt idx="209">
                  <c:v>208.78</c:v>
                </c:pt>
                <c:pt idx="210">
                  <c:v>205.05</c:v>
                </c:pt>
                <c:pt idx="211">
                  <c:v>202.91</c:v>
                </c:pt>
                <c:pt idx="212">
                  <c:v>200.39</c:v>
                </c:pt>
                <c:pt idx="213">
                  <c:v>202.54</c:v>
                </c:pt>
                <c:pt idx="214">
                  <c:v>207.42</c:v>
                </c:pt>
                <c:pt idx="215">
                  <c:v>200.59</c:v>
                </c:pt>
                <c:pt idx="216">
                  <c:v>203.19</c:v>
                </c:pt>
                <c:pt idx="217">
                  <c:v>207.82</c:v>
                </c:pt>
                <c:pt idx="218">
                  <c:v>209.44</c:v>
                </c:pt>
                <c:pt idx="219">
                  <c:v>207.26</c:v>
                </c:pt>
                <c:pt idx="220">
                  <c:v>210.33</c:v>
                </c:pt>
                <c:pt idx="221">
                  <c:v>212.46</c:v>
                </c:pt>
                <c:pt idx="222">
                  <c:v>206.19</c:v>
                </c:pt>
                <c:pt idx="223">
                  <c:v>210.38</c:v>
                </c:pt>
                <c:pt idx="224">
                  <c:v>205.91</c:v>
                </c:pt>
                <c:pt idx="225">
                  <c:v>209.83</c:v>
                </c:pt>
                <c:pt idx="226">
                  <c:v>210.58</c:v>
                </c:pt>
                <c:pt idx="227">
                  <c:v>215.81</c:v>
                </c:pt>
                <c:pt idx="228">
                  <c:v>221.4</c:v>
                </c:pt>
                <c:pt idx="229">
                  <c:v>222.86</c:v>
                </c:pt>
                <c:pt idx="230">
                  <c:v>220.86</c:v>
                </c:pt>
                <c:pt idx="231">
                  <c:v>219.66</c:v>
                </c:pt>
                <c:pt idx="232">
                  <c:v>219.66</c:v>
                </c:pt>
                <c:pt idx="233">
                  <c:v>214.22</c:v>
                </c:pt>
                <c:pt idx="234">
                  <c:v>214.65</c:v>
                </c:pt>
                <c:pt idx="235">
                  <c:v>214.8</c:v>
                </c:pt>
                <c:pt idx="236">
                  <c:v>214.89</c:v>
                </c:pt>
                <c:pt idx="237">
                  <c:v>216.23</c:v>
                </c:pt>
                <c:pt idx="238">
                  <c:v>210.08</c:v>
                </c:pt>
                <c:pt idx="239">
                  <c:v>213.25</c:v>
                </c:pt>
                <c:pt idx="240">
                  <c:v>202.68</c:v>
                </c:pt>
                <c:pt idx="241">
                  <c:v>204.72</c:v>
                </c:pt>
                <c:pt idx="242">
                  <c:v>202.47</c:v>
                </c:pt>
                <c:pt idx="243">
                  <c:v>202.33</c:v>
                </c:pt>
                <c:pt idx="244">
                  <c:v>206.43</c:v>
                </c:pt>
                <c:pt idx="245">
                  <c:v>216.39</c:v>
                </c:pt>
                <c:pt idx="246">
                  <c:v>223.29</c:v>
                </c:pt>
                <c:pt idx="247">
                  <c:v>223.72</c:v>
                </c:pt>
                <c:pt idx="248">
                  <c:v>218.39</c:v>
                </c:pt>
                <c:pt idx="249">
                  <c:v>211.01</c:v>
                </c:pt>
                <c:pt idx="250">
                  <c:v>216.55</c:v>
                </c:pt>
                <c:pt idx="251">
                  <c:v>215.44</c:v>
                </c:pt>
                <c:pt idx="252">
                  <c:v>216.51</c:v>
                </c:pt>
                <c:pt idx="253">
                  <c:v>217.23</c:v>
                </c:pt>
                <c:pt idx="254">
                  <c:v>214.46</c:v>
                </c:pt>
                <c:pt idx="255">
                  <c:v>211.08</c:v>
                </c:pt>
                <c:pt idx="256">
                  <c:v>212.42</c:v>
                </c:pt>
                <c:pt idx="257">
                  <c:v>210.39</c:v>
                </c:pt>
                <c:pt idx="258">
                  <c:v>210.11</c:v>
                </c:pt>
                <c:pt idx="259">
                  <c:v>213.86</c:v>
                </c:pt>
                <c:pt idx="260">
                  <c:v>213.87</c:v>
                </c:pt>
                <c:pt idx="261">
                  <c:v>215.23</c:v>
                </c:pt>
                <c:pt idx="262">
                  <c:v>214.07</c:v>
                </c:pt>
                <c:pt idx="263">
                  <c:v>216.21</c:v>
                </c:pt>
                <c:pt idx="264">
                  <c:v>215.37</c:v>
                </c:pt>
                <c:pt idx="265">
                  <c:v>214.24</c:v>
                </c:pt>
                <c:pt idx="266">
                  <c:v>214.36</c:v>
                </c:pt>
                <c:pt idx="267">
                  <c:v>214.29</c:v>
                </c:pt>
                <c:pt idx="268">
                  <c:v>216.01</c:v>
                </c:pt>
                <c:pt idx="269">
                  <c:v>211.8</c:v>
                </c:pt>
                <c:pt idx="270">
                  <c:v>210.52</c:v>
                </c:pt>
                <c:pt idx="271">
                  <c:v>213.26</c:v>
                </c:pt>
                <c:pt idx="272">
                  <c:v>214.2</c:v>
                </c:pt>
                <c:pt idx="273">
                  <c:v>214.13</c:v>
                </c:pt>
                <c:pt idx="274">
                  <c:v>219.28</c:v>
                </c:pt>
                <c:pt idx="275">
                  <c:v>219.42</c:v>
                </c:pt>
                <c:pt idx="276">
                  <c:v>218.59</c:v>
                </c:pt>
                <c:pt idx="277">
                  <c:v>222.59</c:v>
                </c:pt>
                <c:pt idx="278">
                  <c:v>223.94</c:v>
                </c:pt>
                <c:pt idx="279">
                  <c:v>221.02</c:v>
                </c:pt>
                <c:pt idx="280">
                  <c:v>222.75</c:v>
                </c:pt>
                <c:pt idx="281">
                  <c:v>224.96</c:v>
                </c:pt>
                <c:pt idx="282">
                  <c:v>224.15</c:v>
                </c:pt>
                <c:pt idx="283">
                  <c:v>221.68</c:v>
                </c:pt>
                <c:pt idx="284">
                  <c:v>222.42</c:v>
                </c:pt>
                <c:pt idx="285">
                  <c:v>217.69</c:v>
                </c:pt>
                <c:pt idx="286">
                  <c:v>217.9</c:v>
                </c:pt>
                <c:pt idx="287">
                  <c:v>212.25</c:v>
                </c:pt>
                <c:pt idx="288">
                  <c:v>218.29</c:v>
                </c:pt>
                <c:pt idx="289">
                  <c:v>219.62</c:v>
                </c:pt>
                <c:pt idx="290">
                  <c:v>217.49</c:v>
                </c:pt>
                <c:pt idx="291">
                  <c:v>214.93</c:v>
                </c:pt>
                <c:pt idx="292">
                  <c:v>216.34</c:v>
                </c:pt>
                <c:pt idx="293">
                  <c:v>213.02</c:v>
                </c:pt>
                <c:pt idx="294">
                  <c:v>212.65</c:v>
                </c:pt>
                <c:pt idx="295">
                  <c:v>216.44</c:v>
                </c:pt>
                <c:pt idx="296">
                  <c:v>224.34</c:v>
                </c:pt>
                <c:pt idx="297">
                  <c:v>224.97</c:v>
                </c:pt>
                <c:pt idx="298">
                  <c:v>225.95</c:v>
                </c:pt>
                <c:pt idx="299">
                  <c:v>229.53</c:v>
                </c:pt>
                <c:pt idx="300">
                  <c:v>232.33</c:v>
                </c:pt>
                <c:pt idx="301">
                  <c:v>232.9</c:v>
                </c:pt>
                <c:pt idx="302">
                  <c:v>238.93</c:v>
                </c:pt>
                <c:pt idx="303">
                  <c:v>231.96</c:v>
                </c:pt>
                <c:pt idx="304">
                  <c:v>239.65</c:v>
                </c:pt>
                <c:pt idx="305">
                  <c:v>239.51</c:v>
                </c:pt>
                <c:pt idx="306">
                  <c:v>243</c:v>
                </c:pt>
                <c:pt idx="307">
                  <c:v>242.01</c:v>
                </c:pt>
                <c:pt idx="308">
                  <c:v>242.2</c:v>
                </c:pt>
                <c:pt idx="309">
                  <c:v>242.47</c:v>
                </c:pt>
                <c:pt idx="310">
                  <c:v>243.77</c:v>
                </c:pt>
                <c:pt idx="311">
                  <c:v>242.82</c:v>
                </c:pt>
                <c:pt idx="312">
                  <c:v>244.49</c:v>
                </c:pt>
                <c:pt idx="313">
                  <c:v>244.99</c:v>
                </c:pt>
                <c:pt idx="314">
                  <c:v>243.7</c:v>
                </c:pt>
                <c:pt idx="315">
                  <c:v>244.2</c:v>
                </c:pt>
                <c:pt idx="316">
                  <c:v>243.79</c:v>
                </c:pt>
                <c:pt idx="317">
                  <c:v>240.97</c:v>
                </c:pt>
                <c:pt idx="318">
                  <c:v>234.51</c:v>
                </c:pt>
                <c:pt idx="319">
                  <c:v>233.27</c:v>
                </c:pt>
                <c:pt idx="320">
                  <c:v>234.55</c:v>
                </c:pt>
                <c:pt idx="321">
                  <c:v>228.99</c:v>
                </c:pt>
                <c:pt idx="322">
                  <c:v>232.38</c:v>
                </c:pt>
                <c:pt idx="323">
                  <c:v>236.94</c:v>
                </c:pt>
                <c:pt idx="324">
                  <c:v>233.87</c:v>
                </c:pt>
                <c:pt idx="325">
                  <c:v>227.56</c:v>
                </c:pt>
                <c:pt idx="326">
                  <c:v>226.73</c:v>
                </c:pt>
                <c:pt idx="327">
                  <c:v>231.6</c:v>
                </c:pt>
                <c:pt idx="328">
                  <c:v>227.39</c:v>
                </c:pt>
                <c:pt idx="329">
                  <c:v>233.78</c:v>
                </c:pt>
                <c:pt idx="330">
                  <c:v>232.42</c:v>
                </c:pt>
                <c:pt idx="331">
                  <c:v>237.13</c:v>
                </c:pt>
                <c:pt idx="332">
                  <c:v>235.75</c:v>
                </c:pt>
                <c:pt idx="333">
                  <c:v>234.81</c:v>
                </c:pt>
                <c:pt idx="334">
                  <c:v>237.71</c:v>
                </c:pt>
                <c:pt idx="335">
                  <c:v>237.04</c:v>
                </c:pt>
                <c:pt idx="336">
                  <c:v>230.72</c:v>
                </c:pt>
                <c:pt idx="337">
                  <c:v>230.35</c:v>
                </c:pt>
                <c:pt idx="338">
                  <c:v>235.99</c:v>
                </c:pt>
                <c:pt idx="339">
                  <c:v>237.58</c:v>
                </c:pt>
                <c:pt idx="340">
                  <c:v>235.46</c:v>
                </c:pt>
                <c:pt idx="341">
                  <c:v>232.34</c:v>
                </c:pt>
                <c:pt idx="342">
                  <c:v>236.48</c:v>
                </c:pt>
                <c:pt idx="343">
                  <c:v>235.24</c:v>
                </c:pt>
                <c:pt idx="344">
                  <c:v>231.85</c:v>
                </c:pt>
                <c:pt idx="345">
                  <c:v>235.77</c:v>
                </c:pt>
                <c:pt idx="346">
                  <c:v>242.35</c:v>
                </c:pt>
                <c:pt idx="347">
                  <c:v>249.07</c:v>
                </c:pt>
                <c:pt idx="348">
                  <c:v>247.86</c:v>
                </c:pt>
                <c:pt idx="349">
                  <c:v>249.9</c:v>
                </c:pt>
                <c:pt idx="350">
                  <c:v>253.25</c:v>
                </c:pt>
                <c:pt idx="351">
                  <c:v>255.85</c:v>
                </c:pt>
                <c:pt idx="352">
                  <c:v>255.91</c:v>
                </c:pt>
                <c:pt idx="353">
                  <c:v>258.49</c:v>
                </c:pt>
                <c:pt idx="354">
                  <c:v>255.59</c:v>
                </c:pt>
                <c:pt idx="355">
                  <c:v>259.5</c:v>
                </c:pt>
                <c:pt idx="356">
                  <c:v>260.74</c:v>
                </c:pt>
                <c:pt idx="357">
                  <c:v>258.74</c:v>
                </c:pt>
                <c:pt idx="358">
                  <c:v>258.26</c:v>
                </c:pt>
                <c:pt idx="359">
                  <c:v>260.58</c:v>
                </c:pt>
                <c:pt idx="360">
                  <c:v>257.17</c:v>
                </c:pt>
                <c:pt idx="361">
                  <c:v>261.14999999999998</c:v>
                </c:pt>
                <c:pt idx="362">
                  <c:v>261.55</c:v>
                </c:pt>
                <c:pt idx="363">
                  <c:v>261.97000000000003</c:v>
                </c:pt>
                <c:pt idx="364">
                  <c:v>254.56</c:v>
                </c:pt>
                <c:pt idx="365">
                  <c:v>252.51</c:v>
                </c:pt>
                <c:pt idx="366">
                  <c:v>252.18</c:v>
                </c:pt>
                <c:pt idx="367">
                  <c:v>251.86</c:v>
                </c:pt>
                <c:pt idx="368">
                  <c:v>247.79</c:v>
                </c:pt>
                <c:pt idx="369">
                  <c:v>246.47</c:v>
                </c:pt>
                <c:pt idx="370">
                  <c:v>249.73</c:v>
                </c:pt>
                <c:pt idx="371">
                  <c:v>252.46</c:v>
                </c:pt>
                <c:pt idx="372">
                  <c:v>247.18</c:v>
                </c:pt>
                <c:pt idx="373">
                  <c:v>246.23</c:v>
                </c:pt>
                <c:pt idx="374">
                  <c:v>239</c:v>
                </c:pt>
                <c:pt idx="375">
                  <c:v>243.03</c:v>
                </c:pt>
                <c:pt idx="376">
                  <c:v>248.15</c:v>
                </c:pt>
                <c:pt idx="377">
                  <c:v>245.18</c:v>
                </c:pt>
                <c:pt idx="378">
                  <c:v>243.08</c:v>
                </c:pt>
                <c:pt idx="379">
                  <c:v>243.12</c:v>
                </c:pt>
                <c:pt idx="380">
                  <c:v>246.48</c:v>
                </c:pt>
                <c:pt idx="381">
                  <c:v>245.17</c:v>
                </c:pt>
                <c:pt idx="382">
                  <c:v>250.78</c:v>
                </c:pt>
                <c:pt idx="383">
                  <c:v>251.72</c:v>
                </c:pt>
                <c:pt idx="384">
                  <c:v>251.49</c:v>
                </c:pt>
                <c:pt idx="385">
                  <c:v>249.31</c:v>
                </c:pt>
                <c:pt idx="386">
                  <c:v>249.68</c:v>
                </c:pt>
                <c:pt idx="387">
                  <c:v>247.4</c:v>
                </c:pt>
                <c:pt idx="388">
                  <c:v>247.3</c:v>
                </c:pt>
                <c:pt idx="389">
                  <c:v>245.71</c:v>
                </c:pt>
                <c:pt idx="390">
                  <c:v>250.79</c:v>
                </c:pt>
                <c:pt idx="391">
                  <c:v>253.81</c:v>
                </c:pt>
                <c:pt idx="392">
                  <c:v>252.57</c:v>
                </c:pt>
                <c:pt idx="393">
                  <c:v>253.59</c:v>
                </c:pt>
                <c:pt idx="394">
                  <c:v>257.24</c:v>
                </c:pt>
                <c:pt idx="395">
                  <c:v>257.89</c:v>
                </c:pt>
                <c:pt idx="396">
                  <c:v>259.89</c:v>
                </c:pt>
                <c:pt idx="397">
                  <c:v>258.36</c:v>
                </c:pt>
                <c:pt idx="398">
                  <c:v>257.38</c:v>
                </c:pt>
                <c:pt idx="399">
                  <c:v>260.89999999999998</c:v>
                </c:pt>
                <c:pt idx="400">
                  <c:v>259.43</c:v>
                </c:pt>
                <c:pt idx="401">
                  <c:v>262.63</c:v>
                </c:pt>
                <c:pt idx="402">
                  <c:v>265.51</c:v>
                </c:pt>
                <c:pt idx="403">
                  <c:v>265.27</c:v>
                </c:pt>
                <c:pt idx="404">
                  <c:v>266.69</c:v>
                </c:pt>
                <c:pt idx="405">
                  <c:v>265.02</c:v>
                </c:pt>
                <c:pt idx="406">
                  <c:v>268.72000000000003</c:v>
                </c:pt>
                <c:pt idx="407">
                  <c:v>271.39999999999998</c:v>
                </c:pt>
                <c:pt idx="408">
                  <c:v>270.89999999999998</c:v>
                </c:pt>
                <c:pt idx="409">
                  <c:v>271.60000000000002</c:v>
                </c:pt>
                <c:pt idx="410">
                  <c:v>277.64999999999998</c:v>
                </c:pt>
                <c:pt idx="411">
                  <c:v>277.66000000000003</c:v>
                </c:pt>
                <c:pt idx="412">
                  <c:v>279.93</c:v>
                </c:pt>
                <c:pt idx="413">
                  <c:v>277.42</c:v>
                </c:pt>
                <c:pt idx="414">
                  <c:v>277.94</c:v>
                </c:pt>
                <c:pt idx="415">
                  <c:v>277.32</c:v>
                </c:pt>
                <c:pt idx="416">
                  <c:v>280.98</c:v>
                </c:pt>
                <c:pt idx="417">
                  <c:v>282.51</c:v>
                </c:pt>
                <c:pt idx="418">
                  <c:v>281.02999999999997</c:v>
                </c:pt>
                <c:pt idx="419">
                  <c:v>280.75</c:v>
                </c:pt>
                <c:pt idx="420">
                  <c:v>277.01</c:v>
                </c:pt>
                <c:pt idx="421">
                  <c:v>279.32</c:v>
                </c:pt>
                <c:pt idx="422">
                  <c:v>281.39999999999998</c:v>
                </c:pt>
                <c:pt idx="423">
                  <c:v>286.14</c:v>
                </c:pt>
                <c:pt idx="424">
                  <c:v>289.67</c:v>
                </c:pt>
                <c:pt idx="425">
                  <c:v>289.05</c:v>
                </c:pt>
                <c:pt idx="426">
                  <c:v>286.54000000000002</c:v>
                </c:pt>
                <c:pt idx="427">
                  <c:v>286.22000000000003</c:v>
                </c:pt>
                <c:pt idx="428">
                  <c:v>286.5</c:v>
                </c:pt>
                <c:pt idx="429">
                  <c:v>284.91000000000003</c:v>
                </c:pt>
                <c:pt idx="430">
                  <c:v>284.82</c:v>
                </c:pt>
                <c:pt idx="431">
                  <c:v>287.12</c:v>
                </c:pt>
                <c:pt idx="432">
                  <c:v>286.51</c:v>
                </c:pt>
                <c:pt idx="433">
                  <c:v>289.52</c:v>
                </c:pt>
                <c:pt idx="434">
                  <c:v>289.45999999999998</c:v>
                </c:pt>
                <c:pt idx="435">
                  <c:v>288.33</c:v>
                </c:pt>
                <c:pt idx="436">
                  <c:v>286.44</c:v>
                </c:pt>
                <c:pt idx="437">
                  <c:v>286.95</c:v>
                </c:pt>
                <c:pt idx="438">
                  <c:v>289.81</c:v>
                </c:pt>
                <c:pt idx="439">
                  <c:v>292.85000000000002</c:v>
                </c:pt>
                <c:pt idx="440">
                  <c:v>294.60000000000002</c:v>
                </c:pt>
                <c:pt idx="441">
                  <c:v>293.08</c:v>
                </c:pt>
                <c:pt idx="442">
                  <c:v>290.73</c:v>
                </c:pt>
                <c:pt idx="443">
                  <c:v>296.77</c:v>
                </c:pt>
                <c:pt idx="444">
                  <c:v>304.36</c:v>
                </c:pt>
                <c:pt idx="445">
                  <c:v>304.64999999999998</c:v>
                </c:pt>
                <c:pt idx="446">
                  <c:v>302.62</c:v>
                </c:pt>
                <c:pt idx="447">
                  <c:v>302.01</c:v>
                </c:pt>
                <c:pt idx="448">
                  <c:v>299.08999999999997</c:v>
                </c:pt>
                <c:pt idx="449">
                  <c:v>299.72000000000003</c:v>
                </c:pt>
                <c:pt idx="450">
                  <c:v>303.58999999999997</c:v>
                </c:pt>
                <c:pt idx="451">
                  <c:v>301.88</c:v>
                </c:pt>
                <c:pt idx="452">
                  <c:v>301.83</c:v>
                </c:pt>
                <c:pt idx="453">
                  <c:v>301.14999999999998</c:v>
                </c:pt>
                <c:pt idx="454">
                  <c:v>301.14</c:v>
                </c:pt>
                <c:pt idx="455">
                  <c:v>300.18</c:v>
                </c:pt>
                <c:pt idx="456">
                  <c:v>300.20999999999998</c:v>
                </c:pt>
                <c:pt idx="457">
                  <c:v>297.25</c:v>
                </c:pt>
                <c:pt idx="458">
                  <c:v>295.70999999999998</c:v>
                </c:pt>
                <c:pt idx="459">
                  <c:v>296.99</c:v>
                </c:pt>
                <c:pt idx="460">
                  <c:v>299.79000000000002</c:v>
                </c:pt>
                <c:pt idx="461">
                  <c:v>304.82</c:v>
                </c:pt>
                <c:pt idx="462">
                  <c:v>305.22000000000003</c:v>
                </c:pt>
                <c:pt idx="463">
                  <c:v>299.87</c:v>
                </c:pt>
                <c:pt idx="464">
                  <c:v>294.3</c:v>
                </c:pt>
                <c:pt idx="465">
                  <c:v>294.8</c:v>
                </c:pt>
                <c:pt idx="466">
                  <c:v>298.58</c:v>
                </c:pt>
                <c:pt idx="467">
                  <c:v>299.56</c:v>
                </c:pt>
                <c:pt idx="468">
                  <c:v>299.35000000000002</c:v>
                </c:pt>
                <c:pt idx="469">
                  <c:v>294.17</c:v>
                </c:pt>
                <c:pt idx="470">
                  <c:v>283.52</c:v>
                </c:pt>
                <c:pt idx="471">
                  <c:v>284</c:v>
                </c:pt>
                <c:pt idx="472">
                  <c:v>281.92</c:v>
                </c:pt>
                <c:pt idx="473">
                  <c:v>289.10000000000002</c:v>
                </c:pt>
                <c:pt idx="474">
                  <c:v>283.11</c:v>
                </c:pt>
                <c:pt idx="475">
                  <c:v>288.76</c:v>
                </c:pt>
                <c:pt idx="476">
                  <c:v>293.11</c:v>
                </c:pt>
                <c:pt idx="477">
                  <c:v>294.85000000000002</c:v>
                </c:pt>
                <c:pt idx="478">
                  <c:v>294.85000000000002</c:v>
                </c:pt>
                <c:pt idx="479">
                  <c:v>294.23</c:v>
                </c:pt>
                <c:pt idx="480">
                  <c:v>292.88</c:v>
                </c:pt>
                <c:pt idx="481">
                  <c:v>296.31</c:v>
                </c:pt>
                <c:pt idx="482">
                  <c:v>302.75</c:v>
                </c:pt>
                <c:pt idx="483">
                  <c:v>304.20999999999998</c:v>
                </c:pt>
                <c:pt idx="484">
                  <c:v>307.29000000000002</c:v>
                </c:pt>
                <c:pt idx="485">
                  <c:v>308.23</c:v>
                </c:pt>
                <c:pt idx="486">
                  <c:v>307.41000000000003</c:v>
                </c:pt>
                <c:pt idx="487">
                  <c:v>310.76</c:v>
                </c:pt>
                <c:pt idx="488">
                  <c:v>309.16000000000003</c:v>
                </c:pt>
                <c:pt idx="489">
                  <c:v>308.13</c:v>
                </c:pt>
                <c:pt idx="490">
                  <c:v>310.11</c:v>
                </c:pt>
                <c:pt idx="491">
                  <c:v>323.17</c:v>
                </c:pt>
                <c:pt idx="492">
                  <c:v>324.35000000000002</c:v>
                </c:pt>
                <c:pt idx="493">
                  <c:v>331.62</c:v>
                </c:pt>
                <c:pt idx="494">
                  <c:v>329.37</c:v>
                </c:pt>
                <c:pt idx="495">
                  <c:v>333.13</c:v>
                </c:pt>
                <c:pt idx="496">
                  <c:v>334</c:v>
                </c:pt>
                <c:pt idx="497">
                  <c:v>336.44</c:v>
                </c:pt>
                <c:pt idx="498">
                  <c:v>336.06</c:v>
                </c:pt>
                <c:pt idx="499">
                  <c:v>336.99</c:v>
                </c:pt>
                <c:pt idx="500">
                  <c:v>335.95</c:v>
                </c:pt>
                <c:pt idx="501">
                  <c:v>330.8</c:v>
                </c:pt>
                <c:pt idx="502">
                  <c:v>332.43</c:v>
                </c:pt>
                <c:pt idx="503">
                  <c:v>336.72</c:v>
                </c:pt>
                <c:pt idx="504">
                  <c:v>336.07</c:v>
                </c:pt>
                <c:pt idx="505">
                  <c:v>339.51</c:v>
                </c:pt>
                <c:pt idx="506">
                  <c:v>339.12</c:v>
                </c:pt>
                <c:pt idx="507">
                  <c:v>341.27</c:v>
                </c:pt>
                <c:pt idx="508">
                  <c:v>343.11</c:v>
                </c:pt>
                <c:pt idx="509">
                  <c:v>339.83</c:v>
                </c:pt>
                <c:pt idx="510">
                  <c:v>337.68</c:v>
                </c:pt>
                <c:pt idx="511">
                  <c:v>337.91</c:v>
                </c:pt>
                <c:pt idx="512">
                  <c:v>329.68</c:v>
                </c:pt>
                <c:pt idx="513">
                  <c:v>336.63</c:v>
                </c:pt>
                <c:pt idx="514">
                  <c:v>330.59</c:v>
                </c:pt>
                <c:pt idx="515">
                  <c:v>330.08</c:v>
                </c:pt>
                <c:pt idx="516">
                  <c:v>329.49</c:v>
                </c:pt>
                <c:pt idx="517">
                  <c:v>323.01</c:v>
                </c:pt>
                <c:pt idx="518">
                  <c:v>326.19</c:v>
                </c:pt>
                <c:pt idx="519">
                  <c:v>334.92</c:v>
                </c:pt>
                <c:pt idx="520">
                  <c:v>334.97</c:v>
                </c:pt>
                <c:pt idx="521">
                  <c:v>333.1</c:v>
                </c:pt>
                <c:pt idx="522">
                  <c:v>342.54</c:v>
                </c:pt>
                <c:pt idx="523">
                  <c:v>339.4</c:v>
                </c:pt>
                <c:pt idx="524">
                  <c:v>328.34</c:v>
                </c:pt>
                <c:pt idx="525">
                  <c:v>334.65</c:v>
                </c:pt>
                <c:pt idx="526">
                  <c:v>324.89999999999998</c:v>
                </c:pt>
                <c:pt idx="527">
                  <c:v>323.8</c:v>
                </c:pt>
                <c:pt idx="528">
                  <c:v>319.91000000000003</c:v>
                </c:pt>
                <c:pt idx="529">
                  <c:v>327.29000000000002</c:v>
                </c:pt>
                <c:pt idx="530">
                  <c:v>333.2</c:v>
                </c:pt>
                <c:pt idx="531">
                  <c:v>334.69</c:v>
                </c:pt>
                <c:pt idx="532">
                  <c:v>342.45</c:v>
                </c:pt>
                <c:pt idx="533">
                  <c:v>341.25</c:v>
                </c:pt>
                <c:pt idx="534">
                  <c:v>341.95</c:v>
                </c:pt>
                <c:pt idx="535">
                  <c:v>339.32</c:v>
                </c:pt>
                <c:pt idx="536">
                  <c:v>336.32</c:v>
                </c:pt>
                <c:pt idx="537">
                  <c:v>334.75</c:v>
                </c:pt>
                <c:pt idx="538">
                  <c:v>329.01</c:v>
                </c:pt>
                <c:pt idx="539">
                  <c:v>316.38</c:v>
                </c:pt>
                <c:pt idx="540">
                  <c:v>313.88</c:v>
                </c:pt>
                <c:pt idx="541">
                  <c:v>314.04000000000002</c:v>
                </c:pt>
                <c:pt idx="542">
                  <c:v>314.27</c:v>
                </c:pt>
                <c:pt idx="543">
                  <c:v>314.98</c:v>
                </c:pt>
                <c:pt idx="544">
                  <c:v>318.27</c:v>
                </c:pt>
                <c:pt idx="545">
                  <c:v>304.8</c:v>
                </c:pt>
                <c:pt idx="546">
                  <c:v>310.2</c:v>
                </c:pt>
                <c:pt idx="547">
                  <c:v>302.64999999999998</c:v>
                </c:pt>
                <c:pt idx="548">
                  <c:v>303.33</c:v>
                </c:pt>
                <c:pt idx="549">
                  <c:v>301.60000000000002</c:v>
                </c:pt>
                <c:pt idx="550">
                  <c:v>296.02999999999997</c:v>
                </c:pt>
                <c:pt idx="551">
                  <c:v>296.37</c:v>
                </c:pt>
                <c:pt idx="552">
                  <c:v>288.49</c:v>
                </c:pt>
                <c:pt idx="553">
                  <c:v>296.70999999999998</c:v>
                </c:pt>
                <c:pt idx="554">
                  <c:v>299.83999999999997</c:v>
                </c:pt>
                <c:pt idx="555">
                  <c:v>308.26</c:v>
                </c:pt>
                <c:pt idx="556">
                  <c:v>310.98</c:v>
                </c:pt>
                <c:pt idx="557">
                  <c:v>308.76</c:v>
                </c:pt>
                <c:pt idx="558">
                  <c:v>313.45999999999998</c:v>
                </c:pt>
                <c:pt idx="559">
                  <c:v>301.25</c:v>
                </c:pt>
                <c:pt idx="560">
                  <c:v>305.94</c:v>
                </c:pt>
                <c:pt idx="561">
                  <c:v>300.95</c:v>
                </c:pt>
                <c:pt idx="562">
                  <c:v>304.56</c:v>
                </c:pt>
                <c:pt idx="563">
                  <c:v>311.20999999999998</c:v>
                </c:pt>
                <c:pt idx="564">
                  <c:v>302.38</c:v>
                </c:pt>
                <c:pt idx="565">
                  <c:v>295.04000000000002</c:v>
                </c:pt>
                <c:pt idx="566">
                  <c:v>295</c:v>
                </c:pt>
                <c:pt idx="567">
                  <c:v>300.47000000000003</c:v>
                </c:pt>
                <c:pt idx="568">
                  <c:v>299.5</c:v>
                </c:pt>
                <c:pt idx="569">
                  <c:v>290.73</c:v>
                </c:pt>
                <c:pt idx="570">
                  <c:v>287.93</c:v>
                </c:pt>
                <c:pt idx="571">
                  <c:v>287.72000000000003</c:v>
                </c:pt>
                <c:pt idx="572">
                  <c:v>280.27</c:v>
                </c:pt>
                <c:pt idx="573">
                  <c:v>294.58999999999997</c:v>
                </c:pt>
                <c:pt idx="574">
                  <c:v>297.31</c:v>
                </c:pt>
                <c:pt idx="575">
                  <c:v>298.79000000000002</c:v>
                </c:pt>
                <c:pt idx="576">
                  <c:v>294.95</c:v>
                </c:pt>
                <c:pt idx="577">
                  <c:v>300.19</c:v>
                </c:pt>
                <c:pt idx="578">
                  <c:v>295.92</c:v>
                </c:pt>
                <c:pt idx="579">
                  <c:v>289.86</c:v>
                </c:pt>
                <c:pt idx="580">
                  <c:v>278.91000000000003</c:v>
                </c:pt>
                <c:pt idx="581">
                  <c:v>275.85000000000002</c:v>
                </c:pt>
                <c:pt idx="582">
                  <c:v>288.5</c:v>
                </c:pt>
                <c:pt idx="583">
                  <c:v>285.58999999999997</c:v>
                </c:pt>
                <c:pt idx="584">
                  <c:v>280.07</c:v>
                </c:pt>
                <c:pt idx="585">
                  <c:v>276.44</c:v>
                </c:pt>
                <c:pt idx="586">
                  <c:v>287.14999999999998</c:v>
                </c:pt>
                <c:pt idx="587">
                  <c:v>294.39</c:v>
                </c:pt>
                <c:pt idx="588">
                  <c:v>295.22000000000003</c:v>
                </c:pt>
                <c:pt idx="589">
                  <c:v>300.43</c:v>
                </c:pt>
                <c:pt idx="590">
                  <c:v>299.16000000000003</c:v>
                </c:pt>
                <c:pt idx="591">
                  <c:v>304.06</c:v>
                </c:pt>
                <c:pt idx="592">
                  <c:v>299.49</c:v>
                </c:pt>
                <c:pt idx="593">
                  <c:v>304.10000000000002</c:v>
                </c:pt>
                <c:pt idx="594">
                  <c:v>303.68</c:v>
                </c:pt>
                <c:pt idx="595">
                  <c:v>310.7</c:v>
                </c:pt>
                <c:pt idx="596">
                  <c:v>315.41000000000003</c:v>
                </c:pt>
                <c:pt idx="597">
                  <c:v>313.86</c:v>
                </c:pt>
                <c:pt idx="598">
                  <c:v>308.31</c:v>
                </c:pt>
                <c:pt idx="599">
                  <c:v>309.42</c:v>
                </c:pt>
                <c:pt idx="600">
                  <c:v>314.97000000000003</c:v>
                </c:pt>
                <c:pt idx="601">
                  <c:v>310.88</c:v>
                </c:pt>
                <c:pt idx="602">
                  <c:v>299.5</c:v>
                </c:pt>
                <c:pt idx="603">
                  <c:v>301.37</c:v>
                </c:pt>
                <c:pt idx="604">
                  <c:v>296.97000000000003</c:v>
                </c:pt>
                <c:pt idx="605">
                  <c:v>285.26</c:v>
                </c:pt>
                <c:pt idx="606">
                  <c:v>282.06</c:v>
                </c:pt>
                <c:pt idx="607">
                  <c:v>287.62</c:v>
                </c:pt>
                <c:pt idx="608">
                  <c:v>279.83</c:v>
                </c:pt>
                <c:pt idx="609">
                  <c:v>280.52</c:v>
                </c:pt>
                <c:pt idx="610">
                  <c:v>285.3</c:v>
                </c:pt>
                <c:pt idx="611">
                  <c:v>286.36</c:v>
                </c:pt>
                <c:pt idx="612">
                  <c:v>280.81</c:v>
                </c:pt>
                <c:pt idx="613">
                  <c:v>274.02999999999997</c:v>
                </c:pt>
                <c:pt idx="614">
                  <c:v>280.72000000000003</c:v>
                </c:pt>
                <c:pt idx="615">
                  <c:v>270.22000000000003</c:v>
                </c:pt>
                <c:pt idx="616">
                  <c:v>283.22000000000003</c:v>
                </c:pt>
                <c:pt idx="617">
                  <c:v>289.63</c:v>
                </c:pt>
                <c:pt idx="618">
                  <c:v>277.52</c:v>
                </c:pt>
                <c:pt idx="619">
                  <c:v>284.47000000000003</c:v>
                </c:pt>
                <c:pt idx="620">
                  <c:v>281.77999999999997</c:v>
                </c:pt>
                <c:pt idx="621">
                  <c:v>289.98</c:v>
                </c:pt>
                <c:pt idx="622">
                  <c:v>277.35000000000002</c:v>
                </c:pt>
                <c:pt idx="623">
                  <c:v>274.73</c:v>
                </c:pt>
                <c:pt idx="624">
                  <c:v>264.58</c:v>
                </c:pt>
                <c:pt idx="625">
                  <c:v>269.5</c:v>
                </c:pt>
                <c:pt idx="626">
                  <c:v>260.55</c:v>
                </c:pt>
                <c:pt idx="627">
                  <c:v>255.35</c:v>
                </c:pt>
                <c:pt idx="628">
                  <c:v>261.12</c:v>
                </c:pt>
                <c:pt idx="629">
                  <c:v>261.5</c:v>
                </c:pt>
                <c:pt idx="630">
                  <c:v>266.82</c:v>
                </c:pt>
                <c:pt idx="631">
                  <c:v>254.08</c:v>
                </c:pt>
                <c:pt idx="632">
                  <c:v>253.14</c:v>
                </c:pt>
                <c:pt idx="633">
                  <c:v>252.56</c:v>
                </c:pt>
                <c:pt idx="634">
                  <c:v>260.64999999999998</c:v>
                </c:pt>
                <c:pt idx="635">
                  <c:v>259.62</c:v>
                </c:pt>
                <c:pt idx="636">
                  <c:v>262.52</c:v>
                </c:pt>
                <c:pt idx="637">
                  <c:v>265.89999999999998</c:v>
                </c:pt>
                <c:pt idx="638">
                  <c:v>273.24</c:v>
                </c:pt>
                <c:pt idx="639">
                  <c:v>271.87</c:v>
                </c:pt>
                <c:pt idx="640">
                  <c:v>272.42</c:v>
                </c:pt>
                <c:pt idx="641">
                  <c:v>274.58</c:v>
                </c:pt>
                <c:pt idx="642">
                  <c:v>270.02</c:v>
                </c:pt>
                <c:pt idx="643">
                  <c:v>268.75</c:v>
                </c:pt>
                <c:pt idx="644">
                  <c:v>272.5</c:v>
                </c:pt>
                <c:pt idx="645">
                  <c:v>270.41000000000003</c:v>
                </c:pt>
                <c:pt idx="646">
                  <c:v>264.79000000000002</c:v>
                </c:pt>
                <c:pt idx="647">
                  <c:v>252.99</c:v>
                </c:pt>
                <c:pt idx="648">
                  <c:v>242.26</c:v>
                </c:pt>
                <c:pt idx="649">
                  <c:v>244.49</c:v>
                </c:pt>
                <c:pt idx="650">
                  <c:v>251.76</c:v>
                </c:pt>
                <c:pt idx="651">
                  <c:v>244.97</c:v>
                </c:pt>
                <c:pt idx="652">
                  <c:v>247.65</c:v>
                </c:pt>
                <c:pt idx="653">
                  <c:v>253.74</c:v>
                </c:pt>
                <c:pt idx="654">
                  <c:v>253.13</c:v>
                </c:pt>
                <c:pt idx="655">
                  <c:v>258.86</c:v>
                </c:pt>
                <c:pt idx="656">
                  <c:v>267.7</c:v>
                </c:pt>
                <c:pt idx="657">
                  <c:v>264.89</c:v>
                </c:pt>
                <c:pt idx="658">
                  <c:v>256.48</c:v>
                </c:pt>
                <c:pt idx="659">
                  <c:v>260.26</c:v>
                </c:pt>
                <c:pt idx="660">
                  <c:v>256.83</c:v>
                </c:pt>
                <c:pt idx="661">
                  <c:v>259.58</c:v>
                </c:pt>
                <c:pt idx="662">
                  <c:v>262.85000000000002</c:v>
                </c:pt>
                <c:pt idx="663">
                  <c:v>266.20999999999998</c:v>
                </c:pt>
                <c:pt idx="664">
                  <c:v>268.39999999999998</c:v>
                </c:pt>
                <c:pt idx="665">
                  <c:v>267.66000000000003</c:v>
                </c:pt>
                <c:pt idx="666">
                  <c:v>264.51</c:v>
                </c:pt>
                <c:pt idx="667">
                  <c:v>253.67</c:v>
                </c:pt>
                <c:pt idx="668">
                  <c:v>252.72</c:v>
                </c:pt>
                <c:pt idx="669">
                  <c:v>254.08</c:v>
                </c:pt>
                <c:pt idx="670">
                  <c:v>256.72000000000003</c:v>
                </c:pt>
                <c:pt idx="671">
                  <c:v>254.25</c:v>
                </c:pt>
                <c:pt idx="672">
                  <c:v>259.52999999999997</c:v>
                </c:pt>
                <c:pt idx="673">
                  <c:v>262.27</c:v>
                </c:pt>
                <c:pt idx="674">
                  <c:v>264.83999999999997</c:v>
                </c:pt>
                <c:pt idx="675">
                  <c:v>260.36</c:v>
                </c:pt>
                <c:pt idx="676">
                  <c:v>258.83</c:v>
                </c:pt>
                <c:pt idx="677">
                  <c:v>251.9</c:v>
                </c:pt>
                <c:pt idx="678">
                  <c:v>268.74</c:v>
                </c:pt>
                <c:pt idx="679">
                  <c:v>276.41000000000003</c:v>
                </c:pt>
                <c:pt idx="680">
                  <c:v>280.74</c:v>
                </c:pt>
                <c:pt idx="681">
                  <c:v>278.01</c:v>
                </c:pt>
                <c:pt idx="682">
                  <c:v>274.82</c:v>
                </c:pt>
                <c:pt idx="683">
                  <c:v>282.47000000000003</c:v>
                </c:pt>
                <c:pt idx="684">
                  <c:v>283.64999999999998</c:v>
                </c:pt>
                <c:pt idx="685">
                  <c:v>282.91000000000003</c:v>
                </c:pt>
                <c:pt idx="686">
                  <c:v>280.32</c:v>
                </c:pt>
                <c:pt idx="687">
                  <c:v>282.3</c:v>
                </c:pt>
                <c:pt idx="688">
                  <c:v>289.16000000000003</c:v>
                </c:pt>
                <c:pt idx="689">
                  <c:v>287.02</c:v>
                </c:pt>
                <c:pt idx="690">
                  <c:v>291.91000000000003</c:v>
                </c:pt>
                <c:pt idx="691">
                  <c:v>293.47000000000003</c:v>
                </c:pt>
                <c:pt idx="692">
                  <c:v>292.70999999999998</c:v>
                </c:pt>
                <c:pt idx="693">
                  <c:v>291.32</c:v>
                </c:pt>
                <c:pt idx="694">
                  <c:v>290.17</c:v>
                </c:pt>
                <c:pt idx="695">
                  <c:v>286.14999999999998</c:v>
                </c:pt>
                <c:pt idx="696">
                  <c:v>277.75</c:v>
                </c:pt>
                <c:pt idx="697">
                  <c:v>276.44</c:v>
                </c:pt>
                <c:pt idx="698">
                  <c:v>275.79000000000002</c:v>
                </c:pt>
                <c:pt idx="699">
                  <c:v>278.85000000000002</c:v>
                </c:pt>
                <c:pt idx="700">
                  <c:v>268.08999999999997</c:v>
                </c:pt>
                <c:pt idx="701">
                  <c:v>265.23</c:v>
                </c:pt>
                <c:pt idx="702">
                  <c:v>262.97000000000003</c:v>
                </c:pt>
                <c:pt idx="703">
                  <c:v>261.47000000000003</c:v>
                </c:pt>
                <c:pt idx="704">
                  <c:v>260.39999999999998</c:v>
                </c:pt>
                <c:pt idx="705">
                  <c:v>256.06</c:v>
                </c:pt>
                <c:pt idx="706">
                  <c:v>253.25</c:v>
                </c:pt>
                <c:pt idx="707">
                  <c:v>258.08999999999997</c:v>
                </c:pt>
                <c:pt idx="708">
                  <c:v>258.52</c:v>
                </c:pt>
                <c:pt idx="709">
                  <c:v>264.45999999999998</c:v>
                </c:pt>
                <c:pt idx="710">
                  <c:v>266.64999999999998</c:v>
                </c:pt>
                <c:pt idx="711">
                  <c:v>251.99</c:v>
                </c:pt>
                <c:pt idx="712">
                  <c:v>252.22</c:v>
                </c:pt>
                <c:pt idx="713">
                  <c:v>245.38</c:v>
                </c:pt>
                <c:pt idx="714">
                  <c:v>244.74</c:v>
                </c:pt>
                <c:pt idx="715">
                  <c:v>244.52</c:v>
                </c:pt>
                <c:pt idx="716">
                  <c:v>242.45</c:v>
                </c:pt>
                <c:pt idx="717">
                  <c:v>238.95</c:v>
                </c:pt>
                <c:pt idx="718">
                  <c:v>240.98</c:v>
                </c:pt>
                <c:pt idx="719">
                  <c:v>237.92</c:v>
                </c:pt>
                <c:pt idx="720">
                  <c:v>237.45</c:v>
                </c:pt>
                <c:pt idx="721">
                  <c:v>236.41</c:v>
                </c:pt>
                <c:pt idx="722">
                  <c:v>241.07</c:v>
                </c:pt>
                <c:pt idx="723">
                  <c:v>237.5</c:v>
                </c:pt>
                <c:pt idx="724">
                  <c:v>232.9</c:v>
                </c:pt>
                <c:pt idx="725">
                  <c:v>240.74</c:v>
                </c:pt>
                <c:pt idx="726">
                  <c:v>248.88</c:v>
                </c:pt>
                <c:pt idx="727">
                  <c:v>249.2</c:v>
                </c:pt>
                <c:pt idx="728">
                  <c:v>246.79</c:v>
                </c:pt>
                <c:pt idx="729">
                  <c:v>234.24</c:v>
                </c:pt>
                <c:pt idx="730">
                  <c:v>229.25</c:v>
                </c:pt>
                <c:pt idx="731">
                  <c:v>225.41</c:v>
                </c:pt>
                <c:pt idx="732">
                  <c:v>225.75</c:v>
                </c:pt>
                <c:pt idx="733">
                  <c:v>234.24</c:v>
                </c:pt>
                <c:pt idx="734">
                  <c:v>228.56</c:v>
                </c:pt>
                <c:pt idx="735">
                  <c:v>237.53</c:v>
                </c:pt>
                <c:pt idx="736">
                  <c:v>238.5</c:v>
                </c:pt>
                <c:pt idx="737">
                  <c:v>236.48</c:v>
                </c:pt>
                <c:pt idx="738">
                  <c:v>236.15</c:v>
                </c:pt>
                <c:pt idx="739">
                  <c:v>242.12</c:v>
                </c:pt>
                <c:pt idx="740">
                  <c:v>247.25</c:v>
                </c:pt>
                <c:pt idx="741">
                  <c:v>250.66</c:v>
                </c:pt>
                <c:pt idx="742">
                  <c:v>231.32</c:v>
                </c:pt>
                <c:pt idx="743">
                  <c:v>226.75</c:v>
                </c:pt>
                <c:pt idx="744">
                  <c:v>235.87</c:v>
                </c:pt>
                <c:pt idx="745">
                  <c:v>232.13</c:v>
                </c:pt>
                <c:pt idx="746">
                  <c:v>228.17</c:v>
                </c:pt>
                <c:pt idx="747">
                  <c:v>220.1</c:v>
                </c:pt>
                <c:pt idx="748">
                  <c:v>214.25</c:v>
                </c:pt>
                <c:pt idx="749">
                  <c:v>221.39</c:v>
                </c:pt>
                <c:pt idx="750">
                  <c:v>227.87</c:v>
                </c:pt>
                <c:pt idx="751">
                  <c:v>228.87</c:v>
                </c:pt>
                <c:pt idx="752">
                  <c:v>224.51</c:v>
                </c:pt>
                <c:pt idx="753">
                  <c:v>242.98</c:v>
                </c:pt>
                <c:pt idx="754">
                  <c:v>247.11</c:v>
                </c:pt>
                <c:pt idx="755">
                  <c:v>241.55</c:v>
                </c:pt>
                <c:pt idx="756">
                  <c:v>241.97</c:v>
                </c:pt>
                <c:pt idx="757">
                  <c:v>241.73</c:v>
                </c:pt>
                <c:pt idx="758">
                  <c:v>241.68</c:v>
                </c:pt>
                <c:pt idx="759">
                  <c:v>241.22</c:v>
                </c:pt>
                <c:pt idx="760">
                  <c:v>242.05</c:v>
                </c:pt>
                <c:pt idx="761">
                  <c:v>245.03</c:v>
                </c:pt>
                <c:pt idx="762">
                  <c:v>247.58</c:v>
                </c:pt>
                <c:pt idx="763">
                  <c:v>247.49</c:v>
                </c:pt>
                <c:pt idx="764">
                  <c:v>241.76</c:v>
                </c:pt>
                <c:pt idx="765">
                  <c:v>240.33</c:v>
                </c:pt>
                <c:pt idx="766">
                  <c:v>255.14</c:v>
                </c:pt>
                <c:pt idx="767">
                  <c:v>254.69</c:v>
                </c:pt>
                <c:pt idx="768">
                  <c:v>255.02</c:v>
                </c:pt>
                <c:pt idx="769">
                  <c:v>250.2</c:v>
                </c:pt>
                <c:pt idx="770">
                  <c:v>245.12</c:v>
                </c:pt>
                <c:pt idx="771">
                  <c:v>244.37</c:v>
                </c:pt>
                <c:pt idx="772">
                  <c:v>247.4</c:v>
                </c:pt>
                <c:pt idx="773">
                  <c:v>245.42</c:v>
                </c:pt>
                <c:pt idx="774">
                  <c:v>252.51</c:v>
                </c:pt>
                <c:pt idx="775">
                  <c:v>256.92</c:v>
                </c:pt>
                <c:pt idx="776">
                  <c:v>257.22000000000003</c:v>
                </c:pt>
                <c:pt idx="777">
                  <c:v>249.01</c:v>
                </c:pt>
                <c:pt idx="778">
                  <c:v>244.69</c:v>
                </c:pt>
                <c:pt idx="779">
                  <c:v>240.45</c:v>
                </c:pt>
                <c:pt idx="780">
                  <c:v>241.8</c:v>
                </c:pt>
                <c:pt idx="781">
                  <c:v>244.43</c:v>
                </c:pt>
                <c:pt idx="782">
                  <c:v>238.19</c:v>
                </c:pt>
                <c:pt idx="783">
                  <c:v>238.73</c:v>
                </c:pt>
                <c:pt idx="784">
                  <c:v>236.96</c:v>
                </c:pt>
                <c:pt idx="785">
                  <c:v>234.53</c:v>
                </c:pt>
                <c:pt idx="786">
                  <c:v>241.01</c:v>
                </c:pt>
                <c:pt idx="787">
                  <c:v>239.82</c:v>
                </c:pt>
                <c:pt idx="788">
                  <c:v>239.58</c:v>
                </c:pt>
                <c:pt idx="789">
                  <c:v>229.1</c:v>
                </c:pt>
                <c:pt idx="790">
                  <c:v>222.31</c:v>
                </c:pt>
                <c:pt idx="791">
                  <c:v>224.93</c:v>
                </c:pt>
                <c:pt idx="792">
                  <c:v>227.12</c:v>
                </c:pt>
                <c:pt idx="793">
                  <c:v>228.85</c:v>
                </c:pt>
                <c:pt idx="794">
                  <c:v>235.77</c:v>
                </c:pt>
                <c:pt idx="795">
                  <c:v>238.51</c:v>
                </c:pt>
                <c:pt idx="796">
                  <c:v>239.23</c:v>
                </c:pt>
                <c:pt idx="797">
                  <c:v>240.35</c:v>
                </c:pt>
                <c:pt idx="798">
                  <c:v>235.81</c:v>
                </c:pt>
                <c:pt idx="799">
                  <c:v>231.93</c:v>
                </c:pt>
                <c:pt idx="800">
                  <c:v>240.22</c:v>
                </c:pt>
                <c:pt idx="801">
                  <c:v>242.58</c:v>
                </c:pt>
                <c:pt idx="802">
                  <c:v>242.04</c:v>
                </c:pt>
                <c:pt idx="803">
                  <c:v>240.61</c:v>
                </c:pt>
                <c:pt idx="804">
                  <c:v>248</c:v>
                </c:pt>
                <c:pt idx="805">
                  <c:v>248.16</c:v>
                </c:pt>
                <c:pt idx="806">
                  <c:v>242.71</c:v>
                </c:pt>
                <c:pt idx="807">
                  <c:v>247.81</c:v>
                </c:pt>
                <c:pt idx="808">
                  <c:v>252.75</c:v>
                </c:pt>
                <c:pt idx="809">
                  <c:v>264.60000000000002</c:v>
                </c:pt>
                <c:pt idx="810">
                  <c:v>258.35000000000002</c:v>
                </c:pt>
                <c:pt idx="811">
                  <c:v>256.77</c:v>
                </c:pt>
                <c:pt idx="812">
                  <c:v>267.56</c:v>
                </c:pt>
                <c:pt idx="813">
                  <c:v>266.73</c:v>
                </c:pt>
                <c:pt idx="814">
                  <c:v>263.62</c:v>
                </c:pt>
                <c:pt idx="815">
                  <c:v>263.10000000000002</c:v>
                </c:pt>
                <c:pt idx="816">
                  <c:v>271.32</c:v>
                </c:pt>
                <c:pt idx="817">
                  <c:v>272.17</c:v>
                </c:pt>
                <c:pt idx="818">
                  <c:v>269.32</c:v>
                </c:pt>
                <c:pt idx="819">
                  <c:v>262.14999999999998</c:v>
                </c:pt>
                <c:pt idx="820">
                  <c:v>258.06</c:v>
                </c:pt>
                <c:pt idx="821">
                  <c:v>252.67</c:v>
                </c:pt>
                <c:pt idx="822">
                  <c:v>251.51</c:v>
                </c:pt>
                <c:pt idx="823">
                  <c:v>254.77</c:v>
                </c:pt>
                <c:pt idx="824">
                  <c:v>249.22</c:v>
                </c:pt>
                <c:pt idx="825">
                  <c:v>250.16</c:v>
                </c:pt>
                <c:pt idx="826">
                  <c:v>249.42</c:v>
                </c:pt>
                <c:pt idx="827">
                  <c:v>246.27</c:v>
                </c:pt>
                <c:pt idx="828">
                  <c:v>251.11</c:v>
                </c:pt>
                <c:pt idx="829">
                  <c:v>255.29</c:v>
                </c:pt>
                <c:pt idx="830">
                  <c:v>256.87</c:v>
                </c:pt>
                <c:pt idx="831">
                  <c:v>254.15</c:v>
                </c:pt>
                <c:pt idx="832">
                  <c:v>253.7</c:v>
                </c:pt>
                <c:pt idx="833">
                  <c:v>252.32</c:v>
                </c:pt>
                <c:pt idx="834">
                  <c:v>248.59</c:v>
                </c:pt>
                <c:pt idx="835">
                  <c:v>253.92</c:v>
                </c:pt>
                <c:pt idx="836">
                  <c:v>260.79000000000002</c:v>
                </c:pt>
                <c:pt idx="837">
                  <c:v>265.44</c:v>
                </c:pt>
                <c:pt idx="838">
                  <c:v>276.2</c:v>
                </c:pt>
                <c:pt idx="839">
                  <c:v>279.43</c:v>
                </c:pt>
                <c:pt idx="840">
                  <c:v>272.23</c:v>
                </c:pt>
                <c:pt idx="841">
                  <c:v>273.77999999999997</c:v>
                </c:pt>
                <c:pt idx="842">
                  <c:v>272.29000000000002</c:v>
                </c:pt>
                <c:pt idx="843">
                  <c:v>277.66000000000003</c:v>
                </c:pt>
                <c:pt idx="844">
                  <c:v>280.57</c:v>
                </c:pt>
                <c:pt idx="845">
                  <c:v>276.38</c:v>
                </c:pt>
                <c:pt idx="846">
                  <c:v>275.23</c:v>
                </c:pt>
                <c:pt idx="847">
                  <c:v>280.51</c:v>
                </c:pt>
                <c:pt idx="848">
                  <c:v>284.05</c:v>
                </c:pt>
                <c:pt idx="849">
                  <c:v>288.3</c:v>
                </c:pt>
                <c:pt idx="850">
                  <c:v>287.23</c:v>
                </c:pt>
                <c:pt idx="851">
                  <c:v>287.18</c:v>
                </c:pt>
                <c:pt idx="852">
                  <c:v>284.33999999999997</c:v>
                </c:pt>
                <c:pt idx="853">
                  <c:v>291.60000000000002</c:v>
                </c:pt>
                <c:pt idx="854">
                  <c:v>289.39</c:v>
                </c:pt>
                <c:pt idx="855">
                  <c:v>282.83</c:v>
                </c:pt>
                <c:pt idx="856">
                  <c:v>283.49</c:v>
                </c:pt>
                <c:pt idx="857">
                  <c:v>289.83999999999997</c:v>
                </c:pt>
                <c:pt idx="858">
                  <c:v>286.14</c:v>
                </c:pt>
                <c:pt idx="859">
                  <c:v>288.8</c:v>
                </c:pt>
                <c:pt idx="860">
                  <c:v>288.37</c:v>
                </c:pt>
                <c:pt idx="861">
                  <c:v>288.45</c:v>
                </c:pt>
                <c:pt idx="862">
                  <c:v>286.11</c:v>
                </c:pt>
                <c:pt idx="863">
                  <c:v>285.76</c:v>
                </c:pt>
                <c:pt idx="864">
                  <c:v>281.77</c:v>
                </c:pt>
                <c:pt idx="865">
                  <c:v>275.42</c:v>
                </c:pt>
                <c:pt idx="866">
                  <c:v>295.37</c:v>
                </c:pt>
                <c:pt idx="867">
                  <c:v>304.83</c:v>
                </c:pt>
                <c:pt idx="868">
                  <c:v>307.26</c:v>
                </c:pt>
                <c:pt idx="869">
                  <c:v>305.56</c:v>
                </c:pt>
                <c:pt idx="870">
                  <c:v>305.41000000000003</c:v>
                </c:pt>
                <c:pt idx="871">
                  <c:v>304.39999999999998</c:v>
                </c:pt>
                <c:pt idx="872">
                  <c:v>305.41000000000003</c:v>
                </c:pt>
                <c:pt idx="873">
                  <c:v>310.64999999999998</c:v>
                </c:pt>
                <c:pt idx="874">
                  <c:v>308.64999999999998</c:v>
                </c:pt>
                <c:pt idx="875">
                  <c:v>307</c:v>
                </c:pt>
                <c:pt idx="876">
                  <c:v>312.31</c:v>
                </c:pt>
                <c:pt idx="877">
                  <c:v>310.11</c:v>
                </c:pt>
                <c:pt idx="878">
                  <c:v>308.97000000000003</c:v>
                </c:pt>
                <c:pt idx="879">
                  <c:v>309.45999999999998</c:v>
                </c:pt>
                <c:pt idx="880">
                  <c:v>311.74</c:v>
                </c:pt>
                <c:pt idx="881">
                  <c:v>314</c:v>
                </c:pt>
                <c:pt idx="882">
                  <c:v>318.52</c:v>
                </c:pt>
                <c:pt idx="883">
                  <c:v>318.33999999999997</c:v>
                </c:pt>
                <c:pt idx="884">
                  <c:v>321.18</c:v>
                </c:pt>
                <c:pt idx="885">
                  <c:v>315.26</c:v>
                </c:pt>
                <c:pt idx="886">
                  <c:v>313.85000000000002</c:v>
                </c:pt>
                <c:pt idx="887">
                  <c:v>325.92</c:v>
                </c:pt>
                <c:pt idx="888">
                  <c:v>332.89</c:v>
                </c:pt>
                <c:pt idx="889">
                  <c:v>331.21</c:v>
                </c:pt>
                <c:pt idx="890">
                  <c:v>328.39</c:v>
                </c:pt>
                <c:pt idx="891">
                  <c:v>332.58</c:v>
                </c:pt>
                <c:pt idx="892">
                  <c:v>335.4</c:v>
                </c:pt>
                <c:pt idx="893">
                  <c:v>335.94</c:v>
                </c:pt>
                <c:pt idx="894">
                  <c:v>333.68</c:v>
                </c:pt>
                <c:pt idx="895">
                  <c:v>323.38</c:v>
                </c:pt>
                <c:pt idx="896">
                  <c:v>325.26</c:v>
                </c:pt>
                <c:pt idx="897">
                  <c:v>326.79000000000002</c:v>
                </c:pt>
                <c:pt idx="898">
                  <c:v>331.85</c:v>
                </c:pt>
                <c:pt idx="899">
                  <c:v>334.29</c:v>
                </c:pt>
                <c:pt idx="900">
                  <c:v>337.34</c:v>
                </c:pt>
                <c:pt idx="901">
                  <c:v>348.1</c:v>
                </c:pt>
                <c:pt idx="902">
                  <c:v>342.33</c:v>
                </c:pt>
                <c:pt idx="903">
                  <c:v>338.05</c:v>
                </c:pt>
                <c:pt idx="904">
                  <c:v>333.56</c:v>
                </c:pt>
                <c:pt idx="905">
                  <c:v>339.71</c:v>
                </c:pt>
                <c:pt idx="906">
                  <c:v>335.02</c:v>
                </c:pt>
                <c:pt idx="907">
                  <c:v>328.6</c:v>
                </c:pt>
                <c:pt idx="908">
                  <c:v>334.57</c:v>
                </c:pt>
                <c:pt idx="909">
                  <c:v>335.85</c:v>
                </c:pt>
                <c:pt idx="910">
                  <c:v>335.05</c:v>
                </c:pt>
                <c:pt idx="911">
                  <c:v>340.54</c:v>
                </c:pt>
                <c:pt idx="912">
                  <c:v>337.99</c:v>
                </c:pt>
                <c:pt idx="913">
                  <c:v>338.15</c:v>
                </c:pt>
                <c:pt idx="914">
                  <c:v>341.27</c:v>
                </c:pt>
                <c:pt idx="915">
                  <c:v>337.22</c:v>
                </c:pt>
                <c:pt idx="916">
                  <c:v>331.83</c:v>
                </c:pt>
                <c:pt idx="917">
                  <c:v>332.47</c:v>
                </c:pt>
                <c:pt idx="918">
                  <c:v>337.2</c:v>
                </c:pt>
                <c:pt idx="919">
                  <c:v>342.66</c:v>
                </c:pt>
                <c:pt idx="920">
                  <c:v>345.24</c:v>
                </c:pt>
                <c:pt idx="921">
                  <c:v>345.73</c:v>
                </c:pt>
                <c:pt idx="922">
                  <c:v>359.49</c:v>
                </c:pt>
                <c:pt idx="923">
                  <c:v>355.08</c:v>
                </c:pt>
                <c:pt idx="924">
                  <c:v>346.87</c:v>
                </c:pt>
                <c:pt idx="925">
                  <c:v>343.77</c:v>
                </c:pt>
                <c:pt idx="926">
                  <c:v>345.11</c:v>
                </c:pt>
                <c:pt idx="927">
                  <c:v>350.98</c:v>
                </c:pt>
                <c:pt idx="928">
                  <c:v>337.77</c:v>
                </c:pt>
                <c:pt idx="929">
                  <c:v>330.72</c:v>
                </c:pt>
                <c:pt idx="930">
                  <c:v>338.37</c:v>
                </c:pt>
                <c:pt idx="931">
                  <c:v>335.92</c:v>
                </c:pt>
                <c:pt idx="932">
                  <c:v>336.34</c:v>
                </c:pt>
                <c:pt idx="933">
                  <c:v>327.5</c:v>
                </c:pt>
                <c:pt idx="934">
                  <c:v>326.66000000000003</c:v>
                </c:pt>
                <c:pt idx="935">
                  <c:v>327.78</c:v>
                </c:pt>
                <c:pt idx="936">
                  <c:v>330.11</c:v>
                </c:pt>
                <c:pt idx="937">
                  <c:v>326.05</c:v>
                </c:pt>
                <c:pt idx="938">
                  <c:v>322.23</c:v>
                </c:pt>
                <c:pt idx="939">
                  <c:v>322.93</c:v>
                </c:pt>
                <c:pt idx="940">
                  <c:v>321.01</c:v>
                </c:pt>
                <c:pt idx="941">
                  <c:v>324.04000000000002</c:v>
                </c:pt>
                <c:pt idx="942">
                  <c:v>321.86</c:v>
                </c:pt>
                <c:pt idx="943">
                  <c:v>320.39999999999998</c:v>
                </c:pt>
                <c:pt idx="944">
                  <c:v>316.88</c:v>
                </c:pt>
                <c:pt idx="945">
                  <c:v>316.48</c:v>
                </c:pt>
                <c:pt idx="946">
                  <c:v>321.88</c:v>
                </c:pt>
                <c:pt idx="947">
                  <c:v>322.45999999999998</c:v>
                </c:pt>
                <c:pt idx="948">
                  <c:v>327</c:v>
                </c:pt>
                <c:pt idx="949">
                  <c:v>319.97000000000003</c:v>
                </c:pt>
                <c:pt idx="950">
                  <c:v>322.98</c:v>
                </c:pt>
                <c:pt idx="951">
                  <c:v>323.7</c:v>
                </c:pt>
                <c:pt idx="952">
                  <c:v>328.41</c:v>
                </c:pt>
                <c:pt idx="953">
                  <c:v>328.79</c:v>
                </c:pt>
                <c:pt idx="954">
                  <c:v>327.76</c:v>
                </c:pt>
                <c:pt idx="955">
                  <c:v>328.66</c:v>
                </c:pt>
                <c:pt idx="956">
                  <c:v>333.55</c:v>
                </c:pt>
                <c:pt idx="957">
                  <c:v>332.88</c:v>
                </c:pt>
                <c:pt idx="958">
                  <c:v>329.91</c:v>
                </c:pt>
                <c:pt idx="959">
                  <c:v>334.27</c:v>
                </c:pt>
                <c:pt idx="960">
                  <c:v>337.94</c:v>
                </c:pt>
                <c:pt idx="961">
                  <c:v>331.77</c:v>
                </c:pt>
                <c:pt idx="962">
                  <c:v>336.06</c:v>
                </c:pt>
                <c:pt idx="963">
                  <c:v>338.7</c:v>
                </c:pt>
                <c:pt idx="964">
                  <c:v>330.22</c:v>
                </c:pt>
                <c:pt idx="965">
                  <c:v>329.06</c:v>
                </c:pt>
                <c:pt idx="966">
                  <c:v>328.65</c:v>
                </c:pt>
                <c:pt idx="967">
                  <c:v>320.77</c:v>
                </c:pt>
                <c:pt idx="968">
                  <c:v>319.52999999999997</c:v>
                </c:pt>
                <c:pt idx="969">
                  <c:v>317.01</c:v>
                </c:pt>
                <c:pt idx="970">
                  <c:v>317.54000000000002</c:v>
                </c:pt>
                <c:pt idx="971">
                  <c:v>312.14</c:v>
                </c:pt>
                <c:pt idx="972">
                  <c:v>312.79000000000002</c:v>
                </c:pt>
                <c:pt idx="973">
                  <c:v>313.64</c:v>
                </c:pt>
                <c:pt idx="974">
                  <c:v>315.75</c:v>
                </c:pt>
                <c:pt idx="975">
                  <c:v>321.8</c:v>
                </c:pt>
                <c:pt idx="976">
                  <c:v>313.39</c:v>
                </c:pt>
                <c:pt idx="977">
                  <c:v>318.95999999999998</c:v>
                </c:pt>
                <c:pt idx="978">
                  <c:v>319.36</c:v>
                </c:pt>
                <c:pt idx="979">
                  <c:v>327.26</c:v>
                </c:pt>
                <c:pt idx="980">
                  <c:v>329.82</c:v>
                </c:pt>
                <c:pt idx="981">
                  <c:v>328.39</c:v>
                </c:pt>
                <c:pt idx="982">
                  <c:v>332.42</c:v>
                </c:pt>
                <c:pt idx="983">
                  <c:v>331.16</c:v>
                </c:pt>
                <c:pt idx="984">
                  <c:v>327.73</c:v>
                </c:pt>
                <c:pt idx="985">
                  <c:v>332.64</c:v>
                </c:pt>
                <c:pt idx="986">
                  <c:v>332.06</c:v>
                </c:pt>
                <c:pt idx="987">
                  <c:v>330.11</c:v>
                </c:pt>
                <c:pt idx="988">
                  <c:v>331.32</c:v>
                </c:pt>
                <c:pt idx="989">
                  <c:v>326.67</c:v>
                </c:pt>
                <c:pt idx="990">
                  <c:v>329.32</c:v>
                </c:pt>
                <c:pt idx="991">
                  <c:v>330.53</c:v>
                </c:pt>
                <c:pt idx="992">
                  <c:v>340.67</c:v>
                </c:pt>
                <c:pt idx="993">
                  <c:v>327.89</c:v>
                </c:pt>
                <c:pt idx="994">
                  <c:v>329.81</c:v>
                </c:pt>
                <c:pt idx="995">
                  <c:v>337.31</c:v>
                </c:pt>
                <c:pt idx="996">
                  <c:v>338.11</c:v>
                </c:pt>
                <c:pt idx="997">
                  <c:v>346.07</c:v>
                </c:pt>
                <c:pt idx="998">
                  <c:v>348.32</c:v>
                </c:pt>
                <c:pt idx="999">
                  <c:v>352.8</c:v>
                </c:pt>
                <c:pt idx="1000">
                  <c:v>356.53</c:v>
                </c:pt>
                <c:pt idx="1001">
                  <c:v>360.53</c:v>
                </c:pt>
                <c:pt idx="1002">
                  <c:v>363.2</c:v>
                </c:pt>
                <c:pt idx="1003">
                  <c:v>360.69</c:v>
                </c:pt>
                <c:pt idx="1004">
                  <c:v>369.67</c:v>
                </c:pt>
                <c:pt idx="1005">
                  <c:v>366.68</c:v>
                </c:pt>
                <c:pt idx="1006">
                  <c:v>370.27</c:v>
                </c:pt>
                <c:pt idx="1007">
                  <c:v>369.67</c:v>
                </c:pt>
                <c:pt idx="1008">
                  <c:v>376.17</c:v>
                </c:pt>
                <c:pt idx="1009">
                  <c:v>369.85</c:v>
                </c:pt>
                <c:pt idx="1010">
                  <c:v>377.44</c:v>
                </c:pt>
                <c:pt idx="1011">
                  <c:v>373.07</c:v>
                </c:pt>
                <c:pt idx="1012">
                  <c:v>377.85</c:v>
                </c:pt>
                <c:pt idx="1013">
                  <c:v>377.43</c:v>
                </c:pt>
                <c:pt idx="1014">
                  <c:v>378.61</c:v>
                </c:pt>
                <c:pt idx="1015">
                  <c:v>382.7</c:v>
                </c:pt>
                <c:pt idx="1016">
                  <c:v>378.85</c:v>
                </c:pt>
                <c:pt idx="1017">
                  <c:v>378.91</c:v>
                </c:pt>
                <c:pt idx="1018">
                  <c:v>374.51</c:v>
                </c:pt>
                <c:pt idx="1019">
                  <c:v>369.14</c:v>
                </c:pt>
                <c:pt idx="1020">
                  <c:v>372.52</c:v>
                </c:pt>
                <c:pt idx="1021">
                  <c:v>368.8</c:v>
                </c:pt>
                <c:pt idx="1022">
                  <c:v>370.95</c:v>
                </c:pt>
                <c:pt idx="1023">
                  <c:v>374.23</c:v>
                </c:pt>
                <c:pt idx="1024">
                  <c:v>371.3</c:v>
                </c:pt>
                <c:pt idx="1025">
                  <c:v>374.38</c:v>
                </c:pt>
                <c:pt idx="1026">
                  <c:v>374.37</c:v>
                </c:pt>
                <c:pt idx="1027">
                  <c:v>365.93</c:v>
                </c:pt>
                <c:pt idx="1028">
                  <c:v>370.73</c:v>
                </c:pt>
                <c:pt idx="1029">
                  <c:v>372.65</c:v>
                </c:pt>
                <c:pt idx="1030">
                  <c:v>373.26</c:v>
                </c:pt>
                <c:pt idx="1031">
                  <c:v>370.62</c:v>
                </c:pt>
                <c:pt idx="1032">
                  <c:v>373.54</c:v>
                </c:pt>
                <c:pt idx="1033">
                  <c:v>374.58</c:v>
                </c:pt>
                <c:pt idx="1034">
                  <c:v>374.66</c:v>
                </c:pt>
                <c:pt idx="1035">
                  <c:v>374.07</c:v>
                </c:pt>
                <c:pt idx="1036">
                  <c:v>375.28</c:v>
                </c:pt>
                <c:pt idx="1037">
                  <c:v>376.04</c:v>
                </c:pt>
                <c:pt idx="1038">
                  <c:v>370.87</c:v>
                </c:pt>
                <c:pt idx="1039">
                  <c:v>370.6</c:v>
                </c:pt>
                <c:pt idx="1040">
                  <c:v>367.94</c:v>
                </c:pt>
                <c:pt idx="1041">
                  <c:v>367.75</c:v>
                </c:pt>
                <c:pt idx="1042">
                  <c:v>374.69</c:v>
                </c:pt>
                <c:pt idx="1043">
                  <c:v>375.79</c:v>
                </c:pt>
                <c:pt idx="1044">
                  <c:v>382.77</c:v>
                </c:pt>
                <c:pt idx="1045">
                  <c:v>384.63</c:v>
                </c:pt>
                <c:pt idx="1046">
                  <c:v>388.47</c:v>
                </c:pt>
                <c:pt idx="1047">
                  <c:v>390.27</c:v>
                </c:pt>
                <c:pt idx="1048">
                  <c:v>389.47</c:v>
                </c:pt>
                <c:pt idx="1049">
                  <c:v>393.87</c:v>
                </c:pt>
                <c:pt idx="1050">
                  <c:v>398.67</c:v>
                </c:pt>
                <c:pt idx="1051">
                  <c:v>396.51</c:v>
                </c:pt>
                <c:pt idx="1052">
                  <c:v>398.9</c:v>
                </c:pt>
                <c:pt idx="1053">
                  <c:v>402.56</c:v>
                </c:pt>
                <c:pt idx="1054">
                  <c:v>404.87</c:v>
                </c:pt>
                <c:pt idx="1055">
                  <c:v>403.93</c:v>
                </c:pt>
                <c:pt idx="1056">
                  <c:v>409.72</c:v>
                </c:pt>
                <c:pt idx="1057">
                  <c:v>408.59</c:v>
                </c:pt>
                <c:pt idx="1058">
                  <c:v>397.58</c:v>
                </c:pt>
                <c:pt idx="1059">
                  <c:v>403.78</c:v>
                </c:pt>
                <c:pt idx="1060">
                  <c:v>411.22</c:v>
                </c:pt>
                <c:pt idx="1061">
                  <c:v>405.65</c:v>
                </c:pt>
                <c:pt idx="1062">
                  <c:v>405.49</c:v>
                </c:pt>
                <c:pt idx="1063">
                  <c:v>414.05</c:v>
                </c:pt>
                <c:pt idx="1064">
                  <c:v>414.11</c:v>
                </c:pt>
                <c:pt idx="1065">
                  <c:v>420.55</c:v>
                </c:pt>
                <c:pt idx="1066">
                  <c:v>415.26</c:v>
                </c:pt>
                <c:pt idx="1067">
                  <c:v>406.32</c:v>
                </c:pt>
                <c:pt idx="1068">
                  <c:v>409.49</c:v>
                </c:pt>
                <c:pt idx="1069">
                  <c:v>406.56</c:v>
                </c:pt>
                <c:pt idx="1070">
                  <c:v>404.06</c:v>
                </c:pt>
                <c:pt idx="1071">
                  <c:v>402.79</c:v>
                </c:pt>
                <c:pt idx="1072">
                  <c:v>402.18</c:v>
                </c:pt>
                <c:pt idx="1073">
                  <c:v>411.65</c:v>
                </c:pt>
                <c:pt idx="1074">
                  <c:v>410.34</c:v>
                </c:pt>
                <c:pt idx="1075">
                  <c:v>407.54</c:v>
                </c:pt>
                <c:pt idx="1076">
                  <c:v>407.48</c:v>
                </c:pt>
                <c:pt idx="1077">
                  <c:v>407.72</c:v>
                </c:pt>
                <c:pt idx="1078">
                  <c:v>413.64</c:v>
                </c:pt>
                <c:pt idx="1079">
                  <c:v>415.5</c:v>
                </c:pt>
                <c:pt idx="1080">
                  <c:v>414.92</c:v>
                </c:pt>
                <c:pt idx="1081">
                  <c:v>402.65</c:v>
                </c:pt>
                <c:pt idx="1082">
                  <c:v>402.09</c:v>
                </c:pt>
                <c:pt idx="1083">
                  <c:v>409.14</c:v>
                </c:pt>
                <c:pt idx="1084">
                  <c:v>406.22</c:v>
                </c:pt>
                <c:pt idx="1085">
                  <c:v>404.52</c:v>
                </c:pt>
                <c:pt idx="1086">
                  <c:v>415.28</c:v>
                </c:pt>
                <c:pt idx="1087">
                  <c:v>415.1</c:v>
                </c:pt>
                <c:pt idx="1088">
                  <c:v>425.22</c:v>
                </c:pt>
                <c:pt idx="1089">
                  <c:v>416.42</c:v>
                </c:pt>
                <c:pt idx="1090">
                  <c:v>417.32</c:v>
                </c:pt>
                <c:pt idx="1091">
                  <c:v>421.41</c:v>
                </c:pt>
                <c:pt idx="1092">
                  <c:v>425.23</c:v>
                </c:pt>
                <c:pt idx="1093">
                  <c:v>429.37</c:v>
                </c:pt>
                <c:pt idx="1094">
                  <c:v>428.74</c:v>
                </c:pt>
                <c:pt idx="1095">
                  <c:v>422.86</c:v>
                </c:pt>
                <c:pt idx="1096">
                  <c:v>421.65</c:v>
                </c:pt>
                <c:pt idx="1097">
                  <c:v>421.43</c:v>
                </c:pt>
                <c:pt idx="1098">
                  <c:v>420.72</c:v>
                </c:pt>
                <c:pt idx="1099">
                  <c:v>424.57</c:v>
                </c:pt>
                <c:pt idx="1100">
                  <c:v>421.44</c:v>
                </c:pt>
                <c:pt idx="1101">
                  <c:v>420.45</c:v>
                </c:pt>
                <c:pt idx="1102">
                  <c:v>417.88</c:v>
                </c:pt>
                <c:pt idx="1103">
                  <c:v>425.52</c:v>
                </c:pt>
                <c:pt idx="1104">
                  <c:v>424.59</c:v>
                </c:pt>
                <c:pt idx="1105">
                  <c:v>426.28</c:v>
                </c:pt>
                <c:pt idx="1106">
                  <c:v>423.26</c:v>
                </c:pt>
                <c:pt idx="1107">
                  <c:v>427.93</c:v>
                </c:pt>
                <c:pt idx="1108">
                  <c:v>421.9</c:v>
                </c:pt>
                <c:pt idx="1109">
                  <c:v>413.64</c:v>
                </c:pt>
                <c:pt idx="1110">
                  <c:v>414.58</c:v>
                </c:pt>
                <c:pt idx="1111">
                  <c:v>411.84</c:v>
                </c:pt>
                <c:pt idx="1112">
                  <c:v>404.27</c:v>
                </c:pt>
                <c:pt idx="1113">
                  <c:v>399.12</c:v>
                </c:pt>
                <c:pt idx="1114">
                  <c:v>400.96</c:v>
                </c:pt>
                <c:pt idx="1115">
                  <c:v>407.57</c:v>
                </c:pt>
                <c:pt idx="1116">
                  <c:v>409.06</c:v>
                </c:pt>
                <c:pt idx="1117">
                  <c:v>399.04</c:v>
                </c:pt>
                <c:pt idx="1118">
                  <c:v>406.32</c:v>
                </c:pt>
                <c:pt idx="1119">
                  <c:v>402.25</c:v>
                </c:pt>
                <c:pt idx="1120">
                  <c:v>389.33</c:v>
                </c:pt>
                <c:pt idx="1121">
                  <c:v>394.94</c:v>
                </c:pt>
                <c:pt idx="1122">
                  <c:v>397.84</c:v>
                </c:pt>
                <c:pt idx="1123">
                  <c:v>406.66</c:v>
                </c:pt>
                <c:pt idx="1124">
                  <c:v>413.54</c:v>
                </c:pt>
                <c:pt idx="1125">
                  <c:v>409.34</c:v>
                </c:pt>
                <c:pt idx="1126">
                  <c:v>410.54</c:v>
                </c:pt>
                <c:pt idx="1127">
                  <c:v>412.32</c:v>
                </c:pt>
                <c:pt idx="1128">
                  <c:v>414.74</c:v>
                </c:pt>
                <c:pt idx="1129">
                  <c:v>413.72</c:v>
                </c:pt>
                <c:pt idx="1130">
                  <c:v>416.56</c:v>
                </c:pt>
                <c:pt idx="1131">
                  <c:v>423.08</c:v>
                </c:pt>
                <c:pt idx="1132">
                  <c:v>420.99</c:v>
                </c:pt>
                <c:pt idx="1133">
                  <c:v>420.21</c:v>
                </c:pt>
                <c:pt idx="1134">
                  <c:v>425.34</c:v>
                </c:pt>
                <c:pt idx="1135">
                  <c:v>429.04</c:v>
                </c:pt>
                <c:pt idx="1136">
                  <c:v>430.52</c:v>
                </c:pt>
                <c:pt idx="1137">
                  <c:v>427</c:v>
                </c:pt>
                <c:pt idx="1138">
                  <c:v>430.16</c:v>
                </c:pt>
                <c:pt idx="1139">
                  <c:v>430.32</c:v>
                </c:pt>
                <c:pt idx="1140">
                  <c:v>429.17</c:v>
                </c:pt>
                <c:pt idx="1141">
                  <c:v>414.67</c:v>
                </c:pt>
                <c:pt idx="1142">
                  <c:v>415.13</c:v>
                </c:pt>
                <c:pt idx="1143">
                  <c:v>413.52</c:v>
                </c:pt>
                <c:pt idx="1144">
                  <c:v>416.07</c:v>
                </c:pt>
                <c:pt idx="1145">
                  <c:v>424.01</c:v>
                </c:pt>
                <c:pt idx="1146">
                  <c:v>424.52</c:v>
                </c:pt>
                <c:pt idx="1147">
                  <c:v>423.85</c:v>
                </c:pt>
                <c:pt idx="1148">
                  <c:v>427.87</c:v>
                </c:pt>
                <c:pt idx="1149">
                  <c:v>432.68</c:v>
                </c:pt>
                <c:pt idx="1150">
                  <c:v>441.06</c:v>
                </c:pt>
                <c:pt idx="1151">
                  <c:v>441.58</c:v>
                </c:pt>
                <c:pt idx="1152">
                  <c:v>442.57</c:v>
                </c:pt>
                <c:pt idx="1153">
                  <c:v>448.37</c:v>
                </c:pt>
                <c:pt idx="1154">
                  <c:v>446.34</c:v>
                </c:pt>
                <c:pt idx="1155">
                  <c:v>445.7</c:v>
                </c:pt>
                <c:pt idx="1156">
                  <c:v>449.78</c:v>
                </c:pt>
                <c:pt idx="1157">
                  <c:v>447.67</c:v>
                </c:pt>
                <c:pt idx="1158">
                  <c:v>450.95</c:v>
                </c:pt>
                <c:pt idx="1159">
                  <c:v>452.16</c:v>
                </c:pt>
                <c:pt idx="1160">
                  <c:v>452.85</c:v>
                </c:pt>
                <c:pt idx="1161">
                  <c:v>446.95</c:v>
                </c:pt>
                <c:pt idx="1162">
                  <c:v>456.73</c:v>
                </c:pt>
                <c:pt idx="1163">
                  <c:v>459.28</c:v>
                </c:pt>
                <c:pt idx="1164">
                  <c:v>460.77</c:v>
                </c:pt>
                <c:pt idx="1165">
                  <c:v>467.56</c:v>
                </c:pt>
                <c:pt idx="1166">
                  <c:v>466.24</c:v>
                </c:pt>
                <c:pt idx="1167">
                  <c:v>459.54</c:v>
                </c:pt>
                <c:pt idx="1168">
                  <c:v>466.25</c:v>
                </c:pt>
                <c:pt idx="1169">
                  <c:v>454.7</c:v>
                </c:pt>
                <c:pt idx="1170">
                  <c:v>453.55</c:v>
                </c:pt>
                <c:pt idx="1171">
                  <c:v>453.96</c:v>
                </c:pt>
                <c:pt idx="1172">
                  <c:v>449.52</c:v>
                </c:pt>
                <c:pt idx="1173">
                  <c:v>443.52</c:v>
                </c:pt>
                <c:pt idx="1174">
                  <c:v>440.37</c:v>
                </c:pt>
                <c:pt idx="1175">
                  <c:v>437.11</c:v>
                </c:pt>
                <c:pt idx="1176">
                  <c:v>442.94</c:v>
                </c:pt>
                <c:pt idx="1177">
                  <c:v>444.85</c:v>
                </c:pt>
                <c:pt idx="1178">
                  <c:v>428.9</c:v>
                </c:pt>
                <c:pt idx="1179">
                  <c:v>418.4</c:v>
                </c:pt>
                <c:pt idx="1180">
                  <c:v>425.27</c:v>
                </c:pt>
                <c:pt idx="1181">
                  <c:v>426.73</c:v>
                </c:pt>
                <c:pt idx="1182">
                  <c:v>422.92</c:v>
                </c:pt>
                <c:pt idx="1183">
                  <c:v>418.35</c:v>
                </c:pt>
                <c:pt idx="1184">
                  <c:v>417.11</c:v>
                </c:pt>
                <c:pt idx="1185">
                  <c:v>408.49</c:v>
                </c:pt>
                <c:pt idx="1186">
                  <c:v>395.15</c:v>
                </c:pt>
                <c:pt idx="1187">
                  <c:v>399.61</c:v>
                </c:pt>
                <c:pt idx="1188">
                  <c:v>398.43</c:v>
                </c:pt>
                <c:pt idx="1189">
                  <c:v>402.69</c:v>
                </c:pt>
                <c:pt idx="1190">
                  <c:v>406.02</c:v>
                </c:pt>
                <c:pt idx="1191">
                  <c:v>406.81</c:v>
                </c:pt>
                <c:pt idx="1192">
                  <c:v>414.01</c:v>
                </c:pt>
                <c:pt idx="1193">
                  <c:v>416.86</c:v>
                </c:pt>
                <c:pt idx="1194">
                  <c:v>421.03</c:v>
                </c:pt>
                <c:pt idx="1195">
                  <c:v>418.47</c:v>
                </c:pt>
                <c:pt idx="1196">
                  <c:v>421.53</c:v>
                </c:pt>
                <c:pt idx="1197">
                  <c:v>424.8</c:v>
                </c:pt>
                <c:pt idx="1198">
                  <c:v>424.14</c:v>
                </c:pt>
                <c:pt idx="1199">
                  <c:v>415.55</c:v>
                </c:pt>
                <c:pt idx="1200">
                  <c:v>416.79</c:v>
                </c:pt>
                <c:pt idx="1201">
                  <c:v>413.49</c:v>
                </c:pt>
                <c:pt idx="1202">
                  <c:v>413.84</c:v>
                </c:pt>
                <c:pt idx="1203">
                  <c:v>410.6</c:v>
                </c:pt>
                <c:pt idx="1204">
                  <c:v>413.12</c:v>
                </c:pt>
                <c:pt idx="1205">
                  <c:v>417.14</c:v>
                </c:pt>
                <c:pt idx="1206">
                  <c:v>409.44</c:v>
                </c:pt>
                <c:pt idx="1207">
                  <c:v>408.9</c:v>
                </c:pt>
                <c:pt idx="1208">
                  <c:v>408.39</c:v>
                </c:pt>
                <c:pt idx="1209">
                  <c:v>401.7</c:v>
                </c:pt>
                <c:pt idx="1210">
                  <c:v>405.72</c:v>
                </c:pt>
                <c:pt idx="1211">
                  <c:v>414.2</c:v>
                </c:pt>
                <c:pt idx="1212">
                  <c:v>423.04</c:v>
                </c:pt>
                <c:pt idx="1213">
                  <c:v>427</c:v>
                </c:pt>
                <c:pt idx="1214">
                  <c:v>430.59</c:v>
                </c:pt>
                <c:pt idx="1215">
                  <c:v>431.34</c:v>
                </c:pt>
                <c:pt idx="1216">
                  <c:v>435.15</c:v>
                </c:pt>
                <c:pt idx="1217">
                  <c:v>430.81</c:v>
                </c:pt>
                <c:pt idx="1218">
                  <c:v>438.69</c:v>
                </c:pt>
                <c:pt idx="1219">
                  <c:v>435.27</c:v>
                </c:pt>
                <c:pt idx="1220">
                  <c:v>433.51</c:v>
                </c:pt>
                <c:pt idx="1221">
                  <c:v>429.17</c:v>
                </c:pt>
                <c:pt idx="1222">
                  <c:v>432.11</c:v>
                </c:pt>
                <c:pt idx="1223">
                  <c:v>431.31</c:v>
                </c:pt>
                <c:pt idx="1224">
                  <c:v>428.02</c:v>
                </c:pt>
                <c:pt idx="1225">
                  <c:v>430.3</c:v>
                </c:pt>
                <c:pt idx="1226">
                  <c:v>420.69</c:v>
                </c:pt>
                <c:pt idx="1227">
                  <c:v>417.13</c:v>
                </c:pt>
                <c:pt idx="1228">
                  <c:v>416.54</c:v>
                </c:pt>
                <c:pt idx="1229">
                  <c:v>416.06</c:v>
                </c:pt>
                <c:pt idx="1230">
                  <c:v>409.54</c:v>
                </c:pt>
                <c:pt idx="1231">
                  <c:v>414.71</c:v>
                </c:pt>
                <c:pt idx="1232">
                  <c:v>417.46</c:v>
                </c:pt>
                <c:pt idx="1233">
                  <c:v>415.84</c:v>
                </c:pt>
                <c:pt idx="1234">
                  <c:v>416.32</c:v>
                </c:pt>
                <c:pt idx="1235">
                  <c:v>419.14</c:v>
                </c:pt>
                <c:pt idx="1236">
                  <c:v>418.74</c:v>
                </c:pt>
                <c:pt idx="1237">
                  <c:v>416.12</c:v>
                </c:pt>
                <c:pt idx="1238">
                  <c:v>416.72</c:v>
                </c:pt>
                <c:pt idx="1239">
                  <c:v>418.16</c:v>
                </c:pt>
                <c:pt idx="1240">
                  <c:v>418.78</c:v>
                </c:pt>
                <c:pt idx="1241">
                  <c:v>427.51</c:v>
                </c:pt>
                <c:pt idx="1242">
                  <c:v>424.6</c:v>
                </c:pt>
                <c:pt idx="1243">
                  <c:v>424.73</c:v>
                </c:pt>
                <c:pt idx="1244">
                  <c:v>428.15</c:v>
                </c:pt>
                <c:pt idx="1245">
                  <c:v>426.59</c:v>
                </c:pt>
                <c:pt idx="1246">
                  <c:v>431.95</c:v>
                </c:pt>
                <c:pt idx="1247">
                  <c:v>432.53</c:v>
                </c:pt>
                <c:pt idx="1248">
                  <c:v>406.35</c:v>
                </c:pt>
                <c:pt idx="1249">
                  <c:v>410.37</c:v>
                </c:pt>
                <c:pt idx="1250">
                  <c:v>408.46</c:v>
                </c:pt>
                <c:pt idx="1251">
                  <c:v>411.46</c:v>
                </c:pt>
                <c:pt idx="1252">
                  <c:v>420.18</c:v>
                </c:pt>
                <c:pt idx="1253">
                  <c:v>425.43</c:v>
                </c:pt>
                <c:pt idx="1254">
                  <c:v>422.54</c:v>
                </c:pt>
                <c:pt idx="1255">
                  <c:v>418.01</c:v>
                </c:pt>
                <c:pt idx="1256">
                  <c:v>423.03</c:v>
                </c:pt>
                <c:pt idx="1257">
                  <c:v>425.2</c:v>
                </c:pt>
              </c:numCache>
            </c:numRef>
          </c:val>
          <c:smooth val="0"/>
          <c:extLst>
            <c:ext xmlns:c16="http://schemas.microsoft.com/office/drawing/2014/chart" uri="{C3380CC4-5D6E-409C-BE32-E72D297353CC}">
              <c16:uniqueId val="{00000001-2BCB-4A5E-853C-D7BFF94B9E58}"/>
            </c:ext>
          </c:extLst>
        </c:ser>
        <c:ser>
          <c:idx val="2"/>
          <c:order val="2"/>
          <c:tx>
            <c:strRef>
              <c:f>MSFT!$F$1</c:f>
              <c:strCache>
                <c:ptCount val="1"/>
                <c:pt idx="0">
                  <c:v>Open</c:v>
                </c:pt>
              </c:strCache>
            </c:strRef>
          </c:tx>
          <c:spPr>
            <a:ln w="28575" cap="rnd">
              <a:solidFill>
                <a:schemeClr val="accent6">
                  <a:lumMod val="60000"/>
                  <a:lumOff val="40000"/>
                </a:schemeClr>
              </a:solidFill>
              <a:round/>
            </a:ln>
            <a:effectLst/>
          </c:spPr>
          <c:marker>
            <c:symbol val="none"/>
          </c:marker>
          <c:dPt>
            <c:idx val="518"/>
            <c:marker>
              <c:symbol val="none"/>
            </c:marker>
            <c:bubble3D val="0"/>
            <c:spPr>
              <a:ln w="28575" cap="rnd">
                <a:solidFill>
                  <a:schemeClr val="tx2">
                    <a:lumMod val="50000"/>
                    <a:lumOff val="50000"/>
                  </a:schemeClr>
                </a:solidFill>
                <a:round/>
              </a:ln>
              <a:effectLst/>
            </c:spPr>
            <c:extLst>
              <c:ext xmlns:c16="http://schemas.microsoft.com/office/drawing/2014/chart" uri="{C3380CC4-5D6E-409C-BE32-E72D297353CC}">
                <c16:uniqueId val="{00000003-2BCB-4A5E-853C-D7BFF94B9E58}"/>
              </c:ext>
            </c:extLst>
          </c:dPt>
          <c:cat>
            <c:numRef>
              <c:f>MSFT!$A$2:$A$1259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MSFT!$F$2:$F$1259</c:f>
              <c:numCache>
                <c:formatCode>General</c:formatCode>
                <c:ptCount val="1258"/>
                <c:pt idx="0">
                  <c:v>147.02000000000001</c:v>
                </c:pt>
                <c:pt idx="1">
                  <c:v>148.93</c:v>
                </c:pt>
                <c:pt idx="2">
                  <c:v>150.07</c:v>
                </c:pt>
                <c:pt idx="3">
                  <c:v>150.88</c:v>
                </c:pt>
                <c:pt idx="4">
                  <c:v>150.31</c:v>
                </c:pt>
                <c:pt idx="5">
                  <c:v>149.4</c:v>
                </c:pt>
                <c:pt idx="6">
                  <c:v>150.07</c:v>
                </c:pt>
                <c:pt idx="7">
                  <c:v>150</c:v>
                </c:pt>
                <c:pt idx="8">
                  <c:v>151.36000000000001</c:v>
                </c:pt>
                <c:pt idx="9">
                  <c:v>152.33000000000001</c:v>
                </c:pt>
                <c:pt idx="10">
                  <c:v>152.1</c:v>
                </c:pt>
                <c:pt idx="11">
                  <c:v>151.81</c:v>
                </c:pt>
                <c:pt idx="12">
                  <c:v>147.49</c:v>
                </c:pt>
                <c:pt idx="13">
                  <c:v>150.13999999999999</c:v>
                </c:pt>
                <c:pt idx="14">
                  <c:v>150.05000000000001</c:v>
                </c:pt>
                <c:pt idx="15">
                  <c:v>150.99</c:v>
                </c:pt>
                <c:pt idx="16">
                  <c:v>151.07</c:v>
                </c:pt>
                <c:pt idx="17">
                  <c:v>151.29</c:v>
                </c:pt>
                <c:pt idx="18">
                  <c:v>151.54</c:v>
                </c:pt>
                <c:pt idx="19">
                  <c:v>151.65</c:v>
                </c:pt>
                <c:pt idx="20">
                  <c:v>153</c:v>
                </c:pt>
                <c:pt idx="21">
                  <c:v>155.11000000000001</c:v>
                </c:pt>
                <c:pt idx="22">
                  <c:v>155.44999999999999</c:v>
                </c:pt>
                <c:pt idx="23">
                  <c:v>154.30000000000001</c:v>
                </c:pt>
                <c:pt idx="24">
                  <c:v>154</c:v>
                </c:pt>
                <c:pt idx="25">
                  <c:v>157.35</c:v>
                </c:pt>
                <c:pt idx="26">
                  <c:v>158.12</c:v>
                </c:pt>
                <c:pt idx="27">
                  <c:v>157.47999999999999</c:v>
                </c:pt>
                <c:pt idx="28">
                  <c:v>157.56</c:v>
                </c:pt>
                <c:pt idx="29">
                  <c:v>159.44999999999999</c:v>
                </c:pt>
                <c:pt idx="30">
                  <c:v>158.99</c:v>
                </c:pt>
                <c:pt idx="31">
                  <c:v>156.77000000000001</c:v>
                </c:pt>
                <c:pt idx="32">
                  <c:v>158.78</c:v>
                </c:pt>
                <c:pt idx="33">
                  <c:v>158.32</c:v>
                </c:pt>
                <c:pt idx="34">
                  <c:v>157.08000000000001</c:v>
                </c:pt>
                <c:pt idx="35">
                  <c:v>159.32</c:v>
                </c:pt>
                <c:pt idx="36">
                  <c:v>158.93</c:v>
                </c:pt>
                <c:pt idx="37">
                  <c:v>161.84</c:v>
                </c:pt>
                <c:pt idx="38">
                  <c:v>162.82</c:v>
                </c:pt>
                <c:pt idx="39">
                  <c:v>161.76</c:v>
                </c:pt>
                <c:pt idx="40">
                  <c:v>163.38999999999999</c:v>
                </c:pt>
                <c:pt idx="41">
                  <c:v>162.62</c:v>
                </c:pt>
                <c:pt idx="42">
                  <c:v>164.35</c:v>
                </c:pt>
                <c:pt idx="43">
                  <c:v>167.42</c:v>
                </c:pt>
                <c:pt idx="44">
                  <c:v>166.68</c:v>
                </c:pt>
                <c:pt idx="45">
                  <c:v>167.4</c:v>
                </c:pt>
                <c:pt idx="46">
                  <c:v>166.19</c:v>
                </c:pt>
                <c:pt idx="47">
                  <c:v>167.51</c:v>
                </c:pt>
                <c:pt idx="48">
                  <c:v>161.15</c:v>
                </c:pt>
                <c:pt idx="49">
                  <c:v>163.78</c:v>
                </c:pt>
                <c:pt idx="50">
                  <c:v>167.84</c:v>
                </c:pt>
                <c:pt idx="51">
                  <c:v>174.05</c:v>
                </c:pt>
                <c:pt idx="52">
                  <c:v>172.21</c:v>
                </c:pt>
                <c:pt idx="53">
                  <c:v>170.43</c:v>
                </c:pt>
                <c:pt idx="54">
                  <c:v>177.14</c:v>
                </c:pt>
                <c:pt idx="55">
                  <c:v>184.03</c:v>
                </c:pt>
                <c:pt idx="56">
                  <c:v>180.97</c:v>
                </c:pt>
                <c:pt idx="57">
                  <c:v>182.85</c:v>
                </c:pt>
                <c:pt idx="58">
                  <c:v>183.58</c:v>
                </c:pt>
                <c:pt idx="59">
                  <c:v>190.65</c:v>
                </c:pt>
                <c:pt idx="60">
                  <c:v>185.58</c:v>
                </c:pt>
                <c:pt idx="61">
                  <c:v>183.08</c:v>
                </c:pt>
                <c:pt idx="62">
                  <c:v>183.25</c:v>
                </c:pt>
                <c:pt idx="63">
                  <c:v>185.61</c:v>
                </c:pt>
                <c:pt idx="64">
                  <c:v>188.06</c:v>
                </c:pt>
                <c:pt idx="65">
                  <c:v>186.95</c:v>
                </c:pt>
                <c:pt idx="66">
                  <c:v>183.17</c:v>
                </c:pt>
                <c:pt idx="67">
                  <c:v>167.77</c:v>
                </c:pt>
                <c:pt idx="68">
                  <c:v>174.2</c:v>
                </c:pt>
                <c:pt idx="69">
                  <c:v>169.71</c:v>
                </c:pt>
                <c:pt idx="70">
                  <c:v>163.32</c:v>
                </c:pt>
                <c:pt idx="71">
                  <c:v>152.41</c:v>
                </c:pt>
                <c:pt idx="72">
                  <c:v>165.31</c:v>
                </c:pt>
                <c:pt idx="73">
                  <c:v>173.8</c:v>
                </c:pt>
                <c:pt idx="74">
                  <c:v>168.49</c:v>
                </c:pt>
                <c:pt idx="75">
                  <c:v>166.05</c:v>
                </c:pt>
                <c:pt idx="76">
                  <c:v>162.61000000000001</c:v>
                </c:pt>
                <c:pt idx="77">
                  <c:v>151</c:v>
                </c:pt>
                <c:pt idx="78">
                  <c:v>158.16</c:v>
                </c:pt>
                <c:pt idx="79">
                  <c:v>157.13</c:v>
                </c:pt>
                <c:pt idx="80">
                  <c:v>145.30000000000001</c:v>
                </c:pt>
                <c:pt idx="81">
                  <c:v>147.5</c:v>
                </c:pt>
                <c:pt idx="82">
                  <c:v>140</c:v>
                </c:pt>
                <c:pt idx="83">
                  <c:v>140</c:v>
                </c:pt>
                <c:pt idx="84">
                  <c:v>138</c:v>
                </c:pt>
                <c:pt idx="85">
                  <c:v>142.77000000000001</c:v>
                </c:pt>
                <c:pt idx="86">
                  <c:v>146</c:v>
                </c:pt>
                <c:pt idx="87">
                  <c:v>137.01</c:v>
                </c:pt>
                <c:pt idx="88">
                  <c:v>143.75</c:v>
                </c:pt>
                <c:pt idx="89">
                  <c:v>148.91</c:v>
                </c:pt>
                <c:pt idx="90">
                  <c:v>148.4</c:v>
                </c:pt>
                <c:pt idx="91">
                  <c:v>151.75</c:v>
                </c:pt>
                <c:pt idx="92">
                  <c:v>152.44</c:v>
                </c:pt>
                <c:pt idx="93">
                  <c:v>159.4</c:v>
                </c:pt>
                <c:pt idx="94">
                  <c:v>153</c:v>
                </c:pt>
                <c:pt idx="95">
                  <c:v>151.86000000000001</c:v>
                </c:pt>
                <c:pt idx="96">
                  <c:v>155.1</c:v>
                </c:pt>
                <c:pt idx="97">
                  <c:v>160.32</c:v>
                </c:pt>
                <c:pt idx="98">
                  <c:v>169.59</c:v>
                </c:pt>
                <c:pt idx="99">
                  <c:v>165.67</c:v>
                </c:pt>
                <c:pt idx="100">
                  <c:v>166.36</c:v>
                </c:pt>
                <c:pt idx="101">
                  <c:v>164.35</c:v>
                </c:pt>
                <c:pt idx="102">
                  <c:v>169</c:v>
                </c:pt>
                <c:pt idx="103">
                  <c:v>171.2</c:v>
                </c:pt>
                <c:pt idx="104">
                  <c:v>174.3</c:v>
                </c:pt>
                <c:pt idx="105">
                  <c:v>179.5</c:v>
                </c:pt>
                <c:pt idx="106">
                  <c:v>176.63</c:v>
                </c:pt>
                <c:pt idx="107">
                  <c:v>173.5</c:v>
                </c:pt>
                <c:pt idx="108">
                  <c:v>171.39</c:v>
                </c:pt>
                <c:pt idx="109">
                  <c:v>174.11</c:v>
                </c:pt>
                <c:pt idx="110">
                  <c:v>172.06</c:v>
                </c:pt>
                <c:pt idx="111">
                  <c:v>176.59</c:v>
                </c:pt>
                <c:pt idx="112">
                  <c:v>175.59</c:v>
                </c:pt>
                <c:pt idx="113">
                  <c:v>173.22</c:v>
                </c:pt>
                <c:pt idx="114">
                  <c:v>180</c:v>
                </c:pt>
                <c:pt idx="115">
                  <c:v>175.8</c:v>
                </c:pt>
                <c:pt idx="116">
                  <c:v>174.49</c:v>
                </c:pt>
                <c:pt idx="117">
                  <c:v>180.62</c:v>
                </c:pt>
                <c:pt idx="118">
                  <c:v>182.08</c:v>
                </c:pt>
                <c:pt idx="119">
                  <c:v>184.17</c:v>
                </c:pt>
                <c:pt idx="120">
                  <c:v>184.98</c:v>
                </c:pt>
                <c:pt idx="121">
                  <c:v>183.15</c:v>
                </c:pt>
                <c:pt idx="122">
                  <c:v>186.8</c:v>
                </c:pt>
                <c:pt idx="123">
                  <c:v>182.55</c:v>
                </c:pt>
                <c:pt idx="124">
                  <c:v>177.54</c:v>
                </c:pt>
                <c:pt idx="125">
                  <c:v>179.06</c:v>
                </c:pt>
                <c:pt idx="126">
                  <c:v>185.75</c:v>
                </c:pt>
                <c:pt idx="127">
                  <c:v>185.03</c:v>
                </c:pt>
                <c:pt idx="128">
                  <c:v>184.81</c:v>
                </c:pt>
                <c:pt idx="129">
                  <c:v>185.4</c:v>
                </c:pt>
                <c:pt idx="130">
                  <c:v>183.19</c:v>
                </c:pt>
                <c:pt idx="131">
                  <c:v>186.34</c:v>
                </c:pt>
                <c:pt idx="132">
                  <c:v>180.2</c:v>
                </c:pt>
                <c:pt idx="133">
                  <c:v>180.74</c:v>
                </c:pt>
                <c:pt idx="134">
                  <c:v>182.73</c:v>
                </c:pt>
                <c:pt idx="135">
                  <c:v>182.54</c:v>
                </c:pt>
                <c:pt idx="136">
                  <c:v>184.25</c:v>
                </c:pt>
                <c:pt idx="137">
                  <c:v>184.82</c:v>
                </c:pt>
                <c:pt idx="138">
                  <c:v>184.3</c:v>
                </c:pt>
                <c:pt idx="139">
                  <c:v>182.62</c:v>
                </c:pt>
                <c:pt idx="140">
                  <c:v>185.94</c:v>
                </c:pt>
                <c:pt idx="141">
                  <c:v>188</c:v>
                </c:pt>
                <c:pt idx="142">
                  <c:v>191.13</c:v>
                </c:pt>
                <c:pt idx="143">
                  <c:v>193.13</c:v>
                </c:pt>
                <c:pt idx="144">
                  <c:v>190.54</c:v>
                </c:pt>
                <c:pt idx="145">
                  <c:v>184.58</c:v>
                </c:pt>
                <c:pt idx="146">
                  <c:v>192.89</c:v>
                </c:pt>
                <c:pt idx="147">
                  <c:v>195.03</c:v>
                </c:pt>
                <c:pt idx="148">
                  <c:v>194</c:v>
                </c:pt>
                <c:pt idx="149">
                  <c:v>198.59</c:v>
                </c:pt>
                <c:pt idx="150">
                  <c:v>195.79</c:v>
                </c:pt>
                <c:pt idx="151">
                  <c:v>202.09</c:v>
                </c:pt>
                <c:pt idx="152">
                  <c:v>201.6</c:v>
                </c:pt>
                <c:pt idx="153">
                  <c:v>197.8</c:v>
                </c:pt>
                <c:pt idx="154">
                  <c:v>199.73</c:v>
                </c:pt>
                <c:pt idx="155">
                  <c:v>195.78</c:v>
                </c:pt>
                <c:pt idx="156">
                  <c:v>197.88</c:v>
                </c:pt>
                <c:pt idx="157">
                  <c:v>203.14</c:v>
                </c:pt>
                <c:pt idx="158">
                  <c:v>205.68</c:v>
                </c:pt>
                <c:pt idx="159">
                  <c:v>208.83</c:v>
                </c:pt>
                <c:pt idx="160">
                  <c:v>210.45</c:v>
                </c:pt>
                <c:pt idx="161">
                  <c:v>210.07</c:v>
                </c:pt>
                <c:pt idx="162">
                  <c:v>216.33</c:v>
                </c:pt>
                <c:pt idx="163">
                  <c:v>213.62</c:v>
                </c:pt>
                <c:pt idx="164">
                  <c:v>214.48</c:v>
                </c:pt>
                <c:pt idx="165">
                  <c:v>206.13</c:v>
                </c:pt>
                <c:pt idx="166">
                  <c:v>209.56</c:v>
                </c:pt>
                <c:pt idx="167">
                  <c:v>205.4</c:v>
                </c:pt>
                <c:pt idx="168">
                  <c:v>204.47</c:v>
                </c:pt>
                <c:pt idx="169">
                  <c:v>205</c:v>
                </c:pt>
                <c:pt idx="170">
                  <c:v>213.66</c:v>
                </c:pt>
                <c:pt idx="171">
                  <c:v>209.2</c:v>
                </c:pt>
                <c:pt idx="172">
                  <c:v>207.19</c:v>
                </c:pt>
                <c:pt idx="173">
                  <c:v>200.42</c:v>
                </c:pt>
                <c:pt idx="174">
                  <c:v>201.47</c:v>
                </c:pt>
                <c:pt idx="175">
                  <c:v>203.61</c:v>
                </c:pt>
                <c:pt idx="176">
                  <c:v>202.5</c:v>
                </c:pt>
                <c:pt idx="177">
                  <c:v>201</c:v>
                </c:pt>
                <c:pt idx="178">
                  <c:v>204.4</c:v>
                </c:pt>
                <c:pt idx="179">
                  <c:v>211.52</c:v>
                </c:pt>
                <c:pt idx="180">
                  <c:v>214.17</c:v>
                </c:pt>
                <c:pt idx="181">
                  <c:v>214.9</c:v>
                </c:pt>
                <c:pt idx="182">
                  <c:v>212.34</c:v>
                </c:pt>
                <c:pt idx="183">
                  <c:v>214.85</c:v>
                </c:pt>
                <c:pt idx="184">
                  <c:v>211.67</c:v>
                </c:pt>
                <c:pt idx="185">
                  <c:v>207.16</c:v>
                </c:pt>
                <c:pt idx="186">
                  <c:v>205.29</c:v>
                </c:pt>
                <c:pt idx="187">
                  <c:v>209.44</c:v>
                </c:pt>
                <c:pt idx="188">
                  <c:v>208.76</c:v>
                </c:pt>
                <c:pt idx="189">
                  <c:v>209.6</c:v>
                </c:pt>
                <c:pt idx="190">
                  <c:v>210.53</c:v>
                </c:pt>
                <c:pt idx="191">
                  <c:v>211.49</c:v>
                </c:pt>
                <c:pt idx="192">
                  <c:v>209.54</c:v>
                </c:pt>
                <c:pt idx="193">
                  <c:v>213.86</c:v>
                </c:pt>
                <c:pt idx="194">
                  <c:v>214.79</c:v>
                </c:pt>
                <c:pt idx="195">
                  <c:v>213.1</c:v>
                </c:pt>
                <c:pt idx="196">
                  <c:v>217.88</c:v>
                </c:pt>
                <c:pt idx="197">
                  <c:v>222.89</c:v>
                </c:pt>
                <c:pt idx="198">
                  <c:v>228.18</c:v>
                </c:pt>
                <c:pt idx="199">
                  <c:v>227</c:v>
                </c:pt>
                <c:pt idx="200">
                  <c:v>225.51</c:v>
                </c:pt>
                <c:pt idx="201">
                  <c:v>227.97</c:v>
                </c:pt>
                <c:pt idx="202">
                  <c:v>229.27</c:v>
                </c:pt>
                <c:pt idx="203">
                  <c:v>215.1</c:v>
                </c:pt>
                <c:pt idx="204">
                  <c:v>206.5</c:v>
                </c:pt>
                <c:pt idx="205">
                  <c:v>207.6</c:v>
                </c:pt>
                <c:pt idx="206">
                  <c:v>213.4</c:v>
                </c:pt>
                <c:pt idx="207">
                  <c:v>207.2</c:v>
                </c:pt>
                <c:pt idx="208">
                  <c:v>204.24</c:v>
                </c:pt>
                <c:pt idx="209">
                  <c:v>208.42</c:v>
                </c:pt>
                <c:pt idx="210">
                  <c:v>210.62</c:v>
                </c:pt>
                <c:pt idx="211">
                  <c:v>200.05</c:v>
                </c:pt>
                <c:pt idx="212">
                  <c:v>202.8</c:v>
                </c:pt>
                <c:pt idx="213">
                  <c:v>197.19</c:v>
                </c:pt>
                <c:pt idx="214">
                  <c:v>205.06</c:v>
                </c:pt>
                <c:pt idx="215">
                  <c:v>207.9</c:v>
                </c:pt>
                <c:pt idx="216">
                  <c:v>199.85</c:v>
                </c:pt>
                <c:pt idx="217">
                  <c:v>203.55</c:v>
                </c:pt>
                <c:pt idx="218">
                  <c:v>210.88</c:v>
                </c:pt>
                <c:pt idx="219">
                  <c:v>209.35</c:v>
                </c:pt>
                <c:pt idx="220">
                  <c:v>207.73</c:v>
                </c:pt>
                <c:pt idx="221">
                  <c:v>213.49</c:v>
                </c:pt>
                <c:pt idx="222">
                  <c:v>208</c:v>
                </c:pt>
                <c:pt idx="223">
                  <c:v>207.22</c:v>
                </c:pt>
                <c:pt idx="224">
                  <c:v>208.82</c:v>
                </c:pt>
                <c:pt idx="225">
                  <c:v>207.06</c:v>
                </c:pt>
                <c:pt idx="226">
                  <c:v>210.51</c:v>
                </c:pt>
                <c:pt idx="227">
                  <c:v>211.23</c:v>
                </c:pt>
                <c:pt idx="228">
                  <c:v>218.79</c:v>
                </c:pt>
                <c:pt idx="229">
                  <c:v>222.72</c:v>
                </c:pt>
                <c:pt idx="230">
                  <c:v>223</c:v>
                </c:pt>
                <c:pt idx="231">
                  <c:v>217.1</c:v>
                </c:pt>
                <c:pt idx="232">
                  <c:v>220.15</c:v>
                </c:pt>
                <c:pt idx="233">
                  <c:v>220.42</c:v>
                </c:pt>
                <c:pt idx="234">
                  <c:v>215.8</c:v>
                </c:pt>
                <c:pt idx="235">
                  <c:v>213.12</c:v>
                </c:pt>
                <c:pt idx="236">
                  <c:v>213.93</c:v>
                </c:pt>
                <c:pt idx="237">
                  <c:v>215.03</c:v>
                </c:pt>
                <c:pt idx="238">
                  <c:v>213.85</c:v>
                </c:pt>
                <c:pt idx="239">
                  <c:v>211.59</c:v>
                </c:pt>
                <c:pt idx="240">
                  <c:v>207.67</c:v>
                </c:pt>
                <c:pt idx="241">
                  <c:v>204.07</c:v>
                </c:pt>
                <c:pt idx="242">
                  <c:v>203.5</c:v>
                </c:pt>
                <c:pt idx="243">
                  <c:v>204.29</c:v>
                </c:pt>
                <c:pt idx="244">
                  <c:v>203.89</c:v>
                </c:pt>
                <c:pt idx="245">
                  <c:v>214.02</c:v>
                </c:pt>
                <c:pt idx="246">
                  <c:v>222.04</c:v>
                </c:pt>
                <c:pt idx="247">
                  <c:v>222.26</c:v>
                </c:pt>
                <c:pt idx="248">
                  <c:v>224.44</c:v>
                </c:pt>
                <c:pt idx="249">
                  <c:v>214.5</c:v>
                </c:pt>
                <c:pt idx="250">
                  <c:v>212.39</c:v>
                </c:pt>
                <c:pt idx="251">
                  <c:v>217.21</c:v>
                </c:pt>
                <c:pt idx="252">
                  <c:v>216.36</c:v>
                </c:pt>
                <c:pt idx="253">
                  <c:v>214.87</c:v>
                </c:pt>
                <c:pt idx="254">
                  <c:v>216.1</c:v>
                </c:pt>
                <c:pt idx="255">
                  <c:v>213.65</c:v>
                </c:pt>
                <c:pt idx="256">
                  <c:v>211.38</c:v>
                </c:pt>
                <c:pt idx="257">
                  <c:v>212.2</c:v>
                </c:pt>
                <c:pt idx="258">
                  <c:v>210.95</c:v>
                </c:pt>
                <c:pt idx="259">
                  <c:v>209.59</c:v>
                </c:pt>
                <c:pt idx="260">
                  <c:v>215.11</c:v>
                </c:pt>
                <c:pt idx="261">
                  <c:v>214.85</c:v>
                </c:pt>
                <c:pt idx="262">
                  <c:v>214.1</c:v>
                </c:pt>
                <c:pt idx="263">
                  <c:v>214.51</c:v>
                </c:pt>
                <c:pt idx="264">
                  <c:v>214.88</c:v>
                </c:pt>
                <c:pt idx="265">
                  <c:v>214.61</c:v>
                </c:pt>
                <c:pt idx="266">
                  <c:v>214.22</c:v>
                </c:pt>
                <c:pt idx="267">
                  <c:v>214.37</c:v>
                </c:pt>
                <c:pt idx="268">
                  <c:v>213.97</c:v>
                </c:pt>
                <c:pt idx="269">
                  <c:v>215.16</c:v>
                </c:pt>
                <c:pt idx="270">
                  <c:v>211.77</c:v>
                </c:pt>
                <c:pt idx="271">
                  <c:v>210.05</c:v>
                </c:pt>
                <c:pt idx="272">
                  <c:v>213.1</c:v>
                </c:pt>
                <c:pt idx="273">
                  <c:v>215.17</c:v>
                </c:pt>
                <c:pt idx="274">
                  <c:v>214.75</c:v>
                </c:pt>
                <c:pt idx="275">
                  <c:v>219.87</c:v>
                </c:pt>
                <c:pt idx="276">
                  <c:v>218.59</c:v>
                </c:pt>
                <c:pt idx="277">
                  <c:v>217.55</c:v>
                </c:pt>
                <c:pt idx="278">
                  <c:v>222.69</c:v>
                </c:pt>
                <c:pt idx="279">
                  <c:v>223.11</c:v>
                </c:pt>
                <c:pt idx="280">
                  <c:v>221.42</c:v>
                </c:pt>
                <c:pt idx="281">
                  <c:v>224.45</c:v>
                </c:pt>
                <c:pt idx="282">
                  <c:v>226.31</c:v>
                </c:pt>
                <c:pt idx="283">
                  <c:v>225.23</c:v>
                </c:pt>
                <c:pt idx="284">
                  <c:v>221.7</c:v>
                </c:pt>
                <c:pt idx="285">
                  <c:v>222.53</c:v>
                </c:pt>
                <c:pt idx="286">
                  <c:v>217.26</c:v>
                </c:pt>
                <c:pt idx="287">
                  <c:v>212.17</c:v>
                </c:pt>
                <c:pt idx="288">
                  <c:v>214.04</c:v>
                </c:pt>
                <c:pt idx="289">
                  <c:v>218.68</c:v>
                </c:pt>
                <c:pt idx="290">
                  <c:v>218.47</c:v>
                </c:pt>
                <c:pt idx="291">
                  <c:v>216.5</c:v>
                </c:pt>
                <c:pt idx="292">
                  <c:v>214.02</c:v>
                </c:pt>
                <c:pt idx="293">
                  <c:v>215.91</c:v>
                </c:pt>
                <c:pt idx="294">
                  <c:v>213.52</c:v>
                </c:pt>
                <c:pt idx="295">
                  <c:v>213.75</c:v>
                </c:pt>
                <c:pt idx="296">
                  <c:v>217.7</c:v>
                </c:pt>
                <c:pt idx="297">
                  <c:v>224.7</c:v>
                </c:pt>
                <c:pt idx="298">
                  <c:v>227.08</c:v>
                </c:pt>
                <c:pt idx="299">
                  <c:v>229.12</c:v>
                </c:pt>
                <c:pt idx="300">
                  <c:v>231.86</c:v>
                </c:pt>
                <c:pt idx="301">
                  <c:v>238</c:v>
                </c:pt>
                <c:pt idx="302">
                  <c:v>235.61</c:v>
                </c:pt>
                <c:pt idx="303">
                  <c:v>235.99</c:v>
                </c:pt>
                <c:pt idx="304">
                  <c:v>235.06</c:v>
                </c:pt>
                <c:pt idx="305">
                  <c:v>241.3</c:v>
                </c:pt>
                <c:pt idx="306">
                  <c:v>239.57</c:v>
                </c:pt>
                <c:pt idx="307">
                  <c:v>242.66</c:v>
                </c:pt>
                <c:pt idx="308">
                  <c:v>242.23</c:v>
                </c:pt>
                <c:pt idx="309">
                  <c:v>243.15</c:v>
                </c:pt>
                <c:pt idx="310">
                  <c:v>241.87</c:v>
                </c:pt>
                <c:pt idx="311">
                  <c:v>245</c:v>
                </c:pt>
                <c:pt idx="312">
                  <c:v>244.78</c:v>
                </c:pt>
                <c:pt idx="313">
                  <c:v>243.93</c:v>
                </c:pt>
                <c:pt idx="314">
                  <c:v>245.03</c:v>
                </c:pt>
                <c:pt idx="315">
                  <c:v>241.32</c:v>
                </c:pt>
                <c:pt idx="316">
                  <c:v>241.8</c:v>
                </c:pt>
                <c:pt idx="317">
                  <c:v>243.75</c:v>
                </c:pt>
                <c:pt idx="318">
                  <c:v>237.42</c:v>
                </c:pt>
                <c:pt idx="319">
                  <c:v>230.33</c:v>
                </c:pt>
                <c:pt idx="320">
                  <c:v>230.01</c:v>
                </c:pt>
                <c:pt idx="321">
                  <c:v>232.08</c:v>
                </c:pt>
                <c:pt idx="322">
                  <c:v>231.53</c:v>
                </c:pt>
                <c:pt idx="323">
                  <c:v>235.9</c:v>
                </c:pt>
                <c:pt idx="324">
                  <c:v>237.01</c:v>
                </c:pt>
                <c:pt idx="325">
                  <c:v>232.16</c:v>
                </c:pt>
                <c:pt idx="326">
                  <c:v>226.74</c:v>
                </c:pt>
                <c:pt idx="327">
                  <c:v>229.52</c:v>
                </c:pt>
                <c:pt idx="328">
                  <c:v>231.37</c:v>
                </c:pt>
                <c:pt idx="329">
                  <c:v>232.88</c:v>
                </c:pt>
                <c:pt idx="330">
                  <c:v>237</c:v>
                </c:pt>
                <c:pt idx="331">
                  <c:v>234.96</c:v>
                </c:pt>
                <c:pt idx="332">
                  <c:v>234.01</c:v>
                </c:pt>
                <c:pt idx="333">
                  <c:v>234.96</c:v>
                </c:pt>
                <c:pt idx="334">
                  <c:v>236.28</c:v>
                </c:pt>
                <c:pt idx="335">
                  <c:v>236.15</c:v>
                </c:pt>
                <c:pt idx="336">
                  <c:v>232.56</c:v>
                </c:pt>
                <c:pt idx="337">
                  <c:v>231.02</c:v>
                </c:pt>
                <c:pt idx="338">
                  <c:v>230.27</c:v>
                </c:pt>
                <c:pt idx="339">
                  <c:v>237.49</c:v>
                </c:pt>
                <c:pt idx="340">
                  <c:v>237.85</c:v>
                </c:pt>
                <c:pt idx="341">
                  <c:v>235.3</c:v>
                </c:pt>
                <c:pt idx="342">
                  <c:v>231.55</c:v>
                </c:pt>
                <c:pt idx="343">
                  <c:v>236.59</c:v>
                </c:pt>
                <c:pt idx="344">
                  <c:v>233.53</c:v>
                </c:pt>
                <c:pt idx="345">
                  <c:v>232.91</c:v>
                </c:pt>
                <c:pt idx="346">
                  <c:v>238.47</c:v>
                </c:pt>
                <c:pt idx="347">
                  <c:v>242.76</c:v>
                </c:pt>
                <c:pt idx="348">
                  <c:v>247.61</c:v>
                </c:pt>
                <c:pt idx="349">
                  <c:v>247.81</c:v>
                </c:pt>
                <c:pt idx="350">
                  <c:v>252.77</c:v>
                </c:pt>
                <c:pt idx="351">
                  <c:v>252.87</c:v>
                </c:pt>
                <c:pt idx="352">
                  <c:v>254.71</c:v>
                </c:pt>
                <c:pt idx="353">
                  <c:v>257.26</c:v>
                </c:pt>
                <c:pt idx="354">
                  <c:v>257.48</c:v>
                </c:pt>
                <c:pt idx="355">
                  <c:v>257.93</c:v>
                </c:pt>
                <c:pt idx="356">
                  <c:v>259.47000000000003</c:v>
                </c:pt>
                <c:pt idx="357">
                  <c:v>260.19</c:v>
                </c:pt>
                <c:pt idx="358">
                  <c:v>257.82</c:v>
                </c:pt>
                <c:pt idx="359">
                  <c:v>258.94</c:v>
                </c:pt>
                <c:pt idx="360">
                  <c:v>260.20999999999998</c:v>
                </c:pt>
                <c:pt idx="361">
                  <c:v>257.88</c:v>
                </c:pt>
                <c:pt idx="362">
                  <c:v>261.66000000000003</c:v>
                </c:pt>
                <c:pt idx="363">
                  <c:v>261.58</c:v>
                </c:pt>
                <c:pt idx="364">
                  <c:v>256.08</c:v>
                </c:pt>
                <c:pt idx="365">
                  <c:v>255.46</c:v>
                </c:pt>
                <c:pt idx="366">
                  <c:v>249.74</c:v>
                </c:pt>
                <c:pt idx="367">
                  <c:v>253.4</c:v>
                </c:pt>
                <c:pt idx="368">
                  <c:v>250.97</c:v>
                </c:pt>
                <c:pt idx="369">
                  <c:v>249.06</c:v>
                </c:pt>
                <c:pt idx="370">
                  <c:v>246.45</c:v>
                </c:pt>
                <c:pt idx="371">
                  <c:v>252.15</c:v>
                </c:pt>
                <c:pt idx="372">
                  <c:v>250.87</c:v>
                </c:pt>
                <c:pt idx="373">
                  <c:v>244.55</c:v>
                </c:pt>
                <c:pt idx="374">
                  <c:v>242.17</c:v>
                </c:pt>
                <c:pt idx="375">
                  <c:v>241.8</c:v>
                </c:pt>
                <c:pt idx="376">
                  <c:v>245.58</c:v>
                </c:pt>
                <c:pt idx="377">
                  <c:v>246.55</c:v>
                </c:pt>
                <c:pt idx="378">
                  <c:v>246.27</c:v>
                </c:pt>
                <c:pt idx="379">
                  <c:v>239.31</c:v>
                </c:pt>
                <c:pt idx="380">
                  <c:v>243.96</c:v>
                </c:pt>
                <c:pt idx="381">
                  <c:v>247.57</c:v>
                </c:pt>
                <c:pt idx="382">
                  <c:v>247.79</c:v>
                </c:pt>
                <c:pt idx="383">
                  <c:v>251.77</c:v>
                </c:pt>
                <c:pt idx="384">
                  <c:v>251.43</c:v>
                </c:pt>
                <c:pt idx="385">
                  <c:v>251.17</c:v>
                </c:pt>
                <c:pt idx="386">
                  <c:v>251</c:v>
                </c:pt>
                <c:pt idx="387">
                  <c:v>251.23</c:v>
                </c:pt>
                <c:pt idx="388">
                  <c:v>248.13</c:v>
                </c:pt>
                <c:pt idx="389">
                  <c:v>245.22</c:v>
                </c:pt>
                <c:pt idx="390">
                  <c:v>247.76</c:v>
                </c:pt>
                <c:pt idx="391">
                  <c:v>249.98</c:v>
                </c:pt>
                <c:pt idx="392">
                  <c:v>255.16</c:v>
                </c:pt>
                <c:pt idx="393">
                  <c:v>253.81</c:v>
                </c:pt>
                <c:pt idx="394">
                  <c:v>254.29</c:v>
                </c:pt>
                <c:pt idx="395">
                  <c:v>257.99</c:v>
                </c:pt>
                <c:pt idx="396">
                  <c:v>257.89999999999998</c:v>
                </c:pt>
                <c:pt idx="397">
                  <c:v>259.77</c:v>
                </c:pt>
                <c:pt idx="398">
                  <c:v>259.39999999999998</c:v>
                </c:pt>
                <c:pt idx="399">
                  <c:v>256.07</c:v>
                </c:pt>
                <c:pt idx="400">
                  <c:v>259.63</c:v>
                </c:pt>
                <c:pt idx="401">
                  <c:v>259.82</c:v>
                </c:pt>
                <c:pt idx="402">
                  <c:v>262.72000000000003</c:v>
                </c:pt>
                <c:pt idx="403">
                  <c:v>265.99</c:v>
                </c:pt>
                <c:pt idx="404">
                  <c:v>266.16000000000003</c:v>
                </c:pt>
                <c:pt idx="405">
                  <c:v>266.23</c:v>
                </c:pt>
                <c:pt idx="406">
                  <c:v>266.19</c:v>
                </c:pt>
                <c:pt idx="407">
                  <c:v>268.87</c:v>
                </c:pt>
                <c:pt idx="408">
                  <c:v>270.69</c:v>
                </c:pt>
                <c:pt idx="409">
                  <c:v>269.61</c:v>
                </c:pt>
                <c:pt idx="410">
                  <c:v>272.82</c:v>
                </c:pt>
                <c:pt idx="411">
                  <c:v>278.02999999999997</c:v>
                </c:pt>
                <c:pt idx="412">
                  <c:v>279.39999999999998</c:v>
                </c:pt>
                <c:pt idx="413">
                  <c:v>276.89999999999998</c:v>
                </c:pt>
                <c:pt idx="414">
                  <c:v>275.72000000000003</c:v>
                </c:pt>
                <c:pt idx="415">
                  <c:v>279.16000000000003</c:v>
                </c:pt>
                <c:pt idx="416">
                  <c:v>277.52</c:v>
                </c:pt>
                <c:pt idx="417">
                  <c:v>282.35000000000002</c:v>
                </c:pt>
                <c:pt idx="418">
                  <c:v>282</c:v>
                </c:pt>
                <c:pt idx="419">
                  <c:v>282.07</c:v>
                </c:pt>
                <c:pt idx="420">
                  <c:v>278.93</c:v>
                </c:pt>
                <c:pt idx="421">
                  <c:v>278.02999999999997</c:v>
                </c:pt>
                <c:pt idx="422">
                  <c:v>278.89999999999998</c:v>
                </c:pt>
                <c:pt idx="423">
                  <c:v>283.83999999999997</c:v>
                </c:pt>
                <c:pt idx="424">
                  <c:v>287.37</c:v>
                </c:pt>
                <c:pt idx="425">
                  <c:v>289</c:v>
                </c:pt>
                <c:pt idx="426">
                  <c:v>289.43</c:v>
                </c:pt>
                <c:pt idx="427">
                  <c:v>288.99</c:v>
                </c:pt>
                <c:pt idx="428">
                  <c:v>286.24</c:v>
                </c:pt>
                <c:pt idx="429">
                  <c:v>285.17</c:v>
                </c:pt>
                <c:pt idx="430">
                  <c:v>286.36</c:v>
                </c:pt>
                <c:pt idx="431">
                  <c:v>285.42</c:v>
                </c:pt>
                <c:pt idx="432">
                  <c:v>286.22000000000003</c:v>
                </c:pt>
                <c:pt idx="433">
                  <c:v>286.88</c:v>
                </c:pt>
                <c:pt idx="434">
                  <c:v>288.51</c:v>
                </c:pt>
                <c:pt idx="435">
                  <c:v>289.75</c:v>
                </c:pt>
                <c:pt idx="436">
                  <c:v>288.8</c:v>
                </c:pt>
                <c:pt idx="437">
                  <c:v>287.20999999999998</c:v>
                </c:pt>
                <c:pt idx="438">
                  <c:v>286.63</c:v>
                </c:pt>
                <c:pt idx="439">
                  <c:v>289.48</c:v>
                </c:pt>
                <c:pt idx="440">
                  <c:v>293.19</c:v>
                </c:pt>
                <c:pt idx="441">
                  <c:v>292.39</c:v>
                </c:pt>
                <c:pt idx="442">
                  <c:v>292.04000000000002</c:v>
                </c:pt>
                <c:pt idx="443">
                  <c:v>288.69</c:v>
                </c:pt>
                <c:pt idx="444">
                  <c:v>299.72000000000003</c:v>
                </c:pt>
                <c:pt idx="445">
                  <c:v>303.25</c:v>
                </c:pt>
                <c:pt idx="446">
                  <c:v>305.02</c:v>
                </c:pt>
                <c:pt idx="447">
                  <c:v>304.3</c:v>
                </c:pt>
                <c:pt idx="448">
                  <c:v>300.99</c:v>
                </c:pt>
                <c:pt idx="449">
                  <c:v>298.99</c:v>
                </c:pt>
                <c:pt idx="450">
                  <c:v>301.12</c:v>
                </c:pt>
                <c:pt idx="451">
                  <c:v>304.42</c:v>
                </c:pt>
                <c:pt idx="452">
                  <c:v>302.87</c:v>
                </c:pt>
                <c:pt idx="453">
                  <c:v>302.2</c:v>
                </c:pt>
                <c:pt idx="454">
                  <c:v>300.99</c:v>
                </c:pt>
                <c:pt idx="455">
                  <c:v>301.01</c:v>
                </c:pt>
                <c:pt idx="456">
                  <c:v>299.77999999999997</c:v>
                </c:pt>
                <c:pt idx="457">
                  <c:v>300.82</c:v>
                </c:pt>
                <c:pt idx="458">
                  <c:v>298.42</c:v>
                </c:pt>
                <c:pt idx="459">
                  <c:v>297.55</c:v>
                </c:pt>
                <c:pt idx="460">
                  <c:v>299.56</c:v>
                </c:pt>
                <c:pt idx="461">
                  <c:v>303.26</c:v>
                </c:pt>
                <c:pt idx="462">
                  <c:v>303.76</c:v>
                </c:pt>
                <c:pt idx="463">
                  <c:v>304.17</c:v>
                </c:pt>
                <c:pt idx="464">
                  <c:v>296.33</c:v>
                </c:pt>
                <c:pt idx="465">
                  <c:v>295.69</c:v>
                </c:pt>
                <c:pt idx="466">
                  <c:v>296.73</c:v>
                </c:pt>
                <c:pt idx="467">
                  <c:v>298.85000000000002</c:v>
                </c:pt>
                <c:pt idx="468">
                  <c:v>298.23</c:v>
                </c:pt>
                <c:pt idx="469">
                  <c:v>296.14</c:v>
                </c:pt>
                <c:pt idx="470">
                  <c:v>289.8</c:v>
                </c:pt>
                <c:pt idx="471">
                  <c:v>285.10000000000002</c:v>
                </c:pt>
                <c:pt idx="472">
                  <c:v>285.70999999999998</c:v>
                </c:pt>
                <c:pt idx="473">
                  <c:v>282.12</c:v>
                </c:pt>
                <c:pt idx="474">
                  <c:v>287.39999999999998</c:v>
                </c:pt>
                <c:pt idx="475">
                  <c:v>284.05</c:v>
                </c:pt>
                <c:pt idx="476">
                  <c:v>285.77999999999997</c:v>
                </c:pt>
                <c:pt idx="477">
                  <c:v>295.18</c:v>
                </c:pt>
                <c:pt idx="478">
                  <c:v>296.22000000000003</c:v>
                </c:pt>
                <c:pt idx="479">
                  <c:v>292.92</c:v>
                </c:pt>
                <c:pt idx="480">
                  <c:v>295.33999999999997</c:v>
                </c:pt>
                <c:pt idx="481">
                  <c:v>294.91000000000003</c:v>
                </c:pt>
                <c:pt idx="482">
                  <c:v>299.20999999999998</c:v>
                </c:pt>
                <c:pt idx="483">
                  <c:v>302.33999999999997</c:v>
                </c:pt>
                <c:pt idx="484">
                  <c:v>303.57</c:v>
                </c:pt>
                <c:pt idx="485">
                  <c:v>308.35000000000002</c:v>
                </c:pt>
                <c:pt idx="486">
                  <c:v>309.20999999999998</c:v>
                </c:pt>
                <c:pt idx="487">
                  <c:v>307.17</c:v>
                </c:pt>
                <c:pt idx="488">
                  <c:v>310.39999999999998</c:v>
                </c:pt>
                <c:pt idx="489">
                  <c:v>309.36</c:v>
                </c:pt>
                <c:pt idx="490">
                  <c:v>311</c:v>
                </c:pt>
                <c:pt idx="491">
                  <c:v>316</c:v>
                </c:pt>
                <c:pt idx="492">
                  <c:v>324.33</c:v>
                </c:pt>
                <c:pt idx="493">
                  <c:v>324.13</c:v>
                </c:pt>
                <c:pt idx="494">
                  <c:v>331.36</c:v>
                </c:pt>
                <c:pt idx="495">
                  <c:v>330.31</c:v>
                </c:pt>
                <c:pt idx="496">
                  <c:v>333.9</c:v>
                </c:pt>
                <c:pt idx="497">
                  <c:v>332.89</c:v>
                </c:pt>
                <c:pt idx="498">
                  <c:v>338.51</c:v>
                </c:pt>
                <c:pt idx="499">
                  <c:v>337.3</c:v>
                </c:pt>
                <c:pt idx="500">
                  <c:v>337.11</c:v>
                </c:pt>
                <c:pt idx="501">
                  <c:v>334.57</c:v>
                </c:pt>
                <c:pt idx="502">
                  <c:v>331.25</c:v>
                </c:pt>
                <c:pt idx="503">
                  <c:v>333.92</c:v>
                </c:pt>
                <c:pt idx="504">
                  <c:v>337.54</c:v>
                </c:pt>
                <c:pt idx="505">
                  <c:v>335.68</c:v>
                </c:pt>
                <c:pt idx="506">
                  <c:v>338.94</c:v>
                </c:pt>
                <c:pt idx="507">
                  <c:v>338.18</c:v>
                </c:pt>
                <c:pt idx="508">
                  <c:v>342.64</c:v>
                </c:pt>
                <c:pt idx="509">
                  <c:v>344.62</c:v>
                </c:pt>
                <c:pt idx="510">
                  <c:v>337.05</c:v>
                </c:pt>
                <c:pt idx="511">
                  <c:v>336.28</c:v>
                </c:pt>
                <c:pt idx="512">
                  <c:v>334.35</c:v>
                </c:pt>
                <c:pt idx="513">
                  <c:v>334.94</c:v>
                </c:pt>
                <c:pt idx="514">
                  <c:v>335.32</c:v>
                </c:pt>
                <c:pt idx="515">
                  <c:v>335.13</c:v>
                </c:pt>
                <c:pt idx="516">
                  <c:v>330.3</c:v>
                </c:pt>
                <c:pt idx="517">
                  <c:v>331.99</c:v>
                </c:pt>
                <c:pt idx="518">
                  <c:v>323.95</c:v>
                </c:pt>
                <c:pt idx="519">
                  <c:v>331.64</c:v>
                </c:pt>
                <c:pt idx="520">
                  <c:v>335.31</c:v>
                </c:pt>
                <c:pt idx="521">
                  <c:v>334.41</c:v>
                </c:pt>
                <c:pt idx="522">
                  <c:v>334.98</c:v>
                </c:pt>
                <c:pt idx="523">
                  <c:v>340.68</c:v>
                </c:pt>
                <c:pt idx="524">
                  <c:v>333.22</c:v>
                </c:pt>
                <c:pt idx="525">
                  <c:v>328.61</c:v>
                </c:pt>
                <c:pt idx="526">
                  <c:v>335.71</c:v>
                </c:pt>
                <c:pt idx="527">
                  <c:v>320.88</c:v>
                </c:pt>
                <c:pt idx="528">
                  <c:v>320.05</c:v>
                </c:pt>
                <c:pt idx="529">
                  <c:v>323.29000000000002</c:v>
                </c:pt>
                <c:pt idx="530">
                  <c:v>328.3</c:v>
                </c:pt>
                <c:pt idx="531">
                  <c:v>332.75</c:v>
                </c:pt>
                <c:pt idx="532">
                  <c:v>335.46</c:v>
                </c:pt>
                <c:pt idx="533">
                  <c:v>343.15</c:v>
                </c:pt>
                <c:pt idx="534">
                  <c:v>341.3</c:v>
                </c:pt>
                <c:pt idx="535">
                  <c:v>341.91</c:v>
                </c:pt>
                <c:pt idx="536">
                  <c:v>338.51</c:v>
                </c:pt>
                <c:pt idx="537">
                  <c:v>335.35</c:v>
                </c:pt>
                <c:pt idx="538">
                  <c:v>334.83</c:v>
                </c:pt>
                <c:pt idx="539">
                  <c:v>325.86</c:v>
                </c:pt>
                <c:pt idx="540">
                  <c:v>313.14999999999998</c:v>
                </c:pt>
                <c:pt idx="541">
                  <c:v>314.14999999999998</c:v>
                </c:pt>
                <c:pt idx="542">
                  <c:v>309.49</c:v>
                </c:pt>
                <c:pt idx="543">
                  <c:v>313.38</c:v>
                </c:pt>
                <c:pt idx="544">
                  <c:v>319.67</c:v>
                </c:pt>
                <c:pt idx="545">
                  <c:v>320.47000000000003</c:v>
                </c:pt>
                <c:pt idx="546">
                  <c:v>304.25</c:v>
                </c:pt>
                <c:pt idx="547">
                  <c:v>304.07</c:v>
                </c:pt>
                <c:pt idx="548">
                  <c:v>306.29000000000002</c:v>
                </c:pt>
                <c:pt idx="549">
                  <c:v>309.07</c:v>
                </c:pt>
                <c:pt idx="550">
                  <c:v>302.69</c:v>
                </c:pt>
                <c:pt idx="551">
                  <c:v>292.2</c:v>
                </c:pt>
                <c:pt idx="552">
                  <c:v>291.52</c:v>
                </c:pt>
                <c:pt idx="553">
                  <c:v>307.99</c:v>
                </c:pt>
                <c:pt idx="554">
                  <c:v>302.66000000000003</c:v>
                </c:pt>
                <c:pt idx="555">
                  <c:v>300.23</c:v>
                </c:pt>
                <c:pt idx="556">
                  <c:v>308.95</c:v>
                </c:pt>
                <c:pt idx="557">
                  <c:v>310.41000000000003</c:v>
                </c:pt>
                <c:pt idx="558">
                  <c:v>309.63</c:v>
                </c:pt>
                <c:pt idx="559">
                  <c:v>309.49</c:v>
                </c:pt>
                <c:pt idx="560">
                  <c:v>300.20999999999998</c:v>
                </c:pt>
                <c:pt idx="561">
                  <c:v>306.17</c:v>
                </c:pt>
                <c:pt idx="562">
                  <c:v>301.25</c:v>
                </c:pt>
                <c:pt idx="563">
                  <c:v>309.87</c:v>
                </c:pt>
                <c:pt idx="564">
                  <c:v>304.04000000000002</c:v>
                </c:pt>
                <c:pt idx="565">
                  <c:v>303.19</c:v>
                </c:pt>
                <c:pt idx="566">
                  <c:v>293.77</c:v>
                </c:pt>
                <c:pt idx="567">
                  <c:v>300.01</c:v>
                </c:pt>
                <c:pt idx="568">
                  <c:v>298.37</c:v>
                </c:pt>
                <c:pt idx="569">
                  <c:v>296.36</c:v>
                </c:pt>
                <c:pt idx="570">
                  <c:v>293.05</c:v>
                </c:pt>
                <c:pt idx="571">
                  <c:v>285</c:v>
                </c:pt>
                <c:pt idx="572">
                  <c:v>290.18</c:v>
                </c:pt>
                <c:pt idx="573">
                  <c:v>272.51</c:v>
                </c:pt>
                <c:pt idx="574">
                  <c:v>295.14</c:v>
                </c:pt>
                <c:pt idx="575">
                  <c:v>294.31</c:v>
                </c:pt>
                <c:pt idx="576">
                  <c:v>296.39999999999998</c:v>
                </c:pt>
                <c:pt idx="577">
                  <c:v>295.36</c:v>
                </c:pt>
                <c:pt idx="578">
                  <c:v>302.89</c:v>
                </c:pt>
                <c:pt idx="579">
                  <c:v>294.29000000000002</c:v>
                </c:pt>
                <c:pt idx="580">
                  <c:v>288.52999999999997</c:v>
                </c:pt>
                <c:pt idx="581">
                  <c:v>277.8</c:v>
                </c:pt>
                <c:pt idx="582">
                  <c:v>283.44</c:v>
                </c:pt>
                <c:pt idx="583">
                  <c:v>283.02</c:v>
                </c:pt>
                <c:pt idx="584">
                  <c:v>287.95999999999998</c:v>
                </c:pt>
                <c:pt idx="585">
                  <c:v>280.33999999999997</c:v>
                </c:pt>
                <c:pt idx="586">
                  <c:v>280.35000000000002</c:v>
                </c:pt>
                <c:pt idx="587">
                  <c:v>289.11</c:v>
                </c:pt>
                <c:pt idx="588">
                  <c:v>293.29000000000002</c:v>
                </c:pt>
                <c:pt idx="589">
                  <c:v>295.37</c:v>
                </c:pt>
                <c:pt idx="590">
                  <c:v>298.89</c:v>
                </c:pt>
                <c:pt idx="591">
                  <c:v>299.8</c:v>
                </c:pt>
                <c:pt idx="592">
                  <c:v>300.51</c:v>
                </c:pt>
                <c:pt idx="593">
                  <c:v>299.14</c:v>
                </c:pt>
                <c:pt idx="594">
                  <c:v>305.23</c:v>
                </c:pt>
                <c:pt idx="595">
                  <c:v>304.33</c:v>
                </c:pt>
                <c:pt idx="596">
                  <c:v>313.91000000000003</c:v>
                </c:pt>
                <c:pt idx="597">
                  <c:v>313.76</c:v>
                </c:pt>
                <c:pt idx="598">
                  <c:v>313.89999999999998</c:v>
                </c:pt>
                <c:pt idx="599">
                  <c:v>309.37</c:v>
                </c:pt>
                <c:pt idx="600">
                  <c:v>310.08999999999997</c:v>
                </c:pt>
                <c:pt idx="601">
                  <c:v>313.27</c:v>
                </c:pt>
                <c:pt idx="602">
                  <c:v>305.19</c:v>
                </c:pt>
                <c:pt idx="603">
                  <c:v>296.66000000000003</c:v>
                </c:pt>
                <c:pt idx="604">
                  <c:v>300.44</c:v>
                </c:pt>
                <c:pt idx="605">
                  <c:v>291.79000000000002</c:v>
                </c:pt>
                <c:pt idx="606">
                  <c:v>289.24</c:v>
                </c:pt>
                <c:pt idx="607">
                  <c:v>282.73</c:v>
                </c:pt>
                <c:pt idx="608">
                  <c:v>288.08999999999997</c:v>
                </c:pt>
                <c:pt idx="609">
                  <c:v>278.91000000000003</c:v>
                </c:pt>
                <c:pt idx="610">
                  <c:v>279.38</c:v>
                </c:pt>
                <c:pt idx="611">
                  <c:v>289.39999999999998</c:v>
                </c:pt>
                <c:pt idx="612">
                  <c:v>288.58</c:v>
                </c:pt>
                <c:pt idx="613">
                  <c:v>281.68</c:v>
                </c:pt>
                <c:pt idx="614">
                  <c:v>273.29000000000002</c:v>
                </c:pt>
                <c:pt idx="615">
                  <c:v>277.5</c:v>
                </c:pt>
                <c:pt idx="616">
                  <c:v>282.10000000000002</c:v>
                </c:pt>
                <c:pt idx="617">
                  <c:v>285.19</c:v>
                </c:pt>
                <c:pt idx="618">
                  <c:v>288.61</c:v>
                </c:pt>
                <c:pt idx="619">
                  <c:v>277.70999999999998</c:v>
                </c:pt>
                <c:pt idx="620">
                  <c:v>283.95999999999998</c:v>
                </c:pt>
                <c:pt idx="621">
                  <c:v>282.58999999999997</c:v>
                </c:pt>
                <c:pt idx="622">
                  <c:v>285.54000000000002</c:v>
                </c:pt>
                <c:pt idx="623">
                  <c:v>274.81</c:v>
                </c:pt>
                <c:pt idx="624">
                  <c:v>270.06</c:v>
                </c:pt>
                <c:pt idx="625">
                  <c:v>271.69</c:v>
                </c:pt>
                <c:pt idx="626">
                  <c:v>265.68</c:v>
                </c:pt>
                <c:pt idx="627">
                  <c:v>257.69</c:v>
                </c:pt>
                <c:pt idx="628">
                  <c:v>257.35000000000002</c:v>
                </c:pt>
                <c:pt idx="629">
                  <c:v>259.95999999999998</c:v>
                </c:pt>
                <c:pt idx="630">
                  <c:v>266.11</c:v>
                </c:pt>
                <c:pt idx="631">
                  <c:v>263</c:v>
                </c:pt>
                <c:pt idx="632">
                  <c:v>253.9</c:v>
                </c:pt>
                <c:pt idx="633">
                  <c:v>257.24</c:v>
                </c:pt>
                <c:pt idx="634">
                  <c:v>255.49</c:v>
                </c:pt>
                <c:pt idx="635">
                  <c:v>257.89</c:v>
                </c:pt>
                <c:pt idx="636">
                  <c:v>258.14</c:v>
                </c:pt>
                <c:pt idx="637">
                  <c:v>262.27</c:v>
                </c:pt>
                <c:pt idx="638">
                  <c:v>268.48</c:v>
                </c:pt>
                <c:pt idx="639">
                  <c:v>272.52999999999997</c:v>
                </c:pt>
                <c:pt idx="640">
                  <c:v>275.2</c:v>
                </c:pt>
                <c:pt idx="641">
                  <c:v>264.45</c:v>
                </c:pt>
                <c:pt idx="642">
                  <c:v>270.31</c:v>
                </c:pt>
                <c:pt idx="643">
                  <c:v>272.06</c:v>
                </c:pt>
                <c:pt idx="644">
                  <c:v>266.64</c:v>
                </c:pt>
                <c:pt idx="645">
                  <c:v>271.70999999999998</c:v>
                </c:pt>
                <c:pt idx="646">
                  <c:v>267.77999999999997</c:v>
                </c:pt>
                <c:pt idx="647">
                  <c:v>260.58</c:v>
                </c:pt>
                <c:pt idx="648">
                  <c:v>245.11</c:v>
                </c:pt>
                <c:pt idx="649">
                  <c:v>243.86</c:v>
                </c:pt>
                <c:pt idx="650">
                  <c:v>248.31</c:v>
                </c:pt>
                <c:pt idx="651">
                  <c:v>245.98</c:v>
                </c:pt>
                <c:pt idx="652">
                  <c:v>244.7</c:v>
                </c:pt>
                <c:pt idx="653">
                  <c:v>250.26</c:v>
                </c:pt>
                <c:pt idx="654">
                  <c:v>251.89</c:v>
                </c:pt>
                <c:pt idx="655">
                  <c:v>255.57</c:v>
                </c:pt>
                <c:pt idx="656">
                  <c:v>261.81</c:v>
                </c:pt>
                <c:pt idx="657">
                  <c:v>268.20999999999998</c:v>
                </c:pt>
                <c:pt idx="658">
                  <c:v>263.98</c:v>
                </c:pt>
                <c:pt idx="659">
                  <c:v>257.58999999999997</c:v>
                </c:pt>
                <c:pt idx="660">
                  <c:v>257.05</c:v>
                </c:pt>
                <c:pt idx="661">
                  <c:v>256.39</c:v>
                </c:pt>
                <c:pt idx="662">
                  <c:v>256.16000000000003</c:v>
                </c:pt>
                <c:pt idx="663">
                  <c:v>263.75</c:v>
                </c:pt>
                <c:pt idx="664">
                  <c:v>265.12</c:v>
                </c:pt>
                <c:pt idx="665">
                  <c:v>264.79000000000002</c:v>
                </c:pt>
                <c:pt idx="666">
                  <c:v>265.64999999999998</c:v>
                </c:pt>
                <c:pt idx="667">
                  <c:v>265.88</c:v>
                </c:pt>
                <c:pt idx="668">
                  <c:v>250.19</c:v>
                </c:pt>
                <c:pt idx="669">
                  <c:v>250.57</c:v>
                </c:pt>
                <c:pt idx="670">
                  <c:v>255.72</c:v>
                </c:pt>
                <c:pt idx="671">
                  <c:v>259.75</c:v>
                </c:pt>
                <c:pt idx="672">
                  <c:v>257.58</c:v>
                </c:pt>
                <c:pt idx="673">
                  <c:v>259.89999999999998</c:v>
                </c:pt>
                <c:pt idx="674">
                  <c:v>259.79000000000002</c:v>
                </c:pt>
                <c:pt idx="675">
                  <c:v>265.24</c:v>
                </c:pt>
                <c:pt idx="676">
                  <c:v>261</c:v>
                </c:pt>
                <c:pt idx="677">
                  <c:v>259.86</c:v>
                </c:pt>
                <c:pt idx="678">
                  <c:v>261.16000000000003</c:v>
                </c:pt>
                <c:pt idx="679">
                  <c:v>269.75</c:v>
                </c:pt>
                <c:pt idx="680">
                  <c:v>277.7</c:v>
                </c:pt>
                <c:pt idx="681">
                  <c:v>277.82</c:v>
                </c:pt>
                <c:pt idx="682">
                  <c:v>276</c:v>
                </c:pt>
                <c:pt idx="683">
                  <c:v>276.76</c:v>
                </c:pt>
                <c:pt idx="684">
                  <c:v>281.8</c:v>
                </c:pt>
                <c:pt idx="685">
                  <c:v>279.14999999999998</c:v>
                </c:pt>
                <c:pt idx="686">
                  <c:v>284.05</c:v>
                </c:pt>
                <c:pt idx="687">
                  <c:v>279.64</c:v>
                </c:pt>
                <c:pt idx="688">
                  <c:v>288.17</c:v>
                </c:pt>
                <c:pt idx="689">
                  <c:v>290.85000000000002</c:v>
                </c:pt>
                <c:pt idx="690">
                  <c:v>288.48</c:v>
                </c:pt>
                <c:pt idx="691">
                  <c:v>291</c:v>
                </c:pt>
                <c:pt idx="692">
                  <c:v>291.99</c:v>
                </c:pt>
                <c:pt idx="693">
                  <c:v>289.74</c:v>
                </c:pt>
                <c:pt idx="694">
                  <c:v>290.19</c:v>
                </c:pt>
                <c:pt idx="695">
                  <c:v>288.89999999999998</c:v>
                </c:pt>
                <c:pt idx="696">
                  <c:v>282.08</c:v>
                </c:pt>
                <c:pt idx="697">
                  <c:v>276.44</c:v>
                </c:pt>
                <c:pt idx="698">
                  <c:v>275.41000000000003</c:v>
                </c:pt>
                <c:pt idx="699">
                  <c:v>277.33</c:v>
                </c:pt>
                <c:pt idx="700">
                  <c:v>279.08</c:v>
                </c:pt>
                <c:pt idx="701">
                  <c:v>265.85000000000002</c:v>
                </c:pt>
                <c:pt idx="702">
                  <c:v>266.67</c:v>
                </c:pt>
                <c:pt idx="703">
                  <c:v>265.39</c:v>
                </c:pt>
                <c:pt idx="704">
                  <c:v>258.87</c:v>
                </c:pt>
                <c:pt idx="705">
                  <c:v>261.7</c:v>
                </c:pt>
                <c:pt idx="706">
                  <c:v>256.2</c:v>
                </c:pt>
                <c:pt idx="707">
                  <c:v>254.7</c:v>
                </c:pt>
                <c:pt idx="708">
                  <c:v>257.51</c:v>
                </c:pt>
                <c:pt idx="709">
                  <c:v>260.5</c:v>
                </c:pt>
                <c:pt idx="710">
                  <c:v>265.77999999999997</c:v>
                </c:pt>
                <c:pt idx="711">
                  <c:v>258.83999999999997</c:v>
                </c:pt>
                <c:pt idx="712">
                  <c:v>253.53</c:v>
                </c:pt>
                <c:pt idx="713">
                  <c:v>249.77</c:v>
                </c:pt>
                <c:pt idx="714">
                  <c:v>244.26</c:v>
                </c:pt>
                <c:pt idx="715">
                  <c:v>242.47</c:v>
                </c:pt>
                <c:pt idx="716">
                  <c:v>242.07</c:v>
                </c:pt>
                <c:pt idx="717">
                  <c:v>244.27</c:v>
                </c:pt>
                <c:pt idx="718">
                  <c:v>237.87</c:v>
                </c:pt>
                <c:pt idx="719">
                  <c:v>239.54</c:v>
                </c:pt>
                <c:pt idx="720">
                  <c:v>237.05</c:v>
                </c:pt>
                <c:pt idx="721">
                  <c:v>239.98</c:v>
                </c:pt>
                <c:pt idx="722">
                  <c:v>236.81</c:v>
                </c:pt>
                <c:pt idx="723">
                  <c:v>238.89</c:v>
                </c:pt>
                <c:pt idx="724">
                  <c:v>238.29</c:v>
                </c:pt>
                <c:pt idx="725">
                  <c:v>235.41</c:v>
                </c:pt>
                <c:pt idx="726">
                  <c:v>245.09</c:v>
                </c:pt>
                <c:pt idx="727">
                  <c:v>245.99</c:v>
                </c:pt>
                <c:pt idx="728">
                  <c:v>247.93</c:v>
                </c:pt>
                <c:pt idx="729">
                  <c:v>240.9</c:v>
                </c:pt>
                <c:pt idx="730">
                  <c:v>233.05</c:v>
                </c:pt>
                <c:pt idx="731">
                  <c:v>227.62</c:v>
                </c:pt>
                <c:pt idx="732">
                  <c:v>225.4</c:v>
                </c:pt>
                <c:pt idx="733">
                  <c:v>219.85</c:v>
                </c:pt>
                <c:pt idx="734">
                  <c:v>235.54</c:v>
                </c:pt>
                <c:pt idx="735">
                  <c:v>235.82</c:v>
                </c:pt>
                <c:pt idx="736">
                  <c:v>243.24</c:v>
                </c:pt>
                <c:pt idx="737">
                  <c:v>237.04</c:v>
                </c:pt>
                <c:pt idx="738">
                  <c:v>235.77</c:v>
                </c:pt>
                <c:pt idx="739">
                  <c:v>234.74</c:v>
                </c:pt>
                <c:pt idx="740">
                  <c:v>243.76</c:v>
                </c:pt>
                <c:pt idx="741">
                  <c:v>247.26</c:v>
                </c:pt>
                <c:pt idx="742">
                  <c:v>231.17</c:v>
                </c:pt>
                <c:pt idx="743">
                  <c:v>231.04</c:v>
                </c:pt>
                <c:pt idx="744">
                  <c:v>226.24</c:v>
                </c:pt>
                <c:pt idx="745">
                  <c:v>233.76</c:v>
                </c:pt>
                <c:pt idx="746">
                  <c:v>234.6</c:v>
                </c:pt>
                <c:pt idx="747">
                  <c:v>229.46</c:v>
                </c:pt>
                <c:pt idx="748">
                  <c:v>220.09</c:v>
                </c:pt>
                <c:pt idx="749">
                  <c:v>217.55</c:v>
                </c:pt>
                <c:pt idx="750">
                  <c:v>221.99</c:v>
                </c:pt>
                <c:pt idx="751">
                  <c:v>228.7</c:v>
                </c:pt>
                <c:pt idx="752">
                  <c:v>227.37</c:v>
                </c:pt>
                <c:pt idx="753">
                  <c:v>235.43</c:v>
                </c:pt>
                <c:pt idx="754">
                  <c:v>242.99</c:v>
                </c:pt>
                <c:pt idx="755">
                  <c:v>241.99</c:v>
                </c:pt>
                <c:pt idx="756">
                  <c:v>245.66</c:v>
                </c:pt>
                <c:pt idx="757">
                  <c:v>242.79</c:v>
                </c:pt>
                <c:pt idx="758">
                  <c:v>237.78</c:v>
                </c:pt>
                <c:pt idx="759">
                  <c:v>243.51</c:v>
                </c:pt>
                <c:pt idx="760">
                  <c:v>241.43</c:v>
                </c:pt>
                <c:pt idx="761">
                  <c:v>243.59</c:v>
                </c:pt>
                <c:pt idx="762">
                  <c:v>245.11</c:v>
                </c:pt>
                <c:pt idx="763">
                  <c:v>247.31</c:v>
                </c:pt>
                <c:pt idx="764">
                  <c:v>246.08</c:v>
                </c:pt>
                <c:pt idx="765">
                  <c:v>241.4</c:v>
                </c:pt>
                <c:pt idx="766">
                  <c:v>240.57</c:v>
                </c:pt>
                <c:pt idx="767">
                  <c:v>253.87</c:v>
                </c:pt>
                <c:pt idx="768">
                  <c:v>249.82</c:v>
                </c:pt>
                <c:pt idx="769">
                  <c:v>252.01</c:v>
                </c:pt>
                <c:pt idx="770">
                  <c:v>250.82</c:v>
                </c:pt>
                <c:pt idx="771">
                  <c:v>244.83</c:v>
                </c:pt>
                <c:pt idx="772">
                  <c:v>244.84</c:v>
                </c:pt>
                <c:pt idx="773">
                  <c:v>244.7</c:v>
                </c:pt>
                <c:pt idx="774">
                  <c:v>247.45</c:v>
                </c:pt>
                <c:pt idx="775">
                  <c:v>261.69</c:v>
                </c:pt>
                <c:pt idx="776">
                  <c:v>257.13</c:v>
                </c:pt>
                <c:pt idx="777">
                  <c:v>253.72</c:v>
                </c:pt>
                <c:pt idx="778">
                  <c:v>248.55</c:v>
                </c:pt>
                <c:pt idx="779">
                  <c:v>244.86</c:v>
                </c:pt>
                <c:pt idx="780">
                  <c:v>239.4</c:v>
                </c:pt>
                <c:pt idx="781">
                  <c:v>241.69</c:v>
                </c:pt>
                <c:pt idx="782">
                  <c:v>241.26</c:v>
                </c:pt>
                <c:pt idx="783">
                  <c:v>236.11</c:v>
                </c:pt>
                <c:pt idx="784">
                  <c:v>238.7</c:v>
                </c:pt>
                <c:pt idx="785">
                  <c:v>236.89</c:v>
                </c:pt>
                <c:pt idx="786">
                  <c:v>235.65</c:v>
                </c:pt>
                <c:pt idx="787">
                  <c:v>238.21</c:v>
                </c:pt>
                <c:pt idx="788">
                  <c:v>243.08</c:v>
                </c:pt>
                <c:pt idx="789">
                  <c:v>232.28</c:v>
                </c:pt>
                <c:pt idx="790">
                  <c:v>227.2</c:v>
                </c:pt>
                <c:pt idx="791">
                  <c:v>223</c:v>
                </c:pt>
                <c:pt idx="792">
                  <c:v>226.45</c:v>
                </c:pt>
                <c:pt idx="793">
                  <c:v>227.76</c:v>
                </c:pt>
                <c:pt idx="794">
                  <c:v>231.29</c:v>
                </c:pt>
                <c:pt idx="795">
                  <c:v>235.26</c:v>
                </c:pt>
                <c:pt idx="796">
                  <c:v>237</c:v>
                </c:pt>
                <c:pt idx="797">
                  <c:v>237.97</c:v>
                </c:pt>
                <c:pt idx="798">
                  <c:v>241.57</c:v>
                </c:pt>
                <c:pt idx="799">
                  <c:v>233.78</c:v>
                </c:pt>
                <c:pt idx="800">
                  <c:v>234.86</c:v>
                </c:pt>
                <c:pt idx="801">
                  <c:v>241.1</c:v>
                </c:pt>
                <c:pt idx="802">
                  <c:v>242.5</c:v>
                </c:pt>
                <c:pt idx="803">
                  <c:v>234.48</c:v>
                </c:pt>
                <c:pt idx="804">
                  <c:v>243.65</c:v>
                </c:pt>
                <c:pt idx="805">
                  <c:v>248.99</c:v>
                </c:pt>
                <c:pt idx="806">
                  <c:v>244.51</c:v>
                </c:pt>
                <c:pt idx="807">
                  <c:v>243.45</c:v>
                </c:pt>
                <c:pt idx="808">
                  <c:v>248</c:v>
                </c:pt>
                <c:pt idx="809">
                  <c:v>258.82</c:v>
                </c:pt>
                <c:pt idx="810">
                  <c:v>259.54000000000002</c:v>
                </c:pt>
                <c:pt idx="811">
                  <c:v>257.44</c:v>
                </c:pt>
                <c:pt idx="812">
                  <c:v>260.52999999999997</c:v>
                </c:pt>
                <c:pt idx="813">
                  <c:v>273.2</c:v>
                </c:pt>
                <c:pt idx="814">
                  <c:v>273.8</c:v>
                </c:pt>
                <c:pt idx="815">
                  <c:v>261.52999999999997</c:v>
                </c:pt>
                <c:pt idx="816">
                  <c:v>267.64</c:v>
                </c:pt>
                <c:pt idx="817">
                  <c:v>272.67</c:v>
                </c:pt>
                <c:pt idx="818">
                  <c:v>268.32</c:v>
                </c:pt>
                <c:pt idx="819">
                  <c:v>264.02</c:v>
                </c:pt>
                <c:pt idx="820">
                  <c:v>259.39</c:v>
                </c:pt>
                <c:pt idx="821">
                  <c:v>254.48</c:v>
                </c:pt>
                <c:pt idx="822">
                  <c:v>254.09</c:v>
                </c:pt>
                <c:pt idx="823">
                  <c:v>255.56</c:v>
                </c:pt>
                <c:pt idx="824">
                  <c:v>249.96</c:v>
                </c:pt>
                <c:pt idx="825">
                  <c:v>252.46</c:v>
                </c:pt>
                <c:pt idx="826">
                  <c:v>249.07</c:v>
                </c:pt>
                <c:pt idx="827">
                  <c:v>250.76</c:v>
                </c:pt>
                <c:pt idx="828">
                  <c:v>246.55</c:v>
                </c:pt>
                <c:pt idx="829">
                  <c:v>252.19</c:v>
                </c:pt>
                <c:pt idx="830">
                  <c:v>256.43</c:v>
                </c:pt>
                <c:pt idx="831">
                  <c:v>256.3</c:v>
                </c:pt>
                <c:pt idx="832">
                  <c:v>254.04</c:v>
                </c:pt>
                <c:pt idx="833">
                  <c:v>255.82</c:v>
                </c:pt>
                <c:pt idx="834">
                  <c:v>251.08</c:v>
                </c:pt>
                <c:pt idx="835">
                  <c:v>247.4</c:v>
                </c:pt>
                <c:pt idx="836">
                  <c:v>256.75</c:v>
                </c:pt>
                <c:pt idx="837">
                  <c:v>259.98</c:v>
                </c:pt>
                <c:pt idx="838">
                  <c:v>265.20999999999998</c:v>
                </c:pt>
                <c:pt idx="839">
                  <c:v>278.26</c:v>
                </c:pt>
                <c:pt idx="840">
                  <c:v>276.98</c:v>
                </c:pt>
                <c:pt idx="841">
                  <c:v>274.88</c:v>
                </c:pt>
                <c:pt idx="842">
                  <c:v>273.39999999999998</c:v>
                </c:pt>
                <c:pt idx="843">
                  <c:v>277.94</c:v>
                </c:pt>
                <c:pt idx="844">
                  <c:v>277.24</c:v>
                </c:pt>
                <c:pt idx="845">
                  <c:v>280.5</c:v>
                </c:pt>
                <c:pt idx="846">
                  <c:v>275.79000000000002</c:v>
                </c:pt>
                <c:pt idx="847">
                  <c:v>278.95999999999998</c:v>
                </c:pt>
                <c:pt idx="848">
                  <c:v>284.23</c:v>
                </c:pt>
                <c:pt idx="849">
                  <c:v>283.73</c:v>
                </c:pt>
                <c:pt idx="850">
                  <c:v>286.52</c:v>
                </c:pt>
                <c:pt idx="851">
                  <c:v>287.23</c:v>
                </c:pt>
                <c:pt idx="852">
                  <c:v>285.85000000000002</c:v>
                </c:pt>
                <c:pt idx="853">
                  <c:v>283.20999999999998</c:v>
                </c:pt>
                <c:pt idx="854">
                  <c:v>289.20999999999998</c:v>
                </c:pt>
                <c:pt idx="855">
                  <c:v>285.75</c:v>
                </c:pt>
                <c:pt idx="856">
                  <c:v>284.79000000000002</c:v>
                </c:pt>
                <c:pt idx="857">
                  <c:v>283.58999999999997</c:v>
                </c:pt>
                <c:pt idx="858">
                  <c:v>287</c:v>
                </c:pt>
                <c:pt idx="859">
                  <c:v>289.93</c:v>
                </c:pt>
                <c:pt idx="860">
                  <c:v>291.57</c:v>
                </c:pt>
                <c:pt idx="861">
                  <c:v>285.99</c:v>
                </c:pt>
                <c:pt idx="862">
                  <c:v>285.25</c:v>
                </c:pt>
                <c:pt idx="863">
                  <c:v>285.01</c:v>
                </c:pt>
                <c:pt idx="864">
                  <c:v>282.08999999999997</c:v>
                </c:pt>
                <c:pt idx="865">
                  <c:v>279.51</c:v>
                </c:pt>
                <c:pt idx="866">
                  <c:v>296.7</c:v>
                </c:pt>
                <c:pt idx="867">
                  <c:v>295.97000000000003</c:v>
                </c:pt>
                <c:pt idx="868">
                  <c:v>304.01</c:v>
                </c:pt>
                <c:pt idx="869">
                  <c:v>306.97000000000003</c:v>
                </c:pt>
                <c:pt idx="870">
                  <c:v>307.76</c:v>
                </c:pt>
                <c:pt idx="871">
                  <c:v>306.62</c:v>
                </c:pt>
                <c:pt idx="872">
                  <c:v>306.24</c:v>
                </c:pt>
                <c:pt idx="873">
                  <c:v>305.72000000000003</c:v>
                </c:pt>
                <c:pt idx="874">
                  <c:v>310.13</c:v>
                </c:pt>
                <c:pt idx="875">
                  <c:v>308</c:v>
                </c:pt>
                <c:pt idx="876">
                  <c:v>308.62</c:v>
                </c:pt>
                <c:pt idx="877">
                  <c:v>310.10000000000002</c:v>
                </c:pt>
                <c:pt idx="878">
                  <c:v>310.55</c:v>
                </c:pt>
                <c:pt idx="879">
                  <c:v>309.10000000000002</c:v>
                </c:pt>
                <c:pt idx="880">
                  <c:v>309.83</c:v>
                </c:pt>
                <c:pt idx="881">
                  <c:v>312.29000000000002</c:v>
                </c:pt>
                <c:pt idx="882">
                  <c:v>314.52999999999997</c:v>
                </c:pt>
                <c:pt idx="883">
                  <c:v>316.74</c:v>
                </c:pt>
                <c:pt idx="884">
                  <c:v>318.60000000000002</c:v>
                </c:pt>
                <c:pt idx="885">
                  <c:v>320.02999999999997</c:v>
                </c:pt>
                <c:pt idx="886">
                  <c:v>314.73</c:v>
                </c:pt>
                <c:pt idx="887">
                  <c:v>323.24</c:v>
                </c:pt>
                <c:pt idx="888">
                  <c:v>324.02</c:v>
                </c:pt>
                <c:pt idx="889">
                  <c:v>335.23</c:v>
                </c:pt>
                <c:pt idx="890">
                  <c:v>332.29</c:v>
                </c:pt>
                <c:pt idx="891">
                  <c:v>325.93</c:v>
                </c:pt>
                <c:pt idx="892">
                  <c:v>334.25</c:v>
                </c:pt>
                <c:pt idx="893">
                  <c:v>335.22</c:v>
                </c:pt>
                <c:pt idx="894">
                  <c:v>335.33</c:v>
                </c:pt>
                <c:pt idx="895">
                  <c:v>331.65</c:v>
                </c:pt>
                <c:pt idx="896">
                  <c:v>323.94</c:v>
                </c:pt>
                <c:pt idx="897">
                  <c:v>324.99</c:v>
                </c:pt>
                <c:pt idx="898">
                  <c:v>328.58</c:v>
                </c:pt>
                <c:pt idx="899">
                  <c:v>334.47</c:v>
                </c:pt>
                <c:pt idx="900">
                  <c:v>334.34</c:v>
                </c:pt>
                <c:pt idx="901">
                  <c:v>337.48</c:v>
                </c:pt>
                <c:pt idx="902">
                  <c:v>351.32</c:v>
                </c:pt>
                <c:pt idx="903">
                  <c:v>339.31</c:v>
                </c:pt>
                <c:pt idx="904">
                  <c:v>336.37</c:v>
                </c:pt>
                <c:pt idx="905">
                  <c:v>334.12</c:v>
                </c:pt>
                <c:pt idx="906">
                  <c:v>334.36</c:v>
                </c:pt>
                <c:pt idx="907">
                  <c:v>333.72</c:v>
                </c:pt>
                <c:pt idx="908">
                  <c:v>331.86</c:v>
                </c:pt>
                <c:pt idx="909">
                  <c:v>334.66</c:v>
                </c:pt>
                <c:pt idx="910">
                  <c:v>334.71</c:v>
                </c:pt>
                <c:pt idx="911">
                  <c:v>337.75</c:v>
                </c:pt>
                <c:pt idx="912">
                  <c:v>339.19</c:v>
                </c:pt>
                <c:pt idx="913">
                  <c:v>335.09</c:v>
                </c:pt>
                <c:pt idx="914">
                  <c:v>337.3</c:v>
                </c:pt>
                <c:pt idx="915">
                  <c:v>339.32</c:v>
                </c:pt>
                <c:pt idx="916">
                  <c:v>334.6</c:v>
                </c:pt>
                <c:pt idx="917">
                  <c:v>331.06</c:v>
                </c:pt>
                <c:pt idx="918">
                  <c:v>336.6</c:v>
                </c:pt>
                <c:pt idx="919">
                  <c:v>339.56</c:v>
                </c:pt>
                <c:pt idx="920">
                  <c:v>347.59</c:v>
                </c:pt>
                <c:pt idx="921">
                  <c:v>345.68</c:v>
                </c:pt>
                <c:pt idx="922">
                  <c:v>345.83</c:v>
                </c:pt>
                <c:pt idx="923">
                  <c:v>361.75</c:v>
                </c:pt>
                <c:pt idx="924">
                  <c:v>353.57</c:v>
                </c:pt>
                <c:pt idx="925">
                  <c:v>349.15</c:v>
                </c:pt>
                <c:pt idx="926">
                  <c:v>345.85</c:v>
                </c:pt>
                <c:pt idx="927">
                  <c:v>347.11</c:v>
                </c:pt>
                <c:pt idx="928">
                  <c:v>341.44</c:v>
                </c:pt>
                <c:pt idx="929">
                  <c:v>340.48</c:v>
                </c:pt>
                <c:pt idx="930">
                  <c:v>333.67</c:v>
                </c:pt>
                <c:pt idx="931">
                  <c:v>336.92</c:v>
                </c:pt>
                <c:pt idx="932">
                  <c:v>335.19</c:v>
                </c:pt>
                <c:pt idx="933">
                  <c:v>333.63</c:v>
                </c:pt>
                <c:pt idx="934">
                  <c:v>326</c:v>
                </c:pt>
                <c:pt idx="935">
                  <c:v>331.88</c:v>
                </c:pt>
                <c:pt idx="936">
                  <c:v>328.37</c:v>
                </c:pt>
                <c:pt idx="937">
                  <c:v>326.95999999999998</c:v>
                </c:pt>
                <c:pt idx="938">
                  <c:v>326.47000000000003</c:v>
                </c:pt>
                <c:pt idx="939">
                  <c:v>326.02</c:v>
                </c:pt>
                <c:pt idx="940">
                  <c:v>320.26</c:v>
                </c:pt>
                <c:pt idx="941">
                  <c:v>321.39</c:v>
                </c:pt>
                <c:pt idx="942">
                  <c:v>323</c:v>
                </c:pt>
                <c:pt idx="943">
                  <c:v>320.8</c:v>
                </c:pt>
                <c:pt idx="944">
                  <c:v>320.54000000000002</c:v>
                </c:pt>
                <c:pt idx="945">
                  <c:v>314.49</c:v>
                </c:pt>
                <c:pt idx="946">
                  <c:v>317.93</c:v>
                </c:pt>
                <c:pt idx="947">
                  <c:v>325.5</c:v>
                </c:pt>
                <c:pt idx="948">
                  <c:v>323.82</c:v>
                </c:pt>
                <c:pt idx="949">
                  <c:v>332.85</c:v>
                </c:pt>
                <c:pt idx="950">
                  <c:v>321.47000000000003</c:v>
                </c:pt>
                <c:pt idx="951">
                  <c:v>325.66000000000003</c:v>
                </c:pt>
                <c:pt idx="952">
                  <c:v>321.88</c:v>
                </c:pt>
                <c:pt idx="953">
                  <c:v>328.67</c:v>
                </c:pt>
                <c:pt idx="954">
                  <c:v>329.2</c:v>
                </c:pt>
                <c:pt idx="955">
                  <c:v>331.31</c:v>
                </c:pt>
                <c:pt idx="956">
                  <c:v>329</c:v>
                </c:pt>
                <c:pt idx="957">
                  <c:v>333.38</c:v>
                </c:pt>
                <c:pt idx="958">
                  <c:v>331.29</c:v>
                </c:pt>
                <c:pt idx="959">
                  <c:v>330.09</c:v>
                </c:pt>
                <c:pt idx="960">
                  <c:v>337.24</c:v>
                </c:pt>
                <c:pt idx="961">
                  <c:v>335.82</c:v>
                </c:pt>
                <c:pt idx="962">
                  <c:v>331.31</c:v>
                </c:pt>
                <c:pt idx="963">
                  <c:v>339.15</c:v>
                </c:pt>
                <c:pt idx="964">
                  <c:v>336.92</c:v>
                </c:pt>
                <c:pt idx="965">
                  <c:v>327.8</c:v>
                </c:pt>
                <c:pt idx="966">
                  <c:v>326.17</c:v>
                </c:pt>
                <c:pt idx="967">
                  <c:v>329.51</c:v>
                </c:pt>
                <c:pt idx="968">
                  <c:v>319.26</c:v>
                </c:pt>
                <c:pt idx="969">
                  <c:v>321.32</c:v>
                </c:pt>
                <c:pt idx="970">
                  <c:v>316.58999999999997</c:v>
                </c:pt>
                <c:pt idx="971">
                  <c:v>315.13</c:v>
                </c:pt>
                <c:pt idx="972">
                  <c:v>312.3</c:v>
                </c:pt>
                <c:pt idx="973">
                  <c:v>310.99</c:v>
                </c:pt>
                <c:pt idx="974">
                  <c:v>317.75</c:v>
                </c:pt>
                <c:pt idx="975">
                  <c:v>316.27999999999997</c:v>
                </c:pt>
                <c:pt idx="976">
                  <c:v>320.83</c:v>
                </c:pt>
                <c:pt idx="977">
                  <c:v>314.02999999999997</c:v>
                </c:pt>
                <c:pt idx="978">
                  <c:v>319.08999999999997</c:v>
                </c:pt>
                <c:pt idx="979">
                  <c:v>316.55</c:v>
                </c:pt>
                <c:pt idx="980">
                  <c:v>324.75</c:v>
                </c:pt>
                <c:pt idx="981">
                  <c:v>330.96</c:v>
                </c:pt>
                <c:pt idx="982">
                  <c:v>331.21</c:v>
                </c:pt>
                <c:pt idx="983">
                  <c:v>330.57</c:v>
                </c:pt>
                <c:pt idx="984">
                  <c:v>332.38</c:v>
                </c:pt>
                <c:pt idx="985">
                  <c:v>331.05</c:v>
                </c:pt>
                <c:pt idx="986">
                  <c:v>329.59</c:v>
                </c:pt>
                <c:pt idx="987">
                  <c:v>332.49</c:v>
                </c:pt>
                <c:pt idx="988">
                  <c:v>332.15</c:v>
                </c:pt>
                <c:pt idx="989">
                  <c:v>331.72</c:v>
                </c:pt>
                <c:pt idx="990">
                  <c:v>325.47000000000003</c:v>
                </c:pt>
                <c:pt idx="991">
                  <c:v>331.3</c:v>
                </c:pt>
                <c:pt idx="992">
                  <c:v>345.02</c:v>
                </c:pt>
                <c:pt idx="993">
                  <c:v>340.54</c:v>
                </c:pt>
                <c:pt idx="994">
                  <c:v>330.43</c:v>
                </c:pt>
                <c:pt idx="995">
                  <c:v>333.41</c:v>
                </c:pt>
                <c:pt idx="996">
                  <c:v>338.85</c:v>
                </c:pt>
                <c:pt idx="997">
                  <c:v>339.79</c:v>
                </c:pt>
                <c:pt idx="998">
                  <c:v>347.24</c:v>
                </c:pt>
                <c:pt idx="999">
                  <c:v>349.63</c:v>
                </c:pt>
                <c:pt idx="1000">
                  <c:v>353.45</c:v>
                </c:pt>
                <c:pt idx="1001">
                  <c:v>359.4</c:v>
                </c:pt>
                <c:pt idx="1002">
                  <c:v>361.68</c:v>
                </c:pt>
                <c:pt idx="1003">
                  <c:v>362.3</c:v>
                </c:pt>
                <c:pt idx="1004">
                  <c:v>361.49</c:v>
                </c:pt>
                <c:pt idx="1005">
                  <c:v>368.22</c:v>
                </c:pt>
                <c:pt idx="1006">
                  <c:v>371.01</c:v>
                </c:pt>
                <c:pt idx="1007">
                  <c:v>371.28</c:v>
                </c:pt>
                <c:pt idx="1008">
                  <c:v>370.96</c:v>
                </c:pt>
                <c:pt idx="1009">
                  <c:v>373.61</c:v>
                </c:pt>
                <c:pt idx="1010">
                  <c:v>371.22</c:v>
                </c:pt>
                <c:pt idx="1011">
                  <c:v>375.67</c:v>
                </c:pt>
                <c:pt idx="1012">
                  <c:v>378</c:v>
                </c:pt>
                <c:pt idx="1013">
                  <c:v>377.33</c:v>
                </c:pt>
                <c:pt idx="1014">
                  <c:v>376.78</c:v>
                </c:pt>
                <c:pt idx="1015">
                  <c:v>378.35</c:v>
                </c:pt>
                <c:pt idx="1016">
                  <c:v>383.76</c:v>
                </c:pt>
                <c:pt idx="1017">
                  <c:v>378.49</c:v>
                </c:pt>
                <c:pt idx="1018">
                  <c:v>376.76</c:v>
                </c:pt>
                <c:pt idx="1019">
                  <c:v>369.1</c:v>
                </c:pt>
                <c:pt idx="1020">
                  <c:v>366.45</c:v>
                </c:pt>
                <c:pt idx="1021">
                  <c:v>373.54</c:v>
                </c:pt>
                <c:pt idx="1022">
                  <c:v>368.23</c:v>
                </c:pt>
                <c:pt idx="1023">
                  <c:v>369.2</c:v>
                </c:pt>
                <c:pt idx="1024">
                  <c:v>368.48</c:v>
                </c:pt>
                <c:pt idx="1025">
                  <c:v>370.85</c:v>
                </c:pt>
                <c:pt idx="1026">
                  <c:v>376.02</c:v>
                </c:pt>
                <c:pt idx="1027">
                  <c:v>373.31</c:v>
                </c:pt>
                <c:pt idx="1028">
                  <c:v>366.85</c:v>
                </c:pt>
                <c:pt idx="1029">
                  <c:v>369.45</c:v>
                </c:pt>
                <c:pt idx="1030">
                  <c:v>371.49</c:v>
                </c:pt>
                <c:pt idx="1031">
                  <c:v>375</c:v>
                </c:pt>
                <c:pt idx="1032">
                  <c:v>372.56</c:v>
                </c:pt>
                <c:pt idx="1033">
                  <c:v>373.68</c:v>
                </c:pt>
                <c:pt idx="1034">
                  <c:v>375</c:v>
                </c:pt>
                <c:pt idx="1035">
                  <c:v>373.69</c:v>
                </c:pt>
                <c:pt idx="1036">
                  <c:v>375.37</c:v>
                </c:pt>
                <c:pt idx="1037">
                  <c:v>376</c:v>
                </c:pt>
                <c:pt idx="1038">
                  <c:v>373.86</c:v>
                </c:pt>
                <c:pt idx="1039">
                  <c:v>369.01</c:v>
                </c:pt>
                <c:pt idx="1040">
                  <c:v>370.67</c:v>
                </c:pt>
                <c:pt idx="1041">
                  <c:v>368.97</c:v>
                </c:pt>
                <c:pt idx="1042">
                  <c:v>369.3</c:v>
                </c:pt>
                <c:pt idx="1043">
                  <c:v>372.01</c:v>
                </c:pt>
                <c:pt idx="1044">
                  <c:v>376.37</c:v>
                </c:pt>
                <c:pt idx="1045">
                  <c:v>386</c:v>
                </c:pt>
                <c:pt idx="1046">
                  <c:v>385.49</c:v>
                </c:pt>
                <c:pt idx="1047">
                  <c:v>393.66</c:v>
                </c:pt>
                <c:pt idx="1048">
                  <c:v>387.98</c:v>
                </c:pt>
                <c:pt idx="1049">
                  <c:v>391.72</c:v>
                </c:pt>
                <c:pt idx="1050">
                  <c:v>395.76</c:v>
                </c:pt>
                <c:pt idx="1051">
                  <c:v>400.02</c:v>
                </c:pt>
                <c:pt idx="1052">
                  <c:v>395.75</c:v>
                </c:pt>
                <c:pt idx="1053">
                  <c:v>401.54</c:v>
                </c:pt>
                <c:pt idx="1054">
                  <c:v>404.32</c:v>
                </c:pt>
                <c:pt idx="1055">
                  <c:v>404.37</c:v>
                </c:pt>
                <c:pt idx="1056">
                  <c:v>406.06</c:v>
                </c:pt>
                <c:pt idx="1057">
                  <c:v>412.26</c:v>
                </c:pt>
                <c:pt idx="1058">
                  <c:v>406.96</c:v>
                </c:pt>
                <c:pt idx="1059">
                  <c:v>401.83</c:v>
                </c:pt>
                <c:pt idx="1060">
                  <c:v>403.81</c:v>
                </c:pt>
                <c:pt idx="1061">
                  <c:v>409.9</c:v>
                </c:pt>
                <c:pt idx="1062">
                  <c:v>405.88</c:v>
                </c:pt>
                <c:pt idx="1063">
                  <c:v>407.44</c:v>
                </c:pt>
                <c:pt idx="1064">
                  <c:v>414.05</c:v>
                </c:pt>
                <c:pt idx="1065">
                  <c:v>415.25</c:v>
                </c:pt>
                <c:pt idx="1066">
                  <c:v>420.56</c:v>
                </c:pt>
                <c:pt idx="1067">
                  <c:v>404.94</c:v>
                </c:pt>
                <c:pt idx="1068">
                  <c:v>408.07</c:v>
                </c:pt>
                <c:pt idx="1069">
                  <c:v>408.14</c:v>
                </c:pt>
                <c:pt idx="1070">
                  <c:v>407.96</c:v>
                </c:pt>
                <c:pt idx="1071">
                  <c:v>403.24</c:v>
                </c:pt>
                <c:pt idx="1072">
                  <c:v>400.17</c:v>
                </c:pt>
                <c:pt idx="1073">
                  <c:v>410.19</c:v>
                </c:pt>
                <c:pt idx="1074">
                  <c:v>415.67</c:v>
                </c:pt>
                <c:pt idx="1075">
                  <c:v>411.46</c:v>
                </c:pt>
                <c:pt idx="1076">
                  <c:v>407.99</c:v>
                </c:pt>
                <c:pt idx="1077">
                  <c:v>408.18</c:v>
                </c:pt>
                <c:pt idx="1078">
                  <c:v>408.64</c:v>
                </c:pt>
                <c:pt idx="1079">
                  <c:v>411.27</c:v>
                </c:pt>
                <c:pt idx="1080">
                  <c:v>413.44</c:v>
                </c:pt>
                <c:pt idx="1081">
                  <c:v>413.96</c:v>
                </c:pt>
                <c:pt idx="1082">
                  <c:v>402.97</c:v>
                </c:pt>
                <c:pt idx="1083">
                  <c:v>406.12</c:v>
                </c:pt>
                <c:pt idx="1084">
                  <c:v>407.96</c:v>
                </c:pt>
                <c:pt idx="1085">
                  <c:v>403.76</c:v>
                </c:pt>
                <c:pt idx="1086">
                  <c:v>407.62</c:v>
                </c:pt>
                <c:pt idx="1087">
                  <c:v>418.1</c:v>
                </c:pt>
                <c:pt idx="1088">
                  <c:v>420.24</c:v>
                </c:pt>
                <c:pt idx="1089">
                  <c:v>419.29</c:v>
                </c:pt>
                <c:pt idx="1090">
                  <c:v>414.25</c:v>
                </c:pt>
                <c:pt idx="1091">
                  <c:v>417.83</c:v>
                </c:pt>
                <c:pt idx="1092">
                  <c:v>422</c:v>
                </c:pt>
                <c:pt idx="1093">
                  <c:v>429.83</c:v>
                </c:pt>
                <c:pt idx="1094">
                  <c:v>429.7</c:v>
                </c:pt>
                <c:pt idx="1095">
                  <c:v>425.24</c:v>
                </c:pt>
                <c:pt idx="1096">
                  <c:v>425.61</c:v>
                </c:pt>
                <c:pt idx="1097">
                  <c:v>424.44</c:v>
                </c:pt>
                <c:pt idx="1098">
                  <c:v>420.96</c:v>
                </c:pt>
                <c:pt idx="1099">
                  <c:v>423.95</c:v>
                </c:pt>
                <c:pt idx="1100">
                  <c:v>420.11</c:v>
                </c:pt>
                <c:pt idx="1101">
                  <c:v>419.73</c:v>
                </c:pt>
                <c:pt idx="1102">
                  <c:v>424.99</c:v>
                </c:pt>
                <c:pt idx="1103">
                  <c:v>420.01</c:v>
                </c:pt>
                <c:pt idx="1104">
                  <c:v>425.17</c:v>
                </c:pt>
                <c:pt idx="1105">
                  <c:v>426.44</c:v>
                </c:pt>
                <c:pt idx="1106">
                  <c:v>422.19</c:v>
                </c:pt>
                <c:pt idx="1107">
                  <c:v>425.82</c:v>
                </c:pt>
                <c:pt idx="1108">
                  <c:v>424.05</c:v>
                </c:pt>
                <c:pt idx="1109">
                  <c:v>426.6</c:v>
                </c:pt>
                <c:pt idx="1110">
                  <c:v>414.57</c:v>
                </c:pt>
                <c:pt idx="1111">
                  <c:v>417.25</c:v>
                </c:pt>
                <c:pt idx="1112">
                  <c:v>410.63</c:v>
                </c:pt>
                <c:pt idx="1113">
                  <c:v>404.03</c:v>
                </c:pt>
                <c:pt idx="1114">
                  <c:v>400.08</c:v>
                </c:pt>
                <c:pt idx="1115">
                  <c:v>404.24</c:v>
                </c:pt>
                <c:pt idx="1116">
                  <c:v>409.56</c:v>
                </c:pt>
                <c:pt idx="1117">
                  <c:v>394.03</c:v>
                </c:pt>
                <c:pt idx="1118">
                  <c:v>412.17</c:v>
                </c:pt>
                <c:pt idx="1119">
                  <c:v>405.25</c:v>
                </c:pt>
                <c:pt idx="1120">
                  <c:v>401.49</c:v>
                </c:pt>
                <c:pt idx="1121">
                  <c:v>392.61</c:v>
                </c:pt>
                <c:pt idx="1122">
                  <c:v>397.66</c:v>
                </c:pt>
                <c:pt idx="1123">
                  <c:v>402.28</c:v>
                </c:pt>
                <c:pt idx="1124">
                  <c:v>408.76</c:v>
                </c:pt>
                <c:pt idx="1125">
                  <c:v>414.66</c:v>
                </c:pt>
                <c:pt idx="1126">
                  <c:v>408.17</c:v>
                </c:pt>
                <c:pt idx="1127">
                  <c:v>410.57</c:v>
                </c:pt>
                <c:pt idx="1128">
                  <c:v>412.94</c:v>
                </c:pt>
                <c:pt idx="1129">
                  <c:v>418.01</c:v>
                </c:pt>
                <c:pt idx="1130">
                  <c:v>412.02</c:v>
                </c:pt>
                <c:pt idx="1131">
                  <c:v>417.9</c:v>
                </c:pt>
                <c:pt idx="1132">
                  <c:v>421.8</c:v>
                </c:pt>
                <c:pt idx="1133">
                  <c:v>422.54</c:v>
                </c:pt>
                <c:pt idx="1134">
                  <c:v>420.21</c:v>
                </c:pt>
                <c:pt idx="1135">
                  <c:v>426.83</c:v>
                </c:pt>
                <c:pt idx="1136">
                  <c:v>430.09</c:v>
                </c:pt>
                <c:pt idx="1137">
                  <c:v>432.97</c:v>
                </c:pt>
                <c:pt idx="1138">
                  <c:v>427.19</c:v>
                </c:pt>
                <c:pt idx="1139">
                  <c:v>429.63</c:v>
                </c:pt>
                <c:pt idx="1140">
                  <c:v>425.69</c:v>
                </c:pt>
                <c:pt idx="1141">
                  <c:v>424.3</c:v>
                </c:pt>
                <c:pt idx="1142">
                  <c:v>416.75</c:v>
                </c:pt>
                <c:pt idx="1143">
                  <c:v>415.53</c:v>
                </c:pt>
                <c:pt idx="1144">
                  <c:v>412.43</c:v>
                </c:pt>
                <c:pt idx="1145">
                  <c:v>417.81</c:v>
                </c:pt>
                <c:pt idx="1146">
                  <c:v>424.01</c:v>
                </c:pt>
                <c:pt idx="1147">
                  <c:v>426.2</c:v>
                </c:pt>
                <c:pt idx="1148">
                  <c:v>424.7</c:v>
                </c:pt>
                <c:pt idx="1149">
                  <c:v>425.48</c:v>
                </c:pt>
                <c:pt idx="1150">
                  <c:v>435.32</c:v>
                </c:pt>
                <c:pt idx="1151">
                  <c:v>440.85</c:v>
                </c:pt>
                <c:pt idx="1152">
                  <c:v>438.28</c:v>
                </c:pt>
                <c:pt idx="1153">
                  <c:v>442.59</c:v>
                </c:pt>
                <c:pt idx="1154">
                  <c:v>449.71</c:v>
                </c:pt>
                <c:pt idx="1155">
                  <c:v>446.3</c:v>
                </c:pt>
                <c:pt idx="1156">
                  <c:v>447.38</c:v>
                </c:pt>
                <c:pt idx="1157">
                  <c:v>449.8</c:v>
                </c:pt>
                <c:pt idx="1158">
                  <c:v>448.25</c:v>
                </c:pt>
                <c:pt idx="1159">
                  <c:v>449</c:v>
                </c:pt>
                <c:pt idx="1160">
                  <c:v>452.18</c:v>
                </c:pt>
                <c:pt idx="1161">
                  <c:v>453.07</c:v>
                </c:pt>
                <c:pt idx="1162">
                  <c:v>448.66</c:v>
                </c:pt>
                <c:pt idx="1163">
                  <c:v>453.2</c:v>
                </c:pt>
                <c:pt idx="1164">
                  <c:v>458.19</c:v>
                </c:pt>
                <c:pt idx="1165">
                  <c:v>459.61</c:v>
                </c:pt>
                <c:pt idx="1166">
                  <c:v>466.55</c:v>
                </c:pt>
                <c:pt idx="1167">
                  <c:v>467</c:v>
                </c:pt>
                <c:pt idx="1168">
                  <c:v>461.22</c:v>
                </c:pt>
                <c:pt idx="1169">
                  <c:v>462.98</c:v>
                </c:pt>
                <c:pt idx="1170">
                  <c:v>454.33</c:v>
                </c:pt>
                <c:pt idx="1171">
                  <c:v>453.3</c:v>
                </c:pt>
                <c:pt idx="1172">
                  <c:v>454.22</c:v>
                </c:pt>
                <c:pt idx="1173">
                  <c:v>442.59</c:v>
                </c:pt>
                <c:pt idx="1174">
                  <c:v>444.34</c:v>
                </c:pt>
                <c:pt idx="1175">
                  <c:v>433.1</c:v>
                </c:pt>
                <c:pt idx="1176">
                  <c:v>441.79</c:v>
                </c:pt>
                <c:pt idx="1177">
                  <c:v>443.9</c:v>
                </c:pt>
                <c:pt idx="1178">
                  <c:v>440.45</c:v>
                </c:pt>
                <c:pt idx="1179">
                  <c:v>428.8</c:v>
                </c:pt>
                <c:pt idx="1180">
                  <c:v>418.2</c:v>
                </c:pt>
                <c:pt idx="1181">
                  <c:v>431.58</c:v>
                </c:pt>
                <c:pt idx="1182">
                  <c:v>427.72</c:v>
                </c:pt>
                <c:pt idx="1183">
                  <c:v>420.5</c:v>
                </c:pt>
                <c:pt idx="1184">
                  <c:v>420.79</c:v>
                </c:pt>
                <c:pt idx="1185">
                  <c:v>412.49</c:v>
                </c:pt>
                <c:pt idx="1186">
                  <c:v>389.17</c:v>
                </c:pt>
                <c:pt idx="1187">
                  <c:v>400</c:v>
                </c:pt>
                <c:pt idx="1188">
                  <c:v>408.64</c:v>
                </c:pt>
                <c:pt idx="1189">
                  <c:v>402.44</c:v>
                </c:pt>
                <c:pt idx="1190">
                  <c:v>404.03</c:v>
                </c:pt>
                <c:pt idx="1191">
                  <c:v>407.06</c:v>
                </c:pt>
                <c:pt idx="1192">
                  <c:v>409.59</c:v>
                </c:pt>
                <c:pt idx="1193">
                  <c:v>414.8</c:v>
                </c:pt>
                <c:pt idx="1194">
                  <c:v>419.8</c:v>
                </c:pt>
                <c:pt idx="1195">
                  <c:v>420.6</c:v>
                </c:pt>
                <c:pt idx="1196">
                  <c:v>418.96</c:v>
                </c:pt>
                <c:pt idx="1197">
                  <c:v>421.7</c:v>
                </c:pt>
                <c:pt idx="1198">
                  <c:v>424.08</c:v>
                </c:pt>
                <c:pt idx="1199">
                  <c:v>424.36</c:v>
                </c:pt>
                <c:pt idx="1200">
                  <c:v>416.98</c:v>
                </c:pt>
                <c:pt idx="1201">
                  <c:v>416.37</c:v>
                </c:pt>
                <c:pt idx="1202">
                  <c:v>412.86</c:v>
                </c:pt>
                <c:pt idx="1203">
                  <c:v>414.88</c:v>
                </c:pt>
                <c:pt idx="1204">
                  <c:v>414.94</c:v>
                </c:pt>
                <c:pt idx="1205">
                  <c:v>415.6</c:v>
                </c:pt>
                <c:pt idx="1206">
                  <c:v>417.91</c:v>
                </c:pt>
                <c:pt idx="1207">
                  <c:v>405.91</c:v>
                </c:pt>
                <c:pt idx="1208">
                  <c:v>407.62</c:v>
                </c:pt>
                <c:pt idx="1209">
                  <c:v>409.06</c:v>
                </c:pt>
                <c:pt idx="1210">
                  <c:v>407.24</c:v>
                </c:pt>
                <c:pt idx="1211">
                  <c:v>408.2</c:v>
                </c:pt>
                <c:pt idx="1212">
                  <c:v>415.5</c:v>
                </c:pt>
                <c:pt idx="1213">
                  <c:v>423.31</c:v>
                </c:pt>
                <c:pt idx="1214">
                  <c:v>425.83</c:v>
                </c:pt>
                <c:pt idx="1215">
                  <c:v>430.6</c:v>
                </c:pt>
                <c:pt idx="1216">
                  <c:v>440.23</c:v>
                </c:pt>
                <c:pt idx="1217">
                  <c:v>435</c:v>
                </c:pt>
                <c:pt idx="1218">
                  <c:v>441.23</c:v>
                </c:pt>
                <c:pt idx="1219">
                  <c:v>437.22</c:v>
                </c:pt>
                <c:pt idx="1220">
                  <c:v>434.28</c:v>
                </c:pt>
                <c:pt idx="1221">
                  <c:v>433</c:v>
                </c:pt>
                <c:pt idx="1222">
                  <c:v>429.83</c:v>
                </c:pt>
                <c:pt idx="1223">
                  <c:v>435.09</c:v>
                </c:pt>
                <c:pt idx="1224">
                  <c:v>431.52</c:v>
                </c:pt>
                <c:pt idx="1225">
                  <c:v>428.21</c:v>
                </c:pt>
                <c:pt idx="1226">
                  <c:v>428.45</c:v>
                </c:pt>
                <c:pt idx="1227">
                  <c:v>422.58</c:v>
                </c:pt>
                <c:pt idx="1228">
                  <c:v>417.63</c:v>
                </c:pt>
                <c:pt idx="1229">
                  <c:v>418.24</c:v>
                </c:pt>
                <c:pt idx="1230">
                  <c:v>416</c:v>
                </c:pt>
                <c:pt idx="1231">
                  <c:v>410.9</c:v>
                </c:pt>
                <c:pt idx="1232">
                  <c:v>415.86</c:v>
                </c:pt>
                <c:pt idx="1233">
                  <c:v>415.23</c:v>
                </c:pt>
                <c:pt idx="1234">
                  <c:v>416.14</c:v>
                </c:pt>
                <c:pt idx="1235">
                  <c:v>417.77</c:v>
                </c:pt>
                <c:pt idx="1236">
                  <c:v>422.18</c:v>
                </c:pt>
                <c:pt idx="1237">
                  <c:v>415.17</c:v>
                </c:pt>
                <c:pt idx="1238">
                  <c:v>422.36</c:v>
                </c:pt>
                <c:pt idx="1239">
                  <c:v>417.14</c:v>
                </c:pt>
                <c:pt idx="1240">
                  <c:v>416.12</c:v>
                </c:pt>
                <c:pt idx="1241">
                  <c:v>418.49</c:v>
                </c:pt>
                <c:pt idx="1242">
                  <c:v>430.86</c:v>
                </c:pt>
                <c:pt idx="1243">
                  <c:v>425.33</c:v>
                </c:pt>
                <c:pt idx="1244">
                  <c:v>426.76</c:v>
                </c:pt>
                <c:pt idx="1245">
                  <c:v>431.66</c:v>
                </c:pt>
                <c:pt idx="1246">
                  <c:v>428</c:v>
                </c:pt>
                <c:pt idx="1247">
                  <c:v>437.44</c:v>
                </c:pt>
                <c:pt idx="1248">
                  <c:v>415.36</c:v>
                </c:pt>
                <c:pt idx="1249">
                  <c:v>409.01</c:v>
                </c:pt>
                <c:pt idx="1250">
                  <c:v>409.8</c:v>
                </c:pt>
                <c:pt idx="1251">
                  <c:v>408.37</c:v>
                </c:pt>
                <c:pt idx="1252">
                  <c:v>412.42</c:v>
                </c:pt>
                <c:pt idx="1253">
                  <c:v>421.28</c:v>
                </c:pt>
                <c:pt idx="1254">
                  <c:v>425.32</c:v>
                </c:pt>
                <c:pt idx="1255">
                  <c:v>422.52</c:v>
                </c:pt>
                <c:pt idx="1256">
                  <c:v>418.25</c:v>
                </c:pt>
                <c:pt idx="1257">
                  <c:v>421.64</c:v>
                </c:pt>
              </c:numCache>
            </c:numRef>
          </c:val>
          <c:smooth val="0"/>
          <c:extLst>
            <c:ext xmlns:c16="http://schemas.microsoft.com/office/drawing/2014/chart" uri="{C3380CC4-5D6E-409C-BE32-E72D297353CC}">
              <c16:uniqueId val="{00000004-2BCB-4A5E-853C-D7BFF94B9E58}"/>
            </c:ext>
          </c:extLst>
        </c:ser>
        <c:dLbls>
          <c:showLegendKey val="0"/>
          <c:showVal val="0"/>
          <c:showCatName val="0"/>
          <c:showSerName val="0"/>
          <c:showPercent val="0"/>
          <c:showBubbleSize val="0"/>
        </c:dLbls>
        <c:smooth val="0"/>
        <c:axId val="1074857551"/>
        <c:axId val="1074857967"/>
      </c:lineChart>
      <c:dateAx>
        <c:axId val="1074857551"/>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57967"/>
        <c:crosses val="autoZero"/>
        <c:auto val="1"/>
        <c:lblOffset val="100"/>
        <c:baseTimeUnit val="days"/>
      </c:dateAx>
      <c:valAx>
        <c:axId val="1074857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857551"/>
        <c:crosses val="autoZero"/>
        <c:crossBetween val="between"/>
      </c:valAx>
      <c:spPr>
        <a:noFill/>
        <a:ln>
          <a:noFill/>
        </a:ln>
        <a:effectLst/>
      </c:spPr>
    </c:plotArea>
    <c:legend>
      <c:legendPos val="b"/>
      <c:layout>
        <c:manualLayout>
          <c:xMode val="edge"/>
          <c:yMode val="edge"/>
          <c:x val="0.20625756877282575"/>
          <c:y val="0.91149922819814622"/>
          <c:w val="0.5874848624543485"/>
          <c:h val="8.85007718018538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200" b="0" i="0" baseline="0">
                <a:effectLst/>
                <a:latin typeface="Arial" panose="020B0604020202020204" pitchFamily="34" charset="0"/>
                <a:cs typeface="Arial" panose="020B0604020202020204" pitchFamily="34" charset="0"/>
              </a:rPr>
              <a:t>Biểu đồ </a:t>
            </a:r>
            <a:r>
              <a:rPr lang="vi-VN" sz="1200" b="0" i="0" baseline="0">
                <a:effectLst/>
                <a:latin typeface="Arial" panose="020B0604020202020204" pitchFamily="34" charset="0"/>
                <a:cs typeface="Arial" panose="020B0604020202020204" pitchFamily="34" charset="0"/>
              </a:rPr>
              <a:t>khối lượng giao dịch</a:t>
            </a:r>
            <a:r>
              <a:rPr lang="en-US" sz="1200" b="0" i="0" baseline="0">
                <a:effectLst/>
                <a:latin typeface="Arial" panose="020B0604020202020204" pitchFamily="34" charset="0"/>
                <a:cs typeface="Arial" panose="020B0604020202020204" pitchFamily="34" charset="0"/>
              </a:rPr>
              <a:t> </a:t>
            </a:r>
            <a:r>
              <a:rPr lang="vi-VN" sz="1200" b="0" i="0" baseline="0">
                <a:effectLst/>
                <a:latin typeface="Arial" panose="020B0604020202020204" pitchFamily="34" charset="0"/>
                <a:cs typeface="Arial" panose="020B0604020202020204" pitchFamily="34" charset="0"/>
              </a:rPr>
              <a:t>SONY</a:t>
            </a:r>
            <a:r>
              <a:rPr lang="en-US" sz="1200" b="0" i="0" baseline="0">
                <a:effectLst/>
                <a:latin typeface="Arial" panose="020B0604020202020204" pitchFamily="34" charset="0"/>
                <a:cs typeface="Arial" panose="020B0604020202020204" pitchFamily="34" charset="0"/>
              </a:rPr>
              <a:t> theo thời gian</a:t>
            </a:r>
            <a:endParaRPr lang="en-US" sz="1050">
              <a:effectLst/>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areaChart>
        <c:grouping val="stacked"/>
        <c:varyColors val="0"/>
        <c:ser>
          <c:idx val="0"/>
          <c:order val="0"/>
          <c:tx>
            <c:strRef>
              <c:f>SONY!$G$1</c:f>
              <c:strCache>
                <c:ptCount val="1"/>
                <c:pt idx="0">
                  <c:v>Volume</c:v>
                </c:pt>
              </c:strCache>
            </c:strRef>
          </c:tx>
          <c:spPr>
            <a:solidFill>
              <a:schemeClr val="tx2">
                <a:lumMod val="50000"/>
                <a:lumOff val="50000"/>
              </a:schemeClr>
            </a:solidFill>
            <a:ln>
              <a:noFill/>
            </a:ln>
            <a:effectLst/>
          </c:spPr>
          <c:cat>
            <c:numRef>
              <c:f>SONY!$A$2:$A$1259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SONY!$G$2:$G$1259</c:f>
              <c:numCache>
                <c:formatCode>General</c:formatCode>
                <c:ptCount val="1258"/>
                <c:pt idx="0">
                  <c:v>2120500</c:v>
                </c:pt>
                <c:pt idx="1">
                  <c:v>1626000</c:v>
                </c:pt>
                <c:pt idx="2">
                  <c:v>4135500</c:v>
                </c:pt>
                <c:pt idx="3">
                  <c:v>7562500</c:v>
                </c:pt>
                <c:pt idx="4">
                  <c:v>4262500</c:v>
                </c:pt>
                <c:pt idx="5">
                  <c:v>5748500</c:v>
                </c:pt>
                <c:pt idx="6">
                  <c:v>3036000</c:v>
                </c:pt>
                <c:pt idx="7">
                  <c:v>4397000</c:v>
                </c:pt>
                <c:pt idx="8">
                  <c:v>11108500</c:v>
                </c:pt>
                <c:pt idx="9">
                  <c:v>7827000</c:v>
                </c:pt>
                <c:pt idx="10">
                  <c:v>4764000</c:v>
                </c:pt>
                <c:pt idx="11">
                  <c:v>7577000</c:v>
                </c:pt>
                <c:pt idx="12">
                  <c:v>8240500</c:v>
                </c:pt>
                <c:pt idx="13">
                  <c:v>5619000</c:v>
                </c:pt>
                <c:pt idx="14">
                  <c:v>5782000</c:v>
                </c:pt>
                <c:pt idx="15">
                  <c:v>4999000</c:v>
                </c:pt>
                <c:pt idx="16">
                  <c:v>6616000</c:v>
                </c:pt>
                <c:pt idx="17">
                  <c:v>4364500</c:v>
                </c:pt>
                <c:pt idx="18">
                  <c:v>6875500</c:v>
                </c:pt>
                <c:pt idx="19">
                  <c:v>5761500</c:v>
                </c:pt>
                <c:pt idx="20">
                  <c:v>5096000</c:v>
                </c:pt>
                <c:pt idx="21">
                  <c:v>5547000</c:v>
                </c:pt>
                <c:pt idx="22">
                  <c:v>3738000</c:v>
                </c:pt>
                <c:pt idx="23">
                  <c:v>2788500</c:v>
                </c:pt>
                <c:pt idx="24">
                  <c:v>3338000</c:v>
                </c:pt>
                <c:pt idx="25">
                  <c:v>7972000</c:v>
                </c:pt>
                <c:pt idx="26">
                  <c:v>3007000</c:v>
                </c:pt>
                <c:pt idx="27">
                  <c:v>1322500</c:v>
                </c:pt>
                <c:pt idx="28">
                  <c:v>2590000</c:v>
                </c:pt>
                <c:pt idx="29">
                  <c:v>1755500</c:v>
                </c:pt>
                <c:pt idx="30">
                  <c:v>4969500</c:v>
                </c:pt>
                <c:pt idx="31">
                  <c:v>2748500</c:v>
                </c:pt>
                <c:pt idx="32">
                  <c:v>4282500</c:v>
                </c:pt>
                <c:pt idx="33">
                  <c:v>2593000</c:v>
                </c:pt>
                <c:pt idx="34">
                  <c:v>3777500</c:v>
                </c:pt>
                <c:pt idx="35">
                  <c:v>6581000</c:v>
                </c:pt>
                <c:pt idx="36">
                  <c:v>8201000</c:v>
                </c:pt>
                <c:pt idx="37">
                  <c:v>11886500</c:v>
                </c:pt>
                <c:pt idx="38">
                  <c:v>5602500</c:v>
                </c:pt>
                <c:pt idx="39">
                  <c:v>6361500</c:v>
                </c:pt>
                <c:pt idx="40">
                  <c:v>9704000</c:v>
                </c:pt>
                <c:pt idx="41">
                  <c:v>5429500</c:v>
                </c:pt>
                <c:pt idx="42">
                  <c:v>5794500</c:v>
                </c:pt>
                <c:pt idx="43">
                  <c:v>3902500</c:v>
                </c:pt>
                <c:pt idx="44">
                  <c:v>4836000</c:v>
                </c:pt>
                <c:pt idx="45">
                  <c:v>3804000</c:v>
                </c:pt>
                <c:pt idx="46">
                  <c:v>2898500</c:v>
                </c:pt>
                <c:pt idx="47">
                  <c:v>3391500</c:v>
                </c:pt>
                <c:pt idx="48">
                  <c:v>6336500</c:v>
                </c:pt>
                <c:pt idx="49">
                  <c:v>4063000</c:v>
                </c:pt>
                <c:pt idx="50">
                  <c:v>3065000</c:v>
                </c:pt>
                <c:pt idx="51">
                  <c:v>4354500</c:v>
                </c:pt>
                <c:pt idx="52">
                  <c:v>4787000</c:v>
                </c:pt>
                <c:pt idx="53">
                  <c:v>9055500</c:v>
                </c:pt>
                <c:pt idx="54">
                  <c:v>7893500</c:v>
                </c:pt>
                <c:pt idx="55">
                  <c:v>8995000</c:v>
                </c:pt>
                <c:pt idx="56">
                  <c:v>3313000</c:v>
                </c:pt>
                <c:pt idx="57">
                  <c:v>7312000</c:v>
                </c:pt>
                <c:pt idx="58">
                  <c:v>4646500</c:v>
                </c:pt>
                <c:pt idx="59">
                  <c:v>4260000</c:v>
                </c:pt>
                <c:pt idx="60">
                  <c:v>2939500</c:v>
                </c:pt>
                <c:pt idx="61">
                  <c:v>4551500</c:v>
                </c:pt>
                <c:pt idx="62">
                  <c:v>7426000</c:v>
                </c:pt>
                <c:pt idx="63">
                  <c:v>11728500</c:v>
                </c:pt>
                <c:pt idx="64">
                  <c:v>6174500</c:v>
                </c:pt>
                <c:pt idx="65">
                  <c:v>6630500</c:v>
                </c:pt>
                <c:pt idx="66">
                  <c:v>4534500</c:v>
                </c:pt>
                <c:pt idx="67">
                  <c:v>7069000</c:v>
                </c:pt>
                <c:pt idx="68">
                  <c:v>11132000</c:v>
                </c:pt>
                <c:pt idx="69">
                  <c:v>7767000</c:v>
                </c:pt>
                <c:pt idx="70">
                  <c:v>10030000</c:v>
                </c:pt>
                <c:pt idx="71">
                  <c:v>13613000</c:v>
                </c:pt>
                <c:pt idx="72">
                  <c:v>10589500</c:v>
                </c:pt>
                <c:pt idx="73">
                  <c:v>8572500</c:v>
                </c:pt>
                <c:pt idx="74">
                  <c:v>6119000</c:v>
                </c:pt>
                <c:pt idx="75">
                  <c:v>6299500</c:v>
                </c:pt>
                <c:pt idx="76">
                  <c:v>5828000</c:v>
                </c:pt>
                <c:pt idx="77">
                  <c:v>6874000</c:v>
                </c:pt>
                <c:pt idx="78">
                  <c:v>15586500</c:v>
                </c:pt>
                <c:pt idx="79">
                  <c:v>6749000</c:v>
                </c:pt>
                <c:pt idx="80">
                  <c:v>10360500</c:v>
                </c:pt>
                <c:pt idx="81">
                  <c:v>10061500</c:v>
                </c:pt>
                <c:pt idx="82">
                  <c:v>7294500</c:v>
                </c:pt>
                <c:pt idx="83">
                  <c:v>8512000</c:v>
                </c:pt>
                <c:pt idx="84">
                  <c:v>18132500</c:v>
                </c:pt>
                <c:pt idx="85">
                  <c:v>11914500</c:v>
                </c:pt>
                <c:pt idx="86">
                  <c:v>8065000</c:v>
                </c:pt>
                <c:pt idx="87">
                  <c:v>7963000</c:v>
                </c:pt>
                <c:pt idx="88">
                  <c:v>11409500</c:v>
                </c:pt>
                <c:pt idx="89">
                  <c:v>6125000</c:v>
                </c:pt>
                <c:pt idx="90">
                  <c:v>7327000</c:v>
                </c:pt>
                <c:pt idx="91">
                  <c:v>9717000</c:v>
                </c:pt>
                <c:pt idx="92">
                  <c:v>6076000</c:v>
                </c:pt>
                <c:pt idx="93">
                  <c:v>5289500</c:v>
                </c:pt>
                <c:pt idx="94">
                  <c:v>5554500</c:v>
                </c:pt>
                <c:pt idx="95">
                  <c:v>5539500</c:v>
                </c:pt>
                <c:pt idx="96">
                  <c:v>3339000</c:v>
                </c:pt>
                <c:pt idx="97">
                  <c:v>5984000</c:v>
                </c:pt>
                <c:pt idx="98">
                  <c:v>6735500</c:v>
                </c:pt>
                <c:pt idx="99">
                  <c:v>5563000</c:v>
                </c:pt>
                <c:pt idx="100">
                  <c:v>5696500</c:v>
                </c:pt>
                <c:pt idx="101">
                  <c:v>7758500</c:v>
                </c:pt>
                <c:pt idx="102">
                  <c:v>8812500</c:v>
                </c:pt>
                <c:pt idx="103">
                  <c:v>11036500</c:v>
                </c:pt>
                <c:pt idx="104">
                  <c:v>13701000</c:v>
                </c:pt>
                <c:pt idx="105">
                  <c:v>15911500</c:v>
                </c:pt>
                <c:pt idx="106">
                  <c:v>12184500</c:v>
                </c:pt>
                <c:pt idx="107">
                  <c:v>11018500</c:v>
                </c:pt>
                <c:pt idx="108">
                  <c:v>4186500</c:v>
                </c:pt>
                <c:pt idx="109">
                  <c:v>4927500</c:v>
                </c:pt>
                <c:pt idx="110">
                  <c:v>5790500</c:v>
                </c:pt>
                <c:pt idx="111">
                  <c:v>6166500</c:v>
                </c:pt>
                <c:pt idx="112">
                  <c:v>4860500</c:v>
                </c:pt>
                <c:pt idx="113">
                  <c:v>5968000</c:v>
                </c:pt>
                <c:pt idx="114">
                  <c:v>5544500</c:v>
                </c:pt>
                <c:pt idx="115">
                  <c:v>3126000</c:v>
                </c:pt>
                <c:pt idx="116">
                  <c:v>3840500</c:v>
                </c:pt>
                <c:pt idx="117">
                  <c:v>4786000</c:v>
                </c:pt>
                <c:pt idx="118">
                  <c:v>4568000</c:v>
                </c:pt>
                <c:pt idx="119">
                  <c:v>4502000</c:v>
                </c:pt>
                <c:pt idx="120">
                  <c:v>4788500</c:v>
                </c:pt>
                <c:pt idx="121">
                  <c:v>4584000</c:v>
                </c:pt>
                <c:pt idx="122">
                  <c:v>5701000</c:v>
                </c:pt>
                <c:pt idx="123">
                  <c:v>12719000</c:v>
                </c:pt>
                <c:pt idx="124">
                  <c:v>6649500</c:v>
                </c:pt>
                <c:pt idx="125">
                  <c:v>6206000</c:v>
                </c:pt>
                <c:pt idx="126">
                  <c:v>9884500</c:v>
                </c:pt>
                <c:pt idx="127">
                  <c:v>10592000</c:v>
                </c:pt>
                <c:pt idx="128">
                  <c:v>10732500</c:v>
                </c:pt>
                <c:pt idx="129">
                  <c:v>6073000</c:v>
                </c:pt>
                <c:pt idx="130">
                  <c:v>4243500</c:v>
                </c:pt>
                <c:pt idx="131">
                  <c:v>7175500</c:v>
                </c:pt>
                <c:pt idx="132">
                  <c:v>7623000</c:v>
                </c:pt>
                <c:pt idx="133">
                  <c:v>8034500</c:v>
                </c:pt>
                <c:pt idx="134">
                  <c:v>5884000</c:v>
                </c:pt>
                <c:pt idx="135">
                  <c:v>7118000</c:v>
                </c:pt>
                <c:pt idx="136">
                  <c:v>7103000</c:v>
                </c:pt>
                <c:pt idx="137">
                  <c:v>13616000</c:v>
                </c:pt>
                <c:pt idx="138">
                  <c:v>5837000</c:v>
                </c:pt>
                <c:pt idx="139">
                  <c:v>6372500</c:v>
                </c:pt>
                <c:pt idx="140">
                  <c:v>6963000</c:v>
                </c:pt>
                <c:pt idx="141">
                  <c:v>4933500</c:v>
                </c:pt>
                <c:pt idx="142">
                  <c:v>9316500</c:v>
                </c:pt>
                <c:pt idx="143">
                  <c:v>13922000</c:v>
                </c:pt>
                <c:pt idx="144">
                  <c:v>11803500</c:v>
                </c:pt>
                <c:pt idx="145">
                  <c:v>8200500</c:v>
                </c:pt>
                <c:pt idx="146">
                  <c:v>5146000</c:v>
                </c:pt>
                <c:pt idx="147">
                  <c:v>6876500</c:v>
                </c:pt>
                <c:pt idx="148">
                  <c:v>4600000</c:v>
                </c:pt>
                <c:pt idx="149">
                  <c:v>7569500</c:v>
                </c:pt>
                <c:pt idx="150">
                  <c:v>3029500</c:v>
                </c:pt>
                <c:pt idx="151">
                  <c:v>5948500</c:v>
                </c:pt>
                <c:pt idx="152">
                  <c:v>3232500</c:v>
                </c:pt>
                <c:pt idx="153">
                  <c:v>3411500</c:v>
                </c:pt>
                <c:pt idx="154">
                  <c:v>4766500</c:v>
                </c:pt>
                <c:pt idx="155">
                  <c:v>4860500</c:v>
                </c:pt>
                <c:pt idx="156">
                  <c:v>3683500</c:v>
                </c:pt>
                <c:pt idx="157">
                  <c:v>7748500</c:v>
                </c:pt>
                <c:pt idx="158">
                  <c:v>5435000</c:v>
                </c:pt>
                <c:pt idx="159">
                  <c:v>6987500</c:v>
                </c:pt>
                <c:pt idx="160">
                  <c:v>4540000</c:v>
                </c:pt>
                <c:pt idx="161">
                  <c:v>2667500</c:v>
                </c:pt>
                <c:pt idx="162">
                  <c:v>4748000</c:v>
                </c:pt>
                <c:pt idx="163">
                  <c:v>8334500</c:v>
                </c:pt>
                <c:pt idx="164">
                  <c:v>9073000</c:v>
                </c:pt>
                <c:pt idx="165">
                  <c:v>3788000</c:v>
                </c:pt>
                <c:pt idx="166">
                  <c:v>9926000</c:v>
                </c:pt>
                <c:pt idx="167">
                  <c:v>4677000</c:v>
                </c:pt>
                <c:pt idx="168">
                  <c:v>5458500</c:v>
                </c:pt>
                <c:pt idx="169">
                  <c:v>4375000</c:v>
                </c:pt>
                <c:pt idx="170">
                  <c:v>3491000</c:v>
                </c:pt>
                <c:pt idx="171">
                  <c:v>2085000</c:v>
                </c:pt>
                <c:pt idx="172">
                  <c:v>3040500</c:v>
                </c:pt>
                <c:pt idx="173">
                  <c:v>2677500</c:v>
                </c:pt>
                <c:pt idx="174">
                  <c:v>4556000</c:v>
                </c:pt>
                <c:pt idx="175">
                  <c:v>2396000</c:v>
                </c:pt>
                <c:pt idx="176">
                  <c:v>2652000</c:v>
                </c:pt>
                <c:pt idx="177">
                  <c:v>3121500</c:v>
                </c:pt>
                <c:pt idx="178">
                  <c:v>5564500</c:v>
                </c:pt>
                <c:pt idx="179">
                  <c:v>10748500</c:v>
                </c:pt>
                <c:pt idx="180">
                  <c:v>8477500</c:v>
                </c:pt>
                <c:pt idx="181">
                  <c:v>5895500</c:v>
                </c:pt>
                <c:pt idx="182">
                  <c:v>5649000</c:v>
                </c:pt>
                <c:pt idx="183">
                  <c:v>5508000</c:v>
                </c:pt>
                <c:pt idx="184">
                  <c:v>3223000</c:v>
                </c:pt>
                <c:pt idx="185">
                  <c:v>5198000</c:v>
                </c:pt>
                <c:pt idx="186">
                  <c:v>6168000</c:v>
                </c:pt>
                <c:pt idx="187">
                  <c:v>8971000</c:v>
                </c:pt>
                <c:pt idx="188">
                  <c:v>7097000</c:v>
                </c:pt>
                <c:pt idx="189">
                  <c:v>6187000</c:v>
                </c:pt>
                <c:pt idx="190">
                  <c:v>3991000</c:v>
                </c:pt>
                <c:pt idx="191">
                  <c:v>6771500</c:v>
                </c:pt>
                <c:pt idx="192">
                  <c:v>6123500</c:v>
                </c:pt>
                <c:pt idx="193">
                  <c:v>6685000</c:v>
                </c:pt>
                <c:pt idx="194">
                  <c:v>4242500</c:v>
                </c:pt>
                <c:pt idx="195">
                  <c:v>3180000</c:v>
                </c:pt>
                <c:pt idx="196">
                  <c:v>4503000</c:v>
                </c:pt>
                <c:pt idx="197">
                  <c:v>5164000</c:v>
                </c:pt>
                <c:pt idx="198">
                  <c:v>5050000</c:v>
                </c:pt>
                <c:pt idx="199">
                  <c:v>3886000</c:v>
                </c:pt>
                <c:pt idx="200">
                  <c:v>5309500</c:v>
                </c:pt>
                <c:pt idx="201">
                  <c:v>4444500</c:v>
                </c:pt>
                <c:pt idx="202">
                  <c:v>5346500</c:v>
                </c:pt>
                <c:pt idx="203">
                  <c:v>6207500</c:v>
                </c:pt>
                <c:pt idx="204">
                  <c:v>6311500</c:v>
                </c:pt>
                <c:pt idx="205">
                  <c:v>4441500</c:v>
                </c:pt>
                <c:pt idx="206">
                  <c:v>4898500</c:v>
                </c:pt>
                <c:pt idx="207">
                  <c:v>4130500</c:v>
                </c:pt>
                <c:pt idx="208">
                  <c:v>3381000</c:v>
                </c:pt>
                <c:pt idx="209">
                  <c:v>6918000</c:v>
                </c:pt>
                <c:pt idx="210">
                  <c:v>8946000</c:v>
                </c:pt>
                <c:pt idx="211">
                  <c:v>7307500</c:v>
                </c:pt>
                <c:pt idx="212">
                  <c:v>6060000</c:v>
                </c:pt>
                <c:pt idx="213">
                  <c:v>3812500</c:v>
                </c:pt>
                <c:pt idx="214">
                  <c:v>3654000</c:v>
                </c:pt>
                <c:pt idx="215">
                  <c:v>4365500</c:v>
                </c:pt>
                <c:pt idx="216">
                  <c:v>4173500</c:v>
                </c:pt>
                <c:pt idx="217">
                  <c:v>3088500</c:v>
                </c:pt>
                <c:pt idx="218">
                  <c:v>3951000</c:v>
                </c:pt>
                <c:pt idx="219">
                  <c:v>2245500</c:v>
                </c:pt>
                <c:pt idx="220">
                  <c:v>3533500</c:v>
                </c:pt>
                <c:pt idx="221">
                  <c:v>3598500</c:v>
                </c:pt>
                <c:pt idx="222">
                  <c:v>6960000</c:v>
                </c:pt>
                <c:pt idx="223">
                  <c:v>4231000</c:v>
                </c:pt>
                <c:pt idx="224">
                  <c:v>4254000</c:v>
                </c:pt>
                <c:pt idx="225">
                  <c:v>6192000</c:v>
                </c:pt>
                <c:pt idx="226">
                  <c:v>3724500</c:v>
                </c:pt>
                <c:pt idx="227">
                  <c:v>3778500</c:v>
                </c:pt>
                <c:pt idx="228">
                  <c:v>3854500</c:v>
                </c:pt>
                <c:pt idx="229">
                  <c:v>4535000</c:v>
                </c:pt>
                <c:pt idx="230">
                  <c:v>4714000</c:v>
                </c:pt>
                <c:pt idx="231">
                  <c:v>5645500</c:v>
                </c:pt>
                <c:pt idx="232">
                  <c:v>5313000</c:v>
                </c:pt>
                <c:pt idx="233">
                  <c:v>4111000</c:v>
                </c:pt>
                <c:pt idx="234">
                  <c:v>6079000</c:v>
                </c:pt>
                <c:pt idx="235">
                  <c:v>4366000</c:v>
                </c:pt>
                <c:pt idx="236">
                  <c:v>3309500</c:v>
                </c:pt>
                <c:pt idx="237">
                  <c:v>3756000</c:v>
                </c:pt>
                <c:pt idx="238">
                  <c:v>4212500</c:v>
                </c:pt>
                <c:pt idx="239">
                  <c:v>7336500</c:v>
                </c:pt>
                <c:pt idx="240">
                  <c:v>13637000</c:v>
                </c:pt>
                <c:pt idx="241">
                  <c:v>9225500</c:v>
                </c:pt>
                <c:pt idx="242">
                  <c:v>7396500</c:v>
                </c:pt>
                <c:pt idx="243">
                  <c:v>10388500</c:v>
                </c:pt>
                <c:pt idx="244">
                  <c:v>5297000</c:v>
                </c:pt>
                <c:pt idx="245">
                  <c:v>5196000</c:v>
                </c:pt>
                <c:pt idx="246">
                  <c:v>9116500</c:v>
                </c:pt>
                <c:pt idx="247">
                  <c:v>6972500</c:v>
                </c:pt>
                <c:pt idx="248">
                  <c:v>9424500</c:v>
                </c:pt>
                <c:pt idx="249">
                  <c:v>6500500</c:v>
                </c:pt>
                <c:pt idx="250">
                  <c:v>6737000</c:v>
                </c:pt>
                <c:pt idx="251">
                  <c:v>6045000</c:v>
                </c:pt>
                <c:pt idx="252">
                  <c:v>5474500</c:v>
                </c:pt>
                <c:pt idx="253">
                  <c:v>5755500</c:v>
                </c:pt>
                <c:pt idx="254">
                  <c:v>8757500</c:v>
                </c:pt>
                <c:pt idx="255">
                  <c:v>3732000</c:v>
                </c:pt>
                <c:pt idx="256">
                  <c:v>4499500</c:v>
                </c:pt>
                <c:pt idx="257">
                  <c:v>3119500</c:v>
                </c:pt>
                <c:pt idx="258">
                  <c:v>3714000</c:v>
                </c:pt>
                <c:pt idx="259">
                  <c:v>6044500</c:v>
                </c:pt>
                <c:pt idx="260">
                  <c:v>8248500</c:v>
                </c:pt>
                <c:pt idx="261">
                  <c:v>3334500</c:v>
                </c:pt>
                <c:pt idx="262">
                  <c:v>4848500</c:v>
                </c:pt>
                <c:pt idx="263">
                  <c:v>6201000</c:v>
                </c:pt>
                <c:pt idx="264">
                  <c:v>5942000</c:v>
                </c:pt>
                <c:pt idx="265">
                  <c:v>3773000</c:v>
                </c:pt>
                <c:pt idx="266">
                  <c:v>2850500</c:v>
                </c:pt>
                <c:pt idx="267">
                  <c:v>4507000</c:v>
                </c:pt>
                <c:pt idx="268">
                  <c:v>3589500</c:v>
                </c:pt>
                <c:pt idx="269">
                  <c:v>9943500</c:v>
                </c:pt>
                <c:pt idx="270">
                  <c:v>3627000</c:v>
                </c:pt>
                <c:pt idx="271">
                  <c:v>4538000</c:v>
                </c:pt>
                <c:pt idx="272">
                  <c:v>4278500</c:v>
                </c:pt>
                <c:pt idx="273">
                  <c:v>4121500</c:v>
                </c:pt>
                <c:pt idx="274">
                  <c:v>4284000</c:v>
                </c:pt>
                <c:pt idx="275">
                  <c:v>5998500</c:v>
                </c:pt>
                <c:pt idx="276">
                  <c:v>6448000</c:v>
                </c:pt>
                <c:pt idx="277">
                  <c:v>4695000</c:v>
                </c:pt>
                <c:pt idx="278">
                  <c:v>3715000</c:v>
                </c:pt>
                <c:pt idx="279">
                  <c:v>3348000</c:v>
                </c:pt>
                <c:pt idx="280">
                  <c:v>1509000</c:v>
                </c:pt>
                <c:pt idx="281">
                  <c:v>4818000</c:v>
                </c:pt>
                <c:pt idx="282">
                  <c:v>4944000</c:v>
                </c:pt>
                <c:pt idx="283">
                  <c:v>3081000</c:v>
                </c:pt>
                <c:pt idx="284">
                  <c:v>3353500</c:v>
                </c:pt>
                <c:pt idx="285">
                  <c:v>5320000</c:v>
                </c:pt>
                <c:pt idx="286">
                  <c:v>5593500</c:v>
                </c:pt>
                <c:pt idx="287">
                  <c:v>4907500</c:v>
                </c:pt>
                <c:pt idx="288">
                  <c:v>3803500</c:v>
                </c:pt>
                <c:pt idx="289">
                  <c:v>7002000</c:v>
                </c:pt>
                <c:pt idx="290">
                  <c:v>5183000</c:v>
                </c:pt>
                <c:pt idx="291">
                  <c:v>5961500</c:v>
                </c:pt>
                <c:pt idx="292">
                  <c:v>3972000</c:v>
                </c:pt>
                <c:pt idx="293">
                  <c:v>4155500</c:v>
                </c:pt>
                <c:pt idx="294">
                  <c:v>5138000</c:v>
                </c:pt>
                <c:pt idx="295">
                  <c:v>3505000</c:v>
                </c:pt>
                <c:pt idx="296">
                  <c:v>4370000</c:v>
                </c:pt>
                <c:pt idx="297">
                  <c:v>3246000</c:v>
                </c:pt>
                <c:pt idx="298">
                  <c:v>3798000</c:v>
                </c:pt>
                <c:pt idx="299">
                  <c:v>7289000</c:v>
                </c:pt>
                <c:pt idx="300">
                  <c:v>3875000</c:v>
                </c:pt>
                <c:pt idx="301">
                  <c:v>5576000</c:v>
                </c:pt>
                <c:pt idx="302">
                  <c:v>7198500</c:v>
                </c:pt>
                <c:pt idx="303">
                  <c:v>4296000</c:v>
                </c:pt>
                <c:pt idx="304">
                  <c:v>7497500</c:v>
                </c:pt>
                <c:pt idx="305">
                  <c:v>6338500</c:v>
                </c:pt>
                <c:pt idx="306">
                  <c:v>15131000</c:v>
                </c:pt>
                <c:pt idx="307">
                  <c:v>6912000</c:v>
                </c:pt>
                <c:pt idx="308">
                  <c:v>10132500</c:v>
                </c:pt>
                <c:pt idx="309">
                  <c:v>5339000</c:v>
                </c:pt>
                <c:pt idx="310">
                  <c:v>5071500</c:v>
                </c:pt>
                <c:pt idx="311">
                  <c:v>3032000</c:v>
                </c:pt>
                <c:pt idx="312">
                  <c:v>2351500</c:v>
                </c:pt>
                <c:pt idx="313">
                  <c:v>2788500</c:v>
                </c:pt>
                <c:pt idx="314">
                  <c:v>4247000</c:v>
                </c:pt>
                <c:pt idx="315">
                  <c:v>2961000</c:v>
                </c:pt>
                <c:pt idx="316">
                  <c:v>2836000</c:v>
                </c:pt>
                <c:pt idx="317">
                  <c:v>9943000</c:v>
                </c:pt>
                <c:pt idx="318">
                  <c:v>5482000</c:v>
                </c:pt>
                <c:pt idx="319">
                  <c:v>5336500</c:v>
                </c:pt>
                <c:pt idx="320">
                  <c:v>7374000</c:v>
                </c:pt>
                <c:pt idx="321">
                  <c:v>6690000</c:v>
                </c:pt>
                <c:pt idx="322">
                  <c:v>5014500</c:v>
                </c:pt>
                <c:pt idx="323">
                  <c:v>4678000</c:v>
                </c:pt>
                <c:pt idx="324">
                  <c:v>5412500</c:v>
                </c:pt>
                <c:pt idx="325">
                  <c:v>5263500</c:v>
                </c:pt>
                <c:pt idx="326">
                  <c:v>8212500</c:v>
                </c:pt>
                <c:pt idx="327">
                  <c:v>5269500</c:v>
                </c:pt>
                <c:pt idx="328">
                  <c:v>6213000</c:v>
                </c:pt>
                <c:pt idx="329">
                  <c:v>6442500</c:v>
                </c:pt>
                <c:pt idx="330">
                  <c:v>5367000</c:v>
                </c:pt>
                <c:pt idx="331">
                  <c:v>4577500</c:v>
                </c:pt>
                <c:pt idx="332">
                  <c:v>4350500</c:v>
                </c:pt>
                <c:pt idx="333">
                  <c:v>4377500</c:v>
                </c:pt>
                <c:pt idx="334">
                  <c:v>4119500</c:v>
                </c:pt>
                <c:pt idx="335">
                  <c:v>3595500</c:v>
                </c:pt>
                <c:pt idx="336">
                  <c:v>4303000</c:v>
                </c:pt>
                <c:pt idx="337">
                  <c:v>3113500</c:v>
                </c:pt>
                <c:pt idx="338">
                  <c:v>10410500</c:v>
                </c:pt>
                <c:pt idx="339">
                  <c:v>3806000</c:v>
                </c:pt>
                <c:pt idx="340">
                  <c:v>6353500</c:v>
                </c:pt>
                <c:pt idx="341">
                  <c:v>4856000</c:v>
                </c:pt>
                <c:pt idx="342">
                  <c:v>4119500</c:v>
                </c:pt>
                <c:pt idx="343">
                  <c:v>4085500</c:v>
                </c:pt>
                <c:pt idx="344">
                  <c:v>3475500</c:v>
                </c:pt>
                <c:pt idx="345">
                  <c:v>2987500</c:v>
                </c:pt>
                <c:pt idx="346">
                  <c:v>2250500</c:v>
                </c:pt>
                <c:pt idx="347">
                  <c:v>4162000</c:v>
                </c:pt>
                <c:pt idx="348">
                  <c:v>2195500</c:v>
                </c:pt>
                <c:pt idx="349">
                  <c:v>2446500</c:v>
                </c:pt>
                <c:pt idx="350">
                  <c:v>2812500</c:v>
                </c:pt>
                <c:pt idx="351">
                  <c:v>4116000</c:v>
                </c:pt>
                <c:pt idx="352">
                  <c:v>2223500</c:v>
                </c:pt>
                <c:pt idx="353">
                  <c:v>2674000</c:v>
                </c:pt>
                <c:pt idx="354">
                  <c:v>2054000</c:v>
                </c:pt>
                <c:pt idx="355">
                  <c:v>2541000</c:v>
                </c:pt>
                <c:pt idx="356">
                  <c:v>3212000</c:v>
                </c:pt>
                <c:pt idx="357">
                  <c:v>2068500</c:v>
                </c:pt>
                <c:pt idx="358">
                  <c:v>2445500</c:v>
                </c:pt>
                <c:pt idx="359">
                  <c:v>2796000</c:v>
                </c:pt>
                <c:pt idx="360">
                  <c:v>4532500</c:v>
                </c:pt>
                <c:pt idx="361">
                  <c:v>2142500</c:v>
                </c:pt>
                <c:pt idx="362">
                  <c:v>2684500</c:v>
                </c:pt>
                <c:pt idx="363">
                  <c:v>7796000</c:v>
                </c:pt>
                <c:pt idx="364">
                  <c:v>8676000</c:v>
                </c:pt>
                <c:pt idx="365">
                  <c:v>4544000</c:v>
                </c:pt>
                <c:pt idx="366">
                  <c:v>5402500</c:v>
                </c:pt>
                <c:pt idx="367">
                  <c:v>5133000</c:v>
                </c:pt>
                <c:pt idx="368">
                  <c:v>6892500</c:v>
                </c:pt>
                <c:pt idx="369">
                  <c:v>4860500</c:v>
                </c:pt>
                <c:pt idx="370">
                  <c:v>4130500</c:v>
                </c:pt>
                <c:pt idx="371">
                  <c:v>4392500</c:v>
                </c:pt>
                <c:pt idx="372">
                  <c:v>5229000</c:v>
                </c:pt>
                <c:pt idx="373">
                  <c:v>4881000</c:v>
                </c:pt>
                <c:pt idx="374">
                  <c:v>5496000</c:v>
                </c:pt>
                <c:pt idx="375">
                  <c:v>6209500</c:v>
                </c:pt>
                <c:pt idx="376">
                  <c:v>3483500</c:v>
                </c:pt>
                <c:pt idx="377">
                  <c:v>3313000</c:v>
                </c:pt>
                <c:pt idx="378">
                  <c:v>4562000</c:v>
                </c:pt>
                <c:pt idx="379">
                  <c:v>2672000</c:v>
                </c:pt>
                <c:pt idx="380">
                  <c:v>2593500</c:v>
                </c:pt>
                <c:pt idx="381">
                  <c:v>2459500</c:v>
                </c:pt>
                <c:pt idx="382">
                  <c:v>1902000</c:v>
                </c:pt>
                <c:pt idx="383">
                  <c:v>4477500</c:v>
                </c:pt>
                <c:pt idx="384">
                  <c:v>2889000</c:v>
                </c:pt>
                <c:pt idx="385">
                  <c:v>2748500</c:v>
                </c:pt>
                <c:pt idx="386">
                  <c:v>2128000</c:v>
                </c:pt>
                <c:pt idx="387">
                  <c:v>2734500</c:v>
                </c:pt>
                <c:pt idx="388">
                  <c:v>2725500</c:v>
                </c:pt>
                <c:pt idx="389">
                  <c:v>3773500</c:v>
                </c:pt>
                <c:pt idx="390">
                  <c:v>4457000</c:v>
                </c:pt>
                <c:pt idx="391">
                  <c:v>6030500</c:v>
                </c:pt>
                <c:pt idx="392">
                  <c:v>4799000</c:v>
                </c:pt>
                <c:pt idx="393">
                  <c:v>2578000</c:v>
                </c:pt>
                <c:pt idx="394">
                  <c:v>2847000</c:v>
                </c:pt>
                <c:pt idx="395">
                  <c:v>3009500</c:v>
                </c:pt>
                <c:pt idx="396">
                  <c:v>2432000</c:v>
                </c:pt>
                <c:pt idx="397">
                  <c:v>2969500</c:v>
                </c:pt>
                <c:pt idx="398">
                  <c:v>2957500</c:v>
                </c:pt>
                <c:pt idx="399">
                  <c:v>3671000</c:v>
                </c:pt>
                <c:pt idx="400">
                  <c:v>3315500</c:v>
                </c:pt>
                <c:pt idx="401">
                  <c:v>5314000</c:v>
                </c:pt>
                <c:pt idx="402">
                  <c:v>3586500</c:v>
                </c:pt>
                <c:pt idx="403">
                  <c:v>2610000</c:v>
                </c:pt>
                <c:pt idx="404">
                  <c:v>1895000</c:v>
                </c:pt>
                <c:pt idx="405">
                  <c:v>2617500</c:v>
                </c:pt>
                <c:pt idx="406">
                  <c:v>4108000</c:v>
                </c:pt>
                <c:pt idx="407">
                  <c:v>2988500</c:v>
                </c:pt>
                <c:pt idx="408">
                  <c:v>3910500</c:v>
                </c:pt>
                <c:pt idx="409">
                  <c:v>2499500</c:v>
                </c:pt>
                <c:pt idx="410">
                  <c:v>3677000</c:v>
                </c:pt>
                <c:pt idx="411">
                  <c:v>3165000</c:v>
                </c:pt>
                <c:pt idx="412">
                  <c:v>2649000</c:v>
                </c:pt>
                <c:pt idx="413">
                  <c:v>3448000</c:v>
                </c:pt>
                <c:pt idx="414">
                  <c:v>4373500</c:v>
                </c:pt>
                <c:pt idx="415">
                  <c:v>5077500</c:v>
                </c:pt>
                <c:pt idx="416">
                  <c:v>3046500</c:v>
                </c:pt>
                <c:pt idx="417">
                  <c:v>3210500</c:v>
                </c:pt>
                <c:pt idx="418">
                  <c:v>2193000</c:v>
                </c:pt>
                <c:pt idx="419">
                  <c:v>2919000</c:v>
                </c:pt>
                <c:pt idx="420">
                  <c:v>3562000</c:v>
                </c:pt>
                <c:pt idx="421">
                  <c:v>2770000</c:v>
                </c:pt>
                <c:pt idx="422">
                  <c:v>2097500</c:v>
                </c:pt>
                <c:pt idx="423">
                  <c:v>1744500</c:v>
                </c:pt>
                <c:pt idx="424">
                  <c:v>2428500</c:v>
                </c:pt>
                <c:pt idx="425">
                  <c:v>2619500</c:v>
                </c:pt>
                <c:pt idx="426">
                  <c:v>3763000</c:v>
                </c:pt>
                <c:pt idx="427">
                  <c:v>4304500</c:v>
                </c:pt>
                <c:pt idx="428">
                  <c:v>4086500</c:v>
                </c:pt>
                <c:pt idx="429">
                  <c:v>3141000</c:v>
                </c:pt>
                <c:pt idx="430">
                  <c:v>2037000</c:v>
                </c:pt>
                <c:pt idx="431">
                  <c:v>3666000</c:v>
                </c:pt>
                <c:pt idx="432">
                  <c:v>3098500</c:v>
                </c:pt>
                <c:pt idx="433">
                  <c:v>2101500</c:v>
                </c:pt>
                <c:pt idx="434">
                  <c:v>2066000</c:v>
                </c:pt>
                <c:pt idx="435">
                  <c:v>1934500</c:v>
                </c:pt>
                <c:pt idx="436">
                  <c:v>2556000</c:v>
                </c:pt>
                <c:pt idx="437">
                  <c:v>2260500</c:v>
                </c:pt>
                <c:pt idx="438">
                  <c:v>2952000</c:v>
                </c:pt>
                <c:pt idx="439">
                  <c:v>2462000</c:v>
                </c:pt>
                <c:pt idx="440">
                  <c:v>3944000</c:v>
                </c:pt>
                <c:pt idx="441">
                  <c:v>3877500</c:v>
                </c:pt>
                <c:pt idx="442">
                  <c:v>1808500</c:v>
                </c:pt>
                <c:pt idx="443">
                  <c:v>2707000</c:v>
                </c:pt>
                <c:pt idx="444">
                  <c:v>2095000</c:v>
                </c:pt>
                <c:pt idx="445">
                  <c:v>2713500</c:v>
                </c:pt>
                <c:pt idx="446">
                  <c:v>3168000</c:v>
                </c:pt>
                <c:pt idx="447">
                  <c:v>2041500</c:v>
                </c:pt>
                <c:pt idx="448">
                  <c:v>2922500</c:v>
                </c:pt>
                <c:pt idx="449">
                  <c:v>2015500</c:v>
                </c:pt>
                <c:pt idx="450">
                  <c:v>1961000</c:v>
                </c:pt>
                <c:pt idx="451">
                  <c:v>1906500</c:v>
                </c:pt>
                <c:pt idx="452">
                  <c:v>2750000</c:v>
                </c:pt>
                <c:pt idx="453">
                  <c:v>1757000</c:v>
                </c:pt>
                <c:pt idx="454">
                  <c:v>3479500</c:v>
                </c:pt>
                <c:pt idx="455">
                  <c:v>2549500</c:v>
                </c:pt>
                <c:pt idx="456">
                  <c:v>1996000</c:v>
                </c:pt>
                <c:pt idx="457">
                  <c:v>3275500</c:v>
                </c:pt>
                <c:pt idx="458">
                  <c:v>2536000</c:v>
                </c:pt>
                <c:pt idx="459">
                  <c:v>2584500</c:v>
                </c:pt>
                <c:pt idx="460">
                  <c:v>2696500</c:v>
                </c:pt>
                <c:pt idx="461">
                  <c:v>2193000</c:v>
                </c:pt>
                <c:pt idx="462">
                  <c:v>2037500</c:v>
                </c:pt>
                <c:pt idx="463">
                  <c:v>1938500</c:v>
                </c:pt>
                <c:pt idx="464">
                  <c:v>3588500</c:v>
                </c:pt>
                <c:pt idx="465">
                  <c:v>4812000</c:v>
                </c:pt>
                <c:pt idx="466">
                  <c:v>4162000</c:v>
                </c:pt>
                <c:pt idx="467">
                  <c:v>2771000</c:v>
                </c:pt>
                <c:pt idx="468">
                  <c:v>4318500</c:v>
                </c:pt>
                <c:pt idx="469">
                  <c:v>3155500</c:v>
                </c:pt>
                <c:pt idx="470">
                  <c:v>4516500</c:v>
                </c:pt>
                <c:pt idx="471">
                  <c:v>3365000</c:v>
                </c:pt>
                <c:pt idx="472">
                  <c:v>2451000</c:v>
                </c:pt>
                <c:pt idx="473">
                  <c:v>3053000</c:v>
                </c:pt>
                <c:pt idx="474">
                  <c:v>4436500</c:v>
                </c:pt>
                <c:pt idx="475">
                  <c:v>2565500</c:v>
                </c:pt>
                <c:pt idx="476">
                  <c:v>3549000</c:v>
                </c:pt>
                <c:pt idx="477">
                  <c:v>2581000</c:v>
                </c:pt>
                <c:pt idx="478">
                  <c:v>3259500</c:v>
                </c:pt>
                <c:pt idx="479">
                  <c:v>3838000</c:v>
                </c:pt>
                <c:pt idx="480">
                  <c:v>2775000</c:v>
                </c:pt>
                <c:pt idx="481">
                  <c:v>1873500</c:v>
                </c:pt>
                <c:pt idx="482">
                  <c:v>2746500</c:v>
                </c:pt>
                <c:pt idx="483">
                  <c:v>2882000</c:v>
                </c:pt>
                <c:pt idx="484">
                  <c:v>3295500</c:v>
                </c:pt>
                <c:pt idx="485">
                  <c:v>2759000</c:v>
                </c:pt>
                <c:pt idx="486">
                  <c:v>1845500</c:v>
                </c:pt>
                <c:pt idx="487">
                  <c:v>3331500</c:v>
                </c:pt>
                <c:pt idx="488">
                  <c:v>2328000</c:v>
                </c:pt>
                <c:pt idx="489">
                  <c:v>3595500</c:v>
                </c:pt>
                <c:pt idx="490">
                  <c:v>3166000</c:v>
                </c:pt>
                <c:pt idx="491">
                  <c:v>2934500</c:v>
                </c:pt>
                <c:pt idx="492">
                  <c:v>4322500</c:v>
                </c:pt>
                <c:pt idx="493">
                  <c:v>3827500</c:v>
                </c:pt>
                <c:pt idx="494">
                  <c:v>5650500</c:v>
                </c:pt>
                <c:pt idx="495">
                  <c:v>4015500</c:v>
                </c:pt>
                <c:pt idx="496">
                  <c:v>2262500</c:v>
                </c:pt>
                <c:pt idx="497">
                  <c:v>2955000</c:v>
                </c:pt>
                <c:pt idx="498">
                  <c:v>3005000</c:v>
                </c:pt>
                <c:pt idx="499">
                  <c:v>2113500</c:v>
                </c:pt>
                <c:pt idx="500">
                  <c:v>2623500</c:v>
                </c:pt>
                <c:pt idx="501">
                  <c:v>3997500</c:v>
                </c:pt>
                <c:pt idx="502">
                  <c:v>2122000</c:v>
                </c:pt>
                <c:pt idx="503">
                  <c:v>2293500</c:v>
                </c:pt>
                <c:pt idx="504">
                  <c:v>1546000</c:v>
                </c:pt>
                <c:pt idx="505">
                  <c:v>2567000</c:v>
                </c:pt>
                <c:pt idx="506">
                  <c:v>1579500</c:v>
                </c:pt>
                <c:pt idx="507">
                  <c:v>2974000</c:v>
                </c:pt>
                <c:pt idx="508">
                  <c:v>1759000</c:v>
                </c:pt>
                <c:pt idx="509">
                  <c:v>2337500</c:v>
                </c:pt>
                <c:pt idx="510">
                  <c:v>3755500</c:v>
                </c:pt>
                <c:pt idx="511">
                  <c:v>2220000</c:v>
                </c:pt>
                <c:pt idx="512">
                  <c:v>1701500</c:v>
                </c:pt>
                <c:pt idx="513">
                  <c:v>2046500</c:v>
                </c:pt>
                <c:pt idx="514">
                  <c:v>3232000</c:v>
                </c:pt>
                <c:pt idx="515">
                  <c:v>4380500</c:v>
                </c:pt>
                <c:pt idx="516">
                  <c:v>3183500</c:v>
                </c:pt>
                <c:pt idx="517">
                  <c:v>3268500</c:v>
                </c:pt>
                <c:pt idx="518">
                  <c:v>2058000</c:v>
                </c:pt>
                <c:pt idx="519">
                  <c:v>3117000</c:v>
                </c:pt>
                <c:pt idx="520">
                  <c:v>1756500</c:v>
                </c:pt>
                <c:pt idx="521">
                  <c:v>2863000</c:v>
                </c:pt>
                <c:pt idx="522">
                  <c:v>2009000</c:v>
                </c:pt>
                <c:pt idx="523">
                  <c:v>2444500</c:v>
                </c:pt>
                <c:pt idx="524">
                  <c:v>1742500</c:v>
                </c:pt>
                <c:pt idx="525">
                  <c:v>4096500</c:v>
                </c:pt>
                <c:pt idx="526">
                  <c:v>3902000</c:v>
                </c:pt>
                <c:pt idx="527">
                  <c:v>3053500</c:v>
                </c:pt>
                <c:pt idx="528">
                  <c:v>2563000</c:v>
                </c:pt>
                <c:pt idx="529">
                  <c:v>4182500</c:v>
                </c:pt>
                <c:pt idx="530">
                  <c:v>3333000</c:v>
                </c:pt>
                <c:pt idx="531">
                  <c:v>2572000</c:v>
                </c:pt>
                <c:pt idx="532">
                  <c:v>2741000</c:v>
                </c:pt>
                <c:pt idx="533">
                  <c:v>2078500</c:v>
                </c:pt>
                <c:pt idx="534">
                  <c:v>1295500</c:v>
                </c:pt>
                <c:pt idx="535">
                  <c:v>1161000</c:v>
                </c:pt>
                <c:pt idx="536">
                  <c:v>1375000</c:v>
                </c:pt>
                <c:pt idx="537">
                  <c:v>1868500</c:v>
                </c:pt>
                <c:pt idx="538">
                  <c:v>3543500</c:v>
                </c:pt>
                <c:pt idx="539">
                  <c:v>12972000</c:v>
                </c:pt>
                <c:pt idx="540">
                  <c:v>9182500</c:v>
                </c:pt>
                <c:pt idx="541">
                  <c:v>2874000</c:v>
                </c:pt>
                <c:pt idx="542">
                  <c:v>5156000</c:v>
                </c:pt>
                <c:pt idx="543">
                  <c:v>3996000</c:v>
                </c:pt>
                <c:pt idx="544">
                  <c:v>1728000</c:v>
                </c:pt>
                <c:pt idx="545">
                  <c:v>2752500</c:v>
                </c:pt>
                <c:pt idx="546">
                  <c:v>2223500</c:v>
                </c:pt>
                <c:pt idx="547">
                  <c:v>15215500</c:v>
                </c:pt>
                <c:pt idx="548">
                  <c:v>19807500</c:v>
                </c:pt>
                <c:pt idx="549">
                  <c:v>8734500</c:v>
                </c:pt>
                <c:pt idx="550">
                  <c:v>8768000</c:v>
                </c:pt>
                <c:pt idx="551">
                  <c:v>9229500</c:v>
                </c:pt>
                <c:pt idx="552">
                  <c:v>3712000</c:v>
                </c:pt>
                <c:pt idx="553">
                  <c:v>5123000</c:v>
                </c:pt>
                <c:pt idx="554">
                  <c:v>8099500</c:v>
                </c:pt>
                <c:pt idx="555">
                  <c:v>4824500</c:v>
                </c:pt>
                <c:pt idx="556">
                  <c:v>9391000</c:v>
                </c:pt>
                <c:pt idx="557">
                  <c:v>5095500</c:v>
                </c:pt>
                <c:pt idx="558">
                  <c:v>7856000</c:v>
                </c:pt>
                <c:pt idx="559">
                  <c:v>5100000</c:v>
                </c:pt>
                <c:pt idx="560">
                  <c:v>4076000</c:v>
                </c:pt>
                <c:pt idx="561">
                  <c:v>3316500</c:v>
                </c:pt>
                <c:pt idx="562">
                  <c:v>3000000</c:v>
                </c:pt>
                <c:pt idx="563">
                  <c:v>4847000</c:v>
                </c:pt>
                <c:pt idx="564">
                  <c:v>2654500</c:v>
                </c:pt>
                <c:pt idx="565">
                  <c:v>3803500</c:v>
                </c:pt>
                <c:pt idx="566">
                  <c:v>3987500</c:v>
                </c:pt>
                <c:pt idx="567">
                  <c:v>3165500</c:v>
                </c:pt>
                <c:pt idx="568">
                  <c:v>2588000</c:v>
                </c:pt>
                <c:pt idx="569">
                  <c:v>4354000</c:v>
                </c:pt>
                <c:pt idx="570">
                  <c:v>3058000</c:v>
                </c:pt>
                <c:pt idx="571">
                  <c:v>4950000</c:v>
                </c:pt>
                <c:pt idx="572">
                  <c:v>4126500</c:v>
                </c:pt>
                <c:pt idx="573">
                  <c:v>5434000</c:v>
                </c:pt>
                <c:pt idx="574">
                  <c:v>3182000</c:v>
                </c:pt>
                <c:pt idx="575">
                  <c:v>3546500</c:v>
                </c:pt>
                <c:pt idx="576">
                  <c:v>3199000</c:v>
                </c:pt>
                <c:pt idx="577">
                  <c:v>2443000</c:v>
                </c:pt>
                <c:pt idx="578">
                  <c:v>2697000</c:v>
                </c:pt>
                <c:pt idx="579">
                  <c:v>2766000</c:v>
                </c:pt>
                <c:pt idx="580">
                  <c:v>3801000</c:v>
                </c:pt>
                <c:pt idx="581">
                  <c:v>4706500</c:v>
                </c:pt>
                <c:pt idx="582">
                  <c:v>4368500</c:v>
                </c:pt>
                <c:pt idx="583">
                  <c:v>4085000</c:v>
                </c:pt>
                <c:pt idx="584">
                  <c:v>2561000</c:v>
                </c:pt>
                <c:pt idx="585">
                  <c:v>3738000</c:v>
                </c:pt>
                <c:pt idx="586">
                  <c:v>4131000</c:v>
                </c:pt>
                <c:pt idx="587">
                  <c:v>4304500</c:v>
                </c:pt>
                <c:pt idx="588">
                  <c:v>2314000</c:v>
                </c:pt>
                <c:pt idx="589">
                  <c:v>2328000</c:v>
                </c:pt>
                <c:pt idx="590">
                  <c:v>3049500</c:v>
                </c:pt>
                <c:pt idx="591">
                  <c:v>2869000</c:v>
                </c:pt>
                <c:pt idx="592">
                  <c:v>2099000</c:v>
                </c:pt>
                <c:pt idx="593">
                  <c:v>2753000</c:v>
                </c:pt>
                <c:pt idx="594">
                  <c:v>3896500</c:v>
                </c:pt>
                <c:pt idx="595">
                  <c:v>3549500</c:v>
                </c:pt>
                <c:pt idx="596">
                  <c:v>2905000</c:v>
                </c:pt>
                <c:pt idx="597">
                  <c:v>1775000</c:v>
                </c:pt>
                <c:pt idx="598">
                  <c:v>2456500</c:v>
                </c:pt>
                <c:pt idx="599">
                  <c:v>2887500</c:v>
                </c:pt>
                <c:pt idx="600">
                  <c:v>3732500</c:v>
                </c:pt>
                <c:pt idx="601">
                  <c:v>3390500</c:v>
                </c:pt>
                <c:pt idx="602">
                  <c:v>3345000</c:v>
                </c:pt>
                <c:pt idx="603">
                  <c:v>4687500</c:v>
                </c:pt>
                <c:pt idx="604">
                  <c:v>2995500</c:v>
                </c:pt>
                <c:pt idx="605">
                  <c:v>5780500</c:v>
                </c:pt>
                <c:pt idx="606">
                  <c:v>5862500</c:v>
                </c:pt>
                <c:pt idx="607">
                  <c:v>4094000</c:v>
                </c:pt>
                <c:pt idx="608">
                  <c:v>6653500</c:v>
                </c:pt>
                <c:pt idx="609">
                  <c:v>4209500</c:v>
                </c:pt>
                <c:pt idx="610">
                  <c:v>5374000</c:v>
                </c:pt>
                <c:pt idx="611">
                  <c:v>3923500</c:v>
                </c:pt>
                <c:pt idx="612">
                  <c:v>3315000</c:v>
                </c:pt>
                <c:pt idx="613">
                  <c:v>4398500</c:v>
                </c:pt>
                <c:pt idx="614">
                  <c:v>5501000</c:v>
                </c:pt>
                <c:pt idx="615">
                  <c:v>5406000</c:v>
                </c:pt>
                <c:pt idx="616">
                  <c:v>5455000</c:v>
                </c:pt>
                <c:pt idx="617">
                  <c:v>3680000</c:v>
                </c:pt>
                <c:pt idx="618">
                  <c:v>3220500</c:v>
                </c:pt>
                <c:pt idx="619">
                  <c:v>3114500</c:v>
                </c:pt>
                <c:pt idx="620">
                  <c:v>2706500</c:v>
                </c:pt>
                <c:pt idx="621">
                  <c:v>2233000</c:v>
                </c:pt>
                <c:pt idx="622">
                  <c:v>3367000</c:v>
                </c:pt>
                <c:pt idx="623">
                  <c:v>4126500</c:v>
                </c:pt>
                <c:pt idx="624">
                  <c:v>5499000</c:v>
                </c:pt>
                <c:pt idx="625">
                  <c:v>5797500</c:v>
                </c:pt>
                <c:pt idx="626">
                  <c:v>5605000</c:v>
                </c:pt>
                <c:pt idx="627">
                  <c:v>8492500</c:v>
                </c:pt>
                <c:pt idx="628">
                  <c:v>4422000</c:v>
                </c:pt>
                <c:pt idx="629">
                  <c:v>2730500</c:v>
                </c:pt>
                <c:pt idx="630">
                  <c:v>2811500</c:v>
                </c:pt>
                <c:pt idx="631">
                  <c:v>5333000</c:v>
                </c:pt>
                <c:pt idx="632">
                  <c:v>3892500</c:v>
                </c:pt>
                <c:pt idx="633">
                  <c:v>4030500</c:v>
                </c:pt>
                <c:pt idx="634">
                  <c:v>3436000</c:v>
                </c:pt>
                <c:pt idx="635">
                  <c:v>3237500</c:v>
                </c:pt>
                <c:pt idx="636">
                  <c:v>4139500</c:v>
                </c:pt>
                <c:pt idx="637">
                  <c:v>2820500</c:v>
                </c:pt>
                <c:pt idx="638">
                  <c:v>3247000</c:v>
                </c:pt>
                <c:pt idx="639">
                  <c:v>4387000</c:v>
                </c:pt>
                <c:pt idx="640">
                  <c:v>4071500</c:v>
                </c:pt>
                <c:pt idx="641">
                  <c:v>3221500</c:v>
                </c:pt>
                <c:pt idx="642">
                  <c:v>2309000</c:v>
                </c:pt>
                <c:pt idx="643">
                  <c:v>2339500</c:v>
                </c:pt>
                <c:pt idx="644">
                  <c:v>2208500</c:v>
                </c:pt>
                <c:pt idx="645">
                  <c:v>2491500</c:v>
                </c:pt>
                <c:pt idx="646">
                  <c:v>2144500</c:v>
                </c:pt>
                <c:pt idx="647">
                  <c:v>2639500</c:v>
                </c:pt>
                <c:pt idx="648">
                  <c:v>3863000</c:v>
                </c:pt>
                <c:pt idx="649">
                  <c:v>4655000</c:v>
                </c:pt>
                <c:pt idx="650">
                  <c:v>3168000</c:v>
                </c:pt>
                <c:pt idx="651">
                  <c:v>5893000</c:v>
                </c:pt>
                <c:pt idx="652">
                  <c:v>4143500</c:v>
                </c:pt>
                <c:pt idx="653">
                  <c:v>3546000</c:v>
                </c:pt>
                <c:pt idx="654">
                  <c:v>2900500</c:v>
                </c:pt>
                <c:pt idx="655">
                  <c:v>2750500</c:v>
                </c:pt>
                <c:pt idx="656">
                  <c:v>4549500</c:v>
                </c:pt>
                <c:pt idx="657">
                  <c:v>2337500</c:v>
                </c:pt>
                <c:pt idx="658">
                  <c:v>3340500</c:v>
                </c:pt>
                <c:pt idx="659">
                  <c:v>2679000</c:v>
                </c:pt>
                <c:pt idx="660">
                  <c:v>3408000</c:v>
                </c:pt>
                <c:pt idx="661">
                  <c:v>2798500</c:v>
                </c:pt>
                <c:pt idx="662">
                  <c:v>3948000</c:v>
                </c:pt>
                <c:pt idx="663">
                  <c:v>3336500</c:v>
                </c:pt>
                <c:pt idx="664">
                  <c:v>3253000</c:v>
                </c:pt>
                <c:pt idx="665">
                  <c:v>2607000</c:v>
                </c:pt>
                <c:pt idx="666">
                  <c:v>2425500</c:v>
                </c:pt>
                <c:pt idx="667">
                  <c:v>2078500</c:v>
                </c:pt>
                <c:pt idx="668">
                  <c:v>2503000</c:v>
                </c:pt>
                <c:pt idx="669">
                  <c:v>2505000</c:v>
                </c:pt>
                <c:pt idx="670">
                  <c:v>2307500</c:v>
                </c:pt>
                <c:pt idx="671">
                  <c:v>3118000</c:v>
                </c:pt>
                <c:pt idx="672">
                  <c:v>2724500</c:v>
                </c:pt>
                <c:pt idx="673">
                  <c:v>2306000</c:v>
                </c:pt>
                <c:pt idx="674">
                  <c:v>1833000</c:v>
                </c:pt>
                <c:pt idx="675">
                  <c:v>2117000</c:v>
                </c:pt>
                <c:pt idx="676">
                  <c:v>2998500</c:v>
                </c:pt>
                <c:pt idx="677">
                  <c:v>1599000</c:v>
                </c:pt>
                <c:pt idx="678">
                  <c:v>2547000</c:v>
                </c:pt>
                <c:pt idx="679">
                  <c:v>2696000</c:v>
                </c:pt>
                <c:pt idx="680">
                  <c:v>8536000</c:v>
                </c:pt>
                <c:pt idx="681">
                  <c:v>8417500</c:v>
                </c:pt>
                <c:pt idx="682">
                  <c:v>7336500</c:v>
                </c:pt>
                <c:pt idx="683">
                  <c:v>7620000</c:v>
                </c:pt>
                <c:pt idx="684">
                  <c:v>5156000</c:v>
                </c:pt>
                <c:pt idx="685">
                  <c:v>4082000</c:v>
                </c:pt>
                <c:pt idx="686">
                  <c:v>3854500</c:v>
                </c:pt>
                <c:pt idx="687">
                  <c:v>3020500</c:v>
                </c:pt>
                <c:pt idx="688">
                  <c:v>3055500</c:v>
                </c:pt>
                <c:pt idx="689">
                  <c:v>3417500</c:v>
                </c:pt>
                <c:pt idx="690">
                  <c:v>1933000</c:v>
                </c:pt>
                <c:pt idx="691">
                  <c:v>1715000</c:v>
                </c:pt>
                <c:pt idx="692">
                  <c:v>2448500</c:v>
                </c:pt>
                <c:pt idx="693">
                  <c:v>3210500</c:v>
                </c:pt>
                <c:pt idx="694">
                  <c:v>1764500</c:v>
                </c:pt>
                <c:pt idx="695">
                  <c:v>2999500</c:v>
                </c:pt>
                <c:pt idx="696">
                  <c:v>3478000</c:v>
                </c:pt>
                <c:pt idx="697">
                  <c:v>2101500</c:v>
                </c:pt>
                <c:pt idx="698">
                  <c:v>2127000</c:v>
                </c:pt>
                <c:pt idx="699">
                  <c:v>2837000</c:v>
                </c:pt>
                <c:pt idx="700">
                  <c:v>4539000</c:v>
                </c:pt>
                <c:pt idx="701">
                  <c:v>2819000</c:v>
                </c:pt>
                <c:pt idx="702">
                  <c:v>2296500</c:v>
                </c:pt>
                <c:pt idx="703">
                  <c:v>3234000</c:v>
                </c:pt>
                <c:pt idx="704">
                  <c:v>2606000</c:v>
                </c:pt>
                <c:pt idx="705">
                  <c:v>2533000</c:v>
                </c:pt>
                <c:pt idx="706">
                  <c:v>3210500</c:v>
                </c:pt>
                <c:pt idx="707">
                  <c:v>4219000</c:v>
                </c:pt>
                <c:pt idx="708">
                  <c:v>4615000</c:v>
                </c:pt>
                <c:pt idx="709">
                  <c:v>2553000</c:v>
                </c:pt>
                <c:pt idx="710">
                  <c:v>2528500</c:v>
                </c:pt>
                <c:pt idx="711">
                  <c:v>2941500</c:v>
                </c:pt>
                <c:pt idx="712">
                  <c:v>2581000</c:v>
                </c:pt>
                <c:pt idx="713">
                  <c:v>3894000</c:v>
                </c:pt>
                <c:pt idx="714">
                  <c:v>3228500</c:v>
                </c:pt>
                <c:pt idx="715">
                  <c:v>2943500</c:v>
                </c:pt>
                <c:pt idx="716">
                  <c:v>3150000</c:v>
                </c:pt>
                <c:pt idx="717">
                  <c:v>3292500</c:v>
                </c:pt>
                <c:pt idx="718">
                  <c:v>3847000</c:v>
                </c:pt>
                <c:pt idx="719">
                  <c:v>3672000</c:v>
                </c:pt>
                <c:pt idx="720">
                  <c:v>4557500</c:v>
                </c:pt>
                <c:pt idx="721">
                  <c:v>5165000</c:v>
                </c:pt>
                <c:pt idx="722">
                  <c:v>7732500</c:v>
                </c:pt>
                <c:pt idx="723">
                  <c:v>4283500</c:v>
                </c:pt>
                <c:pt idx="724">
                  <c:v>4619500</c:v>
                </c:pt>
                <c:pt idx="725">
                  <c:v>8731500</c:v>
                </c:pt>
                <c:pt idx="726">
                  <c:v>5722500</c:v>
                </c:pt>
                <c:pt idx="727">
                  <c:v>3175000</c:v>
                </c:pt>
                <c:pt idx="728">
                  <c:v>4298000</c:v>
                </c:pt>
                <c:pt idx="729">
                  <c:v>4022500</c:v>
                </c:pt>
                <c:pt idx="730">
                  <c:v>3716000</c:v>
                </c:pt>
                <c:pt idx="731">
                  <c:v>4424500</c:v>
                </c:pt>
                <c:pt idx="732">
                  <c:v>3933500</c:v>
                </c:pt>
                <c:pt idx="733">
                  <c:v>4742000</c:v>
                </c:pt>
                <c:pt idx="734">
                  <c:v>3704500</c:v>
                </c:pt>
                <c:pt idx="735">
                  <c:v>4487500</c:v>
                </c:pt>
                <c:pt idx="736">
                  <c:v>4762000</c:v>
                </c:pt>
                <c:pt idx="737">
                  <c:v>3626000</c:v>
                </c:pt>
                <c:pt idx="738">
                  <c:v>2562000</c:v>
                </c:pt>
                <c:pt idx="739">
                  <c:v>5046500</c:v>
                </c:pt>
                <c:pt idx="740">
                  <c:v>4633500</c:v>
                </c:pt>
                <c:pt idx="741">
                  <c:v>4188000</c:v>
                </c:pt>
                <c:pt idx="742">
                  <c:v>3591500</c:v>
                </c:pt>
                <c:pt idx="743">
                  <c:v>2855000</c:v>
                </c:pt>
                <c:pt idx="744">
                  <c:v>3658500</c:v>
                </c:pt>
                <c:pt idx="745">
                  <c:v>5029500</c:v>
                </c:pt>
                <c:pt idx="746">
                  <c:v>17435500</c:v>
                </c:pt>
                <c:pt idx="747">
                  <c:v>10002500</c:v>
                </c:pt>
                <c:pt idx="748">
                  <c:v>6281000</c:v>
                </c:pt>
                <c:pt idx="749">
                  <c:v>6988000</c:v>
                </c:pt>
                <c:pt idx="750">
                  <c:v>9284500</c:v>
                </c:pt>
                <c:pt idx="751">
                  <c:v>7983000</c:v>
                </c:pt>
                <c:pt idx="752">
                  <c:v>3855000</c:v>
                </c:pt>
                <c:pt idx="753">
                  <c:v>7009500</c:v>
                </c:pt>
                <c:pt idx="754">
                  <c:v>5682000</c:v>
                </c:pt>
                <c:pt idx="755">
                  <c:v>3102000</c:v>
                </c:pt>
                <c:pt idx="756">
                  <c:v>4566000</c:v>
                </c:pt>
                <c:pt idx="757">
                  <c:v>4257000</c:v>
                </c:pt>
                <c:pt idx="758">
                  <c:v>3043000</c:v>
                </c:pt>
                <c:pt idx="759">
                  <c:v>1859000</c:v>
                </c:pt>
                <c:pt idx="760">
                  <c:v>3604500</c:v>
                </c:pt>
                <c:pt idx="761">
                  <c:v>3126000</c:v>
                </c:pt>
                <c:pt idx="762">
                  <c:v>3298000</c:v>
                </c:pt>
                <c:pt idx="763">
                  <c:v>2084500</c:v>
                </c:pt>
                <c:pt idx="764">
                  <c:v>5601500</c:v>
                </c:pt>
                <c:pt idx="765">
                  <c:v>3752500</c:v>
                </c:pt>
                <c:pt idx="766">
                  <c:v>4689000</c:v>
                </c:pt>
                <c:pt idx="767">
                  <c:v>4139000</c:v>
                </c:pt>
                <c:pt idx="768">
                  <c:v>3531000</c:v>
                </c:pt>
                <c:pt idx="769">
                  <c:v>5243000</c:v>
                </c:pt>
                <c:pt idx="770">
                  <c:v>3592500</c:v>
                </c:pt>
                <c:pt idx="771">
                  <c:v>2404000</c:v>
                </c:pt>
                <c:pt idx="772">
                  <c:v>5175000</c:v>
                </c:pt>
                <c:pt idx="773">
                  <c:v>5080000</c:v>
                </c:pt>
                <c:pt idx="774">
                  <c:v>4470000</c:v>
                </c:pt>
                <c:pt idx="775">
                  <c:v>3884500</c:v>
                </c:pt>
                <c:pt idx="776">
                  <c:v>3289000</c:v>
                </c:pt>
                <c:pt idx="777">
                  <c:v>3126500</c:v>
                </c:pt>
                <c:pt idx="778">
                  <c:v>3093000</c:v>
                </c:pt>
                <c:pt idx="779">
                  <c:v>4972000</c:v>
                </c:pt>
                <c:pt idx="780">
                  <c:v>3929000</c:v>
                </c:pt>
                <c:pt idx="781">
                  <c:v>3138000</c:v>
                </c:pt>
                <c:pt idx="782">
                  <c:v>3421500</c:v>
                </c:pt>
                <c:pt idx="783">
                  <c:v>3089500</c:v>
                </c:pt>
                <c:pt idx="784">
                  <c:v>3520500</c:v>
                </c:pt>
                <c:pt idx="785">
                  <c:v>3195500</c:v>
                </c:pt>
                <c:pt idx="786">
                  <c:v>2872500</c:v>
                </c:pt>
                <c:pt idx="787">
                  <c:v>2067500</c:v>
                </c:pt>
                <c:pt idx="788">
                  <c:v>3303000</c:v>
                </c:pt>
                <c:pt idx="789">
                  <c:v>2982000</c:v>
                </c:pt>
                <c:pt idx="790">
                  <c:v>2705000</c:v>
                </c:pt>
                <c:pt idx="791">
                  <c:v>4483500</c:v>
                </c:pt>
                <c:pt idx="792">
                  <c:v>4590000</c:v>
                </c:pt>
                <c:pt idx="793">
                  <c:v>3980500</c:v>
                </c:pt>
                <c:pt idx="794">
                  <c:v>3608000</c:v>
                </c:pt>
                <c:pt idx="795">
                  <c:v>5565500</c:v>
                </c:pt>
                <c:pt idx="796">
                  <c:v>4972000</c:v>
                </c:pt>
                <c:pt idx="797">
                  <c:v>4455000</c:v>
                </c:pt>
                <c:pt idx="798">
                  <c:v>3551500</c:v>
                </c:pt>
                <c:pt idx="799">
                  <c:v>4243000</c:v>
                </c:pt>
                <c:pt idx="800">
                  <c:v>2705000</c:v>
                </c:pt>
                <c:pt idx="801">
                  <c:v>3049000</c:v>
                </c:pt>
                <c:pt idx="802">
                  <c:v>3465500</c:v>
                </c:pt>
                <c:pt idx="803">
                  <c:v>2878500</c:v>
                </c:pt>
                <c:pt idx="804">
                  <c:v>3019500</c:v>
                </c:pt>
                <c:pt idx="805">
                  <c:v>4269000</c:v>
                </c:pt>
                <c:pt idx="806">
                  <c:v>3523000</c:v>
                </c:pt>
                <c:pt idx="807">
                  <c:v>3970500</c:v>
                </c:pt>
                <c:pt idx="808">
                  <c:v>4827000</c:v>
                </c:pt>
                <c:pt idx="809">
                  <c:v>8071000</c:v>
                </c:pt>
                <c:pt idx="810">
                  <c:v>5276500</c:v>
                </c:pt>
                <c:pt idx="811">
                  <c:v>4900500</c:v>
                </c:pt>
                <c:pt idx="812">
                  <c:v>4621000</c:v>
                </c:pt>
                <c:pt idx="813">
                  <c:v>3313000</c:v>
                </c:pt>
                <c:pt idx="814">
                  <c:v>2364500</c:v>
                </c:pt>
                <c:pt idx="815">
                  <c:v>2546500</c:v>
                </c:pt>
                <c:pt idx="816">
                  <c:v>2523500</c:v>
                </c:pt>
                <c:pt idx="817">
                  <c:v>2536500</c:v>
                </c:pt>
                <c:pt idx="818">
                  <c:v>2934500</c:v>
                </c:pt>
                <c:pt idx="819">
                  <c:v>3399500</c:v>
                </c:pt>
                <c:pt idx="820">
                  <c:v>4223500</c:v>
                </c:pt>
                <c:pt idx="821">
                  <c:v>3922000</c:v>
                </c:pt>
                <c:pt idx="822">
                  <c:v>2147500</c:v>
                </c:pt>
                <c:pt idx="823">
                  <c:v>2865000</c:v>
                </c:pt>
                <c:pt idx="824">
                  <c:v>4341500</c:v>
                </c:pt>
                <c:pt idx="825">
                  <c:v>3581000</c:v>
                </c:pt>
                <c:pt idx="826">
                  <c:v>2566500</c:v>
                </c:pt>
                <c:pt idx="827">
                  <c:v>2728500</c:v>
                </c:pt>
                <c:pt idx="828">
                  <c:v>3421500</c:v>
                </c:pt>
                <c:pt idx="829">
                  <c:v>3686000</c:v>
                </c:pt>
                <c:pt idx="830">
                  <c:v>3594000</c:v>
                </c:pt>
                <c:pt idx="831">
                  <c:v>5957000</c:v>
                </c:pt>
                <c:pt idx="832">
                  <c:v>3103500</c:v>
                </c:pt>
                <c:pt idx="833">
                  <c:v>3034000</c:v>
                </c:pt>
                <c:pt idx="834">
                  <c:v>4480000</c:v>
                </c:pt>
                <c:pt idx="835">
                  <c:v>3992500</c:v>
                </c:pt>
                <c:pt idx="836">
                  <c:v>3577000</c:v>
                </c:pt>
                <c:pt idx="837">
                  <c:v>3472500</c:v>
                </c:pt>
                <c:pt idx="838">
                  <c:v>4366500</c:v>
                </c:pt>
                <c:pt idx="839">
                  <c:v>4076000</c:v>
                </c:pt>
                <c:pt idx="840">
                  <c:v>5405500</c:v>
                </c:pt>
                <c:pt idx="841">
                  <c:v>3523000</c:v>
                </c:pt>
                <c:pt idx="842">
                  <c:v>3929500</c:v>
                </c:pt>
                <c:pt idx="843">
                  <c:v>4676500</c:v>
                </c:pt>
                <c:pt idx="844">
                  <c:v>5536500</c:v>
                </c:pt>
                <c:pt idx="845">
                  <c:v>4234000</c:v>
                </c:pt>
                <c:pt idx="846">
                  <c:v>3280500</c:v>
                </c:pt>
                <c:pt idx="847">
                  <c:v>4786000</c:v>
                </c:pt>
                <c:pt idx="848">
                  <c:v>5894500</c:v>
                </c:pt>
                <c:pt idx="849">
                  <c:v>6107000</c:v>
                </c:pt>
                <c:pt idx="850">
                  <c:v>4395500</c:v>
                </c:pt>
                <c:pt idx="851">
                  <c:v>4048500</c:v>
                </c:pt>
                <c:pt idx="852">
                  <c:v>3222000</c:v>
                </c:pt>
                <c:pt idx="853">
                  <c:v>3979500</c:v>
                </c:pt>
                <c:pt idx="854">
                  <c:v>2248000</c:v>
                </c:pt>
                <c:pt idx="855">
                  <c:v>2217000</c:v>
                </c:pt>
                <c:pt idx="856">
                  <c:v>2099000</c:v>
                </c:pt>
                <c:pt idx="857">
                  <c:v>3423500</c:v>
                </c:pt>
                <c:pt idx="858">
                  <c:v>3642000</c:v>
                </c:pt>
                <c:pt idx="859">
                  <c:v>3864000</c:v>
                </c:pt>
                <c:pt idx="860">
                  <c:v>4334500</c:v>
                </c:pt>
                <c:pt idx="861">
                  <c:v>2111500</c:v>
                </c:pt>
                <c:pt idx="862">
                  <c:v>3041000</c:v>
                </c:pt>
                <c:pt idx="863">
                  <c:v>3029000</c:v>
                </c:pt>
                <c:pt idx="864">
                  <c:v>2564500</c:v>
                </c:pt>
                <c:pt idx="865">
                  <c:v>4112500</c:v>
                </c:pt>
                <c:pt idx="866">
                  <c:v>8926500</c:v>
                </c:pt>
                <c:pt idx="867">
                  <c:v>6336000</c:v>
                </c:pt>
                <c:pt idx="868">
                  <c:v>11675000</c:v>
                </c:pt>
                <c:pt idx="869">
                  <c:v>5334000</c:v>
                </c:pt>
                <c:pt idx="870">
                  <c:v>3864500</c:v>
                </c:pt>
                <c:pt idx="871">
                  <c:v>3734500</c:v>
                </c:pt>
                <c:pt idx="872">
                  <c:v>2730500</c:v>
                </c:pt>
                <c:pt idx="873">
                  <c:v>3333000</c:v>
                </c:pt>
                <c:pt idx="874">
                  <c:v>5141500</c:v>
                </c:pt>
                <c:pt idx="875">
                  <c:v>4330000</c:v>
                </c:pt>
                <c:pt idx="876">
                  <c:v>3778000</c:v>
                </c:pt>
                <c:pt idx="877">
                  <c:v>2310000</c:v>
                </c:pt>
                <c:pt idx="878">
                  <c:v>2854000</c:v>
                </c:pt>
                <c:pt idx="879">
                  <c:v>2693500</c:v>
                </c:pt>
                <c:pt idx="880">
                  <c:v>2520000</c:v>
                </c:pt>
                <c:pt idx="881">
                  <c:v>4610500</c:v>
                </c:pt>
                <c:pt idx="882">
                  <c:v>9050500</c:v>
                </c:pt>
                <c:pt idx="883">
                  <c:v>3557000</c:v>
                </c:pt>
                <c:pt idx="884">
                  <c:v>4430000</c:v>
                </c:pt>
                <c:pt idx="885">
                  <c:v>4903000</c:v>
                </c:pt>
                <c:pt idx="886">
                  <c:v>3286500</c:v>
                </c:pt>
                <c:pt idx="887">
                  <c:v>3072500</c:v>
                </c:pt>
                <c:pt idx="888">
                  <c:v>3112500</c:v>
                </c:pt>
                <c:pt idx="889">
                  <c:v>3825500</c:v>
                </c:pt>
                <c:pt idx="890">
                  <c:v>3200500</c:v>
                </c:pt>
                <c:pt idx="891">
                  <c:v>4843500</c:v>
                </c:pt>
                <c:pt idx="892">
                  <c:v>3382000</c:v>
                </c:pt>
                <c:pt idx="893">
                  <c:v>3362000</c:v>
                </c:pt>
                <c:pt idx="894">
                  <c:v>3770500</c:v>
                </c:pt>
                <c:pt idx="895">
                  <c:v>3680500</c:v>
                </c:pt>
                <c:pt idx="896">
                  <c:v>3430500</c:v>
                </c:pt>
                <c:pt idx="897">
                  <c:v>2584000</c:v>
                </c:pt>
                <c:pt idx="898">
                  <c:v>5969500</c:v>
                </c:pt>
                <c:pt idx="899">
                  <c:v>3103500</c:v>
                </c:pt>
                <c:pt idx="900">
                  <c:v>2575500</c:v>
                </c:pt>
                <c:pt idx="901">
                  <c:v>2950500</c:v>
                </c:pt>
                <c:pt idx="902">
                  <c:v>3890000</c:v>
                </c:pt>
                <c:pt idx="903">
                  <c:v>2546000</c:v>
                </c:pt>
                <c:pt idx="904">
                  <c:v>2798000</c:v>
                </c:pt>
                <c:pt idx="905">
                  <c:v>3509500</c:v>
                </c:pt>
                <c:pt idx="906">
                  <c:v>5750500</c:v>
                </c:pt>
                <c:pt idx="907">
                  <c:v>3473500</c:v>
                </c:pt>
                <c:pt idx="908">
                  <c:v>6568500</c:v>
                </c:pt>
                <c:pt idx="909">
                  <c:v>4039500</c:v>
                </c:pt>
                <c:pt idx="910">
                  <c:v>3323500</c:v>
                </c:pt>
                <c:pt idx="911">
                  <c:v>4697000</c:v>
                </c:pt>
                <c:pt idx="912">
                  <c:v>3798500</c:v>
                </c:pt>
                <c:pt idx="913">
                  <c:v>4176500</c:v>
                </c:pt>
                <c:pt idx="914">
                  <c:v>3798500</c:v>
                </c:pt>
                <c:pt idx="915">
                  <c:v>3630000</c:v>
                </c:pt>
                <c:pt idx="916">
                  <c:v>3361000</c:v>
                </c:pt>
                <c:pt idx="917">
                  <c:v>6809500</c:v>
                </c:pt>
                <c:pt idx="918">
                  <c:v>11568500</c:v>
                </c:pt>
                <c:pt idx="919">
                  <c:v>7519500</c:v>
                </c:pt>
                <c:pt idx="920">
                  <c:v>4578500</c:v>
                </c:pt>
                <c:pt idx="921">
                  <c:v>3848500</c:v>
                </c:pt>
                <c:pt idx="922">
                  <c:v>4835500</c:v>
                </c:pt>
                <c:pt idx="923">
                  <c:v>2695500</c:v>
                </c:pt>
                <c:pt idx="924">
                  <c:v>3253500</c:v>
                </c:pt>
                <c:pt idx="925">
                  <c:v>2128500</c:v>
                </c:pt>
                <c:pt idx="926">
                  <c:v>1931000</c:v>
                </c:pt>
                <c:pt idx="927">
                  <c:v>2186500</c:v>
                </c:pt>
                <c:pt idx="928">
                  <c:v>1873500</c:v>
                </c:pt>
                <c:pt idx="929">
                  <c:v>3430500</c:v>
                </c:pt>
                <c:pt idx="930">
                  <c:v>3399000</c:v>
                </c:pt>
                <c:pt idx="931">
                  <c:v>3224000</c:v>
                </c:pt>
                <c:pt idx="932">
                  <c:v>2179500</c:v>
                </c:pt>
                <c:pt idx="933">
                  <c:v>3337500</c:v>
                </c:pt>
                <c:pt idx="934">
                  <c:v>2859500</c:v>
                </c:pt>
                <c:pt idx="935">
                  <c:v>2792500</c:v>
                </c:pt>
                <c:pt idx="936">
                  <c:v>3268500</c:v>
                </c:pt>
                <c:pt idx="937">
                  <c:v>4535000</c:v>
                </c:pt>
                <c:pt idx="938">
                  <c:v>12284000</c:v>
                </c:pt>
                <c:pt idx="939">
                  <c:v>8048000</c:v>
                </c:pt>
                <c:pt idx="940">
                  <c:v>3878500</c:v>
                </c:pt>
                <c:pt idx="941">
                  <c:v>5731500</c:v>
                </c:pt>
                <c:pt idx="942">
                  <c:v>2851500</c:v>
                </c:pt>
                <c:pt idx="943">
                  <c:v>4472500</c:v>
                </c:pt>
                <c:pt idx="944">
                  <c:v>3496500</c:v>
                </c:pt>
                <c:pt idx="945">
                  <c:v>3073000</c:v>
                </c:pt>
                <c:pt idx="946">
                  <c:v>2875000</c:v>
                </c:pt>
                <c:pt idx="947">
                  <c:v>3727000</c:v>
                </c:pt>
                <c:pt idx="948">
                  <c:v>4388500</c:v>
                </c:pt>
                <c:pt idx="949">
                  <c:v>4405000</c:v>
                </c:pt>
                <c:pt idx="950">
                  <c:v>3599500</c:v>
                </c:pt>
                <c:pt idx="951">
                  <c:v>2294000</c:v>
                </c:pt>
                <c:pt idx="952">
                  <c:v>2694000</c:v>
                </c:pt>
                <c:pt idx="953">
                  <c:v>2784500</c:v>
                </c:pt>
                <c:pt idx="954">
                  <c:v>3285000</c:v>
                </c:pt>
                <c:pt idx="955">
                  <c:v>5788000</c:v>
                </c:pt>
                <c:pt idx="956">
                  <c:v>2591500</c:v>
                </c:pt>
                <c:pt idx="957">
                  <c:v>4150000</c:v>
                </c:pt>
                <c:pt idx="958">
                  <c:v>2974500</c:v>
                </c:pt>
                <c:pt idx="959">
                  <c:v>2444500</c:v>
                </c:pt>
                <c:pt idx="960">
                  <c:v>3137500</c:v>
                </c:pt>
                <c:pt idx="961">
                  <c:v>1845500</c:v>
                </c:pt>
                <c:pt idx="962">
                  <c:v>2816000</c:v>
                </c:pt>
                <c:pt idx="963">
                  <c:v>3263500</c:v>
                </c:pt>
                <c:pt idx="964">
                  <c:v>2451000</c:v>
                </c:pt>
                <c:pt idx="965">
                  <c:v>2197000</c:v>
                </c:pt>
                <c:pt idx="966">
                  <c:v>1815000</c:v>
                </c:pt>
                <c:pt idx="967">
                  <c:v>2528000</c:v>
                </c:pt>
                <c:pt idx="968">
                  <c:v>3546500</c:v>
                </c:pt>
                <c:pt idx="969">
                  <c:v>2525000</c:v>
                </c:pt>
                <c:pt idx="970">
                  <c:v>3040000</c:v>
                </c:pt>
                <c:pt idx="971">
                  <c:v>2960500</c:v>
                </c:pt>
                <c:pt idx="972">
                  <c:v>3669500</c:v>
                </c:pt>
                <c:pt idx="973">
                  <c:v>4394500</c:v>
                </c:pt>
                <c:pt idx="974">
                  <c:v>3113500</c:v>
                </c:pt>
                <c:pt idx="975">
                  <c:v>2367000</c:v>
                </c:pt>
                <c:pt idx="976">
                  <c:v>2470000</c:v>
                </c:pt>
                <c:pt idx="977">
                  <c:v>2569000</c:v>
                </c:pt>
                <c:pt idx="978">
                  <c:v>2506000</c:v>
                </c:pt>
                <c:pt idx="979">
                  <c:v>1901000</c:v>
                </c:pt>
                <c:pt idx="980">
                  <c:v>1613000</c:v>
                </c:pt>
                <c:pt idx="981">
                  <c:v>2145500</c:v>
                </c:pt>
                <c:pt idx="982">
                  <c:v>3100500</c:v>
                </c:pt>
                <c:pt idx="983">
                  <c:v>3946000</c:v>
                </c:pt>
                <c:pt idx="984">
                  <c:v>2801000</c:v>
                </c:pt>
                <c:pt idx="985">
                  <c:v>2426500</c:v>
                </c:pt>
                <c:pt idx="986">
                  <c:v>2124500</c:v>
                </c:pt>
                <c:pt idx="987">
                  <c:v>1929000</c:v>
                </c:pt>
                <c:pt idx="988">
                  <c:v>2174500</c:v>
                </c:pt>
                <c:pt idx="989">
                  <c:v>1717000</c:v>
                </c:pt>
                <c:pt idx="990">
                  <c:v>1675500</c:v>
                </c:pt>
                <c:pt idx="991">
                  <c:v>2458500</c:v>
                </c:pt>
                <c:pt idx="992">
                  <c:v>3692500</c:v>
                </c:pt>
                <c:pt idx="993">
                  <c:v>3165000</c:v>
                </c:pt>
                <c:pt idx="994">
                  <c:v>3442500</c:v>
                </c:pt>
                <c:pt idx="995">
                  <c:v>7206500</c:v>
                </c:pt>
                <c:pt idx="996">
                  <c:v>3304000</c:v>
                </c:pt>
                <c:pt idx="997">
                  <c:v>4083500</c:v>
                </c:pt>
                <c:pt idx="998">
                  <c:v>4826500</c:v>
                </c:pt>
                <c:pt idx="999">
                  <c:v>4672500</c:v>
                </c:pt>
                <c:pt idx="1000">
                  <c:v>5646500</c:v>
                </c:pt>
                <c:pt idx="1001">
                  <c:v>3626500</c:v>
                </c:pt>
                <c:pt idx="1002">
                  <c:v>6880000</c:v>
                </c:pt>
                <c:pt idx="1003">
                  <c:v>17590500</c:v>
                </c:pt>
                <c:pt idx="1004">
                  <c:v>9445500</c:v>
                </c:pt>
                <c:pt idx="1005">
                  <c:v>5548500</c:v>
                </c:pt>
                <c:pt idx="1006">
                  <c:v>3248000</c:v>
                </c:pt>
                <c:pt idx="1007">
                  <c:v>5551000</c:v>
                </c:pt>
                <c:pt idx="1008">
                  <c:v>2913500</c:v>
                </c:pt>
                <c:pt idx="1009">
                  <c:v>2147000</c:v>
                </c:pt>
                <c:pt idx="1010">
                  <c:v>2465000</c:v>
                </c:pt>
                <c:pt idx="1011">
                  <c:v>2705000</c:v>
                </c:pt>
                <c:pt idx="1012">
                  <c:v>2349500</c:v>
                </c:pt>
                <c:pt idx="1013">
                  <c:v>1949000</c:v>
                </c:pt>
                <c:pt idx="1014">
                  <c:v>2824000</c:v>
                </c:pt>
                <c:pt idx="1015">
                  <c:v>5846500</c:v>
                </c:pt>
                <c:pt idx="1016">
                  <c:v>3034500</c:v>
                </c:pt>
                <c:pt idx="1017">
                  <c:v>4065000</c:v>
                </c:pt>
                <c:pt idx="1018">
                  <c:v>3241500</c:v>
                </c:pt>
                <c:pt idx="1019">
                  <c:v>5139000</c:v>
                </c:pt>
                <c:pt idx="1020">
                  <c:v>4086500</c:v>
                </c:pt>
                <c:pt idx="1021">
                  <c:v>10883000</c:v>
                </c:pt>
                <c:pt idx="1022">
                  <c:v>4265500</c:v>
                </c:pt>
                <c:pt idx="1023">
                  <c:v>3239500</c:v>
                </c:pt>
                <c:pt idx="1024">
                  <c:v>3585500</c:v>
                </c:pt>
                <c:pt idx="1025">
                  <c:v>3447000</c:v>
                </c:pt>
                <c:pt idx="1026">
                  <c:v>7517000</c:v>
                </c:pt>
                <c:pt idx="1027">
                  <c:v>6704000</c:v>
                </c:pt>
                <c:pt idx="1028">
                  <c:v>3513000</c:v>
                </c:pt>
                <c:pt idx="1029">
                  <c:v>4349500</c:v>
                </c:pt>
                <c:pt idx="1030">
                  <c:v>5179000</c:v>
                </c:pt>
                <c:pt idx="1031">
                  <c:v>3922000</c:v>
                </c:pt>
                <c:pt idx="1032">
                  <c:v>3759000</c:v>
                </c:pt>
                <c:pt idx="1033">
                  <c:v>2659500</c:v>
                </c:pt>
                <c:pt idx="1034">
                  <c:v>3302000</c:v>
                </c:pt>
                <c:pt idx="1035">
                  <c:v>2927000</c:v>
                </c:pt>
                <c:pt idx="1036">
                  <c:v>2228500</c:v>
                </c:pt>
                <c:pt idx="1037">
                  <c:v>1512500</c:v>
                </c:pt>
                <c:pt idx="1038">
                  <c:v>3337500</c:v>
                </c:pt>
                <c:pt idx="1039">
                  <c:v>2849000</c:v>
                </c:pt>
                <c:pt idx="1040">
                  <c:v>4555000</c:v>
                </c:pt>
                <c:pt idx="1041">
                  <c:v>3612000</c:v>
                </c:pt>
                <c:pt idx="1042">
                  <c:v>2077000</c:v>
                </c:pt>
                <c:pt idx="1043">
                  <c:v>2647000</c:v>
                </c:pt>
                <c:pt idx="1044">
                  <c:v>5481000</c:v>
                </c:pt>
                <c:pt idx="1045">
                  <c:v>6116500</c:v>
                </c:pt>
                <c:pt idx="1046">
                  <c:v>7613500</c:v>
                </c:pt>
                <c:pt idx="1047">
                  <c:v>4267000</c:v>
                </c:pt>
                <c:pt idx="1048">
                  <c:v>4046500</c:v>
                </c:pt>
                <c:pt idx="1049">
                  <c:v>3300000</c:v>
                </c:pt>
                <c:pt idx="1050">
                  <c:v>2180000</c:v>
                </c:pt>
                <c:pt idx="1051">
                  <c:v>2871500</c:v>
                </c:pt>
                <c:pt idx="1052">
                  <c:v>2709500</c:v>
                </c:pt>
                <c:pt idx="1053">
                  <c:v>2930000</c:v>
                </c:pt>
                <c:pt idx="1054">
                  <c:v>2746500</c:v>
                </c:pt>
                <c:pt idx="1055">
                  <c:v>4490500</c:v>
                </c:pt>
                <c:pt idx="1056">
                  <c:v>3055000</c:v>
                </c:pt>
                <c:pt idx="1057">
                  <c:v>2373000</c:v>
                </c:pt>
                <c:pt idx="1058">
                  <c:v>4626500</c:v>
                </c:pt>
                <c:pt idx="1059">
                  <c:v>3121000</c:v>
                </c:pt>
                <c:pt idx="1060">
                  <c:v>2028500</c:v>
                </c:pt>
                <c:pt idx="1061">
                  <c:v>2576500</c:v>
                </c:pt>
                <c:pt idx="1062">
                  <c:v>3756500</c:v>
                </c:pt>
                <c:pt idx="1063">
                  <c:v>2948500</c:v>
                </c:pt>
                <c:pt idx="1064">
                  <c:v>3142500</c:v>
                </c:pt>
                <c:pt idx="1065">
                  <c:v>4098000</c:v>
                </c:pt>
                <c:pt idx="1066">
                  <c:v>4909000</c:v>
                </c:pt>
                <c:pt idx="1067">
                  <c:v>5579000</c:v>
                </c:pt>
                <c:pt idx="1068">
                  <c:v>16785500</c:v>
                </c:pt>
                <c:pt idx="1069">
                  <c:v>7377000</c:v>
                </c:pt>
                <c:pt idx="1070">
                  <c:v>7168500</c:v>
                </c:pt>
                <c:pt idx="1071">
                  <c:v>4595500</c:v>
                </c:pt>
                <c:pt idx="1072">
                  <c:v>5795500</c:v>
                </c:pt>
                <c:pt idx="1073">
                  <c:v>8606500</c:v>
                </c:pt>
                <c:pt idx="1074">
                  <c:v>6012000</c:v>
                </c:pt>
                <c:pt idx="1075">
                  <c:v>8274000</c:v>
                </c:pt>
                <c:pt idx="1076">
                  <c:v>4384000</c:v>
                </c:pt>
                <c:pt idx="1077">
                  <c:v>2902500</c:v>
                </c:pt>
                <c:pt idx="1078">
                  <c:v>5734000</c:v>
                </c:pt>
                <c:pt idx="1079">
                  <c:v>5830000</c:v>
                </c:pt>
                <c:pt idx="1080">
                  <c:v>2808500</c:v>
                </c:pt>
                <c:pt idx="1081">
                  <c:v>2682000</c:v>
                </c:pt>
                <c:pt idx="1082">
                  <c:v>3677500</c:v>
                </c:pt>
                <c:pt idx="1083">
                  <c:v>5442500</c:v>
                </c:pt>
                <c:pt idx="1084">
                  <c:v>3317000</c:v>
                </c:pt>
                <c:pt idx="1085">
                  <c:v>2774500</c:v>
                </c:pt>
                <c:pt idx="1086">
                  <c:v>2401500</c:v>
                </c:pt>
                <c:pt idx="1087">
                  <c:v>2212500</c:v>
                </c:pt>
                <c:pt idx="1088">
                  <c:v>3240000</c:v>
                </c:pt>
                <c:pt idx="1089">
                  <c:v>2803000</c:v>
                </c:pt>
                <c:pt idx="1090">
                  <c:v>4409500</c:v>
                </c:pt>
                <c:pt idx="1091">
                  <c:v>3201000</c:v>
                </c:pt>
                <c:pt idx="1092">
                  <c:v>2915000</c:v>
                </c:pt>
                <c:pt idx="1093">
                  <c:v>3003000</c:v>
                </c:pt>
                <c:pt idx="1094">
                  <c:v>1495500</c:v>
                </c:pt>
                <c:pt idx="1095">
                  <c:v>3617500</c:v>
                </c:pt>
                <c:pt idx="1096">
                  <c:v>2844000</c:v>
                </c:pt>
                <c:pt idx="1097">
                  <c:v>3276000</c:v>
                </c:pt>
                <c:pt idx="1098">
                  <c:v>3305000</c:v>
                </c:pt>
                <c:pt idx="1099">
                  <c:v>1990000</c:v>
                </c:pt>
                <c:pt idx="1100">
                  <c:v>2704500</c:v>
                </c:pt>
                <c:pt idx="1101">
                  <c:v>4699500</c:v>
                </c:pt>
                <c:pt idx="1102">
                  <c:v>3038500</c:v>
                </c:pt>
                <c:pt idx="1103">
                  <c:v>2056500</c:v>
                </c:pt>
                <c:pt idx="1104">
                  <c:v>2755500</c:v>
                </c:pt>
                <c:pt idx="1105">
                  <c:v>2567500</c:v>
                </c:pt>
                <c:pt idx="1106">
                  <c:v>2193500</c:v>
                </c:pt>
                <c:pt idx="1107">
                  <c:v>1914000</c:v>
                </c:pt>
                <c:pt idx="1108">
                  <c:v>3887000</c:v>
                </c:pt>
                <c:pt idx="1109">
                  <c:v>3957000</c:v>
                </c:pt>
                <c:pt idx="1110">
                  <c:v>4266000</c:v>
                </c:pt>
                <c:pt idx="1111">
                  <c:v>2900000</c:v>
                </c:pt>
                <c:pt idx="1112">
                  <c:v>2239500</c:v>
                </c:pt>
                <c:pt idx="1113">
                  <c:v>2989000</c:v>
                </c:pt>
                <c:pt idx="1114">
                  <c:v>3056000</c:v>
                </c:pt>
                <c:pt idx="1115">
                  <c:v>4045000</c:v>
                </c:pt>
                <c:pt idx="1116">
                  <c:v>3223500</c:v>
                </c:pt>
                <c:pt idx="1117">
                  <c:v>2764500</c:v>
                </c:pt>
                <c:pt idx="1118">
                  <c:v>2203000</c:v>
                </c:pt>
                <c:pt idx="1119">
                  <c:v>3542500</c:v>
                </c:pt>
                <c:pt idx="1120">
                  <c:v>2321500</c:v>
                </c:pt>
                <c:pt idx="1121">
                  <c:v>1969500</c:v>
                </c:pt>
                <c:pt idx="1122">
                  <c:v>3285500</c:v>
                </c:pt>
                <c:pt idx="1123">
                  <c:v>3156000</c:v>
                </c:pt>
                <c:pt idx="1124">
                  <c:v>3732500</c:v>
                </c:pt>
                <c:pt idx="1125">
                  <c:v>4730000</c:v>
                </c:pt>
                <c:pt idx="1126">
                  <c:v>8584000</c:v>
                </c:pt>
                <c:pt idx="1127">
                  <c:v>8243500</c:v>
                </c:pt>
                <c:pt idx="1128">
                  <c:v>10575500</c:v>
                </c:pt>
                <c:pt idx="1129">
                  <c:v>7600000</c:v>
                </c:pt>
                <c:pt idx="1130">
                  <c:v>17271000</c:v>
                </c:pt>
                <c:pt idx="1131">
                  <c:v>10085000</c:v>
                </c:pt>
                <c:pt idx="1132">
                  <c:v>5177500</c:v>
                </c:pt>
                <c:pt idx="1133">
                  <c:v>3842500</c:v>
                </c:pt>
                <c:pt idx="1134">
                  <c:v>3897000</c:v>
                </c:pt>
                <c:pt idx="1135">
                  <c:v>4444000</c:v>
                </c:pt>
                <c:pt idx="1136">
                  <c:v>2983500</c:v>
                </c:pt>
                <c:pt idx="1137">
                  <c:v>3181500</c:v>
                </c:pt>
                <c:pt idx="1138">
                  <c:v>3700000</c:v>
                </c:pt>
                <c:pt idx="1139">
                  <c:v>2697000</c:v>
                </c:pt>
                <c:pt idx="1140">
                  <c:v>3792500</c:v>
                </c:pt>
                <c:pt idx="1141">
                  <c:v>5094000</c:v>
                </c:pt>
                <c:pt idx="1142">
                  <c:v>4841000</c:v>
                </c:pt>
                <c:pt idx="1143">
                  <c:v>4084500</c:v>
                </c:pt>
                <c:pt idx="1144">
                  <c:v>5656000</c:v>
                </c:pt>
                <c:pt idx="1145">
                  <c:v>3102500</c:v>
                </c:pt>
                <c:pt idx="1146">
                  <c:v>3188000</c:v>
                </c:pt>
                <c:pt idx="1147">
                  <c:v>2238000</c:v>
                </c:pt>
                <c:pt idx="1148">
                  <c:v>2429000</c:v>
                </c:pt>
                <c:pt idx="1149">
                  <c:v>3901000</c:v>
                </c:pt>
                <c:pt idx="1150">
                  <c:v>3970500</c:v>
                </c:pt>
                <c:pt idx="1151">
                  <c:v>2319500</c:v>
                </c:pt>
                <c:pt idx="1152">
                  <c:v>3336500</c:v>
                </c:pt>
                <c:pt idx="1153">
                  <c:v>3513500</c:v>
                </c:pt>
                <c:pt idx="1154">
                  <c:v>11213000</c:v>
                </c:pt>
                <c:pt idx="1155">
                  <c:v>4077500</c:v>
                </c:pt>
                <c:pt idx="1156">
                  <c:v>10343500</c:v>
                </c:pt>
                <c:pt idx="1157">
                  <c:v>2711000</c:v>
                </c:pt>
                <c:pt idx="1158">
                  <c:v>5581500</c:v>
                </c:pt>
                <c:pt idx="1159">
                  <c:v>4289000</c:v>
                </c:pt>
                <c:pt idx="1160">
                  <c:v>4038500</c:v>
                </c:pt>
                <c:pt idx="1161">
                  <c:v>3588000</c:v>
                </c:pt>
                <c:pt idx="1162">
                  <c:v>2806000</c:v>
                </c:pt>
                <c:pt idx="1163">
                  <c:v>4093000</c:v>
                </c:pt>
                <c:pt idx="1164">
                  <c:v>2657000</c:v>
                </c:pt>
                <c:pt idx="1165">
                  <c:v>3044000</c:v>
                </c:pt>
                <c:pt idx="1166">
                  <c:v>2170500</c:v>
                </c:pt>
                <c:pt idx="1167">
                  <c:v>5745500</c:v>
                </c:pt>
                <c:pt idx="1168">
                  <c:v>7300000</c:v>
                </c:pt>
                <c:pt idx="1169">
                  <c:v>6310000</c:v>
                </c:pt>
                <c:pt idx="1170">
                  <c:v>2768500</c:v>
                </c:pt>
                <c:pt idx="1171">
                  <c:v>2464000</c:v>
                </c:pt>
                <c:pt idx="1172">
                  <c:v>3258000</c:v>
                </c:pt>
                <c:pt idx="1173">
                  <c:v>3091500</c:v>
                </c:pt>
                <c:pt idx="1174">
                  <c:v>3312500</c:v>
                </c:pt>
                <c:pt idx="1175">
                  <c:v>7873500</c:v>
                </c:pt>
                <c:pt idx="1176">
                  <c:v>3446000</c:v>
                </c:pt>
                <c:pt idx="1177">
                  <c:v>2719000</c:v>
                </c:pt>
                <c:pt idx="1178">
                  <c:v>5220500</c:v>
                </c:pt>
                <c:pt idx="1179">
                  <c:v>6394500</c:v>
                </c:pt>
                <c:pt idx="1180">
                  <c:v>4810000</c:v>
                </c:pt>
                <c:pt idx="1181">
                  <c:v>2764000</c:v>
                </c:pt>
                <c:pt idx="1182">
                  <c:v>4232500</c:v>
                </c:pt>
                <c:pt idx="1183">
                  <c:v>3904500</c:v>
                </c:pt>
                <c:pt idx="1184">
                  <c:v>5616000</c:v>
                </c:pt>
                <c:pt idx="1185">
                  <c:v>6846500</c:v>
                </c:pt>
                <c:pt idx="1186">
                  <c:v>8159500</c:v>
                </c:pt>
                <c:pt idx="1187">
                  <c:v>6560000</c:v>
                </c:pt>
                <c:pt idx="1188">
                  <c:v>5973000</c:v>
                </c:pt>
                <c:pt idx="1189">
                  <c:v>4911500</c:v>
                </c:pt>
                <c:pt idx="1190">
                  <c:v>2711000</c:v>
                </c:pt>
                <c:pt idx="1191">
                  <c:v>2481000</c:v>
                </c:pt>
                <c:pt idx="1192">
                  <c:v>5555500</c:v>
                </c:pt>
                <c:pt idx="1193">
                  <c:v>2468000</c:v>
                </c:pt>
                <c:pt idx="1194">
                  <c:v>3353000</c:v>
                </c:pt>
                <c:pt idx="1195">
                  <c:v>2949000</c:v>
                </c:pt>
                <c:pt idx="1196">
                  <c:v>3243500</c:v>
                </c:pt>
                <c:pt idx="1197">
                  <c:v>3695500</c:v>
                </c:pt>
                <c:pt idx="1198">
                  <c:v>4133000</c:v>
                </c:pt>
                <c:pt idx="1199">
                  <c:v>3159000</c:v>
                </c:pt>
                <c:pt idx="1200">
                  <c:v>2222000</c:v>
                </c:pt>
                <c:pt idx="1201">
                  <c:v>2116000</c:v>
                </c:pt>
                <c:pt idx="1202">
                  <c:v>4354000</c:v>
                </c:pt>
                <c:pt idx="1203">
                  <c:v>5290500</c:v>
                </c:pt>
                <c:pt idx="1204">
                  <c:v>3146000</c:v>
                </c:pt>
                <c:pt idx="1205">
                  <c:v>2005000</c:v>
                </c:pt>
                <c:pt idx="1206">
                  <c:v>4532000</c:v>
                </c:pt>
                <c:pt idx="1207">
                  <c:v>2766000</c:v>
                </c:pt>
                <c:pt idx="1208">
                  <c:v>2429500</c:v>
                </c:pt>
                <c:pt idx="1209">
                  <c:v>4865000</c:v>
                </c:pt>
                <c:pt idx="1210">
                  <c:v>2552500</c:v>
                </c:pt>
                <c:pt idx="1211">
                  <c:v>3474000</c:v>
                </c:pt>
                <c:pt idx="1212">
                  <c:v>2442000</c:v>
                </c:pt>
                <c:pt idx="1213">
                  <c:v>1897000</c:v>
                </c:pt>
                <c:pt idx="1214">
                  <c:v>1741000</c:v>
                </c:pt>
                <c:pt idx="1215">
                  <c:v>2483000</c:v>
                </c:pt>
                <c:pt idx="1216">
                  <c:v>3567500</c:v>
                </c:pt>
                <c:pt idx="1217">
                  <c:v>3752500</c:v>
                </c:pt>
                <c:pt idx="1218">
                  <c:v>2949000</c:v>
                </c:pt>
                <c:pt idx="1219">
                  <c:v>2927000</c:v>
                </c:pt>
                <c:pt idx="1220">
                  <c:v>2087500</c:v>
                </c:pt>
                <c:pt idx="1221">
                  <c:v>2139000</c:v>
                </c:pt>
                <c:pt idx="1222">
                  <c:v>2203000</c:v>
                </c:pt>
                <c:pt idx="1223">
                  <c:v>3544500</c:v>
                </c:pt>
                <c:pt idx="1224">
                  <c:v>4186000</c:v>
                </c:pt>
                <c:pt idx="1225">
                  <c:v>2265000</c:v>
                </c:pt>
                <c:pt idx="1226">
                  <c:v>4922000</c:v>
                </c:pt>
                <c:pt idx="1227">
                  <c:v>3716000</c:v>
                </c:pt>
                <c:pt idx="1228">
                  <c:v>2312000</c:v>
                </c:pt>
                <c:pt idx="1229">
                  <c:v>2291500</c:v>
                </c:pt>
                <c:pt idx="1230">
                  <c:v>3341500</c:v>
                </c:pt>
                <c:pt idx="1231">
                  <c:v>2017000</c:v>
                </c:pt>
                <c:pt idx="1232">
                  <c:v>1987700</c:v>
                </c:pt>
                <c:pt idx="1233">
                  <c:v>2079400</c:v>
                </c:pt>
                <c:pt idx="1234">
                  <c:v>1725600</c:v>
                </c:pt>
                <c:pt idx="1235">
                  <c:v>2081300</c:v>
                </c:pt>
                <c:pt idx="1236">
                  <c:v>2120200</c:v>
                </c:pt>
                <c:pt idx="1237">
                  <c:v>1885200</c:v>
                </c:pt>
                <c:pt idx="1238">
                  <c:v>1662900</c:v>
                </c:pt>
                <c:pt idx="1239">
                  <c:v>2534500</c:v>
                </c:pt>
                <c:pt idx="1240">
                  <c:v>2361300</c:v>
                </c:pt>
                <c:pt idx="1241">
                  <c:v>2630700</c:v>
                </c:pt>
                <c:pt idx="1242">
                  <c:v>2842200</c:v>
                </c:pt>
                <c:pt idx="1243">
                  <c:v>2544500</c:v>
                </c:pt>
                <c:pt idx="1244">
                  <c:v>2607400</c:v>
                </c:pt>
                <c:pt idx="1245">
                  <c:v>2573700</c:v>
                </c:pt>
                <c:pt idx="1246">
                  <c:v>2698400</c:v>
                </c:pt>
                <c:pt idx="1247">
                  <c:v>3015300</c:v>
                </c:pt>
                <c:pt idx="1248">
                  <c:v>2136300</c:v>
                </c:pt>
                <c:pt idx="1249">
                  <c:v>1581100</c:v>
                </c:pt>
                <c:pt idx="1250">
                  <c:v>1727600</c:v>
                </c:pt>
                <c:pt idx="1251">
                  <c:v>2271700</c:v>
                </c:pt>
                <c:pt idx="1252">
                  <c:v>2960300</c:v>
                </c:pt>
                <c:pt idx="1253">
                  <c:v>3689100</c:v>
                </c:pt>
                <c:pt idx="1254">
                  <c:v>10593700</c:v>
                </c:pt>
                <c:pt idx="1255">
                  <c:v>4156700</c:v>
                </c:pt>
                <c:pt idx="1256">
                  <c:v>2713200</c:v>
                </c:pt>
                <c:pt idx="1257">
                  <c:v>2962200</c:v>
                </c:pt>
              </c:numCache>
            </c:numRef>
          </c:val>
          <c:extLst>
            <c:ext xmlns:c16="http://schemas.microsoft.com/office/drawing/2014/chart" uri="{C3380CC4-5D6E-409C-BE32-E72D297353CC}">
              <c16:uniqueId val="{00000000-1F43-4441-9DEB-6765E3DAACF2}"/>
            </c:ext>
          </c:extLst>
        </c:ser>
        <c:dLbls>
          <c:showLegendKey val="0"/>
          <c:showVal val="0"/>
          <c:showCatName val="0"/>
          <c:showSerName val="0"/>
          <c:showPercent val="0"/>
          <c:showBubbleSize val="0"/>
        </c:dLbls>
        <c:axId val="1112140239"/>
        <c:axId val="1112143983"/>
      </c:areaChart>
      <c:dateAx>
        <c:axId val="1112140239"/>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43983"/>
        <c:crosses val="autoZero"/>
        <c:auto val="1"/>
        <c:lblOffset val="100"/>
        <c:baseTimeUnit val="days"/>
      </c:dateAx>
      <c:valAx>
        <c:axId val="1112143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14023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Biểu đồ biến động giá của </a:t>
            </a:r>
            <a:r>
              <a:rPr lang="vi-VN" sz="1400" b="0" i="0" baseline="0">
                <a:effectLst/>
              </a:rPr>
              <a:t>SONY</a:t>
            </a:r>
            <a:r>
              <a:rPr lang="en-US" sz="1400" b="0" i="0" baseline="0">
                <a:effectLst/>
              </a:rPr>
              <a:t> theo thời gian </a:t>
            </a:r>
            <a:endParaRPr lang="en-US" sz="105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SONY!$B$1</c:f>
              <c:strCache>
                <c:ptCount val="1"/>
                <c:pt idx="0">
                  <c:v>Adj Close</c:v>
                </c:pt>
              </c:strCache>
            </c:strRef>
          </c:tx>
          <c:spPr>
            <a:ln w="28575" cap="rnd">
              <a:solidFill>
                <a:schemeClr val="tx2">
                  <a:lumMod val="50000"/>
                  <a:lumOff val="50000"/>
                </a:schemeClr>
              </a:solidFill>
              <a:round/>
            </a:ln>
            <a:effectLst/>
          </c:spPr>
          <c:marker>
            <c:symbol val="none"/>
          </c:marker>
          <c:cat>
            <c:numRef>
              <c:f>SONY!$A$2:$A$1259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SONY!$B$2:$B$1259</c:f>
              <c:numCache>
                <c:formatCode>General</c:formatCode>
                <c:ptCount val="1258"/>
                <c:pt idx="0">
                  <c:v>11.747999999999999</c:v>
                </c:pt>
                <c:pt idx="1">
                  <c:v>11.787800000000001</c:v>
                </c:pt>
                <c:pt idx="2">
                  <c:v>11.86</c:v>
                </c:pt>
                <c:pt idx="3">
                  <c:v>11.757400000000001</c:v>
                </c:pt>
                <c:pt idx="4">
                  <c:v>11.6777</c:v>
                </c:pt>
                <c:pt idx="5">
                  <c:v>11.6853</c:v>
                </c:pt>
                <c:pt idx="6">
                  <c:v>11.624499999999999</c:v>
                </c:pt>
                <c:pt idx="7">
                  <c:v>11.7385</c:v>
                </c:pt>
                <c:pt idx="8">
                  <c:v>11.994899999999999</c:v>
                </c:pt>
                <c:pt idx="9">
                  <c:v>12.1031</c:v>
                </c:pt>
                <c:pt idx="10">
                  <c:v>12.057600000000001</c:v>
                </c:pt>
                <c:pt idx="11">
                  <c:v>12.019600000000001</c:v>
                </c:pt>
                <c:pt idx="12">
                  <c:v>12.2684</c:v>
                </c:pt>
                <c:pt idx="13">
                  <c:v>12.401400000000001</c:v>
                </c:pt>
                <c:pt idx="14">
                  <c:v>12.3843</c:v>
                </c:pt>
                <c:pt idx="15">
                  <c:v>12.401400000000001</c:v>
                </c:pt>
                <c:pt idx="16">
                  <c:v>12.5229</c:v>
                </c:pt>
                <c:pt idx="17">
                  <c:v>12.5951</c:v>
                </c:pt>
                <c:pt idx="18">
                  <c:v>12.6388</c:v>
                </c:pt>
                <c:pt idx="19">
                  <c:v>12.786899999999999</c:v>
                </c:pt>
                <c:pt idx="20">
                  <c:v>12.8344</c:v>
                </c:pt>
                <c:pt idx="21">
                  <c:v>12.9636</c:v>
                </c:pt>
                <c:pt idx="22">
                  <c:v>12.8667</c:v>
                </c:pt>
                <c:pt idx="23">
                  <c:v>12.8591</c:v>
                </c:pt>
                <c:pt idx="24">
                  <c:v>12.8933</c:v>
                </c:pt>
                <c:pt idx="25">
                  <c:v>12.8971</c:v>
                </c:pt>
                <c:pt idx="26">
                  <c:v>12.9313</c:v>
                </c:pt>
                <c:pt idx="27">
                  <c:v>12.8705</c:v>
                </c:pt>
                <c:pt idx="28">
                  <c:v>12.9199</c:v>
                </c:pt>
                <c:pt idx="29">
                  <c:v>12.8743</c:v>
                </c:pt>
                <c:pt idx="30">
                  <c:v>12.8629</c:v>
                </c:pt>
                <c:pt idx="31">
                  <c:v>12.9161</c:v>
                </c:pt>
                <c:pt idx="32">
                  <c:v>13.1174</c:v>
                </c:pt>
                <c:pt idx="33">
                  <c:v>12.9313</c:v>
                </c:pt>
                <c:pt idx="34">
                  <c:v>13.126899999999999</c:v>
                </c:pt>
                <c:pt idx="35">
                  <c:v>13.334</c:v>
                </c:pt>
                <c:pt idx="36">
                  <c:v>13.3834</c:v>
                </c:pt>
                <c:pt idx="37">
                  <c:v>13.4916</c:v>
                </c:pt>
                <c:pt idx="38">
                  <c:v>13.459300000000001</c:v>
                </c:pt>
                <c:pt idx="39">
                  <c:v>13.6075</c:v>
                </c:pt>
                <c:pt idx="40">
                  <c:v>13.7651</c:v>
                </c:pt>
                <c:pt idx="41">
                  <c:v>13.5999</c:v>
                </c:pt>
                <c:pt idx="42">
                  <c:v>13.7936</c:v>
                </c:pt>
                <c:pt idx="43">
                  <c:v>13.766999999999999</c:v>
                </c:pt>
                <c:pt idx="44">
                  <c:v>13.7006</c:v>
                </c:pt>
                <c:pt idx="45">
                  <c:v>13.747999999999999</c:v>
                </c:pt>
                <c:pt idx="46">
                  <c:v>13.7879</c:v>
                </c:pt>
                <c:pt idx="47">
                  <c:v>13.6531</c:v>
                </c:pt>
                <c:pt idx="48">
                  <c:v>13.5448</c:v>
                </c:pt>
                <c:pt idx="49">
                  <c:v>13.6797</c:v>
                </c:pt>
                <c:pt idx="50">
                  <c:v>13.6379</c:v>
                </c:pt>
                <c:pt idx="51">
                  <c:v>13.512499999999999</c:v>
                </c:pt>
                <c:pt idx="52">
                  <c:v>13.3302</c:v>
                </c:pt>
                <c:pt idx="53">
                  <c:v>13.3872</c:v>
                </c:pt>
                <c:pt idx="54">
                  <c:v>13.8658</c:v>
                </c:pt>
                <c:pt idx="55">
                  <c:v>13.392899999999999</c:v>
                </c:pt>
                <c:pt idx="56">
                  <c:v>13.590400000000001</c:v>
                </c:pt>
                <c:pt idx="57">
                  <c:v>13.3131</c:v>
                </c:pt>
                <c:pt idx="58">
                  <c:v>13.3283</c:v>
                </c:pt>
                <c:pt idx="59">
                  <c:v>13.3568</c:v>
                </c:pt>
                <c:pt idx="60">
                  <c:v>13.4422</c:v>
                </c:pt>
                <c:pt idx="61">
                  <c:v>13.22</c:v>
                </c:pt>
                <c:pt idx="62">
                  <c:v>13.073700000000001</c:v>
                </c:pt>
                <c:pt idx="63">
                  <c:v>12.6578</c:v>
                </c:pt>
                <c:pt idx="64">
                  <c:v>12.7395</c:v>
                </c:pt>
                <c:pt idx="65">
                  <c:v>12.6768</c:v>
                </c:pt>
                <c:pt idx="66">
                  <c:v>12.524800000000001</c:v>
                </c:pt>
                <c:pt idx="67">
                  <c:v>12.143000000000001</c:v>
                </c:pt>
                <c:pt idx="68">
                  <c:v>12.076599999999999</c:v>
                </c:pt>
                <c:pt idx="69">
                  <c:v>12.1449</c:v>
                </c:pt>
                <c:pt idx="70">
                  <c:v>11.5656</c:v>
                </c:pt>
                <c:pt idx="71">
                  <c:v>11.814399999999999</c:v>
                </c:pt>
                <c:pt idx="72">
                  <c:v>12.1867</c:v>
                </c:pt>
                <c:pt idx="73">
                  <c:v>12.0006</c:v>
                </c:pt>
                <c:pt idx="74">
                  <c:v>12.3064</c:v>
                </c:pt>
                <c:pt idx="75">
                  <c:v>12.05</c:v>
                </c:pt>
                <c:pt idx="76">
                  <c:v>11.9892</c:v>
                </c:pt>
                <c:pt idx="77">
                  <c:v>11.1173</c:v>
                </c:pt>
                <c:pt idx="78">
                  <c:v>11.459199999999999</c:v>
                </c:pt>
                <c:pt idx="79">
                  <c:v>10.976800000000001</c:v>
                </c:pt>
                <c:pt idx="80">
                  <c:v>9.9853000000000005</c:v>
                </c:pt>
                <c:pt idx="81">
                  <c:v>10.6976</c:v>
                </c:pt>
                <c:pt idx="82">
                  <c:v>9.8162000000000003</c:v>
                </c:pt>
                <c:pt idx="83">
                  <c:v>10.4848</c:v>
                </c:pt>
                <c:pt idx="84">
                  <c:v>10.407</c:v>
                </c:pt>
                <c:pt idx="85">
                  <c:v>10.5228</c:v>
                </c:pt>
                <c:pt idx="86">
                  <c:v>10.0784</c:v>
                </c:pt>
                <c:pt idx="87">
                  <c:v>10.048</c:v>
                </c:pt>
                <c:pt idx="88">
                  <c:v>10.826700000000001</c:v>
                </c:pt>
                <c:pt idx="89">
                  <c:v>10.9559</c:v>
                </c:pt>
                <c:pt idx="90">
                  <c:v>11.4915</c:v>
                </c:pt>
                <c:pt idx="91">
                  <c:v>11.31</c:v>
                </c:pt>
                <c:pt idx="92">
                  <c:v>11.472099999999999</c:v>
                </c:pt>
                <c:pt idx="93">
                  <c:v>11.283300000000001</c:v>
                </c:pt>
                <c:pt idx="94">
                  <c:v>10.8391</c:v>
                </c:pt>
                <c:pt idx="95">
                  <c:v>11.2318</c:v>
                </c:pt>
                <c:pt idx="96">
                  <c:v>10.959199999999999</c:v>
                </c:pt>
                <c:pt idx="97">
                  <c:v>11.605499999999999</c:v>
                </c:pt>
                <c:pt idx="98">
                  <c:v>11.5655</c:v>
                </c:pt>
                <c:pt idx="99">
                  <c:v>11.842000000000001</c:v>
                </c:pt>
                <c:pt idx="100">
                  <c:v>11.7409</c:v>
                </c:pt>
                <c:pt idx="101">
                  <c:v>11.456799999999999</c:v>
                </c:pt>
                <c:pt idx="102">
                  <c:v>11.712300000000001</c:v>
                </c:pt>
                <c:pt idx="103">
                  <c:v>11.834300000000001</c:v>
                </c:pt>
                <c:pt idx="104">
                  <c:v>11.8667</c:v>
                </c:pt>
                <c:pt idx="105">
                  <c:v>12.286199999999999</c:v>
                </c:pt>
                <c:pt idx="106">
                  <c:v>12.1165</c:v>
                </c:pt>
                <c:pt idx="107">
                  <c:v>11.830500000000001</c:v>
                </c:pt>
                <c:pt idx="108">
                  <c:v>11.9506</c:v>
                </c:pt>
                <c:pt idx="109">
                  <c:v>11.8324</c:v>
                </c:pt>
                <c:pt idx="110">
                  <c:v>12.004</c:v>
                </c:pt>
                <c:pt idx="111">
                  <c:v>12.0975</c:v>
                </c:pt>
                <c:pt idx="112">
                  <c:v>11.9964</c:v>
                </c:pt>
                <c:pt idx="113">
                  <c:v>12.312900000000001</c:v>
                </c:pt>
                <c:pt idx="114">
                  <c:v>12.25</c:v>
                </c:pt>
                <c:pt idx="115">
                  <c:v>11.9602</c:v>
                </c:pt>
                <c:pt idx="116">
                  <c:v>11.8096</c:v>
                </c:pt>
                <c:pt idx="117">
                  <c:v>12.086</c:v>
                </c:pt>
                <c:pt idx="118">
                  <c:v>12.1928</c:v>
                </c:pt>
                <c:pt idx="119">
                  <c:v>12.2729</c:v>
                </c:pt>
                <c:pt idx="120">
                  <c:v>12.4902</c:v>
                </c:pt>
                <c:pt idx="121">
                  <c:v>12.5779</c:v>
                </c:pt>
                <c:pt idx="122">
                  <c:v>12.5055</c:v>
                </c:pt>
                <c:pt idx="123">
                  <c:v>11.9697</c:v>
                </c:pt>
                <c:pt idx="124">
                  <c:v>12.137499999999999</c:v>
                </c:pt>
                <c:pt idx="125">
                  <c:v>12.2042</c:v>
                </c:pt>
                <c:pt idx="126">
                  <c:v>12.2157</c:v>
                </c:pt>
                <c:pt idx="127">
                  <c:v>12.0212</c:v>
                </c:pt>
                <c:pt idx="128">
                  <c:v>12.0441</c:v>
                </c:pt>
                <c:pt idx="129">
                  <c:v>11.9621</c:v>
                </c:pt>
                <c:pt idx="130">
                  <c:v>12.057399999999999</c:v>
                </c:pt>
                <c:pt idx="131">
                  <c:v>11.8553</c:v>
                </c:pt>
                <c:pt idx="132">
                  <c:v>12.0059</c:v>
                </c:pt>
                <c:pt idx="133">
                  <c:v>12.312900000000001</c:v>
                </c:pt>
                <c:pt idx="134">
                  <c:v>12.347200000000001</c:v>
                </c:pt>
                <c:pt idx="135">
                  <c:v>12.4864</c:v>
                </c:pt>
                <c:pt idx="136">
                  <c:v>12.726599999999999</c:v>
                </c:pt>
                <c:pt idx="137">
                  <c:v>12.734299999999999</c:v>
                </c:pt>
                <c:pt idx="138">
                  <c:v>12.618</c:v>
                </c:pt>
                <c:pt idx="139">
                  <c:v>12.833399999999999</c:v>
                </c:pt>
                <c:pt idx="140">
                  <c:v>13.0717</c:v>
                </c:pt>
                <c:pt idx="141">
                  <c:v>13.050800000000001</c:v>
                </c:pt>
                <c:pt idx="142">
                  <c:v>13.4435</c:v>
                </c:pt>
                <c:pt idx="143">
                  <c:v>12.844799999999999</c:v>
                </c:pt>
                <c:pt idx="144">
                  <c:v>13.020300000000001</c:v>
                </c:pt>
                <c:pt idx="145">
                  <c:v>13.2948</c:v>
                </c:pt>
                <c:pt idx="146">
                  <c:v>13.2224</c:v>
                </c:pt>
                <c:pt idx="147">
                  <c:v>13.647500000000001</c:v>
                </c:pt>
                <c:pt idx="148">
                  <c:v>13.6418</c:v>
                </c:pt>
                <c:pt idx="149">
                  <c:v>13.533099999999999</c:v>
                </c:pt>
                <c:pt idx="150">
                  <c:v>13.6723</c:v>
                </c:pt>
                <c:pt idx="151">
                  <c:v>13.659000000000001</c:v>
                </c:pt>
                <c:pt idx="152">
                  <c:v>13.4702</c:v>
                </c:pt>
                <c:pt idx="153">
                  <c:v>13.536899999999999</c:v>
                </c:pt>
                <c:pt idx="154">
                  <c:v>13.285299999999999</c:v>
                </c:pt>
                <c:pt idx="155">
                  <c:v>13.1022</c:v>
                </c:pt>
                <c:pt idx="156">
                  <c:v>13.180400000000001</c:v>
                </c:pt>
                <c:pt idx="157">
                  <c:v>13.4206</c:v>
                </c:pt>
                <c:pt idx="158">
                  <c:v>13.3901</c:v>
                </c:pt>
                <c:pt idx="159">
                  <c:v>13.4473</c:v>
                </c:pt>
                <c:pt idx="160">
                  <c:v>13.1861</c:v>
                </c:pt>
                <c:pt idx="161">
                  <c:v>13.3062</c:v>
                </c:pt>
                <c:pt idx="162">
                  <c:v>13.638</c:v>
                </c:pt>
                <c:pt idx="163">
                  <c:v>14.0975</c:v>
                </c:pt>
                <c:pt idx="164">
                  <c:v>14.1776</c:v>
                </c:pt>
                <c:pt idx="165">
                  <c:v>14.2081</c:v>
                </c:pt>
                <c:pt idx="166">
                  <c:v>14.6485</c:v>
                </c:pt>
                <c:pt idx="167">
                  <c:v>14.642799999999999</c:v>
                </c:pt>
                <c:pt idx="168">
                  <c:v>14.5055</c:v>
                </c:pt>
                <c:pt idx="169">
                  <c:v>14.905900000000001</c:v>
                </c:pt>
                <c:pt idx="170">
                  <c:v>14.74</c:v>
                </c:pt>
                <c:pt idx="171">
                  <c:v>14.7476</c:v>
                </c:pt>
                <c:pt idx="172">
                  <c:v>14.5703</c:v>
                </c:pt>
                <c:pt idx="173">
                  <c:v>14.577999999999999</c:v>
                </c:pt>
                <c:pt idx="174">
                  <c:v>14.9726</c:v>
                </c:pt>
                <c:pt idx="175">
                  <c:v>14.799099999999999</c:v>
                </c:pt>
                <c:pt idx="176">
                  <c:v>14.9383</c:v>
                </c:pt>
                <c:pt idx="177">
                  <c:v>14.970700000000001</c:v>
                </c:pt>
                <c:pt idx="178">
                  <c:v>14.863899999999999</c:v>
                </c:pt>
                <c:pt idx="179">
                  <c:v>15.494999999999999</c:v>
                </c:pt>
                <c:pt idx="180">
                  <c:v>15.8954</c:v>
                </c:pt>
                <c:pt idx="181">
                  <c:v>15.491199999999999</c:v>
                </c:pt>
                <c:pt idx="182">
                  <c:v>15.342499999999999</c:v>
                </c:pt>
                <c:pt idx="183">
                  <c:v>15.258599999999999</c:v>
                </c:pt>
                <c:pt idx="184">
                  <c:v>15.2624</c:v>
                </c:pt>
                <c:pt idx="185">
                  <c:v>15.1251</c:v>
                </c:pt>
                <c:pt idx="186">
                  <c:v>15.394</c:v>
                </c:pt>
                <c:pt idx="187">
                  <c:v>15.762</c:v>
                </c:pt>
                <c:pt idx="188">
                  <c:v>15.811500000000001</c:v>
                </c:pt>
                <c:pt idx="189">
                  <c:v>15.9107</c:v>
                </c:pt>
                <c:pt idx="190">
                  <c:v>15.821099999999999</c:v>
                </c:pt>
                <c:pt idx="191">
                  <c:v>15.4626</c:v>
                </c:pt>
                <c:pt idx="192">
                  <c:v>15.1404</c:v>
                </c:pt>
                <c:pt idx="193">
                  <c:v>15.0146</c:v>
                </c:pt>
                <c:pt idx="194">
                  <c:v>15.209</c:v>
                </c:pt>
                <c:pt idx="195">
                  <c:v>15.1328</c:v>
                </c:pt>
                <c:pt idx="196">
                  <c:v>15.4664</c:v>
                </c:pt>
                <c:pt idx="197">
                  <c:v>15.333</c:v>
                </c:pt>
                <c:pt idx="198">
                  <c:v>15.1366</c:v>
                </c:pt>
                <c:pt idx="199">
                  <c:v>14.993600000000001</c:v>
                </c:pt>
                <c:pt idx="200">
                  <c:v>15.1576</c:v>
                </c:pt>
                <c:pt idx="201">
                  <c:v>15.1557</c:v>
                </c:pt>
                <c:pt idx="202">
                  <c:v>14.753399999999999</c:v>
                </c:pt>
                <c:pt idx="203">
                  <c:v>14.806699999999999</c:v>
                </c:pt>
                <c:pt idx="204">
                  <c:v>14.4922</c:v>
                </c:pt>
                <c:pt idx="205">
                  <c:v>14.772399999999999</c:v>
                </c:pt>
                <c:pt idx="206">
                  <c:v>14.585599999999999</c:v>
                </c:pt>
                <c:pt idx="207">
                  <c:v>14.684699999999999</c:v>
                </c:pt>
                <c:pt idx="208">
                  <c:v>14.818199999999999</c:v>
                </c:pt>
                <c:pt idx="209">
                  <c:v>14.577999999999999</c:v>
                </c:pt>
                <c:pt idx="210">
                  <c:v>14.679</c:v>
                </c:pt>
                <c:pt idx="211">
                  <c:v>14.7972</c:v>
                </c:pt>
                <c:pt idx="212">
                  <c:v>15.054600000000001</c:v>
                </c:pt>
                <c:pt idx="213">
                  <c:v>14.923</c:v>
                </c:pt>
                <c:pt idx="214">
                  <c:v>15.005000000000001</c:v>
                </c:pt>
                <c:pt idx="215">
                  <c:v>14.7438</c:v>
                </c:pt>
                <c:pt idx="216">
                  <c:v>14.829599999999999</c:v>
                </c:pt>
                <c:pt idx="217">
                  <c:v>14.730499999999999</c:v>
                </c:pt>
                <c:pt idx="218">
                  <c:v>14.78</c:v>
                </c:pt>
                <c:pt idx="219">
                  <c:v>14.818300000000001</c:v>
                </c:pt>
                <c:pt idx="220">
                  <c:v>14.678599999999999</c:v>
                </c:pt>
                <c:pt idx="221">
                  <c:v>14.6213</c:v>
                </c:pt>
                <c:pt idx="222">
                  <c:v>14.152699999999999</c:v>
                </c:pt>
                <c:pt idx="223">
                  <c:v>14.3573</c:v>
                </c:pt>
                <c:pt idx="224">
                  <c:v>14.0647</c:v>
                </c:pt>
                <c:pt idx="225">
                  <c:v>14.0322</c:v>
                </c:pt>
                <c:pt idx="226">
                  <c:v>14.1776</c:v>
                </c:pt>
                <c:pt idx="227">
                  <c:v>14.257899999999999</c:v>
                </c:pt>
                <c:pt idx="228">
                  <c:v>14.265499999999999</c:v>
                </c:pt>
                <c:pt idx="229">
                  <c:v>14.284700000000001</c:v>
                </c:pt>
                <c:pt idx="230">
                  <c:v>14.2311</c:v>
                </c:pt>
                <c:pt idx="231">
                  <c:v>14.0131</c:v>
                </c:pt>
                <c:pt idx="232">
                  <c:v>13.898300000000001</c:v>
                </c:pt>
                <c:pt idx="233">
                  <c:v>13.9481</c:v>
                </c:pt>
                <c:pt idx="234">
                  <c:v>14.452999999999999</c:v>
                </c:pt>
                <c:pt idx="235">
                  <c:v>14.2751</c:v>
                </c:pt>
                <c:pt idx="236">
                  <c:v>14.2675</c:v>
                </c:pt>
                <c:pt idx="237">
                  <c:v>14.4262</c:v>
                </c:pt>
                <c:pt idx="238">
                  <c:v>14.573499999999999</c:v>
                </c:pt>
                <c:pt idx="239">
                  <c:v>14.8164</c:v>
                </c:pt>
                <c:pt idx="240">
                  <c:v>15.606199999999999</c:v>
                </c:pt>
                <c:pt idx="241">
                  <c:v>15.956200000000001</c:v>
                </c:pt>
                <c:pt idx="242">
                  <c:v>16.0002</c:v>
                </c:pt>
                <c:pt idx="243">
                  <c:v>16.3521</c:v>
                </c:pt>
                <c:pt idx="244">
                  <c:v>16.5261</c:v>
                </c:pt>
                <c:pt idx="245">
                  <c:v>16.5261</c:v>
                </c:pt>
                <c:pt idx="246">
                  <c:v>17.287299999999998</c:v>
                </c:pt>
                <c:pt idx="247">
                  <c:v>17.0961</c:v>
                </c:pt>
                <c:pt idx="248">
                  <c:v>16.564399999999999</c:v>
                </c:pt>
                <c:pt idx="249">
                  <c:v>16.430499999999999</c:v>
                </c:pt>
                <c:pt idx="250">
                  <c:v>16.8475</c:v>
                </c:pt>
                <c:pt idx="251">
                  <c:v>16.66</c:v>
                </c:pt>
                <c:pt idx="252">
                  <c:v>17.159199999999998</c:v>
                </c:pt>
                <c:pt idx="253">
                  <c:v>17.2988</c:v>
                </c:pt>
                <c:pt idx="254">
                  <c:v>17.157299999999999</c:v>
                </c:pt>
                <c:pt idx="255">
                  <c:v>16.8781</c:v>
                </c:pt>
                <c:pt idx="256">
                  <c:v>16.992799999999999</c:v>
                </c:pt>
                <c:pt idx="257">
                  <c:v>17.2089</c:v>
                </c:pt>
                <c:pt idx="258">
                  <c:v>17.172599999999999</c:v>
                </c:pt>
                <c:pt idx="259">
                  <c:v>17.3658</c:v>
                </c:pt>
                <c:pt idx="260">
                  <c:v>17.830500000000001</c:v>
                </c:pt>
                <c:pt idx="261">
                  <c:v>17.991099999999999</c:v>
                </c:pt>
                <c:pt idx="262">
                  <c:v>17.841999999999999</c:v>
                </c:pt>
                <c:pt idx="263">
                  <c:v>18.107800000000001</c:v>
                </c:pt>
                <c:pt idx="264">
                  <c:v>17.713799999999999</c:v>
                </c:pt>
                <c:pt idx="265">
                  <c:v>17.9452</c:v>
                </c:pt>
                <c:pt idx="266">
                  <c:v>18.054300000000001</c:v>
                </c:pt>
                <c:pt idx="267">
                  <c:v>17.855399999999999</c:v>
                </c:pt>
                <c:pt idx="268">
                  <c:v>17.857299999999999</c:v>
                </c:pt>
                <c:pt idx="269">
                  <c:v>18.002600000000001</c:v>
                </c:pt>
                <c:pt idx="270">
                  <c:v>17.995000000000001</c:v>
                </c:pt>
                <c:pt idx="271">
                  <c:v>18.107800000000001</c:v>
                </c:pt>
                <c:pt idx="272">
                  <c:v>17.857299999999999</c:v>
                </c:pt>
                <c:pt idx="273">
                  <c:v>18.006399999999999</c:v>
                </c:pt>
                <c:pt idx="274">
                  <c:v>18.190100000000001</c:v>
                </c:pt>
                <c:pt idx="275">
                  <c:v>18.555299999999999</c:v>
                </c:pt>
                <c:pt idx="276">
                  <c:v>18.878599999999999</c:v>
                </c:pt>
                <c:pt idx="277">
                  <c:v>19.0105</c:v>
                </c:pt>
                <c:pt idx="278">
                  <c:v>18.639500000000002</c:v>
                </c:pt>
                <c:pt idx="279">
                  <c:v>18.639500000000002</c:v>
                </c:pt>
                <c:pt idx="280">
                  <c:v>18.520900000000001</c:v>
                </c:pt>
                <c:pt idx="281">
                  <c:v>18.7332</c:v>
                </c:pt>
                <c:pt idx="282">
                  <c:v>19.2075</c:v>
                </c:pt>
                <c:pt idx="283">
                  <c:v>19.2745</c:v>
                </c:pt>
                <c:pt idx="284">
                  <c:v>19.335699999999999</c:v>
                </c:pt>
                <c:pt idx="285">
                  <c:v>19.1387</c:v>
                </c:pt>
                <c:pt idx="286">
                  <c:v>19.720099999999999</c:v>
                </c:pt>
                <c:pt idx="287">
                  <c:v>19.331800000000001</c:v>
                </c:pt>
                <c:pt idx="288">
                  <c:v>19.5078</c:v>
                </c:pt>
                <c:pt idx="289">
                  <c:v>19.888400000000001</c:v>
                </c:pt>
                <c:pt idx="290">
                  <c:v>19.8597</c:v>
                </c:pt>
                <c:pt idx="291">
                  <c:v>19.896000000000001</c:v>
                </c:pt>
                <c:pt idx="292">
                  <c:v>19.869199999999999</c:v>
                </c:pt>
                <c:pt idx="293">
                  <c:v>19.779399999999999</c:v>
                </c:pt>
                <c:pt idx="294">
                  <c:v>19.517299999999999</c:v>
                </c:pt>
                <c:pt idx="295">
                  <c:v>19.5518</c:v>
                </c:pt>
                <c:pt idx="296">
                  <c:v>19.678000000000001</c:v>
                </c:pt>
                <c:pt idx="297">
                  <c:v>19.613</c:v>
                </c:pt>
                <c:pt idx="298">
                  <c:v>19.337599999999998</c:v>
                </c:pt>
                <c:pt idx="299">
                  <c:v>18.9876</c:v>
                </c:pt>
                <c:pt idx="300">
                  <c:v>19.069800000000001</c:v>
                </c:pt>
                <c:pt idx="301">
                  <c:v>18.551500000000001</c:v>
                </c:pt>
                <c:pt idx="302">
                  <c:v>18.675799999999999</c:v>
                </c:pt>
                <c:pt idx="303">
                  <c:v>18.3048</c:v>
                </c:pt>
                <c:pt idx="304">
                  <c:v>18.844100000000001</c:v>
                </c:pt>
                <c:pt idx="305">
                  <c:v>18.979900000000001</c:v>
                </c:pt>
                <c:pt idx="306">
                  <c:v>21.2883</c:v>
                </c:pt>
                <c:pt idx="307">
                  <c:v>21.206099999999999</c:v>
                </c:pt>
                <c:pt idx="308">
                  <c:v>22.321100000000001</c:v>
                </c:pt>
                <c:pt idx="309">
                  <c:v>22.1126</c:v>
                </c:pt>
                <c:pt idx="310">
                  <c:v>21.5427</c:v>
                </c:pt>
                <c:pt idx="311">
                  <c:v>21.6709</c:v>
                </c:pt>
                <c:pt idx="312">
                  <c:v>21.7971</c:v>
                </c:pt>
                <c:pt idx="313">
                  <c:v>21.712900000000001</c:v>
                </c:pt>
                <c:pt idx="314">
                  <c:v>21.988299999999999</c:v>
                </c:pt>
                <c:pt idx="315">
                  <c:v>21.9788</c:v>
                </c:pt>
                <c:pt idx="316">
                  <c:v>21.710999999999999</c:v>
                </c:pt>
                <c:pt idx="317">
                  <c:v>22.097300000000001</c:v>
                </c:pt>
                <c:pt idx="318">
                  <c:v>21.665099999999999</c:v>
                </c:pt>
                <c:pt idx="319">
                  <c:v>21.502600000000001</c:v>
                </c:pt>
                <c:pt idx="320">
                  <c:v>20.961300000000001</c:v>
                </c:pt>
                <c:pt idx="321">
                  <c:v>20.479299999999999</c:v>
                </c:pt>
                <c:pt idx="322">
                  <c:v>20.236499999999999</c:v>
                </c:pt>
                <c:pt idx="323">
                  <c:v>20.6706</c:v>
                </c:pt>
                <c:pt idx="324">
                  <c:v>20.2288</c:v>
                </c:pt>
                <c:pt idx="325">
                  <c:v>19.989699999999999</c:v>
                </c:pt>
                <c:pt idx="326">
                  <c:v>19.4772</c:v>
                </c:pt>
                <c:pt idx="327">
                  <c:v>19.917100000000001</c:v>
                </c:pt>
                <c:pt idx="328">
                  <c:v>19.173100000000002</c:v>
                </c:pt>
                <c:pt idx="329">
                  <c:v>19.416</c:v>
                </c:pt>
                <c:pt idx="330">
                  <c:v>19.314599999999999</c:v>
                </c:pt>
                <c:pt idx="331">
                  <c:v>19.737300000000001</c:v>
                </c:pt>
                <c:pt idx="332">
                  <c:v>19.997399999999999</c:v>
                </c:pt>
                <c:pt idx="333">
                  <c:v>20.156099999999999</c:v>
                </c:pt>
                <c:pt idx="334">
                  <c:v>20.379899999999999</c:v>
                </c:pt>
                <c:pt idx="335">
                  <c:v>20.259399999999999</c:v>
                </c:pt>
                <c:pt idx="336">
                  <c:v>20.146599999999999</c:v>
                </c:pt>
                <c:pt idx="337">
                  <c:v>20.1313</c:v>
                </c:pt>
                <c:pt idx="338">
                  <c:v>20.443000000000001</c:v>
                </c:pt>
                <c:pt idx="339">
                  <c:v>20.102599999999999</c:v>
                </c:pt>
                <c:pt idx="340">
                  <c:v>19.5747</c:v>
                </c:pt>
                <c:pt idx="341">
                  <c:v>19.632100000000001</c:v>
                </c:pt>
                <c:pt idx="342">
                  <c:v>20.161899999999999</c:v>
                </c:pt>
                <c:pt idx="343">
                  <c:v>20.4405</c:v>
                </c:pt>
                <c:pt idx="344">
                  <c:v>20.0397</c:v>
                </c:pt>
                <c:pt idx="345">
                  <c:v>20.327300000000001</c:v>
                </c:pt>
                <c:pt idx="346">
                  <c:v>20.490300000000001</c:v>
                </c:pt>
                <c:pt idx="347">
                  <c:v>21.359000000000002</c:v>
                </c:pt>
                <c:pt idx="348">
                  <c:v>21.0733</c:v>
                </c:pt>
                <c:pt idx="349">
                  <c:v>21.257300000000001</c:v>
                </c:pt>
                <c:pt idx="350">
                  <c:v>21.0579</c:v>
                </c:pt>
                <c:pt idx="351">
                  <c:v>21.435700000000001</c:v>
                </c:pt>
                <c:pt idx="352">
                  <c:v>21.359000000000002</c:v>
                </c:pt>
                <c:pt idx="353">
                  <c:v>21.4529</c:v>
                </c:pt>
                <c:pt idx="354">
                  <c:v>21.433700000000002</c:v>
                </c:pt>
                <c:pt idx="355">
                  <c:v>21.6236</c:v>
                </c:pt>
                <c:pt idx="356">
                  <c:v>21.3033</c:v>
                </c:pt>
                <c:pt idx="357">
                  <c:v>21.0886</c:v>
                </c:pt>
                <c:pt idx="358">
                  <c:v>20.825900000000001</c:v>
                </c:pt>
                <c:pt idx="359">
                  <c:v>20.793299999999999</c:v>
                </c:pt>
                <c:pt idx="360">
                  <c:v>20.889199999999999</c:v>
                </c:pt>
                <c:pt idx="361">
                  <c:v>21.0809</c:v>
                </c:pt>
                <c:pt idx="362">
                  <c:v>20.885300000000001</c:v>
                </c:pt>
                <c:pt idx="363">
                  <c:v>20.453900000000001</c:v>
                </c:pt>
                <c:pt idx="364">
                  <c:v>20.035900000000002</c:v>
                </c:pt>
                <c:pt idx="365">
                  <c:v>20.104900000000001</c:v>
                </c:pt>
                <c:pt idx="366">
                  <c:v>19.2056</c:v>
                </c:pt>
                <c:pt idx="367">
                  <c:v>19.054099999999998</c:v>
                </c:pt>
                <c:pt idx="368">
                  <c:v>18.5594</c:v>
                </c:pt>
                <c:pt idx="369">
                  <c:v>18.720500000000001</c:v>
                </c:pt>
                <c:pt idx="370">
                  <c:v>18.743500000000001</c:v>
                </c:pt>
                <c:pt idx="371">
                  <c:v>18.607399999999998</c:v>
                </c:pt>
                <c:pt idx="372">
                  <c:v>18.676400000000001</c:v>
                </c:pt>
                <c:pt idx="373">
                  <c:v>18.4175</c:v>
                </c:pt>
                <c:pt idx="374">
                  <c:v>17.842300000000002</c:v>
                </c:pt>
                <c:pt idx="375">
                  <c:v>17.826899999999998</c:v>
                </c:pt>
                <c:pt idx="376">
                  <c:v>18.0532</c:v>
                </c:pt>
                <c:pt idx="377">
                  <c:v>18.0091</c:v>
                </c:pt>
                <c:pt idx="378">
                  <c:v>18.216200000000001</c:v>
                </c:pt>
                <c:pt idx="379">
                  <c:v>18.275600000000001</c:v>
                </c:pt>
                <c:pt idx="380">
                  <c:v>18.580500000000001</c:v>
                </c:pt>
                <c:pt idx="381">
                  <c:v>18.480799999999999</c:v>
                </c:pt>
                <c:pt idx="382">
                  <c:v>18.557500000000001</c:v>
                </c:pt>
                <c:pt idx="383">
                  <c:v>18.858499999999999</c:v>
                </c:pt>
                <c:pt idx="384">
                  <c:v>18.872</c:v>
                </c:pt>
                <c:pt idx="385">
                  <c:v>19.092500000000001</c:v>
                </c:pt>
                <c:pt idx="386">
                  <c:v>19.100200000000001</c:v>
                </c:pt>
                <c:pt idx="387">
                  <c:v>19.017700000000001</c:v>
                </c:pt>
                <c:pt idx="388">
                  <c:v>18.802900000000001</c:v>
                </c:pt>
                <c:pt idx="389">
                  <c:v>18.935199999999998</c:v>
                </c:pt>
                <c:pt idx="390">
                  <c:v>19.307200000000002</c:v>
                </c:pt>
                <c:pt idx="391">
                  <c:v>19.203700000000001</c:v>
                </c:pt>
                <c:pt idx="392">
                  <c:v>19.100200000000001</c:v>
                </c:pt>
                <c:pt idx="393">
                  <c:v>18.7377</c:v>
                </c:pt>
                <c:pt idx="394">
                  <c:v>18.906500000000001</c:v>
                </c:pt>
                <c:pt idx="395">
                  <c:v>19.098199999999999</c:v>
                </c:pt>
                <c:pt idx="396">
                  <c:v>19.0656</c:v>
                </c:pt>
                <c:pt idx="397">
                  <c:v>18.992799999999999</c:v>
                </c:pt>
                <c:pt idx="398">
                  <c:v>18.568999999999999</c:v>
                </c:pt>
                <c:pt idx="399">
                  <c:v>18.427099999999999</c:v>
                </c:pt>
                <c:pt idx="400">
                  <c:v>18.1721</c:v>
                </c:pt>
                <c:pt idx="401">
                  <c:v>18.5824</c:v>
                </c:pt>
                <c:pt idx="402">
                  <c:v>18.733899999999998</c:v>
                </c:pt>
                <c:pt idx="403">
                  <c:v>18.434799999999999</c:v>
                </c:pt>
                <c:pt idx="404">
                  <c:v>18.555599999999998</c:v>
                </c:pt>
                <c:pt idx="405">
                  <c:v>18.839400000000001</c:v>
                </c:pt>
                <c:pt idx="406">
                  <c:v>18.881599999999999</c:v>
                </c:pt>
                <c:pt idx="407">
                  <c:v>19.151900000000001</c:v>
                </c:pt>
                <c:pt idx="408">
                  <c:v>18.6419</c:v>
                </c:pt>
                <c:pt idx="409">
                  <c:v>18.839400000000001</c:v>
                </c:pt>
                <c:pt idx="410">
                  <c:v>19.491299999999999</c:v>
                </c:pt>
                <c:pt idx="411">
                  <c:v>19.382000000000001</c:v>
                </c:pt>
                <c:pt idx="412">
                  <c:v>19.316800000000001</c:v>
                </c:pt>
                <c:pt idx="413">
                  <c:v>19.048400000000001</c:v>
                </c:pt>
                <c:pt idx="414">
                  <c:v>19.566099999999999</c:v>
                </c:pt>
                <c:pt idx="415">
                  <c:v>19.999500000000001</c:v>
                </c:pt>
                <c:pt idx="416">
                  <c:v>19.9956</c:v>
                </c:pt>
                <c:pt idx="417">
                  <c:v>20.051200000000001</c:v>
                </c:pt>
                <c:pt idx="418">
                  <c:v>19.725300000000001</c:v>
                </c:pt>
                <c:pt idx="419">
                  <c:v>19.462599999999998</c:v>
                </c:pt>
                <c:pt idx="420">
                  <c:v>18.877700000000001</c:v>
                </c:pt>
                <c:pt idx="421">
                  <c:v>18.9985</c:v>
                </c:pt>
                <c:pt idx="422">
                  <c:v>19.263100000000001</c:v>
                </c:pt>
                <c:pt idx="423">
                  <c:v>19.084800000000001</c:v>
                </c:pt>
                <c:pt idx="424">
                  <c:v>19.301500000000001</c:v>
                </c:pt>
                <c:pt idx="425">
                  <c:v>19.038799999999998</c:v>
                </c:pt>
                <c:pt idx="426">
                  <c:v>19.103999999999999</c:v>
                </c:pt>
                <c:pt idx="427">
                  <c:v>19.775099999999998</c:v>
                </c:pt>
                <c:pt idx="428">
                  <c:v>20.2986</c:v>
                </c:pt>
                <c:pt idx="429">
                  <c:v>19.999500000000001</c:v>
                </c:pt>
                <c:pt idx="430">
                  <c:v>20.018599999999999</c:v>
                </c:pt>
                <c:pt idx="431">
                  <c:v>19.880600000000001</c:v>
                </c:pt>
                <c:pt idx="432">
                  <c:v>19.6083</c:v>
                </c:pt>
                <c:pt idx="433">
                  <c:v>19.7195</c:v>
                </c:pt>
                <c:pt idx="434">
                  <c:v>19.677299999999999</c:v>
                </c:pt>
                <c:pt idx="435">
                  <c:v>19.679200000000002</c:v>
                </c:pt>
                <c:pt idx="436">
                  <c:v>19.343699999999998</c:v>
                </c:pt>
                <c:pt idx="437">
                  <c:v>19.5124</c:v>
                </c:pt>
                <c:pt idx="438">
                  <c:v>19.2133</c:v>
                </c:pt>
                <c:pt idx="439">
                  <c:v>19.546900000000001</c:v>
                </c:pt>
                <c:pt idx="440">
                  <c:v>19.222899999999999</c:v>
                </c:pt>
                <c:pt idx="441">
                  <c:v>18.883500000000002</c:v>
                </c:pt>
                <c:pt idx="442">
                  <c:v>18.850899999999999</c:v>
                </c:pt>
                <c:pt idx="443">
                  <c:v>18.524899999999999</c:v>
                </c:pt>
                <c:pt idx="444">
                  <c:v>18.7224</c:v>
                </c:pt>
                <c:pt idx="445">
                  <c:v>19.428000000000001</c:v>
                </c:pt>
                <c:pt idx="446">
                  <c:v>19.963000000000001</c:v>
                </c:pt>
                <c:pt idx="447">
                  <c:v>20.200800000000001</c:v>
                </c:pt>
                <c:pt idx="448">
                  <c:v>19.491299999999999</c:v>
                </c:pt>
                <c:pt idx="449">
                  <c:v>19.798100000000002</c:v>
                </c:pt>
                <c:pt idx="450">
                  <c:v>19.646599999999999</c:v>
                </c:pt>
                <c:pt idx="451">
                  <c:v>19.8384</c:v>
                </c:pt>
                <c:pt idx="452">
                  <c:v>20.0915</c:v>
                </c:pt>
                <c:pt idx="453">
                  <c:v>20.214200000000002</c:v>
                </c:pt>
                <c:pt idx="454">
                  <c:v>20.756900000000002</c:v>
                </c:pt>
                <c:pt idx="455">
                  <c:v>20.777999999999999</c:v>
                </c:pt>
                <c:pt idx="456">
                  <c:v>20.6782</c:v>
                </c:pt>
                <c:pt idx="457">
                  <c:v>21.082799999999999</c:v>
                </c:pt>
                <c:pt idx="458">
                  <c:v>21.1538</c:v>
                </c:pt>
                <c:pt idx="459">
                  <c:v>21.305299999999999</c:v>
                </c:pt>
                <c:pt idx="460">
                  <c:v>21.337900000000001</c:v>
                </c:pt>
                <c:pt idx="461">
                  <c:v>21.416499999999999</c:v>
                </c:pt>
                <c:pt idx="462">
                  <c:v>21.531500000000001</c:v>
                </c:pt>
                <c:pt idx="463">
                  <c:v>21.226700000000001</c:v>
                </c:pt>
                <c:pt idx="464">
                  <c:v>20.816299999999998</c:v>
                </c:pt>
                <c:pt idx="465">
                  <c:v>21.554500000000001</c:v>
                </c:pt>
                <c:pt idx="466">
                  <c:v>21.976400000000002</c:v>
                </c:pt>
                <c:pt idx="467">
                  <c:v>22.146999999999998</c:v>
                </c:pt>
                <c:pt idx="468">
                  <c:v>22.551600000000001</c:v>
                </c:pt>
                <c:pt idx="469">
                  <c:v>22.294699999999999</c:v>
                </c:pt>
                <c:pt idx="470">
                  <c:v>21.811499999999999</c:v>
                </c:pt>
                <c:pt idx="471">
                  <c:v>21.4252</c:v>
                </c:pt>
                <c:pt idx="472">
                  <c:v>21.252300000000002</c:v>
                </c:pt>
                <c:pt idx="473">
                  <c:v>21.046600000000002</c:v>
                </c:pt>
                <c:pt idx="474">
                  <c:v>20.558499999999999</c:v>
                </c:pt>
                <c:pt idx="475">
                  <c:v>20.508500000000002</c:v>
                </c:pt>
                <c:pt idx="476">
                  <c:v>20.287500000000001</c:v>
                </c:pt>
                <c:pt idx="477">
                  <c:v>20.3874</c:v>
                </c:pt>
                <c:pt idx="478">
                  <c:v>20.6584</c:v>
                </c:pt>
                <c:pt idx="479">
                  <c:v>20.977399999999999</c:v>
                </c:pt>
                <c:pt idx="480">
                  <c:v>20.939</c:v>
                </c:pt>
                <c:pt idx="481">
                  <c:v>21.044699999999999</c:v>
                </c:pt>
                <c:pt idx="482">
                  <c:v>21.4541</c:v>
                </c:pt>
                <c:pt idx="483">
                  <c:v>21.621300000000002</c:v>
                </c:pt>
                <c:pt idx="484">
                  <c:v>21.553999999999998</c:v>
                </c:pt>
                <c:pt idx="485">
                  <c:v>21.619299999999999</c:v>
                </c:pt>
                <c:pt idx="486">
                  <c:v>21.613600000000002</c:v>
                </c:pt>
                <c:pt idx="487">
                  <c:v>21.577100000000002</c:v>
                </c:pt>
                <c:pt idx="488">
                  <c:v>21.711600000000001</c:v>
                </c:pt>
                <c:pt idx="489">
                  <c:v>22.159400000000002</c:v>
                </c:pt>
                <c:pt idx="490">
                  <c:v>22.395800000000001</c:v>
                </c:pt>
                <c:pt idx="491">
                  <c:v>21.761600000000001</c:v>
                </c:pt>
                <c:pt idx="492">
                  <c:v>22.734000000000002</c:v>
                </c:pt>
                <c:pt idx="493">
                  <c:v>22.253599999999999</c:v>
                </c:pt>
                <c:pt idx="494">
                  <c:v>23.300999999999998</c:v>
                </c:pt>
                <c:pt idx="495">
                  <c:v>23.700700000000001</c:v>
                </c:pt>
                <c:pt idx="496">
                  <c:v>23.6662</c:v>
                </c:pt>
                <c:pt idx="497">
                  <c:v>23.571999999999999</c:v>
                </c:pt>
                <c:pt idx="498">
                  <c:v>23.6815</c:v>
                </c:pt>
                <c:pt idx="499">
                  <c:v>23.706499999999998</c:v>
                </c:pt>
                <c:pt idx="500">
                  <c:v>23.537400000000002</c:v>
                </c:pt>
                <c:pt idx="501">
                  <c:v>23.3414</c:v>
                </c:pt>
                <c:pt idx="502">
                  <c:v>23.254899999999999</c:v>
                </c:pt>
                <c:pt idx="503">
                  <c:v>23.62</c:v>
                </c:pt>
                <c:pt idx="504">
                  <c:v>23.6296</c:v>
                </c:pt>
                <c:pt idx="505">
                  <c:v>24.039000000000001</c:v>
                </c:pt>
                <c:pt idx="506">
                  <c:v>23.875599999999999</c:v>
                </c:pt>
                <c:pt idx="507">
                  <c:v>24.054400000000001</c:v>
                </c:pt>
                <c:pt idx="508">
                  <c:v>24.069800000000001</c:v>
                </c:pt>
                <c:pt idx="509">
                  <c:v>23.523900000000001</c:v>
                </c:pt>
                <c:pt idx="510">
                  <c:v>23.404800000000002</c:v>
                </c:pt>
                <c:pt idx="511">
                  <c:v>23.4893</c:v>
                </c:pt>
                <c:pt idx="512">
                  <c:v>23.306799999999999</c:v>
                </c:pt>
                <c:pt idx="513">
                  <c:v>23.339400000000001</c:v>
                </c:pt>
                <c:pt idx="514">
                  <c:v>23.418199999999999</c:v>
                </c:pt>
                <c:pt idx="515">
                  <c:v>22.941600000000001</c:v>
                </c:pt>
                <c:pt idx="516">
                  <c:v>23.093399999999999</c:v>
                </c:pt>
                <c:pt idx="517">
                  <c:v>23.066500000000001</c:v>
                </c:pt>
                <c:pt idx="518">
                  <c:v>23.254899999999999</c:v>
                </c:pt>
                <c:pt idx="519">
                  <c:v>23.977499999999999</c:v>
                </c:pt>
                <c:pt idx="520">
                  <c:v>24.2043</c:v>
                </c:pt>
                <c:pt idx="521">
                  <c:v>23.610399999999998</c:v>
                </c:pt>
                <c:pt idx="522">
                  <c:v>23.6892</c:v>
                </c:pt>
                <c:pt idx="523">
                  <c:v>23.176100000000002</c:v>
                </c:pt>
                <c:pt idx="524">
                  <c:v>23.1799</c:v>
                </c:pt>
                <c:pt idx="525">
                  <c:v>23.802600000000002</c:v>
                </c:pt>
                <c:pt idx="526">
                  <c:v>23.487400000000001</c:v>
                </c:pt>
                <c:pt idx="527">
                  <c:v>23.279900000000001</c:v>
                </c:pt>
                <c:pt idx="528">
                  <c:v>22.860900000000001</c:v>
                </c:pt>
                <c:pt idx="529">
                  <c:v>23.168399999999998</c:v>
                </c:pt>
                <c:pt idx="530">
                  <c:v>23.6585</c:v>
                </c:pt>
                <c:pt idx="531">
                  <c:v>23.804500000000001</c:v>
                </c:pt>
                <c:pt idx="532">
                  <c:v>24.448399999999999</c:v>
                </c:pt>
                <c:pt idx="533">
                  <c:v>24.500299999999999</c:v>
                </c:pt>
                <c:pt idx="534">
                  <c:v>24.348400000000002</c:v>
                </c:pt>
                <c:pt idx="535">
                  <c:v>24.200399999999998</c:v>
                </c:pt>
                <c:pt idx="536">
                  <c:v>24.2927</c:v>
                </c:pt>
                <c:pt idx="537">
                  <c:v>24.267700000000001</c:v>
                </c:pt>
                <c:pt idx="538">
                  <c:v>24.707799999999999</c:v>
                </c:pt>
                <c:pt idx="539">
                  <c:v>24.7136</c:v>
                </c:pt>
                <c:pt idx="540">
                  <c:v>23.660399999999999</c:v>
                </c:pt>
                <c:pt idx="541">
                  <c:v>23.890999999999998</c:v>
                </c:pt>
                <c:pt idx="542">
                  <c:v>23.671900000000001</c:v>
                </c:pt>
                <c:pt idx="543">
                  <c:v>24.2773</c:v>
                </c:pt>
                <c:pt idx="544">
                  <c:v>24.436800000000002</c:v>
                </c:pt>
                <c:pt idx="545">
                  <c:v>23.985199999999999</c:v>
                </c:pt>
                <c:pt idx="546">
                  <c:v>23.9833</c:v>
                </c:pt>
                <c:pt idx="547">
                  <c:v>22.263200000000001</c:v>
                </c:pt>
                <c:pt idx="548">
                  <c:v>21.148499999999999</c:v>
                </c:pt>
                <c:pt idx="549">
                  <c:v>21.8384</c:v>
                </c:pt>
                <c:pt idx="550">
                  <c:v>21.4541</c:v>
                </c:pt>
                <c:pt idx="551">
                  <c:v>21.244599999999998</c:v>
                </c:pt>
                <c:pt idx="552">
                  <c:v>21.125399999999999</c:v>
                </c:pt>
                <c:pt idx="553">
                  <c:v>21.146599999999999</c:v>
                </c:pt>
                <c:pt idx="554">
                  <c:v>19.7897</c:v>
                </c:pt>
                <c:pt idx="555">
                  <c:v>20.5335</c:v>
                </c:pt>
                <c:pt idx="556">
                  <c:v>21.459800000000001</c:v>
                </c:pt>
                <c:pt idx="557">
                  <c:v>21.6328</c:v>
                </c:pt>
                <c:pt idx="558">
                  <c:v>21.5732</c:v>
                </c:pt>
                <c:pt idx="559">
                  <c:v>20.7622</c:v>
                </c:pt>
                <c:pt idx="560">
                  <c:v>20.971699999999998</c:v>
                </c:pt>
                <c:pt idx="561">
                  <c:v>21.092700000000001</c:v>
                </c:pt>
                <c:pt idx="562">
                  <c:v>21.096599999999999</c:v>
                </c:pt>
                <c:pt idx="563">
                  <c:v>21.421399999999998</c:v>
                </c:pt>
                <c:pt idx="564">
                  <c:v>21.1235</c:v>
                </c:pt>
                <c:pt idx="565">
                  <c:v>20.716100000000001</c:v>
                </c:pt>
                <c:pt idx="566">
                  <c:v>20.5854</c:v>
                </c:pt>
                <c:pt idx="567">
                  <c:v>20.844799999999999</c:v>
                </c:pt>
                <c:pt idx="568">
                  <c:v>20.472000000000001</c:v>
                </c:pt>
                <c:pt idx="569">
                  <c:v>20.1433</c:v>
                </c:pt>
                <c:pt idx="570">
                  <c:v>20.0319</c:v>
                </c:pt>
                <c:pt idx="571">
                  <c:v>19.734000000000002</c:v>
                </c:pt>
                <c:pt idx="572">
                  <c:v>19.470700000000001</c:v>
                </c:pt>
                <c:pt idx="573">
                  <c:v>19.601400000000002</c:v>
                </c:pt>
                <c:pt idx="574">
                  <c:v>20.004999999999999</c:v>
                </c:pt>
                <c:pt idx="575">
                  <c:v>19.705100000000002</c:v>
                </c:pt>
                <c:pt idx="576">
                  <c:v>19.3842</c:v>
                </c:pt>
                <c:pt idx="577">
                  <c:v>19.5533</c:v>
                </c:pt>
                <c:pt idx="578">
                  <c:v>19.263100000000001</c:v>
                </c:pt>
                <c:pt idx="579">
                  <c:v>18.924900000000001</c:v>
                </c:pt>
                <c:pt idx="580">
                  <c:v>18.415600000000001</c:v>
                </c:pt>
                <c:pt idx="581">
                  <c:v>18.723099999999999</c:v>
                </c:pt>
                <c:pt idx="582">
                  <c:v>18.899899999999999</c:v>
                </c:pt>
                <c:pt idx="583">
                  <c:v>19.253499999999999</c:v>
                </c:pt>
                <c:pt idx="584">
                  <c:v>18.701899999999998</c:v>
                </c:pt>
                <c:pt idx="585">
                  <c:v>18.217600000000001</c:v>
                </c:pt>
                <c:pt idx="586">
                  <c:v>18.8537</c:v>
                </c:pt>
                <c:pt idx="587">
                  <c:v>19.747399999999999</c:v>
                </c:pt>
                <c:pt idx="588">
                  <c:v>20.1068</c:v>
                </c:pt>
                <c:pt idx="589">
                  <c:v>20.395099999999999</c:v>
                </c:pt>
                <c:pt idx="590">
                  <c:v>20.074100000000001</c:v>
                </c:pt>
                <c:pt idx="591">
                  <c:v>20.3201</c:v>
                </c:pt>
                <c:pt idx="592">
                  <c:v>20.016500000000001</c:v>
                </c:pt>
                <c:pt idx="593">
                  <c:v>20.635300000000001</c:v>
                </c:pt>
                <c:pt idx="594">
                  <c:v>20.427800000000001</c:v>
                </c:pt>
                <c:pt idx="595">
                  <c:v>20.185600000000001</c:v>
                </c:pt>
                <c:pt idx="596">
                  <c:v>20.595400000000001</c:v>
                </c:pt>
                <c:pt idx="597">
                  <c:v>20.476600000000001</c:v>
                </c:pt>
                <c:pt idx="598">
                  <c:v>19.9939</c:v>
                </c:pt>
                <c:pt idx="599">
                  <c:v>20.034700000000001</c:v>
                </c:pt>
                <c:pt idx="600">
                  <c:v>20.447399999999998</c:v>
                </c:pt>
                <c:pt idx="601">
                  <c:v>19.680499999999999</c:v>
                </c:pt>
                <c:pt idx="602">
                  <c:v>19.343699999999998</c:v>
                </c:pt>
                <c:pt idx="603">
                  <c:v>19.1159</c:v>
                </c:pt>
                <c:pt idx="604">
                  <c:v>19.1296</c:v>
                </c:pt>
                <c:pt idx="605">
                  <c:v>18.070599999999999</c:v>
                </c:pt>
                <c:pt idx="606">
                  <c:v>17.6813</c:v>
                </c:pt>
                <c:pt idx="607">
                  <c:v>17.868099999999998</c:v>
                </c:pt>
                <c:pt idx="608">
                  <c:v>17.3523</c:v>
                </c:pt>
                <c:pt idx="609">
                  <c:v>17.223800000000001</c:v>
                </c:pt>
                <c:pt idx="610">
                  <c:v>17.3873</c:v>
                </c:pt>
                <c:pt idx="611">
                  <c:v>17.338699999999999</c:v>
                </c:pt>
                <c:pt idx="612">
                  <c:v>17.159600000000001</c:v>
                </c:pt>
                <c:pt idx="613">
                  <c:v>16.6632</c:v>
                </c:pt>
                <c:pt idx="614">
                  <c:v>17.0486</c:v>
                </c:pt>
                <c:pt idx="615">
                  <c:v>16.398399999999999</c:v>
                </c:pt>
                <c:pt idx="616">
                  <c:v>16.634</c:v>
                </c:pt>
                <c:pt idx="617">
                  <c:v>16.9941</c:v>
                </c:pt>
                <c:pt idx="618">
                  <c:v>16.750800000000002</c:v>
                </c:pt>
                <c:pt idx="619">
                  <c:v>16.7605</c:v>
                </c:pt>
                <c:pt idx="620">
                  <c:v>16.805299999999999</c:v>
                </c:pt>
                <c:pt idx="621">
                  <c:v>17.2316</c:v>
                </c:pt>
                <c:pt idx="622">
                  <c:v>16.532800000000002</c:v>
                </c:pt>
                <c:pt idx="623">
                  <c:v>16.285499999999999</c:v>
                </c:pt>
                <c:pt idx="624">
                  <c:v>15.736599999999999</c:v>
                </c:pt>
                <c:pt idx="625">
                  <c:v>15.962400000000001</c:v>
                </c:pt>
                <c:pt idx="626">
                  <c:v>15.5847</c:v>
                </c:pt>
                <c:pt idx="627">
                  <c:v>16.3323</c:v>
                </c:pt>
                <c:pt idx="628">
                  <c:v>16.9377</c:v>
                </c:pt>
                <c:pt idx="629">
                  <c:v>16.8111</c:v>
                </c:pt>
                <c:pt idx="630">
                  <c:v>17.07</c:v>
                </c:pt>
                <c:pt idx="631">
                  <c:v>16.949300000000001</c:v>
                </c:pt>
                <c:pt idx="632">
                  <c:v>17.268599999999999</c:v>
                </c:pt>
                <c:pt idx="633">
                  <c:v>17.507999999999999</c:v>
                </c:pt>
                <c:pt idx="634">
                  <c:v>17.474900000000002</c:v>
                </c:pt>
                <c:pt idx="635">
                  <c:v>17.3309</c:v>
                </c:pt>
                <c:pt idx="636">
                  <c:v>17.186800000000002</c:v>
                </c:pt>
                <c:pt idx="637">
                  <c:v>17.6248</c:v>
                </c:pt>
                <c:pt idx="638">
                  <c:v>17.959599999999998</c:v>
                </c:pt>
                <c:pt idx="639">
                  <c:v>18.312000000000001</c:v>
                </c:pt>
                <c:pt idx="640">
                  <c:v>18.309999999999999</c:v>
                </c:pt>
                <c:pt idx="641">
                  <c:v>18.267199999999999</c:v>
                </c:pt>
                <c:pt idx="642">
                  <c:v>18.0336</c:v>
                </c:pt>
                <c:pt idx="643">
                  <c:v>17.967400000000001</c:v>
                </c:pt>
                <c:pt idx="644">
                  <c:v>18.0336</c:v>
                </c:pt>
                <c:pt idx="645">
                  <c:v>17.959599999999998</c:v>
                </c:pt>
                <c:pt idx="646">
                  <c:v>17.4282</c:v>
                </c:pt>
                <c:pt idx="647">
                  <c:v>17.142099999999999</c:v>
                </c:pt>
                <c:pt idx="648">
                  <c:v>16.338100000000001</c:v>
                </c:pt>
                <c:pt idx="649">
                  <c:v>16.1571</c:v>
                </c:pt>
                <c:pt idx="650">
                  <c:v>16.417899999999999</c:v>
                </c:pt>
                <c:pt idx="651">
                  <c:v>15.8962</c:v>
                </c:pt>
                <c:pt idx="652">
                  <c:v>16.351700000000001</c:v>
                </c:pt>
                <c:pt idx="653">
                  <c:v>16.517199999999999</c:v>
                </c:pt>
                <c:pt idx="654">
                  <c:v>16.303100000000001</c:v>
                </c:pt>
                <c:pt idx="655">
                  <c:v>16.303100000000001</c:v>
                </c:pt>
                <c:pt idx="656">
                  <c:v>16.670999999999999</c:v>
                </c:pt>
                <c:pt idx="657">
                  <c:v>16.439299999999999</c:v>
                </c:pt>
                <c:pt idx="658">
                  <c:v>16.193999999999999</c:v>
                </c:pt>
                <c:pt idx="659">
                  <c:v>16.236899999999999</c:v>
                </c:pt>
                <c:pt idx="660">
                  <c:v>15.9176</c:v>
                </c:pt>
                <c:pt idx="661">
                  <c:v>15.9001</c:v>
                </c:pt>
                <c:pt idx="662">
                  <c:v>15.757999999999999</c:v>
                </c:pt>
                <c:pt idx="663">
                  <c:v>15.6373</c:v>
                </c:pt>
                <c:pt idx="664">
                  <c:v>16.2563</c:v>
                </c:pt>
                <c:pt idx="665">
                  <c:v>16.075299999999999</c:v>
                </c:pt>
                <c:pt idx="666">
                  <c:v>15.9604</c:v>
                </c:pt>
                <c:pt idx="667">
                  <c:v>15.972099999999999</c:v>
                </c:pt>
                <c:pt idx="668">
                  <c:v>15.869</c:v>
                </c:pt>
                <c:pt idx="669">
                  <c:v>15.7872</c:v>
                </c:pt>
                <c:pt idx="670">
                  <c:v>15.9916</c:v>
                </c:pt>
                <c:pt idx="671">
                  <c:v>16.003299999999999</c:v>
                </c:pt>
                <c:pt idx="672">
                  <c:v>16.5503</c:v>
                </c:pt>
                <c:pt idx="673">
                  <c:v>16.748799999999999</c:v>
                </c:pt>
                <c:pt idx="674">
                  <c:v>16.9863</c:v>
                </c:pt>
                <c:pt idx="675">
                  <c:v>16.927900000000001</c:v>
                </c:pt>
                <c:pt idx="676">
                  <c:v>16.6418</c:v>
                </c:pt>
                <c:pt idx="677">
                  <c:v>16.5989</c:v>
                </c:pt>
                <c:pt idx="678">
                  <c:v>16.869499999999999</c:v>
                </c:pt>
                <c:pt idx="679">
                  <c:v>17.044699999999999</c:v>
                </c:pt>
                <c:pt idx="680">
                  <c:v>16.622299999999999</c:v>
                </c:pt>
                <c:pt idx="681">
                  <c:v>16.756599999999999</c:v>
                </c:pt>
                <c:pt idx="682">
                  <c:v>16.602799999999998</c:v>
                </c:pt>
                <c:pt idx="683">
                  <c:v>16.963000000000001</c:v>
                </c:pt>
                <c:pt idx="684">
                  <c:v>16.731300000000001</c:v>
                </c:pt>
                <c:pt idx="685">
                  <c:v>16.8033</c:v>
                </c:pt>
                <c:pt idx="686">
                  <c:v>16.513300000000001</c:v>
                </c:pt>
                <c:pt idx="687">
                  <c:v>16.258299999999998</c:v>
                </c:pt>
                <c:pt idx="688">
                  <c:v>16.610600000000002</c:v>
                </c:pt>
                <c:pt idx="689">
                  <c:v>16.706</c:v>
                </c:pt>
                <c:pt idx="690">
                  <c:v>16.896799999999999</c:v>
                </c:pt>
                <c:pt idx="691">
                  <c:v>16.920100000000001</c:v>
                </c:pt>
                <c:pt idx="692">
                  <c:v>16.762499999999999</c:v>
                </c:pt>
                <c:pt idx="693">
                  <c:v>16.966899999999999</c:v>
                </c:pt>
                <c:pt idx="694">
                  <c:v>16.912299999999998</c:v>
                </c:pt>
                <c:pt idx="695">
                  <c:v>16.883199999999999</c:v>
                </c:pt>
                <c:pt idx="696">
                  <c:v>16.591200000000001</c:v>
                </c:pt>
                <c:pt idx="697">
                  <c:v>16.355599999999999</c:v>
                </c:pt>
                <c:pt idx="698">
                  <c:v>16.382899999999999</c:v>
                </c:pt>
                <c:pt idx="699">
                  <c:v>16.597000000000001</c:v>
                </c:pt>
                <c:pt idx="700">
                  <c:v>15.905900000000001</c:v>
                </c:pt>
                <c:pt idx="701">
                  <c:v>15.8339</c:v>
                </c:pt>
                <c:pt idx="702">
                  <c:v>15.7171</c:v>
                </c:pt>
                <c:pt idx="703">
                  <c:v>15.4465</c:v>
                </c:pt>
                <c:pt idx="704">
                  <c:v>15.355</c:v>
                </c:pt>
                <c:pt idx="705">
                  <c:v>15.033799999999999</c:v>
                </c:pt>
                <c:pt idx="706">
                  <c:v>14.671799999999999</c:v>
                </c:pt>
                <c:pt idx="707">
                  <c:v>14.5024</c:v>
                </c:pt>
                <c:pt idx="708">
                  <c:v>14.4421</c:v>
                </c:pt>
                <c:pt idx="709">
                  <c:v>14.6737</c:v>
                </c:pt>
                <c:pt idx="710">
                  <c:v>14.7204</c:v>
                </c:pt>
                <c:pt idx="711">
                  <c:v>14.0177</c:v>
                </c:pt>
                <c:pt idx="712">
                  <c:v>14.0235</c:v>
                </c:pt>
                <c:pt idx="713">
                  <c:v>13.9885</c:v>
                </c:pt>
                <c:pt idx="714">
                  <c:v>13.9924</c:v>
                </c:pt>
                <c:pt idx="715">
                  <c:v>14.1092</c:v>
                </c:pt>
                <c:pt idx="716">
                  <c:v>13.854200000000001</c:v>
                </c:pt>
                <c:pt idx="717">
                  <c:v>13.6089</c:v>
                </c:pt>
                <c:pt idx="718">
                  <c:v>13.505699999999999</c:v>
                </c:pt>
                <c:pt idx="719">
                  <c:v>13.3208</c:v>
                </c:pt>
                <c:pt idx="720">
                  <c:v>12.984</c:v>
                </c:pt>
                <c:pt idx="721">
                  <c:v>12.8264</c:v>
                </c:pt>
                <c:pt idx="722">
                  <c:v>13.0405</c:v>
                </c:pt>
                <c:pt idx="723">
                  <c:v>12.7157</c:v>
                </c:pt>
                <c:pt idx="724">
                  <c:v>12.516400000000001</c:v>
                </c:pt>
                <c:pt idx="725">
                  <c:v>12.928699999999999</c:v>
                </c:pt>
                <c:pt idx="726">
                  <c:v>13.3352</c:v>
                </c:pt>
                <c:pt idx="727">
                  <c:v>13.2121</c:v>
                </c:pt>
                <c:pt idx="728">
                  <c:v>13.173</c:v>
                </c:pt>
                <c:pt idx="729">
                  <c:v>12.977600000000001</c:v>
                </c:pt>
                <c:pt idx="730">
                  <c:v>12.8232</c:v>
                </c:pt>
                <c:pt idx="731">
                  <c:v>12.5398</c:v>
                </c:pt>
                <c:pt idx="732">
                  <c:v>12.3444</c:v>
                </c:pt>
                <c:pt idx="733">
                  <c:v>12.735300000000001</c:v>
                </c:pt>
                <c:pt idx="734">
                  <c:v>12.551600000000001</c:v>
                </c:pt>
                <c:pt idx="735">
                  <c:v>12.914999999999999</c:v>
                </c:pt>
                <c:pt idx="736">
                  <c:v>12.754799999999999</c:v>
                </c:pt>
                <c:pt idx="737">
                  <c:v>12.6297</c:v>
                </c:pt>
                <c:pt idx="738">
                  <c:v>12.6493</c:v>
                </c:pt>
                <c:pt idx="739">
                  <c:v>12.709899999999999</c:v>
                </c:pt>
                <c:pt idx="740">
                  <c:v>12.7294</c:v>
                </c:pt>
                <c:pt idx="741">
                  <c:v>13.139799999999999</c:v>
                </c:pt>
                <c:pt idx="742">
                  <c:v>13.1554</c:v>
                </c:pt>
                <c:pt idx="743">
                  <c:v>13.0655</c:v>
                </c:pt>
                <c:pt idx="744">
                  <c:v>13.259</c:v>
                </c:pt>
                <c:pt idx="745">
                  <c:v>13.184699999999999</c:v>
                </c:pt>
                <c:pt idx="746">
                  <c:v>14.4627</c:v>
                </c:pt>
                <c:pt idx="747">
                  <c:v>13.9468</c:v>
                </c:pt>
                <c:pt idx="748">
                  <c:v>14.0953</c:v>
                </c:pt>
                <c:pt idx="749">
                  <c:v>14.5761</c:v>
                </c:pt>
                <c:pt idx="750">
                  <c:v>14.7539</c:v>
                </c:pt>
                <c:pt idx="751">
                  <c:v>15.0099</c:v>
                </c:pt>
                <c:pt idx="752">
                  <c:v>14.75</c:v>
                </c:pt>
                <c:pt idx="753">
                  <c:v>15.731</c:v>
                </c:pt>
                <c:pt idx="754">
                  <c:v>16.237100000000002</c:v>
                </c:pt>
                <c:pt idx="755">
                  <c:v>16.106200000000001</c:v>
                </c:pt>
                <c:pt idx="756">
                  <c:v>16.157</c:v>
                </c:pt>
                <c:pt idx="757">
                  <c:v>15.856</c:v>
                </c:pt>
                <c:pt idx="758">
                  <c:v>15.795500000000001</c:v>
                </c:pt>
                <c:pt idx="759">
                  <c:v>15.7095</c:v>
                </c:pt>
                <c:pt idx="760">
                  <c:v>15.455399999999999</c:v>
                </c:pt>
                <c:pt idx="761">
                  <c:v>15.8756</c:v>
                </c:pt>
                <c:pt idx="762">
                  <c:v>16.063199999999998</c:v>
                </c:pt>
                <c:pt idx="763">
                  <c:v>16.198</c:v>
                </c:pt>
                <c:pt idx="764">
                  <c:v>16.057300000000001</c:v>
                </c:pt>
                <c:pt idx="765">
                  <c:v>16.068999999999999</c:v>
                </c:pt>
                <c:pt idx="766">
                  <c:v>16.2332</c:v>
                </c:pt>
                <c:pt idx="767">
                  <c:v>16.403199999999998</c:v>
                </c:pt>
                <c:pt idx="768">
                  <c:v>16.1785</c:v>
                </c:pt>
                <c:pt idx="769">
                  <c:v>15.947900000000001</c:v>
                </c:pt>
                <c:pt idx="770">
                  <c:v>15.5297</c:v>
                </c:pt>
                <c:pt idx="771">
                  <c:v>15.4457</c:v>
                </c:pt>
                <c:pt idx="772">
                  <c:v>15.475</c:v>
                </c:pt>
                <c:pt idx="773">
                  <c:v>15.7075</c:v>
                </c:pt>
                <c:pt idx="774">
                  <c:v>15.6684</c:v>
                </c:pt>
                <c:pt idx="775">
                  <c:v>15.826700000000001</c:v>
                </c:pt>
                <c:pt idx="776">
                  <c:v>15.8736</c:v>
                </c:pt>
                <c:pt idx="777">
                  <c:v>15.3734</c:v>
                </c:pt>
                <c:pt idx="778">
                  <c:v>15.3147</c:v>
                </c:pt>
                <c:pt idx="779">
                  <c:v>15.181900000000001</c:v>
                </c:pt>
                <c:pt idx="780">
                  <c:v>15.1447</c:v>
                </c:pt>
                <c:pt idx="781">
                  <c:v>15.129099999999999</c:v>
                </c:pt>
                <c:pt idx="782">
                  <c:v>15.0021</c:v>
                </c:pt>
                <c:pt idx="783">
                  <c:v>15.035299999999999</c:v>
                </c:pt>
                <c:pt idx="784">
                  <c:v>14.761699999999999</c:v>
                </c:pt>
                <c:pt idx="785">
                  <c:v>14.626899999999999</c:v>
                </c:pt>
                <c:pt idx="786">
                  <c:v>14.9864</c:v>
                </c:pt>
                <c:pt idx="787">
                  <c:v>14.9063</c:v>
                </c:pt>
                <c:pt idx="788">
                  <c:v>14.9786</c:v>
                </c:pt>
                <c:pt idx="789">
                  <c:v>15.2034</c:v>
                </c:pt>
                <c:pt idx="790">
                  <c:v>15.1447</c:v>
                </c:pt>
                <c:pt idx="791">
                  <c:v>15.9049</c:v>
                </c:pt>
                <c:pt idx="792">
                  <c:v>16.145299999999999</c:v>
                </c:pt>
                <c:pt idx="793">
                  <c:v>16.0397</c:v>
                </c:pt>
                <c:pt idx="794">
                  <c:v>16.471599999999999</c:v>
                </c:pt>
                <c:pt idx="795">
                  <c:v>16.819400000000002</c:v>
                </c:pt>
                <c:pt idx="796">
                  <c:v>16.756900000000002</c:v>
                </c:pt>
                <c:pt idx="797">
                  <c:v>16.9543</c:v>
                </c:pt>
                <c:pt idx="798">
                  <c:v>16.938700000000001</c:v>
                </c:pt>
                <c:pt idx="799">
                  <c:v>17.1907</c:v>
                </c:pt>
                <c:pt idx="800">
                  <c:v>17.448699999999999</c:v>
                </c:pt>
                <c:pt idx="801">
                  <c:v>17.374400000000001</c:v>
                </c:pt>
                <c:pt idx="802">
                  <c:v>17.4526</c:v>
                </c:pt>
                <c:pt idx="803">
                  <c:v>17.499500000000001</c:v>
                </c:pt>
                <c:pt idx="804">
                  <c:v>17.417400000000001</c:v>
                </c:pt>
                <c:pt idx="805">
                  <c:v>17.706600000000002</c:v>
                </c:pt>
                <c:pt idx="806">
                  <c:v>17.456499999999998</c:v>
                </c:pt>
                <c:pt idx="807">
                  <c:v>17.4819</c:v>
                </c:pt>
                <c:pt idx="808">
                  <c:v>17.499500000000001</c:v>
                </c:pt>
                <c:pt idx="809">
                  <c:v>18.329999999999998</c:v>
                </c:pt>
                <c:pt idx="810">
                  <c:v>18.199100000000001</c:v>
                </c:pt>
                <c:pt idx="811">
                  <c:v>17.610900000000001</c:v>
                </c:pt>
                <c:pt idx="812">
                  <c:v>17.8552</c:v>
                </c:pt>
                <c:pt idx="813">
                  <c:v>17.669499999999999</c:v>
                </c:pt>
                <c:pt idx="814">
                  <c:v>17.610900000000001</c:v>
                </c:pt>
                <c:pt idx="815">
                  <c:v>17.610900000000001</c:v>
                </c:pt>
                <c:pt idx="816">
                  <c:v>17.517099999999999</c:v>
                </c:pt>
                <c:pt idx="817">
                  <c:v>17.458500000000001</c:v>
                </c:pt>
                <c:pt idx="818">
                  <c:v>17.278700000000001</c:v>
                </c:pt>
                <c:pt idx="819">
                  <c:v>17.1067</c:v>
                </c:pt>
                <c:pt idx="820">
                  <c:v>16.6221</c:v>
                </c:pt>
                <c:pt idx="821">
                  <c:v>16.266400000000001</c:v>
                </c:pt>
                <c:pt idx="822">
                  <c:v>16.117899999999999</c:v>
                </c:pt>
                <c:pt idx="823">
                  <c:v>16.157</c:v>
                </c:pt>
                <c:pt idx="824">
                  <c:v>16.1629</c:v>
                </c:pt>
                <c:pt idx="825">
                  <c:v>16.2879</c:v>
                </c:pt>
                <c:pt idx="826">
                  <c:v>16.332899999999999</c:v>
                </c:pt>
                <c:pt idx="827">
                  <c:v>16.342600000000001</c:v>
                </c:pt>
                <c:pt idx="828">
                  <c:v>16.286000000000001</c:v>
                </c:pt>
                <c:pt idx="829">
                  <c:v>16.754999999999999</c:v>
                </c:pt>
                <c:pt idx="830">
                  <c:v>16.909300000000002</c:v>
                </c:pt>
                <c:pt idx="831">
                  <c:v>17.052</c:v>
                </c:pt>
                <c:pt idx="832">
                  <c:v>17.208300000000001</c:v>
                </c:pt>
                <c:pt idx="833">
                  <c:v>16.915199999999999</c:v>
                </c:pt>
                <c:pt idx="834">
                  <c:v>16.563500000000001</c:v>
                </c:pt>
                <c:pt idx="835">
                  <c:v>16.719799999999999</c:v>
                </c:pt>
                <c:pt idx="836">
                  <c:v>16.696300000000001</c:v>
                </c:pt>
                <c:pt idx="837">
                  <c:v>16.364100000000001</c:v>
                </c:pt>
                <c:pt idx="838">
                  <c:v>16.882000000000001</c:v>
                </c:pt>
                <c:pt idx="839">
                  <c:v>16.907399999999999</c:v>
                </c:pt>
                <c:pt idx="840">
                  <c:v>17.278700000000001</c:v>
                </c:pt>
                <c:pt idx="841">
                  <c:v>17.464300000000001</c:v>
                </c:pt>
                <c:pt idx="842">
                  <c:v>17.087199999999999</c:v>
                </c:pt>
                <c:pt idx="843">
                  <c:v>17.249400000000001</c:v>
                </c:pt>
                <c:pt idx="844">
                  <c:v>17.104800000000001</c:v>
                </c:pt>
                <c:pt idx="845">
                  <c:v>16.930800000000001</c:v>
                </c:pt>
                <c:pt idx="846">
                  <c:v>16.770600000000002</c:v>
                </c:pt>
                <c:pt idx="847">
                  <c:v>17.171199999999999</c:v>
                </c:pt>
                <c:pt idx="848">
                  <c:v>17.509599999999999</c:v>
                </c:pt>
                <c:pt idx="849">
                  <c:v>17.772300000000001</c:v>
                </c:pt>
                <c:pt idx="850">
                  <c:v>17.9056</c:v>
                </c:pt>
                <c:pt idx="851">
                  <c:v>17.8429</c:v>
                </c:pt>
                <c:pt idx="852">
                  <c:v>17.5762</c:v>
                </c:pt>
                <c:pt idx="853">
                  <c:v>17.286100000000001</c:v>
                </c:pt>
                <c:pt idx="854">
                  <c:v>17.352699999999999</c:v>
                </c:pt>
                <c:pt idx="855">
                  <c:v>17.4312</c:v>
                </c:pt>
                <c:pt idx="856">
                  <c:v>17.5351</c:v>
                </c:pt>
                <c:pt idx="857">
                  <c:v>17.7409</c:v>
                </c:pt>
                <c:pt idx="858">
                  <c:v>17.813500000000001</c:v>
                </c:pt>
                <c:pt idx="859">
                  <c:v>17.8703</c:v>
                </c:pt>
                <c:pt idx="860">
                  <c:v>17.901700000000002</c:v>
                </c:pt>
                <c:pt idx="861">
                  <c:v>17.835000000000001</c:v>
                </c:pt>
                <c:pt idx="862">
                  <c:v>17.915400000000002</c:v>
                </c:pt>
                <c:pt idx="863">
                  <c:v>18.046800000000001</c:v>
                </c:pt>
                <c:pt idx="864">
                  <c:v>17.950700000000001</c:v>
                </c:pt>
                <c:pt idx="865">
                  <c:v>17.793900000000001</c:v>
                </c:pt>
                <c:pt idx="866">
                  <c:v>18.3918</c:v>
                </c:pt>
                <c:pt idx="867">
                  <c:v>18.642800000000001</c:v>
                </c:pt>
                <c:pt idx="868">
                  <c:v>17.580200000000001</c:v>
                </c:pt>
                <c:pt idx="869">
                  <c:v>18.074200000000001</c:v>
                </c:pt>
                <c:pt idx="870">
                  <c:v>17.9115</c:v>
                </c:pt>
                <c:pt idx="871">
                  <c:v>18.195799999999998</c:v>
                </c:pt>
                <c:pt idx="872">
                  <c:v>18.168299999999999</c:v>
                </c:pt>
                <c:pt idx="873">
                  <c:v>18.401599999999998</c:v>
                </c:pt>
                <c:pt idx="874">
                  <c:v>18.123200000000001</c:v>
                </c:pt>
                <c:pt idx="875">
                  <c:v>18.409500000000001</c:v>
                </c:pt>
                <c:pt idx="876">
                  <c:v>18.317299999999999</c:v>
                </c:pt>
                <c:pt idx="877">
                  <c:v>18.2742</c:v>
                </c:pt>
                <c:pt idx="878">
                  <c:v>18.5624</c:v>
                </c:pt>
                <c:pt idx="879">
                  <c:v>18.560400000000001</c:v>
                </c:pt>
                <c:pt idx="880">
                  <c:v>18.3918</c:v>
                </c:pt>
                <c:pt idx="881">
                  <c:v>18.687899999999999</c:v>
                </c:pt>
                <c:pt idx="882">
                  <c:v>19.387799999999999</c:v>
                </c:pt>
                <c:pt idx="883">
                  <c:v>19.215299999999999</c:v>
                </c:pt>
                <c:pt idx="884">
                  <c:v>19.134899999999998</c:v>
                </c:pt>
                <c:pt idx="885">
                  <c:v>18.619299999999999</c:v>
                </c:pt>
                <c:pt idx="886">
                  <c:v>18.4742</c:v>
                </c:pt>
                <c:pt idx="887">
                  <c:v>18.632999999999999</c:v>
                </c:pt>
                <c:pt idx="888">
                  <c:v>18.817299999999999</c:v>
                </c:pt>
                <c:pt idx="889">
                  <c:v>18.578099999999999</c:v>
                </c:pt>
                <c:pt idx="890">
                  <c:v>18.3703</c:v>
                </c:pt>
                <c:pt idx="891">
                  <c:v>18.950600000000001</c:v>
                </c:pt>
                <c:pt idx="892">
                  <c:v>19.215299999999999</c:v>
                </c:pt>
                <c:pt idx="893">
                  <c:v>19.311299999999999</c:v>
                </c:pt>
                <c:pt idx="894">
                  <c:v>19.615200000000002</c:v>
                </c:pt>
                <c:pt idx="895">
                  <c:v>19.150600000000001</c:v>
                </c:pt>
                <c:pt idx="896">
                  <c:v>19.0976</c:v>
                </c:pt>
                <c:pt idx="897">
                  <c:v>19.299600000000002</c:v>
                </c:pt>
                <c:pt idx="898">
                  <c:v>19.458400000000001</c:v>
                </c:pt>
                <c:pt idx="899">
                  <c:v>19.642700000000001</c:v>
                </c:pt>
                <c:pt idx="900">
                  <c:v>19.579899999999999</c:v>
                </c:pt>
                <c:pt idx="901">
                  <c:v>19.540700000000001</c:v>
                </c:pt>
                <c:pt idx="902">
                  <c:v>19.129000000000001</c:v>
                </c:pt>
                <c:pt idx="903">
                  <c:v>18.882000000000001</c:v>
                </c:pt>
                <c:pt idx="904">
                  <c:v>18.5624</c:v>
                </c:pt>
                <c:pt idx="905">
                  <c:v>18.393799999999999</c:v>
                </c:pt>
                <c:pt idx="906">
                  <c:v>17.868400000000001</c:v>
                </c:pt>
                <c:pt idx="907">
                  <c:v>17.717400000000001</c:v>
                </c:pt>
                <c:pt idx="908">
                  <c:v>17.6586</c:v>
                </c:pt>
                <c:pt idx="909">
                  <c:v>17.8978</c:v>
                </c:pt>
                <c:pt idx="910">
                  <c:v>17.637</c:v>
                </c:pt>
                <c:pt idx="911">
                  <c:v>17.652699999999999</c:v>
                </c:pt>
                <c:pt idx="912">
                  <c:v>17.948699999999999</c:v>
                </c:pt>
                <c:pt idx="913">
                  <c:v>17.9252</c:v>
                </c:pt>
                <c:pt idx="914">
                  <c:v>17.7409</c:v>
                </c:pt>
                <c:pt idx="915">
                  <c:v>17.848800000000001</c:v>
                </c:pt>
                <c:pt idx="916">
                  <c:v>17.788</c:v>
                </c:pt>
                <c:pt idx="917">
                  <c:v>17.574300000000001</c:v>
                </c:pt>
                <c:pt idx="918">
                  <c:v>17.888000000000002</c:v>
                </c:pt>
                <c:pt idx="919">
                  <c:v>18.3918</c:v>
                </c:pt>
                <c:pt idx="920">
                  <c:v>18.113399999999999</c:v>
                </c:pt>
                <c:pt idx="921">
                  <c:v>18.344799999999999</c:v>
                </c:pt>
                <c:pt idx="922">
                  <c:v>18.6447</c:v>
                </c:pt>
                <c:pt idx="923">
                  <c:v>18.540800000000001</c:v>
                </c:pt>
                <c:pt idx="924">
                  <c:v>18.282</c:v>
                </c:pt>
                <c:pt idx="925">
                  <c:v>18.3095</c:v>
                </c:pt>
                <c:pt idx="926">
                  <c:v>18.362400000000001</c:v>
                </c:pt>
                <c:pt idx="927">
                  <c:v>18.368300000000001</c:v>
                </c:pt>
                <c:pt idx="928">
                  <c:v>18.3781</c:v>
                </c:pt>
                <c:pt idx="929">
                  <c:v>18.382000000000001</c:v>
                </c:pt>
                <c:pt idx="930">
                  <c:v>18.325199999999999</c:v>
                </c:pt>
                <c:pt idx="931">
                  <c:v>18.3507</c:v>
                </c:pt>
                <c:pt idx="932">
                  <c:v>18.3291</c:v>
                </c:pt>
                <c:pt idx="933">
                  <c:v>17.854600000000001</c:v>
                </c:pt>
                <c:pt idx="934">
                  <c:v>17.650700000000001</c:v>
                </c:pt>
                <c:pt idx="935">
                  <c:v>17.682099999999998</c:v>
                </c:pt>
                <c:pt idx="936">
                  <c:v>17.731100000000001</c:v>
                </c:pt>
                <c:pt idx="937">
                  <c:v>17.6096</c:v>
                </c:pt>
                <c:pt idx="938">
                  <c:v>16.4391</c:v>
                </c:pt>
                <c:pt idx="939">
                  <c:v>16.750900000000001</c:v>
                </c:pt>
                <c:pt idx="940">
                  <c:v>16.778300000000002</c:v>
                </c:pt>
                <c:pt idx="941">
                  <c:v>16.462700000000002</c:v>
                </c:pt>
                <c:pt idx="942">
                  <c:v>16.3764</c:v>
                </c:pt>
                <c:pt idx="943">
                  <c:v>16.1235</c:v>
                </c:pt>
                <c:pt idx="944">
                  <c:v>16.154900000000001</c:v>
                </c:pt>
                <c:pt idx="945">
                  <c:v>16.2058</c:v>
                </c:pt>
                <c:pt idx="946">
                  <c:v>16.190100000000001</c:v>
                </c:pt>
                <c:pt idx="947">
                  <c:v>16.056799999999999</c:v>
                </c:pt>
                <c:pt idx="948">
                  <c:v>16.196000000000002</c:v>
                </c:pt>
                <c:pt idx="949">
                  <c:v>15.8902</c:v>
                </c:pt>
                <c:pt idx="950">
                  <c:v>15.9</c:v>
                </c:pt>
                <c:pt idx="951">
                  <c:v>16.090199999999999</c:v>
                </c:pt>
                <c:pt idx="952">
                  <c:v>16.196000000000002</c:v>
                </c:pt>
                <c:pt idx="953">
                  <c:v>16.145</c:v>
                </c:pt>
                <c:pt idx="954">
                  <c:v>16.309699999999999</c:v>
                </c:pt>
                <c:pt idx="955">
                  <c:v>16.715599999999998</c:v>
                </c:pt>
                <c:pt idx="956">
                  <c:v>16.574400000000001</c:v>
                </c:pt>
                <c:pt idx="957">
                  <c:v>16.762599999999999</c:v>
                </c:pt>
                <c:pt idx="958">
                  <c:v>16.709700000000002</c:v>
                </c:pt>
                <c:pt idx="959">
                  <c:v>16.511700000000001</c:v>
                </c:pt>
                <c:pt idx="960">
                  <c:v>16.703800000000001</c:v>
                </c:pt>
                <c:pt idx="961">
                  <c:v>16.745000000000001</c:v>
                </c:pt>
                <c:pt idx="962">
                  <c:v>16.552800000000001</c:v>
                </c:pt>
                <c:pt idx="963">
                  <c:v>16.9587</c:v>
                </c:pt>
                <c:pt idx="964">
                  <c:v>17.009599999999999</c:v>
                </c:pt>
                <c:pt idx="965">
                  <c:v>17.009599999999999</c:v>
                </c:pt>
                <c:pt idx="966">
                  <c:v>16.9665</c:v>
                </c:pt>
                <c:pt idx="967">
                  <c:v>16.635200000000001</c:v>
                </c:pt>
                <c:pt idx="968">
                  <c:v>16.201899999999998</c:v>
                </c:pt>
                <c:pt idx="969">
                  <c:v>16.1509</c:v>
                </c:pt>
                <c:pt idx="970">
                  <c:v>16.325399999999998</c:v>
                </c:pt>
                <c:pt idx="971">
                  <c:v>15.9392</c:v>
                </c:pt>
                <c:pt idx="972">
                  <c:v>16.1843</c:v>
                </c:pt>
                <c:pt idx="973">
                  <c:v>16.501200000000001</c:v>
                </c:pt>
                <c:pt idx="974">
                  <c:v>16.427499999999998</c:v>
                </c:pt>
                <c:pt idx="975">
                  <c:v>16.276</c:v>
                </c:pt>
                <c:pt idx="976">
                  <c:v>16.188199999999998</c:v>
                </c:pt>
                <c:pt idx="977">
                  <c:v>16.309799999999999</c:v>
                </c:pt>
                <c:pt idx="978">
                  <c:v>16.517199999999999</c:v>
                </c:pt>
                <c:pt idx="979">
                  <c:v>16.539100000000001</c:v>
                </c:pt>
                <c:pt idx="980">
                  <c:v>16.6447</c:v>
                </c:pt>
                <c:pt idx="981">
                  <c:v>16.866</c:v>
                </c:pt>
                <c:pt idx="982">
                  <c:v>17.035399999999999</c:v>
                </c:pt>
                <c:pt idx="983">
                  <c:v>17.258700000000001</c:v>
                </c:pt>
                <c:pt idx="984">
                  <c:v>16.973600000000001</c:v>
                </c:pt>
                <c:pt idx="985">
                  <c:v>17.023499999999999</c:v>
                </c:pt>
                <c:pt idx="986">
                  <c:v>17.0853</c:v>
                </c:pt>
                <c:pt idx="987">
                  <c:v>16.764299999999999</c:v>
                </c:pt>
                <c:pt idx="988">
                  <c:v>16.712499999999999</c:v>
                </c:pt>
                <c:pt idx="989">
                  <c:v>16.582899999999999</c:v>
                </c:pt>
                <c:pt idx="990">
                  <c:v>16.567</c:v>
                </c:pt>
                <c:pt idx="991">
                  <c:v>16.7883</c:v>
                </c:pt>
                <c:pt idx="992">
                  <c:v>16.485299999999999</c:v>
                </c:pt>
                <c:pt idx="993">
                  <c:v>16.1404</c:v>
                </c:pt>
                <c:pt idx="994">
                  <c:v>15.955</c:v>
                </c:pt>
                <c:pt idx="995">
                  <c:v>16.293900000000001</c:v>
                </c:pt>
                <c:pt idx="996">
                  <c:v>16.555</c:v>
                </c:pt>
                <c:pt idx="997">
                  <c:v>16.9497</c:v>
                </c:pt>
                <c:pt idx="998">
                  <c:v>17.2547</c:v>
                </c:pt>
                <c:pt idx="999">
                  <c:v>17.426100000000002</c:v>
                </c:pt>
                <c:pt idx="1000">
                  <c:v>17.2806</c:v>
                </c:pt>
                <c:pt idx="1001">
                  <c:v>17.4939</c:v>
                </c:pt>
                <c:pt idx="1002">
                  <c:v>17.450099999999999</c:v>
                </c:pt>
                <c:pt idx="1003">
                  <c:v>16.291899999999998</c:v>
                </c:pt>
                <c:pt idx="1004">
                  <c:v>17.1311</c:v>
                </c:pt>
                <c:pt idx="1005">
                  <c:v>16.610800000000001</c:v>
                </c:pt>
                <c:pt idx="1006">
                  <c:v>16.957699999999999</c:v>
                </c:pt>
                <c:pt idx="1007">
                  <c:v>17.366299999999999</c:v>
                </c:pt>
                <c:pt idx="1008">
                  <c:v>17.462</c:v>
                </c:pt>
                <c:pt idx="1009">
                  <c:v>17.472000000000001</c:v>
                </c:pt>
                <c:pt idx="1010">
                  <c:v>17.450099999999999</c:v>
                </c:pt>
                <c:pt idx="1011">
                  <c:v>17.300599999999999</c:v>
                </c:pt>
                <c:pt idx="1012">
                  <c:v>17.46</c:v>
                </c:pt>
                <c:pt idx="1013">
                  <c:v>17.270700000000001</c:v>
                </c:pt>
                <c:pt idx="1014">
                  <c:v>17.3324</c:v>
                </c:pt>
                <c:pt idx="1015">
                  <c:v>17.388300000000001</c:v>
                </c:pt>
                <c:pt idx="1016">
                  <c:v>17.163</c:v>
                </c:pt>
                <c:pt idx="1017">
                  <c:v>17.133099999999999</c:v>
                </c:pt>
                <c:pt idx="1018">
                  <c:v>17.170999999999999</c:v>
                </c:pt>
                <c:pt idx="1019">
                  <c:v>17.0075</c:v>
                </c:pt>
                <c:pt idx="1020">
                  <c:v>17.222799999999999</c:v>
                </c:pt>
                <c:pt idx="1021">
                  <c:v>17.621500000000001</c:v>
                </c:pt>
                <c:pt idx="1022">
                  <c:v>17.6434</c:v>
                </c:pt>
                <c:pt idx="1023">
                  <c:v>17.800899999999999</c:v>
                </c:pt>
                <c:pt idx="1024">
                  <c:v>17.806899999999999</c:v>
                </c:pt>
                <c:pt idx="1025">
                  <c:v>18.0182</c:v>
                </c:pt>
                <c:pt idx="1026">
                  <c:v>18.2972</c:v>
                </c:pt>
                <c:pt idx="1027">
                  <c:v>18.422799999999999</c:v>
                </c:pt>
                <c:pt idx="1028">
                  <c:v>18.476600000000001</c:v>
                </c:pt>
                <c:pt idx="1029">
                  <c:v>18.381</c:v>
                </c:pt>
                <c:pt idx="1030">
                  <c:v>18.263400000000001</c:v>
                </c:pt>
                <c:pt idx="1031">
                  <c:v>17.956399999999999</c:v>
                </c:pt>
                <c:pt idx="1032">
                  <c:v>18.490600000000001</c:v>
                </c:pt>
                <c:pt idx="1033">
                  <c:v>18.367000000000001</c:v>
                </c:pt>
                <c:pt idx="1034">
                  <c:v>18.632100000000001</c:v>
                </c:pt>
                <c:pt idx="1035">
                  <c:v>18.739799999999999</c:v>
                </c:pt>
                <c:pt idx="1036">
                  <c:v>18.8674</c:v>
                </c:pt>
                <c:pt idx="1037">
                  <c:v>18.875299999999999</c:v>
                </c:pt>
                <c:pt idx="1038">
                  <c:v>18.598199999999999</c:v>
                </c:pt>
                <c:pt idx="1039">
                  <c:v>18.414899999999999</c:v>
                </c:pt>
                <c:pt idx="1040">
                  <c:v>18.149699999999999</c:v>
                </c:pt>
                <c:pt idx="1041">
                  <c:v>18.183599999999998</c:v>
                </c:pt>
                <c:pt idx="1042">
                  <c:v>18.418800000000001</c:v>
                </c:pt>
                <c:pt idx="1043">
                  <c:v>18.361000000000001</c:v>
                </c:pt>
                <c:pt idx="1044">
                  <c:v>19.166399999999999</c:v>
                </c:pt>
                <c:pt idx="1045">
                  <c:v>19.397600000000001</c:v>
                </c:pt>
                <c:pt idx="1046">
                  <c:v>19.884</c:v>
                </c:pt>
                <c:pt idx="1047">
                  <c:v>19.567</c:v>
                </c:pt>
                <c:pt idx="1048">
                  <c:v>19.4175</c:v>
                </c:pt>
                <c:pt idx="1049">
                  <c:v>19.505199999999999</c:v>
                </c:pt>
                <c:pt idx="1050">
                  <c:v>19.738499999999998</c:v>
                </c:pt>
                <c:pt idx="1051">
                  <c:v>19.8521</c:v>
                </c:pt>
                <c:pt idx="1052">
                  <c:v>19.6846</c:v>
                </c:pt>
                <c:pt idx="1053">
                  <c:v>19.525200000000002</c:v>
                </c:pt>
                <c:pt idx="1054">
                  <c:v>19.3398</c:v>
                </c:pt>
                <c:pt idx="1055">
                  <c:v>19.014900000000001</c:v>
                </c:pt>
                <c:pt idx="1056">
                  <c:v>19.3797</c:v>
                </c:pt>
                <c:pt idx="1057">
                  <c:v>19.415500000000002</c:v>
                </c:pt>
                <c:pt idx="1058">
                  <c:v>19.485299999999999</c:v>
                </c:pt>
                <c:pt idx="1059">
                  <c:v>19.712499999999999</c:v>
                </c:pt>
                <c:pt idx="1060">
                  <c:v>19.646799999999999</c:v>
                </c:pt>
                <c:pt idx="1061">
                  <c:v>19.453399999999998</c:v>
                </c:pt>
                <c:pt idx="1062">
                  <c:v>19.3278</c:v>
                </c:pt>
                <c:pt idx="1063">
                  <c:v>19.387599999999999</c:v>
                </c:pt>
                <c:pt idx="1064">
                  <c:v>19.216200000000001</c:v>
                </c:pt>
                <c:pt idx="1065">
                  <c:v>19.136500000000002</c:v>
                </c:pt>
                <c:pt idx="1066">
                  <c:v>19.168399999999998</c:v>
                </c:pt>
                <c:pt idx="1067">
                  <c:v>19.108599999999999</c:v>
                </c:pt>
                <c:pt idx="1068">
                  <c:v>18.289300000000001</c:v>
                </c:pt>
                <c:pt idx="1069">
                  <c:v>18.3371</c:v>
                </c:pt>
                <c:pt idx="1070">
                  <c:v>17.709199999999999</c:v>
                </c:pt>
                <c:pt idx="1071">
                  <c:v>17.511900000000001</c:v>
                </c:pt>
                <c:pt idx="1072">
                  <c:v>17.320499999999999</c:v>
                </c:pt>
                <c:pt idx="1073">
                  <c:v>17.605499999999999</c:v>
                </c:pt>
                <c:pt idx="1074">
                  <c:v>17.523800000000001</c:v>
                </c:pt>
                <c:pt idx="1075">
                  <c:v>17.157</c:v>
                </c:pt>
                <c:pt idx="1076">
                  <c:v>17.101199999999999</c:v>
                </c:pt>
                <c:pt idx="1077">
                  <c:v>16.9756</c:v>
                </c:pt>
                <c:pt idx="1078">
                  <c:v>17.1052</c:v>
                </c:pt>
                <c:pt idx="1079">
                  <c:v>17.5457</c:v>
                </c:pt>
                <c:pt idx="1080">
                  <c:v>17.238800000000001</c:v>
                </c:pt>
                <c:pt idx="1081">
                  <c:v>17.075299999999999</c:v>
                </c:pt>
                <c:pt idx="1082">
                  <c:v>17.296600000000002</c:v>
                </c:pt>
                <c:pt idx="1083">
                  <c:v>17.322500000000002</c:v>
                </c:pt>
                <c:pt idx="1084">
                  <c:v>17.3843</c:v>
                </c:pt>
                <c:pt idx="1085">
                  <c:v>17.294599999999999</c:v>
                </c:pt>
                <c:pt idx="1086">
                  <c:v>17.491900000000001</c:v>
                </c:pt>
                <c:pt idx="1087">
                  <c:v>17.509899999999998</c:v>
                </c:pt>
                <c:pt idx="1088">
                  <c:v>17.362300000000001</c:v>
                </c:pt>
                <c:pt idx="1089">
                  <c:v>17.418199999999999</c:v>
                </c:pt>
                <c:pt idx="1090">
                  <c:v>17.7471</c:v>
                </c:pt>
                <c:pt idx="1091">
                  <c:v>17.741099999999999</c:v>
                </c:pt>
                <c:pt idx="1092">
                  <c:v>17.864699999999999</c:v>
                </c:pt>
                <c:pt idx="1093">
                  <c:v>17.685300000000002</c:v>
                </c:pt>
                <c:pt idx="1094">
                  <c:v>17.665299999999998</c:v>
                </c:pt>
                <c:pt idx="1095">
                  <c:v>17.135100000000001</c:v>
                </c:pt>
                <c:pt idx="1096">
                  <c:v>17.2866</c:v>
                </c:pt>
                <c:pt idx="1097">
                  <c:v>17.308</c:v>
                </c:pt>
                <c:pt idx="1098">
                  <c:v>17.148</c:v>
                </c:pt>
                <c:pt idx="1099">
                  <c:v>17.234000000000002</c:v>
                </c:pt>
                <c:pt idx="1100">
                  <c:v>17.065999999999999</c:v>
                </c:pt>
                <c:pt idx="1101">
                  <c:v>17.154</c:v>
                </c:pt>
                <c:pt idx="1102">
                  <c:v>16.91</c:v>
                </c:pt>
                <c:pt idx="1103">
                  <c:v>16.963999999999999</c:v>
                </c:pt>
                <c:pt idx="1104">
                  <c:v>16.864000000000001</c:v>
                </c:pt>
                <c:pt idx="1105">
                  <c:v>16.928000000000001</c:v>
                </c:pt>
                <c:pt idx="1106">
                  <c:v>16.826000000000001</c:v>
                </c:pt>
                <c:pt idx="1107">
                  <c:v>16.812000000000001</c:v>
                </c:pt>
                <c:pt idx="1108">
                  <c:v>16.797999999999998</c:v>
                </c:pt>
                <c:pt idx="1109">
                  <c:v>16.46</c:v>
                </c:pt>
                <c:pt idx="1110">
                  <c:v>16.594000000000001</c:v>
                </c:pt>
                <c:pt idx="1111">
                  <c:v>16.315999999999999</c:v>
                </c:pt>
                <c:pt idx="1112">
                  <c:v>16.376000000000001</c:v>
                </c:pt>
                <c:pt idx="1113">
                  <c:v>16.260000000000002</c:v>
                </c:pt>
                <c:pt idx="1114">
                  <c:v>16.312000000000001</c:v>
                </c:pt>
                <c:pt idx="1115">
                  <c:v>16.361999999999998</c:v>
                </c:pt>
                <c:pt idx="1116">
                  <c:v>16.542000000000002</c:v>
                </c:pt>
                <c:pt idx="1117">
                  <c:v>16.488</c:v>
                </c:pt>
                <c:pt idx="1118">
                  <c:v>16.466000000000001</c:v>
                </c:pt>
                <c:pt idx="1119">
                  <c:v>16.597999999999999</c:v>
                </c:pt>
                <c:pt idx="1120">
                  <c:v>16.513999999999999</c:v>
                </c:pt>
                <c:pt idx="1121">
                  <c:v>16.577999999999999</c:v>
                </c:pt>
                <c:pt idx="1122">
                  <c:v>16.815999999999999</c:v>
                </c:pt>
                <c:pt idx="1123">
                  <c:v>16.908000000000001</c:v>
                </c:pt>
                <c:pt idx="1124">
                  <c:v>16.968</c:v>
                </c:pt>
                <c:pt idx="1125">
                  <c:v>16.329999999999998</c:v>
                </c:pt>
                <c:pt idx="1126">
                  <c:v>15.67</c:v>
                </c:pt>
                <c:pt idx="1127">
                  <c:v>15.494</c:v>
                </c:pt>
                <c:pt idx="1128">
                  <c:v>15.074</c:v>
                </c:pt>
                <c:pt idx="1129">
                  <c:v>15.23</c:v>
                </c:pt>
                <c:pt idx="1130">
                  <c:v>16.245999999999999</c:v>
                </c:pt>
                <c:pt idx="1131">
                  <c:v>16.696000000000002</c:v>
                </c:pt>
                <c:pt idx="1132">
                  <c:v>16.678000000000001</c:v>
                </c:pt>
                <c:pt idx="1133">
                  <c:v>16.75</c:v>
                </c:pt>
                <c:pt idx="1134">
                  <c:v>16.718</c:v>
                </c:pt>
                <c:pt idx="1135">
                  <c:v>16.399999999999999</c:v>
                </c:pt>
                <c:pt idx="1136">
                  <c:v>16.251999999999999</c:v>
                </c:pt>
                <c:pt idx="1137">
                  <c:v>16.16</c:v>
                </c:pt>
                <c:pt idx="1138">
                  <c:v>16.058</c:v>
                </c:pt>
                <c:pt idx="1139">
                  <c:v>15.974</c:v>
                </c:pt>
                <c:pt idx="1140">
                  <c:v>15.69</c:v>
                </c:pt>
                <c:pt idx="1141">
                  <c:v>16.158000000000001</c:v>
                </c:pt>
                <c:pt idx="1142">
                  <c:v>16.468</c:v>
                </c:pt>
                <c:pt idx="1143">
                  <c:v>16.72</c:v>
                </c:pt>
                <c:pt idx="1144">
                  <c:v>17.206</c:v>
                </c:pt>
                <c:pt idx="1145">
                  <c:v>17.327999999999999</c:v>
                </c:pt>
                <c:pt idx="1146">
                  <c:v>17.446000000000002</c:v>
                </c:pt>
                <c:pt idx="1147">
                  <c:v>17.09</c:v>
                </c:pt>
                <c:pt idx="1148">
                  <c:v>17.128</c:v>
                </c:pt>
                <c:pt idx="1149">
                  <c:v>17</c:v>
                </c:pt>
                <c:pt idx="1150">
                  <c:v>16.792000000000002</c:v>
                </c:pt>
                <c:pt idx="1151">
                  <c:v>16.82</c:v>
                </c:pt>
                <c:pt idx="1152">
                  <c:v>16.443999999999999</c:v>
                </c:pt>
                <c:pt idx="1153">
                  <c:v>16.224</c:v>
                </c:pt>
                <c:pt idx="1154">
                  <c:v>15.926</c:v>
                </c:pt>
                <c:pt idx="1155">
                  <c:v>16.166</c:v>
                </c:pt>
                <c:pt idx="1156">
                  <c:v>16.106000000000002</c:v>
                </c:pt>
                <c:pt idx="1157">
                  <c:v>16.224</c:v>
                </c:pt>
                <c:pt idx="1158">
                  <c:v>16.416</c:v>
                </c:pt>
                <c:pt idx="1159">
                  <c:v>16.571999999999999</c:v>
                </c:pt>
                <c:pt idx="1160">
                  <c:v>16.856000000000002</c:v>
                </c:pt>
                <c:pt idx="1161">
                  <c:v>16.989999999999998</c:v>
                </c:pt>
                <c:pt idx="1162">
                  <c:v>17.062000000000001</c:v>
                </c:pt>
                <c:pt idx="1163">
                  <c:v>17.332000000000001</c:v>
                </c:pt>
                <c:pt idx="1164">
                  <c:v>17.13</c:v>
                </c:pt>
                <c:pt idx="1165">
                  <c:v>17.364000000000001</c:v>
                </c:pt>
                <c:pt idx="1166">
                  <c:v>17.32</c:v>
                </c:pt>
                <c:pt idx="1167">
                  <c:v>18.088000000000001</c:v>
                </c:pt>
                <c:pt idx="1168">
                  <c:v>18.545999999999999</c:v>
                </c:pt>
                <c:pt idx="1169">
                  <c:v>19.126000000000001</c:v>
                </c:pt>
                <c:pt idx="1170">
                  <c:v>19.213999999999999</c:v>
                </c:pt>
                <c:pt idx="1171">
                  <c:v>19.126000000000001</c:v>
                </c:pt>
                <c:pt idx="1172">
                  <c:v>19.225999999999999</c:v>
                </c:pt>
                <c:pt idx="1173">
                  <c:v>19.192</c:v>
                </c:pt>
                <c:pt idx="1174">
                  <c:v>18.64</c:v>
                </c:pt>
                <c:pt idx="1175">
                  <c:v>18.565999999999999</c:v>
                </c:pt>
                <c:pt idx="1176">
                  <c:v>18.562000000000001</c:v>
                </c:pt>
                <c:pt idx="1177">
                  <c:v>18.334</c:v>
                </c:pt>
                <c:pt idx="1178">
                  <c:v>17.838000000000001</c:v>
                </c:pt>
                <c:pt idx="1179">
                  <c:v>17.206</c:v>
                </c:pt>
                <c:pt idx="1180">
                  <c:v>17.463999999999999</c:v>
                </c:pt>
                <c:pt idx="1181">
                  <c:v>17.28</c:v>
                </c:pt>
                <c:pt idx="1182">
                  <c:v>17.675999999999998</c:v>
                </c:pt>
                <c:pt idx="1183">
                  <c:v>17.718</c:v>
                </c:pt>
                <c:pt idx="1184">
                  <c:v>16.986000000000001</c:v>
                </c:pt>
                <c:pt idx="1185">
                  <c:v>16.321999999999999</c:v>
                </c:pt>
                <c:pt idx="1186">
                  <c:v>16.475999999999999</c:v>
                </c:pt>
                <c:pt idx="1187">
                  <c:v>16.61</c:v>
                </c:pt>
                <c:pt idx="1188">
                  <c:v>16.911999999999999</c:v>
                </c:pt>
                <c:pt idx="1189">
                  <c:v>16.885999999999999</c:v>
                </c:pt>
                <c:pt idx="1190">
                  <c:v>16.88</c:v>
                </c:pt>
                <c:pt idx="1191">
                  <c:v>16.943999999999999</c:v>
                </c:pt>
                <c:pt idx="1192">
                  <c:v>17.812000000000001</c:v>
                </c:pt>
                <c:pt idx="1193">
                  <c:v>17.797999999999998</c:v>
                </c:pt>
                <c:pt idx="1194">
                  <c:v>17.692</c:v>
                </c:pt>
                <c:pt idx="1195">
                  <c:v>18.047999999999998</c:v>
                </c:pt>
                <c:pt idx="1196">
                  <c:v>18.29</c:v>
                </c:pt>
                <c:pt idx="1197">
                  <c:v>18.158000000000001</c:v>
                </c:pt>
                <c:pt idx="1198">
                  <c:v>18.558</c:v>
                </c:pt>
                <c:pt idx="1199">
                  <c:v>18.257999999999999</c:v>
                </c:pt>
                <c:pt idx="1200">
                  <c:v>18.478000000000002</c:v>
                </c:pt>
                <c:pt idx="1201">
                  <c:v>18.562000000000001</c:v>
                </c:pt>
                <c:pt idx="1202">
                  <c:v>19.213999999999999</c:v>
                </c:pt>
                <c:pt idx="1203">
                  <c:v>19.350000000000001</c:v>
                </c:pt>
                <c:pt idx="1204">
                  <c:v>19.361999999999998</c:v>
                </c:pt>
                <c:pt idx="1205">
                  <c:v>19.512</c:v>
                </c:pt>
                <c:pt idx="1206">
                  <c:v>19.096</c:v>
                </c:pt>
                <c:pt idx="1207">
                  <c:v>18.891999999999999</c:v>
                </c:pt>
                <c:pt idx="1208">
                  <c:v>18.872</c:v>
                </c:pt>
                <c:pt idx="1209">
                  <c:v>18.010000000000002</c:v>
                </c:pt>
                <c:pt idx="1210">
                  <c:v>18.21</c:v>
                </c:pt>
                <c:pt idx="1211">
                  <c:v>18.596</c:v>
                </c:pt>
                <c:pt idx="1212">
                  <c:v>18.754000000000001</c:v>
                </c:pt>
                <c:pt idx="1213">
                  <c:v>18.724</c:v>
                </c:pt>
                <c:pt idx="1214">
                  <c:v>18.687999999999999</c:v>
                </c:pt>
                <c:pt idx="1215">
                  <c:v>18.622</c:v>
                </c:pt>
                <c:pt idx="1216">
                  <c:v>18.11</c:v>
                </c:pt>
                <c:pt idx="1217">
                  <c:v>18.097999999999999</c:v>
                </c:pt>
                <c:pt idx="1218">
                  <c:v>18.646000000000001</c:v>
                </c:pt>
                <c:pt idx="1219">
                  <c:v>18.617999999999999</c:v>
                </c:pt>
                <c:pt idx="1220">
                  <c:v>18.841999999999999</c:v>
                </c:pt>
                <c:pt idx="1221">
                  <c:v>19.111999999999998</c:v>
                </c:pt>
                <c:pt idx="1222">
                  <c:v>19.202000000000002</c:v>
                </c:pt>
                <c:pt idx="1223">
                  <c:v>19.73</c:v>
                </c:pt>
                <c:pt idx="1224">
                  <c:v>19.231999999999999</c:v>
                </c:pt>
                <c:pt idx="1225">
                  <c:v>19.314</c:v>
                </c:pt>
                <c:pt idx="1226">
                  <c:v>19.36</c:v>
                </c:pt>
                <c:pt idx="1227">
                  <c:v>18.989999999999998</c:v>
                </c:pt>
                <c:pt idx="1228">
                  <c:v>18.8</c:v>
                </c:pt>
                <c:pt idx="1229">
                  <c:v>18.97</c:v>
                </c:pt>
                <c:pt idx="1230">
                  <c:v>19.132000000000001</c:v>
                </c:pt>
                <c:pt idx="1231">
                  <c:v>19.027999999999999</c:v>
                </c:pt>
                <c:pt idx="1232">
                  <c:v>19.05</c:v>
                </c:pt>
                <c:pt idx="1233">
                  <c:v>18.86</c:v>
                </c:pt>
                <c:pt idx="1234">
                  <c:v>18.98</c:v>
                </c:pt>
                <c:pt idx="1235">
                  <c:v>19.09</c:v>
                </c:pt>
                <c:pt idx="1236">
                  <c:v>18.66</c:v>
                </c:pt>
                <c:pt idx="1237">
                  <c:v>18.68</c:v>
                </c:pt>
                <c:pt idx="1238">
                  <c:v>18.510000000000002</c:v>
                </c:pt>
                <c:pt idx="1239">
                  <c:v>18.22</c:v>
                </c:pt>
                <c:pt idx="1240">
                  <c:v>18.100000000000001</c:v>
                </c:pt>
                <c:pt idx="1241">
                  <c:v>17.89</c:v>
                </c:pt>
                <c:pt idx="1242">
                  <c:v>17.53</c:v>
                </c:pt>
                <c:pt idx="1243">
                  <c:v>17.690000000000001</c:v>
                </c:pt>
                <c:pt idx="1244">
                  <c:v>17.62</c:v>
                </c:pt>
                <c:pt idx="1245">
                  <c:v>17.75</c:v>
                </c:pt>
                <c:pt idx="1246">
                  <c:v>17.850000000000001</c:v>
                </c:pt>
                <c:pt idx="1247">
                  <c:v>17.98</c:v>
                </c:pt>
                <c:pt idx="1248">
                  <c:v>17.600000000000001</c:v>
                </c:pt>
                <c:pt idx="1249">
                  <c:v>17.73</c:v>
                </c:pt>
                <c:pt idx="1250">
                  <c:v>17.739999999999998</c:v>
                </c:pt>
                <c:pt idx="1251">
                  <c:v>18.05</c:v>
                </c:pt>
                <c:pt idx="1252">
                  <c:v>17.989999999999998</c:v>
                </c:pt>
                <c:pt idx="1253">
                  <c:v>18.27</c:v>
                </c:pt>
                <c:pt idx="1254">
                  <c:v>19.91</c:v>
                </c:pt>
                <c:pt idx="1255">
                  <c:v>19.12</c:v>
                </c:pt>
                <c:pt idx="1256">
                  <c:v>18.670000000000002</c:v>
                </c:pt>
                <c:pt idx="1257">
                  <c:v>18.5</c:v>
                </c:pt>
              </c:numCache>
            </c:numRef>
          </c:val>
          <c:smooth val="0"/>
          <c:extLst>
            <c:ext xmlns:c16="http://schemas.microsoft.com/office/drawing/2014/chart" uri="{C3380CC4-5D6E-409C-BE32-E72D297353CC}">
              <c16:uniqueId val="{00000000-4BC5-492C-B08E-73DDAE97B00B}"/>
            </c:ext>
          </c:extLst>
        </c:ser>
        <c:ser>
          <c:idx val="1"/>
          <c:order val="1"/>
          <c:tx>
            <c:strRef>
              <c:f>SONY!$C$1</c:f>
              <c:strCache>
                <c:ptCount val="1"/>
                <c:pt idx="0">
                  <c:v>Close</c:v>
                </c:pt>
              </c:strCache>
            </c:strRef>
          </c:tx>
          <c:spPr>
            <a:ln w="28575" cap="rnd">
              <a:solidFill>
                <a:schemeClr val="accent2"/>
              </a:solidFill>
              <a:round/>
            </a:ln>
            <a:effectLst/>
          </c:spPr>
          <c:marker>
            <c:symbol val="none"/>
          </c:marker>
          <c:cat>
            <c:numRef>
              <c:f>SONY!$A$2:$A$1259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SONY!$C$2:$C$1259</c:f>
              <c:numCache>
                <c:formatCode>General</c:formatCode>
                <c:ptCount val="1258"/>
                <c:pt idx="0">
                  <c:v>12.37</c:v>
                </c:pt>
                <c:pt idx="1">
                  <c:v>12.412000000000001</c:v>
                </c:pt>
                <c:pt idx="2">
                  <c:v>12.488</c:v>
                </c:pt>
                <c:pt idx="3">
                  <c:v>12.38</c:v>
                </c:pt>
                <c:pt idx="4">
                  <c:v>12.295999999999999</c:v>
                </c:pt>
                <c:pt idx="5">
                  <c:v>12.304</c:v>
                </c:pt>
                <c:pt idx="6">
                  <c:v>12.24</c:v>
                </c:pt>
                <c:pt idx="7">
                  <c:v>12.36</c:v>
                </c:pt>
                <c:pt idx="8">
                  <c:v>12.63</c:v>
                </c:pt>
                <c:pt idx="9">
                  <c:v>12.744</c:v>
                </c:pt>
                <c:pt idx="10">
                  <c:v>12.696</c:v>
                </c:pt>
                <c:pt idx="11">
                  <c:v>12.656000000000001</c:v>
                </c:pt>
                <c:pt idx="12">
                  <c:v>12.917999999999999</c:v>
                </c:pt>
                <c:pt idx="13">
                  <c:v>13.058</c:v>
                </c:pt>
                <c:pt idx="14">
                  <c:v>13.04</c:v>
                </c:pt>
                <c:pt idx="15">
                  <c:v>13.058</c:v>
                </c:pt>
                <c:pt idx="16">
                  <c:v>13.186</c:v>
                </c:pt>
                <c:pt idx="17">
                  <c:v>13.262</c:v>
                </c:pt>
                <c:pt idx="18">
                  <c:v>13.308</c:v>
                </c:pt>
                <c:pt idx="19">
                  <c:v>13.464</c:v>
                </c:pt>
                <c:pt idx="20">
                  <c:v>13.513999999999999</c:v>
                </c:pt>
                <c:pt idx="21">
                  <c:v>13.65</c:v>
                </c:pt>
                <c:pt idx="22">
                  <c:v>13.548</c:v>
                </c:pt>
                <c:pt idx="23">
                  <c:v>13.54</c:v>
                </c:pt>
                <c:pt idx="24">
                  <c:v>13.576000000000001</c:v>
                </c:pt>
                <c:pt idx="25">
                  <c:v>13.58</c:v>
                </c:pt>
                <c:pt idx="26">
                  <c:v>13.616</c:v>
                </c:pt>
                <c:pt idx="27">
                  <c:v>13.552</c:v>
                </c:pt>
                <c:pt idx="28">
                  <c:v>13.603999999999999</c:v>
                </c:pt>
                <c:pt idx="29">
                  <c:v>13.555999999999999</c:v>
                </c:pt>
                <c:pt idx="30">
                  <c:v>13.544</c:v>
                </c:pt>
                <c:pt idx="31">
                  <c:v>13.6</c:v>
                </c:pt>
                <c:pt idx="32">
                  <c:v>13.811999999999999</c:v>
                </c:pt>
                <c:pt idx="33">
                  <c:v>13.616</c:v>
                </c:pt>
                <c:pt idx="34">
                  <c:v>13.821999999999999</c:v>
                </c:pt>
                <c:pt idx="35">
                  <c:v>14.04</c:v>
                </c:pt>
                <c:pt idx="36">
                  <c:v>14.092000000000001</c:v>
                </c:pt>
                <c:pt idx="37">
                  <c:v>14.206</c:v>
                </c:pt>
                <c:pt idx="38">
                  <c:v>14.172000000000001</c:v>
                </c:pt>
                <c:pt idx="39">
                  <c:v>14.327999999999999</c:v>
                </c:pt>
                <c:pt idx="40">
                  <c:v>14.494</c:v>
                </c:pt>
                <c:pt idx="41">
                  <c:v>14.32</c:v>
                </c:pt>
                <c:pt idx="42">
                  <c:v>14.523999999999999</c:v>
                </c:pt>
                <c:pt idx="43">
                  <c:v>14.496</c:v>
                </c:pt>
                <c:pt idx="44">
                  <c:v>14.426</c:v>
                </c:pt>
                <c:pt idx="45">
                  <c:v>14.476000000000001</c:v>
                </c:pt>
                <c:pt idx="46">
                  <c:v>14.518000000000001</c:v>
                </c:pt>
                <c:pt idx="47">
                  <c:v>14.375999999999999</c:v>
                </c:pt>
                <c:pt idx="48">
                  <c:v>14.262</c:v>
                </c:pt>
                <c:pt idx="49">
                  <c:v>14.404</c:v>
                </c:pt>
                <c:pt idx="50">
                  <c:v>14.36</c:v>
                </c:pt>
                <c:pt idx="51">
                  <c:v>14.228</c:v>
                </c:pt>
                <c:pt idx="52">
                  <c:v>14.036</c:v>
                </c:pt>
                <c:pt idx="53">
                  <c:v>14.096</c:v>
                </c:pt>
                <c:pt idx="54">
                  <c:v>14.6</c:v>
                </c:pt>
                <c:pt idx="55">
                  <c:v>14.102</c:v>
                </c:pt>
                <c:pt idx="56">
                  <c:v>14.31</c:v>
                </c:pt>
                <c:pt idx="57">
                  <c:v>14.018000000000001</c:v>
                </c:pt>
                <c:pt idx="58">
                  <c:v>14.034000000000001</c:v>
                </c:pt>
                <c:pt idx="59">
                  <c:v>14.064</c:v>
                </c:pt>
                <c:pt idx="60">
                  <c:v>14.154</c:v>
                </c:pt>
                <c:pt idx="61">
                  <c:v>13.92</c:v>
                </c:pt>
                <c:pt idx="62">
                  <c:v>13.766</c:v>
                </c:pt>
                <c:pt idx="63">
                  <c:v>13.327999999999999</c:v>
                </c:pt>
                <c:pt idx="64">
                  <c:v>13.414</c:v>
                </c:pt>
                <c:pt idx="65">
                  <c:v>13.348000000000001</c:v>
                </c:pt>
                <c:pt idx="66">
                  <c:v>13.188000000000001</c:v>
                </c:pt>
                <c:pt idx="67">
                  <c:v>12.786</c:v>
                </c:pt>
                <c:pt idx="68">
                  <c:v>12.715999999999999</c:v>
                </c:pt>
                <c:pt idx="69">
                  <c:v>12.788</c:v>
                </c:pt>
                <c:pt idx="70">
                  <c:v>12.178000000000001</c:v>
                </c:pt>
                <c:pt idx="71">
                  <c:v>12.44</c:v>
                </c:pt>
                <c:pt idx="72">
                  <c:v>12.832000000000001</c:v>
                </c:pt>
                <c:pt idx="73">
                  <c:v>12.635999999999999</c:v>
                </c:pt>
                <c:pt idx="74">
                  <c:v>12.958</c:v>
                </c:pt>
                <c:pt idx="75">
                  <c:v>12.688000000000001</c:v>
                </c:pt>
                <c:pt idx="76">
                  <c:v>12.624000000000001</c:v>
                </c:pt>
                <c:pt idx="77">
                  <c:v>11.706</c:v>
                </c:pt>
                <c:pt idx="78">
                  <c:v>12.066000000000001</c:v>
                </c:pt>
                <c:pt idx="79">
                  <c:v>11.558</c:v>
                </c:pt>
                <c:pt idx="80">
                  <c:v>10.513999999999999</c:v>
                </c:pt>
                <c:pt idx="81">
                  <c:v>11.263999999999999</c:v>
                </c:pt>
                <c:pt idx="82">
                  <c:v>10.336</c:v>
                </c:pt>
                <c:pt idx="83">
                  <c:v>11.04</c:v>
                </c:pt>
                <c:pt idx="84">
                  <c:v>10.958</c:v>
                </c:pt>
                <c:pt idx="85">
                  <c:v>11.08</c:v>
                </c:pt>
                <c:pt idx="86">
                  <c:v>10.612</c:v>
                </c:pt>
                <c:pt idx="87">
                  <c:v>10.58</c:v>
                </c:pt>
                <c:pt idx="88">
                  <c:v>11.4</c:v>
                </c:pt>
                <c:pt idx="89">
                  <c:v>11.536</c:v>
                </c:pt>
                <c:pt idx="90">
                  <c:v>12.1</c:v>
                </c:pt>
                <c:pt idx="91">
                  <c:v>11.864000000000001</c:v>
                </c:pt>
                <c:pt idx="92">
                  <c:v>12.034000000000001</c:v>
                </c:pt>
                <c:pt idx="93">
                  <c:v>11.836</c:v>
                </c:pt>
                <c:pt idx="94">
                  <c:v>11.37</c:v>
                </c:pt>
                <c:pt idx="95">
                  <c:v>11.782</c:v>
                </c:pt>
                <c:pt idx="96">
                  <c:v>11.496</c:v>
                </c:pt>
                <c:pt idx="97">
                  <c:v>12.173999999999999</c:v>
                </c:pt>
                <c:pt idx="98">
                  <c:v>12.132</c:v>
                </c:pt>
                <c:pt idx="99">
                  <c:v>12.422000000000001</c:v>
                </c:pt>
                <c:pt idx="100">
                  <c:v>12.316000000000001</c:v>
                </c:pt>
                <c:pt idx="101">
                  <c:v>12.018000000000001</c:v>
                </c:pt>
                <c:pt idx="102">
                  <c:v>12.286</c:v>
                </c:pt>
                <c:pt idx="103">
                  <c:v>12.414</c:v>
                </c:pt>
                <c:pt idx="104">
                  <c:v>12.448</c:v>
                </c:pt>
                <c:pt idx="105">
                  <c:v>12.888</c:v>
                </c:pt>
                <c:pt idx="106">
                  <c:v>12.71</c:v>
                </c:pt>
                <c:pt idx="107">
                  <c:v>12.41</c:v>
                </c:pt>
                <c:pt idx="108">
                  <c:v>12.536</c:v>
                </c:pt>
                <c:pt idx="109">
                  <c:v>12.412000000000001</c:v>
                </c:pt>
                <c:pt idx="110">
                  <c:v>12.592000000000001</c:v>
                </c:pt>
                <c:pt idx="111">
                  <c:v>12.69</c:v>
                </c:pt>
                <c:pt idx="112">
                  <c:v>12.584</c:v>
                </c:pt>
                <c:pt idx="113">
                  <c:v>12.916</c:v>
                </c:pt>
                <c:pt idx="114">
                  <c:v>12.85</c:v>
                </c:pt>
                <c:pt idx="115">
                  <c:v>12.545999999999999</c:v>
                </c:pt>
                <c:pt idx="116">
                  <c:v>12.388</c:v>
                </c:pt>
                <c:pt idx="117">
                  <c:v>12.678000000000001</c:v>
                </c:pt>
                <c:pt idx="118">
                  <c:v>12.79</c:v>
                </c:pt>
                <c:pt idx="119">
                  <c:v>12.874000000000001</c:v>
                </c:pt>
                <c:pt idx="120">
                  <c:v>13.102</c:v>
                </c:pt>
                <c:pt idx="121">
                  <c:v>13.194000000000001</c:v>
                </c:pt>
                <c:pt idx="122">
                  <c:v>13.118</c:v>
                </c:pt>
                <c:pt idx="123">
                  <c:v>12.555999999999999</c:v>
                </c:pt>
                <c:pt idx="124">
                  <c:v>12.731999999999999</c:v>
                </c:pt>
                <c:pt idx="125">
                  <c:v>12.802</c:v>
                </c:pt>
                <c:pt idx="126">
                  <c:v>12.814</c:v>
                </c:pt>
                <c:pt idx="127">
                  <c:v>12.61</c:v>
                </c:pt>
                <c:pt idx="128">
                  <c:v>12.634</c:v>
                </c:pt>
                <c:pt idx="129">
                  <c:v>12.548</c:v>
                </c:pt>
                <c:pt idx="130">
                  <c:v>12.648</c:v>
                </c:pt>
                <c:pt idx="131">
                  <c:v>12.436</c:v>
                </c:pt>
                <c:pt idx="132">
                  <c:v>12.593999999999999</c:v>
                </c:pt>
                <c:pt idx="133">
                  <c:v>12.916</c:v>
                </c:pt>
                <c:pt idx="134">
                  <c:v>12.952</c:v>
                </c:pt>
                <c:pt idx="135">
                  <c:v>13.098000000000001</c:v>
                </c:pt>
                <c:pt idx="136">
                  <c:v>13.35</c:v>
                </c:pt>
                <c:pt idx="137">
                  <c:v>13.358000000000001</c:v>
                </c:pt>
                <c:pt idx="138">
                  <c:v>13.236000000000001</c:v>
                </c:pt>
                <c:pt idx="139">
                  <c:v>13.462</c:v>
                </c:pt>
                <c:pt idx="140">
                  <c:v>13.712</c:v>
                </c:pt>
                <c:pt idx="141">
                  <c:v>13.69</c:v>
                </c:pt>
                <c:pt idx="142">
                  <c:v>14.102</c:v>
                </c:pt>
                <c:pt idx="143">
                  <c:v>13.474</c:v>
                </c:pt>
                <c:pt idx="144">
                  <c:v>13.657999999999999</c:v>
                </c:pt>
                <c:pt idx="145">
                  <c:v>13.946</c:v>
                </c:pt>
                <c:pt idx="146">
                  <c:v>13.87</c:v>
                </c:pt>
                <c:pt idx="147">
                  <c:v>14.316000000000001</c:v>
                </c:pt>
                <c:pt idx="148">
                  <c:v>14.31</c:v>
                </c:pt>
                <c:pt idx="149">
                  <c:v>14.196</c:v>
                </c:pt>
                <c:pt idx="150">
                  <c:v>14.342000000000001</c:v>
                </c:pt>
                <c:pt idx="151">
                  <c:v>14.327999999999999</c:v>
                </c:pt>
                <c:pt idx="152">
                  <c:v>14.13</c:v>
                </c:pt>
                <c:pt idx="153">
                  <c:v>14.2</c:v>
                </c:pt>
                <c:pt idx="154">
                  <c:v>13.936</c:v>
                </c:pt>
                <c:pt idx="155">
                  <c:v>13.744</c:v>
                </c:pt>
                <c:pt idx="156">
                  <c:v>13.826000000000001</c:v>
                </c:pt>
                <c:pt idx="157">
                  <c:v>14.077999999999999</c:v>
                </c:pt>
                <c:pt idx="158">
                  <c:v>14.045999999999999</c:v>
                </c:pt>
                <c:pt idx="159">
                  <c:v>14.106</c:v>
                </c:pt>
                <c:pt idx="160">
                  <c:v>13.832000000000001</c:v>
                </c:pt>
                <c:pt idx="161">
                  <c:v>13.958</c:v>
                </c:pt>
                <c:pt idx="162">
                  <c:v>14.305999999999999</c:v>
                </c:pt>
                <c:pt idx="163">
                  <c:v>14.788</c:v>
                </c:pt>
                <c:pt idx="164">
                  <c:v>14.872</c:v>
                </c:pt>
                <c:pt idx="165">
                  <c:v>14.904</c:v>
                </c:pt>
                <c:pt idx="166">
                  <c:v>15.366</c:v>
                </c:pt>
                <c:pt idx="167">
                  <c:v>15.36</c:v>
                </c:pt>
                <c:pt idx="168">
                  <c:v>15.215999999999999</c:v>
                </c:pt>
                <c:pt idx="169">
                  <c:v>15.635999999999999</c:v>
                </c:pt>
                <c:pt idx="170">
                  <c:v>15.462</c:v>
                </c:pt>
                <c:pt idx="171">
                  <c:v>15.47</c:v>
                </c:pt>
                <c:pt idx="172">
                  <c:v>15.284000000000001</c:v>
                </c:pt>
                <c:pt idx="173">
                  <c:v>15.292</c:v>
                </c:pt>
                <c:pt idx="174">
                  <c:v>15.706</c:v>
                </c:pt>
                <c:pt idx="175">
                  <c:v>15.523999999999999</c:v>
                </c:pt>
                <c:pt idx="176">
                  <c:v>15.67</c:v>
                </c:pt>
                <c:pt idx="177">
                  <c:v>15.704000000000001</c:v>
                </c:pt>
                <c:pt idx="178">
                  <c:v>15.592000000000001</c:v>
                </c:pt>
                <c:pt idx="179">
                  <c:v>16.254000000000001</c:v>
                </c:pt>
                <c:pt idx="180">
                  <c:v>16.673999999999999</c:v>
                </c:pt>
                <c:pt idx="181">
                  <c:v>16.25</c:v>
                </c:pt>
                <c:pt idx="182">
                  <c:v>16.094000000000001</c:v>
                </c:pt>
                <c:pt idx="183">
                  <c:v>16.006</c:v>
                </c:pt>
                <c:pt idx="184">
                  <c:v>16.010000000000002</c:v>
                </c:pt>
                <c:pt idx="185">
                  <c:v>15.866</c:v>
                </c:pt>
                <c:pt idx="186">
                  <c:v>16.148</c:v>
                </c:pt>
                <c:pt idx="187">
                  <c:v>16.533999999999999</c:v>
                </c:pt>
                <c:pt idx="188">
                  <c:v>16.585999999999999</c:v>
                </c:pt>
                <c:pt idx="189">
                  <c:v>16.690000000000001</c:v>
                </c:pt>
                <c:pt idx="190">
                  <c:v>16.596</c:v>
                </c:pt>
                <c:pt idx="191">
                  <c:v>16.22</c:v>
                </c:pt>
                <c:pt idx="192">
                  <c:v>15.882</c:v>
                </c:pt>
                <c:pt idx="193">
                  <c:v>15.75</c:v>
                </c:pt>
                <c:pt idx="194">
                  <c:v>15.954000000000001</c:v>
                </c:pt>
                <c:pt idx="195">
                  <c:v>15.874000000000001</c:v>
                </c:pt>
                <c:pt idx="196">
                  <c:v>16.224</c:v>
                </c:pt>
                <c:pt idx="197">
                  <c:v>16.084</c:v>
                </c:pt>
                <c:pt idx="198">
                  <c:v>15.878</c:v>
                </c:pt>
                <c:pt idx="199">
                  <c:v>15.728</c:v>
                </c:pt>
                <c:pt idx="200">
                  <c:v>15.9</c:v>
                </c:pt>
                <c:pt idx="201">
                  <c:v>15.898</c:v>
                </c:pt>
                <c:pt idx="202">
                  <c:v>15.476000000000001</c:v>
                </c:pt>
                <c:pt idx="203">
                  <c:v>15.532</c:v>
                </c:pt>
                <c:pt idx="204">
                  <c:v>15.202</c:v>
                </c:pt>
                <c:pt idx="205">
                  <c:v>15.496</c:v>
                </c:pt>
                <c:pt idx="206">
                  <c:v>15.3</c:v>
                </c:pt>
                <c:pt idx="207">
                  <c:v>15.404</c:v>
                </c:pt>
                <c:pt idx="208">
                  <c:v>15.544</c:v>
                </c:pt>
                <c:pt idx="209">
                  <c:v>15.292</c:v>
                </c:pt>
                <c:pt idx="210">
                  <c:v>15.398</c:v>
                </c:pt>
                <c:pt idx="211">
                  <c:v>15.522</c:v>
                </c:pt>
                <c:pt idx="212">
                  <c:v>15.792</c:v>
                </c:pt>
                <c:pt idx="213">
                  <c:v>15.654</c:v>
                </c:pt>
                <c:pt idx="214">
                  <c:v>15.74</c:v>
                </c:pt>
                <c:pt idx="215">
                  <c:v>15.465999999999999</c:v>
                </c:pt>
                <c:pt idx="216">
                  <c:v>15.555999999999999</c:v>
                </c:pt>
                <c:pt idx="217">
                  <c:v>15.452</c:v>
                </c:pt>
                <c:pt idx="218">
                  <c:v>15.456</c:v>
                </c:pt>
                <c:pt idx="219">
                  <c:v>15.496</c:v>
                </c:pt>
                <c:pt idx="220">
                  <c:v>15.35</c:v>
                </c:pt>
                <c:pt idx="221">
                  <c:v>15.29</c:v>
                </c:pt>
                <c:pt idx="222">
                  <c:v>14.8</c:v>
                </c:pt>
                <c:pt idx="223">
                  <c:v>15.013999999999999</c:v>
                </c:pt>
                <c:pt idx="224">
                  <c:v>14.708</c:v>
                </c:pt>
                <c:pt idx="225">
                  <c:v>14.673999999999999</c:v>
                </c:pt>
                <c:pt idx="226">
                  <c:v>14.826000000000001</c:v>
                </c:pt>
                <c:pt idx="227">
                  <c:v>14.91</c:v>
                </c:pt>
                <c:pt idx="228">
                  <c:v>14.917999999999999</c:v>
                </c:pt>
                <c:pt idx="229">
                  <c:v>14.938000000000001</c:v>
                </c:pt>
                <c:pt idx="230">
                  <c:v>14.882</c:v>
                </c:pt>
                <c:pt idx="231">
                  <c:v>14.654</c:v>
                </c:pt>
                <c:pt idx="232">
                  <c:v>14.534000000000001</c:v>
                </c:pt>
                <c:pt idx="233">
                  <c:v>14.586</c:v>
                </c:pt>
                <c:pt idx="234">
                  <c:v>15.114000000000001</c:v>
                </c:pt>
                <c:pt idx="235">
                  <c:v>14.928000000000001</c:v>
                </c:pt>
                <c:pt idx="236">
                  <c:v>14.92</c:v>
                </c:pt>
                <c:pt idx="237">
                  <c:v>15.086</c:v>
                </c:pt>
                <c:pt idx="238">
                  <c:v>15.24</c:v>
                </c:pt>
                <c:pt idx="239">
                  <c:v>15.494</c:v>
                </c:pt>
                <c:pt idx="240">
                  <c:v>16.32</c:v>
                </c:pt>
                <c:pt idx="241">
                  <c:v>16.686</c:v>
                </c:pt>
                <c:pt idx="242">
                  <c:v>16.731999999999999</c:v>
                </c:pt>
                <c:pt idx="243">
                  <c:v>17.100000000000001</c:v>
                </c:pt>
                <c:pt idx="244">
                  <c:v>17.282</c:v>
                </c:pt>
                <c:pt idx="245">
                  <c:v>17.282</c:v>
                </c:pt>
                <c:pt idx="246">
                  <c:v>18.077999999999999</c:v>
                </c:pt>
                <c:pt idx="247">
                  <c:v>17.878</c:v>
                </c:pt>
                <c:pt idx="248">
                  <c:v>17.321999999999999</c:v>
                </c:pt>
                <c:pt idx="249">
                  <c:v>17.181999999999999</c:v>
                </c:pt>
                <c:pt idx="250">
                  <c:v>17.617999999999999</c:v>
                </c:pt>
                <c:pt idx="251">
                  <c:v>17.422000000000001</c:v>
                </c:pt>
                <c:pt idx="252">
                  <c:v>17.943999999999999</c:v>
                </c:pt>
                <c:pt idx="253">
                  <c:v>18.09</c:v>
                </c:pt>
                <c:pt idx="254">
                  <c:v>17.942</c:v>
                </c:pt>
                <c:pt idx="255">
                  <c:v>17.649999999999999</c:v>
                </c:pt>
                <c:pt idx="256">
                  <c:v>17.77</c:v>
                </c:pt>
                <c:pt idx="257">
                  <c:v>17.995999999999999</c:v>
                </c:pt>
                <c:pt idx="258">
                  <c:v>17.957999999999998</c:v>
                </c:pt>
                <c:pt idx="259">
                  <c:v>18.16</c:v>
                </c:pt>
                <c:pt idx="260">
                  <c:v>18.646000000000001</c:v>
                </c:pt>
                <c:pt idx="261">
                  <c:v>18.814</c:v>
                </c:pt>
                <c:pt idx="262">
                  <c:v>18.658000000000001</c:v>
                </c:pt>
                <c:pt idx="263">
                  <c:v>18.936</c:v>
                </c:pt>
                <c:pt idx="264">
                  <c:v>18.524000000000001</c:v>
                </c:pt>
                <c:pt idx="265">
                  <c:v>18.765999999999998</c:v>
                </c:pt>
                <c:pt idx="266">
                  <c:v>18.88</c:v>
                </c:pt>
                <c:pt idx="267">
                  <c:v>18.672000000000001</c:v>
                </c:pt>
                <c:pt idx="268">
                  <c:v>18.673999999999999</c:v>
                </c:pt>
                <c:pt idx="269">
                  <c:v>18.826000000000001</c:v>
                </c:pt>
                <c:pt idx="270">
                  <c:v>18.818000000000001</c:v>
                </c:pt>
                <c:pt idx="271">
                  <c:v>18.936</c:v>
                </c:pt>
                <c:pt idx="272">
                  <c:v>18.673999999999999</c:v>
                </c:pt>
                <c:pt idx="273">
                  <c:v>18.829999999999998</c:v>
                </c:pt>
                <c:pt idx="274">
                  <c:v>19.021999999999998</c:v>
                </c:pt>
                <c:pt idx="275">
                  <c:v>19.404</c:v>
                </c:pt>
                <c:pt idx="276">
                  <c:v>19.742000000000001</c:v>
                </c:pt>
                <c:pt idx="277">
                  <c:v>19.88</c:v>
                </c:pt>
                <c:pt idx="278">
                  <c:v>19.492000000000001</c:v>
                </c:pt>
                <c:pt idx="279">
                  <c:v>19.492000000000001</c:v>
                </c:pt>
                <c:pt idx="280">
                  <c:v>19.367999999999999</c:v>
                </c:pt>
                <c:pt idx="281">
                  <c:v>19.59</c:v>
                </c:pt>
                <c:pt idx="282">
                  <c:v>20.085999999999999</c:v>
                </c:pt>
                <c:pt idx="283">
                  <c:v>20.155999999999999</c:v>
                </c:pt>
                <c:pt idx="284">
                  <c:v>20.22</c:v>
                </c:pt>
                <c:pt idx="285">
                  <c:v>20.013999999999999</c:v>
                </c:pt>
                <c:pt idx="286">
                  <c:v>20.622</c:v>
                </c:pt>
                <c:pt idx="287">
                  <c:v>20.216000000000001</c:v>
                </c:pt>
                <c:pt idx="288">
                  <c:v>20.399999999999999</c:v>
                </c:pt>
                <c:pt idx="289">
                  <c:v>20.797999999999998</c:v>
                </c:pt>
                <c:pt idx="290">
                  <c:v>20.768000000000001</c:v>
                </c:pt>
                <c:pt idx="291">
                  <c:v>20.806000000000001</c:v>
                </c:pt>
                <c:pt idx="292">
                  <c:v>20.777999999999999</c:v>
                </c:pt>
                <c:pt idx="293">
                  <c:v>20.684000000000001</c:v>
                </c:pt>
                <c:pt idx="294">
                  <c:v>20.41</c:v>
                </c:pt>
                <c:pt idx="295">
                  <c:v>20.446000000000002</c:v>
                </c:pt>
                <c:pt idx="296">
                  <c:v>20.577999999999999</c:v>
                </c:pt>
                <c:pt idx="297">
                  <c:v>20.51</c:v>
                </c:pt>
                <c:pt idx="298">
                  <c:v>20.222000000000001</c:v>
                </c:pt>
                <c:pt idx="299">
                  <c:v>19.856000000000002</c:v>
                </c:pt>
                <c:pt idx="300">
                  <c:v>19.942</c:v>
                </c:pt>
                <c:pt idx="301">
                  <c:v>19.399999999999999</c:v>
                </c:pt>
                <c:pt idx="302">
                  <c:v>19.53</c:v>
                </c:pt>
                <c:pt idx="303">
                  <c:v>19.141999999999999</c:v>
                </c:pt>
                <c:pt idx="304">
                  <c:v>19.706</c:v>
                </c:pt>
                <c:pt idx="305">
                  <c:v>19.847999999999999</c:v>
                </c:pt>
                <c:pt idx="306">
                  <c:v>22.262</c:v>
                </c:pt>
                <c:pt idx="307">
                  <c:v>22.175999999999998</c:v>
                </c:pt>
                <c:pt idx="308">
                  <c:v>23.341999999999999</c:v>
                </c:pt>
                <c:pt idx="309">
                  <c:v>23.123999999999999</c:v>
                </c:pt>
                <c:pt idx="310">
                  <c:v>22.527999999999999</c:v>
                </c:pt>
                <c:pt idx="311">
                  <c:v>22.661999999999999</c:v>
                </c:pt>
                <c:pt idx="312">
                  <c:v>22.794</c:v>
                </c:pt>
                <c:pt idx="313">
                  <c:v>22.706</c:v>
                </c:pt>
                <c:pt idx="314">
                  <c:v>22.994</c:v>
                </c:pt>
                <c:pt idx="315">
                  <c:v>22.984000000000002</c:v>
                </c:pt>
                <c:pt idx="316">
                  <c:v>22.704000000000001</c:v>
                </c:pt>
                <c:pt idx="317">
                  <c:v>23.108000000000001</c:v>
                </c:pt>
                <c:pt idx="318">
                  <c:v>22.655999999999999</c:v>
                </c:pt>
                <c:pt idx="319">
                  <c:v>22.486000000000001</c:v>
                </c:pt>
                <c:pt idx="320">
                  <c:v>21.92</c:v>
                </c:pt>
                <c:pt idx="321">
                  <c:v>21.416</c:v>
                </c:pt>
                <c:pt idx="322">
                  <c:v>21.161999999999999</c:v>
                </c:pt>
                <c:pt idx="323">
                  <c:v>21.616</c:v>
                </c:pt>
                <c:pt idx="324">
                  <c:v>21.154</c:v>
                </c:pt>
                <c:pt idx="325">
                  <c:v>20.904</c:v>
                </c:pt>
                <c:pt idx="326">
                  <c:v>20.367999999999999</c:v>
                </c:pt>
                <c:pt idx="327">
                  <c:v>20.827999999999999</c:v>
                </c:pt>
                <c:pt idx="328">
                  <c:v>20.05</c:v>
                </c:pt>
                <c:pt idx="329">
                  <c:v>20.303999999999998</c:v>
                </c:pt>
                <c:pt idx="330">
                  <c:v>20.198</c:v>
                </c:pt>
                <c:pt idx="331">
                  <c:v>20.64</c:v>
                </c:pt>
                <c:pt idx="332">
                  <c:v>20.911999999999999</c:v>
                </c:pt>
                <c:pt idx="333">
                  <c:v>21.077999999999999</c:v>
                </c:pt>
                <c:pt idx="334">
                  <c:v>21.312000000000001</c:v>
                </c:pt>
                <c:pt idx="335">
                  <c:v>21.186</c:v>
                </c:pt>
                <c:pt idx="336">
                  <c:v>21.068000000000001</c:v>
                </c:pt>
                <c:pt idx="337">
                  <c:v>21.052</c:v>
                </c:pt>
                <c:pt idx="338">
                  <c:v>21.378</c:v>
                </c:pt>
                <c:pt idx="339">
                  <c:v>21.021999999999998</c:v>
                </c:pt>
                <c:pt idx="340">
                  <c:v>20.47</c:v>
                </c:pt>
                <c:pt idx="341">
                  <c:v>20.53</c:v>
                </c:pt>
                <c:pt idx="342">
                  <c:v>21.084</c:v>
                </c:pt>
                <c:pt idx="343">
                  <c:v>21.32</c:v>
                </c:pt>
                <c:pt idx="344">
                  <c:v>20.902000000000001</c:v>
                </c:pt>
                <c:pt idx="345">
                  <c:v>21.202000000000002</c:v>
                </c:pt>
                <c:pt idx="346">
                  <c:v>21.372</c:v>
                </c:pt>
                <c:pt idx="347">
                  <c:v>22.277999999999999</c:v>
                </c:pt>
                <c:pt idx="348">
                  <c:v>21.98</c:v>
                </c:pt>
                <c:pt idx="349">
                  <c:v>22.172000000000001</c:v>
                </c:pt>
                <c:pt idx="350">
                  <c:v>21.963999999999999</c:v>
                </c:pt>
                <c:pt idx="351">
                  <c:v>22.358000000000001</c:v>
                </c:pt>
                <c:pt idx="352">
                  <c:v>22.277999999999999</c:v>
                </c:pt>
                <c:pt idx="353">
                  <c:v>22.376000000000001</c:v>
                </c:pt>
                <c:pt idx="354">
                  <c:v>22.356000000000002</c:v>
                </c:pt>
                <c:pt idx="355">
                  <c:v>22.553999999999998</c:v>
                </c:pt>
                <c:pt idx="356">
                  <c:v>22.22</c:v>
                </c:pt>
                <c:pt idx="357">
                  <c:v>21.995999999999999</c:v>
                </c:pt>
                <c:pt idx="358">
                  <c:v>21.722000000000001</c:v>
                </c:pt>
                <c:pt idx="359">
                  <c:v>21.687999999999999</c:v>
                </c:pt>
                <c:pt idx="360">
                  <c:v>21.788</c:v>
                </c:pt>
                <c:pt idx="361">
                  <c:v>21.988</c:v>
                </c:pt>
                <c:pt idx="362">
                  <c:v>21.783999999999999</c:v>
                </c:pt>
                <c:pt idx="363">
                  <c:v>21.334</c:v>
                </c:pt>
                <c:pt idx="364">
                  <c:v>20.898</c:v>
                </c:pt>
                <c:pt idx="365">
                  <c:v>20.97</c:v>
                </c:pt>
                <c:pt idx="366">
                  <c:v>20.032</c:v>
                </c:pt>
                <c:pt idx="367">
                  <c:v>19.873999999999999</c:v>
                </c:pt>
                <c:pt idx="368">
                  <c:v>19.358000000000001</c:v>
                </c:pt>
                <c:pt idx="369">
                  <c:v>19.526</c:v>
                </c:pt>
                <c:pt idx="370">
                  <c:v>19.55</c:v>
                </c:pt>
                <c:pt idx="371">
                  <c:v>19.408000000000001</c:v>
                </c:pt>
                <c:pt idx="372">
                  <c:v>19.48</c:v>
                </c:pt>
                <c:pt idx="373">
                  <c:v>19.21</c:v>
                </c:pt>
                <c:pt idx="374">
                  <c:v>18.61</c:v>
                </c:pt>
                <c:pt idx="375">
                  <c:v>18.594000000000001</c:v>
                </c:pt>
                <c:pt idx="376">
                  <c:v>18.829999999999998</c:v>
                </c:pt>
                <c:pt idx="377">
                  <c:v>18.783999999999999</c:v>
                </c:pt>
                <c:pt idx="378">
                  <c:v>19</c:v>
                </c:pt>
                <c:pt idx="379">
                  <c:v>19.062000000000001</c:v>
                </c:pt>
                <c:pt idx="380">
                  <c:v>19.38</c:v>
                </c:pt>
                <c:pt idx="381">
                  <c:v>19.276</c:v>
                </c:pt>
                <c:pt idx="382">
                  <c:v>19.356000000000002</c:v>
                </c:pt>
                <c:pt idx="383">
                  <c:v>19.670000000000002</c:v>
                </c:pt>
                <c:pt idx="384">
                  <c:v>19.684000000000001</c:v>
                </c:pt>
                <c:pt idx="385">
                  <c:v>19.914000000000001</c:v>
                </c:pt>
                <c:pt idx="386">
                  <c:v>19.922000000000001</c:v>
                </c:pt>
                <c:pt idx="387">
                  <c:v>19.835999999999999</c:v>
                </c:pt>
                <c:pt idx="388">
                  <c:v>19.611999999999998</c:v>
                </c:pt>
                <c:pt idx="389">
                  <c:v>19.75</c:v>
                </c:pt>
                <c:pt idx="390">
                  <c:v>20.138000000000002</c:v>
                </c:pt>
                <c:pt idx="391">
                  <c:v>20.03</c:v>
                </c:pt>
                <c:pt idx="392">
                  <c:v>19.922000000000001</c:v>
                </c:pt>
                <c:pt idx="393">
                  <c:v>19.544</c:v>
                </c:pt>
                <c:pt idx="394">
                  <c:v>19.72</c:v>
                </c:pt>
                <c:pt idx="395">
                  <c:v>19.920000000000002</c:v>
                </c:pt>
                <c:pt idx="396">
                  <c:v>19.885999999999999</c:v>
                </c:pt>
                <c:pt idx="397">
                  <c:v>19.809999999999999</c:v>
                </c:pt>
                <c:pt idx="398">
                  <c:v>19.367999999999999</c:v>
                </c:pt>
                <c:pt idx="399">
                  <c:v>19.22</c:v>
                </c:pt>
                <c:pt idx="400">
                  <c:v>18.954000000000001</c:v>
                </c:pt>
                <c:pt idx="401">
                  <c:v>19.382000000000001</c:v>
                </c:pt>
                <c:pt idx="402">
                  <c:v>19.54</c:v>
                </c:pt>
                <c:pt idx="403">
                  <c:v>19.228000000000002</c:v>
                </c:pt>
                <c:pt idx="404">
                  <c:v>19.353999999999999</c:v>
                </c:pt>
                <c:pt idx="405">
                  <c:v>19.649999999999999</c:v>
                </c:pt>
                <c:pt idx="406">
                  <c:v>19.693999999999999</c:v>
                </c:pt>
                <c:pt idx="407">
                  <c:v>19.975999999999999</c:v>
                </c:pt>
                <c:pt idx="408">
                  <c:v>19.443999999999999</c:v>
                </c:pt>
                <c:pt idx="409">
                  <c:v>19.649999999999999</c:v>
                </c:pt>
                <c:pt idx="410">
                  <c:v>20.329999999999998</c:v>
                </c:pt>
                <c:pt idx="411">
                  <c:v>20.216000000000001</c:v>
                </c:pt>
                <c:pt idx="412">
                  <c:v>20.148</c:v>
                </c:pt>
                <c:pt idx="413">
                  <c:v>19.867999999999999</c:v>
                </c:pt>
                <c:pt idx="414">
                  <c:v>20.408000000000001</c:v>
                </c:pt>
                <c:pt idx="415">
                  <c:v>20.86</c:v>
                </c:pt>
                <c:pt idx="416">
                  <c:v>20.856000000000002</c:v>
                </c:pt>
                <c:pt idx="417">
                  <c:v>20.914000000000001</c:v>
                </c:pt>
                <c:pt idx="418">
                  <c:v>20.574000000000002</c:v>
                </c:pt>
                <c:pt idx="419">
                  <c:v>20.3</c:v>
                </c:pt>
                <c:pt idx="420">
                  <c:v>19.690000000000001</c:v>
                </c:pt>
                <c:pt idx="421">
                  <c:v>19.815999999999999</c:v>
                </c:pt>
                <c:pt idx="422">
                  <c:v>20.091999999999999</c:v>
                </c:pt>
                <c:pt idx="423">
                  <c:v>19.905999999999999</c:v>
                </c:pt>
                <c:pt idx="424">
                  <c:v>20.132000000000001</c:v>
                </c:pt>
                <c:pt idx="425">
                  <c:v>19.858000000000001</c:v>
                </c:pt>
                <c:pt idx="426">
                  <c:v>19.925999999999998</c:v>
                </c:pt>
                <c:pt idx="427">
                  <c:v>20.626000000000001</c:v>
                </c:pt>
                <c:pt idx="428">
                  <c:v>21.172000000000001</c:v>
                </c:pt>
                <c:pt idx="429">
                  <c:v>20.86</c:v>
                </c:pt>
                <c:pt idx="430">
                  <c:v>20.88</c:v>
                </c:pt>
                <c:pt idx="431">
                  <c:v>20.736000000000001</c:v>
                </c:pt>
                <c:pt idx="432">
                  <c:v>20.452000000000002</c:v>
                </c:pt>
                <c:pt idx="433">
                  <c:v>20.568000000000001</c:v>
                </c:pt>
                <c:pt idx="434">
                  <c:v>20.524000000000001</c:v>
                </c:pt>
                <c:pt idx="435">
                  <c:v>20.526</c:v>
                </c:pt>
                <c:pt idx="436">
                  <c:v>20.175999999999998</c:v>
                </c:pt>
                <c:pt idx="437">
                  <c:v>20.352</c:v>
                </c:pt>
                <c:pt idx="438">
                  <c:v>20.04</c:v>
                </c:pt>
                <c:pt idx="439">
                  <c:v>20.388000000000002</c:v>
                </c:pt>
                <c:pt idx="440">
                  <c:v>20.05</c:v>
                </c:pt>
                <c:pt idx="441">
                  <c:v>19.696000000000002</c:v>
                </c:pt>
                <c:pt idx="442">
                  <c:v>19.661999999999999</c:v>
                </c:pt>
                <c:pt idx="443">
                  <c:v>19.321999999999999</c:v>
                </c:pt>
                <c:pt idx="444">
                  <c:v>19.527999999999999</c:v>
                </c:pt>
                <c:pt idx="445">
                  <c:v>20.263999999999999</c:v>
                </c:pt>
                <c:pt idx="446">
                  <c:v>20.821999999999999</c:v>
                </c:pt>
                <c:pt idx="447">
                  <c:v>21.07</c:v>
                </c:pt>
                <c:pt idx="448">
                  <c:v>20.329999999999998</c:v>
                </c:pt>
                <c:pt idx="449">
                  <c:v>20.65</c:v>
                </c:pt>
                <c:pt idx="450">
                  <c:v>20.492000000000001</c:v>
                </c:pt>
                <c:pt idx="451">
                  <c:v>20.692</c:v>
                </c:pt>
                <c:pt idx="452">
                  <c:v>20.956</c:v>
                </c:pt>
                <c:pt idx="453">
                  <c:v>21.084</c:v>
                </c:pt>
                <c:pt idx="454">
                  <c:v>21.65</c:v>
                </c:pt>
                <c:pt idx="455">
                  <c:v>21.672000000000001</c:v>
                </c:pt>
                <c:pt idx="456">
                  <c:v>21.568000000000001</c:v>
                </c:pt>
                <c:pt idx="457">
                  <c:v>21.99</c:v>
                </c:pt>
                <c:pt idx="458">
                  <c:v>22.064</c:v>
                </c:pt>
                <c:pt idx="459">
                  <c:v>22.222000000000001</c:v>
                </c:pt>
                <c:pt idx="460">
                  <c:v>22.256</c:v>
                </c:pt>
                <c:pt idx="461">
                  <c:v>22.338000000000001</c:v>
                </c:pt>
                <c:pt idx="462">
                  <c:v>22.457999999999998</c:v>
                </c:pt>
                <c:pt idx="463">
                  <c:v>22.14</c:v>
                </c:pt>
                <c:pt idx="464">
                  <c:v>21.712</c:v>
                </c:pt>
                <c:pt idx="465">
                  <c:v>22.481999999999999</c:v>
                </c:pt>
                <c:pt idx="466">
                  <c:v>22.922000000000001</c:v>
                </c:pt>
                <c:pt idx="467">
                  <c:v>23.1</c:v>
                </c:pt>
                <c:pt idx="468">
                  <c:v>23.521999999999998</c:v>
                </c:pt>
                <c:pt idx="469">
                  <c:v>23.254000000000001</c:v>
                </c:pt>
                <c:pt idx="470">
                  <c:v>22.698</c:v>
                </c:pt>
                <c:pt idx="471">
                  <c:v>22.295999999999999</c:v>
                </c:pt>
                <c:pt idx="472">
                  <c:v>22.116</c:v>
                </c:pt>
                <c:pt idx="473">
                  <c:v>21.902000000000001</c:v>
                </c:pt>
                <c:pt idx="474">
                  <c:v>21.393999999999998</c:v>
                </c:pt>
                <c:pt idx="475">
                  <c:v>21.341999999999999</c:v>
                </c:pt>
                <c:pt idx="476">
                  <c:v>21.111999999999998</c:v>
                </c:pt>
                <c:pt idx="477">
                  <c:v>21.216000000000001</c:v>
                </c:pt>
                <c:pt idx="478">
                  <c:v>21.498000000000001</c:v>
                </c:pt>
                <c:pt idx="479">
                  <c:v>21.83</c:v>
                </c:pt>
                <c:pt idx="480">
                  <c:v>21.79</c:v>
                </c:pt>
                <c:pt idx="481">
                  <c:v>21.9</c:v>
                </c:pt>
                <c:pt idx="482">
                  <c:v>22.326000000000001</c:v>
                </c:pt>
                <c:pt idx="483">
                  <c:v>22.5</c:v>
                </c:pt>
                <c:pt idx="484">
                  <c:v>22.43</c:v>
                </c:pt>
                <c:pt idx="485">
                  <c:v>22.498000000000001</c:v>
                </c:pt>
                <c:pt idx="486">
                  <c:v>22.492000000000001</c:v>
                </c:pt>
                <c:pt idx="487">
                  <c:v>22.454000000000001</c:v>
                </c:pt>
                <c:pt idx="488">
                  <c:v>22.594000000000001</c:v>
                </c:pt>
                <c:pt idx="489">
                  <c:v>23.06</c:v>
                </c:pt>
                <c:pt idx="490">
                  <c:v>23.306000000000001</c:v>
                </c:pt>
                <c:pt idx="491">
                  <c:v>22.646000000000001</c:v>
                </c:pt>
                <c:pt idx="492">
                  <c:v>23.658000000000001</c:v>
                </c:pt>
                <c:pt idx="493">
                  <c:v>23.158000000000001</c:v>
                </c:pt>
                <c:pt idx="494">
                  <c:v>24.248000000000001</c:v>
                </c:pt>
                <c:pt idx="495">
                  <c:v>24.664000000000001</c:v>
                </c:pt>
                <c:pt idx="496">
                  <c:v>24.628</c:v>
                </c:pt>
                <c:pt idx="497">
                  <c:v>24.53</c:v>
                </c:pt>
                <c:pt idx="498">
                  <c:v>24.643999999999998</c:v>
                </c:pt>
                <c:pt idx="499">
                  <c:v>24.67</c:v>
                </c:pt>
                <c:pt idx="500">
                  <c:v>24.494</c:v>
                </c:pt>
                <c:pt idx="501">
                  <c:v>24.29</c:v>
                </c:pt>
                <c:pt idx="502">
                  <c:v>24.2</c:v>
                </c:pt>
                <c:pt idx="503">
                  <c:v>24.58</c:v>
                </c:pt>
                <c:pt idx="504">
                  <c:v>24.59</c:v>
                </c:pt>
                <c:pt idx="505">
                  <c:v>25.015999999999998</c:v>
                </c:pt>
                <c:pt idx="506">
                  <c:v>24.846</c:v>
                </c:pt>
                <c:pt idx="507">
                  <c:v>25.032</c:v>
                </c:pt>
                <c:pt idx="508">
                  <c:v>25.047999999999998</c:v>
                </c:pt>
                <c:pt idx="509">
                  <c:v>24.48</c:v>
                </c:pt>
                <c:pt idx="510">
                  <c:v>24.356000000000002</c:v>
                </c:pt>
                <c:pt idx="511">
                  <c:v>24.443999999999999</c:v>
                </c:pt>
                <c:pt idx="512">
                  <c:v>24.254000000000001</c:v>
                </c:pt>
                <c:pt idx="513">
                  <c:v>24.288</c:v>
                </c:pt>
                <c:pt idx="514">
                  <c:v>24.37</c:v>
                </c:pt>
                <c:pt idx="515">
                  <c:v>23.873999999999999</c:v>
                </c:pt>
                <c:pt idx="516">
                  <c:v>24.032</c:v>
                </c:pt>
                <c:pt idx="517">
                  <c:v>24.004000000000001</c:v>
                </c:pt>
                <c:pt idx="518">
                  <c:v>24.2</c:v>
                </c:pt>
                <c:pt idx="519">
                  <c:v>24.952000000000002</c:v>
                </c:pt>
                <c:pt idx="520">
                  <c:v>25.187999999999999</c:v>
                </c:pt>
                <c:pt idx="521">
                  <c:v>24.57</c:v>
                </c:pt>
                <c:pt idx="522">
                  <c:v>24.652000000000001</c:v>
                </c:pt>
                <c:pt idx="523">
                  <c:v>24.117999999999999</c:v>
                </c:pt>
                <c:pt idx="524">
                  <c:v>24.122</c:v>
                </c:pt>
                <c:pt idx="525">
                  <c:v>24.77</c:v>
                </c:pt>
                <c:pt idx="526">
                  <c:v>24.442</c:v>
                </c:pt>
                <c:pt idx="527">
                  <c:v>24.225999999999999</c:v>
                </c:pt>
                <c:pt idx="528">
                  <c:v>23.79</c:v>
                </c:pt>
                <c:pt idx="529">
                  <c:v>24.11</c:v>
                </c:pt>
                <c:pt idx="530">
                  <c:v>24.62</c:v>
                </c:pt>
                <c:pt idx="531">
                  <c:v>24.771999999999998</c:v>
                </c:pt>
                <c:pt idx="532">
                  <c:v>25.442</c:v>
                </c:pt>
                <c:pt idx="533">
                  <c:v>25.495999999999999</c:v>
                </c:pt>
                <c:pt idx="534">
                  <c:v>25.338000000000001</c:v>
                </c:pt>
                <c:pt idx="535">
                  <c:v>25.184000000000001</c:v>
                </c:pt>
                <c:pt idx="536">
                  <c:v>25.28</c:v>
                </c:pt>
                <c:pt idx="537">
                  <c:v>25.254000000000001</c:v>
                </c:pt>
                <c:pt idx="538">
                  <c:v>25.712</c:v>
                </c:pt>
                <c:pt idx="539">
                  <c:v>25.718</c:v>
                </c:pt>
                <c:pt idx="540">
                  <c:v>24.622</c:v>
                </c:pt>
                <c:pt idx="541">
                  <c:v>24.861999999999998</c:v>
                </c:pt>
                <c:pt idx="542">
                  <c:v>24.634</c:v>
                </c:pt>
                <c:pt idx="543">
                  <c:v>25.263999999999999</c:v>
                </c:pt>
                <c:pt idx="544">
                  <c:v>25.43</c:v>
                </c:pt>
                <c:pt idx="545">
                  <c:v>24.96</c:v>
                </c:pt>
                <c:pt idx="546">
                  <c:v>24.957999999999998</c:v>
                </c:pt>
                <c:pt idx="547">
                  <c:v>23.167999999999999</c:v>
                </c:pt>
                <c:pt idx="548">
                  <c:v>22.007999999999999</c:v>
                </c:pt>
                <c:pt idx="549">
                  <c:v>22.725999999999999</c:v>
                </c:pt>
                <c:pt idx="550">
                  <c:v>22.326000000000001</c:v>
                </c:pt>
                <c:pt idx="551">
                  <c:v>22.108000000000001</c:v>
                </c:pt>
                <c:pt idx="552">
                  <c:v>21.984000000000002</c:v>
                </c:pt>
                <c:pt idx="553">
                  <c:v>22.006</c:v>
                </c:pt>
                <c:pt idx="554">
                  <c:v>20.594000000000001</c:v>
                </c:pt>
                <c:pt idx="555">
                  <c:v>21.367999999999999</c:v>
                </c:pt>
                <c:pt idx="556">
                  <c:v>22.332000000000001</c:v>
                </c:pt>
                <c:pt idx="557">
                  <c:v>22.512</c:v>
                </c:pt>
                <c:pt idx="558">
                  <c:v>22.45</c:v>
                </c:pt>
                <c:pt idx="559">
                  <c:v>21.606000000000002</c:v>
                </c:pt>
                <c:pt idx="560">
                  <c:v>21.824000000000002</c:v>
                </c:pt>
                <c:pt idx="561">
                  <c:v>21.95</c:v>
                </c:pt>
                <c:pt idx="562">
                  <c:v>21.954000000000001</c:v>
                </c:pt>
                <c:pt idx="563">
                  <c:v>22.292000000000002</c:v>
                </c:pt>
                <c:pt idx="564">
                  <c:v>21.981999999999999</c:v>
                </c:pt>
                <c:pt idx="565">
                  <c:v>21.558</c:v>
                </c:pt>
                <c:pt idx="566">
                  <c:v>21.422000000000001</c:v>
                </c:pt>
                <c:pt idx="567">
                  <c:v>21.692</c:v>
                </c:pt>
                <c:pt idx="568">
                  <c:v>21.303999999999998</c:v>
                </c:pt>
                <c:pt idx="569">
                  <c:v>20.962</c:v>
                </c:pt>
                <c:pt idx="570">
                  <c:v>20.846</c:v>
                </c:pt>
                <c:pt idx="571">
                  <c:v>20.536000000000001</c:v>
                </c:pt>
                <c:pt idx="572">
                  <c:v>20.262</c:v>
                </c:pt>
                <c:pt idx="573">
                  <c:v>20.398</c:v>
                </c:pt>
                <c:pt idx="574">
                  <c:v>20.818000000000001</c:v>
                </c:pt>
                <c:pt idx="575">
                  <c:v>20.506</c:v>
                </c:pt>
                <c:pt idx="576">
                  <c:v>20.172000000000001</c:v>
                </c:pt>
                <c:pt idx="577">
                  <c:v>20.347999999999999</c:v>
                </c:pt>
                <c:pt idx="578">
                  <c:v>20.045999999999999</c:v>
                </c:pt>
                <c:pt idx="579">
                  <c:v>19.693999999999999</c:v>
                </c:pt>
                <c:pt idx="580">
                  <c:v>19.164000000000001</c:v>
                </c:pt>
                <c:pt idx="581">
                  <c:v>19.484000000000002</c:v>
                </c:pt>
                <c:pt idx="582">
                  <c:v>19.667999999999999</c:v>
                </c:pt>
                <c:pt idx="583">
                  <c:v>20.036000000000001</c:v>
                </c:pt>
                <c:pt idx="584">
                  <c:v>19.462</c:v>
                </c:pt>
                <c:pt idx="585">
                  <c:v>18.957999999999998</c:v>
                </c:pt>
                <c:pt idx="586">
                  <c:v>19.62</c:v>
                </c:pt>
                <c:pt idx="587">
                  <c:v>20.55</c:v>
                </c:pt>
                <c:pt idx="588">
                  <c:v>20.923999999999999</c:v>
                </c:pt>
                <c:pt idx="589">
                  <c:v>21.224</c:v>
                </c:pt>
                <c:pt idx="590">
                  <c:v>20.89</c:v>
                </c:pt>
                <c:pt idx="591">
                  <c:v>21.146000000000001</c:v>
                </c:pt>
                <c:pt idx="592">
                  <c:v>20.83</c:v>
                </c:pt>
                <c:pt idx="593">
                  <c:v>21.474</c:v>
                </c:pt>
                <c:pt idx="594">
                  <c:v>21.257999999999999</c:v>
                </c:pt>
                <c:pt idx="595">
                  <c:v>21.006</c:v>
                </c:pt>
                <c:pt idx="596">
                  <c:v>21.16</c:v>
                </c:pt>
                <c:pt idx="597">
                  <c:v>21.038</c:v>
                </c:pt>
                <c:pt idx="598">
                  <c:v>20.542000000000002</c:v>
                </c:pt>
                <c:pt idx="599">
                  <c:v>20.584</c:v>
                </c:pt>
                <c:pt idx="600">
                  <c:v>21.007999999999999</c:v>
                </c:pt>
                <c:pt idx="601">
                  <c:v>20.22</c:v>
                </c:pt>
                <c:pt idx="602">
                  <c:v>19.873999999999999</c:v>
                </c:pt>
                <c:pt idx="603">
                  <c:v>19.64</c:v>
                </c:pt>
                <c:pt idx="604">
                  <c:v>19.654</c:v>
                </c:pt>
                <c:pt idx="605">
                  <c:v>18.565999999999999</c:v>
                </c:pt>
                <c:pt idx="606">
                  <c:v>18.166</c:v>
                </c:pt>
                <c:pt idx="607">
                  <c:v>18.358000000000001</c:v>
                </c:pt>
                <c:pt idx="608">
                  <c:v>17.827999999999999</c:v>
                </c:pt>
                <c:pt idx="609">
                  <c:v>17.696000000000002</c:v>
                </c:pt>
                <c:pt idx="610">
                  <c:v>17.864000000000001</c:v>
                </c:pt>
                <c:pt idx="611">
                  <c:v>17.814</c:v>
                </c:pt>
                <c:pt idx="612">
                  <c:v>17.63</c:v>
                </c:pt>
                <c:pt idx="613">
                  <c:v>17.12</c:v>
                </c:pt>
                <c:pt idx="614">
                  <c:v>17.515999999999998</c:v>
                </c:pt>
                <c:pt idx="615">
                  <c:v>16.847999999999999</c:v>
                </c:pt>
                <c:pt idx="616">
                  <c:v>17.09</c:v>
                </c:pt>
                <c:pt idx="617">
                  <c:v>17.46</c:v>
                </c:pt>
                <c:pt idx="618">
                  <c:v>17.21</c:v>
                </c:pt>
                <c:pt idx="619">
                  <c:v>17.22</c:v>
                </c:pt>
                <c:pt idx="620">
                  <c:v>17.265999999999998</c:v>
                </c:pt>
                <c:pt idx="621">
                  <c:v>17.704000000000001</c:v>
                </c:pt>
                <c:pt idx="622">
                  <c:v>16.986000000000001</c:v>
                </c:pt>
                <c:pt idx="623">
                  <c:v>16.731999999999999</c:v>
                </c:pt>
                <c:pt idx="624">
                  <c:v>16.167999999999999</c:v>
                </c:pt>
                <c:pt idx="625">
                  <c:v>16.399999999999999</c:v>
                </c:pt>
                <c:pt idx="626">
                  <c:v>16.012</c:v>
                </c:pt>
                <c:pt idx="627">
                  <c:v>16.78</c:v>
                </c:pt>
                <c:pt idx="628">
                  <c:v>17.402000000000001</c:v>
                </c:pt>
                <c:pt idx="629">
                  <c:v>17.271999999999998</c:v>
                </c:pt>
                <c:pt idx="630">
                  <c:v>17.538</c:v>
                </c:pt>
                <c:pt idx="631">
                  <c:v>17.414000000000001</c:v>
                </c:pt>
                <c:pt idx="632">
                  <c:v>17.742000000000001</c:v>
                </c:pt>
                <c:pt idx="633">
                  <c:v>17.988</c:v>
                </c:pt>
                <c:pt idx="634">
                  <c:v>17.954000000000001</c:v>
                </c:pt>
                <c:pt idx="635">
                  <c:v>17.806000000000001</c:v>
                </c:pt>
                <c:pt idx="636">
                  <c:v>17.658000000000001</c:v>
                </c:pt>
                <c:pt idx="637">
                  <c:v>18.108000000000001</c:v>
                </c:pt>
                <c:pt idx="638">
                  <c:v>18.452000000000002</c:v>
                </c:pt>
                <c:pt idx="639">
                  <c:v>18.814</c:v>
                </c:pt>
                <c:pt idx="640">
                  <c:v>18.812000000000001</c:v>
                </c:pt>
                <c:pt idx="641">
                  <c:v>18.768000000000001</c:v>
                </c:pt>
                <c:pt idx="642">
                  <c:v>18.527999999999999</c:v>
                </c:pt>
                <c:pt idx="643">
                  <c:v>18.46</c:v>
                </c:pt>
                <c:pt idx="644">
                  <c:v>18.527999999999999</c:v>
                </c:pt>
                <c:pt idx="645">
                  <c:v>18.452000000000002</c:v>
                </c:pt>
                <c:pt idx="646">
                  <c:v>17.905999999999999</c:v>
                </c:pt>
                <c:pt idx="647">
                  <c:v>17.611999999999998</c:v>
                </c:pt>
                <c:pt idx="648">
                  <c:v>16.786000000000001</c:v>
                </c:pt>
                <c:pt idx="649">
                  <c:v>16.600000000000001</c:v>
                </c:pt>
                <c:pt idx="650">
                  <c:v>16.867999999999999</c:v>
                </c:pt>
                <c:pt idx="651">
                  <c:v>16.332000000000001</c:v>
                </c:pt>
                <c:pt idx="652">
                  <c:v>16.8</c:v>
                </c:pt>
                <c:pt idx="653">
                  <c:v>16.97</c:v>
                </c:pt>
                <c:pt idx="654">
                  <c:v>16.75</c:v>
                </c:pt>
                <c:pt idx="655">
                  <c:v>16.75</c:v>
                </c:pt>
                <c:pt idx="656">
                  <c:v>17.128</c:v>
                </c:pt>
                <c:pt idx="657">
                  <c:v>16.89</c:v>
                </c:pt>
                <c:pt idx="658">
                  <c:v>16.638000000000002</c:v>
                </c:pt>
                <c:pt idx="659">
                  <c:v>16.681999999999999</c:v>
                </c:pt>
                <c:pt idx="660">
                  <c:v>16.353999999999999</c:v>
                </c:pt>
                <c:pt idx="661">
                  <c:v>16.335999999999999</c:v>
                </c:pt>
                <c:pt idx="662">
                  <c:v>16.190000000000001</c:v>
                </c:pt>
                <c:pt idx="663">
                  <c:v>16.065999999999999</c:v>
                </c:pt>
                <c:pt idx="664">
                  <c:v>16.702000000000002</c:v>
                </c:pt>
                <c:pt idx="665">
                  <c:v>16.515999999999998</c:v>
                </c:pt>
                <c:pt idx="666">
                  <c:v>16.398</c:v>
                </c:pt>
                <c:pt idx="667">
                  <c:v>16.41</c:v>
                </c:pt>
                <c:pt idx="668">
                  <c:v>16.303999999999998</c:v>
                </c:pt>
                <c:pt idx="669">
                  <c:v>16.22</c:v>
                </c:pt>
                <c:pt idx="670">
                  <c:v>16.43</c:v>
                </c:pt>
                <c:pt idx="671">
                  <c:v>16.442</c:v>
                </c:pt>
                <c:pt idx="672">
                  <c:v>17.004000000000001</c:v>
                </c:pt>
                <c:pt idx="673">
                  <c:v>17.207999999999998</c:v>
                </c:pt>
                <c:pt idx="674">
                  <c:v>17.452000000000002</c:v>
                </c:pt>
                <c:pt idx="675">
                  <c:v>17.391999999999999</c:v>
                </c:pt>
                <c:pt idx="676">
                  <c:v>17.097999999999999</c:v>
                </c:pt>
                <c:pt idx="677">
                  <c:v>17.053999999999998</c:v>
                </c:pt>
                <c:pt idx="678">
                  <c:v>17.332000000000001</c:v>
                </c:pt>
                <c:pt idx="679">
                  <c:v>17.512</c:v>
                </c:pt>
                <c:pt idx="680">
                  <c:v>17.077999999999999</c:v>
                </c:pt>
                <c:pt idx="681">
                  <c:v>17.216000000000001</c:v>
                </c:pt>
                <c:pt idx="682">
                  <c:v>17.058</c:v>
                </c:pt>
                <c:pt idx="683">
                  <c:v>17.428000000000001</c:v>
                </c:pt>
                <c:pt idx="684">
                  <c:v>17.190000000000001</c:v>
                </c:pt>
                <c:pt idx="685">
                  <c:v>17.263999999999999</c:v>
                </c:pt>
                <c:pt idx="686">
                  <c:v>16.966000000000001</c:v>
                </c:pt>
                <c:pt idx="687">
                  <c:v>16.704000000000001</c:v>
                </c:pt>
                <c:pt idx="688">
                  <c:v>17.065999999999999</c:v>
                </c:pt>
                <c:pt idx="689">
                  <c:v>17.164000000000001</c:v>
                </c:pt>
                <c:pt idx="690">
                  <c:v>17.36</c:v>
                </c:pt>
                <c:pt idx="691">
                  <c:v>17.384</c:v>
                </c:pt>
                <c:pt idx="692">
                  <c:v>17.222000000000001</c:v>
                </c:pt>
                <c:pt idx="693">
                  <c:v>17.431999999999999</c:v>
                </c:pt>
                <c:pt idx="694">
                  <c:v>17.376000000000001</c:v>
                </c:pt>
                <c:pt idx="695">
                  <c:v>17.346</c:v>
                </c:pt>
                <c:pt idx="696">
                  <c:v>17.045999999999999</c:v>
                </c:pt>
                <c:pt idx="697">
                  <c:v>16.803999999999998</c:v>
                </c:pt>
                <c:pt idx="698">
                  <c:v>16.832000000000001</c:v>
                </c:pt>
                <c:pt idx="699">
                  <c:v>17.052</c:v>
                </c:pt>
                <c:pt idx="700">
                  <c:v>16.341999999999999</c:v>
                </c:pt>
                <c:pt idx="701">
                  <c:v>16.268000000000001</c:v>
                </c:pt>
                <c:pt idx="702">
                  <c:v>16.148</c:v>
                </c:pt>
                <c:pt idx="703">
                  <c:v>15.87</c:v>
                </c:pt>
                <c:pt idx="704">
                  <c:v>15.776</c:v>
                </c:pt>
                <c:pt idx="705">
                  <c:v>15.446</c:v>
                </c:pt>
                <c:pt idx="706">
                  <c:v>15.074</c:v>
                </c:pt>
                <c:pt idx="707">
                  <c:v>14.9</c:v>
                </c:pt>
                <c:pt idx="708">
                  <c:v>14.837999999999999</c:v>
                </c:pt>
                <c:pt idx="709">
                  <c:v>15.076000000000001</c:v>
                </c:pt>
                <c:pt idx="710">
                  <c:v>15.124000000000001</c:v>
                </c:pt>
                <c:pt idx="711">
                  <c:v>14.401999999999999</c:v>
                </c:pt>
                <c:pt idx="712">
                  <c:v>14.407999999999999</c:v>
                </c:pt>
                <c:pt idx="713">
                  <c:v>14.372</c:v>
                </c:pt>
                <c:pt idx="714">
                  <c:v>14.375999999999999</c:v>
                </c:pt>
                <c:pt idx="715">
                  <c:v>14.496</c:v>
                </c:pt>
                <c:pt idx="716">
                  <c:v>14.234</c:v>
                </c:pt>
                <c:pt idx="717">
                  <c:v>13.981999999999999</c:v>
                </c:pt>
                <c:pt idx="718">
                  <c:v>13.875999999999999</c:v>
                </c:pt>
                <c:pt idx="719">
                  <c:v>13.686</c:v>
                </c:pt>
                <c:pt idx="720">
                  <c:v>13.34</c:v>
                </c:pt>
                <c:pt idx="721">
                  <c:v>13.178000000000001</c:v>
                </c:pt>
                <c:pt idx="722">
                  <c:v>13.398</c:v>
                </c:pt>
                <c:pt idx="723">
                  <c:v>13.013999999999999</c:v>
                </c:pt>
                <c:pt idx="724">
                  <c:v>12.81</c:v>
                </c:pt>
                <c:pt idx="725">
                  <c:v>13.231999999999999</c:v>
                </c:pt>
                <c:pt idx="726">
                  <c:v>13.648</c:v>
                </c:pt>
                <c:pt idx="727">
                  <c:v>13.522</c:v>
                </c:pt>
                <c:pt idx="728">
                  <c:v>13.481999999999999</c:v>
                </c:pt>
                <c:pt idx="729">
                  <c:v>13.282</c:v>
                </c:pt>
                <c:pt idx="730">
                  <c:v>13.124000000000001</c:v>
                </c:pt>
                <c:pt idx="731">
                  <c:v>12.834</c:v>
                </c:pt>
                <c:pt idx="732">
                  <c:v>12.634</c:v>
                </c:pt>
                <c:pt idx="733">
                  <c:v>13.034000000000001</c:v>
                </c:pt>
                <c:pt idx="734">
                  <c:v>12.846</c:v>
                </c:pt>
                <c:pt idx="735">
                  <c:v>13.218</c:v>
                </c:pt>
                <c:pt idx="736">
                  <c:v>13.054</c:v>
                </c:pt>
                <c:pt idx="737">
                  <c:v>12.926</c:v>
                </c:pt>
                <c:pt idx="738">
                  <c:v>12.946</c:v>
                </c:pt>
                <c:pt idx="739">
                  <c:v>13.007999999999999</c:v>
                </c:pt>
                <c:pt idx="740">
                  <c:v>13.028</c:v>
                </c:pt>
                <c:pt idx="741">
                  <c:v>13.448</c:v>
                </c:pt>
                <c:pt idx="742">
                  <c:v>13.464</c:v>
                </c:pt>
                <c:pt idx="743">
                  <c:v>13.372</c:v>
                </c:pt>
                <c:pt idx="744">
                  <c:v>13.57</c:v>
                </c:pt>
                <c:pt idx="745">
                  <c:v>13.494</c:v>
                </c:pt>
                <c:pt idx="746">
                  <c:v>14.802</c:v>
                </c:pt>
                <c:pt idx="747">
                  <c:v>14.273999999999999</c:v>
                </c:pt>
                <c:pt idx="748">
                  <c:v>14.426</c:v>
                </c:pt>
                <c:pt idx="749">
                  <c:v>14.917999999999999</c:v>
                </c:pt>
                <c:pt idx="750">
                  <c:v>15.1</c:v>
                </c:pt>
                <c:pt idx="751">
                  <c:v>15.362</c:v>
                </c:pt>
                <c:pt idx="752">
                  <c:v>15.096</c:v>
                </c:pt>
                <c:pt idx="753">
                  <c:v>16.100000000000001</c:v>
                </c:pt>
                <c:pt idx="754">
                  <c:v>16.617999999999999</c:v>
                </c:pt>
                <c:pt idx="755">
                  <c:v>16.484000000000002</c:v>
                </c:pt>
                <c:pt idx="756">
                  <c:v>16.536000000000001</c:v>
                </c:pt>
                <c:pt idx="757">
                  <c:v>16.228000000000002</c:v>
                </c:pt>
                <c:pt idx="758">
                  <c:v>16.166</c:v>
                </c:pt>
                <c:pt idx="759">
                  <c:v>16.077999999999999</c:v>
                </c:pt>
                <c:pt idx="760">
                  <c:v>15.818</c:v>
                </c:pt>
                <c:pt idx="761">
                  <c:v>16.248000000000001</c:v>
                </c:pt>
                <c:pt idx="762">
                  <c:v>16.440000000000001</c:v>
                </c:pt>
                <c:pt idx="763">
                  <c:v>16.577999999999999</c:v>
                </c:pt>
                <c:pt idx="764">
                  <c:v>16.434000000000001</c:v>
                </c:pt>
                <c:pt idx="765">
                  <c:v>16.446000000000002</c:v>
                </c:pt>
                <c:pt idx="766">
                  <c:v>16.614000000000001</c:v>
                </c:pt>
                <c:pt idx="767">
                  <c:v>16.788</c:v>
                </c:pt>
                <c:pt idx="768">
                  <c:v>16.558</c:v>
                </c:pt>
                <c:pt idx="769">
                  <c:v>16.321999999999999</c:v>
                </c:pt>
                <c:pt idx="770">
                  <c:v>15.894</c:v>
                </c:pt>
                <c:pt idx="771">
                  <c:v>15.808</c:v>
                </c:pt>
                <c:pt idx="772">
                  <c:v>15.837999999999999</c:v>
                </c:pt>
                <c:pt idx="773">
                  <c:v>16.076000000000001</c:v>
                </c:pt>
                <c:pt idx="774">
                  <c:v>16.036000000000001</c:v>
                </c:pt>
                <c:pt idx="775">
                  <c:v>16.198</c:v>
                </c:pt>
                <c:pt idx="776">
                  <c:v>16.245999999999999</c:v>
                </c:pt>
                <c:pt idx="777">
                  <c:v>15.734</c:v>
                </c:pt>
                <c:pt idx="778">
                  <c:v>15.673999999999999</c:v>
                </c:pt>
                <c:pt idx="779">
                  <c:v>15.538</c:v>
                </c:pt>
                <c:pt idx="780">
                  <c:v>15.5</c:v>
                </c:pt>
                <c:pt idx="781">
                  <c:v>15.484</c:v>
                </c:pt>
                <c:pt idx="782">
                  <c:v>15.353999999999999</c:v>
                </c:pt>
                <c:pt idx="783">
                  <c:v>15.388</c:v>
                </c:pt>
                <c:pt idx="784">
                  <c:v>15.108000000000001</c:v>
                </c:pt>
                <c:pt idx="785">
                  <c:v>14.97</c:v>
                </c:pt>
                <c:pt idx="786">
                  <c:v>15.337999999999999</c:v>
                </c:pt>
                <c:pt idx="787">
                  <c:v>15.256</c:v>
                </c:pt>
                <c:pt idx="788">
                  <c:v>15.33</c:v>
                </c:pt>
                <c:pt idx="789">
                  <c:v>15.56</c:v>
                </c:pt>
                <c:pt idx="790">
                  <c:v>15.5</c:v>
                </c:pt>
                <c:pt idx="791">
                  <c:v>16.277999999999999</c:v>
                </c:pt>
                <c:pt idx="792">
                  <c:v>16.524000000000001</c:v>
                </c:pt>
                <c:pt idx="793">
                  <c:v>16.416</c:v>
                </c:pt>
                <c:pt idx="794">
                  <c:v>16.858000000000001</c:v>
                </c:pt>
                <c:pt idx="795">
                  <c:v>17.213999999999999</c:v>
                </c:pt>
                <c:pt idx="796">
                  <c:v>17.149999999999999</c:v>
                </c:pt>
                <c:pt idx="797">
                  <c:v>17.352</c:v>
                </c:pt>
                <c:pt idx="798">
                  <c:v>17.335999999999999</c:v>
                </c:pt>
                <c:pt idx="799">
                  <c:v>17.594000000000001</c:v>
                </c:pt>
                <c:pt idx="800">
                  <c:v>17.858000000000001</c:v>
                </c:pt>
                <c:pt idx="801">
                  <c:v>17.782</c:v>
                </c:pt>
                <c:pt idx="802">
                  <c:v>17.861999999999998</c:v>
                </c:pt>
                <c:pt idx="803">
                  <c:v>17.91</c:v>
                </c:pt>
                <c:pt idx="804">
                  <c:v>17.826000000000001</c:v>
                </c:pt>
                <c:pt idx="805">
                  <c:v>18.122</c:v>
                </c:pt>
                <c:pt idx="806">
                  <c:v>17.866</c:v>
                </c:pt>
                <c:pt idx="807">
                  <c:v>17.891999999999999</c:v>
                </c:pt>
                <c:pt idx="808">
                  <c:v>17.91</c:v>
                </c:pt>
                <c:pt idx="809">
                  <c:v>18.760000000000002</c:v>
                </c:pt>
                <c:pt idx="810">
                  <c:v>18.626000000000001</c:v>
                </c:pt>
                <c:pt idx="811">
                  <c:v>18.024000000000001</c:v>
                </c:pt>
                <c:pt idx="812">
                  <c:v>18.274000000000001</c:v>
                </c:pt>
                <c:pt idx="813">
                  <c:v>18.084</c:v>
                </c:pt>
                <c:pt idx="814">
                  <c:v>18.024000000000001</c:v>
                </c:pt>
                <c:pt idx="815">
                  <c:v>18.024000000000001</c:v>
                </c:pt>
                <c:pt idx="816">
                  <c:v>17.928000000000001</c:v>
                </c:pt>
                <c:pt idx="817">
                  <c:v>17.867999999999999</c:v>
                </c:pt>
                <c:pt idx="818">
                  <c:v>17.684000000000001</c:v>
                </c:pt>
                <c:pt idx="819">
                  <c:v>17.507999999999999</c:v>
                </c:pt>
                <c:pt idx="820">
                  <c:v>17.012</c:v>
                </c:pt>
                <c:pt idx="821">
                  <c:v>16.648</c:v>
                </c:pt>
                <c:pt idx="822">
                  <c:v>16.495999999999999</c:v>
                </c:pt>
                <c:pt idx="823">
                  <c:v>16.536000000000001</c:v>
                </c:pt>
                <c:pt idx="824">
                  <c:v>16.542000000000002</c:v>
                </c:pt>
                <c:pt idx="825">
                  <c:v>16.670000000000002</c:v>
                </c:pt>
                <c:pt idx="826">
                  <c:v>16.716000000000001</c:v>
                </c:pt>
                <c:pt idx="827">
                  <c:v>16.725999999999999</c:v>
                </c:pt>
                <c:pt idx="828">
                  <c:v>16.667999999999999</c:v>
                </c:pt>
                <c:pt idx="829">
                  <c:v>17.148</c:v>
                </c:pt>
                <c:pt idx="830">
                  <c:v>17.306000000000001</c:v>
                </c:pt>
                <c:pt idx="831">
                  <c:v>17.452000000000002</c:v>
                </c:pt>
                <c:pt idx="832">
                  <c:v>17.611999999999998</c:v>
                </c:pt>
                <c:pt idx="833">
                  <c:v>17.312000000000001</c:v>
                </c:pt>
                <c:pt idx="834">
                  <c:v>16.952000000000002</c:v>
                </c:pt>
                <c:pt idx="835">
                  <c:v>17.111999999999998</c:v>
                </c:pt>
                <c:pt idx="836">
                  <c:v>17.088000000000001</c:v>
                </c:pt>
                <c:pt idx="837">
                  <c:v>16.748000000000001</c:v>
                </c:pt>
                <c:pt idx="838">
                  <c:v>17.277999999999999</c:v>
                </c:pt>
                <c:pt idx="839">
                  <c:v>17.303999999999998</c:v>
                </c:pt>
                <c:pt idx="840">
                  <c:v>17.684000000000001</c:v>
                </c:pt>
                <c:pt idx="841">
                  <c:v>17.873999999999999</c:v>
                </c:pt>
                <c:pt idx="842">
                  <c:v>17.488</c:v>
                </c:pt>
                <c:pt idx="843">
                  <c:v>17.654</c:v>
                </c:pt>
                <c:pt idx="844">
                  <c:v>17.506</c:v>
                </c:pt>
                <c:pt idx="845">
                  <c:v>17.327999999999999</c:v>
                </c:pt>
                <c:pt idx="846">
                  <c:v>17.164000000000001</c:v>
                </c:pt>
                <c:pt idx="847">
                  <c:v>17.574000000000002</c:v>
                </c:pt>
                <c:pt idx="848">
                  <c:v>17.861999999999998</c:v>
                </c:pt>
                <c:pt idx="849">
                  <c:v>18.13</c:v>
                </c:pt>
                <c:pt idx="850">
                  <c:v>18.265999999999998</c:v>
                </c:pt>
                <c:pt idx="851">
                  <c:v>18.202000000000002</c:v>
                </c:pt>
                <c:pt idx="852">
                  <c:v>17.93</c:v>
                </c:pt>
                <c:pt idx="853">
                  <c:v>17.634</c:v>
                </c:pt>
                <c:pt idx="854">
                  <c:v>17.702000000000002</c:v>
                </c:pt>
                <c:pt idx="855">
                  <c:v>17.782</c:v>
                </c:pt>
                <c:pt idx="856">
                  <c:v>17.888000000000002</c:v>
                </c:pt>
                <c:pt idx="857">
                  <c:v>18.097999999999999</c:v>
                </c:pt>
                <c:pt idx="858">
                  <c:v>18.172000000000001</c:v>
                </c:pt>
                <c:pt idx="859">
                  <c:v>18.23</c:v>
                </c:pt>
                <c:pt idx="860">
                  <c:v>18.262</c:v>
                </c:pt>
                <c:pt idx="861">
                  <c:v>18.193999999999999</c:v>
                </c:pt>
                <c:pt idx="862">
                  <c:v>18.276</c:v>
                </c:pt>
                <c:pt idx="863">
                  <c:v>18.41</c:v>
                </c:pt>
                <c:pt idx="864">
                  <c:v>18.312000000000001</c:v>
                </c:pt>
                <c:pt idx="865">
                  <c:v>18.152000000000001</c:v>
                </c:pt>
                <c:pt idx="866">
                  <c:v>18.762</c:v>
                </c:pt>
                <c:pt idx="867">
                  <c:v>19.018000000000001</c:v>
                </c:pt>
                <c:pt idx="868">
                  <c:v>17.934000000000001</c:v>
                </c:pt>
                <c:pt idx="869">
                  <c:v>18.437999999999999</c:v>
                </c:pt>
                <c:pt idx="870">
                  <c:v>18.271999999999998</c:v>
                </c:pt>
                <c:pt idx="871">
                  <c:v>18.562000000000001</c:v>
                </c:pt>
                <c:pt idx="872">
                  <c:v>18.533999999999999</c:v>
                </c:pt>
                <c:pt idx="873">
                  <c:v>18.771999999999998</c:v>
                </c:pt>
                <c:pt idx="874">
                  <c:v>18.488</c:v>
                </c:pt>
                <c:pt idx="875">
                  <c:v>18.78</c:v>
                </c:pt>
                <c:pt idx="876">
                  <c:v>18.686</c:v>
                </c:pt>
                <c:pt idx="877">
                  <c:v>18.641999999999999</c:v>
                </c:pt>
                <c:pt idx="878">
                  <c:v>18.936</c:v>
                </c:pt>
                <c:pt idx="879">
                  <c:v>18.934000000000001</c:v>
                </c:pt>
                <c:pt idx="880">
                  <c:v>18.762</c:v>
                </c:pt>
                <c:pt idx="881">
                  <c:v>19.064</c:v>
                </c:pt>
                <c:pt idx="882">
                  <c:v>19.777999999999999</c:v>
                </c:pt>
                <c:pt idx="883">
                  <c:v>19.602</c:v>
                </c:pt>
                <c:pt idx="884">
                  <c:v>19.52</c:v>
                </c:pt>
                <c:pt idx="885">
                  <c:v>18.994</c:v>
                </c:pt>
                <c:pt idx="886">
                  <c:v>18.846</c:v>
                </c:pt>
                <c:pt idx="887">
                  <c:v>19.007999999999999</c:v>
                </c:pt>
                <c:pt idx="888">
                  <c:v>19.196000000000002</c:v>
                </c:pt>
                <c:pt idx="889">
                  <c:v>18.952000000000002</c:v>
                </c:pt>
                <c:pt idx="890">
                  <c:v>18.739999999999998</c:v>
                </c:pt>
                <c:pt idx="891">
                  <c:v>19.332000000000001</c:v>
                </c:pt>
                <c:pt idx="892">
                  <c:v>19.602</c:v>
                </c:pt>
                <c:pt idx="893">
                  <c:v>19.7</c:v>
                </c:pt>
                <c:pt idx="894">
                  <c:v>20.010000000000002</c:v>
                </c:pt>
                <c:pt idx="895">
                  <c:v>19.536000000000001</c:v>
                </c:pt>
                <c:pt idx="896">
                  <c:v>19.481999999999999</c:v>
                </c:pt>
                <c:pt idx="897">
                  <c:v>19.687999999999999</c:v>
                </c:pt>
                <c:pt idx="898">
                  <c:v>19.850000000000001</c:v>
                </c:pt>
                <c:pt idx="899">
                  <c:v>20.038</c:v>
                </c:pt>
                <c:pt idx="900">
                  <c:v>19.974</c:v>
                </c:pt>
                <c:pt idx="901">
                  <c:v>19.934000000000001</c:v>
                </c:pt>
                <c:pt idx="902">
                  <c:v>19.513999999999999</c:v>
                </c:pt>
                <c:pt idx="903">
                  <c:v>19.262</c:v>
                </c:pt>
                <c:pt idx="904">
                  <c:v>18.936</c:v>
                </c:pt>
                <c:pt idx="905">
                  <c:v>18.763999999999999</c:v>
                </c:pt>
                <c:pt idx="906">
                  <c:v>18.228000000000002</c:v>
                </c:pt>
                <c:pt idx="907">
                  <c:v>18.074000000000002</c:v>
                </c:pt>
                <c:pt idx="908">
                  <c:v>18.013999999999999</c:v>
                </c:pt>
                <c:pt idx="909">
                  <c:v>18.257999999999999</c:v>
                </c:pt>
                <c:pt idx="910">
                  <c:v>17.992000000000001</c:v>
                </c:pt>
                <c:pt idx="911">
                  <c:v>18.007999999999999</c:v>
                </c:pt>
                <c:pt idx="912">
                  <c:v>18.309999999999999</c:v>
                </c:pt>
                <c:pt idx="913">
                  <c:v>18.286000000000001</c:v>
                </c:pt>
                <c:pt idx="914">
                  <c:v>18.097999999999999</c:v>
                </c:pt>
                <c:pt idx="915">
                  <c:v>18.207999999999998</c:v>
                </c:pt>
                <c:pt idx="916">
                  <c:v>18.146000000000001</c:v>
                </c:pt>
                <c:pt idx="917">
                  <c:v>17.928000000000001</c:v>
                </c:pt>
                <c:pt idx="918">
                  <c:v>18.248000000000001</c:v>
                </c:pt>
                <c:pt idx="919">
                  <c:v>18.762</c:v>
                </c:pt>
                <c:pt idx="920">
                  <c:v>18.478000000000002</c:v>
                </c:pt>
                <c:pt idx="921">
                  <c:v>18.713999999999999</c:v>
                </c:pt>
                <c:pt idx="922">
                  <c:v>19.02</c:v>
                </c:pt>
                <c:pt idx="923">
                  <c:v>18.914000000000001</c:v>
                </c:pt>
                <c:pt idx="924">
                  <c:v>18.649999999999999</c:v>
                </c:pt>
                <c:pt idx="925">
                  <c:v>18.678000000000001</c:v>
                </c:pt>
                <c:pt idx="926">
                  <c:v>18.731999999999999</c:v>
                </c:pt>
                <c:pt idx="927">
                  <c:v>18.738</c:v>
                </c:pt>
                <c:pt idx="928">
                  <c:v>18.748000000000001</c:v>
                </c:pt>
                <c:pt idx="929">
                  <c:v>18.751999999999999</c:v>
                </c:pt>
                <c:pt idx="930">
                  <c:v>18.693999999999999</c:v>
                </c:pt>
                <c:pt idx="931">
                  <c:v>18.72</c:v>
                </c:pt>
                <c:pt idx="932">
                  <c:v>18.698</c:v>
                </c:pt>
                <c:pt idx="933">
                  <c:v>18.213999999999999</c:v>
                </c:pt>
                <c:pt idx="934">
                  <c:v>18.006</c:v>
                </c:pt>
                <c:pt idx="935">
                  <c:v>18.038</c:v>
                </c:pt>
                <c:pt idx="936">
                  <c:v>18.088000000000001</c:v>
                </c:pt>
                <c:pt idx="937">
                  <c:v>17.963999999999999</c:v>
                </c:pt>
                <c:pt idx="938">
                  <c:v>16.77</c:v>
                </c:pt>
                <c:pt idx="939">
                  <c:v>17.088000000000001</c:v>
                </c:pt>
                <c:pt idx="940">
                  <c:v>17.116</c:v>
                </c:pt>
                <c:pt idx="941">
                  <c:v>16.794</c:v>
                </c:pt>
                <c:pt idx="942">
                  <c:v>16.706</c:v>
                </c:pt>
                <c:pt idx="943">
                  <c:v>16.448</c:v>
                </c:pt>
                <c:pt idx="944">
                  <c:v>16.48</c:v>
                </c:pt>
                <c:pt idx="945">
                  <c:v>16.532</c:v>
                </c:pt>
                <c:pt idx="946">
                  <c:v>16.515999999999998</c:v>
                </c:pt>
                <c:pt idx="947">
                  <c:v>16.38</c:v>
                </c:pt>
                <c:pt idx="948">
                  <c:v>16.521999999999998</c:v>
                </c:pt>
                <c:pt idx="949">
                  <c:v>16.21</c:v>
                </c:pt>
                <c:pt idx="950">
                  <c:v>16.22</c:v>
                </c:pt>
                <c:pt idx="951">
                  <c:v>16.414000000000001</c:v>
                </c:pt>
                <c:pt idx="952">
                  <c:v>16.521999999999998</c:v>
                </c:pt>
                <c:pt idx="953">
                  <c:v>16.47</c:v>
                </c:pt>
                <c:pt idx="954">
                  <c:v>16.638000000000002</c:v>
                </c:pt>
                <c:pt idx="955">
                  <c:v>17.052</c:v>
                </c:pt>
                <c:pt idx="956">
                  <c:v>16.908000000000001</c:v>
                </c:pt>
                <c:pt idx="957">
                  <c:v>17.100000000000001</c:v>
                </c:pt>
                <c:pt idx="958">
                  <c:v>17.045999999999999</c:v>
                </c:pt>
                <c:pt idx="959">
                  <c:v>16.844000000000001</c:v>
                </c:pt>
                <c:pt idx="960">
                  <c:v>17.04</c:v>
                </c:pt>
                <c:pt idx="961">
                  <c:v>17.082000000000001</c:v>
                </c:pt>
                <c:pt idx="962">
                  <c:v>16.885999999999999</c:v>
                </c:pt>
                <c:pt idx="963">
                  <c:v>17.3</c:v>
                </c:pt>
                <c:pt idx="964">
                  <c:v>17.352</c:v>
                </c:pt>
                <c:pt idx="965">
                  <c:v>17.352</c:v>
                </c:pt>
                <c:pt idx="966">
                  <c:v>17.308</c:v>
                </c:pt>
                <c:pt idx="967">
                  <c:v>16.97</c:v>
                </c:pt>
                <c:pt idx="968">
                  <c:v>16.527999999999999</c:v>
                </c:pt>
                <c:pt idx="969">
                  <c:v>16.475999999999999</c:v>
                </c:pt>
                <c:pt idx="970">
                  <c:v>16.654</c:v>
                </c:pt>
                <c:pt idx="971">
                  <c:v>16.260000000000002</c:v>
                </c:pt>
                <c:pt idx="972">
                  <c:v>16.510000000000002</c:v>
                </c:pt>
                <c:pt idx="973">
                  <c:v>16.556000000000001</c:v>
                </c:pt>
                <c:pt idx="974">
                  <c:v>16.481999999999999</c:v>
                </c:pt>
                <c:pt idx="975">
                  <c:v>16.329999999999998</c:v>
                </c:pt>
                <c:pt idx="976">
                  <c:v>16.242000000000001</c:v>
                </c:pt>
                <c:pt idx="977">
                  <c:v>16.364000000000001</c:v>
                </c:pt>
                <c:pt idx="978">
                  <c:v>16.571999999999999</c:v>
                </c:pt>
                <c:pt idx="979">
                  <c:v>16.594000000000001</c:v>
                </c:pt>
                <c:pt idx="980">
                  <c:v>16.7</c:v>
                </c:pt>
                <c:pt idx="981">
                  <c:v>16.922000000000001</c:v>
                </c:pt>
                <c:pt idx="982">
                  <c:v>17.091999999999999</c:v>
                </c:pt>
                <c:pt idx="983">
                  <c:v>17.315999999999999</c:v>
                </c:pt>
                <c:pt idx="984">
                  <c:v>17.03</c:v>
                </c:pt>
                <c:pt idx="985">
                  <c:v>17.079999999999998</c:v>
                </c:pt>
                <c:pt idx="986">
                  <c:v>17.141999999999999</c:v>
                </c:pt>
                <c:pt idx="987">
                  <c:v>16.82</c:v>
                </c:pt>
                <c:pt idx="988">
                  <c:v>16.768000000000001</c:v>
                </c:pt>
                <c:pt idx="989">
                  <c:v>16.638000000000002</c:v>
                </c:pt>
                <c:pt idx="990">
                  <c:v>16.622</c:v>
                </c:pt>
                <c:pt idx="991">
                  <c:v>16.844000000000001</c:v>
                </c:pt>
                <c:pt idx="992">
                  <c:v>16.54</c:v>
                </c:pt>
                <c:pt idx="993">
                  <c:v>16.193999999999999</c:v>
                </c:pt>
                <c:pt idx="994">
                  <c:v>16.007999999999999</c:v>
                </c:pt>
                <c:pt idx="995">
                  <c:v>16.347999999999999</c:v>
                </c:pt>
                <c:pt idx="996">
                  <c:v>16.61</c:v>
                </c:pt>
                <c:pt idx="997">
                  <c:v>17.006</c:v>
                </c:pt>
                <c:pt idx="998">
                  <c:v>17.312000000000001</c:v>
                </c:pt>
                <c:pt idx="999">
                  <c:v>17.484000000000002</c:v>
                </c:pt>
                <c:pt idx="1000">
                  <c:v>17.338000000000001</c:v>
                </c:pt>
                <c:pt idx="1001">
                  <c:v>17.552</c:v>
                </c:pt>
                <c:pt idx="1002">
                  <c:v>17.507999999999999</c:v>
                </c:pt>
                <c:pt idx="1003">
                  <c:v>16.346</c:v>
                </c:pt>
                <c:pt idx="1004">
                  <c:v>17.187999999999999</c:v>
                </c:pt>
                <c:pt idx="1005">
                  <c:v>16.666</c:v>
                </c:pt>
                <c:pt idx="1006">
                  <c:v>17.013999999999999</c:v>
                </c:pt>
                <c:pt idx="1007">
                  <c:v>17.423999999999999</c:v>
                </c:pt>
                <c:pt idx="1008">
                  <c:v>17.52</c:v>
                </c:pt>
                <c:pt idx="1009">
                  <c:v>17.53</c:v>
                </c:pt>
                <c:pt idx="1010">
                  <c:v>17.507999999999999</c:v>
                </c:pt>
                <c:pt idx="1011">
                  <c:v>17.358000000000001</c:v>
                </c:pt>
                <c:pt idx="1012">
                  <c:v>17.518000000000001</c:v>
                </c:pt>
                <c:pt idx="1013">
                  <c:v>17.327999999999999</c:v>
                </c:pt>
                <c:pt idx="1014">
                  <c:v>17.39</c:v>
                </c:pt>
                <c:pt idx="1015">
                  <c:v>17.446000000000002</c:v>
                </c:pt>
                <c:pt idx="1016">
                  <c:v>17.22</c:v>
                </c:pt>
                <c:pt idx="1017">
                  <c:v>17.190000000000001</c:v>
                </c:pt>
                <c:pt idx="1018">
                  <c:v>17.228000000000002</c:v>
                </c:pt>
                <c:pt idx="1019">
                  <c:v>17.064</c:v>
                </c:pt>
                <c:pt idx="1020">
                  <c:v>17.28</c:v>
                </c:pt>
                <c:pt idx="1021">
                  <c:v>17.68</c:v>
                </c:pt>
                <c:pt idx="1022">
                  <c:v>17.702000000000002</c:v>
                </c:pt>
                <c:pt idx="1023">
                  <c:v>17.86</c:v>
                </c:pt>
                <c:pt idx="1024">
                  <c:v>17.866</c:v>
                </c:pt>
                <c:pt idx="1025">
                  <c:v>18.077999999999999</c:v>
                </c:pt>
                <c:pt idx="1026">
                  <c:v>18.358000000000001</c:v>
                </c:pt>
                <c:pt idx="1027">
                  <c:v>18.484000000000002</c:v>
                </c:pt>
                <c:pt idx="1028">
                  <c:v>18.538</c:v>
                </c:pt>
                <c:pt idx="1029">
                  <c:v>18.442</c:v>
                </c:pt>
                <c:pt idx="1030">
                  <c:v>18.324000000000002</c:v>
                </c:pt>
                <c:pt idx="1031">
                  <c:v>18.015999999999998</c:v>
                </c:pt>
                <c:pt idx="1032">
                  <c:v>18.552</c:v>
                </c:pt>
                <c:pt idx="1033">
                  <c:v>18.428000000000001</c:v>
                </c:pt>
                <c:pt idx="1034">
                  <c:v>18.693999999999999</c:v>
                </c:pt>
                <c:pt idx="1035">
                  <c:v>18.802</c:v>
                </c:pt>
                <c:pt idx="1036">
                  <c:v>18.93</c:v>
                </c:pt>
                <c:pt idx="1037">
                  <c:v>18.937999999999999</c:v>
                </c:pt>
                <c:pt idx="1038">
                  <c:v>18.66</c:v>
                </c:pt>
                <c:pt idx="1039">
                  <c:v>18.475999999999999</c:v>
                </c:pt>
                <c:pt idx="1040">
                  <c:v>18.21</c:v>
                </c:pt>
                <c:pt idx="1041">
                  <c:v>18.244</c:v>
                </c:pt>
                <c:pt idx="1042">
                  <c:v>18.48</c:v>
                </c:pt>
                <c:pt idx="1043">
                  <c:v>18.422000000000001</c:v>
                </c:pt>
                <c:pt idx="1044">
                  <c:v>19.23</c:v>
                </c:pt>
                <c:pt idx="1045">
                  <c:v>19.462</c:v>
                </c:pt>
                <c:pt idx="1046">
                  <c:v>19.95</c:v>
                </c:pt>
                <c:pt idx="1047">
                  <c:v>19.632000000000001</c:v>
                </c:pt>
                <c:pt idx="1048">
                  <c:v>19.481999999999999</c:v>
                </c:pt>
                <c:pt idx="1049">
                  <c:v>19.57</c:v>
                </c:pt>
                <c:pt idx="1050">
                  <c:v>19.803999999999998</c:v>
                </c:pt>
                <c:pt idx="1051">
                  <c:v>19.917999999999999</c:v>
                </c:pt>
                <c:pt idx="1052">
                  <c:v>19.75</c:v>
                </c:pt>
                <c:pt idx="1053">
                  <c:v>19.59</c:v>
                </c:pt>
                <c:pt idx="1054">
                  <c:v>19.404</c:v>
                </c:pt>
                <c:pt idx="1055">
                  <c:v>19.077999999999999</c:v>
                </c:pt>
                <c:pt idx="1056">
                  <c:v>19.443999999999999</c:v>
                </c:pt>
                <c:pt idx="1057">
                  <c:v>19.48</c:v>
                </c:pt>
                <c:pt idx="1058">
                  <c:v>19.55</c:v>
                </c:pt>
                <c:pt idx="1059">
                  <c:v>19.777999999999999</c:v>
                </c:pt>
                <c:pt idx="1060">
                  <c:v>19.712</c:v>
                </c:pt>
                <c:pt idx="1061">
                  <c:v>19.518000000000001</c:v>
                </c:pt>
                <c:pt idx="1062">
                  <c:v>19.391999999999999</c:v>
                </c:pt>
                <c:pt idx="1063">
                  <c:v>19.452000000000002</c:v>
                </c:pt>
                <c:pt idx="1064">
                  <c:v>19.28</c:v>
                </c:pt>
                <c:pt idx="1065">
                  <c:v>19.2</c:v>
                </c:pt>
                <c:pt idx="1066">
                  <c:v>19.231999999999999</c:v>
                </c:pt>
                <c:pt idx="1067">
                  <c:v>19.172000000000001</c:v>
                </c:pt>
                <c:pt idx="1068">
                  <c:v>18.350000000000001</c:v>
                </c:pt>
                <c:pt idx="1069">
                  <c:v>18.398</c:v>
                </c:pt>
                <c:pt idx="1070">
                  <c:v>17.768000000000001</c:v>
                </c:pt>
                <c:pt idx="1071">
                  <c:v>17.57</c:v>
                </c:pt>
                <c:pt idx="1072">
                  <c:v>17.378</c:v>
                </c:pt>
                <c:pt idx="1073">
                  <c:v>17.664000000000001</c:v>
                </c:pt>
                <c:pt idx="1074">
                  <c:v>17.582000000000001</c:v>
                </c:pt>
                <c:pt idx="1075">
                  <c:v>17.213999999999999</c:v>
                </c:pt>
                <c:pt idx="1076">
                  <c:v>17.158000000000001</c:v>
                </c:pt>
                <c:pt idx="1077">
                  <c:v>17.032</c:v>
                </c:pt>
                <c:pt idx="1078">
                  <c:v>17.161999999999999</c:v>
                </c:pt>
                <c:pt idx="1079">
                  <c:v>17.603999999999999</c:v>
                </c:pt>
                <c:pt idx="1080">
                  <c:v>17.295999999999999</c:v>
                </c:pt>
                <c:pt idx="1081">
                  <c:v>17.132000000000001</c:v>
                </c:pt>
                <c:pt idx="1082">
                  <c:v>17.353999999999999</c:v>
                </c:pt>
                <c:pt idx="1083">
                  <c:v>17.38</c:v>
                </c:pt>
                <c:pt idx="1084">
                  <c:v>17.442</c:v>
                </c:pt>
                <c:pt idx="1085">
                  <c:v>17.352</c:v>
                </c:pt>
                <c:pt idx="1086">
                  <c:v>17.55</c:v>
                </c:pt>
                <c:pt idx="1087">
                  <c:v>17.568000000000001</c:v>
                </c:pt>
                <c:pt idx="1088">
                  <c:v>17.420000000000002</c:v>
                </c:pt>
                <c:pt idx="1089">
                  <c:v>17.475999999999999</c:v>
                </c:pt>
                <c:pt idx="1090">
                  <c:v>17.806000000000001</c:v>
                </c:pt>
                <c:pt idx="1091">
                  <c:v>17.8</c:v>
                </c:pt>
                <c:pt idx="1092">
                  <c:v>17.923999999999999</c:v>
                </c:pt>
                <c:pt idx="1093">
                  <c:v>17.744</c:v>
                </c:pt>
                <c:pt idx="1094">
                  <c:v>17.724</c:v>
                </c:pt>
                <c:pt idx="1095">
                  <c:v>17.192</c:v>
                </c:pt>
                <c:pt idx="1096">
                  <c:v>17.344000000000001</c:v>
                </c:pt>
                <c:pt idx="1097">
                  <c:v>17.308</c:v>
                </c:pt>
                <c:pt idx="1098">
                  <c:v>17.148</c:v>
                </c:pt>
                <c:pt idx="1099">
                  <c:v>17.234000000000002</c:v>
                </c:pt>
                <c:pt idx="1100">
                  <c:v>17.065999999999999</c:v>
                </c:pt>
                <c:pt idx="1101">
                  <c:v>17.154</c:v>
                </c:pt>
                <c:pt idx="1102">
                  <c:v>16.91</c:v>
                </c:pt>
                <c:pt idx="1103">
                  <c:v>16.963999999999999</c:v>
                </c:pt>
                <c:pt idx="1104">
                  <c:v>16.864000000000001</c:v>
                </c:pt>
                <c:pt idx="1105">
                  <c:v>16.928000000000001</c:v>
                </c:pt>
                <c:pt idx="1106">
                  <c:v>16.826000000000001</c:v>
                </c:pt>
                <c:pt idx="1107">
                  <c:v>16.812000000000001</c:v>
                </c:pt>
                <c:pt idx="1108">
                  <c:v>16.797999999999998</c:v>
                </c:pt>
                <c:pt idx="1109">
                  <c:v>16.46</c:v>
                </c:pt>
                <c:pt idx="1110">
                  <c:v>16.594000000000001</c:v>
                </c:pt>
                <c:pt idx="1111">
                  <c:v>16.315999999999999</c:v>
                </c:pt>
                <c:pt idx="1112">
                  <c:v>16.376000000000001</c:v>
                </c:pt>
                <c:pt idx="1113">
                  <c:v>16.260000000000002</c:v>
                </c:pt>
                <c:pt idx="1114">
                  <c:v>16.312000000000001</c:v>
                </c:pt>
                <c:pt idx="1115">
                  <c:v>16.361999999999998</c:v>
                </c:pt>
                <c:pt idx="1116">
                  <c:v>16.542000000000002</c:v>
                </c:pt>
                <c:pt idx="1117">
                  <c:v>16.488</c:v>
                </c:pt>
                <c:pt idx="1118">
                  <c:v>16.466000000000001</c:v>
                </c:pt>
                <c:pt idx="1119">
                  <c:v>16.597999999999999</c:v>
                </c:pt>
                <c:pt idx="1120">
                  <c:v>16.513999999999999</c:v>
                </c:pt>
                <c:pt idx="1121">
                  <c:v>16.577999999999999</c:v>
                </c:pt>
                <c:pt idx="1122">
                  <c:v>16.815999999999999</c:v>
                </c:pt>
                <c:pt idx="1123">
                  <c:v>16.908000000000001</c:v>
                </c:pt>
                <c:pt idx="1124">
                  <c:v>16.968</c:v>
                </c:pt>
                <c:pt idx="1125">
                  <c:v>16.329999999999998</c:v>
                </c:pt>
                <c:pt idx="1126">
                  <c:v>15.67</c:v>
                </c:pt>
                <c:pt idx="1127">
                  <c:v>15.494</c:v>
                </c:pt>
                <c:pt idx="1128">
                  <c:v>15.074</c:v>
                </c:pt>
                <c:pt idx="1129">
                  <c:v>15.23</c:v>
                </c:pt>
                <c:pt idx="1130">
                  <c:v>16.245999999999999</c:v>
                </c:pt>
                <c:pt idx="1131">
                  <c:v>16.696000000000002</c:v>
                </c:pt>
                <c:pt idx="1132">
                  <c:v>16.678000000000001</c:v>
                </c:pt>
                <c:pt idx="1133">
                  <c:v>16.75</c:v>
                </c:pt>
                <c:pt idx="1134">
                  <c:v>16.718</c:v>
                </c:pt>
                <c:pt idx="1135">
                  <c:v>16.399999999999999</c:v>
                </c:pt>
                <c:pt idx="1136">
                  <c:v>16.251999999999999</c:v>
                </c:pt>
                <c:pt idx="1137">
                  <c:v>16.16</c:v>
                </c:pt>
                <c:pt idx="1138">
                  <c:v>16.058</c:v>
                </c:pt>
                <c:pt idx="1139">
                  <c:v>15.974</c:v>
                </c:pt>
                <c:pt idx="1140">
                  <c:v>15.69</c:v>
                </c:pt>
                <c:pt idx="1141">
                  <c:v>16.158000000000001</c:v>
                </c:pt>
                <c:pt idx="1142">
                  <c:v>16.468</c:v>
                </c:pt>
                <c:pt idx="1143">
                  <c:v>16.72</c:v>
                </c:pt>
                <c:pt idx="1144">
                  <c:v>17.206</c:v>
                </c:pt>
                <c:pt idx="1145">
                  <c:v>17.327999999999999</c:v>
                </c:pt>
                <c:pt idx="1146">
                  <c:v>17.446000000000002</c:v>
                </c:pt>
                <c:pt idx="1147">
                  <c:v>17.09</c:v>
                </c:pt>
                <c:pt idx="1148">
                  <c:v>17.128</c:v>
                </c:pt>
                <c:pt idx="1149">
                  <c:v>17</c:v>
                </c:pt>
                <c:pt idx="1150">
                  <c:v>16.792000000000002</c:v>
                </c:pt>
                <c:pt idx="1151">
                  <c:v>16.82</c:v>
                </c:pt>
                <c:pt idx="1152">
                  <c:v>16.443999999999999</c:v>
                </c:pt>
                <c:pt idx="1153">
                  <c:v>16.224</c:v>
                </c:pt>
                <c:pt idx="1154">
                  <c:v>15.926</c:v>
                </c:pt>
                <c:pt idx="1155">
                  <c:v>16.166</c:v>
                </c:pt>
                <c:pt idx="1156">
                  <c:v>16.106000000000002</c:v>
                </c:pt>
                <c:pt idx="1157">
                  <c:v>16.224</c:v>
                </c:pt>
                <c:pt idx="1158">
                  <c:v>16.416</c:v>
                </c:pt>
                <c:pt idx="1159">
                  <c:v>16.571999999999999</c:v>
                </c:pt>
                <c:pt idx="1160">
                  <c:v>16.856000000000002</c:v>
                </c:pt>
                <c:pt idx="1161">
                  <c:v>16.989999999999998</c:v>
                </c:pt>
                <c:pt idx="1162">
                  <c:v>17.062000000000001</c:v>
                </c:pt>
                <c:pt idx="1163">
                  <c:v>17.332000000000001</c:v>
                </c:pt>
                <c:pt idx="1164">
                  <c:v>17.13</c:v>
                </c:pt>
                <c:pt idx="1165">
                  <c:v>17.364000000000001</c:v>
                </c:pt>
                <c:pt idx="1166">
                  <c:v>17.32</c:v>
                </c:pt>
                <c:pt idx="1167">
                  <c:v>18.088000000000001</c:v>
                </c:pt>
                <c:pt idx="1168">
                  <c:v>18.545999999999999</c:v>
                </c:pt>
                <c:pt idx="1169">
                  <c:v>19.126000000000001</c:v>
                </c:pt>
                <c:pt idx="1170">
                  <c:v>19.213999999999999</c:v>
                </c:pt>
                <c:pt idx="1171">
                  <c:v>19.126000000000001</c:v>
                </c:pt>
                <c:pt idx="1172">
                  <c:v>19.225999999999999</c:v>
                </c:pt>
                <c:pt idx="1173">
                  <c:v>19.192</c:v>
                </c:pt>
                <c:pt idx="1174">
                  <c:v>18.64</c:v>
                </c:pt>
                <c:pt idx="1175">
                  <c:v>18.565999999999999</c:v>
                </c:pt>
                <c:pt idx="1176">
                  <c:v>18.562000000000001</c:v>
                </c:pt>
                <c:pt idx="1177">
                  <c:v>18.334</c:v>
                </c:pt>
                <c:pt idx="1178">
                  <c:v>17.838000000000001</c:v>
                </c:pt>
                <c:pt idx="1179">
                  <c:v>17.206</c:v>
                </c:pt>
                <c:pt idx="1180">
                  <c:v>17.463999999999999</c:v>
                </c:pt>
                <c:pt idx="1181">
                  <c:v>17.28</c:v>
                </c:pt>
                <c:pt idx="1182">
                  <c:v>17.675999999999998</c:v>
                </c:pt>
                <c:pt idx="1183">
                  <c:v>17.718</c:v>
                </c:pt>
                <c:pt idx="1184">
                  <c:v>16.986000000000001</c:v>
                </c:pt>
                <c:pt idx="1185">
                  <c:v>16.321999999999999</c:v>
                </c:pt>
                <c:pt idx="1186">
                  <c:v>16.475999999999999</c:v>
                </c:pt>
                <c:pt idx="1187">
                  <c:v>16.61</c:v>
                </c:pt>
                <c:pt idx="1188">
                  <c:v>16.911999999999999</c:v>
                </c:pt>
                <c:pt idx="1189">
                  <c:v>16.885999999999999</c:v>
                </c:pt>
                <c:pt idx="1190">
                  <c:v>16.88</c:v>
                </c:pt>
                <c:pt idx="1191">
                  <c:v>16.943999999999999</c:v>
                </c:pt>
                <c:pt idx="1192">
                  <c:v>17.812000000000001</c:v>
                </c:pt>
                <c:pt idx="1193">
                  <c:v>17.797999999999998</c:v>
                </c:pt>
                <c:pt idx="1194">
                  <c:v>17.692</c:v>
                </c:pt>
                <c:pt idx="1195">
                  <c:v>18.047999999999998</c:v>
                </c:pt>
                <c:pt idx="1196">
                  <c:v>18.29</c:v>
                </c:pt>
                <c:pt idx="1197">
                  <c:v>18.158000000000001</c:v>
                </c:pt>
                <c:pt idx="1198">
                  <c:v>18.558</c:v>
                </c:pt>
                <c:pt idx="1199">
                  <c:v>18.257999999999999</c:v>
                </c:pt>
                <c:pt idx="1200">
                  <c:v>18.478000000000002</c:v>
                </c:pt>
                <c:pt idx="1201">
                  <c:v>18.562000000000001</c:v>
                </c:pt>
                <c:pt idx="1202">
                  <c:v>19.213999999999999</c:v>
                </c:pt>
                <c:pt idx="1203">
                  <c:v>19.350000000000001</c:v>
                </c:pt>
                <c:pt idx="1204">
                  <c:v>19.361999999999998</c:v>
                </c:pt>
                <c:pt idx="1205">
                  <c:v>19.512</c:v>
                </c:pt>
                <c:pt idx="1206">
                  <c:v>19.096</c:v>
                </c:pt>
                <c:pt idx="1207">
                  <c:v>18.891999999999999</c:v>
                </c:pt>
                <c:pt idx="1208">
                  <c:v>18.872</c:v>
                </c:pt>
                <c:pt idx="1209">
                  <c:v>18.010000000000002</c:v>
                </c:pt>
                <c:pt idx="1210">
                  <c:v>18.21</c:v>
                </c:pt>
                <c:pt idx="1211">
                  <c:v>18.596</c:v>
                </c:pt>
                <c:pt idx="1212">
                  <c:v>18.754000000000001</c:v>
                </c:pt>
                <c:pt idx="1213">
                  <c:v>18.724</c:v>
                </c:pt>
                <c:pt idx="1214">
                  <c:v>18.687999999999999</c:v>
                </c:pt>
                <c:pt idx="1215">
                  <c:v>18.622</c:v>
                </c:pt>
                <c:pt idx="1216">
                  <c:v>18.11</c:v>
                </c:pt>
                <c:pt idx="1217">
                  <c:v>18.097999999999999</c:v>
                </c:pt>
                <c:pt idx="1218">
                  <c:v>18.646000000000001</c:v>
                </c:pt>
                <c:pt idx="1219">
                  <c:v>18.617999999999999</c:v>
                </c:pt>
                <c:pt idx="1220">
                  <c:v>18.841999999999999</c:v>
                </c:pt>
                <c:pt idx="1221">
                  <c:v>19.111999999999998</c:v>
                </c:pt>
                <c:pt idx="1222">
                  <c:v>19.202000000000002</c:v>
                </c:pt>
                <c:pt idx="1223">
                  <c:v>19.73</c:v>
                </c:pt>
                <c:pt idx="1224">
                  <c:v>19.231999999999999</c:v>
                </c:pt>
                <c:pt idx="1225">
                  <c:v>19.314</c:v>
                </c:pt>
                <c:pt idx="1226">
                  <c:v>19.36</c:v>
                </c:pt>
                <c:pt idx="1227">
                  <c:v>18.989999999999998</c:v>
                </c:pt>
                <c:pt idx="1228">
                  <c:v>18.8</c:v>
                </c:pt>
                <c:pt idx="1229">
                  <c:v>18.97</c:v>
                </c:pt>
                <c:pt idx="1230">
                  <c:v>19.132000000000001</c:v>
                </c:pt>
                <c:pt idx="1231">
                  <c:v>19.027999999999999</c:v>
                </c:pt>
                <c:pt idx="1232">
                  <c:v>19.05</c:v>
                </c:pt>
                <c:pt idx="1233">
                  <c:v>18.86</c:v>
                </c:pt>
                <c:pt idx="1234">
                  <c:v>18.98</c:v>
                </c:pt>
                <c:pt idx="1235">
                  <c:v>19.09</c:v>
                </c:pt>
                <c:pt idx="1236">
                  <c:v>18.66</c:v>
                </c:pt>
                <c:pt idx="1237">
                  <c:v>18.68</c:v>
                </c:pt>
                <c:pt idx="1238">
                  <c:v>18.510000000000002</c:v>
                </c:pt>
                <c:pt idx="1239">
                  <c:v>18.22</c:v>
                </c:pt>
                <c:pt idx="1240">
                  <c:v>18.100000000000001</c:v>
                </c:pt>
                <c:pt idx="1241">
                  <c:v>17.89</c:v>
                </c:pt>
                <c:pt idx="1242">
                  <c:v>17.53</c:v>
                </c:pt>
                <c:pt idx="1243">
                  <c:v>17.690000000000001</c:v>
                </c:pt>
                <c:pt idx="1244">
                  <c:v>17.62</c:v>
                </c:pt>
                <c:pt idx="1245">
                  <c:v>17.75</c:v>
                </c:pt>
                <c:pt idx="1246">
                  <c:v>17.850000000000001</c:v>
                </c:pt>
                <c:pt idx="1247">
                  <c:v>17.98</c:v>
                </c:pt>
                <c:pt idx="1248">
                  <c:v>17.600000000000001</c:v>
                </c:pt>
                <c:pt idx="1249">
                  <c:v>17.73</c:v>
                </c:pt>
                <c:pt idx="1250">
                  <c:v>17.739999999999998</c:v>
                </c:pt>
                <c:pt idx="1251">
                  <c:v>18.05</c:v>
                </c:pt>
                <c:pt idx="1252">
                  <c:v>17.989999999999998</c:v>
                </c:pt>
                <c:pt idx="1253">
                  <c:v>18.27</c:v>
                </c:pt>
                <c:pt idx="1254">
                  <c:v>19.91</c:v>
                </c:pt>
                <c:pt idx="1255">
                  <c:v>19.12</c:v>
                </c:pt>
                <c:pt idx="1256">
                  <c:v>18.670000000000002</c:v>
                </c:pt>
                <c:pt idx="1257">
                  <c:v>18.5</c:v>
                </c:pt>
              </c:numCache>
            </c:numRef>
          </c:val>
          <c:smooth val="0"/>
          <c:extLst>
            <c:ext xmlns:c16="http://schemas.microsoft.com/office/drawing/2014/chart" uri="{C3380CC4-5D6E-409C-BE32-E72D297353CC}">
              <c16:uniqueId val="{00000001-4BC5-492C-B08E-73DDAE97B00B}"/>
            </c:ext>
          </c:extLst>
        </c:ser>
        <c:ser>
          <c:idx val="2"/>
          <c:order val="2"/>
          <c:tx>
            <c:strRef>
              <c:f>SONY!$F$1</c:f>
              <c:strCache>
                <c:ptCount val="1"/>
                <c:pt idx="0">
                  <c:v>Open</c:v>
                </c:pt>
              </c:strCache>
            </c:strRef>
          </c:tx>
          <c:spPr>
            <a:ln w="28575" cap="rnd">
              <a:solidFill>
                <a:schemeClr val="accent6">
                  <a:lumMod val="60000"/>
                  <a:lumOff val="40000"/>
                </a:schemeClr>
              </a:solidFill>
              <a:round/>
            </a:ln>
            <a:effectLst/>
          </c:spPr>
          <c:marker>
            <c:symbol val="none"/>
          </c:marker>
          <c:cat>
            <c:numRef>
              <c:f>SONY!$A$2:$A$1259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SONY!$F$2:$F$1259</c:f>
              <c:numCache>
                <c:formatCode>General</c:formatCode>
                <c:ptCount val="1258"/>
                <c:pt idx="0">
                  <c:v>12.401999999999999</c:v>
                </c:pt>
                <c:pt idx="1">
                  <c:v>12.4</c:v>
                </c:pt>
                <c:pt idx="2">
                  <c:v>12.602</c:v>
                </c:pt>
                <c:pt idx="3">
                  <c:v>12.448</c:v>
                </c:pt>
                <c:pt idx="4">
                  <c:v>12.343999999999999</c:v>
                </c:pt>
                <c:pt idx="5">
                  <c:v>12.22</c:v>
                </c:pt>
                <c:pt idx="6">
                  <c:v>12.327999999999999</c:v>
                </c:pt>
                <c:pt idx="7">
                  <c:v>12.342000000000001</c:v>
                </c:pt>
                <c:pt idx="8">
                  <c:v>12.6</c:v>
                </c:pt>
                <c:pt idx="9">
                  <c:v>12.656000000000001</c:v>
                </c:pt>
                <c:pt idx="10">
                  <c:v>12.651999999999999</c:v>
                </c:pt>
                <c:pt idx="11">
                  <c:v>12.692</c:v>
                </c:pt>
                <c:pt idx="12">
                  <c:v>12.88</c:v>
                </c:pt>
                <c:pt idx="13">
                  <c:v>13.054</c:v>
                </c:pt>
                <c:pt idx="14">
                  <c:v>13.032</c:v>
                </c:pt>
                <c:pt idx="15">
                  <c:v>13.068</c:v>
                </c:pt>
                <c:pt idx="16">
                  <c:v>13.122</c:v>
                </c:pt>
                <c:pt idx="17">
                  <c:v>13.314</c:v>
                </c:pt>
                <c:pt idx="18">
                  <c:v>13.295999999999999</c:v>
                </c:pt>
                <c:pt idx="19">
                  <c:v>13.384</c:v>
                </c:pt>
                <c:pt idx="20">
                  <c:v>13.48</c:v>
                </c:pt>
                <c:pt idx="21">
                  <c:v>13.64</c:v>
                </c:pt>
                <c:pt idx="22">
                  <c:v>13.608000000000001</c:v>
                </c:pt>
                <c:pt idx="23">
                  <c:v>13.566000000000001</c:v>
                </c:pt>
                <c:pt idx="24">
                  <c:v>13.612</c:v>
                </c:pt>
                <c:pt idx="25">
                  <c:v>13.448</c:v>
                </c:pt>
                <c:pt idx="26">
                  <c:v>13.561999999999999</c:v>
                </c:pt>
                <c:pt idx="27">
                  <c:v>13.596</c:v>
                </c:pt>
                <c:pt idx="28">
                  <c:v>13.6</c:v>
                </c:pt>
                <c:pt idx="29">
                  <c:v>13.606</c:v>
                </c:pt>
                <c:pt idx="30">
                  <c:v>13.555999999999999</c:v>
                </c:pt>
                <c:pt idx="31">
                  <c:v>13.544</c:v>
                </c:pt>
                <c:pt idx="32">
                  <c:v>13.66</c:v>
                </c:pt>
                <c:pt idx="33">
                  <c:v>13.7</c:v>
                </c:pt>
                <c:pt idx="34">
                  <c:v>13.65</c:v>
                </c:pt>
                <c:pt idx="35">
                  <c:v>14.102</c:v>
                </c:pt>
                <c:pt idx="36">
                  <c:v>14.16</c:v>
                </c:pt>
                <c:pt idx="37">
                  <c:v>14.28</c:v>
                </c:pt>
                <c:pt idx="38">
                  <c:v>14.292</c:v>
                </c:pt>
                <c:pt idx="39">
                  <c:v>14.278</c:v>
                </c:pt>
                <c:pt idx="40">
                  <c:v>14.587999999999999</c:v>
                </c:pt>
                <c:pt idx="41">
                  <c:v>14.32</c:v>
                </c:pt>
                <c:pt idx="42">
                  <c:v>14.446</c:v>
                </c:pt>
                <c:pt idx="43">
                  <c:v>14.544</c:v>
                </c:pt>
                <c:pt idx="44">
                  <c:v>14.5</c:v>
                </c:pt>
                <c:pt idx="45">
                  <c:v>14.513999999999999</c:v>
                </c:pt>
                <c:pt idx="46">
                  <c:v>14.55</c:v>
                </c:pt>
                <c:pt idx="47">
                  <c:v>14.528</c:v>
                </c:pt>
                <c:pt idx="48">
                  <c:v>14.288</c:v>
                </c:pt>
                <c:pt idx="49">
                  <c:v>14.34</c:v>
                </c:pt>
                <c:pt idx="50">
                  <c:v>14.38</c:v>
                </c:pt>
                <c:pt idx="51">
                  <c:v>14.125999999999999</c:v>
                </c:pt>
                <c:pt idx="52">
                  <c:v>14.198</c:v>
                </c:pt>
                <c:pt idx="53">
                  <c:v>14.058</c:v>
                </c:pt>
                <c:pt idx="54">
                  <c:v>14.433999999999999</c:v>
                </c:pt>
                <c:pt idx="55">
                  <c:v>14.132</c:v>
                </c:pt>
                <c:pt idx="56">
                  <c:v>14.194000000000001</c:v>
                </c:pt>
                <c:pt idx="57">
                  <c:v>14.2</c:v>
                </c:pt>
                <c:pt idx="58">
                  <c:v>14.026</c:v>
                </c:pt>
                <c:pt idx="59">
                  <c:v>14.125999999999999</c:v>
                </c:pt>
                <c:pt idx="60">
                  <c:v>14.06</c:v>
                </c:pt>
                <c:pt idx="61">
                  <c:v>13.984</c:v>
                </c:pt>
                <c:pt idx="62">
                  <c:v>13.896000000000001</c:v>
                </c:pt>
                <c:pt idx="63">
                  <c:v>13.284000000000001</c:v>
                </c:pt>
                <c:pt idx="64">
                  <c:v>13.391999999999999</c:v>
                </c:pt>
                <c:pt idx="65">
                  <c:v>13.382</c:v>
                </c:pt>
                <c:pt idx="66">
                  <c:v>13.39</c:v>
                </c:pt>
                <c:pt idx="67">
                  <c:v>12.8</c:v>
                </c:pt>
                <c:pt idx="68">
                  <c:v>13.05</c:v>
                </c:pt>
                <c:pt idx="69">
                  <c:v>12.872</c:v>
                </c:pt>
                <c:pt idx="70">
                  <c:v>12.382</c:v>
                </c:pt>
                <c:pt idx="71">
                  <c:v>11.898</c:v>
                </c:pt>
                <c:pt idx="72">
                  <c:v>12.72</c:v>
                </c:pt>
                <c:pt idx="73">
                  <c:v>12.754</c:v>
                </c:pt>
                <c:pt idx="74">
                  <c:v>12.756</c:v>
                </c:pt>
                <c:pt idx="75">
                  <c:v>12.77</c:v>
                </c:pt>
                <c:pt idx="76">
                  <c:v>12.56</c:v>
                </c:pt>
                <c:pt idx="77">
                  <c:v>11.638</c:v>
                </c:pt>
                <c:pt idx="78">
                  <c:v>12.218</c:v>
                </c:pt>
                <c:pt idx="79">
                  <c:v>11.79</c:v>
                </c:pt>
                <c:pt idx="80">
                  <c:v>10.906000000000001</c:v>
                </c:pt>
                <c:pt idx="81">
                  <c:v>11.27</c:v>
                </c:pt>
                <c:pt idx="82">
                  <c:v>10.4</c:v>
                </c:pt>
                <c:pt idx="83">
                  <c:v>10.682</c:v>
                </c:pt>
                <c:pt idx="84">
                  <c:v>10.956</c:v>
                </c:pt>
                <c:pt idx="85">
                  <c:v>10.972</c:v>
                </c:pt>
                <c:pt idx="86">
                  <c:v>11.295999999999999</c:v>
                </c:pt>
                <c:pt idx="87">
                  <c:v>10.788</c:v>
                </c:pt>
                <c:pt idx="88">
                  <c:v>11.26</c:v>
                </c:pt>
                <c:pt idx="89">
                  <c:v>11.676</c:v>
                </c:pt>
                <c:pt idx="90">
                  <c:v>11.731999999999999</c:v>
                </c:pt>
                <c:pt idx="91">
                  <c:v>11.92</c:v>
                </c:pt>
                <c:pt idx="92">
                  <c:v>11.988</c:v>
                </c:pt>
                <c:pt idx="93">
                  <c:v>11.853999999999999</c:v>
                </c:pt>
                <c:pt idx="94">
                  <c:v>11.586</c:v>
                </c:pt>
                <c:pt idx="95">
                  <c:v>11.673999999999999</c:v>
                </c:pt>
                <c:pt idx="96">
                  <c:v>11.6</c:v>
                </c:pt>
                <c:pt idx="97">
                  <c:v>11.965999999999999</c:v>
                </c:pt>
                <c:pt idx="98">
                  <c:v>12.55</c:v>
                </c:pt>
                <c:pt idx="99">
                  <c:v>12.215999999999999</c:v>
                </c:pt>
                <c:pt idx="100">
                  <c:v>12.446</c:v>
                </c:pt>
                <c:pt idx="101">
                  <c:v>12.2</c:v>
                </c:pt>
                <c:pt idx="102">
                  <c:v>12.36</c:v>
                </c:pt>
                <c:pt idx="103">
                  <c:v>12.44</c:v>
                </c:pt>
                <c:pt idx="104">
                  <c:v>12.484</c:v>
                </c:pt>
                <c:pt idx="105">
                  <c:v>12.827999999999999</c:v>
                </c:pt>
                <c:pt idx="106">
                  <c:v>12.718</c:v>
                </c:pt>
                <c:pt idx="107">
                  <c:v>12.442</c:v>
                </c:pt>
                <c:pt idx="108">
                  <c:v>12.538</c:v>
                </c:pt>
                <c:pt idx="109">
                  <c:v>12.686</c:v>
                </c:pt>
                <c:pt idx="110">
                  <c:v>12.638</c:v>
                </c:pt>
                <c:pt idx="111">
                  <c:v>12.702</c:v>
                </c:pt>
                <c:pt idx="112">
                  <c:v>12.776</c:v>
                </c:pt>
                <c:pt idx="113">
                  <c:v>12.882</c:v>
                </c:pt>
                <c:pt idx="114">
                  <c:v>12.832000000000001</c:v>
                </c:pt>
                <c:pt idx="115">
                  <c:v>12.646000000000001</c:v>
                </c:pt>
                <c:pt idx="116">
                  <c:v>12.46</c:v>
                </c:pt>
                <c:pt idx="117">
                  <c:v>12.577999999999999</c:v>
                </c:pt>
                <c:pt idx="118">
                  <c:v>12.788</c:v>
                </c:pt>
                <c:pt idx="119">
                  <c:v>12.853999999999999</c:v>
                </c:pt>
                <c:pt idx="120">
                  <c:v>13</c:v>
                </c:pt>
                <c:pt idx="121">
                  <c:v>13.154</c:v>
                </c:pt>
                <c:pt idx="122">
                  <c:v>13.183999999999999</c:v>
                </c:pt>
                <c:pt idx="123">
                  <c:v>12.736000000000001</c:v>
                </c:pt>
                <c:pt idx="124">
                  <c:v>12.587999999999999</c:v>
                </c:pt>
                <c:pt idx="125">
                  <c:v>12.704000000000001</c:v>
                </c:pt>
                <c:pt idx="126">
                  <c:v>12.6</c:v>
                </c:pt>
                <c:pt idx="127">
                  <c:v>12.858000000000001</c:v>
                </c:pt>
                <c:pt idx="128">
                  <c:v>12.646000000000001</c:v>
                </c:pt>
                <c:pt idx="129">
                  <c:v>12.6</c:v>
                </c:pt>
                <c:pt idx="130">
                  <c:v>12.64</c:v>
                </c:pt>
                <c:pt idx="131">
                  <c:v>12.558</c:v>
                </c:pt>
                <c:pt idx="132">
                  <c:v>12.5</c:v>
                </c:pt>
                <c:pt idx="133">
                  <c:v>12.715999999999999</c:v>
                </c:pt>
                <c:pt idx="134">
                  <c:v>12.84</c:v>
                </c:pt>
                <c:pt idx="135">
                  <c:v>12.981999999999999</c:v>
                </c:pt>
                <c:pt idx="136">
                  <c:v>13.196</c:v>
                </c:pt>
                <c:pt idx="137">
                  <c:v>13.2</c:v>
                </c:pt>
                <c:pt idx="138">
                  <c:v>13.4</c:v>
                </c:pt>
                <c:pt idx="139">
                  <c:v>13.316000000000001</c:v>
                </c:pt>
                <c:pt idx="140">
                  <c:v>13.5</c:v>
                </c:pt>
                <c:pt idx="141">
                  <c:v>13.688000000000001</c:v>
                </c:pt>
                <c:pt idx="142">
                  <c:v>14</c:v>
                </c:pt>
                <c:pt idx="143">
                  <c:v>14.034000000000001</c:v>
                </c:pt>
                <c:pt idx="144">
                  <c:v>13.944000000000001</c:v>
                </c:pt>
                <c:pt idx="145">
                  <c:v>13.672000000000001</c:v>
                </c:pt>
                <c:pt idx="146">
                  <c:v>14.098000000000001</c:v>
                </c:pt>
                <c:pt idx="147">
                  <c:v>14.192</c:v>
                </c:pt>
                <c:pt idx="148">
                  <c:v>14.33</c:v>
                </c:pt>
                <c:pt idx="149">
                  <c:v>14.343999999999999</c:v>
                </c:pt>
                <c:pt idx="150">
                  <c:v>14.25</c:v>
                </c:pt>
                <c:pt idx="151">
                  <c:v>14.362</c:v>
                </c:pt>
                <c:pt idx="152">
                  <c:v>14.278</c:v>
                </c:pt>
                <c:pt idx="153">
                  <c:v>14.032</c:v>
                </c:pt>
                <c:pt idx="154">
                  <c:v>14.052</c:v>
                </c:pt>
                <c:pt idx="155">
                  <c:v>13.747999999999999</c:v>
                </c:pt>
                <c:pt idx="156">
                  <c:v>13.726000000000001</c:v>
                </c:pt>
                <c:pt idx="157">
                  <c:v>13.834</c:v>
                </c:pt>
                <c:pt idx="158">
                  <c:v>14.1</c:v>
                </c:pt>
                <c:pt idx="159">
                  <c:v>14.103999999999999</c:v>
                </c:pt>
                <c:pt idx="160">
                  <c:v>13.964</c:v>
                </c:pt>
                <c:pt idx="161">
                  <c:v>13.91</c:v>
                </c:pt>
                <c:pt idx="162">
                  <c:v>14.263999999999999</c:v>
                </c:pt>
                <c:pt idx="163">
                  <c:v>14.6</c:v>
                </c:pt>
                <c:pt idx="164">
                  <c:v>15.1</c:v>
                </c:pt>
                <c:pt idx="165">
                  <c:v>14.678000000000001</c:v>
                </c:pt>
                <c:pt idx="166">
                  <c:v>15.222</c:v>
                </c:pt>
                <c:pt idx="167">
                  <c:v>15.26</c:v>
                </c:pt>
                <c:pt idx="168">
                  <c:v>15.192</c:v>
                </c:pt>
                <c:pt idx="169">
                  <c:v>15.436</c:v>
                </c:pt>
                <c:pt idx="170">
                  <c:v>15.65</c:v>
                </c:pt>
                <c:pt idx="171">
                  <c:v>15.454000000000001</c:v>
                </c:pt>
                <c:pt idx="172">
                  <c:v>15.496</c:v>
                </c:pt>
                <c:pt idx="173">
                  <c:v>15.17</c:v>
                </c:pt>
                <c:pt idx="174">
                  <c:v>15.534000000000001</c:v>
                </c:pt>
                <c:pt idx="175">
                  <c:v>15.7</c:v>
                </c:pt>
                <c:pt idx="176">
                  <c:v>15.526</c:v>
                </c:pt>
                <c:pt idx="177">
                  <c:v>15.492000000000001</c:v>
                </c:pt>
                <c:pt idx="178">
                  <c:v>15.396000000000001</c:v>
                </c:pt>
                <c:pt idx="179">
                  <c:v>15.742000000000001</c:v>
                </c:pt>
                <c:pt idx="180">
                  <c:v>16.712</c:v>
                </c:pt>
                <c:pt idx="181">
                  <c:v>16.34</c:v>
                </c:pt>
                <c:pt idx="182">
                  <c:v>16.172000000000001</c:v>
                </c:pt>
                <c:pt idx="183">
                  <c:v>16.100000000000001</c:v>
                </c:pt>
                <c:pt idx="184">
                  <c:v>16.09</c:v>
                </c:pt>
                <c:pt idx="185">
                  <c:v>15.984</c:v>
                </c:pt>
                <c:pt idx="186">
                  <c:v>15.901999999999999</c:v>
                </c:pt>
                <c:pt idx="187">
                  <c:v>16.312000000000001</c:v>
                </c:pt>
                <c:pt idx="188">
                  <c:v>16.678000000000001</c:v>
                </c:pt>
                <c:pt idx="189">
                  <c:v>16.706</c:v>
                </c:pt>
                <c:pt idx="190">
                  <c:v>16.77</c:v>
                </c:pt>
                <c:pt idx="191">
                  <c:v>16.3</c:v>
                </c:pt>
                <c:pt idx="192">
                  <c:v>15.814</c:v>
                </c:pt>
                <c:pt idx="193">
                  <c:v>15.7</c:v>
                </c:pt>
                <c:pt idx="194">
                  <c:v>15.981999999999999</c:v>
                </c:pt>
                <c:pt idx="195">
                  <c:v>15.836</c:v>
                </c:pt>
                <c:pt idx="196">
                  <c:v>16.079999999999998</c:v>
                </c:pt>
                <c:pt idx="197">
                  <c:v>16.239999999999998</c:v>
                </c:pt>
                <c:pt idx="198">
                  <c:v>15.814</c:v>
                </c:pt>
                <c:pt idx="199">
                  <c:v>15.73</c:v>
                </c:pt>
                <c:pt idx="200">
                  <c:v>15.846</c:v>
                </c:pt>
                <c:pt idx="201">
                  <c:v>15.917999999999999</c:v>
                </c:pt>
                <c:pt idx="202">
                  <c:v>15.77</c:v>
                </c:pt>
                <c:pt idx="203">
                  <c:v>15.555999999999999</c:v>
                </c:pt>
                <c:pt idx="204">
                  <c:v>15.342000000000001</c:v>
                </c:pt>
                <c:pt idx="205">
                  <c:v>15.372</c:v>
                </c:pt>
                <c:pt idx="206">
                  <c:v>15.554</c:v>
                </c:pt>
                <c:pt idx="207">
                  <c:v>15.436</c:v>
                </c:pt>
                <c:pt idx="208">
                  <c:v>15.465999999999999</c:v>
                </c:pt>
                <c:pt idx="209">
                  <c:v>15.374000000000001</c:v>
                </c:pt>
                <c:pt idx="210">
                  <c:v>15.576000000000001</c:v>
                </c:pt>
                <c:pt idx="211">
                  <c:v>15.432</c:v>
                </c:pt>
                <c:pt idx="212">
                  <c:v>16.015999999999998</c:v>
                </c:pt>
                <c:pt idx="213">
                  <c:v>15.55</c:v>
                </c:pt>
                <c:pt idx="214">
                  <c:v>15.814</c:v>
                </c:pt>
                <c:pt idx="215">
                  <c:v>15.7</c:v>
                </c:pt>
                <c:pt idx="216">
                  <c:v>15.394</c:v>
                </c:pt>
                <c:pt idx="217">
                  <c:v>15.388</c:v>
                </c:pt>
                <c:pt idx="218">
                  <c:v>15.62</c:v>
                </c:pt>
                <c:pt idx="219">
                  <c:v>15.486000000000001</c:v>
                </c:pt>
                <c:pt idx="220">
                  <c:v>15.35</c:v>
                </c:pt>
                <c:pt idx="221">
                  <c:v>15.382</c:v>
                </c:pt>
                <c:pt idx="222">
                  <c:v>14.8</c:v>
                </c:pt>
                <c:pt idx="223">
                  <c:v>14.97</c:v>
                </c:pt>
                <c:pt idx="224">
                  <c:v>14.868</c:v>
                </c:pt>
                <c:pt idx="225">
                  <c:v>14.795999999999999</c:v>
                </c:pt>
                <c:pt idx="226">
                  <c:v>14.75</c:v>
                </c:pt>
                <c:pt idx="227">
                  <c:v>14.87</c:v>
                </c:pt>
                <c:pt idx="228">
                  <c:v>14.814</c:v>
                </c:pt>
                <c:pt idx="229">
                  <c:v>14.958</c:v>
                </c:pt>
                <c:pt idx="230">
                  <c:v>14.922000000000001</c:v>
                </c:pt>
                <c:pt idx="231">
                  <c:v>14.72</c:v>
                </c:pt>
                <c:pt idx="232">
                  <c:v>14.552</c:v>
                </c:pt>
                <c:pt idx="233">
                  <c:v>14.74</c:v>
                </c:pt>
                <c:pt idx="234">
                  <c:v>14.926</c:v>
                </c:pt>
                <c:pt idx="235">
                  <c:v>15.066000000000001</c:v>
                </c:pt>
                <c:pt idx="236">
                  <c:v>14.976000000000001</c:v>
                </c:pt>
                <c:pt idx="237">
                  <c:v>15.038</c:v>
                </c:pt>
                <c:pt idx="238">
                  <c:v>15.15</c:v>
                </c:pt>
                <c:pt idx="239">
                  <c:v>15.46</c:v>
                </c:pt>
                <c:pt idx="240">
                  <c:v>16.38</c:v>
                </c:pt>
                <c:pt idx="241">
                  <c:v>16.751999999999999</c:v>
                </c:pt>
                <c:pt idx="242">
                  <c:v>16.649999999999999</c:v>
                </c:pt>
                <c:pt idx="243">
                  <c:v>16.824000000000002</c:v>
                </c:pt>
                <c:pt idx="244">
                  <c:v>17.2</c:v>
                </c:pt>
                <c:pt idx="245">
                  <c:v>17.076000000000001</c:v>
                </c:pt>
                <c:pt idx="246">
                  <c:v>17.75</c:v>
                </c:pt>
                <c:pt idx="247">
                  <c:v>17.82</c:v>
                </c:pt>
                <c:pt idx="248">
                  <c:v>18</c:v>
                </c:pt>
                <c:pt idx="249">
                  <c:v>17.21</c:v>
                </c:pt>
                <c:pt idx="250">
                  <c:v>17.295999999999999</c:v>
                </c:pt>
                <c:pt idx="251">
                  <c:v>17.494</c:v>
                </c:pt>
                <c:pt idx="252">
                  <c:v>17.794</c:v>
                </c:pt>
                <c:pt idx="253">
                  <c:v>18.138000000000002</c:v>
                </c:pt>
                <c:pt idx="254">
                  <c:v>18.047999999999998</c:v>
                </c:pt>
                <c:pt idx="255">
                  <c:v>17.771999999999998</c:v>
                </c:pt>
                <c:pt idx="256">
                  <c:v>17.774000000000001</c:v>
                </c:pt>
                <c:pt idx="257">
                  <c:v>17.782</c:v>
                </c:pt>
                <c:pt idx="258">
                  <c:v>18.02</c:v>
                </c:pt>
                <c:pt idx="259">
                  <c:v>18.21</c:v>
                </c:pt>
                <c:pt idx="260">
                  <c:v>18.68</c:v>
                </c:pt>
                <c:pt idx="261">
                  <c:v>18.795999999999999</c:v>
                </c:pt>
                <c:pt idx="262">
                  <c:v>18.73</c:v>
                </c:pt>
                <c:pt idx="263">
                  <c:v>18.827999999999999</c:v>
                </c:pt>
                <c:pt idx="264">
                  <c:v>18.478000000000002</c:v>
                </c:pt>
                <c:pt idx="265">
                  <c:v>18.760000000000002</c:v>
                </c:pt>
                <c:pt idx="266">
                  <c:v>18.78</c:v>
                </c:pt>
                <c:pt idx="267">
                  <c:v>18.600000000000001</c:v>
                </c:pt>
                <c:pt idx="268">
                  <c:v>18.68</c:v>
                </c:pt>
                <c:pt idx="269">
                  <c:v>18.917999999999999</c:v>
                </c:pt>
                <c:pt idx="270">
                  <c:v>18.739999999999998</c:v>
                </c:pt>
                <c:pt idx="271">
                  <c:v>18.861999999999998</c:v>
                </c:pt>
                <c:pt idx="272">
                  <c:v>18.992000000000001</c:v>
                </c:pt>
                <c:pt idx="273">
                  <c:v>18.760000000000002</c:v>
                </c:pt>
                <c:pt idx="274">
                  <c:v>18.853999999999999</c:v>
                </c:pt>
                <c:pt idx="275">
                  <c:v>19.414000000000001</c:v>
                </c:pt>
                <c:pt idx="276">
                  <c:v>19.82</c:v>
                </c:pt>
                <c:pt idx="277">
                  <c:v>19.777999999999999</c:v>
                </c:pt>
                <c:pt idx="278">
                  <c:v>19.591999999999999</c:v>
                </c:pt>
                <c:pt idx="279">
                  <c:v>19.626000000000001</c:v>
                </c:pt>
                <c:pt idx="280">
                  <c:v>19.492000000000001</c:v>
                </c:pt>
                <c:pt idx="281">
                  <c:v>19.638000000000002</c:v>
                </c:pt>
                <c:pt idx="282">
                  <c:v>20</c:v>
                </c:pt>
                <c:pt idx="283">
                  <c:v>19.96</c:v>
                </c:pt>
                <c:pt idx="284">
                  <c:v>20.186</c:v>
                </c:pt>
                <c:pt idx="285">
                  <c:v>20.3</c:v>
                </c:pt>
                <c:pt idx="286">
                  <c:v>20.404</c:v>
                </c:pt>
                <c:pt idx="287">
                  <c:v>20.091999999999999</c:v>
                </c:pt>
                <c:pt idx="288">
                  <c:v>20.216000000000001</c:v>
                </c:pt>
                <c:pt idx="289">
                  <c:v>20.658000000000001</c:v>
                </c:pt>
                <c:pt idx="290">
                  <c:v>20.866</c:v>
                </c:pt>
                <c:pt idx="291">
                  <c:v>20.86</c:v>
                </c:pt>
                <c:pt idx="292">
                  <c:v>20.648</c:v>
                </c:pt>
                <c:pt idx="293">
                  <c:v>20.73</c:v>
                </c:pt>
                <c:pt idx="294">
                  <c:v>20.358000000000001</c:v>
                </c:pt>
                <c:pt idx="295">
                  <c:v>20.405999999999999</c:v>
                </c:pt>
                <c:pt idx="296">
                  <c:v>20.486000000000001</c:v>
                </c:pt>
                <c:pt idx="297">
                  <c:v>20.582000000000001</c:v>
                </c:pt>
                <c:pt idx="298">
                  <c:v>20.324000000000002</c:v>
                </c:pt>
                <c:pt idx="299">
                  <c:v>19.940000000000001</c:v>
                </c:pt>
                <c:pt idx="300">
                  <c:v>19.97</c:v>
                </c:pt>
                <c:pt idx="301">
                  <c:v>19.556000000000001</c:v>
                </c:pt>
                <c:pt idx="302">
                  <c:v>19.276</c:v>
                </c:pt>
                <c:pt idx="303">
                  <c:v>19.399999999999999</c:v>
                </c:pt>
                <c:pt idx="304">
                  <c:v>19.521999999999998</c:v>
                </c:pt>
                <c:pt idx="305">
                  <c:v>19.899999999999999</c:v>
                </c:pt>
                <c:pt idx="306">
                  <c:v>21.66</c:v>
                </c:pt>
                <c:pt idx="307">
                  <c:v>22.196000000000002</c:v>
                </c:pt>
                <c:pt idx="308">
                  <c:v>23.606000000000002</c:v>
                </c:pt>
                <c:pt idx="309">
                  <c:v>22.872</c:v>
                </c:pt>
                <c:pt idx="310">
                  <c:v>22.513999999999999</c:v>
                </c:pt>
                <c:pt idx="311">
                  <c:v>22.9</c:v>
                </c:pt>
                <c:pt idx="312">
                  <c:v>22.803999999999998</c:v>
                </c:pt>
                <c:pt idx="313">
                  <c:v>22.562000000000001</c:v>
                </c:pt>
                <c:pt idx="314">
                  <c:v>23.17</c:v>
                </c:pt>
                <c:pt idx="315">
                  <c:v>23.062000000000001</c:v>
                </c:pt>
                <c:pt idx="316">
                  <c:v>22.65</c:v>
                </c:pt>
                <c:pt idx="317">
                  <c:v>22.802</c:v>
                </c:pt>
                <c:pt idx="318">
                  <c:v>22.706</c:v>
                </c:pt>
                <c:pt idx="319">
                  <c:v>22.193999999999999</c:v>
                </c:pt>
                <c:pt idx="320">
                  <c:v>21.664000000000001</c:v>
                </c:pt>
                <c:pt idx="321">
                  <c:v>21.745999999999999</c:v>
                </c:pt>
                <c:pt idx="322">
                  <c:v>21.385999999999999</c:v>
                </c:pt>
                <c:pt idx="323">
                  <c:v>21.466000000000001</c:v>
                </c:pt>
                <c:pt idx="324">
                  <c:v>21.436</c:v>
                </c:pt>
                <c:pt idx="325">
                  <c:v>21.282</c:v>
                </c:pt>
                <c:pt idx="326">
                  <c:v>20.661999999999999</c:v>
                </c:pt>
                <c:pt idx="327">
                  <c:v>20.722000000000001</c:v>
                </c:pt>
                <c:pt idx="328">
                  <c:v>20.468</c:v>
                </c:pt>
                <c:pt idx="329">
                  <c:v>20.05</c:v>
                </c:pt>
                <c:pt idx="330">
                  <c:v>20.494</c:v>
                </c:pt>
                <c:pt idx="331">
                  <c:v>20.456</c:v>
                </c:pt>
                <c:pt idx="332">
                  <c:v>20.634</c:v>
                </c:pt>
                <c:pt idx="333">
                  <c:v>20.975999999999999</c:v>
                </c:pt>
                <c:pt idx="334">
                  <c:v>21.248000000000001</c:v>
                </c:pt>
                <c:pt idx="335">
                  <c:v>21.154</c:v>
                </c:pt>
                <c:pt idx="336">
                  <c:v>21.187999999999999</c:v>
                </c:pt>
                <c:pt idx="337">
                  <c:v>21.161999999999999</c:v>
                </c:pt>
                <c:pt idx="338">
                  <c:v>21.2</c:v>
                </c:pt>
                <c:pt idx="339">
                  <c:v>21.265999999999998</c:v>
                </c:pt>
                <c:pt idx="340">
                  <c:v>20.962</c:v>
                </c:pt>
                <c:pt idx="341">
                  <c:v>20.472000000000001</c:v>
                </c:pt>
                <c:pt idx="342">
                  <c:v>20.832000000000001</c:v>
                </c:pt>
                <c:pt idx="343">
                  <c:v>21.18</c:v>
                </c:pt>
                <c:pt idx="344">
                  <c:v>20.866</c:v>
                </c:pt>
                <c:pt idx="345">
                  <c:v>21.111999999999998</c:v>
                </c:pt>
                <c:pt idx="346">
                  <c:v>21.312000000000001</c:v>
                </c:pt>
                <c:pt idx="347">
                  <c:v>22.16</c:v>
                </c:pt>
                <c:pt idx="348">
                  <c:v>22.024000000000001</c:v>
                </c:pt>
                <c:pt idx="349">
                  <c:v>22.11</c:v>
                </c:pt>
                <c:pt idx="350">
                  <c:v>21.86</c:v>
                </c:pt>
                <c:pt idx="351">
                  <c:v>22.302</c:v>
                </c:pt>
                <c:pt idx="352">
                  <c:v>22.297999999999998</c:v>
                </c:pt>
                <c:pt idx="353">
                  <c:v>22.396000000000001</c:v>
                </c:pt>
                <c:pt idx="354">
                  <c:v>22.498000000000001</c:v>
                </c:pt>
                <c:pt idx="355">
                  <c:v>22.55</c:v>
                </c:pt>
                <c:pt idx="356">
                  <c:v>22.33</c:v>
                </c:pt>
                <c:pt idx="357">
                  <c:v>22.21</c:v>
                </c:pt>
                <c:pt idx="358">
                  <c:v>21.93</c:v>
                </c:pt>
                <c:pt idx="359">
                  <c:v>21.446000000000002</c:v>
                </c:pt>
                <c:pt idx="360">
                  <c:v>21.806000000000001</c:v>
                </c:pt>
                <c:pt idx="361">
                  <c:v>21.957999999999998</c:v>
                </c:pt>
                <c:pt idx="362">
                  <c:v>21.8</c:v>
                </c:pt>
                <c:pt idx="363">
                  <c:v>21.3</c:v>
                </c:pt>
                <c:pt idx="364">
                  <c:v>21.28</c:v>
                </c:pt>
                <c:pt idx="365">
                  <c:v>21.084</c:v>
                </c:pt>
                <c:pt idx="366">
                  <c:v>20.265999999999998</c:v>
                </c:pt>
                <c:pt idx="367">
                  <c:v>20.193999999999999</c:v>
                </c:pt>
                <c:pt idx="368">
                  <c:v>19.783999999999999</c:v>
                </c:pt>
                <c:pt idx="369">
                  <c:v>19.538</c:v>
                </c:pt>
                <c:pt idx="370">
                  <c:v>19.635999999999999</c:v>
                </c:pt>
                <c:pt idx="371">
                  <c:v>19.399999999999999</c:v>
                </c:pt>
                <c:pt idx="372">
                  <c:v>19.850000000000001</c:v>
                </c:pt>
                <c:pt idx="373">
                  <c:v>19.11</c:v>
                </c:pt>
                <c:pt idx="374">
                  <c:v>19.027999999999999</c:v>
                </c:pt>
                <c:pt idx="375">
                  <c:v>18.436</c:v>
                </c:pt>
                <c:pt idx="376">
                  <c:v>18.734000000000002</c:v>
                </c:pt>
                <c:pt idx="377">
                  <c:v>18.853999999999999</c:v>
                </c:pt>
                <c:pt idx="378">
                  <c:v>18.832000000000001</c:v>
                </c:pt>
                <c:pt idx="379">
                  <c:v>18.905999999999999</c:v>
                </c:pt>
                <c:pt idx="380">
                  <c:v>19.198</c:v>
                </c:pt>
                <c:pt idx="381">
                  <c:v>19.463999999999999</c:v>
                </c:pt>
                <c:pt idx="382">
                  <c:v>19.367999999999999</c:v>
                </c:pt>
                <c:pt idx="383">
                  <c:v>19.702000000000002</c:v>
                </c:pt>
                <c:pt idx="384">
                  <c:v>19.693999999999999</c:v>
                </c:pt>
                <c:pt idx="385">
                  <c:v>19.84</c:v>
                </c:pt>
                <c:pt idx="386">
                  <c:v>20.018000000000001</c:v>
                </c:pt>
                <c:pt idx="387">
                  <c:v>19.972000000000001</c:v>
                </c:pt>
                <c:pt idx="388">
                  <c:v>19.745999999999999</c:v>
                </c:pt>
                <c:pt idx="389">
                  <c:v>19.553999999999998</c:v>
                </c:pt>
                <c:pt idx="390">
                  <c:v>19.942</c:v>
                </c:pt>
                <c:pt idx="391">
                  <c:v>19.940000000000001</c:v>
                </c:pt>
                <c:pt idx="392">
                  <c:v>20.056000000000001</c:v>
                </c:pt>
                <c:pt idx="393">
                  <c:v>19.724</c:v>
                </c:pt>
                <c:pt idx="394">
                  <c:v>19.614000000000001</c:v>
                </c:pt>
                <c:pt idx="395">
                  <c:v>19.795999999999999</c:v>
                </c:pt>
                <c:pt idx="396">
                  <c:v>19.776</c:v>
                </c:pt>
                <c:pt idx="397">
                  <c:v>19.998000000000001</c:v>
                </c:pt>
                <c:pt idx="398">
                  <c:v>19.564</c:v>
                </c:pt>
                <c:pt idx="399">
                  <c:v>18.952000000000002</c:v>
                </c:pt>
                <c:pt idx="400">
                  <c:v>19</c:v>
                </c:pt>
                <c:pt idx="401">
                  <c:v>19.204000000000001</c:v>
                </c:pt>
                <c:pt idx="402">
                  <c:v>19.53</c:v>
                </c:pt>
                <c:pt idx="403">
                  <c:v>19.3</c:v>
                </c:pt>
                <c:pt idx="404">
                  <c:v>19.335999999999999</c:v>
                </c:pt>
                <c:pt idx="405">
                  <c:v>19.55</c:v>
                </c:pt>
                <c:pt idx="406">
                  <c:v>19.687999999999999</c:v>
                </c:pt>
                <c:pt idx="407">
                  <c:v>19.899999999999999</c:v>
                </c:pt>
                <c:pt idx="408">
                  <c:v>19.584</c:v>
                </c:pt>
                <c:pt idx="409">
                  <c:v>19.582000000000001</c:v>
                </c:pt>
                <c:pt idx="410">
                  <c:v>20.244</c:v>
                </c:pt>
                <c:pt idx="411">
                  <c:v>20.352</c:v>
                </c:pt>
                <c:pt idx="412">
                  <c:v>20.173999999999999</c:v>
                </c:pt>
                <c:pt idx="413">
                  <c:v>19.768000000000001</c:v>
                </c:pt>
                <c:pt idx="414">
                  <c:v>20.11</c:v>
                </c:pt>
                <c:pt idx="415">
                  <c:v>20.818000000000001</c:v>
                </c:pt>
                <c:pt idx="416">
                  <c:v>20.84</c:v>
                </c:pt>
                <c:pt idx="417">
                  <c:v>20.995999999999999</c:v>
                </c:pt>
                <c:pt idx="418">
                  <c:v>20.782</c:v>
                </c:pt>
                <c:pt idx="419">
                  <c:v>20.443999999999999</c:v>
                </c:pt>
                <c:pt idx="420">
                  <c:v>19.745999999999999</c:v>
                </c:pt>
                <c:pt idx="421">
                  <c:v>19.664000000000001</c:v>
                </c:pt>
                <c:pt idx="422">
                  <c:v>19.942</c:v>
                </c:pt>
                <c:pt idx="423">
                  <c:v>20.12</c:v>
                </c:pt>
                <c:pt idx="424">
                  <c:v>20.015999999999998</c:v>
                </c:pt>
                <c:pt idx="425">
                  <c:v>20.05</c:v>
                </c:pt>
                <c:pt idx="426">
                  <c:v>19.986000000000001</c:v>
                </c:pt>
                <c:pt idx="427">
                  <c:v>20.28</c:v>
                </c:pt>
                <c:pt idx="428">
                  <c:v>20.9</c:v>
                </c:pt>
                <c:pt idx="429">
                  <c:v>20.8</c:v>
                </c:pt>
                <c:pt idx="430">
                  <c:v>20.956</c:v>
                </c:pt>
                <c:pt idx="431">
                  <c:v>20.917999999999999</c:v>
                </c:pt>
                <c:pt idx="432">
                  <c:v>20.507999999999999</c:v>
                </c:pt>
                <c:pt idx="433">
                  <c:v>20.794</c:v>
                </c:pt>
                <c:pt idx="434">
                  <c:v>20.696000000000002</c:v>
                </c:pt>
                <c:pt idx="435">
                  <c:v>20.527999999999999</c:v>
                </c:pt>
                <c:pt idx="436">
                  <c:v>20.239999999999998</c:v>
                </c:pt>
                <c:pt idx="437">
                  <c:v>20.218</c:v>
                </c:pt>
                <c:pt idx="438">
                  <c:v>20.04</c:v>
                </c:pt>
                <c:pt idx="439">
                  <c:v>20.213999999999999</c:v>
                </c:pt>
                <c:pt idx="440">
                  <c:v>19.995999999999999</c:v>
                </c:pt>
                <c:pt idx="441">
                  <c:v>19.738</c:v>
                </c:pt>
                <c:pt idx="442">
                  <c:v>19.834</c:v>
                </c:pt>
                <c:pt idx="443">
                  <c:v>19.295999999999999</c:v>
                </c:pt>
                <c:pt idx="444">
                  <c:v>19.36</c:v>
                </c:pt>
                <c:pt idx="445">
                  <c:v>19.98</c:v>
                </c:pt>
                <c:pt idx="446">
                  <c:v>20.6</c:v>
                </c:pt>
                <c:pt idx="447">
                  <c:v>20.84</c:v>
                </c:pt>
                <c:pt idx="448">
                  <c:v>20.623999999999999</c:v>
                </c:pt>
                <c:pt idx="449">
                  <c:v>20.521999999999998</c:v>
                </c:pt>
                <c:pt idx="450">
                  <c:v>20.55</c:v>
                </c:pt>
                <c:pt idx="451">
                  <c:v>20.591999999999999</c:v>
                </c:pt>
                <c:pt idx="452">
                  <c:v>20.8</c:v>
                </c:pt>
                <c:pt idx="453">
                  <c:v>21.013999999999999</c:v>
                </c:pt>
                <c:pt idx="454">
                  <c:v>21.494</c:v>
                </c:pt>
                <c:pt idx="455">
                  <c:v>21.65</c:v>
                </c:pt>
                <c:pt idx="456">
                  <c:v>21.655999999999999</c:v>
                </c:pt>
                <c:pt idx="457">
                  <c:v>21.884</c:v>
                </c:pt>
                <c:pt idx="458">
                  <c:v>22.164000000000001</c:v>
                </c:pt>
                <c:pt idx="459">
                  <c:v>22.346</c:v>
                </c:pt>
                <c:pt idx="460">
                  <c:v>22.326000000000001</c:v>
                </c:pt>
                <c:pt idx="461">
                  <c:v>22.187999999999999</c:v>
                </c:pt>
                <c:pt idx="462">
                  <c:v>22.338000000000001</c:v>
                </c:pt>
                <c:pt idx="463">
                  <c:v>22.26</c:v>
                </c:pt>
                <c:pt idx="464">
                  <c:v>21.78</c:v>
                </c:pt>
                <c:pt idx="465">
                  <c:v>22.5</c:v>
                </c:pt>
                <c:pt idx="466">
                  <c:v>22.664000000000001</c:v>
                </c:pt>
                <c:pt idx="467">
                  <c:v>23.018000000000001</c:v>
                </c:pt>
                <c:pt idx="468">
                  <c:v>23.373999999999999</c:v>
                </c:pt>
                <c:pt idx="469">
                  <c:v>23.416</c:v>
                </c:pt>
                <c:pt idx="470">
                  <c:v>23.001999999999999</c:v>
                </c:pt>
                <c:pt idx="471">
                  <c:v>22.558</c:v>
                </c:pt>
                <c:pt idx="472">
                  <c:v>22.3</c:v>
                </c:pt>
                <c:pt idx="473">
                  <c:v>21.994</c:v>
                </c:pt>
                <c:pt idx="474">
                  <c:v>21.622</c:v>
                </c:pt>
                <c:pt idx="475">
                  <c:v>21.373999999999999</c:v>
                </c:pt>
                <c:pt idx="476">
                  <c:v>21</c:v>
                </c:pt>
                <c:pt idx="477">
                  <c:v>21.222000000000001</c:v>
                </c:pt>
                <c:pt idx="478">
                  <c:v>21.5</c:v>
                </c:pt>
                <c:pt idx="479">
                  <c:v>21.78</c:v>
                </c:pt>
                <c:pt idx="480">
                  <c:v>21.8</c:v>
                </c:pt>
                <c:pt idx="481">
                  <c:v>21.89</c:v>
                </c:pt>
                <c:pt idx="482">
                  <c:v>22.128</c:v>
                </c:pt>
                <c:pt idx="483">
                  <c:v>22.5</c:v>
                </c:pt>
                <c:pt idx="484">
                  <c:v>22.146000000000001</c:v>
                </c:pt>
                <c:pt idx="485">
                  <c:v>22.437999999999999</c:v>
                </c:pt>
                <c:pt idx="486">
                  <c:v>22.538</c:v>
                </c:pt>
                <c:pt idx="487">
                  <c:v>22.238</c:v>
                </c:pt>
                <c:pt idx="488">
                  <c:v>22.462</c:v>
                </c:pt>
                <c:pt idx="489">
                  <c:v>22.905999999999999</c:v>
                </c:pt>
                <c:pt idx="490">
                  <c:v>23.4</c:v>
                </c:pt>
                <c:pt idx="491">
                  <c:v>22.975999999999999</c:v>
                </c:pt>
                <c:pt idx="492">
                  <c:v>23.114000000000001</c:v>
                </c:pt>
                <c:pt idx="493">
                  <c:v>23.175999999999998</c:v>
                </c:pt>
                <c:pt idx="494">
                  <c:v>24</c:v>
                </c:pt>
                <c:pt idx="495">
                  <c:v>24.4</c:v>
                </c:pt>
                <c:pt idx="496">
                  <c:v>24.6</c:v>
                </c:pt>
                <c:pt idx="497">
                  <c:v>24.582000000000001</c:v>
                </c:pt>
                <c:pt idx="498">
                  <c:v>24.797999999999998</c:v>
                </c:pt>
                <c:pt idx="499">
                  <c:v>24.925999999999998</c:v>
                </c:pt>
                <c:pt idx="500">
                  <c:v>24.754000000000001</c:v>
                </c:pt>
                <c:pt idx="501">
                  <c:v>24.367999999999999</c:v>
                </c:pt>
                <c:pt idx="502">
                  <c:v>24.416</c:v>
                </c:pt>
                <c:pt idx="503">
                  <c:v>24.454000000000001</c:v>
                </c:pt>
                <c:pt idx="504">
                  <c:v>24.7</c:v>
                </c:pt>
                <c:pt idx="505">
                  <c:v>24.88</c:v>
                </c:pt>
                <c:pt idx="506">
                  <c:v>24.853999999999999</c:v>
                </c:pt>
                <c:pt idx="507">
                  <c:v>25.07</c:v>
                </c:pt>
                <c:pt idx="508">
                  <c:v>25.068000000000001</c:v>
                </c:pt>
                <c:pt idx="509">
                  <c:v>25.044</c:v>
                </c:pt>
                <c:pt idx="510">
                  <c:v>24.393999999999998</c:v>
                </c:pt>
                <c:pt idx="511">
                  <c:v>24.286000000000001</c:v>
                </c:pt>
                <c:pt idx="512">
                  <c:v>24.26</c:v>
                </c:pt>
                <c:pt idx="513">
                  <c:v>24.364000000000001</c:v>
                </c:pt>
                <c:pt idx="514">
                  <c:v>24.468</c:v>
                </c:pt>
                <c:pt idx="515">
                  <c:v>24.652000000000001</c:v>
                </c:pt>
                <c:pt idx="516">
                  <c:v>23.783999999999999</c:v>
                </c:pt>
                <c:pt idx="517">
                  <c:v>24.295999999999999</c:v>
                </c:pt>
                <c:pt idx="518">
                  <c:v>24.015999999999998</c:v>
                </c:pt>
                <c:pt idx="519">
                  <c:v>24.66</c:v>
                </c:pt>
                <c:pt idx="520">
                  <c:v>25.052</c:v>
                </c:pt>
                <c:pt idx="521">
                  <c:v>24.81</c:v>
                </c:pt>
                <c:pt idx="522">
                  <c:v>24.56</c:v>
                </c:pt>
                <c:pt idx="523">
                  <c:v>24.504000000000001</c:v>
                </c:pt>
                <c:pt idx="524">
                  <c:v>24.12</c:v>
                </c:pt>
                <c:pt idx="525">
                  <c:v>24.478000000000002</c:v>
                </c:pt>
                <c:pt idx="526">
                  <c:v>24.728000000000002</c:v>
                </c:pt>
                <c:pt idx="527">
                  <c:v>24.28</c:v>
                </c:pt>
                <c:pt idx="528">
                  <c:v>23.728000000000002</c:v>
                </c:pt>
                <c:pt idx="529">
                  <c:v>23.96</c:v>
                </c:pt>
                <c:pt idx="530">
                  <c:v>24.302</c:v>
                </c:pt>
                <c:pt idx="531">
                  <c:v>24.75</c:v>
                </c:pt>
                <c:pt idx="532">
                  <c:v>25.015999999999998</c:v>
                </c:pt>
                <c:pt idx="533">
                  <c:v>25.6</c:v>
                </c:pt>
                <c:pt idx="534">
                  <c:v>25.4</c:v>
                </c:pt>
                <c:pt idx="535">
                  <c:v>25.25</c:v>
                </c:pt>
                <c:pt idx="536">
                  <c:v>25.16</c:v>
                </c:pt>
                <c:pt idx="537">
                  <c:v>25.28</c:v>
                </c:pt>
                <c:pt idx="538">
                  <c:v>25.706</c:v>
                </c:pt>
                <c:pt idx="539">
                  <c:v>26.712</c:v>
                </c:pt>
                <c:pt idx="540">
                  <c:v>25.08</c:v>
                </c:pt>
                <c:pt idx="541">
                  <c:v>25.1</c:v>
                </c:pt>
                <c:pt idx="542">
                  <c:v>24.7</c:v>
                </c:pt>
                <c:pt idx="543">
                  <c:v>24.852</c:v>
                </c:pt>
                <c:pt idx="544">
                  <c:v>25.265999999999998</c:v>
                </c:pt>
                <c:pt idx="545">
                  <c:v>25.364000000000001</c:v>
                </c:pt>
                <c:pt idx="546">
                  <c:v>24.821999999999999</c:v>
                </c:pt>
                <c:pt idx="547">
                  <c:v>24.184000000000001</c:v>
                </c:pt>
                <c:pt idx="548">
                  <c:v>22.5</c:v>
                </c:pt>
                <c:pt idx="549">
                  <c:v>22.936</c:v>
                </c:pt>
                <c:pt idx="550">
                  <c:v>22.382000000000001</c:v>
                </c:pt>
                <c:pt idx="551">
                  <c:v>22.021999999999998</c:v>
                </c:pt>
                <c:pt idx="552">
                  <c:v>21.702000000000002</c:v>
                </c:pt>
                <c:pt idx="553">
                  <c:v>22.431999999999999</c:v>
                </c:pt>
                <c:pt idx="554">
                  <c:v>21.024000000000001</c:v>
                </c:pt>
                <c:pt idx="555">
                  <c:v>20.92</c:v>
                </c:pt>
                <c:pt idx="556">
                  <c:v>21.844000000000001</c:v>
                </c:pt>
                <c:pt idx="557">
                  <c:v>22.361999999999998</c:v>
                </c:pt>
                <c:pt idx="558">
                  <c:v>23.56</c:v>
                </c:pt>
                <c:pt idx="559">
                  <c:v>21.911999999999999</c:v>
                </c:pt>
                <c:pt idx="560">
                  <c:v>21.75</c:v>
                </c:pt>
                <c:pt idx="561">
                  <c:v>21.88</c:v>
                </c:pt>
                <c:pt idx="562">
                  <c:v>21.803999999999998</c:v>
                </c:pt>
                <c:pt idx="563">
                  <c:v>21.873999999999999</c:v>
                </c:pt>
                <c:pt idx="564">
                  <c:v>21.917999999999999</c:v>
                </c:pt>
                <c:pt idx="565">
                  <c:v>21.98</c:v>
                </c:pt>
                <c:pt idx="566">
                  <c:v>21.405999999999999</c:v>
                </c:pt>
                <c:pt idx="567">
                  <c:v>21.423999999999999</c:v>
                </c:pt>
                <c:pt idx="568">
                  <c:v>21.202000000000002</c:v>
                </c:pt>
                <c:pt idx="569">
                  <c:v>21.128</c:v>
                </c:pt>
                <c:pt idx="570">
                  <c:v>20.917999999999999</c:v>
                </c:pt>
                <c:pt idx="571">
                  <c:v>20.420000000000002</c:v>
                </c:pt>
                <c:pt idx="572">
                  <c:v>20.693999999999999</c:v>
                </c:pt>
                <c:pt idx="573">
                  <c:v>19.456</c:v>
                </c:pt>
                <c:pt idx="574">
                  <c:v>20.576000000000001</c:v>
                </c:pt>
                <c:pt idx="575">
                  <c:v>20.504000000000001</c:v>
                </c:pt>
                <c:pt idx="576">
                  <c:v>20.440000000000001</c:v>
                </c:pt>
                <c:pt idx="577">
                  <c:v>20.116</c:v>
                </c:pt>
                <c:pt idx="578">
                  <c:v>20.402000000000001</c:v>
                </c:pt>
                <c:pt idx="579">
                  <c:v>19.748000000000001</c:v>
                </c:pt>
                <c:pt idx="580">
                  <c:v>19.489999999999998</c:v>
                </c:pt>
                <c:pt idx="581">
                  <c:v>19.186</c:v>
                </c:pt>
                <c:pt idx="582">
                  <c:v>19.364000000000001</c:v>
                </c:pt>
                <c:pt idx="583">
                  <c:v>20.013999999999999</c:v>
                </c:pt>
                <c:pt idx="584">
                  <c:v>20.068000000000001</c:v>
                </c:pt>
                <c:pt idx="585">
                  <c:v>19.399999999999999</c:v>
                </c:pt>
                <c:pt idx="586">
                  <c:v>19.399999999999999</c:v>
                </c:pt>
                <c:pt idx="587">
                  <c:v>20.173999999999999</c:v>
                </c:pt>
                <c:pt idx="588">
                  <c:v>20.518000000000001</c:v>
                </c:pt>
                <c:pt idx="589">
                  <c:v>20.885999999999999</c:v>
                </c:pt>
                <c:pt idx="590">
                  <c:v>21.15</c:v>
                </c:pt>
                <c:pt idx="591">
                  <c:v>21.024000000000001</c:v>
                </c:pt>
                <c:pt idx="592">
                  <c:v>21.015999999999998</c:v>
                </c:pt>
                <c:pt idx="593">
                  <c:v>21.2</c:v>
                </c:pt>
                <c:pt idx="594">
                  <c:v>21.216000000000001</c:v>
                </c:pt>
                <c:pt idx="595">
                  <c:v>20.866</c:v>
                </c:pt>
                <c:pt idx="596">
                  <c:v>21.295999999999999</c:v>
                </c:pt>
                <c:pt idx="597">
                  <c:v>21.106000000000002</c:v>
                </c:pt>
                <c:pt idx="598">
                  <c:v>20.92</c:v>
                </c:pt>
                <c:pt idx="599">
                  <c:v>20.606000000000002</c:v>
                </c:pt>
                <c:pt idx="600">
                  <c:v>20.664000000000001</c:v>
                </c:pt>
                <c:pt idx="601">
                  <c:v>20.67</c:v>
                </c:pt>
                <c:pt idx="602">
                  <c:v>19.882000000000001</c:v>
                </c:pt>
                <c:pt idx="603">
                  <c:v>19.649999999999999</c:v>
                </c:pt>
                <c:pt idx="604">
                  <c:v>19.634</c:v>
                </c:pt>
                <c:pt idx="605">
                  <c:v>18.852</c:v>
                </c:pt>
                <c:pt idx="606">
                  <c:v>18.596</c:v>
                </c:pt>
                <c:pt idx="607">
                  <c:v>18.16</c:v>
                </c:pt>
                <c:pt idx="608">
                  <c:v>18.384</c:v>
                </c:pt>
                <c:pt idx="609">
                  <c:v>17.675999999999998</c:v>
                </c:pt>
                <c:pt idx="610">
                  <c:v>17.596</c:v>
                </c:pt>
                <c:pt idx="611">
                  <c:v>18.012</c:v>
                </c:pt>
                <c:pt idx="612">
                  <c:v>18.155999999999999</c:v>
                </c:pt>
                <c:pt idx="613">
                  <c:v>17.504000000000001</c:v>
                </c:pt>
                <c:pt idx="614">
                  <c:v>17.283999999999999</c:v>
                </c:pt>
                <c:pt idx="615">
                  <c:v>17.257999999999999</c:v>
                </c:pt>
                <c:pt idx="616">
                  <c:v>16.850000000000001</c:v>
                </c:pt>
                <c:pt idx="617">
                  <c:v>17.282</c:v>
                </c:pt>
                <c:pt idx="618">
                  <c:v>17.416</c:v>
                </c:pt>
                <c:pt idx="619">
                  <c:v>17.143999999999998</c:v>
                </c:pt>
                <c:pt idx="620">
                  <c:v>17.206</c:v>
                </c:pt>
                <c:pt idx="621">
                  <c:v>17.251999999999999</c:v>
                </c:pt>
                <c:pt idx="622">
                  <c:v>17.411999999999999</c:v>
                </c:pt>
                <c:pt idx="623">
                  <c:v>16.885999999999999</c:v>
                </c:pt>
                <c:pt idx="624">
                  <c:v>16.494</c:v>
                </c:pt>
                <c:pt idx="625">
                  <c:v>16.594000000000001</c:v>
                </c:pt>
                <c:pt idx="626">
                  <c:v>16.341999999999999</c:v>
                </c:pt>
                <c:pt idx="627">
                  <c:v>16.672000000000001</c:v>
                </c:pt>
                <c:pt idx="628">
                  <c:v>17.091999999999999</c:v>
                </c:pt>
                <c:pt idx="629">
                  <c:v>17.257999999999999</c:v>
                </c:pt>
                <c:pt idx="630">
                  <c:v>17.494</c:v>
                </c:pt>
                <c:pt idx="631">
                  <c:v>17.760000000000002</c:v>
                </c:pt>
                <c:pt idx="632">
                  <c:v>17.62</c:v>
                </c:pt>
                <c:pt idx="633">
                  <c:v>17.988</c:v>
                </c:pt>
                <c:pt idx="634">
                  <c:v>17.898</c:v>
                </c:pt>
                <c:pt idx="635">
                  <c:v>17.788</c:v>
                </c:pt>
                <c:pt idx="636">
                  <c:v>17.585999999999999</c:v>
                </c:pt>
                <c:pt idx="637">
                  <c:v>17.786000000000001</c:v>
                </c:pt>
                <c:pt idx="638">
                  <c:v>18.152000000000001</c:v>
                </c:pt>
                <c:pt idx="639">
                  <c:v>18.7</c:v>
                </c:pt>
                <c:pt idx="640">
                  <c:v>19.047999999999998</c:v>
                </c:pt>
                <c:pt idx="641">
                  <c:v>18.507999999999999</c:v>
                </c:pt>
                <c:pt idx="642">
                  <c:v>18.623999999999999</c:v>
                </c:pt>
                <c:pt idx="643">
                  <c:v>18.571999999999999</c:v>
                </c:pt>
                <c:pt idx="644">
                  <c:v>18.260000000000002</c:v>
                </c:pt>
                <c:pt idx="645">
                  <c:v>18.431999999999999</c:v>
                </c:pt>
                <c:pt idx="646">
                  <c:v>18.314</c:v>
                </c:pt>
                <c:pt idx="647">
                  <c:v>17.751999999999999</c:v>
                </c:pt>
                <c:pt idx="648">
                  <c:v>17</c:v>
                </c:pt>
                <c:pt idx="649">
                  <c:v>16.66</c:v>
                </c:pt>
                <c:pt idx="650">
                  <c:v>16.643999999999998</c:v>
                </c:pt>
                <c:pt idx="651">
                  <c:v>16.472000000000001</c:v>
                </c:pt>
                <c:pt idx="652">
                  <c:v>16.626000000000001</c:v>
                </c:pt>
                <c:pt idx="653">
                  <c:v>17.001999999999999</c:v>
                </c:pt>
                <c:pt idx="654">
                  <c:v>16.7</c:v>
                </c:pt>
                <c:pt idx="655">
                  <c:v>16.762</c:v>
                </c:pt>
                <c:pt idx="656">
                  <c:v>16.803999999999998</c:v>
                </c:pt>
                <c:pt idx="657">
                  <c:v>17.085999999999999</c:v>
                </c:pt>
                <c:pt idx="658">
                  <c:v>17.122</c:v>
                </c:pt>
                <c:pt idx="659">
                  <c:v>16.725999999999999</c:v>
                </c:pt>
                <c:pt idx="660">
                  <c:v>16.283999999999999</c:v>
                </c:pt>
                <c:pt idx="661">
                  <c:v>16.103999999999999</c:v>
                </c:pt>
                <c:pt idx="662">
                  <c:v>15.928000000000001</c:v>
                </c:pt>
                <c:pt idx="663">
                  <c:v>16.218</c:v>
                </c:pt>
                <c:pt idx="664">
                  <c:v>16.335999999999999</c:v>
                </c:pt>
                <c:pt idx="665">
                  <c:v>16.486000000000001</c:v>
                </c:pt>
                <c:pt idx="666">
                  <c:v>16.466000000000001</c:v>
                </c:pt>
                <c:pt idx="667">
                  <c:v>16.353999999999999</c:v>
                </c:pt>
                <c:pt idx="668">
                  <c:v>16.202000000000002</c:v>
                </c:pt>
                <c:pt idx="669">
                  <c:v>16.11</c:v>
                </c:pt>
                <c:pt idx="670">
                  <c:v>16.302</c:v>
                </c:pt>
                <c:pt idx="671">
                  <c:v>16.452000000000002</c:v>
                </c:pt>
                <c:pt idx="672">
                  <c:v>16.739999999999998</c:v>
                </c:pt>
                <c:pt idx="673">
                  <c:v>17.231999999999999</c:v>
                </c:pt>
                <c:pt idx="674">
                  <c:v>17.186</c:v>
                </c:pt>
                <c:pt idx="675">
                  <c:v>17.588000000000001</c:v>
                </c:pt>
                <c:pt idx="676">
                  <c:v>17.213999999999999</c:v>
                </c:pt>
                <c:pt idx="677">
                  <c:v>17.088000000000001</c:v>
                </c:pt>
                <c:pt idx="678">
                  <c:v>17.053999999999998</c:v>
                </c:pt>
                <c:pt idx="679">
                  <c:v>17.25</c:v>
                </c:pt>
                <c:pt idx="680">
                  <c:v>16.783999999999999</c:v>
                </c:pt>
                <c:pt idx="681">
                  <c:v>17.047999999999998</c:v>
                </c:pt>
                <c:pt idx="682">
                  <c:v>17.135999999999999</c:v>
                </c:pt>
                <c:pt idx="683">
                  <c:v>17.271999999999998</c:v>
                </c:pt>
                <c:pt idx="684">
                  <c:v>17.202000000000002</c:v>
                </c:pt>
                <c:pt idx="685">
                  <c:v>17.213999999999999</c:v>
                </c:pt>
                <c:pt idx="686">
                  <c:v>17.398</c:v>
                </c:pt>
                <c:pt idx="687">
                  <c:v>16.827999999999999</c:v>
                </c:pt>
                <c:pt idx="688">
                  <c:v>16.902000000000001</c:v>
                </c:pt>
                <c:pt idx="689">
                  <c:v>17.198</c:v>
                </c:pt>
                <c:pt idx="690">
                  <c:v>17.234000000000002</c:v>
                </c:pt>
                <c:pt idx="691">
                  <c:v>17.353999999999999</c:v>
                </c:pt>
                <c:pt idx="692">
                  <c:v>17.225999999999999</c:v>
                </c:pt>
                <c:pt idx="693">
                  <c:v>17.43</c:v>
                </c:pt>
                <c:pt idx="694">
                  <c:v>17.308</c:v>
                </c:pt>
                <c:pt idx="695">
                  <c:v>17.43</c:v>
                </c:pt>
                <c:pt idx="696">
                  <c:v>17.244</c:v>
                </c:pt>
                <c:pt idx="697">
                  <c:v>16.844000000000001</c:v>
                </c:pt>
                <c:pt idx="698">
                  <c:v>16.7</c:v>
                </c:pt>
                <c:pt idx="699">
                  <c:v>16.768000000000001</c:v>
                </c:pt>
                <c:pt idx="700">
                  <c:v>16.968</c:v>
                </c:pt>
                <c:pt idx="701">
                  <c:v>16.207999999999998</c:v>
                </c:pt>
                <c:pt idx="702">
                  <c:v>16.420000000000002</c:v>
                </c:pt>
                <c:pt idx="703">
                  <c:v>16.155999999999999</c:v>
                </c:pt>
                <c:pt idx="704">
                  <c:v>15.81</c:v>
                </c:pt>
                <c:pt idx="705">
                  <c:v>15.662000000000001</c:v>
                </c:pt>
                <c:pt idx="706">
                  <c:v>15.244</c:v>
                </c:pt>
                <c:pt idx="707">
                  <c:v>14.69</c:v>
                </c:pt>
                <c:pt idx="708">
                  <c:v>14.914</c:v>
                </c:pt>
                <c:pt idx="709">
                  <c:v>15.023999999999999</c:v>
                </c:pt>
                <c:pt idx="710">
                  <c:v>15.074</c:v>
                </c:pt>
                <c:pt idx="711">
                  <c:v>14.805999999999999</c:v>
                </c:pt>
                <c:pt idx="712">
                  <c:v>14.426</c:v>
                </c:pt>
                <c:pt idx="713">
                  <c:v>14.452</c:v>
                </c:pt>
                <c:pt idx="714">
                  <c:v>14.36</c:v>
                </c:pt>
                <c:pt idx="715">
                  <c:v>14.263999999999999</c:v>
                </c:pt>
                <c:pt idx="716">
                  <c:v>14.266</c:v>
                </c:pt>
                <c:pt idx="717">
                  <c:v>14.176</c:v>
                </c:pt>
                <c:pt idx="718">
                  <c:v>14.05</c:v>
                </c:pt>
                <c:pt idx="719">
                  <c:v>13.704000000000001</c:v>
                </c:pt>
                <c:pt idx="720">
                  <c:v>13.478</c:v>
                </c:pt>
                <c:pt idx="721">
                  <c:v>13.318</c:v>
                </c:pt>
                <c:pt idx="722">
                  <c:v>13.116</c:v>
                </c:pt>
                <c:pt idx="723">
                  <c:v>13.19</c:v>
                </c:pt>
                <c:pt idx="724">
                  <c:v>12.868</c:v>
                </c:pt>
                <c:pt idx="725">
                  <c:v>13.092000000000001</c:v>
                </c:pt>
                <c:pt idx="726">
                  <c:v>13.548</c:v>
                </c:pt>
                <c:pt idx="727">
                  <c:v>13.444000000000001</c:v>
                </c:pt>
                <c:pt idx="728">
                  <c:v>13.587999999999999</c:v>
                </c:pt>
                <c:pt idx="729">
                  <c:v>13.496</c:v>
                </c:pt>
                <c:pt idx="730">
                  <c:v>13.262</c:v>
                </c:pt>
                <c:pt idx="731">
                  <c:v>12.994</c:v>
                </c:pt>
                <c:pt idx="732">
                  <c:v>12.698</c:v>
                </c:pt>
                <c:pt idx="733">
                  <c:v>12.358000000000001</c:v>
                </c:pt>
                <c:pt idx="734">
                  <c:v>13.178000000000001</c:v>
                </c:pt>
                <c:pt idx="735">
                  <c:v>13.013999999999999</c:v>
                </c:pt>
                <c:pt idx="736">
                  <c:v>13.164</c:v>
                </c:pt>
                <c:pt idx="737">
                  <c:v>12.972</c:v>
                </c:pt>
                <c:pt idx="738">
                  <c:v>12.942</c:v>
                </c:pt>
                <c:pt idx="739">
                  <c:v>12.788</c:v>
                </c:pt>
                <c:pt idx="740">
                  <c:v>12.981999999999999</c:v>
                </c:pt>
                <c:pt idx="741">
                  <c:v>13.218</c:v>
                </c:pt>
                <c:pt idx="742">
                  <c:v>13.37</c:v>
                </c:pt>
                <c:pt idx="743">
                  <c:v>13.448</c:v>
                </c:pt>
                <c:pt idx="744">
                  <c:v>13.364000000000001</c:v>
                </c:pt>
                <c:pt idx="745">
                  <c:v>13.436</c:v>
                </c:pt>
                <c:pt idx="746">
                  <c:v>14.12</c:v>
                </c:pt>
                <c:pt idx="747">
                  <c:v>14.576000000000001</c:v>
                </c:pt>
                <c:pt idx="748">
                  <c:v>14.202</c:v>
                </c:pt>
                <c:pt idx="749">
                  <c:v>14.71</c:v>
                </c:pt>
                <c:pt idx="750">
                  <c:v>14.92</c:v>
                </c:pt>
                <c:pt idx="751">
                  <c:v>15.34</c:v>
                </c:pt>
                <c:pt idx="752">
                  <c:v>15.25</c:v>
                </c:pt>
                <c:pt idx="753">
                  <c:v>15.666</c:v>
                </c:pt>
                <c:pt idx="754">
                  <c:v>16.48</c:v>
                </c:pt>
                <c:pt idx="755">
                  <c:v>16.559999999999999</c:v>
                </c:pt>
                <c:pt idx="756">
                  <c:v>16.77</c:v>
                </c:pt>
                <c:pt idx="757">
                  <c:v>16.329999999999998</c:v>
                </c:pt>
                <c:pt idx="758">
                  <c:v>15.891999999999999</c:v>
                </c:pt>
                <c:pt idx="759">
                  <c:v>16.184000000000001</c:v>
                </c:pt>
                <c:pt idx="760">
                  <c:v>15.826000000000001</c:v>
                </c:pt>
                <c:pt idx="761">
                  <c:v>16.167999999999999</c:v>
                </c:pt>
                <c:pt idx="762">
                  <c:v>16.302</c:v>
                </c:pt>
                <c:pt idx="763">
                  <c:v>16.556000000000001</c:v>
                </c:pt>
                <c:pt idx="764">
                  <c:v>16.666</c:v>
                </c:pt>
                <c:pt idx="765">
                  <c:v>16.364000000000001</c:v>
                </c:pt>
                <c:pt idx="766">
                  <c:v>16.22</c:v>
                </c:pt>
                <c:pt idx="767">
                  <c:v>16.579999999999998</c:v>
                </c:pt>
                <c:pt idx="768">
                  <c:v>16.552</c:v>
                </c:pt>
                <c:pt idx="769">
                  <c:v>16.364000000000001</c:v>
                </c:pt>
                <c:pt idx="770">
                  <c:v>16.178000000000001</c:v>
                </c:pt>
                <c:pt idx="771">
                  <c:v>15.827999999999999</c:v>
                </c:pt>
                <c:pt idx="772">
                  <c:v>15.686</c:v>
                </c:pt>
                <c:pt idx="773">
                  <c:v>15.896000000000001</c:v>
                </c:pt>
                <c:pt idx="774">
                  <c:v>16.010000000000002</c:v>
                </c:pt>
                <c:pt idx="775">
                  <c:v>16.46</c:v>
                </c:pt>
                <c:pt idx="776">
                  <c:v>16.446000000000002</c:v>
                </c:pt>
                <c:pt idx="777">
                  <c:v>16.076000000000001</c:v>
                </c:pt>
                <c:pt idx="778">
                  <c:v>15.6</c:v>
                </c:pt>
                <c:pt idx="779">
                  <c:v>15.662000000000001</c:v>
                </c:pt>
                <c:pt idx="780">
                  <c:v>15.494</c:v>
                </c:pt>
                <c:pt idx="781">
                  <c:v>15.5</c:v>
                </c:pt>
                <c:pt idx="782">
                  <c:v>15.41</c:v>
                </c:pt>
                <c:pt idx="783">
                  <c:v>15.385999999999999</c:v>
                </c:pt>
                <c:pt idx="784">
                  <c:v>15.242000000000001</c:v>
                </c:pt>
                <c:pt idx="785">
                  <c:v>15.202</c:v>
                </c:pt>
                <c:pt idx="786">
                  <c:v>15.146000000000001</c:v>
                </c:pt>
                <c:pt idx="787">
                  <c:v>15.114000000000001</c:v>
                </c:pt>
                <c:pt idx="788">
                  <c:v>15.43</c:v>
                </c:pt>
                <c:pt idx="789">
                  <c:v>15.598000000000001</c:v>
                </c:pt>
                <c:pt idx="790">
                  <c:v>15.555999999999999</c:v>
                </c:pt>
                <c:pt idx="791">
                  <c:v>15.846</c:v>
                </c:pt>
                <c:pt idx="792">
                  <c:v>16.335999999999999</c:v>
                </c:pt>
                <c:pt idx="793">
                  <c:v>16.288</c:v>
                </c:pt>
                <c:pt idx="794">
                  <c:v>16.786000000000001</c:v>
                </c:pt>
                <c:pt idx="795">
                  <c:v>16.93</c:v>
                </c:pt>
                <c:pt idx="796">
                  <c:v>16.838000000000001</c:v>
                </c:pt>
                <c:pt idx="797">
                  <c:v>17.256</c:v>
                </c:pt>
                <c:pt idx="798">
                  <c:v>17.600000000000001</c:v>
                </c:pt>
                <c:pt idx="799">
                  <c:v>17.655999999999999</c:v>
                </c:pt>
                <c:pt idx="800">
                  <c:v>17.68</c:v>
                </c:pt>
                <c:pt idx="801">
                  <c:v>17.626000000000001</c:v>
                </c:pt>
                <c:pt idx="802">
                  <c:v>17.802</c:v>
                </c:pt>
                <c:pt idx="803">
                  <c:v>17.792000000000002</c:v>
                </c:pt>
                <c:pt idx="804">
                  <c:v>17.78</c:v>
                </c:pt>
                <c:pt idx="805">
                  <c:v>17.896000000000001</c:v>
                </c:pt>
                <c:pt idx="806">
                  <c:v>17.858000000000001</c:v>
                </c:pt>
                <c:pt idx="807">
                  <c:v>17.78</c:v>
                </c:pt>
                <c:pt idx="808">
                  <c:v>17.777999999999999</c:v>
                </c:pt>
                <c:pt idx="809">
                  <c:v>18.399999999999999</c:v>
                </c:pt>
                <c:pt idx="810">
                  <c:v>18.713999999999999</c:v>
                </c:pt>
                <c:pt idx="811">
                  <c:v>18.172000000000001</c:v>
                </c:pt>
                <c:pt idx="812">
                  <c:v>18.097999999999999</c:v>
                </c:pt>
                <c:pt idx="813">
                  <c:v>18.152000000000001</c:v>
                </c:pt>
                <c:pt idx="814">
                  <c:v>18.32</c:v>
                </c:pt>
                <c:pt idx="815">
                  <c:v>17.96</c:v>
                </c:pt>
                <c:pt idx="816">
                  <c:v>17.748000000000001</c:v>
                </c:pt>
                <c:pt idx="817">
                  <c:v>17.815999999999999</c:v>
                </c:pt>
                <c:pt idx="818">
                  <c:v>17.54</c:v>
                </c:pt>
                <c:pt idx="819">
                  <c:v>17.484000000000002</c:v>
                </c:pt>
                <c:pt idx="820">
                  <c:v>17.122</c:v>
                </c:pt>
                <c:pt idx="821">
                  <c:v>16.760000000000002</c:v>
                </c:pt>
                <c:pt idx="822">
                  <c:v>16.556000000000001</c:v>
                </c:pt>
                <c:pt idx="823">
                  <c:v>16.628</c:v>
                </c:pt>
                <c:pt idx="824">
                  <c:v>16.542000000000002</c:v>
                </c:pt>
                <c:pt idx="825">
                  <c:v>16.78</c:v>
                </c:pt>
                <c:pt idx="826">
                  <c:v>16.736000000000001</c:v>
                </c:pt>
                <c:pt idx="827">
                  <c:v>16.78</c:v>
                </c:pt>
                <c:pt idx="828">
                  <c:v>16.606000000000002</c:v>
                </c:pt>
                <c:pt idx="829">
                  <c:v>16.853999999999999</c:v>
                </c:pt>
                <c:pt idx="830">
                  <c:v>17.361999999999998</c:v>
                </c:pt>
                <c:pt idx="831">
                  <c:v>17.655999999999999</c:v>
                </c:pt>
                <c:pt idx="832">
                  <c:v>17.574000000000002</c:v>
                </c:pt>
                <c:pt idx="833">
                  <c:v>17.565999999999999</c:v>
                </c:pt>
                <c:pt idx="834">
                  <c:v>17.238</c:v>
                </c:pt>
                <c:pt idx="835">
                  <c:v>17.004000000000001</c:v>
                </c:pt>
                <c:pt idx="836">
                  <c:v>16.972000000000001</c:v>
                </c:pt>
                <c:pt idx="837">
                  <c:v>16.68</c:v>
                </c:pt>
                <c:pt idx="838">
                  <c:v>16.902000000000001</c:v>
                </c:pt>
                <c:pt idx="839">
                  <c:v>17.45</c:v>
                </c:pt>
                <c:pt idx="840">
                  <c:v>17.504000000000001</c:v>
                </c:pt>
                <c:pt idx="841">
                  <c:v>17.815999999999999</c:v>
                </c:pt>
                <c:pt idx="842">
                  <c:v>17.782</c:v>
                </c:pt>
                <c:pt idx="843">
                  <c:v>17.664000000000001</c:v>
                </c:pt>
                <c:pt idx="844">
                  <c:v>17.66</c:v>
                </c:pt>
                <c:pt idx="845">
                  <c:v>17.423999999999999</c:v>
                </c:pt>
                <c:pt idx="846">
                  <c:v>17.222000000000001</c:v>
                </c:pt>
                <c:pt idx="847">
                  <c:v>17.385999999999999</c:v>
                </c:pt>
                <c:pt idx="848">
                  <c:v>17.739999999999998</c:v>
                </c:pt>
                <c:pt idx="849">
                  <c:v>17.954000000000001</c:v>
                </c:pt>
                <c:pt idx="850">
                  <c:v>18.082000000000001</c:v>
                </c:pt>
                <c:pt idx="851">
                  <c:v>18.155999999999999</c:v>
                </c:pt>
                <c:pt idx="852">
                  <c:v>17.98</c:v>
                </c:pt>
                <c:pt idx="853">
                  <c:v>17.649999999999999</c:v>
                </c:pt>
                <c:pt idx="854">
                  <c:v>17.552</c:v>
                </c:pt>
                <c:pt idx="855">
                  <c:v>17.847999999999999</c:v>
                </c:pt>
                <c:pt idx="856">
                  <c:v>18</c:v>
                </c:pt>
                <c:pt idx="857">
                  <c:v>18.02</c:v>
                </c:pt>
                <c:pt idx="858">
                  <c:v>18.170000000000002</c:v>
                </c:pt>
                <c:pt idx="859">
                  <c:v>18.11</c:v>
                </c:pt>
                <c:pt idx="860">
                  <c:v>18.314</c:v>
                </c:pt>
                <c:pt idx="861">
                  <c:v>18.2</c:v>
                </c:pt>
                <c:pt idx="862">
                  <c:v>18.193999999999999</c:v>
                </c:pt>
                <c:pt idx="863">
                  <c:v>18.373999999999999</c:v>
                </c:pt>
                <c:pt idx="864">
                  <c:v>18.372</c:v>
                </c:pt>
                <c:pt idx="865">
                  <c:v>18.292000000000002</c:v>
                </c:pt>
                <c:pt idx="866">
                  <c:v>18.506</c:v>
                </c:pt>
                <c:pt idx="867">
                  <c:v>18.812000000000001</c:v>
                </c:pt>
                <c:pt idx="868">
                  <c:v>18.306000000000001</c:v>
                </c:pt>
                <c:pt idx="869">
                  <c:v>18.420000000000002</c:v>
                </c:pt>
                <c:pt idx="870">
                  <c:v>18.228000000000002</c:v>
                </c:pt>
                <c:pt idx="871">
                  <c:v>18.326000000000001</c:v>
                </c:pt>
                <c:pt idx="872">
                  <c:v>18.547999999999998</c:v>
                </c:pt>
                <c:pt idx="873">
                  <c:v>18.602</c:v>
                </c:pt>
                <c:pt idx="874">
                  <c:v>18.454000000000001</c:v>
                </c:pt>
                <c:pt idx="875">
                  <c:v>18.564</c:v>
                </c:pt>
                <c:pt idx="876">
                  <c:v>18.600000000000001</c:v>
                </c:pt>
                <c:pt idx="877">
                  <c:v>18.722000000000001</c:v>
                </c:pt>
                <c:pt idx="878">
                  <c:v>18.968</c:v>
                </c:pt>
                <c:pt idx="879">
                  <c:v>18.923999999999999</c:v>
                </c:pt>
                <c:pt idx="880">
                  <c:v>18.78</c:v>
                </c:pt>
                <c:pt idx="881">
                  <c:v>19.11</c:v>
                </c:pt>
                <c:pt idx="882">
                  <c:v>19.814</c:v>
                </c:pt>
                <c:pt idx="883">
                  <c:v>19.611999999999998</c:v>
                </c:pt>
                <c:pt idx="884">
                  <c:v>19.623999999999999</c:v>
                </c:pt>
                <c:pt idx="885">
                  <c:v>19.114000000000001</c:v>
                </c:pt>
                <c:pt idx="886">
                  <c:v>18.888000000000002</c:v>
                </c:pt>
                <c:pt idx="887">
                  <c:v>19.091999999999999</c:v>
                </c:pt>
                <c:pt idx="888">
                  <c:v>19.117999999999999</c:v>
                </c:pt>
                <c:pt idx="889">
                  <c:v>19.218</c:v>
                </c:pt>
                <c:pt idx="890">
                  <c:v>18.841999999999999</c:v>
                </c:pt>
                <c:pt idx="891">
                  <c:v>19.238</c:v>
                </c:pt>
                <c:pt idx="892">
                  <c:v>19.61</c:v>
                </c:pt>
                <c:pt idx="893">
                  <c:v>19.797999999999998</c:v>
                </c:pt>
                <c:pt idx="894">
                  <c:v>19.8</c:v>
                </c:pt>
                <c:pt idx="895">
                  <c:v>19.66</c:v>
                </c:pt>
                <c:pt idx="896">
                  <c:v>19.242000000000001</c:v>
                </c:pt>
                <c:pt idx="897">
                  <c:v>19.707999999999998</c:v>
                </c:pt>
                <c:pt idx="898">
                  <c:v>19.762</c:v>
                </c:pt>
                <c:pt idx="899">
                  <c:v>20.045999999999999</c:v>
                </c:pt>
                <c:pt idx="900">
                  <c:v>20.141999999999999</c:v>
                </c:pt>
                <c:pt idx="901">
                  <c:v>19.757999999999999</c:v>
                </c:pt>
                <c:pt idx="902">
                  <c:v>19.696000000000002</c:v>
                </c:pt>
                <c:pt idx="903">
                  <c:v>19.399999999999999</c:v>
                </c:pt>
                <c:pt idx="904">
                  <c:v>19.018000000000001</c:v>
                </c:pt>
                <c:pt idx="905">
                  <c:v>18.718</c:v>
                </c:pt>
                <c:pt idx="906">
                  <c:v>18.248000000000001</c:v>
                </c:pt>
                <c:pt idx="907">
                  <c:v>18.126000000000001</c:v>
                </c:pt>
                <c:pt idx="908">
                  <c:v>17.96</c:v>
                </c:pt>
                <c:pt idx="909">
                  <c:v>18.14</c:v>
                </c:pt>
                <c:pt idx="910">
                  <c:v>18.021999999999998</c:v>
                </c:pt>
                <c:pt idx="911">
                  <c:v>18.010000000000002</c:v>
                </c:pt>
                <c:pt idx="912">
                  <c:v>18.308</c:v>
                </c:pt>
                <c:pt idx="913">
                  <c:v>18.286000000000001</c:v>
                </c:pt>
                <c:pt idx="914">
                  <c:v>18.132000000000001</c:v>
                </c:pt>
                <c:pt idx="915">
                  <c:v>18.128</c:v>
                </c:pt>
                <c:pt idx="916">
                  <c:v>18.079999999999998</c:v>
                </c:pt>
                <c:pt idx="917">
                  <c:v>17.984000000000002</c:v>
                </c:pt>
                <c:pt idx="918">
                  <c:v>17.93</c:v>
                </c:pt>
                <c:pt idx="919">
                  <c:v>18.731999999999999</c:v>
                </c:pt>
                <c:pt idx="920">
                  <c:v>18.643999999999998</c:v>
                </c:pt>
                <c:pt idx="921">
                  <c:v>18.506</c:v>
                </c:pt>
                <c:pt idx="922">
                  <c:v>18.972000000000001</c:v>
                </c:pt>
                <c:pt idx="923">
                  <c:v>18.952000000000002</c:v>
                </c:pt>
                <c:pt idx="924">
                  <c:v>18.658000000000001</c:v>
                </c:pt>
                <c:pt idx="925">
                  <c:v>18.763999999999999</c:v>
                </c:pt>
                <c:pt idx="926">
                  <c:v>18.678000000000001</c:v>
                </c:pt>
                <c:pt idx="927">
                  <c:v>18.606000000000002</c:v>
                </c:pt>
                <c:pt idx="928">
                  <c:v>18.678000000000001</c:v>
                </c:pt>
                <c:pt idx="929">
                  <c:v>18.940000000000001</c:v>
                </c:pt>
                <c:pt idx="930">
                  <c:v>18.754000000000001</c:v>
                </c:pt>
                <c:pt idx="931">
                  <c:v>18.762</c:v>
                </c:pt>
                <c:pt idx="932">
                  <c:v>18.7</c:v>
                </c:pt>
                <c:pt idx="933">
                  <c:v>18.378</c:v>
                </c:pt>
                <c:pt idx="934">
                  <c:v>18.004000000000001</c:v>
                </c:pt>
                <c:pt idx="935">
                  <c:v>18.213999999999999</c:v>
                </c:pt>
                <c:pt idx="936">
                  <c:v>18.132000000000001</c:v>
                </c:pt>
                <c:pt idx="937">
                  <c:v>18.018000000000001</c:v>
                </c:pt>
                <c:pt idx="938">
                  <c:v>18.062000000000001</c:v>
                </c:pt>
                <c:pt idx="939">
                  <c:v>17.39</c:v>
                </c:pt>
                <c:pt idx="940">
                  <c:v>17.032</c:v>
                </c:pt>
                <c:pt idx="941">
                  <c:v>16.716000000000001</c:v>
                </c:pt>
                <c:pt idx="942">
                  <c:v>16.684000000000001</c:v>
                </c:pt>
                <c:pt idx="943">
                  <c:v>16.545999999999999</c:v>
                </c:pt>
                <c:pt idx="944">
                  <c:v>16.7</c:v>
                </c:pt>
                <c:pt idx="945">
                  <c:v>16.404</c:v>
                </c:pt>
                <c:pt idx="946">
                  <c:v>16.48</c:v>
                </c:pt>
                <c:pt idx="947">
                  <c:v>16.53</c:v>
                </c:pt>
                <c:pt idx="948">
                  <c:v>16.420000000000002</c:v>
                </c:pt>
                <c:pt idx="949">
                  <c:v>16.446000000000002</c:v>
                </c:pt>
                <c:pt idx="950">
                  <c:v>16.282</c:v>
                </c:pt>
                <c:pt idx="951">
                  <c:v>16.346</c:v>
                </c:pt>
                <c:pt idx="952">
                  <c:v>16.335999999999999</c:v>
                </c:pt>
                <c:pt idx="953">
                  <c:v>16.5</c:v>
                </c:pt>
                <c:pt idx="954">
                  <c:v>16.628</c:v>
                </c:pt>
                <c:pt idx="955">
                  <c:v>17.16</c:v>
                </c:pt>
                <c:pt idx="956">
                  <c:v>16.93</c:v>
                </c:pt>
                <c:pt idx="957">
                  <c:v>17.164000000000001</c:v>
                </c:pt>
                <c:pt idx="958">
                  <c:v>16.994</c:v>
                </c:pt>
                <c:pt idx="959">
                  <c:v>16.850000000000001</c:v>
                </c:pt>
                <c:pt idx="960">
                  <c:v>17.02</c:v>
                </c:pt>
                <c:pt idx="961">
                  <c:v>17.04</c:v>
                </c:pt>
                <c:pt idx="962">
                  <c:v>16.876000000000001</c:v>
                </c:pt>
                <c:pt idx="963">
                  <c:v>17.186</c:v>
                </c:pt>
                <c:pt idx="964">
                  <c:v>17.472000000000001</c:v>
                </c:pt>
                <c:pt idx="965">
                  <c:v>17.274000000000001</c:v>
                </c:pt>
                <c:pt idx="966">
                  <c:v>17.324000000000002</c:v>
                </c:pt>
                <c:pt idx="967">
                  <c:v>17.138000000000002</c:v>
                </c:pt>
                <c:pt idx="968">
                  <c:v>16.57</c:v>
                </c:pt>
                <c:pt idx="969">
                  <c:v>16.596</c:v>
                </c:pt>
                <c:pt idx="970">
                  <c:v>16.61</c:v>
                </c:pt>
                <c:pt idx="971">
                  <c:v>16.478000000000002</c:v>
                </c:pt>
                <c:pt idx="972">
                  <c:v>16.64</c:v>
                </c:pt>
                <c:pt idx="973">
                  <c:v>16.341999999999999</c:v>
                </c:pt>
                <c:pt idx="974">
                  <c:v>16.562000000000001</c:v>
                </c:pt>
                <c:pt idx="975">
                  <c:v>16.332000000000001</c:v>
                </c:pt>
                <c:pt idx="976">
                  <c:v>16.297999999999998</c:v>
                </c:pt>
                <c:pt idx="977">
                  <c:v>16.283999999999999</c:v>
                </c:pt>
                <c:pt idx="978">
                  <c:v>16.532</c:v>
                </c:pt>
                <c:pt idx="979">
                  <c:v>16.46</c:v>
                </c:pt>
                <c:pt idx="980">
                  <c:v>16.481999999999999</c:v>
                </c:pt>
                <c:pt idx="981">
                  <c:v>16.858000000000001</c:v>
                </c:pt>
                <c:pt idx="982">
                  <c:v>17.068000000000001</c:v>
                </c:pt>
                <c:pt idx="983">
                  <c:v>17.350000000000001</c:v>
                </c:pt>
                <c:pt idx="984">
                  <c:v>17.149999999999999</c:v>
                </c:pt>
                <c:pt idx="985">
                  <c:v>16.957999999999998</c:v>
                </c:pt>
                <c:pt idx="986">
                  <c:v>16.98</c:v>
                </c:pt>
                <c:pt idx="987">
                  <c:v>17.024000000000001</c:v>
                </c:pt>
                <c:pt idx="988">
                  <c:v>16.829999999999998</c:v>
                </c:pt>
                <c:pt idx="989">
                  <c:v>16.742000000000001</c:v>
                </c:pt>
                <c:pt idx="990">
                  <c:v>16.521999999999998</c:v>
                </c:pt>
                <c:pt idx="991">
                  <c:v>16.744</c:v>
                </c:pt>
                <c:pt idx="992">
                  <c:v>16.756</c:v>
                </c:pt>
                <c:pt idx="993">
                  <c:v>16.314</c:v>
                </c:pt>
                <c:pt idx="994">
                  <c:v>16.111999999999998</c:v>
                </c:pt>
                <c:pt idx="995">
                  <c:v>16.186</c:v>
                </c:pt>
                <c:pt idx="996">
                  <c:v>16.564</c:v>
                </c:pt>
                <c:pt idx="997">
                  <c:v>16.867999999999999</c:v>
                </c:pt>
                <c:pt idx="998">
                  <c:v>17.13</c:v>
                </c:pt>
                <c:pt idx="999">
                  <c:v>17.478000000000002</c:v>
                </c:pt>
                <c:pt idx="1000">
                  <c:v>17.263999999999999</c:v>
                </c:pt>
                <c:pt idx="1001">
                  <c:v>17.399999999999999</c:v>
                </c:pt>
                <c:pt idx="1002">
                  <c:v>17.728000000000002</c:v>
                </c:pt>
                <c:pt idx="1003">
                  <c:v>17.123999999999999</c:v>
                </c:pt>
                <c:pt idx="1004">
                  <c:v>17.071999999999999</c:v>
                </c:pt>
                <c:pt idx="1005">
                  <c:v>16.713999999999999</c:v>
                </c:pt>
                <c:pt idx="1006">
                  <c:v>16.876000000000001</c:v>
                </c:pt>
                <c:pt idx="1007">
                  <c:v>17.524000000000001</c:v>
                </c:pt>
                <c:pt idx="1008">
                  <c:v>17.338000000000001</c:v>
                </c:pt>
                <c:pt idx="1009">
                  <c:v>17.515999999999998</c:v>
                </c:pt>
                <c:pt idx="1010">
                  <c:v>17.396000000000001</c:v>
                </c:pt>
                <c:pt idx="1011">
                  <c:v>17.474</c:v>
                </c:pt>
                <c:pt idx="1012">
                  <c:v>17.475999999999999</c:v>
                </c:pt>
                <c:pt idx="1013">
                  <c:v>17.244</c:v>
                </c:pt>
                <c:pt idx="1014">
                  <c:v>17.262</c:v>
                </c:pt>
                <c:pt idx="1015">
                  <c:v>17.34</c:v>
                </c:pt>
                <c:pt idx="1016">
                  <c:v>17.38</c:v>
                </c:pt>
                <c:pt idx="1017">
                  <c:v>17.321999999999999</c:v>
                </c:pt>
                <c:pt idx="1018">
                  <c:v>17.074000000000002</c:v>
                </c:pt>
                <c:pt idx="1019">
                  <c:v>17.053999999999998</c:v>
                </c:pt>
                <c:pt idx="1020">
                  <c:v>17.175999999999998</c:v>
                </c:pt>
                <c:pt idx="1021">
                  <c:v>17.8</c:v>
                </c:pt>
                <c:pt idx="1022">
                  <c:v>17.596</c:v>
                </c:pt>
                <c:pt idx="1023">
                  <c:v>17.673999999999999</c:v>
                </c:pt>
                <c:pt idx="1024">
                  <c:v>17.858000000000001</c:v>
                </c:pt>
                <c:pt idx="1025">
                  <c:v>17.882000000000001</c:v>
                </c:pt>
                <c:pt idx="1026">
                  <c:v>18.116</c:v>
                </c:pt>
                <c:pt idx="1027">
                  <c:v>18.260000000000002</c:v>
                </c:pt>
                <c:pt idx="1028">
                  <c:v>18.649999999999999</c:v>
                </c:pt>
                <c:pt idx="1029">
                  <c:v>18.314</c:v>
                </c:pt>
                <c:pt idx="1030">
                  <c:v>18.332000000000001</c:v>
                </c:pt>
                <c:pt idx="1031">
                  <c:v>18.382000000000001</c:v>
                </c:pt>
                <c:pt idx="1032">
                  <c:v>18.416</c:v>
                </c:pt>
                <c:pt idx="1033">
                  <c:v>18.350000000000001</c:v>
                </c:pt>
                <c:pt idx="1034">
                  <c:v>18.446000000000002</c:v>
                </c:pt>
                <c:pt idx="1035">
                  <c:v>18.724</c:v>
                </c:pt>
                <c:pt idx="1036">
                  <c:v>18.795999999999999</c:v>
                </c:pt>
                <c:pt idx="1037">
                  <c:v>18.920000000000002</c:v>
                </c:pt>
                <c:pt idx="1038">
                  <c:v>18.7</c:v>
                </c:pt>
                <c:pt idx="1039">
                  <c:v>18.52</c:v>
                </c:pt>
                <c:pt idx="1040">
                  <c:v>18.193999999999999</c:v>
                </c:pt>
                <c:pt idx="1041">
                  <c:v>18.190000000000001</c:v>
                </c:pt>
                <c:pt idx="1042">
                  <c:v>18.242000000000001</c:v>
                </c:pt>
                <c:pt idx="1043">
                  <c:v>18.425999999999998</c:v>
                </c:pt>
                <c:pt idx="1044">
                  <c:v>19.021999999999998</c:v>
                </c:pt>
                <c:pt idx="1045">
                  <c:v>19.66</c:v>
                </c:pt>
                <c:pt idx="1046">
                  <c:v>19.954000000000001</c:v>
                </c:pt>
                <c:pt idx="1047">
                  <c:v>19.718</c:v>
                </c:pt>
                <c:pt idx="1048">
                  <c:v>19.411999999999999</c:v>
                </c:pt>
                <c:pt idx="1049">
                  <c:v>19.416</c:v>
                </c:pt>
                <c:pt idx="1050">
                  <c:v>19.635999999999999</c:v>
                </c:pt>
                <c:pt idx="1051">
                  <c:v>19.963999999999999</c:v>
                </c:pt>
                <c:pt idx="1052">
                  <c:v>19.776</c:v>
                </c:pt>
                <c:pt idx="1053">
                  <c:v>19.768000000000001</c:v>
                </c:pt>
                <c:pt idx="1054">
                  <c:v>19.45</c:v>
                </c:pt>
                <c:pt idx="1055">
                  <c:v>19.059999999999999</c:v>
                </c:pt>
                <c:pt idx="1056">
                  <c:v>19.38</c:v>
                </c:pt>
                <c:pt idx="1057">
                  <c:v>19.602</c:v>
                </c:pt>
                <c:pt idx="1058">
                  <c:v>19.853999999999999</c:v>
                </c:pt>
                <c:pt idx="1059">
                  <c:v>19.606000000000002</c:v>
                </c:pt>
                <c:pt idx="1060">
                  <c:v>19.582000000000001</c:v>
                </c:pt>
                <c:pt idx="1061">
                  <c:v>19.48</c:v>
                </c:pt>
                <c:pt idx="1062">
                  <c:v>19.282</c:v>
                </c:pt>
                <c:pt idx="1063">
                  <c:v>19.452000000000002</c:v>
                </c:pt>
                <c:pt idx="1064">
                  <c:v>19.234000000000002</c:v>
                </c:pt>
                <c:pt idx="1065">
                  <c:v>19.181999999999999</c:v>
                </c:pt>
                <c:pt idx="1066">
                  <c:v>19.245999999999999</c:v>
                </c:pt>
                <c:pt idx="1067">
                  <c:v>19.39</c:v>
                </c:pt>
                <c:pt idx="1068">
                  <c:v>19.036000000000001</c:v>
                </c:pt>
                <c:pt idx="1069">
                  <c:v>18.25</c:v>
                </c:pt>
                <c:pt idx="1070">
                  <c:v>18.036000000000001</c:v>
                </c:pt>
                <c:pt idx="1071">
                  <c:v>17.654</c:v>
                </c:pt>
                <c:pt idx="1072">
                  <c:v>17.571999999999999</c:v>
                </c:pt>
                <c:pt idx="1073">
                  <c:v>17.649999999999999</c:v>
                </c:pt>
                <c:pt idx="1074">
                  <c:v>17.661999999999999</c:v>
                </c:pt>
                <c:pt idx="1075">
                  <c:v>17.312000000000001</c:v>
                </c:pt>
                <c:pt idx="1076">
                  <c:v>17.236000000000001</c:v>
                </c:pt>
                <c:pt idx="1077">
                  <c:v>17.064</c:v>
                </c:pt>
                <c:pt idx="1078">
                  <c:v>17.242000000000001</c:v>
                </c:pt>
                <c:pt idx="1079">
                  <c:v>17.524000000000001</c:v>
                </c:pt>
                <c:pt idx="1080">
                  <c:v>17.326000000000001</c:v>
                </c:pt>
                <c:pt idx="1081">
                  <c:v>17.224</c:v>
                </c:pt>
                <c:pt idx="1082">
                  <c:v>17.352</c:v>
                </c:pt>
                <c:pt idx="1083">
                  <c:v>17.442</c:v>
                </c:pt>
                <c:pt idx="1084">
                  <c:v>17.53</c:v>
                </c:pt>
                <c:pt idx="1085">
                  <c:v>17.297999999999998</c:v>
                </c:pt>
                <c:pt idx="1086">
                  <c:v>17.492000000000001</c:v>
                </c:pt>
                <c:pt idx="1087">
                  <c:v>17.562000000000001</c:v>
                </c:pt>
                <c:pt idx="1088">
                  <c:v>17.596</c:v>
                </c:pt>
                <c:pt idx="1089">
                  <c:v>17.47</c:v>
                </c:pt>
                <c:pt idx="1090">
                  <c:v>17.777999999999999</c:v>
                </c:pt>
                <c:pt idx="1091">
                  <c:v>17.8</c:v>
                </c:pt>
                <c:pt idx="1092">
                  <c:v>17.75</c:v>
                </c:pt>
                <c:pt idx="1093">
                  <c:v>17.78</c:v>
                </c:pt>
                <c:pt idx="1094">
                  <c:v>17.748000000000001</c:v>
                </c:pt>
                <c:pt idx="1095">
                  <c:v>17.251999999999999</c:v>
                </c:pt>
                <c:pt idx="1096">
                  <c:v>17.32</c:v>
                </c:pt>
                <c:pt idx="1097">
                  <c:v>17.38</c:v>
                </c:pt>
                <c:pt idx="1098">
                  <c:v>17.238</c:v>
                </c:pt>
                <c:pt idx="1099">
                  <c:v>17.2</c:v>
                </c:pt>
                <c:pt idx="1100">
                  <c:v>17.100000000000001</c:v>
                </c:pt>
                <c:pt idx="1101">
                  <c:v>17.085999999999999</c:v>
                </c:pt>
                <c:pt idx="1102">
                  <c:v>17.218</c:v>
                </c:pt>
                <c:pt idx="1103">
                  <c:v>16.899999999999999</c:v>
                </c:pt>
                <c:pt idx="1104">
                  <c:v>16.917999999999999</c:v>
                </c:pt>
                <c:pt idx="1105">
                  <c:v>16.974</c:v>
                </c:pt>
                <c:pt idx="1106">
                  <c:v>16.824000000000002</c:v>
                </c:pt>
                <c:pt idx="1107">
                  <c:v>16.850000000000001</c:v>
                </c:pt>
                <c:pt idx="1108">
                  <c:v>16.866</c:v>
                </c:pt>
                <c:pt idx="1109">
                  <c:v>16.71</c:v>
                </c:pt>
                <c:pt idx="1110">
                  <c:v>16.7</c:v>
                </c:pt>
                <c:pt idx="1111">
                  <c:v>16.456</c:v>
                </c:pt>
                <c:pt idx="1112">
                  <c:v>16.414000000000001</c:v>
                </c:pt>
                <c:pt idx="1113">
                  <c:v>16.302</c:v>
                </c:pt>
                <c:pt idx="1114">
                  <c:v>16.248000000000001</c:v>
                </c:pt>
                <c:pt idx="1115">
                  <c:v>16.23</c:v>
                </c:pt>
                <c:pt idx="1116">
                  <c:v>16.507999999999999</c:v>
                </c:pt>
                <c:pt idx="1117">
                  <c:v>16.256</c:v>
                </c:pt>
                <c:pt idx="1118">
                  <c:v>16.358000000000001</c:v>
                </c:pt>
                <c:pt idx="1119">
                  <c:v>16.574000000000002</c:v>
                </c:pt>
                <c:pt idx="1120">
                  <c:v>16.577999999999999</c:v>
                </c:pt>
                <c:pt idx="1121">
                  <c:v>16.562000000000001</c:v>
                </c:pt>
                <c:pt idx="1122">
                  <c:v>16.808</c:v>
                </c:pt>
                <c:pt idx="1123">
                  <c:v>17.05</c:v>
                </c:pt>
                <c:pt idx="1124">
                  <c:v>17.001999999999999</c:v>
                </c:pt>
                <c:pt idx="1125">
                  <c:v>16.448</c:v>
                </c:pt>
                <c:pt idx="1126">
                  <c:v>15.651999999999999</c:v>
                </c:pt>
                <c:pt idx="1127">
                  <c:v>15.37</c:v>
                </c:pt>
                <c:pt idx="1128">
                  <c:v>15.176</c:v>
                </c:pt>
                <c:pt idx="1129">
                  <c:v>15.31</c:v>
                </c:pt>
                <c:pt idx="1130">
                  <c:v>15.82</c:v>
                </c:pt>
                <c:pt idx="1131">
                  <c:v>16.54</c:v>
                </c:pt>
                <c:pt idx="1132">
                  <c:v>16.78</c:v>
                </c:pt>
                <c:pt idx="1133">
                  <c:v>16.814</c:v>
                </c:pt>
                <c:pt idx="1134">
                  <c:v>16.75</c:v>
                </c:pt>
                <c:pt idx="1135">
                  <c:v>16.562000000000001</c:v>
                </c:pt>
                <c:pt idx="1136">
                  <c:v>16.346</c:v>
                </c:pt>
                <c:pt idx="1137">
                  <c:v>16.384</c:v>
                </c:pt>
                <c:pt idx="1138">
                  <c:v>16.036000000000001</c:v>
                </c:pt>
                <c:pt idx="1139">
                  <c:v>16.108000000000001</c:v>
                </c:pt>
                <c:pt idx="1140">
                  <c:v>15.798</c:v>
                </c:pt>
                <c:pt idx="1141">
                  <c:v>16.096</c:v>
                </c:pt>
                <c:pt idx="1142">
                  <c:v>16.350000000000001</c:v>
                </c:pt>
                <c:pt idx="1143">
                  <c:v>16.626000000000001</c:v>
                </c:pt>
                <c:pt idx="1144">
                  <c:v>17.07</c:v>
                </c:pt>
                <c:pt idx="1145">
                  <c:v>17.277999999999999</c:v>
                </c:pt>
                <c:pt idx="1146">
                  <c:v>17.329999999999998</c:v>
                </c:pt>
                <c:pt idx="1147">
                  <c:v>17.181999999999999</c:v>
                </c:pt>
                <c:pt idx="1148">
                  <c:v>17</c:v>
                </c:pt>
                <c:pt idx="1149">
                  <c:v>16.963999999999999</c:v>
                </c:pt>
                <c:pt idx="1150">
                  <c:v>16.931999999999999</c:v>
                </c:pt>
                <c:pt idx="1151">
                  <c:v>16.834</c:v>
                </c:pt>
                <c:pt idx="1152">
                  <c:v>16.5</c:v>
                </c:pt>
                <c:pt idx="1153">
                  <c:v>16.146000000000001</c:v>
                </c:pt>
                <c:pt idx="1154">
                  <c:v>16.088000000000001</c:v>
                </c:pt>
                <c:pt idx="1155">
                  <c:v>16.100000000000001</c:v>
                </c:pt>
                <c:pt idx="1156">
                  <c:v>16.132000000000001</c:v>
                </c:pt>
                <c:pt idx="1157">
                  <c:v>16.154</c:v>
                </c:pt>
                <c:pt idx="1158">
                  <c:v>16.448</c:v>
                </c:pt>
                <c:pt idx="1159">
                  <c:v>16.512</c:v>
                </c:pt>
                <c:pt idx="1160">
                  <c:v>16.84</c:v>
                </c:pt>
                <c:pt idx="1161">
                  <c:v>16.885999999999999</c:v>
                </c:pt>
                <c:pt idx="1162">
                  <c:v>17.024000000000001</c:v>
                </c:pt>
                <c:pt idx="1163">
                  <c:v>17.181999999999999</c:v>
                </c:pt>
                <c:pt idx="1164">
                  <c:v>17.004000000000001</c:v>
                </c:pt>
                <c:pt idx="1165">
                  <c:v>17.213999999999999</c:v>
                </c:pt>
                <c:pt idx="1166">
                  <c:v>17.329999999999998</c:v>
                </c:pt>
                <c:pt idx="1167">
                  <c:v>18.02</c:v>
                </c:pt>
                <c:pt idx="1168">
                  <c:v>18.37</c:v>
                </c:pt>
                <c:pt idx="1169">
                  <c:v>19.196000000000002</c:v>
                </c:pt>
                <c:pt idx="1170">
                  <c:v>19.044</c:v>
                </c:pt>
                <c:pt idx="1171">
                  <c:v>19.198</c:v>
                </c:pt>
                <c:pt idx="1172">
                  <c:v>19.122</c:v>
                </c:pt>
                <c:pt idx="1173">
                  <c:v>19.032</c:v>
                </c:pt>
                <c:pt idx="1174">
                  <c:v>18.853999999999999</c:v>
                </c:pt>
                <c:pt idx="1175">
                  <c:v>18.556000000000001</c:v>
                </c:pt>
                <c:pt idx="1176">
                  <c:v>18.510000000000002</c:v>
                </c:pt>
                <c:pt idx="1177">
                  <c:v>18.434000000000001</c:v>
                </c:pt>
                <c:pt idx="1178">
                  <c:v>18.2</c:v>
                </c:pt>
                <c:pt idx="1179">
                  <c:v>17.37</c:v>
                </c:pt>
                <c:pt idx="1180">
                  <c:v>17.364000000000001</c:v>
                </c:pt>
                <c:pt idx="1181">
                  <c:v>17.37</c:v>
                </c:pt>
                <c:pt idx="1182">
                  <c:v>17.61</c:v>
                </c:pt>
                <c:pt idx="1183">
                  <c:v>17.792000000000002</c:v>
                </c:pt>
                <c:pt idx="1184">
                  <c:v>17.346</c:v>
                </c:pt>
                <c:pt idx="1185">
                  <c:v>16.318000000000001</c:v>
                </c:pt>
                <c:pt idx="1186">
                  <c:v>16.097999999999999</c:v>
                </c:pt>
                <c:pt idx="1187">
                  <c:v>16.518000000000001</c:v>
                </c:pt>
                <c:pt idx="1188">
                  <c:v>17.399999999999999</c:v>
                </c:pt>
                <c:pt idx="1189">
                  <c:v>16.88</c:v>
                </c:pt>
                <c:pt idx="1190">
                  <c:v>16.826000000000001</c:v>
                </c:pt>
                <c:pt idx="1191">
                  <c:v>16.898</c:v>
                </c:pt>
                <c:pt idx="1192">
                  <c:v>17.474</c:v>
                </c:pt>
                <c:pt idx="1193">
                  <c:v>17.788</c:v>
                </c:pt>
                <c:pt idx="1194">
                  <c:v>17.542000000000002</c:v>
                </c:pt>
                <c:pt idx="1195">
                  <c:v>17.923999999999999</c:v>
                </c:pt>
                <c:pt idx="1196">
                  <c:v>18.094000000000001</c:v>
                </c:pt>
                <c:pt idx="1197">
                  <c:v>18.154</c:v>
                </c:pt>
                <c:pt idx="1198">
                  <c:v>18.315999999999999</c:v>
                </c:pt>
                <c:pt idx="1199">
                  <c:v>18.486000000000001</c:v>
                </c:pt>
                <c:pt idx="1200">
                  <c:v>18.315999999999999</c:v>
                </c:pt>
                <c:pt idx="1201">
                  <c:v>18.600000000000001</c:v>
                </c:pt>
                <c:pt idx="1202">
                  <c:v>19.05</c:v>
                </c:pt>
                <c:pt idx="1203">
                  <c:v>19.416</c:v>
                </c:pt>
                <c:pt idx="1204">
                  <c:v>19.315999999999999</c:v>
                </c:pt>
                <c:pt idx="1205">
                  <c:v>19.446000000000002</c:v>
                </c:pt>
                <c:pt idx="1206">
                  <c:v>19.282</c:v>
                </c:pt>
                <c:pt idx="1207">
                  <c:v>18.899999999999999</c:v>
                </c:pt>
                <c:pt idx="1208">
                  <c:v>18.86</c:v>
                </c:pt>
                <c:pt idx="1209">
                  <c:v>18.431999999999999</c:v>
                </c:pt>
                <c:pt idx="1210">
                  <c:v>18.18</c:v>
                </c:pt>
                <c:pt idx="1211">
                  <c:v>18.399999999999999</c:v>
                </c:pt>
                <c:pt idx="1212">
                  <c:v>18.591999999999999</c:v>
                </c:pt>
                <c:pt idx="1213">
                  <c:v>18.623999999999999</c:v>
                </c:pt>
                <c:pt idx="1214">
                  <c:v>18.690000000000001</c:v>
                </c:pt>
                <c:pt idx="1215">
                  <c:v>18.670000000000002</c:v>
                </c:pt>
                <c:pt idx="1216">
                  <c:v>18.288</c:v>
                </c:pt>
                <c:pt idx="1217">
                  <c:v>18.128</c:v>
                </c:pt>
                <c:pt idx="1218">
                  <c:v>18.547999999999998</c:v>
                </c:pt>
                <c:pt idx="1219">
                  <c:v>18.788</c:v>
                </c:pt>
                <c:pt idx="1220">
                  <c:v>18.64</c:v>
                </c:pt>
                <c:pt idx="1221">
                  <c:v>19.242000000000001</c:v>
                </c:pt>
                <c:pt idx="1222">
                  <c:v>19.16</c:v>
                </c:pt>
                <c:pt idx="1223">
                  <c:v>19.526</c:v>
                </c:pt>
                <c:pt idx="1224">
                  <c:v>19.526</c:v>
                </c:pt>
                <c:pt idx="1225">
                  <c:v>19.38</c:v>
                </c:pt>
                <c:pt idx="1226">
                  <c:v>19.376000000000001</c:v>
                </c:pt>
                <c:pt idx="1227">
                  <c:v>19.053999999999998</c:v>
                </c:pt>
                <c:pt idx="1228">
                  <c:v>18.797999999999998</c:v>
                </c:pt>
                <c:pt idx="1229">
                  <c:v>18.86</c:v>
                </c:pt>
                <c:pt idx="1230">
                  <c:v>19.122</c:v>
                </c:pt>
                <c:pt idx="1231">
                  <c:v>19.082000000000001</c:v>
                </c:pt>
                <c:pt idx="1232">
                  <c:v>18.829999999999998</c:v>
                </c:pt>
                <c:pt idx="1233">
                  <c:v>18.91</c:v>
                </c:pt>
                <c:pt idx="1234">
                  <c:v>18.739999999999998</c:v>
                </c:pt>
                <c:pt idx="1235">
                  <c:v>18.899999999999999</c:v>
                </c:pt>
                <c:pt idx="1236">
                  <c:v>18.809999999999999</c:v>
                </c:pt>
                <c:pt idx="1237">
                  <c:v>18.7</c:v>
                </c:pt>
                <c:pt idx="1238">
                  <c:v>18.600000000000001</c:v>
                </c:pt>
                <c:pt idx="1239">
                  <c:v>18.11</c:v>
                </c:pt>
                <c:pt idx="1240">
                  <c:v>18.14</c:v>
                </c:pt>
                <c:pt idx="1241">
                  <c:v>17.899999999999999</c:v>
                </c:pt>
                <c:pt idx="1242">
                  <c:v>17.5</c:v>
                </c:pt>
                <c:pt idx="1243">
                  <c:v>17.600000000000001</c:v>
                </c:pt>
                <c:pt idx="1244">
                  <c:v>17.55</c:v>
                </c:pt>
                <c:pt idx="1245">
                  <c:v>17.71</c:v>
                </c:pt>
                <c:pt idx="1246">
                  <c:v>17.760000000000002</c:v>
                </c:pt>
                <c:pt idx="1247">
                  <c:v>18.07</c:v>
                </c:pt>
                <c:pt idx="1248">
                  <c:v>17.82</c:v>
                </c:pt>
                <c:pt idx="1249">
                  <c:v>17.68</c:v>
                </c:pt>
                <c:pt idx="1250">
                  <c:v>17.75</c:v>
                </c:pt>
                <c:pt idx="1251">
                  <c:v>18</c:v>
                </c:pt>
                <c:pt idx="1252">
                  <c:v>18</c:v>
                </c:pt>
                <c:pt idx="1253">
                  <c:v>18.2</c:v>
                </c:pt>
                <c:pt idx="1254">
                  <c:v>19.5</c:v>
                </c:pt>
                <c:pt idx="1255">
                  <c:v>19.34</c:v>
                </c:pt>
                <c:pt idx="1256">
                  <c:v>19</c:v>
                </c:pt>
                <c:pt idx="1257">
                  <c:v>18.690000000000001</c:v>
                </c:pt>
              </c:numCache>
            </c:numRef>
          </c:val>
          <c:smooth val="0"/>
          <c:extLst>
            <c:ext xmlns:c16="http://schemas.microsoft.com/office/drawing/2014/chart" uri="{C3380CC4-5D6E-409C-BE32-E72D297353CC}">
              <c16:uniqueId val="{00000002-4BC5-492C-B08E-73DDAE97B00B}"/>
            </c:ext>
          </c:extLst>
        </c:ser>
        <c:dLbls>
          <c:showLegendKey val="0"/>
          <c:showVal val="0"/>
          <c:showCatName val="0"/>
          <c:showSerName val="0"/>
          <c:showPercent val="0"/>
          <c:showBubbleSize val="0"/>
        </c:dLbls>
        <c:smooth val="0"/>
        <c:axId val="87700447"/>
        <c:axId val="87698367"/>
      </c:lineChart>
      <c:dateAx>
        <c:axId val="87700447"/>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8367"/>
        <c:crosses val="autoZero"/>
        <c:auto val="1"/>
        <c:lblOffset val="100"/>
        <c:baseTimeUnit val="days"/>
      </c:dateAx>
      <c:valAx>
        <c:axId val="8769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00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Biểu </a:t>
            </a:r>
            <a:r>
              <a:rPr lang="vi-VN" sz="1400" b="0" i="0" u="none" strike="noStrike" baseline="0"/>
              <a:t>đ</a:t>
            </a:r>
            <a:r>
              <a:rPr lang="en-US" sz="1400" b="0" i="0" u="none" strike="noStrike" baseline="0"/>
              <a:t>ồ </a:t>
            </a:r>
            <a:r>
              <a:rPr lang="vi-VN" sz="1400" b="0" i="0" u="none" strike="noStrike" baseline="0"/>
              <a:t>trung bình giá Adjclose và hệ số biến thiên thay đổi theo năm</a:t>
            </a:r>
            <a:endParaRPr lang="en-US"/>
          </a:p>
        </c:rich>
      </c:tx>
      <c:layout>
        <c:manualLayout>
          <c:xMode val="edge"/>
          <c:yMode val="edge"/>
          <c:x val="0.2944002616586539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SONY!$J$55</c:f>
              <c:strCache>
                <c:ptCount val="1"/>
                <c:pt idx="0">
                  <c:v>Giá trị AdjClose trung bình của từng năm</c:v>
                </c:pt>
              </c:strCache>
            </c:strRef>
          </c:tx>
          <c:spPr>
            <a:solidFill>
              <a:schemeClr val="tx2">
                <a:lumMod val="50000"/>
                <a:lumOff val="50000"/>
              </a:schemeClr>
            </a:solidFill>
            <a:ln>
              <a:noFill/>
            </a:ln>
            <a:effectLst/>
          </c:spPr>
          <c:invertIfNegative val="0"/>
          <c:dLbls>
            <c:delete val="1"/>
          </c:dLbls>
          <c:cat>
            <c:numRef>
              <c:f>SONY!$I$56:$I$61</c:f>
              <c:numCache>
                <c:formatCode>General</c:formatCode>
                <c:ptCount val="6"/>
                <c:pt idx="0">
                  <c:v>2019</c:v>
                </c:pt>
                <c:pt idx="1">
                  <c:v>2020</c:v>
                </c:pt>
                <c:pt idx="2">
                  <c:v>2021</c:v>
                </c:pt>
                <c:pt idx="3">
                  <c:v>2022</c:v>
                </c:pt>
                <c:pt idx="4">
                  <c:v>2023</c:v>
                </c:pt>
                <c:pt idx="5">
                  <c:v>2024</c:v>
                </c:pt>
              </c:numCache>
            </c:numRef>
          </c:cat>
          <c:val>
            <c:numRef>
              <c:f>SONY!$J$56:$J$61</c:f>
              <c:numCache>
                <c:formatCode>General</c:formatCode>
                <c:ptCount val="6"/>
                <c:pt idx="0">
                  <c:v>12.381506451612903</c:v>
                </c:pt>
                <c:pt idx="1">
                  <c:v>14.072469047619048</c:v>
                </c:pt>
                <c:pt idx="2">
                  <c:v>20.641213545816733</c:v>
                </c:pt>
                <c:pt idx="3">
                  <c:v>17.061007968127484</c:v>
                </c:pt>
                <c:pt idx="4" formatCode="0">
                  <c:v>17.429949600000004</c:v>
                </c:pt>
                <c:pt idx="5">
                  <c:v>17.801067727272724</c:v>
                </c:pt>
              </c:numCache>
            </c:numRef>
          </c:val>
          <c:extLst>
            <c:ext xmlns:c16="http://schemas.microsoft.com/office/drawing/2014/chart" uri="{C3380CC4-5D6E-409C-BE32-E72D297353CC}">
              <c16:uniqueId val="{00000000-7F96-4F26-B635-7FFA376928EE}"/>
            </c:ext>
          </c:extLst>
        </c:ser>
        <c:dLbls>
          <c:showLegendKey val="0"/>
          <c:showVal val="1"/>
          <c:showCatName val="0"/>
          <c:showSerName val="0"/>
          <c:showPercent val="0"/>
          <c:showBubbleSize val="0"/>
        </c:dLbls>
        <c:gapWidth val="219"/>
        <c:axId val="2118010751"/>
        <c:axId val="1038711887"/>
      </c:barChart>
      <c:lineChart>
        <c:grouping val="standard"/>
        <c:varyColors val="0"/>
        <c:ser>
          <c:idx val="1"/>
          <c:order val="1"/>
          <c:tx>
            <c:strRef>
              <c:f>SONY!$S$55</c:f>
              <c:strCache>
                <c:ptCount val="1"/>
                <c:pt idx="0">
                  <c:v>Hệ số biến thiên AdjClose</c:v>
                </c:pt>
              </c:strCache>
            </c:strRef>
          </c:tx>
          <c:spPr>
            <a:ln w="28575" cap="rnd">
              <a:solidFill>
                <a:schemeClr val="accent2"/>
              </a:solidFill>
              <a:round/>
            </a:ln>
            <a:effectLst/>
          </c:spPr>
          <c:marker>
            <c:symbol val="none"/>
          </c:marker>
          <c:dLbls>
            <c:delete val="1"/>
          </c:dLbls>
          <c:cat>
            <c:numRef>
              <c:f>SONY!$I$56:$I$61</c:f>
              <c:numCache>
                <c:formatCode>General</c:formatCode>
                <c:ptCount val="6"/>
                <c:pt idx="0">
                  <c:v>2019</c:v>
                </c:pt>
                <c:pt idx="1">
                  <c:v>2020</c:v>
                </c:pt>
                <c:pt idx="2">
                  <c:v>2021</c:v>
                </c:pt>
                <c:pt idx="3">
                  <c:v>2022</c:v>
                </c:pt>
                <c:pt idx="4">
                  <c:v>2023</c:v>
                </c:pt>
                <c:pt idx="5">
                  <c:v>2024</c:v>
                </c:pt>
              </c:numCache>
            </c:numRef>
          </c:cat>
          <c:val>
            <c:numRef>
              <c:f>SONY!$S$56:$S$61</c:f>
              <c:numCache>
                <c:formatCode>General</c:formatCode>
                <c:ptCount val="6"/>
                <c:pt idx="0">
                  <c:v>3.9001066582068707E-2</c:v>
                </c:pt>
                <c:pt idx="1">
                  <c:v>0.14903984816479032</c:v>
                </c:pt>
                <c:pt idx="2">
                  <c:v>8.2598772365912732E-2</c:v>
                </c:pt>
                <c:pt idx="3">
                  <c:v>0.16141207188442164</c:v>
                </c:pt>
                <c:pt idx="4" formatCode="0.00000000">
                  <c:v>5.346634785426406E-2</c:v>
                </c:pt>
                <c:pt idx="5">
                  <c:v>6.2818370375204227E-2</c:v>
                </c:pt>
              </c:numCache>
            </c:numRef>
          </c:val>
          <c:smooth val="0"/>
          <c:extLst>
            <c:ext xmlns:c16="http://schemas.microsoft.com/office/drawing/2014/chart" uri="{C3380CC4-5D6E-409C-BE32-E72D297353CC}">
              <c16:uniqueId val="{00000001-7F96-4F26-B635-7FFA376928EE}"/>
            </c:ext>
          </c:extLst>
        </c:ser>
        <c:dLbls>
          <c:showLegendKey val="0"/>
          <c:showVal val="1"/>
          <c:showCatName val="0"/>
          <c:showSerName val="0"/>
          <c:showPercent val="0"/>
          <c:showBubbleSize val="0"/>
        </c:dLbls>
        <c:marker val="1"/>
        <c:smooth val="0"/>
        <c:axId val="1783706175"/>
        <c:axId val="1038721807"/>
      </c:lineChart>
      <c:catAx>
        <c:axId val="211801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711887"/>
        <c:crosses val="autoZero"/>
        <c:auto val="1"/>
        <c:lblAlgn val="ctr"/>
        <c:lblOffset val="100"/>
        <c:noMultiLvlLbl val="0"/>
      </c:catAx>
      <c:valAx>
        <c:axId val="1038711887"/>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010751"/>
        <c:crosses val="autoZero"/>
        <c:crossBetween val="between"/>
      </c:valAx>
      <c:valAx>
        <c:axId val="103872180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06175"/>
        <c:crosses val="max"/>
        <c:crossBetween val="between"/>
      </c:valAx>
      <c:catAx>
        <c:axId val="1783706175"/>
        <c:scaling>
          <c:orientation val="minMax"/>
        </c:scaling>
        <c:delete val="1"/>
        <c:axPos val="b"/>
        <c:numFmt formatCode="General" sourceLinked="1"/>
        <c:majorTickMark val="out"/>
        <c:minorTickMark val="none"/>
        <c:tickLblPos val="nextTo"/>
        <c:crossAx val="10387218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baseline="0"/>
              <a:t>Biểu đồ tổng giá trị AdjClose mức tăng trưởng thay đổi theo năm</a:t>
            </a:r>
            <a:r>
              <a:rPr lang="en-US" sz="1400" b="0" i="0" u="none" strike="noStrike" baseline="0"/>
              <a:t> của SONY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SONY!$L$55</c:f>
              <c:strCache>
                <c:ptCount val="1"/>
                <c:pt idx="0">
                  <c:v>Tổng giá Adj Close</c:v>
                </c:pt>
              </c:strCache>
            </c:strRef>
          </c:tx>
          <c:spPr>
            <a:solidFill>
              <a:schemeClr val="tx2">
                <a:lumMod val="50000"/>
                <a:lumOff val="50000"/>
              </a:schemeClr>
            </a:solidFill>
            <a:ln>
              <a:noFill/>
            </a:ln>
            <a:effectLst/>
          </c:spPr>
          <c:invertIfNegative val="0"/>
          <c:cat>
            <c:numRef>
              <c:f>SONY!$I$64:$I$69</c:f>
              <c:numCache>
                <c:formatCode>General</c:formatCode>
                <c:ptCount val="6"/>
                <c:pt idx="0">
                  <c:v>2019</c:v>
                </c:pt>
                <c:pt idx="1">
                  <c:v>2020</c:v>
                </c:pt>
                <c:pt idx="2">
                  <c:v>2021</c:v>
                </c:pt>
                <c:pt idx="3">
                  <c:v>2022</c:v>
                </c:pt>
                <c:pt idx="4">
                  <c:v>2023</c:v>
                </c:pt>
                <c:pt idx="5">
                  <c:v>2024</c:v>
                </c:pt>
              </c:numCache>
            </c:numRef>
          </c:cat>
          <c:val>
            <c:numRef>
              <c:f>SONY!$L$56:$L$61</c:f>
              <c:numCache>
                <c:formatCode>General</c:formatCode>
                <c:ptCount val="6"/>
                <c:pt idx="0">
                  <c:v>383.82670000000002</c:v>
                </c:pt>
                <c:pt idx="1">
                  <c:v>3546.2622000000001</c:v>
                </c:pt>
                <c:pt idx="2">
                  <c:v>5180.9445999999998</c:v>
                </c:pt>
                <c:pt idx="3">
                  <c:v>4282.3129999999983</c:v>
                </c:pt>
                <c:pt idx="4">
                  <c:v>4357.4874000000009</c:v>
                </c:pt>
                <c:pt idx="5">
                  <c:v>3916.234899999999</c:v>
                </c:pt>
              </c:numCache>
            </c:numRef>
          </c:val>
          <c:extLst>
            <c:ext xmlns:c16="http://schemas.microsoft.com/office/drawing/2014/chart" uri="{C3380CC4-5D6E-409C-BE32-E72D297353CC}">
              <c16:uniqueId val="{00000000-EE60-44CC-9F06-702C0A3EADE3}"/>
            </c:ext>
          </c:extLst>
        </c:ser>
        <c:dLbls>
          <c:showLegendKey val="0"/>
          <c:showVal val="0"/>
          <c:showCatName val="0"/>
          <c:showSerName val="0"/>
          <c:showPercent val="0"/>
          <c:showBubbleSize val="0"/>
        </c:dLbls>
        <c:gapWidth val="219"/>
        <c:axId val="1058190415"/>
        <c:axId val="1071826399"/>
      </c:barChart>
      <c:lineChart>
        <c:grouping val="standard"/>
        <c:varyColors val="0"/>
        <c:ser>
          <c:idx val="1"/>
          <c:order val="1"/>
          <c:tx>
            <c:strRef>
              <c:f>SONY!$Q$55</c:f>
              <c:strCache>
                <c:ptCount val="1"/>
                <c:pt idx="0">
                  <c:v>Mức tăng trưởng AdjClose</c:v>
                </c:pt>
              </c:strCache>
            </c:strRef>
          </c:tx>
          <c:spPr>
            <a:ln w="28575" cap="rnd">
              <a:solidFill>
                <a:schemeClr val="accent2"/>
              </a:solidFill>
              <a:round/>
            </a:ln>
            <a:effectLst/>
          </c:spPr>
          <c:marker>
            <c:symbol val="none"/>
          </c:marker>
          <c:cat>
            <c:numRef>
              <c:f>SONY!$I$56:$I$61</c:f>
              <c:numCache>
                <c:formatCode>General</c:formatCode>
                <c:ptCount val="6"/>
                <c:pt idx="0">
                  <c:v>2019</c:v>
                </c:pt>
                <c:pt idx="1">
                  <c:v>2020</c:v>
                </c:pt>
                <c:pt idx="2">
                  <c:v>2021</c:v>
                </c:pt>
                <c:pt idx="3">
                  <c:v>2022</c:v>
                </c:pt>
                <c:pt idx="4">
                  <c:v>2023</c:v>
                </c:pt>
                <c:pt idx="5">
                  <c:v>2024</c:v>
                </c:pt>
              </c:numCache>
            </c:numRef>
          </c:cat>
          <c:val>
            <c:numRef>
              <c:f>SONY!$Q$56:$Q$61</c:f>
              <c:numCache>
                <c:formatCode>0.00%</c:formatCode>
                <c:ptCount val="6"/>
                <c:pt idx="0" formatCode="General">
                  <c:v>#N/A</c:v>
                </c:pt>
                <c:pt idx="1">
                  <c:v>0</c:v>
                </c:pt>
                <c:pt idx="2">
                  <c:v>0.46095926014720501</c:v>
                </c:pt>
                <c:pt idx="3">
                  <c:v>-0.17344937446349099</c:v>
                </c:pt>
                <c:pt idx="4">
                  <c:v>1.7554625269101683E-2</c:v>
                </c:pt>
                <c:pt idx="5">
                  <c:v>-0.10126305815594597</c:v>
                </c:pt>
              </c:numCache>
            </c:numRef>
          </c:val>
          <c:smooth val="0"/>
          <c:extLst>
            <c:ext xmlns:c16="http://schemas.microsoft.com/office/drawing/2014/chart" uri="{C3380CC4-5D6E-409C-BE32-E72D297353CC}">
              <c16:uniqueId val="{00000001-EE60-44CC-9F06-702C0A3EADE3}"/>
            </c:ext>
          </c:extLst>
        </c:ser>
        <c:dLbls>
          <c:showLegendKey val="0"/>
          <c:showVal val="0"/>
          <c:showCatName val="0"/>
          <c:showSerName val="0"/>
          <c:showPercent val="0"/>
          <c:showBubbleSize val="0"/>
        </c:dLbls>
        <c:marker val="1"/>
        <c:smooth val="0"/>
        <c:axId val="1058201455"/>
        <c:axId val="1038712879"/>
      </c:lineChart>
      <c:catAx>
        <c:axId val="105819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26399"/>
        <c:crosses val="autoZero"/>
        <c:auto val="1"/>
        <c:lblAlgn val="ctr"/>
        <c:lblOffset val="100"/>
        <c:noMultiLvlLbl val="0"/>
      </c:catAx>
      <c:valAx>
        <c:axId val="1071826399"/>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58190415"/>
        <c:crosses val="autoZero"/>
        <c:crossBetween val="between"/>
      </c:valAx>
      <c:valAx>
        <c:axId val="103871287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01455"/>
        <c:crosses val="max"/>
        <c:crossBetween val="between"/>
      </c:valAx>
      <c:catAx>
        <c:axId val="1058201455"/>
        <c:scaling>
          <c:orientation val="minMax"/>
        </c:scaling>
        <c:delete val="1"/>
        <c:axPos val="b"/>
        <c:numFmt formatCode="General" sourceLinked="1"/>
        <c:majorTickMark val="out"/>
        <c:minorTickMark val="none"/>
        <c:tickLblPos val="nextTo"/>
        <c:crossAx val="10387128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kern="1200" spc="0" baseline="0">
                <a:solidFill>
                  <a:sysClr val="windowText" lastClr="000000">
                    <a:lumMod val="65000"/>
                    <a:lumOff val="35000"/>
                  </a:sysClr>
                </a:solidFill>
              </a:rPr>
              <a:t>Biểu đồ tổng số lượng giao dịch và hệ số biến thiên thay đổi theo năm</a:t>
            </a:r>
            <a:r>
              <a:rPr lang="en-US" sz="1400" b="0" i="0" u="none" strike="noStrike" kern="1200" spc="0" baseline="0">
                <a:solidFill>
                  <a:sysClr val="windowText" lastClr="000000">
                    <a:lumMod val="65000"/>
                    <a:lumOff val="35000"/>
                  </a:sysClr>
                </a:solidFill>
              </a:rPr>
              <a:t> của SONY</a:t>
            </a:r>
          </a:p>
        </c:rich>
      </c:tx>
      <c:layout>
        <c:manualLayout>
          <c:xMode val="edge"/>
          <c:yMode val="edge"/>
          <c:x val="0.1131635594107695"/>
          <c:y val="2.8236465950601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9550747560028"/>
          <c:y val="0.23668670062183808"/>
          <c:w val="0.49017417057457302"/>
          <c:h val="0.65414066168022134"/>
        </c:manualLayout>
      </c:layout>
      <c:barChart>
        <c:barDir val="col"/>
        <c:grouping val="clustered"/>
        <c:varyColors val="0"/>
        <c:ser>
          <c:idx val="0"/>
          <c:order val="0"/>
          <c:tx>
            <c:strRef>
              <c:f>SONY!$J$63</c:f>
              <c:strCache>
                <c:ptCount val="1"/>
                <c:pt idx="0">
                  <c:v>Volume trung bình của từng năm</c:v>
                </c:pt>
              </c:strCache>
            </c:strRef>
          </c:tx>
          <c:spPr>
            <a:solidFill>
              <a:schemeClr val="tx2">
                <a:lumMod val="50000"/>
                <a:lumOff val="50000"/>
              </a:schemeClr>
            </a:solidFill>
            <a:ln>
              <a:noFill/>
            </a:ln>
            <a:effectLst/>
          </c:spPr>
          <c:invertIfNegative val="0"/>
          <c:cat>
            <c:numRef>
              <c:f>SONY!$I$64:$I$69</c:f>
              <c:numCache>
                <c:formatCode>General</c:formatCode>
                <c:ptCount val="6"/>
                <c:pt idx="0">
                  <c:v>2019</c:v>
                </c:pt>
                <c:pt idx="1">
                  <c:v>2020</c:v>
                </c:pt>
                <c:pt idx="2">
                  <c:v>2021</c:v>
                </c:pt>
                <c:pt idx="3">
                  <c:v>2022</c:v>
                </c:pt>
                <c:pt idx="4">
                  <c:v>2023</c:v>
                </c:pt>
                <c:pt idx="5">
                  <c:v>2024</c:v>
                </c:pt>
              </c:numCache>
            </c:numRef>
          </c:cat>
          <c:val>
            <c:numRef>
              <c:f>SONY!$J$64:$J$69</c:f>
              <c:numCache>
                <c:formatCode>General</c:formatCode>
                <c:ptCount val="6"/>
                <c:pt idx="0">
                  <c:v>4985387.0967741935</c:v>
                </c:pt>
                <c:pt idx="1">
                  <c:v>6167170.6349206353</c:v>
                </c:pt>
                <c:pt idx="2">
                  <c:v>3661924.3027888448</c:v>
                </c:pt>
                <c:pt idx="3">
                  <c:v>4134101.593625498</c:v>
                </c:pt>
                <c:pt idx="4" formatCode="0">
                  <c:v>3888414</c:v>
                </c:pt>
                <c:pt idx="5">
                  <c:v>3889050.9090909092</c:v>
                </c:pt>
              </c:numCache>
            </c:numRef>
          </c:val>
          <c:extLst>
            <c:ext xmlns:c16="http://schemas.microsoft.com/office/drawing/2014/chart" uri="{C3380CC4-5D6E-409C-BE32-E72D297353CC}">
              <c16:uniqueId val="{00000000-F44E-4AC2-BD52-85C3FA2D2461}"/>
            </c:ext>
          </c:extLst>
        </c:ser>
        <c:dLbls>
          <c:showLegendKey val="0"/>
          <c:showVal val="0"/>
          <c:showCatName val="0"/>
          <c:showSerName val="0"/>
          <c:showPercent val="0"/>
          <c:showBubbleSize val="0"/>
        </c:dLbls>
        <c:gapWidth val="219"/>
        <c:axId val="2117984351"/>
        <c:axId val="1063773343"/>
      </c:barChart>
      <c:lineChart>
        <c:grouping val="standard"/>
        <c:varyColors val="0"/>
        <c:ser>
          <c:idx val="1"/>
          <c:order val="1"/>
          <c:tx>
            <c:strRef>
              <c:f>SONY!$S$63</c:f>
              <c:strCache>
                <c:ptCount val="1"/>
                <c:pt idx="0">
                  <c:v>Hệ số biến thiên Volume</c:v>
                </c:pt>
              </c:strCache>
            </c:strRef>
          </c:tx>
          <c:spPr>
            <a:ln w="28575" cap="rnd">
              <a:solidFill>
                <a:schemeClr val="accent2"/>
              </a:solidFill>
              <a:round/>
            </a:ln>
            <a:effectLst/>
          </c:spPr>
          <c:marker>
            <c:symbol val="none"/>
          </c:marker>
          <c:cat>
            <c:numRef>
              <c:f>SONY!$I$64:$I$69</c:f>
              <c:numCache>
                <c:formatCode>General</c:formatCode>
                <c:ptCount val="6"/>
                <c:pt idx="0">
                  <c:v>2019</c:v>
                </c:pt>
                <c:pt idx="1">
                  <c:v>2020</c:v>
                </c:pt>
                <c:pt idx="2">
                  <c:v>2021</c:v>
                </c:pt>
                <c:pt idx="3">
                  <c:v>2022</c:v>
                </c:pt>
                <c:pt idx="4">
                  <c:v>2023</c:v>
                </c:pt>
                <c:pt idx="5">
                  <c:v>2024</c:v>
                </c:pt>
              </c:numCache>
            </c:numRef>
          </c:cat>
          <c:val>
            <c:numRef>
              <c:f>SONY!$S$64:$S$69</c:f>
              <c:numCache>
                <c:formatCode>General</c:formatCode>
                <c:ptCount val="6"/>
                <c:pt idx="0">
                  <c:v>0.45613980842622526</c:v>
                </c:pt>
                <c:pt idx="1">
                  <c:v>0.44844045473287347</c:v>
                </c:pt>
                <c:pt idx="2">
                  <c:v>0.47385842350939505</c:v>
                </c:pt>
                <c:pt idx="3">
                  <c:v>0.55223316480625906</c:v>
                </c:pt>
                <c:pt idx="4">
                  <c:v>0.48588161335353941</c:v>
                </c:pt>
                <c:pt idx="5">
                  <c:v>0.56803382800554181</c:v>
                </c:pt>
              </c:numCache>
            </c:numRef>
          </c:val>
          <c:smooth val="0"/>
          <c:extLst>
            <c:ext xmlns:c16="http://schemas.microsoft.com/office/drawing/2014/chart" uri="{C3380CC4-5D6E-409C-BE32-E72D297353CC}">
              <c16:uniqueId val="{00000001-F44E-4AC2-BD52-85C3FA2D2461}"/>
            </c:ext>
          </c:extLst>
        </c:ser>
        <c:dLbls>
          <c:showLegendKey val="0"/>
          <c:showVal val="0"/>
          <c:showCatName val="0"/>
          <c:showSerName val="0"/>
          <c:showPercent val="0"/>
          <c:showBubbleSize val="0"/>
        </c:dLbls>
        <c:marker val="1"/>
        <c:smooth val="0"/>
        <c:axId val="1058212015"/>
        <c:axId val="1038731727"/>
      </c:lineChart>
      <c:catAx>
        <c:axId val="211798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73343"/>
        <c:crosses val="autoZero"/>
        <c:auto val="1"/>
        <c:lblAlgn val="ctr"/>
        <c:lblOffset val="100"/>
        <c:noMultiLvlLbl val="0"/>
      </c:catAx>
      <c:valAx>
        <c:axId val="1063773343"/>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984351"/>
        <c:crosses val="autoZero"/>
        <c:crossBetween val="between"/>
      </c:valAx>
      <c:valAx>
        <c:axId val="103873172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12015"/>
        <c:crosses val="max"/>
        <c:crossBetween val="between"/>
      </c:valAx>
      <c:catAx>
        <c:axId val="1058212015"/>
        <c:scaling>
          <c:orientation val="minMax"/>
        </c:scaling>
        <c:delete val="1"/>
        <c:axPos val="b"/>
        <c:numFmt formatCode="General" sourceLinked="1"/>
        <c:majorTickMark val="out"/>
        <c:minorTickMark val="none"/>
        <c:tickLblPos val="nextTo"/>
        <c:crossAx val="1038731727"/>
        <c:crosses val="autoZero"/>
        <c:auto val="1"/>
        <c:lblAlgn val="ctr"/>
        <c:lblOffset val="100"/>
        <c:noMultiLvlLbl val="0"/>
      </c:catAx>
      <c:spPr>
        <a:noFill/>
        <a:ln>
          <a:noFill/>
        </a:ln>
        <a:effectLst/>
      </c:spPr>
    </c:plotArea>
    <c:legend>
      <c:legendPos val="r"/>
      <c:layout>
        <c:manualLayout>
          <c:xMode val="edge"/>
          <c:yMode val="edge"/>
          <c:x val="0.78588954959026103"/>
          <c:y val="0.45159743544706626"/>
          <c:w val="0.19731308243826362"/>
          <c:h val="0.229422397520527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kern="1200" spc="0" baseline="0">
                <a:solidFill>
                  <a:sysClr val="windowText" lastClr="000000">
                    <a:lumMod val="65000"/>
                    <a:lumOff val="35000"/>
                  </a:sysClr>
                </a:solidFill>
              </a:rPr>
              <a:t>Biểu đồ tổng số lượng giao dịch mức tăng trưởng thay đổi theo năm</a:t>
            </a:r>
            <a:r>
              <a:rPr lang="en-US" sz="1400" b="0" i="0" u="none" strike="noStrike" kern="1200" spc="0" baseline="0">
                <a:solidFill>
                  <a:sysClr val="windowText" lastClr="000000">
                    <a:lumMod val="65000"/>
                    <a:lumOff val="35000"/>
                  </a:sysClr>
                </a:solidFill>
              </a:rPr>
              <a:t> của SONY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956758530183727"/>
          <c:y val="0.23268290411866158"/>
          <c:w val="0.45796113435228342"/>
          <c:h val="0.65991768907726289"/>
        </c:manualLayout>
      </c:layout>
      <c:barChart>
        <c:barDir val="col"/>
        <c:grouping val="clustered"/>
        <c:varyColors val="0"/>
        <c:ser>
          <c:idx val="0"/>
          <c:order val="0"/>
          <c:tx>
            <c:strRef>
              <c:f>SONY!$L$63</c:f>
              <c:strCache>
                <c:ptCount val="1"/>
                <c:pt idx="0">
                  <c:v>Tổng giao dịch</c:v>
                </c:pt>
              </c:strCache>
            </c:strRef>
          </c:tx>
          <c:spPr>
            <a:solidFill>
              <a:schemeClr val="tx2">
                <a:lumMod val="50000"/>
                <a:lumOff val="50000"/>
              </a:schemeClr>
            </a:solidFill>
            <a:ln>
              <a:noFill/>
            </a:ln>
            <a:effectLst/>
          </c:spPr>
          <c:invertIfNegative val="0"/>
          <c:cat>
            <c:numRef>
              <c:f>SONY!$I$64:$I$69</c:f>
              <c:numCache>
                <c:formatCode>General</c:formatCode>
                <c:ptCount val="6"/>
                <c:pt idx="0">
                  <c:v>2019</c:v>
                </c:pt>
                <c:pt idx="1">
                  <c:v>2020</c:v>
                </c:pt>
                <c:pt idx="2">
                  <c:v>2021</c:v>
                </c:pt>
                <c:pt idx="3">
                  <c:v>2022</c:v>
                </c:pt>
                <c:pt idx="4">
                  <c:v>2023</c:v>
                </c:pt>
                <c:pt idx="5">
                  <c:v>2024</c:v>
                </c:pt>
              </c:numCache>
            </c:numRef>
          </c:cat>
          <c:val>
            <c:numRef>
              <c:f>SONY!$L$64:$L$69</c:f>
              <c:numCache>
                <c:formatCode>General</c:formatCode>
                <c:ptCount val="6"/>
                <c:pt idx="0">
                  <c:v>154547000</c:v>
                </c:pt>
                <c:pt idx="1">
                  <c:v>1554127000</c:v>
                </c:pt>
                <c:pt idx="2">
                  <c:v>919143000</c:v>
                </c:pt>
                <c:pt idx="3">
                  <c:v>1037659500</c:v>
                </c:pt>
                <c:pt idx="4">
                  <c:v>972103500</c:v>
                </c:pt>
                <c:pt idx="5">
                  <c:v>855591200</c:v>
                </c:pt>
              </c:numCache>
            </c:numRef>
          </c:val>
          <c:extLst>
            <c:ext xmlns:c16="http://schemas.microsoft.com/office/drawing/2014/chart" uri="{C3380CC4-5D6E-409C-BE32-E72D297353CC}">
              <c16:uniqueId val="{00000000-5DE2-4D80-B3D9-8A8206B0D21B}"/>
            </c:ext>
          </c:extLst>
        </c:ser>
        <c:dLbls>
          <c:showLegendKey val="0"/>
          <c:showVal val="0"/>
          <c:showCatName val="0"/>
          <c:showSerName val="0"/>
          <c:showPercent val="0"/>
          <c:showBubbleSize val="0"/>
        </c:dLbls>
        <c:gapWidth val="219"/>
        <c:overlap val="-27"/>
        <c:axId val="1058205295"/>
        <c:axId val="1063754991"/>
      </c:barChart>
      <c:lineChart>
        <c:grouping val="standard"/>
        <c:varyColors val="0"/>
        <c:ser>
          <c:idx val="1"/>
          <c:order val="1"/>
          <c:tx>
            <c:strRef>
              <c:f>SONY!$Q$63</c:f>
              <c:strCache>
                <c:ptCount val="1"/>
                <c:pt idx="0">
                  <c:v>Mức tăng trưởng Volume</c:v>
                </c:pt>
              </c:strCache>
            </c:strRef>
          </c:tx>
          <c:spPr>
            <a:ln w="28575" cap="rnd">
              <a:solidFill>
                <a:schemeClr val="accent2"/>
              </a:solidFill>
              <a:round/>
            </a:ln>
            <a:effectLst/>
          </c:spPr>
          <c:marker>
            <c:symbol val="none"/>
          </c:marker>
          <c:cat>
            <c:numRef>
              <c:f>SONY!$I$64:$I$69</c:f>
              <c:numCache>
                <c:formatCode>General</c:formatCode>
                <c:ptCount val="6"/>
                <c:pt idx="0">
                  <c:v>2019</c:v>
                </c:pt>
                <c:pt idx="1">
                  <c:v>2020</c:v>
                </c:pt>
                <c:pt idx="2">
                  <c:v>2021</c:v>
                </c:pt>
                <c:pt idx="3">
                  <c:v>2022</c:v>
                </c:pt>
                <c:pt idx="4">
                  <c:v>2023</c:v>
                </c:pt>
                <c:pt idx="5">
                  <c:v>2024</c:v>
                </c:pt>
              </c:numCache>
            </c:numRef>
          </c:cat>
          <c:val>
            <c:numRef>
              <c:f>SONY!$Q$64:$Q$69</c:f>
              <c:numCache>
                <c:formatCode>General</c:formatCode>
                <c:ptCount val="6"/>
                <c:pt idx="0">
                  <c:v>#N/A</c:v>
                </c:pt>
                <c:pt idx="1">
                  <c:v>0</c:v>
                </c:pt>
                <c:pt idx="2">
                  <c:v>-0.40857922164662219</c:v>
                </c:pt>
                <c:pt idx="3">
                  <c:v>0.12894239525296936</c:v>
                </c:pt>
                <c:pt idx="4">
                  <c:v>-6.31767935435468E-2</c:v>
                </c:pt>
                <c:pt idx="5">
                  <c:v>-0.11985585896974962</c:v>
                </c:pt>
              </c:numCache>
            </c:numRef>
          </c:val>
          <c:smooth val="0"/>
          <c:extLst>
            <c:ext xmlns:c16="http://schemas.microsoft.com/office/drawing/2014/chart" uri="{C3380CC4-5D6E-409C-BE32-E72D297353CC}">
              <c16:uniqueId val="{00000001-5DE2-4D80-B3D9-8A8206B0D21B}"/>
            </c:ext>
          </c:extLst>
        </c:ser>
        <c:dLbls>
          <c:showLegendKey val="0"/>
          <c:showVal val="0"/>
          <c:showCatName val="0"/>
          <c:showSerName val="0"/>
          <c:showPercent val="0"/>
          <c:showBubbleSize val="0"/>
        </c:dLbls>
        <c:marker val="1"/>
        <c:smooth val="0"/>
        <c:axId val="1058212975"/>
        <c:axId val="1063756479"/>
      </c:lineChart>
      <c:catAx>
        <c:axId val="10582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54991"/>
        <c:crosses val="autoZero"/>
        <c:auto val="1"/>
        <c:lblAlgn val="ctr"/>
        <c:lblOffset val="100"/>
        <c:noMultiLvlLbl val="0"/>
      </c:catAx>
      <c:valAx>
        <c:axId val="1063754991"/>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05295"/>
        <c:crosses val="autoZero"/>
        <c:crossBetween val="between"/>
      </c:valAx>
      <c:valAx>
        <c:axId val="1063756479"/>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12975"/>
        <c:crosses val="max"/>
        <c:crossBetween val="between"/>
      </c:valAx>
      <c:catAx>
        <c:axId val="1058212975"/>
        <c:scaling>
          <c:orientation val="minMax"/>
        </c:scaling>
        <c:delete val="1"/>
        <c:axPos val="b"/>
        <c:numFmt formatCode="General" sourceLinked="1"/>
        <c:majorTickMark val="none"/>
        <c:minorTickMark val="none"/>
        <c:tickLblPos val="nextTo"/>
        <c:crossAx val="1063756479"/>
        <c:crosses val="autoZero"/>
        <c:auto val="1"/>
        <c:lblAlgn val="ctr"/>
        <c:lblOffset val="100"/>
        <c:noMultiLvlLbl val="0"/>
      </c:catAx>
      <c:spPr>
        <a:noFill/>
        <a:ln>
          <a:noFill/>
        </a:ln>
        <a:effectLst/>
      </c:spPr>
    </c:plotArea>
    <c:legend>
      <c:legendPos val="r"/>
      <c:layout>
        <c:manualLayout>
          <c:xMode val="edge"/>
          <c:yMode val="edge"/>
          <c:x val="0.76120822397200349"/>
          <c:y val="0.48479111986001744"/>
          <c:w val="0.22212510936132987"/>
          <c:h val="0.193288130650335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SONY!$N$264</c:f>
              <c:strCache>
                <c:ptCount val="1"/>
                <c:pt idx="0">
                  <c:v>Autocorrelation</c:v>
                </c:pt>
              </c:strCache>
            </c:strRef>
          </c:tx>
          <c:spPr>
            <a:solidFill>
              <a:schemeClr val="accent1"/>
            </a:solidFill>
            <a:ln>
              <a:noFill/>
            </a:ln>
            <a:effectLst/>
          </c:spPr>
          <c:invertIfNegative val="0"/>
          <c:cat>
            <c:numRef>
              <c:f>SONY!$M$265:$M$325</c:f>
              <c:numCache>
                <c:formatCode>General</c:formatCode>
                <c:ptCount val="61"/>
                <c:pt idx="0">
                  <c:v>1</c:v>
                </c:pt>
                <c:pt idx="1">
                  <c:v>2</c:v>
                </c:pt>
                <c:pt idx="2">
                  <c:v>3</c:v>
                </c:pt>
                <c:pt idx="3">
                  <c:v>4</c:v>
                </c:pt>
                <c:pt idx="4" formatCode="0">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numCache>
            </c:numRef>
          </c:cat>
          <c:val>
            <c:numRef>
              <c:f>SONY!$N$265:$N$325</c:f>
              <c:numCache>
                <c:formatCode>0.0000</c:formatCode>
                <c:ptCount val="61"/>
                <c:pt idx="0">
                  <c:v>0.57656960266600421</c:v>
                </c:pt>
                <c:pt idx="1">
                  <c:v>0.53752367194679451</c:v>
                </c:pt>
                <c:pt idx="2">
                  <c:v>0.50715030188028165</c:v>
                </c:pt>
                <c:pt idx="3">
                  <c:v>0.37522818404626007</c:v>
                </c:pt>
                <c:pt idx="4">
                  <c:v>0.35746690029010442</c:v>
                </c:pt>
                <c:pt idx="5">
                  <c:v>0.24747819968401447</c:v>
                </c:pt>
                <c:pt idx="6">
                  <c:v>0.14803407450753359</c:v>
                </c:pt>
                <c:pt idx="7">
                  <c:v>0.10040699689314343</c:v>
                </c:pt>
                <c:pt idx="8">
                  <c:v>2.7942804593696705E-2</c:v>
                </c:pt>
                <c:pt idx="9">
                  <c:v>-0.11690548816140801</c:v>
                </c:pt>
                <c:pt idx="10">
                  <c:v>-0.1317121561164849</c:v>
                </c:pt>
                <c:pt idx="11">
                  <c:v>-0.1662502368932573</c:v>
                </c:pt>
                <c:pt idx="12">
                  <c:v>-0.28762936388001897</c:v>
                </c:pt>
                <c:pt idx="13">
                  <c:v>-0.21109983624666115</c:v>
                </c:pt>
                <c:pt idx="14">
                  <c:v>-0.29078387801167949</c:v>
                </c:pt>
                <c:pt idx="15">
                  <c:v>-0.29877572201393826</c:v>
                </c:pt>
                <c:pt idx="16">
                  <c:v>-0.26698557440650328</c:v>
                </c:pt>
                <c:pt idx="17">
                  <c:v>-0.29998516208154358</c:v>
                </c:pt>
                <c:pt idx="18">
                  <c:v>-0.28661702960330321</c:v>
                </c:pt>
                <c:pt idx="19">
                  <c:v>-0.29502416591084241</c:v>
                </c:pt>
                <c:pt idx="20">
                  <c:v>-0.27130901849368688</c:v>
                </c:pt>
                <c:pt idx="21">
                  <c:v>-0.27573158232401823</c:v>
                </c:pt>
                <c:pt idx="22">
                  <c:v>-0.18248215771890441</c:v>
                </c:pt>
                <c:pt idx="23">
                  <c:v>-0.17150227246085467</c:v>
                </c:pt>
                <c:pt idx="24">
                  <c:v>-7.7784202342243827E-2</c:v>
                </c:pt>
                <c:pt idx="25">
                  <c:v>2.5153894566587232E-2</c:v>
                </c:pt>
                <c:pt idx="26">
                  <c:v>-1.045227539639904E-4</c:v>
                </c:pt>
                <c:pt idx="27">
                  <c:v>5.0947311007047594E-2</c:v>
                </c:pt>
                <c:pt idx="28">
                  <c:v>0.10521168091679382</c:v>
                </c:pt>
                <c:pt idx="29">
                  <c:v>9.1832027964799667E-2</c:v>
                </c:pt>
                <c:pt idx="30">
                  <c:v>0.13270866856140373</c:v>
                </c:pt>
                <c:pt idx="31">
                  <c:v>7.7880630484295318E-2</c:v>
                </c:pt>
                <c:pt idx="32">
                  <c:v>8.4657993749135754E-2</c:v>
                </c:pt>
                <c:pt idx="33">
                  <c:v>0.10727931604899482</c:v>
                </c:pt>
                <c:pt idx="34">
                  <c:v>3.4203316681398532E-2</c:v>
                </c:pt>
                <c:pt idx="35">
                  <c:v>-3.2243889893588645E-2</c:v>
                </c:pt>
                <c:pt idx="36">
                  <c:v>-1.4857030144368701E-2</c:v>
                </c:pt>
                <c:pt idx="37">
                  <c:v>-5.2958923126312334E-2</c:v>
                </c:pt>
                <c:pt idx="38">
                  <c:v>-6.1051919105268131E-2</c:v>
                </c:pt>
                <c:pt idx="39">
                  <c:v>-5.7719600011582328E-2</c:v>
                </c:pt>
                <c:pt idx="40">
                  <c:v>-3.5385372534918476E-2</c:v>
                </c:pt>
                <c:pt idx="41">
                  <c:v>-4.7266137102527563E-2</c:v>
                </c:pt>
                <c:pt idx="42">
                  <c:v>-6.1749361438405474E-2</c:v>
                </c:pt>
                <c:pt idx="43">
                  <c:v>-7.7348313267114499E-2</c:v>
                </c:pt>
                <c:pt idx="44">
                  <c:v>-6.3270523947510926E-2</c:v>
                </c:pt>
                <c:pt idx="45">
                  <c:v>-1.2621985533507525E-2</c:v>
                </c:pt>
                <c:pt idx="46">
                  <c:v>-7.1066991797880313E-2</c:v>
                </c:pt>
                <c:pt idx="47">
                  <c:v>-2.4664817390533406E-2</c:v>
                </c:pt>
                <c:pt idx="48">
                  <c:v>-1.041537108087439E-2</c:v>
                </c:pt>
                <c:pt idx="49">
                  <c:v>-3.0646460957050072E-2</c:v>
                </c:pt>
                <c:pt idx="50">
                  <c:v>-1.5637384341014266E-2</c:v>
                </c:pt>
                <c:pt idx="51">
                  <c:v>-8.1618032017535449E-3</c:v>
                </c:pt>
                <c:pt idx="52">
                  <c:v>-1.8620559143954257E-2</c:v>
                </c:pt>
                <c:pt idx="53">
                  <c:v>2.5341584560811679E-2</c:v>
                </c:pt>
                <c:pt idx="54">
                  <c:v>4.2028349533544451E-2</c:v>
                </c:pt>
                <c:pt idx="55">
                  <c:v>-1.1827319065611374E-3</c:v>
                </c:pt>
                <c:pt idx="56">
                  <c:v>1.9950663593643021E-2</c:v>
                </c:pt>
                <c:pt idx="57">
                  <c:v>1.0425569401840721E-2</c:v>
                </c:pt>
                <c:pt idx="58">
                  <c:v>5.0365564642650901E-3</c:v>
                </c:pt>
                <c:pt idx="59">
                  <c:v>0.13709324530164405</c:v>
                </c:pt>
                <c:pt idx="60">
                  <c:v>0</c:v>
                </c:pt>
              </c:numCache>
            </c:numRef>
          </c:val>
          <c:extLst>
            <c:ext xmlns:c16="http://schemas.microsoft.com/office/drawing/2014/chart" uri="{C3380CC4-5D6E-409C-BE32-E72D297353CC}">
              <c16:uniqueId val="{00000000-1A5E-4524-B86F-45C25D496265}"/>
            </c:ext>
          </c:extLst>
        </c:ser>
        <c:dLbls>
          <c:showLegendKey val="0"/>
          <c:showVal val="0"/>
          <c:showCatName val="0"/>
          <c:showSerName val="0"/>
          <c:showPercent val="0"/>
          <c:showBubbleSize val="0"/>
        </c:dLbls>
        <c:gapWidth val="219"/>
        <c:overlap val="-27"/>
        <c:axId val="1689874912"/>
        <c:axId val="1689879488"/>
      </c:barChart>
      <c:catAx>
        <c:axId val="168987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79488"/>
        <c:crosses val="autoZero"/>
        <c:auto val="1"/>
        <c:lblAlgn val="ctr"/>
        <c:lblOffset val="100"/>
        <c:noMultiLvlLbl val="0"/>
      </c:catAx>
      <c:valAx>
        <c:axId val="16898794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874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[Phantichchungkhoan.xlsx]SONY!PivotTable18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Biểu</a:t>
            </a:r>
            <a:r>
              <a:rPr lang="en-US" baseline="0"/>
              <a:t> đồ tổng giá giao dịch theo quý</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SONY!$J$117:$J$118</c:f>
              <c:strCache>
                <c:ptCount val="1"/>
                <c:pt idx="0">
                  <c:v>Qtr1</c:v>
                </c:pt>
              </c:strCache>
            </c:strRef>
          </c:tx>
          <c:spPr>
            <a:ln w="28575" cap="rnd">
              <a:solidFill>
                <a:schemeClr val="accent1"/>
              </a:solidFill>
              <a:round/>
            </a:ln>
            <a:effectLst/>
          </c:spPr>
          <c:marker>
            <c:symbol val="none"/>
          </c:marker>
          <c:cat>
            <c:strRef>
              <c:f>SONY!$I$119:$I$125</c:f>
              <c:strCache>
                <c:ptCount val="6"/>
                <c:pt idx="0">
                  <c:v>2019</c:v>
                </c:pt>
                <c:pt idx="1">
                  <c:v>2020</c:v>
                </c:pt>
                <c:pt idx="2">
                  <c:v>2021</c:v>
                </c:pt>
                <c:pt idx="3">
                  <c:v>2022</c:v>
                </c:pt>
                <c:pt idx="4">
                  <c:v>2023</c:v>
                </c:pt>
                <c:pt idx="5">
                  <c:v>2024</c:v>
                </c:pt>
              </c:strCache>
            </c:strRef>
          </c:cat>
          <c:val>
            <c:numRef>
              <c:f>SONY!$J$119:$J$125</c:f>
              <c:numCache>
                <c:formatCode>General</c:formatCode>
                <c:ptCount val="6"/>
                <c:pt idx="1">
                  <c:v>12.447601612903224</c:v>
                </c:pt>
                <c:pt idx="2">
                  <c:v>20.198214754098359</c:v>
                </c:pt>
                <c:pt idx="3">
                  <c:v>20.899161290322571</c:v>
                </c:pt>
                <c:pt idx="4">
                  <c:v>16.935811290322587</c:v>
                </c:pt>
                <c:pt idx="5">
                  <c:v>18.324834426229501</c:v>
                </c:pt>
              </c:numCache>
            </c:numRef>
          </c:val>
          <c:smooth val="0"/>
          <c:extLst>
            <c:ext xmlns:c16="http://schemas.microsoft.com/office/drawing/2014/chart" uri="{C3380CC4-5D6E-409C-BE32-E72D297353CC}">
              <c16:uniqueId val="{00000002-77E8-4766-9B63-8229FD34E49F}"/>
            </c:ext>
          </c:extLst>
        </c:ser>
        <c:ser>
          <c:idx val="1"/>
          <c:order val="1"/>
          <c:tx>
            <c:strRef>
              <c:f>SONY!$K$117:$K$118</c:f>
              <c:strCache>
                <c:ptCount val="1"/>
                <c:pt idx="0">
                  <c:v>Qtr2</c:v>
                </c:pt>
              </c:strCache>
            </c:strRef>
          </c:tx>
          <c:spPr>
            <a:ln w="28575" cap="rnd">
              <a:solidFill>
                <a:schemeClr val="accent2"/>
              </a:solidFill>
              <a:round/>
            </a:ln>
            <a:effectLst/>
          </c:spPr>
          <c:marker>
            <c:symbol val="none"/>
          </c:marker>
          <c:cat>
            <c:strRef>
              <c:f>SONY!$I$119:$I$125</c:f>
              <c:strCache>
                <c:ptCount val="6"/>
                <c:pt idx="0">
                  <c:v>2019</c:v>
                </c:pt>
                <c:pt idx="1">
                  <c:v>2020</c:v>
                </c:pt>
                <c:pt idx="2">
                  <c:v>2021</c:v>
                </c:pt>
                <c:pt idx="3">
                  <c:v>2022</c:v>
                </c:pt>
                <c:pt idx="4">
                  <c:v>2023</c:v>
                </c:pt>
                <c:pt idx="5">
                  <c:v>2024</c:v>
                </c:pt>
              </c:strCache>
            </c:strRef>
          </c:cat>
          <c:val>
            <c:numRef>
              <c:f>SONY!$K$119:$K$125</c:f>
              <c:numCache>
                <c:formatCode>General</c:formatCode>
                <c:ptCount val="6"/>
                <c:pt idx="1">
                  <c:v>12.387858730158728</c:v>
                </c:pt>
                <c:pt idx="2">
                  <c:v>19.427158730158734</c:v>
                </c:pt>
                <c:pt idx="3">
                  <c:v>17.239885483870971</c:v>
                </c:pt>
                <c:pt idx="4">
                  <c:v>18.386808064516128</c:v>
                </c:pt>
                <c:pt idx="5">
                  <c:v>16.533555555555562</c:v>
                </c:pt>
              </c:numCache>
            </c:numRef>
          </c:val>
          <c:smooth val="0"/>
          <c:extLst>
            <c:ext xmlns:c16="http://schemas.microsoft.com/office/drawing/2014/chart" uri="{C3380CC4-5D6E-409C-BE32-E72D297353CC}">
              <c16:uniqueId val="{00000004-77E8-4766-9B63-8229FD34E49F}"/>
            </c:ext>
          </c:extLst>
        </c:ser>
        <c:ser>
          <c:idx val="2"/>
          <c:order val="2"/>
          <c:tx>
            <c:strRef>
              <c:f>SONY!$L$117:$L$118</c:f>
              <c:strCache>
                <c:ptCount val="1"/>
                <c:pt idx="0">
                  <c:v>Qtr3</c:v>
                </c:pt>
              </c:strCache>
            </c:strRef>
          </c:tx>
          <c:spPr>
            <a:ln w="28575" cap="rnd">
              <a:solidFill>
                <a:schemeClr val="accent3"/>
              </a:solidFill>
              <a:round/>
            </a:ln>
            <a:effectLst/>
          </c:spPr>
          <c:marker>
            <c:symbol val="none"/>
          </c:marker>
          <c:cat>
            <c:strRef>
              <c:f>SONY!$I$119:$I$125</c:f>
              <c:strCache>
                <c:ptCount val="6"/>
                <c:pt idx="0">
                  <c:v>2019</c:v>
                </c:pt>
                <c:pt idx="1">
                  <c:v>2020</c:v>
                </c:pt>
                <c:pt idx="2">
                  <c:v>2021</c:v>
                </c:pt>
                <c:pt idx="3">
                  <c:v>2022</c:v>
                </c:pt>
                <c:pt idx="4">
                  <c:v>2023</c:v>
                </c:pt>
                <c:pt idx="5">
                  <c:v>2024</c:v>
                </c:pt>
              </c:strCache>
            </c:strRef>
          </c:cat>
          <c:val>
            <c:numRef>
              <c:f>SONY!$L$119:$L$125</c:f>
              <c:numCache>
                <c:formatCode>General</c:formatCode>
                <c:ptCount val="6"/>
                <c:pt idx="1">
                  <c:v>14.829020312499999</c:v>
                </c:pt>
                <c:pt idx="2">
                  <c:v>20.074893749999998</c:v>
                </c:pt>
                <c:pt idx="3">
                  <c:v>15.597207812499995</c:v>
                </c:pt>
                <c:pt idx="4">
                  <c:v>17.114539682539682</c:v>
                </c:pt>
                <c:pt idx="5">
                  <c:v>18.226343750000002</c:v>
                </c:pt>
              </c:numCache>
            </c:numRef>
          </c:val>
          <c:smooth val="0"/>
          <c:extLst>
            <c:ext xmlns:c16="http://schemas.microsoft.com/office/drawing/2014/chart" uri="{C3380CC4-5D6E-409C-BE32-E72D297353CC}">
              <c16:uniqueId val="{00000006-77E8-4766-9B63-8229FD34E49F}"/>
            </c:ext>
          </c:extLst>
        </c:ser>
        <c:ser>
          <c:idx val="3"/>
          <c:order val="3"/>
          <c:tx>
            <c:strRef>
              <c:f>SONY!$M$117:$M$118</c:f>
              <c:strCache>
                <c:ptCount val="1"/>
                <c:pt idx="0">
                  <c:v>Qtr4</c:v>
                </c:pt>
              </c:strCache>
            </c:strRef>
          </c:tx>
          <c:spPr>
            <a:ln w="28575" cap="rnd">
              <a:solidFill>
                <a:schemeClr val="accent4"/>
              </a:solidFill>
              <a:round/>
            </a:ln>
            <a:effectLst/>
          </c:spPr>
          <c:marker>
            <c:symbol val="none"/>
          </c:marker>
          <c:cat>
            <c:strRef>
              <c:f>SONY!$I$119:$I$125</c:f>
              <c:strCache>
                <c:ptCount val="6"/>
                <c:pt idx="0">
                  <c:v>2019</c:v>
                </c:pt>
                <c:pt idx="1">
                  <c:v>2020</c:v>
                </c:pt>
                <c:pt idx="2">
                  <c:v>2021</c:v>
                </c:pt>
                <c:pt idx="3">
                  <c:v>2022</c:v>
                </c:pt>
                <c:pt idx="4">
                  <c:v>2023</c:v>
                </c:pt>
                <c:pt idx="5">
                  <c:v>2024</c:v>
                </c:pt>
              </c:strCache>
            </c:strRef>
          </c:cat>
          <c:val>
            <c:numRef>
              <c:f>SONY!$M$119:$M$125</c:f>
              <c:numCache>
                <c:formatCode>General</c:formatCode>
                <c:ptCount val="6"/>
                <c:pt idx="0">
                  <c:v>12.3982125</c:v>
                </c:pt>
                <c:pt idx="1">
                  <c:v>16.630534375000003</c:v>
                </c:pt>
                <c:pt idx="2">
                  <c:v>22.881906249999993</c:v>
                </c:pt>
                <c:pt idx="3">
                  <c:v>14.594774603174603</c:v>
                </c:pt>
                <c:pt idx="4">
                  <c:v>17.28998412698413</c:v>
                </c:pt>
                <c:pt idx="5">
                  <c:v>18.447500000000002</c:v>
                </c:pt>
              </c:numCache>
            </c:numRef>
          </c:val>
          <c:smooth val="0"/>
          <c:extLst>
            <c:ext xmlns:c16="http://schemas.microsoft.com/office/drawing/2014/chart" uri="{C3380CC4-5D6E-409C-BE32-E72D297353CC}">
              <c16:uniqueId val="{00000008-77E8-4766-9B63-8229FD34E49F}"/>
            </c:ext>
          </c:extLst>
        </c:ser>
        <c:dLbls>
          <c:showLegendKey val="0"/>
          <c:showVal val="0"/>
          <c:showCatName val="0"/>
          <c:showSerName val="0"/>
          <c:showPercent val="0"/>
          <c:showBubbleSize val="0"/>
        </c:dLbls>
        <c:smooth val="0"/>
        <c:axId val="1826885216"/>
        <c:axId val="1826890976"/>
      </c:lineChart>
      <c:catAx>
        <c:axId val="182688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90976"/>
        <c:crosses val="autoZero"/>
        <c:auto val="1"/>
        <c:lblAlgn val="ctr"/>
        <c:lblOffset val="100"/>
        <c:noMultiLvlLbl val="0"/>
      </c:catAx>
      <c:valAx>
        <c:axId val="182689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8521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[Phantichchungkhoan.xlsx]SONY!PivotTable17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Biểu</a:t>
            </a:r>
            <a:r>
              <a:rPr lang="en-US" baseline="0"/>
              <a:t> đồ mức tăng trưởng so với cùng kỳ</a:t>
            </a:r>
            <a:endParaRPr lang="en-US"/>
          </a:p>
        </c:rich>
      </c:tx>
      <c:layout>
        <c:manualLayout>
          <c:xMode val="edge"/>
          <c:yMode val="edge"/>
          <c:x val="0.32218232420242965"/>
          <c:y val="6.4132516101842438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3"/>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4"/>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5"/>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8"/>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9"/>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32"/>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33"/>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SONY!$J$127:$J$128</c:f>
              <c:strCache>
                <c:ptCount val="1"/>
                <c:pt idx="0">
                  <c:v>Qtr1</c:v>
                </c:pt>
              </c:strCache>
            </c:strRef>
          </c:tx>
          <c:spPr>
            <a:ln w="28575" cap="rnd">
              <a:solidFill>
                <a:schemeClr val="accent1"/>
              </a:solidFill>
              <a:round/>
            </a:ln>
            <a:effectLst/>
          </c:spPr>
          <c:marker>
            <c:symbol val="none"/>
          </c:marker>
          <c:cat>
            <c:strRef>
              <c:f>SONY!$I$129:$I$135</c:f>
              <c:strCache>
                <c:ptCount val="6"/>
                <c:pt idx="0">
                  <c:v>2019</c:v>
                </c:pt>
                <c:pt idx="1">
                  <c:v>2020</c:v>
                </c:pt>
                <c:pt idx="2">
                  <c:v>2021</c:v>
                </c:pt>
                <c:pt idx="3">
                  <c:v>2022</c:v>
                </c:pt>
                <c:pt idx="4">
                  <c:v>2023</c:v>
                </c:pt>
                <c:pt idx="5">
                  <c:v>2024</c:v>
                </c:pt>
              </c:strCache>
            </c:strRef>
          </c:cat>
          <c:val>
            <c:numRef>
              <c:f>SONY!$J$129:$J$135</c:f>
              <c:numCache>
                <c:formatCode>0.00%</c:formatCode>
                <c:ptCount val="6"/>
                <c:pt idx="2">
                  <c:v>0.62265915814343098</c:v>
                </c:pt>
                <c:pt idx="3">
                  <c:v>3.4703390609409419E-2</c:v>
                </c:pt>
                <c:pt idx="4">
                  <c:v>-0.18964158154208929</c:v>
                </c:pt>
                <c:pt idx="5">
                  <c:v>8.2016923316843154E-2</c:v>
                </c:pt>
              </c:numCache>
            </c:numRef>
          </c:val>
          <c:smooth val="0"/>
          <c:extLst>
            <c:ext xmlns:c16="http://schemas.microsoft.com/office/drawing/2014/chart" uri="{C3380CC4-5D6E-409C-BE32-E72D297353CC}">
              <c16:uniqueId val="{00000002-3BAA-4A7A-92D1-FD926C7F73C1}"/>
            </c:ext>
          </c:extLst>
        </c:ser>
        <c:ser>
          <c:idx val="1"/>
          <c:order val="1"/>
          <c:tx>
            <c:strRef>
              <c:f>SONY!$K$127:$K$128</c:f>
              <c:strCache>
                <c:ptCount val="1"/>
                <c:pt idx="0">
                  <c:v>Qtr2</c:v>
                </c:pt>
              </c:strCache>
            </c:strRef>
          </c:tx>
          <c:spPr>
            <a:ln w="28575" cap="rnd">
              <a:solidFill>
                <a:schemeClr val="accent2"/>
              </a:solidFill>
              <a:round/>
            </a:ln>
            <a:effectLst/>
          </c:spPr>
          <c:marker>
            <c:symbol val="none"/>
          </c:marker>
          <c:cat>
            <c:strRef>
              <c:f>SONY!$I$129:$I$135</c:f>
              <c:strCache>
                <c:ptCount val="6"/>
                <c:pt idx="0">
                  <c:v>2019</c:v>
                </c:pt>
                <c:pt idx="1">
                  <c:v>2020</c:v>
                </c:pt>
                <c:pt idx="2">
                  <c:v>2021</c:v>
                </c:pt>
                <c:pt idx="3">
                  <c:v>2022</c:v>
                </c:pt>
                <c:pt idx="4">
                  <c:v>2023</c:v>
                </c:pt>
                <c:pt idx="5">
                  <c:v>2024</c:v>
                </c:pt>
              </c:strCache>
            </c:strRef>
          </c:cat>
          <c:val>
            <c:numRef>
              <c:f>SONY!$K$129:$K$135</c:f>
              <c:numCache>
                <c:formatCode>0.00%</c:formatCode>
                <c:ptCount val="6"/>
                <c:pt idx="2">
                  <c:v>0.56824186918297304</c:v>
                </c:pt>
                <c:pt idx="3">
                  <c:v>-0.11258842719456646</c:v>
                </c:pt>
                <c:pt idx="4">
                  <c:v>6.6527273729177452E-2</c:v>
                </c:pt>
                <c:pt idx="5">
                  <c:v>-0.10079250854513863</c:v>
                </c:pt>
              </c:numCache>
            </c:numRef>
          </c:val>
          <c:smooth val="0"/>
          <c:extLst>
            <c:ext xmlns:c16="http://schemas.microsoft.com/office/drawing/2014/chart" uri="{C3380CC4-5D6E-409C-BE32-E72D297353CC}">
              <c16:uniqueId val="{00000004-3BAA-4A7A-92D1-FD926C7F73C1}"/>
            </c:ext>
          </c:extLst>
        </c:ser>
        <c:ser>
          <c:idx val="2"/>
          <c:order val="2"/>
          <c:tx>
            <c:strRef>
              <c:f>SONY!$L$127:$L$128</c:f>
              <c:strCache>
                <c:ptCount val="1"/>
                <c:pt idx="0">
                  <c:v>Qtr3</c:v>
                </c:pt>
              </c:strCache>
            </c:strRef>
          </c:tx>
          <c:spPr>
            <a:ln w="28575" cap="rnd">
              <a:solidFill>
                <a:schemeClr val="accent3"/>
              </a:solidFill>
              <a:round/>
            </a:ln>
            <a:effectLst/>
          </c:spPr>
          <c:marker>
            <c:symbol val="none"/>
          </c:marker>
          <c:cat>
            <c:strRef>
              <c:f>SONY!$I$129:$I$135</c:f>
              <c:strCache>
                <c:ptCount val="6"/>
                <c:pt idx="0">
                  <c:v>2019</c:v>
                </c:pt>
                <c:pt idx="1">
                  <c:v>2020</c:v>
                </c:pt>
                <c:pt idx="2">
                  <c:v>2021</c:v>
                </c:pt>
                <c:pt idx="3">
                  <c:v>2022</c:v>
                </c:pt>
                <c:pt idx="4">
                  <c:v>2023</c:v>
                </c:pt>
                <c:pt idx="5">
                  <c:v>2024</c:v>
                </c:pt>
              </c:strCache>
            </c:strRef>
          </c:cat>
          <c:val>
            <c:numRef>
              <c:f>SONY!$L$129:$L$135</c:f>
              <c:numCache>
                <c:formatCode>0.00%</c:formatCode>
                <c:ptCount val="6"/>
                <c:pt idx="2">
                  <c:v>0.35375724943056641</c:v>
                </c:pt>
                <c:pt idx="3">
                  <c:v>-0.22304904789346658</c:v>
                </c:pt>
                <c:pt idx="4">
                  <c:v>9.7282275666267584E-2</c:v>
                </c:pt>
                <c:pt idx="5">
                  <c:v>6.4962545770049895E-2</c:v>
                </c:pt>
              </c:numCache>
            </c:numRef>
          </c:val>
          <c:smooth val="0"/>
          <c:extLst>
            <c:ext xmlns:c16="http://schemas.microsoft.com/office/drawing/2014/chart" uri="{C3380CC4-5D6E-409C-BE32-E72D297353CC}">
              <c16:uniqueId val="{00000006-3BAA-4A7A-92D1-FD926C7F73C1}"/>
            </c:ext>
          </c:extLst>
        </c:ser>
        <c:ser>
          <c:idx val="3"/>
          <c:order val="3"/>
          <c:tx>
            <c:strRef>
              <c:f>SONY!$M$127:$M$128</c:f>
              <c:strCache>
                <c:ptCount val="1"/>
                <c:pt idx="0">
                  <c:v>Qtr4</c:v>
                </c:pt>
              </c:strCache>
            </c:strRef>
          </c:tx>
          <c:spPr>
            <a:ln w="28575" cap="rnd">
              <a:solidFill>
                <a:schemeClr val="accent4"/>
              </a:solidFill>
              <a:round/>
            </a:ln>
            <a:effectLst/>
          </c:spPr>
          <c:marker>
            <c:symbol val="none"/>
          </c:marker>
          <c:cat>
            <c:strRef>
              <c:f>SONY!$I$129:$I$135</c:f>
              <c:strCache>
                <c:ptCount val="6"/>
                <c:pt idx="0">
                  <c:v>2019</c:v>
                </c:pt>
                <c:pt idx="1">
                  <c:v>2020</c:v>
                </c:pt>
                <c:pt idx="2">
                  <c:v>2021</c:v>
                </c:pt>
                <c:pt idx="3">
                  <c:v>2022</c:v>
                </c:pt>
                <c:pt idx="4">
                  <c:v>2023</c:v>
                </c:pt>
                <c:pt idx="5">
                  <c:v>2024</c:v>
                </c:pt>
              </c:strCache>
            </c:strRef>
          </c:cat>
          <c:val>
            <c:numRef>
              <c:f>SONY!$M$129:$M$135</c:f>
              <c:numCache>
                <c:formatCode>0.00%</c:formatCode>
                <c:ptCount val="6"/>
                <c:pt idx="1">
                  <c:v>0.34136548917837983</c:v>
                </c:pt>
                <c:pt idx="2">
                  <c:v>0.37589723421018983</c:v>
                </c:pt>
                <c:pt idx="3">
                  <c:v>-0.36216963553136633</c:v>
                </c:pt>
                <c:pt idx="4">
                  <c:v>0.18466948596953839</c:v>
                </c:pt>
                <c:pt idx="5">
                  <c:v>6.6947191189687644E-2</c:v>
                </c:pt>
              </c:numCache>
            </c:numRef>
          </c:val>
          <c:smooth val="0"/>
          <c:extLst>
            <c:ext xmlns:c16="http://schemas.microsoft.com/office/drawing/2014/chart" uri="{C3380CC4-5D6E-409C-BE32-E72D297353CC}">
              <c16:uniqueId val="{00000008-3BAA-4A7A-92D1-FD926C7F73C1}"/>
            </c:ext>
          </c:extLst>
        </c:ser>
        <c:dLbls>
          <c:showLegendKey val="0"/>
          <c:showVal val="0"/>
          <c:showCatName val="0"/>
          <c:showSerName val="0"/>
          <c:showPercent val="0"/>
          <c:showBubbleSize val="0"/>
        </c:dLbls>
        <c:smooth val="0"/>
        <c:axId val="326320143"/>
        <c:axId val="326322639"/>
      </c:lineChart>
      <c:catAx>
        <c:axId val="32632014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22639"/>
        <c:crosses val="autoZero"/>
        <c:auto val="1"/>
        <c:lblAlgn val="ctr"/>
        <c:lblOffset val="100"/>
        <c:noMultiLvlLbl val="0"/>
      </c:catAx>
      <c:valAx>
        <c:axId val="3263226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2014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Biểu đồ biến động giá của </a:t>
            </a:r>
            <a:r>
              <a:rPr lang="vi-VN" sz="1400" b="0" i="0" u="none" strike="noStrike" baseline="0"/>
              <a:t>INTEL</a:t>
            </a:r>
            <a:r>
              <a:rPr lang="en-US" sz="1400" b="0" i="0" u="none" strike="noStrike" baseline="0"/>
              <a:t> theo thời gian</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INTC!$B$1</c:f>
              <c:strCache>
                <c:ptCount val="1"/>
                <c:pt idx="0">
                  <c:v>Adj Close</c:v>
                </c:pt>
              </c:strCache>
            </c:strRef>
          </c:tx>
          <c:spPr>
            <a:ln w="28575" cap="rnd">
              <a:solidFill>
                <a:schemeClr val="accent1">
                  <a:lumMod val="40000"/>
                  <a:lumOff val="60000"/>
                </a:schemeClr>
              </a:solidFill>
              <a:round/>
            </a:ln>
            <a:effectLst/>
          </c:spPr>
          <c:marker>
            <c:symbol val="none"/>
          </c:marker>
          <c:cat>
            <c:numRef>
              <c:f>INTC!$A$2:$A$1259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INTC!$B$2:$B$1259</c:f>
              <c:numCache>
                <c:formatCode>General</c:formatCode>
                <c:ptCount val="1258"/>
                <c:pt idx="0">
                  <c:v>50.993699999999997</c:v>
                </c:pt>
                <c:pt idx="1">
                  <c:v>51.125999999999998</c:v>
                </c:pt>
                <c:pt idx="2">
                  <c:v>51.381900000000002</c:v>
                </c:pt>
                <c:pt idx="3">
                  <c:v>51.470100000000002</c:v>
                </c:pt>
                <c:pt idx="4">
                  <c:v>51.073099999999997</c:v>
                </c:pt>
                <c:pt idx="5">
                  <c:v>51.355400000000003</c:v>
                </c:pt>
                <c:pt idx="6">
                  <c:v>50.817300000000003</c:v>
                </c:pt>
                <c:pt idx="7">
                  <c:v>51.875799999999998</c:v>
                </c:pt>
                <c:pt idx="8">
                  <c:v>51.955199999999998</c:v>
                </c:pt>
                <c:pt idx="9">
                  <c:v>51.611199999999997</c:v>
                </c:pt>
                <c:pt idx="10">
                  <c:v>51.205399999999997</c:v>
                </c:pt>
                <c:pt idx="11">
                  <c:v>50.861400000000003</c:v>
                </c:pt>
                <c:pt idx="12">
                  <c:v>49.4589</c:v>
                </c:pt>
                <c:pt idx="13">
                  <c:v>49.4148</c:v>
                </c:pt>
                <c:pt idx="14">
                  <c:v>49.467700000000001</c:v>
                </c:pt>
                <c:pt idx="15">
                  <c:v>50.111600000000003</c:v>
                </c:pt>
                <c:pt idx="16">
                  <c:v>49.864600000000003</c:v>
                </c:pt>
                <c:pt idx="17">
                  <c:v>49.9176</c:v>
                </c:pt>
                <c:pt idx="18">
                  <c:v>50.341000000000001</c:v>
                </c:pt>
                <c:pt idx="19">
                  <c:v>50.764400000000002</c:v>
                </c:pt>
                <c:pt idx="20">
                  <c:v>50.976100000000002</c:v>
                </c:pt>
                <c:pt idx="21">
                  <c:v>50.896700000000003</c:v>
                </c:pt>
                <c:pt idx="22">
                  <c:v>50.543900000000001</c:v>
                </c:pt>
                <c:pt idx="23">
                  <c:v>50.429200000000002</c:v>
                </c:pt>
                <c:pt idx="24">
                  <c:v>51.125999999999998</c:v>
                </c:pt>
                <c:pt idx="25">
                  <c:v>51.999299999999998</c:v>
                </c:pt>
                <c:pt idx="26">
                  <c:v>52.246299999999998</c:v>
                </c:pt>
                <c:pt idx="27">
                  <c:v>52.405099999999997</c:v>
                </c:pt>
                <c:pt idx="28">
                  <c:v>52.7667</c:v>
                </c:pt>
                <c:pt idx="29">
                  <c:v>52.996099999999998</c:v>
                </c:pt>
                <c:pt idx="30">
                  <c:v>52.590299999999999</c:v>
                </c:pt>
                <c:pt idx="31">
                  <c:v>52.793199999999999</c:v>
                </c:pt>
                <c:pt idx="32">
                  <c:v>53.666499999999999</c:v>
                </c:pt>
                <c:pt idx="33">
                  <c:v>53.0137</c:v>
                </c:pt>
                <c:pt idx="34">
                  <c:v>52.863799999999998</c:v>
                </c:pt>
                <c:pt idx="35">
                  <c:v>51.981699999999996</c:v>
                </c:pt>
                <c:pt idx="36">
                  <c:v>52.017000000000003</c:v>
                </c:pt>
                <c:pt idx="37">
                  <c:v>52.308</c:v>
                </c:pt>
                <c:pt idx="38">
                  <c:v>51.990499999999997</c:v>
                </c:pt>
                <c:pt idx="39">
                  <c:v>52.563899999999997</c:v>
                </c:pt>
                <c:pt idx="40">
                  <c:v>52.422699999999999</c:v>
                </c:pt>
                <c:pt idx="41">
                  <c:v>51.990499999999997</c:v>
                </c:pt>
                <c:pt idx="42">
                  <c:v>52.625599999999999</c:v>
                </c:pt>
                <c:pt idx="43">
                  <c:v>52.572699999999998</c:v>
                </c:pt>
                <c:pt idx="44">
                  <c:v>53.410699999999999</c:v>
                </c:pt>
                <c:pt idx="45">
                  <c:v>55.333599999999997</c:v>
                </c:pt>
                <c:pt idx="46">
                  <c:v>55.854100000000003</c:v>
                </c:pt>
                <c:pt idx="47">
                  <c:v>60.396799999999999</c:v>
                </c:pt>
                <c:pt idx="48">
                  <c:v>57.944600000000001</c:v>
                </c:pt>
                <c:pt idx="49">
                  <c:v>59.373600000000003</c:v>
                </c:pt>
                <c:pt idx="50">
                  <c:v>58.5092</c:v>
                </c:pt>
                <c:pt idx="51">
                  <c:v>58.632599999999996</c:v>
                </c:pt>
                <c:pt idx="52">
                  <c:v>56.392099999999999</c:v>
                </c:pt>
                <c:pt idx="53">
                  <c:v>56.824399999999997</c:v>
                </c:pt>
                <c:pt idx="54">
                  <c:v>57.741700000000002</c:v>
                </c:pt>
                <c:pt idx="55">
                  <c:v>59.400100000000002</c:v>
                </c:pt>
                <c:pt idx="56">
                  <c:v>59.470999999999997</c:v>
                </c:pt>
                <c:pt idx="57">
                  <c:v>58.522500000000001</c:v>
                </c:pt>
                <c:pt idx="58">
                  <c:v>58.850499999999997</c:v>
                </c:pt>
                <c:pt idx="59">
                  <c:v>59.754600000000003</c:v>
                </c:pt>
                <c:pt idx="60">
                  <c:v>59.798999999999999</c:v>
                </c:pt>
                <c:pt idx="61">
                  <c:v>59.781199999999998</c:v>
                </c:pt>
                <c:pt idx="62">
                  <c:v>59.630499999999998</c:v>
                </c:pt>
                <c:pt idx="63">
                  <c:v>58.628900000000002</c:v>
                </c:pt>
                <c:pt idx="64">
                  <c:v>59.488700000000001</c:v>
                </c:pt>
                <c:pt idx="65">
                  <c:v>58.017200000000003</c:v>
                </c:pt>
                <c:pt idx="66">
                  <c:v>57.033299999999997</c:v>
                </c:pt>
                <c:pt idx="67">
                  <c:v>54.746299999999998</c:v>
                </c:pt>
                <c:pt idx="68">
                  <c:v>52.946800000000003</c:v>
                </c:pt>
                <c:pt idx="69">
                  <c:v>52.875900000000001</c:v>
                </c:pt>
                <c:pt idx="70">
                  <c:v>49.489699999999999</c:v>
                </c:pt>
                <c:pt idx="71">
                  <c:v>49.2149</c:v>
                </c:pt>
                <c:pt idx="72">
                  <c:v>51.572800000000001</c:v>
                </c:pt>
                <c:pt idx="73">
                  <c:v>49.613799999999998</c:v>
                </c:pt>
                <c:pt idx="74">
                  <c:v>52.016100000000002</c:v>
                </c:pt>
                <c:pt idx="75">
                  <c:v>50.491399999999999</c:v>
                </c:pt>
                <c:pt idx="76">
                  <c:v>49.436500000000002</c:v>
                </c:pt>
                <c:pt idx="77">
                  <c:v>45.075299999999999</c:v>
                </c:pt>
                <c:pt idx="78">
                  <c:v>47.849800000000002</c:v>
                </c:pt>
                <c:pt idx="79">
                  <c:v>45.793300000000002</c:v>
                </c:pt>
                <c:pt idx="80">
                  <c:v>40.368299999999998</c:v>
                </c:pt>
                <c:pt idx="81">
                  <c:v>48.248699999999999</c:v>
                </c:pt>
                <c:pt idx="82">
                  <c:v>39.543900000000001</c:v>
                </c:pt>
                <c:pt idx="83">
                  <c:v>44.392699999999998</c:v>
                </c:pt>
                <c:pt idx="84">
                  <c:v>42.203200000000002</c:v>
                </c:pt>
                <c:pt idx="85">
                  <c:v>40.722900000000003</c:v>
                </c:pt>
                <c:pt idx="86">
                  <c:v>40.625399999999999</c:v>
                </c:pt>
                <c:pt idx="87">
                  <c:v>43.9495</c:v>
                </c:pt>
                <c:pt idx="88">
                  <c:v>46.449199999999998</c:v>
                </c:pt>
                <c:pt idx="89">
                  <c:v>45.438699999999997</c:v>
                </c:pt>
                <c:pt idx="90">
                  <c:v>49.232700000000001</c:v>
                </c:pt>
                <c:pt idx="91">
                  <c:v>46.422600000000003</c:v>
                </c:pt>
                <c:pt idx="92">
                  <c:v>49.188299999999998</c:v>
                </c:pt>
                <c:pt idx="93">
                  <c:v>47.9739</c:v>
                </c:pt>
                <c:pt idx="94">
                  <c:v>45.988300000000002</c:v>
                </c:pt>
                <c:pt idx="95">
                  <c:v>48.177799999999998</c:v>
                </c:pt>
                <c:pt idx="96">
                  <c:v>47.982799999999997</c:v>
                </c:pt>
                <c:pt idx="97">
                  <c:v>51.794400000000003</c:v>
                </c:pt>
                <c:pt idx="98">
                  <c:v>51.767899999999997</c:v>
                </c:pt>
                <c:pt idx="99">
                  <c:v>52.281999999999996</c:v>
                </c:pt>
                <c:pt idx="100">
                  <c:v>50.6509</c:v>
                </c:pt>
                <c:pt idx="101">
                  <c:v>52.033799999999999</c:v>
                </c:pt>
                <c:pt idx="102">
                  <c:v>53.7712</c:v>
                </c:pt>
                <c:pt idx="103">
                  <c:v>52.1845</c:v>
                </c:pt>
                <c:pt idx="104">
                  <c:v>53.886400000000002</c:v>
                </c:pt>
                <c:pt idx="105">
                  <c:v>53.505299999999998</c:v>
                </c:pt>
                <c:pt idx="106">
                  <c:v>52.459299999999999</c:v>
                </c:pt>
                <c:pt idx="107">
                  <c:v>49.959499999999998</c:v>
                </c:pt>
                <c:pt idx="108">
                  <c:v>53.274799999999999</c:v>
                </c:pt>
                <c:pt idx="109">
                  <c:v>52.3352</c:v>
                </c:pt>
                <c:pt idx="110">
                  <c:v>52.530200000000001</c:v>
                </c:pt>
                <c:pt idx="111">
                  <c:v>52.716299999999997</c:v>
                </c:pt>
                <c:pt idx="112">
                  <c:v>52.078099999999999</c:v>
                </c:pt>
                <c:pt idx="113">
                  <c:v>54.781700000000001</c:v>
                </c:pt>
                <c:pt idx="114">
                  <c:v>53.168399999999998</c:v>
                </c:pt>
                <c:pt idx="115">
                  <c:v>50.9435</c:v>
                </c:pt>
                <c:pt idx="116">
                  <c:v>51.404400000000003</c:v>
                </c:pt>
                <c:pt idx="117">
                  <c:v>52.078099999999999</c:v>
                </c:pt>
                <c:pt idx="118">
                  <c:v>52.755600000000001</c:v>
                </c:pt>
                <c:pt idx="119">
                  <c:v>52.746699999999997</c:v>
                </c:pt>
                <c:pt idx="120">
                  <c:v>53.192399999999999</c:v>
                </c:pt>
                <c:pt idx="121">
                  <c:v>53.602499999999999</c:v>
                </c:pt>
                <c:pt idx="122">
                  <c:v>52.051400000000001</c:v>
                </c:pt>
                <c:pt idx="123">
                  <c:v>51.471899999999998</c:v>
                </c:pt>
                <c:pt idx="124">
                  <c:v>52.666499999999999</c:v>
                </c:pt>
                <c:pt idx="125">
                  <c:v>51.953299999999999</c:v>
                </c:pt>
                <c:pt idx="126">
                  <c:v>53.415300000000002</c:v>
                </c:pt>
                <c:pt idx="127">
                  <c:v>53.745100000000001</c:v>
                </c:pt>
                <c:pt idx="128">
                  <c:v>56.250100000000003</c:v>
                </c:pt>
                <c:pt idx="129">
                  <c:v>55.251600000000003</c:v>
                </c:pt>
                <c:pt idx="130">
                  <c:v>55.501199999999997</c:v>
                </c:pt>
                <c:pt idx="131">
                  <c:v>55.572600000000001</c:v>
                </c:pt>
                <c:pt idx="132">
                  <c:v>56.6601</c:v>
                </c:pt>
                <c:pt idx="133">
                  <c:v>55.002000000000002</c:v>
                </c:pt>
                <c:pt idx="134">
                  <c:v>56.098500000000001</c:v>
                </c:pt>
                <c:pt idx="135">
                  <c:v>55.1447</c:v>
                </c:pt>
                <c:pt idx="136">
                  <c:v>55.376399999999997</c:v>
                </c:pt>
                <c:pt idx="137">
                  <c:v>55.207099999999997</c:v>
                </c:pt>
                <c:pt idx="138">
                  <c:v>56.1342</c:v>
                </c:pt>
                <c:pt idx="139">
                  <c:v>57.355400000000003</c:v>
                </c:pt>
                <c:pt idx="140">
                  <c:v>56.758200000000002</c:v>
                </c:pt>
                <c:pt idx="141">
                  <c:v>56.196599999999997</c:v>
                </c:pt>
                <c:pt idx="142">
                  <c:v>56.936500000000002</c:v>
                </c:pt>
                <c:pt idx="143">
                  <c:v>53.219200000000001</c:v>
                </c:pt>
                <c:pt idx="144">
                  <c:v>52.889299999999999</c:v>
                </c:pt>
                <c:pt idx="145">
                  <c:v>53.575699999999998</c:v>
                </c:pt>
                <c:pt idx="146">
                  <c:v>53.843200000000003</c:v>
                </c:pt>
                <c:pt idx="147">
                  <c:v>53.923400000000001</c:v>
                </c:pt>
                <c:pt idx="148">
                  <c:v>53.557899999999997</c:v>
                </c:pt>
                <c:pt idx="149">
                  <c:v>53.147799999999997</c:v>
                </c:pt>
                <c:pt idx="150">
                  <c:v>53.566800000000001</c:v>
                </c:pt>
                <c:pt idx="151">
                  <c:v>53.415300000000002</c:v>
                </c:pt>
                <c:pt idx="152">
                  <c:v>52.675400000000003</c:v>
                </c:pt>
                <c:pt idx="153">
                  <c:v>52.158299999999997</c:v>
                </c:pt>
                <c:pt idx="154">
                  <c:v>51.258000000000003</c:v>
                </c:pt>
                <c:pt idx="155">
                  <c:v>51.944400000000002</c:v>
                </c:pt>
                <c:pt idx="156">
                  <c:v>53.335000000000001</c:v>
                </c:pt>
                <c:pt idx="157">
                  <c:v>52.425800000000002</c:v>
                </c:pt>
                <c:pt idx="158">
                  <c:v>52.710999999999999</c:v>
                </c:pt>
                <c:pt idx="159">
                  <c:v>53.076500000000003</c:v>
                </c:pt>
                <c:pt idx="160">
                  <c:v>51.98</c:v>
                </c:pt>
                <c:pt idx="161">
                  <c:v>52.247500000000002</c:v>
                </c:pt>
                <c:pt idx="162">
                  <c:v>52.078099999999999</c:v>
                </c:pt>
                <c:pt idx="163">
                  <c:v>53.067599999999999</c:v>
                </c:pt>
                <c:pt idx="164">
                  <c:v>52.220700000000001</c:v>
                </c:pt>
                <c:pt idx="165">
                  <c:v>52.577300000000001</c:v>
                </c:pt>
                <c:pt idx="166">
                  <c:v>52.621899999999997</c:v>
                </c:pt>
                <c:pt idx="167">
                  <c:v>52.719900000000003</c:v>
                </c:pt>
                <c:pt idx="168">
                  <c:v>53.486600000000003</c:v>
                </c:pt>
                <c:pt idx="169">
                  <c:v>54.511699999999998</c:v>
                </c:pt>
                <c:pt idx="170">
                  <c:v>54.110599999999998</c:v>
                </c:pt>
                <c:pt idx="171">
                  <c:v>54.422600000000003</c:v>
                </c:pt>
                <c:pt idx="172">
                  <c:v>53.843200000000003</c:v>
                </c:pt>
                <c:pt idx="173">
                  <c:v>45.098100000000002</c:v>
                </c:pt>
                <c:pt idx="174">
                  <c:v>44.188800000000001</c:v>
                </c:pt>
                <c:pt idx="175">
                  <c:v>43.8947</c:v>
                </c:pt>
                <c:pt idx="176">
                  <c:v>42.851700000000001</c:v>
                </c:pt>
                <c:pt idx="177">
                  <c:v>42.7804</c:v>
                </c:pt>
                <c:pt idx="178">
                  <c:v>42.5486</c:v>
                </c:pt>
                <c:pt idx="179">
                  <c:v>43.056699999999999</c:v>
                </c:pt>
                <c:pt idx="180">
                  <c:v>43.796599999999998</c:v>
                </c:pt>
                <c:pt idx="181">
                  <c:v>43.609400000000001</c:v>
                </c:pt>
                <c:pt idx="182">
                  <c:v>43.591500000000003</c:v>
                </c:pt>
                <c:pt idx="183">
                  <c:v>43.1068</c:v>
                </c:pt>
                <c:pt idx="184">
                  <c:v>44.174799999999998</c:v>
                </c:pt>
                <c:pt idx="185">
                  <c:v>43.250399999999999</c:v>
                </c:pt>
                <c:pt idx="186">
                  <c:v>44.1479</c:v>
                </c:pt>
                <c:pt idx="187">
                  <c:v>43.582500000000003</c:v>
                </c:pt>
                <c:pt idx="188">
                  <c:v>43.878700000000002</c:v>
                </c:pt>
                <c:pt idx="189">
                  <c:v>43.914499999999997</c:v>
                </c:pt>
                <c:pt idx="190">
                  <c:v>43.6633</c:v>
                </c:pt>
                <c:pt idx="191">
                  <c:v>43.375999999999998</c:v>
                </c:pt>
                <c:pt idx="192">
                  <c:v>44.129899999999999</c:v>
                </c:pt>
                <c:pt idx="193">
                  <c:v>44.228700000000003</c:v>
                </c:pt>
                <c:pt idx="194">
                  <c:v>44.103000000000002</c:v>
                </c:pt>
                <c:pt idx="195">
                  <c:v>44.363300000000002</c:v>
                </c:pt>
                <c:pt idx="196">
                  <c:v>44.470999999999997</c:v>
                </c:pt>
                <c:pt idx="197">
                  <c:v>44.336399999999998</c:v>
                </c:pt>
                <c:pt idx="198">
                  <c:v>45.260800000000003</c:v>
                </c:pt>
                <c:pt idx="199">
                  <c:v>45.727499999999999</c:v>
                </c:pt>
                <c:pt idx="200">
                  <c:v>45.5839</c:v>
                </c:pt>
                <c:pt idx="201">
                  <c:v>46.894199999999998</c:v>
                </c:pt>
                <c:pt idx="202">
                  <c:v>45.224899999999998</c:v>
                </c:pt>
                <c:pt idx="203">
                  <c:v>44.9467</c:v>
                </c:pt>
                <c:pt idx="204">
                  <c:v>43.896599999999999</c:v>
                </c:pt>
                <c:pt idx="205">
                  <c:v>44.533799999999999</c:v>
                </c:pt>
                <c:pt idx="206">
                  <c:v>43.941499999999998</c:v>
                </c:pt>
                <c:pt idx="207">
                  <c:v>44.228700000000003</c:v>
                </c:pt>
                <c:pt idx="208">
                  <c:v>44.345300000000002</c:v>
                </c:pt>
                <c:pt idx="209">
                  <c:v>44.874899999999997</c:v>
                </c:pt>
                <c:pt idx="210">
                  <c:v>45.206899999999997</c:v>
                </c:pt>
                <c:pt idx="211">
                  <c:v>45.162100000000002</c:v>
                </c:pt>
                <c:pt idx="212">
                  <c:v>44.7761</c:v>
                </c:pt>
                <c:pt idx="213">
                  <c:v>44.623600000000003</c:v>
                </c:pt>
                <c:pt idx="214">
                  <c:v>44.83</c:v>
                </c:pt>
                <c:pt idx="215">
                  <c:v>43.815800000000003</c:v>
                </c:pt>
                <c:pt idx="216">
                  <c:v>44.121000000000002</c:v>
                </c:pt>
                <c:pt idx="217">
                  <c:v>44.820999999999998</c:v>
                </c:pt>
                <c:pt idx="218">
                  <c:v>46.158299999999997</c:v>
                </c:pt>
                <c:pt idx="219">
                  <c:v>45.942900000000002</c:v>
                </c:pt>
                <c:pt idx="220">
                  <c:v>46.4724</c:v>
                </c:pt>
                <c:pt idx="221">
                  <c:v>46.885300000000001</c:v>
                </c:pt>
                <c:pt idx="222">
                  <c:v>45.781300000000002</c:v>
                </c:pt>
                <c:pt idx="223">
                  <c:v>46.391599999999997</c:v>
                </c:pt>
                <c:pt idx="224">
                  <c:v>46.104399999999998</c:v>
                </c:pt>
                <c:pt idx="225">
                  <c:v>47.2712</c:v>
                </c:pt>
                <c:pt idx="226">
                  <c:v>47.8994</c:v>
                </c:pt>
                <c:pt idx="227">
                  <c:v>47.405799999999999</c:v>
                </c:pt>
                <c:pt idx="228">
                  <c:v>48.357199999999999</c:v>
                </c:pt>
                <c:pt idx="229">
                  <c:v>48.3123</c:v>
                </c:pt>
                <c:pt idx="230">
                  <c:v>48.061</c:v>
                </c:pt>
                <c:pt idx="231">
                  <c:v>48.330199999999998</c:v>
                </c:pt>
                <c:pt idx="232">
                  <c:v>48.608499999999999</c:v>
                </c:pt>
                <c:pt idx="233">
                  <c:v>48.985399999999998</c:v>
                </c:pt>
                <c:pt idx="234">
                  <c:v>47.953299999999999</c:v>
                </c:pt>
                <c:pt idx="235">
                  <c:v>48.016100000000002</c:v>
                </c:pt>
                <c:pt idx="236">
                  <c:v>48.375100000000003</c:v>
                </c:pt>
                <c:pt idx="237">
                  <c:v>43.259399999999999</c:v>
                </c:pt>
                <c:pt idx="238">
                  <c:v>41.931100000000001</c:v>
                </c:pt>
                <c:pt idx="239">
                  <c:v>40.961799999999997</c:v>
                </c:pt>
                <c:pt idx="240">
                  <c:v>39.714300000000001</c:v>
                </c:pt>
                <c:pt idx="241">
                  <c:v>39.5886</c:v>
                </c:pt>
                <c:pt idx="242">
                  <c:v>39.741199999999999</c:v>
                </c:pt>
                <c:pt idx="243">
                  <c:v>39.902700000000003</c:v>
                </c:pt>
                <c:pt idx="244">
                  <c:v>40.252800000000001</c:v>
                </c:pt>
                <c:pt idx="245">
                  <c:v>41.015599999999999</c:v>
                </c:pt>
                <c:pt idx="246">
                  <c:v>41.295900000000003</c:v>
                </c:pt>
                <c:pt idx="247">
                  <c:v>41.033700000000003</c:v>
                </c:pt>
                <c:pt idx="248">
                  <c:v>41.223500000000001</c:v>
                </c:pt>
                <c:pt idx="249">
                  <c:v>41.078899999999997</c:v>
                </c:pt>
                <c:pt idx="250">
                  <c:v>41.901600000000002</c:v>
                </c:pt>
                <c:pt idx="251">
                  <c:v>40.635899999999999</c:v>
                </c:pt>
                <c:pt idx="252">
                  <c:v>41.097000000000001</c:v>
                </c:pt>
                <c:pt idx="253">
                  <c:v>41.756900000000002</c:v>
                </c:pt>
                <c:pt idx="254">
                  <c:v>41.160299999999999</c:v>
                </c:pt>
                <c:pt idx="255">
                  <c:v>40.735399999999998</c:v>
                </c:pt>
                <c:pt idx="256">
                  <c:v>41.241599999999998</c:v>
                </c:pt>
                <c:pt idx="257">
                  <c:v>41.033700000000003</c:v>
                </c:pt>
                <c:pt idx="258">
                  <c:v>41.639400000000002</c:v>
                </c:pt>
                <c:pt idx="259">
                  <c:v>42.498199999999997</c:v>
                </c:pt>
                <c:pt idx="260">
                  <c:v>42.534399999999998</c:v>
                </c:pt>
                <c:pt idx="261">
                  <c:v>42.896000000000001</c:v>
                </c:pt>
                <c:pt idx="262">
                  <c:v>43.709600000000002</c:v>
                </c:pt>
                <c:pt idx="263">
                  <c:v>44.8035</c:v>
                </c:pt>
                <c:pt idx="264">
                  <c:v>45.110900000000001</c:v>
                </c:pt>
                <c:pt idx="265">
                  <c:v>46.096200000000003</c:v>
                </c:pt>
                <c:pt idx="266">
                  <c:v>47.000300000000003</c:v>
                </c:pt>
                <c:pt idx="267">
                  <c:v>45.382100000000001</c:v>
                </c:pt>
                <c:pt idx="268">
                  <c:v>45.825000000000003</c:v>
                </c:pt>
                <c:pt idx="269">
                  <c:v>45.264600000000002</c:v>
                </c:pt>
                <c:pt idx="270">
                  <c:v>45.436300000000003</c:v>
                </c:pt>
                <c:pt idx="271">
                  <c:v>44.9572</c:v>
                </c:pt>
                <c:pt idx="272">
                  <c:v>45.626199999999997</c:v>
                </c:pt>
                <c:pt idx="273">
                  <c:v>45.807000000000002</c:v>
                </c:pt>
                <c:pt idx="274">
                  <c:v>46.213799999999999</c:v>
                </c:pt>
                <c:pt idx="275">
                  <c:v>45.788899999999998</c:v>
                </c:pt>
                <c:pt idx="276">
                  <c:v>42.905000000000001</c:v>
                </c:pt>
                <c:pt idx="277">
                  <c:v>41.910600000000002</c:v>
                </c:pt>
                <c:pt idx="278">
                  <c:v>41.738799999999998</c:v>
                </c:pt>
                <c:pt idx="279">
                  <c:v>42.100499999999997</c:v>
                </c:pt>
                <c:pt idx="280">
                  <c:v>42.552500000000002</c:v>
                </c:pt>
                <c:pt idx="281">
                  <c:v>42.552500000000002</c:v>
                </c:pt>
                <c:pt idx="282">
                  <c:v>44.649799999999999</c:v>
                </c:pt>
                <c:pt idx="283">
                  <c:v>44.071199999999997</c:v>
                </c:pt>
                <c:pt idx="284">
                  <c:v>45.038499999999999</c:v>
                </c:pt>
                <c:pt idx="285">
                  <c:v>44.902900000000002</c:v>
                </c:pt>
                <c:pt idx="286">
                  <c:v>45.752699999999997</c:v>
                </c:pt>
                <c:pt idx="287">
                  <c:v>46.195700000000002</c:v>
                </c:pt>
                <c:pt idx="288">
                  <c:v>47.181100000000001</c:v>
                </c:pt>
                <c:pt idx="289">
                  <c:v>46.692900000000002</c:v>
                </c:pt>
                <c:pt idx="290">
                  <c:v>46.593499999999999</c:v>
                </c:pt>
                <c:pt idx="291">
                  <c:v>48.130299999999998</c:v>
                </c:pt>
                <c:pt idx="292">
                  <c:v>51.484200000000001</c:v>
                </c:pt>
                <c:pt idx="293">
                  <c:v>53.563499999999998</c:v>
                </c:pt>
                <c:pt idx="294">
                  <c:v>52.053800000000003</c:v>
                </c:pt>
                <c:pt idx="295">
                  <c:v>52.424399999999999</c:v>
                </c:pt>
                <c:pt idx="296">
                  <c:v>53.039200000000001</c:v>
                </c:pt>
                <c:pt idx="297">
                  <c:v>56.465400000000002</c:v>
                </c:pt>
                <c:pt idx="298">
                  <c:v>51.222099999999998</c:v>
                </c:pt>
                <c:pt idx="299">
                  <c:v>50.119199999999999</c:v>
                </c:pt>
                <c:pt idx="300">
                  <c:v>49.911200000000001</c:v>
                </c:pt>
                <c:pt idx="301">
                  <c:v>48.4467</c:v>
                </c:pt>
                <c:pt idx="302">
                  <c:v>50.688699999999997</c:v>
                </c:pt>
                <c:pt idx="303">
                  <c:v>50.182400000000001</c:v>
                </c:pt>
                <c:pt idx="304">
                  <c:v>51.249200000000002</c:v>
                </c:pt>
                <c:pt idx="305">
                  <c:v>52.433500000000002</c:v>
                </c:pt>
                <c:pt idx="306">
                  <c:v>52.144199999999998</c:v>
                </c:pt>
                <c:pt idx="307">
                  <c:v>53.470199999999998</c:v>
                </c:pt>
                <c:pt idx="308">
                  <c:v>52.915399999999998</c:v>
                </c:pt>
                <c:pt idx="309">
                  <c:v>53.806800000000003</c:v>
                </c:pt>
                <c:pt idx="310">
                  <c:v>53.461199999999998</c:v>
                </c:pt>
                <c:pt idx="311">
                  <c:v>53.533900000000003</c:v>
                </c:pt>
                <c:pt idx="312">
                  <c:v>55.170999999999999</c:v>
                </c:pt>
                <c:pt idx="313">
                  <c:v>56.216999999999999</c:v>
                </c:pt>
                <c:pt idx="314">
                  <c:v>56.817300000000003</c:v>
                </c:pt>
                <c:pt idx="315">
                  <c:v>56.253399999999999</c:v>
                </c:pt>
                <c:pt idx="316">
                  <c:v>56.0351</c:v>
                </c:pt>
                <c:pt idx="317">
                  <c:v>57.308399999999999</c:v>
                </c:pt>
                <c:pt idx="318">
                  <c:v>55.216500000000003</c:v>
                </c:pt>
                <c:pt idx="319">
                  <c:v>55.589399999999998</c:v>
                </c:pt>
                <c:pt idx="320">
                  <c:v>57.472099999999998</c:v>
                </c:pt>
                <c:pt idx="321">
                  <c:v>54.934600000000003</c:v>
                </c:pt>
                <c:pt idx="322">
                  <c:v>55.280200000000001</c:v>
                </c:pt>
                <c:pt idx="323">
                  <c:v>57.190199999999997</c:v>
                </c:pt>
                <c:pt idx="324">
                  <c:v>55.698599999999999</c:v>
                </c:pt>
                <c:pt idx="325">
                  <c:v>54.479799999999997</c:v>
                </c:pt>
                <c:pt idx="326">
                  <c:v>53.051900000000003</c:v>
                </c:pt>
                <c:pt idx="327">
                  <c:v>55.2438</c:v>
                </c:pt>
                <c:pt idx="328">
                  <c:v>54.4343</c:v>
                </c:pt>
                <c:pt idx="329">
                  <c:v>56.999200000000002</c:v>
                </c:pt>
                <c:pt idx="330">
                  <c:v>56.617199999999997</c:v>
                </c:pt>
                <c:pt idx="331">
                  <c:v>57.581200000000003</c:v>
                </c:pt>
                <c:pt idx="332">
                  <c:v>57.208300000000001</c:v>
                </c:pt>
                <c:pt idx="333">
                  <c:v>58.017800000000001</c:v>
                </c:pt>
                <c:pt idx="334">
                  <c:v>58.918199999999999</c:v>
                </c:pt>
                <c:pt idx="335">
                  <c:v>59.8277</c:v>
                </c:pt>
                <c:pt idx="336">
                  <c:v>57.963200000000001</c:v>
                </c:pt>
                <c:pt idx="337">
                  <c:v>57.990499999999997</c:v>
                </c:pt>
                <c:pt idx="338">
                  <c:v>59.691299999999998</c:v>
                </c:pt>
                <c:pt idx="339">
                  <c:v>57.735900000000001</c:v>
                </c:pt>
                <c:pt idx="340">
                  <c:v>56.426200000000001</c:v>
                </c:pt>
                <c:pt idx="341">
                  <c:v>56.408000000000001</c:v>
                </c:pt>
                <c:pt idx="342">
                  <c:v>59.000100000000003</c:v>
                </c:pt>
                <c:pt idx="343">
                  <c:v>58.663600000000002</c:v>
                </c:pt>
                <c:pt idx="344">
                  <c:v>57.999600000000001</c:v>
                </c:pt>
                <c:pt idx="345">
                  <c:v>58.208799999999997</c:v>
                </c:pt>
                <c:pt idx="346">
                  <c:v>58.709000000000003</c:v>
                </c:pt>
                <c:pt idx="347">
                  <c:v>60.518999999999998</c:v>
                </c:pt>
                <c:pt idx="348">
                  <c:v>59.627699999999997</c:v>
                </c:pt>
                <c:pt idx="349">
                  <c:v>60.255200000000002</c:v>
                </c:pt>
                <c:pt idx="350">
                  <c:v>60.982799999999997</c:v>
                </c:pt>
                <c:pt idx="351">
                  <c:v>62.083300000000001</c:v>
                </c:pt>
                <c:pt idx="352">
                  <c:v>59.491199999999999</c:v>
                </c:pt>
                <c:pt idx="353">
                  <c:v>59.318399999999997</c:v>
                </c:pt>
                <c:pt idx="354">
                  <c:v>58.381599999999999</c:v>
                </c:pt>
                <c:pt idx="355">
                  <c:v>59.136499999999998</c:v>
                </c:pt>
                <c:pt idx="356">
                  <c:v>58.890900000000002</c:v>
                </c:pt>
                <c:pt idx="357">
                  <c:v>57.872300000000003</c:v>
                </c:pt>
                <c:pt idx="358">
                  <c:v>57.026400000000002</c:v>
                </c:pt>
                <c:pt idx="359">
                  <c:v>57.936</c:v>
                </c:pt>
                <c:pt idx="360">
                  <c:v>56.908200000000001</c:v>
                </c:pt>
                <c:pt idx="361">
                  <c:v>53.8795</c:v>
                </c:pt>
                <c:pt idx="362">
                  <c:v>53.442999999999998</c:v>
                </c:pt>
                <c:pt idx="363">
                  <c:v>52.724499999999999</c:v>
                </c:pt>
                <c:pt idx="364">
                  <c:v>52.406100000000002</c:v>
                </c:pt>
                <c:pt idx="365">
                  <c:v>53.006399999999999</c:v>
                </c:pt>
                <c:pt idx="366">
                  <c:v>52.324300000000001</c:v>
                </c:pt>
                <c:pt idx="367">
                  <c:v>52.078699999999998</c:v>
                </c:pt>
                <c:pt idx="368">
                  <c:v>51.751300000000001</c:v>
                </c:pt>
                <c:pt idx="369">
                  <c:v>51.705800000000004</c:v>
                </c:pt>
                <c:pt idx="370">
                  <c:v>52.3354</c:v>
                </c:pt>
                <c:pt idx="371">
                  <c:v>52.774700000000003</c:v>
                </c:pt>
                <c:pt idx="372">
                  <c:v>51.219000000000001</c:v>
                </c:pt>
                <c:pt idx="373">
                  <c:v>50.367899999999999</c:v>
                </c:pt>
                <c:pt idx="374">
                  <c:v>49.068399999999997</c:v>
                </c:pt>
                <c:pt idx="375">
                  <c:v>49.4253</c:v>
                </c:pt>
                <c:pt idx="376">
                  <c:v>50.651600000000002</c:v>
                </c:pt>
                <c:pt idx="377">
                  <c:v>50.633299999999998</c:v>
                </c:pt>
                <c:pt idx="378">
                  <c:v>50.184899999999999</c:v>
                </c:pt>
                <c:pt idx="379">
                  <c:v>50.660699999999999</c:v>
                </c:pt>
                <c:pt idx="380">
                  <c:v>51.200699999999998</c:v>
                </c:pt>
                <c:pt idx="381">
                  <c:v>51.319600000000001</c:v>
                </c:pt>
                <c:pt idx="382">
                  <c:v>52.124899999999997</c:v>
                </c:pt>
                <c:pt idx="383">
                  <c:v>52.0426</c:v>
                </c:pt>
                <c:pt idx="384">
                  <c:v>52.088299999999997</c:v>
                </c:pt>
                <c:pt idx="385">
                  <c:v>52.829599999999999</c:v>
                </c:pt>
                <c:pt idx="386">
                  <c:v>52.271299999999997</c:v>
                </c:pt>
                <c:pt idx="387">
                  <c:v>52.060899999999997</c:v>
                </c:pt>
                <c:pt idx="388">
                  <c:v>52.6008</c:v>
                </c:pt>
                <c:pt idx="389">
                  <c:v>51.466000000000001</c:v>
                </c:pt>
                <c:pt idx="390">
                  <c:v>52.500100000000003</c:v>
                </c:pt>
                <c:pt idx="391">
                  <c:v>52.243899999999996</c:v>
                </c:pt>
                <c:pt idx="392">
                  <c:v>52.161499999999997</c:v>
                </c:pt>
                <c:pt idx="393">
                  <c:v>52.161499999999997</c:v>
                </c:pt>
                <c:pt idx="394">
                  <c:v>52.509300000000003</c:v>
                </c:pt>
                <c:pt idx="395">
                  <c:v>52.939399999999999</c:v>
                </c:pt>
                <c:pt idx="396">
                  <c:v>53.250500000000002</c:v>
                </c:pt>
                <c:pt idx="397">
                  <c:v>53.067500000000003</c:v>
                </c:pt>
                <c:pt idx="398">
                  <c:v>52.3628</c:v>
                </c:pt>
                <c:pt idx="399">
                  <c:v>52.3262</c:v>
                </c:pt>
                <c:pt idx="400">
                  <c:v>50.944400000000002</c:v>
                </c:pt>
                <c:pt idx="401">
                  <c:v>51.127400000000002</c:v>
                </c:pt>
                <c:pt idx="402">
                  <c:v>51.127400000000002</c:v>
                </c:pt>
                <c:pt idx="403">
                  <c:v>50.569200000000002</c:v>
                </c:pt>
                <c:pt idx="404">
                  <c:v>51.310499999999998</c:v>
                </c:pt>
                <c:pt idx="405">
                  <c:v>51.164000000000001</c:v>
                </c:pt>
                <c:pt idx="406">
                  <c:v>52.6008</c:v>
                </c:pt>
                <c:pt idx="407">
                  <c:v>51.932699999999997</c:v>
                </c:pt>
                <c:pt idx="408">
                  <c:v>51.374499999999998</c:v>
                </c:pt>
                <c:pt idx="409">
                  <c:v>51.255600000000001</c:v>
                </c:pt>
                <c:pt idx="410">
                  <c:v>51.941899999999997</c:v>
                </c:pt>
                <c:pt idx="411">
                  <c:v>51.328800000000001</c:v>
                </c:pt>
                <c:pt idx="412">
                  <c:v>51.209800000000001</c:v>
                </c:pt>
                <c:pt idx="413">
                  <c:v>50.688200000000002</c:v>
                </c:pt>
                <c:pt idx="414">
                  <c:v>51.237299999999998</c:v>
                </c:pt>
                <c:pt idx="415">
                  <c:v>51.914400000000001</c:v>
                </c:pt>
                <c:pt idx="416">
                  <c:v>52.0426</c:v>
                </c:pt>
                <c:pt idx="417">
                  <c:v>51.722299999999997</c:v>
                </c:pt>
                <c:pt idx="418">
                  <c:v>51.072499999999998</c:v>
                </c:pt>
                <c:pt idx="419">
                  <c:v>50.303800000000003</c:v>
                </c:pt>
                <c:pt idx="420">
                  <c:v>50.001899999999999</c:v>
                </c:pt>
                <c:pt idx="421">
                  <c:v>50.550899999999999</c:v>
                </c:pt>
                <c:pt idx="422">
                  <c:v>51.456899999999997</c:v>
                </c:pt>
                <c:pt idx="423">
                  <c:v>51.209800000000001</c:v>
                </c:pt>
                <c:pt idx="424">
                  <c:v>48.501100000000001</c:v>
                </c:pt>
                <c:pt idx="425">
                  <c:v>49.6999</c:v>
                </c:pt>
                <c:pt idx="426">
                  <c:v>48.665799999999997</c:v>
                </c:pt>
                <c:pt idx="427">
                  <c:v>48.565100000000001</c:v>
                </c:pt>
                <c:pt idx="428">
                  <c:v>49.141599999999997</c:v>
                </c:pt>
                <c:pt idx="429">
                  <c:v>49.16</c:v>
                </c:pt>
                <c:pt idx="430">
                  <c:v>49.1233</c:v>
                </c:pt>
                <c:pt idx="431">
                  <c:v>49.4711</c:v>
                </c:pt>
                <c:pt idx="432">
                  <c:v>49.3247</c:v>
                </c:pt>
                <c:pt idx="433">
                  <c:v>49.636000000000003</c:v>
                </c:pt>
                <c:pt idx="434">
                  <c:v>49.663600000000002</c:v>
                </c:pt>
                <c:pt idx="435">
                  <c:v>49.7834</c:v>
                </c:pt>
                <c:pt idx="436">
                  <c:v>49.682000000000002</c:v>
                </c:pt>
                <c:pt idx="437">
                  <c:v>49.866199999999999</c:v>
                </c:pt>
                <c:pt idx="438">
                  <c:v>49.313600000000001</c:v>
                </c:pt>
                <c:pt idx="439">
                  <c:v>49.267600000000002</c:v>
                </c:pt>
                <c:pt idx="440">
                  <c:v>49.249099999999999</c:v>
                </c:pt>
                <c:pt idx="441">
                  <c:v>48.530700000000003</c:v>
                </c:pt>
                <c:pt idx="442">
                  <c:v>48.0702</c:v>
                </c:pt>
                <c:pt idx="443">
                  <c:v>48.300400000000003</c:v>
                </c:pt>
                <c:pt idx="444">
                  <c:v>47.904400000000003</c:v>
                </c:pt>
                <c:pt idx="445">
                  <c:v>49.028100000000002</c:v>
                </c:pt>
                <c:pt idx="446">
                  <c:v>49.5623</c:v>
                </c:pt>
                <c:pt idx="447">
                  <c:v>49.5623</c:v>
                </c:pt>
                <c:pt idx="448">
                  <c:v>48.936</c:v>
                </c:pt>
                <c:pt idx="449">
                  <c:v>49.636000000000003</c:v>
                </c:pt>
                <c:pt idx="450">
                  <c:v>49.682000000000002</c:v>
                </c:pt>
                <c:pt idx="451">
                  <c:v>49.7926</c:v>
                </c:pt>
                <c:pt idx="452">
                  <c:v>49.433399999999999</c:v>
                </c:pt>
                <c:pt idx="453">
                  <c:v>49.488599999999998</c:v>
                </c:pt>
                <c:pt idx="454">
                  <c:v>49.286000000000001</c:v>
                </c:pt>
                <c:pt idx="455">
                  <c:v>49.414900000000003</c:v>
                </c:pt>
                <c:pt idx="456">
                  <c:v>49.341299999999997</c:v>
                </c:pt>
                <c:pt idx="457">
                  <c:v>49.184699999999999</c:v>
                </c:pt>
                <c:pt idx="458">
                  <c:v>49.5899</c:v>
                </c:pt>
                <c:pt idx="459">
                  <c:v>50.6492</c:v>
                </c:pt>
                <c:pt idx="460">
                  <c:v>50.216299999999997</c:v>
                </c:pt>
                <c:pt idx="461">
                  <c:v>50.768900000000002</c:v>
                </c:pt>
                <c:pt idx="462">
                  <c:v>50.501800000000003</c:v>
                </c:pt>
                <c:pt idx="463">
                  <c:v>49.976799999999997</c:v>
                </c:pt>
                <c:pt idx="464">
                  <c:v>48.797800000000002</c:v>
                </c:pt>
                <c:pt idx="465">
                  <c:v>48.6965</c:v>
                </c:pt>
                <c:pt idx="466">
                  <c:v>49.276800000000001</c:v>
                </c:pt>
                <c:pt idx="467">
                  <c:v>49.764899999999997</c:v>
                </c:pt>
                <c:pt idx="468">
                  <c:v>49.939900000000002</c:v>
                </c:pt>
                <c:pt idx="469">
                  <c:v>50.345199999999998</c:v>
                </c:pt>
                <c:pt idx="470">
                  <c:v>49.737299999999998</c:v>
                </c:pt>
                <c:pt idx="471">
                  <c:v>49.267600000000002</c:v>
                </c:pt>
                <c:pt idx="472">
                  <c:v>49.074100000000001</c:v>
                </c:pt>
                <c:pt idx="473">
                  <c:v>49.608400000000003</c:v>
                </c:pt>
                <c:pt idx="474">
                  <c:v>49.249099999999999</c:v>
                </c:pt>
                <c:pt idx="475">
                  <c:v>49.691299999999998</c:v>
                </c:pt>
                <c:pt idx="476">
                  <c:v>49.718899999999998</c:v>
                </c:pt>
                <c:pt idx="477">
                  <c:v>49.903100000000002</c:v>
                </c:pt>
                <c:pt idx="478">
                  <c:v>49.5623</c:v>
                </c:pt>
                <c:pt idx="479">
                  <c:v>49.221499999999999</c:v>
                </c:pt>
                <c:pt idx="480">
                  <c:v>48.0518</c:v>
                </c:pt>
                <c:pt idx="481">
                  <c:v>48.134700000000002</c:v>
                </c:pt>
                <c:pt idx="482">
                  <c:v>49.645200000000003</c:v>
                </c:pt>
                <c:pt idx="483">
                  <c:v>50.161000000000001</c:v>
                </c:pt>
                <c:pt idx="484">
                  <c:v>50.170200000000001</c:v>
                </c:pt>
                <c:pt idx="485">
                  <c:v>50.851799999999997</c:v>
                </c:pt>
                <c:pt idx="486">
                  <c:v>50.999200000000002</c:v>
                </c:pt>
                <c:pt idx="487">
                  <c:v>51.5794</c:v>
                </c:pt>
                <c:pt idx="488">
                  <c:v>45.555700000000002</c:v>
                </c:pt>
                <c:pt idx="489">
                  <c:v>45.509599999999999</c:v>
                </c:pt>
                <c:pt idx="490">
                  <c:v>44.468800000000002</c:v>
                </c:pt>
                <c:pt idx="491">
                  <c:v>44.1096</c:v>
                </c:pt>
                <c:pt idx="492">
                  <c:v>44.284599999999998</c:v>
                </c:pt>
                <c:pt idx="493">
                  <c:v>45.131999999999998</c:v>
                </c:pt>
                <c:pt idx="494">
                  <c:v>45.638599999999997</c:v>
                </c:pt>
                <c:pt idx="495">
                  <c:v>45.924100000000003</c:v>
                </c:pt>
                <c:pt idx="496">
                  <c:v>46.412300000000002</c:v>
                </c:pt>
                <c:pt idx="497">
                  <c:v>46.660800000000002</c:v>
                </c:pt>
                <c:pt idx="498">
                  <c:v>47.226599999999998</c:v>
                </c:pt>
                <c:pt idx="499">
                  <c:v>47.810899999999997</c:v>
                </c:pt>
                <c:pt idx="500">
                  <c:v>47.4863</c:v>
                </c:pt>
                <c:pt idx="501">
                  <c:v>47.078200000000002</c:v>
                </c:pt>
                <c:pt idx="502">
                  <c:v>46.864899999999999</c:v>
                </c:pt>
                <c:pt idx="503">
                  <c:v>46.660800000000002</c:v>
                </c:pt>
                <c:pt idx="504">
                  <c:v>46.670099999999998</c:v>
                </c:pt>
                <c:pt idx="505">
                  <c:v>46.939100000000003</c:v>
                </c:pt>
                <c:pt idx="506">
                  <c:v>46.586599999999997</c:v>
                </c:pt>
                <c:pt idx="507">
                  <c:v>46.076500000000003</c:v>
                </c:pt>
                <c:pt idx="508">
                  <c:v>45.928100000000001</c:v>
                </c:pt>
                <c:pt idx="509">
                  <c:v>46.215699999999998</c:v>
                </c:pt>
                <c:pt idx="510">
                  <c:v>45.538600000000002</c:v>
                </c:pt>
                <c:pt idx="511">
                  <c:v>46.150700000000001</c:v>
                </c:pt>
                <c:pt idx="512">
                  <c:v>45.241799999999998</c:v>
                </c:pt>
                <c:pt idx="513">
                  <c:v>46.3733</c:v>
                </c:pt>
                <c:pt idx="514">
                  <c:v>45.631300000000003</c:v>
                </c:pt>
                <c:pt idx="515">
                  <c:v>45.0749</c:v>
                </c:pt>
                <c:pt idx="516">
                  <c:v>45.909599999999998</c:v>
                </c:pt>
                <c:pt idx="517">
                  <c:v>45.677700000000002</c:v>
                </c:pt>
                <c:pt idx="518">
                  <c:v>47.291499999999999</c:v>
                </c:pt>
                <c:pt idx="519">
                  <c:v>48.756900000000002</c:v>
                </c:pt>
                <c:pt idx="520">
                  <c:v>47.996400000000001</c:v>
                </c:pt>
                <c:pt idx="521">
                  <c:v>46.8185</c:v>
                </c:pt>
                <c:pt idx="522">
                  <c:v>46.920499999999997</c:v>
                </c:pt>
                <c:pt idx="523">
                  <c:v>46.3733</c:v>
                </c:pt>
                <c:pt idx="524">
                  <c:v>46.095100000000002</c:v>
                </c:pt>
                <c:pt idx="525">
                  <c:v>46.994700000000002</c:v>
                </c:pt>
                <c:pt idx="526">
                  <c:v>47.143099999999997</c:v>
                </c:pt>
                <c:pt idx="527">
                  <c:v>46.948300000000003</c:v>
                </c:pt>
                <c:pt idx="528">
                  <c:v>46.002299999999998</c:v>
                </c:pt>
                <c:pt idx="529">
                  <c:v>47.087499999999999</c:v>
                </c:pt>
                <c:pt idx="530">
                  <c:v>47.273000000000003</c:v>
                </c:pt>
                <c:pt idx="531">
                  <c:v>47.588299999999997</c:v>
                </c:pt>
                <c:pt idx="532">
                  <c:v>48.172600000000003</c:v>
                </c:pt>
                <c:pt idx="533">
                  <c:v>48.005699999999997</c:v>
                </c:pt>
                <c:pt idx="534">
                  <c:v>48.070599999999999</c:v>
                </c:pt>
                <c:pt idx="535">
                  <c:v>47.987099999999998</c:v>
                </c:pt>
                <c:pt idx="536">
                  <c:v>47.764499999999998</c:v>
                </c:pt>
                <c:pt idx="537">
                  <c:v>49.350499999999997</c:v>
                </c:pt>
                <c:pt idx="538">
                  <c:v>49.285600000000002</c:v>
                </c:pt>
                <c:pt idx="539">
                  <c:v>49.962600000000002</c:v>
                </c:pt>
                <c:pt idx="540">
                  <c:v>50.092500000000001</c:v>
                </c:pt>
                <c:pt idx="541">
                  <c:v>49.563800000000001</c:v>
                </c:pt>
                <c:pt idx="542">
                  <c:v>51.205399999999997</c:v>
                </c:pt>
                <c:pt idx="543">
                  <c:v>51.854599999999998</c:v>
                </c:pt>
                <c:pt idx="544">
                  <c:v>51.697000000000003</c:v>
                </c:pt>
                <c:pt idx="545">
                  <c:v>50.954999999999998</c:v>
                </c:pt>
                <c:pt idx="546">
                  <c:v>51.6599</c:v>
                </c:pt>
                <c:pt idx="547">
                  <c:v>50.7881</c:v>
                </c:pt>
                <c:pt idx="548">
                  <c:v>49.730699999999999</c:v>
                </c:pt>
                <c:pt idx="549">
                  <c:v>48.2654</c:v>
                </c:pt>
                <c:pt idx="550">
                  <c:v>48.2654</c:v>
                </c:pt>
                <c:pt idx="551">
                  <c:v>48.172600000000003</c:v>
                </c:pt>
                <c:pt idx="552">
                  <c:v>47.300800000000002</c:v>
                </c:pt>
                <c:pt idx="553">
                  <c:v>47.9407</c:v>
                </c:pt>
                <c:pt idx="554">
                  <c:v>44.564799999999998</c:v>
                </c:pt>
                <c:pt idx="555">
                  <c:v>44.268000000000001</c:v>
                </c:pt>
                <c:pt idx="556">
                  <c:v>45.2789</c:v>
                </c:pt>
                <c:pt idx="557">
                  <c:v>45.399500000000003</c:v>
                </c:pt>
                <c:pt idx="558">
                  <c:v>45.918900000000001</c:v>
                </c:pt>
                <c:pt idx="559">
                  <c:v>44.778100000000002</c:v>
                </c:pt>
                <c:pt idx="560">
                  <c:v>44.866900000000001</c:v>
                </c:pt>
                <c:pt idx="561">
                  <c:v>45.025700000000001</c:v>
                </c:pt>
                <c:pt idx="562">
                  <c:v>45.6145</c:v>
                </c:pt>
                <c:pt idx="563">
                  <c:v>46.642499999999998</c:v>
                </c:pt>
                <c:pt idx="564">
                  <c:v>45.661200000000001</c:v>
                </c:pt>
                <c:pt idx="565">
                  <c:v>44.511699999999998</c:v>
                </c:pt>
                <c:pt idx="566">
                  <c:v>44.465000000000003</c:v>
                </c:pt>
                <c:pt idx="567">
                  <c:v>45.268700000000003</c:v>
                </c:pt>
                <c:pt idx="568">
                  <c:v>45.072499999999998</c:v>
                </c:pt>
                <c:pt idx="569">
                  <c:v>44.4557</c:v>
                </c:pt>
                <c:pt idx="570">
                  <c:v>42.091299999999997</c:v>
                </c:pt>
                <c:pt idx="571">
                  <c:v>41.764200000000002</c:v>
                </c:pt>
                <c:pt idx="572">
                  <c:v>41.726799999999997</c:v>
                </c:pt>
                <c:pt idx="573">
                  <c:v>43.661299999999997</c:v>
                </c:pt>
                <c:pt idx="574">
                  <c:v>44.586500000000001</c:v>
                </c:pt>
                <c:pt idx="575">
                  <c:v>44.577199999999998</c:v>
                </c:pt>
                <c:pt idx="576">
                  <c:v>43.754800000000003</c:v>
                </c:pt>
                <c:pt idx="577">
                  <c:v>45.6706</c:v>
                </c:pt>
                <c:pt idx="578">
                  <c:v>44.792099999999998</c:v>
                </c:pt>
                <c:pt idx="579">
                  <c:v>44.922899999999998</c:v>
                </c:pt>
                <c:pt idx="580">
                  <c:v>44.558500000000002</c:v>
                </c:pt>
                <c:pt idx="581">
                  <c:v>44.3902</c:v>
                </c:pt>
                <c:pt idx="582">
                  <c:v>44.511699999999998</c:v>
                </c:pt>
                <c:pt idx="583">
                  <c:v>43.605200000000004</c:v>
                </c:pt>
                <c:pt idx="584">
                  <c:v>42.829599999999999</c:v>
                </c:pt>
                <c:pt idx="585">
                  <c:v>41.493200000000002</c:v>
                </c:pt>
                <c:pt idx="586">
                  <c:v>41.876399999999997</c:v>
                </c:pt>
                <c:pt idx="587">
                  <c:v>43.577199999999998</c:v>
                </c:pt>
                <c:pt idx="588">
                  <c:v>44.053800000000003</c:v>
                </c:pt>
                <c:pt idx="589">
                  <c:v>44.343499999999999</c:v>
                </c:pt>
                <c:pt idx="590">
                  <c:v>44.287399999999998</c:v>
                </c:pt>
                <c:pt idx="591">
                  <c:v>45.222000000000001</c:v>
                </c:pt>
                <c:pt idx="592">
                  <c:v>45.1098</c:v>
                </c:pt>
                <c:pt idx="593">
                  <c:v>48.240499999999997</c:v>
                </c:pt>
                <c:pt idx="594">
                  <c:v>48.436799999999998</c:v>
                </c:pt>
                <c:pt idx="595">
                  <c:v>48.137700000000002</c:v>
                </c:pt>
                <c:pt idx="596">
                  <c:v>48.829300000000003</c:v>
                </c:pt>
                <c:pt idx="597">
                  <c:v>48.063000000000002</c:v>
                </c:pt>
                <c:pt idx="598">
                  <c:v>46.315399999999997</c:v>
                </c:pt>
                <c:pt idx="599">
                  <c:v>44.960299999999997</c:v>
                </c:pt>
                <c:pt idx="600">
                  <c:v>45.978999999999999</c:v>
                </c:pt>
                <c:pt idx="601">
                  <c:v>44.978999999999999</c:v>
                </c:pt>
                <c:pt idx="602">
                  <c:v>44.427599999999998</c:v>
                </c:pt>
                <c:pt idx="603">
                  <c:v>44.446300000000001</c:v>
                </c:pt>
                <c:pt idx="604">
                  <c:v>43.941699999999997</c:v>
                </c:pt>
                <c:pt idx="605">
                  <c:v>43.521099999999997</c:v>
                </c:pt>
                <c:pt idx="606">
                  <c:v>43.4557</c:v>
                </c:pt>
                <c:pt idx="607">
                  <c:v>43.932299999999998</c:v>
                </c:pt>
                <c:pt idx="608">
                  <c:v>42.68</c:v>
                </c:pt>
                <c:pt idx="609">
                  <c:v>43.586500000000001</c:v>
                </c:pt>
                <c:pt idx="610">
                  <c:v>44.792099999999998</c:v>
                </c:pt>
                <c:pt idx="611">
                  <c:v>44.960299999999997</c:v>
                </c:pt>
                <c:pt idx="612">
                  <c:v>44.3902</c:v>
                </c:pt>
                <c:pt idx="613">
                  <c:v>43.493099999999998</c:v>
                </c:pt>
                <c:pt idx="614">
                  <c:v>43.979100000000003</c:v>
                </c:pt>
                <c:pt idx="615">
                  <c:v>42.539900000000003</c:v>
                </c:pt>
                <c:pt idx="616">
                  <c:v>42.259500000000003</c:v>
                </c:pt>
                <c:pt idx="617">
                  <c:v>43.773499999999999</c:v>
                </c:pt>
                <c:pt idx="618">
                  <c:v>40.736199999999997</c:v>
                </c:pt>
                <c:pt idx="619">
                  <c:v>42.016500000000001</c:v>
                </c:pt>
                <c:pt idx="620">
                  <c:v>42.11</c:v>
                </c:pt>
                <c:pt idx="621">
                  <c:v>43.493099999999998</c:v>
                </c:pt>
                <c:pt idx="622">
                  <c:v>42.009599999999999</c:v>
                </c:pt>
                <c:pt idx="623">
                  <c:v>41.726999999999997</c:v>
                </c:pt>
                <c:pt idx="624">
                  <c:v>40.568399999999997</c:v>
                </c:pt>
                <c:pt idx="625">
                  <c:v>41.453800000000001</c:v>
                </c:pt>
                <c:pt idx="626">
                  <c:v>40.342399999999998</c:v>
                </c:pt>
                <c:pt idx="627">
                  <c:v>40.351799999999997</c:v>
                </c:pt>
                <c:pt idx="628">
                  <c:v>41.067700000000002</c:v>
                </c:pt>
                <c:pt idx="629">
                  <c:v>40.5779</c:v>
                </c:pt>
                <c:pt idx="630">
                  <c:v>41.821199999999997</c:v>
                </c:pt>
                <c:pt idx="631">
                  <c:v>39.890300000000003</c:v>
                </c:pt>
                <c:pt idx="632">
                  <c:v>39.57</c:v>
                </c:pt>
                <c:pt idx="633">
                  <c:v>39.230899999999998</c:v>
                </c:pt>
                <c:pt idx="634">
                  <c:v>39.560600000000001</c:v>
                </c:pt>
                <c:pt idx="635">
                  <c:v>39.2498</c:v>
                </c:pt>
                <c:pt idx="636">
                  <c:v>39.749000000000002</c:v>
                </c:pt>
                <c:pt idx="637">
                  <c:v>40.954599999999999</c:v>
                </c:pt>
                <c:pt idx="638">
                  <c:v>41.962499999999999</c:v>
                </c:pt>
                <c:pt idx="639">
                  <c:v>41.84</c:v>
                </c:pt>
                <c:pt idx="640">
                  <c:v>41.548000000000002</c:v>
                </c:pt>
                <c:pt idx="641">
                  <c:v>42.235599999999998</c:v>
                </c:pt>
                <c:pt idx="642">
                  <c:v>40.869900000000001</c:v>
                </c:pt>
                <c:pt idx="643">
                  <c:v>40.822800000000001</c:v>
                </c:pt>
                <c:pt idx="644">
                  <c:v>41.0017</c:v>
                </c:pt>
                <c:pt idx="645">
                  <c:v>38.835299999999997</c:v>
                </c:pt>
                <c:pt idx="646">
                  <c:v>37.686199999999999</c:v>
                </c:pt>
                <c:pt idx="647">
                  <c:v>36.904400000000003</c:v>
                </c:pt>
                <c:pt idx="648">
                  <c:v>35.576300000000003</c:v>
                </c:pt>
                <c:pt idx="649">
                  <c:v>35.726999999999997</c:v>
                </c:pt>
                <c:pt idx="650">
                  <c:v>36.405200000000001</c:v>
                </c:pt>
                <c:pt idx="651">
                  <c:v>35.171199999999999</c:v>
                </c:pt>
                <c:pt idx="652">
                  <c:v>34.822699999999998</c:v>
                </c:pt>
                <c:pt idx="653">
                  <c:v>35.538600000000002</c:v>
                </c:pt>
                <c:pt idx="654">
                  <c:v>35.2089</c:v>
                </c:pt>
                <c:pt idx="655">
                  <c:v>35.237200000000001</c:v>
                </c:pt>
                <c:pt idx="656">
                  <c:v>36.3675</c:v>
                </c:pt>
                <c:pt idx="657">
                  <c:v>36.386299999999999</c:v>
                </c:pt>
                <c:pt idx="658">
                  <c:v>35.585700000000003</c:v>
                </c:pt>
                <c:pt idx="659">
                  <c:v>35.124200000000002</c:v>
                </c:pt>
                <c:pt idx="660">
                  <c:v>35.237200000000001</c:v>
                </c:pt>
                <c:pt idx="661">
                  <c:v>34.229300000000002</c:v>
                </c:pt>
                <c:pt idx="662">
                  <c:v>34.558999999999997</c:v>
                </c:pt>
                <c:pt idx="663">
                  <c:v>34.8416</c:v>
                </c:pt>
                <c:pt idx="664">
                  <c:v>35.924799999999998</c:v>
                </c:pt>
                <c:pt idx="665">
                  <c:v>35.783499999999997</c:v>
                </c:pt>
                <c:pt idx="666">
                  <c:v>35.039400000000001</c:v>
                </c:pt>
                <c:pt idx="667">
                  <c:v>35.0488</c:v>
                </c:pt>
                <c:pt idx="668">
                  <c:v>35.0488</c:v>
                </c:pt>
                <c:pt idx="669">
                  <c:v>35.519799999999996</c:v>
                </c:pt>
                <c:pt idx="670">
                  <c:v>36.376899999999999</c:v>
                </c:pt>
                <c:pt idx="671">
                  <c:v>36.4617</c:v>
                </c:pt>
                <c:pt idx="672">
                  <c:v>37.884</c:v>
                </c:pt>
                <c:pt idx="673">
                  <c:v>38.2042</c:v>
                </c:pt>
                <c:pt idx="674">
                  <c:v>38.251300000000001</c:v>
                </c:pt>
                <c:pt idx="675">
                  <c:v>36.923200000000001</c:v>
                </c:pt>
                <c:pt idx="676">
                  <c:v>36.8855</c:v>
                </c:pt>
                <c:pt idx="677">
                  <c:v>36.697200000000002</c:v>
                </c:pt>
                <c:pt idx="678">
                  <c:v>37.846299999999999</c:v>
                </c:pt>
                <c:pt idx="679">
                  <c:v>37.403599999999997</c:v>
                </c:pt>
                <c:pt idx="680">
                  <c:v>34.201099999999997</c:v>
                </c:pt>
                <c:pt idx="681">
                  <c:v>34.813299999999998</c:v>
                </c:pt>
                <c:pt idx="682">
                  <c:v>33.918500000000002</c:v>
                </c:pt>
                <c:pt idx="683">
                  <c:v>34.398899999999998</c:v>
                </c:pt>
                <c:pt idx="684">
                  <c:v>33.927900000000001</c:v>
                </c:pt>
                <c:pt idx="685">
                  <c:v>33.670999999999999</c:v>
                </c:pt>
                <c:pt idx="686">
                  <c:v>33.661499999999997</c:v>
                </c:pt>
                <c:pt idx="687">
                  <c:v>32.843299999999999</c:v>
                </c:pt>
                <c:pt idx="688">
                  <c:v>33.652000000000001</c:v>
                </c:pt>
                <c:pt idx="689">
                  <c:v>33.8613</c:v>
                </c:pt>
                <c:pt idx="690">
                  <c:v>34.356099999999998</c:v>
                </c:pt>
                <c:pt idx="691">
                  <c:v>34.5749</c:v>
                </c:pt>
                <c:pt idx="692">
                  <c:v>34.432200000000002</c:v>
                </c:pt>
                <c:pt idx="693">
                  <c:v>34.042099999999998</c:v>
                </c:pt>
                <c:pt idx="694">
                  <c:v>34.441699999999997</c:v>
                </c:pt>
                <c:pt idx="695">
                  <c:v>33.661499999999997</c:v>
                </c:pt>
                <c:pt idx="696">
                  <c:v>32.196300000000001</c:v>
                </c:pt>
                <c:pt idx="697">
                  <c:v>32.301000000000002</c:v>
                </c:pt>
                <c:pt idx="698">
                  <c:v>32.215299999999999</c:v>
                </c:pt>
                <c:pt idx="699">
                  <c:v>33.195300000000003</c:v>
                </c:pt>
                <c:pt idx="700">
                  <c:v>31.739599999999999</c:v>
                </c:pt>
                <c:pt idx="701">
                  <c:v>31.34</c:v>
                </c:pt>
                <c:pt idx="702">
                  <c:v>30.693100000000001</c:v>
                </c:pt>
                <c:pt idx="703">
                  <c:v>30.369599999999998</c:v>
                </c:pt>
                <c:pt idx="704">
                  <c:v>30.217300000000002</c:v>
                </c:pt>
                <c:pt idx="705">
                  <c:v>29.703600000000002</c:v>
                </c:pt>
                <c:pt idx="706">
                  <c:v>28.885300000000001</c:v>
                </c:pt>
                <c:pt idx="707">
                  <c:v>29.161300000000001</c:v>
                </c:pt>
                <c:pt idx="708">
                  <c:v>29.256399999999999</c:v>
                </c:pt>
                <c:pt idx="709">
                  <c:v>29.931899999999999</c:v>
                </c:pt>
                <c:pt idx="710">
                  <c:v>30.027100000000001</c:v>
                </c:pt>
                <c:pt idx="711">
                  <c:v>27.8673</c:v>
                </c:pt>
                <c:pt idx="712">
                  <c:v>27.762699999999999</c:v>
                </c:pt>
                <c:pt idx="713">
                  <c:v>27.4392</c:v>
                </c:pt>
                <c:pt idx="714">
                  <c:v>27.819700000000001</c:v>
                </c:pt>
                <c:pt idx="715">
                  <c:v>28.01</c:v>
                </c:pt>
                <c:pt idx="716">
                  <c:v>27.5533</c:v>
                </c:pt>
                <c:pt idx="717">
                  <c:v>27.0871</c:v>
                </c:pt>
                <c:pt idx="718">
                  <c:v>26.706600000000002</c:v>
                </c:pt>
                <c:pt idx="719">
                  <c:v>26.183299999999999</c:v>
                </c:pt>
                <c:pt idx="720">
                  <c:v>25.66</c:v>
                </c:pt>
                <c:pt idx="721">
                  <c:v>25.5839</c:v>
                </c:pt>
                <c:pt idx="722">
                  <c:v>25.812200000000001</c:v>
                </c:pt>
                <c:pt idx="723">
                  <c:v>25.098700000000001</c:v>
                </c:pt>
                <c:pt idx="724">
                  <c:v>24.5183</c:v>
                </c:pt>
                <c:pt idx="725">
                  <c:v>25.66</c:v>
                </c:pt>
                <c:pt idx="726">
                  <c:v>26.354500000000002</c:v>
                </c:pt>
                <c:pt idx="727">
                  <c:v>26.297499999999999</c:v>
                </c:pt>
                <c:pt idx="728">
                  <c:v>25.8598</c:v>
                </c:pt>
                <c:pt idx="729">
                  <c:v>24.470700000000001</c:v>
                </c:pt>
                <c:pt idx="730">
                  <c:v>23.975999999999999</c:v>
                </c:pt>
                <c:pt idx="731">
                  <c:v>23.823799999999999</c:v>
                </c:pt>
                <c:pt idx="732">
                  <c:v>24.099699999999999</c:v>
                </c:pt>
                <c:pt idx="733">
                  <c:v>25.136700000000001</c:v>
                </c:pt>
                <c:pt idx="734">
                  <c:v>24.651499999999999</c:v>
                </c:pt>
                <c:pt idx="735">
                  <c:v>25.136700000000001</c:v>
                </c:pt>
                <c:pt idx="736">
                  <c:v>24.613399999999999</c:v>
                </c:pt>
                <c:pt idx="737">
                  <c:v>24.737100000000002</c:v>
                </c:pt>
                <c:pt idx="738">
                  <c:v>24.813199999999998</c:v>
                </c:pt>
                <c:pt idx="739">
                  <c:v>25.66</c:v>
                </c:pt>
                <c:pt idx="740">
                  <c:v>25.8598</c:v>
                </c:pt>
                <c:pt idx="741">
                  <c:v>26.078600000000002</c:v>
                </c:pt>
                <c:pt idx="742">
                  <c:v>25.888300000000001</c:v>
                </c:pt>
                <c:pt idx="743">
                  <c:v>24.994</c:v>
                </c:pt>
                <c:pt idx="744">
                  <c:v>27.658000000000001</c:v>
                </c:pt>
                <c:pt idx="745">
                  <c:v>27.049099999999999</c:v>
                </c:pt>
                <c:pt idx="746">
                  <c:v>26.9254</c:v>
                </c:pt>
                <c:pt idx="747">
                  <c:v>26.088200000000001</c:v>
                </c:pt>
                <c:pt idx="748">
                  <c:v>26.0596</c:v>
                </c:pt>
                <c:pt idx="749">
                  <c:v>27.192599999999999</c:v>
                </c:pt>
                <c:pt idx="750">
                  <c:v>27.395099999999999</c:v>
                </c:pt>
                <c:pt idx="751">
                  <c:v>27.462599999999998</c:v>
                </c:pt>
                <c:pt idx="752">
                  <c:v>26.536899999999999</c:v>
                </c:pt>
                <c:pt idx="753">
                  <c:v>28.696899999999999</c:v>
                </c:pt>
                <c:pt idx="754">
                  <c:v>29.343</c:v>
                </c:pt>
                <c:pt idx="755">
                  <c:v>29.265799999999999</c:v>
                </c:pt>
                <c:pt idx="756">
                  <c:v>29.613</c:v>
                </c:pt>
                <c:pt idx="757">
                  <c:v>28.475100000000001</c:v>
                </c:pt>
                <c:pt idx="758">
                  <c:v>28.822299999999998</c:v>
                </c:pt>
                <c:pt idx="759">
                  <c:v>28.803000000000001</c:v>
                </c:pt>
                <c:pt idx="760">
                  <c:v>27.906199999999998</c:v>
                </c:pt>
                <c:pt idx="761">
                  <c:v>28.754799999999999</c:v>
                </c:pt>
                <c:pt idx="762">
                  <c:v>28.610099999999999</c:v>
                </c:pt>
                <c:pt idx="763">
                  <c:v>28.291899999999998</c:v>
                </c:pt>
                <c:pt idx="764">
                  <c:v>27.703700000000001</c:v>
                </c:pt>
                <c:pt idx="765">
                  <c:v>27.867599999999999</c:v>
                </c:pt>
                <c:pt idx="766">
                  <c:v>28.995799999999999</c:v>
                </c:pt>
                <c:pt idx="767">
                  <c:v>28.764399999999998</c:v>
                </c:pt>
                <c:pt idx="768">
                  <c:v>28.359400000000001</c:v>
                </c:pt>
                <c:pt idx="769">
                  <c:v>28.128</c:v>
                </c:pt>
                <c:pt idx="770">
                  <c:v>27.578299999999999</c:v>
                </c:pt>
                <c:pt idx="771">
                  <c:v>27.318000000000001</c:v>
                </c:pt>
                <c:pt idx="772">
                  <c:v>27.424099999999999</c:v>
                </c:pt>
                <c:pt idx="773">
                  <c:v>27.231200000000001</c:v>
                </c:pt>
                <c:pt idx="774">
                  <c:v>27.665099999999999</c:v>
                </c:pt>
                <c:pt idx="775">
                  <c:v>27.703700000000001</c:v>
                </c:pt>
                <c:pt idx="776">
                  <c:v>27.250499999999999</c:v>
                </c:pt>
                <c:pt idx="777">
                  <c:v>26.180099999999999</c:v>
                </c:pt>
                <c:pt idx="778">
                  <c:v>25.958400000000001</c:v>
                </c:pt>
                <c:pt idx="779">
                  <c:v>25.832999999999998</c:v>
                </c:pt>
                <c:pt idx="780">
                  <c:v>25.4955</c:v>
                </c:pt>
                <c:pt idx="781">
                  <c:v>25.871600000000001</c:v>
                </c:pt>
                <c:pt idx="782">
                  <c:v>25.042300000000001</c:v>
                </c:pt>
                <c:pt idx="783">
                  <c:v>25.158000000000001</c:v>
                </c:pt>
                <c:pt idx="784">
                  <c:v>25.013400000000001</c:v>
                </c:pt>
                <c:pt idx="785">
                  <c:v>24.627700000000001</c:v>
                </c:pt>
                <c:pt idx="786">
                  <c:v>25.273700000000002</c:v>
                </c:pt>
                <c:pt idx="787">
                  <c:v>25.485900000000001</c:v>
                </c:pt>
                <c:pt idx="788">
                  <c:v>25.775099999999998</c:v>
                </c:pt>
                <c:pt idx="789">
                  <c:v>26.691199999999998</c:v>
                </c:pt>
                <c:pt idx="790">
                  <c:v>26.575500000000002</c:v>
                </c:pt>
                <c:pt idx="791">
                  <c:v>27.703700000000001</c:v>
                </c:pt>
                <c:pt idx="792">
                  <c:v>28.263000000000002</c:v>
                </c:pt>
                <c:pt idx="793">
                  <c:v>28.388300000000001</c:v>
                </c:pt>
                <c:pt idx="794">
                  <c:v>28.7837</c:v>
                </c:pt>
                <c:pt idx="795">
                  <c:v>29.207999999999998</c:v>
                </c:pt>
                <c:pt idx="796">
                  <c:v>29.034400000000002</c:v>
                </c:pt>
                <c:pt idx="797">
                  <c:v>28.5426</c:v>
                </c:pt>
                <c:pt idx="798">
                  <c:v>27.780799999999999</c:v>
                </c:pt>
                <c:pt idx="799">
                  <c:v>27.404800000000002</c:v>
                </c:pt>
                <c:pt idx="800">
                  <c:v>28.176200000000001</c:v>
                </c:pt>
                <c:pt idx="801">
                  <c:v>29.188700000000001</c:v>
                </c:pt>
                <c:pt idx="802">
                  <c:v>28.851199999999999</c:v>
                </c:pt>
                <c:pt idx="803">
                  <c:v>28.638999999999999</c:v>
                </c:pt>
                <c:pt idx="804">
                  <c:v>29.0151</c:v>
                </c:pt>
                <c:pt idx="805">
                  <c:v>27.1541</c:v>
                </c:pt>
                <c:pt idx="806">
                  <c:v>26.951599999999999</c:v>
                </c:pt>
                <c:pt idx="807">
                  <c:v>27.250499999999999</c:v>
                </c:pt>
                <c:pt idx="808">
                  <c:v>28.031600000000001</c:v>
                </c:pt>
                <c:pt idx="809">
                  <c:v>29.111499999999999</c:v>
                </c:pt>
                <c:pt idx="810">
                  <c:v>29.236899999999999</c:v>
                </c:pt>
                <c:pt idx="811">
                  <c:v>28.002199999999998</c:v>
                </c:pt>
                <c:pt idx="812">
                  <c:v>28.3536</c:v>
                </c:pt>
                <c:pt idx="813">
                  <c:v>27.562999999999999</c:v>
                </c:pt>
                <c:pt idx="814">
                  <c:v>27.065200000000001</c:v>
                </c:pt>
                <c:pt idx="815">
                  <c:v>27.133600000000001</c:v>
                </c:pt>
                <c:pt idx="816">
                  <c:v>27.865600000000001</c:v>
                </c:pt>
                <c:pt idx="817">
                  <c:v>27.953399999999998</c:v>
                </c:pt>
                <c:pt idx="818">
                  <c:v>28.1584</c:v>
                </c:pt>
                <c:pt idx="819">
                  <c:v>27.524000000000001</c:v>
                </c:pt>
                <c:pt idx="820">
                  <c:v>26.9481</c:v>
                </c:pt>
                <c:pt idx="821">
                  <c:v>25.435300000000002</c:v>
                </c:pt>
                <c:pt idx="822">
                  <c:v>24.859400000000001</c:v>
                </c:pt>
                <c:pt idx="823">
                  <c:v>24.996099999999998</c:v>
                </c:pt>
                <c:pt idx="824">
                  <c:v>24.537299999999998</c:v>
                </c:pt>
                <c:pt idx="825">
                  <c:v>24.303100000000001</c:v>
                </c:pt>
                <c:pt idx="826">
                  <c:v>24.3324</c:v>
                </c:pt>
                <c:pt idx="827">
                  <c:v>24.722799999999999</c:v>
                </c:pt>
                <c:pt idx="828">
                  <c:v>25.571899999999999</c:v>
                </c:pt>
                <c:pt idx="829">
                  <c:v>25.767099999999999</c:v>
                </c:pt>
                <c:pt idx="830">
                  <c:v>25.367000000000001</c:v>
                </c:pt>
                <c:pt idx="831">
                  <c:v>24.917999999999999</c:v>
                </c:pt>
                <c:pt idx="832">
                  <c:v>25.357199999999999</c:v>
                </c:pt>
                <c:pt idx="833">
                  <c:v>25.8062</c:v>
                </c:pt>
                <c:pt idx="834">
                  <c:v>26.567499999999999</c:v>
                </c:pt>
                <c:pt idx="835">
                  <c:v>26.303899999999999</c:v>
                </c:pt>
                <c:pt idx="836">
                  <c:v>27.3385</c:v>
                </c:pt>
                <c:pt idx="837">
                  <c:v>27.728899999999999</c:v>
                </c:pt>
                <c:pt idx="838">
                  <c:v>29.456499999999998</c:v>
                </c:pt>
                <c:pt idx="839">
                  <c:v>29.095400000000001</c:v>
                </c:pt>
                <c:pt idx="840">
                  <c:v>28.460999999999999</c:v>
                </c:pt>
                <c:pt idx="841">
                  <c:v>27.777699999999999</c:v>
                </c:pt>
                <c:pt idx="842">
                  <c:v>27.4557</c:v>
                </c:pt>
                <c:pt idx="843">
                  <c:v>28.334099999999999</c:v>
                </c:pt>
                <c:pt idx="844">
                  <c:v>28.656199999999998</c:v>
                </c:pt>
                <c:pt idx="845">
                  <c:v>28.480499999999999</c:v>
                </c:pt>
                <c:pt idx="846">
                  <c:v>28.587800000000001</c:v>
                </c:pt>
                <c:pt idx="847">
                  <c:v>30.764399999999998</c:v>
                </c:pt>
                <c:pt idx="848">
                  <c:v>31.320699999999999</c:v>
                </c:pt>
                <c:pt idx="849">
                  <c:v>31.886800000000001</c:v>
                </c:pt>
                <c:pt idx="850">
                  <c:v>32.101500000000001</c:v>
                </c:pt>
                <c:pt idx="851">
                  <c:v>32.3065</c:v>
                </c:pt>
                <c:pt idx="852">
                  <c:v>32.042999999999999</c:v>
                </c:pt>
                <c:pt idx="853">
                  <c:v>32.023499999999999</c:v>
                </c:pt>
                <c:pt idx="854">
                  <c:v>31.740400000000001</c:v>
                </c:pt>
                <c:pt idx="855">
                  <c:v>31.5745</c:v>
                </c:pt>
                <c:pt idx="856">
                  <c:v>31.252400000000002</c:v>
                </c:pt>
                <c:pt idx="857">
                  <c:v>31.3598</c:v>
                </c:pt>
                <c:pt idx="858">
                  <c:v>31.125499999999999</c:v>
                </c:pt>
                <c:pt idx="859">
                  <c:v>31.369499999999999</c:v>
                </c:pt>
                <c:pt idx="860">
                  <c:v>31.067</c:v>
                </c:pt>
                <c:pt idx="861">
                  <c:v>30.403300000000002</c:v>
                </c:pt>
                <c:pt idx="862">
                  <c:v>30.120200000000001</c:v>
                </c:pt>
                <c:pt idx="863">
                  <c:v>29.573599999999999</c:v>
                </c:pt>
                <c:pt idx="864">
                  <c:v>28.949000000000002</c:v>
                </c:pt>
                <c:pt idx="865">
                  <c:v>28.1877</c:v>
                </c:pt>
                <c:pt idx="866">
                  <c:v>28.3536</c:v>
                </c:pt>
                <c:pt idx="867">
                  <c:v>29.144200000000001</c:v>
                </c:pt>
                <c:pt idx="868">
                  <c:v>30.3154</c:v>
                </c:pt>
                <c:pt idx="869">
                  <c:v>29.573599999999999</c:v>
                </c:pt>
                <c:pt idx="870">
                  <c:v>29.0563</c:v>
                </c:pt>
                <c:pt idx="871">
                  <c:v>29.915199999999999</c:v>
                </c:pt>
                <c:pt idx="872">
                  <c:v>30.616</c:v>
                </c:pt>
                <c:pt idx="873">
                  <c:v>30.370999999999999</c:v>
                </c:pt>
                <c:pt idx="874">
                  <c:v>30.1553</c:v>
                </c:pt>
                <c:pt idx="875">
                  <c:v>29.498699999999999</c:v>
                </c:pt>
                <c:pt idx="876">
                  <c:v>29.371300000000002</c:v>
                </c:pt>
                <c:pt idx="877">
                  <c:v>28.2835</c:v>
                </c:pt>
                <c:pt idx="878">
                  <c:v>28.371700000000001</c:v>
                </c:pt>
                <c:pt idx="879">
                  <c:v>29.204699999999999</c:v>
                </c:pt>
                <c:pt idx="880">
                  <c:v>28.636299999999999</c:v>
                </c:pt>
                <c:pt idx="881">
                  <c:v>28.293299999999999</c:v>
                </c:pt>
                <c:pt idx="882">
                  <c:v>29.0871</c:v>
                </c:pt>
                <c:pt idx="883">
                  <c:v>29.332100000000001</c:v>
                </c:pt>
                <c:pt idx="884">
                  <c:v>29.6751</c:v>
                </c:pt>
                <c:pt idx="885">
                  <c:v>28.920500000000001</c:v>
                </c:pt>
                <c:pt idx="886">
                  <c:v>28.4207</c:v>
                </c:pt>
                <c:pt idx="887">
                  <c:v>26.852699999999999</c:v>
                </c:pt>
                <c:pt idx="888">
                  <c:v>28.4207</c:v>
                </c:pt>
                <c:pt idx="889">
                  <c:v>29.390899999999998</c:v>
                </c:pt>
                <c:pt idx="890">
                  <c:v>30.812000000000001</c:v>
                </c:pt>
                <c:pt idx="891">
                  <c:v>30.508199999999999</c:v>
                </c:pt>
                <c:pt idx="892">
                  <c:v>30.6846</c:v>
                </c:pt>
                <c:pt idx="893">
                  <c:v>29.263500000000001</c:v>
                </c:pt>
                <c:pt idx="894">
                  <c:v>30.3416</c:v>
                </c:pt>
                <c:pt idx="895">
                  <c:v>30.655200000000001</c:v>
                </c:pt>
                <c:pt idx="896">
                  <c:v>31.1844</c:v>
                </c:pt>
                <c:pt idx="897">
                  <c:v>30.713999999999999</c:v>
                </c:pt>
                <c:pt idx="898">
                  <c:v>32.409399999999998</c:v>
                </c:pt>
                <c:pt idx="899">
                  <c:v>33.232599999999998</c:v>
                </c:pt>
                <c:pt idx="900">
                  <c:v>34.869300000000003</c:v>
                </c:pt>
                <c:pt idx="901">
                  <c:v>35.104500000000002</c:v>
                </c:pt>
                <c:pt idx="902">
                  <c:v>35.643500000000003</c:v>
                </c:pt>
                <c:pt idx="903">
                  <c:v>34.300800000000002</c:v>
                </c:pt>
                <c:pt idx="904">
                  <c:v>32.242800000000003</c:v>
                </c:pt>
                <c:pt idx="905">
                  <c:v>32.056600000000003</c:v>
                </c:pt>
                <c:pt idx="906">
                  <c:v>32.340800000000002</c:v>
                </c:pt>
                <c:pt idx="907">
                  <c:v>32.673999999999999</c:v>
                </c:pt>
                <c:pt idx="908">
                  <c:v>33.418799999999997</c:v>
                </c:pt>
                <c:pt idx="909">
                  <c:v>32.8994</c:v>
                </c:pt>
                <c:pt idx="910">
                  <c:v>32.252600000000001</c:v>
                </c:pt>
                <c:pt idx="911">
                  <c:v>32.771999999999998</c:v>
                </c:pt>
                <c:pt idx="912">
                  <c:v>32.948399999999999</c:v>
                </c:pt>
                <c:pt idx="913">
                  <c:v>31.860600000000002</c:v>
                </c:pt>
                <c:pt idx="914">
                  <c:v>31.331399999999999</c:v>
                </c:pt>
                <c:pt idx="915">
                  <c:v>31.213799999999999</c:v>
                </c:pt>
                <c:pt idx="916">
                  <c:v>32.085999999999999</c:v>
                </c:pt>
                <c:pt idx="917">
                  <c:v>32.634799999999998</c:v>
                </c:pt>
                <c:pt idx="918">
                  <c:v>33.301200000000001</c:v>
                </c:pt>
                <c:pt idx="919">
                  <c:v>33.193399999999997</c:v>
                </c:pt>
                <c:pt idx="920">
                  <c:v>32.4878</c:v>
                </c:pt>
                <c:pt idx="921">
                  <c:v>33.683399999999999</c:v>
                </c:pt>
                <c:pt idx="922">
                  <c:v>33.8108</c:v>
                </c:pt>
                <c:pt idx="923">
                  <c:v>33.771599999999999</c:v>
                </c:pt>
                <c:pt idx="924">
                  <c:v>32.703400000000002</c:v>
                </c:pt>
                <c:pt idx="925">
                  <c:v>33.340400000000002</c:v>
                </c:pt>
                <c:pt idx="926">
                  <c:v>32.958199999999998</c:v>
                </c:pt>
                <c:pt idx="927">
                  <c:v>33.418799999999997</c:v>
                </c:pt>
                <c:pt idx="928">
                  <c:v>33.6736</c:v>
                </c:pt>
                <c:pt idx="929">
                  <c:v>33.8598</c:v>
                </c:pt>
                <c:pt idx="930">
                  <c:v>36.094299999999997</c:v>
                </c:pt>
                <c:pt idx="931">
                  <c:v>35.055500000000002</c:v>
                </c:pt>
                <c:pt idx="932">
                  <c:v>35.084899999999998</c:v>
                </c:pt>
                <c:pt idx="933">
                  <c:v>33.703000000000003</c:v>
                </c:pt>
                <c:pt idx="934">
                  <c:v>34.173400000000001</c:v>
                </c:pt>
                <c:pt idx="935">
                  <c:v>34.561900000000001</c:v>
                </c:pt>
                <c:pt idx="936">
                  <c:v>34.650500000000001</c:v>
                </c:pt>
                <c:pt idx="937">
                  <c:v>34.443899999999999</c:v>
                </c:pt>
                <c:pt idx="938">
                  <c:v>33.716099999999997</c:v>
                </c:pt>
                <c:pt idx="939">
                  <c:v>34.109499999999997</c:v>
                </c:pt>
                <c:pt idx="940">
                  <c:v>34.316099999999999</c:v>
                </c:pt>
                <c:pt idx="941">
                  <c:v>35.0931</c:v>
                </c:pt>
                <c:pt idx="942">
                  <c:v>34.198</c:v>
                </c:pt>
                <c:pt idx="943">
                  <c:v>32.978400000000001</c:v>
                </c:pt>
                <c:pt idx="944">
                  <c:v>32.0441</c:v>
                </c:pt>
                <c:pt idx="945">
                  <c:v>32.211300000000001</c:v>
                </c:pt>
                <c:pt idx="946">
                  <c:v>32.594900000000003</c:v>
                </c:pt>
                <c:pt idx="947">
                  <c:v>32.348999999999997</c:v>
                </c:pt>
                <c:pt idx="948">
                  <c:v>33.420999999999999</c:v>
                </c:pt>
                <c:pt idx="949">
                  <c:v>32.053899999999999</c:v>
                </c:pt>
                <c:pt idx="950">
                  <c:v>32.703000000000003</c:v>
                </c:pt>
                <c:pt idx="951">
                  <c:v>33.067</c:v>
                </c:pt>
                <c:pt idx="952">
                  <c:v>33.745600000000003</c:v>
                </c:pt>
                <c:pt idx="953">
                  <c:v>33.962000000000003</c:v>
                </c:pt>
                <c:pt idx="954">
                  <c:v>34.561900000000001</c:v>
                </c:pt>
                <c:pt idx="955">
                  <c:v>36.007800000000003</c:v>
                </c:pt>
                <c:pt idx="956">
                  <c:v>36.106099999999998</c:v>
                </c:pt>
                <c:pt idx="957">
                  <c:v>36.371699999999997</c:v>
                </c:pt>
                <c:pt idx="958">
                  <c:v>37.551900000000003</c:v>
                </c:pt>
                <c:pt idx="959">
                  <c:v>37.384700000000002</c:v>
                </c:pt>
                <c:pt idx="960">
                  <c:v>37.955199999999998</c:v>
                </c:pt>
                <c:pt idx="961">
                  <c:v>38.220799999999997</c:v>
                </c:pt>
                <c:pt idx="962">
                  <c:v>38.0732</c:v>
                </c:pt>
                <c:pt idx="963">
                  <c:v>38.033900000000003</c:v>
                </c:pt>
                <c:pt idx="964">
                  <c:v>37.256900000000002</c:v>
                </c:pt>
                <c:pt idx="965">
                  <c:v>37.365099999999998</c:v>
                </c:pt>
                <c:pt idx="966">
                  <c:v>35.742199999999997</c:v>
                </c:pt>
                <c:pt idx="967">
                  <c:v>34.119300000000003</c:v>
                </c:pt>
                <c:pt idx="968">
                  <c:v>34.08</c:v>
                </c:pt>
                <c:pt idx="969">
                  <c:v>33.617699999999999</c:v>
                </c:pt>
                <c:pt idx="970">
                  <c:v>33.725900000000003</c:v>
                </c:pt>
                <c:pt idx="971">
                  <c:v>33.273499999999999</c:v>
                </c:pt>
                <c:pt idx="972">
                  <c:v>34.040700000000001</c:v>
                </c:pt>
                <c:pt idx="973">
                  <c:v>34.601300000000002</c:v>
                </c:pt>
                <c:pt idx="974">
                  <c:v>34.965200000000003</c:v>
                </c:pt>
                <c:pt idx="975">
                  <c:v>34.8767</c:v>
                </c:pt>
                <c:pt idx="976">
                  <c:v>35.102899999999998</c:v>
                </c:pt>
                <c:pt idx="977">
                  <c:v>35.338999999999999</c:v>
                </c:pt>
                <c:pt idx="978">
                  <c:v>35.299599999999998</c:v>
                </c:pt>
                <c:pt idx="979">
                  <c:v>35.594700000000003</c:v>
                </c:pt>
                <c:pt idx="980">
                  <c:v>35.466799999999999</c:v>
                </c:pt>
                <c:pt idx="981">
                  <c:v>35.8307</c:v>
                </c:pt>
                <c:pt idx="982">
                  <c:v>36.273299999999999</c:v>
                </c:pt>
                <c:pt idx="983">
                  <c:v>36.234000000000002</c:v>
                </c:pt>
                <c:pt idx="984">
                  <c:v>35.378300000000003</c:v>
                </c:pt>
                <c:pt idx="985">
                  <c:v>35.958599999999997</c:v>
                </c:pt>
                <c:pt idx="986">
                  <c:v>35.466799999999999</c:v>
                </c:pt>
                <c:pt idx="987">
                  <c:v>35.053699999999999</c:v>
                </c:pt>
                <c:pt idx="988">
                  <c:v>35.083199999999998</c:v>
                </c:pt>
                <c:pt idx="989">
                  <c:v>34.345599999999997</c:v>
                </c:pt>
                <c:pt idx="990">
                  <c:v>33.293199999999999</c:v>
                </c:pt>
                <c:pt idx="991">
                  <c:v>34.021000000000001</c:v>
                </c:pt>
                <c:pt idx="992">
                  <c:v>32.29</c:v>
                </c:pt>
                <c:pt idx="993">
                  <c:v>31.984999999999999</c:v>
                </c:pt>
                <c:pt idx="994">
                  <c:v>34.955399999999997</c:v>
                </c:pt>
                <c:pt idx="995">
                  <c:v>35.102899999999998</c:v>
                </c:pt>
                <c:pt idx="996">
                  <c:v>35.8996</c:v>
                </c:pt>
                <c:pt idx="997">
                  <c:v>36.676600000000001</c:v>
                </c:pt>
                <c:pt idx="998">
                  <c:v>37.079799999999999</c:v>
                </c:pt>
                <c:pt idx="999">
                  <c:v>37.512599999999999</c:v>
                </c:pt>
                <c:pt idx="1000">
                  <c:v>37.448500000000003</c:v>
                </c:pt>
                <c:pt idx="1001">
                  <c:v>38.257599999999996</c:v>
                </c:pt>
                <c:pt idx="1002">
                  <c:v>37.418900000000001</c:v>
                </c:pt>
                <c:pt idx="1003">
                  <c:v>37.300400000000003</c:v>
                </c:pt>
                <c:pt idx="1004">
                  <c:v>38.346400000000003</c:v>
                </c:pt>
                <c:pt idx="1005">
                  <c:v>37.724800000000002</c:v>
                </c:pt>
                <c:pt idx="1006">
                  <c:v>38.889200000000002</c:v>
                </c:pt>
                <c:pt idx="1007">
                  <c:v>40.073300000000003</c:v>
                </c:pt>
                <c:pt idx="1008">
                  <c:v>42.777099999999997</c:v>
                </c:pt>
                <c:pt idx="1009">
                  <c:v>43.231000000000002</c:v>
                </c:pt>
                <c:pt idx="1010">
                  <c:v>44.148699999999998</c:v>
                </c:pt>
                <c:pt idx="1011">
                  <c:v>43.063299999999998</c:v>
                </c:pt>
                <c:pt idx="1012">
                  <c:v>43.0929</c:v>
                </c:pt>
                <c:pt idx="1013">
                  <c:v>43.378999999999998</c:v>
                </c:pt>
                <c:pt idx="1014">
                  <c:v>43.497399999999999</c:v>
                </c:pt>
                <c:pt idx="1015">
                  <c:v>43.645499999999998</c:v>
                </c:pt>
                <c:pt idx="1016">
                  <c:v>44.3461</c:v>
                </c:pt>
                <c:pt idx="1017">
                  <c:v>44.109299999999998</c:v>
                </c:pt>
                <c:pt idx="1018">
                  <c:v>43.161900000000003</c:v>
                </c:pt>
                <c:pt idx="1019">
                  <c:v>41.790300000000002</c:v>
                </c:pt>
                <c:pt idx="1020">
                  <c:v>41.366</c:v>
                </c:pt>
                <c:pt idx="1021">
                  <c:v>40.724600000000002</c:v>
                </c:pt>
                <c:pt idx="1022">
                  <c:v>41.593000000000004</c:v>
                </c:pt>
                <c:pt idx="1023">
                  <c:v>42.1357</c:v>
                </c:pt>
                <c:pt idx="1024">
                  <c:v>43.9514</c:v>
                </c:pt>
                <c:pt idx="1025">
                  <c:v>43.457999999999998</c:v>
                </c:pt>
                <c:pt idx="1026">
                  <c:v>43.981000000000002</c:v>
                </c:pt>
                <c:pt idx="1027">
                  <c:v>44.582900000000002</c:v>
                </c:pt>
                <c:pt idx="1028">
                  <c:v>45.55</c:v>
                </c:pt>
                <c:pt idx="1029">
                  <c:v>45.086199999999998</c:v>
                </c:pt>
                <c:pt idx="1030">
                  <c:v>46.043300000000002</c:v>
                </c:pt>
                <c:pt idx="1031">
                  <c:v>45.155200000000001</c:v>
                </c:pt>
                <c:pt idx="1032">
                  <c:v>46.457799999999999</c:v>
                </c:pt>
                <c:pt idx="1033">
                  <c:v>47.365600000000001</c:v>
                </c:pt>
                <c:pt idx="1034">
                  <c:v>49.832599999999999</c:v>
                </c:pt>
                <c:pt idx="1035">
                  <c:v>50.089199999999998</c:v>
                </c:pt>
                <c:pt idx="1036">
                  <c:v>49.7241</c:v>
                </c:pt>
                <c:pt idx="1037">
                  <c:v>49.585900000000002</c:v>
                </c:pt>
                <c:pt idx="1038">
                  <c:v>47.168300000000002</c:v>
                </c:pt>
                <c:pt idx="1039">
                  <c:v>46.428199999999997</c:v>
                </c:pt>
                <c:pt idx="1040">
                  <c:v>46.250599999999999</c:v>
                </c:pt>
                <c:pt idx="1041">
                  <c:v>46.270299999999999</c:v>
                </c:pt>
                <c:pt idx="1042">
                  <c:v>47.809699999999999</c:v>
                </c:pt>
                <c:pt idx="1043">
                  <c:v>47.414999999999999</c:v>
                </c:pt>
                <c:pt idx="1044">
                  <c:v>46.842599999999997</c:v>
                </c:pt>
                <c:pt idx="1045">
                  <c:v>47.010399999999997</c:v>
                </c:pt>
                <c:pt idx="1046">
                  <c:v>46.497300000000003</c:v>
                </c:pt>
                <c:pt idx="1047">
                  <c:v>46.438099999999999</c:v>
                </c:pt>
                <c:pt idx="1048">
                  <c:v>45.451300000000003</c:v>
                </c:pt>
                <c:pt idx="1049">
                  <c:v>46.122300000000003</c:v>
                </c:pt>
                <c:pt idx="1050">
                  <c:v>47.5137</c:v>
                </c:pt>
                <c:pt idx="1051">
                  <c:v>47.582700000000003</c:v>
                </c:pt>
                <c:pt idx="1052">
                  <c:v>48.243899999999996</c:v>
                </c:pt>
                <c:pt idx="1053">
                  <c:v>48.441200000000002</c:v>
                </c:pt>
                <c:pt idx="1054">
                  <c:v>48.895200000000003</c:v>
                </c:pt>
                <c:pt idx="1055">
                  <c:v>43.073099999999997</c:v>
                </c:pt>
                <c:pt idx="1056">
                  <c:v>43.260599999999997</c:v>
                </c:pt>
                <c:pt idx="1057">
                  <c:v>42.352800000000002</c:v>
                </c:pt>
                <c:pt idx="1058">
                  <c:v>42.5107</c:v>
                </c:pt>
                <c:pt idx="1059">
                  <c:v>42.786999999999999</c:v>
                </c:pt>
                <c:pt idx="1060">
                  <c:v>42.036999999999999</c:v>
                </c:pt>
                <c:pt idx="1061">
                  <c:v>42.204799999999999</c:v>
                </c:pt>
                <c:pt idx="1062">
                  <c:v>42.2988</c:v>
                </c:pt>
                <c:pt idx="1063">
                  <c:v>42.3384</c:v>
                </c:pt>
                <c:pt idx="1064">
                  <c:v>42.061300000000003</c:v>
                </c:pt>
                <c:pt idx="1065">
                  <c:v>42.862900000000003</c:v>
                </c:pt>
                <c:pt idx="1066">
                  <c:v>43.575499999999998</c:v>
                </c:pt>
                <c:pt idx="1067">
                  <c:v>42.714399999999998</c:v>
                </c:pt>
                <c:pt idx="1068">
                  <c:v>43.733800000000002</c:v>
                </c:pt>
                <c:pt idx="1069">
                  <c:v>43.595300000000002</c:v>
                </c:pt>
                <c:pt idx="1070">
                  <c:v>43.0608</c:v>
                </c:pt>
                <c:pt idx="1071">
                  <c:v>44.060400000000001</c:v>
                </c:pt>
                <c:pt idx="1072">
                  <c:v>43.0212</c:v>
                </c:pt>
                <c:pt idx="1073">
                  <c:v>42.536299999999997</c:v>
                </c:pt>
                <c:pt idx="1074">
                  <c:v>42.546199999999999</c:v>
                </c:pt>
                <c:pt idx="1075">
                  <c:v>42.546199999999999</c:v>
                </c:pt>
                <c:pt idx="1076">
                  <c:v>42.288899999999998</c:v>
                </c:pt>
                <c:pt idx="1077">
                  <c:v>41.5565</c:v>
                </c:pt>
                <c:pt idx="1078">
                  <c:v>42.605600000000003</c:v>
                </c:pt>
                <c:pt idx="1079">
                  <c:v>43.367600000000003</c:v>
                </c:pt>
                <c:pt idx="1080">
                  <c:v>45.139099999999999</c:v>
                </c:pt>
                <c:pt idx="1081">
                  <c:v>42.714399999999998</c:v>
                </c:pt>
                <c:pt idx="1082">
                  <c:v>44.0505</c:v>
                </c:pt>
                <c:pt idx="1083">
                  <c:v>45.6736</c:v>
                </c:pt>
                <c:pt idx="1084">
                  <c:v>43.5458</c:v>
                </c:pt>
                <c:pt idx="1085">
                  <c:v>44.396900000000002</c:v>
                </c:pt>
                <c:pt idx="1086">
                  <c:v>44.773000000000003</c:v>
                </c:pt>
                <c:pt idx="1087">
                  <c:v>42.783700000000003</c:v>
                </c:pt>
                <c:pt idx="1088">
                  <c:v>42.308700000000002</c:v>
                </c:pt>
                <c:pt idx="1089">
                  <c:v>42.199800000000003</c:v>
                </c:pt>
                <c:pt idx="1090">
                  <c:v>42.269100000000002</c:v>
                </c:pt>
                <c:pt idx="1091">
                  <c:v>41.615900000000003</c:v>
                </c:pt>
                <c:pt idx="1092">
                  <c:v>41.764400000000002</c:v>
                </c:pt>
                <c:pt idx="1093">
                  <c:v>41.982100000000003</c:v>
                </c:pt>
                <c:pt idx="1094">
                  <c:v>42.130499999999998</c:v>
                </c:pt>
                <c:pt idx="1095">
                  <c:v>41.398200000000003</c:v>
                </c:pt>
                <c:pt idx="1096">
                  <c:v>41.5565</c:v>
                </c:pt>
                <c:pt idx="1097">
                  <c:v>43.318100000000001</c:v>
                </c:pt>
                <c:pt idx="1098">
                  <c:v>43.713999999999999</c:v>
                </c:pt>
                <c:pt idx="1099">
                  <c:v>44.060400000000001</c:v>
                </c:pt>
                <c:pt idx="1100">
                  <c:v>43.486400000000003</c:v>
                </c:pt>
                <c:pt idx="1101">
                  <c:v>39.913699999999999</c:v>
                </c:pt>
                <c:pt idx="1102">
                  <c:v>39.319899999999997</c:v>
                </c:pt>
                <c:pt idx="1103">
                  <c:v>38.310400000000001</c:v>
                </c:pt>
                <c:pt idx="1104">
                  <c:v>37.587899999999998</c:v>
                </c:pt>
                <c:pt idx="1105">
                  <c:v>37.9343</c:v>
                </c:pt>
                <c:pt idx="1106">
                  <c:v>36.816000000000003</c:v>
                </c:pt>
                <c:pt idx="1107">
                  <c:v>37.241500000000002</c:v>
                </c:pt>
                <c:pt idx="1108">
                  <c:v>35.321599999999997</c:v>
                </c:pt>
                <c:pt idx="1109">
                  <c:v>35.935200000000002</c:v>
                </c:pt>
                <c:pt idx="1110">
                  <c:v>35.8857</c:v>
                </c:pt>
                <c:pt idx="1111">
                  <c:v>35.311700000000002</c:v>
                </c:pt>
                <c:pt idx="1112">
                  <c:v>34.6783</c:v>
                </c:pt>
                <c:pt idx="1113">
                  <c:v>33.846899999999998</c:v>
                </c:pt>
                <c:pt idx="1114">
                  <c:v>34.0548</c:v>
                </c:pt>
                <c:pt idx="1115">
                  <c:v>33.926099999999998</c:v>
                </c:pt>
                <c:pt idx="1116">
                  <c:v>34.143799999999999</c:v>
                </c:pt>
                <c:pt idx="1117">
                  <c:v>34.747500000000002</c:v>
                </c:pt>
                <c:pt idx="1118">
                  <c:v>31.550899999999999</c:v>
                </c:pt>
                <c:pt idx="1119">
                  <c:v>31.036300000000001</c:v>
                </c:pt>
                <c:pt idx="1120">
                  <c:v>30.1554</c:v>
                </c:pt>
                <c:pt idx="1121">
                  <c:v>30.0565</c:v>
                </c:pt>
                <c:pt idx="1122">
                  <c:v>30.195</c:v>
                </c:pt>
                <c:pt idx="1123">
                  <c:v>30.581</c:v>
                </c:pt>
                <c:pt idx="1124">
                  <c:v>30.774799999999999</c:v>
                </c:pt>
                <c:pt idx="1125">
                  <c:v>30.486599999999999</c:v>
                </c:pt>
                <c:pt idx="1126">
                  <c:v>29.8109</c:v>
                </c:pt>
                <c:pt idx="1127">
                  <c:v>29.900300000000001</c:v>
                </c:pt>
                <c:pt idx="1128">
                  <c:v>29.661799999999999</c:v>
                </c:pt>
                <c:pt idx="1129">
                  <c:v>30.317699999999999</c:v>
                </c:pt>
                <c:pt idx="1130">
                  <c:v>30.854299999999999</c:v>
                </c:pt>
                <c:pt idx="1131">
                  <c:v>31.072900000000001</c:v>
                </c:pt>
                <c:pt idx="1132">
                  <c:v>31.828099999999999</c:v>
                </c:pt>
                <c:pt idx="1133">
                  <c:v>31.6294</c:v>
                </c:pt>
                <c:pt idx="1134">
                  <c:v>31.8977</c:v>
                </c:pt>
                <c:pt idx="1135">
                  <c:v>31.539899999999999</c:v>
                </c:pt>
                <c:pt idx="1136">
                  <c:v>31.221900000000002</c:v>
                </c:pt>
                <c:pt idx="1137">
                  <c:v>29.8904</c:v>
                </c:pt>
                <c:pt idx="1138">
                  <c:v>30.526399999999999</c:v>
                </c:pt>
                <c:pt idx="1139">
                  <c:v>30.8642</c:v>
                </c:pt>
                <c:pt idx="1140">
                  <c:v>29.940100000000001</c:v>
                </c:pt>
                <c:pt idx="1141">
                  <c:v>29.999700000000001</c:v>
                </c:pt>
                <c:pt idx="1142">
                  <c:v>30.6555</c:v>
                </c:pt>
                <c:pt idx="1143">
                  <c:v>30.0991</c:v>
                </c:pt>
                <c:pt idx="1144">
                  <c:v>29.840699999999998</c:v>
                </c:pt>
                <c:pt idx="1145">
                  <c:v>30.585999999999999</c:v>
                </c:pt>
                <c:pt idx="1146">
                  <c:v>30.228200000000001</c:v>
                </c:pt>
                <c:pt idx="1147">
                  <c:v>30.546199999999999</c:v>
                </c:pt>
                <c:pt idx="1148">
                  <c:v>30.715199999999999</c:v>
                </c:pt>
                <c:pt idx="1149">
                  <c:v>30.725100000000001</c:v>
                </c:pt>
                <c:pt idx="1150">
                  <c:v>30.566099999999999</c:v>
                </c:pt>
                <c:pt idx="1151">
                  <c:v>30.268000000000001</c:v>
                </c:pt>
                <c:pt idx="1152">
                  <c:v>30.258099999999999</c:v>
                </c:pt>
                <c:pt idx="1153">
                  <c:v>30.784700000000001</c:v>
                </c:pt>
                <c:pt idx="1154">
                  <c:v>30.436900000000001</c:v>
                </c:pt>
                <c:pt idx="1155">
                  <c:v>30.427</c:v>
                </c:pt>
                <c:pt idx="1156">
                  <c:v>30.893999999999998</c:v>
                </c:pt>
                <c:pt idx="1157">
                  <c:v>30.377300000000002</c:v>
                </c:pt>
                <c:pt idx="1158">
                  <c:v>30.546199999999999</c:v>
                </c:pt>
                <c:pt idx="1159">
                  <c:v>30.3475</c:v>
                </c:pt>
                <c:pt idx="1160">
                  <c:v>30.397200000000002</c:v>
                </c:pt>
                <c:pt idx="1161">
                  <c:v>30.774799999999999</c:v>
                </c:pt>
                <c:pt idx="1162">
                  <c:v>30.645600000000002</c:v>
                </c:pt>
                <c:pt idx="1163">
                  <c:v>30.874099999999999</c:v>
                </c:pt>
                <c:pt idx="1164">
                  <c:v>31.033100000000001</c:v>
                </c:pt>
                <c:pt idx="1165">
                  <c:v>31.818200000000001</c:v>
                </c:pt>
                <c:pt idx="1166">
                  <c:v>33.775700000000001</c:v>
                </c:pt>
                <c:pt idx="1167">
                  <c:v>34.372</c:v>
                </c:pt>
                <c:pt idx="1168">
                  <c:v>34.650199999999998</c:v>
                </c:pt>
                <c:pt idx="1169">
                  <c:v>33.288800000000002</c:v>
                </c:pt>
                <c:pt idx="1170">
                  <c:v>34.272599999999997</c:v>
                </c:pt>
                <c:pt idx="1171">
                  <c:v>34.242800000000003</c:v>
                </c:pt>
                <c:pt idx="1172">
                  <c:v>34.1235</c:v>
                </c:pt>
                <c:pt idx="1173">
                  <c:v>34.242800000000003</c:v>
                </c:pt>
                <c:pt idx="1174">
                  <c:v>34.650199999999998</c:v>
                </c:pt>
                <c:pt idx="1175">
                  <c:v>32.772100000000002</c:v>
                </c:pt>
                <c:pt idx="1176">
                  <c:v>33.159599999999998</c:v>
                </c:pt>
                <c:pt idx="1177">
                  <c:v>32.7423</c:v>
                </c:pt>
                <c:pt idx="1178">
                  <c:v>31.5002</c:v>
                </c:pt>
                <c:pt idx="1179">
                  <c:v>30.904</c:v>
                </c:pt>
                <c:pt idx="1180">
                  <c:v>31.1524</c:v>
                </c:pt>
                <c:pt idx="1181">
                  <c:v>30.6357</c:v>
                </c:pt>
                <c:pt idx="1182">
                  <c:v>29.940100000000001</c:v>
                </c:pt>
                <c:pt idx="1183">
                  <c:v>30.546199999999999</c:v>
                </c:pt>
                <c:pt idx="1184">
                  <c:v>28.866900000000001</c:v>
                </c:pt>
                <c:pt idx="1185">
                  <c:v>21.3446</c:v>
                </c:pt>
                <c:pt idx="1186">
                  <c:v>19.9832</c:v>
                </c:pt>
                <c:pt idx="1187">
                  <c:v>19.704999999999998</c:v>
                </c:pt>
                <c:pt idx="1188">
                  <c:v>18.989999999999998</c:v>
                </c:pt>
                <c:pt idx="1189">
                  <c:v>20.49</c:v>
                </c:pt>
                <c:pt idx="1190">
                  <c:v>19.71</c:v>
                </c:pt>
                <c:pt idx="1191">
                  <c:v>19.36</c:v>
                </c:pt>
                <c:pt idx="1192">
                  <c:v>20.47</c:v>
                </c:pt>
                <c:pt idx="1193">
                  <c:v>19.920000000000002</c:v>
                </c:pt>
                <c:pt idx="1194">
                  <c:v>20.69</c:v>
                </c:pt>
                <c:pt idx="1195">
                  <c:v>20.87</c:v>
                </c:pt>
                <c:pt idx="1196">
                  <c:v>21.52</c:v>
                </c:pt>
                <c:pt idx="1197">
                  <c:v>20.99</c:v>
                </c:pt>
                <c:pt idx="1198">
                  <c:v>21.41</c:v>
                </c:pt>
                <c:pt idx="1199">
                  <c:v>20.100000000000001</c:v>
                </c:pt>
                <c:pt idx="1200">
                  <c:v>20.54</c:v>
                </c:pt>
                <c:pt idx="1201">
                  <c:v>20.13</c:v>
                </c:pt>
                <c:pt idx="1202">
                  <c:v>20.07</c:v>
                </c:pt>
                <c:pt idx="1203">
                  <c:v>19.61</c:v>
                </c:pt>
                <c:pt idx="1204">
                  <c:v>20.13</c:v>
                </c:pt>
                <c:pt idx="1205">
                  <c:v>22.04</c:v>
                </c:pt>
                <c:pt idx="1206">
                  <c:v>20.100000000000001</c:v>
                </c:pt>
                <c:pt idx="1207">
                  <c:v>19.43</c:v>
                </c:pt>
                <c:pt idx="1208">
                  <c:v>19.399999999999999</c:v>
                </c:pt>
                <c:pt idx="1209">
                  <c:v>18.89</c:v>
                </c:pt>
                <c:pt idx="1210">
                  <c:v>19.07</c:v>
                </c:pt>
                <c:pt idx="1211">
                  <c:v>18.98</c:v>
                </c:pt>
                <c:pt idx="1212">
                  <c:v>19.64</c:v>
                </c:pt>
                <c:pt idx="1213">
                  <c:v>19.36</c:v>
                </c:pt>
                <c:pt idx="1214">
                  <c:v>19.66</c:v>
                </c:pt>
                <c:pt idx="1215">
                  <c:v>20.91</c:v>
                </c:pt>
                <c:pt idx="1216">
                  <c:v>21.47</c:v>
                </c:pt>
                <c:pt idx="1217">
                  <c:v>20.77</c:v>
                </c:pt>
                <c:pt idx="1218">
                  <c:v>21.14</c:v>
                </c:pt>
                <c:pt idx="1219">
                  <c:v>21.84</c:v>
                </c:pt>
                <c:pt idx="1220">
                  <c:v>22.56</c:v>
                </c:pt>
                <c:pt idx="1221">
                  <c:v>22.81</c:v>
                </c:pt>
                <c:pt idx="1222">
                  <c:v>23.54</c:v>
                </c:pt>
                <c:pt idx="1223">
                  <c:v>23.92</c:v>
                </c:pt>
                <c:pt idx="1224">
                  <c:v>23.91</c:v>
                </c:pt>
                <c:pt idx="1225">
                  <c:v>23.46</c:v>
                </c:pt>
                <c:pt idx="1226">
                  <c:v>22.69</c:v>
                </c:pt>
                <c:pt idx="1227">
                  <c:v>22.39</c:v>
                </c:pt>
                <c:pt idx="1228">
                  <c:v>22.26</c:v>
                </c:pt>
                <c:pt idx="1229">
                  <c:v>22.59</c:v>
                </c:pt>
                <c:pt idx="1230">
                  <c:v>22.38</c:v>
                </c:pt>
                <c:pt idx="1231">
                  <c:v>23.32</c:v>
                </c:pt>
                <c:pt idx="1232">
                  <c:v>23.46</c:v>
                </c:pt>
                <c:pt idx="1233">
                  <c:v>23.22</c:v>
                </c:pt>
                <c:pt idx="1234">
                  <c:v>23.56</c:v>
                </c:pt>
                <c:pt idx="1235">
                  <c:v>23.44</c:v>
                </c:pt>
                <c:pt idx="1236">
                  <c:v>22.66</c:v>
                </c:pt>
                <c:pt idx="1237">
                  <c:v>22.31</c:v>
                </c:pt>
                <c:pt idx="1238">
                  <c:v>22.44</c:v>
                </c:pt>
                <c:pt idx="1239">
                  <c:v>22.77</c:v>
                </c:pt>
                <c:pt idx="1240">
                  <c:v>22.84</c:v>
                </c:pt>
                <c:pt idx="1241">
                  <c:v>22.4</c:v>
                </c:pt>
                <c:pt idx="1242">
                  <c:v>21.98</c:v>
                </c:pt>
                <c:pt idx="1243">
                  <c:v>22.34</c:v>
                </c:pt>
                <c:pt idx="1244">
                  <c:v>22.68</c:v>
                </c:pt>
                <c:pt idx="1245">
                  <c:v>22.92</c:v>
                </c:pt>
                <c:pt idx="1246">
                  <c:v>22.9</c:v>
                </c:pt>
                <c:pt idx="1247">
                  <c:v>22.3</c:v>
                </c:pt>
                <c:pt idx="1248">
                  <c:v>21.52</c:v>
                </c:pt>
                <c:pt idx="1249">
                  <c:v>23.2</c:v>
                </c:pt>
                <c:pt idx="1250">
                  <c:v>22.52</c:v>
                </c:pt>
                <c:pt idx="1251">
                  <c:v>23.32</c:v>
                </c:pt>
                <c:pt idx="1252">
                  <c:v>25.05</c:v>
                </c:pt>
                <c:pt idx="1253">
                  <c:v>26.23</c:v>
                </c:pt>
                <c:pt idx="1254">
                  <c:v>26.2</c:v>
                </c:pt>
                <c:pt idx="1255">
                  <c:v>25.05</c:v>
                </c:pt>
                <c:pt idx="1256">
                  <c:v>24.16</c:v>
                </c:pt>
                <c:pt idx="1257">
                  <c:v>24.92</c:v>
                </c:pt>
              </c:numCache>
            </c:numRef>
          </c:val>
          <c:smooth val="0"/>
          <c:extLst>
            <c:ext xmlns:c16="http://schemas.microsoft.com/office/drawing/2014/chart" uri="{C3380CC4-5D6E-409C-BE32-E72D297353CC}">
              <c16:uniqueId val="{00000000-E187-47A7-BCED-815BB5B4D576}"/>
            </c:ext>
          </c:extLst>
        </c:ser>
        <c:ser>
          <c:idx val="1"/>
          <c:order val="1"/>
          <c:tx>
            <c:strRef>
              <c:f>INTC!$C$1</c:f>
              <c:strCache>
                <c:ptCount val="1"/>
                <c:pt idx="0">
                  <c:v>Close</c:v>
                </c:pt>
              </c:strCache>
            </c:strRef>
          </c:tx>
          <c:spPr>
            <a:ln w="28575" cap="rnd">
              <a:solidFill>
                <a:schemeClr val="accent2"/>
              </a:solidFill>
              <a:round/>
            </a:ln>
            <a:effectLst/>
          </c:spPr>
          <c:marker>
            <c:symbol val="none"/>
          </c:marker>
          <c:cat>
            <c:numRef>
              <c:f>INTC!$A$2:$A$1259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INTC!$C$2:$C$1259</c:f>
              <c:numCache>
                <c:formatCode>General</c:formatCode>
                <c:ptCount val="1258"/>
                <c:pt idx="0">
                  <c:v>57.81</c:v>
                </c:pt>
                <c:pt idx="1">
                  <c:v>57.96</c:v>
                </c:pt>
                <c:pt idx="2">
                  <c:v>58.25</c:v>
                </c:pt>
                <c:pt idx="3">
                  <c:v>58.35</c:v>
                </c:pt>
                <c:pt idx="4">
                  <c:v>57.9</c:v>
                </c:pt>
                <c:pt idx="5">
                  <c:v>58.22</c:v>
                </c:pt>
                <c:pt idx="6">
                  <c:v>57.61</c:v>
                </c:pt>
                <c:pt idx="7">
                  <c:v>58.81</c:v>
                </c:pt>
                <c:pt idx="8">
                  <c:v>58.9</c:v>
                </c:pt>
                <c:pt idx="9">
                  <c:v>58.51</c:v>
                </c:pt>
                <c:pt idx="10">
                  <c:v>58.05</c:v>
                </c:pt>
                <c:pt idx="11">
                  <c:v>57.66</c:v>
                </c:pt>
                <c:pt idx="12">
                  <c:v>56.07</c:v>
                </c:pt>
                <c:pt idx="13">
                  <c:v>56.02</c:v>
                </c:pt>
                <c:pt idx="14">
                  <c:v>56.08</c:v>
                </c:pt>
                <c:pt idx="15">
                  <c:v>56.81</c:v>
                </c:pt>
                <c:pt idx="16">
                  <c:v>56.53</c:v>
                </c:pt>
                <c:pt idx="17">
                  <c:v>56.59</c:v>
                </c:pt>
                <c:pt idx="18">
                  <c:v>57.07</c:v>
                </c:pt>
                <c:pt idx="19">
                  <c:v>57.55</c:v>
                </c:pt>
                <c:pt idx="20">
                  <c:v>57.79</c:v>
                </c:pt>
                <c:pt idx="21">
                  <c:v>57.7</c:v>
                </c:pt>
                <c:pt idx="22">
                  <c:v>57.3</c:v>
                </c:pt>
                <c:pt idx="23">
                  <c:v>57.17</c:v>
                </c:pt>
                <c:pt idx="24">
                  <c:v>57.96</c:v>
                </c:pt>
                <c:pt idx="25">
                  <c:v>58.95</c:v>
                </c:pt>
                <c:pt idx="26">
                  <c:v>59.23</c:v>
                </c:pt>
                <c:pt idx="27">
                  <c:v>59.41</c:v>
                </c:pt>
                <c:pt idx="28">
                  <c:v>59.82</c:v>
                </c:pt>
                <c:pt idx="29">
                  <c:v>60.08</c:v>
                </c:pt>
                <c:pt idx="30">
                  <c:v>59.62</c:v>
                </c:pt>
                <c:pt idx="31">
                  <c:v>59.85</c:v>
                </c:pt>
                <c:pt idx="32">
                  <c:v>60.84</c:v>
                </c:pt>
                <c:pt idx="33">
                  <c:v>60.1</c:v>
                </c:pt>
                <c:pt idx="34">
                  <c:v>59.93</c:v>
                </c:pt>
                <c:pt idx="35">
                  <c:v>58.93</c:v>
                </c:pt>
                <c:pt idx="36">
                  <c:v>58.97</c:v>
                </c:pt>
                <c:pt idx="37">
                  <c:v>59.3</c:v>
                </c:pt>
                <c:pt idx="38">
                  <c:v>58.94</c:v>
                </c:pt>
                <c:pt idx="39">
                  <c:v>59.59</c:v>
                </c:pt>
                <c:pt idx="40">
                  <c:v>59.43</c:v>
                </c:pt>
                <c:pt idx="41">
                  <c:v>58.94</c:v>
                </c:pt>
                <c:pt idx="42">
                  <c:v>59.66</c:v>
                </c:pt>
                <c:pt idx="43">
                  <c:v>59.6</c:v>
                </c:pt>
                <c:pt idx="44">
                  <c:v>60.55</c:v>
                </c:pt>
                <c:pt idx="45">
                  <c:v>62.73</c:v>
                </c:pt>
                <c:pt idx="46">
                  <c:v>63.32</c:v>
                </c:pt>
                <c:pt idx="47">
                  <c:v>68.47</c:v>
                </c:pt>
                <c:pt idx="48">
                  <c:v>65.69</c:v>
                </c:pt>
                <c:pt idx="49">
                  <c:v>67.31</c:v>
                </c:pt>
                <c:pt idx="50">
                  <c:v>66.33</c:v>
                </c:pt>
                <c:pt idx="51">
                  <c:v>66.47</c:v>
                </c:pt>
                <c:pt idx="52">
                  <c:v>63.93</c:v>
                </c:pt>
                <c:pt idx="53">
                  <c:v>64.42</c:v>
                </c:pt>
                <c:pt idx="54">
                  <c:v>65.459999999999994</c:v>
                </c:pt>
                <c:pt idx="55">
                  <c:v>67.34</c:v>
                </c:pt>
                <c:pt idx="56">
                  <c:v>67.09</c:v>
                </c:pt>
                <c:pt idx="57">
                  <c:v>66.02</c:v>
                </c:pt>
                <c:pt idx="58">
                  <c:v>66.39</c:v>
                </c:pt>
                <c:pt idx="59">
                  <c:v>67.41</c:v>
                </c:pt>
                <c:pt idx="60">
                  <c:v>67.459999999999994</c:v>
                </c:pt>
                <c:pt idx="61">
                  <c:v>67.44</c:v>
                </c:pt>
                <c:pt idx="62">
                  <c:v>67.27</c:v>
                </c:pt>
                <c:pt idx="63">
                  <c:v>66.14</c:v>
                </c:pt>
                <c:pt idx="64">
                  <c:v>67.11</c:v>
                </c:pt>
                <c:pt idx="65">
                  <c:v>65.45</c:v>
                </c:pt>
                <c:pt idx="66">
                  <c:v>64.34</c:v>
                </c:pt>
                <c:pt idx="67">
                  <c:v>61.76</c:v>
                </c:pt>
                <c:pt idx="68">
                  <c:v>59.73</c:v>
                </c:pt>
                <c:pt idx="69">
                  <c:v>59.65</c:v>
                </c:pt>
                <c:pt idx="70">
                  <c:v>55.83</c:v>
                </c:pt>
                <c:pt idx="71">
                  <c:v>55.52</c:v>
                </c:pt>
                <c:pt idx="72">
                  <c:v>58.18</c:v>
                </c:pt>
                <c:pt idx="73">
                  <c:v>55.97</c:v>
                </c:pt>
                <c:pt idx="74">
                  <c:v>58.68</c:v>
                </c:pt>
                <c:pt idx="75">
                  <c:v>56.96</c:v>
                </c:pt>
                <c:pt idx="76">
                  <c:v>55.77</c:v>
                </c:pt>
                <c:pt idx="77">
                  <c:v>50.85</c:v>
                </c:pt>
                <c:pt idx="78">
                  <c:v>53.98</c:v>
                </c:pt>
                <c:pt idx="79">
                  <c:v>51.66</c:v>
                </c:pt>
                <c:pt idx="80">
                  <c:v>45.54</c:v>
                </c:pt>
                <c:pt idx="81">
                  <c:v>54.43</c:v>
                </c:pt>
                <c:pt idx="82">
                  <c:v>44.61</c:v>
                </c:pt>
                <c:pt idx="83">
                  <c:v>50.08</c:v>
                </c:pt>
                <c:pt idx="84">
                  <c:v>47.61</c:v>
                </c:pt>
                <c:pt idx="85">
                  <c:v>45.94</c:v>
                </c:pt>
                <c:pt idx="86">
                  <c:v>45.83</c:v>
                </c:pt>
                <c:pt idx="87">
                  <c:v>49.58</c:v>
                </c:pt>
                <c:pt idx="88">
                  <c:v>52.4</c:v>
                </c:pt>
                <c:pt idx="89">
                  <c:v>51.26</c:v>
                </c:pt>
                <c:pt idx="90">
                  <c:v>55.54</c:v>
                </c:pt>
                <c:pt idx="91">
                  <c:v>52.37</c:v>
                </c:pt>
                <c:pt idx="92">
                  <c:v>55.49</c:v>
                </c:pt>
                <c:pt idx="93">
                  <c:v>54.12</c:v>
                </c:pt>
                <c:pt idx="94">
                  <c:v>51.88</c:v>
                </c:pt>
                <c:pt idx="95">
                  <c:v>54.35</c:v>
                </c:pt>
                <c:pt idx="96">
                  <c:v>54.13</c:v>
                </c:pt>
                <c:pt idx="97">
                  <c:v>58.43</c:v>
                </c:pt>
                <c:pt idx="98">
                  <c:v>58.4</c:v>
                </c:pt>
                <c:pt idx="99">
                  <c:v>58.98</c:v>
                </c:pt>
                <c:pt idx="100">
                  <c:v>57.14</c:v>
                </c:pt>
                <c:pt idx="101">
                  <c:v>58.7</c:v>
                </c:pt>
                <c:pt idx="102">
                  <c:v>60.66</c:v>
                </c:pt>
                <c:pt idx="103">
                  <c:v>58.87</c:v>
                </c:pt>
                <c:pt idx="104">
                  <c:v>60.79</c:v>
                </c:pt>
                <c:pt idx="105">
                  <c:v>60.36</c:v>
                </c:pt>
                <c:pt idx="106">
                  <c:v>59.18</c:v>
                </c:pt>
                <c:pt idx="107">
                  <c:v>56.36</c:v>
                </c:pt>
                <c:pt idx="108">
                  <c:v>60.1</c:v>
                </c:pt>
                <c:pt idx="109">
                  <c:v>59.04</c:v>
                </c:pt>
                <c:pt idx="110">
                  <c:v>59.26</c:v>
                </c:pt>
                <c:pt idx="111">
                  <c:v>59.47</c:v>
                </c:pt>
                <c:pt idx="112">
                  <c:v>58.75</c:v>
                </c:pt>
                <c:pt idx="113">
                  <c:v>61.8</c:v>
                </c:pt>
                <c:pt idx="114">
                  <c:v>59.98</c:v>
                </c:pt>
                <c:pt idx="115">
                  <c:v>57.47</c:v>
                </c:pt>
                <c:pt idx="116">
                  <c:v>57.99</c:v>
                </c:pt>
                <c:pt idx="117">
                  <c:v>58.75</c:v>
                </c:pt>
                <c:pt idx="118">
                  <c:v>59.18</c:v>
                </c:pt>
                <c:pt idx="119">
                  <c:v>59.17</c:v>
                </c:pt>
                <c:pt idx="120">
                  <c:v>59.67</c:v>
                </c:pt>
                <c:pt idx="121">
                  <c:v>60.13</c:v>
                </c:pt>
                <c:pt idx="122">
                  <c:v>58.39</c:v>
                </c:pt>
                <c:pt idx="123">
                  <c:v>57.74</c:v>
                </c:pt>
                <c:pt idx="124">
                  <c:v>59.08</c:v>
                </c:pt>
                <c:pt idx="125">
                  <c:v>58.28</c:v>
                </c:pt>
                <c:pt idx="126">
                  <c:v>59.92</c:v>
                </c:pt>
                <c:pt idx="127">
                  <c:v>60.29</c:v>
                </c:pt>
                <c:pt idx="128">
                  <c:v>63.1</c:v>
                </c:pt>
                <c:pt idx="129">
                  <c:v>61.98</c:v>
                </c:pt>
                <c:pt idx="130">
                  <c:v>62.26</c:v>
                </c:pt>
                <c:pt idx="131">
                  <c:v>62.34</c:v>
                </c:pt>
                <c:pt idx="132">
                  <c:v>63.56</c:v>
                </c:pt>
                <c:pt idx="133">
                  <c:v>61.7</c:v>
                </c:pt>
                <c:pt idx="134">
                  <c:v>62.93</c:v>
                </c:pt>
                <c:pt idx="135">
                  <c:v>61.86</c:v>
                </c:pt>
                <c:pt idx="136">
                  <c:v>62.12</c:v>
                </c:pt>
                <c:pt idx="137">
                  <c:v>61.93</c:v>
                </c:pt>
                <c:pt idx="138">
                  <c:v>62.97</c:v>
                </c:pt>
                <c:pt idx="139">
                  <c:v>64.34</c:v>
                </c:pt>
                <c:pt idx="140">
                  <c:v>63.67</c:v>
                </c:pt>
                <c:pt idx="141">
                  <c:v>63.04</c:v>
                </c:pt>
                <c:pt idx="142">
                  <c:v>63.87</c:v>
                </c:pt>
                <c:pt idx="143">
                  <c:v>59.7</c:v>
                </c:pt>
                <c:pt idx="144">
                  <c:v>59.33</c:v>
                </c:pt>
                <c:pt idx="145">
                  <c:v>60.1</c:v>
                </c:pt>
                <c:pt idx="146">
                  <c:v>60.4</c:v>
                </c:pt>
                <c:pt idx="147">
                  <c:v>60.49</c:v>
                </c:pt>
                <c:pt idx="148">
                  <c:v>60.08</c:v>
                </c:pt>
                <c:pt idx="149">
                  <c:v>59.62</c:v>
                </c:pt>
                <c:pt idx="150">
                  <c:v>60.09</c:v>
                </c:pt>
                <c:pt idx="151">
                  <c:v>59.92</c:v>
                </c:pt>
                <c:pt idx="152">
                  <c:v>59.09</c:v>
                </c:pt>
                <c:pt idx="153">
                  <c:v>58.51</c:v>
                </c:pt>
                <c:pt idx="154">
                  <c:v>57.5</c:v>
                </c:pt>
                <c:pt idx="155">
                  <c:v>58.27</c:v>
                </c:pt>
                <c:pt idx="156">
                  <c:v>59.83</c:v>
                </c:pt>
                <c:pt idx="157">
                  <c:v>58.81</c:v>
                </c:pt>
                <c:pt idx="158">
                  <c:v>59.13</c:v>
                </c:pt>
                <c:pt idx="159">
                  <c:v>59.54</c:v>
                </c:pt>
                <c:pt idx="160">
                  <c:v>58.31</c:v>
                </c:pt>
                <c:pt idx="161">
                  <c:v>58.61</c:v>
                </c:pt>
                <c:pt idx="162">
                  <c:v>58.42</c:v>
                </c:pt>
                <c:pt idx="163">
                  <c:v>59.53</c:v>
                </c:pt>
                <c:pt idx="164">
                  <c:v>58.58</c:v>
                </c:pt>
                <c:pt idx="165">
                  <c:v>58.98</c:v>
                </c:pt>
                <c:pt idx="166">
                  <c:v>59.03</c:v>
                </c:pt>
                <c:pt idx="167">
                  <c:v>59.14</c:v>
                </c:pt>
                <c:pt idx="168">
                  <c:v>60</c:v>
                </c:pt>
                <c:pt idx="169">
                  <c:v>61.15</c:v>
                </c:pt>
                <c:pt idx="170">
                  <c:v>60.7</c:v>
                </c:pt>
                <c:pt idx="171">
                  <c:v>61.05</c:v>
                </c:pt>
                <c:pt idx="172">
                  <c:v>60.4</c:v>
                </c:pt>
                <c:pt idx="173">
                  <c:v>50.59</c:v>
                </c:pt>
                <c:pt idx="174">
                  <c:v>49.57</c:v>
                </c:pt>
                <c:pt idx="175">
                  <c:v>49.24</c:v>
                </c:pt>
                <c:pt idx="176">
                  <c:v>48.07</c:v>
                </c:pt>
                <c:pt idx="177">
                  <c:v>47.99</c:v>
                </c:pt>
                <c:pt idx="178">
                  <c:v>47.73</c:v>
                </c:pt>
                <c:pt idx="179">
                  <c:v>48.3</c:v>
                </c:pt>
                <c:pt idx="180">
                  <c:v>49.13</c:v>
                </c:pt>
                <c:pt idx="181">
                  <c:v>48.92</c:v>
                </c:pt>
                <c:pt idx="182">
                  <c:v>48.57</c:v>
                </c:pt>
                <c:pt idx="183">
                  <c:v>48.03</c:v>
                </c:pt>
                <c:pt idx="184">
                  <c:v>49.22</c:v>
                </c:pt>
                <c:pt idx="185">
                  <c:v>48.19</c:v>
                </c:pt>
                <c:pt idx="186">
                  <c:v>49.19</c:v>
                </c:pt>
                <c:pt idx="187">
                  <c:v>48.56</c:v>
                </c:pt>
                <c:pt idx="188">
                  <c:v>48.89</c:v>
                </c:pt>
                <c:pt idx="189">
                  <c:v>48.93</c:v>
                </c:pt>
                <c:pt idx="190">
                  <c:v>48.65</c:v>
                </c:pt>
                <c:pt idx="191">
                  <c:v>48.33</c:v>
                </c:pt>
                <c:pt idx="192">
                  <c:v>49.17</c:v>
                </c:pt>
                <c:pt idx="193">
                  <c:v>49.28</c:v>
                </c:pt>
                <c:pt idx="194">
                  <c:v>49.14</c:v>
                </c:pt>
                <c:pt idx="195">
                  <c:v>49.43</c:v>
                </c:pt>
                <c:pt idx="196">
                  <c:v>49.55</c:v>
                </c:pt>
                <c:pt idx="197">
                  <c:v>49.4</c:v>
                </c:pt>
                <c:pt idx="198">
                  <c:v>50.43</c:v>
                </c:pt>
                <c:pt idx="199">
                  <c:v>50.95</c:v>
                </c:pt>
                <c:pt idx="200">
                  <c:v>50.79</c:v>
                </c:pt>
                <c:pt idx="201">
                  <c:v>52.25</c:v>
                </c:pt>
                <c:pt idx="202">
                  <c:v>50.39</c:v>
                </c:pt>
                <c:pt idx="203">
                  <c:v>50.08</c:v>
                </c:pt>
                <c:pt idx="204">
                  <c:v>48.91</c:v>
                </c:pt>
                <c:pt idx="205">
                  <c:v>49.62</c:v>
                </c:pt>
                <c:pt idx="206">
                  <c:v>48.96</c:v>
                </c:pt>
                <c:pt idx="207">
                  <c:v>49.28</c:v>
                </c:pt>
                <c:pt idx="208">
                  <c:v>49.41</c:v>
                </c:pt>
                <c:pt idx="209">
                  <c:v>50</c:v>
                </c:pt>
                <c:pt idx="210">
                  <c:v>50.37</c:v>
                </c:pt>
                <c:pt idx="211">
                  <c:v>50.32</c:v>
                </c:pt>
                <c:pt idx="212">
                  <c:v>49.89</c:v>
                </c:pt>
                <c:pt idx="213">
                  <c:v>49.72</c:v>
                </c:pt>
                <c:pt idx="214">
                  <c:v>49.95</c:v>
                </c:pt>
                <c:pt idx="215">
                  <c:v>48.82</c:v>
                </c:pt>
                <c:pt idx="216">
                  <c:v>49.16</c:v>
                </c:pt>
                <c:pt idx="217">
                  <c:v>49.94</c:v>
                </c:pt>
                <c:pt idx="218">
                  <c:v>51.43</c:v>
                </c:pt>
                <c:pt idx="219">
                  <c:v>51.19</c:v>
                </c:pt>
                <c:pt idx="220">
                  <c:v>51.78</c:v>
                </c:pt>
                <c:pt idx="221">
                  <c:v>52.24</c:v>
                </c:pt>
                <c:pt idx="222">
                  <c:v>51.01</c:v>
                </c:pt>
                <c:pt idx="223">
                  <c:v>51.69</c:v>
                </c:pt>
                <c:pt idx="224">
                  <c:v>51.37</c:v>
                </c:pt>
                <c:pt idx="225">
                  <c:v>52.67</c:v>
                </c:pt>
                <c:pt idx="226">
                  <c:v>53.37</c:v>
                </c:pt>
                <c:pt idx="227">
                  <c:v>52.82</c:v>
                </c:pt>
                <c:pt idx="228">
                  <c:v>53.88</c:v>
                </c:pt>
                <c:pt idx="229">
                  <c:v>53.83</c:v>
                </c:pt>
                <c:pt idx="230">
                  <c:v>53.55</c:v>
                </c:pt>
                <c:pt idx="231">
                  <c:v>53.85</c:v>
                </c:pt>
                <c:pt idx="232">
                  <c:v>54.16</c:v>
                </c:pt>
                <c:pt idx="233">
                  <c:v>54.58</c:v>
                </c:pt>
                <c:pt idx="234">
                  <c:v>53.43</c:v>
                </c:pt>
                <c:pt idx="235">
                  <c:v>53.5</c:v>
                </c:pt>
                <c:pt idx="236">
                  <c:v>53.9</c:v>
                </c:pt>
                <c:pt idx="237">
                  <c:v>48.2</c:v>
                </c:pt>
                <c:pt idx="238">
                  <c:v>46.72</c:v>
                </c:pt>
                <c:pt idx="239">
                  <c:v>45.64</c:v>
                </c:pt>
                <c:pt idx="240">
                  <c:v>44.25</c:v>
                </c:pt>
                <c:pt idx="241">
                  <c:v>44.11</c:v>
                </c:pt>
                <c:pt idx="242">
                  <c:v>44.28</c:v>
                </c:pt>
                <c:pt idx="243">
                  <c:v>44.46</c:v>
                </c:pt>
                <c:pt idx="244">
                  <c:v>44.85</c:v>
                </c:pt>
                <c:pt idx="245">
                  <c:v>45.7</c:v>
                </c:pt>
                <c:pt idx="246">
                  <c:v>45.68</c:v>
                </c:pt>
                <c:pt idx="247">
                  <c:v>45.39</c:v>
                </c:pt>
                <c:pt idx="248">
                  <c:v>45.6</c:v>
                </c:pt>
                <c:pt idx="249">
                  <c:v>45.44</c:v>
                </c:pt>
                <c:pt idx="250">
                  <c:v>46.35</c:v>
                </c:pt>
                <c:pt idx="251">
                  <c:v>44.95</c:v>
                </c:pt>
                <c:pt idx="252">
                  <c:v>45.46</c:v>
                </c:pt>
                <c:pt idx="253">
                  <c:v>46.19</c:v>
                </c:pt>
                <c:pt idx="254">
                  <c:v>45.53</c:v>
                </c:pt>
                <c:pt idx="255">
                  <c:v>45.06</c:v>
                </c:pt>
                <c:pt idx="256">
                  <c:v>45.62</c:v>
                </c:pt>
                <c:pt idx="257">
                  <c:v>45.39</c:v>
                </c:pt>
                <c:pt idx="258">
                  <c:v>46.06</c:v>
                </c:pt>
                <c:pt idx="259">
                  <c:v>47.01</c:v>
                </c:pt>
                <c:pt idx="260">
                  <c:v>47.05</c:v>
                </c:pt>
                <c:pt idx="261">
                  <c:v>47.45</c:v>
                </c:pt>
                <c:pt idx="262">
                  <c:v>48.35</c:v>
                </c:pt>
                <c:pt idx="263">
                  <c:v>49.56</c:v>
                </c:pt>
                <c:pt idx="264">
                  <c:v>49.9</c:v>
                </c:pt>
                <c:pt idx="265">
                  <c:v>50.99</c:v>
                </c:pt>
                <c:pt idx="266">
                  <c:v>51.99</c:v>
                </c:pt>
                <c:pt idx="267">
                  <c:v>50.2</c:v>
                </c:pt>
                <c:pt idx="268">
                  <c:v>50.69</c:v>
                </c:pt>
                <c:pt idx="269">
                  <c:v>50.07</c:v>
                </c:pt>
                <c:pt idx="270">
                  <c:v>50.26</c:v>
                </c:pt>
                <c:pt idx="271">
                  <c:v>49.73</c:v>
                </c:pt>
                <c:pt idx="272">
                  <c:v>50.47</c:v>
                </c:pt>
                <c:pt idx="273">
                  <c:v>50.67</c:v>
                </c:pt>
                <c:pt idx="274">
                  <c:v>51.12</c:v>
                </c:pt>
                <c:pt idx="275">
                  <c:v>50.65</c:v>
                </c:pt>
                <c:pt idx="276">
                  <c:v>47.46</c:v>
                </c:pt>
                <c:pt idx="277">
                  <c:v>46.36</c:v>
                </c:pt>
                <c:pt idx="278">
                  <c:v>46.17</c:v>
                </c:pt>
                <c:pt idx="279">
                  <c:v>46.57</c:v>
                </c:pt>
                <c:pt idx="280">
                  <c:v>47.07</c:v>
                </c:pt>
                <c:pt idx="281">
                  <c:v>47.07</c:v>
                </c:pt>
                <c:pt idx="282">
                  <c:v>49.39</c:v>
                </c:pt>
                <c:pt idx="283">
                  <c:v>48.75</c:v>
                </c:pt>
                <c:pt idx="284">
                  <c:v>49.82</c:v>
                </c:pt>
                <c:pt idx="285">
                  <c:v>49.67</c:v>
                </c:pt>
                <c:pt idx="286">
                  <c:v>50.61</c:v>
                </c:pt>
                <c:pt idx="287">
                  <c:v>51.1</c:v>
                </c:pt>
                <c:pt idx="288">
                  <c:v>52.19</c:v>
                </c:pt>
                <c:pt idx="289">
                  <c:v>51.65</c:v>
                </c:pt>
                <c:pt idx="290">
                  <c:v>51.54</c:v>
                </c:pt>
                <c:pt idx="291">
                  <c:v>53.24</c:v>
                </c:pt>
                <c:pt idx="292">
                  <c:v>56.95</c:v>
                </c:pt>
                <c:pt idx="293">
                  <c:v>59.25</c:v>
                </c:pt>
                <c:pt idx="294">
                  <c:v>57.58</c:v>
                </c:pt>
                <c:pt idx="295">
                  <c:v>57.99</c:v>
                </c:pt>
                <c:pt idx="296">
                  <c:v>58.67</c:v>
                </c:pt>
                <c:pt idx="297">
                  <c:v>62.46</c:v>
                </c:pt>
                <c:pt idx="298">
                  <c:v>56.66</c:v>
                </c:pt>
                <c:pt idx="299">
                  <c:v>55.44</c:v>
                </c:pt>
                <c:pt idx="300">
                  <c:v>55.21</c:v>
                </c:pt>
                <c:pt idx="301">
                  <c:v>53.59</c:v>
                </c:pt>
                <c:pt idx="302">
                  <c:v>56.07</c:v>
                </c:pt>
                <c:pt idx="303">
                  <c:v>55.51</c:v>
                </c:pt>
                <c:pt idx="304">
                  <c:v>56.69</c:v>
                </c:pt>
                <c:pt idx="305">
                  <c:v>58</c:v>
                </c:pt>
                <c:pt idx="306">
                  <c:v>57.68</c:v>
                </c:pt>
                <c:pt idx="307">
                  <c:v>58.79</c:v>
                </c:pt>
                <c:pt idx="308">
                  <c:v>58.18</c:v>
                </c:pt>
                <c:pt idx="309">
                  <c:v>59.16</c:v>
                </c:pt>
                <c:pt idx="310">
                  <c:v>58.78</c:v>
                </c:pt>
                <c:pt idx="311">
                  <c:v>58.86</c:v>
                </c:pt>
                <c:pt idx="312">
                  <c:v>60.66</c:v>
                </c:pt>
                <c:pt idx="313">
                  <c:v>61.81</c:v>
                </c:pt>
                <c:pt idx="314">
                  <c:v>62.47</c:v>
                </c:pt>
                <c:pt idx="315">
                  <c:v>61.85</c:v>
                </c:pt>
                <c:pt idx="316">
                  <c:v>61.61</c:v>
                </c:pt>
                <c:pt idx="317">
                  <c:v>63.01</c:v>
                </c:pt>
                <c:pt idx="318">
                  <c:v>60.71</c:v>
                </c:pt>
                <c:pt idx="319">
                  <c:v>61.12</c:v>
                </c:pt>
                <c:pt idx="320">
                  <c:v>63.19</c:v>
                </c:pt>
                <c:pt idx="321">
                  <c:v>60.4</c:v>
                </c:pt>
                <c:pt idx="322">
                  <c:v>60.78</c:v>
                </c:pt>
                <c:pt idx="323">
                  <c:v>62.88</c:v>
                </c:pt>
                <c:pt idx="324">
                  <c:v>61.24</c:v>
                </c:pt>
                <c:pt idx="325">
                  <c:v>59.9</c:v>
                </c:pt>
                <c:pt idx="326">
                  <c:v>58.33</c:v>
                </c:pt>
                <c:pt idx="327">
                  <c:v>60.74</c:v>
                </c:pt>
                <c:pt idx="328">
                  <c:v>59.85</c:v>
                </c:pt>
                <c:pt idx="329">
                  <c:v>62.67</c:v>
                </c:pt>
                <c:pt idx="330">
                  <c:v>62.25</c:v>
                </c:pt>
                <c:pt idx="331">
                  <c:v>63.31</c:v>
                </c:pt>
                <c:pt idx="332">
                  <c:v>62.9</c:v>
                </c:pt>
                <c:pt idx="333">
                  <c:v>63.79</c:v>
                </c:pt>
                <c:pt idx="334">
                  <c:v>64.78</c:v>
                </c:pt>
                <c:pt idx="335">
                  <c:v>65.78</c:v>
                </c:pt>
                <c:pt idx="336">
                  <c:v>63.73</c:v>
                </c:pt>
                <c:pt idx="337">
                  <c:v>63.76</c:v>
                </c:pt>
                <c:pt idx="338">
                  <c:v>65.63</c:v>
                </c:pt>
                <c:pt idx="339">
                  <c:v>63.48</c:v>
                </c:pt>
                <c:pt idx="340">
                  <c:v>62.04</c:v>
                </c:pt>
                <c:pt idx="341">
                  <c:v>62.02</c:v>
                </c:pt>
                <c:pt idx="342">
                  <c:v>64.87</c:v>
                </c:pt>
                <c:pt idx="343">
                  <c:v>64.5</c:v>
                </c:pt>
                <c:pt idx="344">
                  <c:v>63.77</c:v>
                </c:pt>
                <c:pt idx="345">
                  <c:v>64</c:v>
                </c:pt>
                <c:pt idx="346">
                  <c:v>64.55</c:v>
                </c:pt>
                <c:pt idx="347">
                  <c:v>66.540000000000006</c:v>
                </c:pt>
                <c:pt idx="348">
                  <c:v>65.56</c:v>
                </c:pt>
                <c:pt idx="349">
                  <c:v>66.25</c:v>
                </c:pt>
                <c:pt idx="350">
                  <c:v>67.05</c:v>
                </c:pt>
                <c:pt idx="351">
                  <c:v>68.260000000000005</c:v>
                </c:pt>
                <c:pt idx="352">
                  <c:v>65.41</c:v>
                </c:pt>
                <c:pt idx="353">
                  <c:v>65.22</c:v>
                </c:pt>
                <c:pt idx="354">
                  <c:v>64.19</c:v>
                </c:pt>
                <c:pt idx="355">
                  <c:v>65.02</c:v>
                </c:pt>
                <c:pt idx="356">
                  <c:v>64.75</c:v>
                </c:pt>
                <c:pt idx="357">
                  <c:v>63.63</c:v>
                </c:pt>
                <c:pt idx="358">
                  <c:v>62.7</c:v>
                </c:pt>
                <c:pt idx="359">
                  <c:v>63.7</c:v>
                </c:pt>
                <c:pt idx="360">
                  <c:v>62.57</c:v>
                </c:pt>
                <c:pt idx="361">
                  <c:v>59.24</c:v>
                </c:pt>
                <c:pt idx="362">
                  <c:v>58.76</c:v>
                </c:pt>
                <c:pt idx="363">
                  <c:v>57.97</c:v>
                </c:pt>
                <c:pt idx="364">
                  <c:v>57.62</c:v>
                </c:pt>
                <c:pt idx="365">
                  <c:v>58.28</c:v>
                </c:pt>
                <c:pt idx="366">
                  <c:v>57.53</c:v>
                </c:pt>
                <c:pt idx="367">
                  <c:v>57.26</c:v>
                </c:pt>
                <c:pt idx="368">
                  <c:v>56.9</c:v>
                </c:pt>
                <c:pt idx="369">
                  <c:v>56.85</c:v>
                </c:pt>
                <c:pt idx="370">
                  <c:v>57.19</c:v>
                </c:pt>
                <c:pt idx="371">
                  <c:v>57.67</c:v>
                </c:pt>
                <c:pt idx="372">
                  <c:v>55.97</c:v>
                </c:pt>
                <c:pt idx="373">
                  <c:v>55.04</c:v>
                </c:pt>
                <c:pt idx="374">
                  <c:v>53.62</c:v>
                </c:pt>
                <c:pt idx="375">
                  <c:v>54.01</c:v>
                </c:pt>
                <c:pt idx="376">
                  <c:v>55.35</c:v>
                </c:pt>
                <c:pt idx="377">
                  <c:v>55.33</c:v>
                </c:pt>
                <c:pt idx="378">
                  <c:v>54.84</c:v>
                </c:pt>
                <c:pt idx="379">
                  <c:v>55.36</c:v>
                </c:pt>
                <c:pt idx="380">
                  <c:v>55.95</c:v>
                </c:pt>
                <c:pt idx="381">
                  <c:v>56.08</c:v>
                </c:pt>
                <c:pt idx="382">
                  <c:v>56.96</c:v>
                </c:pt>
                <c:pt idx="383">
                  <c:v>56.87</c:v>
                </c:pt>
                <c:pt idx="384">
                  <c:v>56.92</c:v>
                </c:pt>
                <c:pt idx="385">
                  <c:v>57.73</c:v>
                </c:pt>
                <c:pt idx="386">
                  <c:v>57.12</c:v>
                </c:pt>
                <c:pt idx="387">
                  <c:v>56.89</c:v>
                </c:pt>
                <c:pt idx="388">
                  <c:v>57.48</c:v>
                </c:pt>
                <c:pt idx="389">
                  <c:v>56.24</c:v>
                </c:pt>
                <c:pt idx="390">
                  <c:v>57.37</c:v>
                </c:pt>
                <c:pt idx="391">
                  <c:v>57.09</c:v>
                </c:pt>
                <c:pt idx="392">
                  <c:v>57</c:v>
                </c:pt>
                <c:pt idx="393">
                  <c:v>57</c:v>
                </c:pt>
                <c:pt idx="394">
                  <c:v>57.38</c:v>
                </c:pt>
                <c:pt idx="395">
                  <c:v>57.85</c:v>
                </c:pt>
                <c:pt idx="396">
                  <c:v>58.19</c:v>
                </c:pt>
                <c:pt idx="397">
                  <c:v>57.99</c:v>
                </c:pt>
                <c:pt idx="398">
                  <c:v>57.22</c:v>
                </c:pt>
                <c:pt idx="399">
                  <c:v>57.18</c:v>
                </c:pt>
                <c:pt idx="400">
                  <c:v>55.67</c:v>
                </c:pt>
                <c:pt idx="401">
                  <c:v>55.87</c:v>
                </c:pt>
                <c:pt idx="402">
                  <c:v>55.87</c:v>
                </c:pt>
                <c:pt idx="403">
                  <c:v>55.26</c:v>
                </c:pt>
                <c:pt idx="404">
                  <c:v>56.07</c:v>
                </c:pt>
                <c:pt idx="405">
                  <c:v>55.91</c:v>
                </c:pt>
                <c:pt idx="406">
                  <c:v>57.48</c:v>
                </c:pt>
                <c:pt idx="407">
                  <c:v>56.75</c:v>
                </c:pt>
                <c:pt idx="408">
                  <c:v>56.14</c:v>
                </c:pt>
                <c:pt idx="409">
                  <c:v>56.01</c:v>
                </c:pt>
                <c:pt idx="410">
                  <c:v>56.76</c:v>
                </c:pt>
                <c:pt idx="411">
                  <c:v>56.09</c:v>
                </c:pt>
                <c:pt idx="412">
                  <c:v>55.96</c:v>
                </c:pt>
                <c:pt idx="413">
                  <c:v>55.39</c:v>
                </c:pt>
                <c:pt idx="414">
                  <c:v>55.99</c:v>
                </c:pt>
                <c:pt idx="415">
                  <c:v>56.73</c:v>
                </c:pt>
                <c:pt idx="416">
                  <c:v>56.87</c:v>
                </c:pt>
                <c:pt idx="417">
                  <c:v>56.52</c:v>
                </c:pt>
                <c:pt idx="418">
                  <c:v>55.81</c:v>
                </c:pt>
                <c:pt idx="419">
                  <c:v>54.97</c:v>
                </c:pt>
                <c:pt idx="420">
                  <c:v>54.64</c:v>
                </c:pt>
                <c:pt idx="421">
                  <c:v>55.24</c:v>
                </c:pt>
                <c:pt idx="422">
                  <c:v>56.23</c:v>
                </c:pt>
                <c:pt idx="423">
                  <c:v>55.96</c:v>
                </c:pt>
                <c:pt idx="424">
                  <c:v>53</c:v>
                </c:pt>
                <c:pt idx="425">
                  <c:v>54.31</c:v>
                </c:pt>
                <c:pt idx="426">
                  <c:v>53.18</c:v>
                </c:pt>
                <c:pt idx="427">
                  <c:v>53.07</c:v>
                </c:pt>
                <c:pt idx="428">
                  <c:v>53.7</c:v>
                </c:pt>
                <c:pt idx="429">
                  <c:v>53.72</c:v>
                </c:pt>
                <c:pt idx="430">
                  <c:v>53.68</c:v>
                </c:pt>
                <c:pt idx="431">
                  <c:v>54.06</c:v>
                </c:pt>
                <c:pt idx="432">
                  <c:v>53.9</c:v>
                </c:pt>
                <c:pt idx="433">
                  <c:v>53.89</c:v>
                </c:pt>
                <c:pt idx="434">
                  <c:v>53.92</c:v>
                </c:pt>
                <c:pt idx="435">
                  <c:v>54.05</c:v>
                </c:pt>
                <c:pt idx="436">
                  <c:v>53.94</c:v>
                </c:pt>
                <c:pt idx="437">
                  <c:v>54.14</c:v>
                </c:pt>
                <c:pt idx="438">
                  <c:v>53.54</c:v>
                </c:pt>
                <c:pt idx="439">
                  <c:v>53.49</c:v>
                </c:pt>
                <c:pt idx="440">
                  <c:v>53.47</c:v>
                </c:pt>
                <c:pt idx="441">
                  <c:v>52.69</c:v>
                </c:pt>
                <c:pt idx="442">
                  <c:v>52.19</c:v>
                </c:pt>
                <c:pt idx="443">
                  <c:v>52.44</c:v>
                </c:pt>
                <c:pt idx="444">
                  <c:v>52.01</c:v>
                </c:pt>
                <c:pt idx="445">
                  <c:v>53.23</c:v>
                </c:pt>
                <c:pt idx="446">
                  <c:v>53.81</c:v>
                </c:pt>
                <c:pt idx="447">
                  <c:v>53.81</c:v>
                </c:pt>
                <c:pt idx="448">
                  <c:v>53.13</c:v>
                </c:pt>
                <c:pt idx="449">
                  <c:v>53.89</c:v>
                </c:pt>
                <c:pt idx="450">
                  <c:v>53.94</c:v>
                </c:pt>
                <c:pt idx="451">
                  <c:v>54.06</c:v>
                </c:pt>
                <c:pt idx="452">
                  <c:v>53.67</c:v>
                </c:pt>
                <c:pt idx="453">
                  <c:v>53.73</c:v>
                </c:pt>
                <c:pt idx="454">
                  <c:v>53.51</c:v>
                </c:pt>
                <c:pt idx="455">
                  <c:v>53.65</c:v>
                </c:pt>
                <c:pt idx="456">
                  <c:v>53.57</c:v>
                </c:pt>
                <c:pt idx="457">
                  <c:v>53.4</c:v>
                </c:pt>
                <c:pt idx="458">
                  <c:v>53.84</c:v>
                </c:pt>
                <c:pt idx="459">
                  <c:v>54.99</c:v>
                </c:pt>
                <c:pt idx="460">
                  <c:v>54.52</c:v>
                </c:pt>
                <c:pt idx="461">
                  <c:v>55.12</c:v>
                </c:pt>
                <c:pt idx="462">
                  <c:v>54.83</c:v>
                </c:pt>
                <c:pt idx="463">
                  <c:v>54.26</c:v>
                </c:pt>
                <c:pt idx="464">
                  <c:v>52.98</c:v>
                </c:pt>
                <c:pt idx="465">
                  <c:v>52.87</c:v>
                </c:pt>
                <c:pt idx="466">
                  <c:v>53.5</c:v>
                </c:pt>
                <c:pt idx="467">
                  <c:v>54.03</c:v>
                </c:pt>
                <c:pt idx="468">
                  <c:v>54.22</c:v>
                </c:pt>
                <c:pt idx="469">
                  <c:v>54.66</c:v>
                </c:pt>
                <c:pt idx="470">
                  <c:v>54</c:v>
                </c:pt>
                <c:pt idx="471">
                  <c:v>53.49</c:v>
                </c:pt>
                <c:pt idx="472">
                  <c:v>53.28</c:v>
                </c:pt>
                <c:pt idx="473">
                  <c:v>53.86</c:v>
                </c:pt>
                <c:pt idx="474">
                  <c:v>53.47</c:v>
                </c:pt>
                <c:pt idx="475">
                  <c:v>53.95</c:v>
                </c:pt>
                <c:pt idx="476">
                  <c:v>53.98</c:v>
                </c:pt>
                <c:pt idx="477">
                  <c:v>54.18</c:v>
                </c:pt>
                <c:pt idx="478">
                  <c:v>53.81</c:v>
                </c:pt>
                <c:pt idx="479">
                  <c:v>53.44</c:v>
                </c:pt>
                <c:pt idx="480">
                  <c:v>52.17</c:v>
                </c:pt>
                <c:pt idx="481">
                  <c:v>52.26</c:v>
                </c:pt>
                <c:pt idx="482">
                  <c:v>53.9</c:v>
                </c:pt>
                <c:pt idx="483">
                  <c:v>54.46</c:v>
                </c:pt>
                <c:pt idx="484">
                  <c:v>54.47</c:v>
                </c:pt>
                <c:pt idx="485">
                  <c:v>55.21</c:v>
                </c:pt>
                <c:pt idx="486">
                  <c:v>55.37</c:v>
                </c:pt>
                <c:pt idx="487">
                  <c:v>56</c:v>
                </c:pt>
                <c:pt idx="488">
                  <c:v>49.46</c:v>
                </c:pt>
                <c:pt idx="489">
                  <c:v>49.41</c:v>
                </c:pt>
                <c:pt idx="490">
                  <c:v>48.28</c:v>
                </c:pt>
                <c:pt idx="491">
                  <c:v>47.89</c:v>
                </c:pt>
                <c:pt idx="492">
                  <c:v>48.08</c:v>
                </c:pt>
                <c:pt idx="493">
                  <c:v>49</c:v>
                </c:pt>
                <c:pt idx="494">
                  <c:v>49.55</c:v>
                </c:pt>
                <c:pt idx="495">
                  <c:v>49.86</c:v>
                </c:pt>
                <c:pt idx="496">
                  <c:v>50.39</c:v>
                </c:pt>
                <c:pt idx="497">
                  <c:v>50.31</c:v>
                </c:pt>
                <c:pt idx="498">
                  <c:v>50.92</c:v>
                </c:pt>
                <c:pt idx="499">
                  <c:v>51.55</c:v>
                </c:pt>
                <c:pt idx="500">
                  <c:v>51.2</c:v>
                </c:pt>
                <c:pt idx="501">
                  <c:v>50.76</c:v>
                </c:pt>
                <c:pt idx="502">
                  <c:v>50.53</c:v>
                </c:pt>
                <c:pt idx="503">
                  <c:v>50.31</c:v>
                </c:pt>
                <c:pt idx="504">
                  <c:v>50.32</c:v>
                </c:pt>
                <c:pt idx="505">
                  <c:v>50.61</c:v>
                </c:pt>
                <c:pt idx="506">
                  <c:v>50.23</c:v>
                </c:pt>
                <c:pt idx="507">
                  <c:v>49.68</c:v>
                </c:pt>
                <c:pt idx="508">
                  <c:v>49.52</c:v>
                </c:pt>
                <c:pt idx="509">
                  <c:v>49.83</c:v>
                </c:pt>
                <c:pt idx="510">
                  <c:v>49.1</c:v>
                </c:pt>
                <c:pt idx="511">
                  <c:v>49.76</c:v>
                </c:pt>
                <c:pt idx="512">
                  <c:v>48.78</c:v>
                </c:pt>
                <c:pt idx="513">
                  <c:v>50</c:v>
                </c:pt>
                <c:pt idx="514">
                  <c:v>49.2</c:v>
                </c:pt>
                <c:pt idx="515">
                  <c:v>48.6</c:v>
                </c:pt>
                <c:pt idx="516">
                  <c:v>49.5</c:v>
                </c:pt>
                <c:pt idx="517">
                  <c:v>49.25</c:v>
                </c:pt>
                <c:pt idx="518">
                  <c:v>50.99</c:v>
                </c:pt>
                <c:pt idx="519">
                  <c:v>52.57</c:v>
                </c:pt>
                <c:pt idx="520">
                  <c:v>51.75</c:v>
                </c:pt>
                <c:pt idx="521">
                  <c:v>50.48</c:v>
                </c:pt>
                <c:pt idx="522">
                  <c:v>50.59</c:v>
                </c:pt>
                <c:pt idx="523">
                  <c:v>50</c:v>
                </c:pt>
                <c:pt idx="524">
                  <c:v>49.7</c:v>
                </c:pt>
                <c:pt idx="525">
                  <c:v>50.67</c:v>
                </c:pt>
                <c:pt idx="526">
                  <c:v>50.83</c:v>
                </c:pt>
                <c:pt idx="527">
                  <c:v>50.62</c:v>
                </c:pt>
                <c:pt idx="528">
                  <c:v>49.6</c:v>
                </c:pt>
                <c:pt idx="529">
                  <c:v>50.77</c:v>
                </c:pt>
                <c:pt idx="530">
                  <c:v>50.97</c:v>
                </c:pt>
                <c:pt idx="531">
                  <c:v>51.31</c:v>
                </c:pt>
                <c:pt idx="532">
                  <c:v>51.94</c:v>
                </c:pt>
                <c:pt idx="533">
                  <c:v>51.76</c:v>
                </c:pt>
                <c:pt idx="534">
                  <c:v>51.83</c:v>
                </c:pt>
                <c:pt idx="535">
                  <c:v>51.74</c:v>
                </c:pt>
                <c:pt idx="536">
                  <c:v>51.5</c:v>
                </c:pt>
                <c:pt idx="537">
                  <c:v>53.21</c:v>
                </c:pt>
                <c:pt idx="538">
                  <c:v>53.14</c:v>
                </c:pt>
                <c:pt idx="539">
                  <c:v>53.87</c:v>
                </c:pt>
                <c:pt idx="540">
                  <c:v>54.01</c:v>
                </c:pt>
                <c:pt idx="541">
                  <c:v>53.44</c:v>
                </c:pt>
                <c:pt idx="542">
                  <c:v>55.21</c:v>
                </c:pt>
                <c:pt idx="543">
                  <c:v>55.91</c:v>
                </c:pt>
                <c:pt idx="544">
                  <c:v>55.74</c:v>
                </c:pt>
                <c:pt idx="545">
                  <c:v>54.94</c:v>
                </c:pt>
                <c:pt idx="546">
                  <c:v>55.7</c:v>
                </c:pt>
                <c:pt idx="547">
                  <c:v>54.76</c:v>
                </c:pt>
                <c:pt idx="548">
                  <c:v>53.62</c:v>
                </c:pt>
                <c:pt idx="549">
                  <c:v>52.04</c:v>
                </c:pt>
                <c:pt idx="550">
                  <c:v>52.04</c:v>
                </c:pt>
                <c:pt idx="551">
                  <c:v>51.94</c:v>
                </c:pt>
                <c:pt idx="552">
                  <c:v>51</c:v>
                </c:pt>
                <c:pt idx="553">
                  <c:v>51.69</c:v>
                </c:pt>
                <c:pt idx="554">
                  <c:v>48.05</c:v>
                </c:pt>
                <c:pt idx="555">
                  <c:v>47.73</c:v>
                </c:pt>
                <c:pt idx="556">
                  <c:v>48.82</c:v>
                </c:pt>
                <c:pt idx="557">
                  <c:v>48.95</c:v>
                </c:pt>
                <c:pt idx="558">
                  <c:v>49.51</c:v>
                </c:pt>
                <c:pt idx="559">
                  <c:v>48.28</c:v>
                </c:pt>
                <c:pt idx="560">
                  <c:v>48.01</c:v>
                </c:pt>
                <c:pt idx="561">
                  <c:v>48.18</c:v>
                </c:pt>
                <c:pt idx="562">
                  <c:v>48.81</c:v>
                </c:pt>
                <c:pt idx="563">
                  <c:v>49.91</c:v>
                </c:pt>
                <c:pt idx="564">
                  <c:v>48.86</c:v>
                </c:pt>
                <c:pt idx="565">
                  <c:v>47.63</c:v>
                </c:pt>
                <c:pt idx="566">
                  <c:v>47.58</c:v>
                </c:pt>
                <c:pt idx="567">
                  <c:v>48.44</c:v>
                </c:pt>
                <c:pt idx="568">
                  <c:v>48.23</c:v>
                </c:pt>
                <c:pt idx="569">
                  <c:v>47.57</c:v>
                </c:pt>
                <c:pt idx="570">
                  <c:v>45.04</c:v>
                </c:pt>
                <c:pt idx="571">
                  <c:v>44.69</c:v>
                </c:pt>
                <c:pt idx="572">
                  <c:v>44.65</c:v>
                </c:pt>
                <c:pt idx="573">
                  <c:v>46.72</c:v>
                </c:pt>
                <c:pt idx="574">
                  <c:v>47.71</c:v>
                </c:pt>
                <c:pt idx="575">
                  <c:v>47.7</c:v>
                </c:pt>
                <c:pt idx="576">
                  <c:v>46.82</c:v>
                </c:pt>
                <c:pt idx="577">
                  <c:v>48.87</c:v>
                </c:pt>
                <c:pt idx="578">
                  <c:v>47.93</c:v>
                </c:pt>
                <c:pt idx="579">
                  <c:v>48.07</c:v>
                </c:pt>
                <c:pt idx="580">
                  <c:v>47.68</c:v>
                </c:pt>
                <c:pt idx="581">
                  <c:v>47.5</c:v>
                </c:pt>
                <c:pt idx="582">
                  <c:v>47.63</c:v>
                </c:pt>
                <c:pt idx="583">
                  <c:v>46.66</c:v>
                </c:pt>
                <c:pt idx="584">
                  <c:v>45.83</c:v>
                </c:pt>
                <c:pt idx="585">
                  <c:v>44.4</c:v>
                </c:pt>
                <c:pt idx="586">
                  <c:v>44.81</c:v>
                </c:pt>
                <c:pt idx="587">
                  <c:v>46.63</c:v>
                </c:pt>
                <c:pt idx="588">
                  <c:v>47.14</c:v>
                </c:pt>
                <c:pt idx="589">
                  <c:v>47.45</c:v>
                </c:pt>
                <c:pt idx="590">
                  <c:v>47.39</c:v>
                </c:pt>
                <c:pt idx="591">
                  <c:v>48.39</c:v>
                </c:pt>
                <c:pt idx="592">
                  <c:v>48.27</c:v>
                </c:pt>
                <c:pt idx="593">
                  <c:v>51.62</c:v>
                </c:pt>
                <c:pt idx="594">
                  <c:v>51.83</c:v>
                </c:pt>
                <c:pt idx="595">
                  <c:v>51.51</c:v>
                </c:pt>
                <c:pt idx="596">
                  <c:v>52.25</c:v>
                </c:pt>
                <c:pt idx="597">
                  <c:v>51.43</c:v>
                </c:pt>
                <c:pt idx="598">
                  <c:v>49.56</c:v>
                </c:pt>
                <c:pt idx="599">
                  <c:v>48.11</c:v>
                </c:pt>
                <c:pt idx="600">
                  <c:v>49.2</c:v>
                </c:pt>
                <c:pt idx="601">
                  <c:v>48.13</c:v>
                </c:pt>
                <c:pt idx="602">
                  <c:v>47.54</c:v>
                </c:pt>
                <c:pt idx="603">
                  <c:v>47.56</c:v>
                </c:pt>
                <c:pt idx="604">
                  <c:v>47.02</c:v>
                </c:pt>
                <c:pt idx="605">
                  <c:v>46.57</c:v>
                </c:pt>
                <c:pt idx="606">
                  <c:v>46.5</c:v>
                </c:pt>
                <c:pt idx="607">
                  <c:v>47.01</c:v>
                </c:pt>
                <c:pt idx="608">
                  <c:v>45.67</c:v>
                </c:pt>
                <c:pt idx="609">
                  <c:v>46.64</c:v>
                </c:pt>
                <c:pt idx="610">
                  <c:v>47.93</c:v>
                </c:pt>
                <c:pt idx="611">
                  <c:v>48.11</c:v>
                </c:pt>
                <c:pt idx="612">
                  <c:v>47.5</c:v>
                </c:pt>
                <c:pt idx="613">
                  <c:v>46.54</c:v>
                </c:pt>
                <c:pt idx="614">
                  <c:v>47.06</c:v>
                </c:pt>
                <c:pt idx="615">
                  <c:v>45.52</c:v>
                </c:pt>
                <c:pt idx="616">
                  <c:v>45.22</c:v>
                </c:pt>
                <c:pt idx="617">
                  <c:v>46.84</c:v>
                </c:pt>
                <c:pt idx="618">
                  <c:v>43.59</c:v>
                </c:pt>
                <c:pt idx="619">
                  <c:v>44.96</c:v>
                </c:pt>
                <c:pt idx="620">
                  <c:v>45.06</c:v>
                </c:pt>
                <c:pt idx="621">
                  <c:v>46.54</c:v>
                </c:pt>
                <c:pt idx="622">
                  <c:v>44.6</c:v>
                </c:pt>
                <c:pt idx="623">
                  <c:v>44.3</c:v>
                </c:pt>
                <c:pt idx="624">
                  <c:v>43.07</c:v>
                </c:pt>
                <c:pt idx="625">
                  <c:v>44.01</c:v>
                </c:pt>
                <c:pt idx="626">
                  <c:v>42.83</c:v>
                </c:pt>
                <c:pt idx="627">
                  <c:v>42.84</c:v>
                </c:pt>
                <c:pt idx="628">
                  <c:v>43.6</c:v>
                </c:pt>
                <c:pt idx="629">
                  <c:v>43.08</c:v>
                </c:pt>
                <c:pt idx="630">
                  <c:v>44.4</c:v>
                </c:pt>
                <c:pt idx="631">
                  <c:v>42.35</c:v>
                </c:pt>
                <c:pt idx="632">
                  <c:v>42.01</c:v>
                </c:pt>
                <c:pt idx="633">
                  <c:v>41.65</c:v>
                </c:pt>
                <c:pt idx="634">
                  <c:v>42</c:v>
                </c:pt>
                <c:pt idx="635">
                  <c:v>41.67</c:v>
                </c:pt>
                <c:pt idx="636">
                  <c:v>42.2</c:v>
                </c:pt>
                <c:pt idx="637">
                  <c:v>43.48</c:v>
                </c:pt>
                <c:pt idx="638">
                  <c:v>44.55</c:v>
                </c:pt>
                <c:pt idx="639">
                  <c:v>44.42</c:v>
                </c:pt>
                <c:pt idx="640">
                  <c:v>44.11</c:v>
                </c:pt>
                <c:pt idx="641">
                  <c:v>44.84</c:v>
                </c:pt>
                <c:pt idx="642">
                  <c:v>43.39</c:v>
                </c:pt>
                <c:pt idx="643">
                  <c:v>43.34</c:v>
                </c:pt>
                <c:pt idx="644">
                  <c:v>43.53</c:v>
                </c:pt>
                <c:pt idx="645">
                  <c:v>41.23</c:v>
                </c:pt>
                <c:pt idx="646">
                  <c:v>40.01</c:v>
                </c:pt>
                <c:pt idx="647">
                  <c:v>39.18</c:v>
                </c:pt>
                <c:pt idx="648">
                  <c:v>37.770000000000003</c:v>
                </c:pt>
                <c:pt idx="649">
                  <c:v>37.93</c:v>
                </c:pt>
                <c:pt idx="650">
                  <c:v>38.65</c:v>
                </c:pt>
                <c:pt idx="651">
                  <c:v>37.340000000000003</c:v>
                </c:pt>
                <c:pt idx="652">
                  <c:v>36.97</c:v>
                </c:pt>
                <c:pt idx="653">
                  <c:v>37.729999999999997</c:v>
                </c:pt>
                <c:pt idx="654">
                  <c:v>37.380000000000003</c:v>
                </c:pt>
                <c:pt idx="655">
                  <c:v>37.409999999999997</c:v>
                </c:pt>
                <c:pt idx="656">
                  <c:v>38.61</c:v>
                </c:pt>
                <c:pt idx="657">
                  <c:v>38.630000000000003</c:v>
                </c:pt>
                <c:pt idx="658">
                  <c:v>37.78</c:v>
                </c:pt>
                <c:pt idx="659">
                  <c:v>37.29</c:v>
                </c:pt>
                <c:pt idx="660">
                  <c:v>37.409999999999997</c:v>
                </c:pt>
                <c:pt idx="661">
                  <c:v>36.340000000000003</c:v>
                </c:pt>
                <c:pt idx="662">
                  <c:v>36.69</c:v>
                </c:pt>
                <c:pt idx="663">
                  <c:v>36.99</c:v>
                </c:pt>
                <c:pt idx="664">
                  <c:v>38.14</c:v>
                </c:pt>
                <c:pt idx="665">
                  <c:v>37.99</c:v>
                </c:pt>
                <c:pt idx="666">
                  <c:v>37.200000000000003</c:v>
                </c:pt>
                <c:pt idx="667">
                  <c:v>37.21</c:v>
                </c:pt>
                <c:pt idx="668">
                  <c:v>37.21</c:v>
                </c:pt>
                <c:pt idx="669">
                  <c:v>37.71</c:v>
                </c:pt>
                <c:pt idx="670">
                  <c:v>38.619999999999997</c:v>
                </c:pt>
                <c:pt idx="671">
                  <c:v>38.71</c:v>
                </c:pt>
                <c:pt idx="672">
                  <c:v>40.22</c:v>
                </c:pt>
                <c:pt idx="673">
                  <c:v>40.56</c:v>
                </c:pt>
                <c:pt idx="674">
                  <c:v>40.61</c:v>
                </c:pt>
                <c:pt idx="675">
                  <c:v>39.200000000000003</c:v>
                </c:pt>
                <c:pt idx="676">
                  <c:v>39.159999999999997</c:v>
                </c:pt>
                <c:pt idx="677">
                  <c:v>38.96</c:v>
                </c:pt>
                <c:pt idx="678">
                  <c:v>40.18</c:v>
                </c:pt>
                <c:pt idx="679">
                  <c:v>39.71</c:v>
                </c:pt>
                <c:pt idx="680">
                  <c:v>36.31</c:v>
                </c:pt>
                <c:pt idx="681">
                  <c:v>36.96</c:v>
                </c:pt>
                <c:pt idx="682">
                  <c:v>36.01</c:v>
                </c:pt>
                <c:pt idx="683">
                  <c:v>36.520000000000003</c:v>
                </c:pt>
                <c:pt idx="684">
                  <c:v>35.659999999999997</c:v>
                </c:pt>
                <c:pt idx="685">
                  <c:v>35.39</c:v>
                </c:pt>
                <c:pt idx="686">
                  <c:v>35.380000000000003</c:v>
                </c:pt>
                <c:pt idx="687">
                  <c:v>34.520000000000003</c:v>
                </c:pt>
                <c:pt idx="688">
                  <c:v>35.369999999999997</c:v>
                </c:pt>
                <c:pt idx="689">
                  <c:v>35.590000000000003</c:v>
                </c:pt>
                <c:pt idx="690">
                  <c:v>36.11</c:v>
                </c:pt>
                <c:pt idx="691">
                  <c:v>36.340000000000003</c:v>
                </c:pt>
                <c:pt idx="692">
                  <c:v>36.19</c:v>
                </c:pt>
                <c:pt idx="693">
                  <c:v>35.78</c:v>
                </c:pt>
                <c:pt idx="694">
                  <c:v>36.200000000000003</c:v>
                </c:pt>
                <c:pt idx="695">
                  <c:v>35.380000000000003</c:v>
                </c:pt>
                <c:pt idx="696">
                  <c:v>33.840000000000003</c:v>
                </c:pt>
                <c:pt idx="697">
                  <c:v>33.950000000000003</c:v>
                </c:pt>
                <c:pt idx="698">
                  <c:v>33.86</c:v>
                </c:pt>
                <c:pt idx="699">
                  <c:v>34.89</c:v>
                </c:pt>
                <c:pt idx="700">
                  <c:v>33.36</c:v>
                </c:pt>
                <c:pt idx="701">
                  <c:v>32.94</c:v>
                </c:pt>
                <c:pt idx="702">
                  <c:v>32.26</c:v>
                </c:pt>
                <c:pt idx="703">
                  <c:v>31.92</c:v>
                </c:pt>
                <c:pt idx="704">
                  <c:v>31.76</c:v>
                </c:pt>
                <c:pt idx="705">
                  <c:v>31.22</c:v>
                </c:pt>
                <c:pt idx="706">
                  <c:v>30.36</c:v>
                </c:pt>
                <c:pt idx="707">
                  <c:v>30.65</c:v>
                </c:pt>
                <c:pt idx="708">
                  <c:v>30.75</c:v>
                </c:pt>
                <c:pt idx="709">
                  <c:v>31.46</c:v>
                </c:pt>
                <c:pt idx="710">
                  <c:v>31.56</c:v>
                </c:pt>
                <c:pt idx="711">
                  <c:v>29.29</c:v>
                </c:pt>
                <c:pt idx="712">
                  <c:v>29.18</c:v>
                </c:pt>
                <c:pt idx="713">
                  <c:v>28.84</c:v>
                </c:pt>
                <c:pt idx="714">
                  <c:v>29.24</c:v>
                </c:pt>
                <c:pt idx="715">
                  <c:v>29.44</c:v>
                </c:pt>
                <c:pt idx="716">
                  <c:v>28.96</c:v>
                </c:pt>
                <c:pt idx="717">
                  <c:v>28.47</c:v>
                </c:pt>
                <c:pt idx="718">
                  <c:v>28.07</c:v>
                </c:pt>
                <c:pt idx="719">
                  <c:v>27.52</c:v>
                </c:pt>
                <c:pt idx="720">
                  <c:v>26.97</c:v>
                </c:pt>
                <c:pt idx="721">
                  <c:v>26.89</c:v>
                </c:pt>
                <c:pt idx="722">
                  <c:v>27.13</c:v>
                </c:pt>
                <c:pt idx="723">
                  <c:v>26.38</c:v>
                </c:pt>
                <c:pt idx="724">
                  <c:v>25.77</c:v>
                </c:pt>
                <c:pt idx="725">
                  <c:v>26.97</c:v>
                </c:pt>
                <c:pt idx="726">
                  <c:v>27.7</c:v>
                </c:pt>
                <c:pt idx="727">
                  <c:v>27.64</c:v>
                </c:pt>
                <c:pt idx="728">
                  <c:v>27.18</c:v>
                </c:pt>
                <c:pt idx="729">
                  <c:v>25.72</c:v>
                </c:pt>
                <c:pt idx="730">
                  <c:v>25.2</c:v>
                </c:pt>
                <c:pt idx="731">
                  <c:v>25.04</c:v>
                </c:pt>
                <c:pt idx="732">
                  <c:v>25.33</c:v>
                </c:pt>
                <c:pt idx="733">
                  <c:v>26.42</c:v>
                </c:pt>
                <c:pt idx="734">
                  <c:v>25.91</c:v>
                </c:pt>
                <c:pt idx="735">
                  <c:v>26.42</c:v>
                </c:pt>
                <c:pt idx="736">
                  <c:v>25.87</c:v>
                </c:pt>
                <c:pt idx="737">
                  <c:v>26</c:v>
                </c:pt>
                <c:pt idx="738">
                  <c:v>26.08</c:v>
                </c:pt>
                <c:pt idx="739">
                  <c:v>26.97</c:v>
                </c:pt>
                <c:pt idx="740">
                  <c:v>27.18</c:v>
                </c:pt>
                <c:pt idx="741">
                  <c:v>27.41</c:v>
                </c:pt>
                <c:pt idx="742">
                  <c:v>27.21</c:v>
                </c:pt>
                <c:pt idx="743">
                  <c:v>26.27</c:v>
                </c:pt>
                <c:pt idx="744">
                  <c:v>29.07</c:v>
                </c:pt>
                <c:pt idx="745">
                  <c:v>28.43</c:v>
                </c:pt>
                <c:pt idx="746">
                  <c:v>28.3</c:v>
                </c:pt>
                <c:pt idx="747">
                  <c:v>27.42</c:v>
                </c:pt>
                <c:pt idx="748">
                  <c:v>27.39</c:v>
                </c:pt>
                <c:pt idx="749">
                  <c:v>28.2</c:v>
                </c:pt>
                <c:pt idx="750">
                  <c:v>28.41</c:v>
                </c:pt>
                <c:pt idx="751">
                  <c:v>28.48</c:v>
                </c:pt>
                <c:pt idx="752">
                  <c:v>27.52</c:v>
                </c:pt>
                <c:pt idx="753">
                  <c:v>29.76</c:v>
                </c:pt>
                <c:pt idx="754">
                  <c:v>30.43</c:v>
                </c:pt>
                <c:pt idx="755">
                  <c:v>30.35</c:v>
                </c:pt>
                <c:pt idx="756">
                  <c:v>30.71</c:v>
                </c:pt>
                <c:pt idx="757">
                  <c:v>29.53</c:v>
                </c:pt>
                <c:pt idx="758">
                  <c:v>29.89</c:v>
                </c:pt>
                <c:pt idx="759">
                  <c:v>29.87</c:v>
                </c:pt>
                <c:pt idx="760">
                  <c:v>28.94</c:v>
                </c:pt>
                <c:pt idx="761">
                  <c:v>29.82</c:v>
                </c:pt>
                <c:pt idx="762">
                  <c:v>29.67</c:v>
                </c:pt>
                <c:pt idx="763">
                  <c:v>29.34</c:v>
                </c:pt>
                <c:pt idx="764">
                  <c:v>28.73</c:v>
                </c:pt>
                <c:pt idx="765">
                  <c:v>28.9</c:v>
                </c:pt>
                <c:pt idx="766">
                  <c:v>30.07</c:v>
                </c:pt>
                <c:pt idx="767">
                  <c:v>29.83</c:v>
                </c:pt>
                <c:pt idx="768">
                  <c:v>29.41</c:v>
                </c:pt>
                <c:pt idx="769">
                  <c:v>29.17</c:v>
                </c:pt>
                <c:pt idx="770">
                  <c:v>28.6</c:v>
                </c:pt>
                <c:pt idx="771">
                  <c:v>28.33</c:v>
                </c:pt>
                <c:pt idx="772">
                  <c:v>28.44</c:v>
                </c:pt>
                <c:pt idx="773">
                  <c:v>28.24</c:v>
                </c:pt>
                <c:pt idx="774">
                  <c:v>28.69</c:v>
                </c:pt>
                <c:pt idx="775">
                  <c:v>28.73</c:v>
                </c:pt>
                <c:pt idx="776">
                  <c:v>28.26</c:v>
                </c:pt>
                <c:pt idx="777">
                  <c:v>27.15</c:v>
                </c:pt>
                <c:pt idx="778">
                  <c:v>26.92</c:v>
                </c:pt>
                <c:pt idx="779">
                  <c:v>26.79</c:v>
                </c:pt>
                <c:pt idx="780">
                  <c:v>26.44</c:v>
                </c:pt>
                <c:pt idx="781">
                  <c:v>26.83</c:v>
                </c:pt>
                <c:pt idx="782">
                  <c:v>25.97</c:v>
                </c:pt>
                <c:pt idx="783">
                  <c:v>26.09</c:v>
                </c:pt>
                <c:pt idx="784">
                  <c:v>25.94</c:v>
                </c:pt>
                <c:pt idx="785">
                  <c:v>25.54</c:v>
                </c:pt>
                <c:pt idx="786">
                  <c:v>26.21</c:v>
                </c:pt>
                <c:pt idx="787">
                  <c:v>26.43</c:v>
                </c:pt>
                <c:pt idx="788">
                  <c:v>26.73</c:v>
                </c:pt>
                <c:pt idx="789">
                  <c:v>27.68</c:v>
                </c:pt>
                <c:pt idx="790">
                  <c:v>27.56</c:v>
                </c:pt>
                <c:pt idx="791">
                  <c:v>28.73</c:v>
                </c:pt>
                <c:pt idx="792">
                  <c:v>29.31</c:v>
                </c:pt>
                <c:pt idx="793">
                  <c:v>29.44</c:v>
                </c:pt>
                <c:pt idx="794">
                  <c:v>29.85</c:v>
                </c:pt>
                <c:pt idx="795">
                  <c:v>30.29</c:v>
                </c:pt>
                <c:pt idx="796">
                  <c:v>30.11</c:v>
                </c:pt>
                <c:pt idx="797">
                  <c:v>29.6</c:v>
                </c:pt>
                <c:pt idx="798">
                  <c:v>28.81</c:v>
                </c:pt>
                <c:pt idx="799">
                  <c:v>28.42</c:v>
                </c:pt>
                <c:pt idx="800">
                  <c:v>29.22</c:v>
                </c:pt>
                <c:pt idx="801">
                  <c:v>30.27</c:v>
                </c:pt>
                <c:pt idx="802">
                  <c:v>29.92</c:v>
                </c:pt>
                <c:pt idx="803">
                  <c:v>29.7</c:v>
                </c:pt>
                <c:pt idx="804">
                  <c:v>30.09</c:v>
                </c:pt>
                <c:pt idx="805">
                  <c:v>28.16</c:v>
                </c:pt>
                <c:pt idx="806">
                  <c:v>27.95</c:v>
                </c:pt>
                <c:pt idx="807">
                  <c:v>28.26</c:v>
                </c:pt>
                <c:pt idx="808">
                  <c:v>29.07</c:v>
                </c:pt>
                <c:pt idx="809">
                  <c:v>30.19</c:v>
                </c:pt>
                <c:pt idx="810">
                  <c:v>30.32</c:v>
                </c:pt>
                <c:pt idx="811">
                  <c:v>28.69</c:v>
                </c:pt>
                <c:pt idx="812">
                  <c:v>29.05</c:v>
                </c:pt>
                <c:pt idx="813">
                  <c:v>28.24</c:v>
                </c:pt>
                <c:pt idx="814">
                  <c:v>27.73</c:v>
                </c:pt>
                <c:pt idx="815">
                  <c:v>27.8</c:v>
                </c:pt>
                <c:pt idx="816">
                  <c:v>28.55</c:v>
                </c:pt>
                <c:pt idx="817">
                  <c:v>28.64</c:v>
                </c:pt>
                <c:pt idx="818">
                  <c:v>28.85</c:v>
                </c:pt>
                <c:pt idx="819">
                  <c:v>28.2</c:v>
                </c:pt>
                <c:pt idx="820">
                  <c:v>27.61</c:v>
                </c:pt>
                <c:pt idx="821">
                  <c:v>26.06</c:v>
                </c:pt>
                <c:pt idx="822">
                  <c:v>25.47</c:v>
                </c:pt>
                <c:pt idx="823">
                  <c:v>25.61</c:v>
                </c:pt>
                <c:pt idx="824">
                  <c:v>25.14</c:v>
                </c:pt>
                <c:pt idx="825">
                  <c:v>24.9</c:v>
                </c:pt>
                <c:pt idx="826">
                  <c:v>24.93</c:v>
                </c:pt>
                <c:pt idx="827">
                  <c:v>25.33</c:v>
                </c:pt>
                <c:pt idx="828">
                  <c:v>26.2</c:v>
                </c:pt>
                <c:pt idx="829">
                  <c:v>26.4</c:v>
                </c:pt>
                <c:pt idx="830">
                  <c:v>25.99</c:v>
                </c:pt>
                <c:pt idx="831">
                  <c:v>25.53</c:v>
                </c:pt>
                <c:pt idx="832">
                  <c:v>25.98</c:v>
                </c:pt>
                <c:pt idx="833">
                  <c:v>26.44</c:v>
                </c:pt>
                <c:pt idx="834">
                  <c:v>27.22</c:v>
                </c:pt>
                <c:pt idx="835">
                  <c:v>26.95</c:v>
                </c:pt>
                <c:pt idx="836">
                  <c:v>28.01</c:v>
                </c:pt>
                <c:pt idx="837">
                  <c:v>28.41</c:v>
                </c:pt>
                <c:pt idx="838">
                  <c:v>30.18</c:v>
                </c:pt>
                <c:pt idx="839">
                  <c:v>29.81</c:v>
                </c:pt>
                <c:pt idx="840">
                  <c:v>29.16</c:v>
                </c:pt>
                <c:pt idx="841">
                  <c:v>28.46</c:v>
                </c:pt>
                <c:pt idx="842">
                  <c:v>28.13</c:v>
                </c:pt>
                <c:pt idx="843">
                  <c:v>29.03</c:v>
                </c:pt>
                <c:pt idx="844">
                  <c:v>29.36</c:v>
                </c:pt>
                <c:pt idx="845">
                  <c:v>29.18</c:v>
                </c:pt>
                <c:pt idx="846">
                  <c:v>29.29</c:v>
                </c:pt>
                <c:pt idx="847">
                  <c:v>31.52</c:v>
                </c:pt>
                <c:pt idx="848">
                  <c:v>32.090000000000003</c:v>
                </c:pt>
                <c:pt idx="849">
                  <c:v>32.67</c:v>
                </c:pt>
                <c:pt idx="850">
                  <c:v>32.89</c:v>
                </c:pt>
                <c:pt idx="851">
                  <c:v>33.1</c:v>
                </c:pt>
                <c:pt idx="852">
                  <c:v>32.83</c:v>
                </c:pt>
                <c:pt idx="853">
                  <c:v>32.81</c:v>
                </c:pt>
                <c:pt idx="854">
                  <c:v>32.520000000000003</c:v>
                </c:pt>
                <c:pt idx="855">
                  <c:v>32.35</c:v>
                </c:pt>
                <c:pt idx="856">
                  <c:v>32.020000000000003</c:v>
                </c:pt>
                <c:pt idx="857">
                  <c:v>32.130000000000003</c:v>
                </c:pt>
                <c:pt idx="858">
                  <c:v>31.89</c:v>
                </c:pt>
                <c:pt idx="859">
                  <c:v>32.14</c:v>
                </c:pt>
                <c:pt idx="860">
                  <c:v>31.83</c:v>
                </c:pt>
                <c:pt idx="861">
                  <c:v>31.15</c:v>
                </c:pt>
                <c:pt idx="862">
                  <c:v>30.86</c:v>
                </c:pt>
                <c:pt idx="863">
                  <c:v>30.3</c:v>
                </c:pt>
                <c:pt idx="864">
                  <c:v>29.66</c:v>
                </c:pt>
                <c:pt idx="865">
                  <c:v>28.88</c:v>
                </c:pt>
                <c:pt idx="866">
                  <c:v>29.05</c:v>
                </c:pt>
                <c:pt idx="867">
                  <c:v>29.86</c:v>
                </c:pt>
                <c:pt idx="868">
                  <c:v>31.06</c:v>
                </c:pt>
                <c:pt idx="869">
                  <c:v>30.3</c:v>
                </c:pt>
                <c:pt idx="870">
                  <c:v>29.77</c:v>
                </c:pt>
                <c:pt idx="871">
                  <c:v>30.65</c:v>
                </c:pt>
                <c:pt idx="872">
                  <c:v>31.24</c:v>
                </c:pt>
                <c:pt idx="873">
                  <c:v>30.99</c:v>
                </c:pt>
                <c:pt idx="874">
                  <c:v>30.77</c:v>
                </c:pt>
                <c:pt idx="875">
                  <c:v>30.1</c:v>
                </c:pt>
                <c:pt idx="876">
                  <c:v>29.97</c:v>
                </c:pt>
                <c:pt idx="877">
                  <c:v>28.86</c:v>
                </c:pt>
                <c:pt idx="878">
                  <c:v>28.95</c:v>
                </c:pt>
                <c:pt idx="879">
                  <c:v>29.8</c:v>
                </c:pt>
                <c:pt idx="880">
                  <c:v>29.22</c:v>
                </c:pt>
                <c:pt idx="881">
                  <c:v>28.87</c:v>
                </c:pt>
                <c:pt idx="882">
                  <c:v>29.68</c:v>
                </c:pt>
                <c:pt idx="883">
                  <c:v>29.93</c:v>
                </c:pt>
                <c:pt idx="884">
                  <c:v>30.28</c:v>
                </c:pt>
                <c:pt idx="885">
                  <c:v>29.51</c:v>
                </c:pt>
                <c:pt idx="886">
                  <c:v>29</c:v>
                </c:pt>
                <c:pt idx="887">
                  <c:v>27.4</c:v>
                </c:pt>
                <c:pt idx="888">
                  <c:v>29</c:v>
                </c:pt>
                <c:pt idx="889">
                  <c:v>29.99</c:v>
                </c:pt>
                <c:pt idx="890">
                  <c:v>31.44</c:v>
                </c:pt>
                <c:pt idx="891">
                  <c:v>31.13</c:v>
                </c:pt>
                <c:pt idx="892">
                  <c:v>31.31</c:v>
                </c:pt>
                <c:pt idx="893">
                  <c:v>29.86</c:v>
                </c:pt>
                <c:pt idx="894">
                  <c:v>30.96</c:v>
                </c:pt>
                <c:pt idx="895">
                  <c:v>31.28</c:v>
                </c:pt>
                <c:pt idx="896">
                  <c:v>31.82</c:v>
                </c:pt>
                <c:pt idx="897">
                  <c:v>31.34</c:v>
                </c:pt>
                <c:pt idx="898">
                  <c:v>33.07</c:v>
                </c:pt>
                <c:pt idx="899">
                  <c:v>33.909999999999997</c:v>
                </c:pt>
                <c:pt idx="900">
                  <c:v>35.58</c:v>
                </c:pt>
                <c:pt idx="901">
                  <c:v>35.82</c:v>
                </c:pt>
                <c:pt idx="902">
                  <c:v>36.369999999999997</c:v>
                </c:pt>
                <c:pt idx="903">
                  <c:v>35</c:v>
                </c:pt>
                <c:pt idx="904">
                  <c:v>32.9</c:v>
                </c:pt>
                <c:pt idx="905">
                  <c:v>32.71</c:v>
                </c:pt>
                <c:pt idx="906">
                  <c:v>33</c:v>
                </c:pt>
                <c:pt idx="907">
                  <c:v>33.340000000000003</c:v>
                </c:pt>
                <c:pt idx="908">
                  <c:v>34.1</c:v>
                </c:pt>
                <c:pt idx="909">
                  <c:v>33.57</c:v>
                </c:pt>
                <c:pt idx="910">
                  <c:v>32.909999999999997</c:v>
                </c:pt>
                <c:pt idx="911">
                  <c:v>33.44</c:v>
                </c:pt>
                <c:pt idx="912">
                  <c:v>33.619999999999997</c:v>
                </c:pt>
                <c:pt idx="913">
                  <c:v>32.51</c:v>
                </c:pt>
                <c:pt idx="914">
                  <c:v>31.97</c:v>
                </c:pt>
                <c:pt idx="915">
                  <c:v>31.85</c:v>
                </c:pt>
                <c:pt idx="916">
                  <c:v>32.74</c:v>
                </c:pt>
                <c:pt idx="917">
                  <c:v>33.299999999999997</c:v>
                </c:pt>
                <c:pt idx="918">
                  <c:v>33.979999999999997</c:v>
                </c:pt>
                <c:pt idx="919">
                  <c:v>33.869999999999997</c:v>
                </c:pt>
                <c:pt idx="920">
                  <c:v>33.15</c:v>
                </c:pt>
                <c:pt idx="921">
                  <c:v>34.369999999999997</c:v>
                </c:pt>
                <c:pt idx="922">
                  <c:v>34.5</c:v>
                </c:pt>
                <c:pt idx="923">
                  <c:v>34.46</c:v>
                </c:pt>
                <c:pt idx="924">
                  <c:v>33.369999999999997</c:v>
                </c:pt>
                <c:pt idx="925">
                  <c:v>34.020000000000003</c:v>
                </c:pt>
                <c:pt idx="926">
                  <c:v>33.630000000000003</c:v>
                </c:pt>
                <c:pt idx="927">
                  <c:v>34.1</c:v>
                </c:pt>
                <c:pt idx="928">
                  <c:v>34.36</c:v>
                </c:pt>
                <c:pt idx="929">
                  <c:v>34.549999999999997</c:v>
                </c:pt>
                <c:pt idx="930">
                  <c:v>36.83</c:v>
                </c:pt>
                <c:pt idx="931">
                  <c:v>35.770000000000003</c:v>
                </c:pt>
                <c:pt idx="932">
                  <c:v>35.799999999999997</c:v>
                </c:pt>
                <c:pt idx="933">
                  <c:v>34.39</c:v>
                </c:pt>
                <c:pt idx="934">
                  <c:v>34.869999999999997</c:v>
                </c:pt>
                <c:pt idx="935">
                  <c:v>35.14</c:v>
                </c:pt>
                <c:pt idx="936">
                  <c:v>35.229999999999997</c:v>
                </c:pt>
                <c:pt idx="937">
                  <c:v>35.020000000000003</c:v>
                </c:pt>
                <c:pt idx="938">
                  <c:v>34.28</c:v>
                </c:pt>
                <c:pt idx="939">
                  <c:v>34.68</c:v>
                </c:pt>
                <c:pt idx="940">
                  <c:v>34.89</c:v>
                </c:pt>
                <c:pt idx="941">
                  <c:v>35.68</c:v>
                </c:pt>
                <c:pt idx="942">
                  <c:v>34.770000000000003</c:v>
                </c:pt>
                <c:pt idx="943">
                  <c:v>33.53</c:v>
                </c:pt>
                <c:pt idx="944">
                  <c:v>32.58</c:v>
                </c:pt>
                <c:pt idx="945">
                  <c:v>32.75</c:v>
                </c:pt>
                <c:pt idx="946">
                  <c:v>33.14</c:v>
                </c:pt>
                <c:pt idx="947">
                  <c:v>32.89</c:v>
                </c:pt>
                <c:pt idx="948">
                  <c:v>33.979999999999997</c:v>
                </c:pt>
                <c:pt idx="949">
                  <c:v>32.590000000000003</c:v>
                </c:pt>
                <c:pt idx="950">
                  <c:v>33.25</c:v>
                </c:pt>
                <c:pt idx="951">
                  <c:v>33.619999999999997</c:v>
                </c:pt>
                <c:pt idx="952">
                  <c:v>34.31</c:v>
                </c:pt>
                <c:pt idx="953">
                  <c:v>34.53</c:v>
                </c:pt>
                <c:pt idx="954">
                  <c:v>35.14</c:v>
                </c:pt>
                <c:pt idx="955">
                  <c:v>36.61</c:v>
                </c:pt>
                <c:pt idx="956">
                  <c:v>36.71</c:v>
                </c:pt>
                <c:pt idx="957">
                  <c:v>36.979999999999997</c:v>
                </c:pt>
                <c:pt idx="958">
                  <c:v>38.18</c:v>
                </c:pt>
                <c:pt idx="959">
                  <c:v>38.01</c:v>
                </c:pt>
                <c:pt idx="960">
                  <c:v>38.590000000000003</c:v>
                </c:pt>
                <c:pt idx="961">
                  <c:v>38.86</c:v>
                </c:pt>
                <c:pt idx="962">
                  <c:v>38.71</c:v>
                </c:pt>
                <c:pt idx="963">
                  <c:v>38.67</c:v>
                </c:pt>
                <c:pt idx="964">
                  <c:v>37.880000000000003</c:v>
                </c:pt>
                <c:pt idx="965">
                  <c:v>37.99</c:v>
                </c:pt>
                <c:pt idx="966">
                  <c:v>36.340000000000003</c:v>
                </c:pt>
                <c:pt idx="967">
                  <c:v>34.69</c:v>
                </c:pt>
                <c:pt idx="968">
                  <c:v>34.65</c:v>
                </c:pt>
                <c:pt idx="969">
                  <c:v>34.18</c:v>
                </c:pt>
                <c:pt idx="970">
                  <c:v>34.29</c:v>
                </c:pt>
                <c:pt idx="971">
                  <c:v>33.83</c:v>
                </c:pt>
                <c:pt idx="972">
                  <c:v>34.61</c:v>
                </c:pt>
                <c:pt idx="973">
                  <c:v>35.18</c:v>
                </c:pt>
                <c:pt idx="974">
                  <c:v>35.549999999999997</c:v>
                </c:pt>
                <c:pt idx="975">
                  <c:v>35.46</c:v>
                </c:pt>
                <c:pt idx="976">
                  <c:v>35.69</c:v>
                </c:pt>
                <c:pt idx="977">
                  <c:v>35.93</c:v>
                </c:pt>
                <c:pt idx="978">
                  <c:v>35.89</c:v>
                </c:pt>
                <c:pt idx="979">
                  <c:v>36.19</c:v>
                </c:pt>
                <c:pt idx="980">
                  <c:v>36.06</c:v>
                </c:pt>
                <c:pt idx="981">
                  <c:v>36.43</c:v>
                </c:pt>
                <c:pt idx="982">
                  <c:v>36.880000000000003</c:v>
                </c:pt>
                <c:pt idx="983">
                  <c:v>36.840000000000003</c:v>
                </c:pt>
                <c:pt idx="984">
                  <c:v>35.97</c:v>
                </c:pt>
                <c:pt idx="985">
                  <c:v>36.56</c:v>
                </c:pt>
                <c:pt idx="986">
                  <c:v>36.06</c:v>
                </c:pt>
                <c:pt idx="987">
                  <c:v>35.64</c:v>
                </c:pt>
                <c:pt idx="988">
                  <c:v>35.67</c:v>
                </c:pt>
                <c:pt idx="989">
                  <c:v>34.92</c:v>
                </c:pt>
                <c:pt idx="990">
                  <c:v>33.85</c:v>
                </c:pt>
                <c:pt idx="991">
                  <c:v>34.590000000000003</c:v>
                </c:pt>
                <c:pt idx="992">
                  <c:v>32.83</c:v>
                </c:pt>
                <c:pt idx="993">
                  <c:v>32.520000000000003</c:v>
                </c:pt>
                <c:pt idx="994">
                  <c:v>35.54</c:v>
                </c:pt>
                <c:pt idx="995">
                  <c:v>35.69</c:v>
                </c:pt>
                <c:pt idx="996">
                  <c:v>36.5</c:v>
                </c:pt>
                <c:pt idx="997">
                  <c:v>37.29</c:v>
                </c:pt>
                <c:pt idx="998">
                  <c:v>37.700000000000003</c:v>
                </c:pt>
                <c:pt idx="999">
                  <c:v>38.14</c:v>
                </c:pt>
                <c:pt idx="1000">
                  <c:v>37.950000000000003</c:v>
                </c:pt>
                <c:pt idx="1001">
                  <c:v>38.770000000000003</c:v>
                </c:pt>
                <c:pt idx="1002">
                  <c:v>37.92</c:v>
                </c:pt>
                <c:pt idx="1003">
                  <c:v>37.799999999999997</c:v>
                </c:pt>
                <c:pt idx="1004">
                  <c:v>38.86</c:v>
                </c:pt>
                <c:pt idx="1005">
                  <c:v>38.229999999999997</c:v>
                </c:pt>
                <c:pt idx="1006">
                  <c:v>39.409999999999997</c:v>
                </c:pt>
                <c:pt idx="1007">
                  <c:v>40.61</c:v>
                </c:pt>
                <c:pt idx="1008">
                  <c:v>43.35</c:v>
                </c:pt>
                <c:pt idx="1009">
                  <c:v>43.81</c:v>
                </c:pt>
                <c:pt idx="1010">
                  <c:v>44.74</c:v>
                </c:pt>
                <c:pt idx="1011">
                  <c:v>43.64</c:v>
                </c:pt>
                <c:pt idx="1012">
                  <c:v>43.67</c:v>
                </c:pt>
                <c:pt idx="1013">
                  <c:v>43.96</c:v>
                </c:pt>
                <c:pt idx="1014">
                  <c:v>44.08</c:v>
                </c:pt>
                <c:pt idx="1015">
                  <c:v>44.23</c:v>
                </c:pt>
                <c:pt idx="1016">
                  <c:v>44.94</c:v>
                </c:pt>
                <c:pt idx="1017">
                  <c:v>44.7</c:v>
                </c:pt>
                <c:pt idx="1018">
                  <c:v>43.74</c:v>
                </c:pt>
                <c:pt idx="1019">
                  <c:v>42.35</c:v>
                </c:pt>
                <c:pt idx="1020">
                  <c:v>41.92</c:v>
                </c:pt>
                <c:pt idx="1021">
                  <c:v>41.27</c:v>
                </c:pt>
                <c:pt idx="1022">
                  <c:v>42.15</c:v>
                </c:pt>
                <c:pt idx="1023">
                  <c:v>42.7</c:v>
                </c:pt>
                <c:pt idx="1024">
                  <c:v>44.54</c:v>
                </c:pt>
                <c:pt idx="1025">
                  <c:v>44.04</c:v>
                </c:pt>
                <c:pt idx="1026">
                  <c:v>44.57</c:v>
                </c:pt>
                <c:pt idx="1027">
                  <c:v>45.18</c:v>
                </c:pt>
                <c:pt idx="1028">
                  <c:v>46.16</c:v>
                </c:pt>
                <c:pt idx="1029">
                  <c:v>45.69</c:v>
                </c:pt>
                <c:pt idx="1030">
                  <c:v>46.66</c:v>
                </c:pt>
                <c:pt idx="1031">
                  <c:v>45.76</c:v>
                </c:pt>
                <c:pt idx="1032">
                  <c:v>47.08</c:v>
                </c:pt>
                <c:pt idx="1033">
                  <c:v>48</c:v>
                </c:pt>
                <c:pt idx="1034">
                  <c:v>50.5</c:v>
                </c:pt>
                <c:pt idx="1035">
                  <c:v>50.76</c:v>
                </c:pt>
                <c:pt idx="1036">
                  <c:v>50.39</c:v>
                </c:pt>
                <c:pt idx="1037">
                  <c:v>50.25</c:v>
                </c:pt>
                <c:pt idx="1038">
                  <c:v>47.8</c:v>
                </c:pt>
                <c:pt idx="1039">
                  <c:v>47.05</c:v>
                </c:pt>
                <c:pt idx="1040">
                  <c:v>46.87</c:v>
                </c:pt>
                <c:pt idx="1041">
                  <c:v>46.89</c:v>
                </c:pt>
                <c:pt idx="1042">
                  <c:v>48.45</c:v>
                </c:pt>
                <c:pt idx="1043">
                  <c:v>48.05</c:v>
                </c:pt>
                <c:pt idx="1044">
                  <c:v>47.47</c:v>
                </c:pt>
                <c:pt idx="1045">
                  <c:v>47.64</c:v>
                </c:pt>
                <c:pt idx="1046">
                  <c:v>47.12</c:v>
                </c:pt>
                <c:pt idx="1047">
                  <c:v>47.06</c:v>
                </c:pt>
                <c:pt idx="1048">
                  <c:v>46.06</c:v>
                </c:pt>
                <c:pt idx="1049">
                  <c:v>46.74</c:v>
                </c:pt>
                <c:pt idx="1050">
                  <c:v>48.15</c:v>
                </c:pt>
                <c:pt idx="1051">
                  <c:v>48.22</c:v>
                </c:pt>
                <c:pt idx="1052">
                  <c:v>48.89</c:v>
                </c:pt>
                <c:pt idx="1053">
                  <c:v>49.09</c:v>
                </c:pt>
                <c:pt idx="1054">
                  <c:v>49.55</c:v>
                </c:pt>
                <c:pt idx="1055">
                  <c:v>43.65</c:v>
                </c:pt>
                <c:pt idx="1056">
                  <c:v>43.84</c:v>
                </c:pt>
                <c:pt idx="1057">
                  <c:v>42.92</c:v>
                </c:pt>
                <c:pt idx="1058">
                  <c:v>43.08</c:v>
                </c:pt>
                <c:pt idx="1059">
                  <c:v>43.36</c:v>
                </c:pt>
                <c:pt idx="1060">
                  <c:v>42.6</c:v>
                </c:pt>
                <c:pt idx="1061">
                  <c:v>42.77</c:v>
                </c:pt>
                <c:pt idx="1062">
                  <c:v>42.74</c:v>
                </c:pt>
                <c:pt idx="1063">
                  <c:v>42.78</c:v>
                </c:pt>
                <c:pt idx="1064">
                  <c:v>42.5</c:v>
                </c:pt>
                <c:pt idx="1065">
                  <c:v>43.31</c:v>
                </c:pt>
                <c:pt idx="1066">
                  <c:v>44.03</c:v>
                </c:pt>
                <c:pt idx="1067">
                  <c:v>43.16</c:v>
                </c:pt>
                <c:pt idx="1068">
                  <c:v>44.19</c:v>
                </c:pt>
                <c:pt idx="1069">
                  <c:v>44.05</c:v>
                </c:pt>
                <c:pt idx="1070">
                  <c:v>43.51</c:v>
                </c:pt>
                <c:pt idx="1071">
                  <c:v>44.52</c:v>
                </c:pt>
                <c:pt idx="1072">
                  <c:v>43.47</c:v>
                </c:pt>
                <c:pt idx="1073">
                  <c:v>42.98</c:v>
                </c:pt>
                <c:pt idx="1074">
                  <c:v>42.99</c:v>
                </c:pt>
                <c:pt idx="1075">
                  <c:v>42.99</c:v>
                </c:pt>
                <c:pt idx="1076">
                  <c:v>42.73</c:v>
                </c:pt>
                <c:pt idx="1077">
                  <c:v>41.99</c:v>
                </c:pt>
                <c:pt idx="1078">
                  <c:v>43.05</c:v>
                </c:pt>
                <c:pt idx="1079">
                  <c:v>43.82</c:v>
                </c:pt>
                <c:pt idx="1080">
                  <c:v>45.61</c:v>
                </c:pt>
                <c:pt idx="1081">
                  <c:v>43.16</c:v>
                </c:pt>
                <c:pt idx="1082">
                  <c:v>44.51</c:v>
                </c:pt>
                <c:pt idx="1083">
                  <c:v>46.15</c:v>
                </c:pt>
                <c:pt idx="1084">
                  <c:v>44</c:v>
                </c:pt>
                <c:pt idx="1085">
                  <c:v>44.86</c:v>
                </c:pt>
                <c:pt idx="1086">
                  <c:v>45.24</c:v>
                </c:pt>
                <c:pt idx="1087">
                  <c:v>43.23</c:v>
                </c:pt>
                <c:pt idx="1088">
                  <c:v>42.75</c:v>
                </c:pt>
                <c:pt idx="1089">
                  <c:v>42.64</c:v>
                </c:pt>
                <c:pt idx="1090">
                  <c:v>42.71</c:v>
                </c:pt>
                <c:pt idx="1091">
                  <c:v>42.05</c:v>
                </c:pt>
                <c:pt idx="1092">
                  <c:v>42.2</c:v>
                </c:pt>
                <c:pt idx="1093">
                  <c:v>42.42</c:v>
                </c:pt>
                <c:pt idx="1094">
                  <c:v>42.57</c:v>
                </c:pt>
                <c:pt idx="1095">
                  <c:v>41.83</c:v>
                </c:pt>
                <c:pt idx="1096">
                  <c:v>41.99</c:v>
                </c:pt>
                <c:pt idx="1097">
                  <c:v>43.77</c:v>
                </c:pt>
                <c:pt idx="1098">
                  <c:v>44.17</c:v>
                </c:pt>
                <c:pt idx="1099">
                  <c:v>44.52</c:v>
                </c:pt>
                <c:pt idx="1100">
                  <c:v>43.94</c:v>
                </c:pt>
                <c:pt idx="1101">
                  <c:v>40.33</c:v>
                </c:pt>
                <c:pt idx="1102">
                  <c:v>39.729999999999997</c:v>
                </c:pt>
                <c:pt idx="1103">
                  <c:v>38.71</c:v>
                </c:pt>
                <c:pt idx="1104">
                  <c:v>37.979999999999997</c:v>
                </c:pt>
                <c:pt idx="1105">
                  <c:v>38.33</c:v>
                </c:pt>
                <c:pt idx="1106">
                  <c:v>37.200000000000003</c:v>
                </c:pt>
                <c:pt idx="1107">
                  <c:v>37.630000000000003</c:v>
                </c:pt>
                <c:pt idx="1108">
                  <c:v>35.69</c:v>
                </c:pt>
                <c:pt idx="1109">
                  <c:v>36.31</c:v>
                </c:pt>
                <c:pt idx="1110">
                  <c:v>36.26</c:v>
                </c:pt>
                <c:pt idx="1111">
                  <c:v>35.68</c:v>
                </c:pt>
                <c:pt idx="1112">
                  <c:v>35.04</c:v>
                </c:pt>
                <c:pt idx="1113">
                  <c:v>34.200000000000003</c:v>
                </c:pt>
                <c:pt idx="1114">
                  <c:v>34.409999999999997</c:v>
                </c:pt>
                <c:pt idx="1115">
                  <c:v>34.28</c:v>
                </c:pt>
                <c:pt idx="1116">
                  <c:v>34.5</c:v>
                </c:pt>
                <c:pt idx="1117">
                  <c:v>35.11</c:v>
                </c:pt>
                <c:pt idx="1118">
                  <c:v>31.88</c:v>
                </c:pt>
                <c:pt idx="1119">
                  <c:v>31.36</c:v>
                </c:pt>
                <c:pt idx="1120">
                  <c:v>30.47</c:v>
                </c:pt>
                <c:pt idx="1121">
                  <c:v>30.37</c:v>
                </c:pt>
                <c:pt idx="1122">
                  <c:v>30.51</c:v>
                </c:pt>
                <c:pt idx="1123">
                  <c:v>30.9</c:v>
                </c:pt>
                <c:pt idx="1124">
                  <c:v>30.97</c:v>
                </c:pt>
                <c:pt idx="1125">
                  <c:v>30.68</c:v>
                </c:pt>
                <c:pt idx="1126">
                  <c:v>30</c:v>
                </c:pt>
                <c:pt idx="1127">
                  <c:v>30.09</c:v>
                </c:pt>
                <c:pt idx="1128">
                  <c:v>29.85</c:v>
                </c:pt>
                <c:pt idx="1129">
                  <c:v>30.51</c:v>
                </c:pt>
                <c:pt idx="1130">
                  <c:v>31.05</c:v>
                </c:pt>
                <c:pt idx="1131">
                  <c:v>31.27</c:v>
                </c:pt>
                <c:pt idx="1132">
                  <c:v>32.03</c:v>
                </c:pt>
                <c:pt idx="1133">
                  <c:v>31.83</c:v>
                </c:pt>
                <c:pt idx="1134">
                  <c:v>32.1</c:v>
                </c:pt>
                <c:pt idx="1135">
                  <c:v>31.74</c:v>
                </c:pt>
                <c:pt idx="1136">
                  <c:v>31.42</c:v>
                </c:pt>
                <c:pt idx="1137">
                  <c:v>30.08</c:v>
                </c:pt>
                <c:pt idx="1138">
                  <c:v>30.72</c:v>
                </c:pt>
                <c:pt idx="1139">
                  <c:v>31.06</c:v>
                </c:pt>
                <c:pt idx="1140">
                  <c:v>30.13</c:v>
                </c:pt>
                <c:pt idx="1141">
                  <c:v>30.19</c:v>
                </c:pt>
                <c:pt idx="1142">
                  <c:v>30.85</c:v>
                </c:pt>
                <c:pt idx="1143">
                  <c:v>30.29</c:v>
                </c:pt>
                <c:pt idx="1144">
                  <c:v>30.03</c:v>
                </c:pt>
                <c:pt idx="1145">
                  <c:v>30.78</c:v>
                </c:pt>
                <c:pt idx="1146">
                  <c:v>30.42</c:v>
                </c:pt>
                <c:pt idx="1147">
                  <c:v>30.74</c:v>
                </c:pt>
                <c:pt idx="1148">
                  <c:v>30.91</c:v>
                </c:pt>
                <c:pt idx="1149">
                  <c:v>30.92</c:v>
                </c:pt>
                <c:pt idx="1150">
                  <c:v>30.76</c:v>
                </c:pt>
                <c:pt idx="1151">
                  <c:v>30.46</c:v>
                </c:pt>
                <c:pt idx="1152">
                  <c:v>30.45</c:v>
                </c:pt>
                <c:pt idx="1153">
                  <c:v>30.98</c:v>
                </c:pt>
                <c:pt idx="1154">
                  <c:v>30.63</c:v>
                </c:pt>
                <c:pt idx="1155">
                  <c:v>30.62</c:v>
                </c:pt>
                <c:pt idx="1156">
                  <c:v>31.09</c:v>
                </c:pt>
                <c:pt idx="1157">
                  <c:v>30.57</c:v>
                </c:pt>
                <c:pt idx="1158">
                  <c:v>30.74</c:v>
                </c:pt>
                <c:pt idx="1159">
                  <c:v>30.54</c:v>
                </c:pt>
                <c:pt idx="1160">
                  <c:v>30.59</c:v>
                </c:pt>
                <c:pt idx="1161">
                  <c:v>30.97</c:v>
                </c:pt>
                <c:pt idx="1162">
                  <c:v>30.84</c:v>
                </c:pt>
                <c:pt idx="1163">
                  <c:v>31.07</c:v>
                </c:pt>
                <c:pt idx="1164">
                  <c:v>31.23</c:v>
                </c:pt>
                <c:pt idx="1165">
                  <c:v>32.020000000000003</c:v>
                </c:pt>
                <c:pt idx="1166">
                  <c:v>33.99</c:v>
                </c:pt>
                <c:pt idx="1167">
                  <c:v>34.590000000000003</c:v>
                </c:pt>
                <c:pt idx="1168">
                  <c:v>34.869999999999997</c:v>
                </c:pt>
                <c:pt idx="1169">
                  <c:v>33.5</c:v>
                </c:pt>
                <c:pt idx="1170">
                  <c:v>34.49</c:v>
                </c:pt>
                <c:pt idx="1171">
                  <c:v>34.46</c:v>
                </c:pt>
                <c:pt idx="1172">
                  <c:v>34.340000000000003</c:v>
                </c:pt>
                <c:pt idx="1173">
                  <c:v>34.46</c:v>
                </c:pt>
                <c:pt idx="1174">
                  <c:v>34.869999999999997</c:v>
                </c:pt>
                <c:pt idx="1175">
                  <c:v>32.979999999999997</c:v>
                </c:pt>
                <c:pt idx="1176">
                  <c:v>33.369999999999997</c:v>
                </c:pt>
                <c:pt idx="1177">
                  <c:v>32.950000000000003</c:v>
                </c:pt>
                <c:pt idx="1178">
                  <c:v>31.7</c:v>
                </c:pt>
                <c:pt idx="1179">
                  <c:v>31.1</c:v>
                </c:pt>
                <c:pt idx="1180">
                  <c:v>31.35</c:v>
                </c:pt>
                <c:pt idx="1181">
                  <c:v>30.83</c:v>
                </c:pt>
                <c:pt idx="1182">
                  <c:v>30.13</c:v>
                </c:pt>
                <c:pt idx="1183">
                  <c:v>30.74</c:v>
                </c:pt>
                <c:pt idx="1184">
                  <c:v>29.05</c:v>
                </c:pt>
                <c:pt idx="1185">
                  <c:v>21.48</c:v>
                </c:pt>
                <c:pt idx="1186">
                  <c:v>20.11</c:v>
                </c:pt>
                <c:pt idx="1187">
                  <c:v>19.829999999999998</c:v>
                </c:pt>
                <c:pt idx="1188">
                  <c:v>18.989999999999998</c:v>
                </c:pt>
                <c:pt idx="1189">
                  <c:v>20.49</c:v>
                </c:pt>
                <c:pt idx="1190">
                  <c:v>19.71</c:v>
                </c:pt>
                <c:pt idx="1191">
                  <c:v>19.36</c:v>
                </c:pt>
                <c:pt idx="1192">
                  <c:v>20.47</c:v>
                </c:pt>
                <c:pt idx="1193">
                  <c:v>19.920000000000002</c:v>
                </c:pt>
                <c:pt idx="1194">
                  <c:v>20.69</c:v>
                </c:pt>
                <c:pt idx="1195">
                  <c:v>20.87</c:v>
                </c:pt>
                <c:pt idx="1196">
                  <c:v>21.52</c:v>
                </c:pt>
                <c:pt idx="1197">
                  <c:v>20.99</c:v>
                </c:pt>
                <c:pt idx="1198">
                  <c:v>21.41</c:v>
                </c:pt>
                <c:pt idx="1199">
                  <c:v>20.100000000000001</c:v>
                </c:pt>
                <c:pt idx="1200">
                  <c:v>20.54</c:v>
                </c:pt>
                <c:pt idx="1201">
                  <c:v>20.13</c:v>
                </c:pt>
                <c:pt idx="1202">
                  <c:v>20.07</c:v>
                </c:pt>
                <c:pt idx="1203">
                  <c:v>19.61</c:v>
                </c:pt>
                <c:pt idx="1204">
                  <c:v>20.13</c:v>
                </c:pt>
                <c:pt idx="1205">
                  <c:v>22.04</c:v>
                </c:pt>
                <c:pt idx="1206">
                  <c:v>20.100000000000001</c:v>
                </c:pt>
                <c:pt idx="1207">
                  <c:v>19.43</c:v>
                </c:pt>
                <c:pt idx="1208">
                  <c:v>19.399999999999999</c:v>
                </c:pt>
                <c:pt idx="1209">
                  <c:v>18.89</c:v>
                </c:pt>
                <c:pt idx="1210">
                  <c:v>19.07</c:v>
                </c:pt>
                <c:pt idx="1211">
                  <c:v>18.98</c:v>
                </c:pt>
                <c:pt idx="1212">
                  <c:v>19.64</c:v>
                </c:pt>
                <c:pt idx="1213">
                  <c:v>19.36</c:v>
                </c:pt>
                <c:pt idx="1214">
                  <c:v>19.66</c:v>
                </c:pt>
                <c:pt idx="1215">
                  <c:v>20.91</c:v>
                </c:pt>
                <c:pt idx="1216">
                  <c:v>21.47</c:v>
                </c:pt>
                <c:pt idx="1217">
                  <c:v>20.77</c:v>
                </c:pt>
                <c:pt idx="1218">
                  <c:v>21.14</c:v>
                </c:pt>
                <c:pt idx="1219">
                  <c:v>21.84</c:v>
                </c:pt>
                <c:pt idx="1220">
                  <c:v>22.56</c:v>
                </c:pt>
                <c:pt idx="1221">
                  <c:v>22.81</c:v>
                </c:pt>
                <c:pt idx="1222">
                  <c:v>23.54</c:v>
                </c:pt>
                <c:pt idx="1223">
                  <c:v>23.92</c:v>
                </c:pt>
                <c:pt idx="1224">
                  <c:v>23.91</c:v>
                </c:pt>
                <c:pt idx="1225">
                  <c:v>23.46</c:v>
                </c:pt>
                <c:pt idx="1226">
                  <c:v>22.69</c:v>
                </c:pt>
                <c:pt idx="1227">
                  <c:v>22.39</c:v>
                </c:pt>
                <c:pt idx="1228">
                  <c:v>22.26</c:v>
                </c:pt>
                <c:pt idx="1229">
                  <c:v>22.59</c:v>
                </c:pt>
                <c:pt idx="1230">
                  <c:v>22.38</c:v>
                </c:pt>
                <c:pt idx="1231">
                  <c:v>23.32</c:v>
                </c:pt>
                <c:pt idx="1232">
                  <c:v>23.46</c:v>
                </c:pt>
                <c:pt idx="1233">
                  <c:v>23.22</c:v>
                </c:pt>
                <c:pt idx="1234">
                  <c:v>23.56</c:v>
                </c:pt>
                <c:pt idx="1235">
                  <c:v>23.44</c:v>
                </c:pt>
                <c:pt idx="1236">
                  <c:v>22.66</c:v>
                </c:pt>
                <c:pt idx="1237">
                  <c:v>22.31</c:v>
                </c:pt>
                <c:pt idx="1238">
                  <c:v>22.44</c:v>
                </c:pt>
                <c:pt idx="1239">
                  <c:v>22.77</c:v>
                </c:pt>
                <c:pt idx="1240">
                  <c:v>22.84</c:v>
                </c:pt>
                <c:pt idx="1241">
                  <c:v>22.4</c:v>
                </c:pt>
                <c:pt idx="1242">
                  <c:v>21.98</c:v>
                </c:pt>
                <c:pt idx="1243">
                  <c:v>22.34</c:v>
                </c:pt>
                <c:pt idx="1244">
                  <c:v>22.68</c:v>
                </c:pt>
                <c:pt idx="1245">
                  <c:v>22.92</c:v>
                </c:pt>
                <c:pt idx="1246">
                  <c:v>22.9</c:v>
                </c:pt>
                <c:pt idx="1247">
                  <c:v>22.3</c:v>
                </c:pt>
                <c:pt idx="1248">
                  <c:v>21.52</c:v>
                </c:pt>
                <c:pt idx="1249">
                  <c:v>23.2</c:v>
                </c:pt>
                <c:pt idx="1250">
                  <c:v>22.52</c:v>
                </c:pt>
                <c:pt idx="1251">
                  <c:v>23.32</c:v>
                </c:pt>
                <c:pt idx="1252">
                  <c:v>25.05</c:v>
                </c:pt>
                <c:pt idx="1253">
                  <c:v>26.23</c:v>
                </c:pt>
                <c:pt idx="1254">
                  <c:v>26.2</c:v>
                </c:pt>
                <c:pt idx="1255">
                  <c:v>25.05</c:v>
                </c:pt>
                <c:pt idx="1256">
                  <c:v>24.16</c:v>
                </c:pt>
                <c:pt idx="1257">
                  <c:v>24.92</c:v>
                </c:pt>
              </c:numCache>
            </c:numRef>
          </c:val>
          <c:smooth val="0"/>
          <c:extLst>
            <c:ext xmlns:c16="http://schemas.microsoft.com/office/drawing/2014/chart" uri="{C3380CC4-5D6E-409C-BE32-E72D297353CC}">
              <c16:uniqueId val="{00000001-E187-47A7-BCED-815BB5B4D576}"/>
            </c:ext>
          </c:extLst>
        </c:ser>
        <c:ser>
          <c:idx val="2"/>
          <c:order val="2"/>
          <c:tx>
            <c:strRef>
              <c:f>INTC!$F$1</c:f>
              <c:strCache>
                <c:ptCount val="1"/>
                <c:pt idx="0">
                  <c:v>Open</c:v>
                </c:pt>
              </c:strCache>
            </c:strRef>
          </c:tx>
          <c:spPr>
            <a:ln w="28575" cap="rnd">
              <a:solidFill>
                <a:schemeClr val="accent6">
                  <a:lumMod val="40000"/>
                  <a:lumOff val="60000"/>
                </a:schemeClr>
              </a:solidFill>
              <a:round/>
            </a:ln>
            <a:effectLst/>
          </c:spPr>
          <c:marker>
            <c:symbol val="none"/>
          </c:marker>
          <c:cat>
            <c:numRef>
              <c:f>INTC!$A$2:$A$1259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INTC!$F$2:$F$1259</c:f>
              <c:numCache>
                <c:formatCode>General</c:formatCode>
                <c:ptCount val="1258"/>
                <c:pt idx="0">
                  <c:v>57.61</c:v>
                </c:pt>
                <c:pt idx="1">
                  <c:v>58.17</c:v>
                </c:pt>
                <c:pt idx="2">
                  <c:v>57.7</c:v>
                </c:pt>
                <c:pt idx="3">
                  <c:v>58.48</c:v>
                </c:pt>
                <c:pt idx="4">
                  <c:v>58.26</c:v>
                </c:pt>
                <c:pt idx="5">
                  <c:v>57.49</c:v>
                </c:pt>
                <c:pt idx="6">
                  <c:v>58.34</c:v>
                </c:pt>
                <c:pt idx="7">
                  <c:v>58</c:v>
                </c:pt>
                <c:pt idx="8">
                  <c:v>58.95</c:v>
                </c:pt>
                <c:pt idx="9">
                  <c:v>58.53</c:v>
                </c:pt>
                <c:pt idx="10">
                  <c:v>58.15</c:v>
                </c:pt>
                <c:pt idx="11">
                  <c:v>58.55</c:v>
                </c:pt>
                <c:pt idx="12">
                  <c:v>56.86</c:v>
                </c:pt>
                <c:pt idx="13">
                  <c:v>56.66</c:v>
                </c:pt>
                <c:pt idx="14">
                  <c:v>56.41</c:v>
                </c:pt>
                <c:pt idx="15">
                  <c:v>56.66</c:v>
                </c:pt>
                <c:pt idx="16">
                  <c:v>56.54</c:v>
                </c:pt>
                <c:pt idx="17">
                  <c:v>56.71</c:v>
                </c:pt>
                <c:pt idx="18">
                  <c:v>56.91</c:v>
                </c:pt>
                <c:pt idx="19">
                  <c:v>56.75</c:v>
                </c:pt>
                <c:pt idx="20">
                  <c:v>57.55</c:v>
                </c:pt>
                <c:pt idx="21">
                  <c:v>58.21</c:v>
                </c:pt>
                <c:pt idx="22">
                  <c:v>58</c:v>
                </c:pt>
                <c:pt idx="23">
                  <c:v>57.39</c:v>
                </c:pt>
                <c:pt idx="24">
                  <c:v>57.17</c:v>
                </c:pt>
                <c:pt idx="25">
                  <c:v>58.32</c:v>
                </c:pt>
                <c:pt idx="26">
                  <c:v>59.06</c:v>
                </c:pt>
                <c:pt idx="27">
                  <c:v>59.25</c:v>
                </c:pt>
                <c:pt idx="28">
                  <c:v>59.41</c:v>
                </c:pt>
                <c:pt idx="29">
                  <c:v>59.91</c:v>
                </c:pt>
                <c:pt idx="30">
                  <c:v>59.99</c:v>
                </c:pt>
                <c:pt idx="31">
                  <c:v>59.62</c:v>
                </c:pt>
                <c:pt idx="32">
                  <c:v>60.24</c:v>
                </c:pt>
                <c:pt idx="33">
                  <c:v>59.81</c:v>
                </c:pt>
                <c:pt idx="34">
                  <c:v>59.59</c:v>
                </c:pt>
                <c:pt idx="35">
                  <c:v>59.78</c:v>
                </c:pt>
                <c:pt idx="36">
                  <c:v>58.89</c:v>
                </c:pt>
                <c:pt idx="37">
                  <c:v>59.05</c:v>
                </c:pt>
                <c:pt idx="38">
                  <c:v>59.57</c:v>
                </c:pt>
                <c:pt idx="39">
                  <c:v>59.17</c:v>
                </c:pt>
                <c:pt idx="40">
                  <c:v>59.49</c:v>
                </c:pt>
                <c:pt idx="41">
                  <c:v>59.3</c:v>
                </c:pt>
                <c:pt idx="42">
                  <c:v>59.26</c:v>
                </c:pt>
                <c:pt idx="43">
                  <c:v>59.98</c:v>
                </c:pt>
                <c:pt idx="44">
                  <c:v>59.81</c:v>
                </c:pt>
                <c:pt idx="45">
                  <c:v>61.04</c:v>
                </c:pt>
                <c:pt idx="46">
                  <c:v>62.86</c:v>
                </c:pt>
                <c:pt idx="47">
                  <c:v>66.569999999999993</c:v>
                </c:pt>
                <c:pt idx="48">
                  <c:v>66.72</c:v>
                </c:pt>
                <c:pt idx="49">
                  <c:v>66.5</c:v>
                </c:pt>
                <c:pt idx="50">
                  <c:v>67.63</c:v>
                </c:pt>
                <c:pt idx="51">
                  <c:v>65.64</c:v>
                </c:pt>
                <c:pt idx="52">
                  <c:v>65.8</c:v>
                </c:pt>
                <c:pt idx="53">
                  <c:v>64.459999999999994</c:v>
                </c:pt>
                <c:pt idx="54">
                  <c:v>65.77</c:v>
                </c:pt>
                <c:pt idx="55">
                  <c:v>66.69</c:v>
                </c:pt>
                <c:pt idx="56">
                  <c:v>67.3</c:v>
                </c:pt>
                <c:pt idx="57">
                  <c:v>66.86</c:v>
                </c:pt>
                <c:pt idx="58">
                  <c:v>65.56</c:v>
                </c:pt>
                <c:pt idx="59">
                  <c:v>66.83</c:v>
                </c:pt>
                <c:pt idx="60">
                  <c:v>67.599999999999994</c:v>
                </c:pt>
                <c:pt idx="61">
                  <c:v>66.989999999999995</c:v>
                </c:pt>
                <c:pt idx="62">
                  <c:v>67.52</c:v>
                </c:pt>
                <c:pt idx="63">
                  <c:v>66.66</c:v>
                </c:pt>
                <c:pt idx="64">
                  <c:v>66.39</c:v>
                </c:pt>
                <c:pt idx="65">
                  <c:v>67.040000000000006</c:v>
                </c:pt>
                <c:pt idx="66">
                  <c:v>65.180000000000007</c:v>
                </c:pt>
                <c:pt idx="67">
                  <c:v>61.61</c:v>
                </c:pt>
                <c:pt idx="68">
                  <c:v>61.99</c:v>
                </c:pt>
                <c:pt idx="69">
                  <c:v>60.11</c:v>
                </c:pt>
                <c:pt idx="70">
                  <c:v>57.93</c:v>
                </c:pt>
                <c:pt idx="71">
                  <c:v>54.3</c:v>
                </c:pt>
                <c:pt idx="72">
                  <c:v>55.79</c:v>
                </c:pt>
                <c:pt idx="73">
                  <c:v>58.03</c:v>
                </c:pt>
                <c:pt idx="74">
                  <c:v>57.01</c:v>
                </c:pt>
                <c:pt idx="75">
                  <c:v>57.06</c:v>
                </c:pt>
                <c:pt idx="76">
                  <c:v>55.18</c:v>
                </c:pt>
                <c:pt idx="77">
                  <c:v>51.92</c:v>
                </c:pt>
                <c:pt idx="78">
                  <c:v>52.76</c:v>
                </c:pt>
                <c:pt idx="79">
                  <c:v>52.39</c:v>
                </c:pt>
                <c:pt idx="80">
                  <c:v>47.99</c:v>
                </c:pt>
                <c:pt idx="81">
                  <c:v>48.26</c:v>
                </c:pt>
                <c:pt idx="82">
                  <c:v>47.51</c:v>
                </c:pt>
                <c:pt idx="83">
                  <c:v>45.76</c:v>
                </c:pt>
                <c:pt idx="84">
                  <c:v>46.71</c:v>
                </c:pt>
                <c:pt idx="85">
                  <c:v>47.84</c:v>
                </c:pt>
                <c:pt idx="86">
                  <c:v>46.51</c:v>
                </c:pt>
                <c:pt idx="87">
                  <c:v>46.02</c:v>
                </c:pt>
                <c:pt idx="88">
                  <c:v>53.14</c:v>
                </c:pt>
                <c:pt idx="89">
                  <c:v>52.48</c:v>
                </c:pt>
                <c:pt idx="90">
                  <c:v>51.74</c:v>
                </c:pt>
                <c:pt idx="91">
                  <c:v>53.42</c:v>
                </c:pt>
                <c:pt idx="92">
                  <c:v>52.99</c:v>
                </c:pt>
                <c:pt idx="93">
                  <c:v>55.06</c:v>
                </c:pt>
                <c:pt idx="94">
                  <c:v>52.5</c:v>
                </c:pt>
                <c:pt idx="95">
                  <c:v>51.29</c:v>
                </c:pt>
                <c:pt idx="96">
                  <c:v>53.85</c:v>
                </c:pt>
                <c:pt idx="97">
                  <c:v>56.63</c:v>
                </c:pt>
                <c:pt idx="98">
                  <c:v>59.94</c:v>
                </c:pt>
                <c:pt idx="99">
                  <c:v>58.99</c:v>
                </c:pt>
                <c:pt idx="100">
                  <c:v>59.36</c:v>
                </c:pt>
                <c:pt idx="101">
                  <c:v>56.57</c:v>
                </c:pt>
                <c:pt idx="102">
                  <c:v>60.04</c:v>
                </c:pt>
                <c:pt idx="103">
                  <c:v>59.74</c:v>
                </c:pt>
                <c:pt idx="104">
                  <c:v>59.61</c:v>
                </c:pt>
                <c:pt idx="105">
                  <c:v>62.02</c:v>
                </c:pt>
                <c:pt idx="106">
                  <c:v>59.28</c:v>
                </c:pt>
                <c:pt idx="107">
                  <c:v>58.11</c:v>
                </c:pt>
                <c:pt idx="108">
                  <c:v>58.27</c:v>
                </c:pt>
                <c:pt idx="109">
                  <c:v>59.67</c:v>
                </c:pt>
                <c:pt idx="110">
                  <c:v>56.2</c:v>
                </c:pt>
                <c:pt idx="111">
                  <c:v>59.72</c:v>
                </c:pt>
                <c:pt idx="112">
                  <c:v>59.99</c:v>
                </c:pt>
                <c:pt idx="113">
                  <c:v>59.44</c:v>
                </c:pt>
                <c:pt idx="114">
                  <c:v>61.37</c:v>
                </c:pt>
                <c:pt idx="115">
                  <c:v>58.83</c:v>
                </c:pt>
                <c:pt idx="116">
                  <c:v>57.12</c:v>
                </c:pt>
                <c:pt idx="117">
                  <c:v>58.79</c:v>
                </c:pt>
                <c:pt idx="118">
                  <c:v>59.04</c:v>
                </c:pt>
                <c:pt idx="119">
                  <c:v>59.93</c:v>
                </c:pt>
                <c:pt idx="120">
                  <c:v>59.67</c:v>
                </c:pt>
                <c:pt idx="121">
                  <c:v>59.74</c:v>
                </c:pt>
                <c:pt idx="122">
                  <c:v>60.22</c:v>
                </c:pt>
                <c:pt idx="123">
                  <c:v>58.45</c:v>
                </c:pt>
                <c:pt idx="124">
                  <c:v>57.32</c:v>
                </c:pt>
                <c:pt idx="125">
                  <c:v>57.4</c:v>
                </c:pt>
                <c:pt idx="126">
                  <c:v>59.74</c:v>
                </c:pt>
                <c:pt idx="127">
                  <c:v>60.13</c:v>
                </c:pt>
                <c:pt idx="128">
                  <c:v>61.16</c:v>
                </c:pt>
                <c:pt idx="129">
                  <c:v>63.1</c:v>
                </c:pt>
                <c:pt idx="130">
                  <c:v>61.98</c:v>
                </c:pt>
                <c:pt idx="131">
                  <c:v>63.68</c:v>
                </c:pt>
                <c:pt idx="132">
                  <c:v>62.32</c:v>
                </c:pt>
                <c:pt idx="133">
                  <c:v>63</c:v>
                </c:pt>
                <c:pt idx="134">
                  <c:v>61.9</c:v>
                </c:pt>
                <c:pt idx="135">
                  <c:v>62.49</c:v>
                </c:pt>
                <c:pt idx="136">
                  <c:v>61.7</c:v>
                </c:pt>
                <c:pt idx="137">
                  <c:v>62.45</c:v>
                </c:pt>
                <c:pt idx="138">
                  <c:v>61.74</c:v>
                </c:pt>
                <c:pt idx="139">
                  <c:v>63.36</c:v>
                </c:pt>
                <c:pt idx="140">
                  <c:v>63.97</c:v>
                </c:pt>
                <c:pt idx="141">
                  <c:v>62.99</c:v>
                </c:pt>
                <c:pt idx="142">
                  <c:v>62.79</c:v>
                </c:pt>
                <c:pt idx="143">
                  <c:v>63.07</c:v>
                </c:pt>
                <c:pt idx="144">
                  <c:v>60.11</c:v>
                </c:pt>
                <c:pt idx="145">
                  <c:v>59.33</c:v>
                </c:pt>
                <c:pt idx="146">
                  <c:v>61.49</c:v>
                </c:pt>
                <c:pt idx="147">
                  <c:v>60.74</c:v>
                </c:pt>
                <c:pt idx="148">
                  <c:v>60.35</c:v>
                </c:pt>
                <c:pt idx="149">
                  <c:v>60.65</c:v>
                </c:pt>
                <c:pt idx="150">
                  <c:v>59.73</c:v>
                </c:pt>
                <c:pt idx="151">
                  <c:v>60.19</c:v>
                </c:pt>
                <c:pt idx="152">
                  <c:v>59.64</c:v>
                </c:pt>
                <c:pt idx="153">
                  <c:v>58.98</c:v>
                </c:pt>
                <c:pt idx="154">
                  <c:v>58.49</c:v>
                </c:pt>
                <c:pt idx="155">
                  <c:v>57.47</c:v>
                </c:pt>
                <c:pt idx="156">
                  <c:v>58.71</c:v>
                </c:pt>
                <c:pt idx="157">
                  <c:v>59.91</c:v>
                </c:pt>
                <c:pt idx="158">
                  <c:v>59.19</c:v>
                </c:pt>
                <c:pt idx="159">
                  <c:v>58.72</c:v>
                </c:pt>
                <c:pt idx="160">
                  <c:v>59.07</c:v>
                </c:pt>
                <c:pt idx="161">
                  <c:v>58.45</c:v>
                </c:pt>
                <c:pt idx="162">
                  <c:v>58.2</c:v>
                </c:pt>
                <c:pt idx="163">
                  <c:v>57.95</c:v>
                </c:pt>
                <c:pt idx="164">
                  <c:v>59.84</c:v>
                </c:pt>
                <c:pt idx="165">
                  <c:v>57.87</c:v>
                </c:pt>
                <c:pt idx="166">
                  <c:v>59.03</c:v>
                </c:pt>
                <c:pt idx="167">
                  <c:v>58.54</c:v>
                </c:pt>
                <c:pt idx="168">
                  <c:v>59.42</c:v>
                </c:pt>
                <c:pt idx="169">
                  <c:v>60.08</c:v>
                </c:pt>
                <c:pt idx="170">
                  <c:v>61.52</c:v>
                </c:pt>
                <c:pt idx="171">
                  <c:v>61.31</c:v>
                </c:pt>
                <c:pt idx="172">
                  <c:v>61.26</c:v>
                </c:pt>
                <c:pt idx="173">
                  <c:v>52.15</c:v>
                </c:pt>
                <c:pt idx="174">
                  <c:v>51.03</c:v>
                </c:pt>
                <c:pt idx="175">
                  <c:v>49.48</c:v>
                </c:pt>
                <c:pt idx="176">
                  <c:v>49.49</c:v>
                </c:pt>
                <c:pt idx="177">
                  <c:v>47.83</c:v>
                </c:pt>
                <c:pt idx="178">
                  <c:v>48.13</c:v>
                </c:pt>
                <c:pt idx="179">
                  <c:v>48.27</c:v>
                </c:pt>
                <c:pt idx="180">
                  <c:v>48.6</c:v>
                </c:pt>
                <c:pt idx="181">
                  <c:v>49.72</c:v>
                </c:pt>
                <c:pt idx="182">
                  <c:v>48.79</c:v>
                </c:pt>
                <c:pt idx="183">
                  <c:v>48.53</c:v>
                </c:pt>
                <c:pt idx="184">
                  <c:v>48.2</c:v>
                </c:pt>
                <c:pt idx="185">
                  <c:v>49.63</c:v>
                </c:pt>
                <c:pt idx="186">
                  <c:v>48.67</c:v>
                </c:pt>
                <c:pt idx="187">
                  <c:v>49.26</c:v>
                </c:pt>
                <c:pt idx="188">
                  <c:v>48.73</c:v>
                </c:pt>
                <c:pt idx="189">
                  <c:v>49.11</c:v>
                </c:pt>
                <c:pt idx="190">
                  <c:v>49.26</c:v>
                </c:pt>
                <c:pt idx="191">
                  <c:v>48.79</c:v>
                </c:pt>
                <c:pt idx="192">
                  <c:v>49.81</c:v>
                </c:pt>
                <c:pt idx="193">
                  <c:v>49.02</c:v>
                </c:pt>
                <c:pt idx="194">
                  <c:v>49.26</c:v>
                </c:pt>
                <c:pt idx="195">
                  <c:v>49.35</c:v>
                </c:pt>
                <c:pt idx="196">
                  <c:v>49.39</c:v>
                </c:pt>
                <c:pt idx="197">
                  <c:v>49.79</c:v>
                </c:pt>
                <c:pt idx="198">
                  <c:v>49.57</c:v>
                </c:pt>
                <c:pt idx="199">
                  <c:v>51</c:v>
                </c:pt>
                <c:pt idx="200">
                  <c:v>50.91</c:v>
                </c:pt>
                <c:pt idx="201">
                  <c:v>51.21</c:v>
                </c:pt>
                <c:pt idx="202">
                  <c:v>52.5</c:v>
                </c:pt>
                <c:pt idx="203">
                  <c:v>50.53</c:v>
                </c:pt>
                <c:pt idx="204">
                  <c:v>49.26</c:v>
                </c:pt>
                <c:pt idx="205">
                  <c:v>49.53</c:v>
                </c:pt>
                <c:pt idx="206">
                  <c:v>50</c:v>
                </c:pt>
                <c:pt idx="207">
                  <c:v>49.26</c:v>
                </c:pt>
                <c:pt idx="208">
                  <c:v>48.85</c:v>
                </c:pt>
                <c:pt idx="209">
                  <c:v>49.79</c:v>
                </c:pt>
                <c:pt idx="210">
                  <c:v>50.51</c:v>
                </c:pt>
                <c:pt idx="211">
                  <c:v>49.37</c:v>
                </c:pt>
                <c:pt idx="212">
                  <c:v>50.33</c:v>
                </c:pt>
                <c:pt idx="213">
                  <c:v>49.39</c:v>
                </c:pt>
                <c:pt idx="214">
                  <c:v>49.89</c:v>
                </c:pt>
                <c:pt idx="215">
                  <c:v>49.83</c:v>
                </c:pt>
                <c:pt idx="216">
                  <c:v>48.53</c:v>
                </c:pt>
                <c:pt idx="217">
                  <c:v>48.96</c:v>
                </c:pt>
                <c:pt idx="218">
                  <c:v>50.51</c:v>
                </c:pt>
                <c:pt idx="219">
                  <c:v>51.31</c:v>
                </c:pt>
                <c:pt idx="220">
                  <c:v>51.24</c:v>
                </c:pt>
                <c:pt idx="221">
                  <c:v>52.4</c:v>
                </c:pt>
                <c:pt idx="222">
                  <c:v>51.5</c:v>
                </c:pt>
                <c:pt idx="223">
                  <c:v>51.3</c:v>
                </c:pt>
                <c:pt idx="224">
                  <c:v>51.71</c:v>
                </c:pt>
                <c:pt idx="225">
                  <c:v>51.85</c:v>
                </c:pt>
                <c:pt idx="226">
                  <c:v>52.91</c:v>
                </c:pt>
                <c:pt idx="227">
                  <c:v>53.55</c:v>
                </c:pt>
                <c:pt idx="228">
                  <c:v>53.55</c:v>
                </c:pt>
                <c:pt idx="229">
                  <c:v>54.27</c:v>
                </c:pt>
                <c:pt idx="230">
                  <c:v>54.01</c:v>
                </c:pt>
                <c:pt idx="231">
                  <c:v>52.75</c:v>
                </c:pt>
                <c:pt idx="232">
                  <c:v>53.9</c:v>
                </c:pt>
                <c:pt idx="233">
                  <c:v>54.47</c:v>
                </c:pt>
                <c:pt idx="234">
                  <c:v>54.6</c:v>
                </c:pt>
                <c:pt idx="235">
                  <c:v>53.14</c:v>
                </c:pt>
                <c:pt idx="236">
                  <c:v>53.12</c:v>
                </c:pt>
                <c:pt idx="237">
                  <c:v>48.35</c:v>
                </c:pt>
                <c:pt idx="238">
                  <c:v>47.85</c:v>
                </c:pt>
                <c:pt idx="239">
                  <c:v>45.98</c:v>
                </c:pt>
                <c:pt idx="240">
                  <c:v>44.89</c:v>
                </c:pt>
                <c:pt idx="241">
                  <c:v>44.24</c:v>
                </c:pt>
                <c:pt idx="242">
                  <c:v>44.1</c:v>
                </c:pt>
                <c:pt idx="243">
                  <c:v>44.96</c:v>
                </c:pt>
                <c:pt idx="244">
                  <c:v>44.73</c:v>
                </c:pt>
                <c:pt idx="245">
                  <c:v>45.11</c:v>
                </c:pt>
                <c:pt idx="246">
                  <c:v>46.15</c:v>
                </c:pt>
                <c:pt idx="247">
                  <c:v>45.54</c:v>
                </c:pt>
                <c:pt idx="248">
                  <c:v>46.64</c:v>
                </c:pt>
                <c:pt idx="249">
                  <c:v>45.4</c:v>
                </c:pt>
                <c:pt idx="250">
                  <c:v>45.9</c:v>
                </c:pt>
                <c:pt idx="251">
                  <c:v>46.13</c:v>
                </c:pt>
                <c:pt idx="252">
                  <c:v>44.99</c:v>
                </c:pt>
                <c:pt idx="253">
                  <c:v>46.04</c:v>
                </c:pt>
                <c:pt idx="254">
                  <c:v>45.75</c:v>
                </c:pt>
                <c:pt idx="255">
                  <c:v>45.55</c:v>
                </c:pt>
                <c:pt idx="256">
                  <c:v>44.92</c:v>
                </c:pt>
                <c:pt idx="257">
                  <c:v>45.66</c:v>
                </c:pt>
                <c:pt idx="258">
                  <c:v>45.48</c:v>
                </c:pt>
                <c:pt idx="259">
                  <c:v>46.29</c:v>
                </c:pt>
                <c:pt idx="260">
                  <c:v>47.03</c:v>
                </c:pt>
                <c:pt idx="261">
                  <c:v>47.36</c:v>
                </c:pt>
                <c:pt idx="262">
                  <c:v>47.42</c:v>
                </c:pt>
                <c:pt idx="263">
                  <c:v>48.75</c:v>
                </c:pt>
                <c:pt idx="264">
                  <c:v>49.22</c:v>
                </c:pt>
                <c:pt idx="265">
                  <c:v>49.92</c:v>
                </c:pt>
                <c:pt idx="266">
                  <c:v>51.06</c:v>
                </c:pt>
                <c:pt idx="267">
                  <c:v>51</c:v>
                </c:pt>
                <c:pt idx="268">
                  <c:v>49.83</c:v>
                </c:pt>
                <c:pt idx="269">
                  <c:v>50.28</c:v>
                </c:pt>
                <c:pt idx="270">
                  <c:v>49.66</c:v>
                </c:pt>
                <c:pt idx="271">
                  <c:v>50.14</c:v>
                </c:pt>
                <c:pt idx="272">
                  <c:v>49.82</c:v>
                </c:pt>
                <c:pt idx="273">
                  <c:v>50.98</c:v>
                </c:pt>
                <c:pt idx="274">
                  <c:v>50.71</c:v>
                </c:pt>
                <c:pt idx="275">
                  <c:v>51.15</c:v>
                </c:pt>
                <c:pt idx="276">
                  <c:v>50.57</c:v>
                </c:pt>
                <c:pt idx="277">
                  <c:v>46.32</c:v>
                </c:pt>
                <c:pt idx="278">
                  <c:v>46.25</c:v>
                </c:pt>
                <c:pt idx="279">
                  <c:v>46.17</c:v>
                </c:pt>
                <c:pt idx="280">
                  <c:v>46.6</c:v>
                </c:pt>
                <c:pt idx="281">
                  <c:v>47.19</c:v>
                </c:pt>
                <c:pt idx="282">
                  <c:v>47.22</c:v>
                </c:pt>
                <c:pt idx="283">
                  <c:v>49.11</c:v>
                </c:pt>
                <c:pt idx="284">
                  <c:v>48.75</c:v>
                </c:pt>
                <c:pt idx="285">
                  <c:v>49.89</c:v>
                </c:pt>
                <c:pt idx="286">
                  <c:v>49.45</c:v>
                </c:pt>
                <c:pt idx="287">
                  <c:v>50.44</c:v>
                </c:pt>
                <c:pt idx="288">
                  <c:v>51.49</c:v>
                </c:pt>
                <c:pt idx="289">
                  <c:v>52.45</c:v>
                </c:pt>
                <c:pt idx="290">
                  <c:v>51.29</c:v>
                </c:pt>
                <c:pt idx="291">
                  <c:v>51.9</c:v>
                </c:pt>
                <c:pt idx="292">
                  <c:v>59.5</c:v>
                </c:pt>
                <c:pt idx="293">
                  <c:v>58.45</c:v>
                </c:pt>
                <c:pt idx="294">
                  <c:v>58.85</c:v>
                </c:pt>
                <c:pt idx="295">
                  <c:v>57.94</c:v>
                </c:pt>
                <c:pt idx="296">
                  <c:v>58.24</c:v>
                </c:pt>
                <c:pt idx="297">
                  <c:v>59.04</c:v>
                </c:pt>
                <c:pt idx="298">
                  <c:v>58.85</c:v>
                </c:pt>
                <c:pt idx="299">
                  <c:v>56.38</c:v>
                </c:pt>
                <c:pt idx="300">
                  <c:v>55.28</c:v>
                </c:pt>
                <c:pt idx="301">
                  <c:v>54.61</c:v>
                </c:pt>
                <c:pt idx="302">
                  <c:v>54.79</c:v>
                </c:pt>
                <c:pt idx="303">
                  <c:v>55.98</c:v>
                </c:pt>
                <c:pt idx="304">
                  <c:v>55.95</c:v>
                </c:pt>
                <c:pt idx="305">
                  <c:v>57.19</c:v>
                </c:pt>
                <c:pt idx="306">
                  <c:v>57.89</c:v>
                </c:pt>
                <c:pt idx="307">
                  <c:v>57.61</c:v>
                </c:pt>
                <c:pt idx="308">
                  <c:v>59</c:v>
                </c:pt>
                <c:pt idx="309">
                  <c:v>58.38</c:v>
                </c:pt>
                <c:pt idx="310">
                  <c:v>58.77</c:v>
                </c:pt>
                <c:pt idx="311">
                  <c:v>59.3</c:v>
                </c:pt>
                <c:pt idx="312">
                  <c:v>59.1</c:v>
                </c:pt>
                <c:pt idx="313">
                  <c:v>60.6</c:v>
                </c:pt>
                <c:pt idx="314">
                  <c:v>62</c:v>
                </c:pt>
                <c:pt idx="315">
                  <c:v>61.49</c:v>
                </c:pt>
                <c:pt idx="316">
                  <c:v>60.65</c:v>
                </c:pt>
                <c:pt idx="317">
                  <c:v>61.91</c:v>
                </c:pt>
                <c:pt idx="318">
                  <c:v>61.88</c:v>
                </c:pt>
                <c:pt idx="319">
                  <c:v>60.48</c:v>
                </c:pt>
                <c:pt idx="320">
                  <c:v>60.53</c:v>
                </c:pt>
                <c:pt idx="321">
                  <c:v>62.41</c:v>
                </c:pt>
                <c:pt idx="322">
                  <c:v>60.89</c:v>
                </c:pt>
                <c:pt idx="323">
                  <c:v>61.72</c:v>
                </c:pt>
                <c:pt idx="324">
                  <c:v>62.8</c:v>
                </c:pt>
                <c:pt idx="325">
                  <c:v>60.64</c:v>
                </c:pt>
                <c:pt idx="326">
                  <c:v>59.83</c:v>
                </c:pt>
                <c:pt idx="327">
                  <c:v>59.26</c:v>
                </c:pt>
                <c:pt idx="328">
                  <c:v>60.47</c:v>
                </c:pt>
                <c:pt idx="329">
                  <c:v>61.18</c:v>
                </c:pt>
                <c:pt idx="330">
                  <c:v>63.22</c:v>
                </c:pt>
                <c:pt idx="331">
                  <c:v>62.94</c:v>
                </c:pt>
                <c:pt idx="332">
                  <c:v>62.65</c:v>
                </c:pt>
                <c:pt idx="333">
                  <c:v>63.61</c:v>
                </c:pt>
                <c:pt idx="334">
                  <c:v>64.150000000000006</c:v>
                </c:pt>
                <c:pt idx="335">
                  <c:v>64.22</c:v>
                </c:pt>
                <c:pt idx="336">
                  <c:v>65.63</c:v>
                </c:pt>
                <c:pt idx="337">
                  <c:v>63.18</c:v>
                </c:pt>
                <c:pt idx="338">
                  <c:v>64.819999999999993</c:v>
                </c:pt>
                <c:pt idx="339">
                  <c:v>66</c:v>
                </c:pt>
                <c:pt idx="340">
                  <c:v>66.58</c:v>
                </c:pt>
                <c:pt idx="341">
                  <c:v>61.66</c:v>
                </c:pt>
                <c:pt idx="342">
                  <c:v>61.8</c:v>
                </c:pt>
                <c:pt idx="343">
                  <c:v>64.010000000000005</c:v>
                </c:pt>
                <c:pt idx="344">
                  <c:v>63.77</c:v>
                </c:pt>
                <c:pt idx="345">
                  <c:v>64.010000000000005</c:v>
                </c:pt>
                <c:pt idx="346">
                  <c:v>64.72</c:v>
                </c:pt>
                <c:pt idx="347">
                  <c:v>64.95</c:v>
                </c:pt>
                <c:pt idx="348">
                  <c:v>66.06</c:v>
                </c:pt>
                <c:pt idx="349">
                  <c:v>65.67</c:v>
                </c:pt>
                <c:pt idx="350">
                  <c:v>66.97</c:v>
                </c:pt>
                <c:pt idx="351">
                  <c:v>66.8</c:v>
                </c:pt>
                <c:pt idx="352">
                  <c:v>68.2</c:v>
                </c:pt>
                <c:pt idx="353">
                  <c:v>65.61</c:v>
                </c:pt>
                <c:pt idx="354">
                  <c:v>65.31</c:v>
                </c:pt>
                <c:pt idx="355">
                  <c:v>63.97</c:v>
                </c:pt>
                <c:pt idx="356">
                  <c:v>65.33</c:v>
                </c:pt>
                <c:pt idx="357">
                  <c:v>64.7</c:v>
                </c:pt>
                <c:pt idx="358">
                  <c:v>63.64</c:v>
                </c:pt>
                <c:pt idx="359">
                  <c:v>62.79</c:v>
                </c:pt>
                <c:pt idx="360">
                  <c:v>63.35</c:v>
                </c:pt>
                <c:pt idx="361">
                  <c:v>59.16</c:v>
                </c:pt>
                <c:pt idx="362">
                  <c:v>59.1</c:v>
                </c:pt>
                <c:pt idx="363">
                  <c:v>58.56</c:v>
                </c:pt>
                <c:pt idx="364">
                  <c:v>57.52</c:v>
                </c:pt>
                <c:pt idx="365">
                  <c:v>57.88</c:v>
                </c:pt>
                <c:pt idx="366">
                  <c:v>57.61</c:v>
                </c:pt>
                <c:pt idx="367">
                  <c:v>57.86</c:v>
                </c:pt>
                <c:pt idx="368">
                  <c:v>56.88</c:v>
                </c:pt>
                <c:pt idx="369">
                  <c:v>56.96</c:v>
                </c:pt>
                <c:pt idx="370">
                  <c:v>56.62</c:v>
                </c:pt>
                <c:pt idx="371">
                  <c:v>57.7</c:v>
                </c:pt>
                <c:pt idx="372">
                  <c:v>57.15</c:v>
                </c:pt>
                <c:pt idx="373">
                  <c:v>55.05</c:v>
                </c:pt>
                <c:pt idx="374">
                  <c:v>54.39</c:v>
                </c:pt>
                <c:pt idx="375">
                  <c:v>54.04</c:v>
                </c:pt>
                <c:pt idx="376">
                  <c:v>54.6</c:v>
                </c:pt>
                <c:pt idx="377">
                  <c:v>55.29</c:v>
                </c:pt>
                <c:pt idx="378">
                  <c:v>55.95</c:v>
                </c:pt>
                <c:pt idx="379">
                  <c:v>54.07</c:v>
                </c:pt>
                <c:pt idx="380">
                  <c:v>55.57</c:v>
                </c:pt>
                <c:pt idx="381">
                  <c:v>56.42</c:v>
                </c:pt>
                <c:pt idx="382">
                  <c:v>56.65</c:v>
                </c:pt>
                <c:pt idx="383">
                  <c:v>57.56</c:v>
                </c:pt>
                <c:pt idx="384">
                  <c:v>57.05</c:v>
                </c:pt>
                <c:pt idx="385">
                  <c:v>57.11</c:v>
                </c:pt>
                <c:pt idx="386">
                  <c:v>57.55</c:v>
                </c:pt>
                <c:pt idx="387">
                  <c:v>57.61</c:v>
                </c:pt>
                <c:pt idx="388">
                  <c:v>56.91</c:v>
                </c:pt>
                <c:pt idx="389">
                  <c:v>56.98</c:v>
                </c:pt>
                <c:pt idx="390">
                  <c:v>56.55</c:v>
                </c:pt>
                <c:pt idx="391">
                  <c:v>57.41</c:v>
                </c:pt>
                <c:pt idx="392">
                  <c:v>57.45</c:v>
                </c:pt>
                <c:pt idx="393">
                  <c:v>57.36</c:v>
                </c:pt>
                <c:pt idx="394">
                  <c:v>57.15</c:v>
                </c:pt>
                <c:pt idx="395">
                  <c:v>57.47</c:v>
                </c:pt>
                <c:pt idx="396">
                  <c:v>58.02</c:v>
                </c:pt>
                <c:pt idx="397">
                  <c:v>58.21</c:v>
                </c:pt>
                <c:pt idx="398">
                  <c:v>58.15</c:v>
                </c:pt>
                <c:pt idx="399">
                  <c:v>57.05</c:v>
                </c:pt>
                <c:pt idx="400">
                  <c:v>56.68</c:v>
                </c:pt>
                <c:pt idx="401">
                  <c:v>55.75</c:v>
                </c:pt>
                <c:pt idx="402">
                  <c:v>55.94</c:v>
                </c:pt>
                <c:pt idx="403">
                  <c:v>55.87</c:v>
                </c:pt>
                <c:pt idx="404">
                  <c:v>55.49</c:v>
                </c:pt>
                <c:pt idx="405">
                  <c:v>56.02</c:v>
                </c:pt>
                <c:pt idx="406">
                  <c:v>56.36</c:v>
                </c:pt>
                <c:pt idx="407">
                  <c:v>57.55</c:v>
                </c:pt>
                <c:pt idx="408">
                  <c:v>56.34</c:v>
                </c:pt>
                <c:pt idx="409">
                  <c:v>56.13</c:v>
                </c:pt>
                <c:pt idx="410">
                  <c:v>56.55</c:v>
                </c:pt>
                <c:pt idx="411">
                  <c:v>56.92</c:v>
                </c:pt>
                <c:pt idx="412">
                  <c:v>56.37</c:v>
                </c:pt>
                <c:pt idx="413">
                  <c:v>55.31</c:v>
                </c:pt>
                <c:pt idx="414">
                  <c:v>55.51</c:v>
                </c:pt>
                <c:pt idx="415">
                  <c:v>56.26</c:v>
                </c:pt>
                <c:pt idx="416">
                  <c:v>56.62</c:v>
                </c:pt>
                <c:pt idx="417">
                  <c:v>57.17</c:v>
                </c:pt>
                <c:pt idx="418">
                  <c:v>56.4</c:v>
                </c:pt>
                <c:pt idx="419">
                  <c:v>56.05</c:v>
                </c:pt>
                <c:pt idx="420">
                  <c:v>54.41</c:v>
                </c:pt>
                <c:pt idx="421">
                  <c:v>54.92</c:v>
                </c:pt>
                <c:pt idx="422">
                  <c:v>55.18</c:v>
                </c:pt>
                <c:pt idx="423">
                  <c:v>56.06</c:v>
                </c:pt>
                <c:pt idx="424">
                  <c:v>54.58</c:v>
                </c:pt>
                <c:pt idx="425">
                  <c:v>52.81</c:v>
                </c:pt>
                <c:pt idx="426">
                  <c:v>53.12</c:v>
                </c:pt>
                <c:pt idx="427">
                  <c:v>53.03</c:v>
                </c:pt>
                <c:pt idx="428">
                  <c:v>53.48</c:v>
                </c:pt>
                <c:pt idx="429">
                  <c:v>53.65</c:v>
                </c:pt>
                <c:pt idx="430">
                  <c:v>53.99</c:v>
                </c:pt>
                <c:pt idx="431">
                  <c:v>53.89</c:v>
                </c:pt>
                <c:pt idx="432">
                  <c:v>54.25</c:v>
                </c:pt>
                <c:pt idx="433">
                  <c:v>53.99</c:v>
                </c:pt>
                <c:pt idx="434">
                  <c:v>53.86</c:v>
                </c:pt>
                <c:pt idx="435">
                  <c:v>54.08</c:v>
                </c:pt>
                <c:pt idx="436">
                  <c:v>54.24</c:v>
                </c:pt>
                <c:pt idx="437">
                  <c:v>54.26</c:v>
                </c:pt>
                <c:pt idx="438">
                  <c:v>54.17</c:v>
                </c:pt>
                <c:pt idx="439">
                  <c:v>53.5</c:v>
                </c:pt>
                <c:pt idx="440">
                  <c:v>53.23</c:v>
                </c:pt>
                <c:pt idx="441">
                  <c:v>53.17</c:v>
                </c:pt>
                <c:pt idx="442">
                  <c:v>52.6</c:v>
                </c:pt>
                <c:pt idx="443">
                  <c:v>52.05</c:v>
                </c:pt>
                <c:pt idx="444">
                  <c:v>52.16</c:v>
                </c:pt>
                <c:pt idx="445">
                  <c:v>52.59</c:v>
                </c:pt>
                <c:pt idx="446">
                  <c:v>53.56</c:v>
                </c:pt>
                <c:pt idx="447">
                  <c:v>54.08</c:v>
                </c:pt>
                <c:pt idx="448">
                  <c:v>53.75</c:v>
                </c:pt>
                <c:pt idx="449">
                  <c:v>53.36</c:v>
                </c:pt>
                <c:pt idx="450">
                  <c:v>54.26</c:v>
                </c:pt>
                <c:pt idx="451">
                  <c:v>54.44</c:v>
                </c:pt>
                <c:pt idx="452">
                  <c:v>54.11</c:v>
                </c:pt>
                <c:pt idx="453">
                  <c:v>53.8</c:v>
                </c:pt>
                <c:pt idx="454">
                  <c:v>53.44</c:v>
                </c:pt>
                <c:pt idx="455">
                  <c:v>53.57</c:v>
                </c:pt>
                <c:pt idx="456">
                  <c:v>53.73</c:v>
                </c:pt>
                <c:pt idx="457">
                  <c:v>53.66</c:v>
                </c:pt>
                <c:pt idx="458">
                  <c:v>53.85</c:v>
                </c:pt>
                <c:pt idx="459">
                  <c:v>54.61</c:v>
                </c:pt>
                <c:pt idx="460">
                  <c:v>55.37</c:v>
                </c:pt>
                <c:pt idx="461">
                  <c:v>54.67</c:v>
                </c:pt>
                <c:pt idx="462">
                  <c:v>54.86</c:v>
                </c:pt>
                <c:pt idx="463">
                  <c:v>54.59</c:v>
                </c:pt>
                <c:pt idx="464">
                  <c:v>53.21</c:v>
                </c:pt>
                <c:pt idx="465">
                  <c:v>53.2</c:v>
                </c:pt>
                <c:pt idx="466">
                  <c:v>53.4</c:v>
                </c:pt>
                <c:pt idx="467">
                  <c:v>53.75</c:v>
                </c:pt>
                <c:pt idx="468">
                  <c:v>53.78</c:v>
                </c:pt>
                <c:pt idx="469">
                  <c:v>53.94</c:v>
                </c:pt>
                <c:pt idx="470">
                  <c:v>54.18</c:v>
                </c:pt>
                <c:pt idx="471">
                  <c:v>54</c:v>
                </c:pt>
                <c:pt idx="472">
                  <c:v>53.76</c:v>
                </c:pt>
                <c:pt idx="473">
                  <c:v>53.65</c:v>
                </c:pt>
                <c:pt idx="474">
                  <c:v>53.93</c:v>
                </c:pt>
                <c:pt idx="475">
                  <c:v>53.55</c:v>
                </c:pt>
                <c:pt idx="476">
                  <c:v>53.48</c:v>
                </c:pt>
                <c:pt idx="477">
                  <c:v>54.32</c:v>
                </c:pt>
                <c:pt idx="478">
                  <c:v>54.55</c:v>
                </c:pt>
                <c:pt idx="479">
                  <c:v>53.81</c:v>
                </c:pt>
                <c:pt idx="480">
                  <c:v>53.57</c:v>
                </c:pt>
                <c:pt idx="481">
                  <c:v>52.38</c:v>
                </c:pt>
                <c:pt idx="482">
                  <c:v>52.9</c:v>
                </c:pt>
                <c:pt idx="483">
                  <c:v>54.2</c:v>
                </c:pt>
                <c:pt idx="484">
                  <c:v>54.19</c:v>
                </c:pt>
                <c:pt idx="485">
                  <c:v>54.63</c:v>
                </c:pt>
                <c:pt idx="486">
                  <c:v>55.25</c:v>
                </c:pt>
                <c:pt idx="487">
                  <c:v>54.93</c:v>
                </c:pt>
                <c:pt idx="488">
                  <c:v>50.39</c:v>
                </c:pt>
                <c:pt idx="489">
                  <c:v>49.83</c:v>
                </c:pt>
                <c:pt idx="490">
                  <c:v>49.4</c:v>
                </c:pt>
                <c:pt idx="491">
                  <c:v>48.52</c:v>
                </c:pt>
                <c:pt idx="492">
                  <c:v>48.14</c:v>
                </c:pt>
                <c:pt idx="493">
                  <c:v>48.1</c:v>
                </c:pt>
                <c:pt idx="494">
                  <c:v>49.4</c:v>
                </c:pt>
                <c:pt idx="495">
                  <c:v>49.61</c:v>
                </c:pt>
                <c:pt idx="496">
                  <c:v>49.93</c:v>
                </c:pt>
                <c:pt idx="497">
                  <c:v>50.24</c:v>
                </c:pt>
                <c:pt idx="498">
                  <c:v>50.55</c:v>
                </c:pt>
                <c:pt idx="499">
                  <c:v>51.46</c:v>
                </c:pt>
                <c:pt idx="500">
                  <c:v>51.54</c:v>
                </c:pt>
                <c:pt idx="501">
                  <c:v>50.98</c:v>
                </c:pt>
                <c:pt idx="502">
                  <c:v>51.01</c:v>
                </c:pt>
                <c:pt idx="503">
                  <c:v>50.6</c:v>
                </c:pt>
                <c:pt idx="504">
                  <c:v>50.41</c:v>
                </c:pt>
                <c:pt idx="505">
                  <c:v>50.37</c:v>
                </c:pt>
                <c:pt idx="506">
                  <c:v>50.6</c:v>
                </c:pt>
                <c:pt idx="507">
                  <c:v>50.24</c:v>
                </c:pt>
                <c:pt idx="508">
                  <c:v>49.6</c:v>
                </c:pt>
                <c:pt idx="509">
                  <c:v>49.55</c:v>
                </c:pt>
                <c:pt idx="510">
                  <c:v>50.16</c:v>
                </c:pt>
                <c:pt idx="511">
                  <c:v>48.86</c:v>
                </c:pt>
                <c:pt idx="512">
                  <c:v>48.9</c:v>
                </c:pt>
                <c:pt idx="513">
                  <c:v>49.3</c:v>
                </c:pt>
                <c:pt idx="514">
                  <c:v>49.5</c:v>
                </c:pt>
                <c:pt idx="515">
                  <c:v>49.84</c:v>
                </c:pt>
                <c:pt idx="516">
                  <c:v>48.61</c:v>
                </c:pt>
                <c:pt idx="517">
                  <c:v>49.68</c:v>
                </c:pt>
                <c:pt idx="518">
                  <c:v>49.48</c:v>
                </c:pt>
                <c:pt idx="519">
                  <c:v>54.66</c:v>
                </c:pt>
                <c:pt idx="520">
                  <c:v>52.57</c:v>
                </c:pt>
                <c:pt idx="521">
                  <c:v>51.3</c:v>
                </c:pt>
                <c:pt idx="522">
                  <c:v>50.84</c:v>
                </c:pt>
                <c:pt idx="523">
                  <c:v>50.85</c:v>
                </c:pt>
                <c:pt idx="524">
                  <c:v>49.82</c:v>
                </c:pt>
                <c:pt idx="525">
                  <c:v>49.87</c:v>
                </c:pt>
                <c:pt idx="526">
                  <c:v>50.74</c:v>
                </c:pt>
                <c:pt idx="527">
                  <c:v>50.59</c:v>
                </c:pt>
                <c:pt idx="528">
                  <c:v>49.91</c:v>
                </c:pt>
                <c:pt idx="529">
                  <c:v>49.94</c:v>
                </c:pt>
                <c:pt idx="530">
                  <c:v>50.64</c:v>
                </c:pt>
                <c:pt idx="531">
                  <c:v>51.08</c:v>
                </c:pt>
                <c:pt idx="532">
                  <c:v>51.35</c:v>
                </c:pt>
                <c:pt idx="533">
                  <c:v>51.93</c:v>
                </c:pt>
                <c:pt idx="534">
                  <c:v>51.81</c:v>
                </c:pt>
                <c:pt idx="535">
                  <c:v>51.92</c:v>
                </c:pt>
                <c:pt idx="536">
                  <c:v>51.89</c:v>
                </c:pt>
                <c:pt idx="537">
                  <c:v>51.65</c:v>
                </c:pt>
                <c:pt idx="538">
                  <c:v>53.57</c:v>
                </c:pt>
                <c:pt idx="539">
                  <c:v>54.19</c:v>
                </c:pt>
                <c:pt idx="540">
                  <c:v>54.61</c:v>
                </c:pt>
                <c:pt idx="541">
                  <c:v>54.19</c:v>
                </c:pt>
                <c:pt idx="542">
                  <c:v>53.97</c:v>
                </c:pt>
                <c:pt idx="543">
                  <c:v>55.5</c:v>
                </c:pt>
                <c:pt idx="544">
                  <c:v>56.14</c:v>
                </c:pt>
                <c:pt idx="545">
                  <c:v>56</c:v>
                </c:pt>
                <c:pt idx="546">
                  <c:v>54.85</c:v>
                </c:pt>
                <c:pt idx="547">
                  <c:v>55.31</c:v>
                </c:pt>
                <c:pt idx="548">
                  <c:v>54.63</c:v>
                </c:pt>
                <c:pt idx="549">
                  <c:v>53.86</c:v>
                </c:pt>
                <c:pt idx="550">
                  <c:v>52.08</c:v>
                </c:pt>
                <c:pt idx="551">
                  <c:v>51.48</c:v>
                </c:pt>
                <c:pt idx="552">
                  <c:v>51.01</c:v>
                </c:pt>
                <c:pt idx="553">
                  <c:v>51.13</c:v>
                </c:pt>
                <c:pt idx="554">
                  <c:v>49.98</c:v>
                </c:pt>
                <c:pt idx="555">
                  <c:v>47.71</c:v>
                </c:pt>
                <c:pt idx="556">
                  <c:v>47.68</c:v>
                </c:pt>
                <c:pt idx="557">
                  <c:v>48.78</c:v>
                </c:pt>
                <c:pt idx="558">
                  <c:v>48.25</c:v>
                </c:pt>
                <c:pt idx="559">
                  <c:v>49.25</c:v>
                </c:pt>
                <c:pt idx="560">
                  <c:v>47.86</c:v>
                </c:pt>
                <c:pt idx="561">
                  <c:v>48.13</c:v>
                </c:pt>
                <c:pt idx="562">
                  <c:v>47.98</c:v>
                </c:pt>
                <c:pt idx="563">
                  <c:v>49.33</c:v>
                </c:pt>
                <c:pt idx="564">
                  <c:v>49.18</c:v>
                </c:pt>
                <c:pt idx="565">
                  <c:v>48.95</c:v>
                </c:pt>
                <c:pt idx="566">
                  <c:v>47.92</c:v>
                </c:pt>
                <c:pt idx="567">
                  <c:v>47.7</c:v>
                </c:pt>
                <c:pt idx="568">
                  <c:v>48.06</c:v>
                </c:pt>
                <c:pt idx="569">
                  <c:v>47.86</c:v>
                </c:pt>
                <c:pt idx="570">
                  <c:v>46.19</c:v>
                </c:pt>
                <c:pt idx="571">
                  <c:v>44.69</c:v>
                </c:pt>
                <c:pt idx="572">
                  <c:v>45.17</c:v>
                </c:pt>
                <c:pt idx="573">
                  <c:v>43.9</c:v>
                </c:pt>
                <c:pt idx="574">
                  <c:v>46.93</c:v>
                </c:pt>
                <c:pt idx="575">
                  <c:v>47</c:v>
                </c:pt>
                <c:pt idx="576">
                  <c:v>47.54</c:v>
                </c:pt>
                <c:pt idx="577">
                  <c:v>47.52</c:v>
                </c:pt>
                <c:pt idx="578">
                  <c:v>48.18</c:v>
                </c:pt>
                <c:pt idx="579">
                  <c:v>47.37</c:v>
                </c:pt>
                <c:pt idx="580">
                  <c:v>48.01</c:v>
                </c:pt>
                <c:pt idx="581">
                  <c:v>47.69</c:v>
                </c:pt>
                <c:pt idx="582">
                  <c:v>48.41</c:v>
                </c:pt>
                <c:pt idx="583">
                  <c:v>47.29</c:v>
                </c:pt>
                <c:pt idx="584">
                  <c:v>47.15</c:v>
                </c:pt>
                <c:pt idx="585">
                  <c:v>45.9</c:v>
                </c:pt>
                <c:pt idx="586">
                  <c:v>44.5</c:v>
                </c:pt>
                <c:pt idx="587">
                  <c:v>45.3</c:v>
                </c:pt>
                <c:pt idx="588">
                  <c:v>46.32</c:v>
                </c:pt>
                <c:pt idx="589">
                  <c:v>46.82</c:v>
                </c:pt>
                <c:pt idx="590">
                  <c:v>47.46</c:v>
                </c:pt>
                <c:pt idx="591">
                  <c:v>47.5</c:v>
                </c:pt>
                <c:pt idx="592">
                  <c:v>48.46</c:v>
                </c:pt>
                <c:pt idx="593">
                  <c:v>48.66</c:v>
                </c:pt>
                <c:pt idx="594">
                  <c:v>50.69</c:v>
                </c:pt>
                <c:pt idx="595">
                  <c:v>51.36</c:v>
                </c:pt>
                <c:pt idx="596">
                  <c:v>52</c:v>
                </c:pt>
                <c:pt idx="597">
                  <c:v>52.25</c:v>
                </c:pt>
                <c:pt idx="598">
                  <c:v>51.2</c:v>
                </c:pt>
                <c:pt idx="599">
                  <c:v>49.83</c:v>
                </c:pt>
                <c:pt idx="600">
                  <c:v>48.17</c:v>
                </c:pt>
                <c:pt idx="601">
                  <c:v>48.83</c:v>
                </c:pt>
                <c:pt idx="602">
                  <c:v>47.44</c:v>
                </c:pt>
                <c:pt idx="603">
                  <c:v>47.43</c:v>
                </c:pt>
                <c:pt idx="604">
                  <c:v>47.28</c:v>
                </c:pt>
                <c:pt idx="605">
                  <c:v>46.9</c:v>
                </c:pt>
                <c:pt idx="606">
                  <c:v>47.32</c:v>
                </c:pt>
                <c:pt idx="607">
                  <c:v>46.75</c:v>
                </c:pt>
                <c:pt idx="608">
                  <c:v>46.75</c:v>
                </c:pt>
                <c:pt idx="609">
                  <c:v>45.53</c:v>
                </c:pt>
                <c:pt idx="610">
                  <c:v>46.6</c:v>
                </c:pt>
                <c:pt idx="611">
                  <c:v>48.36</c:v>
                </c:pt>
                <c:pt idx="612">
                  <c:v>48.62</c:v>
                </c:pt>
                <c:pt idx="613">
                  <c:v>47.45</c:v>
                </c:pt>
                <c:pt idx="614">
                  <c:v>46.21</c:v>
                </c:pt>
                <c:pt idx="615">
                  <c:v>46.69</c:v>
                </c:pt>
                <c:pt idx="616">
                  <c:v>45.48</c:v>
                </c:pt>
                <c:pt idx="617">
                  <c:v>45.79</c:v>
                </c:pt>
                <c:pt idx="618">
                  <c:v>44.99</c:v>
                </c:pt>
                <c:pt idx="619">
                  <c:v>43.72</c:v>
                </c:pt>
                <c:pt idx="620">
                  <c:v>44.79</c:v>
                </c:pt>
                <c:pt idx="621">
                  <c:v>45.06</c:v>
                </c:pt>
                <c:pt idx="622">
                  <c:v>45.6</c:v>
                </c:pt>
                <c:pt idx="623">
                  <c:v>44.49</c:v>
                </c:pt>
                <c:pt idx="624">
                  <c:v>43.81</c:v>
                </c:pt>
                <c:pt idx="625">
                  <c:v>44.35</c:v>
                </c:pt>
                <c:pt idx="626">
                  <c:v>44.02</c:v>
                </c:pt>
                <c:pt idx="627">
                  <c:v>42.73</c:v>
                </c:pt>
                <c:pt idx="628">
                  <c:v>43.42</c:v>
                </c:pt>
                <c:pt idx="629">
                  <c:v>43.42</c:v>
                </c:pt>
                <c:pt idx="630">
                  <c:v>43.82</c:v>
                </c:pt>
                <c:pt idx="631">
                  <c:v>43.98</c:v>
                </c:pt>
                <c:pt idx="632">
                  <c:v>42.32</c:v>
                </c:pt>
                <c:pt idx="633">
                  <c:v>42.25</c:v>
                </c:pt>
                <c:pt idx="634">
                  <c:v>41.69</c:v>
                </c:pt>
                <c:pt idx="635">
                  <c:v>41.7</c:v>
                </c:pt>
                <c:pt idx="636">
                  <c:v>41.44</c:v>
                </c:pt>
                <c:pt idx="637">
                  <c:v>42.17</c:v>
                </c:pt>
                <c:pt idx="638">
                  <c:v>43.59</c:v>
                </c:pt>
                <c:pt idx="639">
                  <c:v>44.25</c:v>
                </c:pt>
                <c:pt idx="640">
                  <c:v>44.77</c:v>
                </c:pt>
                <c:pt idx="641">
                  <c:v>44.19</c:v>
                </c:pt>
                <c:pt idx="642">
                  <c:v>44.11</c:v>
                </c:pt>
                <c:pt idx="643">
                  <c:v>43.81</c:v>
                </c:pt>
                <c:pt idx="644">
                  <c:v>43.06</c:v>
                </c:pt>
                <c:pt idx="645">
                  <c:v>42.25</c:v>
                </c:pt>
                <c:pt idx="646">
                  <c:v>41.01</c:v>
                </c:pt>
                <c:pt idx="647">
                  <c:v>39.85</c:v>
                </c:pt>
                <c:pt idx="648">
                  <c:v>38.549999999999997</c:v>
                </c:pt>
                <c:pt idx="649">
                  <c:v>38.01</c:v>
                </c:pt>
                <c:pt idx="650">
                  <c:v>38.56</c:v>
                </c:pt>
                <c:pt idx="651">
                  <c:v>37.700000000000003</c:v>
                </c:pt>
                <c:pt idx="652">
                  <c:v>37.479999999999997</c:v>
                </c:pt>
                <c:pt idx="653">
                  <c:v>37.36</c:v>
                </c:pt>
                <c:pt idx="654">
                  <c:v>37.33</c:v>
                </c:pt>
                <c:pt idx="655">
                  <c:v>37.61</c:v>
                </c:pt>
                <c:pt idx="656">
                  <c:v>37.85</c:v>
                </c:pt>
                <c:pt idx="657">
                  <c:v>38.869999999999997</c:v>
                </c:pt>
                <c:pt idx="658">
                  <c:v>38.58</c:v>
                </c:pt>
                <c:pt idx="659">
                  <c:v>37.54</c:v>
                </c:pt>
                <c:pt idx="660">
                  <c:v>37.21</c:v>
                </c:pt>
                <c:pt idx="661">
                  <c:v>37.090000000000003</c:v>
                </c:pt>
                <c:pt idx="662">
                  <c:v>35.93</c:v>
                </c:pt>
                <c:pt idx="663">
                  <c:v>36.82</c:v>
                </c:pt>
                <c:pt idx="664">
                  <c:v>37.89</c:v>
                </c:pt>
                <c:pt idx="665">
                  <c:v>37.659999999999997</c:v>
                </c:pt>
                <c:pt idx="666">
                  <c:v>37.659999999999997</c:v>
                </c:pt>
                <c:pt idx="667">
                  <c:v>37.65</c:v>
                </c:pt>
                <c:pt idx="668">
                  <c:v>36.68</c:v>
                </c:pt>
                <c:pt idx="669">
                  <c:v>36.99</c:v>
                </c:pt>
                <c:pt idx="670">
                  <c:v>38.270000000000003</c:v>
                </c:pt>
                <c:pt idx="671">
                  <c:v>39.1</c:v>
                </c:pt>
                <c:pt idx="672">
                  <c:v>39.32</c:v>
                </c:pt>
                <c:pt idx="673">
                  <c:v>40.21</c:v>
                </c:pt>
                <c:pt idx="674">
                  <c:v>40.51</c:v>
                </c:pt>
                <c:pt idx="675">
                  <c:v>40.369999999999997</c:v>
                </c:pt>
                <c:pt idx="676">
                  <c:v>39.28</c:v>
                </c:pt>
                <c:pt idx="677">
                  <c:v>39.1</c:v>
                </c:pt>
                <c:pt idx="678">
                  <c:v>39.270000000000003</c:v>
                </c:pt>
                <c:pt idx="679">
                  <c:v>40.090000000000003</c:v>
                </c:pt>
                <c:pt idx="680">
                  <c:v>35.6</c:v>
                </c:pt>
                <c:pt idx="681">
                  <c:v>36.049999999999997</c:v>
                </c:pt>
                <c:pt idx="682">
                  <c:v>36.590000000000003</c:v>
                </c:pt>
                <c:pt idx="683">
                  <c:v>36.090000000000003</c:v>
                </c:pt>
                <c:pt idx="684">
                  <c:v>36.01</c:v>
                </c:pt>
                <c:pt idx="685">
                  <c:v>35.35</c:v>
                </c:pt>
                <c:pt idx="686">
                  <c:v>35.36</c:v>
                </c:pt>
                <c:pt idx="687">
                  <c:v>35.22</c:v>
                </c:pt>
                <c:pt idx="688">
                  <c:v>34.99</c:v>
                </c:pt>
                <c:pt idx="689">
                  <c:v>35.64</c:v>
                </c:pt>
                <c:pt idx="690">
                  <c:v>35.799999999999997</c:v>
                </c:pt>
                <c:pt idx="691">
                  <c:v>36.1</c:v>
                </c:pt>
                <c:pt idx="692">
                  <c:v>36.159999999999997</c:v>
                </c:pt>
                <c:pt idx="693">
                  <c:v>35.81</c:v>
                </c:pt>
                <c:pt idx="694">
                  <c:v>35.68</c:v>
                </c:pt>
                <c:pt idx="695">
                  <c:v>35.799999999999997</c:v>
                </c:pt>
                <c:pt idx="696">
                  <c:v>35</c:v>
                </c:pt>
                <c:pt idx="697">
                  <c:v>33.979999999999997</c:v>
                </c:pt>
                <c:pt idx="698">
                  <c:v>33.97</c:v>
                </c:pt>
                <c:pt idx="699">
                  <c:v>33.869999999999997</c:v>
                </c:pt>
                <c:pt idx="700">
                  <c:v>34.950000000000003</c:v>
                </c:pt>
                <c:pt idx="701">
                  <c:v>33.229999999999997</c:v>
                </c:pt>
                <c:pt idx="702">
                  <c:v>33.04</c:v>
                </c:pt>
                <c:pt idx="703">
                  <c:v>32.39</c:v>
                </c:pt>
                <c:pt idx="704">
                  <c:v>31.57</c:v>
                </c:pt>
                <c:pt idx="705">
                  <c:v>32.21</c:v>
                </c:pt>
                <c:pt idx="706">
                  <c:v>31.39</c:v>
                </c:pt>
                <c:pt idx="707">
                  <c:v>30.42</c:v>
                </c:pt>
                <c:pt idx="708">
                  <c:v>30.37</c:v>
                </c:pt>
                <c:pt idx="709">
                  <c:v>31.19</c:v>
                </c:pt>
                <c:pt idx="710">
                  <c:v>31.74</c:v>
                </c:pt>
                <c:pt idx="711">
                  <c:v>30.83</c:v>
                </c:pt>
                <c:pt idx="712">
                  <c:v>29.55</c:v>
                </c:pt>
                <c:pt idx="713">
                  <c:v>29.15</c:v>
                </c:pt>
                <c:pt idx="714">
                  <c:v>28.7</c:v>
                </c:pt>
                <c:pt idx="715">
                  <c:v>29.02</c:v>
                </c:pt>
                <c:pt idx="716">
                  <c:v>29.07</c:v>
                </c:pt>
                <c:pt idx="717">
                  <c:v>29.15</c:v>
                </c:pt>
                <c:pt idx="718">
                  <c:v>28.4</c:v>
                </c:pt>
                <c:pt idx="719">
                  <c:v>27.9</c:v>
                </c:pt>
                <c:pt idx="720">
                  <c:v>27.56</c:v>
                </c:pt>
                <c:pt idx="721">
                  <c:v>27.4</c:v>
                </c:pt>
                <c:pt idx="722">
                  <c:v>26.86</c:v>
                </c:pt>
                <c:pt idx="723">
                  <c:v>26.78</c:v>
                </c:pt>
                <c:pt idx="724">
                  <c:v>26.3</c:v>
                </c:pt>
                <c:pt idx="725">
                  <c:v>26.33</c:v>
                </c:pt>
                <c:pt idx="726">
                  <c:v>27.43</c:v>
                </c:pt>
                <c:pt idx="727">
                  <c:v>27.37</c:v>
                </c:pt>
                <c:pt idx="728">
                  <c:v>27.44</c:v>
                </c:pt>
                <c:pt idx="729">
                  <c:v>26.17</c:v>
                </c:pt>
                <c:pt idx="730">
                  <c:v>25.94</c:v>
                </c:pt>
                <c:pt idx="731">
                  <c:v>25.01</c:v>
                </c:pt>
                <c:pt idx="732">
                  <c:v>25.05</c:v>
                </c:pt>
                <c:pt idx="733">
                  <c:v>24.73</c:v>
                </c:pt>
                <c:pt idx="734">
                  <c:v>26.46</c:v>
                </c:pt>
                <c:pt idx="735">
                  <c:v>26.31</c:v>
                </c:pt>
                <c:pt idx="736">
                  <c:v>26.74</c:v>
                </c:pt>
                <c:pt idx="737">
                  <c:v>25.74</c:v>
                </c:pt>
                <c:pt idx="738">
                  <c:v>26.15</c:v>
                </c:pt>
                <c:pt idx="739">
                  <c:v>25.85</c:v>
                </c:pt>
                <c:pt idx="740">
                  <c:v>26.75</c:v>
                </c:pt>
                <c:pt idx="741">
                  <c:v>27.18</c:v>
                </c:pt>
                <c:pt idx="742">
                  <c:v>27.19</c:v>
                </c:pt>
                <c:pt idx="743">
                  <c:v>27.45</c:v>
                </c:pt>
                <c:pt idx="744">
                  <c:v>28.18</c:v>
                </c:pt>
                <c:pt idx="745">
                  <c:v>29.08</c:v>
                </c:pt>
                <c:pt idx="746">
                  <c:v>28.8</c:v>
                </c:pt>
                <c:pt idx="747">
                  <c:v>28.27</c:v>
                </c:pt>
                <c:pt idx="748">
                  <c:v>27.45</c:v>
                </c:pt>
                <c:pt idx="749">
                  <c:v>27.57</c:v>
                </c:pt>
                <c:pt idx="750">
                  <c:v>28.36</c:v>
                </c:pt>
                <c:pt idx="751">
                  <c:v>28.76</c:v>
                </c:pt>
                <c:pt idx="752">
                  <c:v>28.22</c:v>
                </c:pt>
                <c:pt idx="753">
                  <c:v>28.88</c:v>
                </c:pt>
                <c:pt idx="754">
                  <c:v>28.93</c:v>
                </c:pt>
                <c:pt idx="755">
                  <c:v>30.34</c:v>
                </c:pt>
                <c:pt idx="756">
                  <c:v>31.1</c:v>
                </c:pt>
                <c:pt idx="757">
                  <c:v>30.11</c:v>
                </c:pt>
                <c:pt idx="758">
                  <c:v>29.07</c:v>
                </c:pt>
                <c:pt idx="759">
                  <c:v>30.26</c:v>
                </c:pt>
                <c:pt idx="760">
                  <c:v>29.66</c:v>
                </c:pt>
                <c:pt idx="761">
                  <c:v>29.14</c:v>
                </c:pt>
                <c:pt idx="762">
                  <c:v>29.73</c:v>
                </c:pt>
                <c:pt idx="763">
                  <c:v>29.68</c:v>
                </c:pt>
                <c:pt idx="764">
                  <c:v>29.1</c:v>
                </c:pt>
                <c:pt idx="765">
                  <c:v>28.85</c:v>
                </c:pt>
                <c:pt idx="766">
                  <c:v>28.77</c:v>
                </c:pt>
                <c:pt idx="767">
                  <c:v>30.24</c:v>
                </c:pt>
                <c:pt idx="768">
                  <c:v>29.17</c:v>
                </c:pt>
                <c:pt idx="769">
                  <c:v>29.42</c:v>
                </c:pt>
                <c:pt idx="770">
                  <c:v>29.19</c:v>
                </c:pt>
                <c:pt idx="771">
                  <c:v>28.28</c:v>
                </c:pt>
                <c:pt idx="772">
                  <c:v>28.32</c:v>
                </c:pt>
                <c:pt idx="773">
                  <c:v>28.39</c:v>
                </c:pt>
                <c:pt idx="774">
                  <c:v>28.13</c:v>
                </c:pt>
                <c:pt idx="775">
                  <c:v>29.79</c:v>
                </c:pt>
                <c:pt idx="776">
                  <c:v>28.51</c:v>
                </c:pt>
                <c:pt idx="777">
                  <c:v>27.94</c:v>
                </c:pt>
                <c:pt idx="778">
                  <c:v>27</c:v>
                </c:pt>
                <c:pt idx="779">
                  <c:v>26.9</c:v>
                </c:pt>
                <c:pt idx="780">
                  <c:v>26.54</c:v>
                </c:pt>
                <c:pt idx="781">
                  <c:v>26.59</c:v>
                </c:pt>
                <c:pt idx="782">
                  <c:v>26.45</c:v>
                </c:pt>
                <c:pt idx="783">
                  <c:v>25.92</c:v>
                </c:pt>
                <c:pt idx="784">
                  <c:v>25.85</c:v>
                </c:pt>
                <c:pt idx="785">
                  <c:v>25.84</c:v>
                </c:pt>
                <c:pt idx="786">
                  <c:v>25.77</c:v>
                </c:pt>
                <c:pt idx="787">
                  <c:v>25.9</c:v>
                </c:pt>
                <c:pt idx="788">
                  <c:v>27.05</c:v>
                </c:pt>
                <c:pt idx="789">
                  <c:v>27.41</c:v>
                </c:pt>
                <c:pt idx="790">
                  <c:v>27.44</c:v>
                </c:pt>
                <c:pt idx="791">
                  <c:v>27.93</c:v>
                </c:pt>
                <c:pt idx="792">
                  <c:v>28.84</c:v>
                </c:pt>
                <c:pt idx="793">
                  <c:v>29.24</c:v>
                </c:pt>
                <c:pt idx="794">
                  <c:v>29.68</c:v>
                </c:pt>
                <c:pt idx="795">
                  <c:v>29.98</c:v>
                </c:pt>
                <c:pt idx="796">
                  <c:v>29.97</c:v>
                </c:pt>
                <c:pt idx="797">
                  <c:v>30.18</c:v>
                </c:pt>
                <c:pt idx="798">
                  <c:v>29.8</c:v>
                </c:pt>
                <c:pt idx="799">
                  <c:v>28.61</c:v>
                </c:pt>
                <c:pt idx="800">
                  <c:v>28.42</c:v>
                </c:pt>
                <c:pt idx="801">
                  <c:v>29.33</c:v>
                </c:pt>
                <c:pt idx="802">
                  <c:v>29.94</c:v>
                </c:pt>
                <c:pt idx="803">
                  <c:v>29.52</c:v>
                </c:pt>
                <c:pt idx="804">
                  <c:v>30.06</c:v>
                </c:pt>
                <c:pt idx="805">
                  <c:v>27.07</c:v>
                </c:pt>
                <c:pt idx="806">
                  <c:v>27.72</c:v>
                </c:pt>
                <c:pt idx="807">
                  <c:v>27.78</c:v>
                </c:pt>
                <c:pt idx="808">
                  <c:v>27.89</c:v>
                </c:pt>
                <c:pt idx="809">
                  <c:v>29.25</c:v>
                </c:pt>
                <c:pt idx="810">
                  <c:v>29.62</c:v>
                </c:pt>
                <c:pt idx="811">
                  <c:v>29.55</c:v>
                </c:pt>
                <c:pt idx="812">
                  <c:v>28.65</c:v>
                </c:pt>
                <c:pt idx="813">
                  <c:v>28.95</c:v>
                </c:pt>
                <c:pt idx="814">
                  <c:v>28.68</c:v>
                </c:pt>
                <c:pt idx="815">
                  <c:v>27.63</c:v>
                </c:pt>
                <c:pt idx="816">
                  <c:v>27.87</c:v>
                </c:pt>
                <c:pt idx="817">
                  <c:v>28.38</c:v>
                </c:pt>
                <c:pt idx="818">
                  <c:v>28.36</c:v>
                </c:pt>
                <c:pt idx="819">
                  <c:v>28.5</c:v>
                </c:pt>
                <c:pt idx="820">
                  <c:v>28</c:v>
                </c:pt>
                <c:pt idx="821">
                  <c:v>27.11</c:v>
                </c:pt>
                <c:pt idx="822">
                  <c:v>25.91</c:v>
                </c:pt>
                <c:pt idx="823">
                  <c:v>25.78</c:v>
                </c:pt>
                <c:pt idx="824">
                  <c:v>25.22</c:v>
                </c:pt>
                <c:pt idx="825">
                  <c:v>25.55</c:v>
                </c:pt>
                <c:pt idx="826">
                  <c:v>24.94</c:v>
                </c:pt>
                <c:pt idx="827">
                  <c:v>25.03</c:v>
                </c:pt>
                <c:pt idx="828">
                  <c:v>25.21</c:v>
                </c:pt>
                <c:pt idx="829">
                  <c:v>26.2</c:v>
                </c:pt>
                <c:pt idx="830">
                  <c:v>26.47</c:v>
                </c:pt>
                <c:pt idx="831">
                  <c:v>25.84</c:v>
                </c:pt>
                <c:pt idx="832">
                  <c:v>25.56</c:v>
                </c:pt>
                <c:pt idx="833">
                  <c:v>25.98</c:v>
                </c:pt>
                <c:pt idx="834">
                  <c:v>26.55</c:v>
                </c:pt>
                <c:pt idx="835">
                  <c:v>26.74</c:v>
                </c:pt>
                <c:pt idx="836">
                  <c:v>27.35</c:v>
                </c:pt>
                <c:pt idx="837">
                  <c:v>27.73</c:v>
                </c:pt>
                <c:pt idx="838">
                  <c:v>28.39</c:v>
                </c:pt>
                <c:pt idx="839">
                  <c:v>29.92</c:v>
                </c:pt>
                <c:pt idx="840">
                  <c:v>29.8</c:v>
                </c:pt>
                <c:pt idx="841">
                  <c:v>29</c:v>
                </c:pt>
                <c:pt idx="842">
                  <c:v>28.48</c:v>
                </c:pt>
                <c:pt idx="843">
                  <c:v>28.38</c:v>
                </c:pt>
                <c:pt idx="844">
                  <c:v>29.04</c:v>
                </c:pt>
                <c:pt idx="845">
                  <c:v>29.37</c:v>
                </c:pt>
                <c:pt idx="846">
                  <c:v>29.08</c:v>
                </c:pt>
                <c:pt idx="847">
                  <c:v>29.77</c:v>
                </c:pt>
                <c:pt idx="848">
                  <c:v>31.85</c:v>
                </c:pt>
                <c:pt idx="849">
                  <c:v>31.8</c:v>
                </c:pt>
                <c:pt idx="850">
                  <c:v>32.94</c:v>
                </c:pt>
                <c:pt idx="851">
                  <c:v>32.85</c:v>
                </c:pt>
                <c:pt idx="852">
                  <c:v>32.799999999999997</c:v>
                </c:pt>
                <c:pt idx="853">
                  <c:v>32.6</c:v>
                </c:pt>
                <c:pt idx="854">
                  <c:v>32.6</c:v>
                </c:pt>
                <c:pt idx="855">
                  <c:v>32.659999999999997</c:v>
                </c:pt>
                <c:pt idx="856">
                  <c:v>32.770000000000003</c:v>
                </c:pt>
                <c:pt idx="857">
                  <c:v>31.82</c:v>
                </c:pt>
                <c:pt idx="858">
                  <c:v>32</c:v>
                </c:pt>
                <c:pt idx="859">
                  <c:v>31.95</c:v>
                </c:pt>
                <c:pt idx="860">
                  <c:v>32.43</c:v>
                </c:pt>
                <c:pt idx="861">
                  <c:v>31.1</c:v>
                </c:pt>
                <c:pt idx="862">
                  <c:v>30.76</c:v>
                </c:pt>
                <c:pt idx="863">
                  <c:v>30.84</c:v>
                </c:pt>
                <c:pt idx="864">
                  <c:v>30.13</c:v>
                </c:pt>
                <c:pt idx="865">
                  <c:v>29.44</c:v>
                </c:pt>
                <c:pt idx="866">
                  <c:v>29.2</c:v>
                </c:pt>
                <c:pt idx="867">
                  <c:v>28.75</c:v>
                </c:pt>
                <c:pt idx="868">
                  <c:v>31.98</c:v>
                </c:pt>
                <c:pt idx="869">
                  <c:v>31.11</c:v>
                </c:pt>
                <c:pt idx="870">
                  <c:v>30.3</c:v>
                </c:pt>
                <c:pt idx="871">
                  <c:v>30.64</c:v>
                </c:pt>
                <c:pt idx="872">
                  <c:v>30.44</c:v>
                </c:pt>
                <c:pt idx="873">
                  <c:v>31.38</c:v>
                </c:pt>
                <c:pt idx="874">
                  <c:v>30.7</c:v>
                </c:pt>
                <c:pt idx="875">
                  <c:v>30.38</c:v>
                </c:pt>
                <c:pt idx="876">
                  <c:v>30.29</c:v>
                </c:pt>
                <c:pt idx="877">
                  <c:v>29.6</c:v>
                </c:pt>
                <c:pt idx="878">
                  <c:v>29.03</c:v>
                </c:pt>
                <c:pt idx="879">
                  <c:v>28.9</c:v>
                </c:pt>
                <c:pt idx="880">
                  <c:v>29.62</c:v>
                </c:pt>
                <c:pt idx="881">
                  <c:v>29.52</c:v>
                </c:pt>
                <c:pt idx="882">
                  <c:v>29</c:v>
                </c:pt>
                <c:pt idx="883">
                  <c:v>29.6</c:v>
                </c:pt>
                <c:pt idx="884">
                  <c:v>29.85</c:v>
                </c:pt>
                <c:pt idx="885">
                  <c:v>30.05</c:v>
                </c:pt>
                <c:pt idx="886">
                  <c:v>29.31</c:v>
                </c:pt>
                <c:pt idx="887">
                  <c:v>28.29</c:v>
                </c:pt>
                <c:pt idx="888">
                  <c:v>27.44</c:v>
                </c:pt>
                <c:pt idx="889">
                  <c:v>29.7</c:v>
                </c:pt>
                <c:pt idx="890">
                  <c:v>29.7</c:v>
                </c:pt>
                <c:pt idx="891">
                  <c:v>31.8</c:v>
                </c:pt>
                <c:pt idx="892">
                  <c:v>31.4</c:v>
                </c:pt>
                <c:pt idx="893">
                  <c:v>31.31</c:v>
                </c:pt>
                <c:pt idx="894">
                  <c:v>29.77</c:v>
                </c:pt>
                <c:pt idx="895">
                  <c:v>31.03</c:v>
                </c:pt>
                <c:pt idx="896">
                  <c:v>31.43</c:v>
                </c:pt>
                <c:pt idx="897">
                  <c:v>31.93</c:v>
                </c:pt>
                <c:pt idx="898">
                  <c:v>31.4</c:v>
                </c:pt>
                <c:pt idx="899">
                  <c:v>33.770000000000003</c:v>
                </c:pt>
                <c:pt idx="900">
                  <c:v>33.869999999999997</c:v>
                </c:pt>
                <c:pt idx="901">
                  <c:v>35.28</c:v>
                </c:pt>
                <c:pt idx="902">
                  <c:v>36.36</c:v>
                </c:pt>
                <c:pt idx="903">
                  <c:v>36.770000000000003</c:v>
                </c:pt>
                <c:pt idx="904">
                  <c:v>34.92</c:v>
                </c:pt>
                <c:pt idx="905">
                  <c:v>32.69</c:v>
                </c:pt>
                <c:pt idx="906">
                  <c:v>32.21</c:v>
                </c:pt>
                <c:pt idx="907">
                  <c:v>33.19</c:v>
                </c:pt>
                <c:pt idx="908">
                  <c:v>33.22</c:v>
                </c:pt>
                <c:pt idx="909">
                  <c:v>33.61</c:v>
                </c:pt>
                <c:pt idx="910">
                  <c:v>33.340000000000003</c:v>
                </c:pt>
                <c:pt idx="911">
                  <c:v>33.36</c:v>
                </c:pt>
                <c:pt idx="912">
                  <c:v>33.54</c:v>
                </c:pt>
                <c:pt idx="913">
                  <c:v>33.31</c:v>
                </c:pt>
                <c:pt idx="914">
                  <c:v>31.9</c:v>
                </c:pt>
                <c:pt idx="915">
                  <c:v>32</c:v>
                </c:pt>
                <c:pt idx="916">
                  <c:v>31.87</c:v>
                </c:pt>
                <c:pt idx="917">
                  <c:v>32.82</c:v>
                </c:pt>
                <c:pt idx="918">
                  <c:v>33.69</c:v>
                </c:pt>
                <c:pt idx="919">
                  <c:v>34.15</c:v>
                </c:pt>
                <c:pt idx="920">
                  <c:v>33.78</c:v>
                </c:pt>
                <c:pt idx="921">
                  <c:v>33.159999999999997</c:v>
                </c:pt>
                <c:pt idx="922">
                  <c:v>34.28</c:v>
                </c:pt>
                <c:pt idx="923">
                  <c:v>34.4</c:v>
                </c:pt>
                <c:pt idx="924">
                  <c:v>33.700000000000003</c:v>
                </c:pt>
                <c:pt idx="925">
                  <c:v>33.729999999999997</c:v>
                </c:pt>
                <c:pt idx="926">
                  <c:v>33.840000000000003</c:v>
                </c:pt>
                <c:pt idx="927">
                  <c:v>33.700000000000003</c:v>
                </c:pt>
                <c:pt idx="928">
                  <c:v>33.72</c:v>
                </c:pt>
                <c:pt idx="929">
                  <c:v>34.82</c:v>
                </c:pt>
                <c:pt idx="930">
                  <c:v>36.75</c:v>
                </c:pt>
                <c:pt idx="931">
                  <c:v>36.869999999999997</c:v>
                </c:pt>
                <c:pt idx="932">
                  <c:v>35.82</c:v>
                </c:pt>
                <c:pt idx="933">
                  <c:v>35.15</c:v>
                </c:pt>
                <c:pt idx="934">
                  <c:v>34.29</c:v>
                </c:pt>
                <c:pt idx="935">
                  <c:v>34.479999999999997</c:v>
                </c:pt>
                <c:pt idx="936">
                  <c:v>35.409999999999997</c:v>
                </c:pt>
                <c:pt idx="937">
                  <c:v>34.67</c:v>
                </c:pt>
                <c:pt idx="938">
                  <c:v>35</c:v>
                </c:pt>
                <c:pt idx="939">
                  <c:v>34.700000000000003</c:v>
                </c:pt>
                <c:pt idx="940">
                  <c:v>34.46</c:v>
                </c:pt>
                <c:pt idx="941">
                  <c:v>34.67</c:v>
                </c:pt>
                <c:pt idx="942">
                  <c:v>35.409999999999997</c:v>
                </c:pt>
                <c:pt idx="943">
                  <c:v>34.520000000000003</c:v>
                </c:pt>
                <c:pt idx="944">
                  <c:v>33.56</c:v>
                </c:pt>
                <c:pt idx="945">
                  <c:v>32.229999999999997</c:v>
                </c:pt>
                <c:pt idx="946">
                  <c:v>32.6</c:v>
                </c:pt>
                <c:pt idx="947">
                  <c:v>33.22</c:v>
                </c:pt>
                <c:pt idx="948">
                  <c:v>32.880000000000003</c:v>
                </c:pt>
                <c:pt idx="949">
                  <c:v>33.72</c:v>
                </c:pt>
                <c:pt idx="950">
                  <c:v>32.53</c:v>
                </c:pt>
                <c:pt idx="951">
                  <c:v>33.5</c:v>
                </c:pt>
                <c:pt idx="952">
                  <c:v>33.49</c:v>
                </c:pt>
                <c:pt idx="953">
                  <c:v>34.06</c:v>
                </c:pt>
                <c:pt idx="954">
                  <c:v>34.32</c:v>
                </c:pt>
                <c:pt idx="955">
                  <c:v>35.79</c:v>
                </c:pt>
                <c:pt idx="956">
                  <c:v>36.58</c:v>
                </c:pt>
                <c:pt idx="957">
                  <c:v>36.56</c:v>
                </c:pt>
                <c:pt idx="958">
                  <c:v>36.83</c:v>
                </c:pt>
                <c:pt idx="959">
                  <c:v>38.119999999999997</c:v>
                </c:pt>
                <c:pt idx="960">
                  <c:v>38.24</c:v>
                </c:pt>
                <c:pt idx="961">
                  <c:v>38.65</c:v>
                </c:pt>
                <c:pt idx="962">
                  <c:v>38.799999999999997</c:v>
                </c:pt>
                <c:pt idx="963">
                  <c:v>38.81</c:v>
                </c:pt>
                <c:pt idx="964">
                  <c:v>38.42</c:v>
                </c:pt>
                <c:pt idx="965">
                  <c:v>37.619999999999997</c:v>
                </c:pt>
                <c:pt idx="966">
                  <c:v>38.04</c:v>
                </c:pt>
                <c:pt idx="967">
                  <c:v>36.22</c:v>
                </c:pt>
                <c:pt idx="968">
                  <c:v>34.57</c:v>
                </c:pt>
                <c:pt idx="969">
                  <c:v>34.81</c:v>
                </c:pt>
                <c:pt idx="970">
                  <c:v>34</c:v>
                </c:pt>
                <c:pt idx="971">
                  <c:v>34.14</c:v>
                </c:pt>
                <c:pt idx="972">
                  <c:v>33.92</c:v>
                </c:pt>
                <c:pt idx="973">
                  <c:v>34.65</c:v>
                </c:pt>
                <c:pt idx="974">
                  <c:v>35.65</c:v>
                </c:pt>
                <c:pt idx="975">
                  <c:v>35.61</c:v>
                </c:pt>
                <c:pt idx="976">
                  <c:v>35.270000000000003</c:v>
                </c:pt>
                <c:pt idx="977">
                  <c:v>36.520000000000003</c:v>
                </c:pt>
                <c:pt idx="978">
                  <c:v>35.97</c:v>
                </c:pt>
                <c:pt idx="979">
                  <c:v>35.869999999999997</c:v>
                </c:pt>
                <c:pt idx="980">
                  <c:v>35.700000000000003</c:v>
                </c:pt>
                <c:pt idx="981">
                  <c:v>36.14</c:v>
                </c:pt>
                <c:pt idx="982">
                  <c:v>36.619999999999997</c:v>
                </c:pt>
                <c:pt idx="983">
                  <c:v>36.799999999999997</c:v>
                </c:pt>
                <c:pt idx="984">
                  <c:v>36.74</c:v>
                </c:pt>
                <c:pt idx="985">
                  <c:v>36.14</c:v>
                </c:pt>
                <c:pt idx="986">
                  <c:v>35.92</c:v>
                </c:pt>
                <c:pt idx="987">
                  <c:v>35.520000000000003</c:v>
                </c:pt>
                <c:pt idx="988">
                  <c:v>35.96</c:v>
                </c:pt>
                <c:pt idx="989">
                  <c:v>35.65</c:v>
                </c:pt>
                <c:pt idx="990">
                  <c:v>34.6</c:v>
                </c:pt>
                <c:pt idx="991">
                  <c:v>33.64</c:v>
                </c:pt>
                <c:pt idx="992">
                  <c:v>34.18</c:v>
                </c:pt>
                <c:pt idx="993">
                  <c:v>32.89</c:v>
                </c:pt>
                <c:pt idx="994">
                  <c:v>34.659999999999997</c:v>
                </c:pt>
                <c:pt idx="995">
                  <c:v>35.47</c:v>
                </c:pt>
                <c:pt idx="996">
                  <c:v>35.659999999999997</c:v>
                </c:pt>
                <c:pt idx="997">
                  <c:v>36.5</c:v>
                </c:pt>
                <c:pt idx="998">
                  <c:v>37.58</c:v>
                </c:pt>
                <c:pt idx="999">
                  <c:v>38</c:v>
                </c:pt>
                <c:pt idx="1000">
                  <c:v>38.020000000000003</c:v>
                </c:pt>
                <c:pt idx="1001">
                  <c:v>38.24</c:v>
                </c:pt>
                <c:pt idx="1002">
                  <c:v>38.85</c:v>
                </c:pt>
                <c:pt idx="1003">
                  <c:v>38.049999999999997</c:v>
                </c:pt>
                <c:pt idx="1004">
                  <c:v>38.24</c:v>
                </c:pt>
                <c:pt idx="1005">
                  <c:v>38.35</c:v>
                </c:pt>
                <c:pt idx="1006">
                  <c:v>38.799999999999997</c:v>
                </c:pt>
                <c:pt idx="1007">
                  <c:v>39.590000000000003</c:v>
                </c:pt>
                <c:pt idx="1008">
                  <c:v>41</c:v>
                </c:pt>
                <c:pt idx="1009">
                  <c:v>42.91</c:v>
                </c:pt>
                <c:pt idx="1010">
                  <c:v>43.78</c:v>
                </c:pt>
                <c:pt idx="1011">
                  <c:v>44.5</c:v>
                </c:pt>
                <c:pt idx="1012">
                  <c:v>44.03</c:v>
                </c:pt>
                <c:pt idx="1013">
                  <c:v>43.68</c:v>
                </c:pt>
                <c:pt idx="1014">
                  <c:v>43.65</c:v>
                </c:pt>
                <c:pt idx="1015">
                  <c:v>43.69</c:v>
                </c:pt>
                <c:pt idx="1016">
                  <c:v>44.6</c:v>
                </c:pt>
                <c:pt idx="1017">
                  <c:v>44.65</c:v>
                </c:pt>
                <c:pt idx="1018">
                  <c:v>44.36</c:v>
                </c:pt>
                <c:pt idx="1019">
                  <c:v>43.3</c:v>
                </c:pt>
                <c:pt idx="1020">
                  <c:v>41.91</c:v>
                </c:pt>
                <c:pt idx="1021">
                  <c:v>42.48</c:v>
                </c:pt>
                <c:pt idx="1022">
                  <c:v>41.75</c:v>
                </c:pt>
                <c:pt idx="1023">
                  <c:v>41.84</c:v>
                </c:pt>
                <c:pt idx="1024">
                  <c:v>43.16</c:v>
                </c:pt>
                <c:pt idx="1025">
                  <c:v>44.36</c:v>
                </c:pt>
                <c:pt idx="1026">
                  <c:v>44.08</c:v>
                </c:pt>
                <c:pt idx="1027">
                  <c:v>45.01</c:v>
                </c:pt>
                <c:pt idx="1028">
                  <c:v>45.94</c:v>
                </c:pt>
                <c:pt idx="1029">
                  <c:v>46.15</c:v>
                </c:pt>
                <c:pt idx="1030">
                  <c:v>45.6</c:v>
                </c:pt>
                <c:pt idx="1031">
                  <c:v>46.64</c:v>
                </c:pt>
                <c:pt idx="1032">
                  <c:v>46.48</c:v>
                </c:pt>
                <c:pt idx="1033">
                  <c:v>47.25</c:v>
                </c:pt>
                <c:pt idx="1034">
                  <c:v>48.92</c:v>
                </c:pt>
                <c:pt idx="1035">
                  <c:v>50.63</c:v>
                </c:pt>
                <c:pt idx="1036">
                  <c:v>50.81</c:v>
                </c:pt>
                <c:pt idx="1037">
                  <c:v>50.3</c:v>
                </c:pt>
                <c:pt idx="1038">
                  <c:v>49.2</c:v>
                </c:pt>
                <c:pt idx="1039">
                  <c:v>47.1</c:v>
                </c:pt>
                <c:pt idx="1040">
                  <c:v>45.72</c:v>
                </c:pt>
                <c:pt idx="1041">
                  <c:v>47.03</c:v>
                </c:pt>
                <c:pt idx="1042">
                  <c:v>47.07</c:v>
                </c:pt>
                <c:pt idx="1043">
                  <c:v>48.01</c:v>
                </c:pt>
                <c:pt idx="1044">
                  <c:v>48.24</c:v>
                </c:pt>
                <c:pt idx="1045">
                  <c:v>47.44</c:v>
                </c:pt>
                <c:pt idx="1046">
                  <c:v>47.6</c:v>
                </c:pt>
                <c:pt idx="1047">
                  <c:v>46.98</c:v>
                </c:pt>
                <c:pt idx="1048">
                  <c:v>46.42</c:v>
                </c:pt>
                <c:pt idx="1049">
                  <c:v>47.03</c:v>
                </c:pt>
                <c:pt idx="1050">
                  <c:v>47</c:v>
                </c:pt>
                <c:pt idx="1051">
                  <c:v>48.85</c:v>
                </c:pt>
                <c:pt idx="1052">
                  <c:v>48.12</c:v>
                </c:pt>
                <c:pt idx="1053">
                  <c:v>49.17</c:v>
                </c:pt>
                <c:pt idx="1054">
                  <c:v>50</c:v>
                </c:pt>
                <c:pt idx="1055">
                  <c:v>44.18</c:v>
                </c:pt>
                <c:pt idx="1056">
                  <c:v>43.71</c:v>
                </c:pt>
                <c:pt idx="1057">
                  <c:v>43.67</c:v>
                </c:pt>
                <c:pt idx="1058">
                  <c:v>42.57</c:v>
                </c:pt>
                <c:pt idx="1059">
                  <c:v>43.15</c:v>
                </c:pt>
                <c:pt idx="1060">
                  <c:v>43</c:v>
                </c:pt>
                <c:pt idx="1061">
                  <c:v>42.62</c:v>
                </c:pt>
                <c:pt idx="1062">
                  <c:v>42.7</c:v>
                </c:pt>
                <c:pt idx="1063">
                  <c:v>42.89</c:v>
                </c:pt>
                <c:pt idx="1064">
                  <c:v>42.72</c:v>
                </c:pt>
                <c:pt idx="1065">
                  <c:v>42.55</c:v>
                </c:pt>
                <c:pt idx="1066">
                  <c:v>43.39</c:v>
                </c:pt>
                <c:pt idx="1067">
                  <c:v>43</c:v>
                </c:pt>
                <c:pt idx="1068">
                  <c:v>43.82</c:v>
                </c:pt>
                <c:pt idx="1069">
                  <c:v>44.76</c:v>
                </c:pt>
                <c:pt idx="1070">
                  <c:v>44.03</c:v>
                </c:pt>
                <c:pt idx="1071">
                  <c:v>44.26</c:v>
                </c:pt>
                <c:pt idx="1072">
                  <c:v>44.48</c:v>
                </c:pt>
                <c:pt idx="1073">
                  <c:v>44.68</c:v>
                </c:pt>
                <c:pt idx="1074">
                  <c:v>43.13</c:v>
                </c:pt>
                <c:pt idx="1075">
                  <c:v>43.5</c:v>
                </c:pt>
                <c:pt idx="1076">
                  <c:v>43.25</c:v>
                </c:pt>
                <c:pt idx="1077">
                  <c:v>42.44</c:v>
                </c:pt>
                <c:pt idx="1078">
                  <c:v>42.37</c:v>
                </c:pt>
                <c:pt idx="1079">
                  <c:v>43.41</c:v>
                </c:pt>
                <c:pt idx="1080">
                  <c:v>44.27</c:v>
                </c:pt>
                <c:pt idx="1081">
                  <c:v>44.56</c:v>
                </c:pt>
                <c:pt idx="1082">
                  <c:v>43.93</c:v>
                </c:pt>
                <c:pt idx="1083">
                  <c:v>45.55</c:v>
                </c:pt>
                <c:pt idx="1084">
                  <c:v>46.44</c:v>
                </c:pt>
                <c:pt idx="1085">
                  <c:v>43.87</c:v>
                </c:pt>
                <c:pt idx="1086">
                  <c:v>45.06</c:v>
                </c:pt>
                <c:pt idx="1087">
                  <c:v>44.51</c:v>
                </c:pt>
                <c:pt idx="1088">
                  <c:v>43.23</c:v>
                </c:pt>
                <c:pt idx="1089">
                  <c:v>42.45</c:v>
                </c:pt>
                <c:pt idx="1090">
                  <c:v>43.09</c:v>
                </c:pt>
                <c:pt idx="1091">
                  <c:v>42.25</c:v>
                </c:pt>
                <c:pt idx="1092">
                  <c:v>42.99</c:v>
                </c:pt>
                <c:pt idx="1093">
                  <c:v>42.99</c:v>
                </c:pt>
                <c:pt idx="1094">
                  <c:v>42.25</c:v>
                </c:pt>
                <c:pt idx="1095">
                  <c:v>40.89</c:v>
                </c:pt>
                <c:pt idx="1096">
                  <c:v>41.95</c:v>
                </c:pt>
                <c:pt idx="1097">
                  <c:v>42.54</c:v>
                </c:pt>
                <c:pt idx="1098">
                  <c:v>43.76</c:v>
                </c:pt>
                <c:pt idx="1099">
                  <c:v>44.29</c:v>
                </c:pt>
                <c:pt idx="1100">
                  <c:v>43.93</c:v>
                </c:pt>
                <c:pt idx="1101">
                  <c:v>41.4</c:v>
                </c:pt>
                <c:pt idx="1102">
                  <c:v>40.590000000000003</c:v>
                </c:pt>
                <c:pt idx="1103">
                  <c:v>39.35</c:v>
                </c:pt>
                <c:pt idx="1104">
                  <c:v>38.64</c:v>
                </c:pt>
                <c:pt idx="1105">
                  <c:v>38.049999999999997</c:v>
                </c:pt>
                <c:pt idx="1106">
                  <c:v>38.020000000000003</c:v>
                </c:pt>
                <c:pt idx="1107">
                  <c:v>37.43</c:v>
                </c:pt>
                <c:pt idx="1108">
                  <c:v>36.69</c:v>
                </c:pt>
                <c:pt idx="1109">
                  <c:v>36.04</c:v>
                </c:pt>
                <c:pt idx="1110">
                  <c:v>36.270000000000003</c:v>
                </c:pt>
                <c:pt idx="1111">
                  <c:v>36.1</c:v>
                </c:pt>
                <c:pt idx="1112">
                  <c:v>35.42</c:v>
                </c:pt>
                <c:pt idx="1113">
                  <c:v>35.130000000000003</c:v>
                </c:pt>
                <c:pt idx="1114">
                  <c:v>34.42</c:v>
                </c:pt>
                <c:pt idx="1115">
                  <c:v>34.340000000000003</c:v>
                </c:pt>
                <c:pt idx="1116">
                  <c:v>34.86</c:v>
                </c:pt>
                <c:pt idx="1117">
                  <c:v>34.56</c:v>
                </c:pt>
                <c:pt idx="1118">
                  <c:v>31.78</c:v>
                </c:pt>
                <c:pt idx="1119">
                  <c:v>31.86</c:v>
                </c:pt>
                <c:pt idx="1120">
                  <c:v>31.04</c:v>
                </c:pt>
                <c:pt idx="1121">
                  <c:v>30.17</c:v>
                </c:pt>
                <c:pt idx="1122">
                  <c:v>30.59</c:v>
                </c:pt>
                <c:pt idx="1123">
                  <c:v>30.98</c:v>
                </c:pt>
                <c:pt idx="1124">
                  <c:v>31.12</c:v>
                </c:pt>
                <c:pt idx="1125">
                  <c:v>31.09</c:v>
                </c:pt>
                <c:pt idx="1126">
                  <c:v>30</c:v>
                </c:pt>
                <c:pt idx="1127">
                  <c:v>29.93</c:v>
                </c:pt>
                <c:pt idx="1128">
                  <c:v>30.33</c:v>
                </c:pt>
                <c:pt idx="1129">
                  <c:v>30.03</c:v>
                </c:pt>
                <c:pt idx="1130">
                  <c:v>30.62</c:v>
                </c:pt>
                <c:pt idx="1131">
                  <c:v>31.38</c:v>
                </c:pt>
                <c:pt idx="1132">
                  <c:v>31.63</c:v>
                </c:pt>
                <c:pt idx="1133">
                  <c:v>32.06</c:v>
                </c:pt>
                <c:pt idx="1134">
                  <c:v>31.85</c:v>
                </c:pt>
                <c:pt idx="1135">
                  <c:v>31.98</c:v>
                </c:pt>
                <c:pt idx="1136">
                  <c:v>31.91</c:v>
                </c:pt>
                <c:pt idx="1137">
                  <c:v>31.45</c:v>
                </c:pt>
                <c:pt idx="1138">
                  <c:v>30.29</c:v>
                </c:pt>
                <c:pt idx="1139">
                  <c:v>30.94</c:v>
                </c:pt>
                <c:pt idx="1140">
                  <c:v>30.47</c:v>
                </c:pt>
                <c:pt idx="1141">
                  <c:v>30.21</c:v>
                </c:pt>
                <c:pt idx="1142">
                  <c:v>30.22</c:v>
                </c:pt>
                <c:pt idx="1143">
                  <c:v>31.03</c:v>
                </c:pt>
                <c:pt idx="1144">
                  <c:v>30.75</c:v>
                </c:pt>
                <c:pt idx="1145">
                  <c:v>30.27</c:v>
                </c:pt>
                <c:pt idx="1146">
                  <c:v>30.55</c:v>
                </c:pt>
                <c:pt idx="1147">
                  <c:v>30.25</c:v>
                </c:pt>
                <c:pt idx="1148">
                  <c:v>30.55</c:v>
                </c:pt>
                <c:pt idx="1149">
                  <c:v>30.77</c:v>
                </c:pt>
                <c:pt idx="1150">
                  <c:v>31.46</c:v>
                </c:pt>
                <c:pt idx="1151">
                  <c:v>30.38</c:v>
                </c:pt>
                <c:pt idx="1152">
                  <c:v>30.29</c:v>
                </c:pt>
                <c:pt idx="1153">
                  <c:v>30.34</c:v>
                </c:pt>
                <c:pt idx="1154">
                  <c:v>30.99</c:v>
                </c:pt>
                <c:pt idx="1155">
                  <c:v>30.56</c:v>
                </c:pt>
                <c:pt idx="1156">
                  <c:v>30.85</c:v>
                </c:pt>
                <c:pt idx="1157">
                  <c:v>31.14</c:v>
                </c:pt>
                <c:pt idx="1158">
                  <c:v>30.7</c:v>
                </c:pt>
                <c:pt idx="1159">
                  <c:v>30.64</c:v>
                </c:pt>
                <c:pt idx="1160">
                  <c:v>30.42</c:v>
                </c:pt>
                <c:pt idx="1161">
                  <c:v>30.75</c:v>
                </c:pt>
                <c:pt idx="1162">
                  <c:v>30.91</c:v>
                </c:pt>
                <c:pt idx="1163">
                  <c:v>30.86</c:v>
                </c:pt>
                <c:pt idx="1164">
                  <c:v>31.12</c:v>
                </c:pt>
                <c:pt idx="1165">
                  <c:v>31.4</c:v>
                </c:pt>
                <c:pt idx="1166">
                  <c:v>33.03</c:v>
                </c:pt>
                <c:pt idx="1167">
                  <c:v>35.020000000000003</c:v>
                </c:pt>
                <c:pt idx="1168">
                  <c:v>34.44</c:v>
                </c:pt>
                <c:pt idx="1169">
                  <c:v>35.03</c:v>
                </c:pt>
                <c:pt idx="1170">
                  <c:v>33.770000000000003</c:v>
                </c:pt>
                <c:pt idx="1171">
                  <c:v>34.700000000000003</c:v>
                </c:pt>
                <c:pt idx="1172">
                  <c:v>34.36</c:v>
                </c:pt>
                <c:pt idx="1173">
                  <c:v>36.08</c:v>
                </c:pt>
                <c:pt idx="1174">
                  <c:v>34.96</c:v>
                </c:pt>
                <c:pt idx="1175">
                  <c:v>34.57</c:v>
                </c:pt>
                <c:pt idx="1176">
                  <c:v>33.28</c:v>
                </c:pt>
                <c:pt idx="1177">
                  <c:v>32.96</c:v>
                </c:pt>
                <c:pt idx="1178">
                  <c:v>32.53</c:v>
                </c:pt>
                <c:pt idx="1179">
                  <c:v>31.37</c:v>
                </c:pt>
                <c:pt idx="1180">
                  <c:v>31.43</c:v>
                </c:pt>
                <c:pt idx="1181">
                  <c:v>31.42</c:v>
                </c:pt>
                <c:pt idx="1182">
                  <c:v>30.85</c:v>
                </c:pt>
                <c:pt idx="1183">
                  <c:v>30.54</c:v>
                </c:pt>
                <c:pt idx="1184">
                  <c:v>30.43</c:v>
                </c:pt>
                <c:pt idx="1185">
                  <c:v>21.94</c:v>
                </c:pt>
                <c:pt idx="1186">
                  <c:v>20.2</c:v>
                </c:pt>
                <c:pt idx="1187">
                  <c:v>20.32</c:v>
                </c:pt>
                <c:pt idx="1188">
                  <c:v>19.920000000000002</c:v>
                </c:pt>
                <c:pt idx="1189">
                  <c:v>19.100000000000001</c:v>
                </c:pt>
                <c:pt idx="1190">
                  <c:v>20.079999999999998</c:v>
                </c:pt>
                <c:pt idx="1191">
                  <c:v>19.87</c:v>
                </c:pt>
                <c:pt idx="1192">
                  <c:v>19.48</c:v>
                </c:pt>
                <c:pt idx="1193">
                  <c:v>20.49</c:v>
                </c:pt>
                <c:pt idx="1194">
                  <c:v>20.32</c:v>
                </c:pt>
                <c:pt idx="1195">
                  <c:v>20.53</c:v>
                </c:pt>
                <c:pt idx="1196">
                  <c:v>20.89</c:v>
                </c:pt>
                <c:pt idx="1197">
                  <c:v>21.21</c:v>
                </c:pt>
                <c:pt idx="1198">
                  <c:v>21.07</c:v>
                </c:pt>
                <c:pt idx="1199">
                  <c:v>21.39</c:v>
                </c:pt>
                <c:pt idx="1200">
                  <c:v>20.32</c:v>
                </c:pt>
                <c:pt idx="1201">
                  <c:v>20.53</c:v>
                </c:pt>
                <c:pt idx="1202">
                  <c:v>20.13</c:v>
                </c:pt>
                <c:pt idx="1203">
                  <c:v>19.98</c:v>
                </c:pt>
                <c:pt idx="1204">
                  <c:v>19.760000000000002</c:v>
                </c:pt>
                <c:pt idx="1205">
                  <c:v>21.25</c:v>
                </c:pt>
                <c:pt idx="1206">
                  <c:v>21.54</c:v>
                </c:pt>
                <c:pt idx="1207">
                  <c:v>19.760000000000002</c:v>
                </c:pt>
                <c:pt idx="1208">
                  <c:v>19.28</c:v>
                </c:pt>
                <c:pt idx="1209">
                  <c:v>19.440000000000001</c:v>
                </c:pt>
                <c:pt idx="1210">
                  <c:v>19</c:v>
                </c:pt>
                <c:pt idx="1211">
                  <c:v>19.03</c:v>
                </c:pt>
                <c:pt idx="1212">
                  <c:v>19.010000000000002</c:v>
                </c:pt>
                <c:pt idx="1213">
                  <c:v>19.43</c:v>
                </c:pt>
                <c:pt idx="1214">
                  <c:v>19.489999999999998</c:v>
                </c:pt>
                <c:pt idx="1215">
                  <c:v>20.03</c:v>
                </c:pt>
                <c:pt idx="1216">
                  <c:v>21.71</c:v>
                </c:pt>
                <c:pt idx="1217">
                  <c:v>21.36</c:v>
                </c:pt>
                <c:pt idx="1218">
                  <c:v>21.28</c:v>
                </c:pt>
                <c:pt idx="1219">
                  <c:v>20.89</c:v>
                </c:pt>
                <c:pt idx="1220">
                  <c:v>22.43</c:v>
                </c:pt>
                <c:pt idx="1221">
                  <c:v>22.53</c:v>
                </c:pt>
                <c:pt idx="1222">
                  <c:v>22.8</c:v>
                </c:pt>
                <c:pt idx="1223">
                  <c:v>24.28</c:v>
                </c:pt>
                <c:pt idx="1224">
                  <c:v>24.16</c:v>
                </c:pt>
                <c:pt idx="1225">
                  <c:v>23.74</c:v>
                </c:pt>
                <c:pt idx="1226">
                  <c:v>23.46</c:v>
                </c:pt>
                <c:pt idx="1227">
                  <c:v>22.67</c:v>
                </c:pt>
                <c:pt idx="1228">
                  <c:v>22.14</c:v>
                </c:pt>
                <c:pt idx="1229">
                  <c:v>22.7</c:v>
                </c:pt>
                <c:pt idx="1230">
                  <c:v>22.4</c:v>
                </c:pt>
                <c:pt idx="1231">
                  <c:v>22.25</c:v>
                </c:pt>
                <c:pt idx="1232">
                  <c:v>23.25</c:v>
                </c:pt>
                <c:pt idx="1233">
                  <c:v>23.19</c:v>
                </c:pt>
                <c:pt idx="1234">
                  <c:v>23.05</c:v>
                </c:pt>
                <c:pt idx="1235">
                  <c:v>23.58</c:v>
                </c:pt>
                <c:pt idx="1236">
                  <c:v>23.41</c:v>
                </c:pt>
                <c:pt idx="1237">
                  <c:v>22.38</c:v>
                </c:pt>
                <c:pt idx="1238">
                  <c:v>22.72</c:v>
                </c:pt>
                <c:pt idx="1239">
                  <c:v>22.61</c:v>
                </c:pt>
                <c:pt idx="1240">
                  <c:v>22.61</c:v>
                </c:pt>
                <c:pt idx="1241">
                  <c:v>22.73</c:v>
                </c:pt>
                <c:pt idx="1242">
                  <c:v>22.3</c:v>
                </c:pt>
                <c:pt idx="1243">
                  <c:v>22.09</c:v>
                </c:pt>
                <c:pt idx="1244">
                  <c:v>22.42</c:v>
                </c:pt>
                <c:pt idx="1245">
                  <c:v>22.67</c:v>
                </c:pt>
                <c:pt idx="1246">
                  <c:v>22.87</c:v>
                </c:pt>
                <c:pt idx="1247">
                  <c:v>22.42</c:v>
                </c:pt>
                <c:pt idx="1248">
                  <c:v>22.15</c:v>
                </c:pt>
                <c:pt idx="1249">
                  <c:v>23</c:v>
                </c:pt>
                <c:pt idx="1250">
                  <c:v>22.96</c:v>
                </c:pt>
                <c:pt idx="1251">
                  <c:v>22.58</c:v>
                </c:pt>
                <c:pt idx="1252">
                  <c:v>24.3</c:v>
                </c:pt>
                <c:pt idx="1253">
                  <c:v>25.43</c:v>
                </c:pt>
                <c:pt idx="1254">
                  <c:v>26</c:v>
                </c:pt>
                <c:pt idx="1255">
                  <c:v>25.96</c:v>
                </c:pt>
                <c:pt idx="1256">
                  <c:v>24.66</c:v>
                </c:pt>
                <c:pt idx="1257">
                  <c:v>24.06</c:v>
                </c:pt>
              </c:numCache>
            </c:numRef>
          </c:val>
          <c:smooth val="0"/>
          <c:extLst>
            <c:ext xmlns:c16="http://schemas.microsoft.com/office/drawing/2014/chart" uri="{C3380CC4-5D6E-409C-BE32-E72D297353CC}">
              <c16:uniqueId val="{00000002-E187-47A7-BCED-815BB5B4D576}"/>
            </c:ext>
          </c:extLst>
        </c:ser>
        <c:dLbls>
          <c:showLegendKey val="0"/>
          <c:showVal val="0"/>
          <c:showCatName val="0"/>
          <c:showSerName val="0"/>
          <c:showPercent val="0"/>
          <c:showBubbleSize val="0"/>
        </c:dLbls>
        <c:smooth val="0"/>
        <c:axId val="146905408"/>
        <c:axId val="146904576"/>
      </c:lineChart>
      <c:dateAx>
        <c:axId val="146905408"/>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04576"/>
        <c:crosses val="autoZero"/>
        <c:auto val="1"/>
        <c:lblOffset val="100"/>
        <c:baseTimeUnit val="days"/>
      </c:dateAx>
      <c:valAx>
        <c:axId val="14690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05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latin typeface="Arial" panose="020B0604020202020204" pitchFamily="34" charset="0"/>
                <a:cs typeface="Arial" panose="020B0604020202020204" pitchFamily="34" charset="0"/>
              </a:rPr>
              <a:t>Biểu</a:t>
            </a:r>
            <a:r>
              <a:rPr lang="en-US" sz="1050" baseline="0">
                <a:latin typeface="Arial" panose="020B0604020202020204" pitchFamily="34" charset="0"/>
                <a:cs typeface="Arial" panose="020B0604020202020204" pitchFamily="34" charset="0"/>
              </a:rPr>
              <a:t> đồ </a:t>
            </a:r>
            <a:r>
              <a:rPr lang="vi-VN" sz="1050" b="0" i="0" u="none" strike="noStrike" baseline="0">
                <a:latin typeface="Arial" panose="020B0604020202020204" pitchFamily="34" charset="0"/>
                <a:cs typeface="Arial" panose="020B0604020202020204" pitchFamily="34" charset="0"/>
              </a:rPr>
              <a:t>khối lượng giao dịch</a:t>
            </a:r>
            <a:r>
              <a:rPr lang="en-US" sz="1050" b="0" i="0" u="none" strike="noStrike" baseline="0">
                <a:latin typeface="Arial" panose="020B0604020202020204" pitchFamily="34" charset="0"/>
                <a:cs typeface="Arial" panose="020B0604020202020204" pitchFamily="34" charset="0"/>
              </a:rPr>
              <a:t> </a:t>
            </a:r>
            <a:r>
              <a:rPr lang="vi-VN" sz="1050" b="0" i="0" u="none" strike="noStrike" baseline="0">
                <a:latin typeface="Arial" panose="020B0604020202020204" pitchFamily="34" charset="0"/>
                <a:cs typeface="Arial" panose="020B0604020202020204" pitchFamily="34" charset="0"/>
              </a:rPr>
              <a:t>INTEL</a:t>
            </a:r>
            <a:r>
              <a:rPr lang="en-US" sz="1050" b="0" i="0" u="none" strike="noStrike" baseline="0">
                <a:latin typeface="Arial" panose="020B0604020202020204" pitchFamily="34" charset="0"/>
                <a:cs typeface="Arial" panose="020B0604020202020204" pitchFamily="34" charset="0"/>
              </a:rPr>
              <a:t> theo thời gian</a:t>
            </a:r>
            <a:endParaRPr lang="en-US" sz="1050">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INTC!$G$1</c:f>
              <c:strCache>
                <c:ptCount val="1"/>
                <c:pt idx="0">
                  <c:v>Volume</c:v>
                </c:pt>
              </c:strCache>
            </c:strRef>
          </c:tx>
          <c:spPr>
            <a:solidFill>
              <a:schemeClr val="tx2">
                <a:lumMod val="50000"/>
                <a:lumOff val="50000"/>
              </a:schemeClr>
            </a:solidFill>
            <a:ln>
              <a:solidFill>
                <a:schemeClr val="tx2">
                  <a:lumMod val="50000"/>
                  <a:lumOff val="50000"/>
                </a:schemeClr>
              </a:solidFill>
            </a:ln>
            <a:effectLst/>
          </c:spPr>
          <c:invertIfNegative val="0"/>
          <c:dPt>
            <c:idx val="173"/>
            <c:invertIfNegative val="0"/>
            <c:bubble3D val="0"/>
            <c:extLst>
              <c:ext xmlns:c16="http://schemas.microsoft.com/office/drawing/2014/chart" uri="{C3380CC4-5D6E-409C-BE32-E72D297353CC}">
                <c16:uniqueId val="{00000002-43C5-4916-9025-353D00FCBED1}"/>
              </c:ext>
            </c:extLst>
          </c:dPt>
          <c:dPt>
            <c:idx val="326"/>
            <c:invertIfNegative val="0"/>
            <c:bubble3D val="0"/>
            <c:extLst>
              <c:ext xmlns:c16="http://schemas.microsoft.com/office/drawing/2014/chart" uri="{C3380CC4-5D6E-409C-BE32-E72D297353CC}">
                <c16:uniqueId val="{00000001-43C5-4916-9025-353D00FCBED1}"/>
              </c:ext>
            </c:extLst>
          </c:dPt>
          <c:cat>
            <c:numRef>
              <c:f>INTC!$A$2:$A$1259</c:f>
              <c:numCache>
                <c:formatCode>m/d/yyyy\ h:mm</c:formatCode>
                <c:ptCount val="1258"/>
                <c:pt idx="0">
                  <c:v>43783.291666666664</c:v>
                </c:pt>
                <c:pt idx="1">
                  <c:v>43784.291666666664</c:v>
                </c:pt>
                <c:pt idx="2">
                  <c:v>43787.291666666664</c:v>
                </c:pt>
                <c:pt idx="3">
                  <c:v>43788.291666666664</c:v>
                </c:pt>
                <c:pt idx="4">
                  <c:v>43789.291666666664</c:v>
                </c:pt>
                <c:pt idx="5">
                  <c:v>43790.291666666664</c:v>
                </c:pt>
                <c:pt idx="6">
                  <c:v>43791.291666666664</c:v>
                </c:pt>
                <c:pt idx="7">
                  <c:v>43794.291666666664</c:v>
                </c:pt>
                <c:pt idx="8">
                  <c:v>43795.291666666664</c:v>
                </c:pt>
                <c:pt idx="9">
                  <c:v>43796.291666666664</c:v>
                </c:pt>
                <c:pt idx="10">
                  <c:v>43798.291666666664</c:v>
                </c:pt>
                <c:pt idx="11">
                  <c:v>43801.291666666664</c:v>
                </c:pt>
                <c:pt idx="12">
                  <c:v>43802.291666666664</c:v>
                </c:pt>
                <c:pt idx="13">
                  <c:v>43803.291666666664</c:v>
                </c:pt>
                <c:pt idx="14">
                  <c:v>43804.291666666664</c:v>
                </c:pt>
                <c:pt idx="15">
                  <c:v>43805.291666666664</c:v>
                </c:pt>
                <c:pt idx="16">
                  <c:v>43808.291666666664</c:v>
                </c:pt>
                <c:pt idx="17">
                  <c:v>43809.291666666664</c:v>
                </c:pt>
                <c:pt idx="18">
                  <c:v>43810.291666666664</c:v>
                </c:pt>
                <c:pt idx="19">
                  <c:v>43811.291666666664</c:v>
                </c:pt>
                <c:pt idx="20">
                  <c:v>43812.291666666664</c:v>
                </c:pt>
                <c:pt idx="21">
                  <c:v>43815.291666666664</c:v>
                </c:pt>
                <c:pt idx="22">
                  <c:v>43816.291666666664</c:v>
                </c:pt>
                <c:pt idx="23">
                  <c:v>43817.291666666664</c:v>
                </c:pt>
                <c:pt idx="24">
                  <c:v>43818.291666666664</c:v>
                </c:pt>
                <c:pt idx="25">
                  <c:v>43819.291666666664</c:v>
                </c:pt>
                <c:pt idx="26">
                  <c:v>43822.291666666664</c:v>
                </c:pt>
                <c:pt idx="27">
                  <c:v>43823.291666666664</c:v>
                </c:pt>
                <c:pt idx="28">
                  <c:v>43825.291666666664</c:v>
                </c:pt>
                <c:pt idx="29">
                  <c:v>43826.291666666664</c:v>
                </c:pt>
                <c:pt idx="30">
                  <c:v>43829.291666666664</c:v>
                </c:pt>
                <c:pt idx="31">
                  <c:v>43830.291666666664</c:v>
                </c:pt>
                <c:pt idx="32">
                  <c:v>43832.291666666664</c:v>
                </c:pt>
                <c:pt idx="33">
                  <c:v>43833.291666666664</c:v>
                </c:pt>
                <c:pt idx="34">
                  <c:v>43836.291666666664</c:v>
                </c:pt>
                <c:pt idx="35">
                  <c:v>43837.291666666664</c:v>
                </c:pt>
                <c:pt idx="36">
                  <c:v>43838.291666666664</c:v>
                </c:pt>
                <c:pt idx="37">
                  <c:v>43839.291666666664</c:v>
                </c:pt>
                <c:pt idx="38">
                  <c:v>43840.291666666664</c:v>
                </c:pt>
                <c:pt idx="39">
                  <c:v>43843.291666666664</c:v>
                </c:pt>
                <c:pt idx="40">
                  <c:v>43844.291666666664</c:v>
                </c:pt>
                <c:pt idx="41">
                  <c:v>43845.291666666664</c:v>
                </c:pt>
                <c:pt idx="42">
                  <c:v>43846.291666666664</c:v>
                </c:pt>
                <c:pt idx="43">
                  <c:v>43847.291666666664</c:v>
                </c:pt>
                <c:pt idx="44">
                  <c:v>43851.291666666664</c:v>
                </c:pt>
                <c:pt idx="45">
                  <c:v>43852.291666666664</c:v>
                </c:pt>
                <c:pt idx="46">
                  <c:v>43853.291666666664</c:v>
                </c:pt>
                <c:pt idx="47">
                  <c:v>43854.291666666664</c:v>
                </c:pt>
                <c:pt idx="48">
                  <c:v>43857.291666666664</c:v>
                </c:pt>
                <c:pt idx="49">
                  <c:v>43858.291666666664</c:v>
                </c:pt>
                <c:pt idx="50">
                  <c:v>43859.291666666664</c:v>
                </c:pt>
                <c:pt idx="51">
                  <c:v>43860.291666666664</c:v>
                </c:pt>
                <c:pt idx="52">
                  <c:v>43861.291666666664</c:v>
                </c:pt>
                <c:pt idx="53">
                  <c:v>43864.291666666664</c:v>
                </c:pt>
                <c:pt idx="54">
                  <c:v>43865.291666666664</c:v>
                </c:pt>
                <c:pt idx="55">
                  <c:v>43866.291666666664</c:v>
                </c:pt>
                <c:pt idx="56">
                  <c:v>43867.291666666664</c:v>
                </c:pt>
                <c:pt idx="57">
                  <c:v>43868.291666666664</c:v>
                </c:pt>
                <c:pt idx="58">
                  <c:v>43871.291666666664</c:v>
                </c:pt>
                <c:pt idx="59">
                  <c:v>43872.291666666664</c:v>
                </c:pt>
                <c:pt idx="60">
                  <c:v>43873.291666666664</c:v>
                </c:pt>
                <c:pt idx="61">
                  <c:v>43874.291666666664</c:v>
                </c:pt>
                <c:pt idx="62">
                  <c:v>43875.291666666664</c:v>
                </c:pt>
                <c:pt idx="63">
                  <c:v>43879.291666666664</c:v>
                </c:pt>
                <c:pt idx="64">
                  <c:v>43880.291666666664</c:v>
                </c:pt>
                <c:pt idx="65">
                  <c:v>43881.291666666664</c:v>
                </c:pt>
                <c:pt idx="66">
                  <c:v>43882.291666666664</c:v>
                </c:pt>
                <c:pt idx="67">
                  <c:v>43885.291666666664</c:v>
                </c:pt>
                <c:pt idx="68">
                  <c:v>43886.291666666664</c:v>
                </c:pt>
                <c:pt idx="69">
                  <c:v>43887.291666666664</c:v>
                </c:pt>
                <c:pt idx="70">
                  <c:v>43888.291666666664</c:v>
                </c:pt>
                <c:pt idx="71">
                  <c:v>43889.291666666664</c:v>
                </c:pt>
                <c:pt idx="72">
                  <c:v>43892.291666666664</c:v>
                </c:pt>
                <c:pt idx="73">
                  <c:v>43893.291666666664</c:v>
                </c:pt>
                <c:pt idx="74">
                  <c:v>43894.291666666664</c:v>
                </c:pt>
                <c:pt idx="75">
                  <c:v>43895.291666666664</c:v>
                </c:pt>
                <c:pt idx="76">
                  <c:v>43896.291666666664</c:v>
                </c:pt>
                <c:pt idx="77">
                  <c:v>43899.291666666664</c:v>
                </c:pt>
                <c:pt idx="78">
                  <c:v>43900.291666666664</c:v>
                </c:pt>
                <c:pt idx="79">
                  <c:v>43901.291666666664</c:v>
                </c:pt>
                <c:pt idx="80">
                  <c:v>43902.291666666664</c:v>
                </c:pt>
                <c:pt idx="81">
                  <c:v>43903.291666666664</c:v>
                </c:pt>
                <c:pt idx="82">
                  <c:v>43906.291666666664</c:v>
                </c:pt>
                <c:pt idx="83">
                  <c:v>43907.291666666664</c:v>
                </c:pt>
                <c:pt idx="84">
                  <c:v>43908.291666666664</c:v>
                </c:pt>
                <c:pt idx="85">
                  <c:v>43909.291666666664</c:v>
                </c:pt>
                <c:pt idx="86">
                  <c:v>43910.291666666664</c:v>
                </c:pt>
                <c:pt idx="87">
                  <c:v>43913.291666666664</c:v>
                </c:pt>
                <c:pt idx="88">
                  <c:v>43914.291666666664</c:v>
                </c:pt>
                <c:pt idx="89">
                  <c:v>43915.291666666664</c:v>
                </c:pt>
                <c:pt idx="90">
                  <c:v>43916.291666666664</c:v>
                </c:pt>
                <c:pt idx="91">
                  <c:v>43917.291666666664</c:v>
                </c:pt>
                <c:pt idx="92">
                  <c:v>43920.291666666664</c:v>
                </c:pt>
                <c:pt idx="93">
                  <c:v>43921.291666666664</c:v>
                </c:pt>
                <c:pt idx="94">
                  <c:v>43922.291666666664</c:v>
                </c:pt>
                <c:pt idx="95">
                  <c:v>43923.291666666664</c:v>
                </c:pt>
                <c:pt idx="96">
                  <c:v>43924.291666666664</c:v>
                </c:pt>
                <c:pt idx="97">
                  <c:v>43927.291666666664</c:v>
                </c:pt>
                <c:pt idx="98">
                  <c:v>43928.291666666664</c:v>
                </c:pt>
                <c:pt idx="99">
                  <c:v>43929.291666666664</c:v>
                </c:pt>
                <c:pt idx="100">
                  <c:v>43930.291666666664</c:v>
                </c:pt>
                <c:pt idx="101">
                  <c:v>43934.291666666664</c:v>
                </c:pt>
                <c:pt idx="102">
                  <c:v>43935.291666666664</c:v>
                </c:pt>
                <c:pt idx="103">
                  <c:v>43936.291666666664</c:v>
                </c:pt>
                <c:pt idx="104">
                  <c:v>43937.291666666664</c:v>
                </c:pt>
                <c:pt idx="105">
                  <c:v>43938.291666666664</c:v>
                </c:pt>
                <c:pt idx="106">
                  <c:v>43941.291666666664</c:v>
                </c:pt>
                <c:pt idx="107">
                  <c:v>43942.291666666664</c:v>
                </c:pt>
                <c:pt idx="108">
                  <c:v>43943.291666666664</c:v>
                </c:pt>
                <c:pt idx="109">
                  <c:v>43944.291666666664</c:v>
                </c:pt>
                <c:pt idx="110">
                  <c:v>43945.291666666664</c:v>
                </c:pt>
                <c:pt idx="111">
                  <c:v>43948.291666666664</c:v>
                </c:pt>
                <c:pt idx="112">
                  <c:v>43949.291666666664</c:v>
                </c:pt>
                <c:pt idx="113">
                  <c:v>43950.291666666664</c:v>
                </c:pt>
                <c:pt idx="114">
                  <c:v>43951.291666666664</c:v>
                </c:pt>
                <c:pt idx="115">
                  <c:v>43952.291666666664</c:v>
                </c:pt>
                <c:pt idx="116">
                  <c:v>43955.291666666664</c:v>
                </c:pt>
                <c:pt idx="117">
                  <c:v>43956.291666666664</c:v>
                </c:pt>
                <c:pt idx="118">
                  <c:v>43957.291666666664</c:v>
                </c:pt>
                <c:pt idx="119">
                  <c:v>43958.291666666664</c:v>
                </c:pt>
                <c:pt idx="120">
                  <c:v>43959.291666666664</c:v>
                </c:pt>
                <c:pt idx="121">
                  <c:v>43962.291666666664</c:v>
                </c:pt>
                <c:pt idx="122">
                  <c:v>43963.291666666664</c:v>
                </c:pt>
                <c:pt idx="123">
                  <c:v>43964.291666666664</c:v>
                </c:pt>
                <c:pt idx="124">
                  <c:v>43965.291666666664</c:v>
                </c:pt>
                <c:pt idx="125">
                  <c:v>43966.291666666664</c:v>
                </c:pt>
                <c:pt idx="126">
                  <c:v>43969.291666666664</c:v>
                </c:pt>
                <c:pt idx="127">
                  <c:v>43970.291666666664</c:v>
                </c:pt>
                <c:pt idx="128">
                  <c:v>43971.291666666664</c:v>
                </c:pt>
                <c:pt idx="129">
                  <c:v>43972.291666666664</c:v>
                </c:pt>
                <c:pt idx="130">
                  <c:v>43973.291666666664</c:v>
                </c:pt>
                <c:pt idx="131">
                  <c:v>43977.291666666664</c:v>
                </c:pt>
                <c:pt idx="132">
                  <c:v>43978.291666666664</c:v>
                </c:pt>
                <c:pt idx="133">
                  <c:v>43979.291666666664</c:v>
                </c:pt>
                <c:pt idx="134">
                  <c:v>43980.291666666664</c:v>
                </c:pt>
                <c:pt idx="135">
                  <c:v>43983.291666666664</c:v>
                </c:pt>
                <c:pt idx="136">
                  <c:v>43984.291666666664</c:v>
                </c:pt>
                <c:pt idx="137">
                  <c:v>43985.291666666664</c:v>
                </c:pt>
                <c:pt idx="138">
                  <c:v>43986.291666666664</c:v>
                </c:pt>
                <c:pt idx="139">
                  <c:v>43987.291666666664</c:v>
                </c:pt>
                <c:pt idx="140">
                  <c:v>43990.291666666664</c:v>
                </c:pt>
                <c:pt idx="141">
                  <c:v>43991.291666666664</c:v>
                </c:pt>
                <c:pt idx="142">
                  <c:v>43992.291666666664</c:v>
                </c:pt>
                <c:pt idx="143">
                  <c:v>43993.291666666664</c:v>
                </c:pt>
                <c:pt idx="144">
                  <c:v>43994.291666666664</c:v>
                </c:pt>
                <c:pt idx="145">
                  <c:v>43997.291666666664</c:v>
                </c:pt>
                <c:pt idx="146">
                  <c:v>43998.291666666664</c:v>
                </c:pt>
                <c:pt idx="147">
                  <c:v>43999.291666666664</c:v>
                </c:pt>
                <c:pt idx="148">
                  <c:v>44000.291666666664</c:v>
                </c:pt>
                <c:pt idx="149">
                  <c:v>44001.291666666664</c:v>
                </c:pt>
                <c:pt idx="150">
                  <c:v>44004.291666666664</c:v>
                </c:pt>
                <c:pt idx="151">
                  <c:v>44005.291666666664</c:v>
                </c:pt>
                <c:pt idx="152">
                  <c:v>44006.291666666664</c:v>
                </c:pt>
                <c:pt idx="153">
                  <c:v>44007.291666666664</c:v>
                </c:pt>
                <c:pt idx="154">
                  <c:v>44008.291666666664</c:v>
                </c:pt>
                <c:pt idx="155">
                  <c:v>44011.291666666664</c:v>
                </c:pt>
                <c:pt idx="156">
                  <c:v>44012.291666666664</c:v>
                </c:pt>
                <c:pt idx="157">
                  <c:v>44013.291666666664</c:v>
                </c:pt>
                <c:pt idx="158">
                  <c:v>44014.291666666664</c:v>
                </c:pt>
                <c:pt idx="159">
                  <c:v>44018.291666666664</c:v>
                </c:pt>
                <c:pt idx="160">
                  <c:v>44019.291666666664</c:v>
                </c:pt>
                <c:pt idx="161">
                  <c:v>44020.291666666664</c:v>
                </c:pt>
                <c:pt idx="162">
                  <c:v>44021.291666666664</c:v>
                </c:pt>
                <c:pt idx="163">
                  <c:v>44022.291666666664</c:v>
                </c:pt>
                <c:pt idx="164">
                  <c:v>44025.291666666664</c:v>
                </c:pt>
                <c:pt idx="165">
                  <c:v>44026.291666666664</c:v>
                </c:pt>
                <c:pt idx="166">
                  <c:v>44027.291666666664</c:v>
                </c:pt>
                <c:pt idx="167">
                  <c:v>44028.291666666664</c:v>
                </c:pt>
                <c:pt idx="168">
                  <c:v>44029.291666666664</c:v>
                </c:pt>
                <c:pt idx="169">
                  <c:v>44032.291666666664</c:v>
                </c:pt>
                <c:pt idx="170">
                  <c:v>44033.291666666664</c:v>
                </c:pt>
                <c:pt idx="171">
                  <c:v>44034.291666666664</c:v>
                </c:pt>
                <c:pt idx="172">
                  <c:v>44035.291666666664</c:v>
                </c:pt>
                <c:pt idx="173">
                  <c:v>44036.291666666664</c:v>
                </c:pt>
                <c:pt idx="174">
                  <c:v>44039.291666666664</c:v>
                </c:pt>
                <c:pt idx="175">
                  <c:v>44040.291666666664</c:v>
                </c:pt>
                <c:pt idx="176">
                  <c:v>44041.291666666664</c:v>
                </c:pt>
                <c:pt idx="177">
                  <c:v>44042.291666666664</c:v>
                </c:pt>
                <c:pt idx="178">
                  <c:v>44043.291666666664</c:v>
                </c:pt>
                <c:pt idx="179">
                  <c:v>44046.291666666664</c:v>
                </c:pt>
                <c:pt idx="180">
                  <c:v>44047.291666666664</c:v>
                </c:pt>
                <c:pt idx="181">
                  <c:v>44048.291666666664</c:v>
                </c:pt>
                <c:pt idx="182">
                  <c:v>44049.291666666664</c:v>
                </c:pt>
                <c:pt idx="183">
                  <c:v>44050.291666666664</c:v>
                </c:pt>
                <c:pt idx="184">
                  <c:v>44053.291666666664</c:v>
                </c:pt>
                <c:pt idx="185">
                  <c:v>44054.291666666664</c:v>
                </c:pt>
                <c:pt idx="186">
                  <c:v>44055.291666666664</c:v>
                </c:pt>
                <c:pt idx="187">
                  <c:v>44056.291666666664</c:v>
                </c:pt>
                <c:pt idx="188">
                  <c:v>44057.291666666664</c:v>
                </c:pt>
                <c:pt idx="189">
                  <c:v>44060.291666666664</c:v>
                </c:pt>
                <c:pt idx="190">
                  <c:v>44061.291666666664</c:v>
                </c:pt>
                <c:pt idx="191">
                  <c:v>44062.291666666664</c:v>
                </c:pt>
                <c:pt idx="192">
                  <c:v>44063.291666666664</c:v>
                </c:pt>
                <c:pt idx="193">
                  <c:v>44064.291666666664</c:v>
                </c:pt>
                <c:pt idx="194">
                  <c:v>44067.291666666664</c:v>
                </c:pt>
                <c:pt idx="195">
                  <c:v>44068.291666666664</c:v>
                </c:pt>
                <c:pt idx="196">
                  <c:v>44069.291666666664</c:v>
                </c:pt>
                <c:pt idx="197">
                  <c:v>44070.291666666664</c:v>
                </c:pt>
                <c:pt idx="198">
                  <c:v>44071.291666666664</c:v>
                </c:pt>
                <c:pt idx="199">
                  <c:v>44074.291666666664</c:v>
                </c:pt>
                <c:pt idx="200">
                  <c:v>44075.291666666664</c:v>
                </c:pt>
                <c:pt idx="201">
                  <c:v>44076.291666666664</c:v>
                </c:pt>
                <c:pt idx="202">
                  <c:v>44077.291666666664</c:v>
                </c:pt>
                <c:pt idx="203">
                  <c:v>44078.291666666664</c:v>
                </c:pt>
                <c:pt idx="204">
                  <c:v>44082.291666666664</c:v>
                </c:pt>
                <c:pt idx="205">
                  <c:v>44083.291666666664</c:v>
                </c:pt>
                <c:pt idx="206">
                  <c:v>44084.291666666664</c:v>
                </c:pt>
                <c:pt idx="207">
                  <c:v>44085.291666666664</c:v>
                </c:pt>
                <c:pt idx="208">
                  <c:v>44088.291666666664</c:v>
                </c:pt>
                <c:pt idx="209">
                  <c:v>44089.291666666664</c:v>
                </c:pt>
                <c:pt idx="210">
                  <c:v>44090.291666666664</c:v>
                </c:pt>
                <c:pt idx="211">
                  <c:v>44091.291666666664</c:v>
                </c:pt>
                <c:pt idx="212">
                  <c:v>44092.291666666664</c:v>
                </c:pt>
                <c:pt idx="213">
                  <c:v>44095.291666666664</c:v>
                </c:pt>
                <c:pt idx="214">
                  <c:v>44096.291666666664</c:v>
                </c:pt>
                <c:pt idx="215">
                  <c:v>44097.291666666664</c:v>
                </c:pt>
                <c:pt idx="216">
                  <c:v>44098.291666666664</c:v>
                </c:pt>
                <c:pt idx="217">
                  <c:v>44099.291666666664</c:v>
                </c:pt>
                <c:pt idx="218">
                  <c:v>44102.291666666664</c:v>
                </c:pt>
                <c:pt idx="219">
                  <c:v>44103.291666666664</c:v>
                </c:pt>
                <c:pt idx="220">
                  <c:v>44104.291666666664</c:v>
                </c:pt>
                <c:pt idx="221">
                  <c:v>44105.291666666664</c:v>
                </c:pt>
                <c:pt idx="222">
                  <c:v>44106.291666666664</c:v>
                </c:pt>
                <c:pt idx="223">
                  <c:v>44109.291666666664</c:v>
                </c:pt>
                <c:pt idx="224">
                  <c:v>44110.291666666664</c:v>
                </c:pt>
                <c:pt idx="225">
                  <c:v>44111.291666666664</c:v>
                </c:pt>
                <c:pt idx="226">
                  <c:v>44112.291666666664</c:v>
                </c:pt>
                <c:pt idx="227">
                  <c:v>44113.291666666664</c:v>
                </c:pt>
                <c:pt idx="228">
                  <c:v>44116.291666666664</c:v>
                </c:pt>
                <c:pt idx="229">
                  <c:v>44117.291666666664</c:v>
                </c:pt>
                <c:pt idx="230">
                  <c:v>44118.291666666664</c:v>
                </c:pt>
                <c:pt idx="231">
                  <c:v>44119.291666666664</c:v>
                </c:pt>
                <c:pt idx="232">
                  <c:v>44120.291666666664</c:v>
                </c:pt>
                <c:pt idx="233">
                  <c:v>44123.291666666664</c:v>
                </c:pt>
                <c:pt idx="234">
                  <c:v>44124.291666666664</c:v>
                </c:pt>
                <c:pt idx="235">
                  <c:v>44125.291666666664</c:v>
                </c:pt>
                <c:pt idx="236">
                  <c:v>44126.291666666664</c:v>
                </c:pt>
                <c:pt idx="237">
                  <c:v>44127.291666666664</c:v>
                </c:pt>
                <c:pt idx="238">
                  <c:v>44130.291666666664</c:v>
                </c:pt>
                <c:pt idx="239">
                  <c:v>44131.291666666664</c:v>
                </c:pt>
                <c:pt idx="240">
                  <c:v>44132.291666666664</c:v>
                </c:pt>
                <c:pt idx="241">
                  <c:v>44133.291666666664</c:v>
                </c:pt>
                <c:pt idx="242">
                  <c:v>44134.291666666664</c:v>
                </c:pt>
                <c:pt idx="243">
                  <c:v>44137.291666666664</c:v>
                </c:pt>
                <c:pt idx="244">
                  <c:v>44138.291666666664</c:v>
                </c:pt>
                <c:pt idx="245">
                  <c:v>44139.291666666664</c:v>
                </c:pt>
                <c:pt idx="246">
                  <c:v>44140.291666666664</c:v>
                </c:pt>
                <c:pt idx="247">
                  <c:v>44141.291666666664</c:v>
                </c:pt>
                <c:pt idx="248">
                  <c:v>44144.291666666664</c:v>
                </c:pt>
                <c:pt idx="249">
                  <c:v>44145.291666666664</c:v>
                </c:pt>
                <c:pt idx="250">
                  <c:v>44146.291666666664</c:v>
                </c:pt>
                <c:pt idx="251">
                  <c:v>44147.291666666664</c:v>
                </c:pt>
                <c:pt idx="252">
                  <c:v>44148.291666666664</c:v>
                </c:pt>
                <c:pt idx="253">
                  <c:v>44151.291666666664</c:v>
                </c:pt>
                <c:pt idx="254">
                  <c:v>44152.291666666664</c:v>
                </c:pt>
                <c:pt idx="255">
                  <c:v>44153.291666666664</c:v>
                </c:pt>
                <c:pt idx="256">
                  <c:v>44154.291666666664</c:v>
                </c:pt>
                <c:pt idx="257">
                  <c:v>44155.291666666664</c:v>
                </c:pt>
                <c:pt idx="258">
                  <c:v>44158.291666666664</c:v>
                </c:pt>
                <c:pt idx="259">
                  <c:v>44159.291666666664</c:v>
                </c:pt>
                <c:pt idx="260">
                  <c:v>44160.291666666664</c:v>
                </c:pt>
                <c:pt idx="261">
                  <c:v>44162.291666666664</c:v>
                </c:pt>
                <c:pt idx="262">
                  <c:v>44165.291666666664</c:v>
                </c:pt>
                <c:pt idx="263">
                  <c:v>44166.291666666664</c:v>
                </c:pt>
                <c:pt idx="264">
                  <c:v>44167.291666666664</c:v>
                </c:pt>
                <c:pt idx="265">
                  <c:v>44168.291666666664</c:v>
                </c:pt>
                <c:pt idx="266">
                  <c:v>44169.291666666664</c:v>
                </c:pt>
                <c:pt idx="267">
                  <c:v>44172.291666666664</c:v>
                </c:pt>
                <c:pt idx="268">
                  <c:v>44173.291666666664</c:v>
                </c:pt>
                <c:pt idx="269">
                  <c:v>44174.291666666664</c:v>
                </c:pt>
                <c:pt idx="270">
                  <c:v>44175.291666666664</c:v>
                </c:pt>
                <c:pt idx="271">
                  <c:v>44176.291666666664</c:v>
                </c:pt>
                <c:pt idx="272">
                  <c:v>44179.291666666664</c:v>
                </c:pt>
                <c:pt idx="273">
                  <c:v>44180.291666666664</c:v>
                </c:pt>
                <c:pt idx="274">
                  <c:v>44181.291666666664</c:v>
                </c:pt>
                <c:pt idx="275">
                  <c:v>44182.291666666664</c:v>
                </c:pt>
                <c:pt idx="276">
                  <c:v>44183.291666666664</c:v>
                </c:pt>
                <c:pt idx="277">
                  <c:v>44186.291666666664</c:v>
                </c:pt>
                <c:pt idx="278">
                  <c:v>44187.291666666664</c:v>
                </c:pt>
                <c:pt idx="279">
                  <c:v>44188.291666666664</c:v>
                </c:pt>
                <c:pt idx="280">
                  <c:v>44189.291666666664</c:v>
                </c:pt>
                <c:pt idx="281">
                  <c:v>44193.291666666664</c:v>
                </c:pt>
                <c:pt idx="282">
                  <c:v>44194.291666666664</c:v>
                </c:pt>
                <c:pt idx="283">
                  <c:v>44195.291666666664</c:v>
                </c:pt>
                <c:pt idx="284">
                  <c:v>44196.291666666664</c:v>
                </c:pt>
                <c:pt idx="285">
                  <c:v>44200.291666666664</c:v>
                </c:pt>
                <c:pt idx="286">
                  <c:v>44201.291666666664</c:v>
                </c:pt>
                <c:pt idx="287">
                  <c:v>44202.291666666664</c:v>
                </c:pt>
                <c:pt idx="288">
                  <c:v>44203.291666666664</c:v>
                </c:pt>
                <c:pt idx="289">
                  <c:v>44204.291666666664</c:v>
                </c:pt>
                <c:pt idx="290">
                  <c:v>44207.291666666664</c:v>
                </c:pt>
                <c:pt idx="291">
                  <c:v>44208.291666666664</c:v>
                </c:pt>
                <c:pt idx="292">
                  <c:v>44209.291666666664</c:v>
                </c:pt>
                <c:pt idx="293">
                  <c:v>44210.291666666664</c:v>
                </c:pt>
                <c:pt idx="294">
                  <c:v>44211.291666666664</c:v>
                </c:pt>
                <c:pt idx="295">
                  <c:v>44215.291666666664</c:v>
                </c:pt>
                <c:pt idx="296">
                  <c:v>44216.291666666664</c:v>
                </c:pt>
                <c:pt idx="297">
                  <c:v>44217.291666666664</c:v>
                </c:pt>
                <c:pt idx="298">
                  <c:v>44218.291666666664</c:v>
                </c:pt>
                <c:pt idx="299">
                  <c:v>44221.291666666664</c:v>
                </c:pt>
                <c:pt idx="300">
                  <c:v>44222.291666666664</c:v>
                </c:pt>
                <c:pt idx="301">
                  <c:v>44223.291666666664</c:v>
                </c:pt>
                <c:pt idx="302">
                  <c:v>44224.291666666664</c:v>
                </c:pt>
                <c:pt idx="303">
                  <c:v>44225.291666666664</c:v>
                </c:pt>
                <c:pt idx="304">
                  <c:v>44228.291666666664</c:v>
                </c:pt>
                <c:pt idx="305">
                  <c:v>44229.291666666664</c:v>
                </c:pt>
                <c:pt idx="306">
                  <c:v>44230.291666666664</c:v>
                </c:pt>
                <c:pt idx="307">
                  <c:v>44231.291666666664</c:v>
                </c:pt>
                <c:pt idx="308">
                  <c:v>44232.291666666664</c:v>
                </c:pt>
                <c:pt idx="309">
                  <c:v>44235.291666666664</c:v>
                </c:pt>
                <c:pt idx="310">
                  <c:v>44236.291666666664</c:v>
                </c:pt>
                <c:pt idx="311">
                  <c:v>44237.291666666664</c:v>
                </c:pt>
                <c:pt idx="312">
                  <c:v>44238.291666666664</c:v>
                </c:pt>
                <c:pt idx="313">
                  <c:v>44239.291666666664</c:v>
                </c:pt>
                <c:pt idx="314">
                  <c:v>44243.291666666664</c:v>
                </c:pt>
                <c:pt idx="315">
                  <c:v>44244.291666666664</c:v>
                </c:pt>
                <c:pt idx="316">
                  <c:v>44245.291666666664</c:v>
                </c:pt>
                <c:pt idx="317">
                  <c:v>44246.291666666664</c:v>
                </c:pt>
                <c:pt idx="318">
                  <c:v>44249.291666666664</c:v>
                </c:pt>
                <c:pt idx="319">
                  <c:v>44250.291666666664</c:v>
                </c:pt>
                <c:pt idx="320">
                  <c:v>44251.291666666664</c:v>
                </c:pt>
                <c:pt idx="321">
                  <c:v>44252.291666666664</c:v>
                </c:pt>
                <c:pt idx="322">
                  <c:v>44253.291666666664</c:v>
                </c:pt>
                <c:pt idx="323">
                  <c:v>44256.291666666664</c:v>
                </c:pt>
                <c:pt idx="324">
                  <c:v>44257.291666666664</c:v>
                </c:pt>
                <c:pt idx="325">
                  <c:v>44258.291666666664</c:v>
                </c:pt>
                <c:pt idx="326">
                  <c:v>44259.291666666664</c:v>
                </c:pt>
                <c:pt idx="327">
                  <c:v>44260.291666666664</c:v>
                </c:pt>
                <c:pt idx="328">
                  <c:v>44263.291666666664</c:v>
                </c:pt>
                <c:pt idx="329">
                  <c:v>44264.291666666664</c:v>
                </c:pt>
                <c:pt idx="330">
                  <c:v>44265.291666666664</c:v>
                </c:pt>
                <c:pt idx="331">
                  <c:v>44266.291666666664</c:v>
                </c:pt>
                <c:pt idx="332">
                  <c:v>44267.291666666664</c:v>
                </c:pt>
                <c:pt idx="333">
                  <c:v>44270.291666666664</c:v>
                </c:pt>
                <c:pt idx="334">
                  <c:v>44271.291666666664</c:v>
                </c:pt>
                <c:pt idx="335">
                  <c:v>44272.291666666664</c:v>
                </c:pt>
                <c:pt idx="336">
                  <c:v>44273.291666666664</c:v>
                </c:pt>
                <c:pt idx="337">
                  <c:v>44274.291666666664</c:v>
                </c:pt>
                <c:pt idx="338">
                  <c:v>44277.291666666664</c:v>
                </c:pt>
                <c:pt idx="339">
                  <c:v>44278.291666666664</c:v>
                </c:pt>
                <c:pt idx="340">
                  <c:v>44279.291666666664</c:v>
                </c:pt>
                <c:pt idx="341">
                  <c:v>44280.291666666664</c:v>
                </c:pt>
                <c:pt idx="342">
                  <c:v>44281.291666666664</c:v>
                </c:pt>
                <c:pt idx="343">
                  <c:v>44284.291666666664</c:v>
                </c:pt>
                <c:pt idx="344">
                  <c:v>44285.291666666664</c:v>
                </c:pt>
                <c:pt idx="345">
                  <c:v>44286.291666666664</c:v>
                </c:pt>
                <c:pt idx="346">
                  <c:v>44287.291666666664</c:v>
                </c:pt>
                <c:pt idx="347">
                  <c:v>44291.291666666664</c:v>
                </c:pt>
                <c:pt idx="348">
                  <c:v>44292.291666666664</c:v>
                </c:pt>
                <c:pt idx="349">
                  <c:v>44293.291666666664</c:v>
                </c:pt>
                <c:pt idx="350">
                  <c:v>44294.291666666664</c:v>
                </c:pt>
                <c:pt idx="351">
                  <c:v>44295.291666666664</c:v>
                </c:pt>
                <c:pt idx="352">
                  <c:v>44298.291666666664</c:v>
                </c:pt>
                <c:pt idx="353">
                  <c:v>44299.291666666664</c:v>
                </c:pt>
                <c:pt idx="354">
                  <c:v>44300.291666666664</c:v>
                </c:pt>
                <c:pt idx="355">
                  <c:v>44301.291666666664</c:v>
                </c:pt>
                <c:pt idx="356">
                  <c:v>44302.291666666664</c:v>
                </c:pt>
                <c:pt idx="357">
                  <c:v>44305.291666666664</c:v>
                </c:pt>
                <c:pt idx="358">
                  <c:v>44306.291666666664</c:v>
                </c:pt>
                <c:pt idx="359">
                  <c:v>44307.291666666664</c:v>
                </c:pt>
                <c:pt idx="360">
                  <c:v>44308.291666666664</c:v>
                </c:pt>
                <c:pt idx="361">
                  <c:v>44309.291666666664</c:v>
                </c:pt>
                <c:pt idx="362">
                  <c:v>44312.291666666664</c:v>
                </c:pt>
                <c:pt idx="363">
                  <c:v>44313.291666666664</c:v>
                </c:pt>
                <c:pt idx="364">
                  <c:v>44314.291666666664</c:v>
                </c:pt>
                <c:pt idx="365">
                  <c:v>44315.291666666664</c:v>
                </c:pt>
                <c:pt idx="366">
                  <c:v>44316.291666666664</c:v>
                </c:pt>
                <c:pt idx="367">
                  <c:v>44319.291666666664</c:v>
                </c:pt>
                <c:pt idx="368">
                  <c:v>44320.291666666664</c:v>
                </c:pt>
                <c:pt idx="369">
                  <c:v>44321.291666666664</c:v>
                </c:pt>
                <c:pt idx="370">
                  <c:v>44322.291666666664</c:v>
                </c:pt>
                <c:pt idx="371">
                  <c:v>44323.291666666664</c:v>
                </c:pt>
                <c:pt idx="372">
                  <c:v>44326.291666666664</c:v>
                </c:pt>
                <c:pt idx="373">
                  <c:v>44327.291666666664</c:v>
                </c:pt>
                <c:pt idx="374">
                  <c:v>44328.291666666664</c:v>
                </c:pt>
                <c:pt idx="375">
                  <c:v>44329.291666666664</c:v>
                </c:pt>
                <c:pt idx="376">
                  <c:v>44330.291666666664</c:v>
                </c:pt>
                <c:pt idx="377">
                  <c:v>44333.291666666664</c:v>
                </c:pt>
                <c:pt idx="378">
                  <c:v>44334.291666666664</c:v>
                </c:pt>
                <c:pt idx="379">
                  <c:v>44335.291666666664</c:v>
                </c:pt>
                <c:pt idx="380">
                  <c:v>44336.291666666664</c:v>
                </c:pt>
                <c:pt idx="381">
                  <c:v>44337.291666666664</c:v>
                </c:pt>
                <c:pt idx="382">
                  <c:v>44340.291666666664</c:v>
                </c:pt>
                <c:pt idx="383">
                  <c:v>44341.291666666664</c:v>
                </c:pt>
                <c:pt idx="384">
                  <c:v>44342.291666666664</c:v>
                </c:pt>
                <c:pt idx="385">
                  <c:v>44343.291666666664</c:v>
                </c:pt>
                <c:pt idx="386">
                  <c:v>44344.291666666664</c:v>
                </c:pt>
                <c:pt idx="387">
                  <c:v>44348.291666666664</c:v>
                </c:pt>
                <c:pt idx="388">
                  <c:v>44349.291666666664</c:v>
                </c:pt>
                <c:pt idx="389">
                  <c:v>44350.291666666664</c:v>
                </c:pt>
                <c:pt idx="390">
                  <c:v>44351.291666666664</c:v>
                </c:pt>
                <c:pt idx="391">
                  <c:v>44354.291666666664</c:v>
                </c:pt>
                <c:pt idx="392">
                  <c:v>44355.291666666664</c:v>
                </c:pt>
                <c:pt idx="393">
                  <c:v>44356.291666666664</c:v>
                </c:pt>
                <c:pt idx="394">
                  <c:v>44357.291666666664</c:v>
                </c:pt>
                <c:pt idx="395">
                  <c:v>44358.291666666664</c:v>
                </c:pt>
                <c:pt idx="396">
                  <c:v>44361.291666666664</c:v>
                </c:pt>
                <c:pt idx="397">
                  <c:v>44362.291666666664</c:v>
                </c:pt>
                <c:pt idx="398">
                  <c:v>44363.291666666664</c:v>
                </c:pt>
                <c:pt idx="399">
                  <c:v>44364.291666666664</c:v>
                </c:pt>
                <c:pt idx="400">
                  <c:v>44365.291666666664</c:v>
                </c:pt>
                <c:pt idx="401">
                  <c:v>44368.291666666664</c:v>
                </c:pt>
                <c:pt idx="402">
                  <c:v>44369.291666666664</c:v>
                </c:pt>
                <c:pt idx="403">
                  <c:v>44370.291666666664</c:v>
                </c:pt>
                <c:pt idx="404">
                  <c:v>44371.291666666664</c:v>
                </c:pt>
                <c:pt idx="405">
                  <c:v>44372.291666666664</c:v>
                </c:pt>
                <c:pt idx="406">
                  <c:v>44375.291666666664</c:v>
                </c:pt>
                <c:pt idx="407">
                  <c:v>44376.291666666664</c:v>
                </c:pt>
                <c:pt idx="408">
                  <c:v>44377.291666666664</c:v>
                </c:pt>
                <c:pt idx="409">
                  <c:v>44378.291666666664</c:v>
                </c:pt>
                <c:pt idx="410">
                  <c:v>44379.291666666664</c:v>
                </c:pt>
                <c:pt idx="411">
                  <c:v>44383.291666666664</c:v>
                </c:pt>
                <c:pt idx="412">
                  <c:v>44384.291666666664</c:v>
                </c:pt>
                <c:pt idx="413">
                  <c:v>44385.291666666664</c:v>
                </c:pt>
                <c:pt idx="414">
                  <c:v>44386.291666666664</c:v>
                </c:pt>
                <c:pt idx="415">
                  <c:v>44389.291666666664</c:v>
                </c:pt>
                <c:pt idx="416">
                  <c:v>44390.291666666664</c:v>
                </c:pt>
                <c:pt idx="417">
                  <c:v>44391.291666666664</c:v>
                </c:pt>
                <c:pt idx="418">
                  <c:v>44392.291666666664</c:v>
                </c:pt>
                <c:pt idx="419">
                  <c:v>44393.291666666664</c:v>
                </c:pt>
                <c:pt idx="420">
                  <c:v>44396.291666666664</c:v>
                </c:pt>
                <c:pt idx="421">
                  <c:v>44397.291666666664</c:v>
                </c:pt>
                <c:pt idx="422">
                  <c:v>44398.291666666664</c:v>
                </c:pt>
                <c:pt idx="423">
                  <c:v>44399.291666666664</c:v>
                </c:pt>
                <c:pt idx="424">
                  <c:v>44400.291666666664</c:v>
                </c:pt>
                <c:pt idx="425">
                  <c:v>44403.291666666664</c:v>
                </c:pt>
                <c:pt idx="426">
                  <c:v>44404.291666666664</c:v>
                </c:pt>
                <c:pt idx="427">
                  <c:v>44405.291666666664</c:v>
                </c:pt>
                <c:pt idx="428">
                  <c:v>44406.291666666664</c:v>
                </c:pt>
                <c:pt idx="429">
                  <c:v>44407.291666666664</c:v>
                </c:pt>
                <c:pt idx="430">
                  <c:v>44410.291666666664</c:v>
                </c:pt>
                <c:pt idx="431">
                  <c:v>44411.291666666664</c:v>
                </c:pt>
                <c:pt idx="432">
                  <c:v>44412.291666666664</c:v>
                </c:pt>
                <c:pt idx="433">
                  <c:v>44413.291666666664</c:v>
                </c:pt>
                <c:pt idx="434">
                  <c:v>44414.291666666664</c:v>
                </c:pt>
                <c:pt idx="435">
                  <c:v>44417.291666666664</c:v>
                </c:pt>
                <c:pt idx="436">
                  <c:v>44418.291666666664</c:v>
                </c:pt>
                <c:pt idx="437">
                  <c:v>44419.291666666664</c:v>
                </c:pt>
                <c:pt idx="438">
                  <c:v>44420.291666666664</c:v>
                </c:pt>
                <c:pt idx="439">
                  <c:v>44421.291666666664</c:v>
                </c:pt>
                <c:pt idx="440">
                  <c:v>44424.291666666664</c:v>
                </c:pt>
                <c:pt idx="441">
                  <c:v>44425.291666666664</c:v>
                </c:pt>
                <c:pt idx="442">
                  <c:v>44426.291666666664</c:v>
                </c:pt>
                <c:pt idx="443">
                  <c:v>44427.291666666664</c:v>
                </c:pt>
                <c:pt idx="444">
                  <c:v>44428.291666666664</c:v>
                </c:pt>
                <c:pt idx="445">
                  <c:v>44431.291666666664</c:v>
                </c:pt>
                <c:pt idx="446">
                  <c:v>44432.291666666664</c:v>
                </c:pt>
                <c:pt idx="447">
                  <c:v>44433.291666666664</c:v>
                </c:pt>
                <c:pt idx="448">
                  <c:v>44434.291666666664</c:v>
                </c:pt>
                <c:pt idx="449">
                  <c:v>44435.291666666664</c:v>
                </c:pt>
                <c:pt idx="450">
                  <c:v>44438.291666666664</c:v>
                </c:pt>
                <c:pt idx="451">
                  <c:v>44439.291666666664</c:v>
                </c:pt>
                <c:pt idx="452">
                  <c:v>44440.291666666664</c:v>
                </c:pt>
                <c:pt idx="453">
                  <c:v>44441.291666666664</c:v>
                </c:pt>
                <c:pt idx="454">
                  <c:v>44442.291666666664</c:v>
                </c:pt>
                <c:pt idx="455">
                  <c:v>44446.291666666664</c:v>
                </c:pt>
                <c:pt idx="456">
                  <c:v>44447.291666666664</c:v>
                </c:pt>
                <c:pt idx="457">
                  <c:v>44448.291666666664</c:v>
                </c:pt>
                <c:pt idx="458">
                  <c:v>44449.291666666664</c:v>
                </c:pt>
                <c:pt idx="459">
                  <c:v>44452.291666666664</c:v>
                </c:pt>
                <c:pt idx="460">
                  <c:v>44453.291666666664</c:v>
                </c:pt>
                <c:pt idx="461">
                  <c:v>44454.291666666664</c:v>
                </c:pt>
                <c:pt idx="462">
                  <c:v>44455.291666666664</c:v>
                </c:pt>
                <c:pt idx="463">
                  <c:v>44456.291666666664</c:v>
                </c:pt>
                <c:pt idx="464">
                  <c:v>44459.291666666664</c:v>
                </c:pt>
                <c:pt idx="465">
                  <c:v>44460.291666666664</c:v>
                </c:pt>
                <c:pt idx="466">
                  <c:v>44461.291666666664</c:v>
                </c:pt>
                <c:pt idx="467">
                  <c:v>44462.291666666664</c:v>
                </c:pt>
                <c:pt idx="468">
                  <c:v>44463.291666666664</c:v>
                </c:pt>
                <c:pt idx="469">
                  <c:v>44466.291666666664</c:v>
                </c:pt>
                <c:pt idx="470">
                  <c:v>44467.291666666664</c:v>
                </c:pt>
                <c:pt idx="471">
                  <c:v>44468.291666666664</c:v>
                </c:pt>
                <c:pt idx="472">
                  <c:v>44469.291666666664</c:v>
                </c:pt>
                <c:pt idx="473">
                  <c:v>44470.291666666664</c:v>
                </c:pt>
                <c:pt idx="474">
                  <c:v>44473.291666666664</c:v>
                </c:pt>
                <c:pt idx="475">
                  <c:v>44474.291666666664</c:v>
                </c:pt>
                <c:pt idx="476">
                  <c:v>44475.291666666664</c:v>
                </c:pt>
                <c:pt idx="477">
                  <c:v>44476.291666666664</c:v>
                </c:pt>
                <c:pt idx="478">
                  <c:v>44477.291666666664</c:v>
                </c:pt>
                <c:pt idx="479">
                  <c:v>44480.291666666664</c:v>
                </c:pt>
                <c:pt idx="480">
                  <c:v>44481.291666666664</c:v>
                </c:pt>
                <c:pt idx="481">
                  <c:v>44482.291666666664</c:v>
                </c:pt>
                <c:pt idx="482">
                  <c:v>44483.291666666664</c:v>
                </c:pt>
                <c:pt idx="483">
                  <c:v>44484.291666666664</c:v>
                </c:pt>
                <c:pt idx="484">
                  <c:v>44487.291666666664</c:v>
                </c:pt>
                <c:pt idx="485">
                  <c:v>44488.291666666664</c:v>
                </c:pt>
                <c:pt idx="486">
                  <c:v>44489.291666666664</c:v>
                </c:pt>
                <c:pt idx="487">
                  <c:v>44490.291666666664</c:v>
                </c:pt>
                <c:pt idx="488">
                  <c:v>44491.291666666664</c:v>
                </c:pt>
                <c:pt idx="489">
                  <c:v>44494.291666666664</c:v>
                </c:pt>
                <c:pt idx="490">
                  <c:v>44495.291666666664</c:v>
                </c:pt>
                <c:pt idx="491">
                  <c:v>44496.291666666664</c:v>
                </c:pt>
                <c:pt idx="492">
                  <c:v>44497.291666666664</c:v>
                </c:pt>
                <c:pt idx="493">
                  <c:v>44498.291666666664</c:v>
                </c:pt>
                <c:pt idx="494">
                  <c:v>44501.291666666664</c:v>
                </c:pt>
                <c:pt idx="495">
                  <c:v>44502.291666666664</c:v>
                </c:pt>
                <c:pt idx="496">
                  <c:v>44503.291666666664</c:v>
                </c:pt>
                <c:pt idx="497">
                  <c:v>44504.291666666664</c:v>
                </c:pt>
                <c:pt idx="498">
                  <c:v>44505.291666666664</c:v>
                </c:pt>
                <c:pt idx="499">
                  <c:v>44508.291666666664</c:v>
                </c:pt>
                <c:pt idx="500">
                  <c:v>44509.291666666664</c:v>
                </c:pt>
                <c:pt idx="501">
                  <c:v>44510.291666666664</c:v>
                </c:pt>
                <c:pt idx="502">
                  <c:v>44511.291666666664</c:v>
                </c:pt>
                <c:pt idx="503">
                  <c:v>44512.291666666664</c:v>
                </c:pt>
                <c:pt idx="504">
                  <c:v>44515.291666666664</c:v>
                </c:pt>
                <c:pt idx="505">
                  <c:v>44516.291666666664</c:v>
                </c:pt>
                <c:pt idx="506">
                  <c:v>44517.291666666664</c:v>
                </c:pt>
                <c:pt idx="507">
                  <c:v>44518.291666666664</c:v>
                </c:pt>
                <c:pt idx="508">
                  <c:v>44519.291666666664</c:v>
                </c:pt>
                <c:pt idx="509">
                  <c:v>44522.291666666664</c:v>
                </c:pt>
                <c:pt idx="510">
                  <c:v>44523.291666666664</c:v>
                </c:pt>
                <c:pt idx="511">
                  <c:v>44524.291666666664</c:v>
                </c:pt>
                <c:pt idx="512">
                  <c:v>44526.291666666664</c:v>
                </c:pt>
                <c:pt idx="513">
                  <c:v>44529.291666666664</c:v>
                </c:pt>
                <c:pt idx="514">
                  <c:v>44530.291666666664</c:v>
                </c:pt>
                <c:pt idx="515">
                  <c:v>44531.291666666664</c:v>
                </c:pt>
                <c:pt idx="516">
                  <c:v>44532.291666666664</c:v>
                </c:pt>
                <c:pt idx="517">
                  <c:v>44533.291666666664</c:v>
                </c:pt>
                <c:pt idx="518">
                  <c:v>44536.291666666664</c:v>
                </c:pt>
                <c:pt idx="519">
                  <c:v>44537.291666666664</c:v>
                </c:pt>
                <c:pt idx="520">
                  <c:v>44538.291666666664</c:v>
                </c:pt>
                <c:pt idx="521">
                  <c:v>44539.291666666664</c:v>
                </c:pt>
                <c:pt idx="522">
                  <c:v>44540.291666666664</c:v>
                </c:pt>
                <c:pt idx="523">
                  <c:v>44543.291666666664</c:v>
                </c:pt>
                <c:pt idx="524">
                  <c:v>44544.291666666664</c:v>
                </c:pt>
                <c:pt idx="525">
                  <c:v>44545.291666666664</c:v>
                </c:pt>
                <c:pt idx="526">
                  <c:v>44546.291666666664</c:v>
                </c:pt>
                <c:pt idx="527">
                  <c:v>44547.291666666664</c:v>
                </c:pt>
                <c:pt idx="528">
                  <c:v>44550.291666666664</c:v>
                </c:pt>
                <c:pt idx="529">
                  <c:v>44551.291666666664</c:v>
                </c:pt>
                <c:pt idx="530">
                  <c:v>44552.291666666664</c:v>
                </c:pt>
                <c:pt idx="531">
                  <c:v>44553.291666666664</c:v>
                </c:pt>
                <c:pt idx="532">
                  <c:v>44557.291666666664</c:v>
                </c:pt>
                <c:pt idx="533">
                  <c:v>44558.291666666664</c:v>
                </c:pt>
                <c:pt idx="534">
                  <c:v>44559.291666666664</c:v>
                </c:pt>
                <c:pt idx="535">
                  <c:v>44560.291666666664</c:v>
                </c:pt>
                <c:pt idx="536">
                  <c:v>44561.291666666664</c:v>
                </c:pt>
                <c:pt idx="537">
                  <c:v>44564.291666666664</c:v>
                </c:pt>
                <c:pt idx="538">
                  <c:v>44565.291666666664</c:v>
                </c:pt>
                <c:pt idx="539">
                  <c:v>44566.291666666664</c:v>
                </c:pt>
                <c:pt idx="540">
                  <c:v>44567.291666666664</c:v>
                </c:pt>
                <c:pt idx="541">
                  <c:v>44568.291666666664</c:v>
                </c:pt>
                <c:pt idx="542">
                  <c:v>44571.291666666664</c:v>
                </c:pt>
                <c:pt idx="543">
                  <c:v>44572.291666666664</c:v>
                </c:pt>
                <c:pt idx="544">
                  <c:v>44573.291666666664</c:v>
                </c:pt>
                <c:pt idx="545">
                  <c:v>44574.291666666664</c:v>
                </c:pt>
                <c:pt idx="546">
                  <c:v>44575.291666666664</c:v>
                </c:pt>
                <c:pt idx="547">
                  <c:v>44579.291666666664</c:v>
                </c:pt>
                <c:pt idx="548">
                  <c:v>44580.291666666664</c:v>
                </c:pt>
                <c:pt idx="549">
                  <c:v>44581.291666666664</c:v>
                </c:pt>
                <c:pt idx="550">
                  <c:v>44582.291666666664</c:v>
                </c:pt>
                <c:pt idx="551">
                  <c:v>44585.291666666664</c:v>
                </c:pt>
                <c:pt idx="552">
                  <c:v>44586.291666666664</c:v>
                </c:pt>
                <c:pt idx="553">
                  <c:v>44587.291666666664</c:v>
                </c:pt>
                <c:pt idx="554">
                  <c:v>44588.291666666664</c:v>
                </c:pt>
                <c:pt idx="555">
                  <c:v>44589.291666666664</c:v>
                </c:pt>
                <c:pt idx="556">
                  <c:v>44592.291666666664</c:v>
                </c:pt>
                <c:pt idx="557">
                  <c:v>44593.291666666664</c:v>
                </c:pt>
                <c:pt idx="558">
                  <c:v>44594.291666666664</c:v>
                </c:pt>
                <c:pt idx="559">
                  <c:v>44595.291666666664</c:v>
                </c:pt>
                <c:pt idx="560">
                  <c:v>44596.291666666664</c:v>
                </c:pt>
                <c:pt idx="561">
                  <c:v>44599.291666666664</c:v>
                </c:pt>
                <c:pt idx="562">
                  <c:v>44600.291666666664</c:v>
                </c:pt>
                <c:pt idx="563">
                  <c:v>44601.291666666664</c:v>
                </c:pt>
                <c:pt idx="564">
                  <c:v>44602.291666666664</c:v>
                </c:pt>
                <c:pt idx="565">
                  <c:v>44603.291666666664</c:v>
                </c:pt>
                <c:pt idx="566">
                  <c:v>44606.291666666664</c:v>
                </c:pt>
                <c:pt idx="567">
                  <c:v>44607.291666666664</c:v>
                </c:pt>
                <c:pt idx="568">
                  <c:v>44608.291666666664</c:v>
                </c:pt>
                <c:pt idx="569">
                  <c:v>44609.291666666664</c:v>
                </c:pt>
                <c:pt idx="570">
                  <c:v>44610.291666666664</c:v>
                </c:pt>
                <c:pt idx="571">
                  <c:v>44614.291666666664</c:v>
                </c:pt>
                <c:pt idx="572">
                  <c:v>44615.291666666664</c:v>
                </c:pt>
                <c:pt idx="573">
                  <c:v>44616.291666666664</c:v>
                </c:pt>
                <c:pt idx="574">
                  <c:v>44617.291666666664</c:v>
                </c:pt>
                <c:pt idx="575">
                  <c:v>44620.291666666664</c:v>
                </c:pt>
                <c:pt idx="576">
                  <c:v>44621.291666666664</c:v>
                </c:pt>
                <c:pt idx="577">
                  <c:v>44622.291666666664</c:v>
                </c:pt>
                <c:pt idx="578">
                  <c:v>44623.291666666664</c:v>
                </c:pt>
                <c:pt idx="579">
                  <c:v>44624.291666666664</c:v>
                </c:pt>
                <c:pt idx="580">
                  <c:v>44627.291666666664</c:v>
                </c:pt>
                <c:pt idx="581">
                  <c:v>44628.291666666664</c:v>
                </c:pt>
                <c:pt idx="582">
                  <c:v>44629.291666666664</c:v>
                </c:pt>
                <c:pt idx="583">
                  <c:v>44630.291666666664</c:v>
                </c:pt>
                <c:pt idx="584">
                  <c:v>44631.291666666664</c:v>
                </c:pt>
                <c:pt idx="585">
                  <c:v>44634.291666666664</c:v>
                </c:pt>
                <c:pt idx="586">
                  <c:v>44635.291666666664</c:v>
                </c:pt>
                <c:pt idx="587">
                  <c:v>44636.291666666664</c:v>
                </c:pt>
                <c:pt idx="588">
                  <c:v>44637.291666666664</c:v>
                </c:pt>
                <c:pt idx="589">
                  <c:v>44638.291666666664</c:v>
                </c:pt>
                <c:pt idx="590">
                  <c:v>44641.291666666664</c:v>
                </c:pt>
                <c:pt idx="591">
                  <c:v>44642.291666666664</c:v>
                </c:pt>
                <c:pt idx="592">
                  <c:v>44643.291666666664</c:v>
                </c:pt>
                <c:pt idx="593">
                  <c:v>44644.291666666664</c:v>
                </c:pt>
                <c:pt idx="594">
                  <c:v>44645.291666666664</c:v>
                </c:pt>
                <c:pt idx="595">
                  <c:v>44648.291666666664</c:v>
                </c:pt>
                <c:pt idx="596">
                  <c:v>44649.291666666664</c:v>
                </c:pt>
                <c:pt idx="597">
                  <c:v>44650.291666666664</c:v>
                </c:pt>
                <c:pt idx="598">
                  <c:v>44651.291666666664</c:v>
                </c:pt>
                <c:pt idx="599">
                  <c:v>44652.291666666664</c:v>
                </c:pt>
                <c:pt idx="600">
                  <c:v>44655.291666666664</c:v>
                </c:pt>
                <c:pt idx="601">
                  <c:v>44656.291666666664</c:v>
                </c:pt>
                <c:pt idx="602">
                  <c:v>44657.291666666664</c:v>
                </c:pt>
                <c:pt idx="603">
                  <c:v>44658.291666666664</c:v>
                </c:pt>
                <c:pt idx="604">
                  <c:v>44659.291666666664</c:v>
                </c:pt>
                <c:pt idx="605">
                  <c:v>44662.291666666664</c:v>
                </c:pt>
                <c:pt idx="606">
                  <c:v>44663.291666666664</c:v>
                </c:pt>
                <c:pt idx="607">
                  <c:v>44664.291666666664</c:v>
                </c:pt>
                <c:pt idx="608">
                  <c:v>44665.291666666664</c:v>
                </c:pt>
                <c:pt idx="609">
                  <c:v>44669.291666666664</c:v>
                </c:pt>
                <c:pt idx="610">
                  <c:v>44670.291666666664</c:v>
                </c:pt>
                <c:pt idx="611">
                  <c:v>44671.291666666664</c:v>
                </c:pt>
                <c:pt idx="612">
                  <c:v>44672.291666666664</c:v>
                </c:pt>
                <c:pt idx="613">
                  <c:v>44673.291666666664</c:v>
                </c:pt>
                <c:pt idx="614">
                  <c:v>44676.291666666664</c:v>
                </c:pt>
                <c:pt idx="615">
                  <c:v>44677.291666666664</c:v>
                </c:pt>
                <c:pt idx="616">
                  <c:v>44678.291666666664</c:v>
                </c:pt>
                <c:pt idx="617">
                  <c:v>44679.291666666664</c:v>
                </c:pt>
                <c:pt idx="618">
                  <c:v>44680.291666666664</c:v>
                </c:pt>
                <c:pt idx="619">
                  <c:v>44683.291666666664</c:v>
                </c:pt>
                <c:pt idx="620">
                  <c:v>44684.291666666664</c:v>
                </c:pt>
                <c:pt idx="621">
                  <c:v>44685.291666666664</c:v>
                </c:pt>
                <c:pt idx="622">
                  <c:v>44686.291666666664</c:v>
                </c:pt>
                <c:pt idx="623">
                  <c:v>44687.291666666664</c:v>
                </c:pt>
                <c:pt idx="624">
                  <c:v>44690.291666666664</c:v>
                </c:pt>
                <c:pt idx="625">
                  <c:v>44691.291666666664</c:v>
                </c:pt>
                <c:pt idx="626">
                  <c:v>44692.291666666664</c:v>
                </c:pt>
                <c:pt idx="627">
                  <c:v>44693.291666666664</c:v>
                </c:pt>
                <c:pt idx="628">
                  <c:v>44694.291666666664</c:v>
                </c:pt>
                <c:pt idx="629">
                  <c:v>44697.291666666664</c:v>
                </c:pt>
                <c:pt idx="630">
                  <c:v>44698.291666666664</c:v>
                </c:pt>
                <c:pt idx="631">
                  <c:v>44699.291666666664</c:v>
                </c:pt>
                <c:pt idx="632">
                  <c:v>44700.291666666664</c:v>
                </c:pt>
                <c:pt idx="633">
                  <c:v>44701.291666666664</c:v>
                </c:pt>
                <c:pt idx="634">
                  <c:v>44704.291666666664</c:v>
                </c:pt>
                <c:pt idx="635">
                  <c:v>44705.291666666664</c:v>
                </c:pt>
                <c:pt idx="636">
                  <c:v>44706.291666666664</c:v>
                </c:pt>
                <c:pt idx="637">
                  <c:v>44707.291666666664</c:v>
                </c:pt>
                <c:pt idx="638">
                  <c:v>44708.291666666664</c:v>
                </c:pt>
                <c:pt idx="639">
                  <c:v>44712.291666666664</c:v>
                </c:pt>
                <c:pt idx="640">
                  <c:v>44713.291666666664</c:v>
                </c:pt>
                <c:pt idx="641">
                  <c:v>44714.291666666664</c:v>
                </c:pt>
                <c:pt idx="642">
                  <c:v>44715.291666666664</c:v>
                </c:pt>
                <c:pt idx="643">
                  <c:v>44718.291666666664</c:v>
                </c:pt>
                <c:pt idx="644">
                  <c:v>44719.291666666664</c:v>
                </c:pt>
                <c:pt idx="645">
                  <c:v>44720.291666666664</c:v>
                </c:pt>
                <c:pt idx="646">
                  <c:v>44721.291666666664</c:v>
                </c:pt>
                <c:pt idx="647">
                  <c:v>44722.291666666664</c:v>
                </c:pt>
                <c:pt idx="648">
                  <c:v>44725.291666666664</c:v>
                </c:pt>
                <c:pt idx="649">
                  <c:v>44726.291666666664</c:v>
                </c:pt>
                <c:pt idx="650">
                  <c:v>44727.291666666664</c:v>
                </c:pt>
                <c:pt idx="651">
                  <c:v>44728.291666666664</c:v>
                </c:pt>
                <c:pt idx="652">
                  <c:v>44729.291666666664</c:v>
                </c:pt>
                <c:pt idx="653">
                  <c:v>44733.291666666664</c:v>
                </c:pt>
                <c:pt idx="654">
                  <c:v>44734.291666666664</c:v>
                </c:pt>
                <c:pt idx="655">
                  <c:v>44735.291666666664</c:v>
                </c:pt>
                <c:pt idx="656">
                  <c:v>44736.291666666664</c:v>
                </c:pt>
                <c:pt idx="657">
                  <c:v>44739.291666666664</c:v>
                </c:pt>
                <c:pt idx="658">
                  <c:v>44740.291666666664</c:v>
                </c:pt>
                <c:pt idx="659">
                  <c:v>44741.291666666664</c:v>
                </c:pt>
                <c:pt idx="660">
                  <c:v>44742.291666666664</c:v>
                </c:pt>
                <c:pt idx="661">
                  <c:v>44743.291666666664</c:v>
                </c:pt>
                <c:pt idx="662">
                  <c:v>44747.291666666664</c:v>
                </c:pt>
                <c:pt idx="663">
                  <c:v>44748.291666666664</c:v>
                </c:pt>
                <c:pt idx="664">
                  <c:v>44749.291666666664</c:v>
                </c:pt>
                <c:pt idx="665">
                  <c:v>44750.291666666664</c:v>
                </c:pt>
                <c:pt idx="666">
                  <c:v>44753.291666666664</c:v>
                </c:pt>
                <c:pt idx="667">
                  <c:v>44754.291666666664</c:v>
                </c:pt>
                <c:pt idx="668">
                  <c:v>44755.291666666664</c:v>
                </c:pt>
                <c:pt idx="669">
                  <c:v>44756.291666666664</c:v>
                </c:pt>
                <c:pt idx="670">
                  <c:v>44757.291666666664</c:v>
                </c:pt>
                <c:pt idx="671">
                  <c:v>44760.291666666664</c:v>
                </c:pt>
                <c:pt idx="672">
                  <c:v>44761.291666666664</c:v>
                </c:pt>
                <c:pt idx="673">
                  <c:v>44762.291666666664</c:v>
                </c:pt>
                <c:pt idx="674">
                  <c:v>44763.291666666664</c:v>
                </c:pt>
                <c:pt idx="675">
                  <c:v>44764.291666666664</c:v>
                </c:pt>
                <c:pt idx="676">
                  <c:v>44767.291666666664</c:v>
                </c:pt>
                <c:pt idx="677">
                  <c:v>44768.291666666664</c:v>
                </c:pt>
                <c:pt idx="678">
                  <c:v>44769.291666666664</c:v>
                </c:pt>
                <c:pt idx="679">
                  <c:v>44770.291666666664</c:v>
                </c:pt>
                <c:pt idx="680">
                  <c:v>44771.291666666664</c:v>
                </c:pt>
                <c:pt idx="681">
                  <c:v>44774.291666666664</c:v>
                </c:pt>
                <c:pt idx="682">
                  <c:v>44775.291666666664</c:v>
                </c:pt>
                <c:pt idx="683">
                  <c:v>44776.291666666664</c:v>
                </c:pt>
                <c:pt idx="684">
                  <c:v>44777.291666666664</c:v>
                </c:pt>
                <c:pt idx="685">
                  <c:v>44778.291666666664</c:v>
                </c:pt>
                <c:pt idx="686">
                  <c:v>44781.291666666664</c:v>
                </c:pt>
                <c:pt idx="687">
                  <c:v>44782.291666666664</c:v>
                </c:pt>
                <c:pt idx="688">
                  <c:v>44783.291666666664</c:v>
                </c:pt>
                <c:pt idx="689">
                  <c:v>44784.291666666664</c:v>
                </c:pt>
                <c:pt idx="690">
                  <c:v>44785.291666666664</c:v>
                </c:pt>
                <c:pt idx="691">
                  <c:v>44788.291666666664</c:v>
                </c:pt>
                <c:pt idx="692">
                  <c:v>44789.291666666664</c:v>
                </c:pt>
                <c:pt idx="693">
                  <c:v>44790.291666666664</c:v>
                </c:pt>
                <c:pt idx="694">
                  <c:v>44791.291666666664</c:v>
                </c:pt>
                <c:pt idx="695">
                  <c:v>44792.291666666664</c:v>
                </c:pt>
                <c:pt idx="696">
                  <c:v>44795.291666666664</c:v>
                </c:pt>
                <c:pt idx="697">
                  <c:v>44796.291666666664</c:v>
                </c:pt>
                <c:pt idx="698">
                  <c:v>44797.291666666664</c:v>
                </c:pt>
                <c:pt idx="699">
                  <c:v>44798.291666666664</c:v>
                </c:pt>
                <c:pt idx="700">
                  <c:v>44799.291666666664</c:v>
                </c:pt>
                <c:pt idx="701">
                  <c:v>44802.291666666664</c:v>
                </c:pt>
                <c:pt idx="702">
                  <c:v>44803.291666666664</c:v>
                </c:pt>
                <c:pt idx="703">
                  <c:v>44804.291666666664</c:v>
                </c:pt>
                <c:pt idx="704">
                  <c:v>44805.291666666664</c:v>
                </c:pt>
                <c:pt idx="705">
                  <c:v>44806.291666666664</c:v>
                </c:pt>
                <c:pt idx="706">
                  <c:v>44810.291666666664</c:v>
                </c:pt>
                <c:pt idx="707">
                  <c:v>44811.291666666664</c:v>
                </c:pt>
                <c:pt idx="708">
                  <c:v>44812.291666666664</c:v>
                </c:pt>
                <c:pt idx="709">
                  <c:v>44813.291666666664</c:v>
                </c:pt>
                <c:pt idx="710">
                  <c:v>44816.291666666664</c:v>
                </c:pt>
                <c:pt idx="711">
                  <c:v>44817.291666666664</c:v>
                </c:pt>
                <c:pt idx="712">
                  <c:v>44818.291666666664</c:v>
                </c:pt>
                <c:pt idx="713">
                  <c:v>44819.291666666664</c:v>
                </c:pt>
                <c:pt idx="714">
                  <c:v>44820.291666666664</c:v>
                </c:pt>
                <c:pt idx="715">
                  <c:v>44823.291666666664</c:v>
                </c:pt>
                <c:pt idx="716">
                  <c:v>44824.291666666664</c:v>
                </c:pt>
                <c:pt idx="717">
                  <c:v>44825.291666666664</c:v>
                </c:pt>
                <c:pt idx="718">
                  <c:v>44826.291666666664</c:v>
                </c:pt>
                <c:pt idx="719">
                  <c:v>44827.291666666664</c:v>
                </c:pt>
                <c:pt idx="720">
                  <c:v>44830.291666666664</c:v>
                </c:pt>
                <c:pt idx="721">
                  <c:v>44831.291666666664</c:v>
                </c:pt>
                <c:pt idx="722">
                  <c:v>44832.291666666664</c:v>
                </c:pt>
                <c:pt idx="723">
                  <c:v>44833.291666666664</c:v>
                </c:pt>
                <c:pt idx="724">
                  <c:v>44834.291666666664</c:v>
                </c:pt>
                <c:pt idx="725">
                  <c:v>44837.291666666664</c:v>
                </c:pt>
                <c:pt idx="726">
                  <c:v>44838.291666666664</c:v>
                </c:pt>
                <c:pt idx="727">
                  <c:v>44839.291666666664</c:v>
                </c:pt>
                <c:pt idx="728">
                  <c:v>44840.291666666664</c:v>
                </c:pt>
                <c:pt idx="729">
                  <c:v>44841.291666666664</c:v>
                </c:pt>
                <c:pt idx="730">
                  <c:v>44844.291666666664</c:v>
                </c:pt>
                <c:pt idx="731">
                  <c:v>44845.291666666664</c:v>
                </c:pt>
                <c:pt idx="732">
                  <c:v>44846.291666666664</c:v>
                </c:pt>
                <c:pt idx="733">
                  <c:v>44847.291666666664</c:v>
                </c:pt>
                <c:pt idx="734">
                  <c:v>44848.291666666664</c:v>
                </c:pt>
                <c:pt idx="735">
                  <c:v>44851.291666666664</c:v>
                </c:pt>
                <c:pt idx="736">
                  <c:v>44852.291666666664</c:v>
                </c:pt>
                <c:pt idx="737">
                  <c:v>44853.291666666664</c:v>
                </c:pt>
                <c:pt idx="738">
                  <c:v>44854.291666666664</c:v>
                </c:pt>
                <c:pt idx="739">
                  <c:v>44855.291666666664</c:v>
                </c:pt>
                <c:pt idx="740">
                  <c:v>44858.291666666664</c:v>
                </c:pt>
                <c:pt idx="741">
                  <c:v>44859.291666666664</c:v>
                </c:pt>
                <c:pt idx="742">
                  <c:v>44860.291666666664</c:v>
                </c:pt>
                <c:pt idx="743">
                  <c:v>44861.291666666664</c:v>
                </c:pt>
                <c:pt idx="744">
                  <c:v>44862.291666666664</c:v>
                </c:pt>
                <c:pt idx="745">
                  <c:v>44865.291666666664</c:v>
                </c:pt>
                <c:pt idx="746">
                  <c:v>44866.291666666664</c:v>
                </c:pt>
                <c:pt idx="747">
                  <c:v>44867.291666666664</c:v>
                </c:pt>
                <c:pt idx="748">
                  <c:v>44868.291666666664</c:v>
                </c:pt>
                <c:pt idx="749">
                  <c:v>44869.291666666664</c:v>
                </c:pt>
                <c:pt idx="750">
                  <c:v>44872.291666666664</c:v>
                </c:pt>
                <c:pt idx="751">
                  <c:v>44873.291666666664</c:v>
                </c:pt>
                <c:pt idx="752">
                  <c:v>44874.291666666664</c:v>
                </c:pt>
                <c:pt idx="753">
                  <c:v>44875.291666666664</c:v>
                </c:pt>
                <c:pt idx="754">
                  <c:v>44876.291666666664</c:v>
                </c:pt>
                <c:pt idx="755">
                  <c:v>44879.291666666664</c:v>
                </c:pt>
                <c:pt idx="756">
                  <c:v>44880.291666666664</c:v>
                </c:pt>
                <c:pt idx="757">
                  <c:v>44881.291666666664</c:v>
                </c:pt>
                <c:pt idx="758">
                  <c:v>44882.291666666664</c:v>
                </c:pt>
                <c:pt idx="759">
                  <c:v>44883.291666666664</c:v>
                </c:pt>
                <c:pt idx="760">
                  <c:v>44886.291666666664</c:v>
                </c:pt>
                <c:pt idx="761">
                  <c:v>44887.291666666664</c:v>
                </c:pt>
                <c:pt idx="762">
                  <c:v>44888.291666666664</c:v>
                </c:pt>
                <c:pt idx="763">
                  <c:v>44890.291666666664</c:v>
                </c:pt>
                <c:pt idx="764">
                  <c:v>44893.291666666664</c:v>
                </c:pt>
                <c:pt idx="765">
                  <c:v>44894.291666666664</c:v>
                </c:pt>
                <c:pt idx="766">
                  <c:v>44895.291666666664</c:v>
                </c:pt>
                <c:pt idx="767">
                  <c:v>44896.291666666664</c:v>
                </c:pt>
                <c:pt idx="768">
                  <c:v>44897.291666666664</c:v>
                </c:pt>
                <c:pt idx="769">
                  <c:v>44900.291666666664</c:v>
                </c:pt>
                <c:pt idx="770">
                  <c:v>44901.291666666664</c:v>
                </c:pt>
                <c:pt idx="771">
                  <c:v>44902.291666666664</c:v>
                </c:pt>
                <c:pt idx="772">
                  <c:v>44903.291666666664</c:v>
                </c:pt>
                <c:pt idx="773">
                  <c:v>44904.291666666664</c:v>
                </c:pt>
                <c:pt idx="774">
                  <c:v>44907.291666666664</c:v>
                </c:pt>
                <c:pt idx="775">
                  <c:v>44908.291666666664</c:v>
                </c:pt>
                <c:pt idx="776">
                  <c:v>44909.291666666664</c:v>
                </c:pt>
                <c:pt idx="777">
                  <c:v>44910.291666666664</c:v>
                </c:pt>
                <c:pt idx="778">
                  <c:v>44911.291666666664</c:v>
                </c:pt>
                <c:pt idx="779">
                  <c:v>44914.291666666664</c:v>
                </c:pt>
                <c:pt idx="780">
                  <c:v>44915.291666666664</c:v>
                </c:pt>
                <c:pt idx="781">
                  <c:v>44916.291666666664</c:v>
                </c:pt>
                <c:pt idx="782">
                  <c:v>44917.291666666664</c:v>
                </c:pt>
                <c:pt idx="783">
                  <c:v>44918.291666666664</c:v>
                </c:pt>
                <c:pt idx="784">
                  <c:v>44922.291666666664</c:v>
                </c:pt>
                <c:pt idx="785">
                  <c:v>44923.291666666664</c:v>
                </c:pt>
                <c:pt idx="786">
                  <c:v>44924.291666666664</c:v>
                </c:pt>
                <c:pt idx="787">
                  <c:v>44925.291666666664</c:v>
                </c:pt>
                <c:pt idx="788">
                  <c:v>44929.291666666664</c:v>
                </c:pt>
                <c:pt idx="789">
                  <c:v>44930.291666666664</c:v>
                </c:pt>
                <c:pt idx="790">
                  <c:v>44931.291666666664</c:v>
                </c:pt>
                <c:pt idx="791">
                  <c:v>44932.291666666664</c:v>
                </c:pt>
                <c:pt idx="792">
                  <c:v>44935.291666666664</c:v>
                </c:pt>
                <c:pt idx="793">
                  <c:v>44936.291666666664</c:v>
                </c:pt>
                <c:pt idx="794">
                  <c:v>44937.291666666664</c:v>
                </c:pt>
                <c:pt idx="795">
                  <c:v>44938.291666666664</c:v>
                </c:pt>
                <c:pt idx="796">
                  <c:v>44939.291666666664</c:v>
                </c:pt>
                <c:pt idx="797">
                  <c:v>44943.291666666664</c:v>
                </c:pt>
                <c:pt idx="798">
                  <c:v>44944.291666666664</c:v>
                </c:pt>
                <c:pt idx="799">
                  <c:v>44945.291666666664</c:v>
                </c:pt>
                <c:pt idx="800">
                  <c:v>44946.291666666664</c:v>
                </c:pt>
                <c:pt idx="801">
                  <c:v>44949.291666666664</c:v>
                </c:pt>
                <c:pt idx="802">
                  <c:v>44950.291666666664</c:v>
                </c:pt>
                <c:pt idx="803">
                  <c:v>44951.291666666664</c:v>
                </c:pt>
                <c:pt idx="804">
                  <c:v>44952.291666666664</c:v>
                </c:pt>
                <c:pt idx="805">
                  <c:v>44953.291666666664</c:v>
                </c:pt>
                <c:pt idx="806">
                  <c:v>44956.291666666664</c:v>
                </c:pt>
                <c:pt idx="807">
                  <c:v>44957.291666666664</c:v>
                </c:pt>
                <c:pt idx="808">
                  <c:v>44958.291666666664</c:v>
                </c:pt>
                <c:pt idx="809">
                  <c:v>44959.291666666664</c:v>
                </c:pt>
                <c:pt idx="810">
                  <c:v>44960.291666666664</c:v>
                </c:pt>
                <c:pt idx="811">
                  <c:v>44963.291666666664</c:v>
                </c:pt>
                <c:pt idx="812">
                  <c:v>44964.291666666664</c:v>
                </c:pt>
                <c:pt idx="813">
                  <c:v>44965.291666666664</c:v>
                </c:pt>
                <c:pt idx="814">
                  <c:v>44966.291666666664</c:v>
                </c:pt>
                <c:pt idx="815">
                  <c:v>44967.291666666664</c:v>
                </c:pt>
                <c:pt idx="816">
                  <c:v>44970.291666666664</c:v>
                </c:pt>
                <c:pt idx="817">
                  <c:v>44971.291666666664</c:v>
                </c:pt>
                <c:pt idx="818">
                  <c:v>44972.291666666664</c:v>
                </c:pt>
                <c:pt idx="819">
                  <c:v>44973.291666666664</c:v>
                </c:pt>
                <c:pt idx="820">
                  <c:v>44974.291666666664</c:v>
                </c:pt>
                <c:pt idx="821">
                  <c:v>44978.291666666664</c:v>
                </c:pt>
                <c:pt idx="822">
                  <c:v>44979.291666666664</c:v>
                </c:pt>
                <c:pt idx="823">
                  <c:v>44980.291666666664</c:v>
                </c:pt>
                <c:pt idx="824">
                  <c:v>44981.291666666664</c:v>
                </c:pt>
                <c:pt idx="825">
                  <c:v>44984.291666666664</c:v>
                </c:pt>
                <c:pt idx="826">
                  <c:v>44985.291666666664</c:v>
                </c:pt>
                <c:pt idx="827">
                  <c:v>44986.291666666664</c:v>
                </c:pt>
                <c:pt idx="828">
                  <c:v>44987.291666666664</c:v>
                </c:pt>
                <c:pt idx="829">
                  <c:v>44988.291666666664</c:v>
                </c:pt>
                <c:pt idx="830">
                  <c:v>44991.291666666664</c:v>
                </c:pt>
                <c:pt idx="831">
                  <c:v>44992.291666666664</c:v>
                </c:pt>
                <c:pt idx="832">
                  <c:v>44993.291666666664</c:v>
                </c:pt>
                <c:pt idx="833">
                  <c:v>44994.291666666664</c:v>
                </c:pt>
                <c:pt idx="834">
                  <c:v>44995.291666666664</c:v>
                </c:pt>
                <c:pt idx="835">
                  <c:v>44998.291666666664</c:v>
                </c:pt>
                <c:pt idx="836">
                  <c:v>44999.291666666664</c:v>
                </c:pt>
                <c:pt idx="837">
                  <c:v>45000.291666666664</c:v>
                </c:pt>
                <c:pt idx="838">
                  <c:v>45001.291666666664</c:v>
                </c:pt>
                <c:pt idx="839">
                  <c:v>45002.291666666664</c:v>
                </c:pt>
                <c:pt idx="840">
                  <c:v>45005.291666666664</c:v>
                </c:pt>
                <c:pt idx="841">
                  <c:v>45006.291666666664</c:v>
                </c:pt>
                <c:pt idx="842">
                  <c:v>45007.291666666664</c:v>
                </c:pt>
                <c:pt idx="843">
                  <c:v>45008.291666666664</c:v>
                </c:pt>
                <c:pt idx="844">
                  <c:v>45009.291666666664</c:v>
                </c:pt>
                <c:pt idx="845">
                  <c:v>45012.291666666664</c:v>
                </c:pt>
                <c:pt idx="846">
                  <c:v>45013.291666666664</c:v>
                </c:pt>
                <c:pt idx="847">
                  <c:v>45014.291666666664</c:v>
                </c:pt>
                <c:pt idx="848">
                  <c:v>45015.291666666664</c:v>
                </c:pt>
                <c:pt idx="849">
                  <c:v>45016.291666666664</c:v>
                </c:pt>
                <c:pt idx="850">
                  <c:v>45019.291666666664</c:v>
                </c:pt>
                <c:pt idx="851">
                  <c:v>45020.291666666664</c:v>
                </c:pt>
                <c:pt idx="852">
                  <c:v>45021.291666666664</c:v>
                </c:pt>
                <c:pt idx="853">
                  <c:v>45022.291666666664</c:v>
                </c:pt>
                <c:pt idx="854">
                  <c:v>45026.291666666664</c:v>
                </c:pt>
                <c:pt idx="855">
                  <c:v>45027.291666666664</c:v>
                </c:pt>
                <c:pt idx="856">
                  <c:v>45028.291666666664</c:v>
                </c:pt>
                <c:pt idx="857">
                  <c:v>45029.291666666664</c:v>
                </c:pt>
                <c:pt idx="858">
                  <c:v>45030.291666666664</c:v>
                </c:pt>
                <c:pt idx="859">
                  <c:v>45033.291666666664</c:v>
                </c:pt>
                <c:pt idx="860">
                  <c:v>45034.291666666664</c:v>
                </c:pt>
                <c:pt idx="861">
                  <c:v>45035.291666666664</c:v>
                </c:pt>
                <c:pt idx="862">
                  <c:v>45036.291666666664</c:v>
                </c:pt>
                <c:pt idx="863">
                  <c:v>45037.291666666664</c:v>
                </c:pt>
                <c:pt idx="864">
                  <c:v>45040.291666666664</c:v>
                </c:pt>
                <c:pt idx="865">
                  <c:v>45041.291666666664</c:v>
                </c:pt>
                <c:pt idx="866">
                  <c:v>45042.291666666664</c:v>
                </c:pt>
                <c:pt idx="867">
                  <c:v>45043.291666666664</c:v>
                </c:pt>
                <c:pt idx="868">
                  <c:v>45044.291666666664</c:v>
                </c:pt>
                <c:pt idx="869">
                  <c:v>45047.291666666664</c:v>
                </c:pt>
                <c:pt idx="870">
                  <c:v>45048.291666666664</c:v>
                </c:pt>
                <c:pt idx="871">
                  <c:v>45049.291666666664</c:v>
                </c:pt>
                <c:pt idx="872">
                  <c:v>45050.291666666664</c:v>
                </c:pt>
                <c:pt idx="873">
                  <c:v>45051.291666666664</c:v>
                </c:pt>
                <c:pt idx="874">
                  <c:v>45054.291666666664</c:v>
                </c:pt>
                <c:pt idx="875">
                  <c:v>45055.291666666664</c:v>
                </c:pt>
                <c:pt idx="876">
                  <c:v>45056.291666666664</c:v>
                </c:pt>
                <c:pt idx="877">
                  <c:v>45057.291666666664</c:v>
                </c:pt>
                <c:pt idx="878">
                  <c:v>45058.291666666664</c:v>
                </c:pt>
                <c:pt idx="879">
                  <c:v>45061.291666666664</c:v>
                </c:pt>
                <c:pt idx="880">
                  <c:v>45062.291666666664</c:v>
                </c:pt>
                <c:pt idx="881">
                  <c:v>45063.291666666664</c:v>
                </c:pt>
                <c:pt idx="882">
                  <c:v>45064.291666666664</c:v>
                </c:pt>
                <c:pt idx="883">
                  <c:v>45065.291666666664</c:v>
                </c:pt>
                <c:pt idx="884">
                  <c:v>45068.291666666664</c:v>
                </c:pt>
                <c:pt idx="885">
                  <c:v>45069.291666666664</c:v>
                </c:pt>
                <c:pt idx="886">
                  <c:v>45070.291666666664</c:v>
                </c:pt>
                <c:pt idx="887">
                  <c:v>45071.291666666664</c:v>
                </c:pt>
                <c:pt idx="888">
                  <c:v>45072.291666666664</c:v>
                </c:pt>
                <c:pt idx="889">
                  <c:v>45076.291666666664</c:v>
                </c:pt>
                <c:pt idx="890">
                  <c:v>45077.291666666664</c:v>
                </c:pt>
                <c:pt idx="891">
                  <c:v>45078.291666666664</c:v>
                </c:pt>
                <c:pt idx="892">
                  <c:v>45079.291666666664</c:v>
                </c:pt>
                <c:pt idx="893">
                  <c:v>45082.291666666664</c:v>
                </c:pt>
                <c:pt idx="894">
                  <c:v>45083.291666666664</c:v>
                </c:pt>
                <c:pt idx="895">
                  <c:v>45084.291666666664</c:v>
                </c:pt>
                <c:pt idx="896">
                  <c:v>45085.291666666664</c:v>
                </c:pt>
                <c:pt idx="897">
                  <c:v>45086.291666666664</c:v>
                </c:pt>
                <c:pt idx="898">
                  <c:v>45089.291666666664</c:v>
                </c:pt>
                <c:pt idx="899">
                  <c:v>45090.291666666664</c:v>
                </c:pt>
                <c:pt idx="900">
                  <c:v>45091.291666666664</c:v>
                </c:pt>
                <c:pt idx="901">
                  <c:v>45092.291666666664</c:v>
                </c:pt>
                <c:pt idx="902">
                  <c:v>45093.291666666664</c:v>
                </c:pt>
                <c:pt idx="903">
                  <c:v>45097.291666666664</c:v>
                </c:pt>
                <c:pt idx="904">
                  <c:v>45098.291666666664</c:v>
                </c:pt>
                <c:pt idx="905">
                  <c:v>45099.291666666664</c:v>
                </c:pt>
                <c:pt idx="906">
                  <c:v>45100.291666666664</c:v>
                </c:pt>
                <c:pt idx="907">
                  <c:v>45103.291666666664</c:v>
                </c:pt>
                <c:pt idx="908">
                  <c:v>45104.291666666664</c:v>
                </c:pt>
                <c:pt idx="909">
                  <c:v>45105.291666666664</c:v>
                </c:pt>
                <c:pt idx="910">
                  <c:v>45106.291666666664</c:v>
                </c:pt>
                <c:pt idx="911">
                  <c:v>45107.291666666664</c:v>
                </c:pt>
                <c:pt idx="912">
                  <c:v>45110.291666666664</c:v>
                </c:pt>
                <c:pt idx="913">
                  <c:v>45112.291666666664</c:v>
                </c:pt>
                <c:pt idx="914">
                  <c:v>45113.291666666664</c:v>
                </c:pt>
                <c:pt idx="915">
                  <c:v>45114.291666666664</c:v>
                </c:pt>
                <c:pt idx="916">
                  <c:v>45117.291666666664</c:v>
                </c:pt>
                <c:pt idx="917">
                  <c:v>45118.291666666664</c:v>
                </c:pt>
                <c:pt idx="918">
                  <c:v>45119.291666666664</c:v>
                </c:pt>
                <c:pt idx="919">
                  <c:v>45120.291666666664</c:v>
                </c:pt>
                <c:pt idx="920">
                  <c:v>45121.291666666664</c:v>
                </c:pt>
                <c:pt idx="921">
                  <c:v>45124.291666666664</c:v>
                </c:pt>
                <c:pt idx="922">
                  <c:v>45125.291666666664</c:v>
                </c:pt>
                <c:pt idx="923">
                  <c:v>45126.291666666664</c:v>
                </c:pt>
                <c:pt idx="924">
                  <c:v>45127.291666666664</c:v>
                </c:pt>
                <c:pt idx="925">
                  <c:v>45128.291666666664</c:v>
                </c:pt>
                <c:pt idx="926">
                  <c:v>45131.291666666664</c:v>
                </c:pt>
                <c:pt idx="927">
                  <c:v>45132.291666666664</c:v>
                </c:pt>
                <c:pt idx="928">
                  <c:v>45133.291666666664</c:v>
                </c:pt>
                <c:pt idx="929">
                  <c:v>45134.291666666664</c:v>
                </c:pt>
                <c:pt idx="930">
                  <c:v>45135.291666666664</c:v>
                </c:pt>
                <c:pt idx="931">
                  <c:v>45138.291666666664</c:v>
                </c:pt>
                <c:pt idx="932">
                  <c:v>45139.291666666664</c:v>
                </c:pt>
                <c:pt idx="933">
                  <c:v>45140.291666666664</c:v>
                </c:pt>
                <c:pt idx="934">
                  <c:v>45141.291666666664</c:v>
                </c:pt>
                <c:pt idx="935">
                  <c:v>45142.291666666664</c:v>
                </c:pt>
                <c:pt idx="936">
                  <c:v>45145.291666666664</c:v>
                </c:pt>
                <c:pt idx="937">
                  <c:v>45146.291666666664</c:v>
                </c:pt>
                <c:pt idx="938">
                  <c:v>45147.291666666664</c:v>
                </c:pt>
                <c:pt idx="939">
                  <c:v>45148.291666666664</c:v>
                </c:pt>
                <c:pt idx="940">
                  <c:v>45149.291666666664</c:v>
                </c:pt>
                <c:pt idx="941">
                  <c:v>45152.291666666664</c:v>
                </c:pt>
                <c:pt idx="942">
                  <c:v>45153.291666666664</c:v>
                </c:pt>
                <c:pt idx="943">
                  <c:v>45154.291666666664</c:v>
                </c:pt>
                <c:pt idx="944">
                  <c:v>45155.291666666664</c:v>
                </c:pt>
                <c:pt idx="945">
                  <c:v>45156.291666666664</c:v>
                </c:pt>
                <c:pt idx="946">
                  <c:v>45159.291666666664</c:v>
                </c:pt>
                <c:pt idx="947">
                  <c:v>45160.291666666664</c:v>
                </c:pt>
                <c:pt idx="948">
                  <c:v>45161.291666666664</c:v>
                </c:pt>
                <c:pt idx="949">
                  <c:v>45162.291666666664</c:v>
                </c:pt>
                <c:pt idx="950">
                  <c:v>45163.291666666664</c:v>
                </c:pt>
                <c:pt idx="951">
                  <c:v>45166.291666666664</c:v>
                </c:pt>
                <c:pt idx="952">
                  <c:v>45167.291666666664</c:v>
                </c:pt>
                <c:pt idx="953">
                  <c:v>45168.291666666664</c:v>
                </c:pt>
                <c:pt idx="954">
                  <c:v>45169.291666666664</c:v>
                </c:pt>
                <c:pt idx="955">
                  <c:v>45170.291666666664</c:v>
                </c:pt>
                <c:pt idx="956">
                  <c:v>45174.291666666664</c:v>
                </c:pt>
                <c:pt idx="957">
                  <c:v>45175.291666666664</c:v>
                </c:pt>
                <c:pt idx="958">
                  <c:v>45176.291666666664</c:v>
                </c:pt>
                <c:pt idx="959">
                  <c:v>45177.291666666664</c:v>
                </c:pt>
                <c:pt idx="960">
                  <c:v>45180.291666666664</c:v>
                </c:pt>
                <c:pt idx="961">
                  <c:v>45181.291666666664</c:v>
                </c:pt>
                <c:pt idx="962">
                  <c:v>45182.291666666664</c:v>
                </c:pt>
                <c:pt idx="963">
                  <c:v>45183.291666666664</c:v>
                </c:pt>
                <c:pt idx="964">
                  <c:v>45184.291666666664</c:v>
                </c:pt>
                <c:pt idx="965">
                  <c:v>45187.291666666664</c:v>
                </c:pt>
                <c:pt idx="966">
                  <c:v>45188.291666666664</c:v>
                </c:pt>
                <c:pt idx="967">
                  <c:v>45189.291666666664</c:v>
                </c:pt>
                <c:pt idx="968">
                  <c:v>45190.291666666664</c:v>
                </c:pt>
                <c:pt idx="969">
                  <c:v>45191.291666666664</c:v>
                </c:pt>
                <c:pt idx="970">
                  <c:v>45194.291666666664</c:v>
                </c:pt>
                <c:pt idx="971">
                  <c:v>45195.291666666664</c:v>
                </c:pt>
                <c:pt idx="972">
                  <c:v>45196.291666666664</c:v>
                </c:pt>
                <c:pt idx="973">
                  <c:v>45197.291666666664</c:v>
                </c:pt>
                <c:pt idx="974">
                  <c:v>45198.291666666664</c:v>
                </c:pt>
                <c:pt idx="975">
                  <c:v>45201.291666666664</c:v>
                </c:pt>
                <c:pt idx="976">
                  <c:v>45202.291666666664</c:v>
                </c:pt>
                <c:pt idx="977">
                  <c:v>45203.291666666664</c:v>
                </c:pt>
                <c:pt idx="978">
                  <c:v>45204.291666666664</c:v>
                </c:pt>
                <c:pt idx="979">
                  <c:v>45205.291666666664</c:v>
                </c:pt>
                <c:pt idx="980">
                  <c:v>45208.291666666664</c:v>
                </c:pt>
                <c:pt idx="981">
                  <c:v>45209.291666666664</c:v>
                </c:pt>
                <c:pt idx="982">
                  <c:v>45210.291666666664</c:v>
                </c:pt>
                <c:pt idx="983">
                  <c:v>45211.291666666664</c:v>
                </c:pt>
                <c:pt idx="984">
                  <c:v>45212.291666666664</c:v>
                </c:pt>
                <c:pt idx="985">
                  <c:v>45215.291666666664</c:v>
                </c:pt>
                <c:pt idx="986">
                  <c:v>45216.291666666664</c:v>
                </c:pt>
                <c:pt idx="987">
                  <c:v>45217.291666666664</c:v>
                </c:pt>
                <c:pt idx="988">
                  <c:v>45218.291666666664</c:v>
                </c:pt>
                <c:pt idx="989">
                  <c:v>45219.291666666664</c:v>
                </c:pt>
                <c:pt idx="990">
                  <c:v>45222.291666666664</c:v>
                </c:pt>
                <c:pt idx="991">
                  <c:v>45223.291666666664</c:v>
                </c:pt>
                <c:pt idx="992">
                  <c:v>45224.291666666664</c:v>
                </c:pt>
                <c:pt idx="993">
                  <c:v>45225.291666666664</c:v>
                </c:pt>
                <c:pt idx="994">
                  <c:v>45226.291666666664</c:v>
                </c:pt>
                <c:pt idx="995">
                  <c:v>45229.291666666664</c:v>
                </c:pt>
                <c:pt idx="996">
                  <c:v>45230.291666666664</c:v>
                </c:pt>
                <c:pt idx="997">
                  <c:v>45231.291666666664</c:v>
                </c:pt>
                <c:pt idx="998">
                  <c:v>45232.291666666664</c:v>
                </c:pt>
                <c:pt idx="999">
                  <c:v>45233.291666666664</c:v>
                </c:pt>
                <c:pt idx="1000">
                  <c:v>45236.291666666664</c:v>
                </c:pt>
                <c:pt idx="1001">
                  <c:v>45237.291666666664</c:v>
                </c:pt>
                <c:pt idx="1002">
                  <c:v>45238.291666666664</c:v>
                </c:pt>
                <c:pt idx="1003">
                  <c:v>45239.291666666664</c:v>
                </c:pt>
                <c:pt idx="1004">
                  <c:v>45240.291666666664</c:v>
                </c:pt>
                <c:pt idx="1005">
                  <c:v>45243.291666666664</c:v>
                </c:pt>
                <c:pt idx="1006">
                  <c:v>45244.291666666664</c:v>
                </c:pt>
                <c:pt idx="1007">
                  <c:v>45245.291666666664</c:v>
                </c:pt>
                <c:pt idx="1008">
                  <c:v>45246.291666666664</c:v>
                </c:pt>
                <c:pt idx="1009">
                  <c:v>45247.291666666664</c:v>
                </c:pt>
                <c:pt idx="1010">
                  <c:v>45250.291666666664</c:v>
                </c:pt>
                <c:pt idx="1011">
                  <c:v>45251.291666666664</c:v>
                </c:pt>
                <c:pt idx="1012">
                  <c:v>45252.291666666664</c:v>
                </c:pt>
                <c:pt idx="1013">
                  <c:v>45254.291666666664</c:v>
                </c:pt>
                <c:pt idx="1014">
                  <c:v>45257.291666666664</c:v>
                </c:pt>
                <c:pt idx="1015">
                  <c:v>45258.291666666664</c:v>
                </c:pt>
                <c:pt idx="1016">
                  <c:v>45259.291666666664</c:v>
                </c:pt>
                <c:pt idx="1017">
                  <c:v>45260.291666666664</c:v>
                </c:pt>
                <c:pt idx="1018">
                  <c:v>45261.291666666664</c:v>
                </c:pt>
                <c:pt idx="1019">
                  <c:v>45264.291666666664</c:v>
                </c:pt>
                <c:pt idx="1020">
                  <c:v>45265.291666666664</c:v>
                </c:pt>
                <c:pt idx="1021">
                  <c:v>45266.291666666664</c:v>
                </c:pt>
                <c:pt idx="1022">
                  <c:v>45267.291666666664</c:v>
                </c:pt>
                <c:pt idx="1023">
                  <c:v>45268.291666666664</c:v>
                </c:pt>
                <c:pt idx="1024">
                  <c:v>45271.291666666664</c:v>
                </c:pt>
                <c:pt idx="1025">
                  <c:v>45272.291666666664</c:v>
                </c:pt>
                <c:pt idx="1026">
                  <c:v>45273.291666666664</c:v>
                </c:pt>
                <c:pt idx="1027">
                  <c:v>45274.291666666664</c:v>
                </c:pt>
                <c:pt idx="1028">
                  <c:v>45275.291666666664</c:v>
                </c:pt>
                <c:pt idx="1029">
                  <c:v>45278.291666666664</c:v>
                </c:pt>
                <c:pt idx="1030">
                  <c:v>45279.291666666664</c:v>
                </c:pt>
                <c:pt idx="1031">
                  <c:v>45280.291666666664</c:v>
                </c:pt>
                <c:pt idx="1032">
                  <c:v>45281.291666666664</c:v>
                </c:pt>
                <c:pt idx="1033">
                  <c:v>45282.291666666664</c:v>
                </c:pt>
                <c:pt idx="1034">
                  <c:v>45286.291666666664</c:v>
                </c:pt>
                <c:pt idx="1035">
                  <c:v>45287.291666666664</c:v>
                </c:pt>
                <c:pt idx="1036">
                  <c:v>45288.291666666664</c:v>
                </c:pt>
                <c:pt idx="1037">
                  <c:v>45289.291666666664</c:v>
                </c:pt>
                <c:pt idx="1038">
                  <c:v>45293.291666666664</c:v>
                </c:pt>
                <c:pt idx="1039">
                  <c:v>45294.291666666664</c:v>
                </c:pt>
                <c:pt idx="1040">
                  <c:v>45295.291666666664</c:v>
                </c:pt>
                <c:pt idx="1041">
                  <c:v>45296.291666666664</c:v>
                </c:pt>
                <c:pt idx="1042">
                  <c:v>45299.291666666664</c:v>
                </c:pt>
                <c:pt idx="1043">
                  <c:v>45300.291666666664</c:v>
                </c:pt>
                <c:pt idx="1044">
                  <c:v>45301.291666666664</c:v>
                </c:pt>
                <c:pt idx="1045">
                  <c:v>45302.291666666664</c:v>
                </c:pt>
                <c:pt idx="1046">
                  <c:v>45303.291666666664</c:v>
                </c:pt>
                <c:pt idx="1047">
                  <c:v>45307.291666666664</c:v>
                </c:pt>
                <c:pt idx="1048">
                  <c:v>45308.291666666664</c:v>
                </c:pt>
                <c:pt idx="1049">
                  <c:v>45309.291666666664</c:v>
                </c:pt>
                <c:pt idx="1050">
                  <c:v>45310.291666666664</c:v>
                </c:pt>
                <c:pt idx="1051">
                  <c:v>45313.291666666664</c:v>
                </c:pt>
                <c:pt idx="1052">
                  <c:v>45314.291666666664</c:v>
                </c:pt>
                <c:pt idx="1053">
                  <c:v>45315.291666666664</c:v>
                </c:pt>
                <c:pt idx="1054">
                  <c:v>45316.291666666664</c:v>
                </c:pt>
                <c:pt idx="1055">
                  <c:v>45317.291666666664</c:v>
                </c:pt>
                <c:pt idx="1056">
                  <c:v>45320.291666666664</c:v>
                </c:pt>
                <c:pt idx="1057">
                  <c:v>45321.291666666664</c:v>
                </c:pt>
                <c:pt idx="1058">
                  <c:v>45322.291666666664</c:v>
                </c:pt>
                <c:pt idx="1059">
                  <c:v>45323.291666666664</c:v>
                </c:pt>
                <c:pt idx="1060">
                  <c:v>45324.291666666664</c:v>
                </c:pt>
                <c:pt idx="1061">
                  <c:v>45327.291666666664</c:v>
                </c:pt>
                <c:pt idx="1062">
                  <c:v>45328.291666666664</c:v>
                </c:pt>
                <c:pt idx="1063">
                  <c:v>45329.291666666664</c:v>
                </c:pt>
                <c:pt idx="1064">
                  <c:v>45330.291666666664</c:v>
                </c:pt>
                <c:pt idx="1065">
                  <c:v>45331.291666666664</c:v>
                </c:pt>
                <c:pt idx="1066">
                  <c:v>45334.291666666664</c:v>
                </c:pt>
                <c:pt idx="1067">
                  <c:v>45335.291666666664</c:v>
                </c:pt>
                <c:pt idx="1068">
                  <c:v>45336.291666666664</c:v>
                </c:pt>
                <c:pt idx="1069">
                  <c:v>45337.291666666664</c:v>
                </c:pt>
                <c:pt idx="1070">
                  <c:v>45338.291666666664</c:v>
                </c:pt>
                <c:pt idx="1071">
                  <c:v>45342.291666666664</c:v>
                </c:pt>
                <c:pt idx="1072">
                  <c:v>45343.291666666664</c:v>
                </c:pt>
                <c:pt idx="1073">
                  <c:v>45344.291666666664</c:v>
                </c:pt>
                <c:pt idx="1074">
                  <c:v>45345.291666666664</c:v>
                </c:pt>
                <c:pt idx="1075">
                  <c:v>45348.291666666664</c:v>
                </c:pt>
                <c:pt idx="1076">
                  <c:v>45349.291666666664</c:v>
                </c:pt>
                <c:pt idx="1077">
                  <c:v>45350.291666666664</c:v>
                </c:pt>
                <c:pt idx="1078">
                  <c:v>45351.291666666664</c:v>
                </c:pt>
                <c:pt idx="1079">
                  <c:v>45352.291666666664</c:v>
                </c:pt>
                <c:pt idx="1080">
                  <c:v>45355.291666666664</c:v>
                </c:pt>
                <c:pt idx="1081">
                  <c:v>45356.291666666664</c:v>
                </c:pt>
                <c:pt idx="1082">
                  <c:v>45357.291666666664</c:v>
                </c:pt>
                <c:pt idx="1083">
                  <c:v>45358.291666666664</c:v>
                </c:pt>
                <c:pt idx="1084">
                  <c:v>45359.291666666664</c:v>
                </c:pt>
                <c:pt idx="1085">
                  <c:v>45362.291666666664</c:v>
                </c:pt>
                <c:pt idx="1086">
                  <c:v>45363.291666666664</c:v>
                </c:pt>
                <c:pt idx="1087">
                  <c:v>45364.291666666664</c:v>
                </c:pt>
                <c:pt idx="1088">
                  <c:v>45365.291666666664</c:v>
                </c:pt>
                <c:pt idx="1089">
                  <c:v>45366.291666666664</c:v>
                </c:pt>
                <c:pt idx="1090">
                  <c:v>45369.291666666664</c:v>
                </c:pt>
                <c:pt idx="1091">
                  <c:v>45370.291666666664</c:v>
                </c:pt>
                <c:pt idx="1092">
                  <c:v>45371.291666666664</c:v>
                </c:pt>
                <c:pt idx="1093">
                  <c:v>45372.291666666664</c:v>
                </c:pt>
                <c:pt idx="1094">
                  <c:v>45373.291666666664</c:v>
                </c:pt>
                <c:pt idx="1095">
                  <c:v>45376.291666666664</c:v>
                </c:pt>
                <c:pt idx="1096">
                  <c:v>45377.291666666664</c:v>
                </c:pt>
                <c:pt idx="1097">
                  <c:v>45378.291666666664</c:v>
                </c:pt>
                <c:pt idx="1098">
                  <c:v>45379.291666666664</c:v>
                </c:pt>
                <c:pt idx="1099">
                  <c:v>45383.291666666664</c:v>
                </c:pt>
                <c:pt idx="1100">
                  <c:v>45384.291666666664</c:v>
                </c:pt>
                <c:pt idx="1101">
                  <c:v>45385.291666666664</c:v>
                </c:pt>
                <c:pt idx="1102">
                  <c:v>45386.291666666664</c:v>
                </c:pt>
                <c:pt idx="1103">
                  <c:v>45387.291666666664</c:v>
                </c:pt>
                <c:pt idx="1104">
                  <c:v>45390.291666666664</c:v>
                </c:pt>
                <c:pt idx="1105">
                  <c:v>45391.291666666664</c:v>
                </c:pt>
                <c:pt idx="1106">
                  <c:v>45392.291666666664</c:v>
                </c:pt>
                <c:pt idx="1107">
                  <c:v>45393.291666666664</c:v>
                </c:pt>
                <c:pt idx="1108">
                  <c:v>45394.291666666664</c:v>
                </c:pt>
                <c:pt idx="1109">
                  <c:v>45397.291666666664</c:v>
                </c:pt>
                <c:pt idx="1110">
                  <c:v>45398.291666666664</c:v>
                </c:pt>
                <c:pt idx="1111">
                  <c:v>45399.291666666664</c:v>
                </c:pt>
                <c:pt idx="1112">
                  <c:v>45400.291666666664</c:v>
                </c:pt>
                <c:pt idx="1113">
                  <c:v>45401.291666666664</c:v>
                </c:pt>
                <c:pt idx="1114">
                  <c:v>45404.291666666664</c:v>
                </c:pt>
                <c:pt idx="1115">
                  <c:v>45405.291666666664</c:v>
                </c:pt>
                <c:pt idx="1116">
                  <c:v>45406.291666666664</c:v>
                </c:pt>
                <c:pt idx="1117">
                  <c:v>45407.291666666664</c:v>
                </c:pt>
                <c:pt idx="1118">
                  <c:v>45408.291666666664</c:v>
                </c:pt>
                <c:pt idx="1119">
                  <c:v>45411.291666666664</c:v>
                </c:pt>
                <c:pt idx="1120">
                  <c:v>45412.291666666664</c:v>
                </c:pt>
                <c:pt idx="1121">
                  <c:v>45413.291666666664</c:v>
                </c:pt>
                <c:pt idx="1122">
                  <c:v>45414.291666666664</c:v>
                </c:pt>
                <c:pt idx="1123">
                  <c:v>45415.291666666664</c:v>
                </c:pt>
                <c:pt idx="1124">
                  <c:v>45418.291666666664</c:v>
                </c:pt>
                <c:pt idx="1125">
                  <c:v>45419.291666666664</c:v>
                </c:pt>
                <c:pt idx="1126">
                  <c:v>45420.291666666664</c:v>
                </c:pt>
                <c:pt idx="1127">
                  <c:v>45421.291666666664</c:v>
                </c:pt>
                <c:pt idx="1128">
                  <c:v>45422.291666666664</c:v>
                </c:pt>
                <c:pt idx="1129">
                  <c:v>45425.291666666664</c:v>
                </c:pt>
                <c:pt idx="1130">
                  <c:v>45426.291666666664</c:v>
                </c:pt>
                <c:pt idx="1131">
                  <c:v>45427.291666666664</c:v>
                </c:pt>
                <c:pt idx="1132">
                  <c:v>45428.291666666664</c:v>
                </c:pt>
                <c:pt idx="1133">
                  <c:v>45429.291666666664</c:v>
                </c:pt>
                <c:pt idx="1134">
                  <c:v>45432.291666666664</c:v>
                </c:pt>
                <c:pt idx="1135">
                  <c:v>45433.291666666664</c:v>
                </c:pt>
                <c:pt idx="1136">
                  <c:v>45434.291666666664</c:v>
                </c:pt>
                <c:pt idx="1137">
                  <c:v>45435.291666666664</c:v>
                </c:pt>
                <c:pt idx="1138">
                  <c:v>45436.291666666664</c:v>
                </c:pt>
                <c:pt idx="1139">
                  <c:v>45440.291666666664</c:v>
                </c:pt>
                <c:pt idx="1140">
                  <c:v>45441.291666666664</c:v>
                </c:pt>
                <c:pt idx="1141">
                  <c:v>45442.291666666664</c:v>
                </c:pt>
                <c:pt idx="1142">
                  <c:v>45443.291666666664</c:v>
                </c:pt>
                <c:pt idx="1143">
                  <c:v>45446.291666666664</c:v>
                </c:pt>
                <c:pt idx="1144">
                  <c:v>45447.291666666664</c:v>
                </c:pt>
                <c:pt idx="1145">
                  <c:v>45448.291666666664</c:v>
                </c:pt>
                <c:pt idx="1146">
                  <c:v>45449.291666666664</c:v>
                </c:pt>
                <c:pt idx="1147">
                  <c:v>45450.291666666664</c:v>
                </c:pt>
                <c:pt idx="1148">
                  <c:v>45453.291666666664</c:v>
                </c:pt>
                <c:pt idx="1149">
                  <c:v>45454.291666666664</c:v>
                </c:pt>
                <c:pt idx="1150">
                  <c:v>45455.291666666664</c:v>
                </c:pt>
                <c:pt idx="1151">
                  <c:v>45456.291666666664</c:v>
                </c:pt>
                <c:pt idx="1152">
                  <c:v>45457.291666666664</c:v>
                </c:pt>
                <c:pt idx="1153">
                  <c:v>45460.291666666664</c:v>
                </c:pt>
                <c:pt idx="1154">
                  <c:v>45461.291666666664</c:v>
                </c:pt>
                <c:pt idx="1155">
                  <c:v>45463.291666666664</c:v>
                </c:pt>
                <c:pt idx="1156">
                  <c:v>45464.291666666664</c:v>
                </c:pt>
                <c:pt idx="1157">
                  <c:v>45467.291666666664</c:v>
                </c:pt>
                <c:pt idx="1158">
                  <c:v>45468.291666666664</c:v>
                </c:pt>
                <c:pt idx="1159">
                  <c:v>45469.291666666664</c:v>
                </c:pt>
                <c:pt idx="1160">
                  <c:v>45470.291666666664</c:v>
                </c:pt>
                <c:pt idx="1161">
                  <c:v>45471.291666666664</c:v>
                </c:pt>
                <c:pt idx="1162">
                  <c:v>45474.291666666664</c:v>
                </c:pt>
                <c:pt idx="1163">
                  <c:v>45475.291666666664</c:v>
                </c:pt>
                <c:pt idx="1164">
                  <c:v>45476.291666666664</c:v>
                </c:pt>
                <c:pt idx="1165">
                  <c:v>45478.291666666664</c:v>
                </c:pt>
                <c:pt idx="1166">
                  <c:v>45481.291666666664</c:v>
                </c:pt>
                <c:pt idx="1167">
                  <c:v>45482.291666666664</c:v>
                </c:pt>
                <c:pt idx="1168">
                  <c:v>45483.291666666664</c:v>
                </c:pt>
                <c:pt idx="1169">
                  <c:v>45484.291666666664</c:v>
                </c:pt>
                <c:pt idx="1170">
                  <c:v>45485.291666666664</c:v>
                </c:pt>
                <c:pt idx="1171">
                  <c:v>45488.291666666664</c:v>
                </c:pt>
                <c:pt idx="1172">
                  <c:v>45489.291666666664</c:v>
                </c:pt>
                <c:pt idx="1173">
                  <c:v>45490.291666666664</c:v>
                </c:pt>
                <c:pt idx="1174">
                  <c:v>45491.291666666664</c:v>
                </c:pt>
                <c:pt idx="1175">
                  <c:v>45492.291666666664</c:v>
                </c:pt>
                <c:pt idx="1176">
                  <c:v>45495.291666666664</c:v>
                </c:pt>
                <c:pt idx="1177">
                  <c:v>45496.291666666664</c:v>
                </c:pt>
                <c:pt idx="1178">
                  <c:v>45497.291666666664</c:v>
                </c:pt>
                <c:pt idx="1179">
                  <c:v>45498.291666666664</c:v>
                </c:pt>
                <c:pt idx="1180">
                  <c:v>45499.291666666664</c:v>
                </c:pt>
                <c:pt idx="1181">
                  <c:v>45502.291666666664</c:v>
                </c:pt>
                <c:pt idx="1182">
                  <c:v>45503.291666666664</c:v>
                </c:pt>
                <c:pt idx="1183">
                  <c:v>45504.291666666664</c:v>
                </c:pt>
                <c:pt idx="1184">
                  <c:v>45505.291666666664</c:v>
                </c:pt>
                <c:pt idx="1185">
                  <c:v>45506.291666666664</c:v>
                </c:pt>
                <c:pt idx="1186">
                  <c:v>45509.291666666664</c:v>
                </c:pt>
                <c:pt idx="1187">
                  <c:v>45510.291666666664</c:v>
                </c:pt>
                <c:pt idx="1188">
                  <c:v>45511.291666666664</c:v>
                </c:pt>
                <c:pt idx="1189">
                  <c:v>45512.291666666664</c:v>
                </c:pt>
                <c:pt idx="1190">
                  <c:v>45513.291666666664</c:v>
                </c:pt>
                <c:pt idx="1191">
                  <c:v>45516.291666666664</c:v>
                </c:pt>
                <c:pt idx="1192">
                  <c:v>45517.291666666664</c:v>
                </c:pt>
                <c:pt idx="1193">
                  <c:v>45518.291666666664</c:v>
                </c:pt>
                <c:pt idx="1194">
                  <c:v>45519.291666666664</c:v>
                </c:pt>
                <c:pt idx="1195">
                  <c:v>45520.291666666664</c:v>
                </c:pt>
                <c:pt idx="1196">
                  <c:v>45523.291666666664</c:v>
                </c:pt>
                <c:pt idx="1197">
                  <c:v>45524.291666666664</c:v>
                </c:pt>
                <c:pt idx="1198">
                  <c:v>45525.291666666664</c:v>
                </c:pt>
                <c:pt idx="1199">
                  <c:v>45526.291666666664</c:v>
                </c:pt>
                <c:pt idx="1200">
                  <c:v>45527.291666666664</c:v>
                </c:pt>
                <c:pt idx="1201">
                  <c:v>45530.291666666664</c:v>
                </c:pt>
                <c:pt idx="1202">
                  <c:v>45531.291666666664</c:v>
                </c:pt>
                <c:pt idx="1203">
                  <c:v>45532.291666666664</c:v>
                </c:pt>
                <c:pt idx="1204">
                  <c:v>45533.291666666664</c:v>
                </c:pt>
                <c:pt idx="1205">
                  <c:v>45534.291666666664</c:v>
                </c:pt>
                <c:pt idx="1206">
                  <c:v>45538.291666666664</c:v>
                </c:pt>
                <c:pt idx="1207">
                  <c:v>45539.291666666664</c:v>
                </c:pt>
                <c:pt idx="1208">
                  <c:v>45540.291666666664</c:v>
                </c:pt>
                <c:pt idx="1209">
                  <c:v>45541.291666666664</c:v>
                </c:pt>
                <c:pt idx="1210">
                  <c:v>45544.291666666664</c:v>
                </c:pt>
                <c:pt idx="1211">
                  <c:v>45545.291666666664</c:v>
                </c:pt>
                <c:pt idx="1212">
                  <c:v>45546.291666666664</c:v>
                </c:pt>
                <c:pt idx="1213">
                  <c:v>45547.291666666664</c:v>
                </c:pt>
                <c:pt idx="1214">
                  <c:v>45548.291666666664</c:v>
                </c:pt>
                <c:pt idx="1215">
                  <c:v>45551.291666666664</c:v>
                </c:pt>
                <c:pt idx="1216">
                  <c:v>45552.291666666664</c:v>
                </c:pt>
                <c:pt idx="1217">
                  <c:v>45553.291666666664</c:v>
                </c:pt>
                <c:pt idx="1218">
                  <c:v>45554.291666666664</c:v>
                </c:pt>
                <c:pt idx="1219">
                  <c:v>45555.291666666664</c:v>
                </c:pt>
                <c:pt idx="1220">
                  <c:v>45558.291666666664</c:v>
                </c:pt>
                <c:pt idx="1221">
                  <c:v>45559.291666666664</c:v>
                </c:pt>
                <c:pt idx="1222">
                  <c:v>45560.291666666664</c:v>
                </c:pt>
                <c:pt idx="1223">
                  <c:v>45561.291666666664</c:v>
                </c:pt>
                <c:pt idx="1224">
                  <c:v>45562.291666666664</c:v>
                </c:pt>
                <c:pt idx="1225">
                  <c:v>45565.291666666664</c:v>
                </c:pt>
                <c:pt idx="1226">
                  <c:v>45566.291666666664</c:v>
                </c:pt>
                <c:pt idx="1227">
                  <c:v>45567.291666666664</c:v>
                </c:pt>
                <c:pt idx="1228">
                  <c:v>45568.291666666664</c:v>
                </c:pt>
                <c:pt idx="1229">
                  <c:v>45569.291666666664</c:v>
                </c:pt>
                <c:pt idx="1230">
                  <c:v>45572.291666666664</c:v>
                </c:pt>
                <c:pt idx="1231">
                  <c:v>45573.291666666664</c:v>
                </c:pt>
                <c:pt idx="1232">
                  <c:v>45574.291666666664</c:v>
                </c:pt>
                <c:pt idx="1233">
                  <c:v>45575.291666666664</c:v>
                </c:pt>
                <c:pt idx="1234">
                  <c:v>45576.291666666664</c:v>
                </c:pt>
                <c:pt idx="1235">
                  <c:v>45579.291666666664</c:v>
                </c:pt>
                <c:pt idx="1236">
                  <c:v>45580.291666666664</c:v>
                </c:pt>
                <c:pt idx="1237">
                  <c:v>45581.291666666664</c:v>
                </c:pt>
                <c:pt idx="1238">
                  <c:v>45582.291666666664</c:v>
                </c:pt>
                <c:pt idx="1239">
                  <c:v>45583.291666666664</c:v>
                </c:pt>
                <c:pt idx="1240">
                  <c:v>45586.291666666664</c:v>
                </c:pt>
                <c:pt idx="1241">
                  <c:v>45587.291666666664</c:v>
                </c:pt>
                <c:pt idx="1242">
                  <c:v>45588.291666666664</c:v>
                </c:pt>
                <c:pt idx="1243">
                  <c:v>45589.291666666664</c:v>
                </c:pt>
                <c:pt idx="1244">
                  <c:v>45590.291666666664</c:v>
                </c:pt>
                <c:pt idx="1245">
                  <c:v>45593.291666666664</c:v>
                </c:pt>
                <c:pt idx="1246">
                  <c:v>45594.291666666664</c:v>
                </c:pt>
                <c:pt idx="1247">
                  <c:v>45595.291666666664</c:v>
                </c:pt>
                <c:pt idx="1248">
                  <c:v>45596.291666666664</c:v>
                </c:pt>
                <c:pt idx="1249">
                  <c:v>45597.291666666664</c:v>
                </c:pt>
                <c:pt idx="1250">
                  <c:v>45600.291666666664</c:v>
                </c:pt>
                <c:pt idx="1251">
                  <c:v>45601.291666666664</c:v>
                </c:pt>
                <c:pt idx="1252">
                  <c:v>45602.291666666664</c:v>
                </c:pt>
                <c:pt idx="1253">
                  <c:v>45603.291666666664</c:v>
                </c:pt>
                <c:pt idx="1254">
                  <c:v>45604.291666666664</c:v>
                </c:pt>
                <c:pt idx="1255">
                  <c:v>45607.291666666664</c:v>
                </c:pt>
                <c:pt idx="1256">
                  <c:v>45608.291666666664</c:v>
                </c:pt>
                <c:pt idx="1257">
                  <c:v>45609.291666666664</c:v>
                </c:pt>
              </c:numCache>
            </c:numRef>
          </c:cat>
          <c:val>
            <c:numRef>
              <c:f>INTC!$G$2:$G$1259</c:f>
              <c:numCache>
                <c:formatCode>General</c:formatCode>
                <c:ptCount val="1258"/>
                <c:pt idx="0">
                  <c:v>12119000</c:v>
                </c:pt>
                <c:pt idx="1">
                  <c:v>16112100</c:v>
                </c:pt>
                <c:pt idx="2">
                  <c:v>16097500</c:v>
                </c:pt>
                <c:pt idx="3">
                  <c:v>17061900</c:v>
                </c:pt>
                <c:pt idx="4">
                  <c:v>18542300</c:v>
                </c:pt>
                <c:pt idx="5">
                  <c:v>16139000</c:v>
                </c:pt>
                <c:pt idx="6">
                  <c:v>15690200</c:v>
                </c:pt>
                <c:pt idx="7">
                  <c:v>15011700</c:v>
                </c:pt>
                <c:pt idx="8">
                  <c:v>22338700</c:v>
                </c:pt>
                <c:pt idx="9">
                  <c:v>18184200</c:v>
                </c:pt>
                <c:pt idx="10">
                  <c:v>9481100</c:v>
                </c:pt>
                <c:pt idx="11">
                  <c:v>19154500</c:v>
                </c:pt>
                <c:pt idx="12">
                  <c:v>25737400</c:v>
                </c:pt>
                <c:pt idx="13">
                  <c:v>18881400</c:v>
                </c:pt>
                <c:pt idx="14">
                  <c:v>17673700</c:v>
                </c:pt>
                <c:pt idx="15">
                  <c:v>16476800</c:v>
                </c:pt>
                <c:pt idx="16">
                  <c:v>14298600</c:v>
                </c:pt>
                <c:pt idx="17">
                  <c:v>16157900</c:v>
                </c:pt>
                <c:pt idx="18">
                  <c:v>20051100</c:v>
                </c:pt>
                <c:pt idx="19">
                  <c:v>27883300</c:v>
                </c:pt>
                <c:pt idx="20">
                  <c:v>22795200</c:v>
                </c:pt>
                <c:pt idx="21">
                  <c:v>19131200</c:v>
                </c:pt>
                <c:pt idx="22">
                  <c:v>21653100</c:v>
                </c:pt>
                <c:pt idx="23">
                  <c:v>28261000</c:v>
                </c:pt>
                <c:pt idx="24">
                  <c:v>18865100</c:v>
                </c:pt>
                <c:pt idx="25">
                  <c:v>49953000</c:v>
                </c:pt>
                <c:pt idx="26">
                  <c:v>23593000</c:v>
                </c:pt>
                <c:pt idx="27">
                  <c:v>6313200</c:v>
                </c:pt>
                <c:pt idx="28">
                  <c:v>11480300</c:v>
                </c:pt>
                <c:pt idx="29">
                  <c:v>14085800</c:v>
                </c:pt>
                <c:pt idx="30">
                  <c:v>12750500</c:v>
                </c:pt>
                <c:pt idx="31">
                  <c:v>14432900</c:v>
                </c:pt>
                <c:pt idx="32">
                  <c:v>18056000</c:v>
                </c:pt>
                <c:pt idx="33">
                  <c:v>15293900</c:v>
                </c:pt>
                <c:pt idx="34">
                  <c:v>17755200</c:v>
                </c:pt>
                <c:pt idx="35">
                  <c:v>21876100</c:v>
                </c:pt>
                <c:pt idx="36">
                  <c:v>23133500</c:v>
                </c:pt>
                <c:pt idx="37">
                  <c:v>18813300</c:v>
                </c:pt>
                <c:pt idx="38">
                  <c:v>15200600</c:v>
                </c:pt>
                <c:pt idx="39">
                  <c:v>16453300</c:v>
                </c:pt>
                <c:pt idx="40">
                  <c:v>17051200</c:v>
                </c:pt>
                <c:pt idx="41">
                  <c:v>18498800</c:v>
                </c:pt>
                <c:pt idx="42">
                  <c:v>21365500</c:v>
                </c:pt>
                <c:pt idx="43">
                  <c:v>21803400</c:v>
                </c:pt>
                <c:pt idx="44">
                  <c:v>28358500</c:v>
                </c:pt>
                <c:pt idx="45">
                  <c:v>29475100</c:v>
                </c:pt>
                <c:pt idx="46">
                  <c:v>42778700</c:v>
                </c:pt>
                <c:pt idx="47">
                  <c:v>84711000</c:v>
                </c:pt>
                <c:pt idx="48">
                  <c:v>30764000</c:v>
                </c:pt>
                <c:pt idx="49">
                  <c:v>30915400</c:v>
                </c:pt>
                <c:pt idx="50">
                  <c:v>18055800</c:v>
                </c:pt>
                <c:pt idx="51">
                  <c:v>18522400</c:v>
                </c:pt>
                <c:pt idx="52">
                  <c:v>25268400</c:v>
                </c:pt>
                <c:pt idx="53">
                  <c:v>16646600</c:v>
                </c:pt>
                <c:pt idx="54">
                  <c:v>20970800</c:v>
                </c:pt>
                <c:pt idx="55">
                  <c:v>23401400</c:v>
                </c:pt>
                <c:pt idx="56">
                  <c:v>17408000</c:v>
                </c:pt>
                <c:pt idx="57">
                  <c:v>18134600</c:v>
                </c:pt>
                <c:pt idx="58">
                  <c:v>22299300</c:v>
                </c:pt>
                <c:pt idx="59">
                  <c:v>17975600</c:v>
                </c:pt>
                <c:pt idx="60">
                  <c:v>15586600</c:v>
                </c:pt>
                <c:pt idx="61">
                  <c:v>11602700</c:v>
                </c:pt>
                <c:pt idx="62">
                  <c:v>13405500</c:v>
                </c:pt>
                <c:pt idx="63">
                  <c:v>12758400</c:v>
                </c:pt>
                <c:pt idx="64">
                  <c:v>13551200</c:v>
                </c:pt>
                <c:pt idx="65">
                  <c:v>26452600</c:v>
                </c:pt>
                <c:pt idx="66">
                  <c:v>20775900</c:v>
                </c:pt>
                <c:pt idx="67">
                  <c:v>26903100</c:v>
                </c:pt>
                <c:pt idx="68">
                  <c:v>34495700</c:v>
                </c:pt>
                <c:pt idx="69">
                  <c:v>26190100</c:v>
                </c:pt>
                <c:pt idx="70">
                  <c:v>42226900</c:v>
                </c:pt>
                <c:pt idx="71">
                  <c:v>60721700</c:v>
                </c:pt>
                <c:pt idx="72">
                  <c:v>43140300</c:v>
                </c:pt>
                <c:pt idx="73">
                  <c:v>49740300</c:v>
                </c:pt>
                <c:pt idx="74">
                  <c:v>29223100</c:v>
                </c:pt>
                <c:pt idx="75">
                  <c:v>29099200</c:v>
                </c:pt>
                <c:pt idx="76">
                  <c:v>36259200</c:v>
                </c:pt>
                <c:pt idx="77">
                  <c:v>56197000</c:v>
                </c:pt>
                <c:pt idx="78">
                  <c:v>36569000</c:v>
                </c:pt>
                <c:pt idx="79">
                  <c:v>38563500</c:v>
                </c:pt>
                <c:pt idx="80">
                  <c:v>50661700</c:v>
                </c:pt>
                <c:pt idx="81">
                  <c:v>48805100</c:v>
                </c:pt>
                <c:pt idx="82">
                  <c:v>53878900</c:v>
                </c:pt>
                <c:pt idx="83">
                  <c:v>52085200</c:v>
                </c:pt>
                <c:pt idx="84">
                  <c:v>49309900</c:v>
                </c:pt>
                <c:pt idx="85">
                  <c:v>44538000</c:v>
                </c:pt>
                <c:pt idx="86">
                  <c:v>52344000</c:v>
                </c:pt>
                <c:pt idx="87">
                  <c:v>46698500</c:v>
                </c:pt>
                <c:pt idx="88">
                  <c:v>50019800</c:v>
                </c:pt>
                <c:pt idx="89">
                  <c:v>41106100</c:v>
                </c:pt>
                <c:pt idx="90">
                  <c:v>41459800</c:v>
                </c:pt>
                <c:pt idx="91">
                  <c:v>31633500</c:v>
                </c:pt>
                <c:pt idx="92">
                  <c:v>31628600</c:v>
                </c:pt>
                <c:pt idx="93">
                  <c:v>48074700</c:v>
                </c:pt>
                <c:pt idx="94">
                  <c:v>29586600</c:v>
                </c:pt>
                <c:pt idx="95">
                  <c:v>27810000</c:v>
                </c:pt>
                <c:pt idx="96">
                  <c:v>23906100</c:v>
                </c:pt>
                <c:pt idx="97">
                  <c:v>32323400</c:v>
                </c:pt>
                <c:pt idx="98">
                  <c:v>41410000</c:v>
                </c:pt>
                <c:pt idx="99">
                  <c:v>26719500</c:v>
                </c:pt>
                <c:pt idx="100">
                  <c:v>40499700</c:v>
                </c:pt>
                <c:pt idx="101">
                  <c:v>23251900</c:v>
                </c:pt>
                <c:pt idx="102">
                  <c:v>25674000</c:v>
                </c:pt>
                <c:pt idx="103">
                  <c:v>22841600</c:v>
                </c:pt>
                <c:pt idx="104">
                  <c:v>24433500</c:v>
                </c:pt>
                <c:pt idx="105">
                  <c:v>27385600</c:v>
                </c:pt>
                <c:pt idx="106">
                  <c:v>26420300</c:v>
                </c:pt>
                <c:pt idx="107">
                  <c:v>25248000</c:v>
                </c:pt>
                <c:pt idx="108">
                  <c:v>23350400</c:v>
                </c:pt>
                <c:pt idx="109">
                  <c:v>35092000</c:v>
                </c:pt>
                <c:pt idx="110">
                  <c:v>50187000</c:v>
                </c:pt>
                <c:pt idx="111">
                  <c:v>25902200</c:v>
                </c:pt>
                <c:pt idx="112">
                  <c:v>28784700</c:v>
                </c:pt>
                <c:pt idx="113">
                  <c:v>30451500</c:v>
                </c:pt>
                <c:pt idx="114">
                  <c:v>26279900</c:v>
                </c:pt>
                <c:pt idx="115">
                  <c:v>21194800</c:v>
                </c:pt>
                <c:pt idx="116">
                  <c:v>18957200</c:v>
                </c:pt>
                <c:pt idx="117">
                  <c:v>17252100</c:v>
                </c:pt>
                <c:pt idx="118">
                  <c:v>17848700</c:v>
                </c:pt>
                <c:pt idx="119">
                  <c:v>14733500</c:v>
                </c:pt>
                <c:pt idx="120">
                  <c:v>20384500</c:v>
                </c:pt>
                <c:pt idx="121">
                  <c:v>18684400</c:v>
                </c:pt>
                <c:pt idx="122">
                  <c:v>16754900</c:v>
                </c:pt>
                <c:pt idx="123">
                  <c:v>21065000</c:v>
                </c:pt>
                <c:pt idx="124">
                  <c:v>21569400</c:v>
                </c:pt>
                <c:pt idx="125">
                  <c:v>21373300</c:v>
                </c:pt>
                <c:pt idx="126">
                  <c:v>20428700</c:v>
                </c:pt>
                <c:pt idx="127">
                  <c:v>21865000</c:v>
                </c:pt>
                <c:pt idx="128">
                  <c:v>30584000</c:v>
                </c:pt>
                <c:pt idx="129">
                  <c:v>20987700</c:v>
                </c:pt>
                <c:pt idx="130">
                  <c:v>14103000</c:v>
                </c:pt>
                <c:pt idx="131">
                  <c:v>20933600</c:v>
                </c:pt>
                <c:pt idx="132">
                  <c:v>19886300</c:v>
                </c:pt>
                <c:pt idx="133">
                  <c:v>17253500</c:v>
                </c:pt>
                <c:pt idx="134">
                  <c:v>33393900</c:v>
                </c:pt>
                <c:pt idx="135">
                  <c:v>14317700</c:v>
                </c:pt>
                <c:pt idx="136">
                  <c:v>20702400</c:v>
                </c:pt>
                <c:pt idx="137">
                  <c:v>16737300</c:v>
                </c:pt>
                <c:pt idx="138">
                  <c:v>22010100</c:v>
                </c:pt>
                <c:pt idx="139">
                  <c:v>26813100</c:v>
                </c:pt>
                <c:pt idx="140">
                  <c:v>21546200</c:v>
                </c:pt>
                <c:pt idx="141">
                  <c:v>23594100</c:v>
                </c:pt>
                <c:pt idx="142">
                  <c:v>21367800</c:v>
                </c:pt>
                <c:pt idx="143">
                  <c:v>26998200</c:v>
                </c:pt>
                <c:pt idx="144">
                  <c:v>30419800</c:v>
                </c:pt>
                <c:pt idx="145">
                  <c:v>29651700</c:v>
                </c:pt>
                <c:pt idx="146">
                  <c:v>23226600</c:v>
                </c:pt>
                <c:pt idx="147">
                  <c:v>20454800</c:v>
                </c:pt>
                <c:pt idx="148">
                  <c:v>24899700</c:v>
                </c:pt>
                <c:pt idx="149">
                  <c:v>60336100</c:v>
                </c:pt>
                <c:pt idx="150">
                  <c:v>22846000</c:v>
                </c:pt>
                <c:pt idx="151">
                  <c:v>22809600</c:v>
                </c:pt>
                <c:pt idx="152">
                  <c:v>27764500</c:v>
                </c:pt>
                <c:pt idx="153">
                  <c:v>21906900</c:v>
                </c:pt>
                <c:pt idx="154">
                  <c:v>38477500</c:v>
                </c:pt>
                <c:pt idx="155">
                  <c:v>22150300</c:v>
                </c:pt>
                <c:pt idx="156">
                  <c:v>31542100</c:v>
                </c:pt>
                <c:pt idx="157">
                  <c:v>14748100</c:v>
                </c:pt>
                <c:pt idx="158">
                  <c:v>15578600</c:v>
                </c:pt>
                <c:pt idx="159">
                  <c:v>20536700</c:v>
                </c:pt>
                <c:pt idx="160">
                  <c:v>15996500</c:v>
                </c:pt>
                <c:pt idx="161">
                  <c:v>13277900</c:v>
                </c:pt>
                <c:pt idx="162">
                  <c:v>20683700</c:v>
                </c:pt>
                <c:pt idx="163">
                  <c:v>17742300</c:v>
                </c:pt>
                <c:pt idx="164">
                  <c:v>19082900</c:v>
                </c:pt>
                <c:pt idx="165">
                  <c:v>24190900</c:v>
                </c:pt>
                <c:pt idx="166">
                  <c:v>19986300</c:v>
                </c:pt>
                <c:pt idx="167">
                  <c:v>12425900</c:v>
                </c:pt>
                <c:pt idx="168">
                  <c:v>16322800</c:v>
                </c:pt>
                <c:pt idx="169">
                  <c:v>16868700</c:v>
                </c:pt>
                <c:pt idx="170">
                  <c:v>19803700</c:v>
                </c:pt>
                <c:pt idx="171">
                  <c:v>18959900</c:v>
                </c:pt>
                <c:pt idx="172">
                  <c:v>43518600</c:v>
                </c:pt>
                <c:pt idx="173">
                  <c:v>182269900</c:v>
                </c:pt>
                <c:pt idx="174">
                  <c:v>107526500</c:v>
                </c:pt>
                <c:pt idx="175">
                  <c:v>62362600</c:v>
                </c:pt>
                <c:pt idx="176">
                  <c:v>60500800</c:v>
                </c:pt>
                <c:pt idx="177">
                  <c:v>39735200</c:v>
                </c:pt>
                <c:pt idx="178">
                  <c:v>46536000</c:v>
                </c:pt>
                <c:pt idx="179">
                  <c:v>31767100</c:v>
                </c:pt>
                <c:pt idx="180">
                  <c:v>29045800</c:v>
                </c:pt>
                <c:pt idx="181">
                  <c:v>29438600</c:v>
                </c:pt>
                <c:pt idx="182">
                  <c:v>23795500</c:v>
                </c:pt>
                <c:pt idx="183">
                  <c:v>36765200</c:v>
                </c:pt>
                <c:pt idx="184">
                  <c:v>37442600</c:v>
                </c:pt>
                <c:pt idx="185">
                  <c:v>35348100</c:v>
                </c:pt>
                <c:pt idx="186">
                  <c:v>30659800</c:v>
                </c:pt>
                <c:pt idx="187">
                  <c:v>24774500</c:v>
                </c:pt>
                <c:pt idx="188">
                  <c:v>22321200</c:v>
                </c:pt>
                <c:pt idx="189">
                  <c:v>20018300</c:v>
                </c:pt>
                <c:pt idx="190">
                  <c:v>19251400</c:v>
                </c:pt>
                <c:pt idx="191">
                  <c:v>27775000</c:v>
                </c:pt>
                <c:pt idx="192">
                  <c:v>55081300</c:v>
                </c:pt>
                <c:pt idx="193">
                  <c:v>34621500</c:v>
                </c:pt>
                <c:pt idx="194">
                  <c:v>36295300</c:v>
                </c:pt>
                <c:pt idx="195">
                  <c:v>38384300</c:v>
                </c:pt>
                <c:pt idx="196">
                  <c:v>28616600</c:v>
                </c:pt>
                <c:pt idx="197">
                  <c:v>24420600</c:v>
                </c:pt>
                <c:pt idx="198">
                  <c:v>35384700</c:v>
                </c:pt>
                <c:pt idx="199">
                  <c:v>46114100</c:v>
                </c:pt>
                <c:pt idx="200">
                  <c:v>30472800</c:v>
                </c:pt>
                <c:pt idx="201">
                  <c:v>53000700</c:v>
                </c:pt>
                <c:pt idx="202">
                  <c:v>47394300</c:v>
                </c:pt>
                <c:pt idx="203">
                  <c:v>43318400</c:v>
                </c:pt>
                <c:pt idx="204">
                  <c:v>39752700</c:v>
                </c:pt>
                <c:pt idx="205">
                  <c:v>33437300</c:v>
                </c:pt>
                <c:pt idx="206">
                  <c:v>32649100</c:v>
                </c:pt>
                <c:pt idx="207">
                  <c:v>29333600</c:v>
                </c:pt>
                <c:pt idx="208">
                  <c:v>27212500</c:v>
                </c:pt>
                <c:pt idx="209">
                  <c:v>27598300</c:v>
                </c:pt>
                <c:pt idx="210">
                  <c:v>26531400</c:v>
                </c:pt>
                <c:pt idx="211">
                  <c:v>26959900</c:v>
                </c:pt>
                <c:pt idx="212">
                  <c:v>50123500</c:v>
                </c:pt>
                <c:pt idx="213">
                  <c:v>27377100</c:v>
                </c:pt>
                <c:pt idx="214">
                  <c:v>22290900</c:v>
                </c:pt>
                <c:pt idx="215">
                  <c:v>30078800</c:v>
                </c:pt>
                <c:pt idx="216">
                  <c:v>29343400</c:v>
                </c:pt>
                <c:pt idx="217">
                  <c:v>26633400</c:v>
                </c:pt>
                <c:pt idx="218">
                  <c:v>29652200</c:v>
                </c:pt>
                <c:pt idx="219">
                  <c:v>19558200</c:v>
                </c:pt>
                <c:pt idx="220">
                  <c:v>27711300</c:v>
                </c:pt>
                <c:pt idx="221">
                  <c:v>22127600</c:v>
                </c:pt>
                <c:pt idx="222">
                  <c:v>25811800</c:v>
                </c:pt>
                <c:pt idx="223">
                  <c:v>20883200</c:v>
                </c:pt>
                <c:pt idx="224">
                  <c:v>25642800</c:v>
                </c:pt>
                <c:pt idx="225">
                  <c:v>21978700</c:v>
                </c:pt>
                <c:pt idx="226">
                  <c:v>22369500</c:v>
                </c:pt>
                <c:pt idx="227">
                  <c:v>24343900</c:v>
                </c:pt>
                <c:pt idx="228">
                  <c:v>27303500</c:v>
                </c:pt>
                <c:pt idx="229">
                  <c:v>20005800</c:v>
                </c:pt>
                <c:pt idx="230">
                  <c:v>21874200</c:v>
                </c:pt>
                <c:pt idx="231">
                  <c:v>18272900</c:v>
                </c:pt>
                <c:pt idx="232">
                  <c:v>23414400</c:v>
                </c:pt>
                <c:pt idx="233">
                  <c:v>43537200</c:v>
                </c:pt>
                <c:pt idx="234">
                  <c:v>27224900</c:v>
                </c:pt>
                <c:pt idx="235">
                  <c:v>21866000</c:v>
                </c:pt>
                <c:pt idx="236">
                  <c:v>41522700</c:v>
                </c:pt>
                <c:pt idx="237">
                  <c:v>97322500</c:v>
                </c:pt>
                <c:pt idx="238">
                  <c:v>54161300</c:v>
                </c:pt>
                <c:pt idx="239">
                  <c:v>50130500</c:v>
                </c:pt>
                <c:pt idx="240">
                  <c:v>45066000</c:v>
                </c:pt>
                <c:pt idx="241">
                  <c:v>36796800</c:v>
                </c:pt>
                <c:pt idx="242">
                  <c:v>46781300</c:v>
                </c:pt>
                <c:pt idx="243">
                  <c:v>33856700</c:v>
                </c:pt>
                <c:pt idx="244">
                  <c:v>34349500</c:v>
                </c:pt>
                <c:pt idx="245">
                  <c:v>34748200</c:v>
                </c:pt>
                <c:pt idx="246">
                  <c:v>31103200</c:v>
                </c:pt>
                <c:pt idx="247">
                  <c:v>36233700</c:v>
                </c:pt>
                <c:pt idx="248">
                  <c:v>48481700</c:v>
                </c:pt>
                <c:pt idx="249">
                  <c:v>39224500</c:v>
                </c:pt>
                <c:pt idx="250">
                  <c:v>31496900</c:v>
                </c:pt>
                <c:pt idx="251">
                  <c:v>42881300</c:v>
                </c:pt>
                <c:pt idx="252">
                  <c:v>30884700</c:v>
                </c:pt>
                <c:pt idx="253">
                  <c:v>36306300</c:v>
                </c:pt>
                <c:pt idx="254">
                  <c:v>31118000</c:v>
                </c:pt>
                <c:pt idx="255">
                  <c:v>32817900</c:v>
                </c:pt>
                <c:pt idx="256">
                  <c:v>29469100</c:v>
                </c:pt>
                <c:pt idx="257">
                  <c:v>24199300</c:v>
                </c:pt>
                <c:pt idx="258">
                  <c:v>35489600</c:v>
                </c:pt>
                <c:pt idx="259">
                  <c:v>33901200</c:v>
                </c:pt>
                <c:pt idx="260">
                  <c:v>28126900</c:v>
                </c:pt>
                <c:pt idx="261">
                  <c:v>15921400</c:v>
                </c:pt>
                <c:pt idx="262">
                  <c:v>46332700</c:v>
                </c:pt>
                <c:pt idx="263">
                  <c:v>57768000</c:v>
                </c:pt>
                <c:pt idx="264">
                  <c:v>33753500</c:v>
                </c:pt>
                <c:pt idx="265">
                  <c:v>50261200</c:v>
                </c:pt>
                <c:pt idx="266">
                  <c:v>39767700</c:v>
                </c:pt>
                <c:pt idx="267">
                  <c:v>51040300</c:v>
                </c:pt>
                <c:pt idx="268">
                  <c:v>28956500</c:v>
                </c:pt>
                <c:pt idx="269">
                  <c:v>34068400</c:v>
                </c:pt>
                <c:pt idx="270">
                  <c:v>33706000</c:v>
                </c:pt>
                <c:pt idx="271">
                  <c:v>29398800</c:v>
                </c:pt>
                <c:pt idx="272">
                  <c:v>33436400</c:v>
                </c:pt>
                <c:pt idx="273">
                  <c:v>25465600</c:v>
                </c:pt>
                <c:pt idx="274">
                  <c:v>28351000</c:v>
                </c:pt>
                <c:pt idx="275">
                  <c:v>26399000</c:v>
                </c:pt>
                <c:pt idx="276">
                  <c:v>119298400</c:v>
                </c:pt>
                <c:pt idx="277">
                  <c:v>53775700</c:v>
                </c:pt>
                <c:pt idx="278">
                  <c:v>32171200</c:v>
                </c:pt>
                <c:pt idx="279">
                  <c:v>22564200</c:v>
                </c:pt>
                <c:pt idx="280">
                  <c:v>11865600</c:v>
                </c:pt>
                <c:pt idx="281">
                  <c:v>21269200</c:v>
                </c:pt>
                <c:pt idx="282">
                  <c:v>84531400</c:v>
                </c:pt>
                <c:pt idx="283">
                  <c:v>37385400</c:v>
                </c:pt>
                <c:pt idx="284">
                  <c:v>28576800</c:v>
                </c:pt>
                <c:pt idx="285">
                  <c:v>46102500</c:v>
                </c:pt>
                <c:pt idx="286">
                  <c:v>24866600</c:v>
                </c:pt>
                <c:pt idx="287">
                  <c:v>36809600</c:v>
                </c:pt>
                <c:pt idx="288">
                  <c:v>32092300</c:v>
                </c:pt>
                <c:pt idx="289">
                  <c:v>34625400</c:v>
                </c:pt>
                <c:pt idx="290">
                  <c:v>32925000</c:v>
                </c:pt>
                <c:pt idx="291">
                  <c:v>39883900</c:v>
                </c:pt>
                <c:pt idx="292">
                  <c:v>124070700</c:v>
                </c:pt>
                <c:pt idx="293">
                  <c:v>74680900</c:v>
                </c:pt>
                <c:pt idx="294">
                  <c:v>50265400</c:v>
                </c:pt>
                <c:pt idx="295">
                  <c:v>35647100</c:v>
                </c:pt>
                <c:pt idx="296">
                  <c:v>28701300</c:v>
                </c:pt>
                <c:pt idx="297">
                  <c:v>86519500</c:v>
                </c:pt>
                <c:pt idx="298">
                  <c:v>85729300</c:v>
                </c:pt>
                <c:pt idx="299">
                  <c:v>61968500</c:v>
                </c:pt>
                <c:pt idx="300">
                  <c:v>31485900</c:v>
                </c:pt>
                <c:pt idx="301">
                  <c:v>49722900</c:v>
                </c:pt>
                <c:pt idx="302">
                  <c:v>49202600</c:v>
                </c:pt>
                <c:pt idx="303">
                  <c:v>37256200</c:v>
                </c:pt>
                <c:pt idx="304">
                  <c:v>26926600</c:v>
                </c:pt>
                <c:pt idx="305">
                  <c:v>23580900</c:v>
                </c:pt>
                <c:pt idx="306">
                  <c:v>21893200</c:v>
                </c:pt>
                <c:pt idx="307">
                  <c:v>29853800</c:v>
                </c:pt>
                <c:pt idx="308">
                  <c:v>23432600</c:v>
                </c:pt>
                <c:pt idx="309">
                  <c:v>34358300</c:v>
                </c:pt>
                <c:pt idx="310">
                  <c:v>28754100</c:v>
                </c:pt>
                <c:pt idx="311">
                  <c:v>16325100</c:v>
                </c:pt>
                <c:pt idx="312">
                  <c:v>27539100</c:v>
                </c:pt>
                <c:pt idx="313">
                  <c:v>26214200</c:v>
                </c:pt>
                <c:pt idx="314">
                  <c:v>26326300</c:v>
                </c:pt>
                <c:pt idx="315">
                  <c:v>21055400</c:v>
                </c:pt>
                <c:pt idx="316">
                  <c:v>17846100</c:v>
                </c:pt>
                <c:pt idx="317">
                  <c:v>28290100</c:v>
                </c:pt>
                <c:pt idx="318">
                  <c:v>32288200</c:v>
                </c:pt>
                <c:pt idx="319">
                  <c:v>27374600</c:v>
                </c:pt>
                <c:pt idx="320">
                  <c:v>24669900</c:v>
                </c:pt>
                <c:pt idx="321">
                  <c:v>36394000</c:v>
                </c:pt>
                <c:pt idx="322">
                  <c:v>38216800</c:v>
                </c:pt>
                <c:pt idx="323">
                  <c:v>28495400</c:v>
                </c:pt>
                <c:pt idx="324">
                  <c:v>23320000</c:v>
                </c:pt>
                <c:pt idx="325">
                  <c:v>28740400</c:v>
                </c:pt>
                <c:pt idx="326">
                  <c:v>40210400</c:v>
                </c:pt>
                <c:pt idx="327">
                  <c:v>39511700</c:v>
                </c:pt>
                <c:pt idx="328">
                  <c:v>33112400</c:v>
                </c:pt>
                <c:pt idx="329">
                  <c:v>36387500</c:v>
                </c:pt>
                <c:pt idx="330">
                  <c:v>27160300</c:v>
                </c:pt>
                <c:pt idx="331">
                  <c:v>30701800</c:v>
                </c:pt>
                <c:pt idx="332">
                  <c:v>20173000</c:v>
                </c:pt>
                <c:pt idx="333">
                  <c:v>21247400</c:v>
                </c:pt>
                <c:pt idx="334">
                  <c:v>30186600</c:v>
                </c:pt>
                <c:pt idx="335">
                  <c:v>32394700</c:v>
                </c:pt>
                <c:pt idx="336">
                  <c:v>30094200</c:v>
                </c:pt>
                <c:pt idx="337">
                  <c:v>54951700</c:v>
                </c:pt>
                <c:pt idx="338">
                  <c:v>34380100</c:v>
                </c:pt>
                <c:pt idx="339">
                  <c:v>35160000</c:v>
                </c:pt>
                <c:pt idx="340">
                  <c:v>74584700</c:v>
                </c:pt>
                <c:pt idx="341">
                  <c:v>35401400</c:v>
                </c:pt>
                <c:pt idx="342">
                  <c:v>34705800</c:v>
                </c:pt>
                <c:pt idx="343">
                  <c:v>26161600</c:v>
                </c:pt>
                <c:pt idx="344">
                  <c:v>20709500</c:v>
                </c:pt>
                <c:pt idx="345">
                  <c:v>33013200</c:v>
                </c:pt>
                <c:pt idx="346">
                  <c:v>31416300</c:v>
                </c:pt>
                <c:pt idx="347">
                  <c:v>27947500</c:v>
                </c:pt>
                <c:pt idx="348">
                  <c:v>28771400</c:v>
                </c:pt>
                <c:pt idx="349">
                  <c:v>17793300</c:v>
                </c:pt>
                <c:pt idx="350">
                  <c:v>22224200</c:v>
                </c:pt>
                <c:pt idx="351">
                  <c:v>27177100</c:v>
                </c:pt>
                <c:pt idx="352">
                  <c:v>51266900</c:v>
                </c:pt>
                <c:pt idx="353">
                  <c:v>26822000</c:v>
                </c:pt>
                <c:pt idx="354">
                  <c:v>25768400</c:v>
                </c:pt>
                <c:pt idx="355">
                  <c:v>24927700</c:v>
                </c:pt>
                <c:pt idx="356">
                  <c:v>24625500</c:v>
                </c:pt>
                <c:pt idx="357">
                  <c:v>23997700</c:v>
                </c:pt>
                <c:pt idx="358">
                  <c:v>19872100</c:v>
                </c:pt>
                <c:pt idx="359">
                  <c:v>24364200</c:v>
                </c:pt>
                <c:pt idx="360">
                  <c:v>38257600</c:v>
                </c:pt>
                <c:pt idx="361">
                  <c:v>77479500</c:v>
                </c:pt>
                <c:pt idx="362">
                  <c:v>39645900</c:v>
                </c:pt>
                <c:pt idx="363">
                  <c:v>38167700</c:v>
                </c:pt>
                <c:pt idx="364">
                  <c:v>30387400</c:v>
                </c:pt>
                <c:pt idx="365">
                  <c:v>23290600</c:v>
                </c:pt>
                <c:pt idx="366">
                  <c:v>30731800</c:v>
                </c:pt>
                <c:pt idx="367">
                  <c:v>22281700</c:v>
                </c:pt>
                <c:pt idx="368">
                  <c:v>35323600</c:v>
                </c:pt>
                <c:pt idx="369">
                  <c:v>21001900</c:v>
                </c:pt>
                <c:pt idx="370">
                  <c:v>25529300</c:v>
                </c:pt>
                <c:pt idx="371">
                  <c:v>19959000</c:v>
                </c:pt>
                <c:pt idx="372">
                  <c:v>35046500</c:v>
                </c:pt>
                <c:pt idx="373">
                  <c:v>35968100</c:v>
                </c:pt>
                <c:pt idx="374">
                  <c:v>30232300</c:v>
                </c:pt>
                <c:pt idx="375">
                  <c:v>29192500</c:v>
                </c:pt>
                <c:pt idx="376">
                  <c:v>28158300</c:v>
                </c:pt>
                <c:pt idx="377">
                  <c:v>20010200</c:v>
                </c:pt>
                <c:pt idx="378">
                  <c:v>18703400</c:v>
                </c:pt>
                <c:pt idx="379">
                  <c:v>23769700</c:v>
                </c:pt>
                <c:pt idx="380">
                  <c:v>23145200</c:v>
                </c:pt>
                <c:pt idx="381">
                  <c:v>17723100</c:v>
                </c:pt>
                <c:pt idx="382">
                  <c:v>19164400</c:v>
                </c:pt>
                <c:pt idx="383">
                  <c:v>22309900</c:v>
                </c:pt>
                <c:pt idx="384">
                  <c:v>15173600</c:v>
                </c:pt>
                <c:pt idx="385">
                  <c:v>32387600</c:v>
                </c:pt>
                <c:pt idx="386">
                  <c:v>20303900</c:v>
                </c:pt>
                <c:pt idx="387">
                  <c:v>20326400</c:v>
                </c:pt>
                <c:pt idx="388">
                  <c:v>18483600</c:v>
                </c:pt>
                <c:pt idx="389">
                  <c:v>21831300</c:v>
                </c:pt>
                <c:pt idx="390">
                  <c:v>21493800</c:v>
                </c:pt>
                <c:pt idx="391">
                  <c:v>17364400</c:v>
                </c:pt>
                <c:pt idx="392">
                  <c:v>33254500</c:v>
                </c:pt>
                <c:pt idx="393">
                  <c:v>13904800</c:v>
                </c:pt>
                <c:pt idx="394">
                  <c:v>26738100</c:v>
                </c:pt>
                <c:pt idx="395">
                  <c:v>18119700</c:v>
                </c:pt>
                <c:pt idx="396">
                  <c:v>21784500</c:v>
                </c:pt>
                <c:pt idx="397">
                  <c:v>20806500</c:v>
                </c:pt>
                <c:pt idx="398">
                  <c:v>21879700</c:v>
                </c:pt>
                <c:pt idx="399">
                  <c:v>21498800</c:v>
                </c:pt>
                <c:pt idx="400">
                  <c:v>55118300</c:v>
                </c:pt>
                <c:pt idx="401">
                  <c:v>19254600</c:v>
                </c:pt>
                <c:pt idx="402">
                  <c:v>18682800</c:v>
                </c:pt>
                <c:pt idx="403">
                  <c:v>20287900</c:v>
                </c:pt>
                <c:pt idx="404">
                  <c:v>21209700</c:v>
                </c:pt>
                <c:pt idx="405">
                  <c:v>21101200</c:v>
                </c:pt>
                <c:pt idx="406">
                  <c:v>22480900</c:v>
                </c:pt>
                <c:pt idx="407">
                  <c:v>26360000</c:v>
                </c:pt>
                <c:pt idx="408">
                  <c:v>29891600</c:v>
                </c:pt>
                <c:pt idx="409">
                  <c:v>24871600</c:v>
                </c:pt>
                <c:pt idx="410">
                  <c:v>17219400</c:v>
                </c:pt>
                <c:pt idx="411">
                  <c:v>26186600</c:v>
                </c:pt>
                <c:pt idx="412">
                  <c:v>14857400</c:v>
                </c:pt>
                <c:pt idx="413">
                  <c:v>19162000</c:v>
                </c:pt>
                <c:pt idx="414">
                  <c:v>18708000</c:v>
                </c:pt>
                <c:pt idx="415">
                  <c:v>15392800</c:v>
                </c:pt>
                <c:pt idx="416">
                  <c:v>15716000</c:v>
                </c:pt>
                <c:pt idx="417">
                  <c:v>16263600</c:v>
                </c:pt>
                <c:pt idx="418">
                  <c:v>18917000</c:v>
                </c:pt>
                <c:pt idx="419">
                  <c:v>25263800</c:v>
                </c:pt>
                <c:pt idx="420">
                  <c:v>27007700</c:v>
                </c:pt>
                <c:pt idx="421">
                  <c:v>19867000</c:v>
                </c:pt>
                <c:pt idx="422">
                  <c:v>18497200</c:v>
                </c:pt>
                <c:pt idx="423">
                  <c:v>36691000</c:v>
                </c:pt>
                <c:pt idx="424">
                  <c:v>67742300</c:v>
                </c:pt>
                <c:pt idx="425">
                  <c:v>32881200</c:v>
                </c:pt>
                <c:pt idx="426">
                  <c:v>39878000</c:v>
                </c:pt>
                <c:pt idx="427">
                  <c:v>28478800</c:v>
                </c:pt>
                <c:pt idx="428">
                  <c:v>16886600</c:v>
                </c:pt>
                <c:pt idx="429">
                  <c:v>16465700</c:v>
                </c:pt>
                <c:pt idx="430">
                  <c:v>18098100</c:v>
                </c:pt>
                <c:pt idx="431">
                  <c:v>16375900</c:v>
                </c:pt>
                <c:pt idx="432">
                  <c:v>17612700</c:v>
                </c:pt>
                <c:pt idx="433">
                  <c:v>15310000</c:v>
                </c:pt>
                <c:pt idx="434">
                  <c:v>19256000</c:v>
                </c:pt>
                <c:pt idx="435">
                  <c:v>14670100</c:v>
                </c:pt>
                <c:pt idx="436">
                  <c:v>16215700</c:v>
                </c:pt>
                <c:pt idx="437">
                  <c:v>18590800</c:v>
                </c:pt>
                <c:pt idx="438">
                  <c:v>15070100</c:v>
                </c:pt>
                <c:pt idx="439">
                  <c:v>15281100</c:v>
                </c:pt>
                <c:pt idx="440">
                  <c:v>17690300</c:v>
                </c:pt>
                <c:pt idx="441">
                  <c:v>22014900</c:v>
                </c:pt>
                <c:pt idx="442">
                  <c:v>15061700</c:v>
                </c:pt>
                <c:pt idx="443">
                  <c:v>22999400</c:v>
                </c:pt>
                <c:pt idx="444">
                  <c:v>25728300</c:v>
                </c:pt>
                <c:pt idx="445">
                  <c:v>23976300</c:v>
                </c:pt>
                <c:pt idx="446">
                  <c:v>20348800</c:v>
                </c:pt>
                <c:pt idx="447">
                  <c:v>15048400</c:v>
                </c:pt>
                <c:pt idx="448">
                  <c:v>19570000</c:v>
                </c:pt>
                <c:pt idx="449">
                  <c:v>16525000</c:v>
                </c:pt>
                <c:pt idx="450">
                  <c:v>14581300</c:v>
                </c:pt>
                <c:pt idx="451">
                  <c:v>22350100</c:v>
                </c:pt>
                <c:pt idx="452">
                  <c:v>18615000</c:v>
                </c:pt>
                <c:pt idx="453">
                  <c:v>15869500</c:v>
                </c:pt>
                <c:pt idx="454">
                  <c:v>13456200</c:v>
                </c:pt>
                <c:pt idx="455">
                  <c:v>13915000</c:v>
                </c:pt>
                <c:pt idx="456">
                  <c:v>18235100</c:v>
                </c:pt>
                <c:pt idx="457">
                  <c:v>13495800</c:v>
                </c:pt>
                <c:pt idx="458">
                  <c:v>20324700</c:v>
                </c:pt>
                <c:pt idx="459">
                  <c:v>22639200</c:v>
                </c:pt>
                <c:pt idx="460">
                  <c:v>22072700</c:v>
                </c:pt>
                <c:pt idx="461">
                  <c:v>18796200</c:v>
                </c:pt>
                <c:pt idx="462">
                  <c:v>19863100</c:v>
                </c:pt>
                <c:pt idx="463">
                  <c:v>35359200</c:v>
                </c:pt>
                <c:pt idx="464">
                  <c:v>35051900</c:v>
                </c:pt>
                <c:pt idx="465">
                  <c:v>17968900</c:v>
                </c:pt>
                <c:pt idx="466">
                  <c:v>18594100</c:v>
                </c:pt>
                <c:pt idx="467">
                  <c:v>16474300</c:v>
                </c:pt>
                <c:pt idx="468">
                  <c:v>12976200</c:v>
                </c:pt>
                <c:pt idx="469">
                  <c:v>13899900</c:v>
                </c:pt>
                <c:pt idx="470">
                  <c:v>24691300</c:v>
                </c:pt>
                <c:pt idx="471">
                  <c:v>20514300</c:v>
                </c:pt>
                <c:pt idx="472">
                  <c:v>20534100</c:v>
                </c:pt>
                <c:pt idx="473">
                  <c:v>19895100</c:v>
                </c:pt>
                <c:pt idx="474">
                  <c:v>27353300</c:v>
                </c:pt>
                <c:pt idx="475">
                  <c:v>18129400</c:v>
                </c:pt>
                <c:pt idx="476">
                  <c:v>20059600</c:v>
                </c:pt>
                <c:pt idx="477">
                  <c:v>20704400</c:v>
                </c:pt>
                <c:pt idx="478">
                  <c:v>16068000</c:v>
                </c:pt>
                <c:pt idx="479">
                  <c:v>14398800</c:v>
                </c:pt>
                <c:pt idx="480">
                  <c:v>32784300</c:v>
                </c:pt>
                <c:pt idx="481">
                  <c:v>18534000</c:v>
                </c:pt>
                <c:pt idx="482">
                  <c:v>26586700</c:v>
                </c:pt>
                <c:pt idx="483">
                  <c:v>25231100</c:v>
                </c:pt>
                <c:pt idx="484">
                  <c:v>22407600</c:v>
                </c:pt>
                <c:pt idx="485">
                  <c:v>18392900</c:v>
                </c:pt>
                <c:pt idx="486">
                  <c:v>16850300</c:v>
                </c:pt>
                <c:pt idx="487">
                  <c:v>38390900</c:v>
                </c:pt>
                <c:pt idx="488">
                  <c:v>109971900</c:v>
                </c:pt>
                <c:pt idx="489">
                  <c:v>43178800</c:v>
                </c:pt>
                <c:pt idx="490">
                  <c:v>68405400</c:v>
                </c:pt>
                <c:pt idx="491">
                  <c:v>41081500</c:v>
                </c:pt>
                <c:pt idx="492">
                  <c:v>31317200</c:v>
                </c:pt>
                <c:pt idx="493">
                  <c:v>42301000</c:v>
                </c:pt>
                <c:pt idx="494">
                  <c:v>28013700</c:v>
                </c:pt>
                <c:pt idx="495">
                  <c:v>27193300</c:v>
                </c:pt>
                <c:pt idx="496">
                  <c:v>23962100</c:v>
                </c:pt>
                <c:pt idx="497">
                  <c:v>24806000</c:v>
                </c:pt>
                <c:pt idx="498">
                  <c:v>36816200</c:v>
                </c:pt>
                <c:pt idx="499">
                  <c:v>31647800</c:v>
                </c:pt>
                <c:pt idx="500">
                  <c:v>22508400</c:v>
                </c:pt>
                <c:pt idx="501">
                  <c:v>25040700</c:v>
                </c:pt>
                <c:pt idx="502">
                  <c:v>25420000</c:v>
                </c:pt>
                <c:pt idx="503">
                  <c:v>23884800</c:v>
                </c:pt>
                <c:pt idx="504">
                  <c:v>24695800</c:v>
                </c:pt>
                <c:pt idx="505">
                  <c:v>30927800</c:v>
                </c:pt>
                <c:pt idx="506">
                  <c:v>23546900</c:v>
                </c:pt>
                <c:pt idx="507">
                  <c:v>30658200</c:v>
                </c:pt>
                <c:pt idx="508">
                  <c:v>27607600</c:v>
                </c:pt>
                <c:pt idx="509">
                  <c:v>33389600</c:v>
                </c:pt>
                <c:pt idx="510">
                  <c:v>44713300</c:v>
                </c:pt>
                <c:pt idx="511">
                  <c:v>26035800</c:v>
                </c:pt>
                <c:pt idx="512">
                  <c:v>25269000</c:v>
                </c:pt>
                <c:pt idx="513">
                  <c:v>31478900</c:v>
                </c:pt>
                <c:pt idx="514">
                  <c:v>49460800</c:v>
                </c:pt>
                <c:pt idx="515">
                  <c:v>35093500</c:v>
                </c:pt>
                <c:pt idx="516">
                  <c:v>37240800</c:v>
                </c:pt>
                <c:pt idx="517">
                  <c:v>32224900</c:v>
                </c:pt>
                <c:pt idx="518">
                  <c:v>40336000</c:v>
                </c:pt>
                <c:pt idx="519">
                  <c:v>91731500</c:v>
                </c:pt>
                <c:pt idx="520">
                  <c:v>37143400</c:v>
                </c:pt>
                <c:pt idx="521">
                  <c:v>31694200</c:v>
                </c:pt>
                <c:pt idx="522">
                  <c:v>23783600</c:v>
                </c:pt>
                <c:pt idx="523">
                  <c:v>35726900</c:v>
                </c:pt>
                <c:pt idx="524">
                  <c:v>34120400</c:v>
                </c:pt>
                <c:pt idx="525">
                  <c:v>32590300</c:v>
                </c:pt>
                <c:pt idx="526">
                  <c:v>33132300</c:v>
                </c:pt>
                <c:pt idx="527">
                  <c:v>50102300</c:v>
                </c:pt>
                <c:pt idx="528">
                  <c:v>30140300</c:v>
                </c:pt>
                <c:pt idx="529">
                  <c:v>31956300</c:v>
                </c:pt>
                <c:pt idx="530">
                  <c:v>23307900</c:v>
                </c:pt>
                <c:pt idx="531">
                  <c:v>25198200</c:v>
                </c:pt>
                <c:pt idx="532">
                  <c:v>20985400</c:v>
                </c:pt>
                <c:pt idx="533">
                  <c:v>19290400</c:v>
                </c:pt>
                <c:pt idx="534">
                  <c:v>14174800</c:v>
                </c:pt>
                <c:pt idx="535">
                  <c:v>18359400</c:v>
                </c:pt>
                <c:pt idx="536">
                  <c:v>16319000</c:v>
                </c:pt>
                <c:pt idx="537">
                  <c:v>33857600</c:v>
                </c:pt>
                <c:pt idx="538">
                  <c:v>45681400</c:v>
                </c:pt>
                <c:pt idx="539">
                  <c:v>59109300</c:v>
                </c:pt>
                <c:pt idx="540">
                  <c:v>35757900</c:v>
                </c:pt>
                <c:pt idx="541">
                  <c:v>30717200</c:v>
                </c:pt>
                <c:pt idx="542">
                  <c:v>49260800</c:v>
                </c:pt>
                <c:pt idx="543">
                  <c:v>39795200</c:v>
                </c:pt>
                <c:pt idx="544">
                  <c:v>29136800</c:v>
                </c:pt>
                <c:pt idx="545">
                  <c:v>29605400</c:v>
                </c:pt>
                <c:pt idx="546">
                  <c:v>30151500</c:v>
                </c:pt>
                <c:pt idx="547">
                  <c:v>35313800</c:v>
                </c:pt>
                <c:pt idx="548">
                  <c:v>30595100</c:v>
                </c:pt>
                <c:pt idx="549">
                  <c:v>28582600</c:v>
                </c:pt>
                <c:pt idx="550">
                  <c:v>46372400</c:v>
                </c:pt>
                <c:pt idx="551">
                  <c:v>64198400</c:v>
                </c:pt>
                <c:pt idx="552">
                  <c:v>44095400</c:v>
                </c:pt>
                <c:pt idx="553">
                  <c:v>54895400</c:v>
                </c:pt>
                <c:pt idx="554">
                  <c:v>89642800</c:v>
                </c:pt>
                <c:pt idx="555">
                  <c:v>61945400</c:v>
                </c:pt>
                <c:pt idx="556">
                  <c:v>51828400</c:v>
                </c:pt>
                <c:pt idx="557">
                  <c:v>35386100</c:v>
                </c:pt>
                <c:pt idx="558">
                  <c:v>37962700</c:v>
                </c:pt>
                <c:pt idx="559">
                  <c:v>42145800</c:v>
                </c:pt>
                <c:pt idx="560">
                  <c:v>32431500</c:v>
                </c:pt>
                <c:pt idx="561">
                  <c:v>27558500</c:v>
                </c:pt>
                <c:pt idx="562">
                  <c:v>28051200</c:v>
                </c:pt>
                <c:pt idx="563">
                  <c:v>35217300</c:v>
                </c:pt>
                <c:pt idx="564">
                  <c:v>32762700</c:v>
                </c:pt>
                <c:pt idx="565">
                  <c:v>37208200</c:v>
                </c:pt>
                <c:pt idx="566">
                  <c:v>28456900</c:v>
                </c:pt>
                <c:pt idx="567">
                  <c:v>35837900</c:v>
                </c:pt>
                <c:pt idx="568">
                  <c:v>26022900</c:v>
                </c:pt>
                <c:pt idx="569">
                  <c:v>32030600</c:v>
                </c:pt>
                <c:pt idx="570">
                  <c:v>76520100</c:v>
                </c:pt>
                <c:pt idx="571">
                  <c:v>57093300</c:v>
                </c:pt>
                <c:pt idx="572">
                  <c:v>38176700</c:v>
                </c:pt>
                <c:pt idx="573">
                  <c:v>72740100</c:v>
                </c:pt>
                <c:pt idx="574">
                  <c:v>39266300</c:v>
                </c:pt>
                <c:pt idx="575">
                  <c:v>41946100</c:v>
                </c:pt>
                <c:pt idx="576">
                  <c:v>53853000</c:v>
                </c:pt>
                <c:pt idx="577">
                  <c:v>46936500</c:v>
                </c:pt>
                <c:pt idx="578">
                  <c:v>36389900</c:v>
                </c:pt>
                <c:pt idx="579">
                  <c:v>38310700</c:v>
                </c:pt>
                <c:pt idx="580">
                  <c:v>43813700</c:v>
                </c:pt>
                <c:pt idx="581">
                  <c:v>44813900</c:v>
                </c:pt>
                <c:pt idx="582">
                  <c:v>36076500</c:v>
                </c:pt>
                <c:pt idx="583">
                  <c:v>36456000</c:v>
                </c:pt>
                <c:pt idx="584">
                  <c:v>27082100</c:v>
                </c:pt>
                <c:pt idx="585">
                  <c:v>35993900</c:v>
                </c:pt>
                <c:pt idx="586">
                  <c:v>34448900</c:v>
                </c:pt>
                <c:pt idx="587">
                  <c:v>38885500</c:v>
                </c:pt>
                <c:pt idx="588">
                  <c:v>28555000</c:v>
                </c:pt>
                <c:pt idx="589">
                  <c:v>46237100</c:v>
                </c:pt>
                <c:pt idx="590">
                  <c:v>32910900</c:v>
                </c:pt>
                <c:pt idx="591">
                  <c:v>27923300</c:v>
                </c:pt>
                <c:pt idx="592">
                  <c:v>37126400</c:v>
                </c:pt>
                <c:pt idx="593">
                  <c:v>51677900</c:v>
                </c:pt>
                <c:pt idx="594">
                  <c:v>33239800</c:v>
                </c:pt>
                <c:pt idx="595">
                  <c:v>22932400</c:v>
                </c:pt>
                <c:pt idx="596">
                  <c:v>27303700</c:v>
                </c:pt>
                <c:pt idx="597">
                  <c:v>24623300</c:v>
                </c:pt>
                <c:pt idx="598">
                  <c:v>43698300</c:v>
                </c:pt>
                <c:pt idx="599">
                  <c:v>46598600</c:v>
                </c:pt>
                <c:pt idx="600">
                  <c:v>23784900</c:v>
                </c:pt>
                <c:pt idx="601">
                  <c:v>25779200</c:v>
                </c:pt>
                <c:pt idx="602">
                  <c:v>31518700</c:v>
                </c:pt>
                <c:pt idx="603">
                  <c:v>24117000</c:v>
                </c:pt>
                <c:pt idx="604">
                  <c:v>22167300</c:v>
                </c:pt>
                <c:pt idx="605">
                  <c:v>30352500</c:v>
                </c:pt>
                <c:pt idx="606">
                  <c:v>29861400</c:v>
                </c:pt>
                <c:pt idx="607">
                  <c:v>22171300</c:v>
                </c:pt>
                <c:pt idx="608">
                  <c:v>36181800</c:v>
                </c:pt>
                <c:pt idx="609">
                  <c:v>25593100</c:v>
                </c:pt>
                <c:pt idx="610">
                  <c:v>31483100</c:v>
                </c:pt>
                <c:pt idx="611">
                  <c:v>22787100</c:v>
                </c:pt>
                <c:pt idx="612">
                  <c:v>27316900</c:v>
                </c:pt>
                <c:pt idx="613">
                  <c:v>28219900</c:v>
                </c:pt>
                <c:pt idx="614">
                  <c:v>35999300</c:v>
                </c:pt>
                <c:pt idx="615">
                  <c:v>35356600</c:v>
                </c:pt>
                <c:pt idx="616">
                  <c:v>28320900</c:v>
                </c:pt>
                <c:pt idx="617">
                  <c:v>41097000</c:v>
                </c:pt>
                <c:pt idx="618">
                  <c:v>70765900</c:v>
                </c:pt>
                <c:pt idx="619">
                  <c:v>45446500</c:v>
                </c:pt>
                <c:pt idx="620">
                  <c:v>40158400</c:v>
                </c:pt>
                <c:pt idx="621">
                  <c:v>44625600</c:v>
                </c:pt>
                <c:pt idx="622">
                  <c:v>52996700</c:v>
                </c:pt>
                <c:pt idx="623">
                  <c:v>40916600</c:v>
                </c:pt>
                <c:pt idx="624">
                  <c:v>44925800</c:v>
                </c:pt>
                <c:pt idx="625">
                  <c:v>42770000</c:v>
                </c:pt>
                <c:pt idx="626">
                  <c:v>40351700</c:v>
                </c:pt>
                <c:pt idx="627">
                  <c:v>42329600</c:v>
                </c:pt>
                <c:pt idx="628">
                  <c:v>32034100</c:v>
                </c:pt>
                <c:pt idx="629">
                  <c:v>25071900</c:v>
                </c:pt>
                <c:pt idx="630">
                  <c:v>28596600</c:v>
                </c:pt>
                <c:pt idx="631">
                  <c:v>35218400</c:v>
                </c:pt>
                <c:pt idx="632">
                  <c:v>29181000</c:v>
                </c:pt>
                <c:pt idx="633">
                  <c:v>44802300</c:v>
                </c:pt>
                <c:pt idx="634">
                  <c:v>27199500</c:v>
                </c:pt>
                <c:pt idx="635">
                  <c:v>29837500</c:v>
                </c:pt>
                <c:pt idx="636">
                  <c:v>26283100</c:v>
                </c:pt>
                <c:pt idx="637">
                  <c:v>28826700</c:v>
                </c:pt>
                <c:pt idx="638">
                  <c:v>30553300</c:v>
                </c:pt>
                <c:pt idx="639">
                  <c:v>41111500</c:v>
                </c:pt>
                <c:pt idx="640">
                  <c:v>29885500</c:v>
                </c:pt>
                <c:pt idx="641">
                  <c:v>28727600</c:v>
                </c:pt>
                <c:pt idx="642">
                  <c:v>33174700</c:v>
                </c:pt>
                <c:pt idx="643">
                  <c:v>25437100</c:v>
                </c:pt>
                <c:pt idx="644">
                  <c:v>25168700</c:v>
                </c:pt>
                <c:pt idx="645">
                  <c:v>59649900</c:v>
                </c:pt>
                <c:pt idx="646">
                  <c:v>39047200</c:v>
                </c:pt>
                <c:pt idx="647">
                  <c:v>43066200</c:v>
                </c:pt>
                <c:pt idx="648">
                  <c:v>50335900</c:v>
                </c:pt>
                <c:pt idx="649">
                  <c:v>31351700</c:v>
                </c:pt>
                <c:pt idx="650">
                  <c:v>37652300</c:v>
                </c:pt>
                <c:pt idx="651">
                  <c:v>45576500</c:v>
                </c:pt>
                <c:pt idx="652">
                  <c:v>71393200</c:v>
                </c:pt>
                <c:pt idx="653">
                  <c:v>34004900</c:v>
                </c:pt>
                <c:pt idx="654">
                  <c:v>32571000</c:v>
                </c:pt>
                <c:pt idx="655">
                  <c:v>30163000</c:v>
                </c:pt>
                <c:pt idx="656">
                  <c:v>38159900</c:v>
                </c:pt>
                <c:pt idx="657">
                  <c:v>29585300</c:v>
                </c:pt>
                <c:pt idx="658">
                  <c:v>37824200</c:v>
                </c:pt>
                <c:pt idx="659">
                  <c:v>25437200</c:v>
                </c:pt>
                <c:pt idx="660">
                  <c:v>35141000</c:v>
                </c:pt>
                <c:pt idx="661">
                  <c:v>40596300</c:v>
                </c:pt>
                <c:pt idx="662">
                  <c:v>33215000</c:v>
                </c:pt>
                <c:pt idx="663">
                  <c:v>26258300</c:v>
                </c:pt>
                <c:pt idx="664">
                  <c:v>33165400</c:v>
                </c:pt>
                <c:pt idx="665">
                  <c:v>22566300</c:v>
                </c:pt>
                <c:pt idx="666">
                  <c:v>25904300</c:v>
                </c:pt>
                <c:pt idx="667">
                  <c:v>30546300</c:v>
                </c:pt>
                <c:pt idx="668">
                  <c:v>27059200</c:v>
                </c:pt>
                <c:pt idx="669">
                  <c:v>36690700</c:v>
                </c:pt>
                <c:pt idx="670">
                  <c:v>32892300</c:v>
                </c:pt>
                <c:pt idx="671">
                  <c:v>30814400</c:v>
                </c:pt>
                <c:pt idx="672">
                  <c:v>53095300</c:v>
                </c:pt>
                <c:pt idx="673">
                  <c:v>36387900</c:v>
                </c:pt>
                <c:pt idx="674">
                  <c:v>29661200</c:v>
                </c:pt>
                <c:pt idx="675">
                  <c:v>41350000</c:v>
                </c:pt>
                <c:pt idx="676">
                  <c:v>32263400</c:v>
                </c:pt>
                <c:pt idx="677">
                  <c:v>35925500</c:v>
                </c:pt>
                <c:pt idx="678">
                  <c:v>42571600</c:v>
                </c:pt>
                <c:pt idx="679">
                  <c:v>56662300</c:v>
                </c:pt>
                <c:pt idx="680">
                  <c:v>125292400</c:v>
                </c:pt>
                <c:pt idx="681">
                  <c:v>52513400</c:v>
                </c:pt>
                <c:pt idx="682">
                  <c:v>53929400</c:v>
                </c:pt>
                <c:pt idx="683">
                  <c:v>59513900</c:v>
                </c:pt>
                <c:pt idx="684">
                  <c:v>54046300</c:v>
                </c:pt>
                <c:pt idx="685">
                  <c:v>40205100</c:v>
                </c:pt>
                <c:pt idx="686">
                  <c:v>41534600</c:v>
                </c:pt>
                <c:pt idx="687">
                  <c:v>48202300</c:v>
                </c:pt>
                <c:pt idx="688">
                  <c:v>42243300</c:v>
                </c:pt>
                <c:pt idx="689">
                  <c:v>35569700</c:v>
                </c:pt>
                <c:pt idx="690">
                  <c:v>37675200</c:v>
                </c:pt>
                <c:pt idx="691">
                  <c:v>25400600</c:v>
                </c:pt>
                <c:pt idx="692">
                  <c:v>25000200</c:v>
                </c:pt>
                <c:pt idx="693">
                  <c:v>29176100</c:v>
                </c:pt>
                <c:pt idx="694">
                  <c:v>24598200</c:v>
                </c:pt>
                <c:pt idx="695">
                  <c:v>31425500</c:v>
                </c:pt>
                <c:pt idx="696">
                  <c:v>51006100</c:v>
                </c:pt>
                <c:pt idx="697">
                  <c:v>30687100</c:v>
                </c:pt>
                <c:pt idx="698">
                  <c:v>25105700</c:v>
                </c:pt>
                <c:pt idx="699">
                  <c:v>29799100</c:v>
                </c:pt>
                <c:pt idx="700">
                  <c:v>44851500</c:v>
                </c:pt>
                <c:pt idx="701">
                  <c:v>32976800</c:v>
                </c:pt>
                <c:pt idx="702">
                  <c:v>40182500</c:v>
                </c:pt>
                <c:pt idx="703">
                  <c:v>44074500</c:v>
                </c:pt>
                <c:pt idx="704">
                  <c:v>36440700</c:v>
                </c:pt>
                <c:pt idx="705">
                  <c:v>34893300</c:v>
                </c:pt>
                <c:pt idx="706">
                  <c:v>46989600</c:v>
                </c:pt>
                <c:pt idx="707">
                  <c:v>37329500</c:v>
                </c:pt>
                <c:pt idx="708">
                  <c:v>37359500</c:v>
                </c:pt>
                <c:pt idx="709">
                  <c:v>34069500</c:v>
                </c:pt>
                <c:pt idx="710">
                  <c:v>38305500</c:v>
                </c:pt>
                <c:pt idx="711">
                  <c:v>71417900</c:v>
                </c:pt>
                <c:pt idx="712">
                  <c:v>40767200</c:v>
                </c:pt>
                <c:pt idx="713">
                  <c:v>39919100</c:v>
                </c:pt>
                <c:pt idx="714">
                  <c:v>72748000</c:v>
                </c:pt>
                <c:pt idx="715">
                  <c:v>33151900</c:v>
                </c:pt>
                <c:pt idx="716">
                  <c:v>31129000</c:v>
                </c:pt>
                <c:pt idx="717">
                  <c:v>39977300</c:v>
                </c:pt>
                <c:pt idx="718">
                  <c:v>36092700</c:v>
                </c:pt>
                <c:pt idx="719">
                  <c:v>43491100</c:v>
                </c:pt>
                <c:pt idx="720">
                  <c:v>44786400</c:v>
                </c:pt>
                <c:pt idx="721">
                  <c:v>44121400</c:v>
                </c:pt>
                <c:pt idx="722">
                  <c:v>40433400</c:v>
                </c:pt>
                <c:pt idx="723">
                  <c:v>41831300</c:v>
                </c:pt>
                <c:pt idx="724">
                  <c:v>43821000</c:v>
                </c:pt>
                <c:pt idx="725">
                  <c:v>44096200</c:v>
                </c:pt>
                <c:pt idx="726">
                  <c:v>42427500</c:v>
                </c:pt>
                <c:pt idx="727">
                  <c:v>30120000</c:v>
                </c:pt>
                <c:pt idx="728">
                  <c:v>33985100</c:v>
                </c:pt>
                <c:pt idx="729">
                  <c:v>57215500</c:v>
                </c:pt>
                <c:pt idx="730">
                  <c:v>43409300</c:v>
                </c:pt>
                <c:pt idx="731">
                  <c:v>48134900</c:v>
                </c:pt>
                <c:pt idx="732">
                  <c:v>39634100</c:v>
                </c:pt>
                <c:pt idx="733">
                  <c:v>62447000</c:v>
                </c:pt>
                <c:pt idx="734">
                  <c:v>48185400</c:v>
                </c:pt>
                <c:pt idx="735">
                  <c:v>39416500</c:v>
                </c:pt>
                <c:pt idx="736">
                  <c:v>51126900</c:v>
                </c:pt>
                <c:pt idx="737">
                  <c:v>33882300</c:v>
                </c:pt>
                <c:pt idx="738">
                  <c:v>33247700</c:v>
                </c:pt>
                <c:pt idx="739">
                  <c:v>53058700</c:v>
                </c:pt>
                <c:pt idx="740">
                  <c:v>43831600</c:v>
                </c:pt>
                <c:pt idx="741">
                  <c:v>32205300</c:v>
                </c:pt>
                <c:pt idx="742">
                  <c:v>37111100</c:v>
                </c:pt>
                <c:pt idx="743">
                  <c:v>56305100</c:v>
                </c:pt>
                <c:pt idx="744">
                  <c:v>91695700</c:v>
                </c:pt>
                <c:pt idx="745">
                  <c:v>59507700</c:v>
                </c:pt>
                <c:pt idx="746">
                  <c:v>44418700</c:v>
                </c:pt>
                <c:pt idx="747">
                  <c:v>51956100</c:v>
                </c:pt>
                <c:pt idx="748">
                  <c:v>39678200</c:v>
                </c:pt>
                <c:pt idx="749">
                  <c:v>43051900</c:v>
                </c:pt>
                <c:pt idx="750">
                  <c:v>34389800</c:v>
                </c:pt>
                <c:pt idx="751">
                  <c:v>36258000</c:v>
                </c:pt>
                <c:pt idx="752">
                  <c:v>30544800</c:v>
                </c:pt>
                <c:pt idx="753">
                  <c:v>62943900</c:v>
                </c:pt>
                <c:pt idx="754">
                  <c:v>49826500</c:v>
                </c:pt>
                <c:pt idx="755">
                  <c:v>39395300</c:v>
                </c:pt>
                <c:pt idx="756">
                  <c:v>40933200</c:v>
                </c:pt>
                <c:pt idx="757">
                  <c:v>35582800</c:v>
                </c:pt>
                <c:pt idx="758">
                  <c:v>31983300</c:v>
                </c:pt>
                <c:pt idx="759">
                  <c:v>27122200</c:v>
                </c:pt>
                <c:pt idx="760">
                  <c:v>36086800</c:v>
                </c:pt>
                <c:pt idx="761">
                  <c:v>25584100</c:v>
                </c:pt>
                <c:pt idx="762">
                  <c:v>23143900</c:v>
                </c:pt>
                <c:pt idx="763">
                  <c:v>11314900</c:v>
                </c:pt>
                <c:pt idx="764">
                  <c:v>28267900</c:v>
                </c:pt>
                <c:pt idx="765">
                  <c:v>24361500</c:v>
                </c:pt>
                <c:pt idx="766">
                  <c:v>72072500</c:v>
                </c:pt>
                <c:pt idx="767">
                  <c:v>38896300</c:v>
                </c:pt>
                <c:pt idx="768">
                  <c:v>31546000</c:v>
                </c:pt>
                <c:pt idx="769">
                  <c:v>34040400</c:v>
                </c:pt>
                <c:pt idx="770">
                  <c:v>27701200</c:v>
                </c:pt>
                <c:pt idx="771">
                  <c:v>28239900</c:v>
                </c:pt>
                <c:pt idx="772">
                  <c:v>28486100</c:v>
                </c:pt>
                <c:pt idx="773">
                  <c:v>25641300</c:v>
                </c:pt>
                <c:pt idx="774">
                  <c:v>35117900</c:v>
                </c:pt>
                <c:pt idx="775">
                  <c:v>58546800</c:v>
                </c:pt>
                <c:pt idx="776">
                  <c:v>37141100</c:v>
                </c:pt>
                <c:pt idx="777">
                  <c:v>45682700</c:v>
                </c:pt>
                <c:pt idx="778">
                  <c:v>81104200</c:v>
                </c:pt>
                <c:pt idx="779">
                  <c:v>37662500</c:v>
                </c:pt>
                <c:pt idx="780">
                  <c:v>31863300</c:v>
                </c:pt>
                <c:pt idx="781">
                  <c:v>28100900</c:v>
                </c:pt>
                <c:pt idx="782">
                  <c:v>47478300</c:v>
                </c:pt>
                <c:pt idx="783">
                  <c:v>23600900</c:v>
                </c:pt>
                <c:pt idx="784">
                  <c:v>29548100</c:v>
                </c:pt>
                <c:pt idx="785">
                  <c:v>26176900</c:v>
                </c:pt>
                <c:pt idx="786">
                  <c:v>30944800</c:v>
                </c:pt>
                <c:pt idx="787">
                  <c:v>31030100</c:v>
                </c:pt>
                <c:pt idx="788">
                  <c:v>31308000</c:v>
                </c:pt>
                <c:pt idx="789">
                  <c:v>37665200</c:v>
                </c:pt>
                <c:pt idx="790">
                  <c:v>33552600</c:v>
                </c:pt>
                <c:pt idx="791">
                  <c:v>31788600</c:v>
                </c:pt>
                <c:pt idx="792">
                  <c:v>37493200</c:v>
                </c:pt>
                <c:pt idx="793">
                  <c:v>23008100</c:v>
                </c:pt>
                <c:pt idx="794">
                  <c:v>30375400</c:v>
                </c:pt>
                <c:pt idx="795">
                  <c:v>28963900</c:v>
                </c:pt>
                <c:pt idx="796">
                  <c:v>31361900</c:v>
                </c:pt>
                <c:pt idx="797">
                  <c:v>34759100</c:v>
                </c:pt>
                <c:pt idx="798">
                  <c:v>44199600</c:v>
                </c:pt>
                <c:pt idx="799">
                  <c:v>36886600</c:v>
                </c:pt>
                <c:pt idx="800">
                  <c:v>35158500</c:v>
                </c:pt>
                <c:pt idx="801">
                  <c:v>38795800</c:v>
                </c:pt>
                <c:pt idx="802">
                  <c:v>24855100</c:v>
                </c:pt>
                <c:pt idx="803">
                  <c:v>28268000</c:v>
                </c:pt>
                <c:pt idx="804">
                  <c:v>56088100</c:v>
                </c:pt>
                <c:pt idx="805">
                  <c:v>148548200</c:v>
                </c:pt>
                <c:pt idx="806">
                  <c:v>55145800</c:v>
                </c:pt>
                <c:pt idx="807">
                  <c:v>52621600</c:v>
                </c:pt>
                <c:pt idx="808">
                  <c:v>63330600</c:v>
                </c:pt>
                <c:pt idx="809">
                  <c:v>62230700</c:v>
                </c:pt>
                <c:pt idx="810">
                  <c:v>57603100</c:v>
                </c:pt>
                <c:pt idx="811">
                  <c:v>48726400</c:v>
                </c:pt>
                <c:pt idx="812">
                  <c:v>50780800</c:v>
                </c:pt>
                <c:pt idx="813">
                  <c:v>36479100</c:v>
                </c:pt>
                <c:pt idx="814">
                  <c:v>43906400</c:v>
                </c:pt>
                <c:pt idx="815">
                  <c:v>31232500</c:v>
                </c:pt>
                <c:pt idx="816">
                  <c:v>32347500</c:v>
                </c:pt>
                <c:pt idx="817">
                  <c:v>27928900</c:v>
                </c:pt>
                <c:pt idx="818">
                  <c:v>23359400</c:v>
                </c:pt>
                <c:pt idx="819">
                  <c:v>28972500</c:v>
                </c:pt>
                <c:pt idx="820">
                  <c:v>32086200</c:v>
                </c:pt>
                <c:pt idx="821">
                  <c:v>63668400</c:v>
                </c:pt>
                <c:pt idx="822">
                  <c:v>89195300</c:v>
                </c:pt>
                <c:pt idx="823">
                  <c:v>56473200</c:v>
                </c:pt>
                <c:pt idx="824">
                  <c:v>44089900</c:v>
                </c:pt>
                <c:pt idx="825">
                  <c:v>37657000</c:v>
                </c:pt>
                <c:pt idx="826">
                  <c:v>50255300</c:v>
                </c:pt>
                <c:pt idx="827">
                  <c:v>47823400</c:v>
                </c:pt>
                <c:pt idx="828">
                  <c:v>48309300</c:v>
                </c:pt>
                <c:pt idx="829">
                  <c:v>36744900</c:v>
                </c:pt>
                <c:pt idx="830">
                  <c:v>37879800</c:v>
                </c:pt>
                <c:pt idx="831">
                  <c:v>43164600</c:v>
                </c:pt>
                <c:pt idx="832">
                  <c:v>36071900</c:v>
                </c:pt>
                <c:pt idx="833">
                  <c:v>54886100</c:v>
                </c:pt>
                <c:pt idx="834">
                  <c:v>65187000</c:v>
                </c:pt>
                <c:pt idx="835">
                  <c:v>50977000</c:v>
                </c:pt>
                <c:pt idx="836">
                  <c:v>47689800</c:v>
                </c:pt>
                <c:pt idx="837">
                  <c:v>49322800</c:v>
                </c:pt>
                <c:pt idx="838">
                  <c:v>75779500</c:v>
                </c:pt>
                <c:pt idx="839">
                  <c:v>80628500</c:v>
                </c:pt>
                <c:pt idx="840">
                  <c:v>38780100</c:v>
                </c:pt>
                <c:pt idx="841">
                  <c:v>55650800</c:v>
                </c:pt>
                <c:pt idx="842">
                  <c:v>37415500</c:v>
                </c:pt>
                <c:pt idx="843">
                  <c:v>43785500</c:v>
                </c:pt>
                <c:pt idx="844">
                  <c:v>55912100</c:v>
                </c:pt>
                <c:pt idx="845">
                  <c:v>34758200</c:v>
                </c:pt>
                <c:pt idx="846">
                  <c:v>37407900</c:v>
                </c:pt>
                <c:pt idx="847">
                  <c:v>85556200</c:v>
                </c:pt>
                <c:pt idx="848">
                  <c:v>70077600</c:v>
                </c:pt>
                <c:pt idx="849">
                  <c:v>59765000</c:v>
                </c:pt>
                <c:pt idx="850">
                  <c:v>57038300</c:v>
                </c:pt>
                <c:pt idx="851">
                  <c:v>55714100</c:v>
                </c:pt>
                <c:pt idx="852">
                  <c:v>39615700</c:v>
                </c:pt>
                <c:pt idx="853">
                  <c:v>28551900</c:v>
                </c:pt>
                <c:pt idx="854">
                  <c:v>30534400</c:v>
                </c:pt>
                <c:pt idx="855">
                  <c:v>27059100</c:v>
                </c:pt>
                <c:pt idx="856">
                  <c:v>37070800</c:v>
                </c:pt>
                <c:pt idx="857">
                  <c:v>29722300</c:v>
                </c:pt>
                <c:pt idx="858">
                  <c:v>24623600</c:v>
                </c:pt>
                <c:pt idx="859">
                  <c:v>29601100</c:v>
                </c:pt>
                <c:pt idx="860">
                  <c:v>26041400</c:v>
                </c:pt>
                <c:pt idx="861">
                  <c:v>25746600</c:v>
                </c:pt>
                <c:pt idx="862">
                  <c:v>30255100</c:v>
                </c:pt>
                <c:pt idx="863">
                  <c:v>28655800</c:v>
                </c:pt>
                <c:pt idx="864">
                  <c:v>38732500</c:v>
                </c:pt>
                <c:pt idx="865">
                  <c:v>38289900</c:v>
                </c:pt>
                <c:pt idx="866">
                  <c:v>41218800</c:v>
                </c:pt>
                <c:pt idx="867">
                  <c:v>60186200</c:v>
                </c:pt>
                <c:pt idx="868">
                  <c:v>80229700</c:v>
                </c:pt>
                <c:pt idx="869">
                  <c:v>36918500</c:v>
                </c:pt>
                <c:pt idx="870">
                  <c:v>33463400</c:v>
                </c:pt>
                <c:pt idx="871">
                  <c:v>45554500</c:v>
                </c:pt>
                <c:pt idx="872">
                  <c:v>46104000</c:v>
                </c:pt>
                <c:pt idx="873">
                  <c:v>35010800</c:v>
                </c:pt>
                <c:pt idx="874">
                  <c:v>30882800</c:v>
                </c:pt>
                <c:pt idx="875">
                  <c:v>30706500</c:v>
                </c:pt>
                <c:pt idx="876">
                  <c:v>40526500</c:v>
                </c:pt>
                <c:pt idx="877">
                  <c:v>47144400</c:v>
                </c:pt>
                <c:pt idx="878">
                  <c:v>24147300</c:v>
                </c:pt>
                <c:pt idx="879">
                  <c:v>28717500</c:v>
                </c:pt>
                <c:pt idx="880">
                  <c:v>22812000</c:v>
                </c:pt>
                <c:pt idx="881">
                  <c:v>41667300</c:v>
                </c:pt>
                <c:pt idx="882">
                  <c:v>36529200</c:v>
                </c:pt>
                <c:pt idx="883">
                  <c:v>40668700</c:v>
                </c:pt>
                <c:pt idx="884">
                  <c:v>28693400</c:v>
                </c:pt>
                <c:pt idx="885">
                  <c:v>29400900</c:v>
                </c:pt>
                <c:pt idx="886">
                  <c:v>28045800</c:v>
                </c:pt>
                <c:pt idx="887">
                  <c:v>78009400</c:v>
                </c:pt>
                <c:pt idx="888">
                  <c:v>71910600</c:v>
                </c:pt>
                <c:pt idx="889">
                  <c:v>54874800</c:v>
                </c:pt>
                <c:pt idx="890">
                  <c:v>136243800</c:v>
                </c:pt>
                <c:pt idx="891">
                  <c:v>52667400</c:v>
                </c:pt>
                <c:pt idx="892">
                  <c:v>36496200</c:v>
                </c:pt>
                <c:pt idx="893">
                  <c:v>48244100</c:v>
                </c:pt>
                <c:pt idx="894">
                  <c:v>42295300</c:v>
                </c:pt>
                <c:pt idx="895">
                  <c:v>39098000</c:v>
                </c:pt>
                <c:pt idx="896">
                  <c:v>35199000</c:v>
                </c:pt>
                <c:pt idx="897">
                  <c:v>40218000</c:v>
                </c:pt>
                <c:pt idx="898">
                  <c:v>59881600</c:v>
                </c:pt>
                <c:pt idx="899">
                  <c:v>51990000</c:v>
                </c:pt>
                <c:pt idx="900">
                  <c:v>74404300</c:v>
                </c:pt>
                <c:pt idx="901">
                  <c:v>67676300</c:v>
                </c:pt>
                <c:pt idx="902">
                  <c:v>110188500</c:v>
                </c:pt>
                <c:pt idx="903">
                  <c:v>65970200</c:v>
                </c:pt>
                <c:pt idx="904">
                  <c:v>70973500</c:v>
                </c:pt>
                <c:pt idx="905">
                  <c:v>45740300</c:v>
                </c:pt>
                <c:pt idx="906">
                  <c:v>46199200</c:v>
                </c:pt>
                <c:pt idx="907">
                  <c:v>38952400</c:v>
                </c:pt>
                <c:pt idx="908">
                  <c:v>33038900</c:v>
                </c:pt>
                <c:pt idx="909">
                  <c:v>33906900</c:v>
                </c:pt>
                <c:pt idx="910">
                  <c:v>38313000</c:v>
                </c:pt>
                <c:pt idx="911">
                  <c:v>33798400</c:v>
                </c:pt>
                <c:pt idx="912">
                  <c:v>15753000</c:v>
                </c:pt>
                <c:pt idx="913">
                  <c:v>37664700</c:v>
                </c:pt>
                <c:pt idx="914">
                  <c:v>41693600</c:v>
                </c:pt>
                <c:pt idx="915">
                  <c:v>28345700</c:v>
                </c:pt>
                <c:pt idx="916">
                  <c:v>36305700</c:v>
                </c:pt>
                <c:pt idx="917">
                  <c:v>28148800</c:v>
                </c:pt>
                <c:pt idx="918">
                  <c:v>37762200</c:v>
                </c:pt>
                <c:pt idx="919">
                  <c:v>32745800</c:v>
                </c:pt>
                <c:pt idx="920">
                  <c:v>30426200</c:v>
                </c:pt>
                <c:pt idx="921">
                  <c:v>34111200</c:v>
                </c:pt>
                <c:pt idx="922">
                  <c:v>29679500</c:v>
                </c:pt>
                <c:pt idx="923">
                  <c:v>26486700</c:v>
                </c:pt>
                <c:pt idx="924">
                  <c:v>37878000</c:v>
                </c:pt>
                <c:pt idx="925">
                  <c:v>79724100</c:v>
                </c:pt>
                <c:pt idx="926">
                  <c:v>25225800</c:v>
                </c:pt>
                <c:pt idx="927">
                  <c:v>31771100</c:v>
                </c:pt>
                <c:pt idx="928">
                  <c:v>32643200</c:v>
                </c:pt>
                <c:pt idx="929">
                  <c:v>58890800</c:v>
                </c:pt>
                <c:pt idx="930">
                  <c:v>90863000</c:v>
                </c:pt>
                <c:pt idx="931">
                  <c:v>55630700</c:v>
                </c:pt>
                <c:pt idx="932">
                  <c:v>24702200</c:v>
                </c:pt>
                <c:pt idx="933">
                  <c:v>39052000</c:v>
                </c:pt>
                <c:pt idx="934">
                  <c:v>24817900</c:v>
                </c:pt>
                <c:pt idx="935">
                  <c:v>26664300</c:v>
                </c:pt>
                <c:pt idx="936">
                  <c:v>22486900</c:v>
                </c:pt>
                <c:pt idx="937">
                  <c:v>34753600</c:v>
                </c:pt>
                <c:pt idx="938">
                  <c:v>28720200</c:v>
                </c:pt>
                <c:pt idx="939">
                  <c:v>30957300</c:v>
                </c:pt>
                <c:pt idx="940">
                  <c:v>28752000</c:v>
                </c:pt>
                <c:pt idx="941">
                  <c:v>36896100</c:v>
                </c:pt>
                <c:pt idx="942">
                  <c:v>27420300</c:v>
                </c:pt>
                <c:pt idx="943">
                  <c:v>35757300</c:v>
                </c:pt>
                <c:pt idx="944">
                  <c:v>39906700</c:v>
                </c:pt>
                <c:pt idx="945">
                  <c:v>23692300</c:v>
                </c:pt>
                <c:pt idx="946">
                  <c:v>43718200</c:v>
                </c:pt>
                <c:pt idx="947">
                  <c:v>23434200</c:v>
                </c:pt>
                <c:pt idx="948">
                  <c:v>32324300</c:v>
                </c:pt>
                <c:pt idx="949">
                  <c:v>37931000</c:v>
                </c:pt>
                <c:pt idx="950">
                  <c:v>27324800</c:v>
                </c:pt>
                <c:pt idx="951">
                  <c:v>22341800</c:v>
                </c:pt>
                <c:pt idx="952">
                  <c:v>29943600</c:v>
                </c:pt>
                <c:pt idx="953">
                  <c:v>26279200</c:v>
                </c:pt>
                <c:pt idx="954">
                  <c:v>48157600</c:v>
                </c:pt>
                <c:pt idx="955">
                  <c:v>43782600</c:v>
                </c:pt>
                <c:pt idx="956">
                  <c:v>43379400</c:v>
                </c:pt>
                <c:pt idx="957">
                  <c:v>39643400</c:v>
                </c:pt>
                <c:pt idx="958">
                  <c:v>67659700</c:v>
                </c:pt>
                <c:pt idx="959">
                  <c:v>44255200</c:v>
                </c:pt>
                <c:pt idx="960">
                  <c:v>36349300</c:v>
                </c:pt>
                <c:pt idx="961">
                  <c:v>55326600</c:v>
                </c:pt>
                <c:pt idx="962">
                  <c:v>35407800</c:v>
                </c:pt>
                <c:pt idx="963">
                  <c:v>30616500</c:v>
                </c:pt>
                <c:pt idx="964">
                  <c:v>68868800</c:v>
                </c:pt>
                <c:pt idx="965">
                  <c:v>29322200</c:v>
                </c:pt>
                <c:pt idx="966">
                  <c:v>53288100</c:v>
                </c:pt>
                <c:pt idx="967">
                  <c:v>57660800</c:v>
                </c:pt>
                <c:pt idx="968">
                  <c:v>45215900</c:v>
                </c:pt>
                <c:pt idx="969">
                  <c:v>29232700</c:v>
                </c:pt>
                <c:pt idx="970">
                  <c:v>21729400</c:v>
                </c:pt>
                <c:pt idx="971">
                  <c:v>34198300</c:v>
                </c:pt>
                <c:pt idx="972">
                  <c:v>44369100</c:v>
                </c:pt>
                <c:pt idx="973">
                  <c:v>32265300</c:v>
                </c:pt>
                <c:pt idx="974">
                  <c:v>28758500</c:v>
                </c:pt>
                <c:pt idx="975">
                  <c:v>26086200</c:v>
                </c:pt>
                <c:pt idx="976">
                  <c:v>45292600</c:v>
                </c:pt>
                <c:pt idx="977">
                  <c:v>39842200</c:v>
                </c:pt>
                <c:pt idx="978">
                  <c:v>25771200</c:v>
                </c:pt>
                <c:pt idx="979">
                  <c:v>33252300</c:v>
                </c:pt>
                <c:pt idx="980">
                  <c:v>19376100</c:v>
                </c:pt>
                <c:pt idx="981">
                  <c:v>24044100</c:v>
                </c:pt>
                <c:pt idx="982">
                  <c:v>19262600</c:v>
                </c:pt>
                <c:pt idx="983">
                  <c:v>23639200</c:v>
                </c:pt>
                <c:pt idx="984">
                  <c:v>28390100</c:v>
                </c:pt>
                <c:pt idx="985">
                  <c:v>29555800</c:v>
                </c:pt>
                <c:pt idx="986">
                  <c:v>24993600</c:v>
                </c:pt>
                <c:pt idx="987">
                  <c:v>22086000</c:v>
                </c:pt>
                <c:pt idx="988">
                  <c:v>29201800</c:v>
                </c:pt>
                <c:pt idx="989">
                  <c:v>32291800</c:v>
                </c:pt>
                <c:pt idx="990">
                  <c:v>53924700</c:v>
                </c:pt>
                <c:pt idx="991">
                  <c:v>52673900</c:v>
                </c:pt>
                <c:pt idx="992">
                  <c:v>44658500</c:v>
                </c:pt>
                <c:pt idx="993">
                  <c:v>59142500</c:v>
                </c:pt>
                <c:pt idx="994">
                  <c:v>84128200</c:v>
                </c:pt>
                <c:pt idx="995">
                  <c:v>36656300</c:v>
                </c:pt>
                <c:pt idx="996">
                  <c:v>41185200</c:v>
                </c:pt>
                <c:pt idx="997">
                  <c:v>41710700</c:v>
                </c:pt>
                <c:pt idx="998">
                  <c:v>35440000</c:v>
                </c:pt>
                <c:pt idx="999">
                  <c:v>30493400</c:v>
                </c:pt>
                <c:pt idx="1000">
                  <c:v>23877200</c:v>
                </c:pt>
                <c:pt idx="1001">
                  <c:v>32052000</c:v>
                </c:pt>
                <c:pt idx="1002">
                  <c:v>33483400</c:v>
                </c:pt>
                <c:pt idx="1003">
                  <c:v>48955800</c:v>
                </c:pt>
                <c:pt idx="1004">
                  <c:v>38862500</c:v>
                </c:pt>
                <c:pt idx="1005">
                  <c:v>24558300</c:v>
                </c:pt>
                <c:pt idx="1006">
                  <c:v>45457400</c:v>
                </c:pt>
                <c:pt idx="1007">
                  <c:v>47392100</c:v>
                </c:pt>
                <c:pt idx="1008">
                  <c:v>86405700</c:v>
                </c:pt>
                <c:pt idx="1009">
                  <c:v>49735000</c:v>
                </c:pt>
                <c:pt idx="1010">
                  <c:v>44564900</c:v>
                </c:pt>
                <c:pt idx="1011">
                  <c:v>37252100</c:v>
                </c:pt>
                <c:pt idx="1012">
                  <c:v>31481200</c:v>
                </c:pt>
                <c:pt idx="1013">
                  <c:v>13037100</c:v>
                </c:pt>
                <c:pt idx="1014">
                  <c:v>33339900</c:v>
                </c:pt>
                <c:pt idx="1015">
                  <c:v>24548900</c:v>
                </c:pt>
                <c:pt idx="1016">
                  <c:v>38982000</c:v>
                </c:pt>
                <c:pt idx="1017">
                  <c:v>46263000</c:v>
                </c:pt>
                <c:pt idx="1018">
                  <c:v>43922500</c:v>
                </c:pt>
                <c:pt idx="1019">
                  <c:v>50417600</c:v>
                </c:pt>
                <c:pt idx="1020">
                  <c:v>31859300</c:v>
                </c:pt>
                <c:pt idx="1021">
                  <c:v>31992300</c:v>
                </c:pt>
                <c:pt idx="1022">
                  <c:v>29118700</c:v>
                </c:pt>
                <c:pt idx="1023">
                  <c:v>42805900</c:v>
                </c:pt>
                <c:pt idx="1024">
                  <c:v>48288200</c:v>
                </c:pt>
                <c:pt idx="1025">
                  <c:v>31452200</c:v>
                </c:pt>
                <c:pt idx="1026">
                  <c:v>35216100</c:v>
                </c:pt>
                <c:pt idx="1027">
                  <c:v>70620800</c:v>
                </c:pt>
                <c:pt idx="1028">
                  <c:v>84553800</c:v>
                </c:pt>
                <c:pt idx="1029">
                  <c:v>27895700</c:v>
                </c:pt>
                <c:pt idx="1030">
                  <c:v>35358800</c:v>
                </c:pt>
                <c:pt idx="1031">
                  <c:v>38159100</c:v>
                </c:pt>
                <c:pt idx="1032">
                  <c:v>28320500</c:v>
                </c:pt>
                <c:pt idx="1033">
                  <c:v>30053700</c:v>
                </c:pt>
                <c:pt idx="1034">
                  <c:v>60287400</c:v>
                </c:pt>
                <c:pt idx="1035">
                  <c:v>52148000</c:v>
                </c:pt>
                <c:pt idx="1036">
                  <c:v>27705200</c:v>
                </c:pt>
                <c:pt idx="1037">
                  <c:v>29266500</c:v>
                </c:pt>
                <c:pt idx="1038">
                  <c:v>45905700</c:v>
                </c:pt>
                <c:pt idx="1039">
                  <c:v>35858400</c:v>
                </c:pt>
                <c:pt idx="1040">
                  <c:v>47797800</c:v>
                </c:pt>
                <c:pt idx="1041">
                  <c:v>34332100</c:v>
                </c:pt>
                <c:pt idx="1042">
                  <c:v>42135100</c:v>
                </c:pt>
                <c:pt idx="1043">
                  <c:v>30097000</c:v>
                </c:pt>
                <c:pt idx="1044">
                  <c:v>31480200</c:v>
                </c:pt>
                <c:pt idx="1045">
                  <c:v>31707900</c:v>
                </c:pt>
                <c:pt idx="1046">
                  <c:v>27448800</c:v>
                </c:pt>
                <c:pt idx="1047">
                  <c:v>43720700</c:v>
                </c:pt>
                <c:pt idx="1048">
                  <c:v>33488000</c:v>
                </c:pt>
                <c:pt idx="1049">
                  <c:v>46681300</c:v>
                </c:pt>
                <c:pt idx="1050">
                  <c:v>55912900</c:v>
                </c:pt>
                <c:pt idx="1051">
                  <c:v>45639500</c:v>
                </c:pt>
                <c:pt idx="1052">
                  <c:v>37224100</c:v>
                </c:pt>
                <c:pt idx="1053">
                  <c:v>49375800</c:v>
                </c:pt>
                <c:pt idx="1054">
                  <c:v>84845100</c:v>
                </c:pt>
                <c:pt idx="1055">
                  <c:v>127665300</c:v>
                </c:pt>
                <c:pt idx="1056">
                  <c:v>51790900</c:v>
                </c:pt>
                <c:pt idx="1057">
                  <c:v>47958800</c:v>
                </c:pt>
                <c:pt idx="1058">
                  <c:v>51584200</c:v>
                </c:pt>
                <c:pt idx="1059">
                  <c:v>38819900</c:v>
                </c:pt>
                <c:pt idx="1060">
                  <c:v>53669900</c:v>
                </c:pt>
                <c:pt idx="1061">
                  <c:v>28890300</c:v>
                </c:pt>
                <c:pt idx="1062">
                  <c:v>34068200</c:v>
                </c:pt>
                <c:pt idx="1063">
                  <c:v>34269200</c:v>
                </c:pt>
                <c:pt idx="1064">
                  <c:v>33206500</c:v>
                </c:pt>
                <c:pt idx="1065">
                  <c:v>51193000</c:v>
                </c:pt>
                <c:pt idx="1066">
                  <c:v>51107300</c:v>
                </c:pt>
                <c:pt idx="1067">
                  <c:v>36622200</c:v>
                </c:pt>
                <c:pt idx="1068">
                  <c:v>36186200</c:v>
                </c:pt>
                <c:pt idx="1069">
                  <c:v>44024500</c:v>
                </c:pt>
                <c:pt idx="1070">
                  <c:v>29858600</c:v>
                </c:pt>
                <c:pt idx="1071">
                  <c:v>61514100</c:v>
                </c:pt>
                <c:pt idx="1072">
                  <c:v>57715000</c:v>
                </c:pt>
                <c:pt idx="1073">
                  <c:v>62809300</c:v>
                </c:pt>
                <c:pt idx="1074">
                  <c:v>33810700</c:v>
                </c:pt>
                <c:pt idx="1075">
                  <c:v>27035400</c:v>
                </c:pt>
                <c:pt idx="1076">
                  <c:v>25126400</c:v>
                </c:pt>
                <c:pt idx="1077">
                  <c:v>26928500</c:v>
                </c:pt>
                <c:pt idx="1078">
                  <c:v>48875100</c:v>
                </c:pt>
                <c:pt idx="1079">
                  <c:v>41396900</c:v>
                </c:pt>
                <c:pt idx="1080">
                  <c:v>59990800</c:v>
                </c:pt>
                <c:pt idx="1081">
                  <c:v>56655100</c:v>
                </c:pt>
                <c:pt idx="1082">
                  <c:v>52652000</c:v>
                </c:pt>
                <c:pt idx="1083">
                  <c:v>50378200</c:v>
                </c:pt>
                <c:pt idx="1084">
                  <c:v>54793800</c:v>
                </c:pt>
                <c:pt idx="1085">
                  <c:v>35051000</c:v>
                </c:pt>
                <c:pt idx="1086">
                  <c:v>31795800</c:v>
                </c:pt>
                <c:pt idx="1087">
                  <c:v>53195900</c:v>
                </c:pt>
                <c:pt idx="1088">
                  <c:v>38100000</c:v>
                </c:pt>
                <c:pt idx="1089">
                  <c:v>66930200</c:v>
                </c:pt>
                <c:pt idx="1090">
                  <c:v>27668300</c:v>
                </c:pt>
                <c:pt idx="1091">
                  <c:v>34673000</c:v>
                </c:pt>
                <c:pt idx="1092">
                  <c:v>74865000</c:v>
                </c:pt>
                <c:pt idx="1093">
                  <c:v>50807600</c:v>
                </c:pt>
                <c:pt idx="1094">
                  <c:v>28435300</c:v>
                </c:pt>
                <c:pt idx="1095">
                  <c:v>47276500</c:v>
                </c:pt>
                <c:pt idx="1096">
                  <c:v>39109700</c:v>
                </c:pt>
                <c:pt idx="1097">
                  <c:v>51017800</c:v>
                </c:pt>
                <c:pt idx="1098">
                  <c:v>54204200</c:v>
                </c:pt>
                <c:pt idx="1099">
                  <c:v>31712600</c:v>
                </c:pt>
                <c:pt idx="1100">
                  <c:v>32748400</c:v>
                </c:pt>
                <c:pt idx="1101">
                  <c:v>83718000</c:v>
                </c:pt>
                <c:pt idx="1102">
                  <c:v>57307200</c:v>
                </c:pt>
                <c:pt idx="1103">
                  <c:v>67189100</c:v>
                </c:pt>
                <c:pt idx="1104">
                  <c:v>56967800</c:v>
                </c:pt>
                <c:pt idx="1105">
                  <c:v>78783000</c:v>
                </c:pt>
                <c:pt idx="1106">
                  <c:v>51108400</c:v>
                </c:pt>
                <c:pt idx="1107">
                  <c:v>41909100</c:v>
                </c:pt>
                <c:pt idx="1108">
                  <c:v>80139400</c:v>
                </c:pt>
                <c:pt idx="1109">
                  <c:v>50751600</c:v>
                </c:pt>
                <c:pt idx="1110">
                  <c:v>30607500</c:v>
                </c:pt>
                <c:pt idx="1111">
                  <c:v>41173300</c:v>
                </c:pt>
                <c:pt idx="1112">
                  <c:v>42334400</c:v>
                </c:pt>
                <c:pt idx="1113">
                  <c:v>58968800</c:v>
                </c:pt>
                <c:pt idx="1114">
                  <c:v>39909900</c:v>
                </c:pt>
                <c:pt idx="1115">
                  <c:v>46834000</c:v>
                </c:pt>
                <c:pt idx="1116">
                  <c:v>53261100</c:v>
                </c:pt>
                <c:pt idx="1117">
                  <c:v>66549400</c:v>
                </c:pt>
                <c:pt idx="1118">
                  <c:v>119742500</c:v>
                </c:pt>
                <c:pt idx="1119">
                  <c:v>58533300</c:v>
                </c:pt>
                <c:pt idx="1120">
                  <c:v>72346400</c:v>
                </c:pt>
                <c:pt idx="1121">
                  <c:v>60654800</c:v>
                </c:pt>
                <c:pt idx="1122">
                  <c:v>50899400</c:v>
                </c:pt>
                <c:pt idx="1123">
                  <c:v>36794800</c:v>
                </c:pt>
                <c:pt idx="1124">
                  <c:v>36185600</c:v>
                </c:pt>
                <c:pt idx="1125">
                  <c:v>44683400</c:v>
                </c:pt>
                <c:pt idx="1126">
                  <c:v>63734600</c:v>
                </c:pt>
                <c:pt idx="1127">
                  <c:v>45003400</c:v>
                </c:pt>
                <c:pt idx="1128">
                  <c:v>42931300</c:v>
                </c:pt>
                <c:pt idx="1129">
                  <c:v>51459100</c:v>
                </c:pt>
                <c:pt idx="1130">
                  <c:v>47759900</c:v>
                </c:pt>
                <c:pt idx="1131">
                  <c:v>36992900</c:v>
                </c:pt>
                <c:pt idx="1132">
                  <c:v>47752800</c:v>
                </c:pt>
                <c:pt idx="1133">
                  <c:v>41449800</c:v>
                </c:pt>
                <c:pt idx="1134">
                  <c:v>31989000</c:v>
                </c:pt>
                <c:pt idx="1135">
                  <c:v>42975400</c:v>
                </c:pt>
                <c:pt idx="1136">
                  <c:v>36706400</c:v>
                </c:pt>
                <c:pt idx="1137">
                  <c:v>62014500</c:v>
                </c:pt>
                <c:pt idx="1138">
                  <c:v>42408200</c:v>
                </c:pt>
                <c:pt idx="1139">
                  <c:v>36799100</c:v>
                </c:pt>
                <c:pt idx="1140">
                  <c:v>35848600</c:v>
                </c:pt>
                <c:pt idx="1141">
                  <c:v>33382800</c:v>
                </c:pt>
                <c:pt idx="1142">
                  <c:v>95797500</c:v>
                </c:pt>
                <c:pt idx="1143">
                  <c:v>35544900</c:v>
                </c:pt>
                <c:pt idx="1144">
                  <c:v>51027200</c:v>
                </c:pt>
                <c:pt idx="1145">
                  <c:v>44161700</c:v>
                </c:pt>
                <c:pt idx="1146">
                  <c:v>34248100</c:v>
                </c:pt>
                <c:pt idx="1147">
                  <c:v>34085500</c:v>
                </c:pt>
                <c:pt idx="1148">
                  <c:v>37445800</c:v>
                </c:pt>
                <c:pt idx="1149">
                  <c:v>25326900</c:v>
                </c:pt>
                <c:pt idx="1150">
                  <c:v>51323900</c:v>
                </c:pt>
                <c:pt idx="1151">
                  <c:v>33787200</c:v>
                </c:pt>
                <c:pt idx="1152">
                  <c:v>28125900</c:v>
                </c:pt>
                <c:pt idx="1153">
                  <c:v>36235300</c:v>
                </c:pt>
                <c:pt idx="1154">
                  <c:v>33294700</c:v>
                </c:pt>
                <c:pt idx="1155">
                  <c:v>43826300</c:v>
                </c:pt>
                <c:pt idx="1156">
                  <c:v>92549000</c:v>
                </c:pt>
                <c:pt idx="1157">
                  <c:v>40611800</c:v>
                </c:pt>
                <c:pt idx="1158">
                  <c:v>29498600</c:v>
                </c:pt>
                <c:pt idx="1159">
                  <c:v>30743000</c:v>
                </c:pt>
                <c:pt idx="1160">
                  <c:v>30184300</c:v>
                </c:pt>
                <c:pt idx="1161">
                  <c:v>41467700</c:v>
                </c:pt>
                <c:pt idx="1162">
                  <c:v>32401800</c:v>
                </c:pt>
                <c:pt idx="1163">
                  <c:v>35999300</c:v>
                </c:pt>
                <c:pt idx="1164">
                  <c:v>24065700</c:v>
                </c:pt>
                <c:pt idx="1165">
                  <c:v>45309400</c:v>
                </c:pt>
                <c:pt idx="1166">
                  <c:v>82315900</c:v>
                </c:pt>
                <c:pt idx="1167">
                  <c:v>97546900</c:v>
                </c:pt>
                <c:pt idx="1168">
                  <c:v>52256200</c:v>
                </c:pt>
                <c:pt idx="1169">
                  <c:v>55213700</c:v>
                </c:pt>
                <c:pt idx="1170">
                  <c:v>62792600</c:v>
                </c:pt>
                <c:pt idx="1171">
                  <c:v>39847900</c:v>
                </c:pt>
                <c:pt idx="1172">
                  <c:v>28409900</c:v>
                </c:pt>
                <c:pt idx="1173">
                  <c:v>112304200</c:v>
                </c:pt>
                <c:pt idx="1174">
                  <c:v>84188600</c:v>
                </c:pt>
                <c:pt idx="1175">
                  <c:v>69628700</c:v>
                </c:pt>
                <c:pt idx="1176">
                  <c:v>48503700</c:v>
                </c:pt>
                <c:pt idx="1177">
                  <c:v>29466400</c:v>
                </c:pt>
                <c:pt idx="1178">
                  <c:v>62216700</c:v>
                </c:pt>
                <c:pt idx="1179">
                  <c:v>49774000</c:v>
                </c:pt>
                <c:pt idx="1180">
                  <c:v>38352500</c:v>
                </c:pt>
                <c:pt idx="1181">
                  <c:v>32342200</c:v>
                </c:pt>
                <c:pt idx="1182">
                  <c:v>48256600</c:v>
                </c:pt>
                <c:pt idx="1183">
                  <c:v>56110600</c:v>
                </c:pt>
                <c:pt idx="1184">
                  <c:v>107672500</c:v>
                </c:pt>
                <c:pt idx="1185">
                  <c:v>300895900</c:v>
                </c:pt>
                <c:pt idx="1186">
                  <c:v>147385700</c:v>
                </c:pt>
                <c:pt idx="1187">
                  <c:v>106670400</c:v>
                </c:pt>
                <c:pt idx="1188">
                  <c:v>97972300</c:v>
                </c:pt>
                <c:pt idx="1189">
                  <c:v>96836800</c:v>
                </c:pt>
                <c:pt idx="1190">
                  <c:v>76394500</c:v>
                </c:pt>
                <c:pt idx="1191">
                  <c:v>54677600</c:v>
                </c:pt>
                <c:pt idx="1192">
                  <c:v>77511300</c:v>
                </c:pt>
                <c:pt idx="1193">
                  <c:v>56758200</c:v>
                </c:pt>
                <c:pt idx="1194">
                  <c:v>84814900</c:v>
                </c:pt>
                <c:pt idx="1195">
                  <c:v>48582700</c:v>
                </c:pt>
                <c:pt idx="1196">
                  <c:v>65956300</c:v>
                </c:pt>
                <c:pt idx="1197">
                  <c:v>84161300</c:v>
                </c:pt>
                <c:pt idx="1198">
                  <c:v>57028900</c:v>
                </c:pt>
                <c:pt idx="1199">
                  <c:v>81444700</c:v>
                </c:pt>
                <c:pt idx="1200">
                  <c:v>73398400</c:v>
                </c:pt>
                <c:pt idx="1201">
                  <c:v>58534800</c:v>
                </c:pt>
                <c:pt idx="1202">
                  <c:v>43862000</c:v>
                </c:pt>
                <c:pt idx="1203">
                  <c:v>50144900</c:v>
                </c:pt>
                <c:pt idx="1204">
                  <c:v>64529700</c:v>
                </c:pt>
                <c:pt idx="1205">
                  <c:v>177785400</c:v>
                </c:pt>
                <c:pt idx="1206">
                  <c:v>115305500</c:v>
                </c:pt>
                <c:pt idx="1207">
                  <c:v>85871900</c:v>
                </c:pt>
                <c:pt idx="1208">
                  <c:v>65388800</c:v>
                </c:pt>
                <c:pt idx="1209">
                  <c:v>92686500</c:v>
                </c:pt>
                <c:pt idx="1210">
                  <c:v>64244100</c:v>
                </c:pt>
                <c:pt idx="1211">
                  <c:v>55621300</c:v>
                </c:pt>
                <c:pt idx="1212">
                  <c:v>71403100</c:v>
                </c:pt>
                <c:pt idx="1213">
                  <c:v>51602900</c:v>
                </c:pt>
                <c:pt idx="1214">
                  <c:v>44236300</c:v>
                </c:pt>
                <c:pt idx="1215">
                  <c:v>149337000</c:v>
                </c:pt>
                <c:pt idx="1216">
                  <c:v>196249800</c:v>
                </c:pt>
                <c:pt idx="1217">
                  <c:v>118727900</c:v>
                </c:pt>
                <c:pt idx="1218">
                  <c:v>99829200</c:v>
                </c:pt>
                <c:pt idx="1219">
                  <c:v>260377900</c:v>
                </c:pt>
                <c:pt idx="1220">
                  <c:v>184439100</c:v>
                </c:pt>
                <c:pt idx="1221">
                  <c:v>113082500</c:v>
                </c:pt>
                <c:pt idx="1222">
                  <c:v>117013400</c:v>
                </c:pt>
                <c:pt idx="1223">
                  <c:v>95416900</c:v>
                </c:pt>
                <c:pt idx="1224">
                  <c:v>85883300</c:v>
                </c:pt>
                <c:pt idx="1225">
                  <c:v>66308200</c:v>
                </c:pt>
                <c:pt idx="1226">
                  <c:v>86344400</c:v>
                </c:pt>
                <c:pt idx="1227">
                  <c:v>59033900</c:v>
                </c:pt>
                <c:pt idx="1228">
                  <c:v>49565900</c:v>
                </c:pt>
                <c:pt idx="1229">
                  <c:v>49845500</c:v>
                </c:pt>
                <c:pt idx="1230">
                  <c:v>54928700</c:v>
                </c:pt>
                <c:pt idx="1231">
                  <c:v>58650500</c:v>
                </c:pt>
                <c:pt idx="1232">
                  <c:v>44759000</c:v>
                </c:pt>
                <c:pt idx="1233">
                  <c:v>44874600</c:v>
                </c:pt>
                <c:pt idx="1234">
                  <c:v>43585300</c:v>
                </c:pt>
                <c:pt idx="1235">
                  <c:v>35403600</c:v>
                </c:pt>
                <c:pt idx="1236">
                  <c:v>68900600</c:v>
                </c:pt>
                <c:pt idx="1237">
                  <c:v>62151800</c:v>
                </c:pt>
                <c:pt idx="1238">
                  <c:v>43807600</c:v>
                </c:pt>
                <c:pt idx="1239">
                  <c:v>39971700</c:v>
                </c:pt>
                <c:pt idx="1240">
                  <c:v>39727000</c:v>
                </c:pt>
                <c:pt idx="1241">
                  <c:v>50160400</c:v>
                </c:pt>
                <c:pt idx="1242">
                  <c:v>45799100</c:v>
                </c:pt>
                <c:pt idx="1243">
                  <c:v>40554400</c:v>
                </c:pt>
                <c:pt idx="1244">
                  <c:v>67503000</c:v>
                </c:pt>
                <c:pt idx="1245">
                  <c:v>41915000</c:v>
                </c:pt>
                <c:pt idx="1246">
                  <c:v>83422200</c:v>
                </c:pt>
                <c:pt idx="1247">
                  <c:v>50941200</c:v>
                </c:pt>
                <c:pt idx="1248">
                  <c:v>112485500</c:v>
                </c:pt>
                <c:pt idx="1249">
                  <c:v>173471100</c:v>
                </c:pt>
                <c:pt idx="1250">
                  <c:v>84616300</c:v>
                </c:pt>
                <c:pt idx="1251">
                  <c:v>59153300</c:v>
                </c:pt>
                <c:pt idx="1252">
                  <c:v>116760500</c:v>
                </c:pt>
                <c:pt idx="1253">
                  <c:v>101489300</c:v>
                </c:pt>
                <c:pt idx="1254">
                  <c:v>76428000</c:v>
                </c:pt>
                <c:pt idx="1255">
                  <c:v>80185300</c:v>
                </c:pt>
                <c:pt idx="1256">
                  <c:v>62539700</c:v>
                </c:pt>
                <c:pt idx="1257">
                  <c:v>58202000</c:v>
                </c:pt>
              </c:numCache>
            </c:numRef>
          </c:val>
          <c:extLst>
            <c:ext xmlns:c16="http://schemas.microsoft.com/office/drawing/2014/chart" uri="{C3380CC4-5D6E-409C-BE32-E72D297353CC}">
              <c16:uniqueId val="{00000000-C0EE-4BAE-A182-D5CCAAC464C4}"/>
            </c:ext>
          </c:extLst>
        </c:ser>
        <c:dLbls>
          <c:showLegendKey val="0"/>
          <c:showVal val="0"/>
          <c:showCatName val="0"/>
          <c:showSerName val="0"/>
          <c:showPercent val="0"/>
          <c:showBubbleSize val="0"/>
        </c:dLbls>
        <c:gapWidth val="219"/>
        <c:overlap val="-27"/>
        <c:axId val="308918512"/>
        <c:axId val="308918928"/>
      </c:barChart>
      <c:dateAx>
        <c:axId val="308918512"/>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18928"/>
        <c:crosses val="autoZero"/>
        <c:auto val="1"/>
        <c:lblOffset val="100"/>
        <c:baseTimeUnit val="days"/>
      </c:dateAx>
      <c:valAx>
        <c:axId val="308918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1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Biểu </a:t>
            </a:r>
            <a:r>
              <a:rPr lang="vi-VN" sz="1400" b="0" i="0" u="none" strike="noStrike" baseline="0"/>
              <a:t>đ</a:t>
            </a:r>
            <a:r>
              <a:rPr lang="en-US" sz="1400" b="0" i="0" u="none" strike="noStrike" baseline="0"/>
              <a:t>ồ </a:t>
            </a:r>
            <a:r>
              <a:rPr lang="vi-VN" sz="1400" b="0" i="0" u="none" strike="noStrike" baseline="0"/>
              <a:t>trung bình giá Adjclose và hệ số biến thiên thay đổi theo năm</a:t>
            </a:r>
            <a:endParaRPr lang="en-US"/>
          </a:p>
        </c:rich>
      </c:tx>
      <c:layout>
        <c:manualLayout>
          <c:xMode val="edge"/>
          <c:yMode val="edge"/>
          <c:x val="0.2944002616586539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INTC!$J$62</c:f>
              <c:strCache>
                <c:ptCount val="1"/>
                <c:pt idx="0">
                  <c:v>Giá trị AdjClose trung bình của từng năm</c:v>
                </c:pt>
              </c:strCache>
            </c:strRef>
          </c:tx>
          <c:spPr>
            <a:solidFill>
              <a:schemeClr val="tx2">
                <a:lumMod val="50000"/>
                <a:lumOff val="50000"/>
              </a:schemeClr>
            </a:solidFill>
            <a:ln>
              <a:noFill/>
            </a:ln>
            <a:effectLst/>
          </c:spPr>
          <c:invertIfNegative val="0"/>
          <c:dLbls>
            <c:delete val="1"/>
          </c:dLbls>
          <c:cat>
            <c:numRef>
              <c:f>INTC!$I$63:$I$68</c:f>
              <c:numCache>
                <c:formatCode>General</c:formatCode>
                <c:ptCount val="6"/>
                <c:pt idx="0">
                  <c:v>2019</c:v>
                </c:pt>
                <c:pt idx="1">
                  <c:v>2020</c:v>
                </c:pt>
                <c:pt idx="2">
                  <c:v>2021</c:v>
                </c:pt>
                <c:pt idx="3">
                  <c:v>2022</c:v>
                </c:pt>
                <c:pt idx="4">
                  <c:v>2023</c:v>
                </c:pt>
                <c:pt idx="5">
                  <c:v>2024</c:v>
                </c:pt>
              </c:numCache>
            </c:numRef>
          </c:cat>
          <c:val>
            <c:numRef>
              <c:f>INTC!$J$63:$J$68</c:f>
              <c:numCache>
                <c:formatCode>General</c:formatCode>
                <c:ptCount val="6"/>
                <c:pt idx="0">
                  <c:v>51.098154838709675</c:v>
                </c:pt>
                <c:pt idx="1">
                  <c:v>48.992081746031737</c:v>
                </c:pt>
                <c:pt idx="2">
                  <c:v>51.162912749003972</c:v>
                </c:pt>
                <c:pt idx="3">
                  <c:v>36.369308366533815</c:v>
                </c:pt>
                <c:pt idx="4">
                  <c:v>33.158075199999992</c:v>
                </c:pt>
                <c:pt idx="5">
                  <c:v>32.134823636363642</c:v>
                </c:pt>
              </c:numCache>
            </c:numRef>
          </c:val>
          <c:extLst>
            <c:ext xmlns:c16="http://schemas.microsoft.com/office/drawing/2014/chart" uri="{C3380CC4-5D6E-409C-BE32-E72D297353CC}">
              <c16:uniqueId val="{00000000-19BD-46CF-B4D2-8004C94CA957}"/>
            </c:ext>
          </c:extLst>
        </c:ser>
        <c:dLbls>
          <c:showLegendKey val="0"/>
          <c:showVal val="1"/>
          <c:showCatName val="0"/>
          <c:showSerName val="0"/>
          <c:showPercent val="0"/>
          <c:showBubbleSize val="0"/>
        </c:dLbls>
        <c:gapWidth val="219"/>
        <c:axId val="2118010751"/>
        <c:axId val="1038711887"/>
      </c:barChart>
      <c:lineChart>
        <c:grouping val="standard"/>
        <c:varyColors val="0"/>
        <c:ser>
          <c:idx val="1"/>
          <c:order val="1"/>
          <c:tx>
            <c:strRef>
              <c:f>INTC!$S$62</c:f>
              <c:strCache>
                <c:ptCount val="1"/>
                <c:pt idx="0">
                  <c:v>Hệ số biến thiên AdjClose</c:v>
                </c:pt>
              </c:strCache>
            </c:strRef>
          </c:tx>
          <c:spPr>
            <a:ln w="28575" cap="rnd">
              <a:solidFill>
                <a:schemeClr val="accent2"/>
              </a:solidFill>
              <a:round/>
            </a:ln>
            <a:effectLst/>
          </c:spPr>
          <c:marker>
            <c:symbol val="none"/>
          </c:marker>
          <c:dLbls>
            <c:delete val="1"/>
          </c:dLbls>
          <c:cat>
            <c:numRef>
              <c:f>INTC!$I$63:$I$68</c:f>
              <c:numCache>
                <c:formatCode>General</c:formatCode>
                <c:ptCount val="6"/>
                <c:pt idx="0">
                  <c:v>2019</c:v>
                </c:pt>
                <c:pt idx="1">
                  <c:v>2020</c:v>
                </c:pt>
                <c:pt idx="2">
                  <c:v>2021</c:v>
                </c:pt>
                <c:pt idx="3">
                  <c:v>2022</c:v>
                </c:pt>
                <c:pt idx="4">
                  <c:v>2023</c:v>
                </c:pt>
                <c:pt idx="5">
                  <c:v>2024</c:v>
                </c:pt>
              </c:numCache>
            </c:numRef>
          </c:cat>
          <c:val>
            <c:numRef>
              <c:f>INTC!$S$63:$S$68</c:f>
              <c:numCache>
                <c:formatCode>0.00000000</c:formatCode>
                <c:ptCount val="6"/>
                <c:pt idx="0">
                  <c:v>1.8927139788257424E-2</c:v>
                </c:pt>
                <c:pt idx="1">
                  <c:v>0.11161595481479908</c:v>
                </c:pt>
                <c:pt idx="2">
                  <c:v>7.593456576546391E-2</c:v>
                </c:pt>
                <c:pt idx="3">
                  <c:v>0.22163687642897775</c:v>
                </c:pt>
                <c:pt idx="4">
                  <c:v>0.16469404973339941</c:v>
                </c:pt>
                <c:pt idx="5">
                  <c:v>0.28020554099810302</c:v>
                </c:pt>
              </c:numCache>
            </c:numRef>
          </c:val>
          <c:smooth val="0"/>
          <c:extLst>
            <c:ext xmlns:c16="http://schemas.microsoft.com/office/drawing/2014/chart" uri="{C3380CC4-5D6E-409C-BE32-E72D297353CC}">
              <c16:uniqueId val="{00000001-19BD-46CF-B4D2-8004C94CA957}"/>
            </c:ext>
          </c:extLst>
        </c:ser>
        <c:dLbls>
          <c:showLegendKey val="0"/>
          <c:showVal val="1"/>
          <c:showCatName val="0"/>
          <c:showSerName val="0"/>
          <c:showPercent val="0"/>
          <c:showBubbleSize val="0"/>
        </c:dLbls>
        <c:marker val="1"/>
        <c:smooth val="0"/>
        <c:axId val="1783706175"/>
        <c:axId val="1038721807"/>
      </c:lineChart>
      <c:catAx>
        <c:axId val="211801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711887"/>
        <c:crosses val="autoZero"/>
        <c:auto val="1"/>
        <c:lblAlgn val="ctr"/>
        <c:lblOffset val="100"/>
        <c:noMultiLvlLbl val="0"/>
      </c:catAx>
      <c:valAx>
        <c:axId val="1038711887"/>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010751"/>
        <c:crosses val="autoZero"/>
        <c:crossBetween val="between"/>
      </c:valAx>
      <c:valAx>
        <c:axId val="103872180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06175"/>
        <c:crosses val="max"/>
        <c:crossBetween val="between"/>
      </c:valAx>
      <c:catAx>
        <c:axId val="1783706175"/>
        <c:scaling>
          <c:orientation val="minMax"/>
        </c:scaling>
        <c:delete val="1"/>
        <c:axPos val="b"/>
        <c:numFmt formatCode="General" sourceLinked="1"/>
        <c:majorTickMark val="out"/>
        <c:minorTickMark val="none"/>
        <c:tickLblPos val="nextTo"/>
        <c:crossAx val="10387218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baseline="0"/>
              <a:t>Biểu đồ tổng giá trị AdjClose mức tăng trưởng thay đổi theo năm</a:t>
            </a:r>
            <a:r>
              <a:rPr lang="en-US" sz="1400" b="0" i="0" u="none" strike="noStrike" baseline="0"/>
              <a:t> của INTC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INTC!$L$62</c:f>
              <c:strCache>
                <c:ptCount val="1"/>
                <c:pt idx="0">
                  <c:v>Tổng giá Adj Close</c:v>
                </c:pt>
              </c:strCache>
            </c:strRef>
          </c:tx>
          <c:spPr>
            <a:solidFill>
              <a:schemeClr val="tx2">
                <a:lumMod val="50000"/>
                <a:lumOff val="50000"/>
              </a:schemeClr>
            </a:solidFill>
            <a:ln>
              <a:noFill/>
            </a:ln>
            <a:effectLst/>
          </c:spPr>
          <c:invertIfNegative val="0"/>
          <c:cat>
            <c:numRef>
              <c:f>INTC!$I$63:$I$68</c:f>
              <c:numCache>
                <c:formatCode>General</c:formatCode>
                <c:ptCount val="6"/>
                <c:pt idx="0">
                  <c:v>2019</c:v>
                </c:pt>
                <c:pt idx="1">
                  <c:v>2020</c:v>
                </c:pt>
                <c:pt idx="2">
                  <c:v>2021</c:v>
                </c:pt>
                <c:pt idx="3">
                  <c:v>2022</c:v>
                </c:pt>
                <c:pt idx="4">
                  <c:v>2023</c:v>
                </c:pt>
                <c:pt idx="5">
                  <c:v>2024</c:v>
                </c:pt>
              </c:numCache>
            </c:numRef>
          </c:cat>
          <c:val>
            <c:numRef>
              <c:f>INTC!$L$63:$L$68</c:f>
              <c:numCache>
                <c:formatCode>General</c:formatCode>
                <c:ptCount val="6"/>
                <c:pt idx="0">
                  <c:v>1584.0427999999999</c:v>
                </c:pt>
                <c:pt idx="1">
                  <c:v>12346.004599999998</c:v>
                </c:pt>
                <c:pt idx="2">
                  <c:v>12841.891099999997</c:v>
                </c:pt>
                <c:pt idx="3">
                  <c:v>9128.696399999988</c:v>
                </c:pt>
                <c:pt idx="4">
                  <c:v>8289.518799999998</c:v>
                </c:pt>
                <c:pt idx="5">
                  <c:v>7069.6612000000014</c:v>
                </c:pt>
              </c:numCache>
            </c:numRef>
          </c:val>
          <c:extLst>
            <c:ext xmlns:c16="http://schemas.microsoft.com/office/drawing/2014/chart" uri="{C3380CC4-5D6E-409C-BE32-E72D297353CC}">
              <c16:uniqueId val="{00000000-8E3C-4ED7-BF08-E3B847FCEABF}"/>
            </c:ext>
          </c:extLst>
        </c:ser>
        <c:dLbls>
          <c:showLegendKey val="0"/>
          <c:showVal val="0"/>
          <c:showCatName val="0"/>
          <c:showSerName val="0"/>
          <c:showPercent val="0"/>
          <c:showBubbleSize val="0"/>
        </c:dLbls>
        <c:gapWidth val="219"/>
        <c:axId val="1058190415"/>
        <c:axId val="1071826399"/>
      </c:barChart>
      <c:lineChart>
        <c:grouping val="standard"/>
        <c:varyColors val="0"/>
        <c:ser>
          <c:idx val="1"/>
          <c:order val="1"/>
          <c:tx>
            <c:strRef>
              <c:f>INTC!$Q$62</c:f>
              <c:strCache>
                <c:ptCount val="1"/>
                <c:pt idx="0">
                  <c:v>Mức tăng trưởng AdjClose</c:v>
                </c:pt>
              </c:strCache>
            </c:strRef>
          </c:tx>
          <c:spPr>
            <a:ln w="28575" cap="rnd">
              <a:solidFill>
                <a:schemeClr val="accent2"/>
              </a:solidFill>
              <a:round/>
            </a:ln>
            <a:effectLst/>
          </c:spPr>
          <c:marker>
            <c:symbol val="none"/>
          </c:marker>
          <c:cat>
            <c:numRef>
              <c:f>INTC!$I$63:$I$68</c:f>
              <c:numCache>
                <c:formatCode>General</c:formatCode>
                <c:ptCount val="6"/>
                <c:pt idx="0">
                  <c:v>2019</c:v>
                </c:pt>
                <c:pt idx="1">
                  <c:v>2020</c:v>
                </c:pt>
                <c:pt idx="2">
                  <c:v>2021</c:v>
                </c:pt>
                <c:pt idx="3">
                  <c:v>2022</c:v>
                </c:pt>
                <c:pt idx="4">
                  <c:v>2023</c:v>
                </c:pt>
                <c:pt idx="5">
                  <c:v>2024</c:v>
                </c:pt>
              </c:numCache>
            </c:numRef>
          </c:cat>
          <c:val>
            <c:numRef>
              <c:f>INTC!$Q$63:$Q$68</c:f>
              <c:numCache>
                <c:formatCode>0%</c:formatCode>
                <c:ptCount val="6"/>
                <c:pt idx="0">
                  <c:v>#N/A</c:v>
                </c:pt>
                <c:pt idx="1">
                  <c:v>0</c:v>
                </c:pt>
                <c:pt idx="2" formatCode="0.00%">
                  <c:v>4.0165747224814641E-2</c:v>
                </c:pt>
                <c:pt idx="3" formatCode="0.00%">
                  <c:v>-0.28914703224667665</c:v>
                </c:pt>
                <c:pt idx="4" formatCode="0.00%">
                  <c:v>-9.19274300764336E-2</c:v>
                </c:pt>
                <c:pt idx="5" formatCode="0.00%">
                  <c:v>-0.14715662385613951</c:v>
                </c:pt>
              </c:numCache>
            </c:numRef>
          </c:val>
          <c:smooth val="0"/>
          <c:extLst>
            <c:ext xmlns:c16="http://schemas.microsoft.com/office/drawing/2014/chart" uri="{C3380CC4-5D6E-409C-BE32-E72D297353CC}">
              <c16:uniqueId val="{00000001-8E3C-4ED7-BF08-E3B847FCEABF}"/>
            </c:ext>
          </c:extLst>
        </c:ser>
        <c:dLbls>
          <c:showLegendKey val="0"/>
          <c:showVal val="0"/>
          <c:showCatName val="0"/>
          <c:showSerName val="0"/>
          <c:showPercent val="0"/>
          <c:showBubbleSize val="0"/>
        </c:dLbls>
        <c:marker val="1"/>
        <c:smooth val="0"/>
        <c:axId val="1058201455"/>
        <c:axId val="1038712879"/>
      </c:lineChart>
      <c:catAx>
        <c:axId val="105819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26399"/>
        <c:crosses val="autoZero"/>
        <c:auto val="1"/>
        <c:lblAlgn val="ctr"/>
        <c:lblOffset val="100"/>
        <c:noMultiLvlLbl val="0"/>
      </c:catAx>
      <c:valAx>
        <c:axId val="1071826399"/>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58190415"/>
        <c:crosses val="autoZero"/>
        <c:crossBetween val="between"/>
      </c:valAx>
      <c:valAx>
        <c:axId val="103871287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01455"/>
        <c:crosses val="max"/>
        <c:crossBetween val="between"/>
      </c:valAx>
      <c:catAx>
        <c:axId val="1058201455"/>
        <c:scaling>
          <c:orientation val="minMax"/>
        </c:scaling>
        <c:delete val="1"/>
        <c:axPos val="b"/>
        <c:numFmt formatCode="General" sourceLinked="1"/>
        <c:majorTickMark val="out"/>
        <c:minorTickMark val="none"/>
        <c:tickLblPos val="nextTo"/>
        <c:crossAx val="10387128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kern="1200" spc="0" baseline="0">
                <a:solidFill>
                  <a:sysClr val="windowText" lastClr="000000">
                    <a:lumMod val="65000"/>
                    <a:lumOff val="35000"/>
                  </a:sysClr>
                </a:solidFill>
              </a:rPr>
              <a:t>Biểu đồ trung bình số lượng giao dịch và hệ số biến thiên thay đổi theo năm</a:t>
            </a:r>
            <a:r>
              <a:rPr lang="en-US" sz="1400" b="0" i="0" u="none" strike="noStrike" kern="1200" spc="0" baseline="0">
                <a:solidFill>
                  <a:sysClr val="windowText" lastClr="000000">
                    <a:lumMod val="65000"/>
                    <a:lumOff val="35000"/>
                  </a:sysClr>
                </a:solidFill>
              </a:rPr>
              <a:t> của INTC</a:t>
            </a:r>
          </a:p>
        </c:rich>
      </c:tx>
      <c:layout>
        <c:manualLayout>
          <c:xMode val="edge"/>
          <c:yMode val="edge"/>
          <c:x val="0.1131635594107695"/>
          <c:y val="2.8236465950601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9550747560028"/>
          <c:y val="0.23668670062183808"/>
          <c:w val="0.49017417057457302"/>
          <c:h val="0.65414066168022134"/>
        </c:manualLayout>
      </c:layout>
      <c:barChart>
        <c:barDir val="col"/>
        <c:grouping val="clustered"/>
        <c:varyColors val="0"/>
        <c:ser>
          <c:idx val="0"/>
          <c:order val="0"/>
          <c:tx>
            <c:strRef>
              <c:f>INTC!$J$70</c:f>
              <c:strCache>
                <c:ptCount val="1"/>
                <c:pt idx="0">
                  <c:v>Volume trung bình của từng năm</c:v>
                </c:pt>
              </c:strCache>
            </c:strRef>
          </c:tx>
          <c:spPr>
            <a:solidFill>
              <a:schemeClr val="tx2">
                <a:lumMod val="50000"/>
                <a:lumOff val="50000"/>
              </a:schemeClr>
            </a:solidFill>
            <a:ln>
              <a:noFill/>
            </a:ln>
            <a:effectLst/>
          </c:spPr>
          <c:invertIfNegative val="0"/>
          <c:cat>
            <c:numRef>
              <c:f>INTC!$I$71:$I$76</c:f>
              <c:numCache>
                <c:formatCode>General</c:formatCode>
                <c:ptCount val="6"/>
                <c:pt idx="0">
                  <c:v>2019</c:v>
                </c:pt>
                <c:pt idx="1">
                  <c:v>2020</c:v>
                </c:pt>
                <c:pt idx="2">
                  <c:v>2021</c:v>
                </c:pt>
                <c:pt idx="3">
                  <c:v>2022</c:v>
                </c:pt>
                <c:pt idx="4">
                  <c:v>2023</c:v>
                </c:pt>
                <c:pt idx="5">
                  <c:v>2024</c:v>
                </c:pt>
              </c:numCache>
            </c:numRef>
          </c:cat>
          <c:val>
            <c:numRef>
              <c:f>INTC!$J$71:$J$76</c:f>
              <c:numCache>
                <c:formatCode>General</c:formatCode>
                <c:ptCount val="6"/>
                <c:pt idx="0">
                  <c:v>18773348.387096774</c:v>
                </c:pt>
                <c:pt idx="1">
                  <c:v>31591649.603174604</c:v>
                </c:pt>
                <c:pt idx="2">
                  <c:v>28792900</c:v>
                </c:pt>
                <c:pt idx="3">
                  <c:v>39055493.227091633</c:v>
                </c:pt>
                <c:pt idx="4">
                  <c:v>41835255.600000001</c:v>
                </c:pt>
                <c:pt idx="5">
                  <c:v>60128218.18181818</c:v>
                </c:pt>
              </c:numCache>
            </c:numRef>
          </c:val>
          <c:extLst>
            <c:ext xmlns:c16="http://schemas.microsoft.com/office/drawing/2014/chart" uri="{C3380CC4-5D6E-409C-BE32-E72D297353CC}">
              <c16:uniqueId val="{00000000-1E31-44A6-A193-581DC6896EA8}"/>
            </c:ext>
          </c:extLst>
        </c:ser>
        <c:dLbls>
          <c:showLegendKey val="0"/>
          <c:showVal val="0"/>
          <c:showCatName val="0"/>
          <c:showSerName val="0"/>
          <c:showPercent val="0"/>
          <c:showBubbleSize val="0"/>
        </c:dLbls>
        <c:gapWidth val="219"/>
        <c:axId val="2117984351"/>
        <c:axId val="1063773343"/>
      </c:barChart>
      <c:lineChart>
        <c:grouping val="standard"/>
        <c:varyColors val="0"/>
        <c:ser>
          <c:idx val="1"/>
          <c:order val="1"/>
          <c:tx>
            <c:strRef>
              <c:f>INTC!$S$70</c:f>
              <c:strCache>
                <c:ptCount val="1"/>
                <c:pt idx="0">
                  <c:v>Hệ số biến thiên Volume</c:v>
                </c:pt>
              </c:strCache>
            </c:strRef>
          </c:tx>
          <c:spPr>
            <a:ln w="28575" cap="rnd">
              <a:solidFill>
                <a:schemeClr val="accent2"/>
              </a:solidFill>
              <a:round/>
            </a:ln>
            <a:effectLst/>
          </c:spPr>
          <c:marker>
            <c:symbol val="none"/>
          </c:marker>
          <c:cat>
            <c:numRef>
              <c:f>INTC!$I$71:$I$76</c:f>
              <c:numCache>
                <c:formatCode>General</c:formatCode>
                <c:ptCount val="6"/>
                <c:pt idx="0">
                  <c:v>2019</c:v>
                </c:pt>
                <c:pt idx="1">
                  <c:v>2020</c:v>
                </c:pt>
                <c:pt idx="2">
                  <c:v>2021</c:v>
                </c:pt>
                <c:pt idx="3">
                  <c:v>2022</c:v>
                </c:pt>
                <c:pt idx="4">
                  <c:v>2023</c:v>
                </c:pt>
                <c:pt idx="5">
                  <c:v>2024</c:v>
                </c:pt>
              </c:numCache>
            </c:numRef>
          </c:cat>
          <c:val>
            <c:numRef>
              <c:f>INTC!$S$71:$S$76</c:f>
              <c:numCache>
                <c:formatCode>0.0000000000</c:formatCode>
                <c:ptCount val="6"/>
                <c:pt idx="0">
                  <c:v>0.40506783459692453</c:v>
                </c:pt>
                <c:pt idx="1">
                  <c:v>0.55994460991613615</c:v>
                </c:pt>
                <c:pt idx="2">
                  <c:v>0.52282328696709202</c:v>
                </c:pt>
                <c:pt idx="3">
                  <c:v>0.34356399047131286</c:v>
                </c:pt>
                <c:pt idx="4">
                  <c:v>0.43065005180739163</c:v>
                </c:pt>
                <c:pt idx="5">
                  <c:v>0.60335966680471864</c:v>
                </c:pt>
              </c:numCache>
            </c:numRef>
          </c:val>
          <c:smooth val="0"/>
          <c:extLst>
            <c:ext xmlns:c16="http://schemas.microsoft.com/office/drawing/2014/chart" uri="{C3380CC4-5D6E-409C-BE32-E72D297353CC}">
              <c16:uniqueId val="{00000001-1E31-44A6-A193-581DC6896EA8}"/>
            </c:ext>
          </c:extLst>
        </c:ser>
        <c:dLbls>
          <c:showLegendKey val="0"/>
          <c:showVal val="0"/>
          <c:showCatName val="0"/>
          <c:showSerName val="0"/>
          <c:showPercent val="0"/>
          <c:showBubbleSize val="0"/>
        </c:dLbls>
        <c:marker val="1"/>
        <c:smooth val="0"/>
        <c:axId val="1058212015"/>
        <c:axId val="1038731727"/>
      </c:lineChart>
      <c:catAx>
        <c:axId val="211798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73343"/>
        <c:crosses val="autoZero"/>
        <c:auto val="1"/>
        <c:lblAlgn val="ctr"/>
        <c:lblOffset val="100"/>
        <c:noMultiLvlLbl val="0"/>
      </c:catAx>
      <c:valAx>
        <c:axId val="1063773343"/>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984351"/>
        <c:crosses val="autoZero"/>
        <c:crossBetween val="between"/>
      </c:valAx>
      <c:valAx>
        <c:axId val="103873172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12015"/>
        <c:crosses val="max"/>
        <c:crossBetween val="between"/>
      </c:valAx>
      <c:catAx>
        <c:axId val="1058212015"/>
        <c:scaling>
          <c:orientation val="minMax"/>
        </c:scaling>
        <c:delete val="1"/>
        <c:axPos val="b"/>
        <c:numFmt formatCode="General" sourceLinked="1"/>
        <c:majorTickMark val="out"/>
        <c:minorTickMark val="none"/>
        <c:tickLblPos val="nextTo"/>
        <c:crossAx val="1038731727"/>
        <c:crosses val="autoZero"/>
        <c:auto val="1"/>
        <c:lblAlgn val="ctr"/>
        <c:lblOffset val="100"/>
        <c:noMultiLvlLbl val="0"/>
      </c:catAx>
      <c:spPr>
        <a:noFill/>
        <a:ln>
          <a:noFill/>
        </a:ln>
        <a:effectLst/>
      </c:spPr>
    </c:plotArea>
    <c:legend>
      <c:legendPos val="r"/>
      <c:layout>
        <c:manualLayout>
          <c:xMode val="edge"/>
          <c:yMode val="edge"/>
          <c:x val="0.78588954959026103"/>
          <c:y val="0.45159743544706626"/>
          <c:w val="0.19731308243826362"/>
          <c:h val="0.229422397520527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sz="1400" b="0" i="0" u="none" strike="noStrike" kern="1200" spc="0" baseline="0">
                <a:solidFill>
                  <a:sysClr val="windowText" lastClr="000000">
                    <a:lumMod val="65000"/>
                    <a:lumOff val="35000"/>
                  </a:sysClr>
                </a:solidFill>
              </a:rPr>
              <a:t>Biểu đồ tổng số lượng giao dịch mức tăng trưởng thay đổi theo nă</a:t>
            </a:r>
            <a:r>
              <a:rPr lang="en-US" sz="1400" b="0" i="0" u="none" strike="noStrike" kern="1200" spc="0" baseline="0">
                <a:solidFill>
                  <a:sysClr val="windowText" lastClr="000000">
                    <a:lumMod val="65000"/>
                    <a:lumOff val="35000"/>
                  </a:sysClr>
                </a:solidFill>
              </a:rPr>
              <a:t>m của INTC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956758530183727"/>
          <c:y val="0.23268290411866158"/>
          <c:w val="0.45796113435228342"/>
          <c:h val="0.65991768907726289"/>
        </c:manualLayout>
      </c:layout>
      <c:barChart>
        <c:barDir val="col"/>
        <c:grouping val="clustered"/>
        <c:varyColors val="0"/>
        <c:ser>
          <c:idx val="0"/>
          <c:order val="0"/>
          <c:tx>
            <c:strRef>
              <c:f>INTC!$L$70</c:f>
              <c:strCache>
                <c:ptCount val="1"/>
                <c:pt idx="0">
                  <c:v>Tổng giao dịch</c:v>
                </c:pt>
              </c:strCache>
            </c:strRef>
          </c:tx>
          <c:spPr>
            <a:solidFill>
              <a:schemeClr val="tx2">
                <a:lumMod val="50000"/>
                <a:lumOff val="50000"/>
              </a:schemeClr>
            </a:solidFill>
            <a:ln>
              <a:noFill/>
            </a:ln>
            <a:effectLst/>
          </c:spPr>
          <c:invertIfNegative val="0"/>
          <c:cat>
            <c:numRef>
              <c:f>INTC!$I$71:$I$76</c:f>
              <c:numCache>
                <c:formatCode>General</c:formatCode>
                <c:ptCount val="6"/>
                <c:pt idx="0">
                  <c:v>2019</c:v>
                </c:pt>
                <c:pt idx="1">
                  <c:v>2020</c:v>
                </c:pt>
                <c:pt idx="2">
                  <c:v>2021</c:v>
                </c:pt>
                <c:pt idx="3">
                  <c:v>2022</c:v>
                </c:pt>
                <c:pt idx="4">
                  <c:v>2023</c:v>
                </c:pt>
                <c:pt idx="5">
                  <c:v>2024</c:v>
                </c:pt>
              </c:numCache>
            </c:numRef>
          </c:cat>
          <c:val>
            <c:numRef>
              <c:f>INTC!$L$71:$L$76</c:f>
              <c:numCache>
                <c:formatCode>General</c:formatCode>
                <c:ptCount val="6"/>
                <c:pt idx="0">
                  <c:v>581973800</c:v>
                </c:pt>
                <c:pt idx="1">
                  <c:v>7961095700</c:v>
                </c:pt>
                <c:pt idx="2">
                  <c:v>7227017900</c:v>
                </c:pt>
                <c:pt idx="3">
                  <c:v>9802928800</c:v>
                </c:pt>
                <c:pt idx="4">
                  <c:v>10458813900</c:v>
                </c:pt>
                <c:pt idx="5">
                  <c:v>13228208000</c:v>
                </c:pt>
              </c:numCache>
            </c:numRef>
          </c:val>
          <c:extLst>
            <c:ext xmlns:c16="http://schemas.microsoft.com/office/drawing/2014/chart" uri="{C3380CC4-5D6E-409C-BE32-E72D297353CC}">
              <c16:uniqueId val="{00000000-C000-40E3-B389-286697E3D4D4}"/>
            </c:ext>
          </c:extLst>
        </c:ser>
        <c:dLbls>
          <c:showLegendKey val="0"/>
          <c:showVal val="0"/>
          <c:showCatName val="0"/>
          <c:showSerName val="0"/>
          <c:showPercent val="0"/>
          <c:showBubbleSize val="0"/>
        </c:dLbls>
        <c:gapWidth val="219"/>
        <c:overlap val="-27"/>
        <c:axId val="1058205295"/>
        <c:axId val="1063754991"/>
      </c:barChart>
      <c:lineChart>
        <c:grouping val="standard"/>
        <c:varyColors val="0"/>
        <c:ser>
          <c:idx val="1"/>
          <c:order val="1"/>
          <c:tx>
            <c:strRef>
              <c:f>INTC!$Q$70</c:f>
              <c:strCache>
                <c:ptCount val="1"/>
                <c:pt idx="0">
                  <c:v>Mức tăng trưởng Volume</c:v>
                </c:pt>
              </c:strCache>
            </c:strRef>
          </c:tx>
          <c:spPr>
            <a:ln w="28575" cap="rnd">
              <a:solidFill>
                <a:schemeClr val="accent2"/>
              </a:solidFill>
              <a:round/>
            </a:ln>
            <a:effectLst/>
          </c:spPr>
          <c:marker>
            <c:symbol val="none"/>
          </c:marker>
          <c:cat>
            <c:numRef>
              <c:f>INTC!$I$71:$I$76</c:f>
              <c:numCache>
                <c:formatCode>General</c:formatCode>
                <c:ptCount val="6"/>
                <c:pt idx="0">
                  <c:v>2019</c:v>
                </c:pt>
                <c:pt idx="1">
                  <c:v>2020</c:v>
                </c:pt>
                <c:pt idx="2">
                  <c:v>2021</c:v>
                </c:pt>
                <c:pt idx="3">
                  <c:v>2022</c:v>
                </c:pt>
                <c:pt idx="4">
                  <c:v>2023</c:v>
                </c:pt>
                <c:pt idx="5">
                  <c:v>2024</c:v>
                </c:pt>
              </c:numCache>
            </c:numRef>
          </c:cat>
          <c:val>
            <c:numRef>
              <c:f>INTC!$Q$71:$Q$76</c:f>
              <c:numCache>
                <c:formatCode>0%</c:formatCode>
                <c:ptCount val="6"/>
                <c:pt idx="0">
                  <c:v>#N/A</c:v>
                </c:pt>
                <c:pt idx="1">
                  <c:v>0</c:v>
                </c:pt>
                <c:pt idx="2">
                  <c:v>-9.220813662621842E-2</c:v>
                </c:pt>
                <c:pt idx="3">
                  <c:v>0.35642791198842888</c:v>
                </c:pt>
                <c:pt idx="4">
                  <c:v>6.6907055369003599E-2</c:v>
                </c:pt>
                <c:pt idx="5">
                  <c:v>0.26479045582788313</c:v>
                </c:pt>
              </c:numCache>
            </c:numRef>
          </c:val>
          <c:smooth val="0"/>
          <c:extLst>
            <c:ext xmlns:c16="http://schemas.microsoft.com/office/drawing/2014/chart" uri="{C3380CC4-5D6E-409C-BE32-E72D297353CC}">
              <c16:uniqueId val="{00000001-C000-40E3-B389-286697E3D4D4}"/>
            </c:ext>
          </c:extLst>
        </c:ser>
        <c:dLbls>
          <c:showLegendKey val="0"/>
          <c:showVal val="0"/>
          <c:showCatName val="0"/>
          <c:showSerName val="0"/>
          <c:showPercent val="0"/>
          <c:showBubbleSize val="0"/>
        </c:dLbls>
        <c:marker val="1"/>
        <c:smooth val="0"/>
        <c:axId val="1058212975"/>
        <c:axId val="1063756479"/>
      </c:lineChart>
      <c:catAx>
        <c:axId val="10582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754991"/>
        <c:crosses val="autoZero"/>
        <c:auto val="1"/>
        <c:lblAlgn val="ctr"/>
        <c:lblOffset val="100"/>
        <c:noMultiLvlLbl val="0"/>
      </c:catAx>
      <c:valAx>
        <c:axId val="1063754991"/>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05295"/>
        <c:crosses val="autoZero"/>
        <c:crossBetween val="between"/>
      </c:valAx>
      <c:valAx>
        <c:axId val="1063756479"/>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12975"/>
        <c:crosses val="max"/>
        <c:crossBetween val="between"/>
      </c:valAx>
      <c:catAx>
        <c:axId val="1058212975"/>
        <c:scaling>
          <c:orientation val="minMax"/>
        </c:scaling>
        <c:delete val="1"/>
        <c:axPos val="b"/>
        <c:numFmt formatCode="General" sourceLinked="1"/>
        <c:majorTickMark val="none"/>
        <c:minorTickMark val="none"/>
        <c:tickLblPos val="nextTo"/>
        <c:crossAx val="1063756479"/>
        <c:crosses val="autoZero"/>
        <c:auto val="1"/>
        <c:lblAlgn val="ctr"/>
        <c:lblOffset val="100"/>
        <c:noMultiLvlLbl val="0"/>
      </c:catAx>
      <c:spPr>
        <a:noFill/>
        <a:ln>
          <a:noFill/>
        </a:ln>
        <a:effectLst/>
      </c:spPr>
    </c:plotArea>
    <c:legend>
      <c:legendPos val="r"/>
      <c:layout>
        <c:manualLayout>
          <c:xMode val="edge"/>
          <c:yMode val="edge"/>
          <c:x val="0.76120822397200349"/>
          <c:y val="0.48479111986001744"/>
          <c:w val="0.22212510936132987"/>
          <c:h val="0.193288130650335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INTC!$N$205</c:f>
              <c:strCache>
                <c:ptCount val="1"/>
                <c:pt idx="0">
                  <c:v>Autocorrelation</c:v>
                </c:pt>
              </c:strCache>
            </c:strRef>
          </c:tx>
          <c:spPr>
            <a:solidFill>
              <a:schemeClr val="accent1"/>
            </a:solidFill>
            <a:ln>
              <a:noFill/>
            </a:ln>
            <a:effectLst/>
          </c:spPr>
          <c:invertIfNegative val="0"/>
          <c:cat>
            <c:numRef>
              <c:f>INTC!$M$206:$M$266</c:f>
              <c:numCache>
                <c:formatCode>General</c:formatCode>
                <c:ptCount val="61"/>
                <c:pt idx="0">
                  <c:v>1</c:v>
                </c:pt>
                <c:pt idx="1">
                  <c:v>2</c:v>
                </c:pt>
                <c:pt idx="2">
                  <c:v>3</c:v>
                </c:pt>
                <c:pt idx="3">
                  <c:v>4</c:v>
                </c:pt>
                <c:pt idx="4" formatCode="0">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numCache>
            </c:numRef>
          </c:cat>
          <c:val>
            <c:numRef>
              <c:f>INTC!$N$206:$N$266</c:f>
              <c:numCache>
                <c:formatCode>0.0000</c:formatCode>
                <c:ptCount val="61"/>
                <c:pt idx="0">
                  <c:v>0.77623625393075668</c:v>
                </c:pt>
                <c:pt idx="1">
                  <c:v>0.70392296679288291</c:v>
                </c:pt>
                <c:pt idx="2">
                  <c:v>0.64085228757156432</c:v>
                </c:pt>
                <c:pt idx="3">
                  <c:v>0.51297898600456782</c:v>
                </c:pt>
                <c:pt idx="4">
                  <c:v>0.45982449038726059</c:v>
                </c:pt>
                <c:pt idx="5">
                  <c:v>0.36496765636294615</c:v>
                </c:pt>
                <c:pt idx="6">
                  <c:v>0.25299178483175339</c:v>
                </c:pt>
                <c:pt idx="7">
                  <c:v>0.22214205959939987</c:v>
                </c:pt>
                <c:pt idx="8">
                  <c:v>0.22415940030352441</c:v>
                </c:pt>
                <c:pt idx="9">
                  <c:v>0.16404772859442512</c:v>
                </c:pt>
                <c:pt idx="10">
                  <c:v>0.15310234275298754</c:v>
                </c:pt>
                <c:pt idx="11">
                  <c:v>0.18471290169071669</c:v>
                </c:pt>
                <c:pt idx="12">
                  <c:v>0.1470683729403002</c:v>
                </c:pt>
                <c:pt idx="13">
                  <c:v>0.15581989226031312</c:v>
                </c:pt>
                <c:pt idx="14">
                  <c:v>0.11458668904588153</c:v>
                </c:pt>
                <c:pt idx="15">
                  <c:v>6.5768809361035047E-2</c:v>
                </c:pt>
                <c:pt idx="16">
                  <c:v>6.9195837540092578E-2</c:v>
                </c:pt>
                <c:pt idx="17">
                  <c:v>6.3612957970749312E-2</c:v>
                </c:pt>
                <c:pt idx="18">
                  <c:v>4.9894313668931656E-2</c:v>
                </c:pt>
                <c:pt idx="19">
                  <c:v>5.3969569694160086E-2</c:v>
                </c:pt>
                <c:pt idx="20">
                  <c:v>4.7361276284301791E-2</c:v>
                </c:pt>
                <c:pt idx="21">
                  <c:v>2.249106450547398E-2</c:v>
                </c:pt>
                <c:pt idx="22">
                  <c:v>1.0754015350851701E-2</c:v>
                </c:pt>
                <c:pt idx="23">
                  <c:v>-2.6019709176599133E-2</c:v>
                </c:pt>
                <c:pt idx="24">
                  <c:v>-6.3592843770175836E-2</c:v>
                </c:pt>
                <c:pt idx="25">
                  <c:v>-9.9644846173742779E-2</c:v>
                </c:pt>
                <c:pt idx="26">
                  <c:v>-0.1507584922483084</c:v>
                </c:pt>
                <c:pt idx="27">
                  <c:v>-0.19218141533544125</c:v>
                </c:pt>
                <c:pt idx="28">
                  <c:v>-0.21965790319223091</c:v>
                </c:pt>
                <c:pt idx="29">
                  <c:v>-0.25116003497585065</c:v>
                </c:pt>
                <c:pt idx="30">
                  <c:v>-0.2516603984180098</c:v>
                </c:pt>
                <c:pt idx="31">
                  <c:v>-0.27927473236282291</c:v>
                </c:pt>
                <c:pt idx="32">
                  <c:v>-0.26070107655159636</c:v>
                </c:pt>
                <c:pt idx="33">
                  <c:v>-0.26365093167532322</c:v>
                </c:pt>
                <c:pt idx="34">
                  <c:v>-0.26954433624779872</c:v>
                </c:pt>
                <c:pt idx="35">
                  <c:v>-0.27408491739312107</c:v>
                </c:pt>
                <c:pt idx="36">
                  <c:v>-0.2714018126361189</c:v>
                </c:pt>
                <c:pt idx="37">
                  <c:v>-0.28277105870580549</c:v>
                </c:pt>
                <c:pt idx="38">
                  <c:v>-0.25859571008330529</c:v>
                </c:pt>
                <c:pt idx="39">
                  <c:v>-0.23943365488641372</c:v>
                </c:pt>
                <c:pt idx="40">
                  <c:v>-0.23314829979878768</c:v>
                </c:pt>
                <c:pt idx="41">
                  <c:v>-0.18490947926966889</c:v>
                </c:pt>
                <c:pt idx="42">
                  <c:v>-0.16831050897310879</c:v>
                </c:pt>
                <c:pt idx="43">
                  <c:v>-0.1505975036273299</c:v>
                </c:pt>
                <c:pt idx="44">
                  <c:v>-8.1324152365094632E-2</c:v>
                </c:pt>
                <c:pt idx="45">
                  <c:v>-6.1666016422121918E-2</c:v>
                </c:pt>
                <c:pt idx="46">
                  <c:v>-8.1976103285276491E-2</c:v>
                </c:pt>
                <c:pt idx="47">
                  <c:v>-7.4487439243696066E-2</c:v>
                </c:pt>
                <c:pt idx="48">
                  <c:v>-0.12655582565417361</c:v>
                </c:pt>
                <c:pt idx="49">
                  <c:v>-0.15537683887315823</c:v>
                </c:pt>
                <c:pt idx="50">
                  <c:v>-0.15671929735416579</c:v>
                </c:pt>
                <c:pt idx="51">
                  <c:v>-0.19373694025888569</c:v>
                </c:pt>
                <c:pt idx="52">
                  <c:v>-0.18607813307722851</c:v>
                </c:pt>
                <c:pt idx="53">
                  <c:v>-0.13690467000607665</c:v>
                </c:pt>
                <c:pt idx="54">
                  <c:v>-0.11900022197849994</c:v>
                </c:pt>
                <c:pt idx="55">
                  <c:v>-0.1140665454526784</c:v>
                </c:pt>
                <c:pt idx="56">
                  <c:v>-7.3514249197566647E-2</c:v>
                </c:pt>
                <c:pt idx="57">
                  <c:v>-4.5193364477116499E-2</c:v>
                </c:pt>
                <c:pt idx="58">
                  <c:v>-1.6617145094787573E-2</c:v>
                </c:pt>
                <c:pt idx="59">
                  <c:v>5.3854950797209512E-2</c:v>
                </c:pt>
                <c:pt idx="60">
                  <c:v>0</c:v>
                </c:pt>
              </c:numCache>
            </c:numRef>
          </c:val>
          <c:extLst>
            <c:ext xmlns:c16="http://schemas.microsoft.com/office/drawing/2014/chart" uri="{C3380CC4-5D6E-409C-BE32-E72D297353CC}">
              <c16:uniqueId val="{00000000-8923-47F2-99B9-76B7B52C0C2A}"/>
            </c:ext>
          </c:extLst>
        </c:ser>
        <c:dLbls>
          <c:showLegendKey val="0"/>
          <c:showVal val="0"/>
          <c:showCatName val="0"/>
          <c:showSerName val="0"/>
          <c:showPercent val="0"/>
          <c:showBubbleSize val="0"/>
        </c:dLbls>
        <c:gapWidth val="219"/>
        <c:overlap val="-27"/>
        <c:axId val="1741936672"/>
        <c:axId val="1741940000"/>
      </c:barChart>
      <c:catAx>
        <c:axId val="174193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940000"/>
        <c:crosses val="autoZero"/>
        <c:auto val="1"/>
        <c:lblAlgn val="ctr"/>
        <c:lblOffset val="100"/>
        <c:noMultiLvlLbl val="0"/>
      </c:catAx>
      <c:valAx>
        <c:axId val="1741940000"/>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936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[Phantichchungkhoan.xlsx]INTC!PivotTable19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Biểu</a:t>
            </a:r>
            <a:r>
              <a:rPr lang="en-US" baseline="0"/>
              <a:t> đồ tổng giá giao dịch theo quý</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INTC!$J$137:$J$138</c:f>
              <c:strCache>
                <c:ptCount val="1"/>
                <c:pt idx="0">
                  <c:v>Qtr1</c:v>
                </c:pt>
              </c:strCache>
            </c:strRef>
          </c:tx>
          <c:spPr>
            <a:ln w="28575" cap="rnd">
              <a:solidFill>
                <a:schemeClr val="accent1"/>
              </a:solidFill>
              <a:round/>
            </a:ln>
            <a:effectLst/>
          </c:spPr>
          <c:marker>
            <c:symbol val="none"/>
          </c:marker>
          <c:cat>
            <c:strRef>
              <c:f>INTC!$I$139:$I$145</c:f>
              <c:strCache>
                <c:ptCount val="6"/>
                <c:pt idx="0">
                  <c:v>2019</c:v>
                </c:pt>
                <c:pt idx="1">
                  <c:v>2020</c:v>
                </c:pt>
                <c:pt idx="2">
                  <c:v>2021</c:v>
                </c:pt>
                <c:pt idx="3">
                  <c:v>2022</c:v>
                </c:pt>
                <c:pt idx="4">
                  <c:v>2023</c:v>
                </c:pt>
                <c:pt idx="5">
                  <c:v>2024</c:v>
                </c:pt>
              </c:strCache>
            </c:strRef>
          </c:cat>
          <c:val>
            <c:numRef>
              <c:f>INTC!$J$139:$J$145</c:f>
              <c:numCache>
                <c:formatCode>General</c:formatCode>
                <c:ptCount val="6"/>
                <c:pt idx="1">
                  <c:v>52.333711290322576</c:v>
                </c:pt>
                <c:pt idx="2">
                  <c:v>54.093683606557384</c:v>
                </c:pt>
                <c:pt idx="3">
                  <c:v>46.182453225806448</c:v>
                </c:pt>
                <c:pt idx="4">
                  <c:v>27.524419354838706</c:v>
                </c:pt>
                <c:pt idx="5">
                  <c:v>44.044445901639364</c:v>
                </c:pt>
              </c:numCache>
            </c:numRef>
          </c:val>
          <c:smooth val="0"/>
          <c:extLst>
            <c:ext xmlns:c16="http://schemas.microsoft.com/office/drawing/2014/chart" uri="{C3380CC4-5D6E-409C-BE32-E72D297353CC}">
              <c16:uniqueId val="{00000002-D7EA-4981-9C05-61EF217D4D34}"/>
            </c:ext>
          </c:extLst>
        </c:ser>
        <c:ser>
          <c:idx val="1"/>
          <c:order val="1"/>
          <c:tx>
            <c:strRef>
              <c:f>INTC!$K$137:$K$138</c:f>
              <c:strCache>
                <c:ptCount val="1"/>
                <c:pt idx="0">
                  <c:v>Qtr2</c:v>
                </c:pt>
              </c:strCache>
            </c:strRef>
          </c:tx>
          <c:spPr>
            <a:ln w="28575" cap="rnd">
              <a:solidFill>
                <a:schemeClr val="accent2"/>
              </a:solidFill>
              <a:round/>
            </a:ln>
            <a:effectLst/>
          </c:spPr>
          <c:marker>
            <c:symbol val="none"/>
          </c:marker>
          <c:cat>
            <c:strRef>
              <c:f>INTC!$I$139:$I$145</c:f>
              <c:strCache>
                <c:ptCount val="6"/>
                <c:pt idx="0">
                  <c:v>2019</c:v>
                </c:pt>
                <c:pt idx="1">
                  <c:v>2020</c:v>
                </c:pt>
                <c:pt idx="2">
                  <c:v>2021</c:v>
                </c:pt>
                <c:pt idx="3">
                  <c:v>2022</c:v>
                </c:pt>
                <c:pt idx="4">
                  <c:v>2023</c:v>
                </c:pt>
                <c:pt idx="5">
                  <c:v>2024</c:v>
                </c:pt>
              </c:strCache>
            </c:strRef>
          </c:cat>
          <c:val>
            <c:numRef>
              <c:f>INTC!$K$139:$K$145</c:f>
              <c:numCache>
                <c:formatCode>General</c:formatCode>
                <c:ptCount val="6"/>
                <c:pt idx="1">
                  <c:v>53.195403174603172</c:v>
                </c:pt>
                <c:pt idx="2">
                  <c:v>53.578692063492063</c:v>
                </c:pt>
                <c:pt idx="3">
                  <c:v>40.623748387096796</c:v>
                </c:pt>
                <c:pt idx="4">
                  <c:v>30.723191935483865</c:v>
                </c:pt>
                <c:pt idx="5">
                  <c:v>32.504573015873014</c:v>
                </c:pt>
              </c:numCache>
            </c:numRef>
          </c:val>
          <c:smooth val="0"/>
          <c:extLst>
            <c:ext xmlns:c16="http://schemas.microsoft.com/office/drawing/2014/chart" uri="{C3380CC4-5D6E-409C-BE32-E72D297353CC}">
              <c16:uniqueId val="{00000004-D7EA-4981-9C05-61EF217D4D34}"/>
            </c:ext>
          </c:extLst>
        </c:ser>
        <c:ser>
          <c:idx val="2"/>
          <c:order val="2"/>
          <c:tx>
            <c:strRef>
              <c:f>INTC!$L$137:$L$138</c:f>
              <c:strCache>
                <c:ptCount val="1"/>
                <c:pt idx="0">
                  <c:v>Qtr3</c:v>
                </c:pt>
              </c:strCache>
            </c:strRef>
          </c:tx>
          <c:spPr>
            <a:ln w="28575" cap="rnd">
              <a:solidFill>
                <a:schemeClr val="accent3"/>
              </a:solidFill>
              <a:round/>
            </a:ln>
            <a:effectLst/>
          </c:spPr>
          <c:marker>
            <c:symbol val="none"/>
          </c:marker>
          <c:cat>
            <c:strRef>
              <c:f>INTC!$I$139:$I$145</c:f>
              <c:strCache>
                <c:ptCount val="6"/>
                <c:pt idx="0">
                  <c:v>2019</c:v>
                </c:pt>
                <c:pt idx="1">
                  <c:v>2020</c:v>
                </c:pt>
                <c:pt idx="2">
                  <c:v>2021</c:v>
                </c:pt>
                <c:pt idx="3">
                  <c:v>2022</c:v>
                </c:pt>
                <c:pt idx="4">
                  <c:v>2023</c:v>
                </c:pt>
                <c:pt idx="5">
                  <c:v>2024</c:v>
                </c:pt>
              </c:strCache>
            </c:strRef>
          </c:cat>
          <c:val>
            <c:numRef>
              <c:f>INTC!$L$139:$L$145</c:f>
              <c:numCache>
                <c:formatCode>General</c:formatCode>
                <c:ptCount val="6"/>
                <c:pt idx="1">
                  <c:v>46.525525000000002</c:v>
                </c:pt>
                <c:pt idx="2">
                  <c:v>49.809495312499998</c:v>
                </c:pt>
                <c:pt idx="3">
                  <c:v>32.308150000000005</c:v>
                </c:pt>
                <c:pt idx="4">
                  <c:v>34.216869841269833</c:v>
                </c:pt>
                <c:pt idx="5">
                  <c:v>24.892842187500008</c:v>
                </c:pt>
              </c:numCache>
            </c:numRef>
          </c:val>
          <c:smooth val="0"/>
          <c:extLst>
            <c:ext xmlns:c16="http://schemas.microsoft.com/office/drawing/2014/chart" uri="{C3380CC4-5D6E-409C-BE32-E72D297353CC}">
              <c16:uniqueId val="{00000006-D7EA-4981-9C05-61EF217D4D34}"/>
            </c:ext>
          </c:extLst>
        </c:ser>
        <c:ser>
          <c:idx val="3"/>
          <c:order val="3"/>
          <c:tx>
            <c:strRef>
              <c:f>INTC!$M$137:$M$138</c:f>
              <c:strCache>
                <c:ptCount val="1"/>
                <c:pt idx="0">
                  <c:v>Qtr4</c:v>
                </c:pt>
              </c:strCache>
            </c:strRef>
          </c:tx>
          <c:spPr>
            <a:ln w="28575" cap="rnd">
              <a:solidFill>
                <a:schemeClr val="accent4"/>
              </a:solidFill>
              <a:round/>
            </a:ln>
            <a:effectLst/>
          </c:spPr>
          <c:marker>
            <c:symbol val="none"/>
          </c:marker>
          <c:cat>
            <c:strRef>
              <c:f>INTC!$I$139:$I$145</c:f>
              <c:strCache>
                <c:ptCount val="6"/>
                <c:pt idx="0">
                  <c:v>2019</c:v>
                </c:pt>
                <c:pt idx="1">
                  <c:v>2020</c:v>
                </c:pt>
                <c:pt idx="2">
                  <c:v>2021</c:v>
                </c:pt>
                <c:pt idx="3">
                  <c:v>2022</c:v>
                </c:pt>
                <c:pt idx="4">
                  <c:v>2023</c:v>
                </c:pt>
                <c:pt idx="5">
                  <c:v>2024</c:v>
                </c:pt>
              </c:strCache>
            </c:strRef>
          </c:cat>
          <c:val>
            <c:numRef>
              <c:f>INTC!$M$139:$M$145</c:f>
              <c:numCache>
                <c:formatCode>General</c:formatCode>
                <c:ptCount val="6"/>
                <c:pt idx="0">
                  <c:v>51.151125</c:v>
                </c:pt>
                <c:pt idx="1">
                  <c:v>44.022015624999987</c:v>
                </c:pt>
                <c:pt idx="2">
                  <c:v>47.291806250000008</c:v>
                </c:pt>
                <c:pt idx="3">
                  <c:v>26.650639682539676</c:v>
                </c:pt>
                <c:pt idx="4">
                  <c:v>40.039747619047631</c:v>
                </c:pt>
                <c:pt idx="5">
                  <c:v>23.188124999999996</c:v>
                </c:pt>
              </c:numCache>
            </c:numRef>
          </c:val>
          <c:smooth val="0"/>
          <c:extLst>
            <c:ext xmlns:c16="http://schemas.microsoft.com/office/drawing/2014/chart" uri="{C3380CC4-5D6E-409C-BE32-E72D297353CC}">
              <c16:uniqueId val="{00000008-D7EA-4981-9C05-61EF217D4D34}"/>
            </c:ext>
          </c:extLst>
        </c:ser>
        <c:dLbls>
          <c:showLegendKey val="0"/>
          <c:showVal val="0"/>
          <c:showCatName val="0"/>
          <c:showSerName val="0"/>
          <c:showPercent val="0"/>
          <c:showBubbleSize val="0"/>
        </c:dLbls>
        <c:smooth val="0"/>
        <c:axId val="1826885216"/>
        <c:axId val="1826890976"/>
      </c:lineChart>
      <c:catAx>
        <c:axId val="182688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90976"/>
        <c:crosses val="autoZero"/>
        <c:auto val="1"/>
        <c:lblAlgn val="ctr"/>
        <c:lblOffset val="100"/>
        <c:noMultiLvlLbl val="0"/>
      </c:catAx>
      <c:valAx>
        <c:axId val="182689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8521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[Phantichchungkhoan.xlsx]INTC!PivotTable20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Biểu</a:t>
            </a:r>
            <a:r>
              <a:rPr lang="en-US" baseline="0"/>
              <a:t> đồ mức tăng trưởng so với cùng kỳ</a:t>
            </a:r>
            <a:endParaRPr lang="en-US"/>
          </a:p>
        </c:rich>
      </c:tx>
      <c:layout>
        <c:manualLayout>
          <c:xMode val="edge"/>
          <c:yMode val="edge"/>
          <c:x val="0.32218232420242965"/>
          <c:y val="6.4132516101842438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3"/>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4"/>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5"/>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8"/>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9"/>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32"/>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33"/>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5"/>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36"/>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37"/>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40"/>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4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3"/>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44"/>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45"/>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INTC!$J$147:$J$148</c:f>
              <c:strCache>
                <c:ptCount val="1"/>
                <c:pt idx="0">
                  <c:v>Qtr1</c:v>
                </c:pt>
              </c:strCache>
            </c:strRef>
          </c:tx>
          <c:spPr>
            <a:ln w="28575" cap="rnd">
              <a:solidFill>
                <a:schemeClr val="accent1"/>
              </a:solidFill>
              <a:round/>
            </a:ln>
            <a:effectLst/>
          </c:spPr>
          <c:marker>
            <c:symbol val="none"/>
          </c:marker>
          <c:cat>
            <c:strRef>
              <c:f>INTC!$I$149:$I$155</c:f>
              <c:strCache>
                <c:ptCount val="6"/>
                <c:pt idx="0">
                  <c:v>2019</c:v>
                </c:pt>
                <c:pt idx="1">
                  <c:v>2020</c:v>
                </c:pt>
                <c:pt idx="2">
                  <c:v>2021</c:v>
                </c:pt>
                <c:pt idx="3">
                  <c:v>2022</c:v>
                </c:pt>
                <c:pt idx="4">
                  <c:v>2023</c:v>
                </c:pt>
                <c:pt idx="5">
                  <c:v>2024</c:v>
                </c:pt>
              </c:strCache>
            </c:strRef>
          </c:cat>
          <c:val>
            <c:numRef>
              <c:f>INTC!$J$149:$J$155</c:f>
              <c:numCache>
                <c:formatCode>0.00%</c:formatCode>
                <c:ptCount val="6"/>
                <c:pt idx="2">
                  <c:v>3.362980138120375E-2</c:v>
                </c:pt>
                <c:pt idx="3">
                  <c:v>-0.14625053894077783</c:v>
                </c:pt>
                <c:pt idx="4">
                  <c:v>-0.4040069889691732</c:v>
                </c:pt>
                <c:pt idx="5">
                  <c:v>0.6001952787387862</c:v>
                </c:pt>
              </c:numCache>
            </c:numRef>
          </c:val>
          <c:smooth val="0"/>
          <c:extLst>
            <c:ext xmlns:c16="http://schemas.microsoft.com/office/drawing/2014/chart" uri="{C3380CC4-5D6E-409C-BE32-E72D297353CC}">
              <c16:uniqueId val="{00000002-2496-40D7-AAD9-5E2E9C1769BF}"/>
            </c:ext>
          </c:extLst>
        </c:ser>
        <c:ser>
          <c:idx val="1"/>
          <c:order val="1"/>
          <c:tx>
            <c:strRef>
              <c:f>INTC!$K$147:$K$148</c:f>
              <c:strCache>
                <c:ptCount val="1"/>
                <c:pt idx="0">
                  <c:v>Qtr2</c:v>
                </c:pt>
              </c:strCache>
            </c:strRef>
          </c:tx>
          <c:spPr>
            <a:ln w="28575" cap="rnd">
              <a:solidFill>
                <a:schemeClr val="accent2"/>
              </a:solidFill>
              <a:round/>
            </a:ln>
            <a:effectLst/>
          </c:spPr>
          <c:marker>
            <c:symbol val="none"/>
          </c:marker>
          <c:cat>
            <c:strRef>
              <c:f>INTC!$I$149:$I$155</c:f>
              <c:strCache>
                <c:ptCount val="6"/>
                <c:pt idx="0">
                  <c:v>2019</c:v>
                </c:pt>
                <c:pt idx="1">
                  <c:v>2020</c:v>
                </c:pt>
                <c:pt idx="2">
                  <c:v>2021</c:v>
                </c:pt>
                <c:pt idx="3">
                  <c:v>2022</c:v>
                </c:pt>
                <c:pt idx="4">
                  <c:v>2023</c:v>
                </c:pt>
                <c:pt idx="5">
                  <c:v>2024</c:v>
                </c:pt>
              </c:strCache>
            </c:strRef>
          </c:cat>
          <c:val>
            <c:numRef>
              <c:f>INTC!$K$149:$K$155</c:f>
              <c:numCache>
                <c:formatCode>0.00%</c:formatCode>
                <c:ptCount val="6"/>
                <c:pt idx="2">
                  <c:v>7.2053009473548547E-3</c:v>
                </c:pt>
                <c:pt idx="3">
                  <c:v>-0.24179283176684011</c:v>
                </c:pt>
                <c:pt idx="4">
                  <c:v>-0.24371351351608944</c:v>
                </c:pt>
                <c:pt idx="5">
                  <c:v>5.7981640844151243E-2</c:v>
                </c:pt>
              </c:numCache>
            </c:numRef>
          </c:val>
          <c:smooth val="0"/>
          <c:extLst>
            <c:ext xmlns:c16="http://schemas.microsoft.com/office/drawing/2014/chart" uri="{C3380CC4-5D6E-409C-BE32-E72D297353CC}">
              <c16:uniqueId val="{00000004-2496-40D7-AAD9-5E2E9C1769BF}"/>
            </c:ext>
          </c:extLst>
        </c:ser>
        <c:ser>
          <c:idx val="2"/>
          <c:order val="2"/>
          <c:tx>
            <c:strRef>
              <c:f>INTC!$L$147:$L$148</c:f>
              <c:strCache>
                <c:ptCount val="1"/>
                <c:pt idx="0">
                  <c:v>Qtr3</c:v>
                </c:pt>
              </c:strCache>
            </c:strRef>
          </c:tx>
          <c:spPr>
            <a:ln w="28575" cap="rnd">
              <a:solidFill>
                <a:schemeClr val="accent3"/>
              </a:solidFill>
              <a:round/>
            </a:ln>
            <a:effectLst/>
          </c:spPr>
          <c:marker>
            <c:symbol val="none"/>
          </c:marker>
          <c:cat>
            <c:strRef>
              <c:f>INTC!$I$149:$I$155</c:f>
              <c:strCache>
                <c:ptCount val="6"/>
                <c:pt idx="0">
                  <c:v>2019</c:v>
                </c:pt>
                <c:pt idx="1">
                  <c:v>2020</c:v>
                </c:pt>
                <c:pt idx="2">
                  <c:v>2021</c:v>
                </c:pt>
                <c:pt idx="3">
                  <c:v>2022</c:v>
                </c:pt>
                <c:pt idx="4">
                  <c:v>2023</c:v>
                </c:pt>
                <c:pt idx="5">
                  <c:v>2024</c:v>
                </c:pt>
              </c:strCache>
            </c:strRef>
          </c:cat>
          <c:val>
            <c:numRef>
              <c:f>INTC!$L$149:$L$155</c:f>
              <c:numCache>
                <c:formatCode>0.00%</c:formatCode>
                <c:ptCount val="6"/>
                <c:pt idx="2">
                  <c:v>7.058427202057356E-2</c:v>
                </c:pt>
                <c:pt idx="3">
                  <c:v>-0.35136564228764477</c:v>
                </c:pt>
                <c:pt idx="4">
                  <c:v>5.9078586711706745E-2</c:v>
                </c:pt>
                <c:pt idx="5">
                  <c:v>-0.27249797240435708</c:v>
                </c:pt>
              </c:numCache>
            </c:numRef>
          </c:val>
          <c:smooth val="0"/>
          <c:extLst>
            <c:ext xmlns:c16="http://schemas.microsoft.com/office/drawing/2014/chart" uri="{C3380CC4-5D6E-409C-BE32-E72D297353CC}">
              <c16:uniqueId val="{00000006-2496-40D7-AAD9-5E2E9C1769BF}"/>
            </c:ext>
          </c:extLst>
        </c:ser>
        <c:ser>
          <c:idx val="3"/>
          <c:order val="3"/>
          <c:tx>
            <c:strRef>
              <c:f>INTC!$M$147:$M$148</c:f>
              <c:strCache>
                <c:ptCount val="1"/>
                <c:pt idx="0">
                  <c:v>Qtr4</c:v>
                </c:pt>
              </c:strCache>
            </c:strRef>
          </c:tx>
          <c:spPr>
            <a:ln w="28575" cap="rnd">
              <a:solidFill>
                <a:schemeClr val="accent4"/>
              </a:solidFill>
              <a:round/>
            </a:ln>
            <a:effectLst/>
          </c:spPr>
          <c:marker>
            <c:symbol val="none"/>
          </c:marker>
          <c:cat>
            <c:strRef>
              <c:f>INTC!$I$149:$I$155</c:f>
              <c:strCache>
                <c:ptCount val="6"/>
                <c:pt idx="0">
                  <c:v>2019</c:v>
                </c:pt>
                <c:pt idx="1">
                  <c:v>2020</c:v>
                </c:pt>
                <c:pt idx="2">
                  <c:v>2021</c:v>
                </c:pt>
                <c:pt idx="3">
                  <c:v>2022</c:v>
                </c:pt>
                <c:pt idx="4">
                  <c:v>2023</c:v>
                </c:pt>
                <c:pt idx="5">
                  <c:v>2024</c:v>
                </c:pt>
              </c:strCache>
            </c:strRef>
          </c:cat>
          <c:val>
            <c:numRef>
              <c:f>INTC!$M$149:$M$155</c:f>
              <c:numCache>
                <c:formatCode>0.00%</c:formatCode>
                <c:ptCount val="6"/>
                <c:pt idx="1">
                  <c:v>-0.13937346197175551</c:v>
                </c:pt>
                <c:pt idx="2">
                  <c:v>7.4276258789547897E-2</c:v>
                </c:pt>
                <c:pt idx="3">
                  <c:v>-0.43646390789864004</c:v>
                </c:pt>
                <c:pt idx="4">
                  <c:v>0.50239349208866857</c:v>
                </c:pt>
                <c:pt idx="5">
                  <c:v>-0.42087234863166356</c:v>
                </c:pt>
              </c:numCache>
            </c:numRef>
          </c:val>
          <c:smooth val="0"/>
          <c:extLst>
            <c:ext xmlns:c16="http://schemas.microsoft.com/office/drawing/2014/chart" uri="{C3380CC4-5D6E-409C-BE32-E72D297353CC}">
              <c16:uniqueId val="{00000008-2496-40D7-AAD9-5E2E9C1769BF}"/>
            </c:ext>
          </c:extLst>
        </c:ser>
        <c:dLbls>
          <c:showLegendKey val="0"/>
          <c:showVal val="0"/>
          <c:showCatName val="0"/>
          <c:showSerName val="0"/>
          <c:showPercent val="0"/>
          <c:showBubbleSize val="0"/>
        </c:dLbls>
        <c:smooth val="0"/>
        <c:axId val="326320143"/>
        <c:axId val="326322639"/>
      </c:lineChart>
      <c:catAx>
        <c:axId val="32632014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22639"/>
        <c:crosses val="autoZero"/>
        <c:auto val="1"/>
        <c:lblAlgn val="ctr"/>
        <c:lblOffset val="100"/>
        <c:noMultiLvlLbl val="0"/>
      </c:catAx>
      <c:valAx>
        <c:axId val="3263226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2014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clusteredColumn" uniqueId="{E8577A63-C069-4D4F-9893-1CBA42609505}">
          <cx:dataId val="0"/>
          <cx:layoutPr>
            <cx:binning intervalClosed="r">
              <cx:binSize val="0.5"/>
            </cx:binning>
          </cx:layoutPr>
        </cx:series>
      </cx:plotAreaRegion>
      <cx:axis id="0">
        <cx:catScaling gapWidth="0"/>
        <cx:tickLabels/>
        <cx:numFmt formatCode="#,##0;-#,##0" sourceLinked="0"/>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spcFirstLastPara="1" vertOverflow="ellipsis" horzOverflow="overflow" wrap="square" lIns="0" tIns="0" rIns="0" bIns="0" anchor="ctr" anchorCtr="1"/>
          <a:lstStyle/>
          <a:p>
            <a:pPr algn="ctr" rtl="0">
              <a:defRPr/>
            </a:pPr>
            <a:r>
              <a:rPr lang="en-US"/>
              <a:t>Phân phối Giao dịch cổ phiếu AAPL</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E8577A63-C069-4D4F-9893-1CBA42609505}">
          <cx:spPr>
            <a:solidFill>
              <a:schemeClr val="tx2">
                <a:lumMod val="50000"/>
                <a:lumOff val="50000"/>
              </a:schemeClr>
            </a:solidFill>
          </cx:spPr>
          <cx:dataId val="0"/>
          <cx:layoutPr>
            <cx:binning intervalClosed="r">
              <cx:binSize val="0.5"/>
            </cx:binning>
          </cx:layoutPr>
        </cx:series>
      </cx:plotAreaRegion>
      <cx:axis id="0">
        <cx:catScaling gapWidth="0"/>
        <cx:tickLabels/>
        <cx:numFmt formatCode="#,##0;-#,##0" sourceLinked="0"/>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data id="1">
      <cx:numDim type="val">
        <cx:f>_xlchart.v1.4</cx:f>
      </cx:numDim>
    </cx:data>
    <cx:data id="2">
      <cx:numDim type="val">
        <cx:f>_xlchart.v1.6</cx:f>
      </cx:numDim>
    </cx:data>
    <cx:data id="3">
      <cx:numDim type="val">
        <cx:f>_xlchart.v1.8</cx:f>
      </cx:numDim>
    </cx:data>
    <cx:data id="4">
      <cx:numDim type="val">
        <cx:f>_xlchart.v1.10</cx:f>
      </cx:numDim>
    </cx:data>
  </cx:chartData>
  <cx:chart>
    <cx:title pos="t" align="ctr" overlay="0">
      <cx:tx>
        <cx:txData>
          <cx:v>Biểu đồ phân phối dữ liệu AAPL</cx:v>
        </cx:txData>
      </cx:tx>
      <cx:txPr>
        <a:bodyPr spcFirstLastPara="1" vertOverflow="ellipsis" horzOverflow="overflow" wrap="square" lIns="0" tIns="0" rIns="0" bIns="0" anchor="ctr" anchorCtr="1"/>
        <a:lstStyle/>
        <a:p>
          <a:pPr rtl="0">
            <a:defRPr sz="1200"/>
          </a:pPr>
          <a:r>
            <a:rPr lang="en-US" sz="1200" b="0" i="0" baseline="0">
              <a:effectLst/>
            </a:rPr>
            <a:t>Biểu đồ phân phối dữ liệu AAPL</a:t>
          </a:r>
        </a:p>
      </cx:txPr>
    </cx:title>
    <cx:plotArea>
      <cx:plotAreaRegion>
        <cx:series layoutId="boxWhisker" uniqueId="{1EADEDA5-89EA-4C71-B435-A7311EDB4090}">
          <cx:tx>
            <cx:txData>
              <cx:f>_xlchart.v1.1</cx:f>
              <cx:v>Adj Close</cx:v>
            </cx:txData>
          </cx:tx>
          <cx:spPr>
            <a:solidFill>
              <a:schemeClr val="tx2">
                <a:lumMod val="50000"/>
                <a:lumOff val="50000"/>
              </a:schemeClr>
            </a:solidFill>
          </cx:spPr>
          <cx:dataId val="0"/>
          <cx:layoutPr>
            <cx:visibility meanLine="0" meanMarker="1" nonoutliers="0" outliers="1"/>
            <cx:statistics quartileMethod="exclusive"/>
          </cx:layoutPr>
        </cx:series>
        <cx:series layoutId="boxWhisker" uniqueId="{C7A39ADD-5454-40BC-A552-2EF1015024E4}">
          <cx:tx>
            <cx:txData>
              <cx:f>_xlchart.v1.3</cx:f>
              <cx:v>Close</cx:v>
            </cx:txData>
          </cx:tx>
          <cx:spPr>
            <a:solidFill>
              <a:schemeClr val="accent2">
                <a:lumMod val="60000"/>
                <a:lumOff val="40000"/>
              </a:schemeClr>
            </a:solidFill>
          </cx:spPr>
          <cx:dataId val="1"/>
          <cx:layoutPr>
            <cx:visibility meanLine="0" meanMarker="1" nonoutliers="0" outliers="1"/>
            <cx:statistics quartileMethod="exclusive"/>
          </cx:layoutPr>
        </cx:series>
        <cx:series layoutId="boxWhisker" uniqueId="{334C7BB7-8A96-4A79-8221-2DA2DB9DA4BF}">
          <cx:tx>
            <cx:txData>
              <cx:f>_xlchart.v1.5</cx:f>
              <cx:v>High</cx:v>
            </cx:txData>
          </cx:tx>
          <cx:spPr>
            <a:solidFill>
              <a:schemeClr val="accent6">
                <a:lumMod val="60000"/>
                <a:lumOff val="40000"/>
              </a:schemeClr>
            </a:solidFill>
          </cx:spPr>
          <cx:dataId val="2"/>
          <cx:layoutPr>
            <cx:visibility meanLine="0" meanMarker="1" nonoutliers="0" outliers="1"/>
            <cx:statistics quartileMethod="exclusive"/>
          </cx:layoutPr>
        </cx:series>
        <cx:series layoutId="boxWhisker" uniqueId="{9DE6EB7A-33B7-45E4-BFE3-8C298C53B033}">
          <cx:tx>
            <cx:txData>
              <cx:f>_xlchart.v1.7</cx:f>
              <cx:v>Low</cx:v>
            </cx:txData>
          </cx:tx>
          <cx:spPr>
            <a:solidFill>
              <a:schemeClr val="accent4">
                <a:lumMod val="60000"/>
                <a:lumOff val="40000"/>
              </a:schemeClr>
            </a:solidFill>
          </cx:spPr>
          <cx:dataId val="3"/>
          <cx:layoutPr>
            <cx:visibility meanLine="0" meanMarker="1" nonoutliers="0" outliers="1"/>
            <cx:statistics quartileMethod="exclusive"/>
          </cx:layoutPr>
        </cx:series>
        <cx:series layoutId="boxWhisker" uniqueId="{E178AC86-7724-48D4-A770-4CDB33F43749}">
          <cx:tx>
            <cx:txData>
              <cx:f>_xlchart.v1.9</cx:f>
              <cx:v>Open</cx:v>
            </cx:txData>
          </cx:tx>
          <cx:spPr>
            <a:solidFill>
              <a:schemeClr val="accent5">
                <a:lumMod val="60000"/>
                <a:lumOff val="40000"/>
              </a:schemeClr>
            </a:solidFill>
          </cx:spPr>
          <cx:dataId val="4"/>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data id="1">
      <cx:numDim type="val">
        <cx:f>_xlchart.v1.15</cx:f>
      </cx:numDim>
    </cx:data>
    <cx:data id="2">
      <cx:numDim type="val">
        <cx:f>_xlchart.v1.17</cx:f>
      </cx:numDim>
    </cx:data>
    <cx:data id="3">
      <cx:numDim type="val">
        <cx:f>_xlchart.v1.19</cx:f>
      </cx:numDim>
    </cx:data>
    <cx:data id="4">
      <cx:numDim type="val">
        <cx:f>_xlchart.v1.21</cx:f>
      </cx:numDim>
    </cx:data>
    <cx:data id="5">
      <cx:numDim type="val">
        <cx:f>_xlchart.v1.23</cx:f>
      </cx:numDim>
    </cx:data>
  </cx:chartData>
  <cx:chart>
    <cx:title pos="t" align="ctr" overlay="0">
      <cx:tx>
        <cx:txData>
          <cx:v>Biểu Đồ Tứ Phân Vị Adj Close Theo Năm của AAPL</cx:v>
        </cx:txData>
      </cx:tx>
      <cx:txPr>
        <a:bodyPr spcFirstLastPara="1" vertOverflow="ellipsis" horzOverflow="overflow" wrap="square" lIns="0" tIns="0" rIns="0" bIns="0" anchor="ctr" anchorCtr="1"/>
        <a:lstStyle/>
        <a:p>
          <a:pPr algn="ctr" rtl="0">
            <a:defRPr/>
          </a:pPr>
          <a:r>
            <a:rPr lang="en-US"/>
            <a:t>Biểu Đồ Tứ Phân Vị Adj Close Theo Năm của AAPL</a:t>
          </a:r>
        </a:p>
      </cx:txPr>
    </cx:title>
    <cx:plotArea>
      <cx:plotAreaRegion>
        <cx:series layoutId="boxWhisker" uniqueId="{00000000-6862-4E8C-9D40-3D142EE28BF8}">
          <cx:tx>
            <cx:txData>
              <cx:f>_xlchart.v1.12</cx:f>
              <cx:v>2019</cx:v>
            </cx:txData>
          </cx:tx>
          <cx:dataId val="0"/>
          <cx:layoutPr>
            <cx:statistics quartileMethod="exclusive"/>
          </cx:layoutPr>
        </cx:series>
        <cx:series layoutId="boxWhisker" uniqueId="{00000001-6862-4E8C-9D40-3D142EE28BF8}">
          <cx:tx>
            <cx:txData>
              <cx:f>_xlchart.v1.14</cx:f>
              <cx:v>2020</cx:v>
            </cx:txData>
          </cx:tx>
          <cx:dataId val="1"/>
          <cx:layoutPr>
            <cx:statistics quartileMethod="exclusive"/>
          </cx:layoutPr>
        </cx:series>
        <cx:series layoutId="boxWhisker" uniqueId="{00000002-6862-4E8C-9D40-3D142EE28BF8}">
          <cx:tx>
            <cx:txData>
              <cx:f>_xlchart.v1.16</cx:f>
              <cx:v>2021</cx:v>
            </cx:txData>
          </cx:tx>
          <cx:dataId val="2"/>
          <cx:layoutPr>
            <cx:statistics quartileMethod="exclusive"/>
          </cx:layoutPr>
        </cx:series>
        <cx:series layoutId="boxWhisker" uniqueId="{00000003-6862-4E8C-9D40-3D142EE28BF8}">
          <cx:tx>
            <cx:txData>
              <cx:f>_xlchart.v1.18</cx:f>
              <cx:v>2022</cx:v>
            </cx:txData>
          </cx:tx>
          <cx:dataId val="3"/>
          <cx:layoutPr>
            <cx:statistics quartileMethod="exclusive"/>
          </cx:layoutPr>
        </cx:series>
        <cx:series layoutId="boxWhisker" uniqueId="{00000004-6862-4E8C-9D40-3D142EE28BF8}">
          <cx:tx>
            <cx:txData>
              <cx:f>_xlchart.v1.20</cx:f>
              <cx:v>2023</cx:v>
            </cx:txData>
          </cx:tx>
          <cx:dataId val="4"/>
          <cx:layoutPr>
            <cx:statistics quartileMethod="exclusive"/>
          </cx:layoutPr>
        </cx:series>
        <cx:series layoutId="boxWhisker" uniqueId="{00000005-6862-4E8C-9D40-3D142EE28BF8}">
          <cx:tx>
            <cx:txData>
              <cx:f>_xlchart.v1.22</cx:f>
              <cx:v>2024</cx:v>
            </cx:txData>
          </cx:tx>
          <cx:dataId val="5"/>
          <cx:layoutPr>
            <cx:statistics quartileMethod="exclusive"/>
          </cx:layoutPr>
        </cx:series>
      </cx:plotAreaRegion>
      <cx:axis id="0">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data id="1">
      <cx:numDim type="val">
        <cx:f>_xlchart.v1.27</cx:f>
      </cx:numDim>
    </cx:data>
    <cx:data id="2">
      <cx:numDim type="val">
        <cx:f>_xlchart.v1.29</cx:f>
      </cx:numDim>
    </cx:data>
    <cx:data id="3">
      <cx:numDim type="val">
        <cx:f>_xlchart.v1.31</cx:f>
      </cx:numDim>
    </cx:data>
    <cx:data id="4">
      <cx:numDim type="val">
        <cx:f>_xlchart.v1.33</cx:f>
      </cx:numDim>
    </cx:data>
    <cx:data id="5">
      <cx:numDim type="val">
        <cx:f>_xlchart.v1.35</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tứ phân vị Số Lượng Giao Dịch Theo Năm của AAPL</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9AC2-4E95-88FE-A0145E6E4870}" formatIdx="0">
          <cx:tx>
            <cx:txData>
              <cx:f>_xlchart.v1.24</cx:f>
              <cx:v>2019</cx:v>
            </cx:txData>
          </cx:tx>
          <cx:dataId val="0"/>
          <cx:layoutPr>
            <cx:statistics quartileMethod="exclusive"/>
          </cx:layoutPr>
        </cx:series>
        <cx:series layoutId="boxWhisker" uniqueId="{00000001-9AC2-4E95-88FE-A0145E6E4870}" formatIdx="1">
          <cx:tx>
            <cx:txData>
              <cx:f>_xlchart.v1.26</cx:f>
              <cx:v>2020</cx:v>
            </cx:txData>
          </cx:tx>
          <cx:dataId val="1"/>
          <cx:layoutPr>
            <cx:statistics quartileMethod="exclusive"/>
          </cx:layoutPr>
        </cx:series>
        <cx:series layoutId="boxWhisker" uniqueId="{00000002-9AC2-4E95-88FE-A0145E6E4870}" formatIdx="2">
          <cx:tx>
            <cx:txData>
              <cx:f>_xlchart.v1.28</cx:f>
              <cx:v>2021</cx:v>
            </cx:txData>
          </cx:tx>
          <cx:dataId val="2"/>
          <cx:layoutPr>
            <cx:statistics quartileMethod="exclusive"/>
          </cx:layoutPr>
        </cx:series>
        <cx:series layoutId="boxWhisker" uniqueId="{00000003-9AC2-4E95-88FE-A0145E6E4870}" formatIdx="3">
          <cx:tx>
            <cx:txData>
              <cx:f>_xlchart.v1.30</cx:f>
              <cx:v>2022</cx:v>
            </cx:txData>
          </cx:tx>
          <cx:dataId val="3"/>
          <cx:layoutPr>
            <cx:statistics quartileMethod="exclusive"/>
          </cx:layoutPr>
        </cx:series>
        <cx:series layoutId="boxWhisker" uniqueId="{00000004-9AC2-4E95-88FE-A0145E6E4870}" formatIdx="4">
          <cx:tx>
            <cx:txData>
              <cx:f>_xlchart.v1.32</cx:f>
              <cx:v>2023</cx:v>
            </cx:txData>
          </cx:tx>
          <cx:dataId val="4"/>
          <cx:layoutPr>
            <cx:statistics quartileMethod="exclusive"/>
          </cx:layoutPr>
        </cx:series>
        <cx:series layoutId="boxWhisker" uniqueId="{00000005-9AC2-4E95-88FE-A0145E6E4870}" formatIdx="5">
          <cx:tx>
            <cx:txData>
              <cx:f>_xlchart.v1.34</cx:f>
              <cx:v>2024</cx:v>
            </cx:txData>
          </cx:tx>
          <cx:dataId val="5"/>
          <cx:layoutPr>
            <cx:statistics quartileMethod="exclusive"/>
          </cx:layoutPr>
        </cx:series>
      </cx:plotAreaRegion>
      <cx:axis id="0">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_xlchart.v1.36</cx:f>
      </cx:numDim>
    </cx:data>
  </cx:chartData>
  <cx:chart>
    <cx:title pos="t" align="ctr" overlay="0">
      <cx:tx>
        <cx:rich>
          <a:bodyPr spcFirstLastPara="1" vertOverflow="ellipsis" horzOverflow="overflow" wrap="square" lIns="0" tIns="0" rIns="0" bIns="0" anchor="ctr" anchorCtr="1"/>
          <a:lstStyle/>
          <a:p>
            <a:pPr algn="ctr" rtl="0">
              <a:defRPr/>
            </a:pPr>
            <a:r>
              <a:rPr lang="en-US"/>
              <a:t>Phân phối Giao dịch cổ phiếu NVDA</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8F40235B-B8D2-4AB2-AB35-D8A07204123C}">
          <cx:spPr>
            <a:solidFill>
              <a:schemeClr val="tx2">
                <a:lumMod val="50000"/>
                <a:lumOff val="50000"/>
              </a:schemeClr>
            </a:solidFill>
          </cx:spPr>
          <cx:dataId val="0"/>
          <cx:layoutPr>
            <cx:binning intervalClosed="r">
              <cx:binSize val="0.5"/>
            </cx:binning>
          </cx:layoutPr>
        </cx:series>
      </cx:plotAreaRegion>
      <cx:axis id="0">
        <cx:catScaling gapWidth="0"/>
        <cx:tickLabels/>
        <cx:numFmt formatCode="#,##0;-#,##0" sourceLinked="0"/>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_xlchart.v1.38</cx:f>
      </cx:numDim>
    </cx:data>
    <cx:data id="1">
      <cx:numDim type="val">
        <cx:f>_xlchart.v1.40</cx:f>
      </cx:numDim>
    </cx:data>
    <cx:data id="2">
      <cx:numDim type="val">
        <cx:f>_xlchart.v1.42</cx:f>
      </cx:numDim>
    </cx:data>
    <cx:data id="3">
      <cx:numDim type="val">
        <cx:f>_xlchart.v1.44</cx:f>
      </cx:numDim>
    </cx:data>
    <cx:data id="4">
      <cx:numDim type="val">
        <cx:f>_xlchart.v1.46</cx:f>
      </cx:numDim>
    </cx:data>
  </cx:chartData>
  <cx:chart>
    <cx:title pos="t" align="ctr" overlay="0">
      <cx:tx>
        <cx:txData>
          <cx:v>Biểu đồ phân phối dữ liệu NVDA</cx:v>
        </cx:txData>
      </cx:tx>
      <cx:txPr>
        <a:bodyPr spcFirstLastPara="1" vertOverflow="ellipsis" horzOverflow="overflow" wrap="square" lIns="0" tIns="0" rIns="0" bIns="0" anchor="ctr" anchorCtr="1"/>
        <a:lstStyle/>
        <a:p>
          <a:pPr rtl="0">
            <a:defRPr sz="1200"/>
          </a:pPr>
          <a:r>
            <a:rPr lang="en-US" sz="1200" b="0" i="0" baseline="0">
              <a:effectLst/>
            </a:rPr>
            <a:t>Biểu đồ phân phối dữ liệu NVDA</a:t>
          </a:r>
        </a:p>
      </cx:txPr>
    </cx:title>
    <cx:plotArea>
      <cx:plotAreaRegion>
        <cx:series layoutId="boxWhisker" uniqueId="{1EADEDA5-89EA-4C71-B435-A7311EDB4090}">
          <cx:tx>
            <cx:txData>
              <cx:f>_xlchart.v1.37</cx:f>
              <cx:v>Adj Close</cx:v>
            </cx:txData>
          </cx:tx>
          <cx:spPr>
            <a:solidFill>
              <a:schemeClr val="tx2">
                <a:lumMod val="50000"/>
                <a:lumOff val="50000"/>
              </a:schemeClr>
            </a:solidFill>
          </cx:spPr>
          <cx:dataId val="0"/>
          <cx:layoutPr>
            <cx:visibility meanLine="0" meanMarker="1" nonoutliers="0" outliers="1"/>
            <cx:statistics quartileMethod="exclusive"/>
          </cx:layoutPr>
        </cx:series>
        <cx:series layoutId="boxWhisker" uniqueId="{C7A39ADD-5454-40BC-A552-2EF1015024E4}">
          <cx:tx>
            <cx:txData>
              <cx:f>_xlchart.v1.39</cx:f>
              <cx:v>Close</cx:v>
            </cx:txData>
          </cx:tx>
          <cx:spPr>
            <a:solidFill>
              <a:schemeClr val="accent2">
                <a:lumMod val="60000"/>
                <a:lumOff val="40000"/>
              </a:schemeClr>
            </a:solidFill>
          </cx:spPr>
          <cx:dataId val="1"/>
          <cx:layoutPr>
            <cx:visibility meanLine="0" meanMarker="1" nonoutliers="0" outliers="1"/>
            <cx:statistics quartileMethod="exclusive"/>
          </cx:layoutPr>
        </cx:series>
        <cx:series layoutId="boxWhisker" uniqueId="{334C7BB7-8A96-4A79-8221-2DA2DB9DA4BF}">
          <cx:tx>
            <cx:txData>
              <cx:f>_xlchart.v1.41</cx:f>
              <cx:v>High</cx:v>
            </cx:txData>
          </cx:tx>
          <cx:spPr>
            <a:solidFill>
              <a:schemeClr val="accent6">
                <a:lumMod val="60000"/>
                <a:lumOff val="40000"/>
              </a:schemeClr>
            </a:solidFill>
          </cx:spPr>
          <cx:dataId val="2"/>
          <cx:layoutPr>
            <cx:visibility meanLine="0" meanMarker="1" nonoutliers="0" outliers="1"/>
            <cx:statistics quartileMethod="exclusive"/>
          </cx:layoutPr>
        </cx:series>
        <cx:series layoutId="boxWhisker" uniqueId="{9DE6EB7A-33B7-45E4-BFE3-8C298C53B033}">
          <cx:tx>
            <cx:txData>
              <cx:f>_xlchart.v1.43</cx:f>
              <cx:v>Low</cx:v>
            </cx:txData>
          </cx:tx>
          <cx:spPr>
            <a:solidFill>
              <a:schemeClr val="accent4">
                <a:lumMod val="60000"/>
                <a:lumOff val="40000"/>
              </a:schemeClr>
            </a:solidFill>
          </cx:spPr>
          <cx:dataId val="3"/>
          <cx:layoutPr>
            <cx:visibility meanLine="0" meanMarker="1" nonoutliers="0" outliers="1"/>
            <cx:statistics quartileMethod="exclusive"/>
          </cx:layoutPr>
        </cx:series>
        <cx:series layoutId="boxWhisker" uniqueId="{E178AC86-7724-48D4-A770-4CDB33F43749}">
          <cx:tx>
            <cx:txData>
              <cx:f>_xlchart.v1.45</cx:f>
              <cx:v>Open</cx:v>
            </cx:txData>
          </cx:tx>
          <cx:spPr>
            <a:solidFill>
              <a:schemeClr val="accent5">
                <a:lumMod val="60000"/>
                <a:lumOff val="40000"/>
              </a:schemeClr>
            </a:solidFill>
          </cx:spPr>
          <cx:dataId val="4"/>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_xlchart.v1.47</cx:f>
      </cx:numDim>
    </cx:data>
    <cx:data id="1">
      <cx:numDim type="val">
        <cx:f>_xlchart.v1.51</cx:f>
      </cx:numDim>
    </cx:data>
    <cx:data id="2">
      <cx:numDim type="val">
        <cx:f>_xlchart.v1.48</cx:f>
      </cx:numDim>
    </cx:data>
    <cx:data id="3">
      <cx:numDim type="val">
        <cx:f>_xlchart.v1.49</cx:f>
      </cx:numDim>
    </cx:data>
    <cx:data id="4">
      <cx:numDim type="val">
        <cx:f>_xlchart.v1.50</cx:f>
      </cx:numDim>
    </cx:data>
    <cx:data id="5">
      <cx:numDim type="val">
        <cx:f>_xlchart.v1.51</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Số Lượng Giao Dịch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5907-47D5-AB32-FD74A084F284}">
          <cx:tx>
            <cx:txData>
              <cx:f/>
              <cx:v>2019</cx:v>
            </cx:txData>
          </cx:tx>
          <cx:dataId val="0"/>
          <cx:layoutPr>
            <cx:statistics quartileMethod="exclusive"/>
          </cx:layoutPr>
        </cx:series>
        <cx:series layoutId="boxWhisker" uniqueId="{00000001-5907-47D5-AB32-FD74A084F284}">
          <cx:tx>
            <cx:txData>
              <cx:f/>
              <cx:v>2020</cx:v>
            </cx:txData>
          </cx:tx>
          <cx:dataId val="1"/>
          <cx:layoutPr>
            <cx:statistics quartileMethod="exclusive"/>
          </cx:layoutPr>
        </cx:series>
        <cx:series layoutId="boxWhisker" uniqueId="{00000002-5907-47D5-AB32-FD74A084F284}">
          <cx:tx>
            <cx:txData>
              <cx:f/>
              <cx:v>2021</cx:v>
            </cx:txData>
          </cx:tx>
          <cx:dataId val="2"/>
          <cx:layoutPr>
            <cx:statistics quartileMethod="exclusive"/>
          </cx:layoutPr>
        </cx:series>
        <cx:series layoutId="boxWhisker" uniqueId="{00000003-5907-47D5-AB32-FD74A084F284}">
          <cx:tx>
            <cx:txData>
              <cx:f/>
              <cx:v>2022</cx:v>
            </cx:txData>
          </cx:tx>
          <cx:dataId val="3"/>
          <cx:layoutPr>
            <cx:statistics quartileMethod="exclusive"/>
          </cx:layoutPr>
        </cx:series>
        <cx:series layoutId="boxWhisker" uniqueId="{00000004-5907-47D5-AB32-FD74A084F284}">
          <cx:tx>
            <cx:txData>
              <cx:f/>
              <cx:v>2023</cx:v>
            </cx:txData>
          </cx:tx>
          <cx:dataId val="4"/>
          <cx:layoutPr>
            <cx:statistics quartileMethod="exclusive"/>
          </cx:layoutPr>
        </cx:series>
        <cx:series layoutId="boxWhisker" uniqueId="{00000005-5907-47D5-AB32-FD74A084F284}">
          <cx:tx>
            <cx:txData>
              <cx:f/>
              <cx:v>2024</cx:v>
            </cx:txData>
          </cx:tx>
          <cx:dataId val="5"/>
          <cx:layoutPr>
            <cx:statistics quartileMethod="exclusive"/>
          </cx:layoutPr>
        </cx:series>
      </cx:plotAreaRegion>
      <cx:axis id="0" hidden="1">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_xlchart.v1.54</cx:f>
      </cx:numDim>
    </cx:data>
    <cx:data id="1">
      <cx:numDim type="val">
        <cx:f>_xlchart.v1.55</cx:f>
      </cx:numDim>
    </cx:data>
    <cx:data id="2">
      <cx:numDim type="val">
        <cx:f>_xlchart.v1.56</cx:f>
      </cx:numDim>
    </cx:data>
    <cx:data id="3">
      <cx:numDim type="val">
        <cx:f>_xlchart.v1.57</cx:f>
      </cx:numDim>
    </cx:data>
    <cx:data id="4">
      <cx:numDim type="val">
        <cx:f>_xlchart.v1.52</cx:f>
      </cx:numDim>
    </cx:data>
    <cx:data id="5">
      <cx:numDim type="val">
        <cx:f>_xlchart.v1.53</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Tứ Phân Vị Adj Close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3-9F0A-43A5-B74C-F3F79295E1B0}">
          <cx:tx>
            <cx:txData>
              <cx:f/>
              <cx:v>2019</cx:v>
            </cx:txData>
          </cx:tx>
          <cx:dataId val="0"/>
          <cx:layoutPr>
            <cx:statistics quartileMethod="exclusive"/>
          </cx:layoutPr>
        </cx:series>
        <cx:series layoutId="boxWhisker" uniqueId="{00000004-9F0A-43A5-B74C-F3F79295E1B0}">
          <cx:tx>
            <cx:txData>
              <cx:f/>
              <cx:v>2020</cx:v>
            </cx:txData>
          </cx:tx>
          <cx:dataId val="1"/>
          <cx:layoutPr>
            <cx:statistics quartileMethod="exclusive"/>
          </cx:layoutPr>
        </cx:series>
        <cx:series layoutId="boxWhisker" uniqueId="{00000005-9F0A-43A5-B74C-F3F79295E1B0}">
          <cx:tx>
            <cx:txData>
              <cx:f/>
              <cx:v>2021</cx:v>
            </cx:txData>
          </cx:tx>
          <cx:dataId val="2"/>
          <cx:layoutPr>
            <cx:statistics quartileMethod="exclusive"/>
          </cx:layoutPr>
        </cx:series>
        <cx:series layoutId="boxWhisker" uniqueId="{00000006-9F0A-43A5-B74C-F3F79295E1B0}">
          <cx:tx>
            <cx:txData>
              <cx:f/>
              <cx:v>2022</cx:v>
            </cx:txData>
          </cx:tx>
          <cx:dataId val="3"/>
          <cx:layoutPr>
            <cx:statistics quartileMethod="exclusive"/>
          </cx:layoutPr>
        </cx:series>
        <cx:series layoutId="boxWhisker" uniqueId="{00000007-9F0A-43A5-B74C-F3F79295E1B0}">
          <cx:tx>
            <cx:txData>
              <cx:f/>
              <cx:v>2023</cx:v>
            </cx:txData>
          </cx:tx>
          <cx:dataId val="4"/>
          <cx:layoutPr>
            <cx:statistics quartileMethod="exclusive"/>
          </cx:layoutPr>
        </cx:series>
        <cx:series layoutId="boxWhisker" uniqueId="{00000008-9F0A-43A5-B74C-F3F79295E1B0}">
          <cx:tx>
            <cx:txData>
              <cx:f/>
              <cx:v>2024</cx:v>
            </cx:txData>
          </cx:tx>
          <cx:dataId val="5"/>
          <cx:layoutPr>
            <cx:statistics quartileMethod="exclusive"/>
          </cx:layoutPr>
        </cx:series>
      </cx:plotAreaRegion>
      <cx:axis id="0" hidden="1">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_xlchart.v1.59</cx:f>
      </cx:numDim>
    </cx:data>
  </cx:chartData>
  <cx:chart>
    <cx:title pos="t" align="ctr" overlay="0">
      <cx:tx>
        <cx:rich>
          <a:bodyPr spcFirstLastPara="1" vertOverflow="ellipsis" horzOverflow="overflow" wrap="square" lIns="0" tIns="0" rIns="0" bIns="0" anchor="ctr" anchorCtr="1"/>
          <a:lstStyle/>
          <a:p>
            <a:pPr algn="ctr" rtl="0">
              <a:defRPr/>
            </a:pPr>
            <a:r>
              <a:rPr lang="en-US"/>
              <a:t>Phân phối giao dịch cổ phiếu MSFT</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A61CDB9D-8BD6-401E-83ED-DF497262637D}">
          <cx:tx>
            <cx:txData>
              <cx:f>_xlchart.v1.58</cx:f>
              <cx:v>MSFT ZCORE</cx:v>
            </cx:txData>
          </cx:tx>
          <cx:spPr>
            <a:solidFill>
              <a:schemeClr val="tx2">
                <a:lumMod val="50000"/>
                <a:lumOff val="50000"/>
              </a:schemeClr>
            </a:solidFill>
          </cx:spPr>
          <cx:dataId val="0"/>
          <cx:layoutPr>
            <cx:binning intervalClosed="r">
              <cx:binSize val="0.5"/>
            </cx:binning>
          </cx:layoutPr>
        </cx:series>
      </cx:plotAreaRegion>
      <cx:axis id="0">
        <cx:catScaling gapWidth="0"/>
        <cx:tickLabels/>
        <cx:numFmt formatCode="#,##0;-#,##0" sourceLinked="0"/>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_xlchart.v1.61</cx:f>
      </cx:numDim>
    </cx:data>
    <cx:data id="1">
      <cx:numDim type="val">
        <cx:f>_xlchart.v1.63</cx:f>
      </cx:numDim>
    </cx:data>
    <cx:data id="2">
      <cx:numDim type="val">
        <cx:f>_xlchart.v1.65</cx:f>
      </cx:numDim>
    </cx:data>
    <cx:data id="3">
      <cx:numDim type="val">
        <cx:f>_xlchart.v1.67</cx:f>
      </cx:numDim>
    </cx:data>
    <cx:data id="4">
      <cx:numDim type="val">
        <cx:f>_xlchart.v1.69</cx:f>
      </cx:numDim>
    </cx:data>
  </cx:chartData>
  <cx:chart>
    <cx:title pos="t" align="ctr" overlay="0">
      <cx:tx>
        <cx:rich>
          <a:bodyPr spcFirstLastPara="1" vertOverflow="ellipsis" horzOverflow="overflow" wrap="square" lIns="0" tIns="0" rIns="0" bIns="0" anchor="ctr" anchorCtr="1"/>
          <a:lstStyle/>
          <a:p>
            <a:pPr rtl="0">
              <a:defRPr sz="1200"/>
            </a:pPr>
            <a:r>
              <a:rPr lang="en-US" sz="1200" b="0" i="0" baseline="0">
                <a:effectLst/>
              </a:rPr>
              <a:t>Biểu đồ phân phối dữ liệu </a:t>
            </a:r>
            <a:r>
              <a:rPr lang="vi-VN" sz="1200" b="0" i="0" baseline="0">
                <a:effectLst/>
              </a:rPr>
              <a:t>MSFT</a:t>
            </a:r>
            <a:endParaRPr lang="en-US" sz="1200">
              <a:effectLst/>
            </a:endParaRPr>
          </a:p>
        </cx:rich>
      </cx:tx>
    </cx:title>
    <cx:plotArea>
      <cx:plotAreaRegion>
        <cx:series layoutId="boxWhisker" uniqueId="{1EADEDA5-89EA-4C71-B435-A7311EDB4090}">
          <cx:tx>
            <cx:txData>
              <cx:f>_xlchart.v1.60</cx:f>
              <cx:v>Adj Close</cx:v>
            </cx:txData>
          </cx:tx>
          <cx:spPr>
            <a:solidFill>
              <a:schemeClr val="tx2">
                <a:lumMod val="50000"/>
                <a:lumOff val="50000"/>
              </a:schemeClr>
            </a:solidFill>
          </cx:spPr>
          <cx:dataId val="0"/>
          <cx:layoutPr>
            <cx:visibility meanLine="0" meanMarker="1" nonoutliers="0" outliers="1"/>
            <cx:statistics quartileMethod="exclusive"/>
          </cx:layoutPr>
        </cx:series>
        <cx:series layoutId="boxWhisker" uniqueId="{C7A39ADD-5454-40BC-A552-2EF1015024E4}">
          <cx:tx>
            <cx:txData>
              <cx:f>_xlchart.v1.62</cx:f>
              <cx:v>Close</cx:v>
            </cx:txData>
          </cx:tx>
          <cx:spPr>
            <a:solidFill>
              <a:schemeClr val="accent2">
                <a:lumMod val="60000"/>
                <a:lumOff val="40000"/>
              </a:schemeClr>
            </a:solidFill>
          </cx:spPr>
          <cx:dataId val="1"/>
          <cx:layoutPr>
            <cx:visibility meanLine="0" meanMarker="1" nonoutliers="0" outliers="1"/>
            <cx:statistics quartileMethod="exclusive"/>
          </cx:layoutPr>
        </cx:series>
        <cx:series layoutId="boxWhisker" uniqueId="{334C7BB7-8A96-4A79-8221-2DA2DB9DA4BF}">
          <cx:tx>
            <cx:txData>
              <cx:f>_xlchart.v1.64</cx:f>
              <cx:v>High</cx:v>
            </cx:txData>
          </cx:tx>
          <cx:spPr>
            <a:solidFill>
              <a:schemeClr val="accent6">
                <a:lumMod val="60000"/>
                <a:lumOff val="40000"/>
              </a:schemeClr>
            </a:solidFill>
          </cx:spPr>
          <cx:dataId val="2"/>
          <cx:layoutPr>
            <cx:visibility meanLine="0" meanMarker="1" nonoutliers="0" outliers="1"/>
            <cx:statistics quartileMethod="exclusive"/>
          </cx:layoutPr>
        </cx:series>
        <cx:series layoutId="boxWhisker" uniqueId="{9DE6EB7A-33B7-45E4-BFE3-8C298C53B033}">
          <cx:tx>
            <cx:txData>
              <cx:f>_xlchart.v1.66</cx:f>
              <cx:v>Low</cx:v>
            </cx:txData>
          </cx:tx>
          <cx:spPr>
            <a:solidFill>
              <a:schemeClr val="accent4">
                <a:lumMod val="60000"/>
                <a:lumOff val="40000"/>
              </a:schemeClr>
            </a:solidFill>
          </cx:spPr>
          <cx:dataId val="3"/>
          <cx:layoutPr>
            <cx:visibility meanLine="0" meanMarker="1" nonoutliers="0" outliers="1"/>
            <cx:statistics quartileMethod="exclusive"/>
          </cx:layoutPr>
        </cx:series>
        <cx:series layoutId="boxWhisker" uniqueId="{E178AC86-7724-48D4-A770-4CDB33F43749}">
          <cx:tx>
            <cx:txData>
              <cx:f>_xlchart.v1.68</cx:f>
              <cx:v>Open</cx:v>
            </cx:txData>
          </cx:tx>
          <cx:spPr>
            <a:solidFill>
              <a:schemeClr val="accent5">
                <a:lumMod val="60000"/>
                <a:lumOff val="40000"/>
              </a:schemeClr>
            </a:solidFill>
          </cx:spPr>
          <cx:dataId val="4"/>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_xlchart.v1.70</cx:f>
      </cx:numDim>
    </cx:data>
    <cx:data id="1">
      <cx:numDim type="val">
        <cx:f>_xlchart.v1.71</cx:f>
      </cx:numDim>
    </cx:data>
    <cx:data id="2">
      <cx:numDim type="val">
        <cx:f>_xlchart.v1.72</cx:f>
      </cx:numDim>
    </cx:data>
    <cx:data id="3">
      <cx:numDim type="val">
        <cx:f>_xlchart.v1.73</cx:f>
      </cx:numDim>
    </cx:data>
    <cx:data id="4">
      <cx:numDim type="val">
        <cx:f>_xlchart.v1.74</cx:f>
      </cx:numDim>
    </cx:data>
    <cx:data id="5">
      <cx:numDim type="val">
        <cx:f>_xlchart.v1.75</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Số Lượng Giao Dịch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2-0499-43D1-B230-B2CBF11638A3}">
          <cx:tx>
            <cx:txData>
              <cx:f/>
              <cx:v>2019</cx:v>
            </cx:txData>
          </cx:tx>
          <cx:dataId val="0"/>
          <cx:layoutPr>
            <cx:statistics quartileMethod="exclusive"/>
          </cx:layoutPr>
        </cx:series>
        <cx:series layoutId="boxWhisker" uniqueId="{00000003-0499-43D1-B230-B2CBF11638A3}">
          <cx:tx>
            <cx:txData>
              <cx:f/>
              <cx:v>2020</cx:v>
            </cx:txData>
          </cx:tx>
          <cx:dataId val="1"/>
          <cx:layoutPr>
            <cx:statistics quartileMethod="exclusive"/>
          </cx:layoutPr>
        </cx:series>
        <cx:series layoutId="boxWhisker" uniqueId="{00000004-0499-43D1-B230-B2CBF11638A3}">
          <cx:tx>
            <cx:txData>
              <cx:f/>
              <cx:v>2021</cx:v>
            </cx:txData>
          </cx:tx>
          <cx:dataId val="2"/>
          <cx:layoutPr>
            <cx:statistics quartileMethod="exclusive"/>
          </cx:layoutPr>
        </cx:series>
        <cx:series layoutId="boxWhisker" uniqueId="{00000005-0499-43D1-B230-B2CBF11638A3}">
          <cx:tx>
            <cx:txData>
              <cx:f/>
              <cx:v>2022</cx:v>
            </cx:txData>
          </cx:tx>
          <cx:dataId val="3"/>
          <cx:layoutPr>
            <cx:statistics quartileMethod="exclusive"/>
          </cx:layoutPr>
        </cx:series>
        <cx:series layoutId="boxWhisker" uniqueId="{00000006-0499-43D1-B230-B2CBF11638A3}">
          <cx:tx>
            <cx:txData>
              <cx:f/>
              <cx:v>2023</cx:v>
            </cx:txData>
          </cx:tx>
          <cx:dataId val="4"/>
          <cx:layoutPr>
            <cx:statistics quartileMethod="exclusive"/>
          </cx:layoutPr>
        </cx:series>
        <cx:series layoutId="boxWhisker" uniqueId="{00000007-0499-43D1-B230-B2CBF11638A3}">
          <cx:tx>
            <cx:txData>
              <cx:f/>
              <cx:v>2024</cx:v>
            </cx:txData>
          </cx:tx>
          <cx:dataId val="5"/>
          <cx:layoutPr>
            <cx:statistics quartileMethod="exclusive"/>
          </cx:layoutPr>
        </cx:series>
      </cx:plotAreaRegion>
      <cx:axis id="0" hidden="1">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lrMapOvr bg1="lt1" tx1="dk1" bg2="lt2" tx2="dk2" accent1="accent1" accent2="accent2" accent3="accent3" accent4="accent4" accent5="accent5" accent6="accent6" hlink="hlink" folHlink="folHlink"/>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_xlchart.v1.76</cx:f>
      </cx:numDim>
    </cx:data>
    <cx:data id="1">
      <cx:numDim type="val">
        <cx:f>_xlchart.v1.77</cx:f>
      </cx:numDim>
    </cx:data>
    <cx:data id="2">
      <cx:numDim type="val">
        <cx:f>_xlchart.v1.78</cx:f>
      </cx:numDim>
    </cx:data>
    <cx:data id="3">
      <cx:numDim type="val">
        <cx:f>_xlchart.v1.79</cx:f>
      </cx:numDim>
    </cx:data>
    <cx:data id="4">
      <cx:numDim type="val">
        <cx:f>_xlchart.v1.80</cx:f>
      </cx:numDim>
    </cx:data>
    <cx:data id="5">
      <cx:numDim type="val">
        <cx:f>_xlchart.v1.81</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Tứ Phân Vị Adj Close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7-D0C0-4613-9ACE-27BBB3DB68CF}">
          <cx:tx>
            <cx:txData>
              <cx:f/>
              <cx:v>2019</cx:v>
            </cx:txData>
          </cx:tx>
          <cx:dataId val="0"/>
          <cx:layoutPr>
            <cx:statistics quartileMethod="exclusive"/>
          </cx:layoutPr>
        </cx:series>
        <cx:series layoutId="boxWhisker" uniqueId="{00000008-D0C0-4613-9ACE-27BBB3DB68CF}">
          <cx:tx>
            <cx:txData>
              <cx:f/>
              <cx:v>2020</cx:v>
            </cx:txData>
          </cx:tx>
          <cx:dataId val="1"/>
          <cx:layoutPr>
            <cx:statistics quartileMethod="exclusive"/>
          </cx:layoutPr>
        </cx:series>
        <cx:series layoutId="boxWhisker" uniqueId="{00000009-D0C0-4613-9ACE-27BBB3DB68CF}">
          <cx:tx>
            <cx:txData>
              <cx:f/>
              <cx:v>2021</cx:v>
            </cx:txData>
          </cx:tx>
          <cx:dataId val="2"/>
          <cx:layoutPr>
            <cx:statistics quartileMethod="exclusive"/>
          </cx:layoutPr>
        </cx:series>
        <cx:series layoutId="boxWhisker" uniqueId="{0000000A-D0C0-4613-9ACE-27BBB3DB68CF}">
          <cx:tx>
            <cx:txData>
              <cx:f/>
              <cx:v>2022</cx:v>
            </cx:txData>
          </cx:tx>
          <cx:dataId val="3"/>
          <cx:layoutPr>
            <cx:statistics quartileMethod="exclusive"/>
          </cx:layoutPr>
        </cx:series>
        <cx:series layoutId="boxWhisker" uniqueId="{0000000B-D0C0-4613-9ACE-27BBB3DB68CF}">
          <cx:tx>
            <cx:txData>
              <cx:f/>
              <cx:v>2023</cx:v>
            </cx:txData>
          </cx:tx>
          <cx:dataId val="4"/>
          <cx:layoutPr>
            <cx:statistics quartileMethod="exclusive"/>
          </cx:layoutPr>
        </cx:series>
        <cx:series layoutId="boxWhisker" uniqueId="{0000000C-D0C0-4613-9ACE-27BBB3DB68CF}">
          <cx:tx>
            <cx:txData>
              <cx:f/>
              <cx:v>2024</cx:v>
            </cx:txData>
          </cx:tx>
          <cx:dataId val="5"/>
          <cx:layoutPr>
            <cx:statistics quartileMethod="exclusive"/>
          </cx:layoutPr>
        </cx:series>
      </cx:plotAreaRegion>
      <cx:axis id="0" hidden="1">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_xlchart.v1.93</cx:f>
      </cx:numDim>
    </cx:data>
  </cx:chartData>
  <cx:chart>
    <cx:title pos="t" align="ctr" overlay="0">
      <cx:tx>
        <cx:rich>
          <a:bodyPr spcFirstLastPara="1" vertOverflow="ellipsis" horzOverflow="overflow" wrap="square" lIns="0" tIns="0" rIns="0" bIns="0" anchor="ctr" anchorCtr="1"/>
          <a:lstStyle/>
          <a:p>
            <a:pPr algn="ctr" rtl="0">
              <a:defRPr/>
            </a:pPr>
            <a:r>
              <a:rPr lang="en-US"/>
              <a:t>Phân phối Giao dịch cổ phiếu SONY</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1E7B7EF0-92AB-4380-960F-827F7C36F5AF}">
          <cx:tx>
            <cx:txData>
              <cx:f>_xlchart.v1.92</cx:f>
              <cx:v>SOZCORE</cx:v>
            </cx:txData>
          </cx:tx>
          <cx:spPr>
            <a:solidFill>
              <a:schemeClr val="tx2">
                <a:lumMod val="50000"/>
                <a:lumOff val="50000"/>
              </a:schemeClr>
            </a:solidFill>
          </cx:spPr>
          <cx:dataId val="0"/>
          <cx:layoutPr>
            <cx:binning intervalClosed="r" underflow="-3">
              <cx:binSize val="0.5"/>
            </cx:binning>
          </cx:layoutPr>
        </cx:series>
      </cx:plotAreaRegion>
      <cx:axis id="0">
        <cx:catScaling gapWidth="0"/>
        <cx:tickLabels/>
        <cx:numFmt formatCode="#,##0;-#,##0" sourceLinked="0"/>
      </cx:axis>
      <cx:axis id="1">
        <cx:valScaling/>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_xlchart.v1.83</cx:f>
      </cx:numDim>
    </cx:data>
    <cx:data id="1">
      <cx:numDim type="val">
        <cx:f>_xlchart.v1.85</cx:f>
      </cx:numDim>
    </cx:data>
    <cx:data id="2">
      <cx:numDim type="val">
        <cx:f>_xlchart.v1.87</cx:f>
      </cx:numDim>
    </cx:data>
    <cx:data id="3">
      <cx:numDim type="val">
        <cx:f>_xlchart.v1.89</cx:f>
      </cx:numDim>
    </cx:data>
    <cx:data id="4">
      <cx:numDim type="val">
        <cx:f>_xlchart.v1.91</cx:f>
      </cx:numDim>
    </cx:data>
  </cx:chartData>
  <cx:chart>
    <cx:title pos="t" align="ctr" overlay="0">
      <cx:tx>
        <cx:txData>
          <cx:v>Biểu đồ phân phối dữ liệu SONY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Biểu đồ phân phối dữ liệu SONY</a:t>
          </a:r>
        </a:p>
      </cx:txPr>
    </cx:title>
    <cx:plotArea>
      <cx:plotAreaRegion>
        <cx:series layoutId="boxWhisker" uniqueId="{1245E805-E714-494D-8959-416AE4099107}">
          <cx:tx>
            <cx:txData>
              <cx:f>_xlchart.v1.82</cx:f>
              <cx:v>Adj Close</cx:v>
            </cx:txData>
          </cx:tx>
          <cx:spPr>
            <a:solidFill>
              <a:schemeClr val="tx2">
                <a:lumMod val="25000"/>
                <a:lumOff val="75000"/>
              </a:schemeClr>
            </a:solidFill>
          </cx:spPr>
          <cx:dataId val="0"/>
          <cx:layoutPr>
            <cx:visibility meanLine="0" meanMarker="1" nonoutliers="0" outliers="1"/>
            <cx:statistics quartileMethod="exclusive"/>
          </cx:layoutPr>
        </cx:series>
        <cx:series layoutId="boxWhisker" uniqueId="{BAC885EA-DB35-4A43-A5BC-4BAB1E35879C}">
          <cx:tx>
            <cx:txData>
              <cx:f>_xlchart.v1.84</cx:f>
              <cx:v>Close</cx:v>
            </cx:txData>
          </cx:tx>
          <cx:spPr>
            <a:solidFill>
              <a:schemeClr val="accent2">
                <a:lumMod val="40000"/>
                <a:lumOff val="60000"/>
              </a:schemeClr>
            </a:solidFill>
          </cx:spPr>
          <cx:dataId val="1"/>
          <cx:layoutPr>
            <cx:visibility meanLine="0" meanMarker="1" nonoutliers="0" outliers="1"/>
            <cx:statistics quartileMethod="exclusive"/>
          </cx:layoutPr>
        </cx:series>
        <cx:series layoutId="boxWhisker" uniqueId="{101A92D3-6788-40A1-8DC0-9065F223B299}">
          <cx:tx>
            <cx:txData>
              <cx:f>_xlchart.v1.86</cx:f>
              <cx:v>High</cx:v>
            </cx:txData>
          </cx:tx>
          <cx:spPr>
            <a:solidFill>
              <a:schemeClr val="accent6">
                <a:lumMod val="40000"/>
                <a:lumOff val="60000"/>
              </a:schemeClr>
            </a:solidFill>
          </cx:spPr>
          <cx:dataId val="2"/>
          <cx:layoutPr>
            <cx:visibility meanLine="0" meanMarker="1" nonoutliers="0" outliers="1"/>
            <cx:statistics quartileMethod="exclusive"/>
          </cx:layoutPr>
        </cx:series>
        <cx:series layoutId="boxWhisker" uniqueId="{0F8B6862-8A10-4D41-AE68-2FFEE80E9915}">
          <cx:tx>
            <cx:txData>
              <cx:f>_xlchart.v1.88</cx:f>
              <cx:v>Low</cx:v>
            </cx:txData>
          </cx:tx>
          <cx:spPr>
            <a:solidFill>
              <a:schemeClr val="accent4">
                <a:lumMod val="40000"/>
                <a:lumOff val="60000"/>
              </a:schemeClr>
            </a:solidFill>
          </cx:spPr>
          <cx:dataId val="3"/>
          <cx:layoutPr>
            <cx:visibility meanLine="0" meanMarker="1" nonoutliers="0" outliers="1"/>
            <cx:statistics quartileMethod="exclusive"/>
          </cx:layoutPr>
        </cx:series>
        <cx:series layoutId="boxWhisker" uniqueId="{BD32AEC8-9333-491A-B2B6-533E36DDBFE0}">
          <cx:tx>
            <cx:txData>
              <cx:f>_xlchart.v1.90</cx:f>
              <cx:v>Open</cx:v>
            </cx:txData>
          </cx:tx>
          <cx:spPr>
            <a:solidFill>
              <a:schemeClr val="accent5">
                <a:lumMod val="40000"/>
                <a:lumOff val="60000"/>
              </a:schemeClr>
            </a:solidFill>
          </cx:spPr>
          <cx:dataId val="4"/>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_xlchart.v1.101</cx:f>
      </cx:numDim>
    </cx:data>
    <cx:data id="1">
      <cx:numDim type="val">
        <cx:f>_xlchart.v1.102</cx:f>
      </cx:numDim>
    </cx:data>
    <cx:data id="2">
      <cx:numDim type="val">
        <cx:f>_xlchart.v1.103</cx:f>
      </cx:numDim>
    </cx:data>
    <cx:data id="3">
      <cx:numDim type="val">
        <cx:f>_xlchart.v1.104</cx:f>
      </cx:numDim>
    </cx:data>
    <cx:data id="4">
      <cx:numDim type="val">
        <cx:f>_xlchart.v1.105</cx:f>
      </cx:numDim>
    </cx:data>
    <cx:data id="5">
      <cx:numDim type="val">
        <cx:f>_xlchart.v1.106</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Tứ Phân Vị Adj Close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F6D1-4C10-9EC2-FB7351FCBDF8}">
          <cx:tx>
            <cx:txData>
              <cx:f>_xlchart.v1.100</cx:f>
              <cx:v>2019</cx:v>
            </cx:txData>
          </cx:tx>
          <cx:dataId val="0"/>
          <cx:layoutPr>
            <cx:statistics quartileMethod="exclusive"/>
          </cx:layoutPr>
        </cx:series>
        <cx:series layoutId="boxWhisker" uniqueId="{00000001-F6D1-4C10-9EC2-FB7351FCBDF8}">
          <cx:tx>
            <cx:txData>
              <cx:f/>
              <cx:v>2020</cx:v>
            </cx:txData>
          </cx:tx>
          <cx:dataId val="1"/>
          <cx:layoutPr>
            <cx:statistics quartileMethod="exclusive"/>
          </cx:layoutPr>
        </cx:series>
        <cx:series layoutId="boxWhisker" uniqueId="{00000002-F6D1-4C10-9EC2-FB7351FCBDF8}">
          <cx:tx>
            <cx:txData>
              <cx:f/>
              <cx:v>2021</cx:v>
            </cx:txData>
          </cx:tx>
          <cx:dataId val="2"/>
          <cx:layoutPr>
            <cx:statistics quartileMethod="exclusive"/>
          </cx:layoutPr>
        </cx:series>
        <cx:series layoutId="boxWhisker" uniqueId="{00000003-F6D1-4C10-9EC2-FB7351FCBDF8}">
          <cx:tx>
            <cx:txData>
              <cx:f/>
              <cx:v>2022</cx:v>
            </cx:txData>
          </cx:tx>
          <cx:dataId val="3"/>
          <cx:layoutPr>
            <cx:statistics quartileMethod="exclusive"/>
          </cx:layoutPr>
        </cx:series>
        <cx:series layoutId="boxWhisker" uniqueId="{00000004-F6D1-4C10-9EC2-FB7351FCBDF8}">
          <cx:tx>
            <cx:txData>
              <cx:f/>
              <cx:v>2023</cx:v>
            </cx:txData>
          </cx:tx>
          <cx:dataId val="4"/>
          <cx:layoutPr>
            <cx:statistics quartileMethod="exclusive"/>
          </cx:layoutPr>
        </cx:series>
        <cx:series layoutId="boxWhisker" uniqueId="{00000005-F6D1-4C10-9EC2-FB7351FCBDF8}">
          <cx:tx>
            <cx:txData>
              <cx:f/>
              <cx:v>2024</cx:v>
            </cx:txData>
          </cx:tx>
          <cx:dataId val="5"/>
          <cx:layoutPr>
            <cx:statistics quartileMethod="exclusive"/>
          </cx:layoutPr>
        </cx:series>
      </cx:plotAreaRegion>
      <cx:axis id="0" hidden="1">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_xlchart.v1.94</cx:f>
      </cx:numDim>
    </cx:data>
    <cx:data id="1">
      <cx:numDim type="val">
        <cx:f>_xlchart.v1.95</cx:f>
      </cx:numDim>
    </cx:data>
    <cx:data id="2">
      <cx:numDim type="val">
        <cx:f>_xlchart.v1.96</cx:f>
      </cx:numDim>
    </cx:data>
    <cx:data id="3">
      <cx:numDim type="val">
        <cx:f>_xlchart.v1.97</cx:f>
      </cx:numDim>
    </cx:data>
    <cx:data id="4">
      <cx:numDim type="val">
        <cx:f>_xlchart.v1.98</cx:f>
      </cx:numDim>
    </cx:data>
    <cx:data id="5">
      <cx:numDim type="val">
        <cx:f>_xlchart.v1.99</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Số Lượng Giao Dịch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6071-4A7F-86FF-DF13B83383BB}" formatIdx="0">
          <cx:tx>
            <cx:txData>
              <cx:f/>
              <cx:v>2019</cx:v>
            </cx:txData>
          </cx:tx>
          <cx:dataId val="0"/>
          <cx:layoutPr>
            <cx:statistics quartileMethod="exclusive"/>
          </cx:layoutPr>
        </cx:series>
        <cx:series layoutId="boxWhisker" uniqueId="{00000001-6071-4A7F-86FF-DF13B83383BB}" formatIdx="1">
          <cx:tx>
            <cx:txData>
              <cx:f/>
              <cx:v>2020</cx:v>
            </cx:txData>
          </cx:tx>
          <cx:dataId val="1"/>
          <cx:layoutPr>
            <cx:statistics quartileMethod="exclusive"/>
          </cx:layoutPr>
        </cx:series>
        <cx:series layoutId="boxWhisker" uniqueId="{00000002-6071-4A7F-86FF-DF13B83383BB}" formatIdx="2">
          <cx:tx>
            <cx:txData>
              <cx:f/>
              <cx:v>2021</cx:v>
            </cx:txData>
          </cx:tx>
          <cx:dataId val="2"/>
          <cx:layoutPr>
            <cx:statistics quartileMethod="exclusive"/>
          </cx:layoutPr>
        </cx:series>
        <cx:series layoutId="boxWhisker" uniqueId="{00000003-6071-4A7F-86FF-DF13B83383BB}" formatIdx="3">
          <cx:tx>
            <cx:txData>
              <cx:f/>
              <cx:v>2022</cx:v>
            </cx:txData>
          </cx:tx>
          <cx:dataId val="3"/>
          <cx:layoutPr>
            <cx:statistics quartileMethod="exclusive"/>
          </cx:layoutPr>
        </cx:series>
        <cx:series layoutId="boxWhisker" uniqueId="{00000004-6071-4A7F-86FF-DF13B83383BB}" formatIdx="4">
          <cx:tx>
            <cx:txData>
              <cx:f/>
              <cx:v>2023</cx:v>
            </cx:txData>
          </cx:tx>
          <cx:dataId val="4"/>
          <cx:layoutPr>
            <cx:statistics quartileMethod="exclusive"/>
          </cx:layoutPr>
        </cx:series>
        <cx:series layoutId="boxWhisker" uniqueId="{00000005-6071-4A7F-86FF-DF13B83383BB}" formatIdx="5">
          <cx:tx>
            <cx:txData>
              <cx:f/>
              <cx:v>2024</cx:v>
            </cx:txData>
          </cx:tx>
          <cx:dataId val="5"/>
          <cx:layoutPr>
            <cx:statistics quartileMethod="exclusive"/>
          </cx:layoutPr>
        </cx:series>
      </cx:plotAreaRegion>
      <cx:axis id="0" hidden="1">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lrMapOvr bg1="lt1" tx1="dk1" bg2="lt2" tx2="dk2" accent1="accent1" accent2="accent2" accent3="accent3" accent4="accent4" accent5="accent5" accent6="accent6" hlink="hlink" folHlink="folHlink"/>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_xlchart.v1.108</cx:f>
      </cx:numDim>
    </cx:data>
    <cx:data id="1">
      <cx:numDim type="val">
        <cx:f>_xlchart.v1.110</cx:f>
      </cx:numDim>
    </cx:data>
    <cx:data id="2">
      <cx:numDim type="val">
        <cx:f>_xlchart.v1.112</cx:f>
      </cx:numDim>
    </cx:data>
    <cx:data id="3">
      <cx:numDim type="val">
        <cx:f>_xlchart.v1.114</cx:f>
      </cx:numDim>
    </cx:data>
    <cx:data id="4">
      <cx:numDim type="val">
        <cx:f>_xlchart.v1.116</cx:f>
      </cx:numDim>
    </cx:data>
    <cx:data id="5">
      <cx:numDim type="val">
        <cx:f>_xlchart.v1.118</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Tứ Phân Vị Adj Close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6862-4E8C-9D40-3D142EE28BF8}">
          <cx:tx>
            <cx:txData>
              <cx:f>_xlchart.v1.107</cx:f>
              <cx:v>2019</cx:v>
            </cx:txData>
          </cx:tx>
          <cx:dataId val="0"/>
          <cx:layoutPr>
            <cx:statistics quartileMethod="exclusive"/>
          </cx:layoutPr>
        </cx:series>
        <cx:series layoutId="boxWhisker" uniqueId="{00000001-6862-4E8C-9D40-3D142EE28BF8}">
          <cx:tx>
            <cx:txData>
              <cx:f>_xlchart.v1.109</cx:f>
              <cx:v>2020</cx:v>
            </cx:txData>
          </cx:tx>
          <cx:dataId val="1"/>
          <cx:layoutPr>
            <cx:statistics quartileMethod="exclusive"/>
          </cx:layoutPr>
        </cx:series>
        <cx:series layoutId="boxWhisker" uniqueId="{00000002-6862-4E8C-9D40-3D142EE28BF8}">
          <cx:tx>
            <cx:txData>
              <cx:f>_xlchart.v1.111</cx:f>
              <cx:v>2021</cx:v>
            </cx:txData>
          </cx:tx>
          <cx:dataId val="2"/>
          <cx:layoutPr>
            <cx:statistics quartileMethod="exclusive"/>
          </cx:layoutPr>
        </cx:series>
        <cx:series layoutId="boxWhisker" uniqueId="{00000003-6862-4E8C-9D40-3D142EE28BF8}">
          <cx:tx>
            <cx:txData>
              <cx:f>_xlchart.v1.113</cx:f>
              <cx:v>2022</cx:v>
            </cx:txData>
          </cx:tx>
          <cx:dataId val="3"/>
          <cx:layoutPr>
            <cx:statistics quartileMethod="exclusive"/>
          </cx:layoutPr>
        </cx:series>
        <cx:series layoutId="boxWhisker" uniqueId="{00000004-6862-4E8C-9D40-3D142EE28BF8}">
          <cx:tx>
            <cx:txData>
              <cx:f>_xlchart.v1.115</cx:f>
              <cx:v>2023</cx:v>
            </cx:txData>
          </cx:tx>
          <cx:dataId val="4"/>
          <cx:layoutPr>
            <cx:statistics quartileMethod="exclusive"/>
          </cx:layoutPr>
        </cx:series>
        <cx:series layoutId="boxWhisker" uniqueId="{00000005-6862-4E8C-9D40-3D142EE28BF8}">
          <cx:tx>
            <cx:txData>
              <cx:f>_xlchart.v1.117</cx:f>
              <cx:v>2024</cx:v>
            </cx:txData>
          </cx:tx>
          <cx:dataId val="5"/>
          <cx:layoutPr>
            <cx:statistics quartileMethod="exclusive"/>
          </cx:layoutPr>
        </cx:series>
      </cx:plotAreaRegion>
      <cx:axis id="0">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_xlchart.v1.120</cx:f>
      </cx:numDim>
    </cx:data>
    <cx:data id="1">
      <cx:numDim type="val">
        <cx:f>_xlchart.v1.122</cx:f>
      </cx:numDim>
    </cx:data>
    <cx:data id="2">
      <cx:numDim type="val">
        <cx:f>_xlchart.v1.124</cx:f>
      </cx:numDim>
    </cx:data>
    <cx:data id="3">
      <cx:numDim type="val">
        <cx:f>_xlchart.v1.126</cx:f>
      </cx:numDim>
    </cx:data>
    <cx:data id="4">
      <cx:numDim type="val">
        <cx:f>_xlchart.v1.128</cx:f>
      </cx:numDim>
    </cx:data>
    <cx:data id="5">
      <cx:numDim type="val">
        <cx:f>_xlchart.v1.130</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Số Lượng Giao Dịch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9AC2-4E95-88FE-A0145E6E4870}" formatIdx="0">
          <cx:tx>
            <cx:txData>
              <cx:f>_xlchart.v1.119</cx:f>
              <cx:v>2019</cx:v>
            </cx:txData>
          </cx:tx>
          <cx:dataId val="0"/>
          <cx:layoutPr>
            <cx:statistics quartileMethod="exclusive"/>
          </cx:layoutPr>
        </cx:series>
        <cx:series layoutId="boxWhisker" uniqueId="{00000001-9AC2-4E95-88FE-A0145E6E4870}" formatIdx="1">
          <cx:tx>
            <cx:txData>
              <cx:f>_xlchart.v1.121</cx:f>
              <cx:v>2020</cx:v>
            </cx:txData>
          </cx:tx>
          <cx:dataId val="1"/>
          <cx:layoutPr>
            <cx:statistics quartileMethod="exclusive"/>
          </cx:layoutPr>
        </cx:series>
        <cx:series layoutId="boxWhisker" uniqueId="{00000002-9AC2-4E95-88FE-A0145E6E4870}" formatIdx="2">
          <cx:tx>
            <cx:txData>
              <cx:f>_xlchart.v1.123</cx:f>
              <cx:v>2021</cx:v>
            </cx:txData>
          </cx:tx>
          <cx:dataId val="2"/>
          <cx:layoutPr>
            <cx:statistics quartileMethod="exclusive"/>
          </cx:layoutPr>
        </cx:series>
        <cx:series layoutId="boxWhisker" uniqueId="{00000003-9AC2-4E95-88FE-A0145E6E4870}" formatIdx="3">
          <cx:tx>
            <cx:txData>
              <cx:f>_xlchart.v1.125</cx:f>
              <cx:v>2022</cx:v>
            </cx:txData>
          </cx:tx>
          <cx:dataId val="3"/>
          <cx:layoutPr>
            <cx:statistics quartileMethod="exclusive"/>
          </cx:layoutPr>
        </cx:series>
        <cx:series layoutId="boxWhisker" uniqueId="{00000004-9AC2-4E95-88FE-A0145E6E4870}" formatIdx="4">
          <cx:tx>
            <cx:txData>
              <cx:f>_xlchart.v1.127</cx:f>
              <cx:v>2023</cx:v>
            </cx:txData>
          </cx:tx>
          <cx:dataId val="4"/>
          <cx:layoutPr>
            <cx:statistics quartileMethod="exclusive"/>
          </cx:layoutPr>
        </cx:series>
        <cx:series layoutId="boxWhisker" uniqueId="{00000005-9AC2-4E95-88FE-A0145E6E4870}" formatIdx="5">
          <cx:tx>
            <cx:txData>
              <cx:f>_xlchart.v1.129</cx:f>
              <cx:v>2024</cx:v>
            </cx:txData>
          </cx:tx>
          <cx:dataId val="5"/>
          <cx:layoutPr>
            <cx:statistics quartileMethod="exclusive"/>
          </cx:layoutPr>
        </cx:series>
      </cx:plotAreaRegion>
      <cx:axis id="0">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lrMapOvr bg1="lt1" tx1="dk1" bg2="lt2" tx2="dk2" accent1="accent1" accent2="accent2" accent3="accent3" accent4="accent4" accent5="accent5" accent6="accent6" hlink="hlink" folHlink="folHlink"/>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_xlchart.v1.133</cx:f>
      </cx:numDim>
    </cx:data>
    <cx:data id="1">
      <cx:numDim type="val">
        <cx:f>_xlchart.v1.134</cx:f>
      </cx:numDim>
    </cx:data>
    <cx:data id="2">
      <cx:numDim type="val">
        <cx:f>_xlchart.v1.135</cx:f>
      </cx:numDim>
    </cx:data>
    <cx:data id="3">
      <cx:numDim type="val">
        <cx:f>_xlchart.v1.136</cx:f>
      </cx:numDim>
    </cx:data>
    <cx:data id="4">
      <cx:numDim type="val">
        <cx:f>_xlchart.v1.131</cx:f>
      </cx:numDim>
    </cx:data>
    <cx:data id="5">
      <cx:numDim type="val">
        <cx:f>_xlchart.v1.132</cx:f>
      </cx:numDim>
    </cx:data>
  </cx:chartData>
  <cx:chart>
    <cx:title pos="t" align="ctr" overlay="0"/>
    <cx:plotArea>
      <cx:plotAreaRegion>
        <cx:series layoutId="boxWhisker" uniqueId="{00000006-2406-4FD5-94AD-D703F770B00A}">
          <cx:tx>
            <cx:txData>
              <cx:f/>
              <cx:v>2019</cx:v>
            </cx:txData>
          </cx:tx>
          <cx:dataId val="0"/>
          <cx:layoutPr>
            <cx:statistics quartileMethod="exclusive"/>
          </cx:layoutPr>
        </cx:series>
        <cx:series layoutId="boxWhisker" uniqueId="{00000007-2406-4FD5-94AD-D703F770B00A}">
          <cx:tx>
            <cx:txData>
              <cx:f/>
              <cx:v>2020</cx:v>
            </cx:txData>
          </cx:tx>
          <cx:dataId val="1"/>
          <cx:layoutPr>
            <cx:statistics quartileMethod="exclusive"/>
          </cx:layoutPr>
        </cx:series>
        <cx:series layoutId="boxWhisker" uniqueId="{00000008-2406-4FD5-94AD-D703F770B00A}">
          <cx:tx>
            <cx:txData>
              <cx:f/>
              <cx:v>2021</cx:v>
            </cx:txData>
          </cx:tx>
          <cx:dataId val="2"/>
          <cx:layoutPr>
            <cx:statistics quartileMethod="exclusive"/>
          </cx:layoutPr>
        </cx:series>
        <cx:series layoutId="boxWhisker" uniqueId="{00000009-2406-4FD5-94AD-D703F770B00A}">
          <cx:tx>
            <cx:txData>
              <cx:f/>
              <cx:v>2022</cx:v>
            </cx:txData>
          </cx:tx>
          <cx:dataId val="3"/>
          <cx:layoutPr>
            <cx:statistics quartileMethod="exclusive"/>
          </cx:layoutPr>
        </cx:series>
        <cx:series layoutId="boxWhisker" uniqueId="{0000000A-2406-4FD5-94AD-D703F770B00A}">
          <cx:tx>
            <cx:txData>
              <cx:f/>
              <cx:v>2023</cx:v>
            </cx:txData>
          </cx:tx>
          <cx:dataId val="4"/>
          <cx:layoutPr>
            <cx:statistics quartileMethod="exclusive"/>
          </cx:layoutPr>
        </cx:series>
        <cx:series layoutId="boxWhisker" uniqueId="{0000000B-2406-4FD5-94AD-D703F770B00A}">
          <cx:tx>
            <cx:txData>
              <cx:f/>
              <cx:v>2024</cx:v>
            </cx:txData>
          </cx:tx>
          <cx:dataId val="5"/>
          <cx:layoutPr>
            <cx:statistics quartileMethod="exclusive"/>
          </cx:layoutPr>
        </cx:series>
      </cx:plotAreaRegion>
      <cx:axis id="0">
        <cx:catScaling gapWidth="1"/>
        <cx:tickLabels/>
      </cx:axis>
      <cx:axis id="1">
        <cx:valScaling/>
        <cx:majorGridlines/>
        <cx:tickLabels/>
      </cx:axis>
    </cx:plotArea>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numDim type="val">
        <cx:f>_xlchart.v1.138</cx:f>
      </cx:numDim>
    </cx:data>
    <cx:data id="1">
      <cx:numDim type="val">
        <cx:f>_xlchart.v1.139</cx:f>
      </cx:numDim>
    </cx:data>
    <cx:data id="2">
      <cx:numDim type="val">
        <cx:f>_xlchart.v1.140</cx:f>
      </cx:numDim>
    </cx:data>
    <cx:data id="3">
      <cx:numDim type="val">
        <cx:f>_xlchart.v1.141</cx:f>
      </cx:numDim>
    </cx:data>
    <cx:data id="4">
      <cx:numDim type="val">
        <cx:f>_xlchart.v1.142</cx:f>
      </cx:numDim>
    </cx:data>
    <cx:data id="5">
      <cx:numDim type="val">
        <cx:f>_xlchart.v1.143</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Tứ Phân Vị Adj Close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F6D1-4C10-9EC2-FB7351FCBDF8}">
          <cx:tx>
            <cx:txData>
              <cx:f>_xlchart.v1.137</cx:f>
              <cx:v>2019</cx:v>
            </cx:txData>
          </cx:tx>
          <cx:dataId val="0"/>
          <cx:layoutPr>
            <cx:statistics quartileMethod="exclusive"/>
          </cx:layoutPr>
        </cx:series>
        <cx:series layoutId="boxWhisker" uniqueId="{00000001-F6D1-4C10-9EC2-FB7351FCBDF8}">
          <cx:tx>
            <cx:txData>
              <cx:f/>
              <cx:v>2020</cx:v>
            </cx:txData>
          </cx:tx>
          <cx:dataId val="1"/>
          <cx:layoutPr>
            <cx:statistics quartileMethod="exclusive"/>
          </cx:layoutPr>
        </cx:series>
        <cx:series layoutId="boxWhisker" uniqueId="{00000002-F6D1-4C10-9EC2-FB7351FCBDF8}">
          <cx:tx>
            <cx:txData>
              <cx:f/>
              <cx:v>2021</cx:v>
            </cx:txData>
          </cx:tx>
          <cx:dataId val="2"/>
          <cx:layoutPr>
            <cx:statistics quartileMethod="exclusive"/>
          </cx:layoutPr>
        </cx:series>
        <cx:series layoutId="boxWhisker" uniqueId="{00000003-F6D1-4C10-9EC2-FB7351FCBDF8}">
          <cx:tx>
            <cx:txData>
              <cx:f/>
              <cx:v>2022</cx:v>
            </cx:txData>
          </cx:tx>
          <cx:dataId val="3"/>
          <cx:layoutPr>
            <cx:statistics quartileMethod="exclusive"/>
          </cx:layoutPr>
        </cx:series>
        <cx:series layoutId="boxWhisker" uniqueId="{00000004-F6D1-4C10-9EC2-FB7351FCBDF8}">
          <cx:tx>
            <cx:txData>
              <cx:f/>
              <cx:v>2023</cx:v>
            </cx:txData>
          </cx:tx>
          <cx:dataId val="4"/>
          <cx:layoutPr>
            <cx:statistics quartileMethod="exclusive"/>
          </cx:layoutPr>
        </cx:series>
        <cx:series layoutId="boxWhisker" uniqueId="{00000005-F6D1-4C10-9EC2-FB7351FCBDF8}">
          <cx:tx>
            <cx:txData>
              <cx:f/>
              <cx:v>2024</cx:v>
            </cx:txData>
          </cx:tx>
          <cx:dataId val="5"/>
          <cx:layoutPr>
            <cx:statistics quartileMethod="exclusive"/>
          </cx:layoutPr>
        </cx:series>
      </cx:plotAreaRegion>
      <cx:axis id="0">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numDim type="val">
        <cx:f>_xlchart.v1.144</cx:f>
      </cx:numDim>
    </cx:data>
    <cx:data id="1">
      <cx:numDim type="val">
        <cx:f>_xlchart.v1.145</cx:f>
      </cx:numDim>
    </cx:data>
    <cx:data id="2">
      <cx:numDim type="val">
        <cx:f>_xlchart.v1.146</cx:f>
      </cx:numDim>
    </cx:data>
    <cx:data id="3">
      <cx:numDim type="val">
        <cx:f>_xlchart.v1.147</cx:f>
      </cx:numDim>
    </cx:data>
    <cx:data id="4">
      <cx:numDim type="val">
        <cx:f>_xlchart.v1.148</cx:f>
      </cx:numDim>
    </cx:data>
    <cx:data id="5">
      <cx:numDim type="val">
        <cx:f>_xlchart.v1.149</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Số Lượng Giao Dịch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6071-4A7F-86FF-DF13B83383BB}" formatIdx="0">
          <cx:tx>
            <cx:txData>
              <cx:f/>
              <cx:v>2019</cx:v>
            </cx:txData>
          </cx:tx>
          <cx:dataId val="0"/>
          <cx:layoutPr>
            <cx:statistics quartileMethod="exclusive"/>
          </cx:layoutPr>
        </cx:series>
        <cx:series layoutId="boxWhisker" uniqueId="{00000001-6071-4A7F-86FF-DF13B83383BB}" formatIdx="1">
          <cx:tx>
            <cx:txData>
              <cx:f/>
              <cx:v>2020</cx:v>
            </cx:txData>
          </cx:tx>
          <cx:dataId val="1"/>
          <cx:layoutPr>
            <cx:statistics quartileMethod="exclusive"/>
          </cx:layoutPr>
        </cx:series>
        <cx:series layoutId="boxWhisker" uniqueId="{00000002-6071-4A7F-86FF-DF13B83383BB}" formatIdx="2">
          <cx:tx>
            <cx:txData>
              <cx:f/>
              <cx:v>2021</cx:v>
            </cx:txData>
          </cx:tx>
          <cx:dataId val="2"/>
          <cx:layoutPr>
            <cx:statistics quartileMethod="exclusive"/>
          </cx:layoutPr>
        </cx:series>
        <cx:series layoutId="boxWhisker" uniqueId="{00000003-6071-4A7F-86FF-DF13B83383BB}" formatIdx="3">
          <cx:tx>
            <cx:txData>
              <cx:f/>
              <cx:v>2022</cx:v>
            </cx:txData>
          </cx:tx>
          <cx:dataId val="3"/>
          <cx:layoutPr>
            <cx:statistics quartileMethod="exclusive"/>
          </cx:layoutPr>
        </cx:series>
        <cx:series layoutId="boxWhisker" uniqueId="{00000004-6071-4A7F-86FF-DF13B83383BB}" formatIdx="4">
          <cx:tx>
            <cx:txData>
              <cx:f/>
              <cx:v>2023</cx:v>
            </cx:txData>
          </cx:tx>
          <cx:dataId val="4"/>
          <cx:layoutPr>
            <cx:statistics quartileMethod="exclusive"/>
          </cx:layoutPr>
        </cx:series>
        <cx:series layoutId="boxWhisker" uniqueId="{00000005-6071-4A7F-86FF-DF13B83383BB}" formatIdx="5">
          <cx:tx>
            <cx:txData>
              <cx:f/>
              <cx:v>2024</cx:v>
            </cx:txData>
          </cx:tx>
          <cx:dataId val="5"/>
          <cx:layoutPr>
            <cx:statistics quartileMethod="exclusive"/>
          </cx:layoutPr>
        </cx:series>
      </cx:plotAreaRegion>
      <cx:axis id="0">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lrMapOvr bg1="lt1" tx1="dk1" bg2="lt2" tx2="dk2" accent1="accent1" accent2="accent2" accent3="accent3" accent4="accent4" accent5="accent5" accent6="accent6" hlink="hlink" folHlink="folHlink"/>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numDim type="val">
        <cx:f>_xlchart.v1.163</cx:f>
      </cx:numDim>
    </cx:data>
    <cx:data id="1">
      <cx:numDim type="val">
        <cx:f>_xlchart.v1.165</cx:f>
      </cx:numDim>
    </cx:data>
    <cx:data id="2">
      <cx:numDim type="val">
        <cx:f>_xlchart.v1.167</cx:f>
      </cx:numDim>
    </cx:data>
    <cx:data id="3">
      <cx:numDim type="val">
        <cx:f>_xlchart.v1.169</cx:f>
      </cx:numDim>
    </cx:data>
    <cx:data id="4">
      <cx:numDim type="val">
        <cx:f>_xlchart.v1.171</cx:f>
      </cx:numDim>
    </cx:data>
    <cx:data id="5">
      <cx:numDim type="val">
        <cx:f>_xlchart.v1.173</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Tứ Phân Vị Adj Close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573E-4C9F-BE45-BCC0E5E41C50}">
          <cx:tx>
            <cx:txData>
              <cx:f>_xlchart.v1.162</cx:f>
              <cx:v>2019</cx:v>
            </cx:txData>
          </cx:tx>
          <cx:dataId val="0"/>
          <cx:layoutPr>
            <cx:statistics quartileMethod="exclusive"/>
          </cx:layoutPr>
        </cx:series>
        <cx:series layoutId="boxWhisker" uniqueId="{00000001-573E-4C9F-BE45-BCC0E5E41C50}">
          <cx:tx>
            <cx:txData>
              <cx:f>_xlchart.v1.164</cx:f>
              <cx:v>2020</cx:v>
            </cx:txData>
          </cx:tx>
          <cx:dataId val="1"/>
          <cx:layoutPr>
            <cx:statistics quartileMethod="exclusive"/>
          </cx:layoutPr>
        </cx:series>
        <cx:series layoutId="boxWhisker" uniqueId="{00000002-573E-4C9F-BE45-BCC0E5E41C50}">
          <cx:tx>
            <cx:txData>
              <cx:f>_xlchart.v1.166</cx:f>
              <cx:v>2021</cx:v>
            </cx:txData>
          </cx:tx>
          <cx:dataId val="2"/>
          <cx:layoutPr>
            <cx:statistics quartileMethod="exclusive"/>
          </cx:layoutPr>
        </cx:series>
        <cx:series layoutId="boxWhisker" uniqueId="{00000003-573E-4C9F-BE45-BCC0E5E41C50}">
          <cx:tx>
            <cx:txData>
              <cx:f>_xlchart.v1.168</cx:f>
              <cx:v>2022</cx:v>
            </cx:txData>
          </cx:tx>
          <cx:dataId val="3"/>
          <cx:layoutPr>
            <cx:statistics quartileMethod="exclusive"/>
          </cx:layoutPr>
        </cx:series>
        <cx:series layoutId="boxWhisker" uniqueId="{00000004-573E-4C9F-BE45-BCC0E5E41C50}">
          <cx:tx>
            <cx:txData>
              <cx:f>_xlchart.v1.170</cx:f>
              <cx:v>2023</cx:v>
            </cx:txData>
          </cx:tx>
          <cx:dataId val="4"/>
          <cx:layoutPr>
            <cx:statistics quartileMethod="exclusive"/>
          </cx:layoutPr>
        </cx:series>
        <cx:series layoutId="boxWhisker" uniqueId="{00000005-573E-4C9F-BE45-BCC0E5E41C50}">
          <cx:tx>
            <cx:txData>
              <cx:f>_xlchart.v1.172</cx:f>
              <cx:v>2024</cx:v>
            </cx:txData>
          </cx:tx>
          <cx:dataId val="5"/>
          <cx:layoutPr>
            <cx:statistics quartileMethod="exclusive"/>
          </cx:layoutPr>
        </cx:series>
      </cx:plotAreaRegion>
      <cx:axis id="0">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numDim type="val">
        <cx:f>_xlchart.v1.151</cx:f>
      </cx:numDim>
    </cx:data>
    <cx:data id="1">
      <cx:numDim type="val">
        <cx:f>_xlchart.v1.153</cx:f>
      </cx:numDim>
    </cx:data>
    <cx:data id="2">
      <cx:numDim type="val">
        <cx:f>_xlchart.v1.155</cx:f>
      </cx:numDim>
    </cx:data>
    <cx:data id="3">
      <cx:numDim type="val">
        <cx:f>_xlchart.v1.157</cx:f>
      </cx:numDim>
    </cx:data>
    <cx:data id="4">
      <cx:numDim type="val">
        <cx:f>_xlchart.v1.159</cx:f>
      </cx:numDim>
    </cx:data>
    <cx:data id="5">
      <cx:numDim type="val">
        <cx:f>_xlchart.v1.161</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Số Lượng Giao Dịch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65C7-40FF-AE49-91BBA7F71FD8}">
          <cx:tx>
            <cx:txData>
              <cx:f>_xlchart.v1.150</cx:f>
              <cx:v>2019</cx:v>
            </cx:txData>
          </cx:tx>
          <cx:dataId val="0"/>
          <cx:layoutPr>
            <cx:statistics quartileMethod="exclusive"/>
          </cx:layoutPr>
        </cx:series>
        <cx:series layoutId="boxWhisker" uniqueId="{00000001-65C7-40FF-AE49-91BBA7F71FD8}">
          <cx:tx>
            <cx:txData>
              <cx:f>_xlchart.v1.152</cx:f>
              <cx:v>2020</cx:v>
            </cx:txData>
          </cx:tx>
          <cx:dataId val="1"/>
          <cx:layoutPr>
            <cx:statistics quartileMethod="exclusive"/>
          </cx:layoutPr>
        </cx:series>
        <cx:series layoutId="boxWhisker" uniqueId="{00000002-65C7-40FF-AE49-91BBA7F71FD8}">
          <cx:tx>
            <cx:txData>
              <cx:f>_xlchart.v1.154</cx:f>
              <cx:v>2021</cx:v>
            </cx:txData>
          </cx:tx>
          <cx:dataId val="2"/>
          <cx:layoutPr>
            <cx:statistics quartileMethod="exclusive"/>
          </cx:layoutPr>
        </cx:series>
        <cx:series layoutId="boxWhisker" uniqueId="{00000003-65C7-40FF-AE49-91BBA7F71FD8}">
          <cx:tx>
            <cx:txData>
              <cx:f>_xlchart.v1.156</cx:f>
              <cx:v>2022</cx:v>
            </cx:txData>
          </cx:tx>
          <cx:dataId val="3"/>
          <cx:layoutPr>
            <cx:statistics quartileMethod="exclusive"/>
          </cx:layoutPr>
        </cx:series>
        <cx:series layoutId="boxWhisker" uniqueId="{00000004-65C7-40FF-AE49-91BBA7F71FD8}">
          <cx:tx>
            <cx:txData>
              <cx:f>_xlchart.v1.158</cx:f>
              <cx:v>2023</cx:v>
            </cx:txData>
          </cx:tx>
          <cx:dataId val="4"/>
          <cx:layoutPr>
            <cx:statistics quartileMethod="exclusive"/>
          </cx:layoutPr>
        </cx:series>
        <cx:series layoutId="boxWhisker" uniqueId="{00000005-65C7-40FF-AE49-91BBA7F71FD8}">
          <cx:tx>
            <cx:txData>
              <cx:f>_xlchart.v1.160</cx:f>
              <cx:v>2024</cx:v>
            </cx:txData>
          </cx:tx>
          <cx:dataId val="5"/>
          <cx:layoutPr>
            <cx:statistics quartileMethod="exclusive"/>
          </cx:layoutPr>
        </cx:series>
      </cx:plotAreaRegion>
      <cx:axis id="0">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lrMapOvr bg1="lt1" tx1="dk1" bg2="lt2" tx2="dk2" accent1="accent1" accent2="accent2" accent3="accent3" accent4="accent4" accent5="accent5" accent6="accent6" hlink="hlink" folHlink="folHlink"/>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numDim type="val">
        <cx:f>_xlchart.v1.185</cx:f>
      </cx:numDim>
    </cx:data>
  </cx:chartData>
  <cx:chart>
    <cx:title pos="t" align="ctr" overlay="0">
      <cx:tx>
        <cx:rich>
          <a:bodyPr spcFirstLastPara="1" vertOverflow="ellipsis" horzOverflow="overflow" wrap="square" lIns="0" tIns="0" rIns="0" bIns="0" anchor="ctr" anchorCtr="1"/>
          <a:lstStyle/>
          <a:p>
            <a:pPr algn="ctr" rtl="0">
              <a:defRPr/>
            </a:pPr>
            <a:r>
              <a:rPr lang="en-US"/>
              <a:t>Phân phối Giao dịch cổ phiếu INTC</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FAA4C4F8-AFE6-460B-8605-62E5FC846532}">
          <cx:tx>
            <cx:txData>
              <cx:f>_xlchart.v1.184</cx:f>
              <cx:v>INZCORE</cx:v>
            </cx:txData>
          </cx:tx>
          <cx:spPr>
            <a:solidFill>
              <a:schemeClr val="tx2">
                <a:lumMod val="50000"/>
                <a:lumOff val="50000"/>
              </a:schemeClr>
            </a:solidFill>
          </cx:spPr>
          <cx:dataId val="0"/>
          <cx:layoutPr>
            <cx:binning intervalClosed="r">
              <cx:binSize val="0.5"/>
            </cx:binning>
          </cx:layoutPr>
        </cx:series>
      </cx:plotAreaRegion>
      <cx:axis id="0">
        <cx:catScaling gapWidth="0"/>
        <cx:tickLabels/>
        <cx:numFmt formatCode="#,##0;-#,##0" sourceLinked="0"/>
      </cx:axis>
      <cx:axis id="1">
        <cx:valScaling/>
        <cx:majorGridlines/>
        <cx:tickLabels/>
      </cx:axis>
    </cx:plotArea>
  </cx:chart>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numDim type="val">
        <cx:f>_xlchart.v1.175</cx:f>
      </cx:numDim>
    </cx:data>
    <cx:data id="1">
      <cx:numDim type="val">
        <cx:f>_xlchart.v1.177</cx:f>
      </cx:numDim>
    </cx:data>
    <cx:data id="2">
      <cx:numDim type="val">
        <cx:f>_xlchart.v1.179</cx:f>
      </cx:numDim>
    </cx:data>
    <cx:data id="3">
      <cx:numDim type="val">
        <cx:f>_xlchart.v1.181</cx:f>
      </cx:numDim>
    </cx:data>
    <cx:data id="4">
      <cx:numDim type="val">
        <cx:f>_xlchart.v1.183</cx:f>
      </cx:numDim>
    </cx:data>
  </cx:chartData>
  <cx:chart>
    <cx:title pos="t" align="ctr" overlay="0">
      <cx:tx>
        <cx:txData>
          <cx:v>Biểu đồ phân phối của dữ liệu INTC</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Biểu đồ phân phối của dữ liệu INTC</a:t>
          </a:r>
        </a:p>
      </cx:txPr>
    </cx:title>
    <cx:plotArea>
      <cx:plotAreaRegion>
        <cx:series layoutId="boxWhisker" uniqueId="{6E2E44F9-B9C7-46E1-B314-1633FD3433E8}">
          <cx:tx>
            <cx:txData>
              <cx:f>_xlchart.v1.174</cx:f>
              <cx:v>Adj Close</cx:v>
            </cx:txData>
          </cx:tx>
          <cx:spPr>
            <a:solidFill>
              <a:schemeClr val="tx2">
                <a:lumMod val="25000"/>
                <a:lumOff val="75000"/>
              </a:schemeClr>
            </a:solidFill>
          </cx:spPr>
          <cx:dataId val="0"/>
          <cx:layoutPr>
            <cx:statistics quartileMethod="exclusive"/>
          </cx:layoutPr>
        </cx:series>
        <cx:series layoutId="boxWhisker" uniqueId="{AC9CFAAC-98B6-4E4D-B3B3-305E9A3F0015}">
          <cx:tx>
            <cx:txData>
              <cx:f>_xlchart.v1.176</cx:f>
              <cx:v>Close</cx:v>
            </cx:txData>
          </cx:tx>
          <cx:spPr>
            <a:solidFill>
              <a:schemeClr val="accent2">
                <a:lumMod val="40000"/>
                <a:lumOff val="60000"/>
              </a:schemeClr>
            </a:solidFill>
          </cx:spPr>
          <cx:dataId val="1"/>
          <cx:layoutPr>
            <cx:statistics quartileMethod="exclusive"/>
          </cx:layoutPr>
        </cx:series>
        <cx:series layoutId="boxWhisker" uniqueId="{D2D466A9-5A73-4785-83E9-66E6AA6ED496}">
          <cx:tx>
            <cx:txData>
              <cx:f>_xlchart.v1.178</cx:f>
              <cx:v>High</cx:v>
            </cx:txData>
          </cx:tx>
          <cx:spPr>
            <a:solidFill>
              <a:schemeClr val="accent6">
                <a:lumMod val="40000"/>
                <a:lumOff val="60000"/>
              </a:schemeClr>
            </a:solidFill>
          </cx:spPr>
          <cx:dataId val="2"/>
          <cx:layoutPr>
            <cx:statistics quartileMethod="exclusive"/>
          </cx:layoutPr>
        </cx:series>
        <cx:series layoutId="boxWhisker" uniqueId="{764450E5-D848-46CC-ABC2-FE254B730459}">
          <cx:tx>
            <cx:txData>
              <cx:f>_xlchart.v1.180</cx:f>
              <cx:v>Low</cx:v>
            </cx:txData>
          </cx:tx>
          <cx:spPr>
            <a:solidFill>
              <a:schemeClr val="accent4">
                <a:lumMod val="20000"/>
                <a:lumOff val="80000"/>
              </a:schemeClr>
            </a:solidFill>
          </cx:spPr>
          <cx:dataId val="3"/>
          <cx:layoutPr>
            <cx:statistics quartileMethod="exclusive"/>
          </cx:layoutPr>
        </cx:series>
        <cx:series layoutId="boxWhisker" uniqueId="{EC11593C-3560-485B-81A0-74E0648739FF}">
          <cx:tx>
            <cx:txData>
              <cx:f>_xlchart.v1.182</cx:f>
              <cx:v>Open</cx:v>
            </cx:txData>
          </cx:tx>
          <cx:spPr>
            <a:solidFill>
              <a:schemeClr val="accent5">
                <a:lumMod val="40000"/>
                <a:lumOff val="60000"/>
              </a:schemeClr>
            </a:solidFill>
          </cx:spPr>
          <cx:dataId val="4"/>
          <cx:layoutPr>
            <cx:statistics quartileMethod="exclusive"/>
          </cx:layoutPr>
        </cx:series>
      </cx:plotAreaRegion>
      <cx:axis id="0">
        <cx:catScaling gapWidth="1"/>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ln>
      <a:solidFill>
        <a:schemeClr val="tx2">
          <a:lumMod val="50000"/>
          <a:lumOff val="50000"/>
        </a:schemeClr>
      </a:solidFill>
    </a:ln>
  </cx:spPr>
</cx:chartSpace>
</file>

<file path=xl/charts/chartEx27.xml><?xml version="1.0" encoding="utf-8"?>
<cx:chartSpace xmlns:a="http://schemas.openxmlformats.org/drawingml/2006/main" xmlns:r="http://schemas.openxmlformats.org/officeDocument/2006/relationships" xmlns:cx="http://schemas.microsoft.com/office/drawing/2014/chartex">
  <cx:chartData>
    <cx:data id="0">
      <cx:numDim type="val">
        <cx:f>_xlchart.v1.199</cx:f>
      </cx:numDim>
    </cx:data>
    <cx:data id="1">
      <cx:numDim type="val">
        <cx:f>_xlchart.v1.201</cx:f>
      </cx:numDim>
    </cx:data>
    <cx:data id="2">
      <cx:numDim type="val">
        <cx:f>_xlchart.v1.203</cx:f>
      </cx:numDim>
    </cx:data>
    <cx:data id="3">
      <cx:numDim type="val">
        <cx:f>_xlchart.v1.205</cx:f>
      </cx:numDim>
    </cx:data>
    <cx:data id="4">
      <cx:numDim type="val">
        <cx:f>_xlchart.v1.207</cx:f>
      </cx:numDim>
    </cx:data>
    <cx:data id="5">
      <cx:numDim type="val">
        <cx:f>_xlchart.v1.209</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Tứ Phân Vị Adj Close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573E-4C9F-BE45-BCC0E5E41C50}">
          <cx:tx>
            <cx:txData>
              <cx:f>_xlchart.v1.198</cx:f>
              <cx:v>2019</cx:v>
            </cx:txData>
          </cx:tx>
          <cx:dataId val="0"/>
          <cx:layoutPr>
            <cx:statistics quartileMethod="exclusive"/>
          </cx:layoutPr>
        </cx:series>
        <cx:series layoutId="boxWhisker" uniqueId="{00000001-573E-4C9F-BE45-BCC0E5E41C50}">
          <cx:tx>
            <cx:txData>
              <cx:f>_xlchart.v1.200</cx:f>
              <cx:v>2020</cx:v>
            </cx:txData>
          </cx:tx>
          <cx:dataId val="1"/>
          <cx:layoutPr>
            <cx:statistics quartileMethod="exclusive"/>
          </cx:layoutPr>
        </cx:series>
        <cx:series layoutId="boxWhisker" uniqueId="{00000002-573E-4C9F-BE45-BCC0E5E41C50}">
          <cx:tx>
            <cx:txData>
              <cx:f>_xlchart.v1.202</cx:f>
              <cx:v>2021</cx:v>
            </cx:txData>
          </cx:tx>
          <cx:dataId val="2"/>
          <cx:layoutPr>
            <cx:statistics quartileMethod="exclusive"/>
          </cx:layoutPr>
        </cx:series>
        <cx:series layoutId="boxWhisker" uniqueId="{00000003-573E-4C9F-BE45-BCC0E5E41C50}">
          <cx:tx>
            <cx:txData>
              <cx:f>_xlchart.v1.204</cx:f>
              <cx:v>2022</cx:v>
            </cx:txData>
          </cx:tx>
          <cx:dataId val="3"/>
          <cx:layoutPr>
            <cx:statistics quartileMethod="exclusive"/>
          </cx:layoutPr>
        </cx:series>
        <cx:series layoutId="boxWhisker" uniqueId="{00000004-573E-4C9F-BE45-BCC0E5E41C50}">
          <cx:tx>
            <cx:txData>
              <cx:f>_xlchart.v1.206</cx:f>
              <cx:v>2023</cx:v>
            </cx:txData>
          </cx:tx>
          <cx:dataId val="4"/>
          <cx:layoutPr>
            <cx:statistics quartileMethod="exclusive"/>
          </cx:layoutPr>
        </cx:series>
        <cx:series layoutId="boxWhisker" uniqueId="{00000005-573E-4C9F-BE45-BCC0E5E41C50}">
          <cx:tx>
            <cx:txData>
              <cx:f>_xlchart.v1.208</cx:f>
              <cx:v>2024</cx:v>
            </cx:txData>
          </cx:tx>
          <cx:dataId val="5"/>
          <cx:layoutPr>
            <cx:statistics quartileMethod="exclusive"/>
          </cx:layoutPr>
        </cx:series>
      </cx:plotAreaRegion>
      <cx:axis id="0" hidden="1">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8.xml><?xml version="1.0" encoding="utf-8"?>
<cx:chartSpace xmlns:a="http://schemas.openxmlformats.org/drawingml/2006/main" xmlns:r="http://schemas.openxmlformats.org/officeDocument/2006/relationships" xmlns:cx="http://schemas.microsoft.com/office/drawing/2014/chartex">
  <cx:chartData>
    <cx:data id="0">
      <cx:numDim type="val">
        <cx:f>_xlchart.v1.187</cx:f>
      </cx:numDim>
    </cx:data>
    <cx:data id="1">
      <cx:numDim type="val">
        <cx:f>_xlchart.v1.189</cx:f>
      </cx:numDim>
    </cx:data>
    <cx:data id="2">
      <cx:numDim type="val">
        <cx:f>_xlchart.v1.191</cx:f>
      </cx:numDim>
    </cx:data>
    <cx:data id="3">
      <cx:numDim type="val">
        <cx:f>_xlchart.v1.193</cx:f>
      </cx:numDim>
    </cx:data>
    <cx:data id="4">
      <cx:numDim type="val">
        <cx:f>_xlchart.v1.195</cx:f>
      </cx:numDim>
    </cx:data>
    <cx:data id="5">
      <cx:numDim type="val">
        <cx:f>_xlchart.v1.197</cx:f>
      </cx:numDim>
    </cx:data>
  </cx:chartData>
  <cx:chart>
    <cx:title pos="t" align="ctr" overlay="0">
      <cx:tx>
        <cx:rich>
          <a:bodyPr spcFirstLastPara="1" vertOverflow="ellipsis" horzOverflow="overflow" wrap="square" lIns="0" tIns="0" rIns="0" bIns="0" anchor="ctr" anchorCtr="1"/>
          <a:lstStyle/>
          <a:p>
            <a:pPr algn="ctr" rtl="0">
              <a:defRPr/>
            </a:pPr>
            <a:r>
              <a:rPr lang="en-US"/>
              <a:t>Biểu Đồ Số Lượng Giao Dịch Theo Năm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0-65C7-40FF-AE49-91BBA7F71FD8}">
          <cx:tx>
            <cx:txData>
              <cx:f>_xlchart.v1.186</cx:f>
              <cx:v>2019</cx:v>
            </cx:txData>
          </cx:tx>
          <cx:dataId val="0"/>
          <cx:layoutPr>
            <cx:statistics quartileMethod="exclusive"/>
          </cx:layoutPr>
        </cx:series>
        <cx:series layoutId="boxWhisker" uniqueId="{00000001-65C7-40FF-AE49-91BBA7F71FD8}">
          <cx:tx>
            <cx:txData>
              <cx:f>_xlchart.v1.188</cx:f>
              <cx:v>2020</cx:v>
            </cx:txData>
          </cx:tx>
          <cx:dataId val="1"/>
          <cx:layoutPr>
            <cx:statistics quartileMethod="exclusive"/>
          </cx:layoutPr>
        </cx:series>
        <cx:series layoutId="boxWhisker" uniqueId="{00000002-65C7-40FF-AE49-91BBA7F71FD8}">
          <cx:tx>
            <cx:txData>
              <cx:f>_xlchart.v1.190</cx:f>
              <cx:v>2021</cx:v>
            </cx:txData>
          </cx:tx>
          <cx:dataId val="2"/>
          <cx:layoutPr>
            <cx:statistics quartileMethod="exclusive"/>
          </cx:layoutPr>
        </cx:series>
        <cx:series layoutId="boxWhisker" uniqueId="{00000003-65C7-40FF-AE49-91BBA7F71FD8}">
          <cx:tx>
            <cx:txData>
              <cx:f>_xlchart.v1.192</cx:f>
              <cx:v>2022</cx:v>
            </cx:txData>
          </cx:tx>
          <cx:dataId val="3"/>
          <cx:layoutPr>
            <cx:statistics quartileMethod="exclusive"/>
          </cx:layoutPr>
        </cx:series>
        <cx:series layoutId="boxWhisker" uniqueId="{00000004-65C7-40FF-AE49-91BBA7F71FD8}">
          <cx:tx>
            <cx:txData>
              <cx:f>_xlchart.v1.194</cx:f>
              <cx:v>2023</cx:v>
            </cx:txData>
          </cx:tx>
          <cx:dataId val="4"/>
          <cx:layoutPr>
            <cx:statistics quartileMethod="exclusive"/>
          </cx:layoutPr>
        </cx:series>
        <cx:series layoutId="boxWhisker" uniqueId="{00000005-65C7-40FF-AE49-91BBA7F71FD8}">
          <cx:tx>
            <cx:txData>
              <cx:f>_xlchart.v1.196</cx:f>
              <cx:v>2024</cx:v>
            </cx:txData>
          </cx:tx>
          <cx:dataId val="5"/>
          <cx:layoutPr>
            <cx:statistics quartileMethod="exclusive"/>
          </cx:layoutPr>
        </cx:series>
      </cx:plotAreaRegion>
      <cx:axis id="0" hidden="1">
        <cx:catScaling gapWidth="1"/>
        <cx:tickLabels/>
      </cx:axis>
      <cx:axis id="1">
        <cx:valScaling/>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 id="14">
  <a:schemeClr val="accent1"/>
</cs:colorStyle>
</file>

<file path=xl/charts/colors29.xml><?xml version="1.0" encoding="utf-8"?>
<cs:colorStyle xmlns:cs="http://schemas.microsoft.com/office/drawing/2012/chartStyle" xmlns:a="http://schemas.openxmlformats.org/drawingml/2006/main" meth="withinLinear" id="14">
  <a:schemeClr val="accent1"/>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withinLinear" id="14">
  <a:schemeClr val="accent1"/>
</cs:colorStyle>
</file>

<file path=xl/charts/colors41.xml><?xml version="1.0" encoding="utf-8"?>
<cs:colorStyle xmlns:cs="http://schemas.microsoft.com/office/drawing/2012/chartStyle" xmlns:a="http://schemas.openxmlformats.org/drawingml/2006/main" meth="withinLinear" id="14">
  <a:schemeClr val="accent1"/>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withinLinear" id="14">
  <a:schemeClr val="accent1"/>
</cs:colorStyle>
</file>

<file path=xl/charts/colors53.xml><?xml version="1.0" encoding="utf-8"?>
<cs:colorStyle xmlns:cs="http://schemas.microsoft.com/office/drawing/2012/chartStyle" xmlns:a="http://schemas.openxmlformats.org/drawingml/2006/main" meth="withinLinear" id="14">
  <a:schemeClr val="accent1"/>
</cs:colorStyle>
</file>

<file path=xl/charts/colors54.xml><?xml version="1.0" encoding="utf-8"?>
<cs:colorStyle xmlns:cs="http://schemas.microsoft.com/office/drawing/2012/chartStyle" xmlns:a="http://schemas.openxmlformats.org/drawingml/2006/main" meth="withinLinear" id="14">
  <a:schemeClr val="accent1"/>
</cs:colorStyle>
</file>

<file path=xl/charts/colors55.xml><?xml version="1.0" encoding="utf-8"?>
<cs:colorStyle xmlns:cs="http://schemas.microsoft.com/office/drawing/2012/chartStyle" xmlns:a="http://schemas.openxmlformats.org/drawingml/2006/main" meth="withinLinear" id="14">
  <a:schemeClr val="accent1"/>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withinLinear" id="14">
  <a:schemeClr val="accent1"/>
</cs:colorStyle>
</file>

<file path=xl/charts/colors58.xml><?xml version="1.0" encoding="utf-8"?>
<cs:colorStyle xmlns:cs="http://schemas.microsoft.com/office/drawing/2012/chartStyle" xmlns:a="http://schemas.openxmlformats.org/drawingml/2006/main" meth="withinLinear" id="14">
  <a:schemeClr val="accent1"/>
</cs:colorStyle>
</file>

<file path=xl/charts/colors59.xml><?xml version="1.0" encoding="utf-8"?>
<cs:colorStyle xmlns:cs="http://schemas.microsoft.com/office/drawing/2012/chartStyle" xmlns:a="http://schemas.openxmlformats.org/drawingml/2006/main" meth="withinLinear" id="14">
  <a:schemeClr val="accent1"/>
</cs:colorStyle>
</file>

<file path=xl/charts/colors60.xml><?xml version="1.0" encoding="utf-8"?>
<cs:colorStyle xmlns:cs="http://schemas.microsoft.com/office/drawing/2012/chartStyle" xmlns:a="http://schemas.openxmlformats.org/drawingml/2006/main" meth="withinLinear" id="14">
  <a:schemeClr val="accent1"/>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withinLinear" id="14">
  <a:schemeClr val="accent1"/>
</cs:colorStyle>
</file>

<file path=xl/charts/colors7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2.xml"/><Relationship Id="rId18" Type="http://schemas.openxmlformats.org/officeDocument/2006/relationships/image" Target="../media/image5.png"/><Relationship Id="rId3" Type="http://schemas.openxmlformats.org/officeDocument/2006/relationships/chart" Target="../charts/chart6.xml"/><Relationship Id="rId7" Type="http://schemas.openxmlformats.org/officeDocument/2006/relationships/chart" Target="../charts/chart9.xml"/><Relationship Id="rId12" Type="http://schemas.openxmlformats.org/officeDocument/2006/relationships/image" Target="../media/image3.png"/><Relationship Id="rId17" Type="http://schemas.openxmlformats.org/officeDocument/2006/relationships/image" Target="../media/image4.png"/><Relationship Id="rId2" Type="http://schemas.openxmlformats.org/officeDocument/2006/relationships/chart" Target="../charts/chart5.xml"/><Relationship Id="rId16" Type="http://schemas.microsoft.com/office/2014/relationships/chartEx" Target="../charts/chartEx5.xml"/><Relationship Id="rId1" Type="http://schemas.microsoft.com/office/2014/relationships/chartEx" Target="../charts/chartEx2.xml"/><Relationship Id="rId6" Type="http://schemas.microsoft.com/office/2014/relationships/chartEx" Target="../charts/chartEx3.xml"/><Relationship Id="rId11" Type="http://schemas.openxmlformats.org/officeDocument/2006/relationships/image" Target="../media/image2.png"/><Relationship Id="rId5" Type="http://schemas.openxmlformats.org/officeDocument/2006/relationships/chart" Target="../charts/chart8.xml"/><Relationship Id="rId15" Type="http://schemas.microsoft.com/office/2014/relationships/chartEx" Target="../charts/chartEx4.xml"/><Relationship Id="rId10" Type="http://schemas.openxmlformats.org/officeDocument/2006/relationships/image" Target="../media/image1.png"/><Relationship Id="rId4" Type="http://schemas.openxmlformats.org/officeDocument/2006/relationships/chart" Target="../charts/chart7.xml"/><Relationship Id="rId9" Type="http://schemas.openxmlformats.org/officeDocument/2006/relationships/chart" Target="../charts/chart11.xml"/><Relationship Id="rId14"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9.xml"/><Relationship Id="rId13" Type="http://schemas.microsoft.com/office/2014/relationships/chartEx" Target="../charts/chartEx9.xml"/><Relationship Id="rId18" Type="http://schemas.openxmlformats.org/officeDocument/2006/relationships/image" Target="../media/image10.png"/><Relationship Id="rId3" Type="http://schemas.openxmlformats.org/officeDocument/2006/relationships/chart" Target="../charts/chart15.xml"/><Relationship Id="rId7" Type="http://schemas.openxmlformats.org/officeDocument/2006/relationships/chart" Target="../charts/chart18.xml"/><Relationship Id="rId12" Type="http://schemas.microsoft.com/office/2014/relationships/chartEx" Target="../charts/chartEx8.xml"/><Relationship Id="rId17" Type="http://schemas.openxmlformats.org/officeDocument/2006/relationships/image" Target="../media/image9.png"/><Relationship Id="rId2" Type="http://schemas.openxmlformats.org/officeDocument/2006/relationships/chart" Target="../charts/chart14.xml"/><Relationship Id="rId16" Type="http://schemas.openxmlformats.org/officeDocument/2006/relationships/image" Target="../media/image8.png"/><Relationship Id="rId1" Type="http://schemas.microsoft.com/office/2014/relationships/chartEx" Target="../charts/chartEx6.xml"/><Relationship Id="rId6" Type="http://schemas.microsoft.com/office/2014/relationships/chartEx" Target="../charts/chartEx7.xml"/><Relationship Id="rId11" Type="http://schemas.openxmlformats.org/officeDocument/2006/relationships/chart" Target="../charts/chart22.xml"/><Relationship Id="rId5" Type="http://schemas.openxmlformats.org/officeDocument/2006/relationships/chart" Target="../charts/chart17.xml"/><Relationship Id="rId15" Type="http://schemas.openxmlformats.org/officeDocument/2006/relationships/image" Target="../media/image7.png"/><Relationship Id="rId10" Type="http://schemas.openxmlformats.org/officeDocument/2006/relationships/chart" Target="../charts/chart21.xml"/><Relationship Id="rId4" Type="http://schemas.openxmlformats.org/officeDocument/2006/relationships/chart" Target="../charts/chart16.xml"/><Relationship Id="rId9" Type="http://schemas.openxmlformats.org/officeDocument/2006/relationships/chart" Target="../charts/chart20.xml"/><Relationship Id="rId14" Type="http://schemas.openxmlformats.org/officeDocument/2006/relationships/image" Target="../media/image6.png"/></Relationships>
</file>

<file path=xl/drawings/_rels/drawing8.xml.rels><?xml version="1.0" encoding="UTF-8" standalone="yes"?>
<Relationships xmlns="http://schemas.openxmlformats.org/package/2006/relationships"><Relationship Id="rId8" Type="http://schemas.openxmlformats.org/officeDocument/2006/relationships/chart" Target="../charts/chart28.xml"/><Relationship Id="rId13" Type="http://schemas.microsoft.com/office/2014/relationships/chartEx" Target="../charts/chartEx13.xml"/><Relationship Id="rId18" Type="http://schemas.openxmlformats.org/officeDocument/2006/relationships/image" Target="../media/image14.png"/><Relationship Id="rId3" Type="http://schemas.openxmlformats.org/officeDocument/2006/relationships/chart" Target="../charts/chart23.xml"/><Relationship Id="rId7" Type="http://schemas.openxmlformats.org/officeDocument/2006/relationships/chart" Target="../charts/chart27.xml"/><Relationship Id="rId12" Type="http://schemas.microsoft.com/office/2014/relationships/chartEx" Target="../charts/chartEx12.xml"/><Relationship Id="rId17" Type="http://schemas.openxmlformats.org/officeDocument/2006/relationships/chart" Target="../charts/chart32.xml"/><Relationship Id="rId2" Type="http://schemas.microsoft.com/office/2014/relationships/chartEx" Target="../charts/chartEx11.xml"/><Relationship Id="rId16" Type="http://schemas.openxmlformats.org/officeDocument/2006/relationships/image" Target="../media/image13.png"/><Relationship Id="rId1" Type="http://schemas.microsoft.com/office/2014/relationships/chartEx" Target="../charts/chartEx10.xml"/><Relationship Id="rId6" Type="http://schemas.openxmlformats.org/officeDocument/2006/relationships/chart" Target="../charts/chart26.xml"/><Relationship Id="rId11" Type="http://schemas.openxmlformats.org/officeDocument/2006/relationships/chart" Target="../charts/chart31.xml"/><Relationship Id="rId5" Type="http://schemas.openxmlformats.org/officeDocument/2006/relationships/chart" Target="../charts/chart25.xml"/><Relationship Id="rId15" Type="http://schemas.openxmlformats.org/officeDocument/2006/relationships/image" Target="../media/image12.png"/><Relationship Id="rId10" Type="http://schemas.openxmlformats.org/officeDocument/2006/relationships/chart" Target="../charts/chart30.xml"/><Relationship Id="rId19" Type="http://schemas.openxmlformats.org/officeDocument/2006/relationships/image" Target="../media/image15.png"/><Relationship Id="rId4" Type="http://schemas.openxmlformats.org/officeDocument/2006/relationships/chart" Target="../charts/chart24.xml"/><Relationship Id="rId9" Type="http://schemas.openxmlformats.org/officeDocument/2006/relationships/chart" Target="../charts/chart29.xml"/><Relationship Id="rId14" Type="http://schemas.openxmlformats.org/officeDocument/2006/relationships/image" Target="../media/image11.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13" Type="http://schemas.microsoft.com/office/2014/relationships/chartEx" Target="../charts/chartEx17.xml"/><Relationship Id="rId18" Type="http://schemas.openxmlformats.org/officeDocument/2006/relationships/image" Target="../media/image19.png"/><Relationship Id="rId3" Type="http://schemas.openxmlformats.org/officeDocument/2006/relationships/chart" Target="../charts/chart33.xml"/><Relationship Id="rId7" Type="http://schemas.openxmlformats.org/officeDocument/2006/relationships/chart" Target="../charts/chart37.xml"/><Relationship Id="rId12" Type="http://schemas.microsoft.com/office/2014/relationships/chartEx" Target="../charts/chartEx16.xml"/><Relationship Id="rId17" Type="http://schemas.openxmlformats.org/officeDocument/2006/relationships/image" Target="../media/image18.png"/><Relationship Id="rId2" Type="http://schemas.microsoft.com/office/2014/relationships/chartEx" Target="../charts/chartEx15.xml"/><Relationship Id="rId16" Type="http://schemas.openxmlformats.org/officeDocument/2006/relationships/image" Target="../media/image17.png"/><Relationship Id="rId1" Type="http://schemas.microsoft.com/office/2014/relationships/chartEx" Target="../charts/chartEx14.xml"/><Relationship Id="rId6" Type="http://schemas.openxmlformats.org/officeDocument/2006/relationships/chart" Target="../charts/chart36.xml"/><Relationship Id="rId11" Type="http://schemas.openxmlformats.org/officeDocument/2006/relationships/chart" Target="../charts/chart41.xml"/><Relationship Id="rId5" Type="http://schemas.openxmlformats.org/officeDocument/2006/relationships/chart" Target="../charts/chart35.xml"/><Relationship Id="rId15" Type="http://schemas.openxmlformats.org/officeDocument/2006/relationships/image" Target="../media/image12.png"/><Relationship Id="rId10" Type="http://schemas.openxmlformats.org/officeDocument/2006/relationships/chart" Target="../charts/chart40.xml"/><Relationship Id="rId4" Type="http://schemas.openxmlformats.org/officeDocument/2006/relationships/chart" Target="../charts/chart34.xml"/><Relationship Id="rId9" Type="http://schemas.openxmlformats.org/officeDocument/2006/relationships/chart" Target="../charts/chart39.xml"/><Relationship Id="rId1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microsoft.com/office/2014/relationships/chartEx" Target="../charts/chartEx19.xml"/><Relationship Id="rId1" Type="http://schemas.microsoft.com/office/2014/relationships/chartEx" Target="../charts/chartEx18.xml"/></Relationships>
</file>

<file path=xl/drawings/_rels/drawing11.xml.rels><?xml version="1.0" encoding="UTF-8" standalone="yes"?>
<Relationships xmlns="http://schemas.openxmlformats.org/package/2006/relationships"><Relationship Id="rId1" Type="http://schemas.microsoft.com/office/2014/relationships/chartEx" Target="../charts/chartEx20.xml"/></Relationships>
</file>

<file path=xl/drawings/_rels/drawing12.xml.rels><?xml version="1.0" encoding="UTF-8" standalone="yes"?>
<Relationships xmlns="http://schemas.openxmlformats.org/package/2006/relationships"><Relationship Id="rId2" Type="http://schemas.microsoft.com/office/2014/relationships/chartEx" Target="../charts/chartEx22.xml"/><Relationship Id="rId1" Type="http://schemas.microsoft.com/office/2014/relationships/chartEx" Target="../charts/chartEx21.xml"/></Relationships>
</file>

<file path=xl/drawings/_rels/drawing13.xml.rels><?xml version="1.0" encoding="UTF-8" standalone="yes"?>
<Relationships xmlns="http://schemas.openxmlformats.org/package/2006/relationships"><Relationship Id="rId2" Type="http://schemas.microsoft.com/office/2014/relationships/chartEx" Target="../charts/chartEx24.xml"/><Relationship Id="rId1" Type="http://schemas.microsoft.com/office/2014/relationships/chartEx" Target="../charts/chartEx23.xml"/></Relationships>
</file>

<file path=xl/drawings/_rels/drawing14.xml.rels><?xml version="1.0" encoding="UTF-8" standalone="yes"?>
<Relationships xmlns="http://schemas.openxmlformats.org/package/2006/relationships"><Relationship Id="rId8" Type="http://schemas.microsoft.com/office/2014/relationships/chartEx" Target="../charts/chartEx26.xml"/><Relationship Id="rId13" Type="http://schemas.microsoft.com/office/2014/relationships/chartEx" Target="../charts/chartEx28.xml"/><Relationship Id="rId18" Type="http://schemas.openxmlformats.org/officeDocument/2006/relationships/image" Target="../media/image24.png"/><Relationship Id="rId3" Type="http://schemas.openxmlformats.org/officeDocument/2006/relationships/chart" Target="../charts/chart43.xml"/><Relationship Id="rId7" Type="http://schemas.openxmlformats.org/officeDocument/2006/relationships/chart" Target="../charts/chart47.xml"/><Relationship Id="rId12" Type="http://schemas.microsoft.com/office/2014/relationships/chartEx" Target="../charts/chartEx27.xml"/><Relationship Id="rId17" Type="http://schemas.openxmlformats.org/officeDocument/2006/relationships/image" Target="../media/image23.png"/><Relationship Id="rId2" Type="http://schemas.openxmlformats.org/officeDocument/2006/relationships/chart" Target="../charts/chart42.xml"/><Relationship Id="rId16" Type="http://schemas.openxmlformats.org/officeDocument/2006/relationships/image" Target="../media/image22.png"/><Relationship Id="rId1" Type="http://schemas.microsoft.com/office/2014/relationships/chartEx" Target="../charts/chartEx25.xml"/><Relationship Id="rId6" Type="http://schemas.openxmlformats.org/officeDocument/2006/relationships/chart" Target="../charts/chart46.xml"/><Relationship Id="rId11" Type="http://schemas.openxmlformats.org/officeDocument/2006/relationships/chart" Target="../charts/chart50.xml"/><Relationship Id="rId5" Type="http://schemas.openxmlformats.org/officeDocument/2006/relationships/chart" Target="../charts/chart45.xml"/><Relationship Id="rId15" Type="http://schemas.openxmlformats.org/officeDocument/2006/relationships/image" Target="../media/image21.png"/><Relationship Id="rId10" Type="http://schemas.openxmlformats.org/officeDocument/2006/relationships/chart" Target="../charts/chart49.xml"/><Relationship Id="rId4" Type="http://schemas.openxmlformats.org/officeDocument/2006/relationships/chart" Target="../charts/chart44.xml"/><Relationship Id="rId9" Type="http://schemas.openxmlformats.org/officeDocument/2006/relationships/chart" Target="../charts/chart48.xml"/><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2</xdr:col>
      <xdr:colOff>459955</xdr:colOff>
      <xdr:row>11</xdr:row>
      <xdr:rowOff>47285</xdr:rowOff>
    </xdr:from>
    <xdr:to>
      <xdr:col>4</xdr:col>
      <xdr:colOff>771702</xdr:colOff>
      <xdr:row>25</xdr:row>
      <xdr:rowOff>167488</xdr:rowOff>
    </xdr:to>
    <xdr:graphicFrame macro="">
      <xdr:nvGraphicFramePr>
        <xdr:cNvPr id="3" name="Chart 2">
          <a:extLst>
            <a:ext uri="{FF2B5EF4-FFF2-40B4-BE49-F238E27FC236}">
              <a16:creationId xmlns:a16="http://schemas.microsoft.com/office/drawing/2014/main" id="{16797E01-6687-6120-430E-376E085B0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36160</xdr:colOff>
      <xdr:row>11</xdr:row>
      <xdr:rowOff>4164</xdr:rowOff>
    </xdr:from>
    <xdr:to>
      <xdr:col>1</xdr:col>
      <xdr:colOff>864213</xdr:colOff>
      <xdr:row>25</xdr:row>
      <xdr:rowOff>257</xdr:rowOff>
    </xdr:to>
    <mc:AlternateContent xmlns:mc="http://schemas.openxmlformats.org/markup-compatibility/2006" xmlns:a14="http://schemas.microsoft.com/office/drawing/2010/main">
      <mc:Choice Requires="a14">
        <xdr:graphicFrame macro="">
          <xdr:nvGraphicFramePr>
            <xdr:cNvPr id="4" name="Years (Price) 1">
              <a:extLst>
                <a:ext uri="{FF2B5EF4-FFF2-40B4-BE49-F238E27FC236}">
                  <a16:creationId xmlns:a16="http://schemas.microsoft.com/office/drawing/2014/main" id="{E93CD35A-25B6-61E5-B037-9F7A802A821F}"/>
                </a:ext>
              </a:extLst>
            </xdr:cNvPr>
            <xdr:cNvGraphicFramePr/>
          </xdr:nvGraphicFramePr>
          <xdr:xfrm>
            <a:off x="0" y="0"/>
            <a:ext cx="0" cy="0"/>
          </xdr:xfrm>
          <a:graphic>
            <a:graphicData uri="http://schemas.microsoft.com/office/drawing/2010/slicer">
              <sle:slicer xmlns:sle="http://schemas.microsoft.com/office/drawing/2010/slicer" name="Years (Price) 1"/>
            </a:graphicData>
          </a:graphic>
        </xdr:graphicFrame>
      </mc:Choice>
      <mc:Fallback xmlns="">
        <xdr:sp macro="" textlink="">
          <xdr:nvSpPr>
            <xdr:cNvPr id="0" name=""/>
            <xdr:cNvSpPr>
              <a:spLocks noTextEdit="1"/>
            </xdr:cNvSpPr>
          </xdr:nvSpPr>
          <xdr:spPr>
            <a:xfrm>
              <a:off x="36160" y="1925039"/>
              <a:ext cx="1907553" cy="24408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330200</xdr:colOff>
      <xdr:row>1</xdr:row>
      <xdr:rowOff>6350</xdr:rowOff>
    </xdr:from>
    <xdr:to>
      <xdr:col>16</xdr:col>
      <xdr:colOff>120650</xdr:colOff>
      <xdr:row>16</xdr:row>
      <xdr:rowOff>120650</xdr:rowOff>
    </xdr:to>
    <xdr:graphicFrame macro="">
      <xdr:nvGraphicFramePr>
        <xdr:cNvPr id="2" name="Chart 1">
          <a:extLst>
            <a:ext uri="{FF2B5EF4-FFF2-40B4-BE49-F238E27FC236}">
              <a16:creationId xmlns:a16="http://schemas.microsoft.com/office/drawing/2014/main" id="{70910868-5643-6B1A-1E91-28DB7DCD1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292806</xdr:colOff>
      <xdr:row>9</xdr:row>
      <xdr:rowOff>165100</xdr:rowOff>
    </xdr:from>
    <xdr:to>
      <xdr:col>11</xdr:col>
      <xdr:colOff>131939</xdr:colOff>
      <xdr:row>23</xdr:row>
      <xdr:rowOff>135109</xdr:rowOff>
    </xdr:to>
    <mc:AlternateContent xmlns:mc="http://schemas.openxmlformats.org/markup-compatibility/2006" xmlns:a14="http://schemas.microsoft.com/office/drawing/2010/main">
      <mc:Choice Requires="a14">
        <xdr:graphicFrame macro="">
          <xdr:nvGraphicFramePr>
            <xdr:cNvPr id="6" name="Years (Price)">
              <a:extLst>
                <a:ext uri="{FF2B5EF4-FFF2-40B4-BE49-F238E27FC236}">
                  <a16:creationId xmlns:a16="http://schemas.microsoft.com/office/drawing/2014/main" id="{27F0EC7F-02E3-4862-97DD-DEB959B35D43}"/>
                </a:ext>
              </a:extLst>
            </xdr:cNvPr>
            <xdr:cNvGraphicFramePr/>
          </xdr:nvGraphicFramePr>
          <xdr:xfrm>
            <a:off x="0" y="0"/>
            <a:ext cx="0" cy="0"/>
          </xdr:xfrm>
          <a:graphic>
            <a:graphicData uri="http://schemas.microsoft.com/office/drawing/2010/slicer">
              <sle:slicer xmlns:sle="http://schemas.microsoft.com/office/drawing/2010/slicer" name="Years (Price)"/>
            </a:graphicData>
          </a:graphic>
        </xdr:graphicFrame>
      </mc:Choice>
      <mc:Fallback xmlns="">
        <xdr:sp macro="" textlink="">
          <xdr:nvSpPr>
            <xdr:cNvPr id="0" name=""/>
            <xdr:cNvSpPr>
              <a:spLocks noTextEdit="1"/>
            </xdr:cNvSpPr>
          </xdr:nvSpPr>
          <xdr:spPr>
            <a:xfrm>
              <a:off x="9034639" y="1752600"/>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27</xdr:col>
      <xdr:colOff>136826</xdr:colOff>
      <xdr:row>6</xdr:row>
      <xdr:rowOff>110068</xdr:rowOff>
    </xdr:from>
    <xdr:to>
      <xdr:col>34</xdr:col>
      <xdr:colOff>105076</xdr:colOff>
      <xdr:row>21</xdr:row>
      <xdr:rowOff>131839</xdr:rowOff>
    </xdr:to>
    <xdr:graphicFrame macro="">
      <xdr:nvGraphicFramePr>
        <xdr:cNvPr id="3" name="Chart 2">
          <a:extLst>
            <a:ext uri="{FF2B5EF4-FFF2-40B4-BE49-F238E27FC236}">
              <a16:creationId xmlns:a16="http://schemas.microsoft.com/office/drawing/2014/main" id="{F98EE521-8085-4761-9F3B-CE70282ECA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521890</xdr:colOff>
      <xdr:row>25</xdr:row>
      <xdr:rowOff>76994</xdr:rowOff>
    </xdr:from>
    <xdr:to>
      <xdr:col>8</xdr:col>
      <xdr:colOff>1472406</xdr:colOff>
      <xdr:row>40</xdr:row>
      <xdr:rowOff>141288</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7502F89D-7144-4823-987E-42D2F898B2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57140" y="4521994"/>
              <a:ext cx="4557316" cy="27312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234950</xdr:colOff>
      <xdr:row>36</xdr:row>
      <xdr:rowOff>44450</xdr:rowOff>
    </xdr:from>
    <xdr:to>
      <xdr:col>11</xdr:col>
      <xdr:colOff>546100</xdr:colOff>
      <xdr:row>52</xdr:row>
      <xdr:rowOff>88900</xdr:rowOff>
    </xdr:to>
    <xdr:graphicFrame macro="">
      <xdr:nvGraphicFramePr>
        <xdr:cNvPr id="2" name="Chart 1">
          <a:extLst>
            <a:ext uri="{FF2B5EF4-FFF2-40B4-BE49-F238E27FC236}">
              <a16:creationId xmlns:a16="http://schemas.microsoft.com/office/drawing/2014/main" id="{DBFAE7DD-27C2-43BB-9C96-A48AA6130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1474110</xdr:colOff>
      <xdr:row>92</xdr:row>
      <xdr:rowOff>22812</xdr:rowOff>
    </xdr:from>
    <xdr:to>
      <xdr:col>25</xdr:col>
      <xdr:colOff>1859643</xdr:colOff>
      <xdr:row>107</xdr:row>
      <xdr:rowOff>94941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980CCEA-D9FD-4727-BFA5-2FB23AC973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153760" y="16469312"/>
              <a:ext cx="10824933" cy="26629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560795</xdr:colOff>
      <xdr:row>78</xdr:row>
      <xdr:rowOff>140469</xdr:rowOff>
    </xdr:from>
    <xdr:to>
      <xdr:col>18</xdr:col>
      <xdr:colOff>994984</xdr:colOff>
      <xdr:row>89</xdr:row>
      <xdr:rowOff>9711</xdr:rowOff>
    </xdr:to>
    <xdr:graphicFrame macro="">
      <xdr:nvGraphicFramePr>
        <xdr:cNvPr id="3" name="Chart 2">
          <a:extLst>
            <a:ext uri="{FF2B5EF4-FFF2-40B4-BE49-F238E27FC236}">
              <a16:creationId xmlns:a16="http://schemas.microsoft.com/office/drawing/2014/main" id="{86109CB4-D1CF-4212-BBBF-E155C78D5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1453492</xdr:colOff>
      <xdr:row>78</xdr:row>
      <xdr:rowOff>129013</xdr:rowOff>
    </xdr:from>
    <xdr:to>
      <xdr:col>10</xdr:col>
      <xdr:colOff>1893661</xdr:colOff>
      <xdr:row>89</xdr:row>
      <xdr:rowOff>7699</xdr:rowOff>
    </xdr:to>
    <xdr:graphicFrame macro="">
      <xdr:nvGraphicFramePr>
        <xdr:cNvPr id="4" name="Chart 3">
          <a:extLst>
            <a:ext uri="{FF2B5EF4-FFF2-40B4-BE49-F238E27FC236}">
              <a16:creationId xmlns:a16="http://schemas.microsoft.com/office/drawing/2014/main" id="{FC0B348B-D7B9-4FB7-924E-B84E3D7FA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600481</xdr:colOff>
      <xdr:row>94</xdr:row>
      <xdr:rowOff>11702</xdr:rowOff>
    </xdr:from>
    <xdr:to>
      <xdr:col>18</xdr:col>
      <xdr:colOff>1035643</xdr:colOff>
      <xdr:row>106</xdr:row>
      <xdr:rowOff>25594</xdr:rowOff>
    </xdr:to>
    <xdr:graphicFrame macro="">
      <xdr:nvGraphicFramePr>
        <xdr:cNvPr id="5" name="Chart 4">
          <a:extLst>
            <a:ext uri="{FF2B5EF4-FFF2-40B4-BE49-F238E27FC236}">
              <a16:creationId xmlns:a16="http://schemas.microsoft.com/office/drawing/2014/main" id="{95F0001A-AD22-4D23-A8CC-6E1AABEE4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15515</xdr:colOff>
      <xdr:row>94</xdr:row>
      <xdr:rowOff>44048</xdr:rowOff>
    </xdr:from>
    <xdr:to>
      <xdr:col>13</xdr:col>
      <xdr:colOff>343947</xdr:colOff>
      <xdr:row>106</xdr:row>
      <xdr:rowOff>62652</xdr:rowOff>
    </xdr:to>
    <xdr:graphicFrame macro="">
      <xdr:nvGraphicFramePr>
        <xdr:cNvPr id="6" name="Chart 5">
          <a:extLst>
            <a:ext uri="{FF2B5EF4-FFF2-40B4-BE49-F238E27FC236}">
              <a16:creationId xmlns:a16="http://schemas.microsoft.com/office/drawing/2014/main" id="{500C4B46-F1CE-4A6B-BDBF-91438D348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533401</xdr:colOff>
      <xdr:row>1</xdr:row>
      <xdr:rowOff>101600</xdr:rowOff>
    </xdr:from>
    <xdr:to>
      <xdr:col>17</xdr:col>
      <xdr:colOff>1149048</xdr:colOff>
      <xdr:row>15</xdr:row>
      <xdr:rowOff>78627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D641270-58CA-49AD-9585-A058A68CE4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287501" y="279400"/>
              <a:ext cx="4978097" cy="247257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1514915</xdr:colOff>
      <xdr:row>0</xdr:row>
      <xdr:rowOff>0</xdr:rowOff>
    </xdr:from>
    <xdr:to>
      <xdr:col>21</xdr:col>
      <xdr:colOff>918882</xdr:colOff>
      <xdr:row>18</xdr:row>
      <xdr:rowOff>22412</xdr:rowOff>
    </xdr:to>
    <xdr:graphicFrame macro="">
      <xdr:nvGraphicFramePr>
        <xdr:cNvPr id="8" name="Chart 7">
          <a:extLst>
            <a:ext uri="{FF2B5EF4-FFF2-40B4-BE49-F238E27FC236}">
              <a16:creationId xmlns:a16="http://schemas.microsoft.com/office/drawing/2014/main" id="{D20CF30E-1F89-409C-9019-B507AF387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1353014</xdr:colOff>
      <xdr:row>0</xdr:row>
      <xdr:rowOff>3782</xdr:rowOff>
    </xdr:from>
    <xdr:to>
      <xdr:col>25</xdr:col>
      <xdr:colOff>1505857</xdr:colOff>
      <xdr:row>17</xdr:row>
      <xdr:rowOff>108857</xdr:rowOff>
    </xdr:to>
    <xdr:graphicFrame macro="">
      <xdr:nvGraphicFramePr>
        <xdr:cNvPr id="9" name="Chart 8">
          <a:extLst>
            <a:ext uri="{FF2B5EF4-FFF2-40B4-BE49-F238E27FC236}">
              <a16:creationId xmlns:a16="http://schemas.microsoft.com/office/drawing/2014/main" id="{70216410-D3BC-40BA-9782-69552EC25D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676414</xdr:colOff>
      <xdr:row>192</xdr:row>
      <xdr:rowOff>147234</xdr:rowOff>
    </xdr:from>
    <xdr:to>
      <xdr:col>19</xdr:col>
      <xdr:colOff>1076741</xdr:colOff>
      <xdr:row>214</xdr:row>
      <xdr:rowOff>69023</xdr:rowOff>
    </xdr:to>
    <xdr:graphicFrame macro="">
      <xdr:nvGraphicFramePr>
        <xdr:cNvPr id="10" name="Chart 9">
          <a:extLst>
            <a:ext uri="{FF2B5EF4-FFF2-40B4-BE49-F238E27FC236}">
              <a16:creationId xmlns:a16="http://schemas.microsoft.com/office/drawing/2014/main" id="{54B89E1C-B98E-44B2-95D1-3F0E9E5A24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593587</xdr:colOff>
      <xdr:row>215</xdr:row>
      <xdr:rowOff>138043</xdr:rowOff>
    </xdr:from>
    <xdr:to>
      <xdr:col>18</xdr:col>
      <xdr:colOff>3387608</xdr:colOff>
      <xdr:row>258</xdr:row>
      <xdr:rowOff>16108</xdr:rowOff>
    </xdr:to>
    <xdr:pic>
      <xdr:nvPicPr>
        <xdr:cNvPr id="12" name="Picture 11">
          <a:extLst>
            <a:ext uri="{FF2B5EF4-FFF2-40B4-BE49-F238E27FC236}">
              <a16:creationId xmlns:a16="http://schemas.microsoft.com/office/drawing/2014/main" id="{6B3D0CF8-2773-4BF4-92CE-18259504582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991957" y="33434130"/>
          <a:ext cx="11322326" cy="7587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389240</xdr:colOff>
      <xdr:row>25</xdr:row>
      <xdr:rowOff>89379</xdr:rowOff>
    </xdr:from>
    <xdr:to>
      <xdr:col>17</xdr:col>
      <xdr:colOff>864219</xdr:colOff>
      <xdr:row>56</xdr:row>
      <xdr:rowOff>83108</xdr:rowOff>
    </xdr:to>
    <xdr:pic>
      <xdr:nvPicPr>
        <xdr:cNvPr id="14" name="Picture 13">
          <a:extLst>
            <a:ext uri="{FF2B5EF4-FFF2-40B4-BE49-F238E27FC236}">
              <a16:creationId xmlns:a16="http://schemas.microsoft.com/office/drawing/2014/main" id="{06FDC32E-5E0A-411A-8836-E365C64D512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628634" y="4495894"/>
          <a:ext cx="5670062" cy="5381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579783</xdr:colOff>
      <xdr:row>259</xdr:row>
      <xdr:rowOff>151847</xdr:rowOff>
    </xdr:from>
    <xdr:to>
      <xdr:col>18</xdr:col>
      <xdr:colOff>3386504</xdr:colOff>
      <xdr:row>302</xdr:row>
      <xdr:rowOff>36264</xdr:rowOff>
    </xdr:to>
    <xdr:pic>
      <xdr:nvPicPr>
        <xdr:cNvPr id="15" name="Picture 14">
          <a:extLst>
            <a:ext uri="{FF2B5EF4-FFF2-40B4-BE49-F238E27FC236}">
              <a16:creationId xmlns:a16="http://schemas.microsoft.com/office/drawing/2014/main" id="{68D703BD-28C2-44A0-BE19-37F4C4627A6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3978153" y="41344021"/>
          <a:ext cx="11347726" cy="759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37388</xdr:colOff>
      <xdr:row>144</xdr:row>
      <xdr:rowOff>83038</xdr:rowOff>
    </xdr:from>
    <xdr:to>
      <xdr:col>17</xdr:col>
      <xdr:colOff>293076</xdr:colOff>
      <xdr:row>161</xdr:row>
      <xdr:rowOff>3663</xdr:rowOff>
    </xdr:to>
    <xdr:graphicFrame macro="">
      <xdr:nvGraphicFramePr>
        <xdr:cNvPr id="11" name="Chart 10">
          <a:extLst>
            <a:ext uri="{FF2B5EF4-FFF2-40B4-BE49-F238E27FC236}">
              <a16:creationId xmlns:a16="http://schemas.microsoft.com/office/drawing/2014/main" id="{4365BDAF-E034-49C9-AF78-5012E0DE4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1439654</xdr:colOff>
      <xdr:row>144</xdr:row>
      <xdr:rowOff>92808</xdr:rowOff>
    </xdr:from>
    <xdr:to>
      <xdr:col>14</xdr:col>
      <xdr:colOff>0</xdr:colOff>
      <xdr:row>161</xdr:row>
      <xdr:rowOff>73269</xdr:rowOff>
    </xdr:to>
    <xdr:graphicFrame macro="">
      <xdr:nvGraphicFramePr>
        <xdr:cNvPr id="18" name="Chart 17">
          <a:extLst>
            <a:ext uri="{FF2B5EF4-FFF2-40B4-BE49-F238E27FC236}">
              <a16:creationId xmlns:a16="http://schemas.microsoft.com/office/drawing/2014/main" id="{A7D5E8A6-B22E-5870-CFF6-4E40EA3DD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1164167</xdr:colOff>
      <xdr:row>77</xdr:row>
      <xdr:rowOff>169332</xdr:rowOff>
    </xdr:from>
    <xdr:to>
      <xdr:col>21</xdr:col>
      <xdr:colOff>230362</xdr:colOff>
      <xdr:row>91</xdr:row>
      <xdr:rowOff>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2D50A99A-913F-4165-9A2D-FC063ECB2C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2849417" y="13986932"/>
              <a:ext cx="7067195" cy="22881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1307043</xdr:colOff>
      <xdr:row>92</xdr:row>
      <xdr:rowOff>74083</xdr:rowOff>
    </xdr:from>
    <xdr:to>
      <xdr:col>20</xdr:col>
      <xdr:colOff>571471</xdr:colOff>
      <xdr:row>107</xdr:row>
      <xdr:rowOff>62252</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32DE886A-1E16-4B69-8A6C-9CC9C84346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22992293" y="16520583"/>
              <a:ext cx="5258828" cy="25789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0</xdr:colOff>
      <xdr:row>109</xdr:row>
      <xdr:rowOff>0</xdr:rowOff>
    </xdr:from>
    <xdr:to>
      <xdr:col>18</xdr:col>
      <xdr:colOff>1599266</xdr:colOff>
      <xdr:row>142</xdr:row>
      <xdr:rowOff>95018</xdr:rowOff>
    </xdr:to>
    <xdr:pic>
      <xdr:nvPicPr>
        <xdr:cNvPr id="13" name="Picture 12">
          <a:extLst>
            <a:ext uri="{FF2B5EF4-FFF2-40B4-BE49-F238E27FC236}">
              <a16:creationId xmlns:a16="http://schemas.microsoft.com/office/drawing/2014/main" id="{0D22C015-DCC9-4A65-AAB4-564BDEC73D1F}"/>
            </a:ext>
          </a:extLst>
        </xdr:cNvPr>
        <xdr:cNvPicPr>
          <a:picLocks noChangeAspect="1"/>
        </xdr:cNvPicPr>
      </xdr:nvPicPr>
      <xdr:blipFill>
        <a:blip xmlns:r="http://schemas.openxmlformats.org/officeDocument/2006/relationships" r:embed="rId17"/>
        <a:stretch>
          <a:fillRect/>
        </a:stretch>
      </xdr:blipFill>
      <xdr:spPr>
        <a:xfrm>
          <a:off x="14795500" y="19275778"/>
          <a:ext cx="8478433" cy="5915851"/>
        </a:xfrm>
        <a:prstGeom prst="rect">
          <a:avLst/>
        </a:prstGeom>
      </xdr:spPr>
    </xdr:pic>
    <xdr:clientData/>
  </xdr:twoCellAnchor>
  <xdr:twoCellAnchor editAs="oneCell">
    <xdr:from>
      <xdr:col>18</xdr:col>
      <xdr:colOff>1738923</xdr:colOff>
      <xdr:row>107</xdr:row>
      <xdr:rowOff>166077</xdr:rowOff>
    </xdr:from>
    <xdr:to>
      <xdr:col>21</xdr:col>
      <xdr:colOff>1954260</xdr:colOff>
      <xdr:row>129</xdr:row>
      <xdr:rowOff>82842</xdr:rowOff>
    </xdr:to>
    <xdr:pic>
      <xdr:nvPicPr>
        <xdr:cNvPr id="16" name="Picture 15">
          <a:extLst>
            <a:ext uri="{FF2B5EF4-FFF2-40B4-BE49-F238E27FC236}">
              <a16:creationId xmlns:a16="http://schemas.microsoft.com/office/drawing/2014/main" id="{18DDADE4-3680-45AE-A992-164B2A492F14}"/>
            </a:ext>
          </a:extLst>
        </xdr:cNvPr>
        <xdr:cNvPicPr>
          <a:picLocks noChangeAspect="1"/>
        </xdr:cNvPicPr>
      </xdr:nvPicPr>
      <xdr:blipFill>
        <a:blip xmlns:r="http://schemas.openxmlformats.org/officeDocument/2006/relationships" r:embed="rId18"/>
        <a:stretch>
          <a:fillRect/>
        </a:stretch>
      </xdr:blipFill>
      <xdr:spPr>
        <a:xfrm>
          <a:off x="23426615" y="19040231"/>
          <a:ext cx="8221222" cy="383911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17</xdr:col>
      <xdr:colOff>186391</xdr:colOff>
      <xdr:row>18</xdr:row>
      <xdr:rowOff>55546</xdr:rowOff>
    </xdr:from>
    <xdr:to>
      <xdr:col>26</xdr:col>
      <xdr:colOff>259773</xdr:colOff>
      <xdr:row>29</xdr:row>
      <xdr:rowOff>90885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73AF639-BB75-470E-B089-30A6AD4A81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599091" y="3262296"/>
              <a:ext cx="8322032" cy="19911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188184</xdr:colOff>
      <xdr:row>70</xdr:row>
      <xdr:rowOff>30238</xdr:rowOff>
    </xdr:from>
    <xdr:to>
      <xdr:col>18</xdr:col>
      <xdr:colOff>298523</xdr:colOff>
      <xdr:row>80</xdr:row>
      <xdr:rowOff>79010</xdr:rowOff>
    </xdr:to>
    <xdr:graphicFrame macro="">
      <xdr:nvGraphicFramePr>
        <xdr:cNvPr id="3" name="Chart 2">
          <a:extLst>
            <a:ext uri="{FF2B5EF4-FFF2-40B4-BE49-F238E27FC236}">
              <a16:creationId xmlns:a16="http://schemas.microsoft.com/office/drawing/2014/main" id="{F46D9599-8202-40A6-9144-D733C8A10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3072345</xdr:colOff>
      <xdr:row>70</xdr:row>
      <xdr:rowOff>81745</xdr:rowOff>
    </xdr:from>
    <xdr:to>
      <xdr:col>12</xdr:col>
      <xdr:colOff>202045</xdr:colOff>
      <xdr:row>80</xdr:row>
      <xdr:rowOff>130518</xdr:rowOff>
    </xdr:to>
    <xdr:graphicFrame macro="">
      <xdr:nvGraphicFramePr>
        <xdr:cNvPr id="4" name="Chart 3">
          <a:extLst>
            <a:ext uri="{FF2B5EF4-FFF2-40B4-BE49-F238E27FC236}">
              <a16:creationId xmlns:a16="http://schemas.microsoft.com/office/drawing/2014/main" id="{5ACB4202-6564-4234-9C08-34474AB99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316356</xdr:colOff>
      <xdr:row>83</xdr:row>
      <xdr:rowOff>84535</xdr:rowOff>
    </xdr:from>
    <xdr:to>
      <xdr:col>18</xdr:col>
      <xdr:colOff>399802</xdr:colOff>
      <xdr:row>98</xdr:row>
      <xdr:rowOff>42410</xdr:rowOff>
    </xdr:to>
    <xdr:graphicFrame macro="">
      <xdr:nvGraphicFramePr>
        <xdr:cNvPr id="5" name="Chart 4">
          <a:extLst>
            <a:ext uri="{FF2B5EF4-FFF2-40B4-BE49-F238E27FC236}">
              <a16:creationId xmlns:a16="http://schemas.microsoft.com/office/drawing/2014/main" id="{37CECE62-98DA-4727-83E2-CEA201810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2872619</xdr:colOff>
      <xdr:row>83</xdr:row>
      <xdr:rowOff>161160</xdr:rowOff>
    </xdr:from>
    <xdr:to>
      <xdr:col>12</xdr:col>
      <xdr:colOff>651923</xdr:colOff>
      <xdr:row>98</xdr:row>
      <xdr:rowOff>164804</xdr:rowOff>
    </xdr:to>
    <xdr:graphicFrame macro="">
      <xdr:nvGraphicFramePr>
        <xdr:cNvPr id="6" name="Chart 5">
          <a:extLst>
            <a:ext uri="{FF2B5EF4-FFF2-40B4-BE49-F238E27FC236}">
              <a16:creationId xmlns:a16="http://schemas.microsoft.com/office/drawing/2014/main" id="{1B840321-09CD-48E9-8AAE-ECCF9C817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1206500</xdr:colOff>
      <xdr:row>2</xdr:row>
      <xdr:rowOff>63500</xdr:rowOff>
    </xdr:from>
    <xdr:to>
      <xdr:col>17</xdr:col>
      <xdr:colOff>745035</xdr:colOff>
      <xdr:row>16</xdr:row>
      <xdr:rowOff>7594</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5B95517-A104-4EE1-AA75-4AF54EF362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625050" y="419100"/>
              <a:ext cx="3532685" cy="24396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1018574</xdr:colOff>
      <xdr:row>2</xdr:row>
      <xdr:rowOff>63500</xdr:rowOff>
    </xdr:from>
    <xdr:to>
      <xdr:col>24</xdr:col>
      <xdr:colOff>404090</xdr:colOff>
      <xdr:row>16</xdr:row>
      <xdr:rowOff>17364</xdr:rowOff>
    </xdr:to>
    <xdr:graphicFrame macro="">
      <xdr:nvGraphicFramePr>
        <xdr:cNvPr id="8" name="Chart 7">
          <a:extLst>
            <a:ext uri="{FF2B5EF4-FFF2-40B4-BE49-F238E27FC236}">
              <a16:creationId xmlns:a16="http://schemas.microsoft.com/office/drawing/2014/main" id="{DC0A3E15-B5E1-416E-A503-FE48DC717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105832</xdr:colOff>
      <xdr:row>2</xdr:row>
      <xdr:rowOff>72120</xdr:rowOff>
    </xdr:from>
    <xdr:to>
      <xdr:col>37</xdr:col>
      <xdr:colOff>567652</xdr:colOff>
      <xdr:row>16</xdr:row>
      <xdr:rowOff>2279</xdr:rowOff>
    </xdr:to>
    <xdr:graphicFrame macro="">
      <xdr:nvGraphicFramePr>
        <xdr:cNvPr id="9" name="Chart 8">
          <a:extLst>
            <a:ext uri="{FF2B5EF4-FFF2-40B4-BE49-F238E27FC236}">
              <a16:creationId xmlns:a16="http://schemas.microsoft.com/office/drawing/2014/main" id="{CF0AE4BE-6717-4CC9-A409-89BEFB4AA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504264</xdr:colOff>
      <xdr:row>227</xdr:row>
      <xdr:rowOff>51547</xdr:rowOff>
    </xdr:from>
    <xdr:to>
      <xdr:col>16</xdr:col>
      <xdr:colOff>923635</xdr:colOff>
      <xdr:row>242</xdr:row>
      <xdr:rowOff>105335</xdr:rowOff>
    </xdr:to>
    <xdr:graphicFrame macro="">
      <xdr:nvGraphicFramePr>
        <xdr:cNvPr id="10" name="Chart 9">
          <a:extLst>
            <a:ext uri="{FF2B5EF4-FFF2-40B4-BE49-F238E27FC236}">
              <a16:creationId xmlns:a16="http://schemas.microsoft.com/office/drawing/2014/main" id="{F30AC1AE-4C8B-4EAA-A133-6D3D6CD786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101691</xdr:colOff>
      <xdr:row>139</xdr:row>
      <xdr:rowOff>7666</xdr:rowOff>
    </xdr:from>
    <xdr:to>
      <xdr:col>16</xdr:col>
      <xdr:colOff>127000</xdr:colOff>
      <xdr:row>154</xdr:row>
      <xdr:rowOff>14962</xdr:rowOff>
    </xdr:to>
    <xdr:graphicFrame macro="">
      <xdr:nvGraphicFramePr>
        <xdr:cNvPr id="14" name="Chart 13">
          <a:extLst>
            <a:ext uri="{FF2B5EF4-FFF2-40B4-BE49-F238E27FC236}">
              <a16:creationId xmlns:a16="http://schemas.microsoft.com/office/drawing/2014/main" id="{89DC2E2A-7CD2-ABA8-4E9F-140DE130A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15</xdr:col>
      <xdr:colOff>96429</xdr:colOff>
      <xdr:row>119</xdr:row>
      <xdr:rowOff>47631</xdr:rowOff>
    </xdr:from>
    <xdr:to>
      <xdr:col>15</xdr:col>
      <xdr:colOff>1952730</xdr:colOff>
      <xdr:row>127</xdr:row>
      <xdr:rowOff>121582</xdr:rowOff>
    </xdr:to>
    <mc:AlternateContent xmlns:mc="http://schemas.openxmlformats.org/markup-compatibility/2006" xmlns:a14="http://schemas.microsoft.com/office/drawing/2010/main">
      <mc:Choice Requires="a14">
        <xdr:graphicFrame macro="">
          <xdr:nvGraphicFramePr>
            <xdr:cNvPr id="15" name="Quarters">
              <a:extLst>
                <a:ext uri="{FF2B5EF4-FFF2-40B4-BE49-F238E27FC236}">
                  <a16:creationId xmlns:a16="http://schemas.microsoft.com/office/drawing/2014/main" id="{64B087AF-F68B-5D4E-8BA1-5F7F1497A48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21744156" y="20667813"/>
              <a:ext cx="1996001" cy="14594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61180</xdr:colOff>
      <xdr:row>139</xdr:row>
      <xdr:rowOff>48100</xdr:rowOff>
    </xdr:from>
    <xdr:to>
      <xdr:col>11</xdr:col>
      <xdr:colOff>363172</xdr:colOff>
      <xdr:row>154</xdr:row>
      <xdr:rowOff>54093</xdr:rowOff>
    </xdr:to>
    <xdr:graphicFrame macro="">
      <xdr:nvGraphicFramePr>
        <xdr:cNvPr id="16" name="Chart 15">
          <a:extLst>
            <a:ext uri="{FF2B5EF4-FFF2-40B4-BE49-F238E27FC236}">
              <a16:creationId xmlns:a16="http://schemas.microsoft.com/office/drawing/2014/main" id="{BDA97DB5-4005-793C-DBAE-F27021F780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695477</xdr:colOff>
      <xdr:row>87</xdr:row>
      <xdr:rowOff>-1</xdr:rowOff>
    </xdr:from>
    <xdr:to>
      <xdr:col>24</xdr:col>
      <xdr:colOff>99924</xdr:colOff>
      <xdr:row>101</xdr:row>
      <xdr:rowOff>121467</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D8433860-AC53-4808-B944-30FEBA9C83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7238477" y="15474949"/>
              <a:ext cx="5201997" cy="26106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385982</xdr:colOff>
      <xdr:row>68</xdr:row>
      <xdr:rowOff>28458</xdr:rowOff>
    </xdr:from>
    <xdr:to>
      <xdr:col>26</xdr:col>
      <xdr:colOff>501943</xdr:colOff>
      <xdr:row>84</xdr:row>
      <xdr:rowOff>113218</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69DB942F-0FC9-4705-8B35-85A4669CF0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6928982" y="12125208"/>
              <a:ext cx="7234311" cy="29295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1010228</xdr:colOff>
      <xdr:row>25</xdr:row>
      <xdr:rowOff>28864</xdr:rowOff>
    </xdr:from>
    <xdr:to>
      <xdr:col>15</xdr:col>
      <xdr:colOff>1905000</xdr:colOff>
      <xdr:row>48</xdr:row>
      <xdr:rowOff>138433</xdr:rowOff>
    </xdr:to>
    <xdr:pic>
      <xdr:nvPicPr>
        <xdr:cNvPr id="17" name="Picture 16">
          <a:extLst>
            <a:ext uri="{FF2B5EF4-FFF2-40B4-BE49-F238E27FC236}">
              <a16:creationId xmlns:a16="http://schemas.microsoft.com/office/drawing/2014/main" id="{D3BA0160-50AB-477B-BFA2-89836E14C4E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9338637" y="4358409"/>
          <a:ext cx="4185227" cy="4092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432956</xdr:colOff>
      <xdr:row>243</xdr:row>
      <xdr:rowOff>28864</xdr:rowOff>
    </xdr:from>
    <xdr:to>
      <xdr:col>16</xdr:col>
      <xdr:colOff>947188</xdr:colOff>
      <xdr:row>265</xdr:row>
      <xdr:rowOff>86592</xdr:rowOff>
    </xdr:to>
    <xdr:pic>
      <xdr:nvPicPr>
        <xdr:cNvPr id="18" name="Picture 17">
          <a:extLst>
            <a:ext uri="{FF2B5EF4-FFF2-40B4-BE49-F238E27FC236}">
              <a16:creationId xmlns:a16="http://schemas.microsoft.com/office/drawing/2014/main" id="{B8DEE714-5744-4B5A-B60F-2BF1FE8698E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761365" y="42112046"/>
          <a:ext cx="5940596" cy="3867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404091</xdr:colOff>
      <xdr:row>266</xdr:row>
      <xdr:rowOff>0</xdr:rowOff>
    </xdr:from>
    <xdr:to>
      <xdr:col>16</xdr:col>
      <xdr:colOff>897601</xdr:colOff>
      <xdr:row>288</xdr:row>
      <xdr:rowOff>28864</xdr:rowOff>
    </xdr:to>
    <xdr:pic>
      <xdr:nvPicPr>
        <xdr:cNvPr id="19" name="Picture 18">
          <a:extLst>
            <a:ext uri="{FF2B5EF4-FFF2-40B4-BE49-F238E27FC236}">
              <a16:creationId xmlns:a16="http://schemas.microsoft.com/office/drawing/2014/main" id="{44F0DB32-BB58-49A4-BB07-281285A9DEA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732500" y="46066364"/>
          <a:ext cx="5919874" cy="3838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102</xdr:row>
      <xdr:rowOff>0</xdr:rowOff>
    </xdr:from>
    <xdr:to>
      <xdr:col>23</xdr:col>
      <xdr:colOff>345493</xdr:colOff>
      <xdr:row>135</xdr:row>
      <xdr:rowOff>28333</xdr:rowOff>
    </xdr:to>
    <xdr:pic>
      <xdr:nvPicPr>
        <xdr:cNvPr id="11" name="Picture 10">
          <a:extLst>
            <a:ext uri="{FF2B5EF4-FFF2-40B4-BE49-F238E27FC236}">
              <a16:creationId xmlns:a16="http://schemas.microsoft.com/office/drawing/2014/main" id="{F573ED57-AB37-41F8-8FA6-ED5A8FF31A93}"/>
            </a:ext>
          </a:extLst>
        </xdr:cNvPr>
        <xdr:cNvPicPr>
          <a:picLocks noChangeAspect="1"/>
        </xdr:cNvPicPr>
      </xdr:nvPicPr>
      <xdr:blipFill>
        <a:blip xmlns:r="http://schemas.openxmlformats.org/officeDocument/2006/relationships" r:embed="rId17"/>
        <a:stretch>
          <a:fillRect/>
        </a:stretch>
      </xdr:blipFill>
      <xdr:spPr>
        <a:xfrm>
          <a:off x="27058056" y="18000486"/>
          <a:ext cx="8459381" cy="5849166"/>
        </a:xfrm>
        <a:prstGeom prst="rect">
          <a:avLst/>
        </a:prstGeom>
      </xdr:spPr>
    </xdr:pic>
    <xdr:clientData/>
  </xdr:twoCellAnchor>
  <xdr:twoCellAnchor editAs="oneCell">
    <xdr:from>
      <xdr:col>24</xdr:col>
      <xdr:colOff>0</xdr:colOff>
      <xdr:row>102</xdr:row>
      <xdr:rowOff>0</xdr:rowOff>
    </xdr:from>
    <xdr:to>
      <xdr:col>36</xdr:col>
      <xdr:colOff>312756</xdr:colOff>
      <xdr:row>123</xdr:row>
      <xdr:rowOff>124374</xdr:rowOff>
    </xdr:to>
    <xdr:pic>
      <xdr:nvPicPr>
        <xdr:cNvPr id="12" name="Picture 11">
          <a:extLst>
            <a:ext uri="{FF2B5EF4-FFF2-40B4-BE49-F238E27FC236}">
              <a16:creationId xmlns:a16="http://schemas.microsoft.com/office/drawing/2014/main" id="{760E899F-2919-421D-9F56-0757FD08950C}"/>
            </a:ext>
          </a:extLst>
        </xdr:cNvPr>
        <xdr:cNvPicPr>
          <a:picLocks noChangeAspect="1"/>
        </xdr:cNvPicPr>
      </xdr:nvPicPr>
      <xdr:blipFill>
        <a:blip xmlns:r="http://schemas.openxmlformats.org/officeDocument/2006/relationships" r:embed="rId18"/>
        <a:stretch>
          <a:fillRect/>
        </a:stretch>
      </xdr:blipFill>
      <xdr:spPr>
        <a:xfrm>
          <a:off x="32348714" y="18505714"/>
          <a:ext cx="8259328" cy="39343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20</xdr:col>
      <xdr:colOff>24868</xdr:colOff>
      <xdr:row>17</xdr:row>
      <xdr:rowOff>82008</xdr:rowOff>
    </xdr:from>
    <xdr:to>
      <xdr:col>28</xdr:col>
      <xdr:colOff>329214</xdr:colOff>
      <xdr:row>33</xdr:row>
      <xdr:rowOff>4147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D864537-4170-415B-BC51-823214DC2A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482518" y="3110958"/>
              <a:ext cx="8781596" cy="28685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189094</xdr:colOff>
      <xdr:row>1</xdr:row>
      <xdr:rowOff>123074</xdr:rowOff>
    </xdr:from>
    <xdr:to>
      <xdr:col>16</xdr:col>
      <xdr:colOff>694906</xdr:colOff>
      <xdr:row>17</xdr:row>
      <xdr:rowOff>-1</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56BE608-ABCE-4A7C-B15C-A23E98647B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6934044" y="300874"/>
              <a:ext cx="4557112" cy="2728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951034</xdr:colOff>
      <xdr:row>19</xdr:row>
      <xdr:rowOff>444500</xdr:rowOff>
    </xdr:from>
    <xdr:to>
      <xdr:col>17</xdr:col>
      <xdr:colOff>1841500</xdr:colOff>
      <xdr:row>19</xdr:row>
      <xdr:rowOff>2793024</xdr:rowOff>
    </xdr:to>
    <xdr:graphicFrame macro="">
      <xdr:nvGraphicFramePr>
        <xdr:cNvPr id="5" name="Chart 4">
          <a:extLst>
            <a:ext uri="{FF2B5EF4-FFF2-40B4-BE49-F238E27FC236}">
              <a16:creationId xmlns:a16="http://schemas.microsoft.com/office/drawing/2014/main" id="{E1E93405-6A9B-44CC-9253-DDB5E0D463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1793174</xdr:colOff>
      <xdr:row>0</xdr:row>
      <xdr:rowOff>0</xdr:rowOff>
    </xdr:from>
    <xdr:to>
      <xdr:col>27</xdr:col>
      <xdr:colOff>28863</xdr:colOff>
      <xdr:row>16</xdr:row>
      <xdr:rowOff>24148</xdr:rowOff>
    </xdr:to>
    <xdr:graphicFrame macro="">
      <xdr:nvGraphicFramePr>
        <xdr:cNvPr id="6" name="Chart 5">
          <a:extLst>
            <a:ext uri="{FF2B5EF4-FFF2-40B4-BE49-F238E27FC236}">
              <a16:creationId xmlns:a16="http://schemas.microsoft.com/office/drawing/2014/main" id="{254E2496-44B3-43C8-AB90-ACD071C2D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4033</xdr:colOff>
      <xdr:row>68</xdr:row>
      <xdr:rowOff>127000</xdr:rowOff>
    </xdr:from>
    <xdr:to>
      <xdr:col>18</xdr:col>
      <xdr:colOff>108022</xdr:colOff>
      <xdr:row>83</xdr:row>
      <xdr:rowOff>112273</xdr:rowOff>
    </xdr:to>
    <xdr:graphicFrame macro="">
      <xdr:nvGraphicFramePr>
        <xdr:cNvPr id="17" name="Chart 16">
          <a:extLst>
            <a:ext uri="{FF2B5EF4-FFF2-40B4-BE49-F238E27FC236}">
              <a16:creationId xmlns:a16="http://schemas.microsoft.com/office/drawing/2014/main" id="{2E1E0AEA-B705-46A0-84D7-42BFD2FC7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101315</xdr:colOff>
      <xdr:row>68</xdr:row>
      <xdr:rowOff>148269</xdr:rowOff>
    </xdr:from>
    <xdr:to>
      <xdr:col>13</xdr:col>
      <xdr:colOff>7301</xdr:colOff>
      <xdr:row>83</xdr:row>
      <xdr:rowOff>133543</xdr:rowOff>
    </xdr:to>
    <xdr:graphicFrame macro="">
      <xdr:nvGraphicFramePr>
        <xdr:cNvPr id="18" name="Chart 17">
          <a:extLst>
            <a:ext uri="{FF2B5EF4-FFF2-40B4-BE49-F238E27FC236}">
              <a16:creationId xmlns:a16="http://schemas.microsoft.com/office/drawing/2014/main" id="{146CA2CC-2D1D-4484-B065-1D4168583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6793</xdr:colOff>
      <xdr:row>90</xdr:row>
      <xdr:rowOff>11511</xdr:rowOff>
    </xdr:from>
    <xdr:to>
      <xdr:col>18</xdr:col>
      <xdr:colOff>106870</xdr:colOff>
      <xdr:row>104</xdr:row>
      <xdr:rowOff>152403</xdr:rowOff>
    </xdr:to>
    <xdr:graphicFrame macro="">
      <xdr:nvGraphicFramePr>
        <xdr:cNvPr id="19" name="Chart 18">
          <a:extLst>
            <a:ext uri="{FF2B5EF4-FFF2-40B4-BE49-F238E27FC236}">
              <a16:creationId xmlns:a16="http://schemas.microsoft.com/office/drawing/2014/main" id="{955D3D58-619D-4E58-87D7-6E1A0855E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89</xdr:row>
      <xdr:rowOff>124875</xdr:rowOff>
    </xdr:from>
    <xdr:to>
      <xdr:col>13</xdr:col>
      <xdr:colOff>8154</xdr:colOff>
      <xdr:row>104</xdr:row>
      <xdr:rowOff>140615</xdr:rowOff>
    </xdr:to>
    <xdr:graphicFrame macro="">
      <xdr:nvGraphicFramePr>
        <xdr:cNvPr id="20" name="Chart 19">
          <a:extLst>
            <a:ext uri="{FF2B5EF4-FFF2-40B4-BE49-F238E27FC236}">
              <a16:creationId xmlns:a16="http://schemas.microsoft.com/office/drawing/2014/main" id="{A96B04B6-A5D3-4824-BDBD-962B22A5D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559289</xdr:colOff>
      <xdr:row>242</xdr:row>
      <xdr:rowOff>173160</xdr:rowOff>
    </xdr:from>
    <xdr:to>
      <xdr:col>15</xdr:col>
      <xdr:colOff>2945423</xdr:colOff>
      <xdr:row>257</xdr:row>
      <xdr:rowOff>168764</xdr:rowOff>
    </xdr:to>
    <xdr:graphicFrame macro="">
      <xdr:nvGraphicFramePr>
        <xdr:cNvPr id="3" name="Chart 2">
          <a:extLst>
            <a:ext uri="{FF2B5EF4-FFF2-40B4-BE49-F238E27FC236}">
              <a16:creationId xmlns:a16="http://schemas.microsoft.com/office/drawing/2014/main" id="{9CA9B6FA-1BF0-4956-940B-014F9847BB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25412</xdr:colOff>
      <xdr:row>145</xdr:row>
      <xdr:rowOff>27909</xdr:rowOff>
    </xdr:from>
    <xdr:to>
      <xdr:col>11</xdr:col>
      <xdr:colOff>16190</xdr:colOff>
      <xdr:row>156</xdr:row>
      <xdr:rowOff>30928</xdr:rowOff>
    </xdr:to>
    <xdr:graphicFrame macro="">
      <xdr:nvGraphicFramePr>
        <xdr:cNvPr id="7" name="Chart 6">
          <a:extLst>
            <a:ext uri="{FF2B5EF4-FFF2-40B4-BE49-F238E27FC236}">
              <a16:creationId xmlns:a16="http://schemas.microsoft.com/office/drawing/2014/main" id="{0A611864-E7DA-0476-3F0B-EC460F43B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410142</xdr:colOff>
      <xdr:row>145</xdr:row>
      <xdr:rowOff>36039</xdr:rowOff>
    </xdr:from>
    <xdr:to>
      <xdr:col>14</xdr:col>
      <xdr:colOff>2177092</xdr:colOff>
      <xdr:row>156</xdr:row>
      <xdr:rowOff>35960</xdr:rowOff>
    </xdr:to>
    <xdr:graphicFrame macro="">
      <xdr:nvGraphicFramePr>
        <xdr:cNvPr id="8" name="Chart 7">
          <a:extLst>
            <a:ext uri="{FF2B5EF4-FFF2-40B4-BE49-F238E27FC236}">
              <a16:creationId xmlns:a16="http://schemas.microsoft.com/office/drawing/2014/main" id="{0EB4A8D8-405D-E98A-A023-5C0010E77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15</xdr:col>
      <xdr:colOff>1885622</xdr:colOff>
      <xdr:row>123</xdr:row>
      <xdr:rowOff>82878</xdr:rowOff>
    </xdr:from>
    <xdr:to>
      <xdr:col>15</xdr:col>
      <xdr:colOff>3717546</xdr:colOff>
      <xdr:row>130</xdr:row>
      <xdr:rowOff>111755</xdr:rowOff>
    </xdr:to>
    <mc:AlternateContent xmlns:mc="http://schemas.openxmlformats.org/markup-compatibility/2006" xmlns:a14="http://schemas.microsoft.com/office/drawing/2010/main">
      <mc:Choice Requires="a14">
        <xdr:graphicFrame macro="">
          <xdr:nvGraphicFramePr>
            <xdr:cNvPr id="10" name="Quarters 4">
              <a:extLst>
                <a:ext uri="{FF2B5EF4-FFF2-40B4-BE49-F238E27FC236}">
                  <a16:creationId xmlns:a16="http://schemas.microsoft.com/office/drawing/2014/main" id="{E1F1C7FA-D784-461B-1580-B7473B877C5A}"/>
                </a:ext>
              </a:extLst>
            </xdr:cNvPr>
            <xdr:cNvGraphicFramePr/>
          </xdr:nvGraphicFramePr>
          <xdr:xfrm>
            <a:off x="0" y="0"/>
            <a:ext cx="0" cy="0"/>
          </xdr:xfrm>
          <a:graphic>
            <a:graphicData uri="http://schemas.microsoft.com/office/drawing/2010/slicer">
              <sle:slicer xmlns:sle="http://schemas.microsoft.com/office/drawing/2010/slicer" name="Quarters 4"/>
            </a:graphicData>
          </a:graphic>
        </xdr:graphicFrame>
      </mc:Choice>
      <mc:Fallback xmlns="">
        <xdr:sp macro="" textlink="">
          <xdr:nvSpPr>
            <xdr:cNvPr id="0" name=""/>
            <xdr:cNvSpPr>
              <a:spLocks noTextEdit="1"/>
            </xdr:cNvSpPr>
          </xdr:nvSpPr>
          <xdr:spPr>
            <a:xfrm>
              <a:off x="18301548" y="23507322"/>
              <a:ext cx="2149424" cy="1345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1129934</xdr:colOff>
      <xdr:row>88</xdr:row>
      <xdr:rowOff>107955</xdr:rowOff>
    </xdr:from>
    <xdr:to>
      <xdr:col>21</xdr:col>
      <xdr:colOff>919060</xdr:colOff>
      <xdr:row>103</xdr:row>
      <xdr:rowOff>188800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1727650A-9B4E-4372-B1DD-3E3B7D8491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6891884" y="15887705"/>
              <a:ext cx="5319976" cy="27351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1083308</xdr:colOff>
      <xdr:row>69</xdr:row>
      <xdr:rowOff>36602</xdr:rowOff>
    </xdr:from>
    <xdr:to>
      <xdr:col>21</xdr:col>
      <xdr:colOff>949021</xdr:colOff>
      <xdr:row>84</xdr:row>
      <xdr:rowOff>121051</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7AE97673-C89E-44E8-9901-88B2B442CA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6845258" y="12438152"/>
              <a:ext cx="5396563" cy="27514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1881482</xdr:colOff>
      <xdr:row>23</xdr:row>
      <xdr:rowOff>141110</xdr:rowOff>
    </xdr:from>
    <xdr:to>
      <xdr:col>18</xdr:col>
      <xdr:colOff>1317036</xdr:colOff>
      <xdr:row>48</xdr:row>
      <xdr:rowOff>131459</xdr:rowOff>
    </xdr:to>
    <xdr:pic>
      <xdr:nvPicPr>
        <xdr:cNvPr id="16" name="Picture 15">
          <a:extLst>
            <a:ext uri="{FF2B5EF4-FFF2-40B4-BE49-F238E27FC236}">
              <a16:creationId xmlns:a16="http://schemas.microsoft.com/office/drawing/2014/main" id="{D80B49BB-2336-40B5-9C0A-DB4D29DFA72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2342593" y="4562591"/>
          <a:ext cx="4421481" cy="4694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611482</xdr:colOff>
      <xdr:row>258</xdr:row>
      <xdr:rowOff>164630</xdr:rowOff>
    </xdr:from>
    <xdr:to>
      <xdr:col>15</xdr:col>
      <xdr:colOff>3043723</xdr:colOff>
      <xdr:row>276</xdr:row>
      <xdr:rowOff>47037</xdr:rowOff>
    </xdr:to>
    <xdr:pic>
      <xdr:nvPicPr>
        <xdr:cNvPr id="21" name="Picture 20">
          <a:extLst>
            <a:ext uri="{FF2B5EF4-FFF2-40B4-BE49-F238E27FC236}">
              <a16:creationId xmlns:a16="http://schemas.microsoft.com/office/drawing/2014/main" id="{4A6E728D-BA99-4169-85CC-19450ACB2FE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816667" y="51458519"/>
          <a:ext cx="4642982" cy="326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611481</xdr:colOff>
      <xdr:row>276</xdr:row>
      <xdr:rowOff>117593</xdr:rowOff>
    </xdr:from>
    <xdr:to>
      <xdr:col>15</xdr:col>
      <xdr:colOff>3095868</xdr:colOff>
      <xdr:row>294</xdr:row>
      <xdr:rowOff>23519</xdr:rowOff>
    </xdr:to>
    <xdr:pic>
      <xdr:nvPicPr>
        <xdr:cNvPr id="22" name="Picture 21">
          <a:extLst>
            <a:ext uri="{FF2B5EF4-FFF2-40B4-BE49-F238E27FC236}">
              <a16:creationId xmlns:a16="http://schemas.microsoft.com/office/drawing/2014/main" id="{AAE1D0FB-135A-439D-A3CE-5AB97A5C468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4816666" y="54798149"/>
          <a:ext cx="4695128" cy="3292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0</xdr:colOff>
      <xdr:row>1</xdr:row>
      <xdr:rowOff>164630</xdr:rowOff>
    </xdr:from>
    <xdr:to>
      <xdr:col>18</xdr:col>
      <xdr:colOff>1364074</xdr:colOff>
      <xdr:row>15</xdr:row>
      <xdr:rowOff>120631</xdr:rowOff>
    </xdr:to>
    <xdr:graphicFrame macro="">
      <xdr:nvGraphicFramePr>
        <xdr:cNvPr id="23" name="Chart 22">
          <a:extLst>
            <a:ext uri="{FF2B5EF4-FFF2-40B4-BE49-F238E27FC236}">
              <a16:creationId xmlns:a16="http://schemas.microsoft.com/office/drawing/2014/main" id="{C656A438-C99D-40BC-BA7E-3D7B6DBEB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16</xdr:col>
      <xdr:colOff>0</xdr:colOff>
      <xdr:row>107</xdr:row>
      <xdr:rowOff>0</xdr:rowOff>
    </xdr:from>
    <xdr:to>
      <xdr:col>19</xdr:col>
      <xdr:colOff>1596992</xdr:colOff>
      <xdr:row>143</xdr:row>
      <xdr:rowOff>32213</xdr:rowOff>
    </xdr:to>
    <xdr:pic>
      <xdr:nvPicPr>
        <xdr:cNvPr id="11" name="Picture 10">
          <a:extLst>
            <a:ext uri="{FF2B5EF4-FFF2-40B4-BE49-F238E27FC236}">
              <a16:creationId xmlns:a16="http://schemas.microsoft.com/office/drawing/2014/main" id="{F9077427-92D5-48AB-A0E9-234686AD7633}"/>
            </a:ext>
          </a:extLst>
        </xdr:cNvPr>
        <xdr:cNvPicPr>
          <a:picLocks noChangeAspect="1"/>
        </xdr:cNvPicPr>
      </xdr:nvPicPr>
      <xdr:blipFill>
        <a:blip xmlns:r="http://schemas.openxmlformats.org/officeDocument/2006/relationships" r:embed="rId18"/>
        <a:stretch>
          <a:fillRect/>
        </a:stretch>
      </xdr:blipFill>
      <xdr:spPr>
        <a:xfrm>
          <a:off x="26549048" y="19705159"/>
          <a:ext cx="8430802" cy="6563641"/>
        </a:xfrm>
        <a:prstGeom prst="rect">
          <a:avLst/>
        </a:prstGeom>
      </xdr:spPr>
    </xdr:pic>
    <xdr:clientData/>
  </xdr:twoCellAnchor>
  <xdr:twoCellAnchor editAs="oneCell">
    <xdr:from>
      <xdr:col>20</xdr:col>
      <xdr:colOff>0</xdr:colOff>
      <xdr:row>107</xdr:row>
      <xdr:rowOff>0</xdr:rowOff>
    </xdr:from>
    <xdr:to>
      <xdr:col>27</xdr:col>
      <xdr:colOff>418134</xdr:colOff>
      <xdr:row>127</xdr:row>
      <xdr:rowOff>172434</xdr:rowOff>
    </xdr:to>
    <xdr:pic>
      <xdr:nvPicPr>
        <xdr:cNvPr id="13" name="Picture 12">
          <a:extLst>
            <a:ext uri="{FF2B5EF4-FFF2-40B4-BE49-F238E27FC236}">
              <a16:creationId xmlns:a16="http://schemas.microsoft.com/office/drawing/2014/main" id="{17ED1A45-5B12-4DED-856D-34298D802CEA}"/>
            </a:ext>
          </a:extLst>
        </xdr:cNvPr>
        <xdr:cNvPicPr>
          <a:picLocks noChangeAspect="1"/>
        </xdr:cNvPicPr>
      </xdr:nvPicPr>
      <xdr:blipFill>
        <a:blip xmlns:r="http://schemas.openxmlformats.org/officeDocument/2006/relationships" r:embed="rId19"/>
        <a:stretch>
          <a:fillRect/>
        </a:stretch>
      </xdr:blipFill>
      <xdr:spPr>
        <a:xfrm>
          <a:off x="29461984" y="19705159"/>
          <a:ext cx="8249801" cy="38010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18</xdr:col>
      <xdr:colOff>429111</xdr:colOff>
      <xdr:row>18</xdr:row>
      <xdr:rowOff>40060</xdr:rowOff>
    </xdr:from>
    <xdr:to>
      <xdr:col>27</xdr:col>
      <xdr:colOff>49160</xdr:colOff>
      <xdr:row>34</xdr:row>
      <xdr:rowOff>10445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2DEBE4C-5BEE-4E07-8125-3F3114FB7F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524561" y="3240460"/>
              <a:ext cx="8694199" cy="28659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890176</xdr:colOff>
      <xdr:row>0</xdr:row>
      <xdr:rowOff>87725</xdr:rowOff>
    </xdr:from>
    <xdr:to>
      <xdr:col>16</xdr:col>
      <xdr:colOff>1629834</xdr:colOff>
      <xdr:row>17</xdr:row>
      <xdr:rowOff>83038</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A5A1534-88DD-41E0-A9C2-1A5C72B5F9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295526" y="87725"/>
              <a:ext cx="3813058" cy="30179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1019354</xdr:colOff>
      <xdr:row>0</xdr:row>
      <xdr:rowOff>56430</xdr:rowOff>
    </xdr:from>
    <xdr:to>
      <xdr:col>32</xdr:col>
      <xdr:colOff>560295</xdr:colOff>
      <xdr:row>17</xdr:row>
      <xdr:rowOff>35917</xdr:rowOff>
    </xdr:to>
    <xdr:graphicFrame macro="">
      <xdr:nvGraphicFramePr>
        <xdr:cNvPr id="6" name="Chart 5">
          <a:extLst>
            <a:ext uri="{FF2B5EF4-FFF2-40B4-BE49-F238E27FC236}">
              <a16:creationId xmlns:a16="http://schemas.microsoft.com/office/drawing/2014/main" id="{46566E9F-3358-4174-93B5-0CC744FC4F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1883834</xdr:colOff>
      <xdr:row>0</xdr:row>
      <xdr:rowOff>106810</xdr:rowOff>
    </xdr:from>
    <xdr:to>
      <xdr:col>19</xdr:col>
      <xdr:colOff>821765</xdr:colOff>
      <xdr:row>17</xdr:row>
      <xdr:rowOff>73268</xdr:rowOff>
    </xdr:to>
    <xdr:graphicFrame macro="">
      <xdr:nvGraphicFramePr>
        <xdr:cNvPr id="7" name="Chart 6">
          <a:extLst>
            <a:ext uri="{FF2B5EF4-FFF2-40B4-BE49-F238E27FC236}">
              <a16:creationId xmlns:a16="http://schemas.microsoft.com/office/drawing/2014/main" id="{8752F11C-B26B-40BF-B62E-7F8EFEE3A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1793042</xdr:colOff>
      <xdr:row>73</xdr:row>
      <xdr:rowOff>2117</xdr:rowOff>
    </xdr:from>
    <xdr:to>
      <xdr:col>17</xdr:col>
      <xdr:colOff>2475587</xdr:colOff>
      <xdr:row>82</xdr:row>
      <xdr:rowOff>8557</xdr:rowOff>
    </xdr:to>
    <xdr:graphicFrame macro="">
      <xdr:nvGraphicFramePr>
        <xdr:cNvPr id="9" name="Chart 8">
          <a:extLst>
            <a:ext uri="{FF2B5EF4-FFF2-40B4-BE49-F238E27FC236}">
              <a16:creationId xmlns:a16="http://schemas.microsoft.com/office/drawing/2014/main" id="{D5DF5C55-B099-4AA9-8127-4B80660BB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647135</xdr:colOff>
      <xdr:row>73</xdr:row>
      <xdr:rowOff>23386</xdr:rowOff>
    </xdr:from>
    <xdr:to>
      <xdr:col>12</xdr:col>
      <xdr:colOff>1193060</xdr:colOff>
      <xdr:row>82</xdr:row>
      <xdr:rowOff>29827</xdr:rowOff>
    </xdr:to>
    <xdr:graphicFrame macro="">
      <xdr:nvGraphicFramePr>
        <xdr:cNvPr id="10" name="Chart 9">
          <a:extLst>
            <a:ext uri="{FF2B5EF4-FFF2-40B4-BE49-F238E27FC236}">
              <a16:creationId xmlns:a16="http://schemas.microsoft.com/office/drawing/2014/main" id="{6B59C4D8-871A-47E2-BFD9-BE6C04321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1725952</xdr:colOff>
      <xdr:row>85</xdr:row>
      <xdr:rowOff>267628</xdr:rowOff>
    </xdr:from>
    <xdr:to>
      <xdr:col>17</xdr:col>
      <xdr:colOff>2385535</xdr:colOff>
      <xdr:row>96</xdr:row>
      <xdr:rowOff>13409</xdr:rowOff>
    </xdr:to>
    <xdr:graphicFrame macro="">
      <xdr:nvGraphicFramePr>
        <xdr:cNvPr id="11" name="Chart 10">
          <a:extLst>
            <a:ext uri="{FF2B5EF4-FFF2-40B4-BE49-F238E27FC236}">
              <a16:creationId xmlns:a16="http://schemas.microsoft.com/office/drawing/2014/main" id="{FEFEB498-1DF8-4184-A57F-C49AA9EB4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545820</xdr:colOff>
      <xdr:row>85</xdr:row>
      <xdr:rowOff>211659</xdr:rowOff>
    </xdr:from>
    <xdr:to>
      <xdr:col>12</xdr:col>
      <xdr:colOff>1124063</xdr:colOff>
      <xdr:row>96</xdr:row>
      <xdr:rowOff>1621</xdr:rowOff>
    </xdr:to>
    <xdr:graphicFrame macro="">
      <xdr:nvGraphicFramePr>
        <xdr:cNvPr id="12" name="Chart 11">
          <a:extLst>
            <a:ext uri="{FF2B5EF4-FFF2-40B4-BE49-F238E27FC236}">
              <a16:creationId xmlns:a16="http://schemas.microsoft.com/office/drawing/2014/main" id="{AF6CA83A-4F60-4C0E-99C3-8EA289C595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1160036</xdr:colOff>
      <xdr:row>262</xdr:row>
      <xdr:rowOff>153947</xdr:rowOff>
    </xdr:from>
    <xdr:to>
      <xdr:col>16</xdr:col>
      <xdr:colOff>1316463</xdr:colOff>
      <xdr:row>291</xdr:row>
      <xdr:rowOff>123903</xdr:rowOff>
    </xdr:to>
    <xdr:graphicFrame macro="">
      <xdr:nvGraphicFramePr>
        <xdr:cNvPr id="3" name="Chart 2">
          <a:extLst>
            <a:ext uri="{FF2B5EF4-FFF2-40B4-BE49-F238E27FC236}">
              <a16:creationId xmlns:a16="http://schemas.microsoft.com/office/drawing/2014/main" id="{53C75C25-8B16-4E8D-B808-4A7E4CE99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41288</xdr:colOff>
      <xdr:row>136</xdr:row>
      <xdr:rowOff>130564</xdr:rowOff>
    </xdr:from>
    <xdr:to>
      <xdr:col>12</xdr:col>
      <xdr:colOff>726109</xdr:colOff>
      <xdr:row>151</xdr:row>
      <xdr:rowOff>59559</xdr:rowOff>
    </xdr:to>
    <xdr:graphicFrame macro="">
      <xdr:nvGraphicFramePr>
        <xdr:cNvPr id="5" name="Chart 4">
          <a:extLst>
            <a:ext uri="{FF2B5EF4-FFF2-40B4-BE49-F238E27FC236}">
              <a16:creationId xmlns:a16="http://schemas.microsoft.com/office/drawing/2014/main" id="{2A5E9A4D-EFE6-9B92-852F-CA6FABE53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439729</xdr:colOff>
      <xdr:row>136</xdr:row>
      <xdr:rowOff>154408</xdr:rowOff>
    </xdr:from>
    <xdr:to>
      <xdr:col>15</xdr:col>
      <xdr:colOff>893641</xdr:colOff>
      <xdr:row>151</xdr:row>
      <xdr:rowOff>83403</xdr:rowOff>
    </xdr:to>
    <xdr:graphicFrame macro="">
      <xdr:nvGraphicFramePr>
        <xdr:cNvPr id="13" name="Chart 12">
          <a:extLst>
            <a:ext uri="{FF2B5EF4-FFF2-40B4-BE49-F238E27FC236}">
              <a16:creationId xmlns:a16="http://schemas.microsoft.com/office/drawing/2014/main" id="{29B52557-BF66-C649-5663-131882C0E9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15</xdr:col>
      <xdr:colOff>964868</xdr:colOff>
      <xdr:row>116</xdr:row>
      <xdr:rowOff>73066</xdr:rowOff>
    </xdr:from>
    <xdr:to>
      <xdr:col>16</xdr:col>
      <xdr:colOff>809</xdr:colOff>
      <xdr:row>124</xdr:row>
      <xdr:rowOff>117931</xdr:rowOff>
    </xdr:to>
    <mc:AlternateContent xmlns:mc="http://schemas.openxmlformats.org/markup-compatibility/2006" xmlns:a14="http://schemas.microsoft.com/office/drawing/2010/main">
      <mc:Choice Requires="a14">
        <xdr:graphicFrame macro="">
          <xdr:nvGraphicFramePr>
            <xdr:cNvPr id="14" name="Quarters 3">
              <a:extLst>
                <a:ext uri="{FF2B5EF4-FFF2-40B4-BE49-F238E27FC236}">
                  <a16:creationId xmlns:a16="http://schemas.microsoft.com/office/drawing/2014/main" id="{206739DC-1C37-2C6F-B941-524815F5F053}"/>
                </a:ext>
              </a:extLst>
            </xdr:cNvPr>
            <xdr:cNvGraphicFramePr/>
          </xdr:nvGraphicFramePr>
          <xdr:xfrm>
            <a:off x="0" y="0"/>
            <a:ext cx="0" cy="0"/>
          </xdr:xfrm>
          <a:graphic>
            <a:graphicData uri="http://schemas.microsoft.com/office/drawing/2010/slicer">
              <sle:slicer xmlns:sle="http://schemas.microsoft.com/office/drawing/2010/slicer" name="Quarters 3"/>
            </a:graphicData>
          </a:graphic>
        </xdr:graphicFrame>
      </mc:Choice>
      <mc:Fallback xmlns="">
        <xdr:sp macro="" textlink="">
          <xdr:nvSpPr>
            <xdr:cNvPr id="0" name=""/>
            <xdr:cNvSpPr>
              <a:spLocks noTextEdit="1"/>
            </xdr:cNvSpPr>
          </xdr:nvSpPr>
          <xdr:spPr>
            <a:xfrm>
              <a:off x="18968986" y="25921301"/>
              <a:ext cx="2098881" cy="1538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804332</xdr:colOff>
      <xdr:row>86</xdr:row>
      <xdr:rowOff>84666</xdr:rowOff>
    </xdr:from>
    <xdr:to>
      <xdr:col>26</xdr:col>
      <xdr:colOff>103866</xdr:colOff>
      <xdr:row>95</xdr:row>
      <xdr:rowOff>136148</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4964D750-E3FA-47FC-AB06-7A6A3985FA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7899782" y="19033066"/>
              <a:ext cx="7713284" cy="24962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571499</xdr:colOff>
      <xdr:row>70</xdr:row>
      <xdr:rowOff>58208</xdr:rowOff>
    </xdr:from>
    <xdr:to>
      <xdr:col>22</xdr:col>
      <xdr:colOff>564415</xdr:colOff>
      <xdr:row>81</xdr:row>
      <xdr:rowOff>79890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5C7A8912-1CDD-431C-8FA0-DD31FE1B37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7666949" y="15387108"/>
              <a:ext cx="5282466" cy="21489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2177144</xdr:colOff>
      <xdr:row>25</xdr:row>
      <xdr:rowOff>30239</xdr:rowOff>
    </xdr:from>
    <xdr:to>
      <xdr:col>17</xdr:col>
      <xdr:colOff>432074</xdr:colOff>
      <xdr:row>51</xdr:row>
      <xdr:rowOff>1</xdr:rowOff>
    </xdr:to>
    <xdr:pic>
      <xdr:nvPicPr>
        <xdr:cNvPr id="16" name="Picture 15">
          <a:extLst>
            <a:ext uri="{FF2B5EF4-FFF2-40B4-BE49-F238E27FC236}">
              <a16:creationId xmlns:a16="http://schemas.microsoft.com/office/drawing/2014/main" id="{FDFC34E5-190C-423A-8888-B6DD3FB1624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108334" y="4626429"/>
          <a:ext cx="5209692" cy="5291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971177</xdr:colOff>
      <xdr:row>293</xdr:row>
      <xdr:rowOff>37353</xdr:rowOff>
    </xdr:from>
    <xdr:to>
      <xdr:col>16</xdr:col>
      <xdr:colOff>1531470</xdr:colOff>
      <xdr:row>318</xdr:row>
      <xdr:rowOff>150815</xdr:rowOff>
    </xdr:to>
    <xdr:pic>
      <xdr:nvPicPr>
        <xdr:cNvPr id="17" name="Picture 16">
          <a:extLst>
            <a:ext uri="{FF2B5EF4-FFF2-40B4-BE49-F238E27FC236}">
              <a16:creationId xmlns:a16="http://schemas.microsoft.com/office/drawing/2014/main" id="{B8BB0917-70DD-47A1-B9B7-7D3680F3FA2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5762942" y="58942941"/>
          <a:ext cx="6835587" cy="478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821764</xdr:colOff>
      <xdr:row>320</xdr:row>
      <xdr:rowOff>74707</xdr:rowOff>
    </xdr:from>
    <xdr:to>
      <xdr:col>16</xdr:col>
      <xdr:colOff>1718761</xdr:colOff>
      <xdr:row>347</xdr:row>
      <xdr:rowOff>37354</xdr:rowOff>
    </xdr:to>
    <xdr:pic>
      <xdr:nvPicPr>
        <xdr:cNvPr id="18" name="Picture 17">
          <a:extLst>
            <a:ext uri="{FF2B5EF4-FFF2-40B4-BE49-F238E27FC236}">
              <a16:creationId xmlns:a16="http://schemas.microsoft.com/office/drawing/2014/main" id="{B6D18ABC-F64C-4B6E-8C55-08BA93EDB9E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613529" y="64022942"/>
          <a:ext cx="7172291" cy="5005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99</xdr:row>
      <xdr:rowOff>0</xdr:rowOff>
    </xdr:from>
    <xdr:to>
      <xdr:col>18</xdr:col>
      <xdr:colOff>1819672</xdr:colOff>
      <xdr:row>135</xdr:row>
      <xdr:rowOff>164242</xdr:rowOff>
    </xdr:to>
    <xdr:pic>
      <xdr:nvPicPr>
        <xdr:cNvPr id="19" name="Picture 18">
          <a:extLst>
            <a:ext uri="{FF2B5EF4-FFF2-40B4-BE49-F238E27FC236}">
              <a16:creationId xmlns:a16="http://schemas.microsoft.com/office/drawing/2014/main" id="{951DDCC2-1392-4333-ABA0-E88DD2B378F1}"/>
            </a:ext>
          </a:extLst>
        </xdr:cNvPr>
        <xdr:cNvPicPr>
          <a:picLocks noChangeAspect="1"/>
        </xdr:cNvPicPr>
      </xdr:nvPicPr>
      <xdr:blipFill>
        <a:blip xmlns:r="http://schemas.openxmlformats.org/officeDocument/2006/relationships" r:embed="rId17"/>
        <a:stretch>
          <a:fillRect/>
        </a:stretch>
      </xdr:blipFill>
      <xdr:spPr>
        <a:xfrm>
          <a:off x="25493689" y="22235410"/>
          <a:ext cx="8440328" cy="6535062"/>
        </a:xfrm>
        <a:prstGeom prst="rect">
          <a:avLst/>
        </a:prstGeom>
      </xdr:spPr>
    </xdr:pic>
    <xdr:clientData/>
  </xdr:twoCellAnchor>
  <xdr:twoCellAnchor editAs="oneCell">
    <xdr:from>
      <xdr:col>19</xdr:col>
      <xdr:colOff>0</xdr:colOff>
      <xdr:row>98</xdr:row>
      <xdr:rowOff>0</xdr:rowOff>
    </xdr:from>
    <xdr:to>
      <xdr:col>29</xdr:col>
      <xdr:colOff>80538</xdr:colOff>
      <xdr:row>119</xdr:row>
      <xdr:rowOff>166013</xdr:rowOff>
    </xdr:to>
    <xdr:pic>
      <xdr:nvPicPr>
        <xdr:cNvPr id="20" name="Picture 19">
          <a:extLst>
            <a:ext uri="{FF2B5EF4-FFF2-40B4-BE49-F238E27FC236}">
              <a16:creationId xmlns:a16="http://schemas.microsoft.com/office/drawing/2014/main" id="{D950AEEB-D428-4352-9F73-C138C9C4C470}"/>
            </a:ext>
          </a:extLst>
        </xdr:cNvPr>
        <xdr:cNvPicPr>
          <a:picLocks noChangeAspect="1"/>
        </xdr:cNvPicPr>
      </xdr:nvPicPr>
      <xdr:blipFill>
        <a:blip xmlns:r="http://schemas.openxmlformats.org/officeDocument/2006/relationships" r:embed="rId18"/>
        <a:stretch>
          <a:fillRect/>
        </a:stretch>
      </xdr:blipFill>
      <xdr:spPr>
        <a:xfrm>
          <a:off x="29220410" y="22006393"/>
          <a:ext cx="8335538" cy="39343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16</xdr:col>
      <xdr:colOff>0</xdr:colOff>
      <xdr:row>4</xdr:row>
      <xdr:rowOff>0</xdr:rowOff>
    </xdr:from>
    <xdr:to>
      <xdr:col>26</xdr:col>
      <xdr:colOff>477366</xdr:colOff>
      <xdr:row>19</xdr:row>
      <xdr:rowOff>160811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A32E5B8-BEA0-49F2-BD5B-A97ADC99F2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814300" y="711200"/>
              <a:ext cx="7081366" cy="28278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0</xdr:colOff>
      <xdr:row>26</xdr:row>
      <xdr:rowOff>0</xdr:rowOff>
    </xdr:from>
    <xdr:to>
      <xdr:col>23</xdr:col>
      <xdr:colOff>521065</xdr:colOff>
      <xdr:row>40</xdr:row>
      <xdr:rowOff>120102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8885113-D2C1-4592-9070-B87E6FA19B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814300" y="4622800"/>
              <a:ext cx="5143865" cy="260930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338161</xdr:colOff>
      <xdr:row>227</xdr:row>
      <xdr:rowOff>67394</xdr:rowOff>
    </xdr:from>
    <xdr:to>
      <xdr:col>22</xdr:col>
      <xdr:colOff>396139</xdr:colOff>
      <xdr:row>242</xdr:row>
      <xdr:rowOff>118745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A33A69B-AD89-6B24-493A-5880767C8D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079311" y="40427994"/>
              <a:ext cx="4991928" cy="27183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0</xdr:colOff>
      <xdr:row>8</xdr:row>
      <xdr:rowOff>0</xdr:rowOff>
    </xdr:from>
    <xdr:to>
      <xdr:col>24</xdr:col>
      <xdr:colOff>534255</xdr:colOff>
      <xdr:row>24</xdr:row>
      <xdr:rowOff>2446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339ED0A-8DC8-4BDF-80E1-0DA3B3F6EB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985500" y="1422400"/>
              <a:ext cx="7138255" cy="284724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27</xdr:row>
      <xdr:rowOff>0</xdr:rowOff>
    </xdr:from>
    <xdr:to>
      <xdr:col>21</xdr:col>
      <xdr:colOff>560887</xdr:colOff>
      <xdr:row>41</xdr:row>
      <xdr:rowOff>141627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BD940BE-9B74-462F-80BC-B9BBEB547F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85500" y="4800600"/>
              <a:ext cx="5183687" cy="263082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14</xdr:col>
      <xdr:colOff>0</xdr:colOff>
      <xdr:row>8</xdr:row>
      <xdr:rowOff>0</xdr:rowOff>
    </xdr:from>
    <xdr:to>
      <xdr:col>24</xdr:col>
      <xdr:colOff>534255</xdr:colOff>
      <xdr:row>24</xdr:row>
      <xdr:rowOff>2446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2C19FE3-F4D3-4E96-8695-390DB9C05F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985500" y="1422400"/>
              <a:ext cx="7138255" cy="284724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27</xdr:row>
      <xdr:rowOff>0</xdr:rowOff>
    </xdr:from>
    <xdr:to>
      <xdr:col>21</xdr:col>
      <xdr:colOff>560887</xdr:colOff>
      <xdr:row>41</xdr:row>
      <xdr:rowOff>141627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7D4350F-7707-4D25-AF2B-BF97FCCE76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85500" y="4800600"/>
              <a:ext cx="5183687" cy="263082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17</xdr:col>
      <xdr:colOff>218047</xdr:colOff>
      <xdr:row>19</xdr:row>
      <xdr:rowOff>130701</xdr:rowOff>
    </xdr:from>
    <xdr:to>
      <xdr:col>23</xdr:col>
      <xdr:colOff>886354</xdr:colOff>
      <xdr:row>33</xdr:row>
      <xdr:rowOff>140269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B8C84B0-37E4-4296-A811-834305616C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859347" y="3515251"/>
              <a:ext cx="10948957" cy="26638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3537996</xdr:colOff>
      <xdr:row>0</xdr:row>
      <xdr:rowOff>38306</xdr:rowOff>
    </xdr:from>
    <xdr:to>
      <xdr:col>21</xdr:col>
      <xdr:colOff>1034767</xdr:colOff>
      <xdr:row>17</xdr:row>
      <xdr:rowOff>7086</xdr:rowOff>
    </xdr:to>
    <xdr:graphicFrame macro="">
      <xdr:nvGraphicFramePr>
        <xdr:cNvPr id="4" name="Chart 3">
          <a:extLst>
            <a:ext uri="{FF2B5EF4-FFF2-40B4-BE49-F238E27FC236}">
              <a16:creationId xmlns:a16="http://schemas.microsoft.com/office/drawing/2014/main" id="{8BB57FFA-370C-410C-80BC-D5058287A4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1378352</xdr:colOff>
      <xdr:row>0</xdr:row>
      <xdr:rowOff>0</xdr:rowOff>
    </xdr:from>
    <xdr:to>
      <xdr:col>31</xdr:col>
      <xdr:colOff>463020</xdr:colOff>
      <xdr:row>16</xdr:row>
      <xdr:rowOff>158749</xdr:rowOff>
    </xdr:to>
    <xdr:graphicFrame macro="">
      <xdr:nvGraphicFramePr>
        <xdr:cNvPr id="5" name="Chart 4">
          <a:extLst>
            <a:ext uri="{FF2B5EF4-FFF2-40B4-BE49-F238E27FC236}">
              <a16:creationId xmlns:a16="http://schemas.microsoft.com/office/drawing/2014/main" id="{C4ED03C4-E20F-4327-916A-E0EAC62EA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256946</xdr:colOff>
      <xdr:row>78</xdr:row>
      <xdr:rowOff>156331</xdr:rowOff>
    </xdr:from>
    <xdr:to>
      <xdr:col>17</xdr:col>
      <xdr:colOff>107943</xdr:colOff>
      <xdr:row>93</xdr:row>
      <xdr:rowOff>162771</xdr:rowOff>
    </xdr:to>
    <xdr:graphicFrame macro="">
      <xdr:nvGraphicFramePr>
        <xdr:cNvPr id="22" name="Chart 21">
          <a:extLst>
            <a:ext uri="{FF2B5EF4-FFF2-40B4-BE49-F238E27FC236}">
              <a16:creationId xmlns:a16="http://schemas.microsoft.com/office/drawing/2014/main" id="{BD11CABA-0899-4816-A79F-D066A381A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632016</xdr:colOff>
      <xdr:row>78</xdr:row>
      <xdr:rowOff>147361</xdr:rowOff>
    </xdr:from>
    <xdr:to>
      <xdr:col>12</xdr:col>
      <xdr:colOff>14379</xdr:colOff>
      <xdr:row>93</xdr:row>
      <xdr:rowOff>153802</xdr:rowOff>
    </xdr:to>
    <xdr:graphicFrame macro="">
      <xdr:nvGraphicFramePr>
        <xdr:cNvPr id="23" name="Chart 22">
          <a:extLst>
            <a:ext uri="{FF2B5EF4-FFF2-40B4-BE49-F238E27FC236}">
              <a16:creationId xmlns:a16="http://schemas.microsoft.com/office/drawing/2014/main" id="{0DAC3DF0-3E32-4D76-B2E8-A79A0386D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1691880</xdr:colOff>
      <xdr:row>97</xdr:row>
      <xdr:rowOff>92246</xdr:rowOff>
    </xdr:from>
    <xdr:to>
      <xdr:col>17</xdr:col>
      <xdr:colOff>1525963</xdr:colOff>
      <xdr:row>112</xdr:row>
      <xdr:rowOff>69668</xdr:rowOff>
    </xdr:to>
    <xdr:graphicFrame macro="">
      <xdr:nvGraphicFramePr>
        <xdr:cNvPr id="25" name="Chart 24">
          <a:extLst>
            <a:ext uri="{FF2B5EF4-FFF2-40B4-BE49-F238E27FC236}">
              <a16:creationId xmlns:a16="http://schemas.microsoft.com/office/drawing/2014/main" id="{32B19233-3B0C-4994-B163-CDD7F92F8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602970</xdr:colOff>
      <xdr:row>97</xdr:row>
      <xdr:rowOff>20484</xdr:rowOff>
    </xdr:from>
    <xdr:to>
      <xdr:col>12</xdr:col>
      <xdr:colOff>962742</xdr:colOff>
      <xdr:row>113</xdr:row>
      <xdr:rowOff>10242</xdr:rowOff>
    </xdr:to>
    <xdr:graphicFrame macro="">
      <xdr:nvGraphicFramePr>
        <xdr:cNvPr id="26" name="Chart 25">
          <a:extLst>
            <a:ext uri="{FF2B5EF4-FFF2-40B4-BE49-F238E27FC236}">
              <a16:creationId xmlns:a16="http://schemas.microsoft.com/office/drawing/2014/main" id="{24917827-37B7-4B67-890F-A82A4747D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397230</xdr:colOff>
      <xdr:row>0</xdr:row>
      <xdr:rowOff>56174</xdr:rowOff>
    </xdr:from>
    <xdr:to>
      <xdr:col>16</xdr:col>
      <xdr:colOff>3339586</xdr:colOff>
      <xdr:row>16</xdr:row>
      <xdr:rowOff>149667</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B54F6DBD-5D8F-4A90-9B3C-2715327C72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9986980" y="56174"/>
              <a:ext cx="5234706" cy="29446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850280</xdr:colOff>
      <xdr:row>204</xdr:row>
      <xdr:rowOff>14558</xdr:rowOff>
    </xdr:from>
    <xdr:to>
      <xdr:col>15</xdr:col>
      <xdr:colOff>1968499</xdr:colOff>
      <xdr:row>220</xdr:row>
      <xdr:rowOff>31905</xdr:rowOff>
    </xdr:to>
    <xdr:graphicFrame macro="">
      <xdr:nvGraphicFramePr>
        <xdr:cNvPr id="3" name="Chart 2">
          <a:extLst>
            <a:ext uri="{FF2B5EF4-FFF2-40B4-BE49-F238E27FC236}">
              <a16:creationId xmlns:a16="http://schemas.microsoft.com/office/drawing/2014/main" id="{B8CE7027-AD95-4593-8133-B35F1411A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620889</xdr:colOff>
      <xdr:row>155</xdr:row>
      <xdr:rowOff>166511</xdr:rowOff>
    </xdr:from>
    <xdr:to>
      <xdr:col>11</xdr:col>
      <xdr:colOff>276930</xdr:colOff>
      <xdr:row>170</xdr:row>
      <xdr:rowOff>158045</xdr:rowOff>
    </xdr:to>
    <xdr:graphicFrame macro="">
      <xdr:nvGraphicFramePr>
        <xdr:cNvPr id="8" name="Chart 7">
          <a:extLst>
            <a:ext uri="{FF2B5EF4-FFF2-40B4-BE49-F238E27FC236}">
              <a16:creationId xmlns:a16="http://schemas.microsoft.com/office/drawing/2014/main" id="{D3048D73-5F1F-5C1D-3B8E-3DB71373A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248709</xdr:colOff>
      <xdr:row>155</xdr:row>
      <xdr:rowOff>171803</xdr:rowOff>
    </xdr:from>
    <xdr:to>
      <xdr:col>14</xdr:col>
      <xdr:colOff>1783292</xdr:colOff>
      <xdr:row>170</xdr:row>
      <xdr:rowOff>163336</xdr:rowOff>
    </xdr:to>
    <xdr:graphicFrame macro="">
      <xdr:nvGraphicFramePr>
        <xdr:cNvPr id="9" name="Chart 8">
          <a:extLst>
            <a:ext uri="{FF2B5EF4-FFF2-40B4-BE49-F238E27FC236}">
              <a16:creationId xmlns:a16="http://schemas.microsoft.com/office/drawing/2014/main" id="{E1787372-5F03-E2B5-04C1-3D796AE246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14</xdr:col>
      <xdr:colOff>380612</xdr:colOff>
      <xdr:row>136</xdr:row>
      <xdr:rowOff>10172</xdr:rowOff>
    </xdr:from>
    <xdr:to>
      <xdr:col>14</xdr:col>
      <xdr:colOff>2404072</xdr:colOff>
      <xdr:row>143</xdr:row>
      <xdr:rowOff>121384</xdr:rowOff>
    </xdr:to>
    <mc:AlternateContent xmlns:mc="http://schemas.openxmlformats.org/markup-compatibility/2006" xmlns:a14="http://schemas.microsoft.com/office/drawing/2010/main">
      <mc:Choice Requires="a14">
        <xdr:graphicFrame macro="">
          <xdr:nvGraphicFramePr>
            <xdr:cNvPr id="12" name="Quarters 2">
              <a:extLst>
                <a:ext uri="{FF2B5EF4-FFF2-40B4-BE49-F238E27FC236}">
                  <a16:creationId xmlns:a16="http://schemas.microsoft.com/office/drawing/2014/main" id="{9CA45DED-0A2D-0473-8BB6-78BCA8F4F4DF}"/>
                </a:ext>
              </a:extLst>
            </xdr:cNvPr>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mlns="">
        <xdr:sp macro="" textlink="">
          <xdr:nvSpPr>
            <xdr:cNvPr id="0" name=""/>
            <xdr:cNvSpPr>
              <a:spLocks noTextEdit="1"/>
            </xdr:cNvSpPr>
          </xdr:nvSpPr>
          <xdr:spPr>
            <a:xfrm>
              <a:off x="16517083" y="24744045"/>
              <a:ext cx="2023460" cy="1374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889000</xdr:colOff>
      <xdr:row>78</xdr:row>
      <xdr:rowOff>63500</xdr:rowOff>
    </xdr:from>
    <xdr:to>
      <xdr:col>21</xdr:col>
      <xdr:colOff>934693</xdr:colOff>
      <xdr:row>95</xdr:row>
      <xdr:rowOff>20589</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3FF6CD12-74D3-4D29-913B-EEAE063F58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6530300" y="14103350"/>
              <a:ext cx="7183093" cy="29923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889000</xdr:colOff>
      <xdr:row>96</xdr:row>
      <xdr:rowOff>37224</xdr:rowOff>
    </xdr:from>
    <xdr:to>
      <xdr:col>20</xdr:col>
      <xdr:colOff>508791</xdr:colOff>
      <xdr:row>111</xdr:row>
      <xdr:rowOff>128802</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FE1AF1D0-4A87-4643-A808-AC992146F3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6530300" y="17290174"/>
              <a:ext cx="5245891" cy="27585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973364</xdr:colOff>
      <xdr:row>29</xdr:row>
      <xdr:rowOff>24493</xdr:rowOff>
    </xdr:from>
    <xdr:to>
      <xdr:col>16</xdr:col>
      <xdr:colOff>3475263</xdr:colOff>
      <xdr:row>56</xdr:row>
      <xdr:rowOff>14575</xdr:rowOff>
    </xdr:to>
    <xdr:pic>
      <xdr:nvPicPr>
        <xdr:cNvPr id="16" name="Picture 15">
          <a:extLst>
            <a:ext uri="{FF2B5EF4-FFF2-40B4-BE49-F238E27FC236}">
              <a16:creationId xmlns:a16="http://schemas.microsoft.com/office/drawing/2014/main" id="{8BE31224-B66C-4934-AA50-C444E4BF603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582164" y="5358493"/>
          <a:ext cx="4787899" cy="4790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698500</xdr:colOff>
      <xdr:row>221</xdr:row>
      <xdr:rowOff>127000</xdr:rowOff>
    </xdr:from>
    <xdr:to>
      <xdr:col>15</xdr:col>
      <xdr:colOff>2022285</xdr:colOff>
      <xdr:row>239</xdr:row>
      <xdr:rowOff>127000</xdr:rowOff>
    </xdr:to>
    <xdr:pic>
      <xdr:nvPicPr>
        <xdr:cNvPr id="18" name="Picture 17">
          <a:extLst>
            <a:ext uri="{FF2B5EF4-FFF2-40B4-BE49-F238E27FC236}">
              <a16:creationId xmlns:a16="http://schemas.microsoft.com/office/drawing/2014/main" id="{DB0A89FB-AF3F-440F-9491-DC6EDAEE6F7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319500" y="42418000"/>
          <a:ext cx="4816285"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444500</xdr:colOff>
      <xdr:row>240</xdr:row>
      <xdr:rowOff>0</xdr:rowOff>
    </xdr:from>
    <xdr:to>
      <xdr:col>15</xdr:col>
      <xdr:colOff>2095500</xdr:colOff>
      <xdr:row>259</xdr:row>
      <xdr:rowOff>33047</xdr:rowOff>
    </xdr:to>
    <xdr:pic>
      <xdr:nvPicPr>
        <xdr:cNvPr id="19" name="Picture 18">
          <a:extLst>
            <a:ext uri="{FF2B5EF4-FFF2-40B4-BE49-F238E27FC236}">
              <a16:creationId xmlns:a16="http://schemas.microsoft.com/office/drawing/2014/main" id="{3CEBC6AF-1848-4A70-9310-4FC3E86657F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6065500" y="45910500"/>
          <a:ext cx="5143500" cy="3652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118</xdr:row>
      <xdr:rowOff>0</xdr:rowOff>
    </xdr:from>
    <xdr:to>
      <xdr:col>18</xdr:col>
      <xdr:colOff>80538</xdr:colOff>
      <xdr:row>154</xdr:row>
      <xdr:rowOff>29483</xdr:rowOff>
    </xdr:to>
    <xdr:pic>
      <xdr:nvPicPr>
        <xdr:cNvPr id="6" name="Picture 5">
          <a:extLst>
            <a:ext uri="{FF2B5EF4-FFF2-40B4-BE49-F238E27FC236}">
              <a16:creationId xmlns:a16="http://schemas.microsoft.com/office/drawing/2014/main" id="{F671A718-E8CF-4CB9-92C8-B5C865E9233F}"/>
            </a:ext>
          </a:extLst>
        </xdr:cNvPr>
        <xdr:cNvPicPr>
          <a:picLocks noChangeAspect="1"/>
        </xdr:cNvPicPr>
      </xdr:nvPicPr>
      <xdr:blipFill>
        <a:blip xmlns:r="http://schemas.openxmlformats.org/officeDocument/2006/relationships" r:embed="rId17"/>
        <a:stretch>
          <a:fillRect/>
        </a:stretch>
      </xdr:blipFill>
      <xdr:spPr>
        <a:xfrm>
          <a:off x="25230667" y="21399500"/>
          <a:ext cx="8335538" cy="6506483"/>
        </a:xfrm>
        <a:prstGeom prst="rect">
          <a:avLst/>
        </a:prstGeom>
      </xdr:spPr>
    </xdr:pic>
    <xdr:clientData/>
  </xdr:twoCellAnchor>
  <xdr:twoCellAnchor editAs="oneCell">
    <xdr:from>
      <xdr:col>18</xdr:col>
      <xdr:colOff>1064558</xdr:colOff>
      <xdr:row>115</xdr:row>
      <xdr:rowOff>124510</xdr:rowOff>
    </xdr:from>
    <xdr:to>
      <xdr:col>23</xdr:col>
      <xdr:colOff>1243200</xdr:colOff>
      <xdr:row>136</xdr:row>
      <xdr:rowOff>48454</xdr:rowOff>
    </xdr:to>
    <xdr:pic>
      <xdr:nvPicPr>
        <xdr:cNvPr id="7" name="Picture 6">
          <a:extLst>
            <a:ext uri="{FF2B5EF4-FFF2-40B4-BE49-F238E27FC236}">
              <a16:creationId xmlns:a16="http://schemas.microsoft.com/office/drawing/2014/main" id="{5B0D2CE4-8BF6-423B-A34E-4666A8DCB41C}"/>
            </a:ext>
          </a:extLst>
        </xdr:cNvPr>
        <xdr:cNvPicPr>
          <a:picLocks noChangeAspect="1"/>
        </xdr:cNvPicPr>
      </xdr:nvPicPr>
      <xdr:blipFill>
        <a:blip xmlns:r="http://schemas.openxmlformats.org/officeDocument/2006/relationships" r:embed="rId18"/>
        <a:stretch>
          <a:fillRect/>
        </a:stretch>
      </xdr:blipFill>
      <xdr:spPr>
        <a:xfrm>
          <a:off x="28917401" y="21067059"/>
          <a:ext cx="8259328" cy="371526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4%20COMPUTER/Downloads/yeucau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5"/>
      <sheetName val="Pivottable"/>
      <sheetName val="Apple"/>
      <sheetName val="NVDA"/>
      <sheetName val="Microsoft"/>
      <sheetName val="SONY"/>
      <sheetName val="INTC"/>
      <sheetName val="Mớ"/>
      <sheetName val="Mớ 2"/>
      <sheetName val="Sheet1"/>
    </sheetNames>
    <sheetDataSet>
      <sheetData sheetId="0"/>
      <sheetData sheetId="1"/>
      <sheetData sheetId="2"/>
      <sheetData sheetId="3"/>
      <sheetData sheetId="4"/>
      <sheetData sheetId="5"/>
      <sheetData sheetId="6"/>
      <sheetData sheetId="7">
        <row r="1">
          <cell r="B1" t="str">
            <v>Adj Close</v>
          </cell>
          <cell r="C1" t="str">
            <v>Close</v>
          </cell>
          <cell r="D1" t="str">
            <v>High</v>
          </cell>
          <cell r="E1" t="str">
            <v>Low</v>
          </cell>
          <cell r="F1" t="str">
            <v>Open</v>
          </cell>
        </row>
        <row r="2">
          <cell r="B2">
            <v>50.993699999999997</v>
          </cell>
          <cell r="C2">
            <v>57.81</v>
          </cell>
          <cell r="D2">
            <v>58.04</v>
          </cell>
          <cell r="E2">
            <v>57.57</v>
          </cell>
          <cell r="F2">
            <v>57.61</v>
          </cell>
        </row>
        <row r="3">
          <cell r="B3">
            <v>51.125999999999998</v>
          </cell>
          <cell r="C3">
            <v>57.96</v>
          </cell>
          <cell r="D3">
            <v>58.7</v>
          </cell>
          <cell r="E3">
            <v>57.62</v>
          </cell>
          <cell r="F3">
            <v>58.17</v>
          </cell>
        </row>
        <row r="4">
          <cell r="B4">
            <v>51.381900000000002</v>
          </cell>
          <cell r="C4">
            <v>58.25</v>
          </cell>
          <cell r="D4">
            <v>58.48</v>
          </cell>
          <cell r="E4">
            <v>57.57</v>
          </cell>
          <cell r="F4">
            <v>57.7</v>
          </cell>
        </row>
        <row r="5">
          <cell r="B5">
            <v>51.470100000000002</v>
          </cell>
          <cell r="C5">
            <v>58.35</v>
          </cell>
          <cell r="D5">
            <v>58.65</v>
          </cell>
          <cell r="E5">
            <v>57.75</v>
          </cell>
          <cell r="F5">
            <v>58.48</v>
          </cell>
        </row>
        <row r="6">
          <cell r="B6">
            <v>51.073099999999997</v>
          </cell>
          <cell r="C6">
            <v>57.9</v>
          </cell>
          <cell r="D6">
            <v>58.36</v>
          </cell>
          <cell r="E6">
            <v>57.37</v>
          </cell>
          <cell r="F6">
            <v>58.26</v>
          </cell>
        </row>
        <row r="7">
          <cell r="B7">
            <v>51.355400000000003</v>
          </cell>
          <cell r="C7">
            <v>58.22</v>
          </cell>
          <cell r="D7">
            <v>58.3</v>
          </cell>
          <cell r="E7">
            <v>57.41</v>
          </cell>
          <cell r="F7">
            <v>57.49</v>
          </cell>
        </row>
        <row r="8">
          <cell r="B8">
            <v>50.817300000000003</v>
          </cell>
          <cell r="C8">
            <v>57.61</v>
          </cell>
          <cell r="D8">
            <v>58.65</v>
          </cell>
          <cell r="E8">
            <v>57.49</v>
          </cell>
          <cell r="F8">
            <v>58.34</v>
          </cell>
        </row>
        <row r="9">
          <cell r="B9">
            <v>51.875799999999998</v>
          </cell>
          <cell r="C9">
            <v>58.81</v>
          </cell>
          <cell r="D9">
            <v>58.84</v>
          </cell>
          <cell r="E9">
            <v>58</v>
          </cell>
          <cell r="F9">
            <v>58</v>
          </cell>
        </row>
        <row r="10">
          <cell r="B10">
            <v>51.955199999999998</v>
          </cell>
          <cell r="C10">
            <v>58.9</v>
          </cell>
          <cell r="D10">
            <v>59.13</v>
          </cell>
          <cell r="E10">
            <v>58.45</v>
          </cell>
          <cell r="F10">
            <v>58.95</v>
          </cell>
        </row>
        <row r="11">
          <cell r="B11">
            <v>51.611199999999997</v>
          </cell>
          <cell r="C11">
            <v>58.51</v>
          </cell>
          <cell r="D11">
            <v>58.59</v>
          </cell>
          <cell r="E11">
            <v>57.91</v>
          </cell>
          <cell r="F11">
            <v>58.53</v>
          </cell>
        </row>
        <row r="12">
          <cell r="B12">
            <v>51.205399999999997</v>
          </cell>
          <cell r="C12">
            <v>58.05</v>
          </cell>
          <cell r="D12">
            <v>58.3</v>
          </cell>
          <cell r="E12">
            <v>57.79</v>
          </cell>
          <cell r="F12">
            <v>58.15</v>
          </cell>
        </row>
        <row r="13">
          <cell r="B13">
            <v>50.861400000000003</v>
          </cell>
          <cell r="C13">
            <v>57.66</v>
          </cell>
          <cell r="D13">
            <v>58.69</v>
          </cell>
          <cell r="E13">
            <v>57.47</v>
          </cell>
          <cell r="F13">
            <v>58.55</v>
          </cell>
        </row>
        <row r="14">
          <cell r="B14">
            <v>49.4589</v>
          </cell>
          <cell r="C14">
            <v>56.07</v>
          </cell>
          <cell r="D14">
            <v>56.86</v>
          </cell>
          <cell r="E14">
            <v>55.75</v>
          </cell>
          <cell r="F14">
            <v>56.86</v>
          </cell>
        </row>
        <row r="15">
          <cell r="B15">
            <v>49.4148</v>
          </cell>
          <cell r="C15">
            <v>56.02</v>
          </cell>
          <cell r="D15">
            <v>56.66</v>
          </cell>
          <cell r="E15">
            <v>55.86</v>
          </cell>
          <cell r="F15">
            <v>56.66</v>
          </cell>
        </row>
        <row r="16">
          <cell r="B16">
            <v>49.467700000000001</v>
          </cell>
          <cell r="C16">
            <v>56.08</v>
          </cell>
          <cell r="D16">
            <v>56.41</v>
          </cell>
          <cell r="E16">
            <v>55.76</v>
          </cell>
          <cell r="F16">
            <v>56.41</v>
          </cell>
        </row>
        <row r="17">
          <cell r="B17">
            <v>50.111600000000003</v>
          </cell>
          <cell r="C17">
            <v>56.81</v>
          </cell>
          <cell r="D17">
            <v>56.99</v>
          </cell>
          <cell r="E17">
            <v>56.42</v>
          </cell>
          <cell r="F17">
            <v>56.66</v>
          </cell>
        </row>
        <row r="18">
          <cell r="B18">
            <v>49.864600000000003</v>
          </cell>
          <cell r="C18">
            <v>56.53</v>
          </cell>
          <cell r="D18">
            <v>56.96</v>
          </cell>
          <cell r="E18">
            <v>56.5</v>
          </cell>
          <cell r="F18">
            <v>56.54</v>
          </cell>
        </row>
        <row r="19">
          <cell r="B19">
            <v>49.9176</v>
          </cell>
          <cell r="C19">
            <v>56.59</v>
          </cell>
          <cell r="D19">
            <v>56.83</v>
          </cell>
          <cell r="E19">
            <v>56.44</v>
          </cell>
          <cell r="F19">
            <v>56.71</v>
          </cell>
        </row>
        <row r="20">
          <cell r="B20">
            <v>50.341000000000001</v>
          </cell>
          <cell r="C20">
            <v>57.07</v>
          </cell>
          <cell r="D20">
            <v>57.17</v>
          </cell>
          <cell r="E20">
            <v>56.58</v>
          </cell>
          <cell r="F20">
            <v>56.91</v>
          </cell>
        </row>
        <row r="21">
          <cell r="B21">
            <v>50.764400000000002</v>
          </cell>
          <cell r="C21">
            <v>57.55</v>
          </cell>
          <cell r="D21">
            <v>58.05</v>
          </cell>
          <cell r="E21">
            <v>56.61</v>
          </cell>
          <cell r="F21">
            <v>56.75</v>
          </cell>
        </row>
        <row r="22">
          <cell r="B22">
            <v>50.976100000000002</v>
          </cell>
          <cell r="C22">
            <v>57.79</v>
          </cell>
          <cell r="D22">
            <v>58.34</v>
          </cell>
          <cell r="E22">
            <v>57.38</v>
          </cell>
          <cell r="F22">
            <v>57.55</v>
          </cell>
        </row>
        <row r="23">
          <cell r="B23">
            <v>50.896700000000003</v>
          </cell>
          <cell r="C23">
            <v>57.7</v>
          </cell>
          <cell r="D23">
            <v>58.57</v>
          </cell>
          <cell r="E23">
            <v>57.65</v>
          </cell>
          <cell r="F23">
            <v>58.21</v>
          </cell>
        </row>
        <row r="24">
          <cell r="B24">
            <v>50.543900000000001</v>
          </cell>
          <cell r="C24">
            <v>57.3</v>
          </cell>
          <cell r="D24">
            <v>58.1</v>
          </cell>
          <cell r="E24">
            <v>57.13</v>
          </cell>
          <cell r="F24">
            <v>58</v>
          </cell>
        </row>
        <row r="25">
          <cell r="B25">
            <v>50.429200000000002</v>
          </cell>
          <cell r="C25">
            <v>57.17</v>
          </cell>
          <cell r="D25">
            <v>57.46</v>
          </cell>
          <cell r="E25">
            <v>56.94</v>
          </cell>
          <cell r="F25">
            <v>57.39</v>
          </cell>
        </row>
        <row r="26">
          <cell r="B26">
            <v>51.125999999999998</v>
          </cell>
          <cell r="C26">
            <v>57.96</v>
          </cell>
          <cell r="D26">
            <v>57.99</v>
          </cell>
          <cell r="E26">
            <v>56.97</v>
          </cell>
          <cell r="F26">
            <v>57.17</v>
          </cell>
        </row>
        <row r="27">
          <cell r="B27">
            <v>51.999299999999998</v>
          </cell>
          <cell r="C27">
            <v>58.95</v>
          </cell>
          <cell r="D27">
            <v>59.05</v>
          </cell>
          <cell r="E27">
            <v>57.89</v>
          </cell>
          <cell r="F27">
            <v>58.32</v>
          </cell>
        </row>
        <row r="28">
          <cell r="B28">
            <v>52.246299999999998</v>
          </cell>
          <cell r="C28">
            <v>59.23</v>
          </cell>
          <cell r="D28">
            <v>59.78</v>
          </cell>
          <cell r="E28">
            <v>59.04</v>
          </cell>
          <cell r="F28">
            <v>59.06</v>
          </cell>
        </row>
        <row r="29">
          <cell r="B29">
            <v>52.405099999999997</v>
          </cell>
          <cell r="C29">
            <v>59.41</v>
          </cell>
          <cell r="D29">
            <v>59.48</v>
          </cell>
          <cell r="E29">
            <v>59.16</v>
          </cell>
          <cell r="F29">
            <v>59.25</v>
          </cell>
        </row>
        <row r="30">
          <cell r="B30">
            <v>52.7667</v>
          </cell>
          <cell r="C30">
            <v>59.82</v>
          </cell>
          <cell r="D30">
            <v>59.85</v>
          </cell>
          <cell r="E30">
            <v>59.35</v>
          </cell>
          <cell r="F30">
            <v>59.41</v>
          </cell>
        </row>
        <row r="31">
          <cell r="B31">
            <v>52.996099999999998</v>
          </cell>
          <cell r="C31">
            <v>60.08</v>
          </cell>
          <cell r="D31">
            <v>60.48</v>
          </cell>
          <cell r="E31">
            <v>59.9</v>
          </cell>
          <cell r="F31">
            <v>59.91</v>
          </cell>
        </row>
        <row r="32">
          <cell r="B32">
            <v>52.590299999999999</v>
          </cell>
          <cell r="C32">
            <v>59.62</v>
          </cell>
          <cell r="D32">
            <v>60.05</v>
          </cell>
          <cell r="E32">
            <v>59.38</v>
          </cell>
          <cell r="F32">
            <v>59.99</v>
          </cell>
        </row>
        <row r="33">
          <cell r="B33">
            <v>52.793199999999999</v>
          </cell>
          <cell r="C33">
            <v>59.85</v>
          </cell>
          <cell r="D33">
            <v>59.93</v>
          </cell>
          <cell r="E33">
            <v>59.36</v>
          </cell>
          <cell r="F33">
            <v>59.62</v>
          </cell>
        </row>
        <row r="34">
          <cell r="B34">
            <v>53.666499999999999</v>
          </cell>
          <cell r="C34">
            <v>60.84</v>
          </cell>
          <cell r="D34">
            <v>60.97</v>
          </cell>
          <cell r="E34">
            <v>60.22</v>
          </cell>
          <cell r="F34">
            <v>60.24</v>
          </cell>
        </row>
        <row r="35">
          <cell r="B35">
            <v>53.0137</v>
          </cell>
          <cell r="C35">
            <v>60.1</v>
          </cell>
          <cell r="D35">
            <v>60.7</v>
          </cell>
          <cell r="E35">
            <v>59.81</v>
          </cell>
          <cell r="F35">
            <v>59.81</v>
          </cell>
        </row>
        <row r="36">
          <cell r="B36">
            <v>52.863799999999998</v>
          </cell>
          <cell r="C36">
            <v>59.93</v>
          </cell>
          <cell r="D36">
            <v>60.2</v>
          </cell>
          <cell r="E36">
            <v>59.33</v>
          </cell>
          <cell r="F36">
            <v>59.59</v>
          </cell>
        </row>
        <row r="37">
          <cell r="B37">
            <v>51.981699999999996</v>
          </cell>
          <cell r="C37">
            <v>58.93</v>
          </cell>
          <cell r="D37">
            <v>59.8</v>
          </cell>
          <cell r="E37">
            <v>58.89</v>
          </cell>
          <cell r="F37">
            <v>59.78</v>
          </cell>
        </row>
        <row r="38">
          <cell r="B38">
            <v>52.017000000000003</v>
          </cell>
          <cell r="C38">
            <v>58.97</v>
          </cell>
          <cell r="D38">
            <v>59.32</v>
          </cell>
          <cell r="E38">
            <v>58.52</v>
          </cell>
          <cell r="F38">
            <v>58.89</v>
          </cell>
        </row>
        <row r="39">
          <cell r="B39">
            <v>52.308</v>
          </cell>
          <cell r="C39">
            <v>59.3</v>
          </cell>
          <cell r="D39">
            <v>59.51</v>
          </cell>
          <cell r="E39">
            <v>58.83</v>
          </cell>
          <cell r="F39">
            <v>59.05</v>
          </cell>
        </row>
        <row r="40">
          <cell r="B40">
            <v>51.990499999999997</v>
          </cell>
          <cell r="C40">
            <v>58.94</v>
          </cell>
          <cell r="D40">
            <v>60.08</v>
          </cell>
          <cell r="E40">
            <v>58.87</v>
          </cell>
          <cell r="F40">
            <v>59.57</v>
          </cell>
        </row>
        <row r="41">
          <cell r="B41">
            <v>52.563899999999997</v>
          </cell>
          <cell r="C41">
            <v>59.59</v>
          </cell>
          <cell r="D41">
            <v>59.78</v>
          </cell>
          <cell r="E41">
            <v>59.08</v>
          </cell>
          <cell r="F41">
            <v>59.17</v>
          </cell>
        </row>
        <row r="42">
          <cell r="B42">
            <v>52.422699999999999</v>
          </cell>
          <cell r="C42">
            <v>59.43</v>
          </cell>
          <cell r="D42">
            <v>59.74</v>
          </cell>
          <cell r="E42">
            <v>59.19</v>
          </cell>
          <cell r="F42">
            <v>59.49</v>
          </cell>
        </row>
        <row r="43">
          <cell r="B43">
            <v>51.990499999999997</v>
          </cell>
          <cell r="C43">
            <v>58.94</v>
          </cell>
          <cell r="D43">
            <v>59.65</v>
          </cell>
          <cell r="E43">
            <v>58.75</v>
          </cell>
          <cell r="F43">
            <v>59.3</v>
          </cell>
        </row>
        <row r="44">
          <cell r="B44">
            <v>52.625599999999999</v>
          </cell>
          <cell r="C44">
            <v>59.66</v>
          </cell>
          <cell r="D44">
            <v>59.84</v>
          </cell>
          <cell r="E44">
            <v>59.07</v>
          </cell>
          <cell r="F44">
            <v>59.26</v>
          </cell>
        </row>
        <row r="45">
          <cell r="B45">
            <v>52.572699999999998</v>
          </cell>
          <cell r="C45">
            <v>59.6</v>
          </cell>
          <cell r="D45">
            <v>60</v>
          </cell>
          <cell r="E45">
            <v>59.24</v>
          </cell>
          <cell r="F45">
            <v>59.98</v>
          </cell>
        </row>
        <row r="46">
          <cell r="B46">
            <v>53.410699999999999</v>
          </cell>
          <cell r="C46">
            <v>60.55</v>
          </cell>
          <cell r="D46">
            <v>61.25</v>
          </cell>
          <cell r="E46">
            <v>59.79</v>
          </cell>
          <cell r="F46">
            <v>59.81</v>
          </cell>
        </row>
        <row r="47">
          <cell r="B47">
            <v>55.333599999999997</v>
          </cell>
          <cell r="C47">
            <v>62.73</v>
          </cell>
          <cell r="D47">
            <v>62.85</v>
          </cell>
          <cell r="E47">
            <v>60.97</v>
          </cell>
          <cell r="F47">
            <v>61.04</v>
          </cell>
        </row>
        <row r="48">
          <cell r="B48">
            <v>55.854100000000003</v>
          </cell>
          <cell r="C48">
            <v>63.32</v>
          </cell>
          <cell r="D48">
            <v>63.71</v>
          </cell>
          <cell r="E48">
            <v>62.81</v>
          </cell>
          <cell r="F48">
            <v>62.86</v>
          </cell>
        </row>
        <row r="49">
          <cell r="B49">
            <v>60.396799999999999</v>
          </cell>
          <cell r="C49">
            <v>68.47</v>
          </cell>
          <cell r="D49">
            <v>69.290000000000006</v>
          </cell>
          <cell r="E49">
            <v>66.459999999999994</v>
          </cell>
          <cell r="F49">
            <v>66.569999999999993</v>
          </cell>
        </row>
        <row r="50">
          <cell r="B50">
            <v>57.944600000000001</v>
          </cell>
          <cell r="C50">
            <v>65.69</v>
          </cell>
          <cell r="D50">
            <v>67.42</v>
          </cell>
          <cell r="E50">
            <v>65.599999999999994</v>
          </cell>
          <cell r="F50">
            <v>66.72</v>
          </cell>
        </row>
        <row r="51">
          <cell r="B51">
            <v>59.373600000000003</v>
          </cell>
          <cell r="C51">
            <v>67.31</v>
          </cell>
          <cell r="D51">
            <v>67.58</v>
          </cell>
          <cell r="E51">
            <v>65.94</v>
          </cell>
          <cell r="F51">
            <v>66.5</v>
          </cell>
        </row>
        <row r="52">
          <cell r="B52">
            <v>58.5092</v>
          </cell>
          <cell r="C52">
            <v>66.33</v>
          </cell>
          <cell r="D52">
            <v>68.06</v>
          </cell>
          <cell r="E52">
            <v>66.17</v>
          </cell>
          <cell r="F52">
            <v>67.63</v>
          </cell>
        </row>
        <row r="53">
          <cell r="B53">
            <v>58.632599999999996</v>
          </cell>
          <cell r="C53">
            <v>66.47</v>
          </cell>
          <cell r="D53">
            <v>66.5</v>
          </cell>
          <cell r="E53">
            <v>64.930000000000007</v>
          </cell>
          <cell r="F53">
            <v>65.64</v>
          </cell>
        </row>
        <row r="54">
          <cell r="B54">
            <v>56.392099999999999</v>
          </cell>
          <cell r="C54">
            <v>63.93</v>
          </cell>
          <cell r="D54">
            <v>65.98</v>
          </cell>
          <cell r="E54">
            <v>63.67</v>
          </cell>
          <cell r="F54">
            <v>65.8</v>
          </cell>
        </row>
        <row r="55">
          <cell r="B55">
            <v>56.824399999999997</v>
          </cell>
          <cell r="C55">
            <v>64.42</v>
          </cell>
          <cell r="D55">
            <v>65.040000000000006</v>
          </cell>
          <cell r="E55">
            <v>64.3</v>
          </cell>
          <cell r="F55">
            <v>64.459999999999994</v>
          </cell>
        </row>
        <row r="56">
          <cell r="B56">
            <v>57.741700000000002</v>
          </cell>
          <cell r="C56">
            <v>65.459999999999994</v>
          </cell>
          <cell r="D56">
            <v>66.06</v>
          </cell>
          <cell r="E56">
            <v>64.92</v>
          </cell>
          <cell r="F56">
            <v>65.77</v>
          </cell>
        </row>
        <row r="57">
          <cell r="B57">
            <v>59.400100000000002</v>
          </cell>
          <cell r="C57">
            <v>67.34</v>
          </cell>
          <cell r="D57">
            <v>67.599999999999994</v>
          </cell>
          <cell r="E57">
            <v>66.13</v>
          </cell>
          <cell r="F57">
            <v>66.69</v>
          </cell>
        </row>
        <row r="58">
          <cell r="B58">
            <v>59.470999999999997</v>
          </cell>
          <cell r="C58">
            <v>67.09</v>
          </cell>
          <cell r="D58">
            <v>67.400000000000006</v>
          </cell>
          <cell r="E58">
            <v>66.77</v>
          </cell>
          <cell r="F58">
            <v>67.3</v>
          </cell>
        </row>
        <row r="59">
          <cell r="B59">
            <v>58.522500000000001</v>
          </cell>
          <cell r="C59">
            <v>66.02</v>
          </cell>
          <cell r="D59">
            <v>67.3</v>
          </cell>
          <cell r="E59">
            <v>66.010000000000005</v>
          </cell>
          <cell r="F59">
            <v>66.86</v>
          </cell>
        </row>
        <row r="60">
          <cell r="B60">
            <v>58.850499999999997</v>
          </cell>
          <cell r="C60">
            <v>66.39</v>
          </cell>
          <cell r="D60">
            <v>66.400000000000006</v>
          </cell>
          <cell r="E60">
            <v>65.44</v>
          </cell>
          <cell r="F60">
            <v>65.56</v>
          </cell>
        </row>
        <row r="61">
          <cell r="B61">
            <v>59.754600000000003</v>
          </cell>
          <cell r="C61">
            <v>67.41</v>
          </cell>
          <cell r="D61">
            <v>67.709999999999994</v>
          </cell>
          <cell r="E61">
            <v>66.569999999999993</v>
          </cell>
          <cell r="F61">
            <v>66.83</v>
          </cell>
        </row>
        <row r="62">
          <cell r="B62">
            <v>59.798999999999999</v>
          </cell>
          <cell r="C62">
            <v>67.459999999999994</v>
          </cell>
          <cell r="D62">
            <v>68.09</v>
          </cell>
          <cell r="E62">
            <v>67.31</v>
          </cell>
          <cell r="F62">
            <v>67.599999999999994</v>
          </cell>
        </row>
        <row r="63">
          <cell r="B63">
            <v>59.781199999999998</v>
          </cell>
          <cell r="C63">
            <v>67.44</v>
          </cell>
          <cell r="D63">
            <v>67.650000000000006</v>
          </cell>
          <cell r="E63">
            <v>66.739999999999995</v>
          </cell>
          <cell r="F63">
            <v>66.989999999999995</v>
          </cell>
        </row>
        <row r="64">
          <cell r="B64">
            <v>59.630499999999998</v>
          </cell>
          <cell r="C64">
            <v>67.27</v>
          </cell>
          <cell r="D64">
            <v>67.86</v>
          </cell>
          <cell r="E64">
            <v>66.819999999999993</v>
          </cell>
          <cell r="F64">
            <v>67.52</v>
          </cell>
        </row>
        <row r="65">
          <cell r="B65">
            <v>58.628900000000002</v>
          </cell>
          <cell r="C65">
            <v>66.14</v>
          </cell>
          <cell r="D65">
            <v>66.69</v>
          </cell>
          <cell r="E65">
            <v>65.88</v>
          </cell>
          <cell r="F65">
            <v>66.66</v>
          </cell>
        </row>
        <row r="66">
          <cell r="B66">
            <v>59.488700000000001</v>
          </cell>
          <cell r="C66">
            <v>67.11</v>
          </cell>
          <cell r="D66">
            <v>67.2</v>
          </cell>
          <cell r="E66">
            <v>66.180000000000007</v>
          </cell>
          <cell r="F66">
            <v>66.39</v>
          </cell>
        </row>
        <row r="67">
          <cell r="B67">
            <v>58.017200000000003</v>
          </cell>
          <cell r="C67">
            <v>65.45</v>
          </cell>
          <cell r="D67">
            <v>67.290000000000006</v>
          </cell>
          <cell r="E67">
            <v>64.56</v>
          </cell>
          <cell r="F67">
            <v>67.040000000000006</v>
          </cell>
        </row>
        <row r="68">
          <cell r="B68">
            <v>57.033299999999997</v>
          </cell>
          <cell r="C68">
            <v>64.34</v>
          </cell>
          <cell r="D68">
            <v>65.25</v>
          </cell>
          <cell r="E68">
            <v>64.040000000000006</v>
          </cell>
          <cell r="F68">
            <v>65.180000000000007</v>
          </cell>
        </row>
        <row r="69">
          <cell r="B69">
            <v>54.746299999999998</v>
          </cell>
          <cell r="C69">
            <v>61.76</v>
          </cell>
          <cell r="D69">
            <v>62.77</v>
          </cell>
          <cell r="E69">
            <v>61.32</v>
          </cell>
          <cell r="F69">
            <v>61.61</v>
          </cell>
        </row>
        <row r="70">
          <cell r="B70">
            <v>52.946800000000003</v>
          </cell>
          <cell r="C70">
            <v>59.73</v>
          </cell>
          <cell r="D70">
            <v>62.28</v>
          </cell>
          <cell r="E70">
            <v>59.46</v>
          </cell>
          <cell r="F70">
            <v>61.99</v>
          </cell>
        </row>
        <row r="71">
          <cell r="B71">
            <v>52.875900000000001</v>
          </cell>
          <cell r="C71">
            <v>59.65</v>
          </cell>
          <cell r="D71">
            <v>60.82</v>
          </cell>
          <cell r="E71">
            <v>59.27</v>
          </cell>
          <cell r="F71">
            <v>60.11</v>
          </cell>
        </row>
        <row r="72">
          <cell r="B72">
            <v>49.489699999999999</v>
          </cell>
          <cell r="C72">
            <v>55.83</v>
          </cell>
          <cell r="D72">
            <v>58.51</v>
          </cell>
          <cell r="E72">
            <v>55.8</v>
          </cell>
          <cell r="F72">
            <v>57.93</v>
          </cell>
        </row>
        <row r="73">
          <cell r="B73">
            <v>49.2149</v>
          </cell>
          <cell r="C73">
            <v>55.52</v>
          </cell>
          <cell r="D73">
            <v>56.38</v>
          </cell>
          <cell r="E73">
            <v>53.6</v>
          </cell>
          <cell r="F73">
            <v>54.3</v>
          </cell>
        </row>
        <row r="74">
          <cell r="B74">
            <v>51.572800000000001</v>
          </cell>
          <cell r="C74">
            <v>58.18</v>
          </cell>
          <cell r="D74">
            <v>58.22</v>
          </cell>
          <cell r="E74">
            <v>54.52</v>
          </cell>
          <cell r="F74">
            <v>55.79</v>
          </cell>
        </row>
        <row r="75">
          <cell r="B75">
            <v>49.613799999999998</v>
          </cell>
          <cell r="C75">
            <v>55.97</v>
          </cell>
          <cell r="D75">
            <v>59.02</v>
          </cell>
          <cell r="E75">
            <v>55.4</v>
          </cell>
          <cell r="F75">
            <v>58.03</v>
          </cell>
        </row>
        <row r="76">
          <cell r="B76">
            <v>52.016100000000002</v>
          </cell>
          <cell r="C76">
            <v>58.68</v>
          </cell>
          <cell r="D76">
            <v>58.71</v>
          </cell>
          <cell r="E76">
            <v>56.16</v>
          </cell>
          <cell r="F76">
            <v>57.01</v>
          </cell>
        </row>
        <row r="77">
          <cell r="B77">
            <v>50.491399999999999</v>
          </cell>
          <cell r="C77">
            <v>56.96</v>
          </cell>
          <cell r="D77">
            <v>58.66</v>
          </cell>
          <cell r="E77">
            <v>56.61</v>
          </cell>
          <cell r="F77">
            <v>57.06</v>
          </cell>
        </row>
        <row r="78">
          <cell r="B78">
            <v>49.436500000000002</v>
          </cell>
          <cell r="C78">
            <v>55.77</v>
          </cell>
          <cell r="D78">
            <v>56.01</v>
          </cell>
          <cell r="E78">
            <v>54.54</v>
          </cell>
          <cell r="F78">
            <v>55.18</v>
          </cell>
        </row>
        <row r="79">
          <cell r="B79">
            <v>45.075299999999999</v>
          </cell>
          <cell r="C79">
            <v>50.85</v>
          </cell>
          <cell r="D79">
            <v>52.71</v>
          </cell>
          <cell r="E79">
            <v>50</v>
          </cell>
          <cell r="F79">
            <v>51.92</v>
          </cell>
        </row>
        <row r="80">
          <cell r="B80">
            <v>47.849800000000002</v>
          </cell>
          <cell r="C80">
            <v>53.98</v>
          </cell>
          <cell r="D80">
            <v>54</v>
          </cell>
          <cell r="E80">
            <v>50.43</v>
          </cell>
          <cell r="F80">
            <v>52.76</v>
          </cell>
        </row>
        <row r="81">
          <cell r="B81">
            <v>45.793300000000002</v>
          </cell>
          <cell r="C81">
            <v>51.66</v>
          </cell>
          <cell r="D81">
            <v>53.54</v>
          </cell>
          <cell r="E81">
            <v>51.01</v>
          </cell>
          <cell r="F81">
            <v>52.39</v>
          </cell>
        </row>
        <row r="82">
          <cell r="B82">
            <v>40.368299999999998</v>
          </cell>
          <cell r="C82">
            <v>45.54</v>
          </cell>
          <cell r="D82">
            <v>50.09</v>
          </cell>
          <cell r="E82">
            <v>45.37</v>
          </cell>
          <cell r="F82">
            <v>47.99</v>
          </cell>
        </row>
        <row r="83">
          <cell r="B83">
            <v>48.248699999999999</v>
          </cell>
          <cell r="C83">
            <v>54.43</v>
          </cell>
          <cell r="D83">
            <v>55</v>
          </cell>
          <cell r="E83">
            <v>47.74</v>
          </cell>
          <cell r="F83">
            <v>48.26</v>
          </cell>
        </row>
        <row r="84">
          <cell r="B84">
            <v>39.543900000000001</v>
          </cell>
          <cell r="C84">
            <v>44.61</v>
          </cell>
          <cell r="D84">
            <v>52.25</v>
          </cell>
          <cell r="E84">
            <v>43.63</v>
          </cell>
          <cell r="F84">
            <v>47.51</v>
          </cell>
        </row>
        <row r="85">
          <cell r="B85">
            <v>44.392699999999998</v>
          </cell>
          <cell r="C85">
            <v>50.08</v>
          </cell>
          <cell r="D85">
            <v>51.63</v>
          </cell>
          <cell r="E85">
            <v>45.2</v>
          </cell>
          <cell r="F85">
            <v>45.76</v>
          </cell>
        </row>
        <row r="86">
          <cell r="B86">
            <v>42.203200000000002</v>
          </cell>
          <cell r="C86">
            <v>47.61</v>
          </cell>
          <cell r="D86">
            <v>50.05</v>
          </cell>
          <cell r="E86">
            <v>45.2</v>
          </cell>
          <cell r="F86">
            <v>46.71</v>
          </cell>
        </row>
        <row r="87">
          <cell r="B87">
            <v>40.722900000000003</v>
          </cell>
          <cell r="C87">
            <v>45.94</v>
          </cell>
          <cell r="D87">
            <v>49.23</v>
          </cell>
          <cell r="E87">
            <v>45.16</v>
          </cell>
          <cell r="F87">
            <v>47.84</v>
          </cell>
        </row>
        <row r="88">
          <cell r="B88">
            <v>40.625399999999999</v>
          </cell>
          <cell r="C88">
            <v>45.83</v>
          </cell>
          <cell r="D88">
            <v>49.42</v>
          </cell>
          <cell r="E88">
            <v>45.47</v>
          </cell>
          <cell r="F88">
            <v>46.51</v>
          </cell>
        </row>
        <row r="89">
          <cell r="B89">
            <v>43.9495</v>
          </cell>
          <cell r="C89">
            <v>49.58</v>
          </cell>
          <cell r="D89">
            <v>50.49</v>
          </cell>
          <cell r="E89">
            <v>45.91</v>
          </cell>
          <cell r="F89">
            <v>46.02</v>
          </cell>
        </row>
        <row r="90">
          <cell r="B90">
            <v>46.449199999999998</v>
          </cell>
          <cell r="C90">
            <v>52.4</v>
          </cell>
          <cell r="D90">
            <v>54.64</v>
          </cell>
          <cell r="E90">
            <v>51.35</v>
          </cell>
          <cell r="F90">
            <v>53.14</v>
          </cell>
        </row>
        <row r="91">
          <cell r="B91">
            <v>45.438699999999997</v>
          </cell>
          <cell r="C91">
            <v>51.26</v>
          </cell>
          <cell r="D91">
            <v>53.79</v>
          </cell>
          <cell r="E91">
            <v>49.91</v>
          </cell>
          <cell r="F91">
            <v>52.48</v>
          </cell>
        </row>
        <row r="92">
          <cell r="B92">
            <v>49.232700000000001</v>
          </cell>
          <cell r="C92">
            <v>55.54</v>
          </cell>
          <cell r="D92">
            <v>55.95</v>
          </cell>
          <cell r="E92">
            <v>51.66</v>
          </cell>
          <cell r="F92">
            <v>51.74</v>
          </cell>
        </row>
        <row r="93">
          <cell r="B93">
            <v>46.422600000000003</v>
          </cell>
          <cell r="C93">
            <v>52.37</v>
          </cell>
          <cell r="D93">
            <v>54.64</v>
          </cell>
          <cell r="E93">
            <v>52.07</v>
          </cell>
          <cell r="F93">
            <v>53.42</v>
          </cell>
        </row>
        <row r="94">
          <cell r="B94">
            <v>49.188299999999998</v>
          </cell>
          <cell r="C94">
            <v>55.49</v>
          </cell>
          <cell r="D94">
            <v>56.1</v>
          </cell>
          <cell r="E94">
            <v>52.83</v>
          </cell>
          <cell r="F94">
            <v>52.99</v>
          </cell>
        </row>
        <row r="95">
          <cell r="B95">
            <v>47.9739</v>
          </cell>
          <cell r="C95">
            <v>54.12</v>
          </cell>
          <cell r="D95">
            <v>55.8</v>
          </cell>
          <cell r="E95">
            <v>53.22</v>
          </cell>
          <cell r="F95">
            <v>55.06</v>
          </cell>
        </row>
        <row r="96">
          <cell r="B96">
            <v>45.988300000000002</v>
          </cell>
          <cell r="C96">
            <v>51.88</v>
          </cell>
          <cell r="D96">
            <v>54.69</v>
          </cell>
          <cell r="E96">
            <v>51.43</v>
          </cell>
          <cell r="F96">
            <v>52.5</v>
          </cell>
        </row>
        <row r="97">
          <cell r="B97">
            <v>48.177799999999998</v>
          </cell>
          <cell r="C97">
            <v>54.35</v>
          </cell>
          <cell r="D97">
            <v>54.56</v>
          </cell>
          <cell r="E97">
            <v>51.22</v>
          </cell>
          <cell r="F97">
            <v>51.29</v>
          </cell>
        </row>
        <row r="98">
          <cell r="B98">
            <v>47.982799999999997</v>
          </cell>
          <cell r="C98">
            <v>54.13</v>
          </cell>
          <cell r="D98">
            <v>55.13</v>
          </cell>
          <cell r="E98">
            <v>52.73</v>
          </cell>
          <cell r="F98">
            <v>53.85</v>
          </cell>
        </row>
        <row r="99">
          <cell r="B99">
            <v>51.794400000000003</v>
          </cell>
          <cell r="C99">
            <v>58.43</v>
          </cell>
          <cell r="D99">
            <v>58.77</v>
          </cell>
          <cell r="E99">
            <v>56.12</v>
          </cell>
          <cell r="F99">
            <v>56.63</v>
          </cell>
        </row>
        <row r="100">
          <cell r="B100">
            <v>51.767899999999997</v>
          </cell>
          <cell r="C100">
            <v>58.4</v>
          </cell>
          <cell r="D100">
            <v>61.49</v>
          </cell>
          <cell r="E100">
            <v>58.21</v>
          </cell>
          <cell r="F100">
            <v>59.94</v>
          </cell>
        </row>
        <row r="101">
          <cell r="B101">
            <v>52.281999999999996</v>
          </cell>
          <cell r="C101">
            <v>58.98</v>
          </cell>
          <cell r="D101">
            <v>59.51</v>
          </cell>
          <cell r="E101">
            <v>57.91</v>
          </cell>
          <cell r="F101">
            <v>58.99</v>
          </cell>
        </row>
        <row r="102">
          <cell r="B102">
            <v>50.6509</v>
          </cell>
          <cell r="C102">
            <v>57.14</v>
          </cell>
          <cell r="D102">
            <v>59.72</v>
          </cell>
          <cell r="E102">
            <v>56.06</v>
          </cell>
          <cell r="F102">
            <v>59.36</v>
          </cell>
        </row>
        <row r="103">
          <cell r="B103">
            <v>52.033799999999999</v>
          </cell>
          <cell r="C103">
            <v>58.7</v>
          </cell>
          <cell r="D103">
            <v>58.77</v>
          </cell>
          <cell r="E103">
            <v>56.57</v>
          </cell>
          <cell r="F103">
            <v>56.57</v>
          </cell>
        </row>
        <row r="104">
          <cell r="B104">
            <v>53.7712</v>
          </cell>
          <cell r="C104">
            <v>60.66</v>
          </cell>
          <cell r="D104">
            <v>60.9</v>
          </cell>
          <cell r="E104">
            <v>59.51</v>
          </cell>
          <cell r="F104">
            <v>60.04</v>
          </cell>
        </row>
        <row r="105">
          <cell r="B105">
            <v>52.1845</v>
          </cell>
          <cell r="C105">
            <v>58.87</v>
          </cell>
          <cell r="D105">
            <v>59.83</v>
          </cell>
          <cell r="E105">
            <v>58.39</v>
          </cell>
          <cell r="F105">
            <v>59.74</v>
          </cell>
        </row>
        <row r="106">
          <cell r="B106">
            <v>53.886400000000002</v>
          </cell>
          <cell r="C106">
            <v>60.79</v>
          </cell>
          <cell r="D106">
            <v>60.96</v>
          </cell>
          <cell r="E106">
            <v>58.81</v>
          </cell>
          <cell r="F106">
            <v>59.61</v>
          </cell>
        </row>
        <row r="107">
          <cell r="B107">
            <v>53.505299999999998</v>
          </cell>
          <cell r="C107">
            <v>60.36</v>
          </cell>
          <cell r="D107">
            <v>62.13</v>
          </cell>
          <cell r="E107">
            <v>59.83</v>
          </cell>
          <cell r="F107">
            <v>62.02</v>
          </cell>
        </row>
        <row r="108">
          <cell r="B108">
            <v>52.459299999999999</v>
          </cell>
          <cell r="C108">
            <v>59.18</v>
          </cell>
          <cell r="D108">
            <v>60.04</v>
          </cell>
          <cell r="E108">
            <v>58.89</v>
          </cell>
          <cell r="F108">
            <v>59.28</v>
          </cell>
        </row>
        <row r="109">
          <cell r="B109">
            <v>49.959499999999998</v>
          </cell>
          <cell r="C109">
            <v>56.36</v>
          </cell>
          <cell r="D109">
            <v>58.6</v>
          </cell>
          <cell r="E109">
            <v>55.93</v>
          </cell>
          <cell r="F109">
            <v>58.11</v>
          </cell>
        </row>
        <row r="110">
          <cell r="B110">
            <v>53.274799999999999</v>
          </cell>
          <cell r="C110">
            <v>60.1</v>
          </cell>
          <cell r="D110">
            <v>60.5</v>
          </cell>
          <cell r="E110">
            <v>57.81</v>
          </cell>
          <cell r="F110">
            <v>58.27</v>
          </cell>
        </row>
        <row r="111">
          <cell r="B111">
            <v>52.3352</v>
          </cell>
          <cell r="C111">
            <v>59.04</v>
          </cell>
          <cell r="D111">
            <v>60.1</v>
          </cell>
          <cell r="E111">
            <v>58.81</v>
          </cell>
          <cell r="F111">
            <v>59.67</v>
          </cell>
        </row>
        <row r="112">
          <cell r="B112">
            <v>52.530200000000001</v>
          </cell>
          <cell r="C112">
            <v>59.26</v>
          </cell>
          <cell r="D112">
            <v>59.4</v>
          </cell>
          <cell r="E112">
            <v>56.1</v>
          </cell>
          <cell r="F112">
            <v>56.2</v>
          </cell>
        </row>
        <row r="113">
          <cell r="B113">
            <v>52.716299999999997</v>
          </cell>
          <cell r="C113">
            <v>59.47</v>
          </cell>
          <cell r="D113">
            <v>59.83</v>
          </cell>
          <cell r="E113">
            <v>58.39</v>
          </cell>
          <cell r="F113">
            <v>59.72</v>
          </cell>
        </row>
        <row r="114">
          <cell r="B114">
            <v>52.078099999999999</v>
          </cell>
          <cell r="C114">
            <v>58.75</v>
          </cell>
          <cell r="D114">
            <v>60.22</v>
          </cell>
          <cell r="E114">
            <v>58.26</v>
          </cell>
          <cell r="F114">
            <v>59.99</v>
          </cell>
        </row>
        <row r="115">
          <cell r="B115">
            <v>54.781700000000001</v>
          </cell>
          <cell r="C115">
            <v>61.8</v>
          </cell>
          <cell r="D115">
            <v>62.03</v>
          </cell>
          <cell r="E115">
            <v>59.32</v>
          </cell>
          <cell r="F115">
            <v>59.44</v>
          </cell>
        </row>
        <row r="116">
          <cell r="B116">
            <v>53.168399999999998</v>
          </cell>
          <cell r="C116">
            <v>59.98</v>
          </cell>
          <cell r="D116">
            <v>61.54</v>
          </cell>
          <cell r="E116">
            <v>59.75</v>
          </cell>
          <cell r="F116">
            <v>61.37</v>
          </cell>
        </row>
        <row r="117">
          <cell r="B117">
            <v>50.9435</v>
          </cell>
          <cell r="C117">
            <v>57.47</v>
          </cell>
          <cell r="D117">
            <v>59.32</v>
          </cell>
          <cell r="E117">
            <v>57.31</v>
          </cell>
          <cell r="F117">
            <v>58.83</v>
          </cell>
        </row>
        <row r="118">
          <cell r="B118">
            <v>51.404400000000003</v>
          </cell>
          <cell r="C118">
            <v>57.99</v>
          </cell>
          <cell r="D118">
            <v>58.07</v>
          </cell>
          <cell r="E118">
            <v>56.31</v>
          </cell>
          <cell r="F118">
            <v>57.12</v>
          </cell>
        </row>
        <row r="119">
          <cell r="B119">
            <v>52.078099999999999</v>
          </cell>
          <cell r="C119">
            <v>58.75</v>
          </cell>
          <cell r="D119">
            <v>59.3</v>
          </cell>
          <cell r="E119">
            <v>58.35</v>
          </cell>
          <cell r="F119">
            <v>58.79</v>
          </cell>
        </row>
        <row r="120">
          <cell r="B120">
            <v>52.755600000000001</v>
          </cell>
          <cell r="C120">
            <v>59.18</v>
          </cell>
          <cell r="D120">
            <v>59.95</v>
          </cell>
          <cell r="E120">
            <v>58.94</v>
          </cell>
          <cell r="F120">
            <v>59.04</v>
          </cell>
        </row>
        <row r="121">
          <cell r="B121">
            <v>52.746699999999997</v>
          </cell>
          <cell r="C121">
            <v>59.17</v>
          </cell>
          <cell r="D121">
            <v>60.1</v>
          </cell>
          <cell r="E121">
            <v>58.92</v>
          </cell>
          <cell r="F121">
            <v>59.93</v>
          </cell>
        </row>
        <row r="122">
          <cell r="B122">
            <v>53.192399999999999</v>
          </cell>
          <cell r="C122">
            <v>59.67</v>
          </cell>
          <cell r="D122">
            <v>59.78</v>
          </cell>
          <cell r="E122">
            <v>59.05</v>
          </cell>
          <cell r="F122">
            <v>59.67</v>
          </cell>
        </row>
        <row r="123">
          <cell r="B123">
            <v>53.602499999999999</v>
          </cell>
          <cell r="C123">
            <v>60.13</v>
          </cell>
          <cell r="D123">
            <v>60.84</v>
          </cell>
          <cell r="E123">
            <v>59.71</v>
          </cell>
          <cell r="F123">
            <v>59.74</v>
          </cell>
        </row>
        <row r="124">
          <cell r="B124">
            <v>52.051400000000001</v>
          </cell>
          <cell r="C124">
            <v>58.39</v>
          </cell>
          <cell r="D124">
            <v>60.64</v>
          </cell>
          <cell r="E124">
            <v>58.26</v>
          </cell>
          <cell r="F124">
            <v>60.22</v>
          </cell>
        </row>
        <row r="125">
          <cell r="B125">
            <v>51.471899999999998</v>
          </cell>
          <cell r="C125">
            <v>57.74</v>
          </cell>
          <cell r="D125">
            <v>59.23</v>
          </cell>
          <cell r="E125">
            <v>56.9</v>
          </cell>
          <cell r="F125">
            <v>58.45</v>
          </cell>
        </row>
        <row r="126">
          <cell r="B126">
            <v>52.666499999999999</v>
          </cell>
          <cell r="C126">
            <v>59.08</v>
          </cell>
          <cell r="D126">
            <v>59.15</v>
          </cell>
          <cell r="E126">
            <v>56.1</v>
          </cell>
          <cell r="F126">
            <v>57.32</v>
          </cell>
        </row>
        <row r="127">
          <cell r="B127">
            <v>51.953299999999999</v>
          </cell>
          <cell r="C127">
            <v>58.28</v>
          </cell>
          <cell r="D127">
            <v>58.37</v>
          </cell>
          <cell r="E127">
            <v>56.96</v>
          </cell>
          <cell r="F127">
            <v>57.4</v>
          </cell>
        </row>
        <row r="128">
          <cell r="B128">
            <v>53.415300000000002</v>
          </cell>
          <cell r="C128">
            <v>59.92</v>
          </cell>
          <cell r="D128">
            <v>60.28</v>
          </cell>
          <cell r="E128">
            <v>59.36</v>
          </cell>
          <cell r="F128">
            <v>59.74</v>
          </cell>
        </row>
        <row r="129">
          <cell r="B129">
            <v>53.745100000000001</v>
          </cell>
          <cell r="C129">
            <v>60.29</v>
          </cell>
          <cell r="D129">
            <v>61.77</v>
          </cell>
          <cell r="E129">
            <v>59.85</v>
          </cell>
          <cell r="F129">
            <v>60.13</v>
          </cell>
        </row>
        <row r="130">
          <cell r="B130">
            <v>56.250100000000003</v>
          </cell>
          <cell r="C130">
            <v>63.1</v>
          </cell>
          <cell r="D130">
            <v>63.49</v>
          </cell>
          <cell r="E130">
            <v>61.02</v>
          </cell>
          <cell r="F130">
            <v>61.16</v>
          </cell>
        </row>
        <row r="131">
          <cell r="B131">
            <v>55.251600000000003</v>
          </cell>
          <cell r="C131">
            <v>61.98</v>
          </cell>
          <cell r="D131">
            <v>63.8</v>
          </cell>
          <cell r="E131">
            <v>61.82</v>
          </cell>
          <cell r="F131">
            <v>63.1</v>
          </cell>
        </row>
        <row r="132">
          <cell r="B132">
            <v>55.501199999999997</v>
          </cell>
          <cell r="C132">
            <v>62.26</v>
          </cell>
          <cell r="D132">
            <v>62.32</v>
          </cell>
          <cell r="E132">
            <v>61.42</v>
          </cell>
          <cell r="F132">
            <v>61.98</v>
          </cell>
        </row>
        <row r="133">
          <cell r="B133">
            <v>55.572600000000001</v>
          </cell>
          <cell r="C133">
            <v>62.34</v>
          </cell>
          <cell r="D133">
            <v>64.14</v>
          </cell>
          <cell r="E133">
            <v>62.12</v>
          </cell>
          <cell r="F133">
            <v>63.68</v>
          </cell>
        </row>
        <row r="134">
          <cell r="B134">
            <v>56.6601</v>
          </cell>
          <cell r="C134">
            <v>63.56</v>
          </cell>
          <cell r="D134">
            <v>63.59</v>
          </cell>
          <cell r="E134">
            <v>61.07</v>
          </cell>
          <cell r="F134">
            <v>62.32</v>
          </cell>
        </row>
        <row r="135">
          <cell r="B135">
            <v>55.002000000000002</v>
          </cell>
          <cell r="C135">
            <v>61.7</v>
          </cell>
          <cell r="D135">
            <v>63.45</v>
          </cell>
          <cell r="E135">
            <v>61.49</v>
          </cell>
          <cell r="F135">
            <v>63</v>
          </cell>
        </row>
        <row r="136">
          <cell r="B136">
            <v>56.098500000000001</v>
          </cell>
          <cell r="C136">
            <v>62.93</v>
          </cell>
          <cell r="D136">
            <v>63.66</v>
          </cell>
          <cell r="E136">
            <v>61.62</v>
          </cell>
          <cell r="F136">
            <v>61.9</v>
          </cell>
        </row>
        <row r="137">
          <cell r="B137">
            <v>55.1447</v>
          </cell>
          <cell r="C137">
            <v>61.86</v>
          </cell>
          <cell r="D137">
            <v>62.66</v>
          </cell>
          <cell r="E137">
            <v>61.66</v>
          </cell>
          <cell r="F137">
            <v>62.49</v>
          </cell>
        </row>
        <row r="138">
          <cell r="B138">
            <v>55.376399999999997</v>
          </cell>
          <cell r="C138">
            <v>62.12</v>
          </cell>
          <cell r="D138">
            <v>62.17</v>
          </cell>
          <cell r="E138">
            <v>60.83</v>
          </cell>
          <cell r="F138">
            <v>61.7</v>
          </cell>
        </row>
        <row r="139">
          <cell r="B139">
            <v>55.207099999999997</v>
          </cell>
          <cell r="C139">
            <v>61.93</v>
          </cell>
          <cell r="D139">
            <v>62.54</v>
          </cell>
          <cell r="E139">
            <v>61.53</v>
          </cell>
          <cell r="F139">
            <v>62.45</v>
          </cell>
        </row>
        <row r="140">
          <cell r="B140">
            <v>56.1342</v>
          </cell>
          <cell r="C140">
            <v>62.97</v>
          </cell>
          <cell r="D140">
            <v>63.47</v>
          </cell>
          <cell r="E140">
            <v>61.34</v>
          </cell>
          <cell r="F140">
            <v>61.74</v>
          </cell>
        </row>
        <row r="141">
          <cell r="B141">
            <v>57.355400000000003</v>
          </cell>
          <cell r="C141">
            <v>64.34</v>
          </cell>
          <cell r="D141">
            <v>65.11</v>
          </cell>
          <cell r="E141">
            <v>63.16</v>
          </cell>
          <cell r="F141">
            <v>63.36</v>
          </cell>
        </row>
        <row r="142">
          <cell r="B142">
            <v>56.758200000000002</v>
          </cell>
          <cell r="C142">
            <v>63.67</v>
          </cell>
          <cell r="D142">
            <v>64.150000000000006</v>
          </cell>
          <cell r="E142">
            <v>62.94</v>
          </cell>
          <cell r="F142">
            <v>63.97</v>
          </cell>
        </row>
        <row r="143">
          <cell r="B143">
            <v>56.196599999999997</v>
          </cell>
          <cell r="C143">
            <v>63.04</v>
          </cell>
          <cell r="D143">
            <v>63.71</v>
          </cell>
          <cell r="E143">
            <v>62.9</v>
          </cell>
          <cell r="F143">
            <v>62.99</v>
          </cell>
        </row>
        <row r="144">
          <cell r="B144">
            <v>56.936500000000002</v>
          </cell>
          <cell r="C144">
            <v>63.87</v>
          </cell>
          <cell r="D144">
            <v>64.290000000000006</v>
          </cell>
          <cell r="E144">
            <v>62.75</v>
          </cell>
          <cell r="F144">
            <v>62.79</v>
          </cell>
        </row>
        <row r="145">
          <cell r="B145">
            <v>53.219200000000001</v>
          </cell>
          <cell r="C145">
            <v>59.7</v>
          </cell>
          <cell r="D145">
            <v>63.3</v>
          </cell>
          <cell r="E145">
            <v>59.52</v>
          </cell>
          <cell r="F145">
            <v>63.07</v>
          </cell>
        </row>
        <row r="146">
          <cell r="B146">
            <v>52.889299999999999</v>
          </cell>
          <cell r="C146">
            <v>59.33</v>
          </cell>
          <cell r="D146">
            <v>60.96</v>
          </cell>
          <cell r="E146">
            <v>58.12</v>
          </cell>
          <cell r="F146">
            <v>60.11</v>
          </cell>
        </row>
        <row r="147">
          <cell r="B147">
            <v>53.575699999999998</v>
          </cell>
          <cell r="C147">
            <v>60.1</v>
          </cell>
          <cell r="D147">
            <v>60.36</v>
          </cell>
          <cell r="E147">
            <v>58.58</v>
          </cell>
          <cell r="F147">
            <v>59.33</v>
          </cell>
        </row>
        <row r="148">
          <cell r="B148">
            <v>53.843200000000003</v>
          </cell>
          <cell r="C148">
            <v>60.4</v>
          </cell>
          <cell r="D148">
            <v>61.65</v>
          </cell>
          <cell r="E148">
            <v>59.49</v>
          </cell>
          <cell r="F148">
            <v>61.49</v>
          </cell>
        </row>
        <row r="149">
          <cell r="B149">
            <v>53.923400000000001</v>
          </cell>
          <cell r="C149">
            <v>60.49</v>
          </cell>
          <cell r="D149">
            <v>61.28</v>
          </cell>
          <cell r="E149">
            <v>60.06</v>
          </cell>
          <cell r="F149">
            <v>60.74</v>
          </cell>
        </row>
        <row r="150">
          <cell r="B150">
            <v>53.557899999999997</v>
          </cell>
          <cell r="C150">
            <v>60.08</v>
          </cell>
          <cell r="D150">
            <v>60.51</v>
          </cell>
          <cell r="E150">
            <v>59.32</v>
          </cell>
          <cell r="F150">
            <v>60.35</v>
          </cell>
        </row>
        <row r="151">
          <cell r="B151">
            <v>53.147799999999997</v>
          </cell>
          <cell r="C151">
            <v>59.62</v>
          </cell>
          <cell r="D151">
            <v>60.89</v>
          </cell>
          <cell r="E151">
            <v>59.1</v>
          </cell>
          <cell r="F151">
            <v>60.65</v>
          </cell>
        </row>
        <row r="152">
          <cell r="B152">
            <v>53.566800000000001</v>
          </cell>
          <cell r="C152">
            <v>60.09</v>
          </cell>
          <cell r="D152">
            <v>60.55</v>
          </cell>
          <cell r="E152">
            <v>58.83</v>
          </cell>
          <cell r="F152">
            <v>59.73</v>
          </cell>
        </row>
        <row r="153">
          <cell r="B153">
            <v>53.415300000000002</v>
          </cell>
          <cell r="C153">
            <v>59.92</v>
          </cell>
          <cell r="D153">
            <v>60.47</v>
          </cell>
          <cell r="E153">
            <v>59.86</v>
          </cell>
          <cell r="F153">
            <v>60.19</v>
          </cell>
        </row>
        <row r="154">
          <cell r="B154">
            <v>52.675400000000003</v>
          </cell>
          <cell r="C154">
            <v>59.09</v>
          </cell>
          <cell r="D154">
            <v>59.81</v>
          </cell>
          <cell r="E154">
            <v>58.67</v>
          </cell>
          <cell r="F154">
            <v>59.64</v>
          </cell>
        </row>
        <row r="155">
          <cell r="B155">
            <v>52.158299999999997</v>
          </cell>
          <cell r="C155">
            <v>58.51</v>
          </cell>
          <cell r="D155">
            <v>59.09</v>
          </cell>
          <cell r="E155">
            <v>57.48</v>
          </cell>
          <cell r="F155">
            <v>58.98</v>
          </cell>
        </row>
        <row r="156">
          <cell r="B156">
            <v>51.258000000000003</v>
          </cell>
          <cell r="C156">
            <v>57.5</v>
          </cell>
          <cell r="D156">
            <v>58.73</v>
          </cell>
          <cell r="E156">
            <v>57.07</v>
          </cell>
          <cell r="F156">
            <v>58.49</v>
          </cell>
        </row>
        <row r="157">
          <cell r="B157">
            <v>51.944400000000002</v>
          </cell>
          <cell r="C157">
            <v>58.27</v>
          </cell>
          <cell r="D157">
            <v>58.35</v>
          </cell>
          <cell r="E157">
            <v>56.76</v>
          </cell>
          <cell r="F157">
            <v>57.47</v>
          </cell>
        </row>
        <row r="158">
          <cell r="B158">
            <v>53.335000000000001</v>
          </cell>
          <cell r="C158">
            <v>59.83</v>
          </cell>
          <cell r="D158">
            <v>59.98</v>
          </cell>
          <cell r="E158">
            <v>58.54</v>
          </cell>
          <cell r="F158">
            <v>58.71</v>
          </cell>
        </row>
        <row r="159">
          <cell r="B159">
            <v>52.425800000000002</v>
          </cell>
          <cell r="C159">
            <v>58.81</v>
          </cell>
          <cell r="D159">
            <v>60.03</v>
          </cell>
          <cell r="E159">
            <v>58.76</v>
          </cell>
          <cell r="F159">
            <v>59.91</v>
          </cell>
        </row>
        <row r="160">
          <cell r="B160">
            <v>52.710999999999999</v>
          </cell>
          <cell r="C160">
            <v>59.13</v>
          </cell>
          <cell r="D160">
            <v>59.81</v>
          </cell>
          <cell r="E160">
            <v>58.97</v>
          </cell>
          <cell r="F160">
            <v>59.19</v>
          </cell>
        </row>
        <row r="161">
          <cell r="B161">
            <v>53.076500000000003</v>
          </cell>
          <cell r="C161">
            <v>59.54</v>
          </cell>
          <cell r="D161">
            <v>59.62</v>
          </cell>
          <cell r="E161">
            <v>58.6</v>
          </cell>
          <cell r="F161">
            <v>58.72</v>
          </cell>
        </row>
        <row r="162">
          <cell r="B162">
            <v>51.98</v>
          </cell>
          <cell r="C162">
            <v>58.31</v>
          </cell>
          <cell r="D162">
            <v>59.57</v>
          </cell>
          <cell r="E162">
            <v>58.14</v>
          </cell>
          <cell r="F162">
            <v>59.07</v>
          </cell>
        </row>
        <row r="163">
          <cell r="B163">
            <v>52.247500000000002</v>
          </cell>
          <cell r="C163">
            <v>58.61</v>
          </cell>
          <cell r="D163">
            <v>58.7</v>
          </cell>
          <cell r="E163">
            <v>57.93</v>
          </cell>
          <cell r="F163">
            <v>58.45</v>
          </cell>
        </row>
        <row r="164">
          <cell r="B164">
            <v>52.078099999999999</v>
          </cell>
          <cell r="C164">
            <v>58.42</v>
          </cell>
          <cell r="D164">
            <v>58.75</v>
          </cell>
          <cell r="E164">
            <v>57.7</v>
          </cell>
          <cell r="F164">
            <v>58.2</v>
          </cell>
        </row>
        <row r="165">
          <cell r="B165">
            <v>53.067599999999999</v>
          </cell>
          <cell r="C165">
            <v>59.53</v>
          </cell>
          <cell r="D165">
            <v>59.69</v>
          </cell>
          <cell r="E165">
            <v>57.83</v>
          </cell>
          <cell r="F165">
            <v>57.95</v>
          </cell>
        </row>
        <row r="166">
          <cell r="B166">
            <v>52.220700000000001</v>
          </cell>
          <cell r="C166">
            <v>58.58</v>
          </cell>
          <cell r="D166">
            <v>60.62</v>
          </cell>
          <cell r="E166">
            <v>58.39</v>
          </cell>
          <cell r="F166">
            <v>59.84</v>
          </cell>
        </row>
        <row r="167">
          <cell r="B167">
            <v>52.577300000000001</v>
          </cell>
          <cell r="C167">
            <v>58.98</v>
          </cell>
          <cell r="D167">
            <v>59.25</v>
          </cell>
          <cell r="E167">
            <v>57.35</v>
          </cell>
          <cell r="F167">
            <v>57.87</v>
          </cell>
        </row>
        <row r="168">
          <cell r="B168">
            <v>52.621899999999997</v>
          </cell>
          <cell r="C168">
            <v>59.03</v>
          </cell>
          <cell r="D168">
            <v>59.34</v>
          </cell>
          <cell r="E168">
            <v>58.42</v>
          </cell>
          <cell r="F168">
            <v>59.03</v>
          </cell>
        </row>
        <row r="169">
          <cell r="B169">
            <v>52.719900000000003</v>
          </cell>
          <cell r="C169">
            <v>59.14</v>
          </cell>
          <cell r="D169">
            <v>59.36</v>
          </cell>
          <cell r="E169">
            <v>58.4</v>
          </cell>
          <cell r="F169">
            <v>58.54</v>
          </cell>
        </row>
        <row r="170">
          <cell r="B170">
            <v>53.486600000000003</v>
          </cell>
          <cell r="C170">
            <v>60</v>
          </cell>
          <cell r="D170">
            <v>60.46</v>
          </cell>
          <cell r="E170">
            <v>59.28</v>
          </cell>
          <cell r="F170">
            <v>59.42</v>
          </cell>
        </row>
        <row r="171">
          <cell r="B171">
            <v>54.511699999999998</v>
          </cell>
          <cell r="C171">
            <v>61.15</v>
          </cell>
          <cell r="D171">
            <v>61.38</v>
          </cell>
          <cell r="E171">
            <v>59.34</v>
          </cell>
          <cell r="F171">
            <v>60.08</v>
          </cell>
        </row>
        <row r="172">
          <cell r="B172">
            <v>54.110599999999998</v>
          </cell>
          <cell r="C172">
            <v>60.7</v>
          </cell>
          <cell r="D172">
            <v>61.93</v>
          </cell>
          <cell r="E172">
            <v>60.44</v>
          </cell>
          <cell r="F172">
            <v>61.52</v>
          </cell>
        </row>
        <row r="173">
          <cell r="B173">
            <v>54.422600000000003</v>
          </cell>
          <cell r="C173">
            <v>61.05</v>
          </cell>
          <cell r="D173">
            <v>61.77</v>
          </cell>
          <cell r="E173">
            <v>60.62</v>
          </cell>
          <cell r="F173">
            <v>61.31</v>
          </cell>
        </row>
        <row r="174">
          <cell r="B174">
            <v>53.843200000000003</v>
          </cell>
          <cell r="C174">
            <v>60.4</v>
          </cell>
          <cell r="D174">
            <v>61.74</v>
          </cell>
          <cell r="E174">
            <v>59.98</v>
          </cell>
          <cell r="F174">
            <v>61.26</v>
          </cell>
        </row>
        <row r="175">
          <cell r="B175">
            <v>45.098100000000002</v>
          </cell>
          <cell r="C175">
            <v>50.59</v>
          </cell>
          <cell r="D175">
            <v>52.18</v>
          </cell>
          <cell r="E175">
            <v>49.5</v>
          </cell>
          <cell r="F175">
            <v>52.15</v>
          </cell>
        </row>
        <row r="176">
          <cell r="B176">
            <v>44.188800000000001</v>
          </cell>
          <cell r="C176">
            <v>49.57</v>
          </cell>
          <cell r="D176">
            <v>51.14</v>
          </cell>
          <cell r="E176">
            <v>49.47</v>
          </cell>
          <cell r="F176">
            <v>51.03</v>
          </cell>
        </row>
        <row r="177">
          <cell r="B177">
            <v>43.8947</v>
          </cell>
          <cell r="C177">
            <v>49.24</v>
          </cell>
          <cell r="D177">
            <v>50.23</v>
          </cell>
          <cell r="E177">
            <v>49.14</v>
          </cell>
          <cell r="F177">
            <v>49.48</v>
          </cell>
        </row>
        <row r="178">
          <cell r="B178">
            <v>42.851700000000001</v>
          </cell>
          <cell r="C178">
            <v>48.07</v>
          </cell>
          <cell r="D178">
            <v>49.5</v>
          </cell>
          <cell r="E178">
            <v>47.9</v>
          </cell>
          <cell r="F178">
            <v>49.49</v>
          </cell>
        </row>
        <row r="179">
          <cell r="B179">
            <v>42.7804</v>
          </cell>
          <cell r="C179">
            <v>47.99</v>
          </cell>
          <cell r="D179">
            <v>48.5</v>
          </cell>
          <cell r="E179">
            <v>47.59</v>
          </cell>
          <cell r="F179">
            <v>47.83</v>
          </cell>
        </row>
        <row r="180">
          <cell r="B180">
            <v>42.5486</v>
          </cell>
          <cell r="C180">
            <v>47.73</v>
          </cell>
          <cell r="D180">
            <v>48.32</v>
          </cell>
          <cell r="E180">
            <v>46.97</v>
          </cell>
          <cell r="F180">
            <v>48.13</v>
          </cell>
        </row>
        <row r="181">
          <cell r="B181">
            <v>43.056699999999999</v>
          </cell>
          <cell r="C181">
            <v>48.3</v>
          </cell>
          <cell r="D181">
            <v>48.63</v>
          </cell>
          <cell r="E181">
            <v>47.74</v>
          </cell>
          <cell r="F181">
            <v>48.27</v>
          </cell>
        </row>
        <row r="182">
          <cell r="B182">
            <v>43.796599999999998</v>
          </cell>
          <cell r="C182">
            <v>49.13</v>
          </cell>
          <cell r="D182">
            <v>49.14</v>
          </cell>
          <cell r="E182">
            <v>48.5</v>
          </cell>
          <cell r="F182">
            <v>48.6</v>
          </cell>
        </row>
        <row r="183">
          <cell r="B183">
            <v>43.609400000000001</v>
          </cell>
          <cell r="C183">
            <v>48.92</v>
          </cell>
          <cell r="D183">
            <v>49.72</v>
          </cell>
          <cell r="E183">
            <v>48.66</v>
          </cell>
          <cell r="F183">
            <v>49.72</v>
          </cell>
        </row>
        <row r="184">
          <cell r="B184">
            <v>43.591500000000003</v>
          </cell>
          <cell r="C184">
            <v>48.57</v>
          </cell>
          <cell r="D184">
            <v>48.82</v>
          </cell>
          <cell r="E184">
            <v>48.1</v>
          </cell>
          <cell r="F184">
            <v>48.79</v>
          </cell>
        </row>
        <row r="185">
          <cell r="B185">
            <v>43.1068</v>
          </cell>
          <cell r="C185">
            <v>48.03</v>
          </cell>
          <cell r="D185">
            <v>48.65</v>
          </cell>
          <cell r="E185">
            <v>47.7</v>
          </cell>
          <cell r="F185">
            <v>48.53</v>
          </cell>
        </row>
        <row r="186">
          <cell r="B186">
            <v>44.174799999999998</v>
          </cell>
          <cell r="C186">
            <v>49.22</v>
          </cell>
          <cell r="D186">
            <v>49.39</v>
          </cell>
          <cell r="E186">
            <v>48.06</v>
          </cell>
          <cell r="F186">
            <v>48.2</v>
          </cell>
        </row>
        <row r="187">
          <cell r="B187">
            <v>43.250399999999999</v>
          </cell>
          <cell r="C187">
            <v>48.19</v>
          </cell>
          <cell r="D187">
            <v>49.73</v>
          </cell>
          <cell r="E187">
            <v>48.06</v>
          </cell>
          <cell r="F187">
            <v>49.63</v>
          </cell>
        </row>
        <row r="188">
          <cell r="B188">
            <v>44.1479</v>
          </cell>
          <cell r="C188">
            <v>49.19</v>
          </cell>
          <cell r="D188">
            <v>49.26</v>
          </cell>
          <cell r="E188">
            <v>48.24</v>
          </cell>
          <cell r="F188">
            <v>48.67</v>
          </cell>
        </row>
        <row r="189">
          <cell r="B189">
            <v>43.582500000000003</v>
          </cell>
          <cell r="C189">
            <v>48.56</v>
          </cell>
          <cell r="D189">
            <v>49.33</v>
          </cell>
          <cell r="E189">
            <v>48.39</v>
          </cell>
          <cell r="F189">
            <v>49.26</v>
          </cell>
        </row>
        <row r="190">
          <cell r="B190">
            <v>43.878700000000002</v>
          </cell>
          <cell r="C190">
            <v>48.89</v>
          </cell>
          <cell r="D190">
            <v>49.21</v>
          </cell>
          <cell r="E190">
            <v>48.65</v>
          </cell>
          <cell r="F190">
            <v>48.73</v>
          </cell>
        </row>
        <row r="191">
          <cell r="B191">
            <v>43.914499999999997</v>
          </cell>
          <cell r="C191">
            <v>48.93</v>
          </cell>
          <cell r="D191">
            <v>49.31</v>
          </cell>
          <cell r="E191">
            <v>48.73</v>
          </cell>
          <cell r="F191">
            <v>49.11</v>
          </cell>
        </row>
        <row r="192">
          <cell r="B192">
            <v>43.6633</v>
          </cell>
          <cell r="C192">
            <v>48.65</v>
          </cell>
          <cell r="D192">
            <v>49.57</v>
          </cell>
          <cell r="E192">
            <v>48.62</v>
          </cell>
          <cell r="F192">
            <v>49.26</v>
          </cell>
        </row>
        <row r="193">
          <cell r="B193">
            <v>43.375999999999998</v>
          </cell>
          <cell r="C193">
            <v>48.33</v>
          </cell>
          <cell r="D193">
            <v>48.98</v>
          </cell>
          <cell r="E193">
            <v>48.25</v>
          </cell>
          <cell r="F193">
            <v>48.79</v>
          </cell>
        </row>
        <row r="194">
          <cell r="B194">
            <v>44.129899999999999</v>
          </cell>
          <cell r="C194">
            <v>49.17</v>
          </cell>
          <cell r="D194">
            <v>50.2</v>
          </cell>
          <cell r="E194">
            <v>49</v>
          </cell>
          <cell r="F194">
            <v>49.81</v>
          </cell>
        </row>
        <row r="195">
          <cell r="B195">
            <v>44.228700000000003</v>
          </cell>
          <cell r="C195">
            <v>49.28</v>
          </cell>
          <cell r="D195">
            <v>49.31</v>
          </cell>
          <cell r="E195">
            <v>48.65</v>
          </cell>
          <cell r="F195">
            <v>49.02</v>
          </cell>
        </row>
        <row r="196">
          <cell r="B196">
            <v>44.103000000000002</v>
          </cell>
          <cell r="C196">
            <v>49.14</v>
          </cell>
          <cell r="D196">
            <v>49.4</v>
          </cell>
          <cell r="E196">
            <v>48.82</v>
          </cell>
          <cell r="F196">
            <v>49.26</v>
          </cell>
        </row>
        <row r="197">
          <cell r="B197">
            <v>44.363300000000002</v>
          </cell>
          <cell r="C197">
            <v>49.43</v>
          </cell>
          <cell r="D197">
            <v>49.88</v>
          </cell>
          <cell r="E197">
            <v>49.21</v>
          </cell>
          <cell r="F197">
            <v>49.35</v>
          </cell>
        </row>
        <row r="198">
          <cell r="B198">
            <v>44.470999999999997</v>
          </cell>
          <cell r="C198">
            <v>49.55</v>
          </cell>
          <cell r="D198">
            <v>49.67</v>
          </cell>
          <cell r="E198">
            <v>49.23</v>
          </cell>
          <cell r="F198">
            <v>49.39</v>
          </cell>
        </row>
        <row r="199">
          <cell r="B199">
            <v>44.336399999999998</v>
          </cell>
          <cell r="C199">
            <v>49.4</v>
          </cell>
          <cell r="D199">
            <v>49.93</v>
          </cell>
          <cell r="E199">
            <v>49.17</v>
          </cell>
          <cell r="F199">
            <v>49.79</v>
          </cell>
        </row>
        <row r="200">
          <cell r="B200">
            <v>45.260800000000003</v>
          </cell>
          <cell r="C200">
            <v>50.43</v>
          </cell>
          <cell r="D200">
            <v>50.8</v>
          </cell>
          <cell r="E200">
            <v>49.46</v>
          </cell>
          <cell r="F200">
            <v>49.57</v>
          </cell>
        </row>
        <row r="201">
          <cell r="B201">
            <v>45.727499999999999</v>
          </cell>
          <cell r="C201">
            <v>50.95</v>
          </cell>
          <cell r="D201">
            <v>51.5</v>
          </cell>
          <cell r="E201">
            <v>50.32</v>
          </cell>
          <cell r="F201">
            <v>51</v>
          </cell>
        </row>
        <row r="202">
          <cell r="B202">
            <v>45.5839</v>
          </cell>
          <cell r="C202">
            <v>50.79</v>
          </cell>
          <cell r="D202">
            <v>51</v>
          </cell>
          <cell r="E202">
            <v>50.22</v>
          </cell>
          <cell r="F202">
            <v>50.91</v>
          </cell>
        </row>
        <row r="203">
          <cell r="B203">
            <v>46.894199999999998</v>
          </cell>
          <cell r="C203">
            <v>52.25</v>
          </cell>
          <cell r="D203">
            <v>52.68</v>
          </cell>
          <cell r="E203">
            <v>51.09</v>
          </cell>
          <cell r="F203">
            <v>51.21</v>
          </cell>
        </row>
        <row r="204">
          <cell r="B204">
            <v>45.224899999999998</v>
          </cell>
          <cell r="C204">
            <v>50.39</v>
          </cell>
          <cell r="D204">
            <v>52.62</v>
          </cell>
          <cell r="E204">
            <v>50.14</v>
          </cell>
          <cell r="F204">
            <v>52.5</v>
          </cell>
        </row>
        <row r="205">
          <cell r="B205">
            <v>44.9467</v>
          </cell>
          <cell r="C205">
            <v>50.08</v>
          </cell>
          <cell r="D205">
            <v>51.23</v>
          </cell>
          <cell r="E205">
            <v>49.49</v>
          </cell>
          <cell r="F205">
            <v>50.53</v>
          </cell>
        </row>
        <row r="206">
          <cell r="B206">
            <v>43.896599999999999</v>
          </cell>
          <cell r="C206">
            <v>48.91</v>
          </cell>
          <cell r="D206">
            <v>49.9</v>
          </cell>
          <cell r="E206">
            <v>48.85</v>
          </cell>
          <cell r="F206">
            <v>49.26</v>
          </cell>
        </row>
        <row r="207">
          <cell r="B207">
            <v>44.533799999999999</v>
          </cell>
          <cell r="C207">
            <v>49.62</v>
          </cell>
          <cell r="D207">
            <v>49.97</v>
          </cell>
          <cell r="E207">
            <v>49.04</v>
          </cell>
          <cell r="F207">
            <v>49.53</v>
          </cell>
        </row>
        <row r="208">
          <cell r="B208">
            <v>43.941499999999998</v>
          </cell>
          <cell r="C208">
            <v>48.96</v>
          </cell>
          <cell r="D208">
            <v>50.09</v>
          </cell>
          <cell r="E208">
            <v>48.71</v>
          </cell>
          <cell r="F208">
            <v>50</v>
          </cell>
        </row>
        <row r="209">
          <cell r="B209">
            <v>44.228700000000003</v>
          </cell>
          <cell r="C209">
            <v>49.28</v>
          </cell>
          <cell r="D209">
            <v>50.05</v>
          </cell>
          <cell r="E209">
            <v>48.95</v>
          </cell>
          <cell r="F209">
            <v>49.26</v>
          </cell>
        </row>
        <row r="210">
          <cell r="B210">
            <v>44.345300000000002</v>
          </cell>
          <cell r="C210">
            <v>49.41</v>
          </cell>
          <cell r="D210">
            <v>49.72</v>
          </cell>
          <cell r="E210">
            <v>48.85</v>
          </cell>
          <cell r="F210">
            <v>48.85</v>
          </cell>
        </row>
        <row r="211">
          <cell r="B211">
            <v>44.874899999999997</v>
          </cell>
          <cell r="C211">
            <v>50</v>
          </cell>
          <cell r="D211">
            <v>50.6</v>
          </cell>
          <cell r="E211">
            <v>49.73</v>
          </cell>
          <cell r="F211">
            <v>49.79</v>
          </cell>
        </row>
        <row r="212">
          <cell r="B212">
            <v>45.206899999999997</v>
          </cell>
          <cell r="C212">
            <v>50.37</v>
          </cell>
          <cell r="D212">
            <v>51.03</v>
          </cell>
          <cell r="E212">
            <v>50.17</v>
          </cell>
          <cell r="F212">
            <v>50.51</v>
          </cell>
        </row>
        <row r="213">
          <cell r="B213">
            <v>45.162100000000002</v>
          </cell>
          <cell r="C213">
            <v>50.32</v>
          </cell>
          <cell r="D213">
            <v>50.49</v>
          </cell>
          <cell r="E213">
            <v>49.3</v>
          </cell>
          <cell r="F213">
            <v>49.37</v>
          </cell>
        </row>
        <row r="214">
          <cell r="B214">
            <v>44.7761</v>
          </cell>
          <cell r="C214">
            <v>49.89</v>
          </cell>
          <cell r="D214">
            <v>50.5</v>
          </cell>
          <cell r="E214">
            <v>49.04</v>
          </cell>
          <cell r="F214">
            <v>50.33</v>
          </cell>
        </row>
        <row r="215">
          <cell r="B215">
            <v>44.623600000000003</v>
          </cell>
          <cell r="C215">
            <v>49.72</v>
          </cell>
          <cell r="D215">
            <v>49.75</v>
          </cell>
          <cell r="E215">
            <v>48.83</v>
          </cell>
          <cell r="F215">
            <v>49.39</v>
          </cell>
        </row>
        <row r="216">
          <cell r="B216">
            <v>44.83</v>
          </cell>
          <cell r="C216">
            <v>49.95</v>
          </cell>
          <cell r="D216">
            <v>50.21</v>
          </cell>
          <cell r="E216">
            <v>49.47</v>
          </cell>
          <cell r="F216">
            <v>49.89</v>
          </cell>
        </row>
        <row r="217">
          <cell r="B217">
            <v>43.815800000000003</v>
          </cell>
          <cell r="C217">
            <v>48.82</v>
          </cell>
          <cell r="D217">
            <v>50.15</v>
          </cell>
          <cell r="E217">
            <v>48.66</v>
          </cell>
          <cell r="F217">
            <v>49.83</v>
          </cell>
        </row>
        <row r="218">
          <cell r="B218">
            <v>44.121000000000002</v>
          </cell>
          <cell r="C218">
            <v>49.16</v>
          </cell>
          <cell r="D218">
            <v>49.64</v>
          </cell>
          <cell r="E218">
            <v>48.42</v>
          </cell>
          <cell r="F218">
            <v>48.53</v>
          </cell>
        </row>
        <row r="219">
          <cell r="B219">
            <v>44.820999999999998</v>
          </cell>
          <cell r="C219">
            <v>49.94</v>
          </cell>
          <cell r="D219">
            <v>50.28</v>
          </cell>
          <cell r="E219">
            <v>48.75</v>
          </cell>
          <cell r="F219">
            <v>48.96</v>
          </cell>
        </row>
        <row r="220">
          <cell r="B220">
            <v>46.158299999999997</v>
          </cell>
          <cell r="C220">
            <v>51.43</v>
          </cell>
          <cell r="D220">
            <v>51.46</v>
          </cell>
          <cell r="E220">
            <v>50.16</v>
          </cell>
          <cell r="F220">
            <v>50.51</v>
          </cell>
        </row>
        <row r="221">
          <cell r="B221">
            <v>45.942900000000002</v>
          </cell>
          <cell r="C221">
            <v>51.19</v>
          </cell>
          <cell r="D221">
            <v>51.74</v>
          </cell>
          <cell r="E221">
            <v>50.95</v>
          </cell>
          <cell r="F221">
            <v>51.31</v>
          </cell>
        </row>
        <row r="222">
          <cell r="B222">
            <v>46.4724</v>
          </cell>
          <cell r="C222">
            <v>51.78</v>
          </cell>
          <cell r="D222">
            <v>52.38</v>
          </cell>
          <cell r="E222">
            <v>51.15</v>
          </cell>
          <cell r="F222">
            <v>51.24</v>
          </cell>
        </row>
        <row r="223">
          <cell r="B223">
            <v>46.885300000000001</v>
          </cell>
          <cell r="C223">
            <v>52.24</v>
          </cell>
          <cell r="D223">
            <v>52.72</v>
          </cell>
          <cell r="E223">
            <v>51.99</v>
          </cell>
          <cell r="F223">
            <v>52.4</v>
          </cell>
        </row>
        <row r="224">
          <cell r="B224">
            <v>45.781300000000002</v>
          </cell>
          <cell r="C224">
            <v>51.01</v>
          </cell>
          <cell r="D224">
            <v>51.98</v>
          </cell>
          <cell r="E224">
            <v>50.99</v>
          </cell>
          <cell r="F224">
            <v>51.5</v>
          </cell>
        </row>
        <row r="225">
          <cell r="B225">
            <v>46.391599999999997</v>
          </cell>
          <cell r="C225">
            <v>51.69</v>
          </cell>
          <cell r="D225">
            <v>51.81</v>
          </cell>
          <cell r="E225">
            <v>51.27</v>
          </cell>
          <cell r="F225">
            <v>51.3</v>
          </cell>
        </row>
        <row r="226">
          <cell r="B226">
            <v>46.104399999999998</v>
          </cell>
          <cell r="C226">
            <v>51.37</v>
          </cell>
          <cell r="D226">
            <v>52.7</v>
          </cell>
          <cell r="E226">
            <v>51.23</v>
          </cell>
          <cell r="F226">
            <v>51.71</v>
          </cell>
        </row>
        <row r="227">
          <cell r="B227">
            <v>47.2712</v>
          </cell>
          <cell r="C227">
            <v>52.67</v>
          </cell>
          <cell r="D227">
            <v>52.9</v>
          </cell>
          <cell r="E227">
            <v>51.79</v>
          </cell>
          <cell r="F227">
            <v>51.85</v>
          </cell>
        </row>
        <row r="228">
          <cell r="B228">
            <v>47.8994</v>
          </cell>
          <cell r="C228">
            <v>53.37</v>
          </cell>
          <cell r="D228">
            <v>53.58</v>
          </cell>
          <cell r="E228">
            <v>52.67</v>
          </cell>
          <cell r="F228">
            <v>52.91</v>
          </cell>
        </row>
        <row r="229">
          <cell r="B229">
            <v>47.405799999999999</v>
          </cell>
          <cell r="C229">
            <v>52.82</v>
          </cell>
          <cell r="D229">
            <v>53.85</v>
          </cell>
          <cell r="E229">
            <v>52.67</v>
          </cell>
          <cell r="F229">
            <v>53.55</v>
          </cell>
        </row>
        <row r="230">
          <cell r="B230">
            <v>48.357199999999999</v>
          </cell>
          <cell r="C230">
            <v>53.88</v>
          </cell>
          <cell r="D230">
            <v>54.2</v>
          </cell>
          <cell r="E230">
            <v>53.21</v>
          </cell>
          <cell r="F230">
            <v>53.55</v>
          </cell>
        </row>
        <row r="231">
          <cell r="B231">
            <v>48.3123</v>
          </cell>
          <cell r="C231">
            <v>53.83</v>
          </cell>
          <cell r="D231">
            <v>54.29</v>
          </cell>
          <cell r="E231">
            <v>53.62</v>
          </cell>
          <cell r="F231">
            <v>54.27</v>
          </cell>
        </row>
        <row r="232">
          <cell r="B232">
            <v>48.061</v>
          </cell>
          <cell r="C232">
            <v>53.55</v>
          </cell>
          <cell r="D232">
            <v>54.4</v>
          </cell>
          <cell r="E232">
            <v>53.51</v>
          </cell>
          <cell r="F232">
            <v>54.01</v>
          </cell>
        </row>
        <row r="233">
          <cell r="B233">
            <v>48.330199999999998</v>
          </cell>
          <cell r="C233">
            <v>53.85</v>
          </cell>
          <cell r="D233">
            <v>53.98</v>
          </cell>
          <cell r="E233">
            <v>52.62</v>
          </cell>
          <cell r="F233">
            <v>52.75</v>
          </cell>
        </row>
        <row r="234">
          <cell r="B234">
            <v>48.608499999999999</v>
          </cell>
          <cell r="C234">
            <v>54.16</v>
          </cell>
          <cell r="D234">
            <v>54.7</v>
          </cell>
          <cell r="E234">
            <v>53.9</v>
          </cell>
          <cell r="F234">
            <v>53.9</v>
          </cell>
        </row>
        <row r="235">
          <cell r="B235">
            <v>48.985399999999998</v>
          </cell>
          <cell r="C235">
            <v>54.58</v>
          </cell>
          <cell r="D235">
            <v>56.23</v>
          </cell>
          <cell r="E235">
            <v>53.84</v>
          </cell>
          <cell r="F235">
            <v>54.47</v>
          </cell>
        </row>
        <row r="236">
          <cell r="B236">
            <v>47.953299999999999</v>
          </cell>
          <cell r="C236">
            <v>53.43</v>
          </cell>
          <cell r="D236">
            <v>54.7</v>
          </cell>
          <cell r="E236">
            <v>53.27</v>
          </cell>
          <cell r="F236">
            <v>54.6</v>
          </cell>
        </row>
        <row r="237">
          <cell r="B237">
            <v>48.016100000000002</v>
          </cell>
          <cell r="C237">
            <v>53.5</v>
          </cell>
          <cell r="D237">
            <v>54.07</v>
          </cell>
          <cell r="E237">
            <v>52.82</v>
          </cell>
          <cell r="F237">
            <v>53.14</v>
          </cell>
        </row>
        <row r="238">
          <cell r="B238">
            <v>48.375100000000003</v>
          </cell>
          <cell r="C238">
            <v>53.9</v>
          </cell>
          <cell r="D238">
            <v>54.22</v>
          </cell>
          <cell r="E238">
            <v>53.07</v>
          </cell>
          <cell r="F238">
            <v>53.12</v>
          </cell>
        </row>
        <row r="239">
          <cell r="B239">
            <v>43.259399999999999</v>
          </cell>
          <cell r="C239">
            <v>48.2</v>
          </cell>
          <cell r="D239">
            <v>48.67</v>
          </cell>
          <cell r="E239">
            <v>47.66</v>
          </cell>
          <cell r="F239">
            <v>48.35</v>
          </cell>
        </row>
        <row r="240">
          <cell r="B240">
            <v>41.931100000000001</v>
          </cell>
          <cell r="C240">
            <v>46.72</v>
          </cell>
          <cell r="D240">
            <v>47.86</v>
          </cell>
          <cell r="E240">
            <v>46.25</v>
          </cell>
          <cell r="F240">
            <v>47.85</v>
          </cell>
        </row>
        <row r="241">
          <cell r="B241">
            <v>40.961799999999997</v>
          </cell>
          <cell r="C241">
            <v>45.64</v>
          </cell>
          <cell r="D241">
            <v>46.41</v>
          </cell>
          <cell r="E241">
            <v>45.36</v>
          </cell>
          <cell r="F241">
            <v>45.98</v>
          </cell>
        </row>
        <row r="242">
          <cell r="B242">
            <v>39.714300000000001</v>
          </cell>
          <cell r="C242">
            <v>44.25</v>
          </cell>
          <cell r="D242">
            <v>45.29</v>
          </cell>
          <cell r="E242">
            <v>44.2</v>
          </cell>
          <cell r="F242">
            <v>44.89</v>
          </cell>
        </row>
        <row r="243">
          <cell r="B243">
            <v>39.5886</v>
          </cell>
          <cell r="C243">
            <v>44.11</v>
          </cell>
          <cell r="D243">
            <v>44.47</v>
          </cell>
          <cell r="E243">
            <v>43.92</v>
          </cell>
          <cell r="F243">
            <v>44.24</v>
          </cell>
        </row>
        <row r="244">
          <cell r="B244">
            <v>39.741199999999999</v>
          </cell>
          <cell r="C244">
            <v>44.28</v>
          </cell>
          <cell r="D244">
            <v>44.8</v>
          </cell>
          <cell r="E244">
            <v>43.61</v>
          </cell>
          <cell r="F244">
            <v>44.1</v>
          </cell>
        </row>
        <row r="245">
          <cell r="B245">
            <v>39.902700000000003</v>
          </cell>
          <cell r="C245">
            <v>44.46</v>
          </cell>
          <cell r="D245">
            <v>45.06</v>
          </cell>
          <cell r="E245">
            <v>44.24</v>
          </cell>
          <cell r="F245">
            <v>44.96</v>
          </cell>
        </row>
        <row r="246">
          <cell r="B246">
            <v>40.252800000000001</v>
          </cell>
          <cell r="C246">
            <v>44.85</v>
          </cell>
          <cell r="D246">
            <v>45.46</v>
          </cell>
          <cell r="E246">
            <v>44.7</v>
          </cell>
          <cell r="F246">
            <v>44.73</v>
          </cell>
        </row>
        <row r="247">
          <cell r="B247">
            <v>41.015599999999999</v>
          </cell>
          <cell r="C247">
            <v>45.7</v>
          </cell>
          <cell r="D247">
            <v>46.15</v>
          </cell>
          <cell r="E247">
            <v>44.78</v>
          </cell>
          <cell r="F247">
            <v>45.11</v>
          </cell>
        </row>
        <row r="248">
          <cell r="B248">
            <v>41.295900000000003</v>
          </cell>
          <cell r="C248">
            <v>45.68</v>
          </cell>
          <cell r="D248">
            <v>46.38</v>
          </cell>
          <cell r="E248">
            <v>45.53</v>
          </cell>
          <cell r="F248">
            <v>46.15</v>
          </cell>
        </row>
        <row r="249">
          <cell r="B249">
            <v>41.033700000000003</v>
          </cell>
          <cell r="C249">
            <v>45.39</v>
          </cell>
          <cell r="D249">
            <v>45.8</v>
          </cell>
          <cell r="E249">
            <v>44.9</v>
          </cell>
          <cell r="F249">
            <v>45.54</v>
          </cell>
        </row>
        <row r="250">
          <cell r="B250">
            <v>41.223500000000001</v>
          </cell>
          <cell r="C250">
            <v>45.6</v>
          </cell>
          <cell r="D250">
            <v>47.35</v>
          </cell>
          <cell r="E250">
            <v>45.54</v>
          </cell>
          <cell r="F250">
            <v>46.64</v>
          </cell>
        </row>
        <row r="251">
          <cell r="B251">
            <v>41.078899999999997</v>
          </cell>
          <cell r="C251">
            <v>45.44</v>
          </cell>
          <cell r="D251">
            <v>46.48</v>
          </cell>
          <cell r="E251">
            <v>45.25</v>
          </cell>
          <cell r="F251">
            <v>45.4</v>
          </cell>
        </row>
        <row r="252">
          <cell r="B252">
            <v>41.901600000000002</v>
          </cell>
          <cell r="C252">
            <v>46.35</v>
          </cell>
          <cell r="D252">
            <v>46.46</v>
          </cell>
          <cell r="E252">
            <v>45.86</v>
          </cell>
          <cell r="F252">
            <v>45.9</v>
          </cell>
        </row>
        <row r="253">
          <cell r="B253">
            <v>40.635899999999999</v>
          </cell>
          <cell r="C253">
            <v>44.95</v>
          </cell>
          <cell r="D253">
            <v>46.19</v>
          </cell>
          <cell r="E253">
            <v>44.55</v>
          </cell>
          <cell r="F253">
            <v>46.13</v>
          </cell>
        </row>
        <row r="254">
          <cell r="B254">
            <v>41.097000000000001</v>
          </cell>
          <cell r="C254">
            <v>45.46</v>
          </cell>
          <cell r="D254">
            <v>45.58</v>
          </cell>
          <cell r="E254">
            <v>44.97</v>
          </cell>
          <cell r="F254">
            <v>44.99</v>
          </cell>
        </row>
        <row r="255">
          <cell r="B255">
            <v>41.756900000000002</v>
          </cell>
          <cell r="C255">
            <v>46.19</v>
          </cell>
          <cell r="D255">
            <v>46.75</v>
          </cell>
          <cell r="E255">
            <v>45.79</v>
          </cell>
          <cell r="F255">
            <v>46.04</v>
          </cell>
        </row>
        <row r="256">
          <cell r="B256">
            <v>41.160299999999999</v>
          </cell>
          <cell r="C256">
            <v>45.53</v>
          </cell>
          <cell r="D256">
            <v>46.12</v>
          </cell>
          <cell r="E256">
            <v>45.41</v>
          </cell>
          <cell r="F256">
            <v>45.75</v>
          </cell>
        </row>
        <row r="257">
          <cell r="B257">
            <v>40.735399999999998</v>
          </cell>
          <cell r="C257">
            <v>45.06</v>
          </cell>
          <cell r="D257">
            <v>45.69</v>
          </cell>
          <cell r="E257">
            <v>45.04</v>
          </cell>
          <cell r="F257">
            <v>45.55</v>
          </cell>
        </row>
        <row r="258">
          <cell r="B258">
            <v>41.241599999999998</v>
          </cell>
          <cell r="C258">
            <v>45.62</v>
          </cell>
          <cell r="D258">
            <v>45.67</v>
          </cell>
          <cell r="E258">
            <v>44.7</v>
          </cell>
          <cell r="F258">
            <v>44.92</v>
          </cell>
        </row>
        <row r="259">
          <cell r="B259">
            <v>41.033700000000003</v>
          </cell>
          <cell r="C259">
            <v>45.39</v>
          </cell>
          <cell r="D259">
            <v>45.88</v>
          </cell>
          <cell r="E259">
            <v>45.33</v>
          </cell>
          <cell r="F259">
            <v>45.66</v>
          </cell>
        </row>
        <row r="260">
          <cell r="B260">
            <v>41.639400000000002</v>
          </cell>
          <cell r="C260">
            <v>46.06</v>
          </cell>
          <cell r="D260">
            <v>46.21</v>
          </cell>
          <cell r="E260">
            <v>45.45</v>
          </cell>
          <cell r="F260">
            <v>45.48</v>
          </cell>
        </row>
        <row r="261">
          <cell r="B261">
            <v>42.498199999999997</v>
          </cell>
          <cell r="C261">
            <v>47.01</v>
          </cell>
          <cell r="D261">
            <v>47.3</v>
          </cell>
          <cell r="E261">
            <v>46.01</v>
          </cell>
          <cell r="F261">
            <v>46.29</v>
          </cell>
        </row>
        <row r="262">
          <cell r="B262">
            <v>42.534399999999998</v>
          </cell>
          <cell r="C262">
            <v>47.05</v>
          </cell>
          <cell r="D262">
            <v>47.18</v>
          </cell>
          <cell r="E262">
            <v>46.57</v>
          </cell>
          <cell r="F262">
            <v>47.03</v>
          </cell>
        </row>
        <row r="263">
          <cell r="B263">
            <v>42.896000000000001</v>
          </cell>
          <cell r="C263">
            <v>47.45</v>
          </cell>
          <cell r="D263">
            <v>48.1</v>
          </cell>
          <cell r="E263">
            <v>47.36</v>
          </cell>
          <cell r="F263">
            <v>47.36</v>
          </cell>
        </row>
        <row r="264">
          <cell r="B264">
            <v>43.709600000000002</v>
          </cell>
          <cell r="C264">
            <v>48.35</v>
          </cell>
          <cell r="D264">
            <v>48.5</v>
          </cell>
          <cell r="E264">
            <v>47.27</v>
          </cell>
          <cell r="F264">
            <v>47.42</v>
          </cell>
        </row>
        <row r="265">
          <cell r="B265">
            <v>44.8035</v>
          </cell>
          <cell r="C265">
            <v>49.56</v>
          </cell>
          <cell r="D265">
            <v>50.23</v>
          </cell>
          <cell r="E265">
            <v>48.71</v>
          </cell>
          <cell r="F265">
            <v>48.75</v>
          </cell>
        </row>
        <row r="266">
          <cell r="B266">
            <v>45.110900000000001</v>
          </cell>
          <cell r="C266">
            <v>49.9</v>
          </cell>
          <cell r="D266">
            <v>50.06</v>
          </cell>
          <cell r="E266">
            <v>49.18</v>
          </cell>
          <cell r="F266">
            <v>49.22</v>
          </cell>
        </row>
        <row r="267">
          <cell r="B267">
            <v>46.096200000000003</v>
          </cell>
          <cell r="C267">
            <v>50.99</v>
          </cell>
          <cell r="D267">
            <v>51.11</v>
          </cell>
          <cell r="E267">
            <v>49.78</v>
          </cell>
          <cell r="F267">
            <v>49.92</v>
          </cell>
        </row>
        <row r="268">
          <cell r="B268">
            <v>47.000300000000003</v>
          </cell>
          <cell r="C268">
            <v>51.99</v>
          </cell>
          <cell r="D268">
            <v>52.65</v>
          </cell>
          <cell r="E268">
            <v>51</v>
          </cell>
          <cell r="F268">
            <v>51.06</v>
          </cell>
        </row>
        <row r="269">
          <cell r="B269">
            <v>45.382100000000001</v>
          </cell>
          <cell r="C269">
            <v>50.2</v>
          </cell>
          <cell r="D269">
            <v>51.29</v>
          </cell>
          <cell r="E269">
            <v>49.56</v>
          </cell>
          <cell r="F269">
            <v>51</v>
          </cell>
        </row>
        <row r="270">
          <cell r="B270">
            <v>45.825000000000003</v>
          </cell>
          <cell r="C270">
            <v>50.69</v>
          </cell>
          <cell r="D270">
            <v>50.72</v>
          </cell>
          <cell r="E270">
            <v>49.81</v>
          </cell>
          <cell r="F270">
            <v>49.83</v>
          </cell>
        </row>
        <row r="271">
          <cell r="B271">
            <v>45.264600000000002</v>
          </cell>
          <cell r="C271">
            <v>50.07</v>
          </cell>
          <cell r="D271">
            <v>50.84</v>
          </cell>
          <cell r="E271">
            <v>49.73</v>
          </cell>
          <cell r="F271">
            <v>50.28</v>
          </cell>
        </row>
        <row r="272">
          <cell r="B272">
            <v>45.436300000000003</v>
          </cell>
          <cell r="C272">
            <v>50.26</v>
          </cell>
          <cell r="D272">
            <v>50.72</v>
          </cell>
          <cell r="E272">
            <v>49.59</v>
          </cell>
          <cell r="F272">
            <v>49.66</v>
          </cell>
        </row>
        <row r="273">
          <cell r="B273">
            <v>44.9572</v>
          </cell>
          <cell r="C273">
            <v>49.73</v>
          </cell>
          <cell r="D273">
            <v>50.14</v>
          </cell>
          <cell r="E273">
            <v>49.12</v>
          </cell>
          <cell r="F273">
            <v>50.14</v>
          </cell>
        </row>
        <row r="274">
          <cell r="B274">
            <v>45.626199999999997</v>
          </cell>
          <cell r="C274">
            <v>50.47</v>
          </cell>
          <cell r="D274">
            <v>51.34</v>
          </cell>
          <cell r="E274">
            <v>49.74</v>
          </cell>
          <cell r="F274">
            <v>49.82</v>
          </cell>
        </row>
        <row r="275">
          <cell r="B275">
            <v>45.807000000000002</v>
          </cell>
          <cell r="C275">
            <v>50.67</v>
          </cell>
          <cell r="D275">
            <v>51.01</v>
          </cell>
          <cell r="E275">
            <v>50.21</v>
          </cell>
          <cell r="F275">
            <v>50.98</v>
          </cell>
        </row>
        <row r="276">
          <cell r="B276">
            <v>46.213799999999999</v>
          </cell>
          <cell r="C276">
            <v>51.12</v>
          </cell>
          <cell r="D276">
            <v>51.46</v>
          </cell>
          <cell r="E276">
            <v>50.68</v>
          </cell>
          <cell r="F276">
            <v>50.71</v>
          </cell>
        </row>
        <row r="277">
          <cell r="B277">
            <v>45.788899999999998</v>
          </cell>
          <cell r="C277">
            <v>50.65</v>
          </cell>
          <cell r="D277">
            <v>51.32</v>
          </cell>
          <cell r="E277">
            <v>50.22</v>
          </cell>
          <cell r="F277">
            <v>51.15</v>
          </cell>
        </row>
        <row r="278">
          <cell r="B278">
            <v>42.905000000000001</v>
          </cell>
          <cell r="C278">
            <v>47.46</v>
          </cell>
          <cell r="D278">
            <v>50.68</v>
          </cell>
          <cell r="E278">
            <v>47.11</v>
          </cell>
          <cell r="F278">
            <v>50.57</v>
          </cell>
        </row>
        <row r="279">
          <cell r="B279">
            <v>41.910600000000002</v>
          </cell>
          <cell r="C279">
            <v>46.36</v>
          </cell>
          <cell r="D279">
            <v>46.45</v>
          </cell>
          <cell r="E279">
            <v>45.24</v>
          </cell>
          <cell r="F279">
            <v>46.32</v>
          </cell>
        </row>
        <row r="280">
          <cell r="B280">
            <v>41.738799999999998</v>
          </cell>
          <cell r="C280">
            <v>46.17</v>
          </cell>
          <cell r="D280">
            <v>46.34</v>
          </cell>
          <cell r="E280">
            <v>45.77</v>
          </cell>
          <cell r="F280">
            <v>46.25</v>
          </cell>
        </row>
        <row r="281">
          <cell r="B281">
            <v>42.100499999999997</v>
          </cell>
          <cell r="C281">
            <v>46.57</v>
          </cell>
          <cell r="D281">
            <v>47.03</v>
          </cell>
          <cell r="E281">
            <v>46.07</v>
          </cell>
          <cell r="F281">
            <v>46.17</v>
          </cell>
        </row>
        <row r="282">
          <cell r="B282">
            <v>42.552500000000002</v>
          </cell>
          <cell r="C282">
            <v>47.07</v>
          </cell>
          <cell r="D282">
            <v>47.09</v>
          </cell>
          <cell r="E282">
            <v>46.34</v>
          </cell>
          <cell r="F282">
            <v>46.6</v>
          </cell>
        </row>
        <row r="283">
          <cell r="B283">
            <v>42.552500000000002</v>
          </cell>
          <cell r="C283">
            <v>47.07</v>
          </cell>
          <cell r="D283">
            <v>47.64</v>
          </cell>
          <cell r="E283">
            <v>46.86</v>
          </cell>
          <cell r="F283">
            <v>47.19</v>
          </cell>
        </row>
        <row r="284">
          <cell r="B284">
            <v>44.649799999999999</v>
          </cell>
          <cell r="C284">
            <v>49.39</v>
          </cell>
          <cell r="D284">
            <v>50.67</v>
          </cell>
          <cell r="E284">
            <v>46.49</v>
          </cell>
          <cell r="F284">
            <v>47.22</v>
          </cell>
        </row>
        <row r="285">
          <cell r="B285">
            <v>44.071199999999997</v>
          </cell>
          <cell r="C285">
            <v>48.75</v>
          </cell>
          <cell r="D285">
            <v>49.19</v>
          </cell>
          <cell r="E285">
            <v>48.56</v>
          </cell>
          <cell r="F285">
            <v>49.11</v>
          </cell>
        </row>
        <row r="286">
          <cell r="B286">
            <v>45.038499999999999</v>
          </cell>
          <cell r="C286">
            <v>49.82</v>
          </cell>
          <cell r="D286">
            <v>50.19</v>
          </cell>
          <cell r="E286">
            <v>48.72</v>
          </cell>
          <cell r="F286">
            <v>48.75</v>
          </cell>
        </row>
        <row r="287">
          <cell r="B287">
            <v>44.902900000000002</v>
          </cell>
          <cell r="C287">
            <v>49.67</v>
          </cell>
          <cell r="D287">
            <v>51.39</v>
          </cell>
          <cell r="E287">
            <v>49.4</v>
          </cell>
          <cell r="F287">
            <v>49.89</v>
          </cell>
        </row>
        <row r="288">
          <cell r="B288">
            <v>45.752699999999997</v>
          </cell>
          <cell r="C288">
            <v>50.61</v>
          </cell>
          <cell r="D288">
            <v>50.83</v>
          </cell>
          <cell r="E288">
            <v>49.33</v>
          </cell>
          <cell r="F288">
            <v>49.45</v>
          </cell>
        </row>
        <row r="289">
          <cell r="B289">
            <v>46.195700000000002</v>
          </cell>
          <cell r="C289">
            <v>51.1</v>
          </cell>
          <cell r="D289">
            <v>52.15</v>
          </cell>
          <cell r="E289">
            <v>50.2</v>
          </cell>
          <cell r="F289">
            <v>50.44</v>
          </cell>
        </row>
        <row r="290">
          <cell r="B290">
            <v>47.181100000000001</v>
          </cell>
          <cell r="C290">
            <v>52.19</v>
          </cell>
          <cell r="D290">
            <v>52.69</v>
          </cell>
          <cell r="E290">
            <v>51.3</v>
          </cell>
          <cell r="F290">
            <v>51.49</v>
          </cell>
        </row>
        <row r="291">
          <cell r="B291">
            <v>46.692900000000002</v>
          </cell>
          <cell r="C291">
            <v>51.65</v>
          </cell>
          <cell r="D291">
            <v>52.53</v>
          </cell>
          <cell r="E291">
            <v>51.27</v>
          </cell>
          <cell r="F291">
            <v>52.45</v>
          </cell>
        </row>
        <row r="292">
          <cell r="B292">
            <v>46.593499999999999</v>
          </cell>
          <cell r="C292">
            <v>51.54</v>
          </cell>
          <cell r="D292">
            <v>52.24</v>
          </cell>
          <cell r="E292">
            <v>51.25</v>
          </cell>
          <cell r="F292">
            <v>51.29</v>
          </cell>
        </row>
        <row r="293">
          <cell r="B293">
            <v>48.130299999999998</v>
          </cell>
          <cell r="C293">
            <v>53.24</v>
          </cell>
          <cell r="D293">
            <v>53.85</v>
          </cell>
          <cell r="E293">
            <v>51.56</v>
          </cell>
          <cell r="F293">
            <v>51.9</v>
          </cell>
        </row>
        <row r="294">
          <cell r="B294">
            <v>51.484200000000001</v>
          </cell>
          <cell r="C294">
            <v>56.95</v>
          </cell>
          <cell r="D294">
            <v>60.25</v>
          </cell>
          <cell r="E294">
            <v>56.9</v>
          </cell>
          <cell r="F294">
            <v>59.5</v>
          </cell>
        </row>
        <row r="295">
          <cell r="B295">
            <v>53.563499999999998</v>
          </cell>
          <cell r="C295">
            <v>59.25</v>
          </cell>
          <cell r="D295">
            <v>60.14</v>
          </cell>
          <cell r="E295">
            <v>57.84</v>
          </cell>
          <cell r="F295">
            <v>58.45</v>
          </cell>
        </row>
        <row r="296">
          <cell r="B296">
            <v>52.053800000000003</v>
          </cell>
          <cell r="C296">
            <v>57.58</v>
          </cell>
          <cell r="D296">
            <v>59.65</v>
          </cell>
          <cell r="E296">
            <v>57.5</v>
          </cell>
          <cell r="F296">
            <v>58.85</v>
          </cell>
        </row>
        <row r="297">
          <cell r="B297">
            <v>52.424399999999999</v>
          </cell>
          <cell r="C297">
            <v>57.99</v>
          </cell>
          <cell r="D297">
            <v>58.34</v>
          </cell>
          <cell r="E297">
            <v>57.1</v>
          </cell>
          <cell r="F297">
            <v>57.94</v>
          </cell>
        </row>
        <row r="298">
          <cell r="B298">
            <v>53.039200000000001</v>
          </cell>
          <cell r="C298">
            <v>58.67</v>
          </cell>
          <cell r="D298">
            <v>59.22</v>
          </cell>
          <cell r="E298">
            <v>58.09</v>
          </cell>
          <cell r="F298">
            <v>58.24</v>
          </cell>
        </row>
        <row r="299">
          <cell r="B299">
            <v>56.465400000000002</v>
          </cell>
          <cell r="C299">
            <v>62.46</v>
          </cell>
          <cell r="D299">
            <v>63.95</v>
          </cell>
          <cell r="E299">
            <v>58.22</v>
          </cell>
          <cell r="F299">
            <v>59.04</v>
          </cell>
        </row>
        <row r="300">
          <cell r="B300">
            <v>51.222099999999998</v>
          </cell>
          <cell r="C300">
            <v>56.66</v>
          </cell>
          <cell r="D300">
            <v>59.62</v>
          </cell>
          <cell r="E300">
            <v>56.65</v>
          </cell>
          <cell r="F300">
            <v>58.85</v>
          </cell>
        </row>
        <row r="301">
          <cell r="B301">
            <v>50.119199999999999</v>
          </cell>
          <cell r="C301">
            <v>55.44</v>
          </cell>
          <cell r="D301">
            <v>56.5</v>
          </cell>
          <cell r="E301">
            <v>54.06</v>
          </cell>
          <cell r="F301">
            <v>56.38</v>
          </cell>
        </row>
        <row r="302">
          <cell r="B302">
            <v>49.911200000000001</v>
          </cell>
          <cell r="C302">
            <v>55.21</v>
          </cell>
          <cell r="D302">
            <v>56.2</v>
          </cell>
          <cell r="E302">
            <v>54.85</v>
          </cell>
          <cell r="F302">
            <v>55.28</v>
          </cell>
        </row>
        <row r="303">
          <cell r="B303">
            <v>48.4467</v>
          </cell>
          <cell r="C303">
            <v>53.59</v>
          </cell>
          <cell r="D303">
            <v>54.85</v>
          </cell>
          <cell r="E303">
            <v>53.3</v>
          </cell>
          <cell r="F303">
            <v>54.61</v>
          </cell>
        </row>
        <row r="304">
          <cell r="B304">
            <v>50.688699999999997</v>
          </cell>
          <cell r="C304">
            <v>56.07</v>
          </cell>
          <cell r="D304">
            <v>57.4</v>
          </cell>
          <cell r="E304">
            <v>54.7</v>
          </cell>
          <cell r="F304">
            <v>54.79</v>
          </cell>
        </row>
        <row r="305">
          <cell r="B305">
            <v>50.182400000000001</v>
          </cell>
          <cell r="C305">
            <v>55.51</v>
          </cell>
          <cell r="D305">
            <v>57.16</v>
          </cell>
          <cell r="E305">
            <v>55.36</v>
          </cell>
          <cell r="F305">
            <v>55.98</v>
          </cell>
        </row>
        <row r="306">
          <cell r="B306">
            <v>51.249200000000002</v>
          </cell>
          <cell r="C306">
            <v>56.69</v>
          </cell>
          <cell r="D306">
            <v>57.39</v>
          </cell>
          <cell r="E306">
            <v>55.71</v>
          </cell>
          <cell r="F306">
            <v>55.95</v>
          </cell>
        </row>
        <row r="307">
          <cell r="B307">
            <v>52.433500000000002</v>
          </cell>
          <cell r="C307">
            <v>58</v>
          </cell>
          <cell r="D307">
            <v>58.28</v>
          </cell>
          <cell r="E307">
            <v>56.88</v>
          </cell>
          <cell r="F307">
            <v>57.19</v>
          </cell>
        </row>
        <row r="308">
          <cell r="B308">
            <v>52.144199999999998</v>
          </cell>
          <cell r="C308">
            <v>57.68</v>
          </cell>
          <cell r="D308">
            <v>58.33</v>
          </cell>
          <cell r="E308">
            <v>57.38</v>
          </cell>
          <cell r="F308">
            <v>57.89</v>
          </cell>
        </row>
        <row r="309">
          <cell r="B309">
            <v>53.470199999999998</v>
          </cell>
          <cell r="C309">
            <v>58.79</v>
          </cell>
          <cell r="D309">
            <v>58.88</v>
          </cell>
          <cell r="E309">
            <v>57.19</v>
          </cell>
          <cell r="F309">
            <v>57.61</v>
          </cell>
        </row>
        <row r="310">
          <cell r="B310">
            <v>52.915399999999998</v>
          </cell>
          <cell r="C310">
            <v>58.18</v>
          </cell>
          <cell r="D310">
            <v>59.08</v>
          </cell>
          <cell r="E310">
            <v>58.12</v>
          </cell>
          <cell r="F310">
            <v>59</v>
          </cell>
        </row>
        <row r="311">
          <cell r="B311">
            <v>53.806800000000003</v>
          </cell>
          <cell r="C311">
            <v>59.16</v>
          </cell>
          <cell r="D311">
            <v>59.22</v>
          </cell>
          <cell r="E311">
            <v>57.95</v>
          </cell>
          <cell r="F311">
            <v>58.38</v>
          </cell>
        </row>
        <row r="312">
          <cell r="B312">
            <v>53.461199999999998</v>
          </cell>
          <cell r="C312">
            <v>58.78</v>
          </cell>
          <cell r="D312">
            <v>59.31</v>
          </cell>
          <cell r="E312">
            <v>57.94</v>
          </cell>
          <cell r="F312">
            <v>58.77</v>
          </cell>
        </row>
        <row r="313">
          <cell r="B313">
            <v>53.533900000000003</v>
          </cell>
          <cell r="C313">
            <v>58.86</v>
          </cell>
          <cell r="D313">
            <v>59.42</v>
          </cell>
          <cell r="E313">
            <v>58.12</v>
          </cell>
          <cell r="F313">
            <v>59.3</v>
          </cell>
        </row>
        <row r="314">
          <cell r="B314">
            <v>55.170999999999999</v>
          </cell>
          <cell r="C314">
            <v>60.66</v>
          </cell>
          <cell r="D314">
            <v>60.99</v>
          </cell>
          <cell r="E314">
            <v>58.86</v>
          </cell>
          <cell r="F314">
            <v>59.1</v>
          </cell>
        </row>
        <row r="315">
          <cell r="B315">
            <v>56.216999999999999</v>
          </cell>
          <cell r="C315">
            <v>61.81</v>
          </cell>
          <cell r="D315">
            <v>62.51</v>
          </cell>
          <cell r="E315">
            <v>60.43</v>
          </cell>
          <cell r="F315">
            <v>60.6</v>
          </cell>
        </row>
        <row r="316">
          <cell r="B316">
            <v>56.817300000000003</v>
          </cell>
          <cell r="C316">
            <v>62.47</v>
          </cell>
          <cell r="D316">
            <v>62.87</v>
          </cell>
          <cell r="E316">
            <v>61.7</v>
          </cell>
          <cell r="F316">
            <v>62</v>
          </cell>
        </row>
        <row r="317">
          <cell r="B317">
            <v>56.253399999999999</v>
          </cell>
          <cell r="C317">
            <v>61.85</v>
          </cell>
          <cell r="D317">
            <v>62.19</v>
          </cell>
          <cell r="E317">
            <v>61.21</v>
          </cell>
          <cell r="F317">
            <v>61.49</v>
          </cell>
        </row>
        <row r="318">
          <cell r="B318">
            <v>56.0351</v>
          </cell>
          <cell r="C318">
            <v>61.61</v>
          </cell>
          <cell r="D318">
            <v>61.98</v>
          </cell>
          <cell r="E318">
            <v>60.64</v>
          </cell>
          <cell r="F318">
            <v>60.65</v>
          </cell>
        </row>
        <row r="319">
          <cell r="B319">
            <v>57.308399999999999</v>
          </cell>
          <cell r="C319">
            <v>63.01</v>
          </cell>
          <cell r="D319">
            <v>63.26</v>
          </cell>
          <cell r="E319">
            <v>61.85</v>
          </cell>
          <cell r="F319">
            <v>61.91</v>
          </cell>
        </row>
        <row r="320">
          <cell r="B320">
            <v>55.216500000000003</v>
          </cell>
          <cell r="C320">
            <v>60.71</v>
          </cell>
          <cell r="D320">
            <v>62.7</v>
          </cell>
          <cell r="E320">
            <v>60.66</v>
          </cell>
          <cell r="F320">
            <v>61.88</v>
          </cell>
        </row>
        <row r="321">
          <cell r="B321">
            <v>55.589399999999998</v>
          </cell>
          <cell r="C321">
            <v>61.12</v>
          </cell>
          <cell r="D321">
            <v>61.5</v>
          </cell>
          <cell r="E321">
            <v>59.17</v>
          </cell>
          <cell r="F321">
            <v>60.48</v>
          </cell>
        </row>
        <row r="322">
          <cell r="B322">
            <v>57.472099999999998</v>
          </cell>
          <cell r="C322">
            <v>63.19</v>
          </cell>
          <cell r="D322">
            <v>63.28</v>
          </cell>
          <cell r="E322">
            <v>60.38</v>
          </cell>
          <cell r="F322">
            <v>60.53</v>
          </cell>
        </row>
        <row r="323">
          <cell r="B323">
            <v>54.934600000000003</v>
          </cell>
          <cell r="C323">
            <v>60.4</v>
          </cell>
          <cell r="D323">
            <v>63.54</v>
          </cell>
          <cell r="E323">
            <v>60.13</v>
          </cell>
          <cell r="F323">
            <v>62.41</v>
          </cell>
        </row>
        <row r="324">
          <cell r="B324">
            <v>55.280200000000001</v>
          </cell>
          <cell r="C324">
            <v>60.78</v>
          </cell>
          <cell r="D324">
            <v>61.69</v>
          </cell>
          <cell r="E324">
            <v>59.68</v>
          </cell>
          <cell r="F324">
            <v>60.89</v>
          </cell>
        </row>
        <row r="325">
          <cell r="B325">
            <v>57.190199999999997</v>
          </cell>
          <cell r="C325">
            <v>62.88</v>
          </cell>
          <cell r="D325">
            <v>63.08</v>
          </cell>
          <cell r="E325">
            <v>61.65</v>
          </cell>
          <cell r="F325">
            <v>61.72</v>
          </cell>
        </row>
        <row r="326">
          <cell r="B326">
            <v>55.698599999999999</v>
          </cell>
          <cell r="C326">
            <v>61.24</v>
          </cell>
          <cell r="D326">
            <v>63.14</v>
          </cell>
          <cell r="E326">
            <v>61.11</v>
          </cell>
          <cell r="F326">
            <v>62.8</v>
          </cell>
        </row>
        <row r="327">
          <cell r="B327">
            <v>54.479799999999997</v>
          </cell>
          <cell r="C327">
            <v>59.9</v>
          </cell>
          <cell r="D327">
            <v>61.52</v>
          </cell>
          <cell r="E327">
            <v>59.7</v>
          </cell>
          <cell r="F327">
            <v>60.64</v>
          </cell>
        </row>
        <row r="328">
          <cell r="B328">
            <v>53.051900000000003</v>
          </cell>
          <cell r="C328">
            <v>58.33</v>
          </cell>
          <cell r="D328">
            <v>60.24</v>
          </cell>
          <cell r="E328">
            <v>57.91</v>
          </cell>
          <cell r="F328">
            <v>59.83</v>
          </cell>
        </row>
        <row r="329">
          <cell r="B329">
            <v>55.2438</v>
          </cell>
          <cell r="C329">
            <v>60.74</v>
          </cell>
          <cell r="D329">
            <v>61.18</v>
          </cell>
          <cell r="E329">
            <v>58.51</v>
          </cell>
          <cell r="F329">
            <v>59.26</v>
          </cell>
        </row>
        <row r="330">
          <cell r="B330">
            <v>54.4343</v>
          </cell>
          <cell r="C330">
            <v>59.85</v>
          </cell>
          <cell r="D330">
            <v>61.7</v>
          </cell>
          <cell r="E330">
            <v>59.72</v>
          </cell>
          <cell r="F330">
            <v>60.47</v>
          </cell>
        </row>
        <row r="331">
          <cell r="B331">
            <v>56.999200000000002</v>
          </cell>
          <cell r="C331">
            <v>62.67</v>
          </cell>
          <cell r="D331">
            <v>63.17</v>
          </cell>
          <cell r="E331">
            <v>60.84</v>
          </cell>
          <cell r="F331">
            <v>61.18</v>
          </cell>
        </row>
        <row r="332">
          <cell r="B332">
            <v>56.617199999999997</v>
          </cell>
          <cell r="C332">
            <v>62.25</v>
          </cell>
          <cell r="D332">
            <v>64.12</v>
          </cell>
          <cell r="E332">
            <v>62.13</v>
          </cell>
          <cell r="F332">
            <v>63.22</v>
          </cell>
        </row>
        <row r="333">
          <cell r="B333">
            <v>57.581200000000003</v>
          </cell>
          <cell r="C333">
            <v>63.31</v>
          </cell>
          <cell r="D333">
            <v>64.09</v>
          </cell>
          <cell r="E333">
            <v>62.39</v>
          </cell>
          <cell r="F333">
            <v>62.94</v>
          </cell>
        </row>
        <row r="334">
          <cell r="B334">
            <v>57.208300000000001</v>
          </cell>
          <cell r="C334">
            <v>62.9</v>
          </cell>
          <cell r="D334">
            <v>63.3</v>
          </cell>
          <cell r="E334">
            <v>62.24</v>
          </cell>
          <cell r="F334">
            <v>62.65</v>
          </cell>
        </row>
        <row r="335">
          <cell r="B335">
            <v>58.017800000000001</v>
          </cell>
          <cell r="C335">
            <v>63.79</v>
          </cell>
          <cell r="D335">
            <v>63.88</v>
          </cell>
          <cell r="E335">
            <v>62.48</v>
          </cell>
          <cell r="F335">
            <v>63.61</v>
          </cell>
        </row>
        <row r="336">
          <cell r="B336">
            <v>58.918199999999999</v>
          </cell>
          <cell r="C336">
            <v>64.78</v>
          </cell>
          <cell r="D336">
            <v>65.73</v>
          </cell>
          <cell r="E336">
            <v>64.08</v>
          </cell>
          <cell r="F336">
            <v>64.150000000000006</v>
          </cell>
        </row>
        <row r="337">
          <cell r="B337">
            <v>59.8277</v>
          </cell>
          <cell r="C337">
            <v>65.78</v>
          </cell>
          <cell r="D337">
            <v>66.290000000000006</v>
          </cell>
          <cell r="E337">
            <v>63.71</v>
          </cell>
          <cell r="F337">
            <v>64.22</v>
          </cell>
        </row>
        <row r="338">
          <cell r="B338">
            <v>57.963200000000001</v>
          </cell>
          <cell r="C338">
            <v>63.73</v>
          </cell>
          <cell r="D338">
            <v>65.7</v>
          </cell>
          <cell r="E338">
            <v>63.65</v>
          </cell>
          <cell r="F338">
            <v>65.63</v>
          </cell>
        </row>
        <row r="339">
          <cell r="B339">
            <v>57.990499999999997</v>
          </cell>
          <cell r="C339">
            <v>63.76</v>
          </cell>
          <cell r="D339">
            <v>64.989999999999995</v>
          </cell>
          <cell r="E339">
            <v>62.92</v>
          </cell>
          <cell r="F339">
            <v>63.18</v>
          </cell>
        </row>
        <row r="340">
          <cell r="B340">
            <v>59.691299999999998</v>
          </cell>
          <cell r="C340">
            <v>65.63</v>
          </cell>
          <cell r="D340">
            <v>66.38</v>
          </cell>
          <cell r="E340">
            <v>64.56</v>
          </cell>
          <cell r="F340">
            <v>64.819999999999993</v>
          </cell>
        </row>
        <row r="341">
          <cell r="B341">
            <v>57.735900000000001</v>
          </cell>
          <cell r="C341">
            <v>63.48</v>
          </cell>
          <cell r="D341">
            <v>66.05</v>
          </cell>
          <cell r="E341">
            <v>63.17</v>
          </cell>
          <cell r="F341">
            <v>66</v>
          </cell>
        </row>
        <row r="342">
          <cell r="B342">
            <v>56.426200000000001</v>
          </cell>
          <cell r="C342">
            <v>62.04</v>
          </cell>
          <cell r="D342">
            <v>67.44</v>
          </cell>
          <cell r="E342">
            <v>61.99</v>
          </cell>
          <cell r="F342">
            <v>66.58</v>
          </cell>
        </row>
        <row r="343">
          <cell r="B343">
            <v>56.408000000000001</v>
          </cell>
          <cell r="C343">
            <v>62.02</v>
          </cell>
          <cell r="D343">
            <v>62.44</v>
          </cell>
          <cell r="E343">
            <v>60.98</v>
          </cell>
          <cell r="F343">
            <v>61.66</v>
          </cell>
        </row>
        <row r="344">
          <cell r="B344">
            <v>59.000100000000003</v>
          </cell>
          <cell r="C344">
            <v>64.87</v>
          </cell>
          <cell r="D344">
            <v>64.97</v>
          </cell>
          <cell r="E344">
            <v>61.77</v>
          </cell>
          <cell r="F344">
            <v>61.8</v>
          </cell>
        </row>
        <row r="345">
          <cell r="B345">
            <v>58.663600000000002</v>
          </cell>
          <cell r="C345">
            <v>64.5</v>
          </cell>
          <cell r="D345">
            <v>65.13</v>
          </cell>
          <cell r="E345">
            <v>63.61</v>
          </cell>
          <cell r="F345">
            <v>64.010000000000005</v>
          </cell>
        </row>
        <row r="346">
          <cell r="B346">
            <v>57.999600000000001</v>
          </cell>
          <cell r="C346">
            <v>63.77</v>
          </cell>
          <cell r="D346">
            <v>64</v>
          </cell>
          <cell r="E346">
            <v>63.15</v>
          </cell>
          <cell r="F346">
            <v>63.77</v>
          </cell>
        </row>
        <row r="347">
          <cell r="B347">
            <v>58.208799999999997</v>
          </cell>
          <cell r="C347">
            <v>64</v>
          </cell>
          <cell r="D347">
            <v>64.489999999999995</v>
          </cell>
          <cell r="E347">
            <v>63.58</v>
          </cell>
          <cell r="F347">
            <v>64.010000000000005</v>
          </cell>
        </row>
        <row r="348">
          <cell r="B348">
            <v>58.709000000000003</v>
          </cell>
          <cell r="C348">
            <v>64.55</v>
          </cell>
          <cell r="D348">
            <v>64.89</v>
          </cell>
          <cell r="E348">
            <v>63.58</v>
          </cell>
          <cell r="F348">
            <v>64.72</v>
          </cell>
        </row>
        <row r="349">
          <cell r="B349">
            <v>60.518999999999998</v>
          </cell>
          <cell r="C349">
            <v>66.540000000000006</v>
          </cell>
          <cell r="D349">
            <v>66.739999999999995</v>
          </cell>
          <cell r="E349">
            <v>64.7</v>
          </cell>
          <cell r="F349">
            <v>64.95</v>
          </cell>
        </row>
        <row r="350">
          <cell r="B350">
            <v>59.627699999999997</v>
          </cell>
          <cell r="C350">
            <v>65.56</v>
          </cell>
          <cell r="D350">
            <v>66.58</v>
          </cell>
          <cell r="E350">
            <v>65.290000000000006</v>
          </cell>
          <cell r="F350">
            <v>66.06</v>
          </cell>
        </row>
        <row r="351">
          <cell r="B351">
            <v>60.255200000000002</v>
          </cell>
          <cell r="C351">
            <v>66.25</v>
          </cell>
          <cell r="D351">
            <v>66.569999999999993</v>
          </cell>
          <cell r="E351">
            <v>65.36</v>
          </cell>
          <cell r="F351">
            <v>65.67</v>
          </cell>
        </row>
        <row r="352">
          <cell r="B352">
            <v>60.982799999999997</v>
          </cell>
          <cell r="C352">
            <v>67.05</v>
          </cell>
          <cell r="D352">
            <v>67.290000000000006</v>
          </cell>
          <cell r="E352">
            <v>66.36</v>
          </cell>
          <cell r="F352">
            <v>66.97</v>
          </cell>
        </row>
        <row r="353">
          <cell r="B353">
            <v>62.083300000000001</v>
          </cell>
          <cell r="C353">
            <v>68.260000000000005</v>
          </cell>
          <cell r="D353">
            <v>68.400000000000006</v>
          </cell>
          <cell r="E353">
            <v>66.63</v>
          </cell>
          <cell r="F353">
            <v>66.8</v>
          </cell>
        </row>
        <row r="354">
          <cell r="B354">
            <v>59.491199999999999</v>
          </cell>
          <cell r="C354">
            <v>65.41</v>
          </cell>
          <cell r="D354">
            <v>68.489999999999995</v>
          </cell>
          <cell r="E354">
            <v>64.709999999999994</v>
          </cell>
          <cell r="F354">
            <v>68.2</v>
          </cell>
        </row>
        <row r="355">
          <cell r="B355">
            <v>59.318399999999997</v>
          </cell>
          <cell r="C355">
            <v>65.22</v>
          </cell>
          <cell r="D355">
            <v>65.63</v>
          </cell>
          <cell r="E355">
            <v>64.209999999999994</v>
          </cell>
          <cell r="F355">
            <v>65.61</v>
          </cell>
        </row>
        <row r="356">
          <cell r="B356">
            <v>58.381599999999999</v>
          </cell>
          <cell r="C356">
            <v>64.19</v>
          </cell>
          <cell r="D356">
            <v>65.38</v>
          </cell>
          <cell r="E356">
            <v>63.84</v>
          </cell>
          <cell r="F356">
            <v>65.31</v>
          </cell>
        </row>
        <row r="357">
          <cell r="B357">
            <v>59.136499999999998</v>
          </cell>
          <cell r="C357">
            <v>65.02</v>
          </cell>
          <cell r="D357">
            <v>65.22</v>
          </cell>
          <cell r="E357">
            <v>63.68</v>
          </cell>
          <cell r="F357">
            <v>63.97</v>
          </cell>
        </row>
        <row r="358">
          <cell r="B358">
            <v>58.890900000000002</v>
          </cell>
          <cell r="C358">
            <v>64.75</v>
          </cell>
          <cell r="D358">
            <v>65.52</v>
          </cell>
          <cell r="E358">
            <v>64.569999999999993</v>
          </cell>
          <cell r="F358">
            <v>65.33</v>
          </cell>
        </row>
        <row r="359">
          <cell r="B359">
            <v>57.872300000000003</v>
          </cell>
          <cell r="C359">
            <v>63.63</v>
          </cell>
          <cell r="D359">
            <v>64.739999999999995</v>
          </cell>
          <cell r="E359">
            <v>63.07</v>
          </cell>
          <cell r="F359">
            <v>64.7</v>
          </cell>
        </row>
        <row r="360">
          <cell r="B360">
            <v>57.026400000000002</v>
          </cell>
          <cell r="C360">
            <v>62.7</v>
          </cell>
          <cell r="D360">
            <v>63.76</v>
          </cell>
          <cell r="E360">
            <v>62.41</v>
          </cell>
          <cell r="F360">
            <v>63.64</v>
          </cell>
        </row>
        <row r="361">
          <cell r="B361">
            <v>57.936</v>
          </cell>
          <cell r="C361">
            <v>63.7</v>
          </cell>
          <cell r="D361">
            <v>63.78</v>
          </cell>
          <cell r="E361">
            <v>62.3</v>
          </cell>
          <cell r="F361">
            <v>62.79</v>
          </cell>
        </row>
        <row r="362">
          <cell r="B362">
            <v>56.908200000000001</v>
          </cell>
          <cell r="C362">
            <v>62.57</v>
          </cell>
          <cell r="D362">
            <v>63.91</v>
          </cell>
          <cell r="E362">
            <v>62.28</v>
          </cell>
          <cell r="F362">
            <v>63.35</v>
          </cell>
        </row>
        <row r="363">
          <cell r="B363">
            <v>53.8795</v>
          </cell>
          <cell r="C363">
            <v>59.24</v>
          </cell>
          <cell r="D363">
            <v>60</v>
          </cell>
          <cell r="E363">
            <v>57.9</v>
          </cell>
          <cell r="F363">
            <v>59.16</v>
          </cell>
        </row>
        <row r="364">
          <cell r="B364">
            <v>53.442999999999998</v>
          </cell>
          <cell r="C364">
            <v>58.76</v>
          </cell>
          <cell r="D364">
            <v>59.52</v>
          </cell>
          <cell r="E364">
            <v>58.46</v>
          </cell>
          <cell r="F364">
            <v>59.1</v>
          </cell>
        </row>
        <row r="365">
          <cell r="B365">
            <v>52.724499999999999</v>
          </cell>
          <cell r="C365">
            <v>57.97</v>
          </cell>
          <cell r="D365">
            <v>58.63</v>
          </cell>
          <cell r="E365">
            <v>57.77</v>
          </cell>
          <cell r="F365">
            <v>58.56</v>
          </cell>
        </row>
        <row r="366">
          <cell r="B366">
            <v>52.406100000000002</v>
          </cell>
          <cell r="C366">
            <v>57.62</v>
          </cell>
          <cell r="D366">
            <v>58.16</v>
          </cell>
          <cell r="E366">
            <v>57.15</v>
          </cell>
          <cell r="F366">
            <v>57.52</v>
          </cell>
        </row>
        <row r="367">
          <cell r="B367">
            <v>53.006399999999999</v>
          </cell>
          <cell r="C367">
            <v>58.28</v>
          </cell>
          <cell r="D367">
            <v>58.3</v>
          </cell>
          <cell r="E367">
            <v>57.47</v>
          </cell>
          <cell r="F367">
            <v>57.88</v>
          </cell>
        </row>
        <row r="368">
          <cell r="B368">
            <v>52.324300000000001</v>
          </cell>
          <cell r="C368">
            <v>57.53</v>
          </cell>
          <cell r="D368">
            <v>58.43</v>
          </cell>
          <cell r="E368">
            <v>57.07</v>
          </cell>
          <cell r="F368">
            <v>57.61</v>
          </cell>
        </row>
        <row r="369">
          <cell r="B369">
            <v>52.078699999999998</v>
          </cell>
          <cell r="C369">
            <v>57.26</v>
          </cell>
          <cell r="D369">
            <v>57.88</v>
          </cell>
          <cell r="E369">
            <v>56.84</v>
          </cell>
          <cell r="F369">
            <v>57.86</v>
          </cell>
        </row>
        <row r="370">
          <cell r="B370">
            <v>51.751300000000001</v>
          </cell>
          <cell r="C370">
            <v>56.9</v>
          </cell>
          <cell r="D370">
            <v>56.98</v>
          </cell>
          <cell r="E370">
            <v>55.81</v>
          </cell>
          <cell r="F370">
            <v>56.88</v>
          </cell>
        </row>
        <row r="371">
          <cell r="B371">
            <v>51.705800000000004</v>
          </cell>
          <cell r="C371">
            <v>56.85</v>
          </cell>
          <cell r="D371">
            <v>57.3</v>
          </cell>
          <cell r="E371">
            <v>56.46</v>
          </cell>
          <cell r="F371">
            <v>56.96</v>
          </cell>
        </row>
        <row r="372">
          <cell r="B372">
            <v>52.3354</v>
          </cell>
          <cell r="C372">
            <v>57.19</v>
          </cell>
          <cell r="D372">
            <v>57.25</v>
          </cell>
          <cell r="E372">
            <v>56.25</v>
          </cell>
          <cell r="F372">
            <v>56.62</v>
          </cell>
        </row>
        <row r="373">
          <cell r="B373">
            <v>52.774700000000003</v>
          </cell>
          <cell r="C373">
            <v>57.67</v>
          </cell>
          <cell r="D373">
            <v>58.01</v>
          </cell>
          <cell r="E373">
            <v>57.24</v>
          </cell>
          <cell r="F373">
            <v>57.7</v>
          </cell>
        </row>
        <row r="374">
          <cell r="B374">
            <v>51.219000000000001</v>
          </cell>
          <cell r="C374">
            <v>55.97</v>
          </cell>
          <cell r="D374">
            <v>57.23</v>
          </cell>
          <cell r="E374">
            <v>55.88</v>
          </cell>
          <cell r="F374">
            <v>57.15</v>
          </cell>
        </row>
        <row r="375">
          <cell r="B375">
            <v>50.367899999999999</v>
          </cell>
          <cell r="C375">
            <v>55.04</v>
          </cell>
          <cell r="D375">
            <v>55.63</v>
          </cell>
          <cell r="E375">
            <v>54.3</v>
          </cell>
          <cell r="F375">
            <v>55.05</v>
          </cell>
        </row>
        <row r="376">
          <cell r="B376">
            <v>49.068399999999997</v>
          </cell>
          <cell r="C376">
            <v>53.62</v>
          </cell>
          <cell r="D376">
            <v>54.65</v>
          </cell>
          <cell r="E376">
            <v>53.42</v>
          </cell>
          <cell r="F376">
            <v>54.39</v>
          </cell>
        </row>
        <row r="377">
          <cell r="B377">
            <v>49.4253</v>
          </cell>
          <cell r="C377">
            <v>54.01</v>
          </cell>
          <cell r="D377">
            <v>54.39</v>
          </cell>
          <cell r="E377">
            <v>53.46</v>
          </cell>
          <cell r="F377">
            <v>54.04</v>
          </cell>
        </row>
        <row r="378">
          <cell r="B378">
            <v>50.651600000000002</v>
          </cell>
          <cell r="C378">
            <v>55.35</v>
          </cell>
          <cell r="D378">
            <v>55.85</v>
          </cell>
          <cell r="E378">
            <v>54.26</v>
          </cell>
          <cell r="F378">
            <v>54.6</v>
          </cell>
        </row>
        <row r="379">
          <cell r="B379">
            <v>50.633299999999998</v>
          </cell>
          <cell r="C379">
            <v>55.33</v>
          </cell>
          <cell r="D379">
            <v>55.89</v>
          </cell>
          <cell r="E379">
            <v>54.76</v>
          </cell>
          <cell r="F379">
            <v>55.29</v>
          </cell>
        </row>
        <row r="380">
          <cell r="B380">
            <v>50.184899999999999</v>
          </cell>
          <cell r="C380">
            <v>54.84</v>
          </cell>
          <cell r="D380">
            <v>56.14</v>
          </cell>
          <cell r="E380">
            <v>54.8</v>
          </cell>
          <cell r="F380">
            <v>55.95</v>
          </cell>
        </row>
        <row r="381">
          <cell r="B381">
            <v>50.660699999999999</v>
          </cell>
          <cell r="C381">
            <v>55.36</v>
          </cell>
          <cell r="D381">
            <v>55.43</v>
          </cell>
          <cell r="E381">
            <v>53.84</v>
          </cell>
          <cell r="F381">
            <v>54.07</v>
          </cell>
        </row>
        <row r="382">
          <cell r="B382">
            <v>51.200699999999998</v>
          </cell>
          <cell r="C382">
            <v>55.95</v>
          </cell>
          <cell r="D382">
            <v>56.24</v>
          </cell>
          <cell r="E382">
            <v>55.36</v>
          </cell>
          <cell r="F382">
            <v>55.57</v>
          </cell>
        </row>
        <row r="383">
          <cell r="B383">
            <v>51.319600000000001</v>
          </cell>
          <cell r="C383">
            <v>56.08</v>
          </cell>
          <cell r="D383">
            <v>56.71</v>
          </cell>
          <cell r="E383">
            <v>55.98</v>
          </cell>
          <cell r="F383">
            <v>56.42</v>
          </cell>
        </row>
        <row r="384">
          <cell r="B384">
            <v>52.124899999999997</v>
          </cell>
          <cell r="C384">
            <v>56.96</v>
          </cell>
          <cell r="D384">
            <v>57.39</v>
          </cell>
          <cell r="E384">
            <v>56.4</v>
          </cell>
          <cell r="F384">
            <v>56.65</v>
          </cell>
        </row>
        <row r="385">
          <cell r="B385">
            <v>52.0426</v>
          </cell>
          <cell r="C385">
            <v>56.87</v>
          </cell>
          <cell r="D385">
            <v>57.56</v>
          </cell>
          <cell r="E385">
            <v>56.42</v>
          </cell>
          <cell r="F385">
            <v>57.56</v>
          </cell>
        </row>
        <row r="386">
          <cell r="B386">
            <v>52.088299999999997</v>
          </cell>
          <cell r="C386">
            <v>56.92</v>
          </cell>
          <cell r="D386">
            <v>57.23</v>
          </cell>
          <cell r="E386">
            <v>56.59</v>
          </cell>
          <cell r="F386">
            <v>57.05</v>
          </cell>
        </row>
        <row r="387">
          <cell r="B387">
            <v>52.829599999999999</v>
          </cell>
          <cell r="C387">
            <v>57.73</v>
          </cell>
          <cell r="D387">
            <v>57.88</v>
          </cell>
          <cell r="E387">
            <v>57</v>
          </cell>
          <cell r="F387">
            <v>57.11</v>
          </cell>
        </row>
        <row r="388">
          <cell r="B388">
            <v>52.271299999999997</v>
          </cell>
          <cell r="C388">
            <v>57.12</v>
          </cell>
          <cell r="D388">
            <v>57.65</v>
          </cell>
          <cell r="E388">
            <v>56.94</v>
          </cell>
          <cell r="F388">
            <v>57.55</v>
          </cell>
        </row>
        <row r="389">
          <cell r="B389">
            <v>52.060899999999997</v>
          </cell>
          <cell r="C389">
            <v>56.89</v>
          </cell>
          <cell r="D389">
            <v>57.82</v>
          </cell>
          <cell r="E389">
            <v>56.59</v>
          </cell>
          <cell r="F389">
            <v>57.61</v>
          </cell>
        </row>
        <row r="390">
          <cell r="B390">
            <v>52.6008</v>
          </cell>
          <cell r="C390">
            <v>57.48</v>
          </cell>
          <cell r="D390">
            <v>57.69</v>
          </cell>
          <cell r="E390">
            <v>56.76</v>
          </cell>
          <cell r="F390">
            <v>56.91</v>
          </cell>
        </row>
        <row r="391">
          <cell r="B391">
            <v>51.466000000000001</v>
          </cell>
          <cell r="C391">
            <v>56.24</v>
          </cell>
          <cell r="D391">
            <v>57.1</v>
          </cell>
          <cell r="E391">
            <v>56.09</v>
          </cell>
          <cell r="F391">
            <v>56.98</v>
          </cell>
        </row>
        <row r="392">
          <cell r="B392">
            <v>52.500100000000003</v>
          </cell>
          <cell r="C392">
            <v>57.37</v>
          </cell>
          <cell r="D392">
            <v>57.75</v>
          </cell>
          <cell r="E392">
            <v>56.54</v>
          </cell>
          <cell r="F392">
            <v>56.55</v>
          </cell>
        </row>
        <row r="393">
          <cell r="B393">
            <v>52.243899999999996</v>
          </cell>
          <cell r="C393">
            <v>57.09</v>
          </cell>
          <cell r="D393">
            <v>57.44</v>
          </cell>
          <cell r="E393">
            <v>56.78</v>
          </cell>
          <cell r="F393">
            <v>57.41</v>
          </cell>
        </row>
        <row r="394">
          <cell r="B394">
            <v>52.161499999999997</v>
          </cell>
          <cell r="C394">
            <v>57</v>
          </cell>
          <cell r="D394">
            <v>57.64</v>
          </cell>
          <cell r="E394">
            <v>56.6</v>
          </cell>
          <cell r="F394">
            <v>57.45</v>
          </cell>
        </row>
        <row r="395">
          <cell r="B395">
            <v>52.161499999999997</v>
          </cell>
          <cell r="C395">
            <v>57</v>
          </cell>
          <cell r="D395">
            <v>57.48</v>
          </cell>
          <cell r="E395">
            <v>56.97</v>
          </cell>
          <cell r="F395">
            <v>57.36</v>
          </cell>
        </row>
        <row r="396">
          <cell r="B396">
            <v>52.509300000000003</v>
          </cell>
          <cell r="C396">
            <v>57.38</v>
          </cell>
          <cell r="D396">
            <v>58.03</v>
          </cell>
          <cell r="E396">
            <v>56.93</v>
          </cell>
          <cell r="F396">
            <v>57.15</v>
          </cell>
        </row>
        <row r="397">
          <cell r="B397">
            <v>52.939399999999999</v>
          </cell>
          <cell r="C397">
            <v>57.85</v>
          </cell>
          <cell r="D397">
            <v>57.94</v>
          </cell>
          <cell r="E397">
            <v>56.95</v>
          </cell>
          <cell r="F397">
            <v>57.47</v>
          </cell>
        </row>
        <row r="398">
          <cell r="B398">
            <v>53.250500000000002</v>
          </cell>
          <cell r="C398">
            <v>58.19</v>
          </cell>
          <cell r="D398">
            <v>58.2</v>
          </cell>
          <cell r="E398">
            <v>57.23</v>
          </cell>
          <cell r="F398">
            <v>58.02</v>
          </cell>
        </row>
        <row r="399">
          <cell r="B399">
            <v>53.067500000000003</v>
          </cell>
          <cell r="C399">
            <v>57.99</v>
          </cell>
          <cell r="D399">
            <v>58.42</v>
          </cell>
          <cell r="E399">
            <v>57.8</v>
          </cell>
          <cell r="F399">
            <v>58.21</v>
          </cell>
        </row>
        <row r="400">
          <cell r="B400">
            <v>52.3628</v>
          </cell>
          <cell r="C400">
            <v>57.22</v>
          </cell>
          <cell r="D400">
            <v>58.37</v>
          </cell>
          <cell r="E400">
            <v>56.77</v>
          </cell>
          <cell r="F400">
            <v>58.15</v>
          </cell>
        </row>
        <row r="401">
          <cell r="B401">
            <v>52.3262</v>
          </cell>
          <cell r="C401">
            <v>57.18</v>
          </cell>
          <cell r="D401">
            <v>57.9</v>
          </cell>
          <cell r="E401">
            <v>56.7</v>
          </cell>
          <cell r="F401">
            <v>57.05</v>
          </cell>
        </row>
        <row r="402">
          <cell r="B402">
            <v>50.944400000000002</v>
          </cell>
          <cell r="C402">
            <v>55.67</v>
          </cell>
          <cell r="D402">
            <v>56.75</v>
          </cell>
          <cell r="E402">
            <v>55.1</v>
          </cell>
          <cell r="F402">
            <v>56.68</v>
          </cell>
        </row>
        <row r="403">
          <cell r="B403">
            <v>51.127400000000002</v>
          </cell>
          <cell r="C403">
            <v>55.87</v>
          </cell>
          <cell r="D403">
            <v>56.04</v>
          </cell>
          <cell r="E403">
            <v>55.37</v>
          </cell>
          <cell r="F403">
            <v>55.75</v>
          </cell>
        </row>
        <row r="404">
          <cell r="B404">
            <v>51.127400000000002</v>
          </cell>
          <cell r="C404">
            <v>55.87</v>
          </cell>
          <cell r="D404">
            <v>56.28</v>
          </cell>
          <cell r="E404">
            <v>55.5</v>
          </cell>
          <cell r="F404">
            <v>55.94</v>
          </cell>
        </row>
        <row r="405">
          <cell r="B405">
            <v>50.569200000000002</v>
          </cell>
          <cell r="C405">
            <v>55.26</v>
          </cell>
          <cell r="D405">
            <v>55.97</v>
          </cell>
          <cell r="E405">
            <v>55.23</v>
          </cell>
          <cell r="F405">
            <v>55.87</v>
          </cell>
        </row>
        <row r="406">
          <cell r="B406">
            <v>51.310499999999998</v>
          </cell>
          <cell r="C406">
            <v>56.07</v>
          </cell>
          <cell r="D406">
            <v>56.1</v>
          </cell>
          <cell r="E406">
            <v>55.34</v>
          </cell>
          <cell r="F406">
            <v>55.49</v>
          </cell>
        </row>
        <row r="407">
          <cell r="B407">
            <v>51.164000000000001</v>
          </cell>
          <cell r="C407">
            <v>55.91</v>
          </cell>
          <cell r="D407">
            <v>56.41</v>
          </cell>
          <cell r="E407">
            <v>55.75</v>
          </cell>
          <cell r="F407">
            <v>56.02</v>
          </cell>
        </row>
        <row r="408">
          <cell r="B408">
            <v>52.6008</v>
          </cell>
          <cell r="C408">
            <v>57.48</v>
          </cell>
          <cell r="D408">
            <v>57.73</v>
          </cell>
          <cell r="E408">
            <v>56.34</v>
          </cell>
          <cell r="F408">
            <v>56.36</v>
          </cell>
        </row>
        <row r="409">
          <cell r="B409">
            <v>51.932699999999997</v>
          </cell>
          <cell r="C409">
            <v>56.75</v>
          </cell>
          <cell r="D409">
            <v>57.83</v>
          </cell>
          <cell r="E409">
            <v>55.88</v>
          </cell>
          <cell r="F409">
            <v>57.55</v>
          </cell>
        </row>
        <row r="410">
          <cell r="B410">
            <v>51.374499999999998</v>
          </cell>
          <cell r="C410">
            <v>56.14</v>
          </cell>
          <cell r="D410">
            <v>56.38</v>
          </cell>
          <cell r="E410">
            <v>55.39</v>
          </cell>
          <cell r="F410">
            <v>56.34</v>
          </cell>
        </row>
        <row r="411">
          <cell r="B411">
            <v>51.255600000000001</v>
          </cell>
          <cell r="C411">
            <v>56.01</v>
          </cell>
          <cell r="D411">
            <v>56.64</v>
          </cell>
          <cell r="E411">
            <v>55.87</v>
          </cell>
          <cell r="F411">
            <v>56.13</v>
          </cell>
        </row>
        <row r="412">
          <cell r="B412">
            <v>51.941899999999997</v>
          </cell>
          <cell r="C412">
            <v>56.76</v>
          </cell>
          <cell r="D412">
            <v>56.99</v>
          </cell>
          <cell r="E412">
            <v>56.32</v>
          </cell>
          <cell r="F412">
            <v>56.55</v>
          </cell>
        </row>
        <row r="413">
          <cell r="B413">
            <v>51.328800000000001</v>
          </cell>
          <cell r="C413">
            <v>56.09</v>
          </cell>
          <cell r="D413">
            <v>57.01</v>
          </cell>
          <cell r="E413">
            <v>55.7</v>
          </cell>
          <cell r="F413">
            <v>56.92</v>
          </cell>
        </row>
        <row r="414">
          <cell r="B414">
            <v>51.209800000000001</v>
          </cell>
          <cell r="C414">
            <v>55.96</v>
          </cell>
          <cell r="D414">
            <v>56.45</v>
          </cell>
          <cell r="E414">
            <v>55.71</v>
          </cell>
          <cell r="F414">
            <v>56.37</v>
          </cell>
        </row>
        <row r="415">
          <cell r="B415">
            <v>50.688200000000002</v>
          </cell>
          <cell r="C415">
            <v>55.39</v>
          </cell>
          <cell r="D415">
            <v>55.72</v>
          </cell>
          <cell r="E415">
            <v>54.79</v>
          </cell>
          <cell r="F415">
            <v>55.31</v>
          </cell>
        </row>
        <row r="416">
          <cell r="B416">
            <v>51.237299999999998</v>
          </cell>
          <cell r="C416">
            <v>55.99</v>
          </cell>
          <cell r="D416">
            <v>56.11</v>
          </cell>
          <cell r="E416">
            <v>55.31</v>
          </cell>
          <cell r="F416">
            <v>55.51</v>
          </cell>
        </row>
        <row r="417">
          <cell r="B417">
            <v>51.914400000000001</v>
          </cell>
          <cell r="C417">
            <v>56.73</v>
          </cell>
          <cell r="D417">
            <v>56.76</v>
          </cell>
          <cell r="E417">
            <v>56.11</v>
          </cell>
          <cell r="F417">
            <v>56.26</v>
          </cell>
        </row>
        <row r="418">
          <cell r="B418">
            <v>52.0426</v>
          </cell>
          <cell r="C418">
            <v>56.87</v>
          </cell>
          <cell r="D418">
            <v>57.3</v>
          </cell>
          <cell r="E418">
            <v>56.34</v>
          </cell>
          <cell r="F418">
            <v>56.62</v>
          </cell>
        </row>
        <row r="419">
          <cell r="B419">
            <v>51.722299999999997</v>
          </cell>
          <cell r="C419">
            <v>56.52</v>
          </cell>
          <cell r="D419">
            <v>57.46</v>
          </cell>
          <cell r="E419">
            <v>56.33</v>
          </cell>
          <cell r="F419">
            <v>57.17</v>
          </cell>
        </row>
        <row r="420">
          <cell r="B420">
            <v>51.072499999999998</v>
          </cell>
          <cell r="C420">
            <v>55.81</v>
          </cell>
          <cell r="D420">
            <v>56.4</v>
          </cell>
          <cell r="E420">
            <v>55.57</v>
          </cell>
          <cell r="F420">
            <v>56.4</v>
          </cell>
        </row>
        <row r="421">
          <cell r="B421">
            <v>50.303800000000003</v>
          </cell>
          <cell r="C421">
            <v>54.97</v>
          </cell>
          <cell r="D421">
            <v>56.93</v>
          </cell>
          <cell r="E421">
            <v>54.9</v>
          </cell>
          <cell r="F421">
            <v>56.05</v>
          </cell>
        </row>
        <row r="422">
          <cell r="B422">
            <v>50.001899999999999</v>
          </cell>
          <cell r="C422">
            <v>54.64</v>
          </cell>
          <cell r="D422">
            <v>54.81</v>
          </cell>
          <cell r="E422">
            <v>53.97</v>
          </cell>
          <cell r="F422">
            <v>54.41</v>
          </cell>
        </row>
        <row r="423">
          <cell r="B423">
            <v>50.550899999999999</v>
          </cell>
          <cell r="C423">
            <v>55.24</v>
          </cell>
          <cell r="D423">
            <v>55.56</v>
          </cell>
          <cell r="E423">
            <v>54.27</v>
          </cell>
          <cell r="F423">
            <v>54.92</v>
          </cell>
        </row>
        <row r="424">
          <cell r="B424">
            <v>51.456899999999997</v>
          </cell>
          <cell r="C424">
            <v>56.23</v>
          </cell>
          <cell r="D424">
            <v>56.28</v>
          </cell>
          <cell r="E424">
            <v>55.01</v>
          </cell>
          <cell r="F424">
            <v>55.18</v>
          </cell>
        </row>
        <row r="425">
          <cell r="B425">
            <v>51.209800000000001</v>
          </cell>
          <cell r="C425">
            <v>55.96</v>
          </cell>
          <cell r="D425">
            <v>56.54</v>
          </cell>
          <cell r="E425">
            <v>55.68</v>
          </cell>
          <cell r="F425">
            <v>56.06</v>
          </cell>
        </row>
        <row r="426">
          <cell r="B426">
            <v>48.501100000000001</v>
          </cell>
          <cell r="C426">
            <v>53</v>
          </cell>
          <cell r="D426">
            <v>54.71</v>
          </cell>
          <cell r="E426">
            <v>52.32</v>
          </cell>
          <cell r="F426">
            <v>54.58</v>
          </cell>
        </row>
        <row r="427">
          <cell r="B427">
            <v>49.6999</v>
          </cell>
          <cell r="C427">
            <v>54.31</v>
          </cell>
          <cell r="D427">
            <v>54.54</v>
          </cell>
          <cell r="E427">
            <v>52.76</v>
          </cell>
          <cell r="F427">
            <v>52.81</v>
          </cell>
        </row>
        <row r="428">
          <cell r="B428">
            <v>48.665799999999997</v>
          </cell>
          <cell r="C428">
            <v>53.18</v>
          </cell>
          <cell r="D428">
            <v>53.2</v>
          </cell>
          <cell r="E428">
            <v>52.31</v>
          </cell>
          <cell r="F428">
            <v>53.12</v>
          </cell>
        </row>
        <row r="429">
          <cell r="B429">
            <v>48.565100000000001</v>
          </cell>
          <cell r="C429">
            <v>53.07</v>
          </cell>
          <cell r="D429">
            <v>53.92</v>
          </cell>
          <cell r="E429">
            <v>52.94</v>
          </cell>
          <cell r="F429">
            <v>53.03</v>
          </cell>
        </row>
        <row r="430">
          <cell r="B430">
            <v>49.141599999999997</v>
          </cell>
          <cell r="C430">
            <v>53.7</v>
          </cell>
          <cell r="D430">
            <v>54.1</v>
          </cell>
          <cell r="E430">
            <v>53.32</v>
          </cell>
          <cell r="F430">
            <v>53.48</v>
          </cell>
        </row>
        <row r="431">
          <cell r="B431">
            <v>49.16</v>
          </cell>
          <cell r="C431">
            <v>53.72</v>
          </cell>
          <cell r="D431">
            <v>53.9</v>
          </cell>
          <cell r="E431">
            <v>53.25</v>
          </cell>
          <cell r="F431">
            <v>53.65</v>
          </cell>
        </row>
        <row r="432">
          <cell r="B432">
            <v>49.1233</v>
          </cell>
          <cell r="C432">
            <v>53.68</v>
          </cell>
          <cell r="D432">
            <v>54.47</v>
          </cell>
          <cell r="E432">
            <v>53.54</v>
          </cell>
          <cell r="F432">
            <v>53.99</v>
          </cell>
        </row>
        <row r="433">
          <cell r="B433">
            <v>49.4711</v>
          </cell>
          <cell r="C433">
            <v>54.06</v>
          </cell>
          <cell r="D433">
            <v>54.16</v>
          </cell>
          <cell r="E433">
            <v>53.26</v>
          </cell>
          <cell r="F433">
            <v>53.89</v>
          </cell>
        </row>
        <row r="434">
          <cell r="B434">
            <v>49.3247</v>
          </cell>
          <cell r="C434">
            <v>53.9</v>
          </cell>
          <cell r="D434">
            <v>54.44</v>
          </cell>
          <cell r="E434">
            <v>53.7</v>
          </cell>
          <cell r="F434">
            <v>54.25</v>
          </cell>
        </row>
        <row r="435">
          <cell r="B435">
            <v>49.636000000000003</v>
          </cell>
          <cell r="C435">
            <v>53.89</v>
          </cell>
          <cell r="D435">
            <v>54.02</v>
          </cell>
          <cell r="E435">
            <v>53.58</v>
          </cell>
          <cell r="F435">
            <v>53.99</v>
          </cell>
        </row>
        <row r="436">
          <cell r="B436">
            <v>49.663600000000002</v>
          </cell>
          <cell r="C436">
            <v>53.92</v>
          </cell>
          <cell r="D436">
            <v>54.13</v>
          </cell>
          <cell r="E436">
            <v>53.73</v>
          </cell>
          <cell r="F436">
            <v>53.86</v>
          </cell>
        </row>
        <row r="437">
          <cell r="B437">
            <v>49.7834</v>
          </cell>
          <cell r="C437">
            <v>54.05</v>
          </cell>
          <cell r="D437">
            <v>54.41</v>
          </cell>
          <cell r="E437">
            <v>53.83</v>
          </cell>
          <cell r="F437">
            <v>54.08</v>
          </cell>
        </row>
        <row r="438">
          <cell r="B438">
            <v>49.682000000000002</v>
          </cell>
          <cell r="C438">
            <v>53.94</v>
          </cell>
          <cell r="D438">
            <v>54.39</v>
          </cell>
          <cell r="E438">
            <v>53.51</v>
          </cell>
          <cell r="F438">
            <v>54.24</v>
          </cell>
        </row>
        <row r="439">
          <cell r="B439">
            <v>49.866199999999999</v>
          </cell>
          <cell r="C439">
            <v>54.14</v>
          </cell>
          <cell r="D439">
            <v>54.36</v>
          </cell>
          <cell r="E439">
            <v>53.84</v>
          </cell>
          <cell r="F439">
            <v>54.26</v>
          </cell>
        </row>
        <row r="440">
          <cell r="B440">
            <v>49.313600000000001</v>
          </cell>
          <cell r="C440">
            <v>53.54</v>
          </cell>
          <cell r="D440">
            <v>54.18</v>
          </cell>
          <cell r="E440">
            <v>53.26</v>
          </cell>
          <cell r="F440">
            <v>54.17</v>
          </cell>
        </row>
        <row r="441">
          <cell r="B441">
            <v>49.267600000000002</v>
          </cell>
          <cell r="C441">
            <v>53.49</v>
          </cell>
          <cell r="D441">
            <v>53.56</v>
          </cell>
          <cell r="E441">
            <v>53.06</v>
          </cell>
          <cell r="F441">
            <v>53.5</v>
          </cell>
        </row>
        <row r="442">
          <cell r="B442">
            <v>49.249099999999999</v>
          </cell>
          <cell r="C442">
            <v>53.47</v>
          </cell>
          <cell r="D442">
            <v>53.49</v>
          </cell>
          <cell r="E442">
            <v>53</v>
          </cell>
          <cell r="F442">
            <v>53.23</v>
          </cell>
        </row>
        <row r="443">
          <cell r="B443">
            <v>48.530700000000003</v>
          </cell>
          <cell r="C443">
            <v>52.69</v>
          </cell>
          <cell r="D443">
            <v>53.18</v>
          </cell>
          <cell r="E443">
            <v>52.22</v>
          </cell>
          <cell r="F443">
            <v>53.17</v>
          </cell>
        </row>
        <row r="444">
          <cell r="B444">
            <v>48.0702</v>
          </cell>
          <cell r="C444">
            <v>52.19</v>
          </cell>
          <cell r="D444">
            <v>53.03</v>
          </cell>
          <cell r="E444">
            <v>52.11</v>
          </cell>
          <cell r="F444">
            <v>52.6</v>
          </cell>
        </row>
        <row r="445">
          <cell r="B445">
            <v>48.300400000000003</v>
          </cell>
          <cell r="C445">
            <v>52.44</v>
          </cell>
          <cell r="D445">
            <v>52.67</v>
          </cell>
          <cell r="E445">
            <v>51.58</v>
          </cell>
          <cell r="F445">
            <v>52.05</v>
          </cell>
        </row>
        <row r="446">
          <cell r="B446">
            <v>47.904400000000003</v>
          </cell>
          <cell r="C446">
            <v>52.01</v>
          </cell>
          <cell r="D446">
            <v>52.38</v>
          </cell>
          <cell r="E446">
            <v>51.42</v>
          </cell>
          <cell r="F446">
            <v>52.16</v>
          </cell>
        </row>
        <row r="447">
          <cell r="B447">
            <v>49.028100000000002</v>
          </cell>
          <cell r="C447">
            <v>53.23</v>
          </cell>
          <cell r="D447">
            <v>53.54</v>
          </cell>
          <cell r="E447">
            <v>52.48</v>
          </cell>
          <cell r="F447">
            <v>52.59</v>
          </cell>
        </row>
        <row r="448">
          <cell r="B448">
            <v>49.5623</v>
          </cell>
          <cell r="C448">
            <v>53.81</v>
          </cell>
          <cell r="D448">
            <v>53.97</v>
          </cell>
          <cell r="E448">
            <v>53.31</v>
          </cell>
          <cell r="F448">
            <v>53.56</v>
          </cell>
        </row>
        <row r="449">
          <cell r="B449">
            <v>49.5623</v>
          </cell>
          <cell r="C449">
            <v>53.81</v>
          </cell>
          <cell r="D449">
            <v>54.23</v>
          </cell>
          <cell r="E449">
            <v>53.73</v>
          </cell>
          <cell r="F449">
            <v>54.08</v>
          </cell>
        </row>
        <row r="450">
          <cell r="B450">
            <v>48.936</v>
          </cell>
          <cell r="C450">
            <v>53.13</v>
          </cell>
          <cell r="D450">
            <v>53.75</v>
          </cell>
          <cell r="E450">
            <v>52.97</v>
          </cell>
          <cell r="F450">
            <v>53.75</v>
          </cell>
        </row>
        <row r="451">
          <cell r="B451">
            <v>49.636000000000003</v>
          </cell>
          <cell r="C451">
            <v>53.89</v>
          </cell>
          <cell r="D451">
            <v>53.94</v>
          </cell>
          <cell r="E451">
            <v>52.92</v>
          </cell>
          <cell r="F451">
            <v>53.36</v>
          </cell>
        </row>
        <row r="452">
          <cell r="B452">
            <v>49.682000000000002</v>
          </cell>
          <cell r="C452">
            <v>53.94</v>
          </cell>
          <cell r="D452">
            <v>54.87</v>
          </cell>
          <cell r="E452">
            <v>53.76</v>
          </cell>
          <cell r="F452">
            <v>54.26</v>
          </cell>
        </row>
        <row r="453">
          <cell r="B453">
            <v>49.7926</v>
          </cell>
          <cell r="C453">
            <v>54.06</v>
          </cell>
          <cell r="D453">
            <v>54.5</v>
          </cell>
          <cell r="E453">
            <v>53.66</v>
          </cell>
          <cell r="F453">
            <v>54.44</v>
          </cell>
        </row>
        <row r="454">
          <cell r="B454">
            <v>49.433399999999999</v>
          </cell>
          <cell r="C454">
            <v>53.67</v>
          </cell>
          <cell r="D454">
            <v>54.16</v>
          </cell>
          <cell r="E454">
            <v>53.53</v>
          </cell>
          <cell r="F454">
            <v>54.11</v>
          </cell>
        </row>
        <row r="455">
          <cell r="B455">
            <v>49.488599999999998</v>
          </cell>
          <cell r="C455">
            <v>53.73</v>
          </cell>
          <cell r="D455">
            <v>53.89</v>
          </cell>
          <cell r="E455">
            <v>53.35</v>
          </cell>
          <cell r="F455">
            <v>53.8</v>
          </cell>
        </row>
        <row r="456">
          <cell r="B456">
            <v>49.286000000000001</v>
          </cell>
          <cell r="C456">
            <v>53.51</v>
          </cell>
          <cell r="D456">
            <v>54.08</v>
          </cell>
          <cell r="E456">
            <v>53.32</v>
          </cell>
          <cell r="F456">
            <v>53.44</v>
          </cell>
        </row>
        <row r="457">
          <cell r="B457">
            <v>49.414900000000003</v>
          </cell>
          <cell r="C457">
            <v>53.65</v>
          </cell>
          <cell r="D457">
            <v>53.95</v>
          </cell>
          <cell r="E457">
            <v>53.44</v>
          </cell>
          <cell r="F457">
            <v>53.57</v>
          </cell>
        </row>
        <row r="458">
          <cell r="B458">
            <v>49.341299999999997</v>
          </cell>
          <cell r="C458">
            <v>53.57</v>
          </cell>
          <cell r="D458">
            <v>53.92</v>
          </cell>
          <cell r="E458">
            <v>52.99</v>
          </cell>
          <cell r="F458">
            <v>53.73</v>
          </cell>
        </row>
        <row r="459">
          <cell r="B459">
            <v>49.184699999999999</v>
          </cell>
          <cell r="C459">
            <v>53.4</v>
          </cell>
          <cell r="D459">
            <v>53.89</v>
          </cell>
          <cell r="E459">
            <v>53.34</v>
          </cell>
          <cell r="F459">
            <v>53.66</v>
          </cell>
        </row>
        <row r="460">
          <cell r="B460">
            <v>49.5899</v>
          </cell>
          <cell r="C460">
            <v>53.84</v>
          </cell>
          <cell r="D460">
            <v>54.98</v>
          </cell>
          <cell r="E460">
            <v>53.81</v>
          </cell>
          <cell r="F460">
            <v>53.85</v>
          </cell>
        </row>
        <row r="461">
          <cell r="B461">
            <v>50.6492</v>
          </cell>
          <cell r="C461">
            <v>54.99</v>
          </cell>
          <cell r="D461">
            <v>55.49</v>
          </cell>
          <cell r="E461">
            <v>54.41</v>
          </cell>
          <cell r="F461">
            <v>54.61</v>
          </cell>
        </row>
        <row r="462">
          <cell r="B462">
            <v>50.216299999999997</v>
          </cell>
          <cell r="C462">
            <v>54.52</v>
          </cell>
          <cell r="D462">
            <v>55.44</v>
          </cell>
          <cell r="E462">
            <v>54.27</v>
          </cell>
          <cell r="F462">
            <v>55.37</v>
          </cell>
        </row>
        <row r="463">
          <cell r="B463">
            <v>50.768900000000002</v>
          </cell>
          <cell r="C463">
            <v>55.12</v>
          </cell>
          <cell r="D463">
            <v>55.15</v>
          </cell>
          <cell r="E463">
            <v>54.42</v>
          </cell>
          <cell r="F463">
            <v>54.67</v>
          </cell>
        </row>
        <row r="464">
          <cell r="B464">
            <v>50.501800000000003</v>
          </cell>
          <cell r="C464">
            <v>54.83</v>
          </cell>
          <cell r="D464">
            <v>54.95</v>
          </cell>
          <cell r="E464">
            <v>54.24</v>
          </cell>
          <cell r="F464">
            <v>54.86</v>
          </cell>
        </row>
        <row r="465">
          <cell r="B465">
            <v>49.976799999999997</v>
          </cell>
          <cell r="C465">
            <v>54.26</v>
          </cell>
          <cell r="D465">
            <v>54.59</v>
          </cell>
          <cell r="E465">
            <v>53.67</v>
          </cell>
          <cell r="F465">
            <v>54.59</v>
          </cell>
        </row>
        <row r="466">
          <cell r="B466">
            <v>48.797800000000002</v>
          </cell>
          <cell r="C466">
            <v>52.98</v>
          </cell>
          <cell r="D466">
            <v>53.5</v>
          </cell>
          <cell r="E466">
            <v>52.32</v>
          </cell>
          <cell r="F466">
            <v>53.21</v>
          </cell>
        </row>
        <row r="467">
          <cell r="B467">
            <v>48.6965</v>
          </cell>
          <cell r="C467">
            <v>52.87</v>
          </cell>
          <cell r="D467">
            <v>53.45</v>
          </cell>
          <cell r="E467">
            <v>52.83</v>
          </cell>
          <cell r="F467">
            <v>53.2</v>
          </cell>
        </row>
        <row r="468">
          <cell r="B468">
            <v>49.276800000000001</v>
          </cell>
          <cell r="C468">
            <v>53.5</v>
          </cell>
          <cell r="D468">
            <v>53.87</v>
          </cell>
          <cell r="E468">
            <v>53</v>
          </cell>
          <cell r="F468">
            <v>53.4</v>
          </cell>
        </row>
        <row r="469">
          <cell r="B469">
            <v>49.764899999999997</v>
          </cell>
          <cell r="C469">
            <v>54.03</v>
          </cell>
          <cell r="D469">
            <v>54.3</v>
          </cell>
          <cell r="E469">
            <v>53.6</v>
          </cell>
          <cell r="F469">
            <v>53.75</v>
          </cell>
        </row>
        <row r="470">
          <cell r="B470">
            <v>49.939900000000002</v>
          </cell>
          <cell r="C470">
            <v>54.22</v>
          </cell>
          <cell r="D470">
            <v>54.42</v>
          </cell>
          <cell r="E470">
            <v>53.73</v>
          </cell>
          <cell r="F470">
            <v>53.78</v>
          </cell>
        </row>
        <row r="471">
          <cell r="B471">
            <v>50.345199999999998</v>
          </cell>
          <cell r="C471">
            <v>54.66</v>
          </cell>
          <cell r="D471">
            <v>54.87</v>
          </cell>
          <cell r="E471">
            <v>53.82</v>
          </cell>
          <cell r="F471">
            <v>53.94</v>
          </cell>
        </row>
        <row r="472">
          <cell r="B472">
            <v>49.737299999999998</v>
          </cell>
          <cell r="C472">
            <v>54</v>
          </cell>
          <cell r="D472">
            <v>54.59</v>
          </cell>
          <cell r="E472">
            <v>53.96</v>
          </cell>
          <cell r="F472">
            <v>54.18</v>
          </cell>
        </row>
        <row r="473">
          <cell r="B473">
            <v>49.267600000000002</v>
          </cell>
          <cell r="C473">
            <v>53.49</v>
          </cell>
          <cell r="D473">
            <v>54.05</v>
          </cell>
          <cell r="E473">
            <v>53.18</v>
          </cell>
          <cell r="F473">
            <v>54</v>
          </cell>
        </row>
        <row r="474">
          <cell r="B474">
            <v>49.074100000000001</v>
          </cell>
          <cell r="C474">
            <v>53.28</v>
          </cell>
          <cell r="D474">
            <v>53.98</v>
          </cell>
          <cell r="E474">
            <v>53.26</v>
          </cell>
          <cell r="F474">
            <v>53.76</v>
          </cell>
        </row>
        <row r="475">
          <cell r="B475">
            <v>49.608400000000003</v>
          </cell>
          <cell r="C475">
            <v>53.86</v>
          </cell>
          <cell r="D475">
            <v>54.11</v>
          </cell>
          <cell r="E475">
            <v>53.05</v>
          </cell>
          <cell r="F475">
            <v>53.65</v>
          </cell>
        </row>
        <row r="476">
          <cell r="B476">
            <v>49.249099999999999</v>
          </cell>
          <cell r="C476">
            <v>53.47</v>
          </cell>
          <cell r="D476">
            <v>54.33</v>
          </cell>
          <cell r="E476">
            <v>53.08</v>
          </cell>
          <cell r="F476">
            <v>53.93</v>
          </cell>
        </row>
        <row r="477">
          <cell r="B477">
            <v>49.691299999999998</v>
          </cell>
          <cell r="C477">
            <v>53.95</v>
          </cell>
          <cell r="D477">
            <v>54.34</v>
          </cell>
          <cell r="E477">
            <v>53.48</v>
          </cell>
          <cell r="F477">
            <v>53.55</v>
          </cell>
        </row>
        <row r="478">
          <cell r="B478">
            <v>49.718899999999998</v>
          </cell>
          <cell r="C478">
            <v>53.98</v>
          </cell>
          <cell r="D478">
            <v>54.07</v>
          </cell>
          <cell r="E478">
            <v>53.07</v>
          </cell>
          <cell r="F478">
            <v>53.48</v>
          </cell>
        </row>
        <row r="479">
          <cell r="B479">
            <v>49.903100000000002</v>
          </cell>
          <cell r="C479">
            <v>54.18</v>
          </cell>
          <cell r="D479">
            <v>54.99</v>
          </cell>
          <cell r="E479">
            <v>54.12</v>
          </cell>
          <cell r="F479">
            <v>54.32</v>
          </cell>
        </row>
        <row r="480">
          <cell r="B480">
            <v>49.5623</v>
          </cell>
          <cell r="C480">
            <v>53.81</v>
          </cell>
          <cell r="D480">
            <v>54.58</v>
          </cell>
          <cell r="E480">
            <v>53.7</v>
          </cell>
          <cell r="F480">
            <v>54.55</v>
          </cell>
        </row>
        <row r="481">
          <cell r="B481">
            <v>49.221499999999999</v>
          </cell>
          <cell r="C481">
            <v>53.44</v>
          </cell>
          <cell r="D481">
            <v>54.41</v>
          </cell>
          <cell r="E481">
            <v>53.42</v>
          </cell>
          <cell r="F481">
            <v>53.81</v>
          </cell>
        </row>
        <row r="482">
          <cell r="B482">
            <v>48.0518</v>
          </cell>
          <cell r="C482">
            <v>52.17</v>
          </cell>
          <cell r="D482">
            <v>53.72</v>
          </cell>
          <cell r="E482">
            <v>52.01</v>
          </cell>
          <cell r="F482">
            <v>53.57</v>
          </cell>
        </row>
        <row r="483">
          <cell r="B483">
            <v>48.134700000000002</v>
          </cell>
          <cell r="C483">
            <v>52.26</v>
          </cell>
          <cell r="D483">
            <v>52.58</v>
          </cell>
          <cell r="E483">
            <v>51.87</v>
          </cell>
          <cell r="F483">
            <v>52.38</v>
          </cell>
        </row>
        <row r="484">
          <cell r="B484">
            <v>49.645200000000003</v>
          </cell>
          <cell r="C484">
            <v>53.9</v>
          </cell>
          <cell r="D484">
            <v>54</v>
          </cell>
          <cell r="E484">
            <v>52.73</v>
          </cell>
          <cell r="F484">
            <v>52.9</v>
          </cell>
        </row>
        <row r="485">
          <cell r="B485">
            <v>50.161000000000001</v>
          </cell>
          <cell r="C485">
            <v>54.46</v>
          </cell>
          <cell r="D485">
            <v>54.49</v>
          </cell>
          <cell r="E485">
            <v>53.81</v>
          </cell>
          <cell r="F485">
            <v>54.2</v>
          </cell>
        </row>
        <row r="486">
          <cell r="B486">
            <v>50.170200000000001</v>
          </cell>
          <cell r="C486">
            <v>54.47</v>
          </cell>
          <cell r="D486">
            <v>54.56</v>
          </cell>
          <cell r="E486">
            <v>53.72</v>
          </cell>
          <cell r="F486">
            <v>54.19</v>
          </cell>
        </row>
        <row r="487">
          <cell r="B487">
            <v>50.851799999999997</v>
          </cell>
          <cell r="C487">
            <v>55.21</v>
          </cell>
          <cell r="D487">
            <v>55.22</v>
          </cell>
          <cell r="E487">
            <v>54.37</v>
          </cell>
          <cell r="F487">
            <v>54.63</v>
          </cell>
        </row>
        <row r="488">
          <cell r="B488">
            <v>50.999200000000002</v>
          </cell>
          <cell r="C488">
            <v>55.37</v>
          </cell>
          <cell r="D488">
            <v>55.49</v>
          </cell>
          <cell r="E488">
            <v>55.08</v>
          </cell>
          <cell r="F488">
            <v>55.25</v>
          </cell>
        </row>
        <row r="489">
          <cell r="B489">
            <v>51.5794</v>
          </cell>
          <cell r="C489">
            <v>56</v>
          </cell>
          <cell r="D489">
            <v>56.07</v>
          </cell>
          <cell r="E489">
            <v>54.83</v>
          </cell>
          <cell r="F489">
            <v>54.93</v>
          </cell>
        </row>
        <row r="490">
          <cell r="B490">
            <v>45.555700000000002</v>
          </cell>
          <cell r="C490">
            <v>49.46</v>
          </cell>
          <cell r="D490">
            <v>50.55</v>
          </cell>
          <cell r="E490">
            <v>49.14</v>
          </cell>
          <cell r="F490">
            <v>50.39</v>
          </cell>
        </row>
        <row r="491">
          <cell r="B491">
            <v>45.509599999999999</v>
          </cell>
          <cell r="C491">
            <v>49.41</v>
          </cell>
          <cell r="D491">
            <v>50.07</v>
          </cell>
          <cell r="E491">
            <v>49.31</v>
          </cell>
          <cell r="F491">
            <v>49.83</v>
          </cell>
        </row>
        <row r="492">
          <cell r="B492">
            <v>44.468800000000002</v>
          </cell>
          <cell r="C492">
            <v>48.28</v>
          </cell>
          <cell r="D492">
            <v>49.44</v>
          </cell>
          <cell r="E492">
            <v>47.93</v>
          </cell>
          <cell r="F492">
            <v>49.4</v>
          </cell>
        </row>
        <row r="493">
          <cell r="B493">
            <v>44.1096</v>
          </cell>
          <cell r="C493">
            <v>47.89</v>
          </cell>
          <cell r="D493">
            <v>48.82</v>
          </cell>
          <cell r="E493">
            <v>47.87</v>
          </cell>
          <cell r="F493">
            <v>48.52</v>
          </cell>
        </row>
        <row r="494">
          <cell r="B494">
            <v>44.284599999999998</v>
          </cell>
          <cell r="C494">
            <v>48.08</v>
          </cell>
          <cell r="D494">
            <v>48.36</v>
          </cell>
          <cell r="E494">
            <v>47.88</v>
          </cell>
          <cell r="F494">
            <v>48.14</v>
          </cell>
        </row>
        <row r="495">
          <cell r="B495">
            <v>45.131999999999998</v>
          </cell>
          <cell r="C495">
            <v>49</v>
          </cell>
          <cell r="D495">
            <v>49.28</v>
          </cell>
          <cell r="E495">
            <v>47.92</v>
          </cell>
          <cell r="F495">
            <v>48.1</v>
          </cell>
        </row>
        <row r="496">
          <cell r="B496">
            <v>45.638599999999997</v>
          </cell>
          <cell r="C496">
            <v>49.55</v>
          </cell>
          <cell r="D496">
            <v>49.6</v>
          </cell>
          <cell r="E496">
            <v>49</v>
          </cell>
          <cell r="F496">
            <v>49.4</v>
          </cell>
        </row>
        <row r="497">
          <cell r="B497">
            <v>45.924100000000003</v>
          </cell>
          <cell r="C497">
            <v>49.86</v>
          </cell>
          <cell r="D497">
            <v>49.9</v>
          </cell>
          <cell r="E497">
            <v>49.23</v>
          </cell>
          <cell r="F497">
            <v>49.61</v>
          </cell>
        </row>
        <row r="498">
          <cell r="B498">
            <v>46.412300000000002</v>
          </cell>
          <cell r="C498">
            <v>50.39</v>
          </cell>
          <cell r="D498">
            <v>50.45</v>
          </cell>
          <cell r="E498">
            <v>49.71</v>
          </cell>
          <cell r="F498">
            <v>49.93</v>
          </cell>
        </row>
        <row r="499">
          <cell r="B499">
            <v>46.660800000000002</v>
          </cell>
          <cell r="C499">
            <v>50.31</v>
          </cell>
          <cell r="D499">
            <v>50.35</v>
          </cell>
          <cell r="E499">
            <v>49.73</v>
          </cell>
          <cell r="F499">
            <v>50.24</v>
          </cell>
        </row>
        <row r="500">
          <cell r="B500">
            <v>47.226599999999998</v>
          </cell>
          <cell r="C500">
            <v>50.92</v>
          </cell>
          <cell r="D500">
            <v>51.58</v>
          </cell>
          <cell r="E500">
            <v>50.54</v>
          </cell>
          <cell r="F500">
            <v>50.55</v>
          </cell>
        </row>
        <row r="501">
          <cell r="B501">
            <v>47.810899999999997</v>
          </cell>
          <cell r="C501">
            <v>51.55</v>
          </cell>
          <cell r="D501">
            <v>51.99</v>
          </cell>
          <cell r="E501">
            <v>51.06</v>
          </cell>
          <cell r="F501">
            <v>51.46</v>
          </cell>
        </row>
        <row r="502">
          <cell r="B502">
            <v>47.4863</v>
          </cell>
          <cell r="C502">
            <v>51.2</v>
          </cell>
          <cell r="D502">
            <v>51.77</v>
          </cell>
          <cell r="E502">
            <v>50.77</v>
          </cell>
          <cell r="F502">
            <v>51.54</v>
          </cell>
        </row>
        <row r="503">
          <cell r="B503">
            <v>47.078200000000002</v>
          </cell>
          <cell r="C503">
            <v>50.76</v>
          </cell>
          <cell r="D503">
            <v>51.39</v>
          </cell>
          <cell r="E503">
            <v>50.71</v>
          </cell>
          <cell r="F503">
            <v>50.98</v>
          </cell>
        </row>
        <row r="504">
          <cell r="B504">
            <v>46.864899999999999</v>
          </cell>
          <cell r="C504">
            <v>50.53</v>
          </cell>
          <cell r="D504">
            <v>51.07</v>
          </cell>
          <cell r="E504">
            <v>50.41</v>
          </cell>
          <cell r="F504">
            <v>51.01</v>
          </cell>
        </row>
        <row r="505">
          <cell r="B505">
            <v>46.660800000000002</v>
          </cell>
          <cell r="C505">
            <v>50.31</v>
          </cell>
          <cell r="D505">
            <v>50.9</v>
          </cell>
          <cell r="E505">
            <v>50.18</v>
          </cell>
          <cell r="F505">
            <v>50.6</v>
          </cell>
        </row>
        <row r="506">
          <cell r="B506">
            <v>46.670099999999998</v>
          </cell>
          <cell r="C506">
            <v>50.32</v>
          </cell>
          <cell r="D506">
            <v>50.63</v>
          </cell>
          <cell r="E506">
            <v>50.12</v>
          </cell>
          <cell r="F506">
            <v>50.41</v>
          </cell>
        </row>
        <row r="507">
          <cell r="B507">
            <v>46.939100000000003</v>
          </cell>
          <cell r="C507">
            <v>50.61</v>
          </cell>
          <cell r="D507">
            <v>51.15</v>
          </cell>
          <cell r="E507">
            <v>50.34</v>
          </cell>
          <cell r="F507">
            <v>50.37</v>
          </cell>
        </row>
        <row r="508">
          <cell r="B508">
            <v>46.586599999999997</v>
          </cell>
          <cell r="C508">
            <v>50.23</v>
          </cell>
          <cell r="D508">
            <v>50.94</v>
          </cell>
          <cell r="E508">
            <v>49.98</v>
          </cell>
          <cell r="F508">
            <v>50.6</v>
          </cell>
        </row>
        <row r="509">
          <cell r="B509">
            <v>46.076500000000003</v>
          </cell>
          <cell r="C509">
            <v>49.68</v>
          </cell>
          <cell r="D509">
            <v>50.24</v>
          </cell>
          <cell r="E509">
            <v>48.97</v>
          </cell>
          <cell r="F509">
            <v>50.24</v>
          </cell>
        </row>
        <row r="510">
          <cell r="B510">
            <v>45.928100000000001</v>
          </cell>
          <cell r="C510">
            <v>49.52</v>
          </cell>
          <cell r="D510">
            <v>49.73</v>
          </cell>
          <cell r="E510">
            <v>49.24</v>
          </cell>
          <cell r="F510">
            <v>49.6</v>
          </cell>
        </row>
        <row r="511">
          <cell r="B511">
            <v>46.215699999999998</v>
          </cell>
          <cell r="C511">
            <v>49.83</v>
          </cell>
          <cell r="D511">
            <v>50.85</v>
          </cell>
          <cell r="E511">
            <v>49.41</v>
          </cell>
          <cell r="F511">
            <v>49.55</v>
          </cell>
        </row>
        <row r="512">
          <cell r="B512">
            <v>45.538600000000002</v>
          </cell>
          <cell r="C512">
            <v>49.1</v>
          </cell>
          <cell r="D512">
            <v>50.45</v>
          </cell>
          <cell r="E512">
            <v>48.64</v>
          </cell>
          <cell r="F512">
            <v>50.16</v>
          </cell>
        </row>
        <row r="513">
          <cell r="B513">
            <v>46.150700000000001</v>
          </cell>
          <cell r="C513">
            <v>49.76</v>
          </cell>
          <cell r="D513">
            <v>49.78</v>
          </cell>
          <cell r="E513">
            <v>48.63</v>
          </cell>
          <cell r="F513">
            <v>48.86</v>
          </cell>
        </row>
        <row r="514">
          <cell r="B514">
            <v>45.241799999999998</v>
          </cell>
          <cell r="C514">
            <v>48.78</v>
          </cell>
          <cell r="D514">
            <v>49.18</v>
          </cell>
          <cell r="E514">
            <v>48.12</v>
          </cell>
          <cell r="F514">
            <v>48.9</v>
          </cell>
        </row>
        <row r="515">
          <cell r="B515">
            <v>46.3733</v>
          </cell>
          <cell r="C515">
            <v>50</v>
          </cell>
          <cell r="D515">
            <v>50.13</v>
          </cell>
          <cell r="E515">
            <v>48.72</v>
          </cell>
          <cell r="F515">
            <v>49.3</v>
          </cell>
        </row>
        <row r="516">
          <cell r="B516">
            <v>45.631300000000003</v>
          </cell>
          <cell r="C516">
            <v>49.2</v>
          </cell>
          <cell r="D516">
            <v>50.4</v>
          </cell>
          <cell r="E516">
            <v>48.68</v>
          </cell>
          <cell r="F516">
            <v>49.5</v>
          </cell>
        </row>
        <row r="517">
          <cell r="B517">
            <v>45.0749</v>
          </cell>
          <cell r="C517">
            <v>48.6</v>
          </cell>
          <cell r="D517">
            <v>50.31</v>
          </cell>
          <cell r="E517">
            <v>48.52</v>
          </cell>
          <cell r="F517">
            <v>49.84</v>
          </cell>
        </row>
        <row r="518">
          <cell r="B518">
            <v>45.909599999999998</v>
          </cell>
          <cell r="C518">
            <v>49.5</v>
          </cell>
          <cell r="D518">
            <v>49.79</v>
          </cell>
          <cell r="E518">
            <v>48.33</v>
          </cell>
          <cell r="F518">
            <v>48.61</v>
          </cell>
        </row>
        <row r="519">
          <cell r="B519">
            <v>45.677700000000002</v>
          </cell>
          <cell r="C519">
            <v>49.25</v>
          </cell>
          <cell r="D519">
            <v>50.06</v>
          </cell>
          <cell r="E519">
            <v>48.76</v>
          </cell>
          <cell r="F519">
            <v>49.68</v>
          </cell>
        </row>
        <row r="520">
          <cell r="B520">
            <v>47.291499999999999</v>
          </cell>
          <cell r="C520">
            <v>50.99</v>
          </cell>
          <cell r="D520">
            <v>51.21</v>
          </cell>
          <cell r="E520">
            <v>49.18</v>
          </cell>
          <cell r="F520">
            <v>49.48</v>
          </cell>
        </row>
        <row r="521">
          <cell r="B521">
            <v>48.756900000000002</v>
          </cell>
          <cell r="C521">
            <v>52.57</v>
          </cell>
          <cell r="D521">
            <v>55</v>
          </cell>
          <cell r="E521">
            <v>52.21</v>
          </cell>
          <cell r="F521">
            <v>54.66</v>
          </cell>
        </row>
        <row r="522">
          <cell r="B522">
            <v>47.996400000000001</v>
          </cell>
          <cell r="C522">
            <v>51.75</v>
          </cell>
          <cell r="D522">
            <v>52.88</v>
          </cell>
          <cell r="E522">
            <v>51.38</v>
          </cell>
          <cell r="F522">
            <v>52.57</v>
          </cell>
        </row>
        <row r="523">
          <cell r="B523">
            <v>46.8185</v>
          </cell>
          <cell r="C523">
            <v>50.48</v>
          </cell>
          <cell r="D523">
            <v>51.59</v>
          </cell>
          <cell r="E523">
            <v>50.43</v>
          </cell>
          <cell r="F523">
            <v>51.3</v>
          </cell>
        </row>
        <row r="524">
          <cell r="B524">
            <v>46.920499999999997</v>
          </cell>
          <cell r="C524">
            <v>50.59</v>
          </cell>
          <cell r="D524">
            <v>51.07</v>
          </cell>
          <cell r="E524">
            <v>50.05</v>
          </cell>
          <cell r="F524">
            <v>50.84</v>
          </cell>
        </row>
        <row r="525">
          <cell r="B525">
            <v>46.3733</v>
          </cell>
          <cell r="C525">
            <v>50</v>
          </cell>
          <cell r="D525">
            <v>51.02</v>
          </cell>
          <cell r="E525">
            <v>49.95</v>
          </cell>
          <cell r="F525">
            <v>50.85</v>
          </cell>
        </row>
        <row r="526">
          <cell r="B526">
            <v>46.095100000000002</v>
          </cell>
          <cell r="C526">
            <v>49.7</v>
          </cell>
          <cell r="D526">
            <v>50.27</v>
          </cell>
          <cell r="E526">
            <v>49.32</v>
          </cell>
          <cell r="F526">
            <v>49.82</v>
          </cell>
        </row>
        <row r="527">
          <cell r="B527">
            <v>46.994700000000002</v>
          </cell>
          <cell r="C527">
            <v>50.67</v>
          </cell>
          <cell r="D527">
            <v>50.78</v>
          </cell>
          <cell r="E527">
            <v>49.33</v>
          </cell>
          <cell r="F527">
            <v>49.87</v>
          </cell>
        </row>
        <row r="528">
          <cell r="B528">
            <v>47.143099999999997</v>
          </cell>
          <cell r="C528">
            <v>50.83</v>
          </cell>
          <cell r="D528">
            <v>51.4</v>
          </cell>
          <cell r="E528">
            <v>50.58</v>
          </cell>
          <cell r="F528">
            <v>50.74</v>
          </cell>
        </row>
        <row r="529">
          <cell r="B529">
            <v>46.948300000000003</v>
          </cell>
          <cell r="C529">
            <v>50.62</v>
          </cell>
          <cell r="D529">
            <v>51.02</v>
          </cell>
          <cell r="E529">
            <v>50.01</v>
          </cell>
          <cell r="F529">
            <v>50.59</v>
          </cell>
        </row>
        <row r="530">
          <cell r="B530">
            <v>46.002299999999998</v>
          </cell>
          <cell r="C530">
            <v>49.6</v>
          </cell>
          <cell r="D530">
            <v>50.13</v>
          </cell>
          <cell r="E530">
            <v>48.96</v>
          </cell>
          <cell r="F530">
            <v>49.91</v>
          </cell>
        </row>
        <row r="531">
          <cell r="B531">
            <v>47.087499999999999</v>
          </cell>
          <cell r="C531">
            <v>50.77</v>
          </cell>
          <cell r="D531">
            <v>50.84</v>
          </cell>
          <cell r="E531">
            <v>49.94</v>
          </cell>
          <cell r="F531">
            <v>49.94</v>
          </cell>
        </row>
        <row r="532">
          <cell r="B532">
            <v>47.273000000000003</v>
          </cell>
          <cell r="C532">
            <v>50.97</v>
          </cell>
          <cell r="D532">
            <v>51.02</v>
          </cell>
          <cell r="E532">
            <v>50.21</v>
          </cell>
          <cell r="F532">
            <v>50.64</v>
          </cell>
        </row>
        <row r="533">
          <cell r="B533">
            <v>47.588299999999997</v>
          </cell>
          <cell r="C533">
            <v>51.31</v>
          </cell>
          <cell r="D533">
            <v>51.73</v>
          </cell>
          <cell r="E533">
            <v>51.05</v>
          </cell>
          <cell r="F533">
            <v>51.08</v>
          </cell>
        </row>
        <row r="534">
          <cell r="B534">
            <v>48.172600000000003</v>
          </cell>
          <cell r="C534">
            <v>51.94</v>
          </cell>
          <cell r="D534">
            <v>52.06</v>
          </cell>
          <cell r="E534">
            <v>51.3</v>
          </cell>
          <cell r="F534">
            <v>51.35</v>
          </cell>
        </row>
        <row r="535">
          <cell r="B535">
            <v>48.005699999999997</v>
          </cell>
          <cell r="C535">
            <v>51.76</v>
          </cell>
          <cell r="D535">
            <v>52.12</v>
          </cell>
          <cell r="E535">
            <v>51.63</v>
          </cell>
          <cell r="F535">
            <v>51.93</v>
          </cell>
        </row>
        <row r="536">
          <cell r="B536">
            <v>48.070599999999999</v>
          </cell>
          <cell r="C536">
            <v>51.83</v>
          </cell>
          <cell r="D536">
            <v>52.14</v>
          </cell>
          <cell r="E536">
            <v>51.66</v>
          </cell>
          <cell r="F536">
            <v>51.81</v>
          </cell>
        </row>
        <row r="537">
          <cell r="B537">
            <v>47.987099999999998</v>
          </cell>
          <cell r="C537">
            <v>51.74</v>
          </cell>
          <cell r="D537">
            <v>52.14</v>
          </cell>
          <cell r="E537">
            <v>51.65</v>
          </cell>
          <cell r="F537">
            <v>51.92</v>
          </cell>
        </row>
        <row r="538">
          <cell r="B538">
            <v>47.764499999999998</v>
          </cell>
          <cell r="C538">
            <v>51.5</v>
          </cell>
          <cell r="D538">
            <v>52.16</v>
          </cell>
          <cell r="E538">
            <v>51.46</v>
          </cell>
          <cell r="F538">
            <v>51.89</v>
          </cell>
        </row>
        <row r="539">
          <cell r="B539">
            <v>49.350499999999997</v>
          </cell>
          <cell r="C539">
            <v>53.21</v>
          </cell>
          <cell r="D539">
            <v>53.23</v>
          </cell>
          <cell r="E539">
            <v>51.6</v>
          </cell>
          <cell r="F539">
            <v>51.65</v>
          </cell>
        </row>
        <row r="540">
          <cell r="B540">
            <v>49.285600000000002</v>
          </cell>
          <cell r="C540">
            <v>53.14</v>
          </cell>
          <cell r="D540">
            <v>53.94</v>
          </cell>
          <cell r="E540">
            <v>52.65</v>
          </cell>
          <cell r="F540">
            <v>53.57</v>
          </cell>
        </row>
        <row r="541">
          <cell r="B541">
            <v>49.962600000000002</v>
          </cell>
          <cell r="C541">
            <v>53.87</v>
          </cell>
          <cell r="D541">
            <v>56.17</v>
          </cell>
          <cell r="E541">
            <v>53.83</v>
          </cell>
          <cell r="F541">
            <v>54.19</v>
          </cell>
        </row>
        <row r="542">
          <cell r="B542">
            <v>50.092500000000001</v>
          </cell>
          <cell r="C542">
            <v>54.01</v>
          </cell>
          <cell r="D542">
            <v>54.67</v>
          </cell>
          <cell r="E542">
            <v>53.42</v>
          </cell>
          <cell r="F542">
            <v>54.61</v>
          </cell>
        </row>
        <row r="543">
          <cell r="B543">
            <v>49.563800000000001</v>
          </cell>
          <cell r="C543">
            <v>53.44</v>
          </cell>
          <cell r="D543">
            <v>54.39</v>
          </cell>
          <cell r="E543">
            <v>53.15</v>
          </cell>
          <cell r="F543">
            <v>54.19</v>
          </cell>
        </row>
        <row r="544">
          <cell r="B544">
            <v>51.205399999999997</v>
          </cell>
          <cell r="C544">
            <v>55.21</v>
          </cell>
          <cell r="D544">
            <v>55.31</v>
          </cell>
          <cell r="E544">
            <v>53.31</v>
          </cell>
          <cell r="F544">
            <v>53.97</v>
          </cell>
        </row>
        <row r="545">
          <cell r="B545">
            <v>51.854599999999998</v>
          </cell>
          <cell r="C545">
            <v>55.91</v>
          </cell>
          <cell r="D545">
            <v>56.08</v>
          </cell>
          <cell r="E545">
            <v>54.73</v>
          </cell>
          <cell r="F545">
            <v>55.5</v>
          </cell>
        </row>
        <row r="546">
          <cell r="B546">
            <v>51.697000000000003</v>
          </cell>
          <cell r="C546">
            <v>55.74</v>
          </cell>
          <cell r="D546">
            <v>56.28</v>
          </cell>
          <cell r="E546">
            <v>54.81</v>
          </cell>
          <cell r="F546">
            <v>56.14</v>
          </cell>
        </row>
        <row r="547">
          <cell r="B547">
            <v>50.954999999999998</v>
          </cell>
          <cell r="C547">
            <v>54.94</v>
          </cell>
          <cell r="D547">
            <v>56.21</v>
          </cell>
          <cell r="E547">
            <v>54.77</v>
          </cell>
          <cell r="F547">
            <v>56</v>
          </cell>
        </row>
        <row r="548">
          <cell r="B548">
            <v>51.6599</v>
          </cell>
          <cell r="C548">
            <v>55.7</v>
          </cell>
          <cell r="D548">
            <v>55.77</v>
          </cell>
          <cell r="E548">
            <v>54.53</v>
          </cell>
          <cell r="F548">
            <v>54.85</v>
          </cell>
        </row>
        <row r="549">
          <cell r="B549">
            <v>50.7881</v>
          </cell>
          <cell r="C549">
            <v>54.76</v>
          </cell>
          <cell r="D549">
            <v>55.65</v>
          </cell>
          <cell r="E549">
            <v>54.68</v>
          </cell>
          <cell r="F549">
            <v>55.31</v>
          </cell>
        </row>
        <row r="550">
          <cell r="B550">
            <v>49.730699999999999</v>
          </cell>
          <cell r="C550">
            <v>53.62</v>
          </cell>
          <cell r="D550">
            <v>54.85</v>
          </cell>
          <cell r="E550">
            <v>53.56</v>
          </cell>
          <cell r="F550">
            <v>54.63</v>
          </cell>
        </row>
        <row r="551">
          <cell r="B551">
            <v>48.2654</v>
          </cell>
          <cell r="C551">
            <v>52.04</v>
          </cell>
          <cell r="D551">
            <v>54.09</v>
          </cell>
          <cell r="E551">
            <v>51.94</v>
          </cell>
          <cell r="F551">
            <v>53.86</v>
          </cell>
        </row>
        <row r="552">
          <cell r="B552">
            <v>48.2654</v>
          </cell>
          <cell r="C552">
            <v>52.04</v>
          </cell>
          <cell r="D552">
            <v>53.13</v>
          </cell>
          <cell r="E552">
            <v>51.95</v>
          </cell>
          <cell r="F552">
            <v>52.08</v>
          </cell>
        </row>
        <row r="553">
          <cell r="B553">
            <v>48.172600000000003</v>
          </cell>
          <cell r="C553">
            <v>51.94</v>
          </cell>
          <cell r="D553">
            <v>52.13</v>
          </cell>
          <cell r="E553">
            <v>49.88</v>
          </cell>
          <cell r="F553">
            <v>51.48</v>
          </cell>
        </row>
        <row r="554">
          <cell r="B554">
            <v>47.300800000000002</v>
          </cell>
          <cell r="C554">
            <v>51</v>
          </cell>
          <cell r="D554">
            <v>51.62</v>
          </cell>
          <cell r="E554">
            <v>50.25</v>
          </cell>
          <cell r="F554">
            <v>51.01</v>
          </cell>
        </row>
        <row r="555">
          <cell r="B555">
            <v>47.9407</v>
          </cell>
          <cell r="C555">
            <v>51.69</v>
          </cell>
          <cell r="D555">
            <v>52.72</v>
          </cell>
          <cell r="E555">
            <v>50.75</v>
          </cell>
          <cell r="F555">
            <v>51.13</v>
          </cell>
        </row>
        <row r="556">
          <cell r="B556">
            <v>44.564799999999998</v>
          </cell>
          <cell r="C556">
            <v>48.05</v>
          </cell>
          <cell r="D556">
            <v>50.06</v>
          </cell>
          <cell r="E556">
            <v>47.78</v>
          </cell>
          <cell r="F556">
            <v>49.98</v>
          </cell>
        </row>
        <row r="557">
          <cell r="B557">
            <v>44.268000000000001</v>
          </cell>
          <cell r="C557">
            <v>47.73</v>
          </cell>
          <cell r="D557">
            <v>48.2</v>
          </cell>
          <cell r="E557">
            <v>46.3</v>
          </cell>
          <cell r="F557">
            <v>47.71</v>
          </cell>
        </row>
        <row r="558">
          <cell r="B558">
            <v>45.2789</v>
          </cell>
          <cell r="C558">
            <v>48.82</v>
          </cell>
          <cell r="D558">
            <v>48.87</v>
          </cell>
          <cell r="E558">
            <v>47.31</v>
          </cell>
          <cell r="F558">
            <v>47.68</v>
          </cell>
        </row>
        <row r="559">
          <cell r="B559">
            <v>45.399500000000003</v>
          </cell>
          <cell r="C559">
            <v>48.95</v>
          </cell>
          <cell r="D559">
            <v>49.03</v>
          </cell>
          <cell r="E559">
            <v>48.36</v>
          </cell>
          <cell r="F559">
            <v>48.78</v>
          </cell>
        </row>
        <row r="560">
          <cell r="B560">
            <v>45.918900000000001</v>
          </cell>
          <cell r="C560">
            <v>49.51</v>
          </cell>
          <cell r="D560">
            <v>49.58</v>
          </cell>
          <cell r="E560">
            <v>48.09</v>
          </cell>
          <cell r="F560">
            <v>48.25</v>
          </cell>
        </row>
        <row r="561">
          <cell r="B561">
            <v>44.778100000000002</v>
          </cell>
          <cell r="C561">
            <v>48.28</v>
          </cell>
          <cell r="D561">
            <v>49.69</v>
          </cell>
          <cell r="E561">
            <v>48.25</v>
          </cell>
          <cell r="F561">
            <v>49.25</v>
          </cell>
        </row>
        <row r="562">
          <cell r="B562">
            <v>44.866900000000001</v>
          </cell>
          <cell r="C562">
            <v>48.01</v>
          </cell>
          <cell r="D562">
            <v>48.24</v>
          </cell>
          <cell r="E562">
            <v>47.13</v>
          </cell>
          <cell r="F562">
            <v>47.86</v>
          </cell>
        </row>
        <row r="563">
          <cell r="B563">
            <v>45.025700000000001</v>
          </cell>
          <cell r="C563">
            <v>48.18</v>
          </cell>
          <cell r="D563">
            <v>48.66</v>
          </cell>
          <cell r="E563">
            <v>47.96</v>
          </cell>
          <cell r="F563">
            <v>48.13</v>
          </cell>
        </row>
        <row r="564">
          <cell r="B564">
            <v>45.6145</v>
          </cell>
          <cell r="C564">
            <v>48.81</v>
          </cell>
          <cell r="D564">
            <v>48.94</v>
          </cell>
          <cell r="E564">
            <v>47.9</v>
          </cell>
          <cell r="F564">
            <v>47.98</v>
          </cell>
        </row>
        <row r="565">
          <cell r="B565">
            <v>46.642499999999998</v>
          </cell>
          <cell r="C565">
            <v>49.91</v>
          </cell>
          <cell r="D565">
            <v>49.97</v>
          </cell>
          <cell r="E565">
            <v>48.83</v>
          </cell>
          <cell r="F565">
            <v>49.33</v>
          </cell>
        </row>
        <row r="566">
          <cell r="B566">
            <v>45.661200000000001</v>
          </cell>
          <cell r="C566">
            <v>48.86</v>
          </cell>
          <cell r="D566">
            <v>49.93</v>
          </cell>
          <cell r="E566">
            <v>48.76</v>
          </cell>
          <cell r="F566">
            <v>49.18</v>
          </cell>
        </row>
        <row r="567">
          <cell r="B567">
            <v>44.511699999999998</v>
          </cell>
          <cell r="C567">
            <v>47.63</v>
          </cell>
          <cell r="D567">
            <v>49.11</v>
          </cell>
          <cell r="E567">
            <v>47.5</v>
          </cell>
          <cell r="F567">
            <v>48.95</v>
          </cell>
        </row>
        <row r="568">
          <cell r="B568">
            <v>44.465000000000003</v>
          </cell>
          <cell r="C568">
            <v>47.58</v>
          </cell>
          <cell r="D568">
            <v>48.18</v>
          </cell>
          <cell r="E568">
            <v>47.11</v>
          </cell>
          <cell r="F568">
            <v>47.92</v>
          </cell>
        </row>
        <row r="569">
          <cell r="B569">
            <v>45.268700000000003</v>
          </cell>
          <cell r="C569">
            <v>48.44</v>
          </cell>
          <cell r="D569">
            <v>48.46</v>
          </cell>
          <cell r="E569">
            <v>47.19</v>
          </cell>
          <cell r="F569">
            <v>47.7</v>
          </cell>
        </row>
        <row r="570">
          <cell r="B570">
            <v>45.072499999999998</v>
          </cell>
          <cell r="C570">
            <v>48.23</v>
          </cell>
          <cell r="D570">
            <v>48.49</v>
          </cell>
          <cell r="E570">
            <v>47.6</v>
          </cell>
          <cell r="F570">
            <v>48.06</v>
          </cell>
        </row>
        <row r="571">
          <cell r="B571">
            <v>44.4557</v>
          </cell>
          <cell r="C571">
            <v>47.57</v>
          </cell>
          <cell r="D571">
            <v>48.26</v>
          </cell>
          <cell r="E571">
            <v>47.38</v>
          </cell>
          <cell r="F571">
            <v>47.86</v>
          </cell>
        </row>
        <row r="572">
          <cell r="B572">
            <v>42.091299999999997</v>
          </cell>
          <cell r="C572">
            <v>45.04</v>
          </cell>
          <cell r="D572">
            <v>46.21</v>
          </cell>
          <cell r="E572">
            <v>44.51</v>
          </cell>
          <cell r="F572">
            <v>46.19</v>
          </cell>
        </row>
        <row r="573">
          <cell r="B573">
            <v>41.764200000000002</v>
          </cell>
          <cell r="C573">
            <v>44.69</v>
          </cell>
          <cell r="D573">
            <v>45.41</v>
          </cell>
          <cell r="E573">
            <v>43.85</v>
          </cell>
          <cell r="F573">
            <v>44.69</v>
          </cell>
        </row>
        <row r="574">
          <cell r="B574">
            <v>41.726799999999997</v>
          </cell>
          <cell r="C574">
            <v>44.65</v>
          </cell>
          <cell r="D574">
            <v>45.71</v>
          </cell>
          <cell r="E574">
            <v>44.55</v>
          </cell>
          <cell r="F574">
            <v>45.17</v>
          </cell>
        </row>
        <row r="575">
          <cell r="B575">
            <v>43.661299999999997</v>
          </cell>
          <cell r="C575">
            <v>46.72</v>
          </cell>
          <cell r="D575">
            <v>46.79</v>
          </cell>
          <cell r="E575">
            <v>43.63</v>
          </cell>
          <cell r="F575">
            <v>43.9</v>
          </cell>
        </row>
        <row r="576">
          <cell r="B576">
            <v>44.586500000000001</v>
          </cell>
          <cell r="C576">
            <v>47.71</v>
          </cell>
          <cell r="D576">
            <v>47.79</v>
          </cell>
          <cell r="E576">
            <v>46.25</v>
          </cell>
          <cell r="F576">
            <v>46.93</v>
          </cell>
        </row>
        <row r="577">
          <cell r="B577">
            <v>44.577199999999998</v>
          </cell>
          <cell r="C577">
            <v>47.7</v>
          </cell>
          <cell r="D577">
            <v>47.82</v>
          </cell>
          <cell r="E577">
            <v>46.85</v>
          </cell>
          <cell r="F577">
            <v>47</v>
          </cell>
        </row>
        <row r="578">
          <cell r="B578">
            <v>43.754800000000003</v>
          </cell>
          <cell r="C578">
            <v>46.82</v>
          </cell>
          <cell r="D578">
            <v>47.9</v>
          </cell>
          <cell r="E578">
            <v>46.22</v>
          </cell>
          <cell r="F578">
            <v>47.54</v>
          </cell>
        </row>
        <row r="579">
          <cell r="B579">
            <v>45.6706</v>
          </cell>
          <cell r="C579">
            <v>48.87</v>
          </cell>
          <cell r="D579">
            <v>48.99</v>
          </cell>
          <cell r="E579">
            <v>47.48</v>
          </cell>
          <cell r="F579">
            <v>47.52</v>
          </cell>
        </row>
        <row r="580">
          <cell r="B580">
            <v>44.792099999999998</v>
          </cell>
          <cell r="C580">
            <v>47.93</v>
          </cell>
          <cell r="D580">
            <v>48.55</v>
          </cell>
          <cell r="E580">
            <v>47.62</v>
          </cell>
          <cell r="F580">
            <v>48.18</v>
          </cell>
        </row>
        <row r="581">
          <cell r="B581">
            <v>44.922899999999998</v>
          </cell>
          <cell r="C581">
            <v>48.07</v>
          </cell>
          <cell r="D581">
            <v>48.27</v>
          </cell>
          <cell r="E581">
            <v>47.37</v>
          </cell>
          <cell r="F581">
            <v>47.37</v>
          </cell>
        </row>
        <row r="582">
          <cell r="B582">
            <v>44.558500000000002</v>
          </cell>
          <cell r="C582">
            <v>47.68</v>
          </cell>
          <cell r="D582">
            <v>48.54</v>
          </cell>
          <cell r="E582">
            <v>47.6</v>
          </cell>
          <cell r="F582">
            <v>48.01</v>
          </cell>
        </row>
        <row r="583">
          <cell r="B583">
            <v>44.3902</v>
          </cell>
          <cell r="C583">
            <v>47.5</v>
          </cell>
          <cell r="D583">
            <v>48.72</v>
          </cell>
          <cell r="E583">
            <v>46.89</v>
          </cell>
          <cell r="F583">
            <v>47.69</v>
          </cell>
        </row>
        <row r="584">
          <cell r="B584">
            <v>44.511699999999998</v>
          </cell>
          <cell r="C584">
            <v>47.63</v>
          </cell>
          <cell r="D584">
            <v>48.46</v>
          </cell>
          <cell r="E584">
            <v>46.89</v>
          </cell>
          <cell r="F584">
            <v>48.41</v>
          </cell>
        </row>
        <row r="585">
          <cell r="B585">
            <v>43.605200000000004</v>
          </cell>
          <cell r="C585">
            <v>46.66</v>
          </cell>
          <cell r="D585">
            <v>47.31</v>
          </cell>
          <cell r="E585">
            <v>46.16</v>
          </cell>
          <cell r="F585">
            <v>47.29</v>
          </cell>
        </row>
        <row r="586">
          <cell r="B586">
            <v>42.829599999999999</v>
          </cell>
          <cell r="C586">
            <v>45.83</v>
          </cell>
          <cell r="D586">
            <v>47.28</v>
          </cell>
          <cell r="E586">
            <v>45.77</v>
          </cell>
          <cell r="F586">
            <v>47.15</v>
          </cell>
        </row>
        <row r="587">
          <cell r="B587">
            <v>41.493200000000002</v>
          </cell>
          <cell r="C587">
            <v>44.4</v>
          </cell>
          <cell r="D587">
            <v>45.98</v>
          </cell>
          <cell r="E587">
            <v>44.3</v>
          </cell>
          <cell r="F587">
            <v>45.9</v>
          </cell>
        </row>
        <row r="588">
          <cell r="B588">
            <v>41.876399999999997</v>
          </cell>
          <cell r="C588">
            <v>44.81</v>
          </cell>
          <cell r="D588">
            <v>44.9</v>
          </cell>
          <cell r="E588">
            <v>44.07</v>
          </cell>
          <cell r="F588">
            <v>44.5</v>
          </cell>
        </row>
        <row r="589">
          <cell r="B589">
            <v>43.577199999999998</v>
          </cell>
          <cell r="C589">
            <v>46.63</v>
          </cell>
          <cell r="D589">
            <v>46.63</v>
          </cell>
          <cell r="E589">
            <v>45.27</v>
          </cell>
          <cell r="F589">
            <v>45.3</v>
          </cell>
        </row>
        <row r="590">
          <cell r="B590">
            <v>44.053800000000003</v>
          </cell>
          <cell r="C590">
            <v>47.14</v>
          </cell>
          <cell r="D590">
            <v>47.29</v>
          </cell>
          <cell r="E590">
            <v>45.73</v>
          </cell>
          <cell r="F590">
            <v>46.32</v>
          </cell>
        </row>
        <row r="591">
          <cell r="B591">
            <v>44.343499999999999</v>
          </cell>
          <cell r="C591">
            <v>47.45</v>
          </cell>
          <cell r="D591">
            <v>47.6</v>
          </cell>
          <cell r="E591">
            <v>46.35</v>
          </cell>
          <cell r="F591">
            <v>46.82</v>
          </cell>
        </row>
        <row r="592">
          <cell r="B592">
            <v>44.287399999999998</v>
          </cell>
          <cell r="C592">
            <v>47.39</v>
          </cell>
          <cell r="D592">
            <v>47.89</v>
          </cell>
          <cell r="E592">
            <v>47.07</v>
          </cell>
          <cell r="F592">
            <v>47.46</v>
          </cell>
        </row>
        <row r="593">
          <cell r="B593">
            <v>45.222000000000001</v>
          </cell>
          <cell r="C593">
            <v>48.39</v>
          </cell>
          <cell r="D593">
            <v>48.47</v>
          </cell>
          <cell r="E593">
            <v>47.4</v>
          </cell>
          <cell r="F593">
            <v>47.5</v>
          </cell>
        </row>
        <row r="594">
          <cell r="B594">
            <v>45.1098</v>
          </cell>
          <cell r="C594">
            <v>48.27</v>
          </cell>
          <cell r="D594">
            <v>49.58</v>
          </cell>
          <cell r="E594">
            <v>48.06</v>
          </cell>
          <cell r="F594">
            <v>48.46</v>
          </cell>
        </row>
        <row r="595">
          <cell r="B595">
            <v>48.240499999999997</v>
          </cell>
          <cell r="C595">
            <v>51.62</v>
          </cell>
          <cell r="D595">
            <v>51.65</v>
          </cell>
          <cell r="E595">
            <v>48.59</v>
          </cell>
          <cell r="F595">
            <v>48.66</v>
          </cell>
        </row>
        <row r="596">
          <cell r="B596">
            <v>48.436799999999998</v>
          </cell>
          <cell r="C596">
            <v>51.83</v>
          </cell>
          <cell r="D596">
            <v>51.98</v>
          </cell>
          <cell r="E596">
            <v>50.45</v>
          </cell>
          <cell r="F596">
            <v>50.69</v>
          </cell>
        </row>
        <row r="597">
          <cell r="B597">
            <v>48.137700000000002</v>
          </cell>
          <cell r="C597">
            <v>51.51</v>
          </cell>
          <cell r="D597">
            <v>51.57</v>
          </cell>
          <cell r="E597">
            <v>50.56</v>
          </cell>
          <cell r="F597">
            <v>51.36</v>
          </cell>
        </row>
        <row r="598">
          <cell r="B598">
            <v>48.829300000000003</v>
          </cell>
          <cell r="C598">
            <v>52.25</v>
          </cell>
          <cell r="D598">
            <v>52.29</v>
          </cell>
          <cell r="E598">
            <v>51.28</v>
          </cell>
          <cell r="F598">
            <v>52</v>
          </cell>
        </row>
        <row r="599">
          <cell r="B599">
            <v>48.063000000000002</v>
          </cell>
          <cell r="C599">
            <v>51.43</v>
          </cell>
          <cell r="D599">
            <v>52.51</v>
          </cell>
          <cell r="E599">
            <v>51.22</v>
          </cell>
          <cell r="F599">
            <v>52.25</v>
          </cell>
        </row>
        <row r="600">
          <cell r="B600">
            <v>46.315399999999997</v>
          </cell>
          <cell r="C600">
            <v>49.56</v>
          </cell>
          <cell r="D600">
            <v>51.26</v>
          </cell>
          <cell r="E600">
            <v>49.51</v>
          </cell>
          <cell r="F600">
            <v>51.2</v>
          </cell>
        </row>
        <row r="601">
          <cell r="B601">
            <v>44.960299999999997</v>
          </cell>
          <cell r="C601">
            <v>48.11</v>
          </cell>
          <cell r="D601">
            <v>49.9</v>
          </cell>
          <cell r="E601">
            <v>47.33</v>
          </cell>
          <cell r="F601">
            <v>49.83</v>
          </cell>
        </row>
        <row r="602">
          <cell r="B602">
            <v>45.978999999999999</v>
          </cell>
          <cell r="C602">
            <v>49.2</v>
          </cell>
          <cell r="D602">
            <v>49.23</v>
          </cell>
          <cell r="E602">
            <v>47.92</v>
          </cell>
          <cell r="F602">
            <v>48.17</v>
          </cell>
        </row>
        <row r="603">
          <cell r="B603">
            <v>44.978999999999999</v>
          </cell>
          <cell r="C603">
            <v>48.13</v>
          </cell>
          <cell r="D603">
            <v>48.98</v>
          </cell>
          <cell r="E603">
            <v>48.02</v>
          </cell>
          <cell r="F603">
            <v>48.83</v>
          </cell>
        </row>
        <row r="604">
          <cell r="B604">
            <v>44.427599999999998</v>
          </cell>
          <cell r="C604">
            <v>47.54</v>
          </cell>
          <cell r="D604">
            <v>48.17</v>
          </cell>
          <cell r="E604">
            <v>47.24</v>
          </cell>
          <cell r="F604">
            <v>47.44</v>
          </cell>
        </row>
        <row r="605">
          <cell r="B605">
            <v>44.446300000000001</v>
          </cell>
          <cell r="C605">
            <v>47.56</v>
          </cell>
          <cell r="D605">
            <v>47.91</v>
          </cell>
          <cell r="E605">
            <v>46.77</v>
          </cell>
          <cell r="F605">
            <v>47.43</v>
          </cell>
        </row>
        <row r="606">
          <cell r="B606">
            <v>43.941699999999997</v>
          </cell>
          <cell r="C606">
            <v>47.02</v>
          </cell>
          <cell r="D606">
            <v>47.58</v>
          </cell>
          <cell r="E606">
            <v>46.85</v>
          </cell>
          <cell r="F606">
            <v>47.28</v>
          </cell>
        </row>
        <row r="607">
          <cell r="B607">
            <v>43.521099999999997</v>
          </cell>
          <cell r="C607">
            <v>46.57</v>
          </cell>
          <cell r="D607">
            <v>47.3</v>
          </cell>
          <cell r="E607">
            <v>46.53</v>
          </cell>
          <cell r="F607">
            <v>46.9</v>
          </cell>
        </row>
        <row r="608">
          <cell r="B608">
            <v>43.4557</v>
          </cell>
          <cell r="C608">
            <v>46.5</v>
          </cell>
          <cell r="D608">
            <v>47.91</v>
          </cell>
          <cell r="E608">
            <v>46.41</v>
          </cell>
          <cell r="F608">
            <v>47.32</v>
          </cell>
        </row>
        <row r="609">
          <cell r="B609">
            <v>43.932299999999998</v>
          </cell>
          <cell r="C609">
            <v>47.01</v>
          </cell>
          <cell r="D609">
            <v>47.27</v>
          </cell>
          <cell r="E609">
            <v>46.55</v>
          </cell>
          <cell r="F609">
            <v>46.75</v>
          </cell>
        </row>
        <row r="610">
          <cell r="B610">
            <v>42.68</v>
          </cell>
          <cell r="C610">
            <v>45.67</v>
          </cell>
          <cell r="D610">
            <v>46.75</v>
          </cell>
          <cell r="E610">
            <v>45.62</v>
          </cell>
          <cell r="F610">
            <v>46.75</v>
          </cell>
        </row>
        <row r="611">
          <cell r="B611">
            <v>43.586500000000001</v>
          </cell>
          <cell r="C611">
            <v>46.64</v>
          </cell>
          <cell r="D611">
            <v>46.89</v>
          </cell>
          <cell r="E611">
            <v>45.52</v>
          </cell>
          <cell r="F611">
            <v>45.53</v>
          </cell>
        </row>
        <row r="612">
          <cell r="B612">
            <v>44.792099999999998</v>
          </cell>
          <cell r="C612">
            <v>47.93</v>
          </cell>
          <cell r="D612">
            <v>48</v>
          </cell>
          <cell r="E612">
            <v>46.34</v>
          </cell>
          <cell r="F612">
            <v>46.6</v>
          </cell>
        </row>
        <row r="613">
          <cell r="B613">
            <v>44.960299999999997</v>
          </cell>
          <cell r="C613">
            <v>48.11</v>
          </cell>
          <cell r="D613">
            <v>48.75</v>
          </cell>
          <cell r="E613">
            <v>47.98</v>
          </cell>
          <cell r="F613">
            <v>48.36</v>
          </cell>
        </row>
        <row r="614">
          <cell r="B614">
            <v>44.3902</v>
          </cell>
          <cell r="C614">
            <v>47.5</v>
          </cell>
          <cell r="D614">
            <v>48.9</v>
          </cell>
          <cell r="E614">
            <v>47.4</v>
          </cell>
          <cell r="F614">
            <v>48.62</v>
          </cell>
        </row>
        <row r="615">
          <cell r="B615">
            <v>43.493099999999998</v>
          </cell>
          <cell r="C615">
            <v>46.54</v>
          </cell>
          <cell r="D615">
            <v>47.65</v>
          </cell>
          <cell r="E615">
            <v>46.5</v>
          </cell>
          <cell r="F615">
            <v>47.45</v>
          </cell>
        </row>
        <row r="616">
          <cell r="B616">
            <v>43.979100000000003</v>
          </cell>
          <cell r="C616">
            <v>47.06</v>
          </cell>
          <cell r="D616">
            <v>47.14</v>
          </cell>
          <cell r="E616">
            <v>46.18</v>
          </cell>
          <cell r="F616">
            <v>46.21</v>
          </cell>
        </row>
        <row r="617">
          <cell r="B617">
            <v>42.539900000000003</v>
          </cell>
          <cell r="C617">
            <v>45.52</v>
          </cell>
          <cell r="D617">
            <v>46.84</v>
          </cell>
          <cell r="E617">
            <v>45.51</v>
          </cell>
          <cell r="F617">
            <v>46.69</v>
          </cell>
        </row>
        <row r="618">
          <cell r="B618">
            <v>42.259500000000003</v>
          </cell>
          <cell r="C618">
            <v>45.22</v>
          </cell>
          <cell r="D618">
            <v>46.06</v>
          </cell>
          <cell r="E618">
            <v>45.01</v>
          </cell>
          <cell r="F618">
            <v>45.48</v>
          </cell>
        </row>
        <row r="619">
          <cell r="B619">
            <v>43.773499999999999</v>
          </cell>
          <cell r="C619">
            <v>46.84</v>
          </cell>
          <cell r="D619">
            <v>47.27</v>
          </cell>
          <cell r="E619">
            <v>45.54</v>
          </cell>
          <cell r="F619">
            <v>45.79</v>
          </cell>
        </row>
        <row r="620">
          <cell r="B620">
            <v>40.736199999999997</v>
          </cell>
          <cell r="C620">
            <v>43.59</v>
          </cell>
          <cell r="D620">
            <v>45.36</v>
          </cell>
          <cell r="E620">
            <v>43.5</v>
          </cell>
          <cell r="F620">
            <v>44.99</v>
          </cell>
        </row>
        <row r="621">
          <cell r="B621">
            <v>42.016500000000001</v>
          </cell>
          <cell r="C621">
            <v>44.96</v>
          </cell>
          <cell r="D621">
            <v>44.99</v>
          </cell>
          <cell r="E621">
            <v>43.51</v>
          </cell>
          <cell r="F621">
            <v>43.72</v>
          </cell>
        </row>
        <row r="622">
          <cell r="B622">
            <v>42.11</v>
          </cell>
          <cell r="C622">
            <v>45.06</v>
          </cell>
          <cell r="D622">
            <v>45.49</v>
          </cell>
          <cell r="E622">
            <v>44.23</v>
          </cell>
          <cell r="F622">
            <v>44.79</v>
          </cell>
        </row>
        <row r="623">
          <cell r="B623">
            <v>43.493099999999998</v>
          </cell>
          <cell r="C623">
            <v>46.54</v>
          </cell>
          <cell r="D623">
            <v>46.64</v>
          </cell>
          <cell r="E623">
            <v>44.41</v>
          </cell>
          <cell r="F623">
            <v>45.06</v>
          </cell>
        </row>
        <row r="624">
          <cell r="B624">
            <v>42.009599999999999</v>
          </cell>
          <cell r="C624">
            <v>44.6</v>
          </cell>
          <cell r="D624">
            <v>45.91</v>
          </cell>
          <cell r="E624">
            <v>44.13</v>
          </cell>
          <cell r="F624">
            <v>45.6</v>
          </cell>
        </row>
        <row r="625">
          <cell r="B625">
            <v>41.726999999999997</v>
          </cell>
          <cell r="C625">
            <v>44.3</v>
          </cell>
          <cell r="D625">
            <v>45.15</v>
          </cell>
          <cell r="E625">
            <v>43.84</v>
          </cell>
          <cell r="F625">
            <v>44.49</v>
          </cell>
        </row>
        <row r="626">
          <cell r="B626">
            <v>40.568399999999997</v>
          </cell>
          <cell r="C626">
            <v>43.07</v>
          </cell>
          <cell r="D626">
            <v>44.2</v>
          </cell>
          <cell r="E626">
            <v>42.87</v>
          </cell>
          <cell r="F626">
            <v>43.81</v>
          </cell>
        </row>
        <row r="627">
          <cell r="B627">
            <v>41.453800000000001</v>
          </cell>
          <cell r="C627">
            <v>44.01</v>
          </cell>
          <cell r="D627">
            <v>44.74</v>
          </cell>
          <cell r="E627">
            <v>43.5</v>
          </cell>
          <cell r="F627">
            <v>44.35</v>
          </cell>
        </row>
        <row r="628">
          <cell r="B628">
            <v>40.342399999999998</v>
          </cell>
          <cell r="C628">
            <v>42.83</v>
          </cell>
          <cell r="D628">
            <v>44.29</v>
          </cell>
          <cell r="E628">
            <v>42.78</v>
          </cell>
          <cell r="F628">
            <v>44.02</v>
          </cell>
        </row>
        <row r="629">
          <cell r="B629">
            <v>40.351799999999997</v>
          </cell>
          <cell r="C629">
            <v>42.84</v>
          </cell>
          <cell r="D629">
            <v>42.91</v>
          </cell>
          <cell r="E629">
            <v>42.01</v>
          </cell>
          <cell r="F629">
            <v>42.73</v>
          </cell>
        </row>
        <row r="630">
          <cell r="B630">
            <v>41.067700000000002</v>
          </cell>
          <cell r="C630">
            <v>43.6</v>
          </cell>
          <cell r="D630">
            <v>43.84</v>
          </cell>
          <cell r="E630">
            <v>42.97</v>
          </cell>
          <cell r="F630">
            <v>43.42</v>
          </cell>
        </row>
        <row r="631">
          <cell r="B631">
            <v>40.5779</v>
          </cell>
          <cell r="C631">
            <v>43.08</v>
          </cell>
          <cell r="D631">
            <v>43.61</v>
          </cell>
          <cell r="E631">
            <v>42.79</v>
          </cell>
          <cell r="F631">
            <v>43.42</v>
          </cell>
        </row>
        <row r="632">
          <cell r="B632">
            <v>41.821199999999997</v>
          </cell>
          <cell r="C632">
            <v>44.4</v>
          </cell>
          <cell r="D632">
            <v>44.42</v>
          </cell>
          <cell r="E632">
            <v>43.65</v>
          </cell>
          <cell r="F632">
            <v>43.82</v>
          </cell>
        </row>
        <row r="633">
          <cell r="B633">
            <v>39.890300000000003</v>
          </cell>
          <cell r="C633">
            <v>42.35</v>
          </cell>
          <cell r="D633">
            <v>43.98</v>
          </cell>
          <cell r="E633">
            <v>42.22</v>
          </cell>
          <cell r="F633">
            <v>43.98</v>
          </cell>
        </row>
        <row r="634">
          <cell r="B634">
            <v>39.57</v>
          </cell>
          <cell r="C634">
            <v>42.01</v>
          </cell>
          <cell r="D634">
            <v>42.7</v>
          </cell>
          <cell r="E634">
            <v>41.72</v>
          </cell>
          <cell r="F634">
            <v>42.32</v>
          </cell>
        </row>
        <row r="635">
          <cell r="B635">
            <v>39.230899999999998</v>
          </cell>
          <cell r="C635">
            <v>41.65</v>
          </cell>
          <cell r="D635">
            <v>42.29</v>
          </cell>
          <cell r="E635">
            <v>40.31</v>
          </cell>
          <cell r="F635">
            <v>42.25</v>
          </cell>
        </row>
        <row r="636">
          <cell r="B636">
            <v>39.560600000000001</v>
          </cell>
          <cell r="C636">
            <v>42</v>
          </cell>
          <cell r="D636">
            <v>42.25</v>
          </cell>
          <cell r="E636">
            <v>41.33</v>
          </cell>
          <cell r="F636">
            <v>41.69</v>
          </cell>
        </row>
        <row r="637">
          <cell r="B637">
            <v>39.2498</v>
          </cell>
          <cell r="C637">
            <v>41.67</v>
          </cell>
          <cell r="D637">
            <v>41.89</v>
          </cell>
          <cell r="E637">
            <v>41.1</v>
          </cell>
          <cell r="F637">
            <v>41.7</v>
          </cell>
        </row>
        <row r="638">
          <cell r="B638">
            <v>39.749000000000002</v>
          </cell>
          <cell r="C638">
            <v>42.2</v>
          </cell>
          <cell r="D638">
            <v>42.52</v>
          </cell>
          <cell r="E638">
            <v>41.39</v>
          </cell>
          <cell r="F638">
            <v>41.44</v>
          </cell>
        </row>
        <row r="639">
          <cell r="B639">
            <v>40.954599999999999</v>
          </cell>
          <cell r="C639">
            <v>43.48</v>
          </cell>
          <cell r="D639">
            <v>43.68</v>
          </cell>
          <cell r="E639">
            <v>42.08</v>
          </cell>
          <cell r="F639">
            <v>42.17</v>
          </cell>
        </row>
        <row r="640">
          <cell r="B640">
            <v>41.962499999999999</v>
          </cell>
          <cell r="C640">
            <v>44.55</v>
          </cell>
          <cell r="D640">
            <v>44.55</v>
          </cell>
          <cell r="E640">
            <v>43.55</v>
          </cell>
          <cell r="F640">
            <v>43.59</v>
          </cell>
        </row>
        <row r="641">
          <cell r="B641">
            <v>41.84</v>
          </cell>
          <cell r="C641">
            <v>44.42</v>
          </cell>
          <cell r="D641">
            <v>44.75</v>
          </cell>
          <cell r="E641">
            <v>43.65</v>
          </cell>
          <cell r="F641">
            <v>44.25</v>
          </cell>
        </row>
        <row r="642">
          <cell r="B642">
            <v>41.548000000000002</v>
          </cell>
          <cell r="C642">
            <v>44.11</v>
          </cell>
          <cell r="D642">
            <v>44.93</v>
          </cell>
          <cell r="E642">
            <v>43.53</v>
          </cell>
          <cell r="F642">
            <v>44.77</v>
          </cell>
        </row>
        <row r="643">
          <cell r="B643">
            <v>42.235599999999998</v>
          </cell>
          <cell r="C643">
            <v>44.84</v>
          </cell>
          <cell r="D643">
            <v>44.88</v>
          </cell>
          <cell r="E643">
            <v>43.94</v>
          </cell>
          <cell r="F643">
            <v>44.19</v>
          </cell>
        </row>
        <row r="644">
          <cell r="B644">
            <v>40.869900000000001</v>
          </cell>
          <cell r="C644">
            <v>43.39</v>
          </cell>
          <cell r="D644">
            <v>44.25</v>
          </cell>
          <cell r="E644">
            <v>43.34</v>
          </cell>
          <cell r="F644">
            <v>44.11</v>
          </cell>
        </row>
        <row r="645">
          <cell r="B645">
            <v>40.822800000000001</v>
          </cell>
          <cell r="C645">
            <v>43.34</v>
          </cell>
          <cell r="D645">
            <v>44.04</v>
          </cell>
          <cell r="E645">
            <v>43.08</v>
          </cell>
          <cell r="F645">
            <v>43.81</v>
          </cell>
        </row>
        <row r="646">
          <cell r="B646">
            <v>41.0017</v>
          </cell>
          <cell r="C646">
            <v>43.53</v>
          </cell>
          <cell r="D646">
            <v>43.59</v>
          </cell>
          <cell r="E646">
            <v>42.66</v>
          </cell>
          <cell r="F646">
            <v>43.06</v>
          </cell>
        </row>
        <row r="647">
          <cell r="B647">
            <v>38.835299999999997</v>
          </cell>
          <cell r="C647">
            <v>41.23</v>
          </cell>
          <cell r="D647">
            <v>42.26</v>
          </cell>
          <cell r="E647">
            <v>41.03</v>
          </cell>
          <cell r="F647">
            <v>42.25</v>
          </cell>
        </row>
        <row r="648">
          <cell r="B648">
            <v>37.686199999999999</v>
          </cell>
          <cell r="C648">
            <v>40.01</v>
          </cell>
          <cell r="D648">
            <v>41.35</v>
          </cell>
          <cell r="E648">
            <v>40.01</v>
          </cell>
          <cell r="F648">
            <v>41.01</v>
          </cell>
        </row>
        <row r="649">
          <cell r="B649">
            <v>36.904400000000003</v>
          </cell>
          <cell r="C649">
            <v>39.18</v>
          </cell>
          <cell r="D649">
            <v>40.08</v>
          </cell>
          <cell r="E649">
            <v>39.18</v>
          </cell>
          <cell r="F649">
            <v>39.85</v>
          </cell>
        </row>
        <row r="650">
          <cell r="B650">
            <v>35.576300000000003</v>
          </cell>
          <cell r="C650">
            <v>37.770000000000003</v>
          </cell>
          <cell r="D650">
            <v>38.81</v>
          </cell>
          <cell r="E650">
            <v>37.67</v>
          </cell>
          <cell r="F650">
            <v>38.549999999999997</v>
          </cell>
        </row>
        <row r="651">
          <cell r="B651">
            <v>35.726999999999997</v>
          </cell>
          <cell r="C651">
            <v>37.93</v>
          </cell>
          <cell r="D651">
            <v>38.200000000000003</v>
          </cell>
          <cell r="E651">
            <v>37.54</v>
          </cell>
          <cell r="F651">
            <v>38.01</v>
          </cell>
        </row>
        <row r="652">
          <cell r="B652">
            <v>36.405200000000001</v>
          </cell>
          <cell r="C652">
            <v>38.65</v>
          </cell>
          <cell r="D652">
            <v>39.17</v>
          </cell>
          <cell r="E652">
            <v>37.92</v>
          </cell>
          <cell r="F652">
            <v>38.56</v>
          </cell>
        </row>
        <row r="653">
          <cell r="B653">
            <v>35.171199999999999</v>
          </cell>
          <cell r="C653">
            <v>37.340000000000003</v>
          </cell>
          <cell r="D653">
            <v>37.79</v>
          </cell>
          <cell r="E653">
            <v>36.93</v>
          </cell>
          <cell r="F653">
            <v>37.700000000000003</v>
          </cell>
        </row>
        <row r="654">
          <cell r="B654">
            <v>34.822699999999998</v>
          </cell>
          <cell r="C654">
            <v>36.97</v>
          </cell>
          <cell r="D654">
            <v>38.119999999999997</v>
          </cell>
          <cell r="E654">
            <v>36.6</v>
          </cell>
          <cell r="F654">
            <v>37.479999999999997</v>
          </cell>
        </row>
        <row r="655">
          <cell r="B655">
            <v>35.538600000000002</v>
          </cell>
          <cell r="C655">
            <v>37.729999999999997</v>
          </cell>
          <cell r="D655">
            <v>38.03</v>
          </cell>
          <cell r="E655">
            <v>37.33</v>
          </cell>
          <cell r="F655">
            <v>37.36</v>
          </cell>
        </row>
        <row r="656">
          <cell r="B656">
            <v>35.2089</v>
          </cell>
          <cell r="C656">
            <v>37.380000000000003</v>
          </cell>
          <cell r="D656">
            <v>37.770000000000003</v>
          </cell>
          <cell r="E656">
            <v>37.22</v>
          </cell>
          <cell r="F656">
            <v>37.33</v>
          </cell>
        </row>
        <row r="657">
          <cell r="B657">
            <v>35.237200000000001</v>
          </cell>
          <cell r="C657">
            <v>37.409999999999997</v>
          </cell>
          <cell r="D657">
            <v>37.619999999999997</v>
          </cell>
          <cell r="E657">
            <v>36.909999999999997</v>
          </cell>
          <cell r="F657">
            <v>37.61</v>
          </cell>
        </row>
        <row r="658">
          <cell r="B658">
            <v>36.3675</v>
          </cell>
          <cell r="C658">
            <v>38.61</v>
          </cell>
          <cell r="D658">
            <v>38.64</v>
          </cell>
          <cell r="E658">
            <v>37.74</v>
          </cell>
          <cell r="F658">
            <v>37.85</v>
          </cell>
        </row>
        <row r="659">
          <cell r="B659">
            <v>36.386299999999999</v>
          </cell>
          <cell r="C659">
            <v>38.630000000000003</v>
          </cell>
          <cell r="D659">
            <v>39.06</v>
          </cell>
          <cell r="E659">
            <v>38.47</v>
          </cell>
          <cell r="F659">
            <v>38.869999999999997</v>
          </cell>
        </row>
        <row r="660">
          <cell r="B660">
            <v>35.585700000000003</v>
          </cell>
          <cell r="C660">
            <v>37.78</v>
          </cell>
          <cell r="D660">
            <v>39.020000000000003</v>
          </cell>
          <cell r="E660">
            <v>37.74</v>
          </cell>
          <cell r="F660">
            <v>38.58</v>
          </cell>
        </row>
        <row r="661">
          <cell r="B661">
            <v>35.124200000000002</v>
          </cell>
          <cell r="C661">
            <v>37.29</v>
          </cell>
          <cell r="D661">
            <v>37.6</v>
          </cell>
          <cell r="E661">
            <v>37.020000000000003</v>
          </cell>
          <cell r="F661">
            <v>37.54</v>
          </cell>
        </row>
        <row r="662">
          <cell r="B662">
            <v>35.237200000000001</v>
          </cell>
          <cell r="C662">
            <v>37.409999999999997</v>
          </cell>
          <cell r="D662">
            <v>38</v>
          </cell>
          <cell r="E662">
            <v>36.729999999999997</v>
          </cell>
          <cell r="F662">
            <v>37.21</v>
          </cell>
        </row>
        <row r="663">
          <cell r="B663">
            <v>34.229300000000002</v>
          </cell>
          <cell r="C663">
            <v>36.340000000000003</v>
          </cell>
          <cell r="D663">
            <v>37.200000000000003</v>
          </cell>
          <cell r="E663">
            <v>35.880000000000003</v>
          </cell>
          <cell r="F663">
            <v>37.090000000000003</v>
          </cell>
        </row>
        <row r="664">
          <cell r="B664">
            <v>34.558999999999997</v>
          </cell>
          <cell r="C664">
            <v>36.69</v>
          </cell>
          <cell r="D664">
            <v>36.74</v>
          </cell>
          <cell r="E664">
            <v>35.54</v>
          </cell>
          <cell r="F664">
            <v>35.93</v>
          </cell>
        </row>
        <row r="665">
          <cell r="B665">
            <v>34.8416</v>
          </cell>
          <cell r="C665">
            <v>36.99</v>
          </cell>
          <cell r="D665">
            <v>37.42</v>
          </cell>
          <cell r="E665">
            <v>36.46</v>
          </cell>
          <cell r="F665">
            <v>36.82</v>
          </cell>
        </row>
        <row r="666">
          <cell r="B666">
            <v>35.924799999999998</v>
          </cell>
          <cell r="C666">
            <v>38.14</v>
          </cell>
          <cell r="D666">
            <v>38.33</v>
          </cell>
          <cell r="E666">
            <v>37.729999999999997</v>
          </cell>
          <cell r="F666">
            <v>37.89</v>
          </cell>
        </row>
        <row r="667">
          <cell r="B667">
            <v>35.783499999999997</v>
          </cell>
          <cell r="C667">
            <v>37.99</v>
          </cell>
          <cell r="D667">
            <v>38.14</v>
          </cell>
          <cell r="E667">
            <v>37.39</v>
          </cell>
          <cell r="F667">
            <v>37.659999999999997</v>
          </cell>
        </row>
        <row r="668">
          <cell r="B668">
            <v>35.039400000000001</v>
          </cell>
          <cell r="C668">
            <v>37.200000000000003</v>
          </cell>
          <cell r="D668">
            <v>37.67</v>
          </cell>
          <cell r="E668">
            <v>37.03</v>
          </cell>
          <cell r="F668">
            <v>37.659999999999997</v>
          </cell>
        </row>
        <row r="669">
          <cell r="B669">
            <v>35.0488</v>
          </cell>
          <cell r="C669">
            <v>37.21</v>
          </cell>
          <cell r="D669">
            <v>37.700000000000003</v>
          </cell>
          <cell r="E669">
            <v>36.99</v>
          </cell>
          <cell r="F669">
            <v>37.65</v>
          </cell>
        </row>
        <row r="670">
          <cell r="B670">
            <v>35.0488</v>
          </cell>
          <cell r="C670">
            <v>37.21</v>
          </cell>
          <cell r="D670">
            <v>37.43</v>
          </cell>
          <cell r="E670">
            <v>36.619999999999997</v>
          </cell>
          <cell r="F670">
            <v>36.68</v>
          </cell>
        </row>
        <row r="671">
          <cell r="B671">
            <v>35.519799999999996</v>
          </cell>
          <cell r="C671">
            <v>37.71</v>
          </cell>
          <cell r="D671">
            <v>38.159999999999997</v>
          </cell>
          <cell r="E671">
            <v>36.29</v>
          </cell>
          <cell r="F671">
            <v>36.99</v>
          </cell>
        </row>
        <row r="672">
          <cell r="B672">
            <v>36.376899999999999</v>
          </cell>
          <cell r="C672">
            <v>38.619999999999997</v>
          </cell>
          <cell r="D672">
            <v>38.67</v>
          </cell>
          <cell r="E672">
            <v>37.729999999999997</v>
          </cell>
          <cell r="F672">
            <v>38.270000000000003</v>
          </cell>
        </row>
        <row r="673">
          <cell r="B673">
            <v>36.4617</v>
          </cell>
          <cell r="C673">
            <v>38.71</v>
          </cell>
          <cell r="D673">
            <v>39.340000000000003</v>
          </cell>
          <cell r="E673">
            <v>38.53</v>
          </cell>
          <cell r="F673">
            <v>39.1</v>
          </cell>
        </row>
        <row r="674">
          <cell r="B674">
            <v>37.884</v>
          </cell>
          <cell r="C674">
            <v>40.22</v>
          </cell>
          <cell r="D674">
            <v>40.729999999999997</v>
          </cell>
          <cell r="E674">
            <v>39.24</v>
          </cell>
          <cell r="F674">
            <v>39.32</v>
          </cell>
        </row>
        <row r="675">
          <cell r="B675">
            <v>38.2042</v>
          </cell>
          <cell r="C675">
            <v>40.56</v>
          </cell>
          <cell r="D675">
            <v>40.67</v>
          </cell>
          <cell r="E675">
            <v>39.56</v>
          </cell>
          <cell r="F675">
            <v>40.21</v>
          </cell>
        </row>
        <row r="676">
          <cell r="B676">
            <v>38.251300000000001</v>
          </cell>
          <cell r="C676">
            <v>40.61</v>
          </cell>
          <cell r="D676">
            <v>40.65</v>
          </cell>
          <cell r="E676">
            <v>39.82</v>
          </cell>
          <cell r="F676">
            <v>40.51</v>
          </cell>
        </row>
        <row r="677">
          <cell r="B677">
            <v>36.923200000000001</v>
          </cell>
          <cell r="C677">
            <v>39.200000000000003</v>
          </cell>
          <cell r="D677">
            <v>40.51</v>
          </cell>
          <cell r="E677">
            <v>38.94</v>
          </cell>
          <cell r="F677">
            <v>40.369999999999997</v>
          </cell>
        </row>
        <row r="678">
          <cell r="B678">
            <v>36.8855</v>
          </cell>
          <cell r="C678">
            <v>39.159999999999997</v>
          </cell>
          <cell r="D678">
            <v>39.409999999999997</v>
          </cell>
          <cell r="E678">
            <v>38.549999999999997</v>
          </cell>
          <cell r="F678">
            <v>39.28</v>
          </cell>
        </row>
        <row r="679">
          <cell r="B679">
            <v>36.697200000000002</v>
          </cell>
          <cell r="C679">
            <v>38.96</v>
          </cell>
          <cell r="D679">
            <v>39.57</v>
          </cell>
          <cell r="E679">
            <v>38.880000000000003</v>
          </cell>
          <cell r="F679">
            <v>39.1</v>
          </cell>
        </row>
        <row r="680">
          <cell r="B680">
            <v>37.846299999999999</v>
          </cell>
          <cell r="C680">
            <v>40.18</v>
          </cell>
          <cell r="D680">
            <v>40.42</v>
          </cell>
          <cell r="E680">
            <v>39.229999999999997</v>
          </cell>
          <cell r="F680">
            <v>39.270000000000003</v>
          </cell>
        </row>
        <row r="681">
          <cell r="B681">
            <v>37.403599999999997</v>
          </cell>
          <cell r="C681">
            <v>39.71</v>
          </cell>
          <cell r="D681">
            <v>40.119999999999997</v>
          </cell>
          <cell r="E681">
            <v>39.04</v>
          </cell>
          <cell r="F681">
            <v>40.090000000000003</v>
          </cell>
        </row>
        <row r="682">
          <cell r="B682">
            <v>34.201099999999997</v>
          </cell>
          <cell r="C682">
            <v>36.31</v>
          </cell>
          <cell r="D682">
            <v>36.619999999999997</v>
          </cell>
          <cell r="E682">
            <v>35.24</v>
          </cell>
          <cell r="F682">
            <v>35.6</v>
          </cell>
        </row>
        <row r="683">
          <cell r="B683">
            <v>34.813299999999998</v>
          </cell>
          <cell r="C683">
            <v>36.96</v>
          </cell>
          <cell r="D683">
            <v>37.69</v>
          </cell>
          <cell r="E683">
            <v>36.049999999999997</v>
          </cell>
          <cell r="F683">
            <v>36.049999999999997</v>
          </cell>
        </row>
        <row r="684">
          <cell r="B684">
            <v>33.918500000000002</v>
          </cell>
          <cell r="C684">
            <v>36.01</v>
          </cell>
          <cell r="D684">
            <v>36.659999999999997</v>
          </cell>
          <cell r="E684">
            <v>36</v>
          </cell>
          <cell r="F684">
            <v>36.590000000000003</v>
          </cell>
        </row>
        <row r="685">
          <cell r="B685">
            <v>34.398899999999998</v>
          </cell>
          <cell r="C685">
            <v>36.520000000000003</v>
          </cell>
          <cell r="D685">
            <v>36.590000000000003</v>
          </cell>
          <cell r="E685">
            <v>35.26</v>
          </cell>
          <cell r="F685">
            <v>36.090000000000003</v>
          </cell>
        </row>
        <row r="686">
          <cell r="B686">
            <v>33.927900000000001</v>
          </cell>
          <cell r="C686">
            <v>35.659999999999997</v>
          </cell>
          <cell r="D686">
            <v>36.1</v>
          </cell>
          <cell r="E686">
            <v>35.36</v>
          </cell>
          <cell r="F686">
            <v>36.01</v>
          </cell>
        </row>
        <row r="687">
          <cell r="B687">
            <v>33.670999999999999</v>
          </cell>
          <cell r="C687">
            <v>35.39</v>
          </cell>
          <cell r="D687">
            <v>35.69</v>
          </cell>
          <cell r="E687">
            <v>35.18</v>
          </cell>
          <cell r="F687">
            <v>35.35</v>
          </cell>
        </row>
        <row r="688">
          <cell r="B688">
            <v>33.661499999999997</v>
          </cell>
          <cell r="C688">
            <v>35.380000000000003</v>
          </cell>
          <cell r="D688">
            <v>35.96</v>
          </cell>
          <cell r="E688">
            <v>35.200000000000003</v>
          </cell>
          <cell r="F688">
            <v>35.36</v>
          </cell>
        </row>
        <row r="689">
          <cell r="B689">
            <v>32.843299999999999</v>
          </cell>
          <cell r="C689">
            <v>34.520000000000003</v>
          </cell>
          <cell r="D689">
            <v>35.299999999999997</v>
          </cell>
          <cell r="E689">
            <v>34.4</v>
          </cell>
          <cell r="F689">
            <v>35.22</v>
          </cell>
        </row>
        <row r="690">
          <cell r="B690">
            <v>33.652000000000001</v>
          </cell>
          <cell r="C690">
            <v>35.369999999999997</v>
          </cell>
          <cell r="D690">
            <v>35.4</v>
          </cell>
          <cell r="E690">
            <v>34.590000000000003</v>
          </cell>
          <cell r="F690">
            <v>34.99</v>
          </cell>
        </row>
        <row r="691">
          <cell r="B691">
            <v>33.8613</v>
          </cell>
          <cell r="C691">
            <v>35.590000000000003</v>
          </cell>
          <cell r="D691">
            <v>36.29</v>
          </cell>
          <cell r="E691">
            <v>35.49</v>
          </cell>
          <cell r="F691">
            <v>35.64</v>
          </cell>
        </row>
        <row r="692">
          <cell r="B692">
            <v>34.356099999999998</v>
          </cell>
          <cell r="C692">
            <v>36.11</v>
          </cell>
          <cell r="D692">
            <v>36.14</v>
          </cell>
          <cell r="E692">
            <v>35.67</v>
          </cell>
          <cell r="F692">
            <v>35.799999999999997</v>
          </cell>
        </row>
        <row r="693">
          <cell r="B693">
            <v>34.5749</v>
          </cell>
          <cell r="C693">
            <v>36.340000000000003</v>
          </cell>
          <cell r="D693">
            <v>36.43</v>
          </cell>
          <cell r="E693">
            <v>35.71</v>
          </cell>
          <cell r="F693">
            <v>36.1</v>
          </cell>
        </row>
        <row r="694">
          <cell r="B694">
            <v>34.432200000000002</v>
          </cell>
          <cell r="C694">
            <v>36.19</v>
          </cell>
          <cell r="D694">
            <v>36.58</v>
          </cell>
          <cell r="E694">
            <v>35.700000000000003</v>
          </cell>
          <cell r="F694">
            <v>36.159999999999997</v>
          </cell>
        </row>
        <row r="695">
          <cell r="B695">
            <v>34.042099999999998</v>
          </cell>
          <cell r="C695">
            <v>35.78</v>
          </cell>
          <cell r="D695">
            <v>36.08</v>
          </cell>
          <cell r="E695">
            <v>35.270000000000003</v>
          </cell>
          <cell r="F695">
            <v>35.81</v>
          </cell>
        </row>
        <row r="696">
          <cell r="B696">
            <v>34.441699999999997</v>
          </cell>
          <cell r="C696">
            <v>36.200000000000003</v>
          </cell>
          <cell r="D696">
            <v>36.33</v>
          </cell>
          <cell r="E696">
            <v>35.57</v>
          </cell>
          <cell r="F696">
            <v>35.68</v>
          </cell>
        </row>
        <row r="697">
          <cell r="B697">
            <v>33.661499999999997</v>
          </cell>
          <cell r="C697">
            <v>35.380000000000003</v>
          </cell>
          <cell r="D697">
            <v>36.03</v>
          </cell>
          <cell r="E697">
            <v>35.19</v>
          </cell>
          <cell r="F697">
            <v>35.799999999999997</v>
          </cell>
        </row>
        <row r="698">
          <cell r="B698">
            <v>32.196300000000001</v>
          </cell>
          <cell r="C698">
            <v>33.840000000000003</v>
          </cell>
          <cell r="D698">
            <v>35.06</v>
          </cell>
          <cell r="E698">
            <v>33.729999999999997</v>
          </cell>
          <cell r="F698">
            <v>35</v>
          </cell>
        </row>
        <row r="699">
          <cell r="B699">
            <v>32.301000000000002</v>
          </cell>
          <cell r="C699">
            <v>33.950000000000003</v>
          </cell>
          <cell r="D699">
            <v>34.39</v>
          </cell>
          <cell r="E699">
            <v>33.909999999999997</v>
          </cell>
          <cell r="F699">
            <v>33.979999999999997</v>
          </cell>
        </row>
        <row r="700">
          <cell r="B700">
            <v>32.215299999999999</v>
          </cell>
          <cell r="C700">
            <v>33.86</v>
          </cell>
          <cell r="D700">
            <v>33.99</v>
          </cell>
          <cell r="E700">
            <v>33.6</v>
          </cell>
          <cell r="F700">
            <v>33.97</v>
          </cell>
        </row>
        <row r="701">
          <cell r="B701">
            <v>33.195300000000003</v>
          </cell>
          <cell r="C701">
            <v>34.89</v>
          </cell>
          <cell r="D701">
            <v>34.93</v>
          </cell>
          <cell r="E701">
            <v>33.82</v>
          </cell>
          <cell r="F701">
            <v>33.869999999999997</v>
          </cell>
        </row>
        <row r="702">
          <cell r="B702">
            <v>31.739599999999999</v>
          </cell>
          <cell r="C702">
            <v>33.36</v>
          </cell>
          <cell r="D702">
            <v>35.03</v>
          </cell>
          <cell r="E702">
            <v>33.35</v>
          </cell>
          <cell r="F702">
            <v>34.950000000000003</v>
          </cell>
        </row>
        <row r="703">
          <cell r="B703">
            <v>31.34</v>
          </cell>
          <cell r="C703">
            <v>32.94</v>
          </cell>
          <cell r="D703">
            <v>33.409999999999997</v>
          </cell>
          <cell r="E703">
            <v>32.81</v>
          </cell>
          <cell r="F703">
            <v>33.229999999999997</v>
          </cell>
        </row>
        <row r="704">
          <cell r="B704">
            <v>30.693100000000001</v>
          </cell>
          <cell r="C704">
            <v>32.26</v>
          </cell>
          <cell r="D704">
            <v>33.07</v>
          </cell>
          <cell r="E704">
            <v>32.15</v>
          </cell>
          <cell r="F704">
            <v>33.04</v>
          </cell>
        </row>
        <row r="705">
          <cell r="B705">
            <v>30.369599999999998</v>
          </cell>
          <cell r="C705">
            <v>31.92</v>
          </cell>
          <cell r="D705">
            <v>32.39</v>
          </cell>
          <cell r="E705">
            <v>31.77</v>
          </cell>
          <cell r="F705">
            <v>32.39</v>
          </cell>
        </row>
        <row r="706">
          <cell r="B706">
            <v>30.217300000000002</v>
          </cell>
          <cell r="C706">
            <v>31.76</v>
          </cell>
          <cell r="D706">
            <v>31.83</v>
          </cell>
          <cell r="E706">
            <v>31.13</v>
          </cell>
          <cell r="F706">
            <v>31.57</v>
          </cell>
        </row>
        <row r="707">
          <cell r="B707">
            <v>29.703600000000002</v>
          </cell>
          <cell r="C707">
            <v>31.22</v>
          </cell>
          <cell r="D707">
            <v>32.380000000000003</v>
          </cell>
          <cell r="E707">
            <v>31.06</v>
          </cell>
          <cell r="F707">
            <v>32.21</v>
          </cell>
        </row>
        <row r="708">
          <cell r="B708">
            <v>28.885300000000001</v>
          </cell>
          <cell r="C708">
            <v>30.36</v>
          </cell>
          <cell r="D708">
            <v>31.39</v>
          </cell>
          <cell r="E708">
            <v>30.33</v>
          </cell>
          <cell r="F708">
            <v>31.39</v>
          </cell>
        </row>
        <row r="709">
          <cell r="B709">
            <v>29.161300000000001</v>
          </cell>
          <cell r="C709">
            <v>30.65</v>
          </cell>
          <cell r="D709">
            <v>30.79</v>
          </cell>
          <cell r="E709">
            <v>30.05</v>
          </cell>
          <cell r="F709">
            <v>30.42</v>
          </cell>
        </row>
        <row r="710">
          <cell r="B710">
            <v>29.256399999999999</v>
          </cell>
          <cell r="C710">
            <v>30.75</v>
          </cell>
          <cell r="D710">
            <v>30.85</v>
          </cell>
          <cell r="E710">
            <v>29.91</v>
          </cell>
          <cell r="F710">
            <v>30.37</v>
          </cell>
        </row>
        <row r="711">
          <cell r="B711">
            <v>29.931899999999999</v>
          </cell>
          <cell r="C711">
            <v>31.46</v>
          </cell>
          <cell r="D711">
            <v>31.5</v>
          </cell>
          <cell r="E711">
            <v>31.08</v>
          </cell>
          <cell r="F711">
            <v>31.19</v>
          </cell>
        </row>
        <row r="712">
          <cell r="B712">
            <v>30.027100000000001</v>
          </cell>
          <cell r="C712">
            <v>31.56</v>
          </cell>
          <cell r="D712">
            <v>31.86</v>
          </cell>
          <cell r="E712">
            <v>31.1</v>
          </cell>
          <cell r="F712">
            <v>31.74</v>
          </cell>
        </row>
        <row r="713">
          <cell r="B713">
            <v>27.8673</v>
          </cell>
          <cell r="C713">
            <v>29.29</v>
          </cell>
          <cell r="D713">
            <v>30.93</v>
          </cell>
          <cell r="E713">
            <v>29.25</v>
          </cell>
          <cell r="F713">
            <v>30.83</v>
          </cell>
        </row>
        <row r="714">
          <cell r="B714">
            <v>27.762699999999999</v>
          </cell>
          <cell r="C714">
            <v>29.18</v>
          </cell>
          <cell r="D714">
            <v>29.77</v>
          </cell>
          <cell r="E714">
            <v>29.01</v>
          </cell>
          <cell r="F714">
            <v>29.55</v>
          </cell>
        </row>
        <row r="715">
          <cell r="B715">
            <v>27.4392</v>
          </cell>
          <cell r="C715">
            <v>28.84</v>
          </cell>
          <cell r="D715">
            <v>29.41</v>
          </cell>
          <cell r="E715">
            <v>28.71</v>
          </cell>
          <cell r="F715">
            <v>29.15</v>
          </cell>
        </row>
        <row r="716">
          <cell r="B716">
            <v>27.819700000000001</v>
          </cell>
          <cell r="C716">
            <v>29.24</v>
          </cell>
          <cell r="D716">
            <v>29.32</v>
          </cell>
          <cell r="E716">
            <v>28.42</v>
          </cell>
          <cell r="F716">
            <v>28.7</v>
          </cell>
        </row>
        <row r="717">
          <cell r="B717">
            <v>28.01</v>
          </cell>
          <cell r="C717">
            <v>29.44</v>
          </cell>
          <cell r="D717">
            <v>29.5</v>
          </cell>
          <cell r="E717">
            <v>28.9</v>
          </cell>
          <cell r="F717">
            <v>29.02</v>
          </cell>
        </row>
        <row r="718">
          <cell r="B718">
            <v>27.5533</v>
          </cell>
          <cell r="C718">
            <v>28.96</v>
          </cell>
          <cell r="D718">
            <v>29.17</v>
          </cell>
          <cell r="E718">
            <v>28.71</v>
          </cell>
          <cell r="F718">
            <v>29.07</v>
          </cell>
        </row>
        <row r="719">
          <cell r="B719">
            <v>27.0871</v>
          </cell>
          <cell r="C719">
            <v>28.47</v>
          </cell>
          <cell r="D719">
            <v>29.59</v>
          </cell>
          <cell r="E719">
            <v>28.46</v>
          </cell>
          <cell r="F719">
            <v>29.15</v>
          </cell>
        </row>
        <row r="720">
          <cell r="B720">
            <v>26.706600000000002</v>
          </cell>
          <cell r="C720">
            <v>28.07</v>
          </cell>
          <cell r="D720">
            <v>28.5</v>
          </cell>
          <cell r="E720">
            <v>28.04</v>
          </cell>
          <cell r="F720">
            <v>28.4</v>
          </cell>
        </row>
        <row r="721">
          <cell r="B721">
            <v>26.183299999999999</v>
          </cell>
          <cell r="C721">
            <v>27.52</v>
          </cell>
          <cell r="D721">
            <v>27.9</v>
          </cell>
          <cell r="E721">
            <v>27.19</v>
          </cell>
          <cell r="F721">
            <v>27.9</v>
          </cell>
        </row>
        <row r="722">
          <cell r="B722">
            <v>25.66</v>
          </cell>
          <cell r="C722">
            <v>26.97</v>
          </cell>
          <cell r="D722">
            <v>27.7</v>
          </cell>
          <cell r="E722">
            <v>26.86</v>
          </cell>
          <cell r="F722">
            <v>27.56</v>
          </cell>
        </row>
        <row r="723">
          <cell r="B723">
            <v>25.5839</v>
          </cell>
          <cell r="C723">
            <v>26.89</v>
          </cell>
          <cell r="D723">
            <v>27.6</v>
          </cell>
          <cell r="E723">
            <v>26.62</v>
          </cell>
          <cell r="F723">
            <v>27.4</v>
          </cell>
        </row>
        <row r="724">
          <cell r="B724">
            <v>25.812200000000001</v>
          </cell>
          <cell r="C724">
            <v>27.13</v>
          </cell>
          <cell r="D724">
            <v>27.28</v>
          </cell>
          <cell r="E724">
            <v>26.6</v>
          </cell>
          <cell r="F724">
            <v>26.86</v>
          </cell>
        </row>
        <row r="725">
          <cell r="B725">
            <v>25.098700000000001</v>
          </cell>
          <cell r="C725">
            <v>26.38</v>
          </cell>
          <cell r="D725">
            <v>26.78</v>
          </cell>
          <cell r="E725">
            <v>26.19</v>
          </cell>
          <cell r="F725">
            <v>26.78</v>
          </cell>
        </row>
        <row r="726">
          <cell r="B726">
            <v>24.5183</v>
          </cell>
          <cell r="C726">
            <v>25.77</v>
          </cell>
          <cell r="D726">
            <v>26.57</v>
          </cell>
          <cell r="E726">
            <v>25.74</v>
          </cell>
          <cell r="F726">
            <v>26.3</v>
          </cell>
        </row>
        <row r="727">
          <cell r="B727">
            <v>25.66</v>
          </cell>
          <cell r="C727">
            <v>26.97</v>
          </cell>
          <cell r="D727">
            <v>27.25</v>
          </cell>
          <cell r="E727">
            <v>26.07</v>
          </cell>
          <cell r="F727">
            <v>26.33</v>
          </cell>
        </row>
        <row r="728">
          <cell r="B728">
            <v>26.354500000000002</v>
          </cell>
          <cell r="C728">
            <v>27.7</v>
          </cell>
          <cell r="D728">
            <v>27.8</v>
          </cell>
          <cell r="E728">
            <v>27.09</v>
          </cell>
          <cell r="F728">
            <v>27.43</v>
          </cell>
        </row>
        <row r="729">
          <cell r="B729">
            <v>26.297499999999999</v>
          </cell>
          <cell r="C729">
            <v>27.64</v>
          </cell>
          <cell r="D729">
            <v>27.84</v>
          </cell>
          <cell r="E729">
            <v>26.89</v>
          </cell>
          <cell r="F729">
            <v>27.37</v>
          </cell>
        </row>
        <row r="730">
          <cell r="B730">
            <v>25.8598</v>
          </cell>
          <cell r="C730">
            <v>27.18</v>
          </cell>
          <cell r="D730">
            <v>27.76</v>
          </cell>
          <cell r="E730">
            <v>27</v>
          </cell>
          <cell r="F730">
            <v>27.44</v>
          </cell>
        </row>
        <row r="731">
          <cell r="B731">
            <v>24.470700000000001</v>
          </cell>
          <cell r="C731">
            <v>25.72</v>
          </cell>
          <cell r="D731">
            <v>26.28</v>
          </cell>
          <cell r="E731">
            <v>25.65</v>
          </cell>
          <cell r="F731">
            <v>26.17</v>
          </cell>
        </row>
        <row r="732">
          <cell r="B732">
            <v>23.975999999999999</v>
          </cell>
          <cell r="C732">
            <v>25.2</v>
          </cell>
          <cell r="D732">
            <v>25.99</v>
          </cell>
          <cell r="E732">
            <v>25.09</v>
          </cell>
          <cell r="F732">
            <v>25.94</v>
          </cell>
        </row>
        <row r="733">
          <cell r="B733">
            <v>23.823799999999999</v>
          </cell>
          <cell r="C733">
            <v>25.04</v>
          </cell>
          <cell r="D733">
            <v>25.48</v>
          </cell>
          <cell r="E733">
            <v>24.69</v>
          </cell>
          <cell r="F733">
            <v>25.01</v>
          </cell>
        </row>
        <row r="734">
          <cell r="B734">
            <v>24.099699999999999</v>
          </cell>
          <cell r="C734">
            <v>25.33</v>
          </cell>
          <cell r="D734">
            <v>25.52</v>
          </cell>
          <cell r="E734">
            <v>24.66</v>
          </cell>
          <cell r="F734">
            <v>25.05</v>
          </cell>
        </row>
        <row r="735">
          <cell r="B735">
            <v>25.136700000000001</v>
          </cell>
          <cell r="C735">
            <v>26.42</v>
          </cell>
          <cell r="D735">
            <v>26.84</v>
          </cell>
          <cell r="E735">
            <v>24.59</v>
          </cell>
          <cell r="F735">
            <v>24.73</v>
          </cell>
        </row>
        <row r="736">
          <cell r="B736">
            <v>24.651499999999999</v>
          </cell>
          <cell r="C736">
            <v>25.91</v>
          </cell>
          <cell r="D736">
            <v>26.63</v>
          </cell>
          <cell r="E736">
            <v>25.76</v>
          </cell>
          <cell r="F736">
            <v>26.46</v>
          </cell>
        </row>
        <row r="737">
          <cell r="B737">
            <v>25.136700000000001</v>
          </cell>
          <cell r="C737">
            <v>26.42</v>
          </cell>
          <cell r="D737">
            <v>26.75</v>
          </cell>
          <cell r="E737">
            <v>26.17</v>
          </cell>
          <cell r="F737">
            <v>26.31</v>
          </cell>
        </row>
        <row r="738">
          <cell r="B738">
            <v>24.613399999999999</v>
          </cell>
          <cell r="C738">
            <v>25.87</v>
          </cell>
          <cell r="D738">
            <v>26.96</v>
          </cell>
          <cell r="E738">
            <v>25.54</v>
          </cell>
          <cell r="F738">
            <v>26.74</v>
          </cell>
        </row>
        <row r="739">
          <cell r="B739">
            <v>24.737100000000002</v>
          </cell>
          <cell r="C739">
            <v>26</v>
          </cell>
          <cell r="D739">
            <v>26.25</v>
          </cell>
          <cell r="E739">
            <v>25.69</v>
          </cell>
          <cell r="F739">
            <v>25.74</v>
          </cell>
        </row>
        <row r="740">
          <cell r="B740">
            <v>24.813199999999998</v>
          </cell>
          <cell r="C740">
            <v>26.08</v>
          </cell>
          <cell r="D740">
            <v>26.95</v>
          </cell>
          <cell r="E740">
            <v>25.95</v>
          </cell>
          <cell r="F740">
            <v>26.15</v>
          </cell>
        </row>
        <row r="741">
          <cell r="B741">
            <v>25.66</v>
          </cell>
          <cell r="C741">
            <v>26.97</v>
          </cell>
          <cell r="D741">
            <v>27.05</v>
          </cell>
          <cell r="E741">
            <v>25.79</v>
          </cell>
          <cell r="F741">
            <v>25.85</v>
          </cell>
        </row>
        <row r="742">
          <cell r="B742">
            <v>25.8598</v>
          </cell>
          <cell r="C742">
            <v>27.18</v>
          </cell>
          <cell r="D742">
            <v>27.48</v>
          </cell>
          <cell r="E742">
            <v>26.52</v>
          </cell>
          <cell r="F742">
            <v>26.75</v>
          </cell>
        </row>
        <row r="743">
          <cell r="B743">
            <v>26.078600000000002</v>
          </cell>
          <cell r="C743">
            <v>27.41</v>
          </cell>
          <cell r="D743">
            <v>27.56</v>
          </cell>
          <cell r="E743">
            <v>27</v>
          </cell>
          <cell r="F743">
            <v>27.18</v>
          </cell>
        </row>
        <row r="744">
          <cell r="B744">
            <v>25.888300000000001</v>
          </cell>
          <cell r="C744">
            <v>27.21</v>
          </cell>
          <cell r="D744">
            <v>27.8</v>
          </cell>
          <cell r="E744">
            <v>26.99</v>
          </cell>
          <cell r="F744">
            <v>27.19</v>
          </cell>
        </row>
        <row r="745">
          <cell r="B745">
            <v>24.994</v>
          </cell>
          <cell r="C745">
            <v>26.27</v>
          </cell>
          <cell r="D745">
            <v>27.59</v>
          </cell>
          <cell r="E745">
            <v>26.13</v>
          </cell>
          <cell r="F745">
            <v>27.45</v>
          </cell>
        </row>
        <row r="746">
          <cell r="B746">
            <v>27.658000000000001</v>
          </cell>
          <cell r="C746">
            <v>29.07</v>
          </cell>
          <cell r="D746">
            <v>29.22</v>
          </cell>
          <cell r="E746">
            <v>27.86</v>
          </cell>
          <cell r="F746">
            <v>28.18</v>
          </cell>
        </row>
        <row r="747">
          <cell r="B747">
            <v>27.049099999999999</v>
          </cell>
          <cell r="C747">
            <v>28.43</v>
          </cell>
          <cell r="D747">
            <v>29.18</v>
          </cell>
          <cell r="E747">
            <v>28.05</v>
          </cell>
          <cell r="F747">
            <v>29.08</v>
          </cell>
        </row>
        <row r="748">
          <cell r="B748">
            <v>26.9254</v>
          </cell>
          <cell r="C748">
            <v>28.3</v>
          </cell>
          <cell r="D748">
            <v>28.85</v>
          </cell>
          <cell r="E748">
            <v>27.89</v>
          </cell>
          <cell r="F748">
            <v>28.8</v>
          </cell>
        </row>
        <row r="749">
          <cell r="B749">
            <v>26.088200000000001</v>
          </cell>
          <cell r="C749">
            <v>27.42</v>
          </cell>
          <cell r="D749">
            <v>28.85</v>
          </cell>
          <cell r="E749">
            <v>27.41</v>
          </cell>
          <cell r="F749">
            <v>28.27</v>
          </cell>
        </row>
        <row r="750">
          <cell r="B750">
            <v>26.0596</v>
          </cell>
          <cell r="C750">
            <v>27.39</v>
          </cell>
          <cell r="D750">
            <v>27.88</v>
          </cell>
          <cell r="E750">
            <v>27.17</v>
          </cell>
          <cell r="F750">
            <v>27.45</v>
          </cell>
        </row>
        <row r="751">
          <cell r="B751">
            <v>27.192599999999999</v>
          </cell>
          <cell r="C751">
            <v>28.2</v>
          </cell>
          <cell r="D751">
            <v>28.24</v>
          </cell>
          <cell r="E751">
            <v>27.41</v>
          </cell>
          <cell r="F751">
            <v>27.57</v>
          </cell>
        </row>
        <row r="752">
          <cell r="B752">
            <v>27.395099999999999</v>
          </cell>
          <cell r="C752">
            <v>28.41</v>
          </cell>
          <cell r="D752">
            <v>28.47</v>
          </cell>
          <cell r="E752">
            <v>27.89</v>
          </cell>
          <cell r="F752">
            <v>28.36</v>
          </cell>
        </row>
        <row r="753">
          <cell r="B753">
            <v>27.462599999999998</v>
          </cell>
          <cell r="C753">
            <v>28.48</v>
          </cell>
          <cell r="D753">
            <v>28.95</v>
          </cell>
          <cell r="E753">
            <v>27.93</v>
          </cell>
          <cell r="F753">
            <v>28.76</v>
          </cell>
        </row>
        <row r="754">
          <cell r="B754">
            <v>26.536899999999999</v>
          </cell>
          <cell r="C754">
            <v>27.52</v>
          </cell>
          <cell r="D754">
            <v>28.3</v>
          </cell>
          <cell r="E754">
            <v>27.52</v>
          </cell>
          <cell r="F754">
            <v>28.22</v>
          </cell>
        </row>
        <row r="755">
          <cell r="B755">
            <v>28.696899999999999</v>
          </cell>
          <cell r="C755">
            <v>29.76</v>
          </cell>
          <cell r="D755">
            <v>29.83</v>
          </cell>
          <cell r="E755">
            <v>28.65</v>
          </cell>
          <cell r="F755">
            <v>28.88</v>
          </cell>
        </row>
        <row r="756">
          <cell r="B756">
            <v>29.343</v>
          </cell>
          <cell r="C756">
            <v>30.43</v>
          </cell>
          <cell r="D756">
            <v>30.63</v>
          </cell>
          <cell r="E756">
            <v>28.87</v>
          </cell>
          <cell r="F756">
            <v>28.93</v>
          </cell>
        </row>
        <row r="757">
          <cell r="B757">
            <v>29.265799999999999</v>
          </cell>
          <cell r="C757">
            <v>30.35</v>
          </cell>
          <cell r="D757">
            <v>30.99</v>
          </cell>
          <cell r="E757">
            <v>30.18</v>
          </cell>
          <cell r="F757">
            <v>30.34</v>
          </cell>
        </row>
        <row r="758">
          <cell r="B758">
            <v>29.613</v>
          </cell>
          <cell r="C758">
            <v>30.71</v>
          </cell>
          <cell r="D758">
            <v>31.34</v>
          </cell>
          <cell r="E758">
            <v>30.17</v>
          </cell>
          <cell r="F758">
            <v>31.1</v>
          </cell>
        </row>
        <row r="759">
          <cell r="B759">
            <v>28.475100000000001</v>
          </cell>
          <cell r="C759">
            <v>29.53</v>
          </cell>
          <cell r="D759">
            <v>30.23</v>
          </cell>
          <cell r="E759">
            <v>29.44</v>
          </cell>
          <cell r="F759">
            <v>30.11</v>
          </cell>
        </row>
        <row r="760">
          <cell r="B760">
            <v>28.822299999999998</v>
          </cell>
          <cell r="C760">
            <v>29.89</v>
          </cell>
          <cell r="D760">
            <v>29.95</v>
          </cell>
          <cell r="E760">
            <v>29</v>
          </cell>
          <cell r="F760">
            <v>29.07</v>
          </cell>
        </row>
        <row r="761">
          <cell r="B761">
            <v>28.803000000000001</v>
          </cell>
          <cell r="C761">
            <v>29.87</v>
          </cell>
          <cell r="D761">
            <v>30.26</v>
          </cell>
          <cell r="E761">
            <v>29.61</v>
          </cell>
          <cell r="F761">
            <v>30.26</v>
          </cell>
        </row>
        <row r="762">
          <cell r="B762">
            <v>27.906199999999998</v>
          </cell>
          <cell r="C762">
            <v>28.94</v>
          </cell>
          <cell r="D762">
            <v>29.72</v>
          </cell>
          <cell r="E762">
            <v>28.91</v>
          </cell>
          <cell r="F762">
            <v>29.66</v>
          </cell>
        </row>
        <row r="763">
          <cell r="B763">
            <v>28.754799999999999</v>
          </cell>
          <cell r="C763">
            <v>29.82</v>
          </cell>
          <cell r="D763">
            <v>29.86</v>
          </cell>
          <cell r="E763">
            <v>29.06</v>
          </cell>
          <cell r="F763">
            <v>29.14</v>
          </cell>
        </row>
        <row r="764">
          <cell r="B764">
            <v>28.610099999999999</v>
          </cell>
          <cell r="C764">
            <v>29.67</v>
          </cell>
          <cell r="D764">
            <v>30.08</v>
          </cell>
          <cell r="E764">
            <v>29.49</v>
          </cell>
          <cell r="F764">
            <v>29.73</v>
          </cell>
        </row>
        <row r="765">
          <cell r="B765">
            <v>28.291899999999998</v>
          </cell>
          <cell r="C765">
            <v>29.34</v>
          </cell>
          <cell r="D765">
            <v>29.68</v>
          </cell>
          <cell r="E765">
            <v>29.34</v>
          </cell>
          <cell r="F765">
            <v>29.68</v>
          </cell>
        </row>
        <row r="766">
          <cell r="B766">
            <v>27.703700000000001</v>
          </cell>
          <cell r="C766">
            <v>28.73</v>
          </cell>
          <cell r="D766">
            <v>29.19</v>
          </cell>
          <cell r="E766">
            <v>28.54</v>
          </cell>
          <cell r="F766">
            <v>29.1</v>
          </cell>
        </row>
        <row r="767">
          <cell r="B767">
            <v>27.867599999999999</v>
          </cell>
          <cell r="C767">
            <v>28.9</v>
          </cell>
          <cell r="D767">
            <v>29.18</v>
          </cell>
          <cell r="E767">
            <v>28.74</v>
          </cell>
          <cell r="F767">
            <v>28.85</v>
          </cell>
        </row>
        <row r="768">
          <cell r="B768">
            <v>28.995799999999999</v>
          </cell>
          <cell r="C768">
            <v>30.07</v>
          </cell>
          <cell r="D768">
            <v>30.08</v>
          </cell>
          <cell r="E768">
            <v>28.22</v>
          </cell>
          <cell r="F768">
            <v>28.77</v>
          </cell>
        </row>
        <row r="769">
          <cell r="B769">
            <v>28.764399999999998</v>
          </cell>
          <cell r="C769">
            <v>29.83</v>
          </cell>
          <cell r="D769">
            <v>30.48</v>
          </cell>
          <cell r="E769">
            <v>29.52</v>
          </cell>
          <cell r="F769">
            <v>30.24</v>
          </cell>
        </row>
        <row r="770">
          <cell r="B770">
            <v>28.359400000000001</v>
          </cell>
          <cell r="C770">
            <v>29.41</v>
          </cell>
          <cell r="D770">
            <v>29.43</v>
          </cell>
          <cell r="E770">
            <v>28.71</v>
          </cell>
          <cell r="F770">
            <v>29.17</v>
          </cell>
        </row>
        <row r="771">
          <cell r="B771">
            <v>28.128</v>
          </cell>
          <cell r="C771">
            <v>29.17</v>
          </cell>
          <cell r="D771">
            <v>29.75</v>
          </cell>
          <cell r="E771">
            <v>28.89</v>
          </cell>
          <cell r="F771">
            <v>29.42</v>
          </cell>
        </row>
        <row r="772">
          <cell r="B772">
            <v>27.578299999999999</v>
          </cell>
          <cell r="C772">
            <v>28.6</v>
          </cell>
          <cell r="D772">
            <v>29.31</v>
          </cell>
          <cell r="E772">
            <v>28.34</v>
          </cell>
          <cell r="F772">
            <v>29.19</v>
          </cell>
        </row>
        <row r="773">
          <cell r="B773">
            <v>27.318000000000001</v>
          </cell>
          <cell r="C773">
            <v>28.33</v>
          </cell>
          <cell r="D773">
            <v>28.55</v>
          </cell>
          <cell r="E773">
            <v>28.15</v>
          </cell>
          <cell r="F773">
            <v>28.28</v>
          </cell>
        </row>
        <row r="774">
          <cell r="B774">
            <v>27.424099999999999</v>
          </cell>
          <cell r="C774">
            <v>28.44</v>
          </cell>
          <cell r="D774">
            <v>28.6</v>
          </cell>
          <cell r="E774">
            <v>28.07</v>
          </cell>
          <cell r="F774">
            <v>28.32</v>
          </cell>
        </row>
        <row r="775">
          <cell r="B775">
            <v>27.231200000000001</v>
          </cell>
          <cell r="C775">
            <v>28.24</v>
          </cell>
          <cell r="D775">
            <v>28.78</v>
          </cell>
          <cell r="E775">
            <v>28.19</v>
          </cell>
          <cell r="F775">
            <v>28.39</v>
          </cell>
        </row>
        <row r="776">
          <cell r="B776">
            <v>27.665099999999999</v>
          </cell>
          <cell r="C776">
            <v>28.69</v>
          </cell>
          <cell r="D776">
            <v>28.71</v>
          </cell>
          <cell r="E776">
            <v>27.86</v>
          </cell>
          <cell r="F776">
            <v>28.13</v>
          </cell>
        </row>
        <row r="777">
          <cell r="B777">
            <v>27.703700000000001</v>
          </cell>
          <cell r="C777">
            <v>28.73</v>
          </cell>
          <cell r="D777">
            <v>30.09</v>
          </cell>
          <cell r="E777">
            <v>28.37</v>
          </cell>
          <cell r="F777">
            <v>29.79</v>
          </cell>
        </row>
        <row r="778">
          <cell r="B778">
            <v>27.250499999999999</v>
          </cell>
          <cell r="C778">
            <v>28.26</v>
          </cell>
          <cell r="D778">
            <v>29.12</v>
          </cell>
          <cell r="E778">
            <v>28.01</v>
          </cell>
          <cell r="F778">
            <v>28.51</v>
          </cell>
        </row>
        <row r="779">
          <cell r="B779">
            <v>26.180099999999999</v>
          </cell>
          <cell r="C779">
            <v>27.15</v>
          </cell>
          <cell r="D779">
            <v>28</v>
          </cell>
          <cell r="E779">
            <v>27.12</v>
          </cell>
          <cell r="F779">
            <v>27.94</v>
          </cell>
        </row>
        <row r="780">
          <cell r="B780">
            <v>25.958400000000001</v>
          </cell>
          <cell r="C780">
            <v>26.92</v>
          </cell>
          <cell r="D780">
            <v>27.14</v>
          </cell>
          <cell r="E780">
            <v>26.45</v>
          </cell>
          <cell r="F780">
            <v>27</v>
          </cell>
        </row>
        <row r="781">
          <cell r="B781">
            <v>25.832999999999998</v>
          </cell>
          <cell r="C781">
            <v>26.79</v>
          </cell>
          <cell r="D781">
            <v>26.97</v>
          </cell>
          <cell r="E781">
            <v>26.5</v>
          </cell>
          <cell r="F781">
            <v>26.9</v>
          </cell>
        </row>
        <row r="782">
          <cell r="B782">
            <v>25.4955</v>
          </cell>
          <cell r="C782">
            <v>26.44</v>
          </cell>
          <cell r="D782">
            <v>26.87</v>
          </cell>
          <cell r="E782">
            <v>26.42</v>
          </cell>
          <cell r="F782">
            <v>26.54</v>
          </cell>
        </row>
        <row r="783">
          <cell r="B783">
            <v>25.871600000000001</v>
          </cell>
          <cell r="C783">
            <v>26.83</v>
          </cell>
          <cell r="D783">
            <v>26.97</v>
          </cell>
          <cell r="E783">
            <v>26.58</v>
          </cell>
          <cell r="F783">
            <v>26.59</v>
          </cell>
        </row>
        <row r="784">
          <cell r="B784">
            <v>25.042300000000001</v>
          </cell>
          <cell r="C784">
            <v>25.97</v>
          </cell>
          <cell r="D784">
            <v>26.45</v>
          </cell>
          <cell r="E784">
            <v>25.35</v>
          </cell>
          <cell r="F784">
            <v>26.45</v>
          </cell>
        </row>
        <row r="785">
          <cell r="B785">
            <v>25.158000000000001</v>
          </cell>
          <cell r="C785">
            <v>26.09</v>
          </cell>
          <cell r="D785">
            <v>26.19</v>
          </cell>
          <cell r="E785">
            <v>25.68</v>
          </cell>
          <cell r="F785">
            <v>25.92</v>
          </cell>
        </row>
        <row r="786">
          <cell r="B786">
            <v>25.013400000000001</v>
          </cell>
          <cell r="C786">
            <v>25.94</v>
          </cell>
          <cell r="D786">
            <v>26.1</v>
          </cell>
          <cell r="E786">
            <v>25.65</v>
          </cell>
          <cell r="F786">
            <v>25.85</v>
          </cell>
        </row>
        <row r="787">
          <cell r="B787">
            <v>24.627700000000001</v>
          </cell>
          <cell r="C787">
            <v>25.54</v>
          </cell>
          <cell r="D787">
            <v>26.12</v>
          </cell>
          <cell r="E787">
            <v>25.5</v>
          </cell>
          <cell r="F787">
            <v>25.84</v>
          </cell>
        </row>
        <row r="788">
          <cell r="B788">
            <v>25.273700000000002</v>
          </cell>
          <cell r="C788">
            <v>26.21</v>
          </cell>
          <cell r="D788">
            <v>26.29</v>
          </cell>
          <cell r="E788">
            <v>25.75</v>
          </cell>
          <cell r="F788">
            <v>25.77</v>
          </cell>
        </row>
        <row r="789">
          <cell r="B789">
            <v>25.485900000000001</v>
          </cell>
          <cell r="C789">
            <v>26.43</v>
          </cell>
          <cell r="D789">
            <v>26.46</v>
          </cell>
          <cell r="E789">
            <v>25.8</v>
          </cell>
          <cell r="F789">
            <v>25.9</v>
          </cell>
        </row>
        <row r="790">
          <cell r="B790">
            <v>25.775099999999998</v>
          </cell>
          <cell r="C790">
            <v>26.73</v>
          </cell>
          <cell r="D790">
            <v>27.07</v>
          </cell>
          <cell r="E790">
            <v>26.37</v>
          </cell>
          <cell r="F790">
            <v>27.05</v>
          </cell>
        </row>
        <row r="791">
          <cell r="B791">
            <v>26.691199999999998</v>
          </cell>
          <cell r="C791">
            <v>27.68</v>
          </cell>
          <cell r="D791">
            <v>27.92</v>
          </cell>
          <cell r="E791">
            <v>27.16</v>
          </cell>
          <cell r="F791">
            <v>27.41</v>
          </cell>
        </row>
        <row r="792">
          <cell r="B792">
            <v>26.575500000000002</v>
          </cell>
          <cell r="C792">
            <v>27.56</v>
          </cell>
          <cell r="D792">
            <v>27.78</v>
          </cell>
          <cell r="E792">
            <v>27.38</v>
          </cell>
          <cell r="F792">
            <v>27.44</v>
          </cell>
        </row>
        <row r="793">
          <cell r="B793">
            <v>27.703700000000001</v>
          </cell>
          <cell r="C793">
            <v>28.73</v>
          </cell>
          <cell r="D793">
            <v>28.83</v>
          </cell>
          <cell r="E793">
            <v>27.38</v>
          </cell>
          <cell r="F793">
            <v>27.93</v>
          </cell>
        </row>
        <row r="794">
          <cell r="B794">
            <v>28.263000000000002</v>
          </cell>
          <cell r="C794">
            <v>29.31</v>
          </cell>
          <cell r="D794">
            <v>29.87</v>
          </cell>
          <cell r="E794">
            <v>28.84</v>
          </cell>
          <cell r="F794">
            <v>28.84</v>
          </cell>
        </row>
        <row r="795">
          <cell r="B795">
            <v>28.388300000000001</v>
          </cell>
          <cell r="C795">
            <v>29.44</v>
          </cell>
          <cell r="D795">
            <v>29.51</v>
          </cell>
          <cell r="E795">
            <v>28.92</v>
          </cell>
          <cell r="F795">
            <v>29.24</v>
          </cell>
        </row>
        <row r="796">
          <cell r="B796">
            <v>28.7837</v>
          </cell>
          <cell r="C796">
            <v>29.85</v>
          </cell>
          <cell r="D796">
            <v>29.88</v>
          </cell>
          <cell r="E796">
            <v>29</v>
          </cell>
          <cell r="F796">
            <v>29.68</v>
          </cell>
        </row>
        <row r="797">
          <cell r="B797">
            <v>29.207999999999998</v>
          </cell>
          <cell r="C797">
            <v>30.29</v>
          </cell>
          <cell r="D797">
            <v>30.38</v>
          </cell>
          <cell r="E797">
            <v>29.47</v>
          </cell>
          <cell r="F797">
            <v>29.98</v>
          </cell>
        </row>
        <row r="798">
          <cell r="B798">
            <v>29.034400000000002</v>
          </cell>
          <cell r="C798">
            <v>30.11</v>
          </cell>
          <cell r="D798">
            <v>30.17</v>
          </cell>
          <cell r="E798">
            <v>29.81</v>
          </cell>
          <cell r="F798">
            <v>29.97</v>
          </cell>
        </row>
        <row r="799">
          <cell r="B799">
            <v>28.5426</v>
          </cell>
          <cell r="C799">
            <v>29.6</v>
          </cell>
          <cell r="D799">
            <v>30.26</v>
          </cell>
          <cell r="E799">
            <v>29.52</v>
          </cell>
          <cell r="F799">
            <v>30.18</v>
          </cell>
        </row>
        <row r="800">
          <cell r="B800">
            <v>27.780799999999999</v>
          </cell>
          <cell r="C800">
            <v>28.81</v>
          </cell>
          <cell r="D800">
            <v>29.82</v>
          </cell>
          <cell r="E800">
            <v>28.63</v>
          </cell>
          <cell r="F800">
            <v>29.8</v>
          </cell>
        </row>
        <row r="801">
          <cell r="B801">
            <v>27.404800000000002</v>
          </cell>
          <cell r="C801">
            <v>28.42</v>
          </cell>
          <cell r="D801">
            <v>28.76</v>
          </cell>
          <cell r="E801">
            <v>28.24</v>
          </cell>
          <cell r="F801">
            <v>28.61</v>
          </cell>
        </row>
        <row r="802">
          <cell r="B802">
            <v>28.176200000000001</v>
          </cell>
          <cell r="C802">
            <v>29.22</v>
          </cell>
          <cell r="D802">
            <v>29.23</v>
          </cell>
          <cell r="E802">
            <v>28.25</v>
          </cell>
          <cell r="F802">
            <v>28.42</v>
          </cell>
        </row>
        <row r="803">
          <cell r="B803">
            <v>29.188700000000001</v>
          </cell>
          <cell r="C803">
            <v>30.27</v>
          </cell>
          <cell r="D803">
            <v>30.49</v>
          </cell>
          <cell r="E803">
            <v>29.18</v>
          </cell>
          <cell r="F803">
            <v>29.33</v>
          </cell>
        </row>
        <row r="804">
          <cell r="B804">
            <v>28.851199999999999</v>
          </cell>
          <cell r="C804">
            <v>29.92</v>
          </cell>
          <cell r="D804">
            <v>30.19</v>
          </cell>
          <cell r="E804">
            <v>29.73</v>
          </cell>
          <cell r="F804">
            <v>29.94</v>
          </cell>
        </row>
        <row r="805">
          <cell r="B805">
            <v>28.638999999999999</v>
          </cell>
          <cell r="C805">
            <v>29.7</v>
          </cell>
          <cell r="D805">
            <v>29.89</v>
          </cell>
          <cell r="E805">
            <v>29.17</v>
          </cell>
          <cell r="F805">
            <v>29.52</v>
          </cell>
        </row>
        <row r="806">
          <cell r="B806">
            <v>29.0151</v>
          </cell>
          <cell r="C806">
            <v>30.09</v>
          </cell>
          <cell r="D806">
            <v>30.11</v>
          </cell>
          <cell r="E806">
            <v>29.33</v>
          </cell>
          <cell r="F806">
            <v>30.06</v>
          </cell>
        </row>
        <row r="807">
          <cell r="B807">
            <v>27.1541</v>
          </cell>
          <cell r="C807">
            <v>28.16</v>
          </cell>
          <cell r="D807">
            <v>28.24</v>
          </cell>
          <cell r="E807">
            <v>26.78</v>
          </cell>
          <cell r="F807">
            <v>27.07</v>
          </cell>
        </row>
        <row r="808">
          <cell r="B808">
            <v>26.951599999999999</v>
          </cell>
          <cell r="C808">
            <v>27.95</v>
          </cell>
          <cell r="D808">
            <v>28.51</v>
          </cell>
          <cell r="E808">
            <v>27.67</v>
          </cell>
          <cell r="F808">
            <v>27.72</v>
          </cell>
        </row>
        <row r="809">
          <cell r="B809">
            <v>27.250499999999999</v>
          </cell>
          <cell r="C809">
            <v>28.26</v>
          </cell>
          <cell r="D809">
            <v>28.29</v>
          </cell>
          <cell r="E809">
            <v>27.53</v>
          </cell>
          <cell r="F809">
            <v>27.78</v>
          </cell>
        </row>
        <row r="810">
          <cell r="B810">
            <v>28.031600000000001</v>
          </cell>
          <cell r="C810">
            <v>29.07</v>
          </cell>
          <cell r="D810">
            <v>29.43</v>
          </cell>
          <cell r="E810">
            <v>27.68</v>
          </cell>
          <cell r="F810">
            <v>27.89</v>
          </cell>
        </row>
        <row r="811">
          <cell r="B811">
            <v>29.111499999999999</v>
          </cell>
          <cell r="C811">
            <v>30.19</v>
          </cell>
          <cell r="D811">
            <v>30.3</v>
          </cell>
          <cell r="E811">
            <v>28.8</v>
          </cell>
          <cell r="F811">
            <v>29.25</v>
          </cell>
        </row>
        <row r="812">
          <cell r="B812">
            <v>29.236899999999999</v>
          </cell>
          <cell r="C812">
            <v>30.32</v>
          </cell>
          <cell r="D812">
            <v>31.17</v>
          </cell>
          <cell r="E812">
            <v>29.53</v>
          </cell>
          <cell r="F812">
            <v>29.62</v>
          </cell>
        </row>
        <row r="813">
          <cell r="B813">
            <v>28.002199999999998</v>
          </cell>
          <cell r="C813">
            <v>28.69</v>
          </cell>
          <cell r="D813">
            <v>29.65</v>
          </cell>
          <cell r="E813">
            <v>28.61</v>
          </cell>
          <cell r="F813">
            <v>29.55</v>
          </cell>
        </row>
        <row r="814">
          <cell r="B814">
            <v>28.3536</v>
          </cell>
          <cell r="C814">
            <v>29.05</v>
          </cell>
          <cell r="D814">
            <v>29.27</v>
          </cell>
          <cell r="E814">
            <v>28.43</v>
          </cell>
          <cell r="F814">
            <v>28.65</v>
          </cell>
        </row>
        <row r="815">
          <cell r="B815">
            <v>27.562999999999999</v>
          </cell>
          <cell r="C815">
            <v>28.24</v>
          </cell>
          <cell r="D815">
            <v>29.12</v>
          </cell>
          <cell r="E815">
            <v>28.21</v>
          </cell>
          <cell r="F815">
            <v>28.95</v>
          </cell>
        </row>
        <row r="816">
          <cell r="B816">
            <v>27.065200000000001</v>
          </cell>
          <cell r="C816">
            <v>27.73</v>
          </cell>
          <cell r="D816">
            <v>28.82</v>
          </cell>
          <cell r="E816">
            <v>27.57</v>
          </cell>
          <cell r="F816">
            <v>28.68</v>
          </cell>
        </row>
        <row r="817">
          <cell r="B817">
            <v>27.133600000000001</v>
          </cell>
          <cell r="C817">
            <v>27.8</v>
          </cell>
          <cell r="D817">
            <v>27.99</v>
          </cell>
          <cell r="E817">
            <v>27.34</v>
          </cell>
          <cell r="F817">
            <v>27.63</v>
          </cell>
        </row>
        <row r="818">
          <cell r="B818">
            <v>27.865600000000001</v>
          </cell>
          <cell r="C818">
            <v>28.55</v>
          </cell>
          <cell r="D818">
            <v>28.55</v>
          </cell>
          <cell r="E818">
            <v>27.72</v>
          </cell>
          <cell r="F818">
            <v>27.87</v>
          </cell>
        </row>
        <row r="819">
          <cell r="B819">
            <v>27.953399999999998</v>
          </cell>
          <cell r="C819">
            <v>28.64</v>
          </cell>
          <cell r="D819">
            <v>28.72</v>
          </cell>
          <cell r="E819">
            <v>27.99</v>
          </cell>
          <cell r="F819">
            <v>28.38</v>
          </cell>
        </row>
        <row r="820">
          <cell r="B820">
            <v>28.1584</v>
          </cell>
          <cell r="C820">
            <v>28.85</v>
          </cell>
          <cell r="D820">
            <v>28.88</v>
          </cell>
          <cell r="E820">
            <v>28.16</v>
          </cell>
          <cell r="F820">
            <v>28.36</v>
          </cell>
        </row>
        <row r="821">
          <cell r="B821">
            <v>27.524000000000001</v>
          </cell>
          <cell r="C821">
            <v>28.2</v>
          </cell>
          <cell r="D821">
            <v>28.83</v>
          </cell>
          <cell r="E821">
            <v>28.13</v>
          </cell>
          <cell r="F821">
            <v>28.5</v>
          </cell>
        </row>
        <row r="822">
          <cell r="B822">
            <v>26.9481</v>
          </cell>
          <cell r="C822">
            <v>27.61</v>
          </cell>
          <cell r="D822">
            <v>28.07</v>
          </cell>
          <cell r="E822">
            <v>27.38</v>
          </cell>
          <cell r="F822">
            <v>28</v>
          </cell>
        </row>
        <row r="823">
          <cell r="B823">
            <v>25.435300000000002</v>
          </cell>
          <cell r="C823">
            <v>26.06</v>
          </cell>
          <cell r="D823">
            <v>27.27</v>
          </cell>
          <cell r="E823">
            <v>26.04</v>
          </cell>
          <cell r="F823">
            <v>27.11</v>
          </cell>
        </row>
        <row r="824">
          <cell r="B824">
            <v>24.859400000000001</v>
          </cell>
          <cell r="C824">
            <v>25.47</v>
          </cell>
          <cell r="D824">
            <v>26.9</v>
          </cell>
          <cell r="E824">
            <v>25.3</v>
          </cell>
          <cell r="F824">
            <v>25.91</v>
          </cell>
        </row>
        <row r="825">
          <cell r="B825">
            <v>24.996099999999998</v>
          </cell>
          <cell r="C825">
            <v>25.61</v>
          </cell>
          <cell r="D825">
            <v>26.08</v>
          </cell>
          <cell r="E825">
            <v>25.32</v>
          </cell>
          <cell r="F825">
            <v>25.78</v>
          </cell>
        </row>
        <row r="826">
          <cell r="B826">
            <v>24.537299999999998</v>
          </cell>
          <cell r="C826">
            <v>25.14</v>
          </cell>
          <cell r="D826">
            <v>25.35</v>
          </cell>
          <cell r="E826">
            <v>24.92</v>
          </cell>
          <cell r="F826">
            <v>25.22</v>
          </cell>
        </row>
        <row r="827">
          <cell r="B827">
            <v>24.303100000000001</v>
          </cell>
          <cell r="C827">
            <v>24.9</v>
          </cell>
          <cell r="D827">
            <v>25.58</v>
          </cell>
          <cell r="E827">
            <v>24.88</v>
          </cell>
          <cell r="F827">
            <v>25.55</v>
          </cell>
        </row>
        <row r="828">
          <cell r="B828">
            <v>24.3324</v>
          </cell>
          <cell r="C828">
            <v>24.93</v>
          </cell>
          <cell r="D828">
            <v>25.12</v>
          </cell>
          <cell r="E828">
            <v>24.73</v>
          </cell>
          <cell r="F828">
            <v>24.94</v>
          </cell>
        </row>
        <row r="829">
          <cell r="B829">
            <v>24.722799999999999</v>
          </cell>
          <cell r="C829">
            <v>25.33</v>
          </cell>
          <cell r="D829">
            <v>25.92</v>
          </cell>
          <cell r="E829">
            <v>24.97</v>
          </cell>
          <cell r="F829">
            <v>25.03</v>
          </cell>
        </row>
        <row r="830">
          <cell r="B830">
            <v>25.571899999999999</v>
          </cell>
          <cell r="C830">
            <v>26.2</v>
          </cell>
          <cell r="D830">
            <v>26.3</v>
          </cell>
          <cell r="E830">
            <v>25.12</v>
          </cell>
          <cell r="F830">
            <v>25.21</v>
          </cell>
        </row>
        <row r="831">
          <cell r="B831">
            <v>25.767099999999999</v>
          </cell>
          <cell r="C831">
            <v>26.4</v>
          </cell>
          <cell r="D831">
            <v>26.48</v>
          </cell>
          <cell r="E831">
            <v>26.01</v>
          </cell>
          <cell r="F831">
            <v>26.2</v>
          </cell>
        </row>
        <row r="832">
          <cell r="B832">
            <v>25.367000000000001</v>
          </cell>
          <cell r="C832">
            <v>25.99</v>
          </cell>
          <cell r="D832">
            <v>26.54</v>
          </cell>
          <cell r="E832">
            <v>25.93</v>
          </cell>
          <cell r="F832">
            <v>26.47</v>
          </cell>
        </row>
        <row r="833">
          <cell r="B833">
            <v>24.917999999999999</v>
          </cell>
          <cell r="C833">
            <v>25.53</v>
          </cell>
          <cell r="D833">
            <v>25.99</v>
          </cell>
          <cell r="E833">
            <v>25.5</v>
          </cell>
          <cell r="F833">
            <v>25.84</v>
          </cell>
        </row>
        <row r="834">
          <cell r="B834">
            <v>25.357199999999999</v>
          </cell>
          <cell r="C834">
            <v>25.98</v>
          </cell>
          <cell r="D834">
            <v>26.01</v>
          </cell>
          <cell r="E834">
            <v>25.45</v>
          </cell>
          <cell r="F834">
            <v>25.56</v>
          </cell>
        </row>
        <row r="835">
          <cell r="B835">
            <v>25.8062</v>
          </cell>
          <cell r="C835">
            <v>26.44</v>
          </cell>
          <cell r="D835">
            <v>26.98</v>
          </cell>
          <cell r="E835">
            <v>25.97</v>
          </cell>
          <cell r="F835">
            <v>25.98</v>
          </cell>
        </row>
        <row r="836">
          <cell r="B836">
            <v>26.567499999999999</v>
          </cell>
          <cell r="C836">
            <v>27.22</v>
          </cell>
          <cell r="D836">
            <v>27.52</v>
          </cell>
          <cell r="E836">
            <v>26.32</v>
          </cell>
          <cell r="F836">
            <v>26.55</v>
          </cell>
        </row>
        <row r="837">
          <cell r="B837">
            <v>26.303899999999999</v>
          </cell>
          <cell r="C837">
            <v>26.95</v>
          </cell>
          <cell r="D837">
            <v>27.31</v>
          </cell>
          <cell r="E837">
            <v>26.61</v>
          </cell>
          <cell r="F837">
            <v>26.74</v>
          </cell>
        </row>
        <row r="838">
          <cell r="B838">
            <v>27.3385</v>
          </cell>
          <cell r="C838">
            <v>28.01</v>
          </cell>
          <cell r="D838">
            <v>28.1</v>
          </cell>
          <cell r="E838">
            <v>27.25</v>
          </cell>
          <cell r="F838">
            <v>27.35</v>
          </cell>
        </row>
        <row r="839">
          <cell r="B839">
            <v>27.728899999999999</v>
          </cell>
          <cell r="C839">
            <v>28.41</v>
          </cell>
          <cell r="D839">
            <v>28.5</v>
          </cell>
          <cell r="E839">
            <v>27.66</v>
          </cell>
          <cell r="F839">
            <v>27.73</v>
          </cell>
        </row>
        <row r="840">
          <cell r="B840">
            <v>29.456499999999998</v>
          </cell>
          <cell r="C840">
            <v>30.18</v>
          </cell>
          <cell r="D840">
            <v>30.27</v>
          </cell>
          <cell r="E840">
            <v>28.39</v>
          </cell>
          <cell r="F840">
            <v>28.39</v>
          </cell>
        </row>
        <row r="841">
          <cell r="B841">
            <v>29.095400000000001</v>
          </cell>
          <cell r="C841">
            <v>29.81</v>
          </cell>
          <cell r="D841">
            <v>31</v>
          </cell>
          <cell r="E841">
            <v>29.44</v>
          </cell>
          <cell r="F841">
            <v>29.92</v>
          </cell>
        </row>
        <row r="842">
          <cell r="B842">
            <v>28.460999999999999</v>
          </cell>
          <cell r="C842">
            <v>29.16</v>
          </cell>
          <cell r="D842">
            <v>29.9</v>
          </cell>
          <cell r="E842">
            <v>28.63</v>
          </cell>
          <cell r="F842">
            <v>29.8</v>
          </cell>
        </row>
        <row r="843">
          <cell r="B843">
            <v>27.777699999999999</v>
          </cell>
          <cell r="C843">
            <v>28.46</v>
          </cell>
          <cell r="D843">
            <v>29.17</v>
          </cell>
          <cell r="E843">
            <v>27.98</v>
          </cell>
          <cell r="F843">
            <v>29</v>
          </cell>
        </row>
        <row r="844">
          <cell r="B844">
            <v>27.4557</v>
          </cell>
          <cell r="C844">
            <v>28.13</v>
          </cell>
          <cell r="D844">
            <v>29.12</v>
          </cell>
          <cell r="E844">
            <v>28.1</v>
          </cell>
          <cell r="F844">
            <v>28.48</v>
          </cell>
        </row>
        <row r="845">
          <cell r="B845">
            <v>28.334099999999999</v>
          </cell>
          <cell r="C845">
            <v>29.03</v>
          </cell>
          <cell r="D845">
            <v>29.16</v>
          </cell>
          <cell r="E845">
            <v>28.22</v>
          </cell>
          <cell r="F845">
            <v>28.38</v>
          </cell>
        </row>
        <row r="846">
          <cell r="B846">
            <v>28.656199999999998</v>
          </cell>
          <cell r="C846">
            <v>29.36</v>
          </cell>
          <cell r="D846">
            <v>29.81</v>
          </cell>
          <cell r="E846">
            <v>28.93</v>
          </cell>
          <cell r="F846">
            <v>29.04</v>
          </cell>
        </row>
        <row r="847">
          <cell r="B847">
            <v>28.480499999999999</v>
          </cell>
          <cell r="C847">
            <v>29.18</v>
          </cell>
          <cell r="D847">
            <v>29.73</v>
          </cell>
          <cell r="E847">
            <v>29.08</v>
          </cell>
          <cell r="F847">
            <v>29.37</v>
          </cell>
        </row>
        <row r="848">
          <cell r="B848">
            <v>28.587800000000001</v>
          </cell>
          <cell r="C848">
            <v>29.29</v>
          </cell>
          <cell r="D848">
            <v>29.33</v>
          </cell>
          <cell r="E848">
            <v>28.63</v>
          </cell>
          <cell r="F848">
            <v>29.08</v>
          </cell>
        </row>
        <row r="849">
          <cell r="B849">
            <v>30.764399999999998</v>
          </cell>
          <cell r="C849">
            <v>31.52</v>
          </cell>
          <cell r="D849">
            <v>31.89</v>
          </cell>
          <cell r="E849">
            <v>29.76</v>
          </cell>
          <cell r="F849">
            <v>29.77</v>
          </cell>
        </row>
        <row r="850">
          <cell r="B850">
            <v>31.320699999999999</v>
          </cell>
          <cell r="C850">
            <v>32.090000000000003</v>
          </cell>
          <cell r="D850">
            <v>32.58</v>
          </cell>
          <cell r="E850">
            <v>31.81</v>
          </cell>
          <cell r="F850">
            <v>31.85</v>
          </cell>
        </row>
        <row r="851">
          <cell r="B851">
            <v>31.886800000000001</v>
          </cell>
          <cell r="C851">
            <v>32.67</v>
          </cell>
          <cell r="D851">
            <v>32.9</v>
          </cell>
          <cell r="E851">
            <v>31.73</v>
          </cell>
          <cell r="F851">
            <v>31.8</v>
          </cell>
        </row>
        <row r="852">
          <cell r="B852">
            <v>32.101500000000001</v>
          </cell>
          <cell r="C852">
            <v>32.89</v>
          </cell>
          <cell r="D852">
            <v>33.56</v>
          </cell>
          <cell r="E852">
            <v>32.54</v>
          </cell>
          <cell r="F852">
            <v>32.94</v>
          </cell>
        </row>
        <row r="853">
          <cell r="B853">
            <v>32.3065</v>
          </cell>
          <cell r="C853">
            <v>33.1</v>
          </cell>
          <cell r="D853">
            <v>33.840000000000003</v>
          </cell>
          <cell r="E853">
            <v>32.840000000000003</v>
          </cell>
          <cell r="F853">
            <v>32.85</v>
          </cell>
        </row>
        <row r="854">
          <cell r="B854">
            <v>32.042999999999999</v>
          </cell>
          <cell r="C854">
            <v>32.83</v>
          </cell>
          <cell r="D854">
            <v>32.99</v>
          </cell>
          <cell r="E854">
            <v>32.340000000000003</v>
          </cell>
          <cell r="F854">
            <v>32.799999999999997</v>
          </cell>
        </row>
        <row r="855">
          <cell r="B855">
            <v>32.023499999999999</v>
          </cell>
          <cell r="C855">
            <v>32.81</v>
          </cell>
          <cell r="D855">
            <v>33</v>
          </cell>
          <cell r="E855">
            <v>32.46</v>
          </cell>
          <cell r="F855">
            <v>32.6</v>
          </cell>
        </row>
        <row r="856">
          <cell r="B856">
            <v>31.740400000000001</v>
          </cell>
          <cell r="C856">
            <v>32.520000000000003</v>
          </cell>
          <cell r="D856">
            <v>32.76</v>
          </cell>
          <cell r="E856">
            <v>32.200000000000003</v>
          </cell>
          <cell r="F856">
            <v>32.6</v>
          </cell>
        </row>
        <row r="857">
          <cell r="B857">
            <v>31.5745</v>
          </cell>
          <cell r="C857">
            <v>32.35</v>
          </cell>
          <cell r="D857">
            <v>33.11</v>
          </cell>
          <cell r="E857">
            <v>32.32</v>
          </cell>
          <cell r="F857">
            <v>32.659999999999997</v>
          </cell>
        </row>
        <row r="858">
          <cell r="B858">
            <v>31.252400000000002</v>
          </cell>
          <cell r="C858">
            <v>32.020000000000003</v>
          </cell>
          <cell r="D858">
            <v>32.89</v>
          </cell>
          <cell r="E858">
            <v>31.96</v>
          </cell>
          <cell r="F858">
            <v>32.770000000000003</v>
          </cell>
        </row>
        <row r="859">
          <cell r="B859">
            <v>31.3598</v>
          </cell>
          <cell r="C859">
            <v>32.130000000000003</v>
          </cell>
          <cell r="D859">
            <v>32.43</v>
          </cell>
          <cell r="E859">
            <v>31.65</v>
          </cell>
          <cell r="F859">
            <v>31.82</v>
          </cell>
        </row>
        <row r="860">
          <cell r="B860">
            <v>31.125499999999999</v>
          </cell>
          <cell r="C860">
            <v>31.89</v>
          </cell>
          <cell r="D860">
            <v>32.24</v>
          </cell>
          <cell r="E860">
            <v>31.69</v>
          </cell>
          <cell r="F860">
            <v>32</v>
          </cell>
        </row>
        <row r="861">
          <cell r="B861">
            <v>31.369499999999999</v>
          </cell>
          <cell r="C861">
            <v>32.14</v>
          </cell>
          <cell r="D861">
            <v>32.64</v>
          </cell>
          <cell r="E861">
            <v>31.77</v>
          </cell>
          <cell r="F861">
            <v>31.95</v>
          </cell>
        </row>
        <row r="862">
          <cell r="B862">
            <v>31.067</v>
          </cell>
          <cell r="C862">
            <v>31.83</v>
          </cell>
          <cell r="D862">
            <v>32.46</v>
          </cell>
          <cell r="E862">
            <v>31.78</v>
          </cell>
          <cell r="F862">
            <v>32.43</v>
          </cell>
        </row>
        <row r="863">
          <cell r="B863">
            <v>30.403300000000002</v>
          </cell>
          <cell r="C863">
            <v>31.15</v>
          </cell>
          <cell r="D863">
            <v>31.52</v>
          </cell>
          <cell r="E863">
            <v>31.08</v>
          </cell>
          <cell r="F863">
            <v>31.1</v>
          </cell>
        </row>
        <row r="864">
          <cell r="B864">
            <v>30.120200000000001</v>
          </cell>
          <cell r="C864">
            <v>30.86</v>
          </cell>
          <cell r="D864">
            <v>31.25</v>
          </cell>
          <cell r="E864">
            <v>30.71</v>
          </cell>
          <cell r="F864">
            <v>30.76</v>
          </cell>
        </row>
        <row r="865">
          <cell r="B865">
            <v>29.573599999999999</v>
          </cell>
          <cell r="C865">
            <v>30.3</v>
          </cell>
          <cell r="D865">
            <v>30.84</v>
          </cell>
          <cell r="E865">
            <v>30.23</v>
          </cell>
          <cell r="F865">
            <v>30.84</v>
          </cell>
        </row>
        <row r="866">
          <cell r="B866">
            <v>28.949000000000002</v>
          </cell>
          <cell r="C866">
            <v>29.66</v>
          </cell>
          <cell r="D866">
            <v>30.37</v>
          </cell>
          <cell r="E866">
            <v>29.61</v>
          </cell>
          <cell r="F866">
            <v>30.13</v>
          </cell>
        </row>
        <row r="867">
          <cell r="B867">
            <v>28.1877</v>
          </cell>
          <cell r="C867">
            <v>28.88</v>
          </cell>
          <cell r="D867">
            <v>29.57</v>
          </cell>
          <cell r="E867">
            <v>28.87</v>
          </cell>
          <cell r="F867">
            <v>29.44</v>
          </cell>
        </row>
        <row r="868">
          <cell r="B868">
            <v>28.3536</v>
          </cell>
          <cell r="C868">
            <v>29.05</v>
          </cell>
          <cell r="D868">
            <v>29.81</v>
          </cell>
          <cell r="E868">
            <v>28.84</v>
          </cell>
          <cell r="F868">
            <v>29.2</v>
          </cell>
        </row>
        <row r="869">
          <cell r="B869">
            <v>29.144200000000001</v>
          </cell>
          <cell r="C869">
            <v>29.86</v>
          </cell>
          <cell r="D869">
            <v>29.95</v>
          </cell>
          <cell r="E869">
            <v>28.51</v>
          </cell>
          <cell r="F869">
            <v>28.75</v>
          </cell>
        </row>
        <row r="870">
          <cell r="B870">
            <v>30.3154</v>
          </cell>
          <cell r="C870">
            <v>31.06</v>
          </cell>
          <cell r="D870">
            <v>32.57</v>
          </cell>
          <cell r="E870">
            <v>30.81</v>
          </cell>
          <cell r="F870">
            <v>31.98</v>
          </cell>
        </row>
        <row r="871">
          <cell r="B871">
            <v>29.573599999999999</v>
          </cell>
          <cell r="C871">
            <v>30.3</v>
          </cell>
          <cell r="D871">
            <v>31.24</v>
          </cell>
          <cell r="E871">
            <v>30.28</v>
          </cell>
          <cell r="F871">
            <v>31.11</v>
          </cell>
        </row>
        <row r="872">
          <cell r="B872">
            <v>29.0563</v>
          </cell>
          <cell r="C872">
            <v>29.77</v>
          </cell>
          <cell r="D872">
            <v>30.58</v>
          </cell>
          <cell r="E872">
            <v>29.75</v>
          </cell>
          <cell r="F872">
            <v>30.3</v>
          </cell>
        </row>
        <row r="873">
          <cell r="B873">
            <v>29.915199999999999</v>
          </cell>
          <cell r="C873">
            <v>30.65</v>
          </cell>
          <cell r="D873">
            <v>31.11</v>
          </cell>
          <cell r="E873">
            <v>30.25</v>
          </cell>
          <cell r="F873">
            <v>30.64</v>
          </cell>
        </row>
        <row r="874">
          <cell r="B874">
            <v>30.616</v>
          </cell>
          <cell r="C874">
            <v>31.24</v>
          </cell>
          <cell r="D874">
            <v>31.72</v>
          </cell>
          <cell r="E874">
            <v>30.38</v>
          </cell>
          <cell r="F874">
            <v>30.44</v>
          </cell>
        </row>
        <row r="875">
          <cell r="B875">
            <v>30.370999999999999</v>
          </cell>
          <cell r="C875">
            <v>30.99</v>
          </cell>
          <cell r="D875">
            <v>31.41</v>
          </cell>
          <cell r="E875">
            <v>30.73</v>
          </cell>
          <cell r="F875">
            <v>31.38</v>
          </cell>
        </row>
        <row r="876">
          <cell r="B876">
            <v>30.1553</v>
          </cell>
          <cell r="C876">
            <v>30.77</v>
          </cell>
          <cell r="D876">
            <v>30.84</v>
          </cell>
          <cell r="E876">
            <v>30.39</v>
          </cell>
          <cell r="F876">
            <v>30.7</v>
          </cell>
        </row>
        <row r="877">
          <cell r="B877">
            <v>29.498699999999999</v>
          </cell>
          <cell r="C877">
            <v>30.1</v>
          </cell>
          <cell r="D877">
            <v>30.58</v>
          </cell>
          <cell r="E877">
            <v>29.91</v>
          </cell>
          <cell r="F877">
            <v>30.38</v>
          </cell>
        </row>
        <row r="878">
          <cell r="B878">
            <v>29.371300000000002</v>
          </cell>
          <cell r="C878">
            <v>29.97</v>
          </cell>
          <cell r="D878">
            <v>30.4</v>
          </cell>
          <cell r="E878">
            <v>29.49</v>
          </cell>
          <cell r="F878">
            <v>30.29</v>
          </cell>
        </row>
        <row r="879">
          <cell r="B879">
            <v>28.2835</v>
          </cell>
          <cell r="C879">
            <v>28.86</v>
          </cell>
          <cell r="D879">
            <v>29.68</v>
          </cell>
          <cell r="E879">
            <v>28.82</v>
          </cell>
          <cell r="F879">
            <v>29.6</v>
          </cell>
        </row>
        <row r="880">
          <cell r="B880">
            <v>28.371700000000001</v>
          </cell>
          <cell r="C880">
            <v>28.95</v>
          </cell>
          <cell r="D880">
            <v>29.1</v>
          </cell>
          <cell r="E880">
            <v>28.72</v>
          </cell>
          <cell r="F880">
            <v>29.03</v>
          </cell>
        </row>
        <row r="881">
          <cell r="B881">
            <v>29.204699999999999</v>
          </cell>
          <cell r="C881">
            <v>29.8</v>
          </cell>
          <cell r="D881">
            <v>29.83</v>
          </cell>
          <cell r="E881">
            <v>28.88</v>
          </cell>
          <cell r="F881">
            <v>28.9</v>
          </cell>
        </row>
        <row r="882">
          <cell r="B882">
            <v>28.636299999999999</v>
          </cell>
          <cell r="C882">
            <v>29.22</v>
          </cell>
          <cell r="D882">
            <v>29.9</v>
          </cell>
          <cell r="E882">
            <v>29.21</v>
          </cell>
          <cell r="F882">
            <v>29.62</v>
          </cell>
        </row>
        <row r="883">
          <cell r="B883">
            <v>28.293299999999999</v>
          </cell>
          <cell r="C883">
            <v>28.87</v>
          </cell>
          <cell r="D883">
            <v>29.56</v>
          </cell>
          <cell r="E883">
            <v>28.68</v>
          </cell>
          <cell r="F883">
            <v>29.52</v>
          </cell>
        </row>
        <row r="884">
          <cell r="B884">
            <v>29.0871</v>
          </cell>
          <cell r="C884">
            <v>29.68</v>
          </cell>
          <cell r="D884">
            <v>29.76</v>
          </cell>
          <cell r="E884">
            <v>28.87</v>
          </cell>
          <cell r="F884">
            <v>29</v>
          </cell>
        </row>
        <row r="885">
          <cell r="B885">
            <v>29.332100000000001</v>
          </cell>
          <cell r="C885">
            <v>29.93</v>
          </cell>
          <cell r="D885">
            <v>30.24</v>
          </cell>
          <cell r="E885">
            <v>29.5</v>
          </cell>
          <cell r="F885">
            <v>29.6</v>
          </cell>
        </row>
        <row r="886">
          <cell r="B886">
            <v>29.6751</v>
          </cell>
          <cell r="C886">
            <v>30.28</v>
          </cell>
          <cell r="D886">
            <v>30.45</v>
          </cell>
          <cell r="E886">
            <v>29.82</v>
          </cell>
          <cell r="F886">
            <v>29.85</v>
          </cell>
        </row>
        <row r="887">
          <cell r="B887">
            <v>28.920500000000001</v>
          </cell>
          <cell r="C887">
            <v>29.51</v>
          </cell>
          <cell r="D887">
            <v>30.2</v>
          </cell>
          <cell r="E887">
            <v>29.49</v>
          </cell>
          <cell r="F887">
            <v>30.05</v>
          </cell>
        </row>
        <row r="888">
          <cell r="B888">
            <v>28.4207</v>
          </cell>
          <cell r="C888">
            <v>29</v>
          </cell>
          <cell r="D888">
            <v>29.49</v>
          </cell>
          <cell r="E888">
            <v>28.82</v>
          </cell>
          <cell r="F888">
            <v>29.31</v>
          </cell>
        </row>
        <row r="889">
          <cell r="B889">
            <v>26.852699999999999</v>
          </cell>
          <cell r="C889">
            <v>27.4</v>
          </cell>
          <cell r="D889">
            <v>28.29</v>
          </cell>
          <cell r="E889">
            <v>26.86</v>
          </cell>
          <cell r="F889">
            <v>28.29</v>
          </cell>
        </row>
        <row r="890">
          <cell r="B890">
            <v>28.4207</v>
          </cell>
          <cell r="C890">
            <v>29</v>
          </cell>
          <cell r="D890">
            <v>29.09</v>
          </cell>
          <cell r="E890">
            <v>27.1</v>
          </cell>
          <cell r="F890">
            <v>27.44</v>
          </cell>
        </row>
        <row r="891">
          <cell r="B891">
            <v>29.390899999999998</v>
          </cell>
          <cell r="C891">
            <v>29.99</v>
          </cell>
          <cell r="D891">
            <v>30.04</v>
          </cell>
          <cell r="E891">
            <v>29</v>
          </cell>
          <cell r="F891">
            <v>29.7</v>
          </cell>
        </row>
        <row r="892">
          <cell r="B892">
            <v>30.812000000000001</v>
          </cell>
          <cell r="C892">
            <v>31.44</v>
          </cell>
          <cell r="D892">
            <v>32.29</v>
          </cell>
          <cell r="E892">
            <v>29.67</v>
          </cell>
          <cell r="F892">
            <v>29.7</v>
          </cell>
        </row>
        <row r="893">
          <cell r="B893">
            <v>30.508199999999999</v>
          </cell>
          <cell r="C893">
            <v>31.13</v>
          </cell>
          <cell r="D893">
            <v>31.94</v>
          </cell>
          <cell r="E893">
            <v>31.02</v>
          </cell>
          <cell r="F893">
            <v>31.8</v>
          </cell>
        </row>
        <row r="894">
          <cell r="B894">
            <v>30.6846</v>
          </cell>
          <cell r="C894">
            <v>31.31</v>
          </cell>
          <cell r="D894">
            <v>31.59</v>
          </cell>
          <cell r="E894">
            <v>30.83</v>
          </cell>
          <cell r="F894">
            <v>31.4</v>
          </cell>
        </row>
        <row r="895">
          <cell r="B895">
            <v>29.263500000000001</v>
          </cell>
          <cell r="C895">
            <v>29.86</v>
          </cell>
          <cell r="D895">
            <v>31.4</v>
          </cell>
          <cell r="E895">
            <v>29.83</v>
          </cell>
          <cell r="F895">
            <v>31.31</v>
          </cell>
        </row>
        <row r="896">
          <cell r="B896">
            <v>30.3416</v>
          </cell>
          <cell r="C896">
            <v>30.96</v>
          </cell>
          <cell r="D896">
            <v>31.45</v>
          </cell>
          <cell r="E896">
            <v>29.7</v>
          </cell>
          <cell r="F896">
            <v>29.77</v>
          </cell>
        </row>
        <row r="897">
          <cell r="B897">
            <v>30.655200000000001</v>
          </cell>
          <cell r="C897">
            <v>31.28</v>
          </cell>
          <cell r="D897">
            <v>31.37</v>
          </cell>
          <cell r="E897">
            <v>30.93</v>
          </cell>
          <cell r="F897">
            <v>31.03</v>
          </cell>
        </row>
        <row r="898">
          <cell r="B898">
            <v>31.1844</v>
          </cell>
          <cell r="C898">
            <v>31.82</v>
          </cell>
          <cell r="D898">
            <v>31.85</v>
          </cell>
          <cell r="E898">
            <v>31.06</v>
          </cell>
          <cell r="F898">
            <v>31.43</v>
          </cell>
        </row>
        <row r="899">
          <cell r="B899">
            <v>30.713999999999999</v>
          </cell>
          <cell r="C899">
            <v>31.34</v>
          </cell>
          <cell r="D899">
            <v>31.99</v>
          </cell>
          <cell r="E899">
            <v>30.68</v>
          </cell>
          <cell r="F899">
            <v>31.93</v>
          </cell>
        </row>
        <row r="900">
          <cell r="B900">
            <v>32.409399999999998</v>
          </cell>
          <cell r="C900">
            <v>33.07</v>
          </cell>
          <cell r="D900">
            <v>33.299999999999997</v>
          </cell>
          <cell r="E900">
            <v>31.36</v>
          </cell>
          <cell r="F900">
            <v>31.4</v>
          </cell>
        </row>
        <row r="901">
          <cell r="B901">
            <v>33.232599999999998</v>
          </cell>
          <cell r="C901">
            <v>33.909999999999997</v>
          </cell>
          <cell r="D901">
            <v>33.950000000000003</v>
          </cell>
          <cell r="E901">
            <v>33.07</v>
          </cell>
          <cell r="F901">
            <v>33.770000000000003</v>
          </cell>
        </row>
        <row r="902">
          <cell r="B902">
            <v>34.869300000000003</v>
          </cell>
          <cell r="C902">
            <v>35.58</v>
          </cell>
          <cell r="D902">
            <v>35.6</v>
          </cell>
          <cell r="E902">
            <v>33.799999999999997</v>
          </cell>
          <cell r="F902">
            <v>33.869999999999997</v>
          </cell>
        </row>
        <row r="903">
          <cell r="B903">
            <v>35.104500000000002</v>
          </cell>
          <cell r="C903">
            <v>35.82</v>
          </cell>
          <cell r="D903">
            <v>36.42</v>
          </cell>
          <cell r="E903">
            <v>35.22</v>
          </cell>
          <cell r="F903">
            <v>35.28</v>
          </cell>
        </row>
        <row r="904">
          <cell r="B904">
            <v>35.643500000000003</v>
          </cell>
          <cell r="C904">
            <v>36.369999999999997</v>
          </cell>
          <cell r="D904">
            <v>36.799999999999997</v>
          </cell>
          <cell r="E904">
            <v>35.6</v>
          </cell>
          <cell r="F904">
            <v>36.36</v>
          </cell>
        </row>
        <row r="905">
          <cell r="B905">
            <v>34.300800000000002</v>
          </cell>
          <cell r="C905">
            <v>35</v>
          </cell>
          <cell r="D905">
            <v>37.11</v>
          </cell>
          <cell r="E905">
            <v>34.72</v>
          </cell>
          <cell r="F905">
            <v>36.770000000000003</v>
          </cell>
        </row>
        <row r="906">
          <cell r="B906">
            <v>32.242800000000003</v>
          </cell>
          <cell r="C906">
            <v>32.9</v>
          </cell>
          <cell r="D906">
            <v>35.049999999999997</v>
          </cell>
          <cell r="E906">
            <v>32.83</v>
          </cell>
          <cell r="F906">
            <v>34.92</v>
          </cell>
        </row>
        <row r="907">
          <cell r="B907">
            <v>32.056600000000003</v>
          </cell>
          <cell r="C907">
            <v>32.71</v>
          </cell>
          <cell r="D907">
            <v>33.24</v>
          </cell>
          <cell r="E907">
            <v>32.130000000000003</v>
          </cell>
          <cell r="F907">
            <v>32.69</v>
          </cell>
        </row>
        <row r="908">
          <cell r="B908">
            <v>32.340800000000002</v>
          </cell>
          <cell r="C908">
            <v>33</v>
          </cell>
          <cell r="D908">
            <v>33.450000000000003</v>
          </cell>
          <cell r="E908">
            <v>32.03</v>
          </cell>
          <cell r="F908">
            <v>32.21</v>
          </cell>
        </row>
        <row r="909">
          <cell r="B909">
            <v>32.673999999999999</v>
          </cell>
          <cell r="C909">
            <v>33.340000000000003</v>
          </cell>
          <cell r="D909">
            <v>33.99</v>
          </cell>
          <cell r="E909">
            <v>33.1</v>
          </cell>
          <cell r="F909">
            <v>33.19</v>
          </cell>
        </row>
        <row r="910">
          <cell r="B910">
            <v>33.418799999999997</v>
          </cell>
          <cell r="C910">
            <v>34.1</v>
          </cell>
          <cell r="D910">
            <v>34.229999999999997</v>
          </cell>
          <cell r="E910">
            <v>33.01</v>
          </cell>
          <cell r="F910">
            <v>33.22</v>
          </cell>
        </row>
        <row r="911">
          <cell r="B911">
            <v>32.8994</v>
          </cell>
          <cell r="C911">
            <v>33.57</v>
          </cell>
          <cell r="D911">
            <v>33.81</v>
          </cell>
          <cell r="E911">
            <v>33.03</v>
          </cell>
          <cell r="F911">
            <v>33.61</v>
          </cell>
        </row>
        <row r="912">
          <cell r="B912">
            <v>32.252600000000001</v>
          </cell>
          <cell r="C912">
            <v>32.909999999999997</v>
          </cell>
          <cell r="D912">
            <v>33.340000000000003</v>
          </cell>
          <cell r="E912">
            <v>32.49</v>
          </cell>
          <cell r="F912">
            <v>33.340000000000003</v>
          </cell>
        </row>
        <row r="913">
          <cell r="B913">
            <v>32.771999999999998</v>
          </cell>
          <cell r="C913">
            <v>33.44</v>
          </cell>
          <cell r="D913">
            <v>33.56</v>
          </cell>
          <cell r="E913">
            <v>33.159999999999997</v>
          </cell>
          <cell r="F913">
            <v>33.36</v>
          </cell>
        </row>
        <row r="914">
          <cell r="B914">
            <v>32.948399999999999</v>
          </cell>
          <cell r="C914">
            <v>33.619999999999997</v>
          </cell>
          <cell r="D914">
            <v>33.89</v>
          </cell>
          <cell r="E914">
            <v>33.14</v>
          </cell>
          <cell r="F914">
            <v>33.54</v>
          </cell>
        </row>
        <row r="915">
          <cell r="B915">
            <v>31.860600000000002</v>
          </cell>
          <cell r="C915">
            <v>32.51</v>
          </cell>
          <cell r="D915">
            <v>33.33</v>
          </cell>
          <cell r="E915">
            <v>32.5</v>
          </cell>
          <cell r="F915">
            <v>33.31</v>
          </cell>
        </row>
        <row r="916">
          <cell r="B916">
            <v>31.331399999999999</v>
          </cell>
          <cell r="C916">
            <v>31.97</v>
          </cell>
          <cell r="D916">
            <v>32.04</v>
          </cell>
          <cell r="E916">
            <v>31.38</v>
          </cell>
          <cell r="F916">
            <v>31.9</v>
          </cell>
        </row>
        <row r="917">
          <cell r="B917">
            <v>31.213799999999999</v>
          </cell>
          <cell r="C917">
            <v>31.85</v>
          </cell>
          <cell r="D917">
            <v>32.409999999999997</v>
          </cell>
          <cell r="E917">
            <v>31.82</v>
          </cell>
          <cell r="F917">
            <v>32</v>
          </cell>
        </row>
        <row r="918">
          <cell r="B918">
            <v>32.085999999999999</v>
          </cell>
          <cell r="C918">
            <v>32.74</v>
          </cell>
          <cell r="D918">
            <v>32.83</v>
          </cell>
          <cell r="E918">
            <v>31.77</v>
          </cell>
          <cell r="F918">
            <v>31.87</v>
          </cell>
        </row>
        <row r="919">
          <cell r="B919">
            <v>32.634799999999998</v>
          </cell>
          <cell r="C919">
            <v>33.299999999999997</v>
          </cell>
          <cell r="D919">
            <v>33.36</v>
          </cell>
          <cell r="E919">
            <v>32.5</v>
          </cell>
          <cell r="F919">
            <v>32.82</v>
          </cell>
        </row>
        <row r="920">
          <cell r="B920">
            <v>33.301200000000001</v>
          </cell>
          <cell r="C920">
            <v>33.979999999999997</v>
          </cell>
          <cell r="D920">
            <v>34.08</v>
          </cell>
          <cell r="E920">
            <v>33.06</v>
          </cell>
          <cell r="F920">
            <v>33.69</v>
          </cell>
        </row>
        <row r="921">
          <cell r="B921">
            <v>33.193399999999997</v>
          </cell>
          <cell r="C921">
            <v>33.869999999999997</v>
          </cell>
          <cell r="D921">
            <v>34.299999999999997</v>
          </cell>
          <cell r="E921">
            <v>33.619999999999997</v>
          </cell>
          <cell r="F921">
            <v>34.15</v>
          </cell>
        </row>
        <row r="922">
          <cell r="B922">
            <v>32.4878</v>
          </cell>
          <cell r="C922">
            <v>33.15</v>
          </cell>
          <cell r="D922">
            <v>33.869999999999997</v>
          </cell>
          <cell r="E922">
            <v>33</v>
          </cell>
          <cell r="F922">
            <v>33.78</v>
          </cell>
        </row>
        <row r="923">
          <cell r="B923">
            <v>33.683399999999999</v>
          </cell>
          <cell r="C923">
            <v>34.369999999999997</v>
          </cell>
          <cell r="D923">
            <v>34.6</v>
          </cell>
          <cell r="E923">
            <v>33.07</v>
          </cell>
          <cell r="F923">
            <v>33.159999999999997</v>
          </cell>
        </row>
        <row r="924">
          <cell r="B924">
            <v>33.8108</v>
          </cell>
          <cell r="C924">
            <v>34.5</v>
          </cell>
          <cell r="D924">
            <v>34.700000000000003</v>
          </cell>
          <cell r="E924">
            <v>33.83</v>
          </cell>
          <cell r="F924">
            <v>34.28</v>
          </cell>
        </row>
        <row r="925">
          <cell r="B925">
            <v>33.771599999999999</v>
          </cell>
          <cell r="C925">
            <v>34.46</v>
          </cell>
          <cell r="D925">
            <v>34.840000000000003</v>
          </cell>
          <cell r="E925">
            <v>34.33</v>
          </cell>
          <cell r="F925">
            <v>34.4</v>
          </cell>
        </row>
        <row r="926">
          <cell r="B926">
            <v>32.703400000000002</v>
          </cell>
          <cell r="C926">
            <v>33.369999999999997</v>
          </cell>
          <cell r="D926">
            <v>34.21</v>
          </cell>
          <cell r="E926">
            <v>33.229999999999997</v>
          </cell>
          <cell r="F926">
            <v>33.700000000000003</v>
          </cell>
        </row>
        <row r="927">
          <cell r="B927">
            <v>33.340400000000002</v>
          </cell>
          <cell r="C927">
            <v>34.020000000000003</v>
          </cell>
          <cell r="D927">
            <v>34.25</v>
          </cell>
          <cell r="E927">
            <v>33.42</v>
          </cell>
          <cell r="F927">
            <v>33.729999999999997</v>
          </cell>
        </row>
        <row r="928">
          <cell r="B928">
            <v>32.958199999999998</v>
          </cell>
          <cell r="C928">
            <v>33.630000000000003</v>
          </cell>
          <cell r="D928">
            <v>34.46</v>
          </cell>
          <cell r="E928">
            <v>33.56</v>
          </cell>
          <cell r="F928">
            <v>33.840000000000003</v>
          </cell>
        </row>
        <row r="929">
          <cell r="B929">
            <v>33.418799999999997</v>
          </cell>
          <cell r="C929">
            <v>34.1</v>
          </cell>
          <cell r="D929">
            <v>34.340000000000003</v>
          </cell>
          <cell r="E929">
            <v>33.4</v>
          </cell>
          <cell r="F929">
            <v>33.700000000000003</v>
          </cell>
        </row>
        <row r="930">
          <cell r="B930">
            <v>33.6736</v>
          </cell>
          <cell r="C930">
            <v>34.36</v>
          </cell>
          <cell r="D930">
            <v>34.53</v>
          </cell>
          <cell r="E930">
            <v>33.700000000000003</v>
          </cell>
          <cell r="F930">
            <v>33.72</v>
          </cell>
        </row>
        <row r="931">
          <cell r="B931">
            <v>33.8598</v>
          </cell>
          <cell r="C931">
            <v>34.549999999999997</v>
          </cell>
          <cell r="D931">
            <v>35.03</v>
          </cell>
          <cell r="E931">
            <v>34.11</v>
          </cell>
          <cell r="F931">
            <v>34.82</v>
          </cell>
        </row>
        <row r="932">
          <cell r="B932">
            <v>36.094299999999997</v>
          </cell>
          <cell r="C932">
            <v>36.83</v>
          </cell>
          <cell r="D932">
            <v>36.99</v>
          </cell>
          <cell r="E932">
            <v>35.51</v>
          </cell>
          <cell r="F932">
            <v>36.75</v>
          </cell>
        </row>
        <row r="933">
          <cell r="B933">
            <v>35.055500000000002</v>
          </cell>
          <cell r="C933">
            <v>35.770000000000003</v>
          </cell>
          <cell r="D933">
            <v>37.19</v>
          </cell>
          <cell r="E933">
            <v>35.67</v>
          </cell>
          <cell r="F933">
            <v>36.869999999999997</v>
          </cell>
        </row>
        <row r="934">
          <cell r="B934">
            <v>35.084899999999998</v>
          </cell>
          <cell r="C934">
            <v>35.799999999999997</v>
          </cell>
          <cell r="D934">
            <v>36.020000000000003</v>
          </cell>
          <cell r="E934">
            <v>35.28</v>
          </cell>
          <cell r="F934">
            <v>35.82</v>
          </cell>
        </row>
        <row r="935">
          <cell r="B935">
            <v>33.703000000000003</v>
          </cell>
          <cell r="C935">
            <v>34.39</v>
          </cell>
          <cell r="D935">
            <v>35.18</v>
          </cell>
          <cell r="E935">
            <v>34.28</v>
          </cell>
          <cell r="F935">
            <v>35.15</v>
          </cell>
        </row>
        <row r="936">
          <cell r="B936">
            <v>34.173400000000001</v>
          </cell>
          <cell r="C936">
            <v>34.869999999999997</v>
          </cell>
          <cell r="D936">
            <v>35.03</v>
          </cell>
          <cell r="E936">
            <v>34.130000000000003</v>
          </cell>
          <cell r="F936">
            <v>34.29</v>
          </cell>
        </row>
        <row r="937">
          <cell r="B937">
            <v>34.561900000000001</v>
          </cell>
          <cell r="C937">
            <v>35.14</v>
          </cell>
          <cell r="D937">
            <v>35.56</v>
          </cell>
          <cell r="E937">
            <v>34.479999999999997</v>
          </cell>
          <cell r="F937">
            <v>34.479999999999997</v>
          </cell>
        </row>
        <row r="938">
          <cell r="B938">
            <v>34.650500000000001</v>
          </cell>
          <cell r="C938">
            <v>35.229999999999997</v>
          </cell>
          <cell r="D938">
            <v>35.549999999999997</v>
          </cell>
          <cell r="E938">
            <v>34.75</v>
          </cell>
          <cell r="F938">
            <v>35.409999999999997</v>
          </cell>
        </row>
        <row r="939">
          <cell r="B939">
            <v>34.443899999999999</v>
          </cell>
          <cell r="C939">
            <v>35.020000000000003</v>
          </cell>
          <cell r="D939">
            <v>35.1</v>
          </cell>
          <cell r="E939">
            <v>33.86</v>
          </cell>
          <cell r="F939">
            <v>34.67</v>
          </cell>
        </row>
        <row r="940">
          <cell r="B940">
            <v>33.716099999999997</v>
          </cell>
          <cell r="C940">
            <v>34.28</v>
          </cell>
          <cell r="D940">
            <v>35.1</v>
          </cell>
          <cell r="E940">
            <v>34.229999999999997</v>
          </cell>
          <cell r="F940">
            <v>35</v>
          </cell>
        </row>
        <row r="941">
          <cell r="B941">
            <v>34.109499999999997</v>
          </cell>
          <cell r="C941">
            <v>34.68</v>
          </cell>
          <cell r="D941">
            <v>35.090000000000003</v>
          </cell>
          <cell r="E941">
            <v>34.479999999999997</v>
          </cell>
          <cell r="F941">
            <v>34.700000000000003</v>
          </cell>
        </row>
        <row r="942">
          <cell r="B942">
            <v>34.316099999999999</v>
          </cell>
          <cell r="C942">
            <v>34.89</v>
          </cell>
          <cell r="D942">
            <v>34.950000000000003</v>
          </cell>
          <cell r="E942">
            <v>34.36</v>
          </cell>
          <cell r="F942">
            <v>34.46</v>
          </cell>
        </row>
        <row r="943">
          <cell r="B943">
            <v>35.0931</v>
          </cell>
          <cell r="C943">
            <v>35.68</v>
          </cell>
          <cell r="D943">
            <v>35.71</v>
          </cell>
          <cell r="E943">
            <v>34.47</v>
          </cell>
          <cell r="F943">
            <v>34.67</v>
          </cell>
        </row>
        <row r="944">
          <cell r="B944">
            <v>34.198</v>
          </cell>
          <cell r="C944">
            <v>34.770000000000003</v>
          </cell>
          <cell r="D944">
            <v>35.630000000000003</v>
          </cell>
          <cell r="E944">
            <v>34.75</v>
          </cell>
          <cell r="F944">
            <v>35.409999999999997</v>
          </cell>
        </row>
        <row r="945">
          <cell r="B945">
            <v>32.978400000000001</v>
          </cell>
          <cell r="C945">
            <v>33.53</v>
          </cell>
          <cell r="D945">
            <v>34.630000000000003</v>
          </cell>
          <cell r="E945">
            <v>33.46</v>
          </cell>
          <cell r="F945">
            <v>34.520000000000003</v>
          </cell>
        </row>
        <row r="946">
          <cell r="B946">
            <v>32.0441</v>
          </cell>
          <cell r="C946">
            <v>32.58</v>
          </cell>
          <cell r="D946">
            <v>33.590000000000003</v>
          </cell>
          <cell r="E946">
            <v>32.35</v>
          </cell>
          <cell r="F946">
            <v>33.56</v>
          </cell>
        </row>
        <row r="947">
          <cell r="B947">
            <v>32.211300000000001</v>
          </cell>
          <cell r="C947">
            <v>32.75</v>
          </cell>
          <cell r="D947">
            <v>32.909999999999997</v>
          </cell>
          <cell r="E947">
            <v>32.18</v>
          </cell>
          <cell r="F947">
            <v>32.229999999999997</v>
          </cell>
        </row>
        <row r="948">
          <cell r="B948">
            <v>32.594900000000003</v>
          </cell>
          <cell r="C948">
            <v>33.14</v>
          </cell>
          <cell r="D948">
            <v>33.17</v>
          </cell>
          <cell r="E948">
            <v>32.020000000000003</v>
          </cell>
          <cell r="F948">
            <v>32.6</v>
          </cell>
        </row>
        <row r="949">
          <cell r="B949">
            <v>32.348999999999997</v>
          </cell>
          <cell r="C949">
            <v>32.89</v>
          </cell>
          <cell r="D949">
            <v>33.799999999999997</v>
          </cell>
          <cell r="E949">
            <v>32.83</v>
          </cell>
          <cell r="F949">
            <v>33.22</v>
          </cell>
        </row>
        <row r="950">
          <cell r="B950">
            <v>33.420999999999999</v>
          </cell>
          <cell r="C950">
            <v>33.979999999999997</v>
          </cell>
          <cell r="D950">
            <v>34.15</v>
          </cell>
          <cell r="E950">
            <v>32.799999999999997</v>
          </cell>
          <cell r="F950">
            <v>32.880000000000003</v>
          </cell>
        </row>
        <row r="951">
          <cell r="B951">
            <v>32.053899999999999</v>
          </cell>
          <cell r="C951">
            <v>32.590000000000003</v>
          </cell>
          <cell r="D951">
            <v>34.090000000000003</v>
          </cell>
          <cell r="E951">
            <v>32.49</v>
          </cell>
          <cell r="F951">
            <v>33.72</v>
          </cell>
        </row>
        <row r="952">
          <cell r="B952">
            <v>32.703000000000003</v>
          </cell>
          <cell r="C952">
            <v>33.25</v>
          </cell>
          <cell r="D952">
            <v>33.4</v>
          </cell>
          <cell r="E952">
            <v>32.35</v>
          </cell>
          <cell r="F952">
            <v>32.53</v>
          </cell>
        </row>
        <row r="953">
          <cell r="B953">
            <v>33.067</v>
          </cell>
          <cell r="C953">
            <v>33.619999999999997</v>
          </cell>
          <cell r="D953">
            <v>33.78</v>
          </cell>
          <cell r="E953">
            <v>33.21</v>
          </cell>
          <cell r="F953">
            <v>33.5</v>
          </cell>
        </row>
        <row r="954">
          <cell r="B954">
            <v>33.745600000000003</v>
          </cell>
          <cell r="C954">
            <v>34.31</v>
          </cell>
          <cell r="D954">
            <v>34.479999999999997</v>
          </cell>
          <cell r="E954">
            <v>33.47</v>
          </cell>
          <cell r="F954">
            <v>33.49</v>
          </cell>
        </row>
        <row r="955">
          <cell r="B955">
            <v>33.962000000000003</v>
          </cell>
          <cell r="C955">
            <v>34.53</v>
          </cell>
          <cell r="D955">
            <v>34.659999999999997</v>
          </cell>
          <cell r="E955">
            <v>33.78</v>
          </cell>
          <cell r="F955">
            <v>34.06</v>
          </cell>
        </row>
        <row r="956">
          <cell r="B956">
            <v>34.561900000000001</v>
          </cell>
          <cell r="C956">
            <v>35.14</v>
          </cell>
          <cell r="D956">
            <v>35.56</v>
          </cell>
          <cell r="E956">
            <v>34.299999999999997</v>
          </cell>
          <cell r="F956">
            <v>34.32</v>
          </cell>
        </row>
        <row r="957">
          <cell r="B957">
            <v>36.007800000000003</v>
          </cell>
          <cell r="C957">
            <v>36.61</v>
          </cell>
          <cell r="D957">
            <v>36.75</v>
          </cell>
          <cell r="E957">
            <v>35.729999999999997</v>
          </cell>
          <cell r="F957">
            <v>35.79</v>
          </cell>
        </row>
        <row r="958">
          <cell r="B958">
            <v>36.106099999999998</v>
          </cell>
          <cell r="C958">
            <v>36.71</v>
          </cell>
          <cell r="D958">
            <v>37.409999999999997</v>
          </cell>
          <cell r="E958">
            <v>36.46</v>
          </cell>
          <cell r="F958">
            <v>36.58</v>
          </cell>
        </row>
        <row r="959">
          <cell r="B959">
            <v>36.371699999999997</v>
          </cell>
          <cell r="C959">
            <v>36.979999999999997</v>
          </cell>
          <cell r="D959">
            <v>37.04</v>
          </cell>
          <cell r="E959">
            <v>36.03</v>
          </cell>
          <cell r="F959">
            <v>36.56</v>
          </cell>
        </row>
        <row r="960">
          <cell r="B960">
            <v>37.551900000000003</v>
          </cell>
          <cell r="C960">
            <v>38.18</v>
          </cell>
          <cell r="D960">
            <v>38.340000000000003</v>
          </cell>
          <cell r="E960">
            <v>36.75</v>
          </cell>
          <cell r="F960">
            <v>36.83</v>
          </cell>
        </row>
        <row r="961">
          <cell r="B961">
            <v>37.384700000000002</v>
          </cell>
          <cell r="C961">
            <v>38.01</v>
          </cell>
          <cell r="D961">
            <v>38.83</v>
          </cell>
          <cell r="E961">
            <v>37.71</v>
          </cell>
          <cell r="F961">
            <v>38.119999999999997</v>
          </cell>
        </row>
        <row r="962">
          <cell r="B962">
            <v>37.955199999999998</v>
          </cell>
          <cell r="C962">
            <v>38.590000000000003</v>
          </cell>
          <cell r="D962">
            <v>38.74</v>
          </cell>
          <cell r="E962">
            <v>37.840000000000003</v>
          </cell>
          <cell r="F962">
            <v>38.24</v>
          </cell>
        </row>
        <row r="963">
          <cell r="B963">
            <v>38.220799999999997</v>
          </cell>
          <cell r="C963">
            <v>38.86</v>
          </cell>
          <cell r="D963">
            <v>40.07</v>
          </cell>
          <cell r="E963">
            <v>38.65</v>
          </cell>
          <cell r="F963">
            <v>38.65</v>
          </cell>
        </row>
        <row r="964">
          <cell r="B964">
            <v>38.0732</v>
          </cell>
          <cell r="C964">
            <v>38.71</v>
          </cell>
          <cell r="D964">
            <v>39.15</v>
          </cell>
          <cell r="E964">
            <v>38.25</v>
          </cell>
          <cell r="F964">
            <v>38.799999999999997</v>
          </cell>
        </row>
        <row r="965">
          <cell r="B965">
            <v>38.033900000000003</v>
          </cell>
          <cell r="C965">
            <v>38.67</v>
          </cell>
          <cell r="D965">
            <v>38.9</v>
          </cell>
          <cell r="E965">
            <v>38.299999999999997</v>
          </cell>
          <cell r="F965">
            <v>38.81</v>
          </cell>
        </row>
        <row r="966">
          <cell r="B966">
            <v>37.256900000000002</v>
          </cell>
          <cell r="C966">
            <v>37.880000000000003</v>
          </cell>
          <cell r="D966">
            <v>38.520000000000003</v>
          </cell>
          <cell r="E966">
            <v>37.619999999999997</v>
          </cell>
          <cell r="F966">
            <v>38.42</v>
          </cell>
        </row>
        <row r="967">
          <cell r="B967">
            <v>37.365099999999998</v>
          </cell>
          <cell r="C967">
            <v>37.99</v>
          </cell>
          <cell r="D967">
            <v>38.39</v>
          </cell>
          <cell r="E967">
            <v>37.51</v>
          </cell>
          <cell r="F967">
            <v>37.619999999999997</v>
          </cell>
        </row>
        <row r="968">
          <cell r="B968">
            <v>35.742199999999997</v>
          </cell>
          <cell r="C968">
            <v>36.340000000000003</v>
          </cell>
          <cell r="D968">
            <v>38.1</v>
          </cell>
          <cell r="E968">
            <v>36.020000000000003</v>
          </cell>
          <cell r="F968">
            <v>38.04</v>
          </cell>
        </row>
        <row r="969">
          <cell r="B969">
            <v>34.119300000000003</v>
          </cell>
          <cell r="C969">
            <v>34.69</v>
          </cell>
          <cell r="D969">
            <v>36.25</v>
          </cell>
          <cell r="E969">
            <v>34.630000000000003</v>
          </cell>
          <cell r="F969">
            <v>36.22</v>
          </cell>
        </row>
        <row r="970">
          <cell r="B970">
            <v>34.08</v>
          </cell>
          <cell r="C970">
            <v>34.65</v>
          </cell>
          <cell r="D970">
            <v>35.25</v>
          </cell>
          <cell r="E970">
            <v>34.46</v>
          </cell>
          <cell r="F970">
            <v>34.57</v>
          </cell>
        </row>
        <row r="971">
          <cell r="B971">
            <v>33.617699999999999</v>
          </cell>
          <cell r="C971">
            <v>34.18</v>
          </cell>
          <cell r="D971">
            <v>34.89</v>
          </cell>
          <cell r="E971">
            <v>34.14</v>
          </cell>
          <cell r="F971">
            <v>34.81</v>
          </cell>
        </row>
        <row r="972">
          <cell r="B972">
            <v>33.725900000000003</v>
          </cell>
          <cell r="C972">
            <v>34.29</v>
          </cell>
          <cell r="D972">
            <v>34.369999999999997</v>
          </cell>
          <cell r="E972">
            <v>33.770000000000003</v>
          </cell>
          <cell r="F972">
            <v>34</v>
          </cell>
        </row>
        <row r="973">
          <cell r="B973">
            <v>33.273499999999999</v>
          </cell>
          <cell r="C973">
            <v>33.83</v>
          </cell>
          <cell r="D973">
            <v>34.78</v>
          </cell>
          <cell r="E973">
            <v>33.64</v>
          </cell>
          <cell r="F973">
            <v>34.14</v>
          </cell>
        </row>
        <row r="974">
          <cell r="B974">
            <v>34.040700000000001</v>
          </cell>
          <cell r="C974">
            <v>34.61</v>
          </cell>
          <cell r="D974">
            <v>34.83</v>
          </cell>
          <cell r="E974">
            <v>33.880000000000003</v>
          </cell>
          <cell r="F974">
            <v>33.92</v>
          </cell>
        </row>
        <row r="975">
          <cell r="B975">
            <v>34.601300000000002</v>
          </cell>
          <cell r="C975">
            <v>35.18</v>
          </cell>
          <cell r="D975">
            <v>35.659999999999997</v>
          </cell>
          <cell r="E975">
            <v>34.380000000000003</v>
          </cell>
          <cell r="F975">
            <v>34.65</v>
          </cell>
        </row>
        <row r="976">
          <cell r="B976">
            <v>34.965200000000003</v>
          </cell>
          <cell r="C976">
            <v>35.549999999999997</v>
          </cell>
          <cell r="D976">
            <v>35.909999999999997</v>
          </cell>
          <cell r="E976">
            <v>35.159999999999997</v>
          </cell>
          <cell r="F976">
            <v>35.65</v>
          </cell>
        </row>
        <row r="977">
          <cell r="B977">
            <v>34.8767</v>
          </cell>
          <cell r="C977">
            <v>35.46</v>
          </cell>
          <cell r="D977">
            <v>35.979999999999997</v>
          </cell>
          <cell r="E977">
            <v>34.979999999999997</v>
          </cell>
          <cell r="F977">
            <v>35.61</v>
          </cell>
        </row>
        <row r="978">
          <cell r="B978">
            <v>35.102899999999998</v>
          </cell>
          <cell r="C978">
            <v>35.69</v>
          </cell>
          <cell r="D978">
            <v>36.54</v>
          </cell>
          <cell r="E978">
            <v>35.270000000000003</v>
          </cell>
          <cell r="F978">
            <v>35.270000000000003</v>
          </cell>
        </row>
        <row r="979">
          <cell r="B979">
            <v>35.338999999999999</v>
          </cell>
          <cell r="C979">
            <v>35.93</v>
          </cell>
          <cell r="D979">
            <v>36.520000000000003</v>
          </cell>
          <cell r="E979">
            <v>35.33</v>
          </cell>
          <cell r="F979">
            <v>36.520000000000003</v>
          </cell>
        </row>
        <row r="980">
          <cell r="B980">
            <v>35.299599999999998</v>
          </cell>
          <cell r="C980">
            <v>35.89</v>
          </cell>
          <cell r="D980">
            <v>36.1</v>
          </cell>
          <cell r="E980">
            <v>35.6</v>
          </cell>
          <cell r="F980">
            <v>35.97</v>
          </cell>
        </row>
        <row r="981">
          <cell r="B981">
            <v>35.594700000000003</v>
          </cell>
          <cell r="C981">
            <v>36.19</v>
          </cell>
          <cell r="D981">
            <v>36.46</v>
          </cell>
          <cell r="E981">
            <v>35.18</v>
          </cell>
          <cell r="F981">
            <v>35.869999999999997</v>
          </cell>
        </row>
        <row r="982">
          <cell r="B982">
            <v>35.466799999999999</v>
          </cell>
          <cell r="C982">
            <v>36.06</v>
          </cell>
          <cell r="D982">
            <v>36.17</v>
          </cell>
          <cell r="E982">
            <v>35.5</v>
          </cell>
          <cell r="F982">
            <v>35.700000000000003</v>
          </cell>
        </row>
        <row r="983">
          <cell r="B983">
            <v>35.8307</v>
          </cell>
          <cell r="C983">
            <v>36.43</v>
          </cell>
          <cell r="D983">
            <v>36.74</v>
          </cell>
          <cell r="E983">
            <v>35.81</v>
          </cell>
          <cell r="F983">
            <v>36.14</v>
          </cell>
        </row>
        <row r="984">
          <cell r="B984">
            <v>36.273299999999999</v>
          </cell>
          <cell r="C984">
            <v>36.880000000000003</v>
          </cell>
          <cell r="D984">
            <v>37.03</v>
          </cell>
          <cell r="E984">
            <v>36.380000000000003</v>
          </cell>
          <cell r="F984">
            <v>36.619999999999997</v>
          </cell>
        </row>
        <row r="985">
          <cell r="B985">
            <v>36.234000000000002</v>
          </cell>
          <cell r="C985">
            <v>36.840000000000003</v>
          </cell>
          <cell r="D985">
            <v>37.22</v>
          </cell>
          <cell r="E985">
            <v>36.39</v>
          </cell>
          <cell r="F985">
            <v>36.799999999999997</v>
          </cell>
        </row>
        <row r="986">
          <cell r="B986">
            <v>35.378300000000003</v>
          </cell>
          <cell r="C986">
            <v>35.97</v>
          </cell>
          <cell r="D986">
            <v>36.79</v>
          </cell>
          <cell r="E986">
            <v>35.86</v>
          </cell>
          <cell r="F986">
            <v>36.74</v>
          </cell>
        </row>
        <row r="987">
          <cell r="B987">
            <v>35.958599999999997</v>
          </cell>
          <cell r="C987">
            <v>36.56</v>
          </cell>
          <cell r="D987">
            <v>36.94</v>
          </cell>
          <cell r="E987">
            <v>36.08</v>
          </cell>
          <cell r="F987">
            <v>36.14</v>
          </cell>
        </row>
        <row r="988">
          <cell r="B988">
            <v>35.466799999999999</v>
          </cell>
          <cell r="C988">
            <v>36.06</v>
          </cell>
          <cell r="D988">
            <v>36.35</v>
          </cell>
          <cell r="E988">
            <v>35.07</v>
          </cell>
          <cell r="F988">
            <v>35.92</v>
          </cell>
        </row>
        <row r="989">
          <cell r="B989">
            <v>35.053699999999999</v>
          </cell>
          <cell r="C989">
            <v>35.64</v>
          </cell>
          <cell r="D989">
            <v>36.020000000000003</v>
          </cell>
          <cell r="E989">
            <v>35.450000000000003</v>
          </cell>
          <cell r="F989">
            <v>35.520000000000003</v>
          </cell>
        </row>
        <row r="990">
          <cell r="B990">
            <v>35.083199999999998</v>
          </cell>
          <cell r="C990">
            <v>35.67</v>
          </cell>
          <cell r="D990">
            <v>36.36</v>
          </cell>
          <cell r="E990">
            <v>35.520000000000003</v>
          </cell>
          <cell r="F990">
            <v>35.96</v>
          </cell>
        </row>
        <row r="991">
          <cell r="B991">
            <v>34.345599999999997</v>
          </cell>
          <cell r="C991">
            <v>34.92</v>
          </cell>
          <cell r="D991">
            <v>36.28</v>
          </cell>
          <cell r="E991">
            <v>34.869999999999997</v>
          </cell>
          <cell r="F991">
            <v>35.65</v>
          </cell>
        </row>
        <row r="992">
          <cell r="B992">
            <v>33.293199999999999</v>
          </cell>
          <cell r="C992">
            <v>33.85</v>
          </cell>
          <cell r="D992">
            <v>35.19</v>
          </cell>
          <cell r="E992">
            <v>33.39</v>
          </cell>
          <cell r="F992">
            <v>34.6</v>
          </cell>
        </row>
        <row r="993">
          <cell r="B993">
            <v>34.021000000000001</v>
          </cell>
          <cell r="C993">
            <v>34.590000000000003</v>
          </cell>
          <cell r="D993">
            <v>34.71</v>
          </cell>
          <cell r="E993">
            <v>33.64</v>
          </cell>
          <cell r="F993">
            <v>33.64</v>
          </cell>
        </row>
        <row r="994">
          <cell r="B994">
            <v>32.29</v>
          </cell>
          <cell r="C994">
            <v>32.83</v>
          </cell>
          <cell r="D994">
            <v>34.450000000000003</v>
          </cell>
          <cell r="E994">
            <v>32.549999999999997</v>
          </cell>
          <cell r="F994">
            <v>34.18</v>
          </cell>
        </row>
        <row r="995">
          <cell r="B995">
            <v>31.984999999999999</v>
          </cell>
          <cell r="C995">
            <v>32.520000000000003</v>
          </cell>
          <cell r="D995">
            <v>33.22</v>
          </cell>
          <cell r="E995">
            <v>32.15</v>
          </cell>
          <cell r="F995">
            <v>32.89</v>
          </cell>
        </row>
        <row r="996">
          <cell r="B996">
            <v>34.955399999999997</v>
          </cell>
          <cell r="C996">
            <v>35.54</v>
          </cell>
          <cell r="D996">
            <v>36.380000000000003</v>
          </cell>
          <cell r="E996">
            <v>34.6</v>
          </cell>
          <cell r="F996">
            <v>34.659999999999997</v>
          </cell>
        </row>
        <row r="997">
          <cell r="B997">
            <v>35.102899999999998</v>
          </cell>
          <cell r="C997">
            <v>35.69</v>
          </cell>
          <cell r="D997">
            <v>35.96</v>
          </cell>
          <cell r="E997">
            <v>34.92</v>
          </cell>
          <cell r="F997">
            <v>35.47</v>
          </cell>
        </row>
        <row r="998">
          <cell r="B998">
            <v>35.8996</v>
          </cell>
          <cell r="C998">
            <v>36.5</v>
          </cell>
          <cell r="D998">
            <v>36.57</v>
          </cell>
          <cell r="E998">
            <v>35.619999999999997</v>
          </cell>
          <cell r="F998">
            <v>35.659999999999997</v>
          </cell>
        </row>
        <row r="999">
          <cell r="B999">
            <v>36.676600000000001</v>
          </cell>
          <cell r="C999">
            <v>37.29</v>
          </cell>
          <cell r="D999">
            <v>37.32</v>
          </cell>
          <cell r="E999">
            <v>36.28</v>
          </cell>
          <cell r="F999">
            <v>36.5</v>
          </cell>
        </row>
        <row r="1000">
          <cell r="B1000">
            <v>37.079799999999999</v>
          </cell>
          <cell r="C1000">
            <v>37.700000000000003</v>
          </cell>
          <cell r="D1000">
            <v>37.82</v>
          </cell>
          <cell r="E1000">
            <v>36.909999999999997</v>
          </cell>
          <cell r="F1000">
            <v>37.58</v>
          </cell>
        </row>
        <row r="1001">
          <cell r="B1001">
            <v>37.512599999999999</v>
          </cell>
          <cell r="C1001">
            <v>38.14</v>
          </cell>
          <cell r="D1001">
            <v>38.32</v>
          </cell>
          <cell r="E1001">
            <v>37.67</v>
          </cell>
          <cell r="F1001">
            <v>38</v>
          </cell>
        </row>
        <row r="1002">
          <cell r="B1002">
            <v>37.448500000000003</v>
          </cell>
          <cell r="C1002">
            <v>37.950000000000003</v>
          </cell>
          <cell r="D1002">
            <v>38.200000000000003</v>
          </cell>
          <cell r="E1002">
            <v>37.85</v>
          </cell>
          <cell r="F1002">
            <v>38.020000000000003</v>
          </cell>
        </row>
        <row r="1003">
          <cell r="B1003">
            <v>38.257599999999996</v>
          </cell>
          <cell r="C1003">
            <v>38.770000000000003</v>
          </cell>
          <cell r="D1003">
            <v>38.9</v>
          </cell>
          <cell r="E1003">
            <v>37.979999999999997</v>
          </cell>
          <cell r="F1003">
            <v>38.24</v>
          </cell>
        </row>
        <row r="1004">
          <cell r="B1004">
            <v>37.418900000000001</v>
          </cell>
          <cell r="C1004">
            <v>37.92</v>
          </cell>
          <cell r="D1004">
            <v>38.89</v>
          </cell>
          <cell r="E1004">
            <v>37.75</v>
          </cell>
          <cell r="F1004">
            <v>38.85</v>
          </cell>
        </row>
        <row r="1005">
          <cell r="B1005">
            <v>37.300400000000003</v>
          </cell>
          <cell r="C1005">
            <v>37.799999999999997</v>
          </cell>
          <cell r="D1005">
            <v>38.520000000000003</v>
          </cell>
          <cell r="E1005">
            <v>37.770000000000003</v>
          </cell>
          <cell r="F1005">
            <v>38.049999999999997</v>
          </cell>
        </row>
        <row r="1006">
          <cell r="B1006">
            <v>38.346400000000003</v>
          </cell>
          <cell r="C1006">
            <v>38.86</v>
          </cell>
          <cell r="D1006">
            <v>38.99</v>
          </cell>
          <cell r="E1006">
            <v>38.24</v>
          </cell>
          <cell r="F1006">
            <v>38.24</v>
          </cell>
        </row>
        <row r="1007">
          <cell r="B1007">
            <v>37.724800000000002</v>
          </cell>
          <cell r="C1007">
            <v>38.229999999999997</v>
          </cell>
          <cell r="D1007">
            <v>38.57</v>
          </cell>
          <cell r="E1007">
            <v>38.14</v>
          </cell>
          <cell r="F1007">
            <v>38.35</v>
          </cell>
        </row>
        <row r="1008">
          <cell r="B1008">
            <v>38.889200000000002</v>
          </cell>
          <cell r="C1008">
            <v>39.409999999999997</v>
          </cell>
          <cell r="D1008">
            <v>39.49</v>
          </cell>
          <cell r="E1008">
            <v>38.07</v>
          </cell>
          <cell r="F1008">
            <v>38.799999999999997</v>
          </cell>
        </row>
        <row r="1009">
          <cell r="B1009">
            <v>40.073300000000003</v>
          </cell>
          <cell r="C1009">
            <v>40.61</v>
          </cell>
          <cell r="D1009">
            <v>40.840000000000003</v>
          </cell>
          <cell r="E1009">
            <v>39.58</v>
          </cell>
          <cell r="F1009">
            <v>39.590000000000003</v>
          </cell>
        </row>
        <row r="1010">
          <cell r="B1010">
            <v>42.777099999999997</v>
          </cell>
          <cell r="C1010">
            <v>43.35</v>
          </cell>
          <cell r="D1010">
            <v>43.4</v>
          </cell>
          <cell r="E1010">
            <v>40.82</v>
          </cell>
          <cell r="F1010">
            <v>41</v>
          </cell>
        </row>
        <row r="1011">
          <cell r="B1011">
            <v>43.231000000000002</v>
          </cell>
          <cell r="C1011">
            <v>43.81</v>
          </cell>
          <cell r="D1011">
            <v>43.81</v>
          </cell>
          <cell r="E1011">
            <v>42.56</v>
          </cell>
          <cell r="F1011">
            <v>42.91</v>
          </cell>
        </row>
        <row r="1012">
          <cell r="B1012">
            <v>44.148699999999998</v>
          </cell>
          <cell r="C1012">
            <v>44.74</v>
          </cell>
          <cell r="D1012">
            <v>44.93</v>
          </cell>
          <cell r="E1012">
            <v>43.78</v>
          </cell>
          <cell r="F1012">
            <v>43.78</v>
          </cell>
        </row>
        <row r="1013">
          <cell r="B1013">
            <v>43.063299999999998</v>
          </cell>
          <cell r="C1013">
            <v>43.64</v>
          </cell>
          <cell r="D1013">
            <v>44.66</v>
          </cell>
          <cell r="E1013">
            <v>43.3</v>
          </cell>
          <cell r="F1013">
            <v>44.5</v>
          </cell>
        </row>
        <row r="1014">
          <cell r="B1014">
            <v>43.0929</v>
          </cell>
          <cell r="C1014">
            <v>43.67</v>
          </cell>
          <cell r="D1014">
            <v>44.63</v>
          </cell>
          <cell r="E1014">
            <v>43.54</v>
          </cell>
          <cell r="F1014">
            <v>44.03</v>
          </cell>
        </row>
        <row r="1015">
          <cell r="B1015">
            <v>43.378999999999998</v>
          </cell>
          <cell r="C1015">
            <v>43.96</v>
          </cell>
          <cell r="D1015">
            <v>44</v>
          </cell>
          <cell r="E1015">
            <v>43.61</v>
          </cell>
          <cell r="F1015">
            <v>43.68</v>
          </cell>
        </row>
        <row r="1016">
          <cell r="B1016">
            <v>43.497399999999999</v>
          </cell>
          <cell r="C1016">
            <v>44.08</v>
          </cell>
          <cell r="D1016">
            <v>44.55</v>
          </cell>
          <cell r="E1016">
            <v>43.65</v>
          </cell>
          <cell r="F1016">
            <v>43.65</v>
          </cell>
        </row>
        <row r="1017">
          <cell r="B1017">
            <v>43.645499999999998</v>
          </cell>
          <cell r="C1017">
            <v>44.23</v>
          </cell>
          <cell r="D1017">
            <v>44.38</v>
          </cell>
          <cell r="E1017">
            <v>43.66</v>
          </cell>
          <cell r="F1017">
            <v>43.69</v>
          </cell>
        </row>
        <row r="1018">
          <cell r="B1018">
            <v>44.3461</v>
          </cell>
          <cell r="C1018">
            <v>44.94</v>
          </cell>
          <cell r="D1018">
            <v>45.34</v>
          </cell>
          <cell r="E1018">
            <v>44.6</v>
          </cell>
          <cell r="F1018">
            <v>44.6</v>
          </cell>
        </row>
        <row r="1019">
          <cell r="B1019">
            <v>44.109299999999998</v>
          </cell>
          <cell r="C1019">
            <v>44.7</v>
          </cell>
          <cell r="D1019">
            <v>45.09</v>
          </cell>
          <cell r="E1019">
            <v>44.41</v>
          </cell>
          <cell r="F1019">
            <v>44.65</v>
          </cell>
        </row>
        <row r="1020">
          <cell r="B1020">
            <v>43.161900000000003</v>
          </cell>
          <cell r="C1020">
            <v>43.74</v>
          </cell>
          <cell r="D1020">
            <v>44.36</v>
          </cell>
          <cell r="E1020">
            <v>42.86</v>
          </cell>
          <cell r="F1020">
            <v>44.36</v>
          </cell>
        </row>
        <row r="1021">
          <cell r="B1021">
            <v>41.790300000000002</v>
          </cell>
          <cell r="C1021">
            <v>42.35</v>
          </cell>
          <cell r="D1021">
            <v>43.31</v>
          </cell>
          <cell r="E1021">
            <v>41.69</v>
          </cell>
          <cell r="F1021">
            <v>43.3</v>
          </cell>
        </row>
        <row r="1022">
          <cell r="B1022">
            <v>41.366</v>
          </cell>
          <cell r="C1022">
            <v>41.92</v>
          </cell>
          <cell r="D1022">
            <v>42.29</v>
          </cell>
          <cell r="E1022">
            <v>41.61</v>
          </cell>
          <cell r="F1022">
            <v>41.91</v>
          </cell>
        </row>
        <row r="1023">
          <cell r="B1023">
            <v>40.724600000000002</v>
          </cell>
          <cell r="C1023">
            <v>41.27</v>
          </cell>
          <cell r="D1023">
            <v>42.59</v>
          </cell>
          <cell r="E1023">
            <v>41.17</v>
          </cell>
          <cell r="F1023">
            <v>42.48</v>
          </cell>
        </row>
        <row r="1024">
          <cell r="B1024">
            <v>41.593000000000004</v>
          </cell>
          <cell r="C1024">
            <v>42.15</v>
          </cell>
          <cell r="D1024">
            <v>42.44</v>
          </cell>
          <cell r="E1024">
            <v>41.18</v>
          </cell>
          <cell r="F1024">
            <v>41.75</v>
          </cell>
        </row>
        <row r="1025">
          <cell r="B1025">
            <v>42.1357</v>
          </cell>
          <cell r="C1025">
            <v>42.7</v>
          </cell>
          <cell r="D1025">
            <v>42.96</v>
          </cell>
          <cell r="E1025">
            <v>41.81</v>
          </cell>
          <cell r="F1025">
            <v>41.84</v>
          </cell>
        </row>
        <row r="1026">
          <cell r="B1026">
            <v>43.9514</v>
          </cell>
          <cell r="C1026">
            <v>44.54</v>
          </cell>
          <cell r="D1026">
            <v>44.73</v>
          </cell>
          <cell r="E1026">
            <v>43.08</v>
          </cell>
          <cell r="F1026">
            <v>43.16</v>
          </cell>
        </row>
        <row r="1027">
          <cell r="B1027">
            <v>43.457999999999998</v>
          </cell>
          <cell r="C1027">
            <v>44.04</v>
          </cell>
          <cell r="D1027">
            <v>44.44</v>
          </cell>
          <cell r="E1027">
            <v>43.63</v>
          </cell>
          <cell r="F1027">
            <v>44.36</v>
          </cell>
        </row>
        <row r="1028">
          <cell r="B1028">
            <v>43.981000000000002</v>
          </cell>
          <cell r="C1028">
            <v>44.57</v>
          </cell>
          <cell r="D1028">
            <v>44.72</v>
          </cell>
          <cell r="E1028">
            <v>43.33</v>
          </cell>
          <cell r="F1028">
            <v>44.08</v>
          </cell>
        </row>
        <row r="1029">
          <cell r="B1029">
            <v>44.582900000000002</v>
          </cell>
          <cell r="C1029">
            <v>45.18</v>
          </cell>
          <cell r="D1029">
            <v>47.07</v>
          </cell>
          <cell r="E1029">
            <v>44.65</v>
          </cell>
          <cell r="F1029">
            <v>45.01</v>
          </cell>
        </row>
        <row r="1030">
          <cell r="B1030">
            <v>45.55</v>
          </cell>
          <cell r="C1030">
            <v>46.16</v>
          </cell>
          <cell r="D1030">
            <v>47.27</v>
          </cell>
          <cell r="E1030">
            <v>45.67</v>
          </cell>
          <cell r="F1030">
            <v>45.94</v>
          </cell>
        </row>
        <row r="1031">
          <cell r="B1031">
            <v>45.086199999999998</v>
          </cell>
          <cell r="C1031">
            <v>45.69</v>
          </cell>
          <cell r="D1031">
            <v>46.23</v>
          </cell>
          <cell r="E1031">
            <v>45.4</v>
          </cell>
          <cell r="F1031">
            <v>46.15</v>
          </cell>
        </row>
        <row r="1032">
          <cell r="B1032">
            <v>46.043300000000002</v>
          </cell>
          <cell r="C1032">
            <v>46.66</v>
          </cell>
          <cell r="D1032">
            <v>46.68</v>
          </cell>
          <cell r="E1032">
            <v>45.51</v>
          </cell>
          <cell r="F1032">
            <v>45.6</v>
          </cell>
        </row>
        <row r="1033">
          <cell r="B1033">
            <v>45.155200000000001</v>
          </cell>
          <cell r="C1033">
            <v>45.76</v>
          </cell>
          <cell r="D1033">
            <v>46.95</v>
          </cell>
          <cell r="E1033">
            <v>45.7</v>
          </cell>
          <cell r="F1033">
            <v>46.64</v>
          </cell>
        </row>
        <row r="1034">
          <cell r="B1034">
            <v>46.457799999999999</v>
          </cell>
          <cell r="C1034">
            <v>47.08</v>
          </cell>
          <cell r="D1034">
            <v>47.12</v>
          </cell>
          <cell r="E1034">
            <v>46.02</v>
          </cell>
          <cell r="F1034">
            <v>46.48</v>
          </cell>
        </row>
        <row r="1035">
          <cell r="B1035">
            <v>47.365600000000001</v>
          </cell>
          <cell r="C1035">
            <v>48</v>
          </cell>
          <cell r="D1035">
            <v>48.16</v>
          </cell>
          <cell r="E1035">
            <v>47.2</v>
          </cell>
          <cell r="F1035">
            <v>47.25</v>
          </cell>
        </row>
        <row r="1036">
          <cell r="B1036">
            <v>49.832599999999999</v>
          </cell>
          <cell r="C1036">
            <v>50.5</v>
          </cell>
          <cell r="D1036">
            <v>50.52</v>
          </cell>
          <cell r="E1036">
            <v>48.71</v>
          </cell>
          <cell r="F1036">
            <v>48.92</v>
          </cell>
        </row>
        <row r="1037">
          <cell r="B1037">
            <v>50.089199999999998</v>
          </cell>
          <cell r="C1037">
            <v>50.76</v>
          </cell>
          <cell r="D1037">
            <v>51.28</v>
          </cell>
          <cell r="E1037">
            <v>50.19</v>
          </cell>
          <cell r="F1037">
            <v>50.63</v>
          </cell>
        </row>
        <row r="1038">
          <cell r="B1038">
            <v>49.7241</v>
          </cell>
          <cell r="C1038">
            <v>50.39</v>
          </cell>
          <cell r="D1038">
            <v>50.87</v>
          </cell>
          <cell r="E1038">
            <v>50.16</v>
          </cell>
          <cell r="F1038">
            <v>50.81</v>
          </cell>
        </row>
        <row r="1039">
          <cell r="B1039">
            <v>49.585900000000002</v>
          </cell>
          <cell r="C1039">
            <v>50.25</v>
          </cell>
          <cell r="D1039">
            <v>50.57</v>
          </cell>
          <cell r="E1039">
            <v>49.77</v>
          </cell>
          <cell r="F1039">
            <v>50.3</v>
          </cell>
        </row>
        <row r="1040">
          <cell r="B1040">
            <v>47.168300000000002</v>
          </cell>
          <cell r="C1040">
            <v>47.8</v>
          </cell>
          <cell r="D1040">
            <v>49.38</v>
          </cell>
          <cell r="E1040">
            <v>47.45</v>
          </cell>
          <cell r="F1040">
            <v>49.2</v>
          </cell>
        </row>
        <row r="1041">
          <cell r="B1041">
            <v>46.428199999999997</v>
          </cell>
          <cell r="C1041">
            <v>47.05</v>
          </cell>
          <cell r="D1041">
            <v>47.81</v>
          </cell>
          <cell r="E1041">
            <v>46.8</v>
          </cell>
          <cell r="F1041">
            <v>47.1</v>
          </cell>
        </row>
        <row r="1042">
          <cell r="B1042">
            <v>46.250599999999999</v>
          </cell>
          <cell r="C1042">
            <v>46.87</v>
          </cell>
          <cell r="D1042">
            <v>47.16</v>
          </cell>
          <cell r="E1042">
            <v>45.24</v>
          </cell>
          <cell r="F1042">
            <v>45.72</v>
          </cell>
        </row>
        <row r="1043">
          <cell r="B1043">
            <v>46.270299999999999</v>
          </cell>
          <cell r="C1043">
            <v>46.89</v>
          </cell>
          <cell r="D1043">
            <v>47.83</v>
          </cell>
          <cell r="E1043">
            <v>46.64</v>
          </cell>
          <cell r="F1043">
            <v>47.03</v>
          </cell>
        </row>
        <row r="1044">
          <cell r="B1044">
            <v>47.809699999999999</v>
          </cell>
          <cell r="C1044">
            <v>48.45</v>
          </cell>
          <cell r="D1044">
            <v>48.76</v>
          </cell>
          <cell r="E1044">
            <v>46.97</v>
          </cell>
          <cell r="F1044">
            <v>47.07</v>
          </cell>
        </row>
        <row r="1045">
          <cell r="B1045">
            <v>47.414999999999999</v>
          </cell>
          <cell r="C1045">
            <v>48.05</v>
          </cell>
          <cell r="D1045">
            <v>48.56</v>
          </cell>
          <cell r="E1045">
            <v>47.8</v>
          </cell>
          <cell r="F1045">
            <v>48.01</v>
          </cell>
        </row>
        <row r="1046">
          <cell r="B1046">
            <v>46.842599999999997</v>
          </cell>
          <cell r="C1046">
            <v>47.47</v>
          </cell>
          <cell r="D1046">
            <v>48.3</v>
          </cell>
          <cell r="E1046">
            <v>46.94</v>
          </cell>
          <cell r="F1046">
            <v>48.24</v>
          </cell>
        </row>
        <row r="1047">
          <cell r="B1047">
            <v>47.010399999999997</v>
          </cell>
          <cell r="C1047">
            <v>47.64</v>
          </cell>
          <cell r="D1047">
            <v>47.84</v>
          </cell>
          <cell r="E1047">
            <v>46.73</v>
          </cell>
          <cell r="F1047">
            <v>47.44</v>
          </cell>
        </row>
        <row r="1048">
          <cell r="B1048">
            <v>46.497300000000003</v>
          </cell>
          <cell r="C1048">
            <v>47.12</v>
          </cell>
          <cell r="D1048">
            <v>47.67</v>
          </cell>
          <cell r="E1048">
            <v>46.61</v>
          </cell>
          <cell r="F1048">
            <v>47.6</v>
          </cell>
        </row>
        <row r="1049">
          <cell r="B1049">
            <v>46.438099999999999</v>
          </cell>
          <cell r="C1049">
            <v>47.06</v>
          </cell>
          <cell r="D1049">
            <v>47.22</v>
          </cell>
          <cell r="E1049">
            <v>46.38</v>
          </cell>
          <cell r="F1049">
            <v>46.98</v>
          </cell>
        </row>
        <row r="1050">
          <cell r="B1050">
            <v>45.451300000000003</v>
          </cell>
          <cell r="C1050">
            <v>46.06</v>
          </cell>
          <cell r="D1050">
            <v>46.42</v>
          </cell>
          <cell r="E1050">
            <v>45.65</v>
          </cell>
          <cell r="F1050">
            <v>46.42</v>
          </cell>
        </row>
        <row r="1051">
          <cell r="B1051">
            <v>46.122300000000003</v>
          </cell>
          <cell r="C1051">
            <v>46.74</v>
          </cell>
          <cell r="D1051">
            <v>47.57</v>
          </cell>
          <cell r="E1051">
            <v>46.17</v>
          </cell>
          <cell r="F1051">
            <v>47.03</v>
          </cell>
        </row>
        <row r="1052">
          <cell r="B1052">
            <v>47.5137</v>
          </cell>
          <cell r="C1052">
            <v>48.15</v>
          </cell>
          <cell r="D1052">
            <v>48.76</v>
          </cell>
          <cell r="E1052">
            <v>46.44</v>
          </cell>
          <cell r="F1052">
            <v>47</v>
          </cell>
        </row>
        <row r="1053">
          <cell r="B1053">
            <v>47.582700000000003</v>
          </cell>
          <cell r="C1053">
            <v>48.22</v>
          </cell>
          <cell r="D1053">
            <v>49.17</v>
          </cell>
          <cell r="E1053">
            <v>47.64</v>
          </cell>
          <cell r="F1053">
            <v>48.85</v>
          </cell>
        </row>
        <row r="1054">
          <cell r="B1054">
            <v>48.243899999999996</v>
          </cell>
          <cell r="C1054">
            <v>48.89</v>
          </cell>
          <cell r="D1054">
            <v>48.94</v>
          </cell>
          <cell r="E1054">
            <v>47.32</v>
          </cell>
          <cell r="F1054">
            <v>48.12</v>
          </cell>
        </row>
        <row r="1055">
          <cell r="B1055">
            <v>48.441200000000002</v>
          </cell>
          <cell r="C1055">
            <v>49.09</v>
          </cell>
          <cell r="D1055">
            <v>49.77</v>
          </cell>
          <cell r="E1055">
            <v>48.27</v>
          </cell>
          <cell r="F1055">
            <v>49.17</v>
          </cell>
        </row>
        <row r="1056">
          <cell r="B1056">
            <v>48.895200000000003</v>
          </cell>
          <cell r="C1056">
            <v>49.55</v>
          </cell>
          <cell r="D1056">
            <v>50.3</v>
          </cell>
          <cell r="E1056">
            <v>48.97</v>
          </cell>
          <cell r="F1056">
            <v>50</v>
          </cell>
        </row>
        <row r="1057">
          <cell r="B1057">
            <v>43.073099999999997</v>
          </cell>
          <cell r="C1057">
            <v>43.65</v>
          </cell>
          <cell r="D1057">
            <v>45.41</v>
          </cell>
          <cell r="E1057">
            <v>43.35</v>
          </cell>
          <cell r="F1057">
            <v>44.18</v>
          </cell>
        </row>
        <row r="1058">
          <cell r="B1058">
            <v>43.260599999999997</v>
          </cell>
          <cell r="C1058">
            <v>43.84</v>
          </cell>
          <cell r="D1058">
            <v>43.99</v>
          </cell>
          <cell r="E1058">
            <v>42.81</v>
          </cell>
          <cell r="F1058">
            <v>43.71</v>
          </cell>
        </row>
        <row r="1059">
          <cell r="B1059">
            <v>42.352800000000002</v>
          </cell>
          <cell r="C1059">
            <v>42.92</v>
          </cell>
          <cell r="D1059">
            <v>43.82</v>
          </cell>
          <cell r="E1059">
            <v>42.89</v>
          </cell>
          <cell r="F1059">
            <v>43.67</v>
          </cell>
        </row>
        <row r="1060">
          <cell r="B1060">
            <v>42.5107</v>
          </cell>
          <cell r="C1060">
            <v>43.08</v>
          </cell>
          <cell r="D1060">
            <v>43.79</v>
          </cell>
          <cell r="E1060">
            <v>42.36</v>
          </cell>
          <cell r="F1060">
            <v>42.57</v>
          </cell>
        </row>
        <row r="1061">
          <cell r="B1061">
            <v>42.786999999999999</v>
          </cell>
          <cell r="C1061">
            <v>43.36</v>
          </cell>
          <cell r="D1061">
            <v>43.57</v>
          </cell>
          <cell r="E1061">
            <v>42.49</v>
          </cell>
          <cell r="F1061">
            <v>43.15</v>
          </cell>
        </row>
        <row r="1062">
          <cell r="B1062">
            <v>42.036999999999999</v>
          </cell>
          <cell r="C1062">
            <v>42.6</v>
          </cell>
          <cell r="D1062">
            <v>43.14</v>
          </cell>
          <cell r="E1062">
            <v>41.6</v>
          </cell>
          <cell r="F1062">
            <v>43</v>
          </cell>
        </row>
        <row r="1063">
          <cell r="B1063">
            <v>42.204799999999999</v>
          </cell>
          <cell r="C1063">
            <v>42.77</v>
          </cell>
          <cell r="D1063">
            <v>43.15</v>
          </cell>
          <cell r="E1063">
            <v>42.43</v>
          </cell>
          <cell r="F1063">
            <v>42.62</v>
          </cell>
        </row>
        <row r="1064">
          <cell r="B1064">
            <v>42.2988</v>
          </cell>
          <cell r="C1064">
            <v>42.74</v>
          </cell>
          <cell r="D1064">
            <v>42.78</v>
          </cell>
          <cell r="E1064">
            <v>42.14</v>
          </cell>
          <cell r="F1064">
            <v>42.7</v>
          </cell>
        </row>
        <row r="1065">
          <cell r="B1065">
            <v>42.3384</v>
          </cell>
          <cell r="C1065">
            <v>42.78</v>
          </cell>
          <cell r="D1065">
            <v>43.1</v>
          </cell>
          <cell r="E1065">
            <v>42.55</v>
          </cell>
          <cell r="F1065">
            <v>42.89</v>
          </cell>
        </row>
        <row r="1066">
          <cell r="B1066">
            <v>42.061300000000003</v>
          </cell>
          <cell r="C1066">
            <v>42.5</v>
          </cell>
          <cell r="D1066">
            <v>42.97</v>
          </cell>
          <cell r="E1066">
            <v>42.33</v>
          </cell>
          <cell r="F1066">
            <v>42.72</v>
          </cell>
        </row>
        <row r="1067">
          <cell r="B1067">
            <v>42.862900000000003</v>
          </cell>
          <cell r="C1067">
            <v>43.31</v>
          </cell>
          <cell r="D1067">
            <v>43.52</v>
          </cell>
          <cell r="E1067">
            <v>42.4</v>
          </cell>
          <cell r="F1067">
            <v>42.55</v>
          </cell>
        </row>
        <row r="1068">
          <cell r="B1068">
            <v>43.575499999999998</v>
          </cell>
          <cell r="C1068">
            <v>44.03</v>
          </cell>
          <cell r="D1068">
            <v>45.04</v>
          </cell>
          <cell r="E1068">
            <v>43.32</v>
          </cell>
          <cell r="F1068">
            <v>43.39</v>
          </cell>
        </row>
        <row r="1069">
          <cell r="B1069">
            <v>42.714399999999998</v>
          </cell>
          <cell r="C1069">
            <v>43.16</v>
          </cell>
          <cell r="D1069">
            <v>43.63</v>
          </cell>
          <cell r="E1069">
            <v>42.76</v>
          </cell>
          <cell r="F1069">
            <v>43</v>
          </cell>
        </row>
        <row r="1070">
          <cell r="B1070">
            <v>43.733800000000002</v>
          </cell>
          <cell r="C1070">
            <v>44.19</v>
          </cell>
          <cell r="D1070">
            <v>44.29</v>
          </cell>
          <cell r="E1070">
            <v>43.39</v>
          </cell>
          <cell r="F1070">
            <v>43.82</v>
          </cell>
        </row>
        <row r="1071">
          <cell r="B1071">
            <v>43.595300000000002</v>
          </cell>
          <cell r="C1071">
            <v>44.05</v>
          </cell>
          <cell r="D1071">
            <v>45.27</v>
          </cell>
          <cell r="E1071">
            <v>44.02</v>
          </cell>
          <cell r="F1071">
            <v>44.76</v>
          </cell>
        </row>
        <row r="1072">
          <cell r="B1072">
            <v>43.0608</v>
          </cell>
          <cell r="C1072">
            <v>43.51</v>
          </cell>
          <cell r="D1072">
            <v>44.22</v>
          </cell>
          <cell r="E1072">
            <v>43.12</v>
          </cell>
          <cell r="F1072">
            <v>44.03</v>
          </cell>
        </row>
        <row r="1073">
          <cell r="B1073">
            <v>44.060400000000001</v>
          </cell>
          <cell r="C1073">
            <v>44.52</v>
          </cell>
          <cell r="D1073">
            <v>45.17</v>
          </cell>
          <cell r="E1073">
            <v>43.42</v>
          </cell>
          <cell r="F1073">
            <v>44.26</v>
          </cell>
        </row>
        <row r="1074">
          <cell r="B1074">
            <v>43.0212</v>
          </cell>
          <cell r="C1074">
            <v>43.47</v>
          </cell>
          <cell r="D1074">
            <v>44.69</v>
          </cell>
          <cell r="E1074">
            <v>43.08</v>
          </cell>
          <cell r="F1074">
            <v>44.48</v>
          </cell>
        </row>
        <row r="1075">
          <cell r="B1075">
            <v>42.536299999999997</v>
          </cell>
          <cell r="C1075">
            <v>42.98</v>
          </cell>
          <cell r="D1075">
            <v>44.68</v>
          </cell>
          <cell r="E1075">
            <v>42.53</v>
          </cell>
          <cell r="F1075">
            <v>44.68</v>
          </cell>
        </row>
        <row r="1076">
          <cell r="B1076">
            <v>42.546199999999999</v>
          </cell>
          <cell r="C1076">
            <v>42.99</v>
          </cell>
          <cell r="D1076">
            <v>43.51</v>
          </cell>
          <cell r="E1076">
            <v>42.66</v>
          </cell>
          <cell r="F1076">
            <v>43.13</v>
          </cell>
        </row>
        <row r="1077">
          <cell r="B1077">
            <v>42.546199999999999</v>
          </cell>
          <cell r="C1077">
            <v>42.99</v>
          </cell>
          <cell r="D1077">
            <v>43.68</v>
          </cell>
          <cell r="E1077">
            <v>42.82</v>
          </cell>
          <cell r="F1077">
            <v>43.5</v>
          </cell>
        </row>
        <row r="1078">
          <cell r="B1078">
            <v>42.288899999999998</v>
          </cell>
          <cell r="C1078">
            <v>42.73</v>
          </cell>
          <cell r="D1078">
            <v>43.27</v>
          </cell>
          <cell r="E1078">
            <v>42.51</v>
          </cell>
          <cell r="F1078">
            <v>43.25</v>
          </cell>
        </row>
        <row r="1079">
          <cell r="B1079">
            <v>41.5565</v>
          </cell>
          <cell r="C1079">
            <v>41.99</v>
          </cell>
          <cell r="D1079">
            <v>42.45</v>
          </cell>
          <cell r="E1079">
            <v>41.91</v>
          </cell>
          <cell r="F1079">
            <v>42.44</v>
          </cell>
        </row>
        <row r="1080">
          <cell r="B1080">
            <v>42.605600000000003</v>
          </cell>
          <cell r="C1080">
            <v>43.05</v>
          </cell>
          <cell r="D1080">
            <v>43.15</v>
          </cell>
          <cell r="E1080">
            <v>42.36</v>
          </cell>
          <cell r="F1080">
            <v>42.37</v>
          </cell>
        </row>
        <row r="1081">
          <cell r="B1081">
            <v>43.367600000000003</v>
          </cell>
          <cell r="C1081">
            <v>43.82</v>
          </cell>
          <cell r="D1081">
            <v>44.27</v>
          </cell>
          <cell r="E1081">
            <v>43.13</v>
          </cell>
          <cell r="F1081">
            <v>43.41</v>
          </cell>
        </row>
        <row r="1082">
          <cell r="B1082">
            <v>45.139099999999999</v>
          </cell>
          <cell r="C1082">
            <v>45.61</v>
          </cell>
          <cell r="D1082">
            <v>46.61</v>
          </cell>
          <cell r="E1082">
            <v>43.85</v>
          </cell>
          <cell r="F1082">
            <v>44.27</v>
          </cell>
        </row>
        <row r="1083">
          <cell r="B1083">
            <v>42.714399999999998</v>
          </cell>
          <cell r="C1083">
            <v>43.16</v>
          </cell>
          <cell r="D1083">
            <v>44.87</v>
          </cell>
          <cell r="E1083">
            <v>42.69</v>
          </cell>
          <cell r="F1083">
            <v>44.56</v>
          </cell>
        </row>
        <row r="1084">
          <cell r="B1084">
            <v>44.0505</v>
          </cell>
          <cell r="C1084">
            <v>44.51</v>
          </cell>
          <cell r="D1084">
            <v>45.51</v>
          </cell>
          <cell r="E1084">
            <v>43.56</v>
          </cell>
          <cell r="F1084">
            <v>43.93</v>
          </cell>
        </row>
        <row r="1085">
          <cell r="B1085">
            <v>45.6736</v>
          </cell>
          <cell r="C1085">
            <v>46.15</v>
          </cell>
          <cell r="D1085">
            <v>46.42</v>
          </cell>
          <cell r="E1085">
            <v>45.18</v>
          </cell>
          <cell r="F1085">
            <v>45.55</v>
          </cell>
        </row>
        <row r="1086">
          <cell r="B1086">
            <v>43.5458</v>
          </cell>
          <cell r="C1086">
            <v>44</v>
          </cell>
          <cell r="D1086">
            <v>46.63</v>
          </cell>
          <cell r="E1086">
            <v>44</v>
          </cell>
          <cell r="F1086">
            <v>46.44</v>
          </cell>
        </row>
        <row r="1087">
          <cell r="B1087">
            <v>44.396900000000002</v>
          </cell>
          <cell r="C1087">
            <v>44.86</v>
          </cell>
          <cell r="D1087">
            <v>44.93</v>
          </cell>
          <cell r="E1087">
            <v>43.66</v>
          </cell>
          <cell r="F1087">
            <v>43.87</v>
          </cell>
        </row>
        <row r="1088">
          <cell r="B1088">
            <v>44.773000000000003</v>
          </cell>
          <cell r="C1088">
            <v>45.24</v>
          </cell>
          <cell r="D1088">
            <v>45.27</v>
          </cell>
          <cell r="E1088">
            <v>44.46</v>
          </cell>
          <cell r="F1088">
            <v>45.06</v>
          </cell>
        </row>
        <row r="1089">
          <cell r="B1089">
            <v>42.783700000000003</v>
          </cell>
          <cell r="C1089">
            <v>43.23</v>
          </cell>
          <cell r="D1089">
            <v>44.98</v>
          </cell>
          <cell r="E1089">
            <v>43.2</v>
          </cell>
          <cell r="F1089">
            <v>44.51</v>
          </cell>
        </row>
        <row r="1090">
          <cell r="B1090">
            <v>42.308700000000002</v>
          </cell>
          <cell r="C1090">
            <v>42.75</v>
          </cell>
          <cell r="D1090">
            <v>43.35</v>
          </cell>
          <cell r="E1090">
            <v>42.51</v>
          </cell>
          <cell r="F1090">
            <v>43.23</v>
          </cell>
        </row>
        <row r="1091">
          <cell r="B1091">
            <v>42.199800000000003</v>
          </cell>
          <cell r="C1091">
            <v>42.64</v>
          </cell>
          <cell r="D1091">
            <v>43.15</v>
          </cell>
          <cell r="E1091">
            <v>42.35</v>
          </cell>
          <cell r="F1091">
            <v>42.45</v>
          </cell>
        </row>
        <row r="1092">
          <cell r="B1092">
            <v>42.269100000000002</v>
          </cell>
          <cell r="C1092">
            <v>42.71</v>
          </cell>
          <cell r="D1092">
            <v>43.38</v>
          </cell>
          <cell r="E1092">
            <v>42.6</v>
          </cell>
          <cell r="F1092">
            <v>43.09</v>
          </cell>
        </row>
        <row r="1093">
          <cell r="B1093">
            <v>41.615900000000003</v>
          </cell>
          <cell r="C1093">
            <v>42.05</v>
          </cell>
          <cell r="D1093">
            <v>42.29</v>
          </cell>
          <cell r="E1093">
            <v>41.44</v>
          </cell>
          <cell r="F1093">
            <v>42.25</v>
          </cell>
        </row>
        <row r="1094">
          <cell r="B1094">
            <v>41.764400000000002</v>
          </cell>
          <cell r="C1094">
            <v>42.2</v>
          </cell>
          <cell r="D1094">
            <v>43.01</v>
          </cell>
          <cell r="E1094">
            <v>41.41</v>
          </cell>
          <cell r="F1094">
            <v>42.99</v>
          </cell>
        </row>
        <row r="1095">
          <cell r="B1095">
            <v>41.982100000000003</v>
          </cell>
          <cell r="C1095">
            <v>42.42</v>
          </cell>
          <cell r="D1095">
            <v>43.6</v>
          </cell>
          <cell r="E1095">
            <v>42.32</v>
          </cell>
          <cell r="F1095">
            <v>42.99</v>
          </cell>
        </row>
        <row r="1096">
          <cell r="B1096">
            <v>42.130499999999998</v>
          </cell>
          <cell r="C1096">
            <v>42.57</v>
          </cell>
          <cell r="D1096">
            <v>42.8</v>
          </cell>
          <cell r="E1096">
            <v>42.09</v>
          </cell>
          <cell r="F1096">
            <v>42.25</v>
          </cell>
        </row>
        <row r="1097">
          <cell r="B1097">
            <v>41.398200000000003</v>
          </cell>
          <cell r="C1097">
            <v>41.83</v>
          </cell>
          <cell r="D1097">
            <v>42.22</v>
          </cell>
          <cell r="E1097">
            <v>40.57</v>
          </cell>
          <cell r="F1097">
            <v>40.89</v>
          </cell>
        </row>
        <row r="1098">
          <cell r="B1098">
            <v>41.5565</v>
          </cell>
          <cell r="C1098">
            <v>41.99</v>
          </cell>
          <cell r="D1098">
            <v>42.27</v>
          </cell>
          <cell r="E1098">
            <v>41.66</v>
          </cell>
          <cell r="F1098">
            <v>41.95</v>
          </cell>
        </row>
        <row r="1099">
          <cell r="B1099">
            <v>43.318100000000001</v>
          </cell>
          <cell r="C1099">
            <v>43.77</v>
          </cell>
          <cell r="D1099">
            <v>43.83</v>
          </cell>
          <cell r="E1099">
            <v>42.5</v>
          </cell>
          <cell r="F1099">
            <v>42.54</v>
          </cell>
        </row>
        <row r="1100">
          <cell r="B1100">
            <v>43.713999999999999</v>
          </cell>
          <cell r="C1100">
            <v>44.17</v>
          </cell>
          <cell r="D1100">
            <v>44.6</v>
          </cell>
          <cell r="E1100">
            <v>43.71</v>
          </cell>
          <cell r="F1100">
            <v>43.76</v>
          </cell>
        </row>
        <row r="1101">
          <cell r="B1101">
            <v>44.060400000000001</v>
          </cell>
          <cell r="C1101">
            <v>44.52</v>
          </cell>
          <cell r="D1101">
            <v>45.41</v>
          </cell>
          <cell r="E1101">
            <v>44.18</v>
          </cell>
          <cell r="F1101">
            <v>44.29</v>
          </cell>
        </row>
        <row r="1102">
          <cell r="B1102">
            <v>43.486400000000003</v>
          </cell>
          <cell r="C1102">
            <v>43.94</v>
          </cell>
          <cell r="D1102">
            <v>44.08</v>
          </cell>
          <cell r="E1102">
            <v>43.5</v>
          </cell>
          <cell r="F1102">
            <v>43.93</v>
          </cell>
        </row>
        <row r="1103">
          <cell r="B1103">
            <v>39.913699999999999</v>
          </cell>
          <cell r="C1103">
            <v>40.33</v>
          </cell>
          <cell r="D1103">
            <v>41.65</v>
          </cell>
          <cell r="E1103">
            <v>40.22</v>
          </cell>
          <cell r="F1103">
            <v>41.4</v>
          </cell>
        </row>
        <row r="1104">
          <cell r="B1104">
            <v>39.319899999999997</v>
          </cell>
          <cell r="C1104">
            <v>39.729999999999997</v>
          </cell>
          <cell r="D1104">
            <v>40.78</v>
          </cell>
          <cell r="E1104">
            <v>39.700000000000003</v>
          </cell>
          <cell r="F1104">
            <v>40.590000000000003</v>
          </cell>
        </row>
        <row r="1105">
          <cell r="B1105">
            <v>38.310400000000001</v>
          </cell>
          <cell r="C1105">
            <v>38.71</v>
          </cell>
          <cell r="D1105">
            <v>39.46</v>
          </cell>
          <cell r="E1105">
            <v>38.51</v>
          </cell>
          <cell r="F1105">
            <v>39.35</v>
          </cell>
        </row>
        <row r="1106">
          <cell r="B1106">
            <v>37.587899999999998</v>
          </cell>
          <cell r="C1106">
            <v>37.979999999999997</v>
          </cell>
          <cell r="D1106">
            <v>38.86</v>
          </cell>
          <cell r="E1106">
            <v>37.909999999999997</v>
          </cell>
          <cell r="F1106">
            <v>38.64</v>
          </cell>
        </row>
        <row r="1107">
          <cell r="B1107">
            <v>37.9343</v>
          </cell>
          <cell r="C1107">
            <v>38.33</v>
          </cell>
          <cell r="D1107">
            <v>38.58</v>
          </cell>
          <cell r="E1107">
            <v>37.33</v>
          </cell>
          <cell r="F1107">
            <v>38.049999999999997</v>
          </cell>
        </row>
        <row r="1108">
          <cell r="B1108">
            <v>36.816000000000003</v>
          </cell>
          <cell r="C1108">
            <v>37.200000000000003</v>
          </cell>
          <cell r="D1108">
            <v>38.22</v>
          </cell>
          <cell r="E1108">
            <v>37.020000000000003</v>
          </cell>
          <cell r="F1108">
            <v>38.020000000000003</v>
          </cell>
        </row>
        <row r="1109">
          <cell r="B1109">
            <v>37.241500000000002</v>
          </cell>
          <cell r="C1109">
            <v>37.630000000000003</v>
          </cell>
          <cell r="D1109">
            <v>37.67</v>
          </cell>
          <cell r="E1109">
            <v>37.08</v>
          </cell>
          <cell r="F1109">
            <v>37.43</v>
          </cell>
        </row>
        <row r="1110">
          <cell r="B1110">
            <v>35.321599999999997</v>
          </cell>
          <cell r="C1110">
            <v>35.69</v>
          </cell>
          <cell r="D1110">
            <v>36.700000000000003</v>
          </cell>
          <cell r="E1110">
            <v>35.6</v>
          </cell>
          <cell r="F1110">
            <v>36.69</v>
          </cell>
        </row>
        <row r="1111">
          <cell r="B1111">
            <v>35.935200000000002</v>
          </cell>
          <cell r="C1111">
            <v>36.31</v>
          </cell>
          <cell r="D1111">
            <v>36.700000000000003</v>
          </cell>
          <cell r="E1111">
            <v>35.89</v>
          </cell>
          <cell r="F1111">
            <v>36.04</v>
          </cell>
        </row>
        <row r="1112">
          <cell r="B1112">
            <v>35.8857</v>
          </cell>
          <cell r="C1112">
            <v>36.26</v>
          </cell>
          <cell r="D1112">
            <v>36.51</v>
          </cell>
          <cell r="E1112">
            <v>35.76</v>
          </cell>
          <cell r="F1112">
            <v>36.270000000000003</v>
          </cell>
        </row>
        <row r="1113">
          <cell r="B1113">
            <v>35.311700000000002</v>
          </cell>
          <cell r="C1113">
            <v>35.68</v>
          </cell>
          <cell r="D1113">
            <v>36.130000000000003</v>
          </cell>
          <cell r="E1113">
            <v>35.369999999999997</v>
          </cell>
          <cell r="F1113">
            <v>36.1</v>
          </cell>
        </row>
        <row r="1114">
          <cell r="B1114">
            <v>34.6783</v>
          </cell>
          <cell r="C1114">
            <v>35.04</v>
          </cell>
          <cell r="D1114">
            <v>35.659999999999997</v>
          </cell>
          <cell r="E1114">
            <v>34.770000000000003</v>
          </cell>
          <cell r="F1114">
            <v>35.42</v>
          </cell>
        </row>
        <row r="1115">
          <cell r="B1115">
            <v>33.846899999999998</v>
          </cell>
          <cell r="C1115">
            <v>34.200000000000003</v>
          </cell>
          <cell r="D1115">
            <v>35.130000000000003</v>
          </cell>
          <cell r="E1115">
            <v>34.18</v>
          </cell>
          <cell r="F1115">
            <v>35.130000000000003</v>
          </cell>
        </row>
        <row r="1116">
          <cell r="B1116">
            <v>34.0548</v>
          </cell>
          <cell r="C1116">
            <v>34.409999999999997</v>
          </cell>
          <cell r="D1116">
            <v>34.57</v>
          </cell>
          <cell r="E1116">
            <v>34.08</v>
          </cell>
          <cell r="F1116">
            <v>34.42</v>
          </cell>
        </row>
        <row r="1117">
          <cell r="B1117">
            <v>33.926099999999998</v>
          </cell>
          <cell r="C1117">
            <v>34.28</v>
          </cell>
          <cell r="D1117">
            <v>34.6</v>
          </cell>
          <cell r="E1117">
            <v>34.18</v>
          </cell>
          <cell r="F1117">
            <v>34.340000000000003</v>
          </cell>
        </row>
        <row r="1118">
          <cell r="B1118">
            <v>34.143799999999999</v>
          </cell>
          <cell r="C1118">
            <v>34.5</v>
          </cell>
          <cell r="D1118">
            <v>35.18</v>
          </cell>
          <cell r="E1118">
            <v>34.340000000000003</v>
          </cell>
          <cell r="F1118">
            <v>34.86</v>
          </cell>
        </row>
        <row r="1119">
          <cell r="B1119">
            <v>34.747500000000002</v>
          </cell>
          <cell r="C1119">
            <v>35.11</v>
          </cell>
          <cell r="D1119">
            <v>35.299999999999997</v>
          </cell>
          <cell r="E1119">
            <v>34.5</v>
          </cell>
          <cell r="F1119">
            <v>34.56</v>
          </cell>
        </row>
        <row r="1120">
          <cell r="B1120">
            <v>31.550899999999999</v>
          </cell>
          <cell r="C1120">
            <v>31.88</v>
          </cell>
          <cell r="D1120">
            <v>32.24</v>
          </cell>
          <cell r="E1120">
            <v>30.64</v>
          </cell>
          <cell r="F1120">
            <v>31.78</v>
          </cell>
        </row>
        <row r="1121">
          <cell r="B1121">
            <v>31.036300000000001</v>
          </cell>
          <cell r="C1121">
            <v>31.36</v>
          </cell>
          <cell r="D1121">
            <v>31.91</v>
          </cell>
          <cell r="E1121">
            <v>31.07</v>
          </cell>
          <cell r="F1121">
            <v>31.86</v>
          </cell>
        </row>
        <row r="1122">
          <cell r="B1122">
            <v>30.1554</v>
          </cell>
          <cell r="C1122">
            <v>30.47</v>
          </cell>
          <cell r="D1122">
            <v>31.18</v>
          </cell>
          <cell r="E1122">
            <v>30.42</v>
          </cell>
          <cell r="F1122">
            <v>31.04</v>
          </cell>
        </row>
        <row r="1123">
          <cell r="B1123">
            <v>30.0565</v>
          </cell>
          <cell r="C1123">
            <v>30.37</v>
          </cell>
          <cell r="D1123">
            <v>31.04</v>
          </cell>
          <cell r="E1123">
            <v>30.02</v>
          </cell>
          <cell r="F1123">
            <v>30.17</v>
          </cell>
        </row>
        <row r="1124">
          <cell r="B1124">
            <v>30.195</v>
          </cell>
          <cell r="C1124">
            <v>30.51</v>
          </cell>
          <cell r="D1124">
            <v>30.67</v>
          </cell>
          <cell r="E1124">
            <v>30.19</v>
          </cell>
          <cell r="F1124">
            <v>30.59</v>
          </cell>
        </row>
        <row r="1125">
          <cell r="B1125">
            <v>30.581</v>
          </cell>
          <cell r="C1125">
            <v>30.9</v>
          </cell>
          <cell r="D1125">
            <v>31.06</v>
          </cell>
          <cell r="E1125">
            <v>30.7</v>
          </cell>
          <cell r="F1125">
            <v>30.98</v>
          </cell>
        </row>
        <row r="1126">
          <cell r="B1126">
            <v>30.774799999999999</v>
          </cell>
          <cell r="C1126">
            <v>30.97</v>
          </cell>
          <cell r="D1126">
            <v>31.2</v>
          </cell>
          <cell r="E1126">
            <v>30.73</v>
          </cell>
          <cell r="F1126">
            <v>31.12</v>
          </cell>
        </row>
        <row r="1127">
          <cell r="B1127">
            <v>30.486599999999999</v>
          </cell>
          <cell r="C1127">
            <v>30.68</v>
          </cell>
          <cell r="D1127">
            <v>31.45</v>
          </cell>
          <cell r="E1127">
            <v>30.61</v>
          </cell>
          <cell r="F1127">
            <v>31.09</v>
          </cell>
        </row>
        <row r="1128">
          <cell r="B1128">
            <v>29.8109</v>
          </cell>
          <cell r="C1128">
            <v>30</v>
          </cell>
          <cell r="D1128">
            <v>30.15</v>
          </cell>
          <cell r="E1128">
            <v>29.73</v>
          </cell>
          <cell r="F1128">
            <v>30</v>
          </cell>
        </row>
        <row r="1129">
          <cell r="B1129">
            <v>29.900300000000001</v>
          </cell>
          <cell r="C1129">
            <v>30.09</v>
          </cell>
          <cell r="D1129">
            <v>30.39</v>
          </cell>
          <cell r="E1129">
            <v>29.81</v>
          </cell>
          <cell r="F1129">
            <v>29.93</v>
          </cell>
        </row>
        <row r="1130">
          <cell r="B1130">
            <v>29.661799999999999</v>
          </cell>
          <cell r="C1130">
            <v>29.85</v>
          </cell>
          <cell r="D1130">
            <v>30.46</v>
          </cell>
          <cell r="E1130">
            <v>29.84</v>
          </cell>
          <cell r="F1130">
            <v>30.33</v>
          </cell>
        </row>
        <row r="1131">
          <cell r="B1131">
            <v>30.317699999999999</v>
          </cell>
          <cell r="C1131">
            <v>30.51</v>
          </cell>
          <cell r="D1131">
            <v>31.13</v>
          </cell>
          <cell r="E1131">
            <v>30</v>
          </cell>
          <cell r="F1131">
            <v>30.03</v>
          </cell>
        </row>
        <row r="1132">
          <cell r="B1132">
            <v>30.854299999999999</v>
          </cell>
          <cell r="C1132">
            <v>31.05</v>
          </cell>
          <cell r="D1132">
            <v>31.11</v>
          </cell>
          <cell r="E1132">
            <v>30.61</v>
          </cell>
          <cell r="F1132">
            <v>30.62</v>
          </cell>
        </row>
        <row r="1133">
          <cell r="B1133">
            <v>31.072900000000001</v>
          </cell>
          <cell r="C1133">
            <v>31.27</v>
          </cell>
          <cell r="D1133">
            <v>31.4</v>
          </cell>
          <cell r="E1133">
            <v>30.81</v>
          </cell>
          <cell r="F1133">
            <v>31.38</v>
          </cell>
        </row>
        <row r="1134">
          <cell r="B1134">
            <v>31.828099999999999</v>
          </cell>
          <cell r="C1134">
            <v>32.03</v>
          </cell>
          <cell r="D1134">
            <v>32.26</v>
          </cell>
          <cell r="E1134">
            <v>31.52</v>
          </cell>
          <cell r="F1134">
            <v>31.63</v>
          </cell>
        </row>
        <row r="1135">
          <cell r="B1135">
            <v>31.6294</v>
          </cell>
          <cell r="C1135">
            <v>31.83</v>
          </cell>
          <cell r="D1135">
            <v>32.11</v>
          </cell>
          <cell r="E1135">
            <v>31.59</v>
          </cell>
          <cell r="F1135">
            <v>32.06</v>
          </cell>
        </row>
        <row r="1136">
          <cell r="B1136">
            <v>31.8977</v>
          </cell>
          <cell r="C1136">
            <v>32.1</v>
          </cell>
          <cell r="D1136">
            <v>32.42</v>
          </cell>
          <cell r="E1136">
            <v>31.76</v>
          </cell>
          <cell r="F1136">
            <v>31.85</v>
          </cell>
        </row>
        <row r="1137">
          <cell r="B1137">
            <v>31.539899999999999</v>
          </cell>
          <cell r="C1137">
            <v>31.74</v>
          </cell>
          <cell r="D1137">
            <v>32.24</v>
          </cell>
          <cell r="E1137">
            <v>31.62</v>
          </cell>
          <cell r="F1137">
            <v>31.98</v>
          </cell>
        </row>
        <row r="1138">
          <cell r="B1138">
            <v>31.221900000000002</v>
          </cell>
          <cell r="C1138">
            <v>31.42</v>
          </cell>
          <cell r="D1138">
            <v>32.07</v>
          </cell>
          <cell r="E1138">
            <v>31.1</v>
          </cell>
          <cell r="F1138">
            <v>31.91</v>
          </cell>
        </row>
        <row r="1139">
          <cell r="B1139">
            <v>29.8904</v>
          </cell>
          <cell r="C1139">
            <v>30.08</v>
          </cell>
          <cell r="D1139">
            <v>31.57</v>
          </cell>
          <cell r="E1139">
            <v>29.87</v>
          </cell>
          <cell r="F1139">
            <v>31.45</v>
          </cell>
        </row>
        <row r="1140">
          <cell r="B1140">
            <v>30.526399999999999</v>
          </cell>
          <cell r="C1140">
            <v>30.72</v>
          </cell>
          <cell r="D1140">
            <v>31.02</v>
          </cell>
          <cell r="E1140">
            <v>30.13</v>
          </cell>
          <cell r="F1140">
            <v>30.29</v>
          </cell>
        </row>
        <row r="1141">
          <cell r="B1141">
            <v>30.8642</v>
          </cell>
          <cell r="C1141">
            <v>31.06</v>
          </cell>
          <cell r="D1141">
            <v>31.37</v>
          </cell>
          <cell r="E1141">
            <v>30.66</v>
          </cell>
          <cell r="F1141">
            <v>30.94</v>
          </cell>
        </row>
        <row r="1142">
          <cell r="B1142">
            <v>29.940100000000001</v>
          </cell>
          <cell r="C1142">
            <v>30.13</v>
          </cell>
          <cell r="D1142">
            <v>30.67</v>
          </cell>
          <cell r="E1142">
            <v>30.11</v>
          </cell>
          <cell r="F1142">
            <v>30.47</v>
          </cell>
        </row>
        <row r="1143">
          <cell r="B1143">
            <v>29.999700000000001</v>
          </cell>
          <cell r="C1143">
            <v>30.19</v>
          </cell>
          <cell r="D1143">
            <v>30.5</v>
          </cell>
          <cell r="E1143">
            <v>30.06</v>
          </cell>
          <cell r="F1143">
            <v>30.21</v>
          </cell>
        </row>
        <row r="1144">
          <cell r="B1144">
            <v>30.6555</v>
          </cell>
          <cell r="C1144">
            <v>30.85</v>
          </cell>
          <cell r="D1144">
            <v>30.96</v>
          </cell>
          <cell r="E1144">
            <v>29.94</v>
          </cell>
          <cell r="F1144">
            <v>30.22</v>
          </cell>
        </row>
        <row r="1145">
          <cell r="B1145">
            <v>30.0991</v>
          </cell>
          <cell r="C1145">
            <v>30.29</v>
          </cell>
          <cell r="D1145">
            <v>31.07</v>
          </cell>
          <cell r="E1145">
            <v>30.05</v>
          </cell>
          <cell r="F1145">
            <v>31.03</v>
          </cell>
        </row>
        <row r="1146">
          <cell r="B1146">
            <v>29.840699999999998</v>
          </cell>
          <cell r="C1146">
            <v>30.03</v>
          </cell>
          <cell r="D1146">
            <v>30.75</v>
          </cell>
          <cell r="E1146">
            <v>29.94</v>
          </cell>
          <cell r="F1146">
            <v>30.75</v>
          </cell>
        </row>
        <row r="1147">
          <cell r="B1147">
            <v>30.585999999999999</v>
          </cell>
          <cell r="C1147">
            <v>30.78</v>
          </cell>
          <cell r="D1147">
            <v>30.84</v>
          </cell>
          <cell r="E1147">
            <v>30.01</v>
          </cell>
          <cell r="F1147">
            <v>30.27</v>
          </cell>
        </row>
        <row r="1148">
          <cell r="B1148">
            <v>30.228200000000001</v>
          </cell>
          <cell r="C1148">
            <v>30.42</v>
          </cell>
          <cell r="D1148">
            <v>30.59</v>
          </cell>
          <cell r="E1148">
            <v>30.16</v>
          </cell>
          <cell r="F1148">
            <v>30.55</v>
          </cell>
        </row>
        <row r="1149">
          <cell r="B1149">
            <v>30.546199999999999</v>
          </cell>
          <cell r="C1149">
            <v>30.74</v>
          </cell>
          <cell r="D1149">
            <v>30.78</v>
          </cell>
          <cell r="E1149">
            <v>30.21</v>
          </cell>
          <cell r="F1149">
            <v>30.25</v>
          </cell>
        </row>
        <row r="1150">
          <cell r="B1150">
            <v>30.715199999999999</v>
          </cell>
          <cell r="C1150">
            <v>30.91</v>
          </cell>
          <cell r="D1150">
            <v>30.95</v>
          </cell>
          <cell r="E1150">
            <v>30.29</v>
          </cell>
          <cell r="F1150">
            <v>30.55</v>
          </cell>
        </row>
        <row r="1151">
          <cell r="B1151">
            <v>30.725100000000001</v>
          </cell>
          <cell r="C1151">
            <v>30.92</v>
          </cell>
          <cell r="D1151">
            <v>31.03</v>
          </cell>
          <cell r="E1151">
            <v>30.53</v>
          </cell>
          <cell r="F1151">
            <v>30.77</v>
          </cell>
        </row>
        <row r="1152">
          <cell r="B1152">
            <v>30.566099999999999</v>
          </cell>
          <cell r="C1152">
            <v>30.76</v>
          </cell>
          <cell r="D1152">
            <v>31.48</v>
          </cell>
          <cell r="E1152">
            <v>30.39</v>
          </cell>
          <cell r="F1152">
            <v>31.46</v>
          </cell>
        </row>
        <row r="1153">
          <cell r="B1153">
            <v>30.268000000000001</v>
          </cell>
          <cell r="C1153">
            <v>30.46</v>
          </cell>
          <cell r="D1153">
            <v>30.58</v>
          </cell>
          <cell r="E1153">
            <v>30.14</v>
          </cell>
          <cell r="F1153">
            <v>30.38</v>
          </cell>
        </row>
        <row r="1154">
          <cell r="B1154">
            <v>30.258099999999999</v>
          </cell>
          <cell r="C1154">
            <v>30.45</v>
          </cell>
          <cell r="D1154">
            <v>30.56</v>
          </cell>
          <cell r="E1154">
            <v>30.21</v>
          </cell>
          <cell r="F1154">
            <v>30.29</v>
          </cell>
        </row>
        <row r="1155">
          <cell r="B1155">
            <v>30.784700000000001</v>
          </cell>
          <cell r="C1155">
            <v>30.98</v>
          </cell>
          <cell r="D1155">
            <v>31</v>
          </cell>
          <cell r="E1155">
            <v>30.18</v>
          </cell>
          <cell r="F1155">
            <v>30.34</v>
          </cell>
        </row>
        <row r="1156">
          <cell r="B1156">
            <v>30.436900000000001</v>
          </cell>
          <cell r="C1156">
            <v>30.63</v>
          </cell>
          <cell r="D1156">
            <v>31.47</v>
          </cell>
          <cell r="E1156">
            <v>30.5</v>
          </cell>
          <cell r="F1156">
            <v>30.99</v>
          </cell>
        </row>
        <row r="1157">
          <cell r="B1157">
            <v>30.427</v>
          </cell>
          <cell r="C1157">
            <v>30.62</v>
          </cell>
          <cell r="D1157">
            <v>31.11</v>
          </cell>
          <cell r="E1157">
            <v>30.45</v>
          </cell>
          <cell r="F1157">
            <v>30.56</v>
          </cell>
        </row>
        <row r="1158">
          <cell r="B1158">
            <v>30.893999999999998</v>
          </cell>
          <cell r="C1158">
            <v>31.09</v>
          </cell>
          <cell r="D1158">
            <v>31.36</v>
          </cell>
          <cell r="E1158">
            <v>30.67</v>
          </cell>
          <cell r="F1158">
            <v>30.85</v>
          </cell>
        </row>
        <row r="1159">
          <cell r="B1159">
            <v>30.377300000000002</v>
          </cell>
          <cell r="C1159">
            <v>30.57</v>
          </cell>
          <cell r="D1159">
            <v>31.42</v>
          </cell>
          <cell r="E1159">
            <v>30.53</v>
          </cell>
          <cell r="F1159">
            <v>31.14</v>
          </cell>
        </row>
        <row r="1160">
          <cell r="B1160">
            <v>30.546199999999999</v>
          </cell>
          <cell r="C1160">
            <v>30.74</v>
          </cell>
          <cell r="D1160">
            <v>30.83</v>
          </cell>
          <cell r="E1160">
            <v>30.29</v>
          </cell>
          <cell r="F1160">
            <v>30.7</v>
          </cell>
        </row>
        <row r="1161">
          <cell r="B1161">
            <v>30.3475</v>
          </cell>
          <cell r="C1161">
            <v>30.54</v>
          </cell>
          <cell r="D1161">
            <v>30.68</v>
          </cell>
          <cell r="E1161">
            <v>30.27</v>
          </cell>
          <cell r="F1161">
            <v>30.64</v>
          </cell>
        </row>
        <row r="1162">
          <cell r="B1162">
            <v>30.397200000000002</v>
          </cell>
          <cell r="C1162">
            <v>30.59</v>
          </cell>
          <cell r="D1162">
            <v>30.66</v>
          </cell>
          <cell r="E1162">
            <v>30.29</v>
          </cell>
          <cell r="F1162">
            <v>30.42</v>
          </cell>
        </row>
        <row r="1163">
          <cell r="B1163">
            <v>30.774799999999999</v>
          </cell>
          <cell r="C1163">
            <v>30.97</v>
          </cell>
          <cell r="D1163">
            <v>31.31</v>
          </cell>
          <cell r="E1163">
            <v>30.72</v>
          </cell>
          <cell r="F1163">
            <v>30.75</v>
          </cell>
        </row>
        <row r="1164">
          <cell r="B1164">
            <v>30.645600000000002</v>
          </cell>
          <cell r="C1164">
            <v>30.84</v>
          </cell>
          <cell r="D1164">
            <v>31.02</v>
          </cell>
          <cell r="E1164">
            <v>30.61</v>
          </cell>
          <cell r="F1164">
            <v>30.91</v>
          </cell>
        </row>
        <row r="1165">
          <cell r="B1165">
            <v>30.874099999999999</v>
          </cell>
          <cell r="C1165">
            <v>31.07</v>
          </cell>
          <cell r="D1165">
            <v>31.31</v>
          </cell>
          <cell r="E1165">
            <v>30.59</v>
          </cell>
          <cell r="F1165">
            <v>30.86</v>
          </cell>
        </row>
        <row r="1166">
          <cell r="B1166">
            <v>31.033100000000001</v>
          </cell>
          <cell r="C1166">
            <v>31.23</v>
          </cell>
          <cell r="D1166">
            <v>31.34</v>
          </cell>
          <cell r="E1166">
            <v>30.91</v>
          </cell>
          <cell r="F1166">
            <v>31.12</v>
          </cell>
        </row>
        <row r="1167">
          <cell r="B1167">
            <v>31.818200000000001</v>
          </cell>
          <cell r="C1167">
            <v>32.020000000000003</v>
          </cell>
          <cell r="D1167">
            <v>32.340000000000003</v>
          </cell>
          <cell r="E1167">
            <v>31.31</v>
          </cell>
          <cell r="F1167">
            <v>31.4</v>
          </cell>
        </row>
        <row r="1168">
          <cell r="B1168">
            <v>33.775700000000001</v>
          </cell>
          <cell r="C1168">
            <v>33.99</v>
          </cell>
          <cell r="D1168">
            <v>34.090000000000003</v>
          </cell>
          <cell r="E1168">
            <v>32.82</v>
          </cell>
          <cell r="F1168">
            <v>33.03</v>
          </cell>
        </row>
        <row r="1169">
          <cell r="B1169">
            <v>34.372</v>
          </cell>
          <cell r="C1169">
            <v>34.590000000000003</v>
          </cell>
          <cell r="D1169">
            <v>35.22</v>
          </cell>
          <cell r="E1169">
            <v>33.72</v>
          </cell>
          <cell r="F1169">
            <v>35.020000000000003</v>
          </cell>
        </row>
        <row r="1170">
          <cell r="B1170">
            <v>34.650199999999998</v>
          </cell>
          <cell r="C1170">
            <v>34.869999999999997</v>
          </cell>
          <cell r="D1170">
            <v>34.97</v>
          </cell>
          <cell r="E1170">
            <v>34.130000000000003</v>
          </cell>
          <cell r="F1170">
            <v>34.44</v>
          </cell>
        </row>
        <row r="1171">
          <cell r="B1171">
            <v>33.288800000000002</v>
          </cell>
          <cell r="C1171">
            <v>33.5</v>
          </cell>
          <cell r="D1171">
            <v>35.15</v>
          </cell>
          <cell r="E1171">
            <v>33.31</v>
          </cell>
          <cell r="F1171">
            <v>35.03</v>
          </cell>
        </row>
        <row r="1172">
          <cell r="B1172">
            <v>34.272599999999997</v>
          </cell>
          <cell r="C1172">
            <v>34.49</v>
          </cell>
          <cell r="D1172">
            <v>35.479999999999997</v>
          </cell>
          <cell r="E1172">
            <v>33.770000000000003</v>
          </cell>
          <cell r="F1172">
            <v>33.770000000000003</v>
          </cell>
        </row>
        <row r="1173">
          <cell r="B1173">
            <v>34.242800000000003</v>
          </cell>
          <cell r="C1173">
            <v>34.46</v>
          </cell>
          <cell r="D1173">
            <v>35.229999999999997</v>
          </cell>
          <cell r="E1173">
            <v>34.31</v>
          </cell>
          <cell r="F1173">
            <v>34.700000000000003</v>
          </cell>
        </row>
        <row r="1174">
          <cell r="B1174">
            <v>34.1235</v>
          </cell>
          <cell r="C1174">
            <v>34.340000000000003</v>
          </cell>
          <cell r="D1174">
            <v>34.450000000000003</v>
          </cell>
          <cell r="E1174">
            <v>33.840000000000003</v>
          </cell>
          <cell r="F1174">
            <v>34.36</v>
          </cell>
        </row>
        <row r="1175">
          <cell r="B1175">
            <v>34.242800000000003</v>
          </cell>
          <cell r="C1175">
            <v>34.46</v>
          </cell>
          <cell r="D1175">
            <v>37.159999999999997</v>
          </cell>
          <cell r="E1175">
            <v>34.4</v>
          </cell>
          <cell r="F1175">
            <v>36.08</v>
          </cell>
        </row>
        <row r="1176">
          <cell r="B1176">
            <v>34.650199999999998</v>
          </cell>
          <cell r="C1176">
            <v>34.869999999999997</v>
          </cell>
          <cell r="D1176">
            <v>36.299999999999997</v>
          </cell>
          <cell r="E1176">
            <v>34.53</v>
          </cell>
          <cell r="F1176">
            <v>34.96</v>
          </cell>
        </row>
        <row r="1177">
          <cell r="B1177">
            <v>32.772100000000002</v>
          </cell>
          <cell r="C1177">
            <v>32.979999999999997</v>
          </cell>
          <cell r="D1177">
            <v>34.58</v>
          </cell>
          <cell r="E1177">
            <v>32.85</v>
          </cell>
          <cell r="F1177">
            <v>34.57</v>
          </cell>
        </row>
        <row r="1178">
          <cell r="B1178">
            <v>33.159599999999998</v>
          </cell>
          <cell r="C1178">
            <v>33.369999999999997</v>
          </cell>
          <cell r="D1178">
            <v>33.409999999999997</v>
          </cell>
          <cell r="E1178">
            <v>32.76</v>
          </cell>
          <cell r="F1178">
            <v>33.28</v>
          </cell>
        </row>
        <row r="1179">
          <cell r="B1179">
            <v>32.7423</v>
          </cell>
          <cell r="C1179">
            <v>32.950000000000003</v>
          </cell>
          <cell r="D1179">
            <v>33.229999999999997</v>
          </cell>
          <cell r="E1179">
            <v>32.83</v>
          </cell>
          <cell r="F1179">
            <v>32.96</v>
          </cell>
        </row>
        <row r="1180">
          <cell r="B1180">
            <v>31.5002</v>
          </cell>
          <cell r="C1180">
            <v>31.7</v>
          </cell>
          <cell r="D1180">
            <v>32.799999999999997</v>
          </cell>
          <cell r="E1180">
            <v>31.66</v>
          </cell>
          <cell r="F1180">
            <v>32.53</v>
          </cell>
        </row>
        <row r="1181">
          <cell r="B1181">
            <v>30.904</v>
          </cell>
          <cell r="C1181">
            <v>31.1</v>
          </cell>
          <cell r="D1181">
            <v>31.99</v>
          </cell>
          <cell r="E1181">
            <v>30.95</v>
          </cell>
          <cell r="F1181">
            <v>31.37</v>
          </cell>
        </row>
        <row r="1182">
          <cell r="B1182">
            <v>31.1524</v>
          </cell>
          <cell r="C1182">
            <v>31.35</v>
          </cell>
          <cell r="D1182">
            <v>31.56</v>
          </cell>
          <cell r="E1182">
            <v>31.02</v>
          </cell>
          <cell r="F1182">
            <v>31.43</v>
          </cell>
        </row>
        <row r="1183">
          <cell r="B1183">
            <v>30.6357</v>
          </cell>
          <cell r="C1183">
            <v>30.83</v>
          </cell>
          <cell r="D1183">
            <v>31.47</v>
          </cell>
          <cell r="E1183">
            <v>30.79</v>
          </cell>
          <cell r="F1183">
            <v>31.42</v>
          </cell>
        </row>
        <row r="1184">
          <cell r="B1184">
            <v>29.940100000000001</v>
          </cell>
          <cell r="C1184">
            <v>30.13</v>
          </cell>
          <cell r="D1184">
            <v>30.91</v>
          </cell>
          <cell r="E1184">
            <v>30.01</v>
          </cell>
          <cell r="F1184">
            <v>30.85</v>
          </cell>
        </row>
        <row r="1185">
          <cell r="B1185">
            <v>30.546199999999999</v>
          </cell>
          <cell r="C1185">
            <v>30.74</v>
          </cell>
          <cell r="D1185">
            <v>30.87</v>
          </cell>
          <cell r="E1185">
            <v>30.28</v>
          </cell>
          <cell r="F1185">
            <v>30.54</v>
          </cell>
        </row>
        <row r="1186">
          <cell r="B1186">
            <v>28.866900000000001</v>
          </cell>
          <cell r="C1186">
            <v>29.05</v>
          </cell>
          <cell r="D1186">
            <v>30.71</v>
          </cell>
          <cell r="E1186">
            <v>28.89</v>
          </cell>
          <cell r="F1186">
            <v>30.43</v>
          </cell>
        </row>
        <row r="1187">
          <cell r="B1187">
            <v>21.3446</v>
          </cell>
          <cell r="C1187">
            <v>21.48</v>
          </cell>
          <cell r="D1187">
            <v>21.98</v>
          </cell>
          <cell r="E1187">
            <v>20.420000000000002</v>
          </cell>
          <cell r="F1187">
            <v>21.94</v>
          </cell>
        </row>
        <row r="1188">
          <cell r="B1188">
            <v>19.9832</v>
          </cell>
          <cell r="C1188">
            <v>20.11</v>
          </cell>
          <cell r="D1188">
            <v>20.39</v>
          </cell>
          <cell r="E1188">
            <v>19.29</v>
          </cell>
          <cell r="F1188">
            <v>20.2</v>
          </cell>
        </row>
        <row r="1189">
          <cell r="B1189">
            <v>19.704999999999998</v>
          </cell>
          <cell r="C1189">
            <v>19.829999999999998</v>
          </cell>
          <cell r="D1189">
            <v>20.63</v>
          </cell>
          <cell r="E1189">
            <v>19.75</v>
          </cell>
          <cell r="F1189">
            <v>20.32</v>
          </cell>
        </row>
        <row r="1190">
          <cell r="B1190">
            <v>18.989999999999998</v>
          </cell>
          <cell r="C1190">
            <v>18.989999999999998</v>
          </cell>
          <cell r="D1190">
            <v>20.25</v>
          </cell>
          <cell r="E1190">
            <v>18.95</v>
          </cell>
          <cell r="F1190">
            <v>19.920000000000002</v>
          </cell>
        </row>
        <row r="1191">
          <cell r="B1191">
            <v>20.49</v>
          </cell>
          <cell r="C1191">
            <v>20.49</v>
          </cell>
          <cell r="D1191">
            <v>20.55</v>
          </cell>
          <cell r="E1191">
            <v>18.84</v>
          </cell>
          <cell r="F1191">
            <v>19.100000000000001</v>
          </cell>
        </row>
        <row r="1192">
          <cell r="B1192">
            <v>19.71</v>
          </cell>
          <cell r="C1192">
            <v>19.71</v>
          </cell>
          <cell r="D1192">
            <v>20.149999999999999</v>
          </cell>
          <cell r="E1192">
            <v>19.5</v>
          </cell>
          <cell r="F1192">
            <v>20.079999999999998</v>
          </cell>
        </row>
        <row r="1193">
          <cell r="B1193">
            <v>19.36</v>
          </cell>
          <cell r="C1193">
            <v>19.36</v>
          </cell>
          <cell r="D1193">
            <v>19.97</v>
          </cell>
          <cell r="E1193">
            <v>19</v>
          </cell>
          <cell r="F1193">
            <v>19.87</v>
          </cell>
        </row>
        <row r="1194">
          <cell r="B1194">
            <v>20.47</v>
          </cell>
          <cell r="C1194">
            <v>20.47</v>
          </cell>
          <cell r="D1194">
            <v>20.48</v>
          </cell>
          <cell r="E1194">
            <v>19.47</v>
          </cell>
          <cell r="F1194">
            <v>19.48</v>
          </cell>
        </row>
        <row r="1195">
          <cell r="B1195">
            <v>19.920000000000002</v>
          </cell>
          <cell r="C1195">
            <v>19.920000000000002</v>
          </cell>
          <cell r="D1195">
            <v>20.5</v>
          </cell>
          <cell r="E1195">
            <v>19.79</v>
          </cell>
          <cell r="F1195">
            <v>20.49</v>
          </cell>
        </row>
        <row r="1196">
          <cell r="B1196">
            <v>20.69</v>
          </cell>
          <cell r="C1196">
            <v>20.69</v>
          </cell>
          <cell r="D1196">
            <v>21.06</v>
          </cell>
          <cell r="E1196">
            <v>20.23</v>
          </cell>
          <cell r="F1196">
            <v>20.32</v>
          </cell>
        </row>
        <row r="1197">
          <cell r="B1197">
            <v>20.87</v>
          </cell>
          <cell r="C1197">
            <v>20.87</v>
          </cell>
          <cell r="D1197">
            <v>20.9</v>
          </cell>
          <cell r="E1197">
            <v>20.41</v>
          </cell>
          <cell r="F1197">
            <v>20.53</v>
          </cell>
        </row>
        <row r="1198">
          <cell r="B1198">
            <v>21.52</v>
          </cell>
          <cell r="C1198">
            <v>21.52</v>
          </cell>
          <cell r="D1198">
            <v>21.86</v>
          </cell>
          <cell r="E1198">
            <v>20.84</v>
          </cell>
          <cell r="F1198">
            <v>20.89</v>
          </cell>
        </row>
        <row r="1199">
          <cell r="B1199">
            <v>20.99</v>
          </cell>
          <cell r="C1199">
            <v>20.99</v>
          </cell>
          <cell r="D1199">
            <v>21.23</v>
          </cell>
          <cell r="E1199">
            <v>20.82</v>
          </cell>
          <cell r="F1199">
            <v>21.21</v>
          </cell>
        </row>
        <row r="1200">
          <cell r="B1200">
            <v>21.41</v>
          </cell>
          <cell r="C1200">
            <v>21.41</v>
          </cell>
          <cell r="D1200">
            <v>21.44</v>
          </cell>
          <cell r="E1200">
            <v>21.07</v>
          </cell>
          <cell r="F1200">
            <v>21.07</v>
          </cell>
        </row>
        <row r="1201">
          <cell r="B1201">
            <v>20.100000000000001</v>
          </cell>
          <cell r="C1201">
            <v>20.100000000000001</v>
          </cell>
          <cell r="D1201">
            <v>21.4</v>
          </cell>
          <cell r="E1201">
            <v>20.04</v>
          </cell>
          <cell r="F1201">
            <v>21.39</v>
          </cell>
        </row>
        <row r="1202">
          <cell r="B1202">
            <v>20.54</v>
          </cell>
          <cell r="C1202">
            <v>20.54</v>
          </cell>
          <cell r="D1202">
            <v>20.93</v>
          </cell>
          <cell r="E1202">
            <v>20.260000000000002</v>
          </cell>
          <cell r="F1202">
            <v>20.32</v>
          </cell>
        </row>
        <row r="1203">
          <cell r="B1203">
            <v>20.13</v>
          </cell>
          <cell r="C1203">
            <v>20.13</v>
          </cell>
          <cell r="D1203">
            <v>20.56</v>
          </cell>
          <cell r="E1203">
            <v>19.95</v>
          </cell>
          <cell r="F1203">
            <v>20.53</v>
          </cell>
        </row>
        <row r="1204">
          <cell r="B1204">
            <v>20.07</v>
          </cell>
          <cell r="C1204">
            <v>20.07</v>
          </cell>
          <cell r="D1204">
            <v>20.260000000000002</v>
          </cell>
          <cell r="E1204">
            <v>19.84</v>
          </cell>
          <cell r="F1204">
            <v>20.13</v>
          </cell>
        </row>
        <row r="1205">
          <cell r="B1205">
            <v>19.61</v>
          </cell>
          <cell r="C1205">
            <v>19.61</v>
          </cell>
          <cell r="D1205">
            <v>20.11</v>
          </cell>
          <cell r="E1205">
            <v>19.510000000000002</v>
          </cell>
          <cell r="F1205">
            <v>19.98</v>
          </cell>
        </row>
        <row r="1206">
          <cell r="B1206">
            <v>20.13</v>
          </cell>
          <cell r="C1206">
            <v>20.13</v>
          </cell>
          <cell r="D1206">
            <v>20.6</v>
          </cell>
          <cell r="E1206">
            <v>19.75</v>
          </cell>
          <cell r="F1206">
            <v>19.760000000000002</v>
          </cell>
        </row>
        <row r="1207">
          <cell r="B1207">
            <v>22.04</v>
          </cell>
          <cell r="C1207">
            <v>22.04</v>
          </cell>
          <cell r="D1207">
            <v>22.12</v>
          </cell>
          <cell r="E1207">
            <v>21</v>
          </cell>
          <cell r="F1207">
            <v>21.25</v>
          </cell>
        </row>
        <row r="1208">
          <cell r="B1208">
            <v>20.100000000000001</v>
          </cell>
          <cell r="C1208">
            <v>20.100000000000001</v>
          </cell>
          <cell r="D1208">
            <v>21.69</v>
          </cell>
          <cell r="E1208">
            <v>19.989999999999998</v>
          </cell>
          <cell r="F1208">
            <v>21.54</v>
          </cell>
        </row>
        <row r="1209">
          <cell r="B1209">
            <v>19.43</v>
          </cell>
          <cell r="C1209">
            <v>19.43</v>
          </cell>
          <cell r="D1209">
            <v>20.05</v>
          </cell>
          <cell r="E1209">
            <v>19.28</v>
          </cell>
          <cell r="F1209">
            <v>19.760000000000002</v>
          </cell>
        </row>
        <row r="1210">
          <cell r="B1210">
            <v>19.399999999999999</v>
          </cell>
          <cell r="C1210">
            <v>19.399999999999999</v>
          </cell>
          <cell r="D1210">
            <v>19.899999999999999</v>
          </cell>
          <cell r="E1210">
            <v>19.239999999999998</v>
          </cell>
          <cell r="F1210">
            <v>19.28</v>
          </cell>
        </row>
        <row r="1211">
          <cell r="B1211">
            <v>18.89</v>
          </cell>
          <cell r="C1211">
            <v>18.89</v>
          </cell>
          <cell r="D1211">
            <v>19.489999999999998</v>
          </cell>
          <cell r="E1211">
            <v>18.64</v>
          </cell>
          <cell r="F1211">
            <v>19.440000000000001</v>
          </cell>
        </row>
        <row r="1212">
          <cell r="B1212">
            <v>19.07</v>
          </cell>
          <cell r="C1212">
            <v>19.07</v>
          </cell>
          <cell r="D1212">
            <v>19.54</v>
          </cell>
          <cell r="E1212">
            <v>18.95</v>
          </cell>
          <cell r="F1212">
            <v>19</v>
          </cell>
        </row>
        <row r="1213">
          <cell r="B1213">
            <v>18.98</v>
          </cell>
          <cell r="C1213">
            <v>18.98</v>
          </cell>
          <cell r="D1213">
            <v>19.11</v>
          </cell>
          <cell r="E1213">
            <v>18.510000000000002</v>
          </cell>
          <cell r="F1213">
            <v>19.03</v>
          </cell>
        </row>
        <row r="1214">
          <cell r="B1214">
            <v>19.64</v>
          </cell>
          <cell r="C1214">
            <v>19.64</v>
          </cell>
          <cell r="D1214">
            <v>19.690000000000001</v>
          </cell>
          <cell r="E1214">
            <v>18.52</v>
          </cell>
          <cell r="F1214">
            <v>19.010000000000002</v>
          </cell>
        </row>
        <row r="1215">
          <cell r="B1215">
            <v>19.36</v>
          </cell>
          <cell r="C1215">
            <v>19.36</v>
          </cell>
          <cell r="D1215">
            <v>19.54</v>
          </cell>
          <cell r="E1215">
            <v>19.04</v>
          </cell>
          <cell r="F1215">
            <v>19.43</v>
          </cell>
        </row>
        <row r="1216">
          <cell r="B1216">
            <v>19.66</v>
          </cell>
          <cell r="C1216">
            <v>19.66</v>
          </cell>
          <cell r="D1216">
            <v>19.8</v>
          </cell>
          <cell r="E1216">
            <v>19.489999999999998</v>
          </cell>
          <cell r="F1216">
            <v>19.489999999999998</v>
          </cell>
        </row>
        <row r="1217">
          <cell r="B1217">
            <v>20.91</v>
          </cell>
          <cell r="C1217">
            <v>20.91</v>
          </cell>
          <cell r="D1217">
            <v>21.07</v>
          </cell>
          <cell r="E1217">
            <v>19.760000000000002</v>
          </cell>
          <cell r="F1217">
            <v>20.03</v>
          </cell>
        </row>
        <row r="1218">
          <cell r="B1218">
            <v>21.47</v>
          </cell>
          <cell r="C1218">
            <v>21.47</v>
          </cell>
          <cell r="D1218">
            <v>22.58</v>
          </cell>
          <cell r="E1218">
            <v>21.24</v>
          </cell>
          <cell r="F1218">
            <v>21.71</v>
          </cell>
        </row>
        <row r="1219">
          <cell r="B1219">
            <v>20.77</v>
          </cell>
          <cell r="C1219">
            <v>20.77</v>
          </cell>
          <cell r="D1219">
            <v>21.74</v>
          </cell>
          <cell r="E1219">
            <v>20.72</v>
          </cell>
          <cell r="F1219">
            <v>21.36</v>
          </cell>
        </row>
        <row r="1220">
          <cell r="B1220">
            <v>21.14</v>
          </cell>
          <cell r="C1220">
            <v>21.14</v>
          </cell>
          <cell r="D1220">
            <v>21.69</v>
          </cell>
          <cell r="E1220">
            <v>21.03</v>
          </cell>
          <cell r="F1220">
            <v>21.28</v>
          </cell>
        </row>
        <row r="1221">
          <cell r="B1221">
            <v>21.84</v>
          </cell>
          <cell r="C1221">
            <v>21.84</v>
          </cell>
          <cell r="D1221">
            <v>23.14</v>
          </cell>
          <cell r="E1221">
            <v>20.350000000000001</v>
          </cell>
          <cell r="F1221">
            <v>20.89</v>
          </cell>
        </row>
        <row r="1222">
          <cell r="B1222">
            <v>22.56</v>
          </cell>
          <cell r="C1222">
            <v>22.56</v>
          </cell>
          <cell r="D1222">
            <v>22.82</v>
          </cell>
          <cell r="E1222">
            <v>22.03</v>
          </cell>
          <cell r="F1222">
            <v>22.43</v>
          </cell>
        </row>
        <row r="1223">
          <cell r="B1223">
            <v>22.81</v>
          </cell>
          <cell r="C1223">
            <v>22.81</v>
          </cell>
          <cell r="D1223">
            <v>23.11</v>
          </cell>
          <cell r="E1223">
            <v>22.29</v>
          </cell>
          <cell r="F1223">
            <v>22.53</v>
          </cell>
        </row>
        <row r="1224">
          <cell r="B1224">
            <v>23.54</v>
          </cell>
          <cell r="C1224">
            <v>23.54</v>
          </cell>
          <cell r="D1224">
            <v>24.06</v>
          </cell>
          <cell r="E1224">
            <v>22.73</v>
          </cell>
          <cell r="F1224">
            <v>22.8</v>
          </cell>
        </row>
        <row r="1225">
          <cell r="B1225">
            <v>23.92</v>
          </cell>
          <cell r="C1225">
            <v>23.92</v>
          </cell>
          <cell r="D1225">
            <v>24.42</v>
          </cell>
          <cell r="E1225">
            <v>23.25</v>
          </cell>
          <cell r="F1225">
            <v>24.28</v>
          </cell>
        </row>
        <row r="1226">
          <cell r="B1226">
            <v>23.91</v>
          </cell>
          <cell r="C1226">
            <v>23.91</v>
          </cell>
          <cell r="D1226">
            <v>24.66</v>
          </cell>
          <cell r="E1226">
            <v>23.7</v>
          </cell>
          <cell r="F1226">
            <v>24.16</v>
          </cell>
        </row>
        <row r="1227">
          <cell r="B1227">
            <v>23.46</v>
          </cell>
          <cell r="C1227">
            <v>23.46</v>
          </cell>
          <cell r="D1227">
            <v>23.95</v>
          </cell>
          <cell r="E1227">
            <v>23.09</v>
          </cell>
          <cell r="F1227">
            <v>23.74</v>
          </cell>
        </row>
        <row r="1228">
          <cell r="B1228">
            <v>22.69</v>
          </cell>
          <cell r="C1228">
            <v>22.69</v>
          </cell>
          <cell r="D1228">
            <v>23.72</v>
          </cell>
          <cell r="E1228">
            <v>22.26</v>
          </cell>
          <cell r="F1228">
            <v>23.46</v>
          </cell>
        </row>
        <row r="1229">
          <cell r="B1229">
            <v>22.39</v>
          </cell>
          <cell r="C1229">
            <v>22.39</v>
          </cell>
          <cell r="D1229">
            <v>23.07</v>
          </cell>
          <cell r="E1229">
            <v>22.35</v>
          </cell>
          <cell r="F1229">
            <v>22.67</v>
          </cell>
        </row>
        <row r="1230">
          <cell r="B1230">
            <v>22.26</v>
          </cell>
          <cell r="C1230">
            <v>22.26</v>
          </cell>
          <cell r="D1230">
            <v>22.73</v>
          </cell>
          <cell r="E1230">
            <v>21.65</v>
          </cell>
          <cell r="F1230">
            <v>22.14</v>
          </cell>
        </row>
        <row r="1231">
          <cell r="B1231">
            <v>22.59</v>
          </cell>
          <cell r="C1231">
            <v>22.59</v>
          </cell>
          <cell r="D1231">
            <v>22.91</v>
          </cell>
          <cell r="E1231">
            <v>22.3</v>
          </cell>
          <cell r="F1231">
            <v>22.7</v>
          </cell>
        </row>
        <row r="1232">
          <cell r="B1232">
            <v>22.38</v>
          </cell>
          <cell r="C1232">
            <v>22.38</v>
          </cell>
          <cell r="D1232">
            <v>22.65</v>
          </cell>
          <cell r="E1232">
            <v>22.02</v>
          </cell>
          <cell r="F1232">
            <v>22.4</v>
          </cell>
        </row>
        <row r="1233">
          <cell r="B1233">
            <v>23.32</v>
          </cell>
          <cell r="C1233">
            <v>23.32</v>
          </cell>
          <cell r="D1233">
            <v>23.42</v>
          </cell>
          <cell r="E1233">
            <v>22.05</v>
          </cell>
          <cell r="F1233">
            <v>22.25</v>
          </cell>
        </row>
        <row r="1234">
          <cell r="B1234">
            <v>23.46</v>
          </cell>
          <cell r="C1234">
            <v>23.46</v>
          </cell>
          <cell r="D1234">
            <v>23.48</v>
          </cell>
          <cell r="E1234">
            <v>23.06</v>
          </cell>
          <cell r="F1234">
            <v>23.25</v>
          </cell>
        </row>
        <row r="1235">
          <cell r="B1235">
            <v>23.22</v>
          </cell>
          <cell r="C1235">
            <v>23.22</v>
          </cell>
          <cell r="D1235">
            <v>23.53</v>
          </cell>
          <cell r="E1235">
            <v>22.96</v>
          </cell>
          <cell r="F1235">
            <v>23.19</v>
          </cell>
        </row>
        <row r="1236">
          <cell r="B1236">
            <v>23.56</v>
          </cell>
          <cell r="C1236">
            <v>23.56</v>
          </cell>
          <cell r="D1236">
            <v>23.82</v>
          </cell>
          <cell r="E1236">
            <v>22.98</v>
          </cell>
          <cell r="F1236">
            <v>23.05</v>
          </cell>
        </row>
        <row r="1237">
          <cell r="B1237">
            <v>23.44</v>
          </cell>
          <cell r="C1237">
            <v>23.44</v>
          </cell>
          <cell r="D1237">
            <v>23.77</v>
          </cell>
          <cell r="E1237">
            <v>23.27</v>
          </cell>
          <cell r="F1237">
            <v>23.58</v>
          </cell>
        </row>
        <row r="1238">
          <cell r="B1238">
            <v>22.66</v>
          </cell>
          <cell r="C1238">
            <v>22.66</v>
          </cell>
          <cell r="D1238">
            <v>23.72</v>
          </cell>
          <cell r="E1238">
            <v>22.47</v>
          </cell>
          <cell r="F1238">
            <v>23.41</v>
          </cell>
        </row>
        <row r="1239">
          <cell r="B1239">
            <v>22.31</v>
          </cell>
          <cell r="C1239">
            <v>22.31</v>
          </cell>
          <cell r="D1239">
            <v>22.54</v>
          </cell>
          <cell r="E1239">
            <v>21.74</v>
          </cell>
          <cell r="F1239">
            <v>22.38</v>
          </cell>
        </row>
        <row r="1240">
          <cell r="B1240">
            <v>22.44</v>
          </cell>
          <cell r="C1240">
            <v>22.44</v>
          </cell>
          <cell r="D1240">
            <v>22.82</v>
          </cell>
          <cell r="E1240">
            <v>22.4</v>
          </cell>
          <cell r="F1240">
            <v>22.72</v>
          </cell>
        </row>
        <row r="1241">
          <cell r="B1241">
            <v>22.77</v>
          </cell>
          <cell r="C1241">
            <v>22.77</v>
          </cell>
          <cell r="D1241">
            <v>22.82</v>
          </cell>
          <cell r="E1241">
            <v>22.5</v>
          </cell>
          <cell r="F1241">
            <v>22.61</v>
          </cell>
        </row>
        <row r="1242">
          <cell r="B1242">
            <v>22.84</v>
          </cell>
          <cell r="C1242">
            <v>22.84</v>
          </cell>
          <cell r="D1242">
            <v>22.88</v>
          </cell>
          <cell r="E1242">
            <v>22.25</v>
          </cell>
          <cell r="F1242">
            <v>22.61</v>
          </cell>
        </row>
        <row r="1243">
          <cell r="B1243">
            <v>22.4</v>
          </cell>
          <cell r="C1243">
            <v>22.4</v>
          </cell>
          <cell r="D1243">
            <v>22.82</v>
          </cell>
          <cell r="E1243">
            <v>22.17</v>
          </cell>
          <cell r="F1243">
            <v>22.73</v>
          </cell>
        </row>
        <row r="1244">
          <cell r="B1244">
            <v>21.98</v>
          </cell>
          <cell r="C1244">
            <v>21.98</v>
          </cell>
          <cell r="D1244">
            <v>22.43</v>
          </cell>
          <cell r="E1244">
            <v>21.58</v>
          </cell>
          <cell r="F1244">
            <v>22.3</v>
          </cell>
        </row>
        <row r="1245">
          <cell r="B1245">
            <v>22.34</v>
          </cell>
          <cell r="C1245">
            <v>22.34</v>
          </cell>
          <cell r="D1245">
            <v>22.37</v>
          </cell>
          <cell r="E1245">
            <v>21.97</v>
          </cell>
          <cell r="F1245">
            <v>22.09</v>
          </cell>
        </row>
        <row r="1246">
          <cell r="B1246">
            <v>22.68</v>
          </cell>
          <cell r="C1246">
            <v>22.68</v>
          </cell>
          <cell r="D1246">
            <v>23.34</v>
          </cell>
          <cell r="E1246">
            <v>22.41</v>
          </cell>
          <cell r="F1246">
            <v>22.42</v>
          </cell>
        </row>
        <row r="1247">
          <cell r="B1247">
            <v>22.92</v>
          </cell>
          <cell r="C1247">
            <v>22.92</v>
          </cell>
          <cell r="D1247">
            <v>23.27</v>
          </cell>
          <cell r="E1247">
            <v>22.56</v>
          </cell>
          <cell r="F1247">
            <v>22.67</v>
          </cell>
        </row>
        <row r="1248">
          <cell r="B1248">
            <v>22.9</v>
          </cell>
          <cell r="C1248">
            <v>22.9</v>
          </cell>
          <cell r="D1248">
            <v>23.14</v>
          </cell>
          <cell r="E1248">
            <v>22.41</v>
          </cell>
          <cell r="F1248">
            <v>22.87</v>
          </cell>
        </row>
        <row r="1249">
          <cell r="B1249">
            <v>22.3</v>
          </cell>
          <cell r="C1249">
            <v>22.3</v>
          </cell>
          <cell r="D1249">
            <v>22.93</v>
          </cell>
          <cell r="E1249">
            <v>22.26</v>
          </cell>
          <cell r="F1249">
            <v>22.42</v>
          </cell>
        </row>
        <row r="1250">
          <cell r="B1250">
            <v>21.52</v>
          </cell>
          <cell r="C1250">
            <v>21.52</v>
          </cell>
          <cell r="D1250">
            <v>22.25</v>
          </cell>
          <cell r="E1250">
            <v>21.47</v>
          </cell>
          <cell r="F1250">
            <v>22.15</v>
          </cell>
        </row>
        <row r="1251">
          <cell r="B1251">
            <v>23.2</v>
          </cell>
          <cell r="C1251">
            <v>23.2</v>
          </cell>
          <cell r="D1251">
            <v>23.58</v>
          </cell>
          <cell r="E1251">
            <v>21.91</v>
          </cell>
          <cell r="F1251">
            <v>23</v>
          </cell>
        </row>
        <row r="1252">
          <cell r="B1252">
            <v>22.52</v>
          </cell>
          <cell r="C1252">
            <v>22.52</v>
          </cell>
          <cell r="D1252">
            <v>23</v>
          </cell>
          <cell r="E1252">
            <v>22</v>
          </cell>
          <cell r="F1252">
            <v>22.96</v>
          </cell>
        </row>
        <row r="1253">
          <cell r="B1253">
            <v>23.32</v>
          </cell>
          <cell r="C1253">
            <v>23.32</v>
          </cell>
          <cell r="D1253">
            <v>23.58</v>
          </cell>
          <cell r="E1253">
            <v>22.4</v>
          </cell>
          <cell r="F1253">
            <v>22.58</v>
          </cell>
        </row>
        <row r="1254">
          <cell r="B1254">
            <v>25.05</v>
          </cell>
          <cell r="C1254">
            <v>25.05</v>
          </cell>
          <cell r="D1254">
            <v>25.12</v>
          </cell>
          <cell r="E1254">
            <v>24.05</v>
          </cell>
          <cell r="F1254">
            <v>24.3</v>
          </cell>
        </row>
        <row r="1255">
          <cell r="B1255">
            <v>26.23</v>
          </cell>
          <cell r="C1255">
            <v>26.23</v>
          </cell>
          <cell r="D1255">
            <v>26.38</v>
          </cell>
          <cell r="E1255">
            <v>25.19</v>
          </cell>
          <cell r="F1255">
            <v>25.43</v>
          </cell>
        </row>
        <row r="1256">
          <cell r="B1256">
            <v>26.2</v>
          </cell>
          <cell r="C1256">
            <v>26.2</v>
          </cell>
          <cell r="D1256">
            <v>26.43</v>
          </cell>
          <cell r="E1256">
            <v>25.83</v>
          </cell>
          <cell r="F1256">
            <v>26</v>
          </cell>
        </row>
        <row r="1257">
          <cell r="B1257">
            <v>25.05</v>
          </cell>
          <cell r="C1257">
            <v>25.05</v>
          </cell>
          <cell r="D1257">
            <v>26.29</v>
          </cell>
          <cell r="E1257">
            <v>24.83</v>
          </cell>
          <cell r="F1257">
            <v>25.96</v>
          </cell>
        </row>
        <row r="1258">
          <cell r="B1258">
            <v>24.16</v>
          </cell>
          <cell r="C1258">
            <v>24.16</v>
          </cell>
          <cell r="D1258">
            <v>24.96</v>
          </cell>
          <cell r="E1258">
            <v>23.89</v>
          </cell>
          <cell r="F1258">
            <v>24.66</v>
          </cell>
        </row>
        <row r="1259">
          <cell r="B1259">
            <v>24.92</v>
          </cell>
          <cell r="C1259">
            <v>24.92</v>
          </cell>
          <cell r="D1259">
            <v>25.14</v>
          </cell>
          <cell r="E1259">
            <v>24.02</v>
          </cell>
          <cell r="F1259">
            <v>24.06</v>
          </cell>
        </row>
      </sheetData>
      <sheetData sheetId="8" refreshError="1"/>
      <sheetData sheetId="9" refreshError="1"/>
      <sheetData sheetId="10" refreshError="1"/>
    </sheetDataSet>
  </externalBook>
</externalLink>
</file>

<file path=xl/pivotCache/_rels/pivotCacheDefinition1.xml.rels><?xml version="1.0" encoding="UTF-8" standalone="yes"?>
<Relationships xmlns="http://schemas.openxmlformats.org/package/2006/relationships"><Relationship Id="rId1" Type="http://schemas.microsoft.com/office/2006/relationships/xlExternalLinkPath/xlPathMissing" Target="final.xlsx" TargetMode="Externa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PC" refreshedDate="45611.40551759259" createdVersion="8" refreshedVersion="8" minRefreshableVersion="3" recordCount="1258" xr:uid="{F85CB0F7-FD31-4B22-83E5-A666C9B084F6}">
  <cacheSource type="worksheet">
    <worksheetSource ref="A1:AN1259" sheet="Pivottable" r:id="rId1"/>
  </cacheSource>
  <cacheFields count="38">
    <cacheField name="Price" numFmtId="22">
      <sharedItems containsSemiMixedTypes="0" containsNonDate="0" containsDate="1" containsString="0" minDate="2019-11-14T07:00:00" maxDate="2024-11-13T07:00:00" count="1258">
        <d v="2019-11-14T07:00:00"/>
        <d v="2019-11-15T07:00:00"/>
        <d v="2019-11-18T07:00:00"/>
        <d v="2019-11-19T07:00:00"/>
        <d v="2019-11-20T07:00:00"/>
        <d v="2019-11-21T07:00:00"/>
        <d v="2019-11-22T07:00:00"/>
        <d v="2019-11-25T07:00:00"/>
        <d v="2019-11-26T07:00:00"/>
        <d v="2019-11-27T07:00:00"/>
        <d v="2019-11-29T07:00:00"/>
        <d v="2019-12-02T07:00:00"/>
        <d v="2019-12-03T07:00:00"/>
        <d v="2019-12-04T07:00:00"/>
        <d v="2019-12-05T07:00:00"/>
        <d v="2019-12-06T07:00:00"/>
        <d v="2019-12-09T07:00:00"/>
        <d v="2019-12-10T07:00:00"/>
        <d v="2019-12-11T07:00:00"/>
        <d v="2019-12-12T07:00:00"/>
        <d v="2019-12-13T07:00:00"/>
        <d v="2019-12-16T07:00:00"/>
        <d v="2019-12-17T07:00:00"/>
        <d v="2019-12-18T07:00:00"/>
        <d v="2019-12-19T07:00:00"/>
        <d v="2019-12-20T07:00:00"/>
        <d v="2019-12-23T07:00:00"/>
        <d v="2019-12-24T07:00:00"/>
        <d v="2019-12-26T07:00:00"/>
        <d v="2019-12-27T07:00:00"/>
        <d v="2019-12-30T07:00:00"/>
        <d v="2019-12-31T07:00:00"/>
        <d v="2020-01-02T07:00:00"/>
        <d v="2020-01-03T07:00:00"/>
        <d v="2020-01-06T07:00:00"/>
        <d v="2020-01-07T07:00:00"/>
        <d v="2020-01-08T07:00:00"/>
        <d v="2020-01-09T07:00:00"/>
        <d v="2020-01-10T07:00:00"/>
        <d v="2020-01-13T07:00:00"/>
        <d v="2020-01-14T07:00:00"/>
        <d v="2020-01-15T07:00:00"/>
        <d v="2020-01-16T07:00:00"/>
        <d v="2020-01-17T07:00:00"/>
        <d v="2020-01-21T07:00:00"/>
        <d v="2020-01-22T07:00:00"/>
        <d v="2020-01-23T07:00:00"/>
        <d v="2020-01-24T07:00:00"/>
        <d v="2020-01-27T07:00:00"/>
        <d v="2020-01-28T07:00:00"/>
        <d v="2020-01-29T07:00:00"/>
        <d v="2020-01-30T07:00:00"/>
        <d v="2020-01-31T07:00:00"/>
        <d v="2020-02-03T07:00:00"/>
        <d v="2020-02-04T07:00:00"/>
        <d v="2020-02-05T07:00:00"/>
        <d v="2020-02-06T07:00:00"/>
        <d v="2020-02-07T07:00:00"/>
        <d v="2020-02-10T07:00:00"/>
        <d v="2020-02-11T07:00:00"/>
        <d v="2020-02-12T07:00:00"/>
        <d v="2020-02-13T07:00:00"/>
        <d v="2020-02-14T07:00:00"/>
        <d v="2020-02-18T07:00:00"/>
        <d v="2020-02-19T07:00:00"/>
        <d v="2020-02-20T07:00:00"/>
        <d v="2020-02-21T07:00:00"/>
        <d v="2020-02-24T07:00:00"/>
        <d v="2020-02-25T07:00:00"/>
        <d v="2020-02-26T07:00:00"/>
        <d v="2020-02-27T07:00:00"/>
        <d v="2020-02-28T07:00:00"/>
        <d v="2020-03-02T07:00:00"/>
        <d v="2020-03-03T07:00:00"/>
        <d v="2020-03-04T07:00:00"/>
        <d v="2020-03-05T07:00:00"/>
        <d v="2020-03-06T07:00:00"/>
        <d v="2020-03-09T07:00:00"/>
        <d v="2020-03-10T07:00:00"/>
        <d v="2020-03-11T07:00:00"/>
        <d v="2020-03-12T07:00:00"/>
        <d v="2020-03-13T07:00:00"/>
        <d v="2020-03-16T07:00:00"/>
        <d v="2020-03-17T07:00:00"/>
        <d v="2020-03-18T07:00:00"/>
        <d v="2020-03-19T07:00:00"/>
        <d v="2020-03-20T07:00:00"/>
        <d v="2020-03-23T07:00:00"/>
        <d v="2020-03-24T07:00:00"/>
        <d v="2020-03-25T07:00:00"/>
        <d v="2020-03-26T07:00:00"/>
        <d v="2020-03-27T07:00:00"/>
        <d v="2020-03-30T07:00:00"/>
        <d v="2020-03-31T07:00:00"/>
        <d v="2020-04-01T07:00:00"/>
        <d v="2020-04-02T07:00:00"/>
        <d v="2020-04-03T07:00:00"/>
        <d v="2020-04-06T07:00:00"/>
        <d v="2020-04-07T07:00:00"/>
        <d v="2020-04-08T07:00:00"/>
        <d v="2020-04-09T07:00:00"/>
        <d v="2020-04-13T07:00:00"/>
        <d v="2020-04-14T07:00:00"/>
        <d v="2020-04-15T07:00:00"/>
        <d v="2020-04-16T07:00:00"/>
        <d v="2020-04-17T07:00:00"/>
        <d v="2020-04-20T07:00:00"/>
        <d v="2020-04-21T07:00:00"/>
        <d v="2020-04-22T07:00:00"/>
        <d v="2020-04-23T07:00:00"/>
        <d v="2020-04-24T07:00:00"/>
        <d v="2020-04-27T07:00:00"/>
        <d v="2020-04-28T07:00:00"/>
        <d v="2020-04-29T07:00:00"/>
        <d v="2020-04-30T07:00:00"/>
        <d v="2020-05-01T07:00:00"/>
        <d v="2020-05-04T07:00:00"/>
        <d v="2020-05-05T07:00:00"/>
        <d v="2020-05-06T07:00:00"/>
        <d v="2020-05-07T07:00:00"/>
        <d v="2020-05-08T07:00:00"/>
        <d v="2020-05-11T07:00:00"/>
        <d v="2020-05-12T07:00:00"/>
        <d v="2020-05-13T07:00:00"/>
        <d v="2020-05-14T07:00:00"/>
        <d v="2020-05-15T07:00:00"/>
        <d v="2020-05-18T07:00:00"/>
        <d v="2020-05-19T07:00:00"/>
        <d v="2020-05-20T07:00:00"/>
        <d v="2020-05-21T07:00:00"/>
        <d v="2020-05-22T07:00:00"/>
        <d v="2020-05-26T07:00:00"/>
        <d v="2020-05-27T07:00:00"/>
        <d v="2020-05-28T07:00:00"/>
        <d v="2020-05-29T07:00:00"/>
        <d v="2020-06-01T07:00:00"/>
        <d v="2020-06-02T07:00:00"/>
        <d v="2020-06-03T07:00:00"/>
        <d v="2020-06-04T07:00:00"/>
        <d v="2020-06-05T07:00:00"/>
        <d v="2020-06-08T07:00:00"/>
        <d v="2020-06-09T07:00:00"/>
        <d v="2020-06-10T07:00:00"/>
        <d v="2020-06-11T07:00:00"/>
        <d v="2020-06-12T07:00:00"/>
        <d v="2020-06-15T07:00:00"/>
        <d v="2020-06-16T07:00:00"/>
        <d v="2020-06-17T07:00:00"/>
        <d v="2020-06-18T07:00:00"/>
        <d v="2020-06-19T07:00:00"/>
        <d v="2020-06-22T07:00:00"/>
        <d v="2020-06-23T07:00:00"/>
        <d v="2020-06-24T07:00:00"/>
        <d v="2020-06-25T07:00:00"/>
        <d v="2020-06-26T07:00:00"/>
        <d v="2020-06-29T07:00:00"/>
        <d v="2020-06-30T07:00:00"/>
        <d v="2020-07-01T07:00:00"/>
        <d v="2020-07-02T07:00:00"/>
        <d v="2020-07-06T07:00:00"/>
        <d v="2020-07-07T07:00:00"/>
        <d v="2020-07-08T07:00:00"/>
        <d v="2020-07-09T07:00:00"/>
        <d v="2020-07-10T07:00:00"/>
        <d v="2020-07-13T07:00:00"/>
        <d v="2020-07-14T07:00:00"/>
        <d v="2020-07-15T07:00:00"/>
        <d v="2020-07-16T07:00:00"/>
        <d v="2020-07-17T07:00:00"/>
        <d v="2020-07-20T07:00:00"/>
        <d v="2020-07-21T07:00:00"/>
        <d v="2020-07-22T07:00:00"/>
        <d v="2020-07-23T07:00:00"/>
        <d v="2020-07-24T07:00:00"/>
        <d v="2020-07-27T07:00:00"/>
        <d v="2020-07-28T07:00:00"/>
        <d v="2020-07-29T07:00:00"/>
        <d v="2020-07-30T07:00:00"/>
        <d v="2020-07-31T07:00:00"/>
        <d v="2020-08-03T07:00:00"/>
        <d v="2020-08-04T07:00:00"/>
        <d v="2020-08-05T07:00:00"/>
        <d v="2020-08-06T07:00:00"/>
        <d v="2020-08-07T07:00:00"/>
        <d v="2020-08-10T07:00:00"/>
        <d v="2020-08-11T07:00:00"/>
        <d v="2020-08-12T07:00:00"/>
        <d v="2020-08-13T07:00:00"/>
        <d v="2020-08-14T07:00:00"/>
        <d v="2020-08-17T07:00:00"/>
        <d v="2020-08-18T07:00:00"/>
        <d v="2020-08-19T07:00:00"/>
        <d v="2020-08-20T07:00:00"/>
        <d v="2020-08-21T07:00:00"/>
        <d v="2020-08-24T07:00:00"/>
        <d v="2020-08-25T07:00:00"/>
        <d v="2020-08-26T07:00:00"/>
        <d v="2020-08-27T07:00:00"/>
        <d v="2020-08-28T07:00:00"/>
        <d v="2020-08-31T07:00:00"/>
        <d v="2020-09-01T07:00:00"/>
        <d v="2020-09-02T07:00:00"/>
        <d v="2020-09-03T07:00:00"/>
        <d v="2020-09-04T07:00:00"/>
        <d v="2020-09-08T07:00:00"/>
        <d v="2020-09-09T07:00:00"/>
        <d v="2020-09-10T07:00:00"/>
        <d v="2020-09-11T07:00:00"/>
        <d v="2020-09-14T07:00:00"/>
        <d v="2020-09-15T07:00:00"/>
        <d v="2020-09-16T07:00:00"/>
        <d v="2020-09-17T07:00:00"/>
        <d v="2020-09-18T07:00:00"/>
        <d v="2020-09-21T07:00:00"/>
        <d v="2020-09-22T07:00:00"/>
        <d v="2020-09-23T07:00:00"/>
        <d v="2020-09-24T07:00:00"/>
        <d v="2020-09-25T07:00:00"/>
        <d v="2020-09-28T07:00:00"/>
        <d v="2020-09-29T07:00:00"/>
        <d v="2020-09-30T07:00:00"/>
        <d v="2020-10-01T07:00:00"/>
        <d v="2020-10-02T07:00:00"/>
        <d v="2020-10-05T07:00:00"/>
        <d v="2020-10-06T07:00:00"/>
        <d v="2020-10-07T07:00:00"/>
        <d v="2020-10-08T07:00:00"/>
        <d v="2020-10-09T07:00:00"/>
        <d v="2020-10-12T07:00:00"/>
        <d v="2020-10-13T07:00:00"/>
        <d v="2020-10-14T07:00:00"/>
        <d v="2020-10-15T07:00:00"/>
        <d v="2020-10-16T07:00:00"/>
        <d v="2020-10-19T07:00:00"/>
        <d v="2020-10-20T07:00:00"/>
        <d v="2020-10-21T07:00:00"/>
        <d v="2020-10-22T07:00:00"/>
        <d v="2020-10-23T07:00:00"/>
        <d v="2020-10-26T07:00:00"/>
        <d v="2020-10-27T07:00:00"/>
        <d v="2020-10-28T07:00:00"/>
        <d v="2020-10-29T07:00:00"/>
        <d v="2020-10-30T07:00:00"/>
        <d v="2020-11-02T07:00:00"/>
        <d v="2020-11-03T07:00:00"/>
        <d v="2020-11-04T07:00:00"/>
        <d v="2020-11-05T07:00:00"/>
        <d v="2020-11-06T07:00:00"/>
        <d v="2020-11-09T07:00:00"/>
        <d v="2020-11-10T07:00:00"/>
        <d v="2020-11-11T07:00:00"/>
        <d v="2020-11-12T07:00:00"/>
        <d v="2020-11-13T07:00:00"/>
        <d v="2020-11-16T07:00:00"/>
        <d v="2020-11-17T07:00:00"/>
        <d v="2020-11-18T07:00:00"/>
        <d v="2020-11-19T07:00:00"/>
        <d v="2020-11-20T07:00:00"/>
        <d v="2020-11-23T07:00:00"/>
        <d v="2020-11-24T07:00:00"/>
        <d v="2020-11-25T07:00:00"/>
        <d v="2020-11-27T07:00:00"/>
        <d v="2020-11-30T07:00:00"/>
        <d v="2020-12-01T07:00:00"/>
        <d v="2020-12-02T07:00:00"/>
        <d v="2020-12-03T07:00:00"/>
        <d v="2020-12-04T07:00:00"/>
        <d v="2020-12-07T07:00:00"/>
        <d v="2020-12-08T07:00:00"/>
        <d v="2020-12-09T07:00:00"/>
        <d v="2020-12-10T07:00:00"/>
        <d v="2020-12-11T07:00:00"/>
        <d v="2020-12-14T07:00:00"/>
        <d v="2020-12-15T07:00:00"/>
        <d v="2020-12-16T07:00:00"/>
        <d v="2020-12-17T07:00:00"/>
        <d v="2020-12-18T07:00:00"/>
        <d v="2020-12-21T07:00:00"/>
        <d v="2020-12-22T07:00:00"/>
        <d v="2020-12-23T07:00:00"/>
        <d v="2020-12-24T07:00:00"/>
        <d v="2020-12-28T07:00:00"/>
        <d v="2020-12-29T07:00:00"/>
        <d v="2020-12-30T07:00:00"/>
        <d v="2020-12-31T07:00:00"/>
        <d v="2021-01-04T07:00:00"/>
        <d v="2021-01-05T07:00:00"/>
        <d v="2021-01-06T07:00:00"/>
        <d v="2021-01-07T07:00:00"/>
        <d v="2021-01-08T07:00:00"/>
        <d v="2021-01-11T07:00:00"/>
        <d v="2021-01-12T07:00:00"/>
        <d v="2021-01-13T07:00:00"/>
        <d v="2021-01-14T07:00:00"/>
        <d v="2021-01-15T07:00:00"/>
        <d v="2021-01-19T07:00:00"/>
        <d v="2021-01-20T07:00:00"/>
        <d v="2021-01-21T07:00:00"/>
        <d v="2021-01-22T07:00:00"/>
        <d v="2021-01-25T07:00:00"/>
        <d v="2021-01-26T07:00:00"/>
        <d v="2021-01-27T07:00:00"/>
        <d v="2021-01-28T07:00:00"/>
        <d v="2021-01-29T07:00:00"/>
        <d v="2021-02-01T07:00:00"/>
        <d v="2021-02-02T07:00:00"/>
        <d v="2021-02-03T07:00:00"/>
        <d v="2021-02-04T07:00:00"/>
        <d v="2021-02-05T07:00:00"/>
        <d v="2021-02-08T07:00:00"/>
        <d v="2021-02-09T07:00:00"/>
        <d v="2021-02-10T07:00:00"/>
        <d v="2021-02-11T07:00:00"/>
        <d v="2021-02-12T07:00:00"/>
        <d v="2021-02-16T07:00:00"/>
        <d v="2021-02-17T07:00:00"/>
        <d v="2021-02-18T07:00:00"/>
        <d v="2021-02-19T07:00:00"/>
        <d v="2021-02-22T07:00:00"/>
        <d v="2021-02-23T07:00:00"/>
        <d v="2021-02-24T07:00:00"/>
        <d v="2021-02-25T07:00:00"/>
        <d v="2021-02-26T07:00:00"/>
        <d v="2021-03-01T07:00:00"/>
        <d v="2021-03-02T07:00:00"/>
        <d v="2021-03-03T07:00:00"/>
        <d v="2021-03-04T07:00:00"/>
        <d v="2021-03-05T07:00:00"/>
        <d v="2021-03-08T07:00:00"/>
        <d v="2021-03-09T07:00:00"/>
        <d v="2021-03-10T07:00:00"/>
        <d v="2021-03-11T07:00:00"/>
        <d v="2021-03-12T07:00:00"/>
        <d v="2021-03-15T07:00:00"/>
        <d v="2021-03-16T07:00:00"/>
        <d v="2021-03-17T07:00:00"/>
        <d v="2021-03-18T07:00:00"/>
        <d v="2021-03-19T07:00:00"/>
        <d v="2021-03-22T07:00:00"/>
        <d v="2021-03-23T07:00:00"/>
        <d v="2021-03-24T07:00:00"/>
        <d v="2021-03-25T07:00:00"/>
        <d v="2021-03-26T07:00:00"/>
        <d v="2021-03-29T07:00:00"/>
        <d v="2021-03-30T07:00:00"/>
        <d v="2021-03-31T07:00:00"/>
        <d v="2021-04-01T07:00:00"/>
        <d v="2021-04-05T07:00:00"/>
        <d v="2021-04-06T07:00:00"/>
        <d v="2021-04-07T07:00:00"/>
        <d v="2021-04-08T07:00:00"/>
        <d v="2021-04-09T07:00:00"/>
        <d v="2021-04-12T07:00:00"/>
        <d v="2021-04-13T07:00:00"/>
        <d v="2021-04-14T07:00:00"/>
        <d v="2021-04-15T07:00:00"/>
        <d v="2021-04-16T07:00:00"/>
        <d v="2021-04-19T07:00:00"/>
        <d v="2021-04-20T07:00:00"/>
        <d v="2021-04-21T07:00:00"/>
        <d v="2021-04-22T07:00:00"/>
        <d v="2021-04-23T07:00:00"/>
        <d v="2021-04-26T07:00:00"/>
        <d v="2021-04-27T07:00:00"/>
        <d v="2021-04-28T07:00:00"/>
        <d v="2021-04-29T07:00:00"/>
        <d v="2021-04-30T07:00:00"/>
        <d v="2021-05-03T07:00:00"/>
        <d v="2021-05-04T07:00:00"/>
        <d v="2021-05-05T07:00:00"/>
        <d v="2021-05-06T07:00:00"/>
        <d v="2021-05-07T07:00:00"/>
        <d v="2021-05-10T07:00:00"/>
        <d v="2021-05-11T07:00:00"/>
        <d v="2021-05-12T07:00:00"/>
        <d v="2021-05-13T07:00:00"/>
        <d v="2021-05-14T07:00:00"/>
        <d v="2021-05-17T07:00:00"/>
        <d v="2021-05-18T07:00:00"/>
        <d v="2021-05-19T07:00:00"/>
        <d v="2021-05-20T07:00:00"/>
        <d v="2021-05-21T07:00:00"/>
        <d v="2021-05-24T07:00:00"/>
        <d v="2021-05-25T07:00:00"/>
        <d v="2021-05-26T07:00:00"/>
        <d v="2021-05-27T07:00:00"/>
        <d v="2021-05-28T07:00:00"/>
        <d v="2021-06-01T07:00:00"/>
        <d v="2021-06-02T07:00:00"/>
        <d v="2021-06-03T07:00:00"/>
        <d v="2021-06-04T07:00:00"/>
        <d v="2021-06-07T07:00:00"/>
        <d v="2021-06-08T07:00:00"/>
        <d v="2021-06-09T07:00:00"/>
        <d v="2021-06-10T07:00:00"/>
        <d v="2021-06-11T07:00:00"/>
        <d v="2021-06-14T07:00:00"/>
        <d v="2021-06-15T07:00:00"/>
        <d v="2021-06-16T07:00:00"/>
        <d v="2021-06-17T07:00:00"/>
        <d v="2021-06-18T07:00:00"/>
        <d v="2021-06-21T07:00:00"/>
        <d v="2021-06-22T07:00:00"/>
        <d v="2021-06-23T07:00:00"/>
        <d v="2021-06-24T07:00:00"/>
        <d v="2021-06-25T07:00:00"/>
        <d v="2021-06-28T07:00:00"/>
        <d v="2021-06-29T07:00:00"/>
        <d v="2021-06-30T07:00:00"/>
        <d v="2021-07-01T07:00:00"/>
        <d v="2021-07-02T07:00:00"/>
        <d v="2021-07-06T07:00:00"/>
        <d v="2021-07-07T07:00:00"/>
        <d v="2021-07-08T07:00:00"/>
        <d v="2021-07-09T07:00:00"/>
        <d v="2021-07-12T07:00:00"/>
        <d v="2021-07-13T07:00:00"/>
        <d v="2021-07-14T07:00:00"/>
        <d v="2021-07-15T07:00:00"/>
        <d v="2021-07-16T07:00:00"/>
        <d v="2021-07-19T07:00:00"/>
        <d v="2021-07-20T07:00:00"/>
        <d v="2021-07-21T07:00:00"/>
        <d v="2021-07-22T07:00:00"/>
        <d v="2021-07-23T07:00:00"/>
        <d v="2021-07-26T07:00:00"/>
        <d v="2021-07-27T07:00:00"/>
        <d v="2021-07-28T07:00:00"/>
        <d v="2021-07-29T07:00:00"/>
        <d v="2021-07-30T07:00:00"/>
        <d v="2021-08-02T07:00:00"/>
        <d v="2021-08-03T07:00:00"/>
        <d v="2021-08-04T07:00:00"/>
        <d v="2021-08-05T07:00:00"/>
        <d v="2021-08-06T07:00:00"/>
        <d v="2021-08-09T07:00:00"/>
        <d v="2021-08-10T07:00:00"/>
        <d v="2021-08-11T07:00:00"/>
        <d v="2021-08-12T07:00:00"/>
        <d v="2021-08-13T07:00:00"/>
        <d v="2021-08-16T07:00:00"/>
        <d v="2021-08-17T07:00:00"/>
        <d v="2021-08-18T07:00:00"/>
        <d v="2021-08-19T07:00:00"/>
        <d v="2021-08-20T07:00:00"/>
        <d v="2021-08-23T07:00:00"/>
        <d v="2021-08-24T07:00:00"/>
        <d v="2021-08-25T07:00:00"/>
        <d v="2021-08-26T07:00:00"/>
        <d v="2021-08-27T07:00:00"/>
        <d v="2021-08-30T07:00:00"/>
        <d v="2021-08-31T07:00:00"/>
        <d v="2021-09-01T07:00:00"/>
        <d v="2021-09-02T07:00:00"/>
        <d v="2021-09-03T07:00:00"/>
        <d v="2021-09-07T07:00:00"/>
        <d v="2021-09-08T07:00:00"/>
        <d v="2021-09-09T07:00:00"/>
        <d v="2021-09-10T07:00:00"/>
        <d v="2021-09-13T07:00:00"/>
        <d v="2021-09-14T07:00:00"/>
        <d v="2021-09-15T07:00:00"/>
        <d v="2021-09-16T07:00:00"/>
        <d v="2021-09-17T07:00:00"/>
        <d v="2021-09-20T07:00:00"/>
        <d v="2021-09-21T07:00:00"/>
        <d v="2021-09-22T07:00:00"/>
        <d v="2021-09-23T07:00:00"/>
        <d v="2021-09-24T07:00:00"/>
        <d v="2021-09-27T07:00:00"/>
        <d v="2021-09-28T07:00:00"/>
        <d v="2021-09-29T07:00:00"/>
        <d v="2021-09-30T07:00:00"/>
        <d v="2021-10-01T07:00:00"/>
        <d v="2021-10-04T07:00:00"/>
        <d v="2021-10-05T07:00:00"/>
        <d v="2021-10-06T07:00:00"/>
        <d v="2021-10-07T07:00:00"/>
        <d v="2021-10-08T07:00:00"/>
        <d v="2021-10-11T07:00:00"/>
        <d v="2021-10-12T07:00:00"/>
        <d v="2021-10-13T07:00:00"/>
        <d v="2021-10-14T07:00:00"/>
        <d v="2021-10-15T07:00:00"/>
        <d v="2021-10-18T07:00:00"/>
        <d v="2021-10-19T07:00:00"/>
        <d v="2021-10-20T07:00:00"/>
        <d v="2021-10-21T07:00:00"/>
        <d v="2021-10-22T07:00:00"/>
        <d v="2021-10-25T07:00:00"/>
        <d v="2021-10-26T07:00:00"/>
        <d v="2021-10-27T07:00:00"/>
        <d v="2021-10-28T07:00:00"/>
        <d v="2021-10-29T07:00:00"/>
        <d v="2021-11-01T07:00:00"/>
        <d v="2021-11-02T07:00:00"/>
        <d v="2021-11-03T07:00:00"/>
        <d v="2021-11-04T07:00:00"/>
        <d v="2021-11-05T07:00:00"/>
        <d v="2021-11-08T07:00:00"/>
        <d v="2021-11-09T07:00:00"/>
        <d v="2021-11-10T07:00:00"/>
        <d v="2021-11-11T07:00:00"/>
        <d v="2021-11-12T07:00:00"/>
        <d v="2021-11-15T07:00:00"/>
        <d v="2021-11-16T07:00:00"/>
        <d v="2021-11-17T07:00:00"/>
        <d v="2021-11-18T07:00:00"/>
        <d v="2021-11-19T07:00:00"/>
        <d v="2021-11-22T07:00:00"/>
        <d v="2021-11-23T07:00:00"/>
        <d v="2021-11-24T07:00:00"/>
        <d v="2021-11-26T07:00:00"/>
        <d v="2021-11-29T07:00:00"/>
        <d v="2021-11-30T07:00:00"/>
        <d v="2021-12-01T07:00:00"/>
        <d v="2021-12-02T07:00:00"/>
        <d v="2021-12-03T07:00:00"/>
        <d v="2021-12-06T07:00:00"/>
        <d v="2021-12-07T07:00:00"/>
        <d v="2021-12-08T07:00:00"/>
        <d v="2021-12-09T07:00:00"/>
        <d v="2021-12-10T07:00:00"/>
        <d v="2021-12-13T07:00:00"/>
        <d v="2021-12-14T07:00:00"/>
        <d v="2021-12-15T07:00:00"/>
        <d v="2021-12-16T07:00:00"/>
        <d v="2021-12-17T07:00:00"/>
        <d v="2021-12-20T07:00:00"/>
        <d v="2021-12-21T07:00:00"/>
        <d v="2021-12-22T07:00:00"/>
        <d v="2021-12-23T07:00:00"/>
        <d v="2021-12-27T07:00:00"/>
        <d v="2021-12-28T07:00:00"/>
        <d v="2021-12-29T07:00:00"/>
        <d v="2021-12-30T07:00:00"/>
        <d v="2021-12-31T07:00:00"/>
        <d v="2022-01-03T07:00:00"/>
        <d v="2022-01-04T07:00:00"/>
        <d v="2022-01-05T07:00:00"/>
        <d v="2022-01-06T07:00:00"/>
        <d v="2022-01-07T07:00:00"/>
        <d v="2022-01-10T07:00:00"/>
        <d v="2022-01-11T07:00:00"/>
        <d v="2022-01-12T07:00:00"/>
        <d v="2022-01-13T07:00:00"/>
        <d v="2022-01-14T07:00:00"/>
        <d v="2022-01-18T07:00:00"/>
        <d v="2022-01-19T07:00:00"/>
        <d v="2022-01-20T07:00:00"/>
        <d v="2022-01-21T07:00:00"/>
        <d v="2022-01-24T07:00:00"/>
        <d v="2022-01-25T07:00:00"/>
        <d v="2022-01-26T07:00:00"/>
        <d v="2022-01-27T07:00:00"/>
        <d v="2022-01-28T07:00:00"/>
        <d v="2022-01-31T07:00:00"/>
        <d v="2022-02-01T07:00:00"/>
        <d v="2022-02-02T07:00:00"/>
        <d v="2022-02-03T07:00:00"/>
        <d v="2022-02-04T07:00:00"/>
        <d v="2022-02-07T07:00:00"/>
        <d v="2022-02-08T07:00:00"/>
        <d v="2022-02-09T07:00:00"/>
        <d v="2022-02-10T07:00:00"/>
        <d v="2022-02-11T07:00:00"/>
        <d v="2022-02-14T07:00:00"/>
        <d v="2022-02-15T07:00:00"/>
        <d v="2022-02-16T07:00:00"/>
        <d v="2022-02-17T07:00:00"/>
        <d v="2022-02-18T07:00:00"/>
        <d v="2022-02-22T07:00:00"/>
        <d v="2022-02-23T07:00:00"/>
        <d v="2022-02-24T07:00:00"/>
        <d v="2022-02-25T07:00:00"/>
        <d v="2022-02-28T07:00:00"/>
        <d v="2022-03-01T07:00:00"/>
        <d v="2022-03-02T07:00:00"/>
        <d v="2022-03-03T07:00:00"/>
        <d v="2022-03-04T07:00:00"/>
        <d v="2022-03-07T07:00:00"/>
        <d v="2022-03-08T07:00:00"/>
        <d v="2022-03-09T07:00:00"/>
        <d v="2022-03-10T07:00:00"/>
        <d v="2022-03-11T07:00:00"/>
        <d v="2022-03-14T07:00:00"/>
        <d v="2022-03-15T07:00:00"/>
        <d v="2022-03-16T07:00:00"/>
        <d v="2022-03-17T07:00:00"/>
        <d v="2022-03-18T07:00:00"/>
        <d v="2022-03-21T07:00:00"/>
        <d v="2022-03-22T07:00:00"/>
        <d v="2022-03-23T07:00:00"/>
        <d v="2022-03-24T07:00:00"/>
        <d v="2022-03-25T07:00:00"/>
        <d v="2022-03-28T07:00:00"/>
        <d v="2022-03-29T07:00:00"/>
        <d v="2022-03-30T07:00:00"/>
        <d v="2022-03-31T07:00:00"/>
        <d v="2022-04-01T07:00:00"/>
        <d v="2022-04-04T07:00:00"/>
        <d v="2022-04-05T07:00:00"/>
        <d v="2022-04-06T07:00:00"/>
        <d v="2022-04-07T07:00:00"/>
        <d v="2022-04-08T07:00:00"/>
        <d v="2022-04-11T07:00:00"/>
        <d v="2022-04-12T07:00:00"/>
        <d v="2022-04-13T07:00:00"/>
        <d v="2022-04-14T07:00:00"/>
        <d v="2022-04-18T07:00:00"/>
        <d v="2022-04-19T07:00:00"/>
        <d v="2022-04-20T07:00:00"/>
        <d v="2022-04-21T07:00:00"/>
        <d v="2022-04-22T07:00:00"/>
        <d v="2022-04-25T07:00:00"/>
        <d v="2022-04-26T07:00:00"/>
        <d v="2022-04-27T07:00:00"/>
        <d v="2022-04-28T07:00:00"/>
        <d v="2022-04-29T07:00:00"/>
        <d v="2022-05-02T07:00:00"/>
        <d v="2022-05-03T07:00:00"/>
        <d v="2022-05-04T07:00:00"/>
        <d v="2022-05-05T07:00:00"/>
        <d v="2022-05-06T07:00:00"/>
        <d v="2022-05-09T07:00:00"/>
        <d v="2022-05-10T07:00:00"/>
        <d v="2022-05-11T07:00:00"/>
        <d v="2022-05-12T07:00:00"/>
        <d v="2022-05-13T07:00:00"/>
        <d v="2022-05-16T07:00:00"/>
        <d v="2022-05-17T07:00:00"/>
        <d v="2022-05-18T07:00:00"/>
        <d v="2022-05-19T07:00:00"/>
        <d v="2022-05-20T07:00:00"/>
        <d v="2022-05-23T07:00:00"/>
        <d v="2022-05-24T07:00:00"/>
        <d v="2022-05-25T07:00:00"/>
        <d v="2022-05-26T07:00:00"/>
        <d v="2022-05-27T07:00:00"/>
        <d v="2022-05-31T07:00:00"/>
        <d v="2022-06-01T07:00:00"/>
        <d v="2022-06-02T07:00:00"/>
        <d v="2022-06-03T07:00:00"/>
        <d v="2022-06-06T07:00:00"/>
        <d v="2022-06-07T07:00:00"/>
        <d v="2022-06-08T07:00:00"/>
        <d v="2022-06-09T07:00:00"/>
        <d v="2022-06-10T07:00:00"/>
        <d v="2022-06-13T07:00:00"/>
        <d v="2022-06-14T07:00:00"/>
        <d v="2022-06-15T07:00:00"/>
        <d v="2022-06-16T07:00:00"/>
        <d v="2022-06-17T07:00:00"/>
        <d v="2022-06-21T07:00:00"/>
        <d v="2022-06-22T07:00:00"/>
        <d v="2022-06-23T07:00:00"/>
        <d v="2022-06-24T07:00:00"/>
        <d v="2022-06-27T07:00:00"/>
        <d v="2022-06-28T07:00:00"/>
        <d v="2022-06-29T07:00:00"/>
        <d v="2022-06-30T07:00:00"/>
        <d v="2022-07-01T07:00:00"/>
        <d v="2022-07-05T07:00:00"/>
        <d v="2022-07-06T07:00:00"/>
        <d v="2022-07-07T07:00:00"/>
        <d v="2022-07-08T07:00:00"/>
        <d v="2022-07-11T07:00:00"/>
        <d v="2022-07-12T07:00:00"/>
        <d v="2022-07-13T07:00:00"/>
        <d v="2022-07-14T07:00:00"/>
        <d v="2022-07-15T07:00:00"/>
        <d v="2022-07-18T07:00:00"/>
        <d v="2022-07-19T07:00:00"/>
        <d v="2022-07-20T07:00:00"/>
        <d v="2022-07-21T07:00:00"/>
        <d v="2022-07-22T07:00:00"/>
        <d v="2022-07-25T07:00:00"/>
        <d v="2022-07-26T07:00:00"/>
        <d v="2022-07-27T07:00:00"/>
        <d v="2022-07-28T07:00:00"/>
        <d v="2022-07-29T07:00:00"/>
        <d v="2022-08-01T07:00:00"/>
        <d v="2022-08-02T07:00:00"/>
        <d v="2022-08-03T07:00:00"/>
        <d v="2022-08-04T07:00:00"/>
        <d v="2022-08-05T07:00:00"/>
        <d v="2022-08-08T07:00:00"/>
        <d v="2022-08-09T07:00:00"/>
        <d v="2022-08-10T07:00:00"/>
        <d v="2022-08-11T07:00:00"/>
        <d v="2022-08-12T07:00:00"/>
        <d v="2022-08-15T07:00:00"/>
        <d v="2022-08-16T07:00:00"/>
        <d v="2022-08-17T07:00:00"/>
        <d v="2022-08-18T07:00:00"/>
        <d v="2022-08-19T07:00:00"/>
        <d v="2022-08-22T07:00:00"/>
        <d v="2022-08-23T07:00:00"/>
        <d v="2022-08-24T07:00:00"/>
        <d v="2022-08-25T07:00:00"/>
        <d v="2022-08-26T07:00:00"/>
        <d v="2022-08-29T07:00:00"/>
        <d v="2022-08-30T07:00:00"/>
        <d v="2022-08-31T07:00:00"/>
        <d v="2022-09-01T07:00:00"/>
        <d v="2022-09-02T07:00:00"/>
        <d v="2022-09-06T07:00:00"/>
        <d v="2022-09-07T07:00:00"/>
        <d v="2022-09-08T07:00:00"/>
        <d v="2022-09-09T07:00:00"/>
        <d v="2022-09-12T07:00:00"/>
        <d v="2022-09-13T07:00:00"/>
        <d v="2022-09-14T07:00:00"/>
        <d v="2022-09-15T07:00:00"/>
        <d v="2022-09-16T07:00:00"/>
        <d v="2022-09-19T07:00:00"/>
        <d v="2022-09-20T07:00:00"/>
        <d v="2022-09-21T07:00:00"/>
        <d v="2022-09-22T07:00:00"/>
        <d v="2022-09-23T07:00:00"/>
        <d v="2022-09-26T07:00:00"/>
        <d v="2022-09-27T07:00:00"/>
        <d v="2022-09-28T07:00:00"/>
        <d v="2022-09-29T07:00:00"/>
        <d v="2022-09-30T07:00:00"/>
        <d v="2022-10-03T07:00:00"/>
        <d v="2022-10-04T07:00:00"/>
        <d v="2022-10-05T07:00:00"/>
        <d v="2022-10-06T07:00:00"/>
        <d v="2022-10-07T07:00:00"/>
        <d v="2022-10-10T07:00:00"/>
        <d v="2022-10-11T07:00:00"/>
        <d v="2022-10-12T07:00:00"/>
        <d v="2022-10-13T07:00:00"/>
        <d v="2022-10-14T07:00:00"/>
        <d v="2022-10-17T07:00:00"/>
        <d v="2022-10-18T07:00:00"/>
        <d v="2022-10-19T07:00:00"/>
        <d v="2022-10-20T07:00:00"/>
        <d v="2022-10-21T07:00:00"/>
        <d v="2022-10-24T07:00:00"/>
        <d v="2022-10-25T07:00:00"/>
        <d v="2022-10-26T07:00:00"/>
        <d v="2022-10-27T07:00:00"/>
        <d v="2022-10-28T07:00:00"/>
        <d v="2022-10-31T07:00:00"/>
        <d v="2022-11-01T07:00:00"/>
        <d v="2022-11-02T07:00:00"/>
        <d v="2022-11-03T07:00:00"/>
        <d v="2022-11-04T07:00:00"/>
        <d v="2022-11-07T07:00:00"/>
        <d v="2022-11-08T07:00:00"/>
        <d v="2022-11-09T07:00:00"/>
        <d v="2022-11-10T07:00:00"/>
        <d v="2022-11-11T07:00:00"/>
        <d v="2022-11-14T07:00:00"/>
        <d v="2022-11-15T07:00:00"/>
        <d v="2022-11-16T07:00:00"/>
        <d v="2022-11-17T07:00:00"/>
        <d v="2022-11-18T07:00:00"/>
        <d v="2022-11-21T07:00:00"/>
        <d v="2022-11-22T07:00:00"/>
        <d v="2022-11-23T07:00:00"/>
        <d v="2022-11-25T07:00:00"/>
        <d v="2022-11-28T07:00:00"/>
        <d v="2022-11-29T07:00:00"/>
        <d v="2022-11-30T07:00:00"/>
        <d v="2022-12-01T07:00:00"/>
        <d v="2022-12-02T07:00:00"/>
        <d v="2022-12-05T07:00:00"/>
        <d v="2022-12-06T07:00:00"/>
        <d v="2022-12-07T07:00:00"/>
        <d v="2022-12-08T07:00:00"/>
        <d v="2022-12-09T07:00:00"/>
        <d v="2022-12-12T07:00:00"/>
        <d v="2022-12-13T07:00:00"/>
        <d v="2022-12-14T07:00:00"/>
        <d v="2022-12-15T07:00:00"/>
        <d v="2022-12-16T07:00:00"/>
        <d v="2022-12-19T07:00:00"/>
        <d v="2022-12-20T07:00:00"/>
        <d v="2022-12-21T07:00:00"/>
        <d v="2022-12-22T07:00:00"/>
        <d v="2022-12-23T07:00:00"/>
        <d v="2022-12-27T07:00:00"/>
        <d v="2022-12-28T07:00:00"/>
        <d v="2022-12-29T07:00:00"/>
        <d v="2022-12-30T07:00:00"/>
        <d v="2023-01-03T07:00:00"/>
        <d v="2023-01-04T07:00:00"/>
        <d v="2023-01-05T07:00:00"/>
        <d v="2023-01-06T07:00:00"/>
        <d v="2023-01-09T07:00:00"/>
        <d v="2023-01-10T07:00:00"/>
        <d v="2023-01-11T07:00:00"/>
        <d v="2023-01-12T07:00:00"/>
        <d v="2023-01-13T07:00:00"/>
        <d v="2023-01-17T07:00:00"/>
        <d v="2023-01-18T07:00:00"/>
        <d v="2023-01-19T07:00:00"/>
        <d v="2023-01-20T07:00:00"/>
        <d v="2023-01-23T07:00:00"/>
        <d v="2023-01-24T07:00:00"/>
        <d v="2023-01-25T07:00:00"/>
        <d v="2023-01-26T07:00:00"/>
        <d v="2023-01-27T07:00:00"/>
        <d v="2023-01-30T07:00:00"/>
        <d v="2023-01-31T07:00:00"/>
        <d v="2023-02-01T07:00:00"/>
        <d v="2023-02-02T07:00:00"/>
        <d v="2023-02-03T07:00:00"/>
        <d v="2023-02-06T07:00:00"/>
        <d v="2023-02-07T07:00:00"/>
        <d v="2023-02-08T07:00:00"/>
        <d v="2023-02-09T07:00:00"/>
        <d v="2023-02-10T07:00:00"/>
        <d v="2023-02-13T07:00:00"/>
        <d v="2023-02-14T07:00:00"/>
        <d v="2023-02-15T07:00:00"/>
        <d v="2023-02-16T07:00:00"/>
        <d v="2023-02-17T07:00:00"/>
        <d v="2023-02-21T07:00:00"/>
        <d v="2023-02-22T07:00:00"/>
        <d v="2023-02-23T07:00:00"/>
        <d v="2023-02-24T07:00:00"/>
        <d v="2023-02-27T07:00:00"/>
        <d v="2023-02-28T07:00:00"/>
        <d v="2023-03-01T07:00:00"/>
        <d v="2023-03-02T07:00:00"/>
        <d v="2023-03-03T07:00:00"/>
        <d v="2023-03-06T07:00:00"/>
        <d v="2023-03-07T07:00:00"/>
        <d v="2023-03-08T07:00:00"/>
        <d v="2023-03-09T07:00:00"/>
        <d v="2023-03-10T07:00:00"/>
        <d v="2023-03-13T07:00:00"/>
        <d v="2023-03-14T07:00:00"/>
        <d v="2023-03-15T07:00:00"/>
        <d v="2023-03-16T07:00:00"/>
        <d v="2023-03-17T07:00:00"/>
        <d v="2023-03-20T07:00:00"/>
        <d v="2023-03-21T07:00:00"/>
        <d v="2023-03-22T07:00:00"/>
        <d v="2023-03-23T07:00:00"/>
        <d v="2023-03-24T07:00:00"/>
        <d v="2023-03-27T07:00:00"/>
        <d v="2023-03-28T07:00:00"/>
        <d v="2023-03-29T07:00:00"/>
        <d v="2023-03-30T07:00:00"/>
        <d v="2023-03-31T07:00:00"/>
        <d v="2023-04-03T07:00:00"/>
        <d v="2023-04-04T07:00:00"/>
        <d v="2023-04-05T07:00:00"/>
        <d v="2023-04-06T07:00:00"/>
        <d v="2023-04-10T07:00:00"/>
        <d v="2023-04-11T07:00:00"/>
        <d v="2023-04-12T07:00:00"/>
        <d v="2023-04-13T07:00:00"/>
        <d v="2023-04-14T07:00:00"/>
        <d v="2023-04-17T07:00:00"/>
        <d v="2023-04-18T07:00:00"/>
        <d v="2023-04-19T07:00:00"/>
        <d v="2023-04-20T07:00:00"/>
        <d v="2023-04-21T07:00:00"/>
        <d v="2023-04-24T07:00:00"/>
        <d v="2023-04-25T07:00:00"/>
        <d v="2023-04-26T07:00:00"/>
        <d v="2023-04-27T07:00:00"/>
        <d v="2023-04-28T07:00:00"/>
        <d v="2023-05-01T07:00:00"/>
        <d v="2023-05-02T07:00:00"/>
        <d v="2023-05-03T07:00:00"/>
        <d v="2023-05-04T07:00:00"/>
        <d v="2023-05-05T07:00:00"/>
        <d v="2023-05-08T07:00:00"/>
        <d v="2023-05-09T07:00:00"/>
        <d v="2023-05-10T07:00:00"/>
        <d v="2023-05-11T07:00:00"/>
        <d v="2023-05-12T07:00:00"/>
        <d v="2023-05-15T07:00:00"/>
        <d v="2023-05-16T07:00:00"/>
        <d v="2023-05-17T07:00:00"/>
        <d v="2023-05-18T07:00:00"/>
        <d v="2023-05-19T07:00:00"/>
        <d v="2023-05-22T07:00:00"/>
        <d v="2023-05-23T07:00:00"/>
        <d v="2023-05-24T07:00:00"/>
        <d v="2023-05-25T07:00:00"/>
        <d v="2023-05-26T07:00:00"/>
        <d v="2023-05-30T07:00:00"/>
        <d v="2023-05-31T07:00:00"/>
        <d v="2023-06-01T07:00:00"/>
        <d v="2023-06-02T07:00:00"/>
        <d v="2023-06-05T07:00:00"/>
        <d v="2023-06-06T07:00:00"/>
        <d v="2023-06-07T07:00:00"/>
        <d v="2023-06-08T07:00:00"/>
        <d v="2023-06-09T07:00:00"/>
        <d v="2023-06-12T07:00:00"/>
        <d v="2023-06-13T07:00:00"/>
        <d v="2023-06-14T07:00:00"/>
        <d v="2023-06-15T07:00:00"/>
        <d v="2023-06-16T07:00:00"/>
        <d v="2023-06-20T07:00:00"/>
        <d v="2023-06-21T07:00:00"/>
        <d v="2023-06-22T07:00:00"/>
        <d v="2023-06-23T07:00:00"/>
        <d v="2023-06-26T07:00:00"/>
        <d v="2023-06-27T07:00:00"/>
        <d v="2023-06-28T07:00:00"/>
        <d v="2023-06-29T07:00:00"/>
        <d v="2023-06-30T07:00:00"/>
        <d v="2023-07-03T07:00:00"/>
        <d v="2023-07-05T07:00:00"/>
        <d v="2023-07-06T07:00:00"/>
        <d v="2023-07-07T07:00:00"/>
        <d v="2023-07-10T07:00:00"/>
        <d v="2023-07-11T07:00:00"/>
        <d v="2023-07-12T07:00:00"/>
        <d v="2023-07-13T07:00:00"/>
        <d v="2023-07-14T07:00:00"/>
        <d v="2023-07-17T07:00:00"/>
        <d v="2023-07-18T07:00:00"/>
        <d v="2023-07-19T07:00:00"/>
        <d v="2023-07-20T07:00:00"/>
        <d v="2023-07-21T07:00:00"/>
        <d v="2023-07-24T07:00:00"/>
        <d v="2023-07-25T07:00:00"/>
        <d v="2023-07-26T07:00:00"/>
        <d v="2023-07-27T07:00:00"/>
        <d v="2023-07-28T07:00:00"/>
        <d v="2023-07-31T07:00:00"/>
        <d v="2023-08-01T07:00:00"/>
        <d v="2023-08-02T07:00:00"/>
        <d v="2023-08-03T07:00:00"/>
        <d v="2023-08-04T07:00:00"/>
        <d v="2023-08-07T07:00:00"/>
        <d v="2023-08-08T07:00:00"/>
        <d v="2023-08-09T07:00:00"/>
        <d v="2023-08-10T07:00:00"/>
        <d v="2023-08-11T07:00:00"/>
        <d v="2023-08-14T07:00:00"/>
        <d v="2023-08-15T07:00:00"/>
        <d v="2023-08-16T07:00:00"/>
        <d v="2023-08-17T07:00:00"/>
        <d v="2023-08-18T07:00:00"/>
        <d v="2023-08-21T07:00:00"/>
        <d v="2023-08-22T07:00:00"/>
        <d v="2023-08-23T07:00:00"/>
        <d v="2023-08-24T07:00:00"/>
        <d v="2023-08-25T07:00:00"/>
        <d v="2023-08-28T07:00:00"/>
        <d v="2023-08-29T07:00:00"/>
        <d v="2023-08-30T07:00:00"/>
        <d v="2023-08-31T07:00:00"/>
        <d v="2023-09-01T07:00:00"/>
        <d v="2023-09-05T07:00:00"/>
        <d v="2023-09-06T07:00:00"/>
        <d v="2023-09-07T07:00:00"/>
        <d v="2023-09-08T07:00:00"/>
        <d v="2023-09-11T07:00:00"/>
        <d v="2023-09-12T07:00:00"/>
        <d v="2023-09-13T07:00:00"/>
        <d v="2023-09-14T07:00:00"/>
        <d v="2023-09-15T07:00:00"/>
        <d v="2023-09-18T07:00:00"/>
        <d v="2023-09-19T07:00:00"/>
        <d v="2023-09-20T07:00:00"/>
        <d v="2023-09-21T07:00:00"/>
        <d v="2023-09-22T07:00:00"/>
        <d v="2023-09-25T07:00:00"/>
        <d v="2023-09-26T07:00:00"/>
        <d v="2023-09-27T07:00:00"/>
        <d v="2023-09-28T07:00:00"/>
        <d v="2023-09-29T07:00:00"/>
        <d v="2023-10-02T07:00:00"/>
        <d v="2023-10-03T07:00:00"/>
        <d v="2023-10-04T07:00:00"/>
        <d v="2023-10-05T07:00:00"/>
        <d v="2023-10-06T07:00:00"/>
        <d v="2023-10-09T07:00:00"/>
        <d v="2023-10-10T07:00:00"/>
        <d v="2023-10-11T07:00:00"/>
        <d v="2023-10-12T07:00:00"/>
        <d v="2023-10-13T07:00:00"/>
        <d v="2023-10-16T07:00:00"/>
        <d v="2023-10-17T07:00:00"/>
        <d v="2023-10-18T07:00:00"/>
        <d v="2023-10-19T07:00:00"/>
        <d v="2023-10-20T07:00:00"/>
        <d v="2023-10-23T07:00:00"/>
        <d v="2023-10-24T07:00:00"/>
        <d v="2023-10-25T07:00:00"/>
        <d v="2023-10-26T07:00:00"/>
        <d v="2023-10-27T07:00:00"/>
        <d v="2023-10-30T07:00:00"/>
        <d v="2023-10-31T07:00:00"/>
        <d v="2023-11-01T07:00:00"/>
        <d v="2023-11-02T07:00:00"/>
        <d v="2023-11-03T07:00:00"/>
        <d v="2023-11-06T07:00:00"/>
        <d v="2023-11-07T07:00:00"/>
        <d v="2023-11-08T07:00:00"/>
        <d v="2023-11-09T07:00:00"/>
        <d v="2023-11-10T07:00:00"/>
        <d v="2023-11-13T07:00:00"/>
        <d v="2023-11-14T07:00:00"/>
        <d v="2023-11-15T07:00:00"/>
        <d v="2023-11-16T07:00:00"/>
        <d v="2023-11-17T07:00:00"/>
        <d v="2023-11-20T07:00:00"/>
        <d v="2023-11-21T07:00:00"/>
        <d v="2023-11-22T07:00:00"/>
        <d v="2023-11-24T07:00:00"/>
        <d v="2023-11-27T07:00:00"/>
        <d v="2023-11-28T07:00:00"/>
        <d v="2023-11-29T07:00:00"/>
        <d v="2023-11-30T07:00:00"/>
        <d v="2023-12-01T07:00:00"/>
        <d v="2023-12-04T07:00:00"/>
        <d v="2023-12-05T07:00:00"/>
        <d v="2023-12-06T07:00:00"/>
        <d v="2023-12-07T07:00:00"/>
        <d v="2023-12-08T07:00:00"/>
        <d v="2023-12-11T07:00:00"/>
        <d v="2023-12-12T07:00:00"/>
        <d v="2023-12-13T07:00:00"/>
        <d v="2023-12-14T07:00:00"/>
        <d v="2023-12-15T07:00:00"/>
        <d v="2023-12-18T07:00:00"/>
        <d v="2023-12-19T07:00:00"/>
        <d v="2023-12-20T07:00:00"/>
        <d v="2023-12-21T07:00:00"/>
        <d v="2023-12-22T07:00:00"/>
        <d v="2023-12-26T07:00:00"/>
        <d v="2023-12-27T07:00:00"/>
        <d v="2023-12-28T07:00:00"/>
        <d v="2023-12-29T07:00:00"/>
        <d v="2024-01-02T07:00:00"/>
        <d v="2024-01-03T07:00:00"/>
        <d v="2024-01-04T07:00:00"/>
        <d v="2024-01-05T07:00:00"/>
        <d v="2024-01-08T07:00:00"/>
        <d v="2024-01-09T07:00:00"/>
        <d v="2024-01-10T07:00:00"/>
        <d v="2024-01-11T07:00:00"/>
        <d v="2024-01-12T07:00:00"/>
        <d v="2024-01-16T07:00:00"/>
        <d v="2024-01-17T07:00:00"/>
        <d v="2024-01-18T07:00:00"/>
        <d v="2024-01-19T07:00:00"/>
        <d v="2024-01-22T07:00:00"/>
        <d v="2024-01-23T07:00:00"/>
        <d v="2024-01-24T07:00:00"/>
        <d v="2024-01-25T07:00:00"/>
        <d v="2024-01-26T07:00:00"/>
        <d v="2024-01-29T07:00:00"/>
        <d v="2024-01-30T07:00:00"/>
        <d v="2024-01-31T07:00:00"/>
        <d v="2024-02-01T07:00:00"/>
        <d v="2024-02-02T07:00:00"/>
        <d v="2024-02-05T07:00:00"/>
        <d v="2024-02-06T07:00:00"/>
        <d v="2024-02-07T07:00:00"/>
        <d v="2024-02-08T07:00:00"/>
        <d v="2024-02-09T07:00:00"/>
        <d v="2024-02-12T07:00:00"/>
        <d v="2024-02-13T07:00:00"/>
        <d v="2024-02-14T07:00:00"/>
        <d v="2024-02-15T07:00:00"/>
        <d v="2024-02-16T07:00:00"/>
        <d v="2024-02-20T07:00:00"/>
        <d v="2024-02-21T07:00:00"/>
        <d v="2024-02-22T07:00:00"/>
        <d v="2024-02-23T07:00:00"/>
        <d v="2024-02-26T07:00:00"/>
        <d v="2024-02-27T07:00:00"/>
        <d v="2024-02-28T07:00:00"/>
        <d v="2024-02-29T07:00:00"/>
        <d v="2024-03-01T07:00:00"/>
        <d v="2024-03-04T07:00:00"/>
        <d v="2024-03-05T07:00:00"/>
        <d v="2024-03-06T07:00:00"/>
        <d v="2024-03-07T07:00:00"/>
        <d v="2024-03-08T07:00:00"/>
        <d v="2024-03-11T07:00:00"/>
        <d v="2024-03-12T07:00:00"/>
        <d v="2024-03-13T07:00:00"/>
        <d v="2024-03-14T07:00:00"/>
        <d v="2024-03-15T07:00:00"/>
        <d v="2024-03-18T07:00:00"/>
        <d v="2024-03-19T07:00:00"/>
        <d v="2024-03-20T07:00:00"/>
        <d v="2024-03-21T07:00:00"/>
        <d v="2024-03-22T07:00:00"/>
        <d v="2024-03-25T07:00:00"/>
        <d v="2024-03-26T07:00:00"/>
        <d v="2024-03-27T07:00:00"/>
        <d v="2024-03-28T07:00:00"/>
        <d v="2024-04-01T07:00:00"/>
        <d v="2024-04-02T07:00:00"/>
        <d v="2024-04-03T07:00:00"/>
        <d v="2024-04-04T07:00:00"/>
        <d v="2024-04-05T07:00:00"/>
        <d v="2024-04-08T07:00:00"/>
        <d v="2024-04-09T07:00:00"/>
        <d v="2024-04-10T07:00:00"/>
        <d v="2024-04-11T07:00:00"/>
        <d v="2024-04-12T07:00:00"/>
        <d v="2024-04-15T07:00:00"/>
        <d v="2024-04-16T07:00:00"/>
        <d v="2024-04-17T07:00:00"/>
        <d v="2024-04-18T07:00:00"/>
        <d v="2024-04-19T07:00:00"/>
        <d v="2024-04-22T07:00:00"/>
        <d v="2024-04-23T07:00:00"/>
        <d v="2024-04-24T07:00:00"/>
        <d v="2024-04-25T07:00:00"/>
        <d v="2024-04-26T07:00:00"/>
        <d v="2024-04-29T07:00:00"/>
        <d v="2024-04-30T07:00:00"/>
        <d v="2024-05-01T07:00:00"/>
        <d v="2024-05-02T07:00:00"/>
        <d v="2024-05-03T07:00:00"/>
        <d v="2024-05-06T07:00:00"/>
        <d v="2024-05-07T07:00:00"/>
        <d v="2024-05-08T07:00:00"/>
        <d v="2024-05-09T07:00:00"/>
        <d v="2024-05-10T07:00:00"/>
        <d v="2024-05-13T07:00:00"/>
        <d v="2024-05-14T07:00:00"/>
        <d v="2024-05-15T07:00:00"/>
        <d v="2024-05-16T07:00:00"/>
        <d v="2024-05-17T07:00:00"/>
        <d v="2024-05-20T07:00:00"/>
        <d v="2024-05-21T07:00:00"/>
        <d v="2024-05-22T07:00:00"/>
        <d v="2024-05-23T07:00:00"/>
        <d v="2024-05-24T07:00:00"/>
        <d v="2024-05-28T07:00:00"/>
        <d v="2024-05-29T07:00:00"/>
        <d v="2024-05-30T07:00:00"/>
        <d v="2024-05-31T07:00:00"/>
        <d v="2024-06-03T07:00:00"/>
        <d v="2024-06-04T07:00:00"/>
        <d v="2024-06-05T07:00:00"/>
        <d v="2024-06-06T07:00:00"/>
        <d v="2024-06-07T07:00:00"/>
        <d v="2024-06-10T07:00:00"/>
        <d v="2024-06-11T07:00:00"/>
        <d v="2024-06-12T07:00:00"/>
        <d v="2024-06-13T07:00:00"/>
        <d v="2024-06-14T07:00:00"/>
        <d v="2024-06-17T07:00:00"/>
        <d v="2024-06-18T07:00:00"/>
        <d v="2024-06-20T07:00:00"/>
        <d v="2024-06-21T07:00:00"/>
        <d v="2024-06-24T07:00:00"/>
        <d v="2024-06-25T07:00:00"/>
        <d v="2024-06-26T07:00:00"/>
        <d v="2024-06-27T07:00:00"/>
        <d v="2024-06-28T07:00:00"/>
        <d v="2024-07-01T07:00:00"/>
        <d v="2024-07-02T07:00:00"/>
        <d v="2024-07-03T07:00:00"/>
        <d v="2024-07-05T07:00:00"/>
        <d v="2024-07-08T07:00:00"/>
        <d v="2024-07-09T07:00:00"/>
        <d v="2024-07-10T07:00:00"/>
        <d v="2024-07-11T07:00:00"/>
        <d v="2024-07-12T07:00:00"/>
        <d v="2024-07-15T07:00:00"/>
        <d v="2024-07-16T07:00:00"/>
        <d v="2024-07-17T07:00:00"/>
        <d v="2024-07-18T07:00:00"/>
        <d v="2024-07-19T07:00:00"/>
        <d v="2024-07-22T07:00:00"/>
        <d v="2024-07-23T07:00:00"/>
        <d v="2024-07-24T07:00:00"/>
        <d v="2024-07-25T07:00:00"/>
        <d v="2024-07-26T07:00:00"/>
        <d v="2024-07-29T07:00:00"/>
        <d v="2024-07-30T07:00:00"/>
        <d v="2024-07-31T07:00:00"/>
        <d v="2024-08-01T07:00:00"/>
        <d v="2024-08-02T07:00:00"/>
        <d v="2024-08-05T07:00:00"/>
        <d v="2024-08-06T07:00:00"/>
        <d v="2024-08-07T07:00:00"/>
        <d v="2024-08-08T07:00:00"/>
        <d v="2024-08-09T07:00:00"/>
        <d v="2024-08-12T07:00:00"/>
        <d v="2024-08-13T07:00:00"/>
        <d v="2024-08-14T07:00:00"/>
        <d v="2024-08-15T07:00:00"/>
        <d v="2024-08-16T07:00:00"/>
        <d v="2024-08-19T07:00:00"/>
        <d v="2024-08-20T07:00:00"/>
        <d v="2024-08-21T07:00:00"/>
        <d v="2024-08-22T07:00:00"/>
        <d v="2024-08-23T07:00:00"/>
        <d v="2024-08-26T07:00:00"/>
        <d v="2024-08-27T07:00:00"/>
        <d v="2024-08-28T07:00:00"/>
        <d v="2024-08-29T07:00:00"/>
        <d v="2024-08-30T07:00:00"/>
        <d v="2024-09-03T07:00:00"/>
        <d v="2024-09-04T07:00:00"/>
        <d v="2024-09-05T07:00:00"/>
        <d v="2024-09-06T07:00:00"/>
        <d v="2024-09-09T07:00:00"/>
        <d v="2024-09-10T07:00:00"/>
        <d v="2024-09-11T07:00:00"/>
        <d v="2024-09-12T07:00:00"/>
        <d v="2024-09-13T07:00:00"/>
        <d v="2024-09-16T07:00:00"/>
        <d v="2024-09-17T07:00:00"/>
        <d v="2024-09-18T07:00:00"/>
        <d v="2024-09-19T07:00:00"/>
        <d v="2024-09-20T07:00:00"/>
        <d v="2024-09-23T07:00:00"/>
        <d v="2024-09-24T07:00:00"/>
        <d v="2024-09-25T07:00:00"/>
        <d v="2024-09-26T07:00:00"/>
        <d v="2024-09-27T07:00:00"/>
        <d v="2024-09-30T07:00:00"/>
        <d v="2024-10-01T07:00:00"/>
        <d v="2024-10-02T07:00:00"/>
        <d v="2024-10-03T07:00:00"/>
        <d v="2024-10-04T07:00:00"/>
        <d v="2024-10-07T07:00:00"/>
        <d v="2024-10-08T07:00:00"/>
        <d v="2024-10-09T07:00:00"/>
        <d v="2024-10-10T07:00:00"/>
        <d v="2024-10-11T07:00:00"/>
        <d v="2024-10-14T07:00:00"/>
        <d v="2024-10-15T07:00:00"/>
        <d v="2024-10-16T07:00:00"/>
        <d v="2024-10-17T07:00:00"/>
        <d v="2024-10-18T07:00:00"/>
        <d v="2024-10-21T07:00:00"/>
        <d v="2024-10-22T07:00:00"/>
        <d v="2024-10-23T07:00:00"/>
        <d v="2024-10-24T07:00:00"/>
        <d v="2024-10-25T07:00:00"/>
        <d v="2024-10-28T07:00:00"/>
        <d v="2024-10-29T07:00:00"/>
        <d v="2024-10-30T07:00:00"/>
        <d v="2024-10-31T07:00:00"/>
        <d v="2024-11-01T07:00:00"/>
        <d v="2024-11-04T07:00:00"/>
        <d v="2024-11-05T07:00:00"/>
        <d v="2024-11-06T07:00:00"/>
        <d v="2024-11-07T07:00:00"/>
        <d v="2024-11-08T07:00:00"/>
        <d v="2024-11-11T07:00:00"/>
        <d v="2024-11-12T07:00:00"/>
        <d v="2024-11-13T07:00:00"/>
      </sharedItems>
      <fieldGroup par="37"/>
    </cacheField>
    <cacheField name="Adj Close" numFmtId="0">
      <sharedItems containsSemiMixedTypes="0" containsString="0" containsNumber="1" minValue="54.509799999999998" maxValue="236.2201"/>
    </cacheField>
    <cacheField name="Close" numFmtId="0">
      <sharedItems containsSemiMixedTypes="0" containsString="0" containsNumber="1" minValue="56.092500000000001" maxValue="236.48"/>
    </cacheField>
    <cacheField name="High" numFmtId="0">
      <sharedItems containsSemiMixedTypes="0" containsString="0" containsNumber="1" minValue="57.125" maxValue="237.49"/>
    </cacheField>
    <cacheField name="Low" numFmtId="0">
      <sharedItems containsSemiMixedTypes="0" containsString="0" containsNumber="1" minValue="53.152500000000003" maxValue="234.45"/>
    </cacheField>
    <cacheField name="Open" numFmtId="0">
      <sharedItems containsSemiMixedTypes="0" containsString="0" containsNumber="1" minValue="57.02" maxValue="236.48"/>
    </cacheField>
    <cacheField name="Volume" numFmtId="0">
      <sharedItems containsSemiMixedTypes="0" containsString="0" containsNumber="1" containsInteger="1" minValue="24048300" maxValue="426510000"/>
    </cacheField>
    <cacheField name="INTC_historical_data.Price" numFmtId="22">
      <sharedItems containsSemiMixedTypes="0" containsNonDate="0" containsDate="1" containsString="0" minDate="2019-11-14T07:00:00" maxDate="2024-11-13T07:00:00"/>
    </cacheField>
    <cacheField name="INTC_historical_data.Adj Close" numFmtId="0">
      <sharedItems containsSemiMixedTypes="0" containsString="0" containsNumber="1" minValue="18.89" maxValue="62.083300000000001"/>
    </cacheField>
    <cacheField name="INTC_historical_data.Close" numFmtId="0">
      <sharedItems containsSemiMixedTypes="0" containsString="0" containsNumber="1" minValue="18.89" maxValue="68.47"/>
    </cacheField>
    <cacheField name="INTC_historical_data.High" numFmtId="0">
      <sharedItems containsSemiMixedTypes="0" containsString="0" containsNumber="1" minValue="19.11" maxValue="69.290000000000006"/>
    </cacheField>
    <cacheField name="INTC_historical_data.Low" numFmtId="0">
      <sharedItems containsSemiMixedTypes="0" containsString="0" containsNumber="1" minValue="18.510000000000002" maxValue="67.31"/>
    </cacheField>
    <cacheField name="INTC_historical_data.Open" numFmtId="0">
      <sharedItems containsSemiMixedTypes="0" containsString="0" containsNumber="1" minValue="19" maxValue="68.2"/>
    </cacheField>
    <cacheField name="INTC_historical_data.Volume" numFmtId="0">
      <sharedItems containsSemiMixedTypes="0" containsString="0" containsNumber="1" containsInteger="1" minValue="6313200" maxValue="300895900"/>
    </cacheField>
    <cacheField name="MSFT_historical_data.Price" numFmtId="22">
      <sharedItems containsSemiMixedTypes="0" containsNonDate="0" containsDate="1" containsString="0" minDate="2019-11-14T07:00:00" maxDate="2024-11-13T07:00:00"/>
    </cacheField>
    <cacheField name="MSFT_historical_data.Adj Close" numFmtId="0">
      <sharedItems containsSemiMixedTypes="0" containsString="0" containsNumber="1" minValue="130.14099999999999" maxValue="466.71879999999999"/>
    </cacheField>
    <cacheField name="MSFT_historical_data.Close" numFmtId="0">
      <sharedItems containsSemiMixedTypes="0" containsString="0" containsNumber="1" minValue="135.41999999999999" maxValue="467.56"/>
    </cacheField>
    <cacheField name="MSFT_historical_data.High" numFmtId="0">
      <sharedItems containsSemiMixedTypes="0" containsString="0" containsNumber="1" minValue="140.57" maxValue="468.35"/>
    </cacheField>
    <cacheField name="MSFT_historical_data.Low" numFmtId="0">
      <sharedItems containsSemiMixedTypes="0" containsString="0" containsNumber="1" minValue="132.52000000000001" maxValue="464.46"/>
    </cacheField>
    <cacheField name="MSFT_historical_data.Open" numFmtId="0">
      <sharedItems containsSemiMixedTypes="0" containsString="0" containsNumber="1" minValue="137.01" maxValue="467"/>
    </cacheField>
    <cacheField name="MSFT_historical_data.Volume" numFmtId="0">
      <sharedItems containsSemiMixedTypes="0" containsString="0" containsNumber="1" containsInteger="1" minValue="8989200" maxValue="97012700"/>
    </cacheField>
    <cacheField name="NVDA_historical_data.Price" numFmtId="22">
      <sharedItems containsSemiMixedTypes="0" containsNonDate="0" containsDate="1" containsString="0" minDate="2019-11-14T07:00:00" maxDate="2024-11-13T07:00:00"/>
    </cacheField>
    <cacheField name="NVDA_historical_data.Adj Close" numFmtId="0">
      <sharedItems containsSemiMixedTypes="0" containsString="0" containsNumber="1" minValue="4.8928000000000003" maxValue="148.88"/>
    </cacheField>
    <cacheField name="NVDA_historical_data.Close" numFmtId="0">
      <sharedItems containsSemiMixedTypes="0" containsString="0" containsNumber="1" minValue="4.91" maxValue="148.88"/>
    </cacheField>
    <cacheField name="NVDA_historical_data.High" numFmtId="0">
      <sharedItems containsSemiMixedTypes="0" containsString="0" containsNumber="1" minValue="5.1955" maxValue="149.77000000000001"/>
    </cacheField>
    <cacheField name="NVDA_historical_data.Low" numFmtId="0">
      <sharedItems containsSemiMixedTypes="0" containsString="0" containsNumber="1" minValue="4.5170000000000003" maxValue="146.26"/>
    </cacheField>
    <cacheField name="NVDA_historical_data.Open" numFmtId="0">
      <sharedItems containsSemiMixedTypes="0" containsString="0" containsNumber="1" minValue="5.0025000000000004" maxValue="149.07"/>
    </cacheField>
    <cacheField name="NVDA_historical_data.Volume" numFmtId="0">
      <sharedItems containsSemiMixedTypes="0" containsString="0" containsNumber="1" containsInteger="1" minValue="97884000" maxValue="1543911000"/>
    </cacheField>
    <cacheField name="SONY_historical_data (2).Price" numFmtId="22">
      <sharedItems containsSemiMixedTypes="0" containsNonDate="0" containsDate="1" containsString="0" minDate="2019-11-14T07:00:00" maxDate="2024-11-13T07:00:00"/>
    </cacheField>
    <cacheField name="SONY_historical_data (2).Adj Close" numFmtId="0">
      <sharedItems containsSemiMixedTypes="0" containsString="0" containsNumber="1" minValue="9.8162000000000003" maxValue="24.7136"/>
    </cacheField>
    <cacheField name="SONY_historical_data (2).Close" numFmtId="0">
      <sharedItems containsSemiMixedTypes="0" containsString="0" containsNumber="1" minValue="10.336" maxValue="25.718"/>
    </cacheField>
    <cacheField name="SONY_historical_data (2).High" numFmtId="0">
      <sharedItems containsSemiMixedTypes="0" containsString="0" containsNumber="1" minValue="10.772" maxValue="26.75"/>
    </cacheField>
    <cacheField name="SONY_historical_data (2).Low" numFmtId="0">
      <sharedItems containsSemiMixedTypes="0" containsString="0" containsNumber="1" minValue="10.188000000000001" maxValue="25.661999999999999"/>
    </cacheField>
    <cacheField name="SONY_historical_data (2).Open" numFmtId="0">
      <sharedItems containsSemiMixedTypes="0" containsString="0" containsNumber="1" minValue="10.4" maxValue="26.712"/>
    </cacheField>
    <cacheField name="SONY_historical_data (2).Volume" numFmtId="0">
      <sharedItems containsSemiMixedTypes="0" containsString="0" containsNumber="1" containsInteger="1" minValue="1161000" maxValue="19807500"/>
    </cacheField>
    <cacheField name="Months (Price)" numFmtId="0" databaseField="0">
      <fieldGroup base="0">
        <rangePr groupBy="months" startDate="2019-11-14T07:00:00" endDate="2024-11-13T07:00:00"/>
        <groupItems count="14">
          <s v="&lt;2019-11-14"/>
          <s v="Jan"/>
          <s v="Feb"/>
          <s v="Mar"/>
          <s v="Apr"/>
          <s v="May"/>
          <s v="Jun"/>
          <s v="Jul"/>
          <s v="Aug"/>
          <s v="Sep"/>
          <s v="Oct"/>
          <s v="Nov"/>
          <s v="Dec"/>
          <s v="&gt;2024-11-13"/>
        </groupItems>
      </fieldGroup>
    </cacheField>
    <cacheField name="Quarters (Price)" numFmtId="0" databaseField="0">
      <fieldGroup base="0">
        <rangePr groupBy="quarters" startDate="2019-11-14T07:00:00" endDate="2024-11-13T07:00:00"/>
        <groupItems count="6">
          <s v="&lt;2019-11-14"/>
          <s v="Qtr1"/>
          <s v="Qtr2"/>
          <s v="Qtr3"/>
          <s v="Qtr4"/>
          <s v="&gt;2024-11-13"/>
        </groupItems>
      </fieldGroup>
    </cacheField>
    <cacheField name="Years (Price)" numFmtId="0" databaseField="0">
      <fieldGroup base="0">
        <rangePr groupBy="years" startDate="2019-11-14T07:00:00" endDate="2024-11-13T07:00:00"/>
        <groupItems count="8">
          <s v="&lt;2019-11-14"/>
          <s v="2019"/>
          <s v="2020"/>
          <s v="2021"/>
          <s v="2022"/>
          <s v="2023"/>
          <s v="2024"/>
          <s v="&gt;2024-11-13"/>
        </groupItems>
      </fieldGroup>
    </cacheField>
  </cacheFields>
  <extLst>
    <ext xmlns:x14="http://schemas.microsoft.com/office/spreadsheetml/2009/9/main" uri="{725AE2AE-9491-48be-B2B4-4EB974FC3084}">
      <x14:pivotCacheDefinition pivotCacheId="1327239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620.802666435186" createdVersion="7" refreshedVersion="7" minRefreshableVersion="3" recordCount="1258" xr:uid="{4B3C6F46-63FC-49B7-B936-96B7952EAF3C}">
  <cacheSource type="worksheet">
    <worksheetSource name="Table16_2"/>
  </cacheSource>
  <cacheFields count="42">
    <cacheField name="Price" numFmtId="22">
      <sharedItems containsSemiMixedTypes="0" containsNonDate="0" containsDate="1" containsString="0" minDate="2019-11-14T07:00:00" maxDate="2024-11-13T07:00:00" count="1258">
        <d v="2019-12-24T07:00:00"/>
        <d v="2019-11-29T07:00:00"/>
        <d v="2022-11-25T07:00:00"/>
        <d v="2019-12-26T07:00:00"/>
        <d v="2020-02-13T07:00:00"/>
        <d v="2020-12-24T07:00:00"/>
        <d v="2019-11-14T07:00:00"/>
        <d v="2020-07-16T07:00:00"/>
        <d v="2019-12-30T07:00:00"/>
        <d v="2020-02-18T07:00:00"/>
        <d v="2021-09-24T07:00:00"/>
        <d v="2023-11-24T07:00:00"/>
        <d v="2020-07-08T07:00:00"/>
        <d v="2020-02-14T07:00:00"/>
        <d v="2021-09-03T07:00:00"/>
        <d v="2021-09-09T07:00:00"/>
        <d v="2020-02-19T07:00:00"/>
        <d v="2021-09-27T07:00:00"/>
        <d v="2021-06-09T07:00:00"/>
        <d v="2021-09-07T07:00:00"/>
        <d v="2019-12-27T07:00:00"/>
        <d v="2020-05-22T07:00:00"/>
        <d v="2021-12-29T07:00:00"/>
        <d v="2019-12-09T07:00:00"/>
        <d v="2020-06-01T07:00:00"/>
        <d v="2021-10-11T07:00:00"/>
        <d v="2019-12-31T07:00:00"/>
        <d v="2021-08-30T07:00:00"/>
        <d v="2021-08-09T07:00:00"/>
        <d v="2020-05-07T07:00:00"/>
        <d v="2020-07-01T07:00:00"/>
        <d v="2021-07-07T07:00:00"/>
        <d v="2019-11-25T07:00:00"/>
        <d v="2021-08-25T07:00:00"/>
        <d v="2021-08-18T07:00:00"/>
        <d v="2021-08-12T07:00:00"/>
        <d v="2021-05-26T07:00:00"/>
        <d v="2020-01-10T07:00:00"/>
        <d v="2021-08-13T07:00:00"/>
        <d v="2020-01-03T07:00:00"/>
        <d v="2021-08-05T07:00:00"/>
        <d v="2021-07-12T07:00:00"/>
        <d v="2020-07-02T07:00:00"/>
        <d v="2020-02-12T07:00:00"/>
        <d v="2019-11-22T07:00:00"/>
        <d v="2021-07-13T07:00:00"/>
        <d v="2023-07-03T07:00:00"/>
        <d v="2021-09-02T07:00:00"/>
        <d v="2020-11-27T07:00:00"/>
        <d v="2020-07-07T07:00:00"/>
        <d v="2021-10-08T07:00:00"/>
        <d v="2019-11-18T07:00:00"/>
        <d v="2019-11-15T07:00:00"/>
        <d v="2019-11-21T07:00:00"/>
        <d v="2019-12-10T07:00:00"/>
        <d v="2021-08-10T07:00:00"/>
        <d v="2021-07-14T07:00:00"/>
        <d v="2021-12-31T07:00:00"/>
        <d v="2020-07-17T07:00:00"/>
        <d v="2021-02-10T07:00:00"/>
        <d v="2021-08-03T07:00:00"/>
        <d v="2020-01-13T07:00:00"/>
        <d v="2021-07-30T07:00:00"/>
        <d v="2021-09-23T07:00:00"/>
        <d v="2019-12-06T07:00:00"/>
        <d v="2021-08-27T07:00:00"/>
        <d v="2020-02-03T07:00:00"/>
        <d v="2020-06-03T07:00:00"/>
        <d v="2020-05-12T07:00:00"/>
        <d v="2021-10-20T07:00:00"/>
        <d v="2020-07-20T07:00:00"/>
        <d v="2021-07-29T07:00:00"/>
        <d v="2020-01-14T07:00:00"/>
        <d v="2019-11-19T07:00:00"/>
        <d v="2021-07-02T07:00:00"/>
        <d v="2020-05-05T07:00:00"/>
        <d v="2020-05-28T07:00:00"/>
        <d v="2021-06-07T07:00:00"/>
        <d v="2020-02-06T07:00:00"/>
        <d v="2021-08-04T07:00:00"/>
        <d v="2019-12-05T07:00:00"/>
        <d v="2021-08-16T07:00:00"/>
        <d v="2021-05-21T07:00:00"/>
        <d v="2020-07-10T07:00:00"/>
        <d v="2020-01-06T07:00:00"/>
        <d v="2021-04-07T07:00:00"/>
        <d v="2021-02-18T07:00:00"/>
        <d v="2020-05-06T07:00:00"/>
        <d v="2021-09-21T07:00:00"/>
        <d v="2020-02-11T07:00:00"/>
        <d v="2020-01-29T07:00:00"/>
        <d v="2020-01-02T07:00:00"/>
        <d v="2021-08-02T07:00:00"/>
        <d v="2021-06-11T07:00:00"/>
        <d v="2021-10-05T07:00:00"/>
        <d v="2020-02-07T07:00:00"/>
        <d v="2019-11-27T07:00:00"/>
        <d v="2021-09-08T07:00:00"/>
        <d v="2020-10-15T07:00:00"/>
        <d v="2021-12-30T07:00:00"/>
        <d v="2021-10-19T07:00:00"/>
        <d v="2021-06-02T07:00:00"/>
        <d v="2021-07-21T07:00:00"/>
        <d v="2020-01-15T07:00:00"/>
        <d v="2020-01-30T07:00:00"/>
        <d v="2021-10-13T07:00:00"/>
        <d v="2019-11-20T07:00:00"/>
        <d v="2021-08-11T07:00:00"/>
        <d v="2021-09-22T07:00:00"/>
        <d v="2021-09-01T07:00:00"/>
        <d v="2021-06-22T07:00:00"/>
        <d v="2020-05-11T07:00:00"/>
        <d v="2021-05-18T07:00:00"/>
        <d v="2021-07-09T07:00:00"/>
        <d v="2021-09-15T07:00:00"/>
        <d v="2020-01-09T07:00:00"/>
        <d v="2019-12-19T07:00:00"/>
        <d v="2019-12-04T07:00:00"/>
        <d v="2021-07-15T07:00:00"/>
        <d v="2020-05-04T07:00:00"/>
        <d v="2020-07-22T07:00:00"/>
        <d v="2020-07-13T07:00:00"/>
        <d v="2019-12-16T07:00:00"/>
        <d v="2019-12-02T07:00:00"/>
        <d v="2021-07-08T07:00:00"/>
        <d v="2021-05-24T07:00:00"/>
        <d v="2020-08-18T07:00:00"/>
        <d v="2021-06-21T07:00:00"/>
        <d v="2021-08-06T07:00:00"/>
        <d v="2023-10-11T07:00:00"/>
        <d v="2021-12-28T07:00:00"/>
        <d v="2023-10-09T07:00:00"/>
        <d v="2020-09-29T07:00:00"/>
        <d v="2021-08-26T07:00:00"/>
        <d v="2020-07-21T07:00:00"/>
        <d v="2021-09-16T07:00:00"/>
        <d v="2021-07-20T07:00:00"/>
        <d v="2021-04-20T07:00:00"/>
        <d v="2020-05-27T07:00:00"/>
        <d v="2021-10-01T07:00:00"/>
        <d v="2021-05-07T07:00:00"/>
        <d v="2020-07-15T07:00:00"/>
        <d v="2020-10-13T07:00:00"/>
        <d v="2021-05-17T07:00:00"/>
        <d v="2020-08-17T07:00:00"/>
        <d v="2019-12-11T07:00:00"/>
        <d v="2021-10-06T07:00:00"/>
        <d v="2021-03-12T07:00:00"/>
        <d v="2021-06-23T07:00:00"/>
        <d v="2021-05-28T07:00:00"/>
        <d v="2021-09-10T07:00:00"/>
        <d v="2021-06-01T07:00:00"/>
        <d v="2021-08-24T07:00:00"/>
        <d v="2020-05-08T07:00:00"/>
        <d v="2020-05-18T07:00:00"/>
        <d v="2020-06-17T07:00:00"/>
        <d v="2021-09-29T07:00:00"/>
        <d v="2021-09-30T07:00:00"/>
        <d v="2020-07-06T07:00:00"/>
        <d v="2020-07-09T07:00:00"/>
        <d v="2020-06-02T07:00:00"/>
        <d v="2021-10-07T07:00:00"/>
        <d v="2021-03-30T07:00:00"/>
        <d v="2020-02-21T07:00:00"/>
        <d v="2021-06-15T07:00:00"/>
        <d v="2020-10-05T07:00:00"/>
        <d v="2020-05-26T07:00:00"/>
        <d v="2020-02-04T07:00:00"/>
        <d v="2021-12-27T07:00:00"/>
        <d v="2020-05-21T07:00:00"/>
        <d v="2021-05-05T07:00:00"/>
        <d v="2021-02-17T07:00:00"/>
        <d v="2020-05-13T07:00:00"/>
        <d v="2021-06-25T07:00:00"/>
        <d v="2020-05-01T07:00:00"/>
        <d v="2021-06-24T07:00:00"/>
        <d v="2021-03-15T07:00:00"/>
        <d v="2020-12-28T07:00:00"/>
        <d v="2020-01-16T07:00:00"/>
        <d v="2020-06-10T07:00:00"/>
        <d v="2020-05-15T07:00:00"/>
        <d v="2021-06-04T07:00:00"/>
        <d v="2021-06-17T07:00:00"/>
        <d v="2020-06-08T07:00:00"/>
        <d v="2020-05-14T07:00:00"/>
        <d v="2019-12-17T07:00:00"/>
        <d v="2023-09-25T07:00:00"/>
        <d v="2021-06-14T07:00:00"/>
        <d v="2020-01-17T07:00:00"/>
        <d v="2021-06-03T07:00:00"/>
        <d v="2020-05-19T07:00:00"/>
        <d v="2020-10-21T07:00:00"/>
        <d v="2020-10-14T07:00:00"/>
        <d v="2020-01-07T07:00:00"/>
        <d v="2021-06-16T07:00:00"/>
        <d v="2021-02-03T07:00:00"/>
        <d v="2020-06-25T07:00:00"/>
        <d v="2020-10-07T07:00:00"/>
        <d v="2020-06-04T07:00:00"/>
        <d v="2021-08-17T07:00:00"/>
        <d v="2021-09-14T07:00:00"/>
        <d v="2023-10-18T07:00:00"/>
        <d v="2020-10-01T07:00:00"/>
        <d v="2020-06-29T07:00:00"/>
        <d v="2022-04-08T07:00:00"/>
        <d v="2022-04-13T07:00:00"/>
        <d v="2021-04-08T07:00:00"/>
        <d v="2021-05-03T07:00:00"/>
        <d v="2020-09-22T07:00:00"/>
        <d v="2020-02-10T07:00:00"/>
        <d v="2021-05-25T07:00:00"/>
        <d v="2020-08-14T07:00:00"/>
        <d v="2019-11-26T07:00:00"/>
        <d v="2023-08-28T07:00:00"/>
        <d v="2021-08-31T07:00:00"/>
        <d v="2020-10-08T07:00:00"/>
        <d v="2021-10-18T07:00:00"/>
        <d v="2021-06-28T07:00:00"/>
        <d v="2023-08-07T07:00:00"/>
        <d v="2021-11-09T07:00:00"/>
        <d v="2020-12-23T07:00:00"/>
        <d v="2022-07-08T07:00:00"/>
        <d v="2021-09-13T07:00:00"/>
        <d v="2022-04-20T07:00:00"/>
        <d v="2019-12-13T07:00:00"/>
        <d v="2020-06-23T07:00:00"/>
        <d v="2023-05-16T07:00:00"/>
        <d v="2020-04-15T07:00:00"/>
        <d v="2020-06-22T07:00:00"/>
        <d v="2022-03-28T07:00:00"/>
        <d v="2021-08-19T07:00:00"/>
        <d v="2023-01-10T07:00:00"/>
        <d v="2020-01-08T07:00:00"/>
        <d v="2022-11-23T07:00:00"/>
        <d v="2021-05-20T07:00:00"/>
        <d v="2020-06-16T07:00:00"/>
        <d v="2020-04-13T07:00:00"/>
        <d v="2021-04-29T07:00:00"/>
        <d v="2021-12-22T07:00:00"/>
        <d v="2021-03-02T07:00:00"/>
        <d v="2020-04-22T07:00:00"/>
        <d v="2023-02-15T07:00:00"/>
        <d v="2020-02-05T07:00:00"/>
        <d v="2020-10-16T07:00:00"/>
        <d v="2021-02-05T07:00:00"/>
        <d v="2023-08-22T07:00:00"/>
        <d v="2021-11-17T07:00:00"/>
        <d v="2021-02-02T07:00:00"/>
        <d v="2019-12-23T07:00:00"/>
        <d v="2020-06-09T07:00:00"/>
        <d v="2022-12-23T07:00:00"/>
        <d v="2023-10-12T07:00:00"/>
        <d v="2023-08-18T07:00:00"/>
        <d v="2021-05-19T07:00:00"/>
        <d v="2021-12-10T07:00:00"/>
        <d v="2022-04-04T07:00:00"/>
        <d v="2020-08-06T07:00:00"/>
        <d v="2023-11-06T07:00:00"/>
        <d v="2021-11-12T07:00:00"/>
        <d v="2020-04-03T07:00:00"/>
        <d v="2021-11-03T07:00:00"/>
        <d v="2021-08-23T07:00:00"/>
        <d v="2021-04-19T07:00:00"/>
        <d v="2023-10-10T07:00:00"/>
        <d v="2024-07-03T07:00:00"/>
        <d v="2022-04-07T07:00:00"/>
        <d v="2023-05-12T07:00:00"/>
        <d v="2020-07-14T07:00:00"/>
        <d v="2020-11-20T07:00:00"/>
        <d v="2020-10-09T07:00:00"/>
        <d v="2022-11-29T07:00:00"/>
        <d v="2021-04-21T07:00:00"/>
        <d v="2020-08-27T07:00:00"/>
        <d v="2020-04-16T07:00:00"/>
        <d v="2023-11-28T07:00:00"/>
        <d v="2023-11-13T07:00:00"/>
        <d v="2022-08-18T07:00:00"/>
        <d v="2022-03-30T07:00:00"/>
        <d v="2023-04-14T07:00:00"/>
        <d v="2021-04-16T07:00:00"/>
        <d v="2021-02-24T07:00:00"/>
        <d v="2021-09-28T07:00:00"/>
        <d v="2021-11-15T07:00:00"/>
        <d v="2023-08-01T07:00:00"/>
        <d v="2020-08-13T07:00:00"/>
        <d v="2021-11-04T07:00:00"/>
        <d v="2023-08-03T07:00:00"/>
        <d v="2023-01-24T07:00:00"/>
        <d v="2021-01-05T07:00:00"/>
        <d v="2021-07-01T07:00:00"/>
        <d v="2020-06-18T07:00:00"/>
        <d v="2021-04-15T07:00:00"/>
        <d v="2023-10-17T07:00:00"/>
        <d v="2022-08-16T07:00:00"/>
        <d v="2021-11-10T07:00:00"/>
        <d v="2022-05-16T07:00:00"/>
        <d v="2022-08-24T07:00:00"/>
        <d v="2024-02-27T07:00:00"/>
        <d v="2022-06-07T07:00:00"/>
        <d v="2021-12-23T07:00:00"/>
        <d v="2023-07-24T07:00:00"/>
        <d v="2021-10-15T07:00:00"/>
        <d v="2020-04-21T07:00:00"/>
        <d v="2021-07-16T07:00:00"/>
        <d v="2020-01-31T07:00:00"/>
        <d v="2021-11-26T07:00:00"/>
        <d v="2024-06-11T07:00:00"/>
        <d v="2022-08-15T07:00:00"/>
        <d v="2021-11-11T07:00:00"/>
        <d v="2022-06-06T07:00:00"/>
        <d v="2022-06-29T07:00:00"/>
        <d v="2020-12-15T07:00:00"/>
        <d v="2021-05-06T07:00:00"/>
        <d v="2022-11-22T07:00:00"/>
        <d v="2022-04-18T07:00:00"/>
        <d v="2022-12-09T07:00:00"/>
        <d v="2020-10-06T07:00:00"/>
        <d v="2020-04-14T07:00:00"/>
        <d v="2021-08-20T07:00:00"/>
        <d v="2019-12-03T07:00:00"/>
        <d v="2023-04-19T07:00:00"/>
        <d v="2021-04-14T07:00:00"/>
        <d v="2023-10-05T07:00:00"/>
        <d v="2022-04-05T07:00:00"/>
        <d v="2020-10-02T07:00:00"/>
        <d v="2020-04-27T07:00:00"/>
        <d v="2022-07-11T07:00:00"/>
        <d v="2022-02-16T07:00:00"/>
        <d v="2021-11-24T07:00:00"/>
        <d v="2023-04-18T07:00:00"/>
        <d v="2023-10-02T07:00:00"/>
        <d v="2021-03-29T07:00:00"/>
        <d v="2022-12-28T07:00:00"/>
        <d v="2021-07-06T07:00:00"/>
        <d v="2020-02-26T07:00:00"/>
        <d v="2021-02-12T07:00:00"/>
        <d v="2022-07-06T07:00:00"/>
        <d v="2023-08-30T07:00:00"/>
        <d v="2020-04-30T07:00:00"/>
        <d v="2022-05-25T07:00:00"/>
        <d v="2021-02-16T07:00:00"/>
        <d v="2021-06-29T07:00:00"/>
        <d v="2020-12-17T07:00:00"/>
        <d v="2020-04-20T07:00:00"/>
        <d v="2020-02-20T07:00:00"/>
        <d v="2023-07-19T07:00:00"/>
        <d v="2020-09-16T07:00:00"/>
        <d v="2021-10-14T07:00:00"/>
        <d v="2020-09-25T07:00:00"/>
        <d v="2023-08-04T07:00:00"/>
        <d v="2020-04-08T07:00:00"/>
        <d v="2021-06-10T07:00:00"/>
        <d v="2020-06-05T07:00:00"/>
        <d v="2021-04-13T07:00:00"/>
        <d v="2020-02-24T07:00:00"/>
        <d v="2021-02-01T07:00:00"/>
        <d v="2024-02-28T07:00:00"/>
        <d v="2020-09-17T07:00:00"/>
        <d v="2020-06-11T07:00:00"/>
        <d v="2021-07-19T07:00:00"/>
        <d v="2024-02-26T07:00:00"/>
        <d v="2023-04-11T07:00:00"/>
        <d v="2022-07-13T07:00:00"/>
        <d v="2022-03-11T07:00:00"/>
        <d v="2022-11-18T07:00:00"/>
        <d v="2021-03-10T07:00:00"/>
        <d v="2021-04-09T07:00:00"/>
        <d v="2021-11-02T07:00:00"/>
        <d v="2022-05-23T07:00:00"/>
        <d v="2020-09-14T07:00:00"/>
        <d v="2020-10-20T07:00:00"/>
        <d v="2020-10-12T07:00:00"/>
        <d v="2022-03-29T07:00:00"/>
        <d v="2022-04-21T07:00:00"/>
        <d v="2023-08-25T07:00:00"/>
        <d v="2021-10-04T07:00:00"/>
        <d v="2021-02-23T07:00:00"/>
        <d v="2020-09-21T07:00:00"/>
        <d v="2020-04-17T07:00:00"/>
        <d v="2023-08-15T07:00:00"/>
        <d v="2024-01-12T07:00:00"/>
        <d v="2021-02-11T07:00:00"/>
        <d v="2022-02-07T07:00:00"/>
        <d v="2020-09-15T07:00:00"/>
        <d v="2021-11-19T07:00:00"/>
        <d v="2024-03-18T07:00:00"/>
        <d v="2022-12-06T07:00:00"/>
        <d v="2023-12-28T07:00:00"/>
        <d v="2020-09-30T07:00:00"/>
        <d v="2020-06-24T07:00:00"/>
        <d v="2020-08-19T07:00:00"/>
        <d v="2020-04-02T07:00:00"/>
        <d v="2019-12-12T07:00:00"/>
        <d v="2023-12-18T07:00:00"/>
        <d v="2022-03-22T07:00:00"/>
        <d v="2023-02-14T07:00:00"/>
        <d v="2021-04-05T07:00:00"/>
        <d v="2021-11-01T07:00:00"/>
        <d v="2023-05-24T07:00:00"/>
        <d v="2022-02-08T07:00:00"/>
        <d v="2022-12-21T07:00:00"/>
        <d v="2024-06-14T07:00:00"/>
        <d v="2020-11-25T07:00:00"/>
        <d v="2023-07-11T07:00:00"/>
        <d v="2021-05-14T07:00:00"/>
        <d v="2022-04-22T07:00:00"/>
        <d v="2022-12-07T07:00:00"/>
        <d v="2019-12-18T07:00:00"/>
        <d v="2022-11-28T07:00:00"/>
        <d v="2023-01-25T07:00:00"/>
        <d v="2021-02-19T07:00:00"/>
        <d v="2023-12-21T07:00:00"/>
        <d v="2022-04-27T07:00:00"/>
        <d v="2023-07-07T07:00:00"/>
        <d v="2020-12-16T07:00:00"/>
        <d v="2020-01-21T07:00:00"/>
        <d v="2023-10-13T07:00:00"/>
        <d v="2024-07-16T07:00:00"/>
        <d v="2024-03-22T07:00:00"/>
        <d v="2022-02-14T07:00:00"/>
        <d v="2021-07-28T07:00:00"/>
        <d v="2022-12-08T07:00:00"/>
        <d v="2021-03-01T07:00:00"/>
        <d v="2023-04-06T07:00:00"/>
        <d v="2022-03-17T07:00:00"/>
        <d v="2020-12-31T07:00:00"/>
        <d v="2022-01-20T07:00:00"/>
        <d v="2022-05-17T07:00:00"/>
        <d v="2020-08-26T07:00:00"/>
        <d v="2023-04-21T07:00:00"/>
        <d v="2023-05-22T07:00:00"/>
        <d v="2021-01-20T07:00:00"/>
        <d v="2023-05-15T07:00:00"/>
        <d v="2023-08-09T07:00:00"/>
        <d v="2022-06-02T07:00:00"/>
        <d v="2021-03-03T07:00:00"/>
        <d v="2023-08-11T07:00:00"/>
        <d v="2021-02-09T07:00:00"/>
        <d v="2023-09-29T07:00:00"/>
        <d v="2021-04-06T07:00:00"/>
        <d v="2020-04-28T07:00:00"/>
        <d v="2022-05-26T07:00:00"/>
        <d v="2024-02-05T07:00:00"/>
        <d v="2020-12-08T07:00:00"/>
        <d v="2023-01-12T07:00:00"/>
        <d v="2023-02-16T07:00:00"/>
        <d v="2020-08-04T07:00:00"/>
        <d v="2020-03-05T07:00:00"/>
        <d v="2023-12-07T07:00:00"/>
        <d v="2022-01-12T07:00:00"/>
        <d v="2022-08-17T07:00:00"/>
        <d v="2022-05-19T07:00:00"/>
        <d v="2021-05-13T07:00:00"/>
        <d v="2023-10-19T07:00:00"/>
        <d v="2020-03-04T07:00:00"/>
        <d v="2023-09-22T07:00:00"/>
        <d v="2023-12-29T07:00:00"/>
        <d v="2023-09-18T07:00:00"/>
        <d v="2020-09-11T07:00:00"/>
        <d v="2020-09-24T07:00:00"/>
        <d v="2020-12-11T07:00:00"/>
        <d v="2023-05-23T07:00:00"/>
        <d v="2020-08-05T07:00:00"/>
        <d v="2024-07-23T07:00:00"/>
        <d v="2020-11-19T07:00:00"/>
        <d v="2020-01-22T07:00:00"/>
        <d v="2024-06-25T07:00:00"/>
        <d v="2022-12-27T07:00:00"/>
        <d v="2023-10-16T07:00:00"/>
        <d v="2022-06-27T07:00:00"/>
        <d v="2020-04-01T07:00:00"/>
        <d v="2023-04-17T07:00:00"/>
        <d v="2022-01-13T07:00:00"/>
        <d v="2020-06-15T07:00:00"/>
        <d v="2020-09-28T07:00:00"/>
        <d v="2022-07-21T07:00:00"/>
        <d v="2023-07-18T07:00:00"/>
        <d v="2023-04-13T07:00:00"/>
        <d v="2022-08-25T07:00:00"/>
        <d v="2022-05-24T07:00:00"/>
        <d v="2021-02-04T07:00:00"/>
        <d v="2024-02-16T07:00:00"/>
        <d v="2022-04-12T07:00:00"/>
        <d v="2022-06-01T07:00:00"/>
        <d v="2021-06-30T07:00:00"/>
        <d v="2023-08-29T07:00:00"/>
        <d v="2023-12-22T07:00:00"/>
        <d v="2020-09-23T07:00:00"/>
        <d v="2021-03-18T07:00:00"/>
        <d v="2024-01-09T07:00:00"/>
        <d v="2022-10-05T07:00:00"/>
        <d v="2021-12-20T07:00:00"/>
        <d v="2022-01-14T07:00:00"/>
        <d v="2022-06-23T07:00:00"/>
        <d v="2024-06-27T07:00:00"/>
        <d v="2021-03-16T07:00:00"/>
        <d v="2021-05-12T07:00:00"/>
        <d v="2023-04-20T07:00:00"/>
        <d v="2022-04-11T07:00:00"/>
        <d v="2023-01-11T07:00:00"/>
        <d v="2021-04-28T07:00:00"/>
        <d v="2020-06-12T07:00:00"/>
        <d v="2023-07-14T07:00:00"/>
        <d v="2020-04-29T07:00:00"/>
        <d v="2020-09-01T07:00:00"/>
        <d v="2023-11-03T07:00:00"/>
        <d v="2023-04-10T07:00:00"/>
        <d v="2022-11-09T07:00:00"/>
        <d v="2022-07-12T07:00:00"/>
        <d v="2022-05-27T07:00:00"/>
        <d v="2020-05-20T07:00:00"/>
        <d v="2022-01-19T07:00:00"/>
        <d v="2024-04-16T07:00:00"/>
        <d v="2023-09-14T07:00:00"/>
        <d v="2021-11-18T07:00:00"/>
        <d v="2020-08-12T07:00:00"/>
        <d v="2022-08-23T07:00:00"/>
        <d v="2021-03-11T07:00:00"/>
        <d v="2023-05-09T07:00:00"/>
        <d v="2022-01-07T07:00:00"/>
        <d v="2021-04-30T07:00:00"/>
        <d v="2024-06-26T07:00:00"/>
        <d v="2020-01-27T07:00:00"/>
        <d v="2022-07-18T07:00:00"/>
        <d v="2023-05-08T07:00:00"/>
        <d v="2020-11-13T07:00:00"/>
        <d v="2020-01-28T07:00:00"/>
        <d v="2021-11-16T07:00:00"/>
        <d v="2022-12-29T07:00:00"/>
        <d v="2023-08-10T07:00:00"/>
        <d v="2022-12-30T07:00:00"/>
        <d v="2020-11-05T07:00:00"/>
        <d v="2020-11-17T07:00:00"/>
        <d v="2022-09-20T07:00:00"/>
        <d v="2023-02-10T07:00:00"/>
        <d v="2023-01-03T07:00:00"/>
        <d v="2021-10-28T07:00:00"/>
        <d v="2022-06-14T07:00:00"/>
        <d v="2023-01-13T07:00:00"/>
        <d v="2021-04-01T07:00:00"/>
        <d v="2022-08-19T07:00:00"/>
        <d v="2023-12-12T07:00:00"/>
        <d v="2021-11-29T07:00:00"/>
        <d v="2024-01-10T07:00:00"/>
        <d v="2023-11-22T07:00:00"/>
        <d v="2022-04-19T07:00:00"/>
        <d v="2021-01-26T07:00:00"/>
        <d v="2020-11-11T07:00:00"/>
        <d v="2022-04-06T07:00:00"/>
        <d v="2020-06-30T07:00:00"/>
        <d v="2022-12-02T07:00:00"/>
        <d v="2020-03-30T07:00:00"/>
        <d v="2020-03-27T07:00:00"/>
        <d v="2021-11-08T07:00:00"/>
        <d v="2021-12-09T07:00:00"/>
        <d v="2024-01-11T07:00:00"/>
        <d v="2024-04-01T07:00:00"/>
        <d v="2020-08-03T07:00:00"/>
        <d v="2023-07-25T07:00:00"/>
        <d v="2023-01-06T07:00:00"/>
        <d v="2024-03-12T07:00:00"/>
        <d v="2023-12-05T07:00:00"/>
        <d v="2022-12-20T07:00:00"/>
        <d v="2021-12-21T07:00:00"/>
        <d v="2022-11-17T07:00:00"/>
        <d v="2024-05-20T07:00:00"/>
        <d v="2023-12-06T07:00:00"/>
        <d v="2022-02-17T07:00:00"/>
        <d v="2022-05-13T07:00:00"/>
        <d v="2023-11-07T07:00:00"/>
        <d v="2023-02-17T07:00:00"/>
        <d v="2021-01-07T07:00:00"/>
        <d v="2020-12-22T07:00:00"/>
        <d v="2022-10-25T07:00:00"/>
        <d v="2021-12-03T07:00:00"/>
        <d v="2022-07-25T07:00:00"/>
        <d v="2023-09-28T07:00:00"/>
        <d v="2021-02-22T07:00:00"/>
        <d v="2023-10-20T07:00:00"/>
        <d v="2020-04-06T07:00:00"/>
        <d v="2023-08-23T07:00:00"/>
        <d v="2024-07-29T07:00:00"/>
        <d v="2023-02-13T07:00:00"/>
        <d v="2021-05-27T07:00:00"/>
        <d v="2021-03-17T07:00:00"/>
        <d v="2024-07-01T07:00:00"/>
        <d v="2022-02-04T07:00:00"/>
        <d v="2022-06-22T07:00:00"/>
        <d v="2021-12-15T07:00:00"/>
        <d v="2023-07-26T07:00:00"/>
        <d v="2020-09-10T07:00:00"/>
        <d v="2023-07-13T07:00:00"/>
        <d v="2024-04-02T07:00:00"/>
        <d v="2022-02-10T07:00:00"/>
        <d v="2021-10-12T07:00:00"/>
        <d v="2020-11-18T07:00:00"/>
        <d v="2021-07-26T07:00:00"/>
        <d v="2022-07-15T07:00:00"/>
        <d v="2022-03-21T07:00:00"/>
        <d v="2021-01-11T07:00:00"/>
        <d v="2022-08-29T07:00:00"/>
        <d v="2021-03-31T07:00:00"/>
        <d v="2023-06-27T07:00:00"/>
        <d v="2021-03-08T07:00:00"/>
        <d v="2021-12-16T07:00:00"/>
        <d v="2022-09-19T07:00:00"/>
        <d v="2022-07-07T07:00:00"/>
        <d v="2022-06-03T07:00:00"/>
        <d v="2024-02-08T07:00:00"/>
        <d v="2022-07-05T07:00:00"/>
        <d v="2022-03-25T07:00:00"/>
        <d v="2022-10-20T07:00:00"/>
        <d v="2023-10-06T07:00:00"/>
        <d v="2021-06-08T07:00:00"/>
        <d v="2024-06-18T07:00:00"/>
        <d v="2023-11-27T07:00:00"/>
        <d v="2024-05-30T07:00:00"/>
        <d v="2021-11-22T07:00:00"/>
        <d v="2020-05-29T07:00:00"/>
        <d v="2020-12-14T07:00:00"/>
        <d v="2020-09-09T07:00:00"/>
        <d v="2023-05-02T07:00:00"/>
        <d v="2023-11-08T07:00:00"/>
        <d v="2024-01-17T07:00:00"/>
        <d v="2023-01-05T07:00:00"/>
        <d v="2020-12-10T07:00:00"/>
        <d v="2020-12-02T07:00:00"/>
        <d v="2024-06-13T07:00:00"/>
        <d v="2023-06-30T07:00:00"/>
        <d v="2024-02-23T07:00:00"/>
        <d v="2020-11-02T07:00:00"/>
        <d v="2022-01-03T07:00:00"/>
        <d v="2022-10-19T07:00:00"/>
        <d v="2020-11-24T07:00:00"/>
        <d v="2023-06-28T07:00:00"/>
        <d v="2022-10-06T07:00:00"/>
        <d v="2022-06-21T07:00:00"/>
        <d v="2022-12-05T07:00:00"/>
        <d v="2024-02-06T07:00:00"/>
        <d v="2020-12-09T07:00:00"/>
        <d v="2022-09-09T07:00:00"/>
        <d v="2024-06-07T07:00:00"/>
        <d v="2023-07-17T07:00:00"/>
        <d v="2021-12-14T07:00:00"/>
        <d v="2023-09-26T07:00:00"/>
        <d v="2024-06-06T07:00:00"/>
        <d v="2024-02-07T07:00:00"/>
        <d v="2024-01-05T07:00:00"/>
        <d v="2020-11-03T07:00:00"/>
        <d v="2021-02-08T07:00:00"/>
        <d v="2021-03-22T07:00:00"/>
        <d v="2022-11-07T07:00:00"/>
        <d v="2022-03-15T07:00:00"/>
        <d v="2020-02-25T07:00:00"/>
        <d v="2020-08-21T07:00:00"/>
        <d v="2021-01-08T07:00:00"/>
        <d v="2024-03-19T07:00:00"/>
        <d v="2021-03-26T07:00:00"/>
        <d v="2020-11-04T07:00:00"/>
        <d v="2023-08-08T07:00:00"/>
        <d v="2023-03-27T07:00:00"/>
        <d v="2023-01-17T07:00:00"/>
        <d v="2022-09-02T07:00:00"/>
        <d v="2023-05-05T07:00:00"/>
        <d v="2021-05-10T07:00:00"/>
        <d v="2024-03-11T07:00:00"/>
        <d v="2021-09-20T07:00:00"/>
        <d v="2020-04-23T07:00:00"/>
        <d v="2021-12-01T07:00:00"/>
        <d v="2022-12-12T07:00:00"/>
        <d v="2022-06-30T07:00:00"/>
        <d v="2023-01-20T07:00:00"/>
        <d v="2021-03-23T07:00:00"/>
        <d v="2023-06-08T07:00:00"/>
        <d v="2023-12-13T07:00:00"/>
        <d v="2022-02-09T07:00:00"/>
        <d v="2022-05-18T07:00:00"/>
        <d v="2022-01-18T07:00:00"/>
        <d v="2021-05-04T07:00:00"/>
        <d v="2020-08-11T07:00:00"/>
        <d v="2022-04-26T07:00:00"/>
        <d v="2023-12-19T07:00:00"/>
        <d v="2021-09-17T07:00:00"/>
        <d v="2020-08-28T07:00:00"/>
        <d v="2022-02-01T07:00:00"/>
        <d v="2021-03-25T07:00:00"/>
        <d v="2024-10-14T07:00:00"/>
        <d v="2023-09-13T07:00:00"/>
        <d v="2023-11-02T07:00:00"/>
        <d v="2020-11-23T07:00:00"/>
        <d v="2024-06-03T07:00:00"/>
        <d v="2022-08-11T07:00:00"/>
        <d v="2022-11-16T07:00:00"/>
        <d v="2021-01-19T07:00:00"/>
        <d v="2021-12-13T07:00:00"/>
        <d v="2023-08-16T07:00:00"/>
        <d v="2022-01-06T07:00:00"/>
        <d v="2022-02-15T07:00:00"/>
        <d v="2024-05-29T07:00:00"/>
        <d v="2024-01-03T07:00:00"/>
        <d v="2022-07-26T07:00:00"/>
        <d v="2021-05-11T07:00:00"/>
        <d v="2022-03-14T07:00:00"/>
        <d v="2022-04-25T07:00:00"/>
        <d v="2024-07-02T07:00:00"/>
        <d v="2023-03-08T07:00:00"/>
        <d v="2022-03-09T07:00:00"/>
        <d v="2022-11-21T07:00:00"/>
        <d v="2022-09-22T07:00:00"/>
        <d v="2022-04-14T07:00:00"/>
        <d v="2024-05-06T07:00:00"/>
        <d v="2024-02-14T07:00:00"/>
        <d v="2020-11-06T07:00:00"/>
        <d v="2024-06-17T07:00:00"/>
        <d v="2022-11-08T07:00:00"/>
        <d v="2020-03-06T07:00:00"/>
        <d v="2020-08-24T07:00:00"/>
        <d v="2023-07-10T07:00:00"/>
        <d v="2020-11-16T07:00:00"/>
        <d v="2023-09-11T07:00:00"/>
        <d v="2021-03-09T07:00:00"/>
        <d v="2022-07-20T07:00:00"/>
        <d v="2022-03-03T07:00:00"/>
        <d v="2021-02-25T07:00:00"/>
        <d v="2022-09-01T07:00:00"/>
        <d v="2022-03-10T07:00:00"/>
        <d v="2023-02-08T07:00:00"/>
        <d v="2023-06-02T07:00:00"/>
        <d v="2023-05-18T07:00:00"/>
        <d v="2020-03-10T07:00:00"/>
        <d v="2024-02-13T07:00:00"/>
        <d v="2023-10-30T07:00:00"/>
        <d v="2022-07-14T07:00:00"/>
        <d v="2021-07-22T07:00:00"/>
        <d v="2024-05-22T07:00:00"/>
        <d v="2023-03-03T07:00:00"/>
        <d v="2020-08-07T07:00:00"/>
        <d v="2024-05-03T07:00:00"/>
        <d v="2020-10-29T07:00:00"/>
        <d v="2024-05-28T07:00:00"/>
        <d v="2021-01-06T07:00:00"/>
        <d v="2021-11-05T07:00:00"/>
        <d v="2023-01-19T07:00:00"/>
        <d v="2023-08-14T07:00:00"/>
        <d v="2023-05-01T07:00:00"/>
        <d v="2024-05-15T07:00:00"/>
        <d v="2023-04-12T07:00:00"/>
        <d v="2022-10-26T07:00:00"/>
        <d v="2022-03-23T07:00:00"/>
        <d v="2022-12-14T07:00:00"/>
        <d v="2021-12-08T07:00:00"/>
        <d v="2022-02-11T07:00:00"/>
        <d v="2024-01-23T07:00:00"/>
        <d v="2021-12-02T07:00:00"/>
        <d v="2023-11-21T07:00:00"/>
        <d v="2021-01-29T07:00:00"/>
        <d v="2022-09-07T07:00:00"/>
        <d v="2022-09-08T07:00:00"/>
        <d v="2020-12-30T07:00:00"/>
        <d v="2023-03-28T07:00:00"/>
        <d v="2023-03-22T07:00:00"/>
        <d v="2020-08-10T07:00:00"/>
        <d v="2024-06-10T07:00:00"/>
        <d v="2023-01-09T07:00:00"/>
        <d v="2022-06-15T07:00:00"/>
        <d v="2023-02-27T07:00:00"/>
        <d v="2022-12-19T07:00:00"/>
        <d v="2023-07-05T07:00:00"/>
        <d v="2023-01-04T07:00:00"/>
        <d v="2022-08-12T07:00:00"/>
        <d v="2023-07-12T07:00:00"/>
        <d v="2022-06-28T07:00:00"/>
        <d v="2023-07-20T07:00:00"/>
        <d v="2023-03-06T07:00:00"/>
        <d v="2023-08-24T07:00:00"/>
        <d v="2022-02-02T07:00:00"/>
        <d v="2024-03-14T07:00:00"/>
        <d v="2023-12-20T07:00:00"/>
        <d v="2022-06-24T07:00:00"/>
        <d v="2021-04-27T07:00:00"/>
        <d v="2022-02-23T07:00:00"/>
        <d v="2021-02-26T07:00:00"/>
        <d v="2021-04-22T07:00:00"/>
        <d v="2023-04-25T07:00:00"/>
        <d v="2022-09-12T07:00:00"/>
        <d v="2022-03-04T07:00:00"/>
        <d v="2023-06-29T07:00:00"/>
        <d v="2024-07-26T07:00:00"/>
        <d v="2020-08-25T07:00:00"/>
        <d v="2021-10-21T07:00:00"/>
        <d v="2020-06-26T07:00:00"/>
        <d v="2020-03-11T07:00:00"/>
        <d v="2023-04-24T07:00:00"/>
        <d v="2023-03-20T07:00:00"/>
        <d v="2023-01-23T07:00:00"/>
        <d v="2024-02-01T07:00:00"/>
        <d v="2023-11-10T07:00:00"/>
        <d v="2022-03-16T07:00:00"/>
        <d v="2022-12-01T07:00:00"/>
        <d v="2023-06-26T07:00:00"/>
        <d v="2023-11-29T07:00:00"/>
        <d v="2022-06-09T07:00:00"/>
        <d v="2023-08-02T07:00:00"/>
        <d v="2023-06-07T07:00:00"/>
        <d v="2024-03-26T07:00:00"/>
        <d v="2020-11-10T07:00:00"/>
        <d v="2022-02-25T07:00:00"/>
        <d v="2022-11-14T07:00:00"/>
        <d v="2022-10-17T07:00:00"/>
        <d v="2021-03-05T07:00:00"/>
        <d v="2023-04-05T07:00:00"/>
        <d v="2022-10-12T07:00:00"/>
        <d v="2023-09-06T07:00:00"/>
        <d v="2021-04-26T07:00:00"/>
        <d v="2022-11-03T07:00:00"/>
        <d v="2024-10-21T07:00:00"/>
        <d v="2020-07-30T07:00:00"/>
        <d v="2020-09-08T07:00:00"/>
        <d v="2020-12-04T07:00:00"/>
        <d v="2022-01-11T07:00:00"/>
        <d v="2023-10-04T07:00:00"/>
        <d v="2024-07-15T07:00:00"/>
        <d v="2021-07-27T07:00:00"/>
        <d v="2021-01-12T07:00:00"/>
        <d v="2023-08-17T07:00:00"/>
        <d v="2024-04-22T07:00:00"/>
        <d v="2022-09-15T07:00:00"/>
        <d v="2024-10-18T07:00:00"/>
        <d v="2022-09-21T07:00:00"/>
        <d v="2022-05-03T07:00:00"/>
        <d v="2022-08-30T07:00:00"/>
        <d v="2022-08-05T07:00:00"/>
        <d v="2021-03-04T07:00:00"/>
        <d v="2023-06-09T07:00:00"/>
        <d v="2021-12-06T07:00:00"/>
        <d v="2022-05-11T07:00:00"/>
        <d v="2022-09-28T07:00:00"/>
        <d v="2020-04-09T07:00:00"/>
        <d v="2023-05-10T07:00:00"/>
        <d v="2024-10-24T07:00:00"/>
        <d v="2022-07-01T07:00:00"/>
        <d v="2024-06-24T07:00:00"/>
        <d v="2023-05-19T07:00:00"/>
        <d v="2022-09-14T07:00:00"/>
        <d v="2022-05-06T07:00:00"/>
        <d v="2022-11-15T07:00:00"/>
        <d v="2021-10-27T07:00:00"/>
        <d v="2022-04-28T07:00:00"/>
        <d v="2020-03-25T07:00:00"/>
        <d v="2022-05-31T07:00:00"/>
        <d v="2024-04-17T07:00:00"/>
        <d v="2023-10-31T07:00:00"/>
        <d v="2023-04-26T07:00:00"/>
        <d v="2022-07-22T07:00:00"/>
        <d v="2024-03-01T07:00:00"/>
        <d v="2020-04-07T07:00:00"/>
        <d v="2024-05-17T07:00:00"/>
        <d v="2020-03-26T07:00:00"/>
        <d v="2024-06-28T07:00:00"/>
        <d v="2020-10-22T07:00:00"/>
        <d v="2022-08-08T07:00:00"/>
        <d v="2023-05-17T07:00:00"/>
        <d v="2023-07-06T07:00:00"/>
        <d v="2023-11-01T07:00:00"/>
        <d v="2022-09-29T07:00:00"/>
        <d v="2024-04-11T07:00:00"/>
        <d v="2024-10-28T07:00:00"/>
        <d v="2022-02-28T07:00:00"/>
        <d v="2024-01-08T07:00:00"/>
        <d v="2022-02-03T07:00:00"/>
        <d v="2020-02-27T07:00:00"/>
        <d v="2022-08-10T07:00:00"/>
        <d v="2023-06-06T07:00:00"/>
        <d v="2021-10-29T07:00:00"/>
        <d v="2022-05-12T07:00:00"/>
        <d v="2024-04-18T07:00:00"/>
        <d v="2024-05-24T07:00:00"/>
        <d v="2022-10-04T07:00:00"/>
        <d v="2022-07-27T07:00:00"/>
        <d v="2022-05-10T07:00:00"/>
        <d v="2020-01-23T07:00:00"/>
        <d v="2023-12-08T07:00:00"/>
        <d v="2020-11-12T07:00:00"/>
        <d v="2024-05-10T07:00:00"/>
        <d v="2024-05-21T07:00:00"/>
        <d v="2022-11-04T07:00:00"/>
        <d v="2022-06-10T07:00:00"/>
        <d v="2020-03-02T07:00:00"/>
        <d v="2023-03-07T07:00:00"/>
        <d v="2021-10-25T07:00:00"/>
        <d v="2020-09-04T07:00:00"/>
        <d v="2023-09-05T07:00:00"/>
        <d v="2022-10-10T07:00:00"/>
        <d v="2022-09-23T07:00:00"/>
        <d v="2020-07-23T07:00:00"/>
        <d v="2020-10-19T07:00:00"/>
        <d v="2024-10-11T07:00:00"/>
        <d v="2022-03-31T07:00:00"/>
        <d v="2023-08-21T07:00:00"/>
        <d v="2024-01-16T07:00:00"/>
        <d v="2023-09-01T07:00:00"/>
        <d v="2023-03-23T07:00:00"/>
        <d v="2024-10-17T07:00:00"/>
        <d v="2022-03-07T07:00:00"/>
        <d v="2022-09-30T07:00:00"/>
        <d v="2024-06-20T07:00:00"/>
        <d v="2022-10-24T07:00:00"/>
        <d v="2024-08-27T07:00:00"/>
        <d v="2023-02-09T07:00:00"/>
        <d v="2023-12-01T07:00:00"/>
        <d v="2024-02-15T07:00:00"/>
        <d v="2022-08-31T07:00:00"/>
        <d v="2023-02-24T07:00:00"/>
        <d v="2022-01-25T07:00:00"/>
        <d v="2022-10-03T07:00:00"/>
        <d v="2022-09-27T07:00:00"/>
        <d v="2024-06-05T07:00:00"/>
        <d v="2023-01-18T07:00:00"/>
        <d v="2024-09-13T07:00:00"/>
        <d v="2023-09-08T07:00:00"/>
        <d v="2023-09-27T07:00:00"/>
        <d v="2022-11-01T07:00:00"/>
        <d v="2020-03-19T07:00:00"/>
        <d v="2023-11-20T07:00:00"/>
        <d v="2022-05-04T07:00:00"/>
        <d v="2023-10-25T07:00:00"/>
        <d v="2024-05-07T07:00:00"/>
        <d v="2021-11-23T07:00:00"/>
        <d v="2024-10-09T07:00:00"/>
        <d v="2022-09-26T07:00:00"/>
        <d v="2022-05-20T07:00:00"/>
        <d v="2022-03-08T07:00:00"/>
        <d v="2022-08-26T07:00:00"/>
        <d v="2024-10-10T07:00:00"/>
        <d v="2022-05-09T07:00:00"/>
        <d v="2024-05-09T07:00:00"/>
        <d v="2020-10-28T07:00:00"/>
        <d v="2023-09-21T07:00:00"/>
        <d v="2023-10-03T07:00:00"/>
        <d v="2024-07-05T07:00:00"/>
        <d v="2022-05-02T07:00:00"/>
        <d v="2023-11-14T07:00:00"/>
        <d v="2023-05-03T07:00:00"/>
        <d v="2022-06-16T07:00:00"/>
        <d v="2024-01-22T07:00:00"/>
        <d v="2022-01-04T07:00:00"/>
        <d v="2022-12-15T07:00:00"/>
        <d v="2023-06-22T07:00:00"/>
        <d v="2024-10-23T07:00:00"/>
        <d v="2024-01-02T07:00:00"/>
        <d v="2021-01-04T07:00:00"/>
        <d v="2023-05-04T07:00:00"/>
        <d v="2020-08-31T07:00:00"/>
        <d v="2023-06-23T07:00:00"/>
        <d v="2022-03-18T07:00:00"/>
        <d v="2023-11-30T07:00:00"/>
        <d v="2020-11-30T07:00:00"/>
        <d v="2022-01-21T07:00:00"/>
        <d v="2020-07-31T07:00:00"/>
        <d v="2022-04-01T07:00:00"/>
        <d v="2024-01-18T07:00:00"/>
        <d v="2020-03-23T07:00:00"/>
        <d v="2020-10-30T07:00:00"/>
        <d v="2024-04-23T07:00:00"/>
        <d v="2022-03-02T07:00:00"/>
        <d v="2022-09-06T07:00:00"/>
        <d v="2023-05-11T07:00:00"/>
        <d v="2024-03-25T07:00:00"/>
        <d v="2023-11-15T07:00:00"/>
        <d v="2020-09-03T07:00:00"/>
        <d v="2022-12-22T07:00:00"/>
        <d v="2023-03-14T07:00:00"/>
        <d v="2024-05-16T07:00:00"/>
        <d v="2024-05-14T07:00:00"/>
        <d v="2024-01-04T07:00:00"/>
        <d v="2023-03-01T07:00:00"/>
        <d v="2024-01-30T07:00:00"/>
        <d v="2020-03-31T07:00:00"/>
        <d v="2022-10-11T07:00:00"/>
        <d v="2023-08-31T07:00:00"/>
        <d v="2022-10-14T07:00:00"/>
        <d v="2022-08-09T07:00:00"/>
        <d v="2023-06-05T07:00:00"/>
        <d v="2024-07-30T07:00:00"/>
        <d v="2023-12-11T07:00:00"/>
        <d v="2023-03-02T07:00:00"/>
        <d v="2020-11-09T07:00:00"/>
        <d v="2024-07-22T07:00:00"/>
        <d v="2024-08-16T07:00:00"/>
        <d v="2023-02-06T07:00:00"/>
        <d v="2020-03-13T07:00:00"/>
        <d v="2024-02-29T07:00:00"/>
        <d v="2023-11-09T07:00:00"/>
        <d v="2021-01-28T07:00:00"/>
        <d v="2022-01-10T07:00:00"/>
        <d v="2020-03-18T07:00:00"/>
        <d v="2023-03-15T07:00:00"/>
        <d v="2024-01-24T07:00:00"/>
        <d v="2021-11-30T07:00:00"/>
        <d v="2024-10-03T07:00:00"/>
        <d v="2021-01-27T07:00:00"/>
        <d v="2023-11-17T07:00:00"/>
        <d v="2020-03-03T07:00:00"/>
        <d v="2024-07-25T07:00:00"/>
        <d v="2022-11-11T07:00:00"/>
        <d v="2024-10-04T07:00:00"/>
        <d v="2019-12-20T07:00:00"/>
        <d v="2020-03-24T07:00:00"/>
        <d v="2021-12-17T07:00:00"/>
        <d v="2020-09-18T07:00:00"/>
        <d v="2020-10-27T07:00:00"/>
        <d v="2024-08-28T07:00:00"/>
        <d v="2024-10-22T07:00:00"/>
        <d v="2020-04-24T07:00:00"/>
        <d v="2023-02-28T07:00:00"/>
        <d v="2020-12-03T07:00:00"/>
        <d v="2021-01-15T07:00:00"/>
        <d v="2022-06-13T07:00:00"/>
        <d v="2024-03-07T07:00:00"/>
        <d v="2023-12-04T07:00:00"/>
        <d v="2020-03-12T07:00:00"/>
        <d v="2024-04-15T07:00:00"/>
        <d v="2023-02-07T07:00:00"/>
        <d v="2024-03-21T07:00:00"/>
        <d v="2024-05-02T07:00:00"/>
        <d v="2024-10-30T07:00:00"/>
        <d v="2023-03-13T07:00:00"/>
        <d v="2022-08-22T07:00:00"/>
        <d v="2024-03-27T07:00:00"/>
        <d v="2024-06-04T07:00:00"/>
        <d v="2020-12-07T07:00:00"/>
        <d v="2024-02-12T07:00:00"/>
        <d v="2024-04-10T07:00:00"/>
        <d v="2022-10-18T07:00:00"/>
        <d v="2024-02-09T07:00:00"/>
        <d v="2021-04-12T07:00:00"/>
        <d v="2024-06-12T07:00:00"/>
        <d v="2024-05-13T07:00:00"/>
        <d v="2024-01-31T07:00:00"/>
        <d v="2024-09-12T07:00:00"/>
        <d v="2022-03-24T07:00:00"/>
        <d v="2024-01-29T07:00:00"/>
        <d v="2022-01-31T07:00:00"/>
        <d v="2022-11-02T07:00:00"/>
        <d v="2023-06-13T07:00:00"/>
        <d v="2020-03-17T07:00:00"/>
        <d v="2023-12-27T07:00:00"/>
        <d v="2024-07-10T07:00:00"/>
        <d v="2020-03-20T07:00:00"/>
        <d v="2022-08-01T07:00:00"/>
        <d v="2023-01-31T07:00:00"/>
        <d v="2024-03-06T07:00:00"/>
        <d v="2023-06-01T07:00:00"/>
        <d v="2023-10-24T07:00:00"/>
        <d v="2022-05-05T07:00:00"/>
        <d v="2020-09-02T07:00:00"/>
        <d v="2022-10-21T07:00:00"/>
        <d v="2022-07-19T07:00:00"/>
        <d v="2024-03-13T07:00:00"/>
        <d v="2024-04-24T07:00:00"/>
        <d v="2023-09-19T07:00:00"/>
        <d v="2024-02-02T07:00:00"/>
        <d v="2020-12-21T07:00:00"/>
        <d v="2022-03-01T07:00:00"/>
        <d v="2020-03-16T07:00:00"/>
        <d v="2023-10-23T07:00:00"/>
        <d v="2022-08-02T07:00:00"/>
        <d v="2022-08-04T07:00:00"/>
        <d v="2020-10-26T07:00:00"/>
        <d v="2024-03-28T07:00:00"/>
        <d v="2024-08-12T07:00:00"/>
        <d v="2024-03-08T07:00:00"/>
        <d v="2023-05-30T07:00:00"/>
        <d v="2023-03-09T07:00:00"/>
        <d v="2022-01-26T07:00:00"/>
        <d v="2024-10-07T07:00:00"/>
        <d v="2021-03-19T07:00:00"/>
        <d v="2020-08-20T07:00:00"/>
        <d v="2021-06-18T07:00:00"/>
        <d v="2023-01-30T07:00:00"/>
        <d v="2024-07-11T07:00:00"/>
        <d v="2023-09-12T07:00:00"/>
        <d v="2024-09-10T07:00:00"/>
        <d v="2023-07-31T07:00:00"/>
        <d v="2023-03-21T07:00:00"/>
        <d v="2023-04-04T07:00:00"/>
        <d v="2023-03-24T07:00:00"/>
        <d v="2024-01-19T07:00:00"/>
        <d v="2023-01-26T07:00:00"/>
        <d v="2024-07-31T07:00:00"/>
        <d v="2020-03-09T07:00:00"/>
        <d v="2022-10-27T07:00:00"/>
        <d v="2023-02-23T07:00:00"/>
        <d v="2024-03-05T07:00:00"/>
        <d v="2022-07-28T07:00:00"/>
        <d v="2024-08-14T07:00:00"/>
        <d v="2024-04-08T07:00:00"/>
        <d v="2024-08-21T07:00:00"/>
        <d v="2023-04-03T07:00:00"/>
        <d v="2022-02-22T07:00:00"/>
        <d v="2022-10-07T07:00:00"/>
        <d v="2024-04-04T07:00:00"/>
        <d v="2023-02-03T07:00:00"/>
        <d v="2023-09-20T07:00:00"/>
        <d v="2024-02-21T07:00:00"/>
        <d v="2020-12-01T07:00:00"/>
        <d v="2024-11-13T07:00:00"/>
        <d v="2024-04-29T07:00:00"/>
        <d v="2024-08-26T07:00:00"/>
        <d v="2022-12-13T07:00:00"/>
        <d v="2024-10-08T07:00:00"/>
        <d v="2023-07-27T07:00:00"/>
        <d v="2024-04-19T07:00:00"/>
        <d v="2024-10-02T07:00:00"/>
        <d v="2022-01-05T07:00:00"/>
        <d v="2023-10-26T07:00:00"/>
        <d v="2024-11-05T07:00:00"/>
        <d v="2022-10-31T07:00:00"/>
        <d v="2022-08-03T07:00:00"/>
        <d v="2022-06-08T07:00:00"/>
        <d v="2023-03-31T07:00:00"/>
        <d v="2023-06-12T07:00:00"/>
        <d v="2024-03-04T07:00:00"/>
        <d v="2023-04-27T07:00:00"/>
        <d v="2023-12-26T07:00:00"/>
        <d v="2020-06-19T07:00:00"/>
        <d v="2020-07-29T07:00:00"/>
        <d v="2024-05-01T07:00:00"/>
        <d v="2020-02-28T07:00:00"/>
        <d v="2024-02-20T07:00:00"/>
        <d v="2022-01-28T07:00:00"/>
        <d v="2021-01-25T07:00:00"/>
        <d v="2024-05-23T07:00:00"/>
        <d v="2024-10-16T07:00:00"/>
        <d v="2024-07-24T07:00:00"/>
        <d v="2023-02-02T07:00:00"/>
        <d v="2020-07-28T07:00:00"/>
        <d v="2022-10-13T07:00:00"/>
        <d v="2024-11-12T07:00:00"/>
        <d v="2024-07-12T07:00:00"/>
        <d v="2024-02-22T07:00:00"/>
        <d v="2022-11-10T07:00:00"/>
        <d v="2023-02-01T07:00:00"/>
        <d v="2023-02-21T07:00:00"/>
        <d v="2024-05-08T07:00:00"/>
        <d v="2022-01-24T07:00:00"/>
        <d v="2024-09-09T07:00:00"/>
        <d v="2024-08-29T07:00:00"/>
        <d v="2023-03-10T07:00:00"/>
        <d v="2024-09-05T07:00:00"/>
        <d v="2024-08-19T07:00:00"/>
        <d v="2023-06-20T07:00:00"/>
        <d v="2024-09-30T07:00:00"/>
        <d v="2024-04-25T07:00:00"/>
        <d v="2024-03-15T07:00:00"/>
        <d v="2024-04-05T07:00:00"/>
        <d v="2024-10-25T07:00:00"/>
        <d v="2023-09-07T07:00:00"/>
        <d v="2023-06-15T07:00:00"/>
        <d v="2021-07-23T07:00:00"/>
        <d v="2021-10-26T07:00:00"/>
        <d v="2023-09-15T07:00:00"/>
        <d v="2024-10-15T07:00:00"/>
        <d v="2024-07-19T07:00:00"/>
        <d v="2023-03-30T07:00:00"/>
        <d v="2023-12-14T07:00:00"/>
        <d v="2022-04-29T07:00:00"/>
        <d v="2023-06-21T07:00:00"/>
        <d v="2022-06-17T07:00:00"/>
        <d v="2024-09-11T07:00:00"/>
        <d v="2022-09-13T07:00:00"/>
        <d v="2023-05-26T07:00:00"/>
        <d v="2022-11-30T07:00:00"/>
        <d v="2024-04-30T07:00:00"/>
        <d v="2022-02-24T07:00:00"/>
        <d v="2022-09-16T07:00:00"/>
        <d v="2024-08-23T07:00:00"/>
        <d v="2023-06-14T07:00:00"/>
        <d v="2021-03-24T07:00:00"/>
        <d v="2021-01-14T07:00:00"/>
        <d v="2024-03-20T07:00:00"/>
        <d v="2023-03-16T07:00:00"/>
        <d v="2024-08-09T07:00:00"/>
        <d v="2024-11-08T07:00:00"/>
        <d v="2022-02-18T07:00:00"/>
        <d v="2021-04-23T07:00:00"/>
        <d v="2024-08-13T07:00:00"/>
        <d v="2023-05-25T07:00:00"/>
        <d v="2024-04-09T07:00:00"/>
        <d v="2023-07-21T07:00:00"/>
        <d v="2024-04-12T07:00:00"/>
        <d v="2024-11-11T07:00:00"/>
        <d v="2023-04-28T07:00:00"/>
        <d v="2023-03-17T07:00:00"/>
        <d v="2022-12-16T07:00:00"/>
        <d v="2024-08-22T07:00:00"/>
        <d v="2024-07-08T07:00:00"/>
        <d v="2024-10-29T07:00:00"/>
        <d v="2024-04-03T07:00:00"/>
        <d v="2023-10-27T07:00:00"/>
        <d v="2024-08-20T07:00:00"/>
        <d v="2024-07-18T07:00:00"/>
        <d v="2020-12-29T07:00:00"/>
        <d v="2023-12-15T07:00:00"/>
        <d v="2024-11-04T07:00:00"/>
        <d v="2020-01-24T07:00:00"/>
        <d v="2024-08-15T07:00:00"/>
        <d v="2024-01-25T07:00:00"/>
        <d v="2023-03-29T07:00:00"/>
        <d v="2021-01-22T07:00:00"/>
        <d v="2024-09-04T07:00:00"/>
        <d v="2024-09-27T07:00:00"/>
        <d v="2024-10-01T07:00:00"/>
        <d v="2023-11-16T07:00:00"/>
        <d v="2021-01-21T07:00:00"/>
        <d v="2023-02-22T07:00:00"/>
        <d v="2022-01-27T07:00:00"/>
        <d v="2023-07-28T07:00:00"/>
        <d v="2022-10-28T07:00:00"/>
        <d v="2021-12-07T07:00:00"/>
        <d v="2024-06-21T07:00:00"/>
        <d v="2024-09-06T07:00:00"/>
        <d v="2024-09-26T07:00:00"/>
        <d v="2024-05-31T07:00:00"/>
        <d v="2024-08-08T07:00:00"/>
        <d v="2020-10-23T07:00:00"/>
        <d v="2024-07-09T07:00:00"/>
        <d v="2024-08-07T07:00:00"/>
        <d v="2024-09-19T07:00:00"/>
        <d v="2024-11-07T07:00:00"/>
        <d v="2024-08-06T07:00:00"/>
        <d v="2020-07-27T07:00:00"/>
        <d v="2024-08-01T07:00:00"/>
        <d v="2021-10-22T07:00:00"/>
        <d v="2023-06-16T07:00:00"/>
        <d v="2024-07-17T07:00:00"/>
        <d v="2024-10-31T07:00:00"/>
        <d v="2024-09-24T07:00:00"/>
        <d v="2024-09-03T07:00:00"/>
        <d v="2024-11-06T07:00:00"/>
        <d v="2024-09-25T07:00:00"/>
        <d v="2024-09-18T07:00:00"/>
        <d v="2020-12-18T07:00:00"/>
        <d v="2024-04-26T07:00:00"/>
        <d v="2021-01-13T07:00:00"/>
        <d v="2022-07-29T07:00:00"/>
        <d v="2024-01-26T07:00:00"/>
        <d v="2023-05-31T07:00:00"/>
        <d v="2024-08-05T07:00:00"/>
        <d v="2023-01-27T07:00:00"/>
        <d v="2024-09-16T07:00:00"/>
        <d v="2024-11-01T07:00:00"/>
        <d v="2024-08-30T07:00:00"/>
        <d v="2020-07-24T07:00:00"/>
        <d v="2024-09-23T07:00:00"/>
        <d v="2024-09-17T07:00:00"/>
        <d v="2024-09-20T07:00:00"/>
        <d v="2024-08-02T07:00:00"/>
      </sharedItems>
      <fieldGroup par="41" base="0">
        <rangePr groupBy="months" startDate="2019-11-14T07:00:00" endDate="2024-11-13T07:00:00"/>
        <groupItems count="14">
          <s v="&lt;11/14/2019"/>
          <s v="Jan"/>
          <s v="Feb"/>
          <s v="Mar"/>
          <s v="Apr"/>
          <s v="May"/>
          <s v="Jun"/>
          <s v="Jul"/>
          <s v="Aug"/>
          <s v="Sep"/>
          <s v="Oct"/>
          <s v="Nov"/>
          <s v="Dec"/>
          <s v="&gt;11/13/2024"/>
        </groupItems>
      </fieldGroup>
    </cacheField>
    <cacheField name="Adj Close" numFmtId="0">
      <sharedItems containsSemiMixedTypes="0" containsString="0" containsNumber="1" minValue="54.509799999999998" maxValue="236.2201"/>
    </cacheField>
    <cacheField name="Close" numFmtId="0">
      <sharedItems containsSemiMixedTypes="0" containsString="0" containsNumber="1" minValue="56.092500000000001" maxValue="236.48"/>
    </cacheField>
    <cacheField name="High" numFmtId="0">
      <sharedItems containsSemiMixedTypes="0" containsString="0" containsNumber="1" minValue="57.125" maxValue="237.49"/>
    </cacheField>
    <cacheField name="Low" numFmtId="0">
      <sharedItems containsSemiMixedTypes="0" containsString="0" containsNumber="1" minValue="53.152500000000003" maxValue="234.45"/>
    </cacheField>
    <cacheField name="Open" numFmtId="0">
      <sharedItems containsSemiMixedTypes="0" containsString="0" containsNumber="1" minValue="57.02" maxValue="236.48"/>
    </cacheField>
    <cacheField name="Volume" numFmtId="0">
      <sharedItems containsSemiMixedTypes="0" containsString="0" containsNumber="1" containsInteger="1" minValue="24048300" maxValue="426510000"/>
    </cacheField>
    <cacheField name="APZ-Core" numFmtId="0">
      <sharedItems containsSemiMixedTypes="0" containsString="0" containsNumber="1" minValue="-1.2815862877168351" maxValue="6.3022259546540766"/>
    </cacheField>
    <cacheField name="INTC_historical_data.Price" numFmtId="22">
      <sharedItems containsSemiMixedTypes="0" containsNonDate="0" containsDate="1" containsString="0" minDate="2019-11-14T07:00:00" maxDate="2024-11-13T07:00:00"/>
    </cacheField>
    <cacheField name="INTC_historical_data.Adj Close" numFmtId="0">
      <sharedItems containsSemiMixedTypes="0" containsString="0" containsNumber="1" minValue="18.89" maxValue="62.083300000000001"/>
    </cacheField>
    <cacheField name="INTC_historical_data.Close" numFmtId="0">
      <sharedItems containsSemiMixedTypes="0" containsString="0" containsNumber="1" minValue="18.89" maxValue="68.47"/>
    </cacheField>
    <cacheField name="INTC_historical_data.High" numFmtId="0">
      <sharedItems containsSemiMixedTypes="0" containsString="0" containsNumber="1" minValue="19.11" maxValue="69.290000000000006"/>
    </cacheField>
    <cacheField name="INTC_historical_data.Low" numFmtId="0">
      <sharedItems containsSemiMixedTypes="0" containsString="0" containsNumber="1" minValue="18.510000000000002" maxValue="67.31"/>
    </cacheField>
    <cacheField name="INTC_historical_data.Open" numFmtId="0">
      <sharedItems containsSemiMixedTypes="0" containsString="0" containsNumber="1" minValue="19" maxValue="68.2"/>
    </cacheField>
    <cacheField name="INZCORE" numFmtId="0">
      <sharedItems containsSemiMixedTypes="0" containsString="0" containsNumber="1" minValue="-1.3887901783405356" maxValue="11.049529814623343"/>
    </cacheField>
    <cacheField name="INTC_historical_data.Volume" numFmtId="0">
      <sharedItems containsSemiMixedTypes="0" containsString="0" containsNumber="1" containsInteger="1" minValue="6313200" maxValue="300895900"/>
    </cacheField>
    <cacheField name="MSFT_historical_data.Price" numFmtId="22">
      <sharedItems containsSemiMixedTypes="0" containsNonDate="0" containsDate="1" containsString="0" minDate="2019-11-14T07:00:00" maxDate="2024-11-13T07:00:00"/>
    </cacheField>
    <cacheField name="MSFT_historical_data.Adj Close" numFmtId="0">
      <sharedItems containsSemiMixedTypes="0" containsString="0" containsNumber="1" minValue="130.14099999999999" maxValue="466.71879999999999"/>
    </cacheField>
    <cacheField name="MSFT_historical_data.Close" numFmtId="0">
      <sharedItems containsSemiMixedTypes="0" containsString="0" containsNumber="1" minValue="135.41999999999999" maxValue="467.56"/>
    </cacheField>
    <cacheField name="MSFT_historical_data.High" numFmtId="0">
      <sharedItems containsSemiMixedTypes="0" containsString="0" containsNumber="1" minValue="140.57" maxValue="468.35"/>
    </cacheField>
    <cacheField name="MSFT_historical_data.Low" numFmtId="0">
      <sharedItems containsSemiMixedTypes="0" containsString="0" containsNumber="1" minValue="132.52000000000001" maxValue="464.46"/>
    </cacheField>
    <cacheField name="MSFT_historical_data.Open" numFmtId="0">
      <sharedItems containsSemiMixedTypes="0" containsString="0" containsNumber="1" minValue="137.01" maxValue="467"/>
    </cacheField>
    <cacheField name="MSFT_historical_data.Volume" numFmtId="0">
      <sharedItems containsSemiMixedTypes="0" containsString="0" containsNumber="1" containsInteger="1" minValue="8989200" maxValue="97012700"/>
    </cacheField>
    <cacheField name="MSFT ZCORE" numFmtId="0">
      <sharedItems containsSemiMixedTypes="0" containsString="0" containsNumber="1" minValue="-1.5442237991459795" maxValue="5.3789322027550375"/>
    </cacheField>
    <cacheField name="NVDA_historical_data.Price" numFmtId="22">
      <sharedItems containsSemiMixedTypes="0" containsNonDate="0" containsDate="1" containsString="0" minDate="2019-11-14T07:00:00" maxDate="2024-11-13T07:00:00"/>
    </cacheField>
    <cacheField name="NVDA_historical_data.Adj Close" numFmtId="0">
      <sharedItems containsSemiMixedTypes="0" containsString="0" containsNumber="1" minValue="4.8928000000000003" maxValue="148.88"/>
    </cacheField>
    <cacheField name="NVDA_historical_data.Close" numFmtId="0">
      <sharedItems containsSemiMixedTypes="0" containsString="0" containsNumber="1" minValue="4.91" maxValue="148.88"/>
    </cacheField>
    <cacheField name="NVDA_historical_data.High" numFmtId="0">
      <sharedItems containsSemiMixedTypes="0" containsString="0" containsNumber="1" minValue="5.1955" maxValue="149.77000000000001"/>
    </cacheField>
    <cacheField name="NVDA_historical_data.Low" numFmtId="0">
      <sharedItems containsSemiMixedTypes="0" containsString="0" containsNumber="1" minValue="4.5170000000000003" maxValue="146.26"/>
    </cacheField>
    <cacheField name="NVDA_historical_data.Open" numFmtId="0">
      <sharedItems containsSemiMixedTypes="0" containsString="0" containsNumber="1" minValue="5.0025000000000004" maxValue="149.07"/>
    </cacheField>
    <cacheField name="NVZcore" numFmtId="0">
      <sharedItems containsSemiMixedTypes="0" containsString="0" containsNumber="1" minValue="-1.8911162919741715" maxValue="5.866522964715978"/>
    </cacheField>
    <cacheField name="NVDA_historical_data.Volume" numFmtId="0">
      <sharedItems containsSemiMixedTypes="0" containsString="0" containsNumber="1" containsInteger="1" minValue="97884000" maxValue="1543911000"/>
    </cacheField>
    <cacheField name="SONY_historical_data (2).Price" numFmtId="22">
      <sharedItems containsSemiMixedTypes="0" containsNonDate="0" containsDate="1" containsString="0" minDate="2019-11-14T07:00:00" maxDate="2024-11-13T07:00:00"/>
    </cacheField>
    <cacheField name="SONY_historical_data (2).Adj Close" numFmtId="0">
      <sharedItems containsSemiMixedTypes="0" containsString="0" containsNumber="1" minValue="9.8162000000000003" maxValue="24.7136"/>
    </cacheField>
    <cacheField name="SONY_historical_data (2).Close" numFmtId="0">
      <sharedItems containsSemiMixedTypes="0" containsString="0" containsNumber="1" minValue="10.336" maxValue="25.718"/>
    </cacheField>
    <cacheField name="SONY_historical_data (2).High" numFmtId="0">
      <sharedItems containsSemiMixedTypes="0" containsString="0" containsNumber="1" minValue="10.772" maxValue="26.75"/>
    </cacheField>
    <cacheField name="SONY_historical_data (2).Low" numFmtId="0">
      <sharedItems containsSemiMixedTypes="0" containsString="0" containsNumber="1" minValue="10.188000000000001" maxValue="25.661999999999999"/>
    </cacheField>
    <cacheField name="SONY_historical_data (2).Open" numFmtId="0">
      <sharedItems containsSemiMixedTypes="0" containsString="0" containsNumber="1" minValue="10.4" maxValue="26.712"/>
    </cacheField>
    <cacheField name="SOZCORE" numFmtId="0">
      <sharedItems containsSemiMixedTypes="0" containsString="0" containsNumber="1" minValue="-1.3441956559117276" maxValue="6.4603431229639572"/>
    </cacheField>
    <cacheField name="SONY_historical_data (2).Volume" numFmtId="0">
      <sharedItems containsSemiMixedTypes="0" containsString="0" containsNumber="1" containsInteger="1" minValue="1161000" maxValue="19807500"/>
    </cacheField>
    <cacheField name="Quarters" numFmtId="0" databaseField="0">
      <fieldGroup base="0">
        <rangePr groupBy="quarters" startDate="2019-11-14T07:00:00" endDate="2024-11-13T07:00:00"/>
        <groupItems count="6">
          <s v="&lt;11/14/2019"/>
          <s v="Qtr1"/>
          <s v="Qtr2"/>
          <s v="Qtr3"/>
          <s v="Qtr4"/>
          <s v="&gt;11/13/2024"/>
        </groupItems>
      </fieldGroup>
    </cacheField>
    <cacheField name="Years" numFmtId="0" databaseField="0">
      <fieldGroup base="0">
        <rangePr groupBy="years" startDate="2019-11-14T07:00:00" endDate="2024-11-13T07:00:00"/>
        <groupItems count="8">
          <s v="&lt;11/14/2019"/>
          <s v="2019"/>
          <s v="2020"/>
          <s v="2021"/>
          <s v="2022"/>
          <s v="2023"/>
          <s v="2024"/>
          <s v="&gt;11/13/2024"/>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25.792161111109" createdVersion="8" refreshedVersion="8" minRefreshableVersion="3" recordCount="1258" xr:uid="{901551D1-D6EF-4964-9601-37D6BA9CB80B}">
  <cacheSource type="worksheet">
    <worksheetSource name="NVDA_historical_data"/>
  </cacheSource>
  <cacheFields count="10">
    <cacheField name="Date" numFmtId="22">
      <sharedItems containsSemiMixedTypes="0" containsNonDate="0" containsDate="1" containsString="0" minDate="2019-11-14T07:00:00" maxDate="2024-11-13T07:00:00" count="1258">
        <d v="2019-11-14T07:00:00"/>
        <d v="2019-11-15T07:00:00"/>
        <d v="2019-11-18T07:00:00"/>
        <d v="2019-11-19T07:00:00"/>
        <d v="2019-11-20T07:00:00"/>
        <d v="2019-11-21T07:00:00"/>
        <d v="2019-11-22T07:00:00"/>
        <d v="2019-11-25T07:00:00"/>
        <d v="2019-11-26T07:00:00"/>
        <d v="2019-11-27T07:00:00"/>
        <d v="2019-11-29T07:00:00"/>
        <d v="2019-12-02T07:00:00"/>
        <d v="2019-12-03T07:00:00"/>
        <d v="2019-12-04T07:00:00"/>
        <d v="2019-12-05T07:00:00"/>
        <d v="2019-12-06T07:00:00"/>
        <d v="2019-12-09T07:00:00"/>
        <d v="2019-12-10T07:00:00"/>
        <d v="2019-12-11T07:00:00"/>
        <d v="2019-12-12T07:00:00"/>
        <d v="2019-12-13T07:00:00"/>
        <d v="2019-12-16T07:00:00"/>
        <d v="2019-12-17T07:00:00"/>
        <d v="2019-12-18T07:00:00"/>
        <d v="2019-12-19T07:00:00"/>
        <d v="2019-12-20T07:00:00"/>
        <d v="2019-12-23T07:00:00"/>
        <d v="2019-12-24T07:00:00"/>
        <d v="2019-12-26T07:00:00"/>
        <d v="2019-12-27T07:00:00"/>
        <d v="2019-12-30T07:00:00"/>
        <d v="2019-12-31T07:00:00"/>
        <d v="2020-01-02T07:00:00"/>
        <d v="2020-01-03T07:00:00"/>
        <d v="2020-01-06T07:00:00"/>
        <d v="2020-01-07T07:00:00"/>
        <d v="2020-01-08T07:00:00"/>
        <d v="2020-01-09T07:00:00"/>
        <d v="2020-01-10T07:00:00"/>
        <d v="2020-01-13T07:00:00"/>
        <d v="2020-01-14T07:00:00"/>
        <d v="2020-01-15T07:00:00"/>
        <d v="2020-01-16T07:00:00"/>
        <d v="2020-01-17T07:00:00"/>
        <d v="2020-01-21T07:00:00"/>
        <d v="2020-01-22T07:00:00"/>
        <d v="2020-01-23T07:00:00"/>
        <d v="2020-01-24T07:00:00"/>
        <d v="2020-01-27T07:00:00"/>
        <d v="2020-01-28T07:00:00"/>
        <d v="2020-01-29T07:00:00"/>
        <d v="2020-01-30T07:00:00"/>
        <d v="2020-01-31T07:00:00"/>
        <d v="2020-02-03T07:00:00"/>
        <d v="2020-02-04T07:00:00"/>
        <d v="2020-02-05T07:00:00"/>
        <d v="2020-02-06T07:00:00"/>
        <d v="2020-02-07T07:00:00"/>
        <d v="2020-02-10T07:00:00"/>
        <d v="2020-02-11T07:00:00"/>
        <d v="2020-02-12T07:00:00"/>
        <d v="2020-02-13T07:00:00"/>
        <d v="2020-02-14T07:00:00"/>
        <d v="2020-02-18T07:00:00"/>
        <d v="2020-02-19T07:00:00"/>
        <d v="2020-02-20T07:00:00"/>
        <d v="2020-02-21T07:00:00"/>
        <d v="2020-02-24T07:00:00"/>
        <d v="2020-02-25T07:00:00"/>
        <d v="2020-02-26T07:00:00"/>
        <d v="2020-02-27T07:00:00"/>
        <d v="2020-02-28T07:00:00"/>
        <d v="2020-03-02T07:00:00"/>
        <d v="2020-03-03T07:00:00"/>
        <d v="2020-03-04T07:00:00"/>
        <d v="2020-03-05T07:00:00"/>
        <d v="2020-03-06T07:00:00"/>
        <d v="2020-03-09T07:00:00"/>
        <d v="2020-03-10T07:00:00"/>
        <d v="2020-03-11T07:00:00"/>
        <d v="2020-03-12T07:00:00"/>
        <d v="2020-03-13T07:00:00"/>
        <d v="2020-03-16T07:00:00"/>
        <d v="2020-03-17T07:00:00"/>
        <d v="2020-03-18T07:00:00"/>
        <d v="2020-03-19T07:00:00"/>
        <d v="2020-03-20T07:00:00"/>
        <d v="2020-03-23T07:00:00"/>
        <d v="2020-03-24T07:00:00"/>
        <d v="2020-03-25T07:00:00"/>
        <d v="2020-03-26T07:00:00"/>
        <d v="2020-03-27T07:00:00"/>
        <d v="2020-03-30T07:00:00"/>
        <d v="2020-03-31T07:00:00"/>
        <d v="2020-04-01T07:00:00"/>
        <d v="2020-04-02T07:00:00"/>
        <d v="2020-04-03T07:00:00"/>
        <d v="2020-04-06T07:00:00"/>
        <d v="2020-04-07T07:00:00"/>
        <d v="2020-04-08T07:00:00"/>
        <d v="2020-04-09T07:00:00"/>
        <d v="2020-04-13T07:00:00"/>
        <d v="2020-04-14T07:00:00"/>
        <d v="2020-04-15T07:00:00"/>
        <d v="2020-04-16T07:00:00"/>
        <d v="2020-04-17T07:00:00"/>
        <d v="2020-04-20T07:00:00"/>
        <d v="2020-04-21T07:00:00"/>
        <d v="2020-04-22T07:00:00"/>
        <d v="2020-04-23T07:00:00"/>
        <d v="2020-04-24T07:00:00"/>
        <d v="2020-04-27T07:00:00"/>
        <d v="2020-04-28T07:00:00"/>
        <d v="2020-04-29T07:00:00"/>
        <d v="2020-04-30T07:00:00"/>
        <d v="2020-05-01T07:00:00"/>
        <d v="2020-05-04T07:00:00"/>
        <d v="2020-05-05T07:00:00"/>
        <d v="2020-05-06T07:00:00"/>
        <d v="2020-05-07T07:00:00"/>
        <d v="2020-05-08T07:00:00"/>
        <d v="2020-05-11T07:00:00"/>
        <d v="2020-05-12T07:00:00"/>
        <d v="2020-05-13T07:00:00"/>
        <d v="2020-05-14T07:00:00"/>
        <d v="2020-05-15T07:00:00"/>
        <d v="2020-05-18T07:00:00"/>
        <d v="2020-05-19T07:00:00"/>
        <d v="2020-05-20T07:00:00"/>
        <d v="2020-05-21T07:00:00"/>
        <d v="2020-05-22T07:00:00"/>
        <d v="2020-05-26T07:00:00"/>
        <d v="2020-05-27T07:00:00"/>
        <d v="2020-05-28T07:00:00"/>
        <d v="2020-05-29T07:00:00"/>
        <d v="2020-06-01T07:00:00"/>
        <d v="2020-06-02T07:00:00"/>
        <d v="2020-06-03T07:00:00"/>
        <d v="2020-06-04T07:00:00"/>
        <d v="2020-06-05T07:00:00"/>
        <d v="2020-06-08T07:00:00"/>
        <d v="2020-06-09T07:00:00"/>
        <d v="2020-06-10T07:00:00"/>
        <d v="2020-06-11T07:00:00"/>
        <d v="2020-06-12T07:00:00"/>
        <d v="2020-06-15T07:00:00"/>
        <d v="2020-06-16T07:00:00"/>
        <d v="2020-06-17T07:00:00"/>
        <d v="2020-06-18T07:00:00"/>
        <d v="2020-06-19T07:00:00"/>
        <d v="2020-06-22T07:00:00"/>
        <d v="2020-06-23T07:00:00"/>
        <d v="2020-06-24T07:00:00"/>
        <d v="2020-06-25T07:00:00"/>
        <d v="2020-06-26T07:00:00"/>
        <d v="2020-06-29T07:00:00"/>
        <d v="2020-06-30T07:00:00"/>
        <d v="2020-07-01T07:00:00"/>
        <d v="2020-07-02T07:00:00"/>
        <d v="2020-07-06T07:00:00"/>
        <d v="2020-07-07T07:00:00"/>
        <d v="2020-07-08T07:00:00"/>
        <d v="2020-07-09T07:00:00"/>
        <d v="2020-07-10T07:00:00"/>
        <d v="2020-07-13T07:00:00"/>
        <d v="2020-07-14T07:00:00"/>
        <d v="2020-07-15T07:00:00"/>
        <d v="2020-07-16T07:00:00"/>
        <d v="2020-07-17T07:00:00"/>
        <d v="2020-07-20T07:00:00"/>
        <d v="2020-07-21T07:00:00"/>
        <d v="2020-07-22T07:00:00"/>
        <d v="2020-07-23T07:00:00"/>
        <d v="2020-07-24T07:00:00"/>
        <d v="2020-07-27T07:00:00"/>
        <d v="2020-07-28T07:00:00"/>
        <d v="2020-07-29T07:00:00"/>
        <d v="2020-07-30T07:00:00"/>
        <d v="2020-07-31T07:00:00"/>
        <d v="2020-08-03T07:00:00"/>
        <d v="2020-08-04T07:00:00"/>
        <d v="2020-08-05T07:00:00"/>
        <d v="2020-08-06T07:00:00"/>
        <d v="2020-08-07T07:00:00"/>
        <d v="2020-08-10T07:00:00"/>
        <d v="2020-08-11T07:00:00"/>
        <d v="2020-08-12T07:00:00"/>
        <d v="2020-08-13T07:00:00"/>
        <d v="2020-08-14T07:00:00"/>
        <d v="2020-08-17T07:00:00"/>
        <d v="2020-08-18T07:00:00"/>
        <d v="2020-08-19T07:00:00"/>
        <d v="2020-08-20T07:00:00"/>
        <d v="2020-08-21T07:00:00"/>
        <d v="2020-08-24T07:00:00"/>
        <d v="2020-08-25T07:00:00"/>
        <d v="2020-08-26T07:00:00"/>
        <d v="2020-08-27T07:00:00"/>
        <d v="2020-08-28T07:00:00"/>
        <d v="2020-08-31T07:00:00"/>
        <d v="2020-09-01T07:00:00"/>
        <d v="2020-09-02T07:00:00"/>
        <d v="2020-09-03T07:00:00"/>
        <d v="2020-09-04T07:00:00"/>
        <d v="2020-09-08T07:00:00"/>
        <d v="2020-09-09T07:00:00"/>
        <d v="2020-09-10T07:00:00"/>
        <d v="2020-09-11T07:00:00"/>
        <d v="2020-09-14T07:00:00"/>
        <d v="2020-09-15T07:00:00"/>
        <d v="2020-09-16T07:00:00"/>
        <d v="2020-09-17T07:00:00"/>
        <d v="2020-09-18T07:00:00"/>
        <d v="2020-09-21T07:00:00"/>
        <d v="2020-09-22T07:00:00"/>
        <d v="2020-09-23T07:00:00"/>
        <d v="2020-09-24T07:00:00"/>
        <d v="2020-09-25T07:00:00"/>
        <d v="2020-09-28T07:00:00"/>
        <d v="2020-09-29T07:00:00"/>
        <d v="2020-09-30T07:00:00"/>
        <d v="2020-10-01T07:00:00"/>
        <d v="2020-10-02T07:00:00"/>
        <d v="2020-10-05T07:00:00"/>
        <d v="2020-10-06T07:00:00"/>
        <d v="2020-10-07T07:00:00"/>
        <d v="2020-10-08T07:00:00"/>
        <d v="2020-10-09T07:00:00"/>
        <d v="2020-10-12T07:00:00"/>
        <d v="2020-10-13T07:00:00"/>
        <d v="2020-10-14T07:00:00"/>
        <d v="2020-10-15T07:00:00"/>
        <d v="2020-10-16T07:00:00"/>
        <d v="2020-10-19T07:00:00"/>
        <d v="2020-10-20T07:00:00"/>
        <d v="2020-10-21T07:00:00"/>
        <d v="2020-10-22T07:00:00"/>
        <d v="2020-10-23T07:00:00"/>
        <d v="2020-10-26T07:00:00"/>
        <d v="2020-10-27T07:00:00"/>
        <d v="2020-10-28T07:00:00"/>
        <d v="2020-10-29T07:00:00"/>
        <d v="2020-10-30T07:00:00"/>
        <d v="2020-11-02T07:00:00"/>
        <d v="2020-11-03T07:00:00"/>
        <d v="2020-11-04T07:00:00"/>
        <d v="2020-11-05T07:00:00"/>
        <d v="2020-11-06T07:00:00"/>
        <d v="2020-11-09T07:00:00"/>
        <d v="2020-11-10T07:00:00"/>
        <d v="2020-11-11T07:00:00"/>
        <d v="2020-11-12T07:00:00"/>
        <d v="2020-11-13T07:00:00"/>
        <d v="2020-11-16T07:00:00"/>
        <d v="2020-11-17T07:00:00"/>
        <d v="2020-11-18T07:00:00"/>
        <d v="2020-11-19T07:00:00"/>
        <d v="2020-11-20T07:00:00"/>
        <d v="2020-11-23T07:00:00"/>
        <d v="2020-11-24T07:00:00"/>
        <d v="2020-11-25T07:00:00"/>
        <d v="2020-11-27T07:00:00"/>
        <d v="2020-11-30T07:00:00"/>
        <d v="2020-12-01T07:00:00"/>
        <d v="2020-12-02T07:00:00"/>
        <d v="2020-12-03T07:00:00"/>
        <d v="2020-12-04T07:00:00"/>
        <d v="2020-12-07T07:00:00"/>
        <d v="2020-12-08T07:00:00"/>
        <d v="2020-12-09T07:00:00"/>
        <d v="2020-12-10T07:00:00"/>
        <d v="2020-12-11T07:00:00"/>
        <d v="2020-12-14T07:00:00"/>
        <d v="2020-12-15T07:00:00"/>
        <d v="2020-12-16T07:00:00"/>
        <d v="2020-12-17T07:00:00"/>
        <d v="2020-12-18T07:00:00"/>
        <d v="2020-12-21T07:00:00"/>
        <d v="2020-12-22T07:00:00"/>
        <d v="2020-12-23T07:00:00"/>
        <d v="2020-12-24T07:00:00"/>
        <d v="2020-12-28T07:00:00"/>
        <d v="2020-12-29T07:00:00"/>
        <d v="2020-12-30T07:00:00"/>
        <d v="2020-12-31T07:00:00"/>
        <d v="2021-01-04T07:00:00"/>
        <d v="2021-01-05T07:00:00"/>
        <d v="2021-01-06T07:00:00"/>
        <d v="2021-01-07T07:00:00"/>
        <d v="2021-01-08T07:00:00"/>
        <d v="2021-01-11T07:00:00"/>
        <d v="2021-01-12T07:00:00"/>
        <d v="2021-01-13T07:00:00"/>
        <d v="2021-01-14T07:00:00"/>
        <d v="2021-01-15T07:00:00"/>
        <d v="2021-01-19T07:00:00"/>
        <d v="2021-01-20T07:00:00"/>
        <d v="2021-01-21T07:00:00"/>
        <d v="2021-01-22T07:00:00"/>
        <d v="2021-01-25T07:00:00"/>
        <d v="2021-01-26T07:00:00"/>
        <d v="2021-01-27T07:00:00"/>
        <d v="2021-01-28T07:00:00"/>
        <d v="2021-01-29T07:00:00"/>
        <d v="2021-02-01T07:00:00"/>
        <d v="2021-02-02T07:00:00"/>
        <d v="2021-02-03T07:00:00"/>
        <d v="2021-02-04T07:00:00"/>
        <d v="2021-02-05T07:00:00"/>
        <d v="2021-02-08T07:00:00"/>
        <d v="2021-02-09T07:00:00"/>
        <d v="2021-02-10T07:00:00"/>
        <d v="2021-02-11T07:00:00"/>
        <d v="2021-02-12T07:00:00"/>
        <d v="2021-02-16T07:00:00"/>
        <d v="2021-02-17T07:00:00"/>
        <d v="2021-02-18T07:00:00"/>
        <d v="2021-02-19T07:00:00"/>
        <d v="2021-02-22T07:00:00"/>
        <d v="2021-02-23T07:00:00"/>
        <d v="2021-02-24T07:00:00"/>
        <d v="2021-02-25T07:00:00"/>
        <d v="2021-02-26T07:00:00"/>
        <d v="2021-03-01T07:00:00"/>
        <d v="2021-03-02T07:00:00"/>
        <d v="2021-03-03T07:00:00"/>
        <d v="2021-03-04T07:00:00"/>
        <d v="2021-03-05T07:00:00"/>
        <d v="2021-03-08T07:00:00"/>
        <d v="2021-03-09T07:00:00"/>
        <d v="2021-03-10T07:00:00"/>
        <d v="2021-03-11T07:00:00"/>
        <d v="2021-03-12T07:00:00"/>
        <d v="2021-03-15T07:00:00"/>
        <d v="2021-03-16T07:00:00"/>
        <d v="2021-03-17T07:00:00"/>
        <d v="2021-03-18T07:00:00"/>
        <d v="2021-03-19T07:00:00"/>
        <d v="2021-03-22T07:00:00"/>
        <d v="2021-03-23T07:00:00"/>
        <d v="2021-03-24T07:00:00"/>
        <d v="2021-03-25T07:00:00"/>
        <d v="2021-03-26T07:00:00"/>
        <d v="2021-03-29T07:00:00"/>
        <d v="2021-03-30T07:00:00"/>
        <d v="2021-03-31T07:00:00"/>
        <d v="2021-04-01T07:00:00"/>
        <d v="2021-04-05T07:00:00"/>
        <d v="2021-04-06T07:00:00"/>
        <d v="2021-04-07T07:00:00"/>
        <d v="2021-04-08T07:00:00"/>
        <d v="2021-04-09T07:00:00"/>
        <d v="2021-04-12T07:00:00"/>
        <d v="2021-04-13T07:00:00"/>
        <d v="2021-04-14T07:00:00"/>
        <d v="2021-04-15T07:00:00"/>
        <d v="2021-04-16T07:00:00"/>
        <d v="2021-04-19T07:00:00"/>
        <d v="2021-04-20T07:00:00"/>
        <d v="2021-04-21T07:00:00"/>
        <d v="2021-04-22T07:00:00"/>
        <d v="2021-04-23T07:00:00"/>
        <d v="2021-04-26T07:00:00"/>
        <d v="2021-04-27T07:00:00"/>
        <d v="2021-04-28T07:00:00"/>
        <d v="2021-04-29T07:00:00"/>
        <d v="2021-04-30T07:00:00"/>
        <d v="2021-05-03T07:00:00"/>
        <d v="2021-05-04T07:00:00"/>
        <d v="2021-05-05T07:00:00"/>
        <d v="2021-05-06T07:00:00"/>
        <d v="2021-05-07T07:00:00"/>
        <d v="2021-05-10T07:00:00"/>
        <d v="2021-05-11T07:00:00"/>
        <d v="2021-05-12T07:00:00"/>
        <d v="2021-05-13T07:00:00"/>
        <d v="2021-05-14T07:00:00"/>
        <d v="2021-05-17T07:00:00"/>
        <d v="2021-05-18T07:00:00"/>
        <d v="2021-05-19T07:00:00"/>
        <d v="2021-05-20T07:00:00"/>
        <d v="2021-05-21T07:00:00"/>
        <d v="2021-05-24T07:00:00"/>
        <d v="2021-05-25T07:00:00"/>
        <d v="2021-05-26T07:00:00"/>
        <d v="2021-05-27T07:00:00"/>
        <d v="2021-05-28T07:00:00"/>
        <d v="2021-06-01T07:00:00"/>
        <d v="2021-06-02T07:00:00"/>
        <d v="2021-06-03T07:00:00"/>
        <d v="2021-06-04T07:00:00"/>
        <d v="2021-06-07T07:00:00"/>
        <d v="2021-06-08T07:00:00"/>
        <d v="2021-06-09T07:00:00"/>
        <d v="2021-06-10T07:00:00"/>
        <d v="2021-06-11T07:00:00"/>
        <d v="2021-06-14T07:00:00"/>
        <d v="2021-06-15T07:00:00"/>
        <d v="2021-06-16T07:00:00"/>
        <d v="2021-06-17T07:00:00"/>
        <d v="2021-06-18T07:00:00"/>
        <d v="2021-06-21T07:00:00"/>
        <d v="2021-06-22T07:00:00"/>
        <d v="2021-06-23T07:00:00"/>
        <d v="2021-06-24T07:00:00"/>
        <d v="2021-06-25T07:00:00"/>
        <d v="2021-06-28T07:00:00"/>
        <d v="2021-06-29T07:00:00"/>
        <d v="2021-06-30T07:00:00"/>
        <d v="2021-07-01T07:00:00"/>
        <d v="2021-07-02T07:00:00"/>
        <d v="2021-07-06T07:00:00"/>
        <d v="2021-07-07T07:00:00"/>
        <d v="2021-07-08T07:00:00"/>
        <d v="2021-07-09T07:00:00"/>
        <d v="2021-07-12T07:00:00"/>
        <d v="2021-07-13T07:00:00"/>
        <d v="2021-07-14T07:00:00"/>
        <d v="2021-07-15T07:00:00"/>
        <d v="2021-07-16T07:00:00"/>
        <d v="2021-07-19T07:00:00"/>
        <d v="2021-07-20T07:00:00"/>
        <d v="2021-07-21T07:00:00"/>
        <d v="2021-07-22T07:00:00"/>
        <d v="2021-07-23T07:00:00"/>
        <d v="2021-07-26T07:00:00"/>
        <d v="2021-07-27T07:00:00"/>
        <d v="2021-07-28T07:00:00"/>
        <d v="2021-07-29T07:00:00"/>
        <d v="2021-07-30T07:00:00"/>
        <d v="2021-08-02T07:00:00"/>
        <d v="2021-08-03T07:00:00"/>
        <d v="2021-08-04T07:00:00"/>
        <d v="2021-08-05T07:00:00"/>
        <d v="2021-08-06T07:00:00"/>
        <d v="2021-08-09T07:00:00"/>
        <d v="2021-08-10T07:00:00"/>
        <d v="2021-08-11T07:00:00"/>
        <d v="2021-08-12T07:00:00"/>
        <d v="2021-08-13T07:00:00"/>
        <d v="2021-08-16T07:00:00"/>
        <d v="2021-08-17T07:00:00"/>
        <d v="2021-08-18T07:00:00"/>
        <d v="2021-08-19T07:00:00"/>
        <d v="2021-08-20T07:00:00"/>
        <d v="2021-08-23T07:00:00"/>
        <d v="2021-08-24T07:00:00"/>
        <d v="2021-08-25T07:00:00"/>
        <d v="2021-08-26T07:00:00"/>
        <d v="2021-08-27T07:00:00"/>
        <d v="2021-08-30T07:00:00"/>
        <d v="2021-08-31T07:00:00"/>
        <d v="2021-09-01T07:00:00"/>
        <d v="2021-09-02T07:00:00"/>
        <d v="2021-09-03T07:00:00"/>
        <d v="2021-09-07T07:00:00"/>
        <d v="2021-09-08T07:00:00"/>
        <d v="2021-09-09T07:00:00"/>
        <d v="2021-09-10T07:00:00"/>
        <d v="2021-09-13T07:00:00"/>
        <d v="2021-09-14T07:00:00"/>
        <d v="2021-09-15T07:00:00"/>
        <d v="2021-09-16T07:00:00"/>
        <d v="2021-09-17T07:00:00"/>
        <d v="2021-09-20T07:00:00"/>
        <d v="2021-09-21T07:00:00"/>
        <d v="2021-09-22T07:00:00"/>
        <d v="2021-09-23T07:00:00"/>
        <d v="2021-09-24T07:00:00"/>
        <d v="2021-09-27T07:00:00"/>
        <d v="2021-09-28T07:00:00"/>
        <d v="2021-09-29T07:00:00"/>
        <d v="2021-09-30T07:00:00"/>
        <d v="2021-10-01T07:00:00"/>
        <d v="2021-10-04T07:00:00"/>
        <d v="2021-10-05T07:00:00"/>
        <d v="2021-10-06T07:00:00"/>
        <d v="2021-10-07T07:00:00"/>
        <d v="2021-10-08T07:00:00"/>
        <d v="2021-10-11T07:00:00"/>
        <d v="2021-10-12T07:00:00"/>
        <d v="2021-10-13T07:00:00"/>
        <d v="2021-10-14T07:00:00"/>
        <d v="2021-10-15T07:00:00"/>
        <d v="2021-10-18T07:00:00"/>
        <d v="2021-10-19T07:00:00"/>
        <d v="2021-10-20T07:00:00"/>
        <d v="2021-10-21T07:00:00"/>
        <d v="2021-10-22T07:00:00"/>
        <d v="2021-10-25T07:00:00"/>
        <d v="2021-10-26T07:00:00"/>
        <d v="2021-10-27T07:00:00"/>
        <d v="2021-10-28T07:00:00"/>
        <d v="2021-10-29T07:00:00"/>
        <d v="2021-11-01T07:00:00"/>
        <d v="2021-11-02T07:00:00"/>
        <d v="2021-11-03T07:00:00"/>
        <d v="2021-11-04T07:00:00"/>
        <d v="2021-11-05T07:00:00"/>
        <d v="2021-11-08T07:00:00"/>
        <d v="2021-11-09T07:00:00"/>
        <d v="2021-11-10T07:00:00"/>
        <d v="2021-11-11T07:00:00"/>
        <d v="2021-11-12T07:00:00"/>
        <d v="2021-11-15T07:00:00"/>
        <d v="2021-11-16T07:00:00"/>
        <d v="2021-11-17T07:00:00"/>
        <d v="2021-11-18T07:00:00"/>
        <d v="2021-11-19T07:00:00"/>
        <d v="2021-11-22T07:00:00"/>
        <d v="2021-11-23T07:00:00"/>
        <d v="2021-11-24T07:00:00"/>
        <d v="2021-11-26T07:00:00"/>
        <d v="2021-11-29T07:00:00"/>
        <d v="2021-11-30T07:00:00"/>
        <d v="2021-12-01T07:00:00"/>
        <d v="2021-12-02T07:00:00"/>
        <d v="2021-12-03T07:00:00"/>
        <d v="2021-12-06T07:00:00"/>
        <d v="2021-12-07T07:00:00"/>
        <d v="2021-12-08T07:00:00"/>
        <d v="2021-12-09T07:00:00"/>
        <d v="2021-12-10T07:00:00"/>
        <d v="2021-12-13T07:00:00"/>
        <d v="2021-12-14T07:00:00"/>
        <d v="2021-12-15T07:00:00"/>
        <d v="2021-12-16T07:00:00"/>
        <d v="2021-12-17T07:00:00"/>
        <d v="2021-12-20T07:00:00"/>
        <d v="2021-12-21T07:00:00"/>
        <d v="2021-12-22T07:00:00"/>
        <d v="2021-12-23T07:00:00"/>
        <d v="2021-12-27T07:00:00"/>
        <d v="2021-12-28T07:00:00"/>
        <d v="2021-12-29T07:00:00"/>
        <d v="2021-12-30T07:00:00"/>
        <d v="2021-12-31T07:00:00"/>
        <d v="2022-01-03T07:00:00"/>
        <d v="2022-01-04T07:00:00"/>
        <d v="2022-01-05T07:00:00"/>
        <d v="2022-01-06T07:00:00"/>
        <d v="2022-01-07T07:00:00"/>
        <d v="2022-01-10T07:00:00"/>
        <d v="2022-01-11T07:00:00"/>
        <d v="2022-01-12T07:00:00"/>
        <d v="2022-01-13T07:00:00"/>
        <d v="2022-01-14T07:00:00"/>
        <d v="2022-01-18T07:00:00"/>
        <d v="2022-01-19T07:00:00"/>
        <d v="2022-01-20T07:00:00"/>
        <d v="2022-01-21T07:00:00"/>
        <d v="2022-01-24T07:00:00"/>
        <d v="2022-01-25T07:00:00"/>
        <d v="2022-01-26T07:00:00"/>
        <d v="2022-01-27T07:00:00"/>
        <d v="2022-01-28T07:00:00"/>
        <d v="2022-01-31T07:00:00"/>
        <d v="2022-02-01T07:00:00"/>
        <d v="2022-02-02T07:00:00"/>
        <d v="2022-02-03T07:00:00"/>
        <d v="2022-02-04T07:00:00"/>
        <d v="2022-02-07T07:00:00"/>
        <d v="2022-02-08T07:00:00"/>
        <d v="2022-02-09T07:00:00"/>
        <d v="2022-02-10T07:00:00"/>
        <d v="2022-02-11T07:00:00"/>
        <d v="2022-02-14T07:00:00"/>
        <d v="2022-02-15T07:00:00"/>
        <d v="2022-02-16T07:00:00"/>
        <d v="2022-02-17T07:00:00"/>
        <d v="2022-02-18T07:00:00"/>
        <d v="2022-02-22T07:00:00"/>
        <d v="2022-02-23T07:00:00"/>
        <d v="2022-02-24T07:00:00"/>
        <d v="2022-02-25T07:00:00"/>
        <d v="2022-02-28T07:00:00"/>
        <d v="2022-03-01T07:00:00"/>
        <d v="2022-03-02T07:00:00"/>
        <d v="2022-03-03T07:00:00"/>
        <d v="2022-03-04T07:00:00"/>
        <d v="2022-03-07T07:00:00"/>
        <d v="2022-03-08T07:00:00"/>
        <d v="2022-03-09T07:00:00"/>
        <d v="2022-03-10T07:00:00"/>
        <d v="2022-03-11T07:00:00"/>
        <d v="2022-03-14T07:00:00"/>
        <d v="2022-03-15T07:00:00"/>
        <d v="2022-03-16T07:00:00"/>
        <d v="2022-03-17T07:00:00"/>
        <d v="2022-03-18T07:00:00"/>
        <d v="2022-03-21T07:00:00"/>
        <d v="2022-03-22T07:00:00"/>
        <d v="2022-03-23T07:00:00"/>
        <d v="2022-03-24T07:00:00"/>
        <d v="2022-03-25T07:00:00"/>
        <d v="2022-03-28T07:00:00"/>
        <d v="2022-03-29T07:00:00"/>
        <d v="2022-03-30T07:00:00"/>
        <d v="2022-03-31T07:00:00"/>
        <d v="2022-04-01T07:00:00"/>
        <d v="2022-04-04T07:00:00"/>
        <d v="2022-04-05T07:00:00"/>
        <d v="2022-04-06T07:00:00"/>
        <d v="2022-04-07T07:00:00"/>
        <d v="2022-04-08T07:00:00"/>
        <d v="2022-04-11T07:00:00"/>
        <d v="2022-04-12T07:00:00"/>
        <d v="2022-04-13T07:00:00"/>
        <d v="2022-04-14T07:00:00"/>
        <d v="2022-04-18T07:00:00"/>
        <d v="2022-04-19T07:00:00"/>
        <d v="2022-04-20T07:00:00"/>
        <d v="2022-04-21T07:00:00"/>
        <d v="2022-04-22T07:00:00"/>
        <d v="2022-04-25T07:00:00"/>
        <d v="2022-04-26T07:00:00"/>
        <d v="2022-04-27T07:00:00"/>
        <d v="2022-04-28T07:00:00"/>
        <d v="2022-04-29T07:00:00"/>
        <d v="2022-05-02T07:00:00"/>
        <d v="2022-05-03T07:00:00"/>
        <d v="2022-05-04T07:00:00"/>
        <d v="2022-05-05T07:00:00"/>
        <d v="2022-05-06T07:00:00"/>
        <d v="2022-05-09T07:00:00"/>
        <d v="2022-05-10T07:00:00"/>
        <d v="2022-05-11T07:00:00"/>
        <d v="2022-05-12T07:00:00"/>
        <d v="2022-05-13T07:00:00"/>
        <d v="2022-05-16T07:00:00"/>
        <d v="2022-05-17T07:00:00"/>
        <d v="2022-05-18T07:00:00"/>
        <d v="2022-05-19T07:00:00"/>
        <d v="2022-05-20T07:00:00"/>
        <d v="2022-05-23T07:00:00"/>
        <d v="2022-05-24T07:00:00"/>
        <d v="2022-05-25T07:00:00"/>
        <d v="2022-05-26T07:00:00"/>
        <d v="2022-05-27T07:00:00"/>
        <d v="2022-05-31T07:00:00"/>
        <d v="2022-06-01T07:00:00"/>
        <d v="2022-06-02T07:00:00"/>
        <d v="2022-06-03T07:00:00"/>
        <d v="2022-06-06T07:00:00"/>
        <d v="2022-06-07T07:00:00"/>
        <d v="2022-06-08T07:00:00"/>
        <d v="2022-06-09T07:00:00"/>
        <d v="2022-06-10T07:00:00"/>
        <d v="2022-06-13T07:00:00"/>
        <d v="2022-06-14T07:00:00"/>
        <d v="2022-06-15T07:00:00"/>
        <d v="2022-06-16T07:00:00"/>
        <d v="2022-06-17T07:00:00"/>
        <d v="2022-06-21T07:00:00"/>
        <d v="2022-06-22T07:00:00"/>
        <d v="2022-06-23T07:00:00"/>
        <d v="2022-06-24T07:00:00"/>
        <d v="2022-06-27T07:00:00"/>
        <d v="2022-06-28T07:00:00"/>
        <d v="2022-06-29T07:00:00"/>
        <d v="2022-06-30T07:00:00"/>
        <d v="2022-07-01T07:00:00"/>
        <d v="2022-07-05T07:00:00"/>
        <d v="2022-07-06T07:00:00"/>
        <d v="2022-07-07T07:00:00"/>
        <d v="2022-07-08T07:00:00"/>
        <d v="2022-07-11T07:00:00"/>
        <d v="2022-07-12T07:00:00"/>
        <d v="2022-07-13T07:00:00"/>
        <d v="2022-07-14T07:00:00"/>
        <d v="2022-07-15T07:00:00"/>
        <d v="2022-07-18T07:00:00"/>
        <d v="2022-07-19T07:00:00"/>
        <d v="2022-07-20T07:00:00"/>
        <d v="2022-07-21T07:00:00"/>
        <d v="2022-07-22T07:00:00"/>
        <d v="2022-07-25T07:00:00"/>
        <d v="2022-07-26T07:00:00"/>
        <d v="2022-07-27T07:00:00"/>
        <d v="2022-07-28T07:00:00"/>
        <d v="2022-07-29T07:00:00"/>
        <d v="2022-08-01T07:00:00"/>
        <d v="2022-08-02T07:00:00"/>
        <d v="2022-08-03T07:00:00"/>
        <d v="2022-08-04T07:00:00"/>
        <d v="2022-08-05T07:00:00"/>
        <d v="2022-08-08T07:00:00"/>
        <d v="2022-08-09T07:00:00"/>
        <d v="2022-08-10T07:00:00"/>
        <d v="2022-08-11T07:00:00"/>
        <d v="2022-08-12T07:00:00"/>
        <d v="2022-08-15T07:00:00"/>
        <d v="2022-08-16T07:00:00"/>
        <d v="2022-08-17T07:00:00"/>
        <d v="2022-08-18T07:00:00"/>
        <d v="2022-08-19T07:00:00"/>
        <d v="2022-08-22T07:00:00"/>
        <d v="2022-08-23T07:00:00"/>
        <d v="2022-08-24T07:00:00"/>
        <d v="2022-08-25T07:00:00"/>
        <d v="2022-08-26T07:00:00"/>
        <d v="2022-08-29T07:00:00"/>
        <d v="2022-08-30T07:00:00"/>
        <d v="2022-08-31T07:00:00"/>
        <d v="2022-09-01T07:00:00"/>
        <d v="2022-09-02T07:00:00"/>
        <d v="2022-09-06T07:00:00"/>
        <d v="2022-09-07T07:00:00"/>
        <d v="2022-09-08T07:00:00"/>
        <d v="2022-09-09T07:00:00"/>
        <d v="2022-09-12T07:00:00"/>
        <d v="2022-09-13T07:00:00"/>
        <d v="2022-09-14T07:00:00"/>
        <d v="2022-09-15T07:00:00"/>
        <d v="2022-09-16T07:00:00"/>
        <d v="2022-09-19T07:00:00"/>
        <d v="2022-09-20T07:00:00"/>
        <d v="2022-09-21T07:00:00"/>
        <d v="2022-09-22T07:00:00"/>
        <d v="2022-09-23T07:00:00"/>
        <d v="2022-09-26T07:00:00"/>
        <d v="2022-09-27T07:00:00"/>
        <d v="2022-09-28T07:00:00"/>
        <d v="2022-09-29T07:00:00"/>
        <d v="2022-09-30T07:00:00"/>
        <d v="2022-10-03T07:00:00"/>
        <d v="2022-10-04T07:00:00"/>
        <d v="2022-10-05T07:00:00"/>
        <d v="2022-10-06T07:00:00"/>
        <d v="2022-10-07T07:00:00"/>
        <d v="2022-10-10T07:00:00"/>
        <d v="2022-10-11T07:00:00"/>
        <d v="2022-10-12T07:00:00"/>
        <d v="2022-10-13T07:00:00"/>
        <d v="2022-10-14T07:00:00"/>
        <d v="2022-10-17T07:00:00"/>
        <d v="2022-10-18T07:00:00"/>
        <d v="2022-10-19T07:00:00"/>
        <d v="2022-10-20T07:00:00"/>
        <d v="2022-10-21T07:00:00"/>
        <d v="2022-10-24T07:00:00"/>
        <d v="2022-10-25T07:00:00"/>
        <d v="2022-10-26T07:00:00"/>
        <d v="2022-10-27T07:00:00"/>
        <d v="2022-10-28T07:00:00"/>
        <d v="2022-10-31T07:00:00"/>
        <d v="2022-11-01T07:00:00"/>
        <d v="2022-11-02T07:00:00"/>
        <d v="2022-11-03T07:00:00"/>
        <d v="2022-11-04T07:00:00"/>
        <d v="2022-11-07T07:00:00"/>
        <d v="2022-11-08T07:00:00"/>
        <d v="2022-11-09T07:00:00"/>
        <d v="2022-11-10T07:00:00"/>
        <d v="2022-11-11T07:00:00"/>
        <d v="2022-11-14T07:00:00"/>
        <d v="2022-11-15T07:00:00"/>
        <d v="2022-11-16T07:00:00"/>
        <d v="2022-11-17T07:00:00"/>
        <d v="2022-11-18T07:00:00"/>
        <d v="2022-11-21T07:00:00"/>
        <d v="2022-11-22T07:00:00"/>
        <d v="2022-11-23T07:00:00"/>
        <d v="2022-11-25T07:00:00"/>
        <d v="2022-11-28T07:00:00"/>
        <d v="2022-11-29T07:00:00"/>
        <d v="2022-11-30T07:00:00"/>
        <d v="2022-12-01T07:00:00"/>
        <d v="2022-12-02T07:00:00"/>
        <d v="2022-12-05T07:00:00"/>
        <d v="2022-12-06T07:00:00"/>
        <d v="2022-12-07T07:00:00"/>
        <d v="2022-12-08T07:00:00"/>
        <d v="2022-12-09T07:00:00"/>
        <d v="2022-12-12T07:00:00"/>
        <d v="2022-12-13T07:00:00"/>
        <d v="2022-12-14T07:00:00"/>
        <d v="2022-12-15T07:00:00"/>
        <d v="2022-12-16T07:00:00"/>
        <d v="2022-12-19T07:00:00"/>
        <d v="2022-12-20T07:00:00"/>
        <d v="2022-12-21T07:00:00"/>
        <d v="2022-12-22T07:00:00"/>
        <d v="2022-12-23T07:00:00"/>
        <d v="2022-12-27T07:00:00"/>
        <d v="2022-12-28T07:00:00"/>
        <d v="2022-12-29T07:00:00"/>
        <d v="2022-12-30T07:00:00"/>
        <d v="2023-01-03T07:00:00"/>
        <d v="2023-01-04T07:00:00"/>
        <d v="2023-01-05T07:00:00"/>
        <d v="2023-01-06T07:00:00"/>
        <d v="2023-01-09T07:00:00"/>
        <d v="2023-01-10T07:00:00"/>
        <d v="2023-01-11T07:00:00"/>
        <d v="2023-01-12T07:00:00"/>
        <d v="2023-01-13T07:00:00"/>
        <d v="2023-01-17T07:00:00"/>
        <d v="2023-01-18T07:00:00"/>
        <d v="2023-01-19T07:00:00"/>
        <d v="2023-01-20T07:00:00"/>
        <d v="2023-01-23T07:00:00"/>
        <d v="2023-01-24T07:00:00"/>
        <d v="2023-01-25T07:00:00"/>
        <d v="2023-01-26T07:00:00"/>
        <d v="2023-01-27T07:00:00"/>
        <d v="2023-01-30T07:00:00"/>
        <d v="2023-01-31T07:00:00"/>
        <d v="2023-02-01T07:00:00"/>
        <d v="2023-02-02T07:00:00"/>
        <d v="2023-02-03T07:00:00"/>
        <d v="2023-02-06T07:00:00"/>
        <d v="2023-02-07T07:00:00"/>
        <d v="2023-02-08T07:00:00"/>
        <d v="2023-02-09T07:00:00"/>
        <d v="2023-02-10T07:00:00"/>
        <d v="2023-02-13T07:00:00"/>
        <d v="2023-02-14T07:00:00"/>
        <d v="2023-02-15T07:00:00"/>
        <d v="2023-02-16T07:00:00"/>
        <d v="2023-02-17T07:00:00"/>
        <d v="2023-02-21T07:00:00"/>
        <d v="2023-02-22T07:00:00"/>
        <d v="2023-02-23T07:00:00"/>
        <d v="2023-02-24T07:00:00"/>
        <d v="2023-02-27T07:00:00"/>
        <d v="2023-02-28T07:00:00"/>
        <d v="2023-03-01T07:00:00"/>
        <d v="2023-03-02T07:00:00"/>
        <d v="2023-03-03T07:00:00"/>
        <d v="2023-03-06T07:00:00"/>
        <d v="2023-03-07T07:00:00"/>
        <d v="2023-03-08T07:00:00"/>
        <d v="2023-03-09T07:00:00"/>
        <d v="2023-03-10T07:00:00"/>
        <d v="2023-03-13T07:00:00"/>
        <d v="2023-03-14T07:00:00"/>
        <d v="2023-03-15T07:00:00"/>
        <d v="2023-03-16T07:00:00"/>
        <d v="2023-03-17T07:00:00"/>
        <d v="2023-03-20T07:00:00"/>
        <d v="2023-03-21T07:00:00"/>
        <d v="2023-03-22T07:00:00"/>
        <d v="2023-03-23T07:00:00"/>
        <d v="2023-03-24T07:00:00"/>
        <d v="2023-03-27T07:00:00"/>
        <d v="2023-03-28T07:00:00"/>
        <d v="2023-03-29T07:00:00"/>
        <d v="2023-03-30T07:00:00"/>
        <d v="2023-03-31T07:00:00"/>
        <d v="2023-04-03T07:00:00"/>
        <d v="2023-04-04T07:00:00"/>
        <d v="2023-04-05T07:00:00"/>
        <d v="2023-04-06T07:00:00"/>
        <d v="2023-04-10T07:00:00"/>
        <d v="2023-04-11T07:00:00"/>
        <d v="2023-04-12T07:00:00"/>
        <d v="2023-04-13T07:00:00"/>
        <d v="2023-04-14T07:00:00"/>
        <d v="2023-04-17T07:00:00"/>
        <d v="2023-04-18T07:00:00"/>
        <d v="2023-04-19T07:00:00"/>
        <d v="2023-04-20T07:00:00"/>
        <d v="2023-04-21T07:00:00"/>
        <d v="2023-04-24T07:00:00"/>
        <d v="2023-04-25T07:00:00"/>
        <d v="2023-04-26T07:00:00"/>
        <d v="2023-04-27T07:00:00"/>
        <d v="2023-04-28T07:00:00"/>
        <d v="2023-05-01T07:00:00"/>
        <d v="2023-05-02T07:00:00"/>
        <d v="2023-05-03T07:00:00"/>
        <d v="2023-05-04T07:00:00"/>
        <d v="2023-05-05T07:00:00"/>
        <d v="2023-05-08T07:00:00"/>
        <d v="2023-05-09T07:00:00"/>
        <d v="2023-05-10T07:00:00"/>
        <d v="2023-05-11T07:00:00"/>
        <d v="2023-05-12T07:00:00"/>
        <d v="2023-05-15T07:00:00"/>
        <d v="2023-05-16T07:00:00"/>
        <d v="2023-05-17T07:00:00"/>
        <d v="2023-05-18T07:00:00"/>
        <d v="2023-05-19T07:00:00"/>
        <d v="2023-05-22T07:00:00"/>
        <d v="2023-05-23T07:00:00"/>
        <d v="2023-05-24T07:00:00"/>
        <d v="2023-05-25T07:00:00"/>
        <d v="2023-05-26T07:00:00"/>
        <d v="2023-05-30T07:00:00"/>
        <d v="2023-05-31T07:00:00"/>
        <d v="2023-06-01T07:00:00"/>
        <d v="2023-06-02T07:00:00"/>
        <d v="2023-06-05T07:00:00"/>
        <d v="2023-06-06T07:00:00"/>
        <d v="2023-06-07T07:00:00"/>
        <d v="2023-06-08T07:00:00"/>
        <d v="2023-06-09T07:00:00"/>
        <d v="2023-06-12T07:00:00"/>
        <d v="2023-06-13T07:00:00"/>
        <d v="2023-06-14T07:00:00"/>
        <d v="2023-06-15T07:00:00"/>
        <d v="2023-06-16T07:00:00"/>
        <d v="2023-06-20T07:00:00"/>
        <d v="2023-06-21T07:00:00"/>
        <d v="2023-06-22T07:00:00"/>
        <d v="2023-06-23T07:00:00"/>
        <d v="2023-06-26T07:00:00"/>
        <d v="2023-06-27T07:00:00"/>
        <d v="2023-06-28T07:00:00"/>
        <d v="2023-06-29T07:00:00"/>
        <d v="2023-06-30T07:00:00"/>
        <d v="2023-07-03T07:00:00"/>
        <d v="2023-07-05T07:00:00"/>
        <d v="2023-07-06T07:00:00"/>
        <d v="2023-07-07T07:00:00"/>
        <d v="2023-07-10T07:00:00"/>
        <d v="2023-07-11T07:00:00"/>
        <d v="2023-07-12T07:00:00"/>
        <d v="2023-07-13T07:00:00"/>
        <d v="2023-07-14T07:00:00"/>
        <d v="2023-07-17T07:00:00"/>
        <d v="2023-07-18T07:00:00"/>
        <d v="2023-07-19T07:00:00"/>
        <d v="2023-07-20T07:00:00"/>
        <d v="2023-07-21T07:00:00"/>
        <d v="2023-07-24T07:00:00"/>
        <d v="2023-07-25T07:00:00"/>
        <d v="2023-07-26T07:00:00"/>
        <d v="2023-07-27T07:00:00"/>
        <d v="2023-07-28T07:00:00"/>
        <d v="2023-07-31T07:00:00"/>
        <d v="2023-08-01T07:00:00"/>
        <d v="2023-08-02T07:00:00"/>
        <d v="2023-08-03T07:00:00"/>
        <d v="2023-08-04T07:00:00"/>
        <d v="2023-08-07T07:00:00"/>
        <d v="2023-08-08T07:00:00"/>
        <d v="2023-08-09T07:00:00"/>
        <d v="2023-08-10T07:00:00"/>
        <d v="2023-08-11T07:00:00"/>
        <d v="2023-08-14T07:00:00"/>
        <d v="2023-08-15T07:00:00"/>
        <d v="2023-08-16T07:00:00"/>
        <d v="2023-08-17T07:00:00"/>
        <d v="2023-08-18T07:00:00"/>
        <d v="2023-08-21T07:00:00"/>
        <d v="2023-08-22T07:00:00"/>
        <d v="2023-08-23T07:00:00"/>
        <d v="2023-08-24T07:00:00"/>
        <d v="2023-08-25T07:00:00"/>
        <d v="2023-08-28T07:00:00"/>
        <d v="2023-08-29T07:00:00"/>
        <d v="2023-08-30T07:00:00"/>
        <d v="2023-08-31T07:00:00"/>
        <d v="2023-09-01T07:00:00"/>
        <d v="2023-09-05T07:00:00"/>
        <d v="2023-09-06T07:00:00"/>
        <d v="2023-09-07T07:00:00"/>
        <d v="2023-09-08T07:00:00"/>
        <d v="2023-09-11T07:00:00"/>
        <d v="2023-09-12T07:00:00"/>
        <d v="2023-09-13T07:00:00"/>
        <d v="2023-09-14T07:00:00"/>
        <d v="2023-09-15T07:00:00"/>
        <d v="2023-09-18T07:00:00"/>
        <d v="2023-09-19T07:00:00"/>
        <d v="2023-09-20T07:00:00"/>
        <d v="2023-09-21T07:00:00"/>
        <d v="2023-09-22T07:00:00"/>
        <d v="2023-09-25T07:00:00"/>
        <d v="2023-09-26T07:00:00"/>
        <d v="2023-09-27T07:00:00"/>
        <d v="2023-09-28T07:00:00"/>
        <d v="2023-09-29T07:00:00"/>
        <d v="2023-10-02T07:00:00"/>
        <d v="2023-10-03T07:00:00"/>
        <d v="2023-10-04T07:00:00"/>
        <d v="2023-10-05T07:00:00"/>
        <d v="2023-10-06T07:00:00"/>
        <d v="2023-10-09T07:00:00"/>
        <d v="2023-10-10T07:00:00"/>
        <d v="2023-10-11T07:00:00"/>
        <d v="2023-10-12T07:00:00"/>
        <d v="2023-10-13T07:00:00"/>
        <d v="2023-10-16T07:00:00"/>
        <d v="2023-10-17T07:00:00"/>
        <d v="2023-10-18T07:00:00"/>
        <d v="2023-10-19T07:00:00"/>
        <d v="2023-10-20T07:00:00"/>
        <d v="2023-10-23T07:00:00"/>
        <d v="2023-10-24T07:00:00"/>
        <d v="2023-10-25T07:00:00"/>
        <d v="2023-10-26T07:00:00"/>
        <d v="2023-10-27T07:00:00"/>
        <d v="2023-10-30T07:00:00"/>
        <d v="2023-10-31T07:00:00"/>
        <d v="2023-11-01T07:00:00"/>
        <d v="2023-11-02T07:00:00"/>
        <d v="2023-11-03T07:00:00"/>
        <d v="2023-11-06T07:00:00"/>
        <d v="2023-11-07T07:00:00"/>
        <d v="2023-11-08T07:00:00"/>
        <d v="2023-11-09T07:00:00"/>
        <d v="2023-11-10T07:00:00"/>
        <d v="2023-11-13T07:00:00"/>
        <d v="2023-11-14T07:00:00"/>
        <d v="2023-11-15T07:00:00"/>
        <d v="2023-11-16T07:00:00"/>
        <d v="2023-11-17T07:00:00"/>
        <d v="2023-11-20T07:00:00"/>
        <d v="2023-11-21T07:00:00"/>
        <d v="2023-11-22T07:00:00"/>
        <d v="2023-11-24T07:00:00"/>
        <d v="2023-11-27T07:00:00"/>
        <d v="2023-11-28T07:00:00"/>
        <d v="2023-11-29T07:00:00"/>
        <d v="2023-11-30T07:00:00"/>
        <d v="2023-12-01T07:00:00"/>
        <d v="2023-12-04T07:00:00"/>
        <d v="2023-12-05T07:00:00"/>
        <d v="2023-12-06T07:00:00"/>
        <d v="2023-12-07T07:00:00"/>
        <d v="2023-12-08T07:00:00"/>
        <d v="2023-12-11T07:00:00"/>
        <d v="2023-12-12T07:00:00"/>
        <d v="2023-12-13T07:00:00"/>
        <d v="2023-12-14T07:00:00"/>
        <d v="2023-12-15T07:00:00"/>
        <d v="2023-12-18T07:00:00"/>
        <d v="2023-12-19T07:00:00"/>
        <d v="2023-12-20T07:00:00"/>
        <d v="2023-12-21T07:00:00"/>
        <d v="2023-12-22T07:00:00"/>
        <d v="2023-12-26T07:00:00"/>
        <d v="2023-12-27T07:00:00"/>
        <d v="2023-12-28T07:00:00"/>
        <d v="2023-12-29T07:00:00"/>
        <d v="2024-01-02T07:00:00"/>
        <d v="2024-01-03T07:00:00"/>
        <d v="2024-01-04T07:00:00"/>
        <d v="2024-01-05T07:00:00"/>
        <d v="2024-01-08T07:00:00"/>
        <d v="2024-01-09T07:00:00"/>
        <d v="2024-01-10T07:00:00"/>
        <d v="2024-01-11T07:00:00"/>
        <d v="2024-01-12T07:00:00"/>
        <d v="2024-01-16T07:00:00"/>
        <d v="2024-01-17T07:00:00"/>
        <d v="2024-01-18T07:00:00"/>
        <d v="2024-01-19T07:00:00"/>
        <d v="2024-01-22T07:00:00"/>
        <d v="2024-01-23T07:00:00"/>
        <d v="2024-01-24T07:00:00"/>
        <d v="2024-01-25T07:00:00"/>
        <d v="2024-01-26T07:00:00"/>
        <d v="2024-01-29T07:00:00"/>
        <d v="2024-01-30T07:00:00"/>
        <d v="2024-01-31T07:00:00"/>
        <d v="2024-02-01T07:00:00"/>
        <d v="2024-02-02T07:00:00"/>
        <d v="2024-02-05T07:00:00"/>
        <d v="2024-02-06T07:00:00"/>
        <d v="2024-02-07T07:00:00"/>
        <d v="2024-02-08T07:00:00"/>
        <d v="2024-02-09T07:00:00"/>
        <d v="2024-02-12T07:00:00"/>
        <d v="2024-02-13T07:00:00"/>
        <d v="2024-02-14T07:00:00"/>
        <d v="2024-02-15T07:00:00"/>
        <d v="2024-02-16T07:00:00"/>
        <d v="2024-02-20T07:00:00"/>
        <d v="2024-02-21T07:00:00"/>
        <d v="2024-02-22T07:00:00"/>
        <d v="2024-02-23T07:00:00"/>
        <d v="2024-02-26T07:00:00"/>
        <d v="2024-02-27T07:00:00"/>
        <d v="2024-02-28T07:00:00"/>
        <d v="2024-02-29T07:00:00"/>
        <d v="2024-03-01T07:00:00"/>
        <d v="2024-03-04T07:00:00"/>
        <d v="2024-03-05T07:00:00"/>
        <d v="2024-03-06T07:00:00"/>
        <d v="2024-03-07T07:00:00"/>
        <d v="2024-03-08T07:00:00"/>
        <d v="2024-03-11T07:00:00"/>
        <d v="2024-03-12T07:00:00"/>
        <d v="2024-03-13T07:00:00"/>
        <d v="2024-03-14T07:00:00"/>
        <d v="2024-03-15T07:00:00"/>
        <d v="2024-03-18T07:00:00"/>
        <d v="2024-03-19T07:00:00"/>
        <d v="2024-03-20T07:00:00"/>
        <d v="2024-03-21T07:00:00"/>
        <d v="2024-03-22T07:00:00"/>
        <d v="2024-03-25T07:00:00"/>
        <d v="2024-03-26T07:00:00"/>
        <d v="2024-03-27T07:00:00"/>
        <d v="2024-03-28T07:00:00"/>
        <d v="2024-04-01T07:00:00"/>
        <d v="2024-04-02T07:00:00"/>
        <d v="2024-04-03T07:00:00"/>
        <d v="2024-04-04T07:00:00"/>
        <d v="2024-04-05T07:00:00"/>
        <d v="2024-04-08T07:00:00"/>
        <d v="2024-04-09T07:00:00"/>
        <d v="2024-04-10T07:00:00"/>
        <d v="2024-04-11T07:00:00"/>
        <d v="2024-04-12T07:00:00"/>
        <d v="2024-04-15T07:00:00"/>
        <d v="2024-04-16T07:00:00"/>
        <d v="2024-04-17T07:00:00"/>
        <d v="2024-04-18T07:00:00"/>
        <d v="2024-04-19T07:00:00"/>
        <d v="2024-04-22T07:00:00"/>
        <d v="2024-04-23T07:00:00"/>
        <d v="2024-04-24T07:00:00"/>
        <d v="2024-04-25T07:00:00"/>
        <d v="2024-04-26T07:00:00"/>
        <d v="2024-04-29T07:00:00"/>
        <d v="2024-04-30T07:00:00"/>
        <d v="2024-05-01T07:00:00"/>
        <d v="2024-05-02T07:00:00"/>
        <d v="2024-05-03T07:00:00"/>
        <d v="2024-05-06T07:00:00"/>
        <d v="2024-05-07T07:00:00"/>
        <d v="2024-05-08T07:00:00"/>
        <d v="2024-05-09T07:00:00"/>
        <d v="2024-05-10T07:00:00"/>
        <d v="2024-05-13T07:00:00"/>
        <d v="2024-05-14T07:00:00"/>
        <d v="2024-05-15T07:00:00"/>
        <d v="2024-05-16T07:00:00"/>
        <d v="2024-05-17T07:00:00"/>
        <d v="2024-05-20T07:00:00"/>
        <d v="2024-05-21T07:00:00"/>
        <d v="2024-05-22T07:00:00"/>
        <d v="2024-05-23T07:00:00"/>
        <d v="2024-05-24T07:00:00"/>
        <d v="2024-05-28T07:00:00"/>
        <d v="2024-05-29T07:00:00"/>
        <d v="2024-05-30T07:00:00"/>
        <d v="2024-05-31T07:00:00"/>
        <d v="2024-06-03T07:00:00"/>
        <d v="2024-06-04T07:00:00"/>
        <d v="2024-06-05T07:00:00"/>
        <d v="2024-06-06T07:00:00"/>
        <d v="2024-06-07T07:00:00"/>
        <d v="2024-06-10T07:00:00"/>
        <d v="2024-06-11T07:00:00"/>
        <d v="2024-06-12T07:00:00"/>
        <d v="2024-06-13T07:00:00"/>
        <d v="2024-06-14T07:00:00"/>
        <d v="2024-06-17T07:00:00"/>
        <d v="2024-06-18T07:00:00"/>
        <d v="2024-06-20T07:00:00"/>
        <d v="2024-06-21T07:00:00"/>
        <d v="2024-06-24T07:00:00"/>
        <d v="2024-06-25T07:00:00"/>
        <d v="2024-06-26T07:00:00"/>
        <d v="2024-06-27T07:00:00"/>
        <d v="2024-06-28T07:00:00"/>
        <d v="2024-07-01T07:00:00"/>
        <d v="2024-07-02T07:00:00"/>
        <d v="2024-07-03T07:00:00"/>
        <d v="2024-07-05T07:00:00"/>
        <d v="2024-07-08T07:00:00"/>
        <d v="2024-07-09T07:00:00"/>
        <d v="2024-07-10T07:00:00"/>
        <d v="2024-07-11T07:00:00"/>
        <d v="2024-07-12T07:00:00"/>
        <d v="2024-07-15T07:00:00"/>
        <d v="2024-07-16T07:00:00"/>
        <d v="2024-07-17T07:00:00"/>
        <d v="2024-07-18T07:00:00"/>
        <d v="2024-07-19T07:00:00"/>
        <d v="2024-07-22T07:00:00"/>
        <d v="2024-07-23T07:00:00"/>
        <d v="2024-07-24T07:00:00"/>
        <d v="2024-07-25T07:00:00"/>
        <d v="2024-07-26T07:00:00"/>
        <d v="2024-07-29T07:00:00"/>
        <d v="2024-07-30T07:00:00"/>
        <d v="2024-07-31T07:00:00"/>
        <d v="2024-08-01T07:00:00"/>
        <d v="2024-08-02T07:00:00"/>
        <d v="2024-08-05T07:00:00"/>
        <d v="2024-08-06T07:00:00"/>
        <d v="2024-08-07T07:00:00"/>
        <d v="2024-08-08T07:00:00"/>
        <d v="2024-08-09T07:00:00"/>
        <d v="2024-08-12T07:00:00"/>
        <d v="2024-08-13T07:00:00"/>
        <d v="2024-08-14T07:00:00"/>
        <d v="2024-08-15T07:00:00"/>
        <d v="2024-08-16T07:00:00"/>
        <d v="2024-08-19T07:00:00"/>
        <d v="2024-08-20T07:00:00"/>
        <d v="2024-08-21T07:00:00"/>
        <d v="2024-08-22T07:00:00"/>
        <d v="2024-08-23T07:00:00"/>
        <d v="2024-08-26T07:00:00"/>
        <d v="2024-08-27T07:00:00"/>
        <d v="2024-08-28T07:00:00"/>
        <d v="2024-08-29T07:00:00"/>
        <d v="2024-08-30T07:00:00"/>
        <d v="2024-09-03T07:00:00"/>
        <d v="2024-09-04T07:00:00"/>
        <d v="2024-09-05T07:00:00"/>
        <d v="2024-09-06T07:00:00"/>
        <d v="2024-09-09T07:00:00"/>
        <d v="2024-09-10T07:00:00"/>
        <d v="2024-09-11T07:00:00"/>
        <d v="2024-09-12T07:00:00"/>
        <d v="2024-09-13T07:00:00"/>
        <d v="2024-09-16T07:00:00"/>
        <d v="2024-09-17T07:00:00"/>
        <d v="2024-09-18T07:00:00"/>
        <d v="2024-09-19T07:00:00"/>
        <d v="2024-09-20T07:00:00"/>
        <d v="2024-09-23T07:00:00"/>
        <d v="2024-09-24T07:00:00"/>
        <d v="2024-09-25T07:00:00"/>
        <d v="2024-09-26T07:00:00"/>
        <d v="2024-09-27T07:00:00"/>
        <d v="2024-09-30T07:00:00"/>
        <d v="2024-10-01T07:00:00"/>
        <d v="2024-10-02T07:00:00"/>
        <d v="2024-10-03T07:00:00"/>
        <d v="2024-10-04T07:00:00"/>
        <d v="2024-10-07T07:00:00"/>
        <d v="2024-10-08T07:00:00"/>
        <d v="2024-10-09T07:00:00"/>
        <d v="2024-10-10T07:00:00"/>
        <d v="2024-10-11T07:00:00"/>
        <d v="2024-10-14T07:00:00"/>
        <d v="2024-10-15T07:00:00"/>
        <d v="2024-10-16T07:00:00"/>
        <d v="2024-10-17T07:00:00"/>
        <d v="2024-10-18T07:00:00"/>
        <d v="2024-10-21T07:00:00"/>
        <d v="2024-10-22T07:00:00"/>
        <d v="2024-10-23T07:00:00"/>
        <d v="2024-10-24T07:00:00"/>
        <d v="2024-10-25T07:00:00"/>
        <d v="2024-10-28T07:00:00"/>
        <d v="2024-10-29T07:00:00"/>
        <d v="2024-10-30T07:00:00"/>
        <d v="2024-10-31T07:00:00"/>
        <d v="2024-11-01T07:00:00"/>
        <d v="2024-11-04T07:00:00"/>
        <d v="2024-11-05T07:00:00"/>
        <d v="2024-11-06T07:00:00"/>
        <d v="2024-11-07T07:00:00"/>
        <d v="2024-11-08T07:00:00"/>
        <d v="2024-11-11T07:00:00"/>
        <d v="2024-11-12T07:00:00"/>
        <d v="2024-11-13T07:00:00"/>
      </sharedItems>
      <fieldGroup par="9" base="0">
        <rangePr groupBy="months" startDate="2019-11-14T07:00:00" endDate="2024-11-13T07:00:00"/>
        <groupItems count="14">
          <s v="&lt;2019-11-14"/>
          <s v="Jan"/>
          <s v="Feb"/>
          <s v="Mar"/>
          <s v="Apr"/>
          <s v="May"/>
          <s v="Jun"/>
          <s v="Jul"/>
          <s v="Aug"/>
          <s v="Sep"/>
          <s v="Oct"/>
          <s v="Nov"/>
          <s v="Dec"/>
          <s v="&gt;2024-11-13"/>
        </groupItems>
      </fieldGroup>
    </cacheField>
    <cacheField name="Adj Close" numFmtId="0">
      <sharedItems containsSemiMixedTypes="0" containsString="0" containsNumber="1" minValue="4.8928000000000003" maxValue="148.88"/>
    </cacheField>
    <cacheField name="Close" numFmtId="0">
      <sharedItems containsSemiMixedTypes="0" containsString="0" containsNumber="1" minValue="4.91" maxValue="148.88"/>
    </cacheField>
    <cacheField name="High" numFmtId="0">
      <sharedItems containsSemiMixedTypes="0" containsString="0" containsNumber="1" minValue="5.1955" maxValue="149.77000000000001"/>
    </cacheField>
    <cacheField name="Low" numFmtId="0">
      <sharedItems containsSemiMixedTypes="0" containsString="0" containsNumber="1" minValue="4.5170000000000003" maxValue="146.26"/>
    </cacheField>
    <cacheField name="Open" numFmtId="0">
      <sharedItems containsSemiMixedTypes="0" containsString="0" containsNumber="1" minValue="5.0025000000000004" maxValue="149.07"/>
    </cacheField>
    <cacheField name="Volume" numFmtId="0">
      <sharedItems containsSemiMixedTypes="0" containsString="0" containsNumber="1" containsInteger="1" minValue="97884000" maxValue="1543911000"/>
    </cacheField>
    <cacheField name="Z-core" numFmtId="0">
      <sharedItems containsSemiMixedTypes="0" containsString="0" containsNumber="1" minValue="-1.8911162919741715" maxValue="5.866522964715978"/>
    </cacheField>
    <cacheField name="Quarters" numFmtId="0" databaseField="0">
      <fieldGroup base="0">
        <rangePr groupBy="quarters" startDate="2019-11-14T07:00:00" endDate="2024-11-13T07:00:00"/>
        <groupItems count="6">
          <s v="&lt;2019-11-14"/>
          <s v="Qtr1"/>
          <s v="Qtr2"/>
          <s v="Qtr3"/>
          <s v="Qtr4"/>
          <s v="&gt;2024-11-13"/>
        </groupItems>
      </fieldGroup>
    </cacheField>
    <cacheField name="Years" numFmtId="0" databaseField="0">
      <fieldGroup base="0">
        <rangePr groupBy="years" startDate="2019-11-14T07:00:00" endDate="2024-11-13T07:00:00"/>
        <groupItems count="8">
          <s v="&lt;2019-11-14"/>
          <s v="2019"/>
          <s v="2020"/>
          <s v="2021"/>
          <s v="2022"/>
          <s v="2023"/>
          <s v="2024"/>
          <s v="&gt;2024-11-13"/>
        </groupItems>
      </fieldGroup>
    </cacheField>
  </cacheFields>
  <extLst>
    <ext xmlns:x14="http://schemas.microsoft.com/office/spreadsheetml/2009/9/main" uri="{725AE2AE-9491-48be-B2B4-4EB974FC3084}">
      <x14:pivotCacheDefinition pivotCacheId="99144646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25.841043402776" createdVersion="8" refreshedVersion="8" minRefreshableVersion="3" recordCount="1258" xr:uid="{C80F2A61-3465-45B6-BE09-E47071C25FD5}">
  <cacheSource type="worksheet">
    <worksheetSource name="MSFT_historical_data"/>
  </cacheSource>
  <cacheFields count="10">
    <cacheField name="Date" numFmtId="22">
      <sharedItems containsSemiMixedTypes="0" containsNonDate="0" containsDate="1" containsString="0" minDate="2019-11-14T07:00:00" maxDate="2024-11-13T07:00:00" count="1258">
        <d v="2019-11-14T07:00:00"/>
        <d v="2019-11-15T07:00:00"/>
        <d v="2019-11-18T07:00:00"/>
        <d v="2019-11-19T07:00:00"/>
        <d v="2019-11-20T07:00:00"/>
        <d v="2019-11-21T07:00:00"/>
        <d v="2019-11-22T07:00:00"/>
        <d v="2019-11-25T07:00:00"/>
        <d v="2019-11-26T07:00:00"/>
        <d v="2019-11-27T07:00:00"/>
        <d v="2019-11-29T07:00:00"/>
        <d v="2019-12-02T07:00:00"/>
        <d v="2019-12-03T07:00:00"/>
        <d v="2019-12-04T07:00:00"/>
        <d v="2019-12-05T07:00:00"/>
        <d v="2019-12-06T07:00:00"/>
        <d v="2019-12-09T07:00:00"/>
        <d v="2019-12-10T07:00:00"/>
        <d v="2019-12-11T07:00:00"/>
        <d v="2019-12-12T07:00:00"/>
        <d v="2019-12-13T07:00:00"/>
        <d v="2019-12-16T07:00:00"/>
        <d v="2019-12-17T07:00:00"/>
        <d v="2019-12-18T07:00:00"/>
        <d v="2019-12-19T07:00:00"/>
        <d v="2019-12-20T07:00:00"/>
        <d v="2019-12-23T07:00:00"/>
        <d v="2019-12-24T07:00:00"/>
        <d v="2019-12-26T07:00:00"/>
        <d v="2019-12-27T07:00:00"/>
        <d v="2019-12-30T07:00:00"/>
        <d v="2019-12-31T07:00:00"/>
        <d v="2020-01-02T07:00:00"/>
        <d v="2020-01-03T07:00:00"/>
        <d v="2020-01-06T07:00:00"/>
        <d v="2020-01-07T07:00:00"/>
        <d v="2020-01-08T07:00:00"/>
        <d v="2020-01-09T07:00:00"/>
        <d v="2020-01-10T07:00:00"/>
        <d v="2020-01-13T07:00:00"/>
        <d v="2020-01-14T07:00:00"/>
        <d v="2020-01-15T07:00:00"/>
        <d v="2020-01-16T07:00:00"/>
        <d v="2020-01-17T07:00:00"/>
        <d v="2020-01-21T07:00:00"/>
        <d v="2020-01-22T07:00:00"/>
        <d v="2020-01-23T07:00:00"/>
        <d v="2020-01-24T07:00:00"/>
        <d v="2020-01-27T07:00:00"/>
        <d v="2020-01-28T07:00:00"/>
        <d v="2020-01-29T07:00:00"/>
        <d v="2020-01-30T07:00:00"/>
        <d v="2020-01-31T07:00:00"/>
        <d v="2020-02-03T07:00:00"/>
        <d v="2020-02-04T07:00:00"/>
        <d v="2020-02-05T07:00:00"/>
        <d v="2020-02-06T07:00:00"/>
        <d v="2020-02-07T07:00:00"/>
        <d v="2020-02-10T07:00:00"/>
        <d v="2020-02-11T07:00:00"/>
        <d v="2020-02-12T07:00:00"/>
        <d v="2020-02-13T07:00:00"/>
        <d v="2020-02-14T07:00:00"/>
        <d v="2020-02-18T07:00:00"/>
        <d v="2020-02-19T07:00:00"/>
        <d v="2020-02-20T07:00:00"/>
        <d v="2020-02-21T07:00:00"/>
        <d v="2020-02-24T07:00:00"/>
        <d v="2020-02-25T07:00:00"/>
        <d v="2020-02-26T07:00:00"/>
        <d v="2020-02-27T07:00:00"/>
        <d v="2020-02-28T07:00:00"/>
        <d v="2020-03-02T07:00:00"/>
        <d v="2020-03-03T07:00:00"/>
        <d v="2020-03-04T07:00:00"/>
        <d v="2020-03-05T07:00:00"/>
        <d v="2020-03-06T07:00:00"/>
        <d v="2020-03-09T07:00:00"/>
        <d v="2020-03-10T07:00:00"/>
        <d v="2020-03-11T07:00:00"/>
        <d v="2020-03-12T07:00:00"/>
        <d v="2020-03-13T07:00:00"/>
        <d v="2020-03-16T07:00:00"/>
        <d v="2020-03-17T07:00:00"/>
        <d v="2020-03-18T07:00:00"/>
        <d v="2020-03-19T07:00:00"/>
        <d v="2020-03-20T07:00:00"/>
        <d v="2020-03-23T07:00:00"/>
        <d v="2020-03-24T07:00:00"/>
        <d v="2020-03-25T07:00:00"/>
        <d v="2020-03-26T07:00:00"/>
        <d v="2020-03-27T07:00:00"/>
        <d v="2020-03-30T07:00:00"/>
        <d v="2020-03-31T07:00:00"/>
        <d v="2020-04-01T07:00:00"/>
        <d v="2020-04-02T07:00:00"/>
        <d v="2020-04-03T07:00:00"/>
        <d v="2020-04-06T07:00:00"/>
        <d v="2020-04-07T07:00:00"/>
        <d v="2020-04-08T07:00:00"/>
        <d v="2020-04-09T07:00:00"/>
        <d v="2020-04-13T07:00:00"/>
        <d v="2020-04-14T07:00:00"/>
        <d v="2020-04-15T07:00:00"/>
        <d v="2020-04-16T07:00:00"/>
        <d v="2020-04-17T07:00:00"/>
        <d v="2020-04-20T07:00:00"/>
        <d v="2020-04-21T07:00:00"/>
        <d v="2020-04-22T07:00:00"/>
        <d v="2020-04-23T07:00:00"/>
        <d v="2020-04-24T07:00:00"/>
        <d v="2020-04-27T07:00:00"/>
        <d v="2020-04-28T07:00:00"/>
        <d v="2020-04-29T07:00:00"/>
        <d v="2020-04-30T07:00:00"/>
        <d v="2020-05-01T07:00:00"/>
        <d v="2020-05-04T07:00:00"/>
        <d v="2020-05-05T07:00:00"/>
        <d v="2020-05-06T07:00:00"/>
        <d v="2020-05-07T07:00:00"/>
        <d v="2020-05-08T07:00:00"/>
        <d v="2020-05-11T07:00:00"/>
        <d v="2020-05-12T07:00:00"/>
        <d v="2020-05-13T07:00:00"/>
        <d v="2020-05-14T07:00:00"/>
        <d v="2020-05-15T07:00:00"/>
        <d v="2020-05-18T07:00:00"/>
        <d v="2020-05-19T07:00:00"/>
        <d v="2020-05-20T07:00:00"/>
        <d v="2020-05-21T07:00:00"/>
        <d v="2020-05-22T07:00:00"/>
        <d v="2020-05-26T07:00:00"/>
        <d v="2020-05-27T07:00:00"/>
        <d v="2020-05-28T07:00:00"/>
        <d v="2020-05-29T07:00:00"/>
        <d v="2020-06-01T07:00:00"/>
        <d v="2020-06-02T07:00:00"/>
        <d v="2020-06-03T07:00:00"/>
        <d v="2020-06-04T07:00:00"/>
        <d v="2020-06-05T07:00:00"/>
        <d v="2020-06-08T07:00:00"/>
        <d v="2020-06-09T07:00:00"/>
        <d v="2020-06-10T07:00:00"/>
        <d v="2020-06-11T07:00:00"/>
        <d v="2020-06-12T07:00:00"/>
        <d v="2020-06-15T07:00:00"/>
        <d v="2020-06-16T07:00:00"/>
        <d v="2020-06-17T07:00:00"/>
        <d v="2020-06-18T07:00:00"/>
        <d v="2020-06-19T07:00:00"/>
        <d v="2020-06-22T07:00:00"/>
        <d v="2020-06-23T07:00:00"/>
        <d v="2020-06-24T07:00:00"/>
        <d v="2020-06-25T07:00:00"/>
        <d v="2020-06-26T07:00:00"/>
        <d v="2020-06-29T07:00:00"/>
        <d v="2020-06-30T07:00:00"/>
        <d v="2020-07-01T07:00:00"/>
        <d v="2020-07-02T07:00:00"/>
        <d v="2020-07-06T07:00:00"/>
        <d v="2020-07-07T07:00:00"/>
        <d v="2020-07-08T07:00:00"/>
        <d v="2020-07-09T07:00:00"/>
        <d v="2020-07-10T07:00:00"/>
        <d v="2020-07-13T07:00:00"/>
        <d v="2020-07-14T07:00:00"/>
        <d v="2020-07-15T07:00:00"/>
        <d v="2020-07-16T07:00:00"/>
        <d v="2020-07-17T07:00:00"/>
        <d v="2020-07-20T07:00:00"/>
        <d v="2020-07-21T07:00:00"/>
        <d v="2020-07-22T07:00:00"/>
        <d v="2020-07-23T07:00:00"/>
        <d v="2020-07-24T07:00:00"/>
        <d v="2020-07-27T07:00:00"/>
        <d v="2020-07-28T07:00:00"/>
        <d v="2020-07-29T07:00:00"/>
        <d v="2020-07-30T07:00:00"/>
        <d v="2020-07-31T07:00:00"/>
        <d v="2020-08-03T07:00:00"/>
        <d v="2020-08-04T07:00:00"/>
        <d v="2020-08-05T07:00:00"/>
        <d v="2020-08-06T07:00:00"/>
        <d v="2020-08-07T07:00:00"/>
        <d v="2020-08-10T07:00:00"/>
        <d v="2020-08-11T07:00:00"/>
        <d v="2020-08-12T07:00:00"/>
        <d v="2020-08-13T07:00:00"/>
        <d v="2020-08-14T07:00:00"/>
        <d v="2020-08-17T07:00:00"/>
        <d v="2020-08-18T07:00:00"/>
        <d v="2020-08-19T07:00:00"/>
        <d v="2020-08-20T07:00:00"/>
        <d v="2020-08-21T07:00:00"/>
        <d v="2020-08-24T07:00:00"/>
        <d v="2020-08-25T07:00:00"/>
        <d v="2020-08-26T07:00:00"/>
        <d v="2020-08-27T07:00:00"/>
        <d v="2020-08-28T07:00:00"/>
        <d v="2020-08-31T07:00:00"/>
        <d v="2020-09-01T07:00:00"/>
        <d v="2020-09-02T07:00:00"/>
        <d v="2020-09-03T07:00:00"/>
        <d v="2020-09-04T07:00:00"/>
        <d v="2020-09-08T07:00:00"/>
        <d v="2020-09-09T07:00:00"/>
        <d v="2020-09-10T07:00:00"/>
        <d v="2020-09-11T07:00:00"/>
        <d v="2020-09-14T07:00:00"/>
        <d v="2020-09-15T07:00:00"/>
        <d v="2020-09-16T07:00:00"/>
        <d v="2020-09-17T07:00:00"/>
        <d v="2020-09-18T07:00:00"/>
        <d v="2020-09-21T07:00:00"/>
        <d v="2020-09-22T07:00:00"/>
        <d v="2020-09-23T07:00:00"/>
        <d v="2020-09-24T07:00:00"/>
        <d v="2020-09-25T07:00:00"/>
        <d v="2020-09-28T07:00:00"/>
        <d v="2020-09-29T07:00:00"/>
        <d v="2020-09-30T07:00:00"/>
        <d v="2020-10-01T07:00:00"/>
        <d v="2020-10-02T07:00:00"/>
        <d v="2020-10-05T07:00:00"/>
        <d v="2020-10-06T07:00:00"/>
        <d v="2020-10-07T07:00:00"/>
        <d v="2020-10-08T07:00:00"/>
        <d v="2020-10-09T07:00:00"/>
        <d v="2020-10-12T07:00:00"/>
        <d v="2020-10-13T07:00:00"/>
        <d v="2020-10-14T07:00:00"/>
        <d v="2020-10-15T07:00:00"/>
        <d v="2020-10-16T07:00:00"/>
        <d v="2020-10-19T07:00:00"/>
        <d v="2020-10-20T07:00:00"/>
        <d v="2020-10-21T07:00:00"/>
        <d v="2020-10-22T07:00:00"/>
        <d v="2020-10-23T07:00:00"/>
        <d v="2020-10-26T07:00:00"/>
        <d v="2020-10-27T07:00:00"/>
        <d v="2020-10-28T07:00:00"/>
        <d v="2020-10-29T07:00:00"/>
        <d v="2020-10-30T07:00:00"/>
        <d v="2020-11-02T07:00:00"/>
        <d v="2020-11-03T07:00:00"/>
        <d v="2020-11-04T07:00:00"/>
        <d v="2020-11-05T07:00:00"/>
        <d v="2020-11-06T07:00:00"/>
        <d v="2020-11-09T07:00:00"/>
        <d v="2020-11-10T07:00:00"/>
        <d v="2020-11-11T07:00:00"/>
        <d v="2020-11-12T07:00:00"/>
        <d v="2020-11-13T07:00:00"/>
        <d v="2020-11-16T07:00:00"/>
        <d v="2020-11-17T07:00:00"/>
        <d v="2020-11-18T07:00:00"/>
        <d v="2020-11-19T07:00:00"/>
        <d v="2020-11-20T07:00:00"/>
        <d v="2020-11-23T07:00:00"/>
        <d v="2020-11-24T07:00:00"/>
        <d v="2020-11-25T07:00:00"/>
        <d v="2020-11-27T07:00:00"/>
        <d v="2020-11-30T07:00:00"/>
        <d v="2020-12-01T07:00:00"/>
        <d v="2020-12-02T07:00:00"/>
        <d v="2020-12-03T07:00:00"/>
        <d v="2020-12-04T07:00:00"/>
        <d v="2020-12-07T07:00:00"/>
        <d v="2020-12-08T07:00:00"/>
        <d v="2020-12-09T07:00:00"/>
        <d v="2020-12-10T07:00:00"/>
        <d v="2020-12-11T07:00:00"/>
        <d v="2020-12-14T07:00:00"/>
        <d v="2020-12-15T07:00:00"/>
        <d v="2020-12-16T07:00:00"/>
        <d v="2020-12-17T07:00:00"/>
        <d v="2020-12-18T07:00:00"/>
        <d v="2020-12-21T07:00:00"/>
        <d v="2020-12-22T07:00:00"/>
        <d v="2020-12-23T07:00:00"/>
        <d v="2020-12-24T07:00:00"/>
        <d v="2020-12-28T07:00:00"/>
        <d v="2020-12-29T07:00:00"/>
        <d v="2020-12-30T07:00:00"/>
        <d v="2020-12-31T07:00:00"/>
        <d v="2021-01-04T07:00:00"/>
        <d v="2021-01-05T07:00:00"/>
        <d v="2021-01-06T07:00:00"/>
        <d v="2021-01-07T07:00:00"/>
        <d v="2021-01-08T07:00:00"/>
        <d v="2021-01-11T07:00:00"/>
        <d v="2021-01-12T07:00:00"/>
        <d v="2021-01-13T07:00:00"/>
        <d v="2021-01-14T07:00:00"/>
        <d v="2021-01-15T07:00:00"/>
        <d v="2021-01-19T07:00:00"/>
        <d v="2021-01-20T07:00:00"/>
        <d v="2021-01-21T07:00:00"/>
        <d v="2021-01-22T07:00:00"/>
        <d v="2021-01-25T07:00:00"/>
        <d v="2021-01-26T07:00:00"/>
        <d v="2021-01-27T07:00:00"/>
        <d v="2021-01-28T07:00:00"/>
        <d v="2021-01-29T07:00:00"/>
        <d v="2021-02-01T07:00:00"/>
        <d v="2021-02-02T07:00:00"/>
        <d v="2021-02-03T07:00:00"/>
        <d v="2021-02-04T07:00:00"/>
        <d v="2021-02-05T07:00:00"/>
        <d v="2021-02-08T07:00:00"/>
        <d v="2021-02-09T07:00:00"/>
        <d v="2021-02-10T07:00:00"/>
        <d v="2021-02-11T07:00:00"/>
        <d v="2021-02-12T07:00:00"/>
        <d v="2021-02-16T07:00:00"/>
        <d v="2021-02-17T07:00:00"/>
        <d v="2021-02-18T07:00:00"/>
        <d v="2021-02-19T07:00:00"/>
        <d v="2021-02-22T07:00:00"/>
        <d v="2021-02-23T07:00:00"/>
        <d v="2021-02-24T07:00:00"/>
        <d v="2021-02-25T07:00:00"/>
        <d v="2021-02-26T07:00:00"/>
        <d v="2021-03-01T07:00:00"/>
        <d v="2021-03-02T07:00:00"/>
        <d v="2021-03-03T07:00:00"/>
        <d v="2021-03-04T07:00:00"/>
        <d v="2021-03-05T07:00:00"/>
        <d v="2021-03-08T07:00:00"/>
        <d v="2021-03-09T07:00:00"/>
        <d v="2021-03-10T07:00:00"/>
        <d v="2021-03-11T07:00:00"/>
        <d v="2021-03-12T07:00:00"/>
        <d v="2021-03-15T07:00:00"/>
        <d v="2021-03-16T07:00:00"/>
        <d v="2021-03-17T07:00:00"/>
        <d v="2021-03-18T07:00:00"/>
        <d v="2021-03-19T07:00:00"/>
        <d v="2021-03-22T07:00:00"/>
        <d v="2021-03-23T07:00:00"/>
        <d v="2021-03-24T07:00:00"/>
        <d v="2021-03-25T07:00:00"/>
        <d v="2021-03-26T07:00:00"/>
        <d v="2021-03-29T07:00:00"/>
        <d v="2021-03-30T07:00:00"/>
        <d v="2021-03-31T07:00:00"/>
        <d v="2021-04-01T07:00:00"/>
        <d v="2021-04-05T07:00:00"/>
        <d v="2021-04-06T07:00:00"/>
        <d v="2021-04-07T07:00:00"/>
        <d v="2021-04-08T07:00:00"/>
        <d v="2021-04-09T07:00:00"/>
        <d v="2021-04-12T07:00:00"/>
        <d v="2021-04-13T07:00:00"/>
        <d v="2021-04-14T07:00:00"/>
        <d v="2021-04-15T07:00:00"/>
        <d v="2021-04-16T07:00:00"/>
        <d v="2021-04-19T07:00:00"/>
        <d v="2021-04-20T07:00:00"/>
        <d v="2021-04-21T07:00:00"/>
        <d v="2021-04-22T07:00:00"/>
        <d v="2021-04-23T07:00:00"/>
        <d v="2021-04-26T07:00:00"/>
        <d v="2021-04-27T07:00:00"/>
        <d v="2021-04-28T07:00:00"/>
        <d v="2021-04-29T07:00:00"/>
        <d v="2021-04-30T07:00:00"/>
        <d v="2021-05-03T07:00:00"/>
        <d v="2021-05-04T07:00:00"/>
        <d v="2021-05-05T07:00:00"/>
        <d v="2021-05-06T07:00:00"/>
        <d v="2021-05-07T07:00:00"/>
        <d v="2021-05-10T07:00:00"/>
        <d v="2021-05-11T07:00:00"/>
        <d v="2021-05-12T07:00:00"/>
        <d v="2021-05-13T07:00:00"/>
        <d v="2021-05-14T07:00:00"/>
        <d v="2021-05-17T07:00:00"/>
        <d v="2021-05-18T07:00:00"/>
        <d v="2021-05-19T07:00:00"/>
        <d v="2021-05-20T07:00:00"/>
        <d v="2021-05-21T07:00:00"/>
        <d v="2021-05-24T07:00:00"/>
        <d v="2021-05-25T07:00:00"/>
        <d v="2021-05-26T07:00:00"/>
        <d v="2021-05-27T07:00:00"/>
        <d v="2021-05-28T07:00:00"/>
        <d v="2021-06-01T07:00:00"/>
        <d v="2021-06-02T07:00:00"/>
        <d v="2021-06-03T07:00:00"/>
        <d v="2021-06-04T07:00:00"/>
        <d v="2021-06-07T07:00:00"/>
        <d v="2021-06-08T07:00:00"/>
        <d v="2021-06-09T07:00:00"/>
        <d v="2021-06-10T07:00:00"/>
        <d v="2021-06-11T07:00:00"/>
        <d v="2021-06-14T07:00:00"/>
        <d v="2021-06-15T07:00:00"/>
        <d v="2021-06-16T07:00:00"/>
        <d v="2021-06-17T07:00:00"/>
        <d v="2021-06-18T07:00:00"/>
        <d v="2021-06-21T07:00:00"/>
        <d v="2021-06-22T07:00:00"/>
        <d v="2021-06-23T07:00:00"/>
        <d v="2021-06-24T07:00:00"/>
        <d v="2021-06-25T07:00:00"/>
        <d v="2021-06-28T07:00:00"/>
        <d v="2021-06-29T07:00:00"/>
        <d v="2021-06-30T07:00:00"/>
        <d v="2021-07-01T07:00:00"/>
        <d v="2021-07-02T07:00:00"/>
        <d v="2021-07-06T07:00:00"/>
        <d v="2021-07-07T07:00:00"/>
        <d v="2021-07-08T07:00:00"/>
        <d v="2021-07-09T07:00:00"/>
        <d v="2021-07-12T07:00:00"/>
        <d v="2021-07-13T07:00:00"/>
        <d v="2021-07-14T07:00:00"/>
        <d v="2021-07-15T07:00:00"/>
        <d v="2021-07-16T07:00:00"/>
        <d v="2021-07-19T07:00:00"/>
        <d v="2021-07-20T07:00:00"/>
        <d v="2021-07-21T07:00:00"/>
        <d v="2021-07-22T07:00:00"/>
        <d v="2021-07-23T07:00:00"/>
        <d v="2021-07-26T07:00:00"/>
        <d v="2021-07-27T07:00:00"/>
        <d v="2021-07-28T07:00:00"/>
        <d v="2021-07-29T07:00:00"/>
        <d v="2021-07-30T07:00:00"/>
        <d v="2021-08-02T07:00:00"/>
        <d v="2021-08-03T07:00:00"/>
        <d v="2021-08-04T07:00:00"/>
        <d v="2021-08-05T07:00:00"/>
        <d v="2021-08-06T07:00:00"/>
        <d v="2021-08-09T07:00:00"/>
        <d v="2021-08-10T07:00:00"/>
        <d v="2021-08-11T07:00:00"/>
        <d v="2021-08-12T07:00:00"/>
        <d v="2021-08-13T07:00:00"/>
        <d v="2021-08-16T07:00:00"/>
        <d v="2021-08-17T07:00:00"/>
        <d v="2021-08-18T07:00:00"/>
        <d v="2021-08-19T07:00:00"/>
        <d v="2021-08-20T07:00:00"/>
        <d v="2021-08-23T07:00:00"/>
        <d v="2021-08-24T07:00:00"/>
        <d v="2021-08-25T07:00:00"/>
        <d v="2021-08-26T07:00:00"/>
        <d v="2021-08-27T07:00:00"/>
        <d v="2021-08-30T07:00:00"/>
        <d v="2021-08-31T07:00:00"/>
        <d v="2021-09-01T07:00:00"/>
        <d v="2021-09-02T07:00:00"/>
        <d v="2021-09-03T07:00:00"/>
        <d v="2021-09-07T07:00:00"/>
        <d v="2021-09-08T07:00:00"/>
        <d v="2021-09-09T07:00:00"/>
        <d v="2021-09-10T07:00:00"/>
        <d v="2021-09-13T07:00:00"/>
        <d v="2021-09-14T07:00:00"/>
        <d v="2021-09-15T07:00:00"/>
        <d v="2021-09-16T07:00:00"/>
        <d v="2021-09-17T07:00:00"/>
        <d v="2021-09-20T07:00:00"/>
        <d v="2021-09-21T07:00:00"/>
        <d v="2021-09-22T07:00:00"/>
        <d v="2021-09-23T07:00:00"/>
        <d v="2021-09-24T07:00:00"/>
        <d v="2021-09-27T07:00:00"/>
        <d v="2021-09-28T07:00:00"/>
        <d v="2021-09-29T07:00:00"/>
        <d v="2021-09-30T07:00:00"/>
        <d v="2021-10-01T07:00:00"/>
        <d v="2021-10-04T07:00:00"/>
        <d v="2021-10-05T07:00:00"/>
        <d v="2021-10-06T07:00:00"/>
        <d v="2021-10-07T07:00:00"/>
        <d v="2021-10-08T07:00:00"/>
        <d v="2021-10-11T07:00:00"/>
        <d v="2021-10-12T07:00:00"/>
        <d v="2021-10-13T07:00:00"/>
        <d v="2021-10-14T07:00:00"/>
        <d v="2021-10-15T07:00:00"/>
        <d v="2021-10-18T07:00:00"/>
        <d v="2021-10-19T07:00:00"/>
        <d v="2021-10-20T07:00:00"/>
        <d v="2021-10-21T07:00:00"/>
        <d v="2021-10-22T07:00:00"/>
        <d v="2021-10-25T07:00:00"/>
        <d v="2021-10-26T07:00:00"/>
        <d v="2021-10-27T07:00:00"/>
        <d v="2021-10-28T07:00:00"/>
        <d v="2021-10-29T07:00:00"/>
        <d v="2021-11-01T07:00:00"/>
        <d v="2021-11-02T07:00:00"/>
        <d v="2021-11-03T07:00:00"/>
        <d v="2021-11-04T07:00:00"/>
        <d v="2021-11-05T07:00:00"/>
        <d v="2021-11-08T07:00:00"/>
        <d v="2021-11-09T07:00:00"/>
        <d v="2021-11-10T07:00:00"/>
        <d v="2021-11-11T07:00:00"/>
        <d v="2021-11-12T07:00:00"/>
        <d v="2021-11-15T07:00:00"/>
        <d v="2021-11-16T07:00:00"/>
        <d v="2021-11-17T07:00:00"/>
        <d v="2021-11-18T07:00:00"/>
        <d v="2021-11-19T07:00:00"/>
        <d v="2021-11-22T07:00:00"/>
        <d v="2021-11-23T07:00:00"/>
        <d v="2021-11-24T07:00:00"/>
        <d v="2021-11-26T07:00:00"/>
        <d v="2021-11-29T07:00:00"/>
        <d v="2021-11-30T07:00:00"/>
        <d v="2021-12-01T07:00:00"/>
        <d v="2021-12-02T07:00:00"/>
        <d v="2021-12-03T07:00:00"/>
        <d v="2021-12-06T07:00:00"/>
        <d v="2021-12-07T07:00:00"/>
        <d v="2021-12-08T07:00:00"/>
        <d v="2021-12-09T07:00:00"/>
        <d v="2021-12-10T07:00:00"/>
        <d v="2021-12-13T07:00:00"/>
        <d v="2021-12-14T07:00:00"/>
        <d v="2021-12-15T07:00:00"/>
        <d v="2021-12-16T07:00:00"/>
        <d v="2021-12-17T07:00:00"/>
        <d v="2021-12-20T07:00:00"/>
        <d v="2021-12-21T07:00:00"/>
        <d v="2021-12-22T07:00:00"/>
        <d v="2021-12-23T07:00:00"/>
        <d v="2021-12-27T07:00:00"/>
        <d v="2021-12-28T07:00:00"/>
        <d v="2021-12-29T07:00:00"/>
        <d v="2021-12-30T07:00:00"/>
        <d v="2021-12-31T07:00:00"/>
        <d v="2022-01-03T07:00:00"/>
        <d v="2022-01-04T07:00:00"/>
        <d v="2022-01-05T07:00:00"/>
        <d v="2022-01-06T07:00:00"/>
        <d v="2022-01-07T07:00:00"/>
        <d v="2022-01-10T07:00:00"/>
        <d v="2022-01-11T07:00:00"/>
        <d v="2022-01-12T07:00:00"/>
        <d v="2022-01-13T07:00:00"/>
        <d v="2022-01-14T07:00:00"/>
        <d v="2022-01-18T07:00:00"/>
        <d v="2022-01-19T07:00:00"/>
        <d v="2022-01-20T07:00:00"/>
        <d v="2022-01-21T07:00:00"/>
        <d v="2022-01-24T07:00:00"/>
        <d v="2022-01-25T07:00:00"/>
        <d v="2022-01-26T07:00:00"/>
        <d v="2022-01-27T07:00:00"/>
        <d v="2022-01-28T07:00:00"/>
        <d v="2022-01-31T07:00:00"/>
        <d v="2022-02-01T07:00:00"/>
        <d v="2022-02-02T07:00:00"/>
        <d v="2022-02-03T07:00:00"/>
        <d v="2022-02-04T07:00:00"/>
        <d v="2022-02-07T07:00:00"/>
        <d v="2022-02-08T07:00:00"/>
        <d v="2022-02-09T07:00:00"/>
        <d v="2022-02-10T07:00:00"/>
        <d v="2022-02-11T07:00:00"/>
        <d v="2022-02-14T07:00:00"/>
        <d v="2022-02-15T07:00:00"/>
        <d v="2022-02-16T07:00:00"/>
        <d v="2022-02-17T07:00:00"/>
        <d v="2022-02-18T07:00:00"/>
        <d v="2022-02-22T07:00:00"/>
        <d v="2022-02-23T07:00:00"/>
        <d v="2022-02-24T07:00:00"/>
        <d v="2022-02-25T07:00:00"/>
        <d v="2022-02-28T07:00:00"/>
        <d v="2022-03-01T07:00:00"/>
        <d v="2022-03-02T07:00:00"/>
        <d v="2022-03-03T07:00:00"/>
        <d v="2022-03-04T07:00:00"/>
        <d v="2022-03-07T07:00:00"/>
        <d v="2022-03-08T07:00:00"/>
        <d v="2022-03-09T07:00:00"/>
        <d v="2022-03-10T07:00:00"/>
        <d v="2022-03-11T07:00:00"/>
        <d v="2022-03-14T07:00:00"/>
        <d v="2022-03-15T07:00:00"/>
        <d v="2022-03-16T07:00:00"/>
        <d v="2022-03-17T07:00:00"/>
        <d v="2022-03-18T07:00:00"/>
        <d v="2022-03-21T07:00:00"/>
        <d v="2022-03-22T07:00:00"/>
        <d v="2022-03-23T07:00:00"/>
        <d v="2022-03-24T07:00:00"/>
        <d v="2022-03-25T07:00:00"/>
        <d v="2022-03-28T07:00:00"/>
        <d v="2022-03-29T07:00:00"/>
        <d v="2022-03-30T07:00:00"/>
        <d v="2022-03-31T07:00:00"/>
        <d v="2022-04-01T07:00:00"/>
        <d v="2022-04-04T07:00:00"/>
        <d v="2022-04-05T07:00:00"/>
        <d v="2022-04-06T07:00:00"/>
        <d v="2022-04-07T07:00:00"/>
        <d v="2022-04-08T07:00:00"/>
        <d v="2022-04-11T07:00:00"/>
        <d v="2022-04-12T07:00:00"/>
        <d v="2022-04-13T07:00:00"/>
        <d v="2022-04-14T07:00:00"/>
        <d v="2022-04-18T07:00:00"/>
        <d v="2022-04-19T07:00:00"/>
        <d v="2022-04-20T07:00:00"/>
        <d v="2022-04-21T07:00:00"/>
        <d v="2022-04-22T07:00:00"/>
        <d v="2022-04-25T07:00:00"/>
        <d v="2022-04-26T07:00:00"/>
        <d v="2022-04-27T07:00:00"/>
        <d v="2022-04-28T07:00:00"/>
        <d v="2022-04-29T07:00:00"/>
        <d v="2022-05-02T07:00:00"/>
        <d v="2022-05-03T07:00:00"/>
        <d v="2022-05-04T07:00:00"/>
        <d v="2022-05-05T07:00:00"/>
        <d v="2022-05-06T07:00:00"/>
        <d v="2022-05-09T07:00:00"/>
        <d v="2022-05-10T07:00:00"/>
        <d v="2022-05-11T07:00:00"/>
        <d v="2022-05-12T07:00:00"/>
        <d v="2022-05-13T07:00:00"/>
        <d v="2022-05-16T07:00:00"/>
        <d v="2022-05-17T07:00:00"/>
        <d v="2022-05-18T07:00:00"/>
        <d v="2022-05-19T07:00:00"/>
        <d v="2022-05-20T07:00:00"/>
        <d v="2022-05-23T07:00:00"/>
        <d v="2022-05-24T07:00:00"/>
        <d v="2022-05-25T07:00:00"/>
        <d v="2022-05-26T07:00:00"/>
        <d v="2022-05-27T07:00:00"/>
        <d v="2022-05-31T07:00:00"/>
        <d v="2022-06-01T07:00:00"/>
        <d v="2022-06-02T07:00:00"/>
        <d v="2022-06-03T07:00:00"/>
        <d v="2022-06-06T07:00:00"/>
        <d v="2022-06-07T07:00:00"/>
        <d v="2022-06-08T07:00:00"/>
        <d v="2022-06-09T07:00:00"/>
        <d v="2022-06-10T07:00:00"/>
        <d v="2022-06-13T07:00:00"/>
        <d v="2022-06-14T07:00:00"/>
        <d v="2022-06-15T07:00:00"/>
        <d v="2022-06-16T07:00:00"/>
        <d v="2022-06-17T07:00:00"/>
        <d v="2022-06-21T07:00:00"/>
        <d v="2022-06-22T07:00:00"/>
        <d v="2022-06-23T07:00:00"/>
        <d v="2022-06-24T07:00:00"/>
        <d v="2022-06-27T07:00:00"/>
        <d v="2022-06-28T07:00:00"/>
        <d v="2022-06-29T07:00:00"/>
        <d v="2022-06-30T07:00:00"/>
        <d v="2022-07-01T07:00:00"/>
        <d v="2022-07-05T07:00:00"/>
        <d v="2022-07-06T07:00:00"/>
        <d v="2022-07-07T07:00:00"/>
        <d v="2022-07-08T07:00:00"/>
        <d v="2022-07-11T07:00:00"/>
        <d v="2022-07-12T07:00:00"/>
        <d v="2022-07-13T07:00:00"/>
        <d v="2022-07-14T07:00:00"/>
        <d v="2022-07-15T07:00:00"/>
        <d v="2022-07-18T07:00:00"/>
        <d v="2022-07-19T07:00:00"/>
        <d v="2022-07-20T07:00:00"/>
        <d v="2022-07-21T07:00:00"/>
        <d v="2022-07-22T07:00:00"/>
        <d v="2022-07-25T07:00:00"/>
        <d v="2022-07-26T07:00:00"/>
        <d v="2022-07-27T07:00:00"/>
        <d v="2022-07-28T07:00:00"/>
        <d v="2022-07-29T07:00:00"/>
        <d v="2022-08-01T07:00:00"/>
        <d v="2022-08-02T07:00:00"/>
        <d v="2022-08-03T07:00:00"/>
        <d v="2022-08-04T07:00:00"/>
        <d v="2022-08-05T07:00:00"/>
        <d v="2022-08-08T07:00:00"/>
        <d v="2022-08-09T07:00:00"/>
        <d v="2022-08-10T07:00:00"/>
        <d v="2022-08-11T07:00:00"/>
        <d v="2022-08-12T07:00:00"/>
        <d v="2022-08-15T07:00:00"/>
        <d v="2022-08-16T07:00:00"/>
        <d v="2022-08-17T07:00:00"/>
        <d v="2022-08-18T07:00:00"/>
        <d v="2022-08-19T07:00:00"/>
        <d v="2022-08-22T07:00:00"/>
        <d v="2022-08-23T07:00:00"/>
        <d v="2022-08-24T07:00:00"/>
        <d v="2022-08-25T07:00:00"/>
        <d v="2022-08-26T07:00:00"/>
        <d v="2022-08-29T07:00:00"/>
        <d v="2022-08-30T07:00:00"/>
        <d v="2022-08-31T07:00:00"/>
        <d v="2022-09-01T07:00:00"/>
        <d v="2022-09-02T07:00:00"/>
        <d v="2022-09-06T07:00:00"/>
        <d v="2022-09-07T07:00:00"/>
        <d v="2022-09-08T07:00:00"/>
        <d v="2022-09-09T07:00:00"/>
        <d v="2022-09-12T07:00:00"/>
        <d v="2022-09-13T07:00:00"/>
        <d v="2022-09-14T07:00:00"/>
        <d v="2022-09-15T07:00:00"/>
        <d v="2022-09-16T07:00:00"/>
        <d v="2022-09-19T07:00:00"/>
        <d v="2022-09-20T07:00:00"/>
        <d v="2022-09-21T07:00:00"/>
        <d v="2022-09-22T07:00:00"/>
        <d v="2022-09-23T07:00:00"/>
        <d v="2022-09-26T07:00:00"/>
        <d v="2022-09-27T07:00:00"/>
        <d v="2022-09-28T07:00:00"/>
        <d v="2022-09-29T07:00:00"/>
        <d v="2022-09-30T07:00:00"/>
        <d v="2022-10-03T07:00:00"/>
        <d v="2022-10-04T07:00:00"/>
        <d v="2022-10-05T07:00:00"/>
        <d v="2022-10-06T07:00:00"/>
        <d v="2022-10-07T07:00:00"/>
        <d v="2022-10-10T07:00:00"/>
        <d v="2022-10-11T07:00:00"/>
        <d v="2022-10-12T07:00:00"/>
        <d v="2022-10-13T07:00:00"/>
        <d v="2022-10-14T07:00:00"/>
        <d v="2022-10-17T07:00:00"/>
        <d v="2022-10-18T07:00:00"/>
        <d v="2022-10-19T07:00:00"/>
        <d v="2022-10-20T07:00:00"/>
        <d v="2022-10-21T07:00:00"/>
        <d v="2022-10-24T07:00:00"/>
        <d v="2022-10-25T07:00:00"/>
        <d v="2022-10-26T07:00:00"/>
        <d v="2022-10-27T07:00:00"/>
        <d v="2022-10-28T07:00:00"/>
        <d v="2022-10-31T07:00:00"/>
        <d v="2022-11-01T07:00:00"/>
        <d v="2022-11-02T07:00:00"/>
        <d v="2022-11-03T07:00:00"/>
        <d v="2022-11-04T07:00:00"/>
        <d v="2022-11-07T07:00:00"/>
        <d v="2022-11-08T07:00:00"/>
        <d v="2022-11-09T07:00:00"/>
        <d v="2022-11-10T07:00:00"/>
        <d v="2022-11-11T07:00:00"/>
        <d v="2022-11-14T07:00:00"/>
        <d v="2022-11-15T07:00:00"/>
        <d v="2022-11-16T07:00:00"/>
        <d v="2022-11-17T07:00:00"/>
        <d v="2022-11-18T07:00:00"/>
        <d v="2022-11-21T07:00:00"/>
        <d v="2022-11-22T07:00:00"/>
        <d v="2022-11-23T07:00:00"/>
        <d v="2022-11-25T07:00:00"/>
        <d v="2022-11-28T07:00:00"/>
        <d v="2022-11-29T07:00:00"/>
        <d v="2022-11-30T07:00:00"/>
        <d v="2022-12-01T07:00:00"/>
        <d v="2022-12-02T07:00:00"/>
        <d v="2022-12-05T07:00:00"/>
        <d v="2022-12-06T07:00:00"/>
        <d v="2022-12-07T07:00:00"/>
        <d v="2022-12-08T07:00:00"/>
        <d v="2022-12-09T07:00:00"/>
        <d v="2022-12-12T07:00:00"/>
        <d v="2022-12-13T07:00:00"/>
        <d v="2022-12-14T07:00:00"/>
        <d v="2022-12-15T07:00:00"/>
        <d v="2022-12-16T07:00:00"/>
        <d v="2022-12-19T07:00:00"/>
        <d v="2022-12-20T07:00:00"/>
        <d v="2022-12-21T07:00:00"/>
        <d v="2022-12-22T07:00:00"/>
        <d v="2022-12-23T07:00:00"/>
        <d v="2022-12-27T07:00:00"/>
        <d v="2022-12-28T07:00:00"/>
        <d v="2022-12-29T07:00:00"/>
        <d v="2022-12-30T07:00:00"/>
        <d v="2023-01-03T07:00:00"/>
        <d v="2023-01-04T07:00:00"/>
        <d v="2023-01-05T07:00:00"/>
        <d v="2023-01-06T07:00:00"/>
        <d v="2023-01-09T07:00:00"/>
        <d v="2023-01-10T07:00:00"/>
        <d v="2023-01-11T07:00:00"/>
        <d v="2023-01-12T07:00:00"/>
        <d v="2023-01-13T07:00:00"/>
        <d v="2023-01-17T07:00:00"/>
        <d v="2023-01-18T07:00:00"/>
        <d v="2023-01-19T07:00:00"/>
        <d v="2023-01-20T07:00:00"/>
        <d v="2023-01-23T07:00:00"/>
        <d v="2023-01-24T07:00:00"/>
        <d v="2023-01-25T07:00:00"/>
        <d v="2023-01-26T07:00:00"/>
        <d v="2023-01-27T07:00:00"/>
        <d v="2023-01-30T07:00:00"/>
        <d v="2023-01-31T07:00:00"/>
        <d v="2023-02-01T07:00:00"/>
        <d v="2023-02-02T07:00:00"/>
        <d v="2023-02-03T07:00:00"/>
        <d v="2023-02-06T07:00:00"/>
        <d v="2023-02-07T07:00:00"/>
        <d v="2023-02-08T07:00:00"/>
        <d v="2023-02-09T07:00:00"/>
        <d v="2023-02-10T07:00:00"/>
        <d v="2023-02-13T07:00:00"/>
        <d v="2023-02-14T07:00:00"/>
        <d v="2023-02-15T07:00:00"/>
        <d v="2023-02-16T07:00:00"/>
        <d v="2023-02-17T07:00:00"/>
        <d v="2023-02-21T07:00:00"/>
        <d v="2023-02-22T07:00:00"/>
        <d v="2023-02-23T07:00:00"/>
        <d v="2023-02-24T07:00:00"/>
        <d v="2023-02-27T07:00:00"/>
        <d v="2023-02-28T07:00:00"/>
        <d v="2023-03-01T07:00:00"/>
        <d v="2023-03-02T07:00:00"/>
        <d v="2023-03-03T07:00:00"/>
        <d v="2023-03-06T07:00:00"/>
        <d v="2023-03-07T07:00:00"/>
        <d v="2023-03-08T07:00:00"/>
        <d v="2023-03-09T07:00:00"/>
        <d v="2023-03-10T07:00:00"/>
        <d v="2023-03-13T07:00:00"/>
        <d v="2023-03-14T07:00:00"/>
        <d v="2023-03-15T07:00:00"/>
        <d v="2023-03-16T07:00:00"/>
        <d v="2023-03-17T07:00:00"/>
        <d v="2023-03-20T07:00:00"/>
        <d v="2023-03-21T07:00:00"/>
        <d v="2023-03-22T07:00:00"/>
        <d v="2023-03-23T07:00:00"/>
        <d v="2023-03-24T07:00:00"/>
        <d v="2023-03-27T07:00:00"/>
        <d v="2023-03-28T07:00:00"/>
        <d v="2023-03-29T07:00:00"/>
        <d v="2023-03-30T07:00:00"/>
        <d v="2023-03-31T07:00:00"/>
        <d v="2023-04-03T07:00:00"/>
        <d v="2023-04-04T07:00:00"/>
        <d v="2023-04-05T07:00:00"/>
        <d v="2023-04-06T07:00:00"/>
        <d v="2023-04-10T07:00:00"/>
        <d v="2023-04-11T07:00:00"/>
        <d v="2023-04-12T07:00:00"/>
        <d v="2023-04-13T07:00:00"/>
        <d v="2023-04-14T07:00:00"/>
        <d v="2023-04-17T07:00:00"/>
        <d v="2023-04-18T07:00:00"/>
        <d v="2023-04-19T07:00:00"/>
        <d v="2023-04-20T07:00:00"/>
        <d v="2023-04-21T07:00:00"/>
        <d v="2023-04-24T07:00:00"/>
        <d v="2023-04-25T07:00:00"/>
        <d v="2023-04-26T07:00:00"/>
        <d v="2023-04-27T07:00:00"/>
        <d v="2023-04-28T07:00:00"/>
        <d v="2023-05-01T07:00:00"/>
        <d v="2023-05-02T07:00:00"/>
        <d v="2023-05-03T07:00:00"/>
        <d v="2023-05-04T07:00:00"/>
        <d v="2023-05-05T07:00:00"/>
        <d v="2023-05-08T07:00:00"/>
        <d v="2023-05-09T07:00:00"/>
        <d v="2023-05-10T07:00:00"/>
        <d v="2023-05-11T07:00:00"/>
        <d v="2023-05-12T07:00:00"/>
        <d v="2023-05-15T07:00:00"/>
        <d v="2023-05-16T07:00:00"/>
        <d v="2023-05-17T07:00:00"/>
        <d v="2023-05-18T07:00:00"/>
        <d v="2023-05-19T07:00:00"/>
        <d v="2023-05-22T07:00:00"/>
        <d v="2023-05-23T07:00:00"/>
        <d v="2023-05-24T07:00:00"/>
        <d v="2023-05-25T07:00:00"/>
        <d v="2023-05-26T07:00:00"/>
        <d v="2023-05-30T07:00:00"/>
        <d v="2023-05-31T07:00:00"/>
        <d v="2023-06-01T07:00:00"/>
        <d v="2023-06-02T07:00:00"/>
        <d v="2023-06-05T07:00:00"/>
        <d v="2023-06-06T07:00:00"/>
        <d v="2023-06-07T07:00:00"/>
        <d v="2023-06-08T07:00:00"/>
        <d v="2023-06-09T07:00:00"/>
        <d v="2023-06-12T07:00:00"/>
        <d v="2023-06-13T07:00:00"/>
        <d v="2023-06-14T07:00:00"/>
        <d v="2023-06-15T07:00:00"/>
        <d v="2023-06-16T07:00:00"/>
        <d v="2023-06-20T07:00:00"/>
        <d v="2023-06-21T07:00:00"/>
        <d v="2023-06-22T07:00:00"/>
        <d v="2023-06-23T07:00:00"/>
        <d v="2023-06-26T07:00:00"/>
        <d v="2023-06-27T07:00:00"/>
        <d v="2023-06-28T07:00:00"/>
        <d v="2023-06-29T07:00:00"/>
        <d v="2023-06-30T07:00:00"/>
        <d v="2023-07-03T07:00:00"/>
        <d v="2023-07-05T07:00:00"/>
        <d v="2023-07-06T07:00:00"/>
        <d v="2023-07-07T07:00:00"/>
        <d v="2023-07-10T07:00:00"/>
        <d v="2023-07-11T07:00:00"/>
        <d v="2023-07-12T07:00:00"/>
        <d v="2023-07-13T07:00:00"/>
        <d v="2023-07-14T07:00:00"/>
        <d v="2023-07-17T07:00:00"/>
        <d v="2023-07-18T07:00:00"/>
        <d v="2023-07-19T07:00:00"/>
        <d v="2023-07-20T07:00:00"/>
        <d v="2023-07-21T07:00:00"/>
        <d v="2023-07-24T07:00:00"/>
        <d v="2023-07-25T07:00:00"/>
        <d v="2023-07-26T07:00:00"/>
        <d v="2023-07-27T07:00:00"/>
        <d v="2023-07-28T07:00:00"/>
        <d v="2023-07-31T07:00:00"/>
        <d v="2023-08-01T07:00:00"/>
        <d v="2023-08-02T07:00:00"/>
        <d v="2023-08-03T07:00:00"/>
        <d v="2023-08-04T07:00:00"/>
        <d v="2023-08-07T07:00:00"/>
        <d v="2023-08-08T07:00:00"/>
        <d v="2023-08-09T07:00:00"/>
        <d v="2023-08-10T07:00:00"/>
        <d v="2023-08-11T07:00:00"/>
        <d v="2023-08-14T07:00:00"/>
        <d v="2023-08-15T07:00:00"/>
        <d v="2023-08-16T07:00:00"/>
        <d v="2023-08-17T07:00:00"/>
        <d v="2023-08-18T07:00:00"/>
        <d v="2023-08-21T07:00:00"/>
        <d v="2023-08-22T07:00:00"/>
        <d v="2023-08-23T07:00:00"/>
        <d v="2023-08-24T07:00:00"/>
        <d v="2023-08-25T07:00:00"/>
        <d v="2023-08-28T07:00:00"/>
        <d v="2023-08-29T07:00:00"/>
        <d v="2023-08-30T07:00:00"/>
        <d v="2023-08-31T07:00:00"/>
        <d v="2023-09-01T07:00:00"/>
        <d v="2023-09-05T07:00:00"/>
        <d v="2023-09-06T07:00:00"/>
        <d v="2023-09-07T07:00:00"/>
        <d v="2023-09-08T07:00:00"/>
        <d v="2023-09-11T07:00:00"/>
        <d v="2023-09-12T07:00:00"/>
        <d v="2023-09-13T07:00:00"/>
        <d v="2023-09-14T07:00:00"/>
        <d v="2023-09-15T07:00:00"/>
        <d v="2023-09-18T07:00:00"/>
        <d v="2023-09-19T07:00:00"/>
        <d v="2023-09-20T07:00:00"/>
        <d v="2023-09-21T07:00:00"/>
        <d v="2023-09-22T07:00:00"/>
        <d v="2023-09-25T07:00:00"/>
        <d v="2023-09-26T07:00:00"/>
        <d v="2023-09-27T07:00:00"/>
        <d v="2023-09-28T07:00:00"/>
        <d v="2023-09-29T07:00:00"/>
        <d v="2023-10-02T07:00:00"/>
        <d v="2023-10-03T07:00:00"/>
        <d v="2023-10-04T07:00:00"/>
        <d v="2023-10-05T07:00:00"/>
        <d v="2023-10-06T07:00:00"/>
        <d v="2023-10-09T07:00:00"/>
        <d v="2023-10-10T07:00:00"/>
        <d v="2023-10-11T07:00:00"/>
        <d v="2023-10-12T07:00:00"/>
        <d v="2023-10-13T07:00:00"/>
        <d v="2023-10-16T07:00:00"/>
        <d v="2023-10-17T07:00:00"/>
        <d v="2023-10-18T07:00:00"/>
        <d v="2023-10-19T07:00:00"/>
        <d v="2023-10-20T07:00:00"/>
        <d v="2023-10-23T07:00:00"/>
        <d v="2023-10-24T07:00:00"/>
        <d v="2023-10-25T07:00:00"/>
        <d v="2023-10-26T07:00:00"/>
        <d v="2023-10-27T07:00:00"/>
        <d v="2023-10-30T07:00:00"/>
        <d v="2023-10-31T07:00:00"/>
        <d v="2023-11-01T07:00:00"/>
        <d v="2023-11-02T07:00:00"/>
        <d v="2023-11-03T07:00:00"/>
        <d v="2023-11-06T07:00:00"/>
        <d v="2023-11-07T07:00:00"/>
        <d v="2023-11-08T07:00:00"/>
        <d v="2023-11-09T07:00:00"/>
        <d v="2023-11-10T07:00:00"/>
        <d v="2023-11-13T07:00:00"/>
        <d v="2023-11-14T07:00:00"/>
        <d v="2023-11-15T07:00:00"/>
        <d v="2023-11-16T07:00:00"/>
        <d v="2023-11-17T07:00:00"/>
        <d v="2023-11-20T07:00:00"/>
        <d v="2023-11-21T07:00:00"/>
        <d v="2023-11-22T07:00:00"/>
        <d v="2023-11-24T07:00:00"/>
        <d v="2023-11-27T07:00:00"/>
        <d v="2023-11-28T07:00:00"/>
        <d v="2023-11-29T07:00:00"/>
        <d v="2023-11-30T07:00:00"/>
        <d v="2023-12-01T07:00:00"/>
        <d v="2023-12-04T07:00:00"/>
        <d v="2023-12-05T07:00:00"/>
        <d v="2023-12-06T07:00:00"/>
        <d v="2023-12-07T07:00:00"/>
        <d v="2023-12-08T07:00:00"/>
        <d v="2023-12-11T07:00:00"/>
        <d v="2023-12-12T07:00:00"/>
        <d v="2023-12-13T07:00:00"/>
        <d v="2023-12-14T07:00:00"/>
        <d v="2023-12-15T07:00:00"/>
        <d v="2023-12-18T07:00:00"/>
        <d v="2023-12-19T07:00:00"/>
        <d v="2023-12-20T07:00:00"/>
        <d v="2023-12-21T07:00:00"/>
        <d v="2023-12-22T07:00:00"/>
        <d v="2023-12-26T07:00:00"/>
        <d v="2023-12-27T07:00:00"/>
        <d v="2023-12-28T07:00:00"/>
        <d v="2023-12-29T07:00:00"/>
        <d v="2024-01-02T07:00:00"/>
        <d v="2024-01-03T07:00:00"/>
        <d v="2024-01-04T07:00:00"/>
        <d v="2024-01-05T07:00:00"/>
        <d v="2024-01-08T07:00:00"/>
        <d v="2024-01-09T07:00:00"/>
        <d v="2024-01-10T07:00:00"/>
        <d v="2024-01-11T07:00:00"/>
        <d v="2024-01-12T07:00:00"/>
        <d v="2024-01-16T07:00:00"/>
        <d v="2024-01-17T07:00:00"/>
        <d v="2024-01-18T07:00:00"/>
        <d v="2024-01-19T07:00:00"/>
        <d v="2024-01-22T07:00:00"/>
        <d v="2024-01-23T07:00:00"/>
        <d v="2024-01-24T07:00:00"/>
        <d v="2024-01-25T07:00:00"/>
        <d v="2024-01-26T07:00:00"/>
        <d v="2024-01-29T07:00:00"/>
        <d v="2024-01-30T07:00:00"/>
        <d v="2024-01-31T07:00:00"/>
        <d v="2024-02-01T07:00:00"/>
        <d v="2024-02-02T07:00:00"/>
        <d v="2024-02-05T07:00:00"/>
        <d v="2024-02-06T07:00:00"/>
        <d v="2024-02-07T07:00:00"/>
        <d v="2024-02-08T07:00:00"/>
        <d v="2024-02-09T07:00:00"/>
        <d v="2024-02-12T07:00:00"/>
        <d v="2024-02-13T07:00:00"/>
        <d v="2024-02-14T07:00:00"/>
        <d v="2024-02-15T07:00:00"/>
        <d v="2024-02-16T07:00:00"/>
        <d v="2024-02-20T07:00:00"/>
        <d v="2024-02-21T07:00:00"/>
        <d v="2024-02-22T07:00:00"/>
        <d v="2024-02-23T07:00:00"/>
        <d v="2024-02-26T07:00:00"/>
        <d v="2024-02-27T07:00:00"/>
        <d v="2024-02-28T07:00:00"/>
        <d v="2024-02-29T07:00:00"/>
        <d v="2024-03-01T07:00:00"/>
        <d v="2024-03-04T07:00:00"/>
        <d v="2024-03-05T07:00:00"/>
        <d v="2024-03-06T07:00:00"/>
        <d v="2024-03-07T07:00:00"/>
        <d v="2024-03-08T07:00:00"/>
        <d v="2024-03-11T07:00:00"/>
        <d v="2024-03-12T07:00:00"/>
        <d v="2024-03-13T07:00:00"/>
        <d v="2024-03-14T07:00:00"/>
        <d v="2024-03-15T07:00:00"/>
        <d v="2024-03-18T07:00:00"/>
        <d v="2024-03-19T07:00:00"/>
        <d v="2024-03-20T07:00:00"/>
        <d v="2024-03-21T07:00:00"/>
        <d v="2024-03-22T07:00:00"/>
        <d v="2024-03-25T07:00:00"/>
        <d v="2024-03-26T07:00:00"/>
        <d v="2024-03-27T07:00:00"/>
        <d v="2024-03-28T07:00:00"/>
        <d v="2024-04-01T07:00:00"/>
        <d v="2024-04-02T07:00:00"/>
        <d v="2024-04-03T07:00:00"/>
        <d v="2024-04-04T07:00:00"/>
        <d v="2024-04-05T07:00:00"/>
        <d v="2024-04-08T07:00:00"/>
        <d v="2024-04-09T07:00:00"/>
        <d v="2024-04-10T07:00:00"/>
        <d v="2024-04-11T07:00:00"/>
        <d v="2024-04-12T07:00:00"/>
        <d v="2024-04-15T07:00:00"/>
        <d v="2024-04-16T07:00:00"/>
        <d v="2024-04-17T07:00:00"/>
        <d v="2024-04-18T07:00:00"/>
        <d v="2024-04-19T07:00:00"/>
        <d v="2024-04-22T07:00:00"/>
        <d v="2024-04-23T07:00:00"/>
        <d v="2024-04-24T07:00:00"/>
        <d v="2024-04-25T07:00:00"/>
        <d v="2024-04-26T07:00:00"/>
        <d v="2024-04-29T07:00:00"/>
        <d v="2024-04-30T07:00:00"/>
        <d v="2024-05-01T07:00:00"/>
        <d v="2024-05-02T07:00:00"/>
        <d v="2024-05-03T07:00:00"/>
        <d v="2024-05-06T07:00:00"/>
        <d v="2024-05-07T07:00:00"/>
        <d v="2024-05-08T07:00:00"/>
        <d v="2024-05-09T07:00:00"/>
        <d v="2024-05-10T07:00:00"/>
        <d v="2024-05-13T07:00:00"/>
        <d v="2024-05-14T07:00:00"/>
        <d v="2024-05-15T07:00:00"/>
        <d v="2024-05-16T07:00:00"/>
        <d v="2024-05-17T07:00:00"/>
        <d v="2024-05-20T07:00:00"/>
        <d v="2024-05-21T07:00:00"/>
        <d v="2024-05-22T07:00:00"/>
        <d v="2024-05-23T07:00:00"/>
        <d v="2024-05-24T07:00:00"/>
        <d v="2024-05-28T07:00:00"/>
        <d v="2024-05-29T07:00:00"/>
        <d v="2024-05-30T07:00:00"/>
        <d v="2024-05-31T07:00:00"/>
        <d v="2024-06-03T07:00:00"/>
        <d v="2024-06-04T07:00:00"/>
        <d v="2024-06-05T07:00:00"/>
        <d v="2024-06-06T07:00:00"/>
        <d v="2024-06-07T07:00:00"/>
        <d v="2024-06-10T07:00:00"/>
        <d v="2024-06-11T07:00:00"/>
        <d v="2024-06-12T07:00:00"/>
        <d v="2024-06-13T07:00:00"/>
        <d v="2024-06-14T07:00:00"/>
        <d v="2024-06-17T07:00:00"/>
        <d v="2024-06-18T07:00:00"/>
        <d v="2024-06-20T07:00:00"/>
        <d v="2024-06-21T07:00:00"/>
        <d v="2024-06-24T07:00:00"/>
        <d v="2024-06-25T07:00:00"/>
        <d v="2024-06-26T07:00:00"/>
        <d v="2024-06-27T07:00:00"/>
        <d v="2024-06-28T07:00:00"/>
        <d v="2024-07-01T07:00:00"/>
        <d v="2024-07-02T07:00:00"/>
        <d v="2024-07-03T07:00:00"/>
        <d v="2024-07-05T07:00:00"/>
        <d v="2024-07-08T07:00:00"/>
        <d v="2024-07-09T07:00:00"/>
        <d v="2024-07-10T07:00:00"/>
        <d v="2024-07-11T07:00:00"/>
        <d v="2024-07-12T07:00:00"/>
        <d v="2024-07-15T07:00:00"/>
        <d v="2024-07-16T07:00:00"/>
        <d v="2024-07-17T07:00:00"/>
        <d v="2024-07-18T07:00:00"/>
        <d v="2024-07-19T07:00:00"/>
        <d v="2024-07-22T07:00:00"/>
        <d v="2024-07-23T07:00:00"/>
        <d v="2024-07-24T07:00:00"/>
        <d v="2024-07-25T07:00:00"/>
        <d v="2024-07-26T07:00:00"/>
        <d v="2024-07-29T07:00:00"/>
        <d v="2024-07-30T07:00:00"/>
        <d v="2024-07-31T07:00:00"/>
        <d v="2024-08-01T07:00:00"/>
        <d v="2024-08-02T07:00:00"/>
        <d v="2024-08-05T07:00:00"/>
        <d v="2024-08-06T07:00:00"/>
        <d v="2024-08-07T07:00:00"/>
        <d v="2024-08-08T07:00:00"/>
        <d v="2024-08-09T07:00:00"/>
        <d v="2024-08-12T07:00:00"/>
        <d v="2024-08-13T07:00:00"/>
        <d v="2024-08-14T07:00:00"/>
        <d v="2024-08-15T07:00:00"/>
        <d v="2024-08-16T07:00:00"/>
        <d v="2024-08-19T07:00:00"/>
        <d v="2024-08-20T07:00:00"/>
        <d v="2024-08-21T07:00:00"/>
        <d v="2024-08-22T07:00:00"/>
        <d v="2024-08-23T07:00:00"/>
        <d v="2024-08-26T07:00:00"/>
        <d v="2024-08-27T07:00:00"/>
        <d v="2024-08-28T07:00:00"/>
        <d v="2024-08-29T07:00:00"/>
        <d v="2024-08-30T07:00:00"/>
        <d v="2024-09-03T07:00:00"/>
        <d v="2024-09-04T07:00:00"/>
        <d v="2024-09-05T07:00:00"/>
        <d v="2024-09-06T07:00:00"/>
        <d v="2024-09-09T07:00:00"/>
        <d v="2024-09-10T07:00:00"/>
        <d v="2024-09-11T07:00:00"/>
        <d v="2024-09-12T07:00:00"/>
        <d v="2024-09-13T07:00:00"/>
        <d v="2024-09-16T07:00:00"/>
        <d v="2024-09-17T07:00:00"/>
        <d v="2024-09-18T07:00:00"/>
        <d v="2024-09-19T07:00:00"/>
        <d v="2024-09-20T07:00:00"/>
        <d v="2024-09-23T07:00:00"/>
        <d v="2024-09-24T07:00:00"/>
        <d v="2024-09-25T07:00:00"/>
        <d v="2024-09-26T07:00:00"/>
        <d v="2024-09-27T07:00:00"/>
        <d v="2024-09-30T07:00:00"/>
        <d v="2024-10-01T07:00:00"/>
        <d v="2024-10-02T07:00:00"/>
        <d v="2024-10-03T07:00:00"/>
        <d v="2024-10-04T07:00:00"/>
        <d v="2024-10-07T07:00:00"/>
        <d v="2024-10-08T07:00:00"/>
        <d v="2024-10-09T07:00:00"/>
        <d v="2024-10-10T07:00:00"/>
        <d v="2024-10-11T07:00:00"/>
        <d v="2024-10-14T07:00:00"/>
        <d v="2024-10-15T07:00:00"/>
        <d v="2024-10-16T07:00:00"/>
        <d v="2024-10-17T07:00:00"/>
        <d v="2024-10-18T07:00:00"/>
        <d v="2024-10-21T07:00:00"/>
        <d v="2024-10-22T07:00:00"/>
        <d v="2024-10-23T07:00:00"/>
        <d v="2024-10-24T07:00:00"/>
        <d v="2024-10-25T07:00:00"/>
        <d v="2024-10-28T07:00:00"/>
        <d v="2024-10-29T07:00:00"/>
        <d v="2024-10-30T07:00:00"/>
        <d v="2024-10-31T07:00:00"/>
        <d v="2024-11-01T07:00:00"/>
        <d v="2024-11-04T07:00:00"/>
        <d v="2024-11-05T07:00:00"/>
        <d v="2024-11-06T07:00:00"/>
        <d v="2024-11-07T07:00:00"/>
        <d v="2024-11-08T07:00:00"/>
        <d v="2024-11-11T07:00:00"/>
        <d v="2024-11-12T07:00:00"/>
        <d v="2024-11-13T07:00:00"/>
      </sharedItems>
      <fieldGroup par="9" base="0">
        <rangePr groupBy="months" startDate="2019-11-14T07:00:00" endDate="2024-11-13T07:00:00"/>
        <groupItems count="14">
          <s v="&lt;2019-11-14"/>
          <s v="Jan"/>
          <s v="Feb"/>
          <s v="Mar"/>
          <s v="Apr"/>
          <s v="May"/>
          <s v="Jun"/>
          <s v="Jul"/>
          <s v="Aug"/>
          <s v="Sep"/>
          <s v="Oct"/>
          <s v="Nov"/>
          <s v="Dec"/>
          <s v="&gt;2024-11-13"/>
        </groupItems>
      </fieldGroup>
    </cacheField>
    <cacheField name="Adj Close" numFmtId="0">
      <sharedItems containsSemiMixedTypes="0" containsString="0" containsNumber="1" minValue="130.14099999999999" maxValue="466.71879999999999"/>
    </cacheField>
    <cacheField name="Close" numFmtId="0">
      <sharedItems containsSemiMixedTypes="0" containsString="0" containsNumber="1" minValue="135.41999999999999" maxValue="467.56"/>
    </cacheField>
    <cacheField name="High" numFmtId="0">
      <sharedItems containsSemiMixedTypes="0" containsString="0" containsNumber="1" minValue="140.57" maxValue="468.35"/>
    </cacheField>
    <cacheField name="Low" numFmtId="0">
      <sharedItems containsSemiMixedTypes="0" containsString="0" containsNumber="1" minValue="132.52000000000001" maxValue="464.46"/>
    </cacheField>
    <cacheField name="Open" numFmtId="0">
      <sharedItems containsSemiMixedTypes="0" containsString="0" containsNumber="1" minValue="137.01" maxValue="467"/>
    </cacheField>
    <cacheField name="Volume" numFmtId="0">
      <sharedItems containsSemiMixedTypes="0" containsString="0" containsNumber="1" containsInteger="1" minValue="8989200" maxValue="97012700"/>
    </cacheField>
    <cacheField name="Z-core" numFmtId="0">
      <sharedItems containsSemiMixedTypes="0" containsString="0" containsNumber="1" minValue="-1.5442237991459795" maxValue="5.3789322027550375"/>
    </cacheField>
    <cacheField name="Quarters" numFmtId="0" databaseField="0">
      <fieldGroup base="0">
        <rangePr groupBy="quarters" startDate="2019-11-14T07:00:00" endDate="2024-11-13T07:00:00"/>
        <groupItems count="6">
          <s v="&lt;2019-11-14"/>
          <s v="Qtr1"/>
          <s v="Qtr2"/>
          <s v="Qtr3"/>
          <s v="Qtr4"/>
          <s v="&gt;2024-11-13"/>
        </groupItems>
      </fieldGroup>
    </cacheField>
    <cacheField name="Years" numFmtId="0" databaseField="0">
      <fieldGroup base="0">
        <rangePr groupBy="years" startDate="2019-11-14T07:00:00" endDate="2024-11-13T07:00:00"/>
        <groupItems count="8">
          <s v="&lt;2019-11-14"/>
          <s v="2019"/>
          <s v="2020"/>
          <s v="2021"/>
          <s v="2022"/>
          <s v="2023"/>
          <s v="2024"/>
          <s v="&gt;2024-11-13"/>
        </groupItems>
      </fieldGroup>
    </cacheField>
  </cacheFields>
  <extLst>
    <ext xmlns:x14="http://schemas.microsoft.com/office/spreadsheetml/2009/9/main" uri="{725AE2AE-9491-48be-B2B4-4EB974FC3084}">
      <x14:pivotCacheDefinition pivotCacheId="129195526"/>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25.859380555557" createdVersion="8" refreshedVersion="8" minRefreshableVersion="3" recordCount="1258" xr:uid="{CDAB3FE3-E1A3-470E-AEFE-68D760ABA5B7}">
  <cacheSource type="worksheet">
    <worksheetSource ref="A1:G1259" sheet="SONY"/>
  </cacheSource>
  <cacheFields count="10">
    <cacheField name="Date" numFmtId="22">
      <sharedItems containsSemiMixedTypes="0" containsNonDate="0" containsDate="1" containsString="0" minDate="2019-11-14T07:00:00" maxDate="2024-11-13T07:00:00" count="1258">
        <d v="2019-11-14T07:00:00"/>
        <d v="2019-11-15T07:00:00"/>
        <d v="2019-11-18T07:00:00"/>
        <d v="2019-11-19T07:00:00"/>
        <d v="2019-11-20T07:00:00"/>
        <d v="2019-11-21T07:00:00"/>
        <d v="2019-11-22T07:00:00"/>
        <d v="2019-11-25T07:00:00"/>
        <d v="2019-11-26T07:00:00"/>
        <d v="2019-11-27T07:00:00"/>
        <d v="2019-11-29T07:00:00"/>
        <d v="2019-12-02T07:00:00"/>
        <d v="2019-12-03T07:00:00"/>
        <d v="2019-12-04T07:00:00"/>
        <d v="2019-12-05T07:00:00"/>
        <d v="2019-12-06T07:00:00"/>
        <d v="2019-12-09T07:00:00"/>
        <d v="2019-12-10T07:00:00"/>
        <d v="2019-12-11T07:00:00"/>
        <d v="2019-12-12T07:00:00"/>
        <d v="2019-12-13T07:00:00"/>
        <d v="2019-12-16T07:00:00"/>
        <d v="2019-12-17T07:00:00"/>
        <d v="2019-12-18T07:00:00"/>
        <d v="2019-12-19T07:00:00"/>
        <d v="2019-12-20T07:00:00"/>
        <d v="2019-12-23T07:00:00"/>
        <d v="2019-12-24T07:00:00"/>
        <d v="2019-12-26T07:00:00"/>
        <d v="2019-12-27T07:00:00"/>
        <d v="2019-12-30T07:00:00"/>
        <d v="2019-12-31T07:00:00"/>
        <d v="2020-01-02T07:00:00"/>
        <d v="2020-01-03T07:00:00"/>
        <d v="2020-01-06T07:00:00"/>
        <d v="2020-01-07T07:00:00"/>
        <d v="2020-01-08T07:00:00"/>
        <d v="2020-01-09T07:00:00"/>
        <d v="2020-01-10T07:00:00"/>
        <d v="2020-01-13T07:00:00"/>
        <d v="2020-01-14T07:00:00"/>
        <d v="2020-01-15T07:00:00"/>
        <d v="2020-01-16T07:00:00"/>
        <d v="2020-01-17T07:00:00"/>
        <d v="2020-01-21T07:00:00"/>
        <d v="2020-01-22T07:00:00"/>
        <d v="2020-01-23T07:00:00"/>
        <d v="2020-01-24T07:00:00"/>
        <d v="2020-01-27T07:00:00"/>
        <d v="2020-01-28T07:00:00"/>
        <d v="2020-01-29T07:00:00"/>
        <d v="2020-01-30T07:00:00"/>
        <d v="2020-01-31T07:00:00"/>
        <d v="2020-02-03T07:00:00"/>
        <d v="2020-02-04T07:00:00"/>
        <d v="2020-02-05T07:00:00"/>
        <d v="2020-02-06T07:00:00"/>
        <d v="2020-02-07T07:00:00"/>
        <d v="2020-02-10T07:00:00"/>
        <d v="2020-02-11T07:00:00"/>
        <d v="2020-02-12T07:00:00"/>
        <d v="2020-02-13T07:00:00"/>
        <d v="2020-02-14T07:00:00"/>
        <d v="2020-02-18T07:00:00"/>
        <d v="2020-02-19T07:00:00"/>
        <d v="2020-02-20T07:00:00"/>
        <d v="2020-02-21T07:00:00"/>
        <d v="2020-02-24T07:00:00"/>
        <d v="2020-02-25T07:00:00"/>
        <d v="2020-02-26T07:00:00"/>
        <d v="2020-02-27T07:00:00"/>
        <d v="2020-02-28T07:00:00"/>
        <d v="2020-03-02T07:00:00"/>
        <d v="2020-03-03T07:00:00"/>
        <d v="2020-03-04T07:00:00"/>
        <d v="2020-03-05T07:00:00"/>
        <d v="2020-03-06T07:00:00"/>
        <d v="2020-03-09T07:00:00"/>
        <d v="2020-03-10T07:00:00"/>
        <d v="2020-03-11T07:00:00"/>
        <d v="2020-03-12T07:00:00"/>
        <d v="2020-03-13T07:00:00"/>
        <d v="2020-03-16T07:00:00"/>
        <d v="2020-03-17T07:00:00"/>
        <d v="2020-03-18T07:00:00"/>
        <d v="2020-03-19T07:00:00"/>
        <d v="2020-03-20T07:00:00"/>
        <d v="2020-03-23T07:00:00"/>
        <d v="2020-03-24T07:00:00"/>
        <d v="2020-03-25T07:00:00"/>
        <d v="2020-03-26T07:00:00"/>
        <d v="2020-03-27T07:00:00"/>
        <d v="2020-03-30T07:00:00"/>
        <d v="2020-03-31T07:00:00"/>
        <d v="2020-04-01T07:00:00"/>
        <d v="2020-04-02T07:00:00"/>
        <d v="2020-04-03T07:00:00"/>
        <d v="2020-04-06T07:00:00"/>
        <d v="2020-04-07T07:00:00"/>
        <d v="2020-04-08T07:00:00"/>
        <d v="2020-04-09T07:00:00"/>
        <d v="2020-04-13T07:00:00"/>
        <d v="2020-04-14T07:00:00"/>
        <d v="2020-04-15T07:00:00"/>
        <d v="2020-04-16T07:00:00"/>
        <d v="2020-04-17T07:00:00"/>
        <d v="2020-04-20T07:00:00"/>
        <d v="2020-04-21T07:00:00"/>
        <d v="2020-04-22T07:00:00"/>
        <d v="2020-04-23T07:00:00"/>
        <d v="2020-04-24T07:00:00"/>
        <d v="2020-04-27T07:00:00"/>
        <d v="2020-04-28T07:00:00"/>
        <d v="2020-04-29T07:00:00"/>
        <d v="2020-04-30T07:00:00"/>
        <d v="2020-05-01T07:00:00"/>
        <d v="2020-05-04T07:00:00"/>
        <d v="2020-05-05T07:00:00"/>
        <d v="2020-05-06T07:00:00"/>
        <d v="2020-05-07T07:00:00"/>
        <d v="2020-05-08T07:00:00"/>
        <d v="2020-05-11T07:00:00"/>
        <d v="2020-05-12T07:00:00"/>
        <d v="2020-05-13T07:00:00"/>
        <d v="2020-05-14T07:00:00"/>
        <d v="2020-05-15T07:00:00"/>
        <d v="2020-05-18T07:00:00"/>
        <d v="2020-05-19T07:00:00"/>
        <d v="2020-05-20T07:00:00"/>
        <d v="2020-05-21T07:00:00"/>
        <d v="2020-05-22T07:00:00"/>
        <d v="2020-05-26T07:00:00"/>
        <d v="2020-05-27T07:00:00"/>
        <d v="2020-05-28T07:00:00"/>
        <d v="2020-05-29T07:00:00"/>
        <d v="2020-06-01T07:00:00"/>
        <d v="2020-06-02T07:00:00"/>
        <d v="2020-06-03T07:00:00"/>
        <d v="2020-06-04T07:00:00"/>
        <d v="2020-06-05T07:00:00"/>
        <d v="2020-06-08T07:00:00"/>
        <d v="2020-06-09T07:00:00"/>
        <d v="2020-06-10T07:00:00"/>
        <d v="2020-06-11T07:00:00"/>
        <d v="2020-06-12T07:00:00"/>
        <d v="2020-06-15T07:00:00"/>
        <d v="2020-06-16T07:00:00"/>
        <d v="2020-06-17T07:00:00"/>
        <d v="2020-06-18T07:00:00"/>
        <d v="2020-06-19T07:00:00"/>
        <d v="2020-06-22T07:00:00"/>
        <d v="2020-06-23T07:00:00"/>
        <d v="2020-06-24T07:00:00"/>
        <d v="2020-06-25T07:00:00"/>
        <d v="2020-06-26T07:00:00"/>
        <d v="2020-06-29T07:00:00"/>
        <d v="2020-06-30T07:00:00"/>
        <d v="2020-07-01T07:00:00"/>
        <d v="2020-07-02T07:00:00"/>
        <d v="2020-07-06T07:00:00"/>
        <d v="2020-07-07T07:00:00"/>
        <d v="2020-07-08T07:00:00"/>
        <d v="2020-07-09T07:00:00"/>
        <d v="2020-07-10T07:00:00"/>
        <d v="2020-07-13T07:00:00"/>
        <d v="2020-07-14T07:00:00"/>
        <d v="2020-07-15T07:00:00"/>
        <d v="2020-07-16T07:00:00"/>
        <d v="2020-07-17T07:00:00"/>
        <d v="2020-07-20T07:00:00"/>
        <d v="2020-07-21T07:00:00"/>
        <d v="2020-07-22T07:00:00"/>
        <d v="2020-07-23T07:00:00"/>
        <d v="2020-07-24T07:00:00"/>
        <d v="2020-07-27T07:00:00"/>
        <d v="2020-07-28T07:00:00"/>
        <d v="2020-07-29T07:00:00"/>
        <d v="2020-07-30T07:00:00"/>
        <d v="2020-07-31T07:00:00"/>
        <d v="2020-08-03T07:00:00"/>
        <d v="2020-08-04T07:00:00"/>
        <d v="2020-08-05T07:00:00"/>
        <d v="2020-08-06T07:00:00"/>
        <d v="2020-08-07T07:00:00"/>
        <d v="2020-08-10T07:00:00"/>
        <d v="2020-08-11T07:00:00"/>
        <d v="2020-08-12T07:00:00"/>
        <d v="2020-08-13T07:00:00"/>
        <d v="2020-08-14T07:00:00"/>
        <d v="2020-08-17T07:00:00"/>
        <d v="2020-08-18T07:00:00"/>
        <d v="2020-08-19T07:00:00"/>
        <d v="2020-08-20T07:00:00"/>
        <d v="2020-08-21T07:00:00"/>
        <d v="2020-08-24T07:00:00"/>
        <d v="2020-08-25T07:00:00"/>
        <d v="2020-08-26T07:00:00"/>
        <d v="2020-08-27T07:00:00"/>
        <d v="2020-08-28T07:00:00"/>
        <d v="2020-08-31T07:00:00"/>
        <d v="2020-09-01T07:00:00"/>
        <d v="2020-09-02T07:00:00"/>
        <d v="2020-09-03T07:00:00"/>
        <d v="2020-09-04T07:00:00"/>
        <d v="2020-09-08T07:00:00"/>
        <d v="2020-09-09T07:00:00"/>
        <d v="2020-09-10T07:00:00"/>
        <d v="2020-09-11T07:00:00"/>
        <d v="2020-09-14T07:00:00"/>
        <d v="2020-09-15T07:00:00"/>
        <d v="2020-09-16T07:00:00"/>
        <d v="2020-09-17T07:00:00"/>
        <d v="2020-09-18T07:00:00"/>
        <d v="2020-09-21T07:00:00"/>
        <d v="2020-09-22T07:00:00"/>
        <d v="2020-09-23T07:00:00"/>
        <d v="2020-09-24T07:00:00"/>
        <d v="2020-09-25T07:00:00"/>
        <d v="2020-09-28T07:00:00"/>
        <d v="2020-09-29T07:00:00"/>
        <d v="2020-09-30T07:00:00"/>
        <d v="2020-10-01T07:00:00"/>
        <d v="2020-10-02T07:00:00"/>
        <d v="2020-10-05T07:00:00"/>
        <d v="2020-10-06T07:00:00"/>
        <d v="2020-10-07T07:00:00"/>
        <d v="2020-10-08T07:00:00"/>
        <d v="2020-10-09T07:00:00"/>
        <d v="2020-10-12T07:00:00"/>
        <d v="2020-10-13T07:00:00"/>
        <d v="2020-10-14T07:00:00"/>
        <d v="2020-10-15T07:00:00"/>
        <d v="2020-10-16T07:00:00"/>
        <d v="2020-10-19T07:00:00"/>
        <d v="2020-10-20T07:00:00"/>
        <d v="2020-10-21T07:00:00"/>
        <d v="2020-10-22T07:00:00"/>
        <d v="2020-10-23T07:00:00"/>
        <d v="2020-10-26T07:00:00"/>
        <d v="2020-10-27T07:00:00"/>
        <d v="2020-10-28T07:00:00"/>
        <d v="2020-10-29T07:00:00"/>
        <d v="2020-10-30T07:00:00"/>
        <d v="2020-11-02T07:00:00"/>
        <d v="2020-11-03T07:00:00"/>
        <d v="2020-11-04T07:00:00"/>
        <d v="2020-11-05T07:00:00"/>
        <d v="2020-11-06T07:00:00"/>
        <d v="2020-11-09T07:00:00"/>
        <d v="2020-11-10T07:00:00"/>
        <d v="2020-11-11T07:00:00"/>
        <d v="2020-11-12T07:00:00"/>
        <d v="2020-11-13T07:00:00"/>
        <d v="2020-11-16T07:00:00"/>
        <d v="2020-11-17T07:00:00"/>
        <d v="2020-11-18T07:00:00"/>
        <d v="2020-11-19T07:00:00"/>
        <d v="2020-11-20T07:00:00"/>
        <d v="2020-11-23T07:00:00"/>
        <d v="2020-11-24T07:00:00"/>
        <d v="2020-11-25T07:00:00"/>
        <d v="2020-11-27T07:00:00"/>
        <d v="2020-11-30T07:00:00"/>
        <d v="2020-12-01T07:00:00"/>
        <d v="2020-12-02T07:00:00"/>
        <d v="2020-12-03T07:00:00"/>
        <d v="2020-12-04T07:00:00"/>
        <d v="2020-12-07T07:00:00"/>
        <d v="2020-12-08T07:00:00"/>
        <d v="2020-12-09T07:00:00"/>
        <d v="2020-12-10T07:00:00"/>
        <d v="2020-12-11T07:00:00"/>
        <d v="2020-12-14T07:00:00"/>
        <d v="2020-12-15T07:00:00"/>
        <d v="2020-12-16T07:00:00"/>
        <d v="2020-12-17T07:00:00"/>
        <d v="2020-12-18T07:00:00"/>
        <d v="2020-12-21T07:00:00"/>
        <d v="2020-12-22T07:00:00"/>
        <d v="2020-12-23T07:00:00"/>
        <d v="2020-12-24T07:00:00"/>
        <d v="2020-12-28T07:00:00"/>
        <d v="2020-12-29T07:00:00"/>
        <d v="2020-12-30T07:00:00"/>
        <d v="2020-12-31T07:00:00"/>
        <d v="2021-01-04T07:00:00"/>
        <d v="2021-01-05T07:00:00"/>
        <d v="2021-01-06T07:00:00"/>
        <d v="2021-01-07T07:00:00"/>
        <d v="2021-01-08T07:00:00"/>
        <d v="2021-01-11T07:00:00"/>
        <d v="2021-01-12T07:00:00"/>
        <d v="2021-01-13T07:00:00"/>
        <d v="2021-01-14T07:00:00"/>
        <d v="2021-01-15T07:00:00"/>
        <d v="2021-01-19T07:00:00"/>
        <d v="2021-01-20T07:00:00"/>
        <d v="2021-01-21T07:00:00"/>
        <d v="2021-01-22T07:00:00"/>
        <d v="2021-01-25T07:00:00"/>
        <d v="2021-01-26T07:00:00"/>
        <d v="2021-01-27T07:00:00"/>
        <d v="2021-01-28T07:00:00"/>
        <d v="2021-01-29T07:00:00"/>
        <d v="2021-02-01T07:00:00"/>
        <d v="2021-02-02T07:00:00"/>
        <d v="2021-02-03T07:00:00"/>
        <d v="2021-02-04T07:00:00"/>
        <d v="2021-02-05T07:00:00"/>
        <d v="2021-02-08T07:00:00"/>
        <d v="2021-02-09T07:00:00"/>
        <d v="2021-02-10T07:00:00"/>
        <d v="2021-02-11T07:00:00"/>
        <d v="2021-02-12T07:00:00"/>
        <d v="2021-02-16T07:00:00"/>
        <d v="2021-02-17T07:00:00"/>
        <d v="2021-02-18T07:00:00"/>
        <d v="2021-02-19T07:00:00"/>
        <d v="2021-02-22T07:00:00"/>
        <d v="2021-02-23T07:00:00"/>
        <d v="2021-02-24T07:00:00"/>
        <d v="2021-02-25T07:00:00"/>
        <d v="2021-02-26T07:00:00"/>
        <d v="2021-03-01T07:00:00"/>
        <d v="2021-03-02T07:00:00"/>
        <d v="2021-03-03T07:00:00"/>
        <d v="2021-03-04T07:00:00"/>
        <d v="2021-03-05T07:00:00"/>
        <d v="2021-03-08T07:00:00"/>
        <d v="2021-03-09T07:00:00"/>
        <d v="2021-03-10T07:00:00"/>
        <d v="2021-03-11T07:00:00"/>
        <d v="2021-03-12T07:00:00"/>
        <d v="2021-03-15T07:00:00"/>
        <d v="2021-03-16T07:00:00"/>
        <d v="2021-03-17T07:00:00"/>
        <d v="2021-03-18T07:00:00"/>
        <d v="2021-03-19T07:00:00"/>
        <d v="2021-03-22T07:00:00"/>
        <d v="2021-03-23T07:00:00"/>
        <d v="2021-03-24T07:00:00"/>
        <d v="2021-03-25T07:00:00"/>
        <d v="2021-03-26T07:00:00"/>
        <d v="2021-03-29T07:00:00"/>
        <d v="2021-03-30T07:00:00"/>
        <d v="2021-03-31T07:00:00"/>
        <d v="2021-04-01T07:00:00"/>
        <d v="2021-04-05T07:00:00"/>
        <d v="2021-04-06T07:00:00"/>
        <d v="2021-04-07T07:00:00"/>
        <d v="2021-04-08T07:00:00"/>
        <d v="2021-04-09T07:00:00"/>
        <d v="2021-04-12T07:00:00"/>
        <d v="2021-04-13T07:00:00"/>
        <d v="2021-04-14T07:00:00"/>
        <d v="2021-04-15T07:00:00"/>
        <d v="2021-04-16T07:00:00"/>
        <d v="2021-04-19T07:00:00"/>
        <d v="2021-04-20T07:00:00"/>
        <d v="2021-04-21T07:00:00"/>
        <d v="2021-04-22T07:00:00"/>
        <d v="2021-04-23T07:00:00"/>
        <d v="2021-04-26T07:00:00"/>
        <d v="2021-04-27T07:00:00"/>
        <d v="2021-04-28T07:00:00"/>
        <d v="2021-04-29T07:00:00"/>
        <d v="2021-04-30T07:00:00"/>
        <d v="2021-05-03T07:00:00"/>
        <d v="2021-05-04T07:00:00"/>
        <d v="2021-05-05T07:00:00"/>
        <d v="2021-05-06T07:00:00"/>
        <d v="2021-05-07T07:00:00"/>
        <d v="2021-05-10T07:00:00"/>
        <d v="2021-05-11T07:00:00"/>
        <d v="2021-05-12T07:00:00"/>
        <d v="2021-05-13T07:00:00"/>
        <d v="2021-05-14T07:00:00"/>
        <d v="2021-05-17T07:00:00"/>
        <d v="2021-05-18T07:00:00"/>
        <d v="2021-05-19T07:00:00"/>
        <d v="2021-05-20T07:00:00"/>
        <d v="2021-05-21T07:00:00"/>
        <d v="2021-05-24T07:00:00"/>
        <d v="2021-05-25T07:00:00"/>
        <d v="2021-05-26T07:00:00"/>
        <d v="2021-05-27T07:00:00"/>
        <d v="2021-05-28T07:00:00"/>
        <d v="2021-06-01T07:00:00"/>
        <d v="2021-06-02T07:00:00"/>
        <d v="2021-06-03T07:00:00"/>
        <d v="2021-06-04T07:00:00"/>
        <d v="2021-06-07T07:00:00"/>
        <d v="2021-06-08T07:00:00"/>
        <d v="2021-06-09T07:00:00"/>
        <d v="2021-06-10T07:00:00"/>
        <d v="2021-06-11T07:00:00"/>
        <d v="2021-06-14T07:00:00"/>
        <d v="2021-06-15T07:00:00"/>
        <d v="2021-06-16T07:00:00"/>
        <d v="2021-06-17T07:00:00"/>
        <d v="2021-06-18T07:00:00"/>
        <d v="2021-06-21T07:00:00"/>
        <d v="2021-06-22T07:00:00"/>
        <d v="2021-06-23T07:00:00"/>
        <d v="2021-06-24T07:00:00"/>
        <d v="2021-06-25T07:00:00"/>
        <d v="2021-06-28T07:00:00"/>
        <d v="2021-06-29T07:00:00"/>
        <d v="2021-06-30T07:00:00"/>
        <d v="2021-07-01T07:00:00"/>
        <d v="2021-07-02T07:00:00"/>
        <d v="2021-07-06T07:00:00"/>
        <d v="2021-07-07T07:00:00"/>
        <d v="2021-07-08T07:00:00"/>
        <d v="2021-07-09T07:00:00"/>
        <d v="2021-07-12T07:00:00"/>
        <d v="2021-07-13T07:00:00"/>
        <d v="2021-07-14T07:00:00"/>
        <d v="2021-07-15T07:00:00"/>
        <d v="2021-07-16T07:00:00"/>
        <d v="2021-07-19T07:00:00"/>
        <d v="2021-07-20T07:00:00"/>
        <d v="2021-07-21T07:00:00"/>
        <d v="2021-07-22T07:00:00"/>
        <d v="2021-07-23T07:00:00"/>
        <d v="2021-07-26T07:00:00"/>
        <d v="2021-07-27T07:00:00"/>
        <d v="2021-07-28T07:00:00"/>
        <d v="2021-07-29T07:00:00"/>
        <d v="2021-07-30T07:00:00"/>
        <d v="2021-08-02T07:00:00"/>
        <d v="2021-08-03T07:00:00"/>
        <d v="2021-08-04T07:00:00"/>
        <d v="2021-08-05T07:00:00"/>
        <d v="2021-08-06T07:00:00"/>
        <d v="2021-08-09T07:00:00"/>
        <d v="2021-08-10T07:00:00"/>
        <d v="2021-08-11T07:00:00"/>
        <d v="2021-08-12T07:00:00"/>
        <d v="2021-08-13T07:00:00"/>
        <d v="2021-08-16T07:00:00"/>
        <d v="2021-08-17T07:00:00"/>
        <d v="2021-08-18T07:00:00"/>
        <d v="2021-08-19T07:00:00"/>
        <d v="2021-08-20T07:00:00"/>
        <d v="2021-08-23T07:00:00"/>
        <d v="2021-08-24T07:00:00"/>
        <d v="2021-08-25T07:00:00"/>
        <d v="2021-08-26T07:00:00"/>
        <d v="2021-08-27T07:00:00"/>
        <d v="2021-08-30T07:00:00"/>
        <d v="2021-08-31T07:00:00"/>
        <d v="2021-09-01T07:00:00"/>
        <d v="2021-09-02T07:00:00"/>
        <d v="2021-09-03T07:00:00"/>
        <d v="2021-09-07T07:00:00"/>
        <d v="2021-09-08T07:00:00"/>
        <d v="2021-09-09T07:00:00"/>
        <d v="2021-09-10T07:00:00"/>
        <d v="2021-09-13T07:00:00"/>
        <d v="2021-09-14T07:00:00"/>
        <d v="2021-09-15T07:00:00"/>
        <d v="2021-09-16T07:00:00"/>
        <d v="2021-09-17T07:00:00"/>
        <d v="2021-09-20T07:00:00"/>
        <d v="2021-09-21T07:00:00"/>
        <d v="2021-09-22T07:00:00"/>
        <d v="2021-09-23T07:00:00"/>
        <d v="2021-09-24T07:00:00"/>
        <d v="2021-09-27T07:00:00"/>
        <d v="2021-09-28T07:00:00"/>
        <d v="2021-09-29T07:00:00"/>
        <d v="2021-09-30T07:00:00"/>
        <d v="2021-10-01T07:00:00"/>
        <d v="2021-10-04T07:00:00"/>
        <d v="2021-10-05T07:00:00"/>
        <d v="2021-10-06T07:00:00"/>
        <d v="2021-10-07T07:00:00"/>
        <d v="2021-10-08T07:00:00"/>
        <d v="2021-10-11T07:00:00"/>
        <d v="2021-10-12T07:00:00"/>
        <d v="2021-10-13T07:00:00"/>
        <d v="2021-10-14T07:00:00"/>
        <d v="2021-10-15T07:00:00"/>
        <d v="2021-10-18T07:00:00"/>
        <d v="2021-10-19T07:00:00"/>
        <d v="2021-10-20T07:00:00"/>
        <d v="2021-10-21T07:00:00"/>
        <d v="2021-10-22T07:00:00"/>
        <d v="2021-10-25T07:00:00"/>
        <d v="2021-10-26T07:00:00"/>
        <d v="2021-10-27T07:00:00"/>
        <d v="2021-10-28T07:00:00"/>
        <d v="2021-10-29T07:00:00"/>
        <d v="2021-11-01T07:00:00"/>
        <d v="2021-11-02T07:00:00"/>
        <d v="2021-11-03T07:00:00"/>
        <d v="2021-11-04T07:00:00"/>
        <d v="2021-11-05T07:00:00"/>
        <d v="2021-11-08T07:00:00"/>
        <d v="2021-11-09T07:00:00"/>
        <d v="2021-11-10T07:00:00"/>
        <d v="2021-11-11T07:00:00"/>
        <d v="2021-11-12T07:00:00"/>
        <d v="2021-11-15T07:00:00"/>
        <d v="2021-11-16T07:00:00"/>
        <d v="2021-11-17T07:00:00"/>
        <d v="2021-11-18T07:00:00"/>
        <d v="2021-11-19T07:00:00"/>
        <d v="2021-11-22T07:00:00"/>
        <d v="2021-11-23T07:00:00"/>
        <d v="2021-11-24T07:00:00"/>
        <d v="2021-11-26T07:00:00"/>
        <d v="2021-11-29T07:00:00"/>
        <d v="2021-11-30T07:00:00"/>
        <d v="2021-12-01T07:00:00"/>
        <d v="2021-12-02T07:00:00"/>
        <d v="2021-12-03T07:00:00"/>
        <d v="2021-12-06T07:00:00"/>
        <d v="2021-12-07T07:00:00"/>
        <d v="2021-12-08T07:00:00"/>
        <d v="2021-12-09T07:00:00"/>
        <d v="2021-12-10T07:00:00"/>
        <d v="2021-12-13T07:00:00"/>
        <d v="2021-12-14T07:00:00"/>
        <d v="2021-12-15T07:00:00"/>
        <d v="2021-12-16T07:00:00"/>
        <d v="2021-12-17T07:00:00"/>
        <d v="2021-12-20T07:00:00"/>
        <d v="2021-12-21T07:00:00"/>
        <d v="2021-12-22T07:00:00"/>
        <d v="2021-12-23T07:00:00"/>
        <d v="2021-12-27T07:00:00"/>
        <d v="2021-12-28T07:00:00"/>
        <d v="2021-12-29T07:00:00"/>
        <d v="2021-12-30T07:00:00"/>
        <d v="2021-12-31T07:00:00"/>
        <d v="2022-01-03T07:00:00"/>
        <d v="2022-01-04T07:00:00"/>
        <d v="2022-01-05T07:00:00"/>
        <d v="2022-01-06T07:00:00"/>
        <d v="2022-01-07T07:00:00"/>
        <d v="2022-01-10T07:00:00"/>
        <d v="2022-01-11T07:00:00"/>
        <d v="2022-01-12T07:00:00"/>
        <d v="2022-01-13T07:00:00"/>
        <d v="2022-01-14T07:00:00"/>
        <d v="2022-01-18T07:00:00"/>
        <d v="2022-01-19T07:00:00"/>
        <d v="2022-01-20T07:00:00"/>
        <d v="2022-01-21T07:00:00"/>
        <d v="2022-01-24T07:00:00"/>
        <d v="2022-01-25T07:00:00"/>
        <d v="2022-01-26T07:00:00"/>
        <d v="2022-01-27T07:00:00"/>
        <d v="2022-01-28T07:00:00"/>
        <d v="2022-01-31T07:00:00"/>
        <d v="2022-02-01T07:00:00"/>
        <d v="2022-02-02T07:00:00"/>
        <d v="2022-02-03T07:00:00"/>
        <d v="2022-02-04T07:00:00"/>
        <d v="2022-02-07T07:00:00"/>
        <d v="2022-02-08T07:00:00"/>
        <d v="2022-02-09T07:00:00"/>
        <d v="2022-02-10T07:00:00"/>
        <d v="2022-02-11T07:00:00"/>
        <d v="2022-02-14T07:00:00"/>
        <d v="2022-02-15T07:00:00"/>
        <d v="2022-02-16T07:00:00"/>
        <d v="2022-02-17T07:00:00"/>
        <d v="2022-02-18T07:00:00"/>
        <d v="2022-02-22T07:00:00"/>
        <d v="2022-02-23T07:00:00"/>
        <d v="2022-02-24T07:00:00"/>
        <d v="2022-02-25T07:00:00"/>
        <d v="2022-02-28T07:00:00"/>
        <d v="2022-03-01T07:00:00"/>
        <d v="2022-03-02T07:00:00"/>
        <d v="2022-03-03T07:00:00"/>
        <d v="2022-03-04T07:00:00"/>
        <d v="2022-03-07T07:00:00"/>
        <d v="2022-03-08T07:00:00"/>
        <d v="2022-03-09T07:00:00"/>
        <d v="2022-03-10T07:00:00"/>
        <d v="2022-03-11T07:00:00"/>
        <d v="2022-03-14T07:00:00"/>
        <d v="2022-03-15T07:00:00"/>
        <d v="2022-03-16T07:00:00"/>
        <d v="2022-03-17T07:00:00"/>
        <d v="2022-03-18T07:00:00"/>
        <d v="2022-03-21T07:00:00"/>
        <d v="2022-03-22T07:00:00"/>
        <d v="2022-03-23T07:00:00"/>
        <d v="2022-03-24T07:00:00"/>
        <d v="2022-03-25T07:00:00"/>
        <d v="2022-03-28T07:00:00"/>
        <d v="2022-03-29T07:00:00"/>
        <d v="2022-03-30T07:00:00"/>
        <d v="2022-03-31T07:00:00"/>
        <d v="2022-04-01T07:00:00"/>
        <d v="2022-04-04T07:00:00"/>
        <d v="2022-04-05T07:00:00"/>
        <d v="2022-04-06T07:00:00"/>
        <d v="2022-04-07T07:00:00"/>
        <d v="2022-04-08T07:00:00"/>
        <d v="2022-04-11T07:00:00"/>
        <d v="2022-04-12T07:00:00"/>
        <d v="2022-04-13T07:00:00"/>
        <d v="2022-04-14T07:00:00"/>
        <d v="2022-04-18T07:00:00"/>
        <d v="2022-04-19T07:00:00"/>
        <d v="2022-04-20T07:00:00"/>
        <d v="2022-04-21T07:00:00"/>
        <d v="2022-04-22T07:00:00"/>
        <d v="2022-04-25T07:00:00"/>
        <d v="2022-04-26T07:00:00"/>
        <d v="2022-04-27T07:00:00"/>
        <d v="2022-04-28T07:00:00"/>
        <d v="2022-04-29T07:00:00"/>
        <d v="2022-05-02T07:00:00"/>
        <d v="2022-05-03T07:00:00"/>
        <d v="2022-05-04T07:00:00"/>
        <d v="2022-05-05T07:00:00"/>
        <d v="2022-05-06T07:00:00"/>
        <d v="2022-05-09T07:00:00"/>
        <d v="2022-05-10T07:00:00"/>
        <d v="2022-05-11T07:00:00"/>
        <d v="2022-05-12T07:00:00"/>
        <d v="2022-05-13T07:00:00"/>
        <d v="2022-05-16T07:00:00"/>
        <d v="2022-05-17T07:00:00"/>
        <d v="2022-05-18T07:00:00"/>
        <d v="2022-05-19T07:00:00"/>
        <d v="2022-05-20T07:00:00"/>
        <d v="2022-05-23T07:00:00"/>
        <d v="2022-05-24T07:00:00"/>
        <d v="2022-05-25T07:00:00"/>
        <d v="2022-05-26T07:00:00"/>
        <d v="2022-05-27T07:00:00"/>
        <d v="2022-05-31T07:00:00"/>
        <d v="2022-06-01T07:00:00"/>
        <d v="2022-06-02T07:00:00"/>
        <d v="2022-06-03T07:00:00"/>
        <d v="2022-06-06T07:00:00"/>
        <d v="2022-06-07T07:00:00"/>
        <d v="2022-06-08T07:00:00"/>
        <d v="2022-06-09T07:00:00"/>
        <d v="2022-06-10T07:00:00"/>
        <d v="2022-06-13T07:00:00"/>
        <d v="2022-06-14T07:00:00"/>
        <d v="2022-06-15T07:00:00"/>
        <d v="2022-06-16T07:00:00"/>
        <d v="2022-06-17T07:00:00"/>
        <d v="2022-06-21T07:00:00"/>
        <d v="2022-06-22T07:00:00"/>
        <d v="2022-06-23T07:00:00"/>
        <d v="2022-06-24T07:00:00"/>
        <d v="2022-06-27T07:00:00"/>
        <d v="2022-06-28T07:00:00"/>
        <d v="2022-06-29T07:00:00"/>
        <d v="2022-06-30T07:00:00"/>
        <d v="2022-07-01T07:00:00"/>
        <d v="2022-07-05T07:00:00"/>
        <d v="2022-07-06T07:00:00"/>
        <d v="2022-07-07T07:00:00"/>
        <d v="2022-07-08T07:00:00"/>
        <d v="2022-07-11T07:00:00"/>
        <d v="2022-07-12T07:00:00"/>
        <d v="2022-07-13T07:00:00"/>
        <d v="2022-07-14T07:00:00"/>
        <d v="2022-07-15T07:00:00"/>
        <d v="2022-07-18T07:00:00"/>
        <d v="2022-07-19T07:00:00"/>
        <d v="2022-07-20T07:00:00"/>
        <d v="2022-07-21T07:00:00"/>
        <d v="2022-07-22T07:00:00"/>
        <d v="2022-07-25T07:00:00"/>
        <d v="2022-07-26T07:00:00"/>
        <d v="2022-07-27T07:00:00"/>
        <d v="2022-07-28T07:00:00"/>
        <d v="2022-07-29T07:00:00"/>
        <d v="2022-08-01T07:00:00"/>
        <d v="2022-08-02T07:00:00"/>
        <d v="2022-08-03T07:00:00"/>
        <d v="2022-08-04T07:00:00"/>
        <d v="2022-08-05T07:00:00"/>
        <d v="2022-08-08T07:00:00"/>
        <d v="2022-08-09T07:00:00"/>
        <d v="2022-08-10T07:00:00"/>
        <d v="2022-08-11T07:00:00"/>
        <d v="2022-08-12T07:00:00"/>
        <d v="2022-08-15T07:00:00"/>
        <d v="2022-08-16T07:00:00"/>
        <d v="2022-08-17T07:00:00"/>
        <d v="2022-08-18T07:00:00"/>
        <d v="2022-08-19T07:00:00"/>
        <d v="2022-08-22T07:00:00"/>
        <d v="2022-08-23T07:00:00"/>
        <d v="2022-08-24T07:00:00"/>
        <d v="2022-08-25T07:00:00"/>
        <d v="2022-08-26T07:00:00"/>
        <d v="2022-08-29T07:00:00"/>
        <d v="2022-08-30T07:00:00"/>
        <d v="2022-08-31T07:00:00"/>
        <d v="2022-09-01T07:00:00"/>
        <d v="2022-09-02T07:00:00"/>
        <d v="2022-09-06T07:00:00"/>
        <d v="2022-09-07T07:00:00"/>
        <d v="2022-09-08T07:00:00"/>
        <d v="2022-09-09T07:00:00"/>
        <d v="2022-09-12T07:00:00"/>
        <d v="2022-09-13T07:00:00"/>
        <d v="2022-09-14T07:00:00"/>
        <d v="2022-09-15T07:00:00"/>
        <d v="2022-09-16T07:00:00"/>
        <d v="2022-09-19T07:00:00"/>
        <d v="2022-09-20T07:00:00"/>
        <d v="2022-09-21T07:00:00"/>
        <d v="2022-09-22T07:00:00"/>
        <d v="2022-09-23T07:00:00"/>
        <d v="2022-09-26T07:00:00"/>
        <d v="2022-09-27T07:00:00"/>
        <d v="2022-09-28T07:00:00"/>
        <d v="2022-09-29T07:00:00"/>
        <d v="2022-09-30T07:00:00"/>
        <d v="2022-10-03T07:00:00"/>
        <d v="2022-10-04T07:00:00"/>
        <d v="2022-10-05T07:00:00"/>
        <d v="2022-10-06T07:00:00"/>
        <d v="2022-10-07T07:00:00"/>
        <d v="2022-10-10T07:00:00"/>
        <d v="2022-10-11T07:00:00"/>
        <d v="2022-10-12T07:00:00"/>
        <d v="2022-10-13T07:00:00"/>
        <d v="2022-10-14T07:00:00"/>
        <d v="2022-10-17T07:00:00"/>
        <d v="2022-10-18T07:00:00"/>
        <d v="2022-10-19T07:00:00"/>
        <d v="2022-10-20T07:00:00"/>
        <d v="2022-10-21T07:00:00"/>
        <d v="2022-10-24T07:00:00"/>
        <d v="2022-10-25T07:00:00"/>
        <d v="2022-10-26T07:00:00"/>
        <d v="2022-10-27T07:00:00"/>
        <d v="2022-10-28T07:00:00"/>
        <d v="2022-10-31T07:00:00"/>
        <d v="2022-11-01T07:00:00"/>
        <d v="2022-11-02T07:00:00"/>
        <d v="2022-11-03T07:00:00"/>
        <d v="2022-11-04T07:00:00"/>
        <d v="2022-11-07T07:00:00"/>
        <d v="2022-11-08T07:00:00"/>
        <d v="2022-11-09T07:00:00"/>
        <d v="2022-11-10T07:00:00"/>
        <d v="2022-11-11T07:00:00"/>
        <d v="2022-11-14T07:00:00"/>
        <d v="2022-11-15T07:00:00"/>
        <d v="2022-11-16T07:00:00"/>
        <d v="2022-11-17T07:00:00"/>
        <d v="2022-11-18T07:00:00"/>
        <d v="2022-11-21T07:00:00"/>
        <d v="2022-11-22T07:00:00"/>
        <d v="2022-11-23T07:00:00"/>
        <d v="2022-11-25T07:00:00"/>
        <d v="2022-11-28T07:00:00"/>
        <d v="2022-11-29T07:00:00"/>
        <d v="2022-11-30T07:00:00"/>
        <d v="2022-12-01T07:00:00"/>
        <d v="2022-12-02T07:00:00"/>
        <d v="2022-12-05T07:00:00"/>
        <d v="2022-12-06T07:00:00"/>
        <d v="2022-12-07T07:00:00"/>
        <d v="2022-12-08T07:00:00"/>
        <d v="2022-12-09T07:00:00"/>
        <d v="2022-12-12T07:00:00"/>
        <d v="2022-12-13T07:00:00"/>
        <d v="2022-12-14T07:00:00"/>
        <d v="2022-12-15T07:00:00"/>
        <d v="2022-12-16T07:00:00"/>
        <d v="2022-12-19T07:00:00"/>
        <d v="2022-12-20T07:00:00"/>
        <d v="2022-12-21T07:00:00"/>
        <d v="2022-12-22T07:00:00"/>
        <d v="2022-12-23T07:00:00"/>
        <d v="2022-12-27T07:00:00"/>
        <d v="2022-12-28T07:00:00"/>
        <d v="2022-12-29T07:00:00"/>
        <d v="2022-12-30T07:00:00"/>
        <d v="2023-01-03T07:00:00"/>
        <d v="2023-01-04T07:00:00"/>
        <d v="2023-01-05T07:00:00"/>
        <d v="2023-01-06T07:00:00"/>
        <d v="2023-01-09T07:00:00"/>
        <d v="2023-01-10T07:00:00"/>
        <d v="2023-01-11T07:00:00"/>
        <d v="2023-01-12T07:00:00"/>
        <d v="2023-01-13T07:00:00"/>
        <d v="2023-01-17T07:00:00"/>
        <d v="2023-01-18T07:00:00"/>
        <d v="2023-01-19T07:00:00"/>
        <d v="2023-01-20T07:00:00"/>
        <d v="2023-01-23T07:00:00"/>
        <d v="2023-01-24T07:00:00"/>
        <d v="2023-01-25T07:00:00"/>
        <d v="2023-01-26T07:00:00"/>
        <d v="2023-01-27T07:00:00"/>
        <d v="2023-01-30T07:00:00"/>
        <d v="2023-01-31T07:00:00"/>
        <d v="2023-02-01T07:00:00"/>
        <d v="2023-02-02T07:00:00"/>
        <d v="2023-02-03T07:00:00"/>
        <d v="2023-02-06T07:00:00"/>
        <d v="2023-02-07T07:00:00"/>
        <d v="2023-02-08T07:00:00"/>
        <d v="2023-02-09T07:00:00"/>
        <d v="2023-02-10T07:00:00"/>
        <d v="2023-02-13T07:00:00"/>
        <d v="2023-02-14T07:00:00"/>
        <d v="2023-02-15T07:00:00"/>
        <d v="2023-02-16T07:00:00"/>
        <d v="2023-02-17T07:00:00"/>
        <d v="2023-02-21T07:00:00"/>
        <d v="2023-02-22T07:00:00"/>
        <d v="2023-02-23T07:00:00"/>
        <d v="2023-02-24T07:00:00"/>
        <d v="2023-02-27T07:00:00"/>
        <d v="2023-02-28T07:00:00"/>
        <d v="2023-03-01T07:00:00"/>
        <d v="2023-03-02T07:00:00"/>
        <d v="2023-03-03T07:00:00"/>
        <d v="2023-03-06T07:00:00"/>
        <d v="2023-03-07T07:00:00"/>
        <d v="2023-03-08T07:00:00"/>
        <d v="2023-03-09T07:00:00"/>
        <d v="2023-03-10T07:00:00"/>
        <d v="2023-03-13T07:00:00"/>
        <d v="2023-03-14T07:00:00"/>
        <d v="2023-03-15T07:00:00"/>
        <d v="2023-03-16T07:00:00"/>
        <d v="2023-03-17T07:00:00"/>
        <d v="2023-03-20T07:00:00"/>
        <d v="2023-03-21T07:00:00"/>
        <d v="2023-03-22T07:00:00"/>
        <d v="2023-03-23T07:00:00"/>
        <d v="2023-03-24T07:00:00"/>
        <d v="2023-03-27T07:00:00"/>
        <d v="2023-03-28T07:00:00"/>
        <d v="2023-03-29T07:00:00"/>
        <d v="2023-03-30T07:00:00"/>
        <d v="2023-03-31T07:00:00"/>
        <d v="2023-04-03T07:00:00"/>
        <d v="2023-04-04T07:00:00"/>
        <d v="2023-04-05T07:00:00"/>
        <d v="2023-04-06T07:00:00"/>
        <d v="2023-04-10T07:00:00"/>
        <d v="2023-04-11T07:00:00"/>
        <d v="2023-04-12T07:00:00"/>
        <d v="2023-04-13T07:00:00"/>
        <d v="2023-04-14T07:00:00"/>
        <d v="2023-04-17T07:00:00"/>
        <d v="2023-04-18T07:00:00"/>
        <d v="2023-04-19T07:00:00"/>
        <d v="2023-04-20T07:00:00"/>
        <d v="2023-04-21T07:00:00"/>
        <d v="2023-04-24T07:00:00"/>
        <d v="2023-04-25T07:00:00"/>
        <d v="2023-04-26T07:00:00"/>
        <d v="2023-04-27T07:00:00"/>
        <d v="2023-04-28T07:00:00"/>
        <d v="2023-05-01T07:00:00"/>
        <d v="2023-05-02T07:00:00"/>
        <d v="2023-05-03T07:00:00"/>
        <d v="2023-05-04T07:00:00"/>
        <d v="2023-05-05T07:00:00"/>
        <d v="2023-05-08T07:00:00"/>
        <d v="2023-05-09T07:00:00"/>
        <d v="2023-05-10T07:00:00"/>
        <d v="2023-05-11T07:00:00"/>
        <d v="2023-05-12T07:00:00"/>
        <d v="2023-05-15T07:00:00"/>
        <d v="2023-05-16T07:00:00"/>
        <d v="2023-05-17T07:00:00"/>
        <d v="2023-05-18T07:00:00"/>
        <d v="2023-05-19T07:00:00"/>
        <d v="2023-05-22T07:00:00"/>
        <d v="2023-05-23T07:00:00"/>
        <d v="2023-05-24T07:00:00"/>
        <d v="2023-05-25T07:00:00"/>
        <d v="2023-05-26T07:00:00"/>
        <d v="2023-05-30T07:00:00"/>
        <d v="2023-05-31T07:00:00"/>
        <d v="2023-06-01T07:00:00"/>
        <d v="2023-06-02T07:00:00"/>
        <d v="2023-06-05T07:00:00"/>
        <d v="2023-06-06T07:00:00"/>
        <d v="2023-06-07T07:00:00"/>
        <d v="2023-06-08T07:00:00"/>
        <d v="2023-06-09T07:00:00"/>
        <d v="2023-06-12T07:00:00"/>
        <d v="2023-06-13T07:00:00"/>
        <d v="2023-06-14T07:00:00"/>
        <d v="2023-06-15T07:00:00"/>
        <d v="2023-06-16T07:00:00"/>
        <d v="2023-06-20T07:00:00"/>
        <d v="2023-06-21T07:00:00"/>
        <d v="2023-06-22T07:00:00"/>
        <d v="2023-06-23T07:00:00"/>
        <d v="2023-06-26T07:00:00"/>
        <d v="2023-06-27T07:00:00"/>
        <d v="2023-06-28T07:00:00"/>
        <d v="2023-06-29T07:00:00"/>
        <d v="2023-06-30T07:00:00"/>
        <d v="2023-07-03T07:00:00"/>
        <d v="2023-07-05T07:00:00"/>
        <d v="2023-07-06T07:00:00"/>
        <d v="2023-07-07T07:00:00"/>
        <d v="2023-07-10T07:00:00"/>
        <d v="2023-07-11T07:00:00"/>
        <d v="2023-07-12T07:00:00"/>
        <d v="2023-07-13T07:00:00"/>
        <d v="2023-07-14T07:00:00"/>
        <d v="2023-07-17T07:00:00"/>
        <d v="2023-07-18T07:00:00"/>
        <d v="2023-07-19T07:00:00"/>
        <d v="2023-07-20T07:00:00"/>
        <d v="2023-07-21T07:00:00"/>
        <d v="2023-07-24T07:00:00"/>
        <d v="2023-07-25T07:00:00"/>
        <d v="2023-07-26T07:00:00"/>
        <d v="2023-07-27T07:00:00"/>
        <d v="2023-07-28T07:00:00"/>
        <d v="2023-07-31T07:00:00"/>
        <d v="2023-08-01T07:00:00"/>
        <d v="2023-08-02T07:00:00"/>
        <d v="2023-08-03T07:00:00"/>
        <d v="2023-08-04T07:00:00"/>
        <d v="2023-08-07T07:00:00"/>
        <d v="2023-08-08T07:00:00"/>
        <d v="2023-08-09T07:00:00"/>
        <d v="2023-08-10T07:00:00"/>
        <d v="2023-08-11T07:00:00"/>
        <d v="2023-08-14T07:00:00"/>
        <d v="2023-08-15T07:00:00"/>
        <d v="2023-08-16T07:00:00"/>
        <d v="2023-08-17T07:00:00"/>
        <d v="2023-08-18T07:00:00"/>
        <d v="2023-08-21T07:00:00"/>
        <d v="2023-08-22T07:00:00"/>
        <d v="2023-08-23T07:00:00"/>
        <d v="2023-08-24T07:00:00"/>
        <d v="2023-08-25T07:00:00"/>
        <d v="2023-08-28T07:00:00"/>
        <d v="2023-08-29T07:00:00"/>
        <d v="2023-08-30T07:00:00"/>
        <d v="2023-08-31T07:00:00"/>
        <d v="2023-09-01T07:00:00"/>
        <d v="2023-09-05T07:00:00"/>
        <d v="2023-09-06T07:00:00"/>
        <d v="2023-09-07T07:00:00"/>
        <d v="2023-09-08T07:00:00"/>
        <d v="2023-09-11T07:00:00"/>
        <d v="2023-09-12T07:00:00"/>
        <d v="2023-09-13T07:00:00"/>
        <d v="2023-09-14T07:00:00"/>
        <d v="2023-09-15T07:00:00"/>
        <d v="2023-09-18T07:00:00"/>
        <d v="2023-09-19T07:00:00"/>
        <d v="2023-09-20T07:00:00"/>
        <d v="2023-09-21T07:00:00"/>
        <d v="2023-09-22T07:00:00"/>
        <d v="2023-09-25T07:00:00"/>
        <d v="2023-09-26T07:00:00"/>
        <d v="2023-09-27T07:00:00"/>
        <d v="2023-09-28T07:00:00"/>
        <d v="2023-09-29T07:00:00"/>
        <d v="2023-10-02T07:00:00"/>
        <d v="2023-10-03T07:00:00"/>
        <d v="2023-10-04T07:00:00"/>
        <d v="2023-10-05T07:00:00"/>
        <d v="2023-10-06T07:00:00"/>
        <d v="2023-10-09T07:00:00"/>
        <d v="2023-10-10T07:00:00"/>
        <d v="2023-10-11T07:00:00"/>
        <d v="2023-10-12T07:00:00"/>
        <d v="2023-10-13T07:00:00"/>
        <d v="2023-10-16T07:00:00"/>
        <d v="2023-10-17T07:00:00"/>
        <d v="2023-10-18T07:00:00"/>
        <d v="2023-10-19T07:00:00"/>
        <d v="2023-10-20T07:00:00"/>
        <d v="2023-10-23T07:00:00"/>
        <d v="2023-10-24T07:00:00"/>
        <d v="2023-10-25T07:00:00"/>
        <d v="2023-10-26T07:00:00"/>
        <d v="2023-10-27T07:00:00"/>
        <d v="2023-10-30T07:00:00"/>
        <d v="2023-10-31T07:00:00"/>
        <d v="2023-11-01T07:00:00"/>
        <d v="2023-11-02T07:00:00"/>
        <d v="2023-11-03T07:00:00"/>
        <d v="2023-11-06T07:00:00"/>
        <d v="2023-11-07T07:00:00"/>
        <d v="2023-11-08T07:00:00"/>
        <d v="2023-11-09T07:00:00"/>
        <d v="2023-11-10T07:00:00"/>
        <d v="2023-11-13T07:00:00"/>
        <d v="2023-11-14T07:00:00"/>
        <d v="2023-11-15T07:00:00"/>
        <d v="2023-11-16T07:00:00"/>
        <d v="2023-11-17T07:00:00"/>
        <d v="2023-11-20T07:00:00"/>
        <d v="2023-11-21T07:00:00"/>
        <d v="2023-11-22T07:00:00"/>
        <d v="2023-11-24T07:00:00"/>
        <d v="2023-11-27T07:00:00"/>
        <d v="2023-11-28T07:00:00"/>
        <d v="2023-11-29T07:00:00"/>
        <d v="2023-11-30T07:00:00"/>
        <d v="2023-12-01T07:00:00"/>
        <d v="2023-12-04T07:00:00"/>
        <d v="2023-12-05T07:00:00"/>
        <d v="2023-12-06T07:00:00"/>
        <d v="2023-12-07T07:00:00"/>
        <d v="2023-12-08T07:00:00"/>
        <d v="2023-12-11T07:00:00"/>
        <d v="2023-12-12T07:00:00"/>
        <d v="2023-12-13T07:00:00"/>
        <d v="2023-12-14T07:00:00"/>
        <d v="2023-12-15T07:00:00"/>
        <d v="2023-12-18T07:00:00"/>
        <d v="2023-12-19T07:00:00"/>
        <d v="2023-12-20T07:00:00"/>
        <d v="2023-12-21T07:00:00"/>
        <d v="2023-12-22T07:00:00"/>
        <d v="2023-12-26T07:00:00"/>
        <d v="2023-12-27T07:00:00"/>
        <d v="2023-12-28T07:00:00"/>
        <d v="2023-12-29T07:00:00"/>
        <d v="2024-01-02T07:00:00"/>
        <d v="2024-01-03T07:00:00"/>
        <d v="2024-01-04T07:00:00"/>
        <d v="2024-01-05T07:00:00"/>
        <d v="2024-01-08T07:00:00"/>
        <d v="2024-01-09T07:00:00"/>
        <d v="2024-01-10T07:00:00"/>
        <d v="2024-01-11T07:00:00"/>
        <d v="2024-01-12T07:00:00"/>
        <d v="2024-01-16T07:00:00"/>
        <d v="2024-01-17T07:00:00"/>
        <d v="2024-01-18T07:00:00"/>
        <d v="2024-01-19T07:00:00"/>
        <d v="2024-01-22T07:00:00"/>
        <d v="2024-01-23T07:00:00"/>
        <d v="2024-01-24T07:00:00"/>
        <d v="2024-01-25T07:00:00"/>
        <d v="2024-01-26T07:00:00"/>
        <d v="2024-01-29T07:00:00"/>
        <d v="2024-01-30T07:00:00"/>
        <d v="2024-01-31T07:00:00"/>
        <d v="2024-02-01T07:00:00"/>
        <d v="2024-02-02T07:00:00"/>
        <d v="2024-02-05T07:00:00"/>
        <d v="2024-02-06T07:00:00"/>
        <d v="2024-02-07T07:00:00"/>
        <d v="2024-02-08T07:00:00"/>
        <d v="2024-02-09T07:00:00"/>
        <d v="2024-02-12T07:00:00"/>
        <d v="2024-02-13T07:00:00"/>
        <d v="2024-02-14T07:00:00"/>
        <d v="2024-02-15T07:00:00"/>
        <d v="2024-02-16T07:00:00"/>
        <d v="2024-02-20T07:00:00"/>
        <d v="2024-02-21T07:00:00"/>
        <d v="2024-02-22T07:00:00"/>
        <d v="2024-02-23T07:00:00"/>
        <d v="2024-02-26T07:00:00"/>
        <d v="2024-02-27T07:00:00"/>
        <d v="2024-02-28T07:00:00"/>
        <d v="2024-02-29T07:00:00"/>
        <d v="2024-03-01T07:00:00"/>
        <d v="2024-03-04T07:00:00"/>
        <d v="2024-03-05T07:00:00"/>
        <d v="2024-03-06T07:00:00"/>
        <d v="2024-03-07T07:00:00"/>
        <d v="2024-03-08T07:00:00"/>
        <d v="2024-03-11T07:00:00"/>
        <d v="2024-03-12T07:00:00"/>
        <d v="2024-03-13T07:00:00"/>
        <d v="2024-03-14T07:00:00"/>
        <d v="2024-03-15T07:00:00"/>
        <d v="2024-03-18T07:00:00"/>
        <d v="2024-03-19T07:00:00"/>
        <d v="2024-03-20T07:00:00"/>
        <d v="2024-03-21T07:00:00"/>
        <d v="2024-03-22T07:00:00"/>
        <d v="2024-03-25T07:00:00"/>
        <d v="2024-03-26T07:00:00"/>
        <d v="2024-03-27T07:00:00"/>
        <d v="2024-03-28T07:00:00"/>
        <d v="2024-04-01T07:00:00"/>
        <d v="2024-04-02T07:00:00"/>
        <d v="2024-04-03T07:00:00"/>
        <d v="2024-04-04T07:00:00"/>
        <d v="2024-04-05T07:00:00"/>
        <d v="2024-04-08T07:00:00"/>
        <d v="2024-04-09T07:00:00"/>
        <d v="2024-04-10T07:00:00"/>
        <d v="2024-04-11T07:00:00"/>
        <d v="2024-04-12T07:00:00"/>
        <d v="2024-04-15T07:00:00"/>
        <d v="2024-04-16T07:00:00"/>
        <d v="2024-04-17T07:00:00"/>
        <d v="2024-04-18T07:00:00"/>
        <d v="2024-04-19T07:00:00"/>
        <d v="2024-04-22T07:00:00"/>
        <d v="2024-04-23T07:00:00"/>
        <d v="2024-04-24T07:00:00"/>
        <d v="2024-04-25T07:00:00"/>
        <d v="2024-04-26T07:00:00"/>
        <d v="2024-04-29T07:00:00"/>
        <d v="2024-04-30T07:00:00"/>
        <d v="2024-05-01T07:00:00"/>
        <d v="2024-05-02T07:00:00"/>
        <d v="2024-05-03T07:00:00"/>
        <d v="2024-05-06T07:00:00"/>
        <d v="2024-05-07T07:00:00"/>
        <d v="2024-05-08T07:00:00"/>
        <d v="2024-05-09T07:00:00"/>
        <d v="2024-05-10T07:00:00"/>
        <d v="2024-05-13T07:00:00"/>
        <d v="2024-05-14T07:00:00"/>
        <d v="2024-05-15T07:00:00"/>
        <d v="2024-05-16T07:00:00"/>
        <d v="2024-05-17T07:00:00"/>
        <d v="2024-05-20T07:00:00"/>
        <d v="2024-05-21T07:00:00"/>
        <d v="2024-05-22T07:00:00"/>
        <d v="2024-05-23T07:00:00"/>
        <d v="2024-05-24T07:00:00"/>
        <d v="2024-05-28T07:00:00"/>
        <d v="2024-05-29T07:00:00"/>
        <d v="2024-05-30T07:00:00"/>
        <d v="2024-05-31T07:00:00"/>
        <d v="2024-06-03T07:00:00"/>
        <d v="2024-06-04T07:00:00"/>
        <d v="2024-06-05T07:00:00"/>
        <d v="2024-06-06T07:00:00"/>
        <d v="2024-06-07T07:00:00"/>
        <d v="2024-06-10T07:00:00"/>
        <d v="2024-06-11T07:00:00"/>
        <d v="2024-06-12T07:00:00"/>
        <d v="2024-06-13T07:00:00"/>
        <d v="2024-06-14T07:00:00"/>
        <d v="2024-06-17T07:00:00"/>
        <d v="2024-06-18T07:00:00"/>
        <d v="2024-06-20T07:00:00"/>
        <d v="2024-06-21T07:00:00"/>
        <d v="2024-06-24T07:00:00"/>
        <d v="2024-06-25T07:00:00"/>
        <d v="2024-06-26T07:00:00"/>
        <d v="2024-06-27T07:00:00"/>
        <d v="2024-06-28T07:00:00"/>
        <d v="2024-07-01T07:00:00"/>
        <d v="2024-07-02T07:00:00"/>
        <d v="2024-07-03T07:00:00"/>
        <d v="2024-07-05T07:00:00"/>
        <d v="2024-07-08T07:00:00"/>
        <d v="2024-07-09T07:00:00"/>
        <d v="2024-07-10T07:00:00"/>
        <d v="2024-07-11T07:00:00"/>
        <d v="2024-07-12T07:00:00"/>
        <d v="2024-07-15T07:00:00"/>
        <d v="2024-07-16T07:00:00"/>
        <d v="2024-07-17T07:00:00"/>
        <d v="2024-07-18T07:00:00"/>
        <d v="2024-07-19T07:00:00"/>
        <d v="2024-07-22T07:00:00"/>
        <d v="2024-07-23T07:00:00"/>
        <d v="2024-07-24T07:00:00"/>
        <d v="2024-07-25T07:00:00"/>
        <d v="2024-07-26T07:00:00"/>
        <d v="2024-07-29T07:00:00"/>
        <d v="2024-07-30T07:00:00"/>
        <d v="2024-07-31T07:00:00"/>
        <d v="2024-08-01T07:00:00"/>
        <d v="2024-08-02T07:00:00"/>
        <d v="2024-08-05T07:00:00"/>
        <d v="2024-08-06T07:00:00"/>
        <d v="2024-08-07T07:00:00"/>
        <d v="2024-08-08T07:00:00"/>
        <d v="2024-08-09T07:00:00"/>
        <d v="2024-08-12T07:00:00"/>
        <d v="2024-08-13T07:00:00"/>
        <d v="2024-08-14T07:00:00"/>
        <d v="2024-08-15T07:00:00"/>
        <d v="2024-08-16T07:00:00"/>
        <d v="2024-08-19T07:00:00"/>
        <d v="2024-08-20T07:00:00"/>
        <d v="2024-08-21T07:00:00"/>
        <d v="2024-08-22T07:00:00"/>
        <d v="2024-08-23T07:00:00"/>
        <d v="2024-08-26T07:00:00"/>
        <d v="2024-08-27T07:00:00"/>
        <d v="2024-08-28T07:00:00"/>
        <d v="2024-08-29T07:00:00"/>
        <d v="2024-08-30T07:00:00"/>
        <d v="2024-09-03T07:00:00"/>
        <d v="2024-09-04T07:00:00"/>
        <d v="2024-09-05T07:00:00"/>
        <d v="2024-09-06T07:00:00"/>
        <d v="2024-09-09T07:00:00"/>
        <d v="2024-09-10T07:00:00"/>
        <d v="2024-09-11T07:00:00"/>
        <d v="2024-09-12T07:00:00"/>
        <d v="2024-09-13T07:00:00"/>
        <d v="2024-09-16T07:00:00"/>
        <d v="2024-09-17T07:00:00"/>
        <d v="2024-09-18T07:00:00"/>
        <d v="2024-09-19T07:00:00"/>
        <d v="2024-09-20T07:00:00"/>
        <d v="2024-09-23T07:00:00"/>
        <d v="2024-09-24T07:00:00"/>
        <d v="2024-09-25T07:00:00"/>
        <d v="2024-09-26T07:00:00"/>
        <d v="2024-09-27T07:00:00"/>
        <d v="2024-09-30T07:00:00"/>
        <d v="2024-10-01T07:00:00"/>
        <d v="2024-10-02T07:00:00"/>
        <d v="2024-10-03T07:00:00"/>
        <d v="2024-10-04T07:00:00"/>
        <d v="2024-10-07T07:00:00"/>
        <d v="2024-10-08T07:00:00"/>
        <d v="2024-10-09T07:00:00"/>
        <d v="2024-10-10T07:00:00"/>
        <d v="2024-10-11T07:00:00"/>
        <d v="2024-10-14T07:00:00"/>
        <d v="2024-10-15T07:00:00"/>
        <d v="2024-10-16T07:00:00"/>
        <d v="2024-10-17T07:00:00"/>
        <d v="2024-10-18T07:00:00"/>
        <d v="2024-10-21T07:00:00"/>
        <d v="2024-10-22T07:00:00"/>
        <d v="2024-10-23T07:00:00"/>
        <d v="2024-10-24T07:00:00"/>
        <d v="2024-10-25T07:00:00"/>
        <d v="2024-10-28T07:00:00"/>
        <d v="2024-10-29T07:00:00"/>
        <d v="2024-10-30T07:00:00"/>
        <d v="2024-10-31T07:00:00"/>
        <d v="2024-11-01T07:00:00"/>
        <d v="2024-11-04T07:00:00"/>
        <d v="2024-11-05T07:00:00"/>
        <d v="2024-11-06T07:00:00"/>
        <d v="2024-11-07T07:00:00"/>
        <d v="2024-11-08T07:00:00"/>
        <d v="2024-11-11T07:00:00"/>
        <d v="2024-11-12T07:00:00"/>
        <d v="2024-11-13T07:00:00"/>
      </sharedItems>
      <fieldGroup par="9" base="0">
        <rangePr groupBy="months" startDate="2019-11-14T07:00:00" endDate="2024-11-13T07:00:00"/>
        <groupItems count="14">
          <s v="&lt;2019-11-14"/>
          <s v="Jan"/>
          <s v="Feb"/>
          <s v="Mar"/>
          <s v="Apr"/>
          <s v="May"/>
          <s v="Jun"/>
          <s v="Jul"/>
          <s v="Aug"/>
          <s v="Sep"/>
          <s v="Oct"/>
          <s v="Nov"/>
          <s v="Dec"/>
          <s v="&gt;2024-11-13"/>
        </groupItems>
      </fieldGroup>
    </cacheField>
    <cacheField name="Adj Close" numFmtId="0">
      <sharedItems containsSemiMixedTypes="0" containsString="0" containsNumber="1" minValue="9.8162000000000003" maxValue="24.7136"/>
    </cacheField>
    <cacheField name="Close" numFmtId="0">
      <sharedItems containsSemiMixedTypes="0" containsString="0" containsNumber="1" minValue="10.336" maxValue="25.718"/>
    </cacheField>
    <cacheField name="High" numFmtId="0">
      <sharedItems containsSemiMixedTypes="0" containsString="0" containsNumber="1" minValue="10.772" maxValue="26.75"/>
    </cacheField>
    <cacheField name="Low" numFmtId="0">
      <sharedItems containsSemiMixedTypes="0" containsString="0" containsNumber="1" minValue="10.188000000000001" maxValue="25.661999999999999"/>
    </cacheField>
    <cacheField name="Open" numFmtId="0">
      <sharedItems containsSemiMixedTypes="0" containsString="0" containsNumber="1" minValue="10.4" maxValue="26.712"/>
    </cacheField>
    <cacheField name="Volume" numFmtId="0">
      <sharedItems containsSemiMixedTypes="0" containsString="0" containsNumber="1" containsInteger="1" minValue="1161000" maxValue="19807500"/>
    </cacheField>
    <cacheField name="Z-core" numFmtId="0">
      <sharedItems containsSemiMixedTypes="0" containsString="0" containsNumber="1" minValue="-1.3441956559117276" maxValue="6.4603431229639572"/>
    </cacheField>
    <cacheField name="Quarters" numFmtId="0" databaseField="0">
      <fieldGroup base="0">
        <rangePr groupBy="quarters" startDate="2019-11-14T07:00:00" endDate="2024-11-13T07:00:00"/>
        <groupItems count="6">
          <s v="&lt;2019-11-14"/>
          <s v="Qtr1"/>
          <s v="Qtr2"/>
          <s v="Qtr3"/>
          <s v="Qtr4"/>
          <s v="&gt;2024-11-13"/>
        </groupItems>
      </fieldGroup>
    </cacheField>
    <cacheField name="Years" numFmtId="0" databaseField="0">
      <fieldGroup base="0">
        <rangePr groupBy="years" startDate="2019-11-14T07:00:00" endDate="2024-11-13T07:00:00"/>
        <groupItems count="8">
          <s v="&lt;2019-11-14"/>
          <s v="2019"/>
          <s v="2020"/>
          <s v="2021"/>
          <s v="2022"/>
          <s v="2023"/>
          <s v="2024"/>
          <s v="&gt;2024-11-13"/>
        </groupItems>
      </fieldGroup>
    </cacheField>
  </cacheFields>
  <extLst>
    <ext xmlns:x14="http://schemas.microsoft.com/office/spreadsheetml/2009/9/main" uri="{725AE2AE-9491-48be-B2B4-4EB974FC3084}">
      <x14:pivotCacheDefinition pivotCacheId="609423976"/>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25.866051273151" createdVersion="8" refreshedVersion="8" minRefreshableVersion="3" recordCount="1258" xr:uid="{904FE429-977E-470A-B99F-F2B7CD6388FE}">
  <cacheSource type="worksheet">
    <worksheetSource ref="A1:G1259" sheet="INTC"/>
  </cacheSource>
  <cacheFields count="10">
    <cacheField name="Date" numFmtId="22">
      <sharedItems containsSemiMixedTypes="0" containsNonDate="0" containsDate="1" containsString="0" minDate="2019-11-14T07:00:00" maxDate="2024-11-13T07:00:00" count="1258">
        <d v="2019-11-14T07:00:00"/>
        <d v="2019-11-15T07:00:00"/>
        <d v="2019-11-18T07:00:00"/>
        <d v="2019-11-19T07:00:00"/>
        <d v="2019-11-20T07:00:00"/>
        <d v="2019-11-21T07:00:00"/>
        <d v="2019-11-22T07:00:00"/>
        <d v="2019-11-25T07:00:00"/>
        <d v="2019-11-26T07:00:00"/>
        <d v="2019-11-27T07:00:00"/>
        <d v="2019-11-29T07:00:00"/>
        <d v="2019-12-02T07:00:00"/>
        <d v="2019-12-03T07:00:00"/>
        <d v="2019-12-04T07:00:00"/>
        <d v="2019-12-05T07:00:00"/>
        <d v="2019-12-06T07:00:00"/>
        <d v="2019-12-09T07:00:00"/>
        <d v="2019-12-10T07:00:00"/>
        <d v="2019-12-11T07:00:00"/>
        <d v="2019-12-12T07:00:00"/>
        <d v="2019-12-13T07:00:00"/>
        <d v="2019-12-16T07:00:00"/>
        <d v="2019-12-17T07:00:00"/>
        <d v="2019-12-18T07:00:00"/>
        <d v="2019-12-19T07:00:00"/>
        <d v="2019-12-20T07:00:00"/>
        <d v="2019-12-23T07:00:00"/>
        <d v="2019-12-24T07:00:00"/>
        <d v="2019-12-26T07:00:00"/>
        <d v="2019-12-27T07:00:00"/>
        <d v="2019-12-30T07:00:00"/>
        <d v="2019-12-31T07:00:00"/>
        <d v="2020-01-02T07:00:00"/>
        <d v="2020-01-03T07:00:00"/>
        <d v="2020-01-06T07:00:00"/>
        <d v="2020-01-07T07:00:00"/>
        <d v="2020-01-08T07:00:00"/>
        <d v="2020-01-09T07:00:00"/>
        <d v="2020-01-10T07:00:00"/>
        <d v="2020-01-13T07:00:00"/>
        <d v="2020-01-14T07:00:00"/>
        <d v="2020-01-15T07:00:00"/>
        <d v="2020-01-16T07:00:00"/>
        <d v="2020-01-17T07:00:00"/>
        <d v="2020-01-21T07:00:00"/>
        <d v="2020-01-22T07:00:00"/>
        <d v="2020-01-23T07:00:00"/>
        <d v="2020-01-24T07:00:00"/>
        <d v="2020-01-27T07:00:00"/>
        <d v="2020-01-28T07:00:00"/>
        <d v="2020-01-29T07:00:00"/>
        <d v="2020-01-30T07:00:00"/>
        <d v="2020-01-31T07:00:00"/>
        <d v="2020-02-03T07:00:00"/>
        <d v="2020-02-04T07:00:00"/>
        <d v="2020-02-05T07:00:00"/>
        <d v="2020-02-06T07:00:00"/>
        <d v="2020-02-07T07:00:00"/>
        <d v="2020-02-10T07:00:00"/>
        <d v="2020-02-11T07:00:00"/>
        <d v="2020-02-12T07:00:00"/>
        <d v="2020-02-13T07:00:00"/>
        <d v="2020-02-14T07:00:00"/>
        <d v="2020-02-18T07:00:00"/>
        <d v="2020-02-19T07:00:00"/>
        <d v="2020-02-20T07:00:00"/>
        <d v="2020-02-21T07:00:00"/>
        <d v="2020-02-24T07:00:00"/>
        <d v="2020-02-25T07:00:00"/>
        <d v="2020-02-26T07:00:00"/>
        <d v="2020-02-27T07:00:00"/>
        <d v="2020-02-28T07:00:00"/>
        <d v="2020-03-02T07:00:00"/>
        <d v="2020-03-03T07:00:00"/>
        <d v="2020-03-04T07:00:00"/>
        <d v="2020-03-05T07:00:00"/>
        <d v="2020-03-06T07:00:00"/>
        <d v="2020-03-09T07:00:00"/>
        <d v="2020-03-10T07:00:00"/>
        <d v="2020-03-11T07:00:00"/>
        <d v="2020-03-12T07:00:00"/>
        <d v="2020-03-13T07:00:00"/>
        <d v="2020-03-16T07:00:00"/>
        <d v="2020-03-17T07:00:00"/>
        <d v="2020-03-18T07:00:00"/>
        <d v="2020-03-19T07:00:00"/>
        <d v="2020-03-20T07:00:00"/>
        <d v="2020-03-23T07:00:00"/>
        <d v="2020-03-24T07:00:00"/>
        <d v="2020-03-25T07:00:00"/>
        <d v="2020-03-26T07:00:00"/>
        <d v="2020-03-27T07:00:00"/>
        <d v="2020-03-30T07:00:00"/>
        <d v="2020-03-31T07:00:00"/>
        <d v="2020-04-01T07:00:00"/>
        <d v="2020-04-02T07:00:00"/>
        <d v="2020-04-03T07:00:00"/>
        <d v="2020-04-06T07:00:00"/>
        <d v="2020-04-07T07:00:00"/>
        <d v="2020-04-08T07:00:00"/>
        <d v="2020-04-09T07:00:00"/>
        <d v="2020-04-13T07:00:00"/>
        <d v="2020-04-14T07:00:00"/>
        <d v="2020-04-15T07:00:00"/>
        <d v="2020-04-16T07:00:00"/>
        <d v="2020-04-17T07:00:00"/>
        <d v="2020-04-20T07:00:00"/>
        <d v="2020-04-21T07:00:00"/>
        <d v="2020-04-22T07:00:00"/>
        <d v="2020-04-23T07:00:00"/>
        <d v="2020-04-24T07:00:00"/>
        <d v="2020-04-27T07:00:00"/>
        <d v="2020-04-28T07:00:00"/>
        <d v="2020-04-29T07:00:00"/>
        <d v="2020-04-30T07:00:00"/>
        <d v="2020-05-01T07:00:00"/>
        <d v="2020-05-04T07:00:00"/>
        <d v="2020-05-05T07:00:00"/>
        <d v="2020-05-06T07:00:00"/>
        <d v="2020-05-07T07:00:00"/>
        <d v="2020-05-08T07:00:00"/>
        <d v="2020-05-11T07:00:00"/>
        <d v="2020-05-12T07:00:00"/>
        <d v="2020-05-13T07:00:00"/>
        <d v="2020-05-14T07:00:00"/>
        <d v="2020-05-15T07:00:00"/>
        <d v="2020-05-18T07:00:00"/>
        <d v="2020-05-19T07:00:00"/>
        <d v="2020-05-20T07:00:00"/>
        <d v="2020-05-21T07:00:00"/>
        <d v="2020-05-22T07:00:00"/>
        <d v="2020-05-26T07:00:00"/>
        <d v="2020-05-27T07:00:00"/>
        <d v="2020-05-28T07:00:00"/>
        <d v="2020-05-29T07:00:00"/>
        <d v="2020-06-01T07:00:00"/>
        <d v="2020-06-02T07:00:00"/>
        <d v="2020-06-03T07:00:00"/>
        <d v="2020-06-04T07:00:00"/>
        <d v="2020-06-05T07:00:00"/>
        <d v="2020-06-08T07:00:00"/>
        <d v="2020-06-09T07:00:00"/>
        <d v="2020-06-10T07:00:00"/>
        <d v="2020-06-11T07:00:00"/>
        <d v="2020-06-12T07:00:00"/>
        <d v="2020-06-15T07:00:00"/>
        <d v="2020-06-16T07:00:00"/>
        <d v="2020-06-17T07:00:00"/>
        <d v="2020-06-18T07:00:00"/>
        <d v="2020-06-19T07:00:00"/>
        <d v="2020-06-22T07:00:00"/>
        <d v="2020-06-23T07:00:00"/>
        <d v="2020-06-24T07:00:00"/>
        <d v="2020-06-25T07:00:00"/>
        <d v="2020-06-26T07:00:00"/>
        <d v="2020-06-29T07:00:00"/>
        <d v="2020-06-30T07:00:00"/>
        <d v="2020-07-01T07:00:00"/>
        <d v="2020-07-02T07:00:00"/>
        <d v="2020-07-06T07:00:00"/>
        <d v="2020-07-07T07:00:00"/>
        <d v="2020-07-08T07:00:00"/>
        <d v="2020-07-09T07:00:00"/>
        <d v="2020-07-10T07:00:00"/>
        <d v="2020-07-13T07:00:00"/>
        <d v="2020-07-14T07:00:00"/>
        <d v="2020-07-15T07:00:00"/>
        <d v="2020-07-16T07:00:00"/>
        <d v="2020-07-17T07:00:00"/>
        <d v="2020-07-20T07:00:00"/>
        <d v="2020-07-21T07:00:00"/>
        <d v="2020-07-22T07:00:00"/>
        <d v="2020-07-23T07:00:00"/>
        <d v="2020-07-24T07:00:00"/>
        <d v="2020-07-27T07:00:00"/>
        <d v="2020-07-28T07:00:00"/>
        <d v="2020-07-29T07:00:00"/>
        <d v="2020-07-30T07:00:00"/>
        <d v="2020-07-31T07:00:00"/>
        <d v="2020-08-03T07:00:00"/>
        <d v="2020-08-04T07:00:00"/>
        <d v="2020-08-05T07:00:00"/>
        <d v="2020-08-06T07:00:00"/>
        <d v="2020-08-07T07:00:00"/>
        <d v="2020-08-10T07:00:00"/>
        <d v="2020-08-11T07:00:00"/>
        <d v="2020-08-12T07:00:00"/>
        <d v="2020-08-13T07:00:00"/>
        <d v="2020-08-14T07:00:00"/>
        <d v="2020-08-17T07:00:00"/>
        <d v="2020-08-18T07:00:00"/>
        <d v="2020-08-19T07:00:00"/>
        <d v="2020-08-20T07:00:00"/>
        <d v="2020-08-21T07:00:00"/>
        <d v="2020-08-24T07:00:00"/>
        <d v="2020-08-25T07:00:00"/>
        <d v="2020-08-26T07:00:00"/>
        <d v="2020-08-27T07:00:00"/>
        <d v="2020-08-28T07:00:00"/>
        <d v="2020-08-31T07:00:00"/>
        <d v="2020-09-01T07:00:00"/>
        <d v="2020-09-02T07:00:00"/>
        <d v="2020-09-03T07:00:00"/>
        <d v="2020-09-04T07:00:00"/>
        <d v="2020-09-08T07:00:00"/>
        <d v="2020-09-09T07:00:00"/>
        <d v="2020-09-10T07:00:00"/>
        <d v="2020-09-11T07:00:00"/>
        <d v="2020-09-14T07:00:00"/>
        <d v="2020-09-15T07:00:00"/>
        <d v="2020-09-16T07:00:00"/>
        <d v="2020-09-17T07:00:00"/>
        <d v="2020-09-18T07:00:00"/>
        <d v="2020-09-21T07:00:00"/>
        <d v="2020-09-22T07:00:00"/>
        <d v="2020-09-23T07:00:00"/>
        <d v="2020-09-24T07:00:00"/>
        <d v="2020-09-25T07:00:00"/>
        <d v="2020-09-28T07:00:00"/>
        <d v="2020-09-29T07:00:00"/>
        <d v="2020-09-30T07:00:00"/>
        <d v="2020-10-01T07:00:00"/>
        <d v="2020-10-02T07:00:00"/>
        <d v="2020-10-05T07:00:00"/>
        <d v="2020-10-06T07:00:00"/>
        <d v="2020-10-07T07:00:00"/>
        <d v="2020-10-08T07:00:00"/>
        <d v="2020-10-09T07:00:00"/>
        <d v="2020-10-12T07:00:00"/>
        <d v="2020-10-13T07:00:00"/>
        <d v="2020-10-14T07:00:00"/>
        <d v="2020-10-15T07:00:00"/>
        <d v="2020-10-16T07:00:00"/>
        <d v="2020-10-19T07:00:00"/>
        <d v="2020-10-20T07:00:00"/>
        <d v="2020-10-21T07:00:00"/>
        <d v="2020-10-22T07:00:00"/>
        <d v="2020-10-23T07:00:00"/>
        <d v="2020-10-26T07:00:00"/>
        <d v="2020-10-27T07:00:00"/>
        <d v="2020-10-28T07:00:00"/>
        <d v="2020-10-29T07:00:00"/>
        <d v="2020-10-30T07:00:00"/>
        <d v="2020-11-02T07:00:00"/>
        <d v="2020-11-03T07:00:00"/>
        <d v="2020-11-04T07:00:00"/>
        <d v="2020-11-05T07:00:00"/>
        <d v="2020-11-06T07:00:00"/>
        <d v="2020-11-09T07:00:00"/>
        <d v="2020-11-10T07:00:00"/>
        <d v="2020-11-11T07:00:00"/>
        <d v="2020-11-12T07:00:00"/>
        <d v="2020-11-13T07:00:00"/>
        <d v="2020-11-16T07:00:00"/>
        <d v="2020-11-17T07:00:00"/>
        <d v="2020-11-18T07:00:00"/>
        <d v="2020-11-19T07:00:00"/>
        <d v="2020-11-20T07:00:00"/>
        <d v="2020-11-23T07:00:00"/>
        <d v="2020-11-24T07:00:00"/>
        <d v="2020-11-25T07:00:00"/>
        <d v="2020-11-27T07:00:00"/>
        <d v="2020-11-30T07:00:00"/>
        <d v="2020-12-01T07:00:00"/>
        <d v="2020-12-02T07:00:00"/>
        <d v="2020-12-03T07:00:00"/>
        <d v="2020-12-04T07:00:00"/>
        <d v="2020-12-07T07:00:00"/>
        <d v="2020-12-08T07:00:00"/>
        <d v="2020-12-09T07:00:00"/>
        <d v="2020-12-10T07:00:00"/>
        <d v="2020-12-11T07:00:00"/>
        <d v="2020-12-14T07:00:00"/>
        <d v="2020-12-15T07:00:00"/>
        <d v="2020-12-16T07:00:00"/>
        <d v="2020-12-17T07:00:00"/>
        <d v="2020-12-18T07:00:00"/>
        <d v="2020-12-21T07:00:00"/>
        <d v="2020-12-22T07:00:00"/>
        <d v="2020-12-23T07:00:00"/>
        <d v="2020-12-24T07:00:00"/>
        <d v="2020-12-28T07:00:00"/>
        <d v="2020-12-29T07:00:00"/>
        <d v="2020-12-30T07:00:00"/>
        <d v="2020-12-31T07:00:00"/>
        <d v="2021-01-04T07:00:00"/>
        <d v="2021-01-05T07:00:00"/>
        <d v="2021-01-06T07:00:00"/>
        <d v="2021-01-07T07:00:00"/>
        <d v="2021-01-08T07:00:00"/>
        <d v="2021-01-11T07:00:00"/>
        <d v="2021-01-12T07:00:00"/>
        <d v="2021-01-13T07:00:00"/>
        <d v="2021-01-14T07:00:00"/>
        <d v="2021-01-15T07:00:00"/>
        <d v="2021-01-19T07:00:00"/>
        <d v="2021-01-20T07:00:00"/>
        <d v="2021-01-21T07:00:00"/>
        <d v="2021-01-22T07:00:00"/>
        <d v="2021-01-25T07:00:00"/>
        <d v="2021-01-26T07:00:00"/>
        <d v="2021-01-27T07:00:00"/>
        <d v="2021-01-28T07:00:00"/>
        <d v="2021-01-29T07:00:00"/>
        <d v="2021-02-01T07:00:00"/>
        <d v="2021-02-02T07:00:00"/>
        <d v="2021-02-03T07:00:00"/>
        <d v="2021-02-04T07:00:00"/>
        <d v="2021-02-05T07:00:00"/>
        <d v="2021-02-08T07:00:00"/>
        <d v="2021-02-09T07:00:00"/>
        <d v="2021-02-10T07:00:00"/>
        <d v="2021-02-11T07:00:00"/>
        <d v="2021-02-12T07:00:00"/>
        <d v="2021-02-16T07:00:00"/>
        <d v="2021-02-17T07:00:00"/>
        <d v="2021-02-18T07:00:00"/>
        <d v="2021-02-19T07:00:00"/>
        <d v="2021-02-22T07:00:00"/>
        <d v="2021-02-23T07:00:00"/>
        <d v="2021-02-24T07:00:00"/>
        <d v="2021-02-25T07:00:00"/>
        <d v="2021-02-26T07:00:00"/>
        <d v="2021-03-01T07:00:00"/>
        <d v="2021-03-02T07:00:00"/>
        <d v="2021-03-03T07:00:00"/>
        <d v="2021-03-04T07:00:00"/>
        <d v="2021-03-05T07:00:00"/>
        <d v="2021-03-08T07:00:00"/>
        <d v="2021-03-09T07:00:00"/>
        <d v="2021-03-10T07:00:00"/>
        <d v="2021-03-11T07:00:00"/>
        <d v="2021-03-12T07:00:00"/>
        <d v="2021-03-15T07:00:00"/>
        <d v="2021-03-16T07:00:00"/>
        <d v="2021-03-17T07:00:00"/>
        <d v="2021-03-18T07:00:00"/>
        <d v="2021-03-19T07:00:00"/>
        <d v="2021-03-22T07:00:00"/>
        <d v="2021-03-23T07:00:00"/>
        <d v="2021-03-24T07:00:00"/>
        <d v="2021-03-25T07:00:00"/>
        <d v="2021-03-26T07:00:00"/>
        <d v="2021-03-29T07:00:00"/>
        <d v="2021-03-30T07:00:00"/>
        <d v="2021-03-31T07:00:00"/>
        <d v="2021-04-01T07:00:00"/>
        <d v="2021-04-05T07:00:00"/>
        <d v="2021-04-06T07:00:00"/>
        <d v="2021-04-07T07:00:00"/>
        <d v="2021-04-08T07:00:00"/>
        <d v="2021-04-09T07:00:00"/>
        <d v="2021-04-12T07:00:00"/>
        <d v="2021-04-13T07:00:00"/>
        <d v="2021-04-14T07:00:00"/>
        <d v="2021-04-15T07:00:00"/>
        <d v="2021-04-16T07:00:00"/>
        <d v="2021-04-19T07:00:00"/>
        <d v="2021-04-20T07:00:00"/>
        <d v="2021-04-21T07:00:00"/>
        <d v="2021-04-22T07:00:00"/>
        <d v="2021-04-23T07:00:00"/>
        <d v="2021-04-26T07:00:00"/>
        <d v="2021-04-27T07:00:00"/>
        <d v="2021-04-28T07:00:00"/>
        <d v="2021-04-29T07:00:00"/>
        <d v="2021-04-30T07:00:00"/>
        <d v="2021-05-03T07:00:00"/>
        <d v="2021-05-04T07:00:00"/>
        <d v="2021-05-05T07:00:00"/>
        <d v="2021-05-06T07:00:00"/>
        <d v="2021-05-07T07:00:00"/>
        <d v="2021-05-10T07:00:00"/>
        <d v="2021-05-11T07:00:00"/>
        <d v="2021-05-12T07:00:00"/>
        <d v="2021-05-13T07:00:00"/>
        <d v="2021-05-14T07:00:00"/>
        <d v="2021-05-17T07:00:00"/>
        <d v="2021-05-18T07:00:00"/>
        <d v="2021-05-19T07:00:00"/>
        <d v="2021-05-20T07:00:00"/>
        <d v="2021-05-21T07:00:00"/>
        <d v="2021-05-24T07:00:00"/>
        <d v="2021-05-25T07:00:00"/>
        <d v="2021-05-26T07:00:00"/>
        <d v="2021-05-27T07:00:00"/>
        <d v="2021-05-28T07:00:00"/>
        <d v="2021-06-01T07:00:00"/>
        <d v="2021-06-02T07:00:00"/>
        <d v="2021-06-03T07:00:00"/>
        <d v="2021-06-04T07:00:00"/>
        <d v="2021-06-07T07:00:00"/>
        <d v="2021-06-08T07:00:00"/>
        <d v="2021-06-09T07:00:00"/>
        <d v="2021-06-10T07:00:00"/>
        <d v="2021-06-11T07:00:00"/>
        <d v="2021-06-14T07:00:00"/>
        <d v="2021-06-15T07:00:00"/>
        <d v="2021-06-16T07:00:00"/>
        <d v="2021-06-17T07:00:00"/>
        <d v="2021-06-18T07:00:00"/>
        <d v="2021-06-21T07:00:00"/>
        <d v="2021-06-22T07:00:00"/>
        <d v="2021-06-23T07:00:00"/>
        <d v="2021-06-24T07:00:00"/>
        <d v="2021-06-25T07:00:00"/>
        <d v="2021-06-28T07:00:00"/>
        <d v="2021-06-29T07:00:00"/>
        <d v="2021-06-30T07:00:00"/>
        <d v="2021-07-01T07:00:00"/>
        <d v="2021-07-02T07:00:00"/>
        <d v="2021-07-06T07:00:00"/>
        <d v="2021-07-07T07:00:00"/>
        <d v="2021-07-08T07:00:00"/>
        <d v="2021-07-09T07:00:00"/>
        <d v="2021-07-12T07:00:00"/>
        <d v="2021-07-13T07:00:00"/>
        <d v="2021-07-14T07:00:00"/>
        <d v="2021-07-15T07:00:00"/>
        <d v="2021-07-16T07:00:00"/>
        <d v="2021-07-19T07:00:00"/>
        <d v="2021-07-20T07:00:00"/>
        <d v="2021-07-21T07:00:00"/>
        <d v="2021-07-22T07:00:00"/>
        <d v="2021-07-23T07:00:00"/>
        <d v="2021-07-26T07:00:00"/>
        <d v="2021-07-27T07:00:00"/>
        <d v="2021-07-28T07:00:00"/>
        <d v="2021-07-29T07:00:00"/>
        <d v="2021-07-30T07:00:00"/>
        <d v="2021-08-02T07:00:00"/>
        <d v="2021-08-03T07:00:00"/>
        <d v="2021-08-04T07:00:00"/>
        <d v="2021-08-05T07:00:00"/>
        <d v="2021-08-06T07:00:00"/>
        <d v="2021-08-09T07:00:00"/>
        <d v="2021-08-10T07:00:00"/>
        <d v="2021-08-11T07:00:00"/>
        <d v="2021-08-12T07:00:00"/>
        <d v="2021-08-13T07:00:00"/>
        <d v="2021-08-16T07:00:00"/>
        <d v="2021-08-17T07:00:00"/>
        <d v="2021-08-18T07:00:00"/>
        <d v="2021-08-19T07:00:00"/>
        <d v="2021-08-20T07:00:00"/>
        <d v="2021-08-23T07:00:00"/>
        <d v="2021-08-24T07:00:00"/>
        <d v="2021-08-25T07:00:00"/>
        <d v="2021-08-26T07:00:00"/>
        <d v="2021-08-27T07:00:00"/>
        <d v="2021-08-30T07:00:00"/>
        <d v="2021-08-31T07:00:00"/>
        <d v="2021-09-01T07:00:00"/>
        <d v="2021-09-02T07:00:00"/>
        <d v="2021-09-03T07:00:00"/>
        <d v="2021-09-07T07:00:00"/>
        <d v="2021-09-08T07:00:00"/>
        <d v="2021-09-09T07:00:00"/>
        <d v="2021-09-10T07:00:00"/>
        <d v="2021-09-13T07:00:00"/>
        <d v="2021-09-14T07:00:00"/>
        <d v="2021-09-15T07:00:00"/>
        <d v="2021-09-16T07:00:00"/>
        <d v="2021-09-17T07:00:00"/>
        <d v="2021-09-20T07:00:00"/>
        <d v="2021-09-21T07:00:00"/>
        <d v="2021-09-22T07:00:00"/>
        <d v="2021-09-23T07:00:00"/>
        <d v="2021-09-24T07:00:00"/>
        <d v="2021-09-27T07:00:00"/>
        <d v="2021-09-28T07:00:00"/>
        <d v="2021-09-29T07:00:00"/>
        <d v="2021-09-30T07:00:00"/>
        <d v="2021-10-01T07:00:00"/>
        <d v="2021-10-04T07:00:00"/>
        <d v="2021-10-05T07:00:00"/>
        <d v="2021-10-06T07:00:00"/>
        <d v="2021-10-07T07:00:00"/>
        <d v="2021-10-08T07:00:00"/>
        <d v="2021-10-11T07:00:00"/>
        <d v="2021-10-12T07:00:00"/>
        <d v="2021-10-13T07:00:00"/>
        <d v="2021-10-14T07:00:00"/>
        <d v="2021-10-15T07:00:00"/>
        <d v="2021-10-18T07:00:00"/>
        <d v="2021-10-19T07:00:00"/>
        <d v="2021-10-20T07:00:00"/>
        <d v="2021-10-21T07:00:00"/>
        <d v="2021-10-22T07:00:00"/>
        <d v="2021-10-25T07:00:00"/>
        <d v="2021-10-26T07:00:00"/>
        <d v="2021-10-27T07:00:00"/>
        <d v="2021-10-28T07:00:00"/>
        <d v="2021-10-29T07:00:00"/>
        <d v="2021-11-01T07:00:00"/>
        <d v="2021-11-02T07:00:00"/>
        <d v="2021-11-03T07:00:00"/>
        <d v="2021-11-04T07:00:00"/>
        <d v="2021-11-05T07:00:00"/>
        <d v="2021-11-08T07:00:00"/>
        <d v="2021-11-09T07:00:00"/>
        <d v="2021-11-10T07:00:00"/>
        <d v="2021-11-11T07:00:00"/>
        <d v="2021-11-12T07:00:00"/>
        <d v="2021-11-15T07:00:00"/>
        <d v="2021-11-16T07:00:00"/>
        <d v="2021-11-17T07:00:00"/>
        <d v="2021-11-18T07:00:00"/>
        <d v="2021-11-19T07:00:00"/>
        <d v="2021-11-22T07:00:00"/>
        <d v="2021-11-23T07:00:00"/>
        <d v="2021-11-24T07:00:00"/>
        <d v="2021-11-26T07:00:00"/>
        <d v="2021-11-29T07:00:00"/>
        <d v="2021-11-30T07:00:00"/>
        <d v="2021-12-01T07:00:00"/>
        <d v="2021-12-02T07:00:00"/>
        <d v="2021-12-03T07:00:00"/>
        <d v="2021-12-06T07:00:00"/>
        <d v="2021-12-07T07:00:00"/>
        <d v="2021-12-08T07:00:00"/>
        <d v="2021-12-09T07:00:00"/>
        <d v="2021-12-10T07:00:00"/>
        <d v="2021-12-13T07:00:00"/>
        <d v="2021-12-14T07:00:00"/>
        <d v="2021-12-15T07:00:00"/>
        <d v="2021-12-16T07:00:00"/>
        <d v="2021-12-17T07:00:00"/>
        <d v="2021-12-20T07:00:00"/>
        <d v="2021-12-21T07:00:00"/>
        <d v="2021-12-22T07:00:00"/>
        <d v="2021-12-23T07:00:00"/>
        <d v="2021-12-27T07:00:00"/>
        <d v="2021-12-28T07:00:00"/>
        <d v="2021-12-29T07:00:00"/>
        <d v="2021-12-30T07:00:00"/>
        <d v="2021-12-31T07:00:00"/>
        <d v="2022-01-03T07:00:00"/>
        <d v="2022-01-04T07:00:00"/>
        <d v="2022-01-05T07:00:00"/>
        <d v="2022-01-06T07:00:00"/>
        <d v="2022-01-07T07:00:00"/>
        <d v="2022-01-10T07:00:00"/>
        <d v="2022-01-11T07:00:00"/>
        <d v="2022-01-12T07:00:00"/>
        <d v="2022-01-13T07:00:00"/>
        <d v="2022-01-14T07:00:00"/>
        <d v="2022-01-18T07:00:00"/>
        <d v="2022-01-19T07:00:00"/>
        <d v="2022-01-20T07:00:00"/>
        <d v="2022-01-21T07:00:00"/>
        <d v="2022-01-24T07:00:00"/>
        <d v="2022-01-25T07:00:00"/>
        <d v="2022-01-26T07:00:00"/>
        <d v="2022-01-27T07:00:00"/>
        <d v="2022-01-28T07:00:00"/>
        <d v="2022-01-31T07:00:00"/>
        <d v="2022-02-01T07:00:00"/>
        <d v="2022-02-02T07:00:00"/>
        <d v="2022-02-03T07:00:00"/>
        <d v="2022-02-04T07:00:00"/>
        <d v="2022-02-07T07:00:00"/>
        <d v="2022-02-08T07:00:00"/>
        <d v="2022-02-09T07:00:00"/>
        <d v="2022-02-10T07:00:00"/>
        <d v="2022-02-11T07:00:00"/>
        <d v="2022-02-14T07:00:00"/>
        <d v="2022-02-15T07:00:00"/>
        <d v="2022-02-16T07:00:00"/>
        <d v="2022-02-17T07:00:00"/>
        <d v="2022-02-18T07:00:00"/>
        <d v="2022-02-22T07:00:00"/>
        <d v="2022-02-23T07:00:00"/>
        <d v="2022-02-24T07:00:00"/>
        <d v="2022-02-25T07:00:00"/>
        <d v="2022-02-28T07:00:00"/>
        <d v="2022-03-01T07:00:00"/>
        <d v="2022-03-02T07:00:00"/>
        <d v="2022-03-03T07:00:00"/>
        <d v="2022-03-04T07:00:00"/>
        <d v="2022-03-07T07:00:00"/>
        <d v="2022-03-08T07:00:00"/>
        <d v="2022-03-09T07:00:00"/>
        <d v="2022-03-10T07:00:00"/>
        <d v="2022-03-11T07:00:00"/>
        <d v="2022-03-14T07:00:00"/>
        <d v="2022-03-15T07:00:00"/>
        <d v="2022-03-16T07:00:00"/>
        <d v="2022-03-17T07:00:00"/>
        <d v="2022-03-18T07:00:00"/>
        <d v="2022-03-21T07:00:00"/>
        <d v="2022-03-22T07:00:00"/>
        <d v="2022-03-23T07:00:00"/>
        <d v="2022-03-24T07:00:00"/>
        <d v="2022-03-25T07:00:00"/>
        <d v="2022-03-28T07:00:00"/>
        <d v="2022-03-29T07:00:00"/>
        <d v="2022-03-30T07:00:00"/>
        <d v="2022-03-31T07:00:00"/>
        <d v="2022-04-01T07:00:00"/>
        <d v="2022-04-04T07:00:00"/>
        <d v="2022-04-05T07:00:00"/>
        <d v="2022-04-06T07:00:00"/>
        <d v="2022-04-07T07:00:00"/>
        <d v="2022-04-08T07:00:00"/>
        <d v="2022-04-11T07:00:00"/>
        <d v="2022-04-12T07:00:00"/>
        <d v="2022-04-13T07:00:00"/>
        <d v="2022-04-14T07:00:00"/>
        <d v="2022-04-18T07:00:00"/>
        <d v="2022-04-19T07:00:00"/>
        <d v="2022-04-20T07:00:00"/>
        <d v="2022-04-21T07:00:00"/>
        <d v="2022-04-22T07:00:00"/>
        <d v="2022-04-25T07:00:00"/>
        <d v="2022-04-26T07:00:00"/>
        <d v="2022-04-27T07:00:00"/>
        <d v="2022-04-28T07:00:00"/>
        <d v="2022-04-29T07:00:00"/>
        <d v="2022-05-02T07:00:00"/>
        <d v="2022-05-03T07:00:00"/>
        <d v="2022-05-04T07:00:00"/>
        <d v="2022-05-05T07:00:00"/>
        <d v="2022-05-06T07:00:00"/>
        <d v="2022-05-09T07:00:00"/>
        <d v="2022-05-10T07:00:00"/>
        <d v="2022-05-11T07:00:00"/>
        <d v="2022-05-12T07:00:00"/>
        <d v="2022-05-13T07:00:00"/>
        <d v="2022-05-16T07:00:00"/>
        <d v="2022-05-17T07:00:00"/>
        <d v="2022-05-18T07:00:00"/>
        <d v="2022-05-19T07:00:00"/>
        <d v="2022-05-20T07:00:00"/>
        <d v="2022-05-23T07:00:00"/>
        <d v="2022-05-24T07:00:00"/>
        <d v="2022-05-25T07:00:00"/>
        <d v="2022-05-26T07:00:00"/>
        <d v="2022-05-27T07:00:00"/>
        <d v="2022-05-31T07:00:00"/>
        <d v="2022-06-01T07:00:00"/>
        <d v="2022-06-02T07:00:00"/>
        <d v="2022-06-03T07:00:00"/>
        <d v="2022-06-06T07:00:00"/>
        <d v="2022-06-07T07:00:00"/>
        <d v="2022-06-08T07:00:00"/>
        <d v="2022-06-09T07:00:00"/>
        <d v="2022-06-10T07:00:00"/>
        <d v="2022-06-13T07:00:00"/>
        <d v="2022-06-14T07:00:00"/>
        <d v="2022-06-15T07:00:00"/>
        <d v="2022-06-16T07:00:00"/>
        <d v="2022-06-17T07:00:00"/>
        <d v="2022-06-21T07:00:00"/>
        <d v="2022-06-22T07:00:00"/>
        <d v="2022-06-23T07:00:00"/>
        <d v="2022-06-24T07:00:00"/>
        <d v="2022-06-27T07:00:00"/>
        <d v="2022-06-28T07:00:00"/>
        <d v="2022-06-29T07:00:00"/>
        <d v="2022-06-30T07:00:00"/>
        <d v="2022-07-01T07:00:00"/>
        <d v="2022-07-05T07:00:00"/>
        <d v="2022-07-06T07:00:00"/>
        <d v="2022-07-07T07:00:00"/>
        <d v="2022-07-08T07:00:00"/>
        <d v="2022-07-11T07:00:00"/>
        <d v="2022-07-12T07:00:00"/>
        <d v="2022-07-13T07:00:00"/>
        <d v="2022-07-14T07:00:00"/>
        <d v="2022-07-15T07:00:00"/>
        <d v="2022-07-18T07:00:00"/>
        <d v="2022-07-19T07:00:00"/>
        <d v="2022-07-20T07:00:00"/>
        <d v="2022-07-21T07:00:00"/>
        <d v="2022-07-22T07:00:00"/>
        <d v="2022-07-25T07:00:00"/>
        <d v="2022-07-26T07:00:00"/>
        <d v="2022-07-27T07:00:00"/>
        <d v="2022-07-28T07:00:00"/>
        <d v="2022-07-29T07:00:00"/>
        <d v="2022-08-01T07:00:00"/>
        <d v="2022-08-02T07:00:00"/>
        <d v="2022-08-03T07:00:00"/>
        <d v="2022-08-04T07:00:00"/>
        <d v="2022-08-05T07:00:00"/>
        <d v="2022-08-08T07:00:00"/>
        <d v="2022-08-09T07:00:00"/>
        <d v="2022-08-10T07:00:00"/>
        <d v="2022-08-11T07:00:00"/>
        <d v="2022-08-12T07:00:00"/>
        <d v="2022-08-15T07:00:00"/>
        <d v="2022-08-16T07:00:00"/>
        <d v="2022-08-17T07:00:00"/>
        <d v="2022-08-18T07:00:00"/>
        <d v="2022-08-19T07:00:00"/>
        <d v="2022-08-22T07:00:00"/>
        <d v="2022-08-23T07:00:00"/>
        <d v="2022-08-24T07:00:00"/>
        <d v="2022-08-25T07:00:00"/>
        <d v="2022-08-26T07:00:00"/>
        <d v="2022-08-29T07:00:00"/>
        <d v="2022-08-30T07:00:00"/>
        <d v="2022-08-31T07:00:00"/>
        <d v="2022-09-01T07:00:00"/>
        <d v="2022-09-02T07:00:00"/>
        <d v="2022-09-06T07:00:00"/>
        <d v="2022-09-07T07:00:00"/>
        <d v="2022-09-08T07:00:00"/>
        <d v="2022-09-09T07:00:00"/>
        <d v="2022-09-12T07:00:00"/>
        <d v="2022-09-13T07:00:00"/>
        <d v="2022-09-14T07:00:00"/>
        <d v="2022-09-15T07:00:00"/>
        <d v="2022-09-16T07:00:00"/>
        <d v="2022-09-19T07:00:00"/>
        <d v="2022-09-20T07:00:00"/>
        <d v="2022-09-21T07:00:00"/>
        <d v="2022-09-22T07:00:00"/>
        <d v="2022-09-23T07:00:00"/>
        <d v="2022-09-26T07:00:00"/>
        <d v="2022-09-27T07:00:00"/>
        <d v="2022-09-28T07:00:00"/>
        <d v="2022-09-29T07:00:00"/>
        <d v="2022-09-30T07:00:00"/>
        <d v="2022-10-03T07:00:00"/>
        <d v="2022-10-04T07:00:00"/>
        <d v="2022-10-05T07:00:00"/>
        <d v="2022-10-06T07:00:00"/>
        <d v="2022-10-07T07:00:00"/>
        <d v="2022-10-10T07:00:00"/>
        <d v="2022-10-11T07:00:00"/>
        <d v="2022-10-12T07:00:00"/>
        <d v="2022-10-13T07:00:00"/>
        <d v="2022-10-14T07:00:00"/>
        <d v="2022-10-17T07:00:00"/>
        <d v="2022-10-18T07:00:00"/>
        <d v="2022-10-19T07:00:00"/>
        <d v="2022-10-20T07:00:00"/>
        <d v="2022-10-21T07:00:00"/>
        <d v="2022-10-24T07:00:00"/>
        <d v="2022-10-25T07:00:00"/>
        <d v="2022-10-26T07:00:00"/>
        <d v="2022-10-27T07:00:00"/>
        <d v="2022-10-28T07:00:00"/>
        <d v="2022-10-31T07:00:00"/>
        <d v="2022-11-01T07:00:00"/>
        <d v="2022-11-02T07:00:00"/>
        <d v="2022-11-03T07:00:00"/>
        <d v="2022-11-04T07:00:00"/>
        <d v="2022-11-07T07:00:00"/>
        <d v="2022-11-08T07:00:00"/>
        <d v="2022-11-09T07:00:00"/>
        <d v="2022-11-10T07:00:00"/>
        <d v="2022-11-11T07:00:00"/>
        <d v="2022-11-14T07:00:00"/>
        <d v="2022-11-15T07:00:00"/>
        <d v="2022-11-16T07:00:00"/>
        <d v="2022-11-17T07:00:00"/>
        <d v="2022-11-18T07:00:00"/>
        <d v="2022-11-21T07:00:00"/>
        <d v="2022-11-22T07:00:00"/>
        <d v="2022-11-23T07:00:00"/>
        <d v="2022-11-25T07:00:00"/>
        <d v="2022-11-28T07:00:00"/>
        <d v="2022-11-29T07:00:00"/>
        <d v="2022-11-30T07:00:00"/>
        <d v="2022-12-01T07:00:00"/>
        <d v="2022-12-02T07:00:00"/>
        <d v="2022-12-05T07:00:00"/>
        <d v="2022-12-06T07:00:00"/>
        <d v="2022-12-07T07:00:00"/>
        <d v="2022-12-08T07:00:00"/>
        <d v="2022-12-09T07:00:00"/>
        <d v="2022-12-12T07:00:00"/>
        <d v="2022-12-13T07:00:00"/>
        <d v="2022-12-14T07:00:00"/>
        <d v="2022-12-15T07:00:00"/>
        <d v="2022-12-16T07:00:00"/>
        <d v="2022-12-19T07:00:00"/>
        <d v="2022-12-20T07:00:00"/>
        <d v="2022-12-21T07:00:00"/>
        <d v="2022-12-22T07:00:00"/>
        <d v="2022-12-23T07:00:00"/>
        <d v="2022-12-27T07:00:00"/>
        <d v="2022-12-28T07:00:00"/>
        <d v="2022-12-29T07:00:00"/>
        <d v="2022-12-30T07:00:00"/>
        <d v="2023-01-03T07:00:00"/>
        <d v="2023-01-04T07:00:00"/>
        <d v="2023-01-05T07:00:00"/>
        <d v="2023-01-06T07:00:00"/>
        <d v="2023-01-09T07:00:00"/>
        <d v="2023-01-10T07:00:00"/>
        <d v="2023-01-11T07:00:00"/>
        <d v="2023-01-12T07:00:00"/>
        <d v="2023-01-13T07:00:00"/>
        <d v="2023-01-17T07:00:00"/>
        <d v="2023-01-18T07:00:00"/>
        <d v="2023-01-19T07:00:00"/>
        <d v="2023-01-20T07:00:00"/>
        <d v="2023-01-23T07:00:00"/>
        <d v="2023-01-24T07:00:00"/>
        <d v="2023-01-25T07:00:00"/>
        <d v="2023-01-26T07:00:00"/>
        <d v="2023-01-27T07:00:00"/>
        <d v="2023-01-30T07:00:00"/>
        <d v="2023-01-31T07:00:00"/>
        <d v="2023-02-01T07:00:00"/>
        <d v="2023-02-02T07:00:00"/>
        <d v="2023-02-03T07:00:00"/>
        <d v="2023-02-06T07:00:00"/>
        <d v="2023-02-07T07:00:00"/>
        <d v="2023-02-08T07:00:00"/>
        <d v="2023-02-09T07:00:00"/>
        <d v="2023-02-10T07:00:00"/>
        <d v="2023-02-13T07:00:00"/>
        <d v="2023-02-14T07:00:00"/>
        <d v="2023-02-15T07:00:00"/>
        <d v="2023-02-16T07:00:00"/>
        <d v="2023-02-17T07:00:00"/>
        <d v="2023-02-21T07:00:00"/>
        <d v="2023-02-22T07:00:00"/>
        <d v="2023-02-23T07:00:00"/>
        <d v="2023-02-24T07:00:00"/>
        <d v="2023-02-27T07:00:00"/>
        <d v="2023-02-28T07:00:00"/>
        <d v="2023-03-01T07:00:00"/>
        <d v="2023-03-02T07:00:00"/>
        <d v="2023-03-03T07:00:00"/>
        <d v="2023-03-06T07:00:00"/>
        <d v="2023-03-07T07:00:00"/>
        <d v="2023-03-08T07:00:00"/>
        <d v="2023-03-09T07:00:00"/>
        <d v="2023-03-10T07:00:00"/>
        <d v="2023-03-13T07:00:00"/>
        <d v="2023-03-14T07:00:00"/>
        <d v="2023-03-15T07:00:00"/>
        <d v="2023-03-16T07:00:00"/>
        <d v="2023-03-17T07:00:00"/>
        <d v="2023-03-20T07:00:00"/>
        <d v="2023-03-21T07:00:00"/>
        <d v="2023-03-22T07:00:00"/>
        <d v="2023-03-23T07:00:00"/>
        <d v="2023-03-24T07:00:00"/>
        <d v="2023-03-27T07:00:00"/>
        <d v="2023-03-28T07:00:00"/>
        <d v="2023-03-29T07:00:00"/>
        <d v="2023-03-30T07:00:00"/>
        <d v="2023-03-31T07:00:00"/>
        <d v="2023-04-03T07:00:00"/>
        <d v="2023-04-04T07:00:00"/>
        <d v="2023-04-05T07:00:00"/>
        <d v="2023-04-06T07:00:00"/>
        <d v="2023-04-10T07:00:00"/>
        <d v="2023-04-11T07:00:00"/>
        <d v="2023-04-12T07:00:00"/>
        <d v="2023-04-13T07:00:00"/>
        <d v="2023-04-14T07:00:00"/>
        <d v="2023-04-17T07:00:00"/>
        <d v="2023-04-18T07:00:00"/>
        <d v="2023-04-19T07:00:00"/>
        <d v="2023-04-20T07:00:00"/>
        <d v="2023-04-21T07:00:00"/>
        <d v="2023-04-24T07:00:00"/>
        <d v="2023-04-25T07:00:00"/>
        <d v="2023-04-26T07:00:00"/>
        <d v="2023-04-27T07:00:00"/>
        <d v="2023-04-28T07:00:00"/>
        <d v="2023-05-01T07:00:00"/>
        <d v="2023-05-02T07:00:00"/>
        <d v="2023-05-03T07:00:00"/>
        <d v="2023-05-04T07:00:00"/>
        <d v="2023-05-05T07:00:00"/>
        <d v="2023-05-08T07:00:00"/>
        <d v="2023-05-09T07:00:00"/>
        <d v="2023-05-10T07:00:00"/>
        <d v="2023-05-11T07:00:00"/>
        <d v="2023-05-12T07:00:00"/>
        <d v="2023-05-15T07:00:00"/>
        <d v="2023-05-16T07:00:00"/>
        <d v="2023-05-17T07:00:00"/>
        <d v="2023-05-18T07:00:00"/>
        <d v="2023-05-19T07:00:00"/>
        <d v="2023-05-22T07:00:00"/>
        <d v="2023-05-23T07:00:00"/>
        <d v="2023-05-24T07:00:00"/>
        <d v="2023-05-25T07:00:00"/>
        <d v="2023-05-26T07:00:00"/>
        <d v="2023-05-30T07:00:00"/>
        <d v="2023-05-31T07:00:00"/>
        <d v="2023-06-01T07:00:00"/>
        <d v="2023-06-02T07:00:00"/>
        <d v="2023-06-05T07:00:00"/>
        <d v="2023-06-06T07:00:00"/>
        <d v="2023-06-07T07:00:00"/>
        <d v="2023-06-08T07:00:00"/>
        <d v="2023-06-09T07:00:00"/>
        <d v="2023-06-12T07:00:00"/>
        <d v="2023-06-13T07:00:00"/>
        <d v="2023-06-14T07:00:00"/>
        <d v="2023-06-15T07:00:00"/>
        <d v="2023-06-16T07:00:00"/>
        <d v="2023-06-20T07:00:00"/>
        <d v="2023-06-21T07:00:00"/>
        <d v="2023-06-22T07:00:00"/>
        <d v="2023-06-23T07:00:00"/>
        <d v="2023-06-26T07:00:00"/>
        <d v="2023-06-27T07:00:00"/>
        <d v="2023-06-28T07:00:00"/>
        <d v="2023-06-29T07:00:00"/>
        <d v="2023-06-30T07:00:00"/>
        <d v="2023-07-03T07:00:00"/>
        <d v="2023-07-05T07:00:00"/>
        <d v="2023-07-06T07:00:00"/>
        <d v="2023-07-07T07:00:00"/>
        <d v="2023-07-10T07:00:00"/>
        <d v="2023-07-11T07:00:00"/>
        <d v="2023-07-12T07:00:00"/>
        <d v="2023-07-13T07:00:00"/>
        <d v="2023-07-14T07:00:00"/>
        <d v="2023-07-17T07:00:00"/>
        <d v="2023-07-18T07:00:00"/>
        <d v="2023-07-19T07:00:00"/>
        <d v="2023-07-20T07:00:00"/>
        <d v="2023-07-21T07:00:00"/>
        <d v="2023-07-24T07:00:00"/>
        <d v="2023-07-25T07:00:00"/>
        <d v="2023-07-26T07:00:00"/>
        <d v="2023-07-27T07:00:00"/>
        <d v="2023-07-28T07:00:00"/>
        <d v="2023-07-31T07:00:00"/>
        <d v="2023-08-01T07:00:00"/>
        <d v="2023-08-02T07:00:00"/>
        <d v="2023-08-03T07:00:00"/>
        <d v="2023-08-04T07:00:00"/>
        <d v="2023-08-07T07:00:00"/>
        <d v="2023-08-08T07:00:00"/>
        <d v="2023-08-09T07:00:00"/>
        <d v="2023-08-10T07:00:00"/>
        <d v="2023-08-11T07:00:00"/>
        <d v="2023-08-14T07:00:00"/>
        <d v="2023-08-15T07:00:00"/>
        <d v="2023-08-16T07:00:00"/>
        <d v="2023-08-17T07:00:00"/>
        <d v="2023-08-18T07:00:00"/>
        <d v="2023-08-21T07:00:00"/>
        <d v="2023-08-22T07:00:00"/>
        <d v="2023-08-23T07:00:00"/>
        <d v="2023-08-24T07:00:00"/>
        <d v="2023-08-25T07:00:00"/>
        <d v="2023-08-28T07:00:00"/>
        <d v="2023-08-29T07:00:00"/>
        <d v="2023-08-30T07:00:00"/>
        <d v="2023-08-31T07:00:00"/>
        <d v="2023-09-01T07:00:00"/>
        <d v="2023-09-05T07:00:00"/>
        <d v="2023-09-06T07:00:00"/>
        <d v="2023-09-07T07:00:00"/>
        <d v="2023-09-08T07:00:00"/>
        <d v="2023-09-11T07:00:00"/>
        <d v="2023-09-12T07:00:00"/>
        <d v="2023-09-13T07:00:00"/>
        <d v="2023-09-14T07:00:00"/>
        <d v="2023-09-15T07:00:00"/>
        <d v="2023-09-18T07:00:00"/>
        <d v="2023-09-19T07:00:00"/>
        <d v="2023-09-20T07:00:00"/>
        <d v="2023-09-21T07:00:00"/>
        <d v="2023-09-22T07:00:00"/>
        <d v="2023-09-25T07:00:00"/>
        <d v="2023-09-26T07:00:00"/>
        <d v="2023-09-27T07:00:00"/>
        <d v="2023-09-28T07:00:00"/>
        <d v="2023-09-29T07:00:00"/>
        <d v="2023-10-02T07:00:00"/>
        <d v="2023-10-03T07:00:00"/>
        <d v="2023-10-04T07:00:00"/>
        <d v="2023-10-05T07:00:00"/>
        <d v="2023-10-06T07:00:00"/>
        <d v="2023-10-09T07:00:00"/>
        <d v="2023-10-10T07:00:00"/>
        <d v="2023-10-11T07:00:00"/>
        <d v="2023-10-12T07:00:00"/>
        <d v="2023-10-13T07:00:00"/>
        <d v="2023-10-16T07:00:00"/>
        <d v="2023-10-17T07:00:00"/>
        <d v="2023-10-18T07:00:00"/>
        <d v="2023-10-19T07:00:00"/>
        <d v="2023-10-20T07:00:00"/>
        <d v="2023-10-23T07:00:00"/>
        <d v="2023-10-24T07:00:00"/>
        <d v="2023-10-25T07:00:00"/>
        <d v="2023-10-26T07:00:00"/>
        <d v="2023-10-27T07:00:00"/>
        <d v="2023-10-30T07:00:00"/>
        <d v="2023-10-31T07:00:00"/>
        <d v="2023-11-01T07:00:00"/>
        <d v="2023-11-02T07:00:00"/>
        <d v="2023-11-03T07:00:00"/>
        <d v="2023-11-06T07:00:00"/>
        <d v="2023-11-07T07:00:00"/>
        <d v="2023-11-08T07:00:00"/>
        <d v="2023-11-09T07:00:00"/>
        <d v="2023-11-10T07:00:00"/>
        <d v="2023-11-13T07:00:00"/>
        <d v="2023-11-14T07:00:00"/>
        <d v="2023-11-15T07:00:00"/>
        <d v="2023-11-16T07:00:00"/>
        <d v="2023-11-17T07:00:00"/>
        <d v="2023-11-20T07:00:00"/>
        <d v="2023-11-21T07:00:00"/>
        <d v="2023-11-22T07:00:00"/>
        <d v="2023-11-24T07:00:00"/>
        <d v="2023-11-27T07:00:00"/>
        <d v="2023-11-28T07:00:00"/>
        <d v="2023-11-29T07:00:00"/>
        <d v="2023-11-30T07:00:00"/>
        <d v="2023-12-01T07:00:00"/>
        <d v="2023-12-04T07:00:00"/>
        <d v="2023-12-05T07:00:00"/>
        <d v="2023-12-06T07:00:00"/>
        <d v="2023-12-07T07:00:00"/>
        <d v="2023-12-08T07:00:00"/>
        <d v="2023-12-11T07:00:00"/>
        <d v="2023-12-12T07:00:00"/>
        <d v="2023-12-13T07:00:00"/>
        <d v="2023-12-14T07:00:00"/>
        <d v="2023-12-15T07:00:00"/>
        <d v="2023-12-18T07:00:00"/>
        <d v="2023-12-19T07:00:00"/>
        <d v="2023-12-20T07:00:00"/>
        <d v="2023-12-21T07:00:00"/>
        <d v="2023-12-22T07:00:00"/>
        <d v="2023-12-26T07:00:00"/>
        <d v="2023-12-27T07:00:00"/>
        <d v="2023-12-28T07:00:00"/>
        <d v="2023-12-29T07:00:00"/>
        <d v="2024-01-02T07:00:00"/>
        <d v="2024-01-03T07:00:00"/>
        <d v="2024-01-04T07:00:00"/>
        <d v="2024-01-05T07:00:00"/>
        <d v="2024-01-08T07:00:00"/>
        <d v="2024-01-09T07:00:00"/>
        <d v="2024-01-10T07:00:00"/>
        <d v="2024-01-11T07:00:00"/>
        <d v="2024-01-12T07:00:00"/>
        <d v="2024-01-16T07:00:00"/>
        <d v="2024-01-17T07:00:00"/>
        <d v="2024-01-18T07:00:00"/>
        <d v="2024-01-19T07:00:00"/>
        <d v="2024-01-22T07:00:00"/>
        <d v="2024-01-23T07:00:00"/>
        <d v="2024-01-24T07:00:00"/>
        <d v="2024-01-25T07:00:00"/>
        <d v="2024-01-26T07:00:00"/>
        <d v="2024-01-29T07:00:00"/>
        <d v="2024-01-30T07:00:00"/>
        <d v="2024-01-31T07:00:00"/>
        <d v="2024-02-01T07:00:00"/>
        <d v="2024-02-02T07:00:00"/>
        <d v="2024-02-05T07:00:00"/>
        <d v="2024-02-06T07:00:00"/>
        <d v="2024-02-07T07:00:00"/>
        <d v="2024-02-08T07:00:00"/>
        <d v="2024-02-09T07:00:00"/>
        <d v="2024-02-12T07:00:00"/>
        <d v="2024-02-13T07:00:00"/>
        <d v="2024-02-14T07:00:00"/>
        <d v="2024-02-15T07:00:00"/>
        <d v="2024-02-16T07:00:00"/>
        <d v="2024-02-20T07:00:00"/>
        <d v="2024-02-21T07:00:00"/>
        <d v="2024-02-22T07:00:00"/>
        <d v="2024-02-23T07:00:00"/>
        <d v="2024-02-26T07:00:00"/>
        <d v="2024-02-27T07:00:00"/>
        <d v="2024-02-28T07:00:00"/>
        <d v="2024-02-29T07:00:00"/>
        <d v="2024-03-01T07:00:00"/>
        <d v="2024-03-04T07:00:00"/>
        <d v="2024-03-05T07:00:00"/>
        <d v="2024-03-06T07:00:00"/>
        <d v="2024-03-07T07:00:00"/>
        <d v="2024-03-08T07:00:00"/>
        <d v="2024-03-11T07:00:00"/>
        <d v="2024-03-12T07:00:00"/>
        <d v="2024-03-13T07:00:00"/>
        <d v="2024-03-14T07:00:00"/>
        <d v="2024-03-15T07:00:00"/>
        <d v="2024-03-18T07:00:00"/>
        <d v="2024-03-19T07:00:00"/>
        <d v="2024-03-20T07:00:00"/>
        <d v="2024-03-21T07:00:00"/>
        <d v="2024-03-22T07:00:00"/>
        <d v="2024-03-25T07:00:00"/>
        <d v="2024-03-26T07:00:00"/>
        <d v="2024-03-27T07:00:00"/>
        <d v="2024-03-28T07:00:00"/>
        <d v="2024-04-01T07:00:00"/>
        <d v="2024-04-02T07:00:00"/>
        <d v="2024-04-03T07:00:00"/>
        <d v="2024-04-04T07:00:00"/>
        <d v="2024-04-05T07:00:00"/>
        <d v="2024-04-08T07:00:00"/>
        <d v="2024-04-09T07:00:00"/>
        <d v="2024-04-10T07:00:00"/>
        <d v="2024-04-11T07:00:00"/>
        <d v="2024-04-12T07:00:00"/>
        <d v="2024-04-15T07:00:00"/>
        <d v="2024-04-16T07:00:00"/>
        <d v="2024-04-17T07:00:00"/>
        <d v="2024-04-18T07:00:00"/>
        <d v="2024-04-19T07:00:00"/>
        <d v="2024-04-22T07:00:00"/>
        <d v="2024-04-23T07:00:00"/>
        <d v="2024-04-24T07:00:00"/>
        <d v="2024-04-25T07:00:00"/>
        <d v="2024-04-26T07:00:00"/>
        <d v="2024-04-29T07:00:00"/>
        <d v="2024-04-30T07:00:00"/>
        <d v="2024-05-01T07:00:00"/>
        <d v="2024-05-02T07:00:00"/>
        <d v="2024-05-03T07:00:00"/>
        <d v="2024-05-06T07:00:00"/>
        <d v="2024-05-07T07:00:00"/>
        <d v="2024-05-08T07:00:00"/>
        <d v="2024-05-09T07:00:00"/>
        <d v="2024-05-10T07:00:00"/>
        <d v="2024-05-13T07:00:00"/>
        <d v="2024-05-14T07:00:00"/>
        <d v="2024-05-15T07:00:00"/>
        <d v="2024-05-16T07:00:00"/>
        <d v="2024-05-17T07:00:00"/>
        <d v="2024-05-20T07:00:00"/>
        <d v="2024-05-21T07:00:00"/>
        <d v="2024-05-22T07:00:00"/>
        <d v="2024-05-23T07:00:00"/>
        <d v="2024-05-24T07:00:00"/>
        <d v="2024-05-28T07:00:00"/>
        <d v="2024-05-29T07:00:00"/>
        <d v="2024-05-30T07:00:00"/>
        <d v="2024-05-31T07:00:00"/>
        <d v="2024-06-03T07:00:00"/>
        <d v="2024-06-04T07:00:00"/>
        <d v="2024-06-05T07:00:00"/>
        <d v="2024-06-06T07:00:00"/>
        <d v="2024-06-07T07:00:00"/>
        <d v="2024-06-10T07:00:00"/>
        <d v="2024-06-11T07:00:00"/>
        <d v="2024-06-12T07:00:00"/>
        <d v="2024-06-13T07:00:00"/>
        <d v="2024-06-14T07:00:00"/>
        <d v="2024-06-17T07:00:00"/>
        <d v="2024-06-18T07:00:00"/>
        <d v="2024-06-20T07:00:00"/>
        <d v="2024-06-21T07:00:00"/>
        <d v="2024-06-24T07:00:00"/>
        <d v="2024-06-25T07:00:00"/>
        <d v="2024-06-26T07:00:00"/>
        <d v="2024-06-27T07:00:00"/>
        <d v="2024-06-28T07:00:00"/>
        <d v="2024-07-01T07:00:00"/>
        <d v="2024-07-02T07:00:00"/>
        <d v="2024-07-03T07:00:00"/>
        <d v="2024-07-05T07:00:00"/>
        <d v="2024-07-08T07:00:00"/>
        <d v="2024-07-09T07:00:00"/>
        <d v="2024-07-10T07:00:00"/>
        <d v="2024-07-11T07:00:00"/>
        <d v="2024-07-12T07:00:00"/>
        <d v="2024-07-15T07:00:00"/>
        <d v="2024-07-16T07:00:00"/>
        <d v="2024-07-17T07:00:00"/>
        <d v="2024-07-18T07:00:00"/>
        <d v="2024-07-19T07:00:00"/>
        <d v="2024-07-22T07:00:00"/>
        <d v="2024-07-23T07:00:00"/>
        <d v="2024-07-24T07:00:00"/>
        <d v="2024-07-25T07:00:00"/>
        <d v="2024-07-26T07:00:00"/>
        <d v="2024-07-29T07:00:00"/>
        <d v="2024-07-30T07:00:00"/>
        <d v="2024-07-31T07:00:00"/>
        <d v="2024-08-01T07:00:00"/>
        <d v="2024-08-02T07:00:00"/>
        <d v="2024-08-05T07:00:00"/>
        <d v="2024-08-06T07:00:00"/>
        <d v="2024-08-07T07:00:00"/>
        <d v="2024-08-08T07:00:00"/>
        <d v="2024-08-09T07:00:00"/>
        <d v="2024-08-12T07:00:00"/>
        <d v="2024-08-13T07:00:00"/>
        <d v="2024-08-14T07:00:00"/>
        <d v="2024-08-15T07:00:00"/>
        <d v="2024-08-16T07:00:00"/>
        <d v="2024-08-19T07:00:00"/>
        <d v="2024-08-20T07:00:00"/>
        <d v="2024-08-21T07:00:00"/>
        <d v="2024-08-22T07:00:00"/>
        <d v="2024-08-23T07:00:00"/>
        <d v="2024-08-26T07:00:00"/>
        <d v="2024-08-27T07:00:00"/>
        <d v="2024-08-28T07:00:00"/>
        <d v="2024-08-29T07:00:00"/>
        <d v="2024-08-30T07:00:00"/>
        <d v="2024-09-03T07:00:00"/>
        <d v="2024-09-04T07:00:00"/>
        <d v="2024-09-05T07:00:00"/>
        <d v="2024-09-06T07:00:00"/>
        <d v="2024-09-09T07:00:00"/>
        <d v="2024-09-10T07:00:00"/>
        <d v="2024-09-11T07:00:00"/>
        <d v="2024-09-12T07:00:00"/>
        <d v="2024-09-13T07:00:00"/>
        <d v="2024-09-16T07:00:00"/>
        <d v="2024-09-17T07:00:00"/>
        <d v="2024-09-18T07:00:00"/>
        <d v="2024-09-19T07:00:00"/>
        <d v="2024-09-20T07:00:00"/>
        <d v="2024-09-23T07:00:00"/>
        <d v="2024-09-24T07:00:00"/>
        <d v="2024-09-25T07:00:00"/>
        <d v="2024-09-26T07:00:00"/>
        <d v="2024-09-27T07:00:00"/>
        <d v="2024-09-30T07:00:00"/>
        <d v="2024-10-01T07:00:00"/>
        <d v="2024-10-02T07:00:00"/>
        <d v="2024-10-03T07:00:00"/>
        <d v="2024-10-04T07:00:00"/>
        <d v="2024-10-07T07:00:00"/>
        <d v="2024-10-08T07:00:00"/>
        <d v="2024-10-09T07:00:00"/>
        <d v="2024-10-10T07:00:00"/>
        <d v="2024-10-11T07:00:00"/>
        <d v="2024-10-14T07:00:00"/>
        <d v="2024-10-15T07:00:00"/>
        <d v="2024-10-16T07:00:00"/>
        <d v="2024-10-17T07:00:00"/>
        <d v="2024-10-18T07:00:00"/>
        <d v="2024-10-21T07:00:00"/>
        <d v="2024-10-22T07:00:00"/>
        <d v="2024-10-23T07:00:00"/>
        <d v="2024-10-24T07:00:00"/>
        <d v="2024-10-25T07:00:00"/>
        <d v="2024-10-28T07:00:00"/>
        <d v="2024-10-29T07:00:00"/>
        <d v="2024-10-30T07:00:00"/>
        <d v="2024-10-31T07:00:00"/>
        <d v="2024-11-01T07:00:00"/>
        <d v="2024-11-04T07:00:00"/>
        <d v="2024-11-05T07:00:00"/>
        <d v="2024-11-06T07:00:00"/>
        <d v="2024-11-07T07:00:00"/>
        <d v="2024-11-08T07:00:00"/>
        <d v="2024-11-11T07:00:00"/>
        <d v="2024-11-12T07:00:00"/>
        <d v="2024-11-13T07:00:00"/>
      </sharedItems>
      <fieldGroup par="9" base="0">
        <rangePr groupBy="months" startDate="2019-11-14T07:00:00" endDate="2024-11-13T07:00:00"/>
        <groupItems count="14">
          <s v="&lt;2019-11-14"/>
          <s v="Jan"/>
          <s v="Feb"/>
          <s v="Mar"/>
          <s v="Apr"/>
          <s v="May"/>
          <s v="Jun"/>
          <s v="Jul"/>
          <s v="Aug"/>
          <s v="Sep"/>
          <s v="Oct"/>
          <s v="Nov"/>
          <s v="Dec"/>
          <s v="&gt;2024-11-13"/>
        </groupItems>
      </fieldGroup>
    </cacheField>
    <cacheField name="Adj Close" numFmtId="0">
      <sharedItems containsSemiMixedTypes="0" containsString="0" containsNumber="1" minValue="18.89" maxValue="62.083300000000001"/>
    </cacheField>
    <cacheField name="Close" numFmtId="0">
      <sharedItems containsSemiMixedTypes="0" containsString="0" containsNumber="1" minValue="18.89" maxValue="68.47"/>
    </cacheField>
    <cacheField name="High" numFmtId="0">
      <sharedItems containsSemiMixedTypes="0" containsString="0" containsNumber="1" minValue="56.41" maxValue="59.78"/>
    </cacheField>
    <cacheField name="Low" numFmtId="0">
      <sharedItems containsSemiMixedTypes="0" containsString="0" containsNumber="1" minValue="18.510000000000002" maxValue="67.31"/>
    </cacheField>
    <cacheField name="Open" numFmtId="0">
      <sharedItems containsSemiMixedTypes="0" containsString="0" containsNumber="1" minValue="19" maxValue="68.2"/>
    </cacheField>
    <cacheField name="Volume" numFmtId="0">
      <sharedItems containsSemiMixedTypes="0" containsString="0" containsNumber="1" containsInteger="1" minValue="6313200" maxValue="300895900"/>
    </cacheField>
    <cacheField name="Z-core" numFmtId="0">
      <sharedItems containsSemiMixedTypes="0" containsString="0" containsNumber="1" minValue="-1.3887901783405356" maxValue="11.049529814623343"/>
    </cacheField>
    <cacheField name="Quarters" numFmtId="0" databaseField="0">
      <fieldGroup base="0">
        <rangePr groupBy="quarters" startDate="2019-11-14T07:00:00" endDate="2024-11-13T07:00:00"/>
        <groupItems count="6">
          <s v="&lt;2019-11-14"/>
          <s v="Qtr1"/>
          <s v="Qtr2"/>
          <s v="Qtr3"/>
          <s v="Qtr4"/>
          <s v="&gt;2024-11-13"/>
        </groupItems>
      </fieldGroup>
    </cacheField>
    <cacheField name="Years" numFmtId="0" databaseField="0">
      <fieldGroup base="0">
        <rangePr groupBy="years" startDate="2019-11-14T07:00:00" endDate="2024-11-13T07:00:00"/>
        <groupItems count="8">
          <s v="&lt;2019-11-14"/>
          <s v="2019"/>
          <s v="2020"/>
          <s v="2021"/>
          <s v="2022"/>
          <s v="2023"/>
          <s v="2024"/>
          <s v="&gt;2024-11-13"/>
        </groupItems>
      </fieldGroup>
    </cacheField>
  </cacheFields>
  <extLst>
    <ext xmlns:x14="http://schemas.microsoft.com/office/spreadsheetml/2009/9/main" uri="{725AE2AE-9491-48be-B2B4-4EB974FC3084}">
      <x14:pivotCacheDefinition pivotCacheId="1521551850"/>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637.677486921297" createdVersion="7" refreshedVersion="7" minRefreshableVersion="3" recordCount="1258" xr:uid="{160CFC72-81CA-4A6B-8A77-F89B5ED5078E}">
  <cacheSource type="worksheet">
    <worksheetSource name="AAPL_historical_data"/>
  </cacheSource>
  <cacheFields count="10">
    <cacheField name="Date" numFmtId="14">
      <sharedItems containsSemiMixedTypes="0" containsNonDate="0" containsDate="1" containsString="0" minDate="2019-11-14T07:00:00" maxDate="2024-11-13T07:00:00" count="1258">
        <d v="2019-11-14T07:00:00"/>
        <d v="2019-11-15T07:00:00"/>
        <d v="2019-11-18T07:00:00"/>
        <d v="2019-11-19T07:00:00"/>
        <d v="2019-11-20T07:00:00"/>
        <d v="2019-11-21T07:00:00"/>
        <d v="2019-11-22T07:00:00"/>
        <d v="2019-11-25T07:00:00"/>
        <d v="2019-11-26T07:00:00"/>
        <d v="2019-11-27T07:00:00"/>
        <d v="2019-11-29T07:00:00"/>
        <d v="2019-12-02T07:00:00"/>
        <d v="2019-12-03T07:00:00"/>
        <d v="2019-12-04T07:00:00"/>
        <d v="2019-12-05T07:00:00"/>
        <d v="2019-12-06T07:00:00"/>
        <d v="2019-12-09T07:00:00"/>
        <d v="2019-12-10T07:00:00"/>
        <d v="2019-12-11T07:00:00"/>
        <d v="2019-12-12T07:00:00"/>
        <d v="2019-12-13T07:00:00"/>
        <d v="2019-12-16T07:00:00"/>
        <d v="2019-12-17T07:00:00"/>
        <d v="2019-12-18T07:00:00"/>
        <d v="2019-12-19T07:00:00"/>
        <d v="2019-12-20T07:00:00"/>
        <d v="2019-12-23T07:00:00"/>
        <d v="2019-12-24T07:00:00"/>
        <d v="2019-12-26T07:00:00"/>
        <d v="2019-12-27T07:00:00"/>
        <d v="2019-12-30T07:00:00"/>
        <d v="2019-12-31T07:00:00"/>
        <d v="2020-01-02T07:00:00"/>
        <d v="2020-01-03T07:00:00"/>
        <d v="2020-01-06T07:00:00"/>
        <d v="2020-01-07T07:00:00"/>
        <d v="2020-01-08T07:00:00"/>
        <d v="2020-01-09T07:00:00"/>
        <d v="2020-01-10T07:00:00"/>
        <d v="2020-01-13T07:00:00"/>
        <d v="2020-01-14T07:00:00"/>
        <d v="2020-01-15T07:00:00"/>
        <d v="2020-01-16T07:00:00"/>
        <d v="2020-01-17T07:00:00"/>
        <d v="2020-01-21T07:00:00"/>
        <d v="2020-01-22T07:00:00"/>
        <d v="2020-01-23T07:00:00"/>
        <d v="2020-01-24T07:00:00"/>
        <d v="2020-01-27T07:00:00"/>
        <d v="2020-01-28T07:00:00"/>
        <d v="2020-01-29T07:00:00"/>
        <d v="2020-01-30T07:00:00"/>
        <d v="2020-01-31T07:00:00"/>
        <d v="2020-02-03T07:00:00"/>
        <d v="2020-02-04T07:00:00"/>
        <d v="2020-02-05T07:00:00"/>
        <d v="2020-02-06T07:00:00"/>
        <d v="2020-02-07T07:00:00"/>
        <d v="2020-02-10T07:00:00"/>
        <d v="2020-02-11T07:00:00"/>
        <d v="2020-02-12T07:00:00"/>
        <d v="2020-02-13T07:00:00"/>
        <d v="2020-02-14T07:00:00"/>
        <d v="2020-02-18T07:00:00"/>
        <d v="2020-02-19T07:00:00"/>
        <d v="2020-02-20T07:00:00"/>
        <d v="2020-02-21T07:00:00"/>
        <d v="2020-02-24T07:00:00"/>
        <d v="2020-02-25T07:00:00"/>
        <d v="2020-02-26T07:00:00"/>
        <d v="2020-02-27T07:00:00"/>
        <d v="2020-02-28T07:00:00"/>
        <d v="2020-03-02T07:00:00"/>
        <d v="2020-03-03T07:00:00"/>
        <d v="2020-03-04T07:00:00"/>
        <d v="2020-03-05T07:00:00"/>
        <d v="2020-03-06T07:00:00"/>
        <d v="2020-03-09T07:00:00"/>
        <d v="2020-03-10T07:00:00"/>
        <d v="2020-03-11T07:00:00"/>
        <d v="2020-03-12T07:00:00"/>
        <d v="2020-03-13T07:00:00"/>
        <d v="2020-03-16T07:00:00"/>
        <d v="2020-03-17T07:00:00"/>
        <d v="2020-03-18T07:00:00"/>
        <d v="2020-03-19T07:00:00"/>
        <d v="2020-03-20T07:00:00"/>
        <d v="2020-03-23T07:00:00"/>
        <d v="2020-03-24T07:00:00"/>
        <d v="2020-03-25T07:00:00"/>
        <d v="2020-03-26T07:00:00"/>
        <d v="2020-03-27T07:00:00"/>
        <d v="2020-03-30T07:00:00"/>
        <d v="2020-03-31T07:00:00"/>
        <d v="2020-04-01T07:00:00"/>
        <d v="2020-04-02T07:00:00"/>
        <d v="2020-04-03T07:00:00"/>
        <d v="2020-04-06T07:00:00"/>
        <d v="2020-04-07T07:00:00"/>
        <d v="2020-04-08T07:00:00"/>
        <d v="2020-04-09T07:00:00"/>
        <d v="2020-04-13T07:00:00"/>
        <d v="2020-04-14T07:00:00"/>
        <d v="2020-04-15T07:00:00"/>
        <d v="2020-04-16T07:00:00"/>
        <d v="2020-04-17T07:00:00"/>
        <d v="2020-04-20T07:00:00"/>
        <d v="2020-04-21T07:00:00"/>
        <d v="2020-04-22T07:00:00"/>
        <d v="2020-04-23T07:00:00"/>
        <d v="2020-04-24T07:00:00"/>
        <d v="2020-04-27T07:00:00"/>
        <d v="2020-04-28T07:00:00"/>
        <d v="2020-04-29T07:00:00"/>
        <d v="2020-04-30T07:00:00"/>
        <d v="2020-05-01T07:00:00"/>
        <d v="2020-05-04T07:00:00"/>
        <d v="2020-05-05T07:00:00"/>
        <d v="2020-05-06T07:00:00"/>
        <d v="2020-05-07T07:00:00"/>
        <d v="2020-05-08T07:00:00"/>
        <d v="2020-05-11T07:00:00"/>
        <d v="2020-05-12T07:00:00"/>
        <d v="2020-05-13T07:00:00"/>
        <d v="2020-05-14T07:00:00"/>
        <d v="2020-05-15T07:00:00"/>
        <d v="2020-05-18T07:00:00"/>
        <d v="2020-05-19T07:00:00"/>
        <d v="2020-05-20T07:00:00"/>
        <d v="2020-05-21T07:00:00"/>
        <d v="2020-05-22T07:00:00"/>
        <d v="2020-05-26T07:00:00"/>
        <d v="2020-05-27T07:00:00"/>
        <d v="2020-05-28T07:00:00"/>
        <d v="2020-05-29T07:00:00"/>
        <d v="2020-06-01T07:00:00"/>
        <d v="2020-06-02T07:00:00"/>
        <d v="2020-06-03T07:00:00"/>
        <d v="2020-06-04T07:00:00"/>
        <d v="2020-06-05T07:00:00"/>
        <d v="2020-06-08T07:00:00"/>
        <d v="2020-06-09T07:00:00"/>
        <d v="2020-06-10T07:00:00"/>
        <d v="2020-06-11T07:00:00"/>
        <d v="2020-06-12T07:00:00"/>
        <d v="2020-06-15T07:00:00"/>
        <d v="2020-06-16T07:00:00"/>
        <d v="2020-06-17T07:00:00"/>
        <d v="2020-06-18T07:00:00"/>
        <d v="2020-06-19T07:00:00"/>
        <d v="2020-06-22T07:00:00"/>
        <d v="2020-06-23T07:00:00"/>
        <d v="2020-06-24T07:00:00"/>
        <d v="2020-06-25T07:00:00"/>
        <d v="2020-06-26T07:00:00"/>
        <d v="2020-06-29T07:00:00"/>
        <d v="2020-06-30T07:00:00"/>
        <d v="2020-07-01T07:00:00"/>
        <d v="2020-07-02T07:00:00"/>
        <d v="2020-07-06T07:00:00"/>
        <d v="2020-07-07T07:00:00"/>
        <d v="2020-07-08T07:00:00"/>
        <d v="2020-07-09T07:00:00"/>
        <d v="2020-07-10T07:00:00"/>
        <d v="2020-07-13T07:00:00"/>
        <d v="2020-07-14T07:00:00"/>
        <d v="2020-07-15T07:00:00"/>
        <d v="2020-07-16T07:00:00"/>
        <d v="2020-07-17T07:00:00"/>
        <d v="2020-07-20T07:00:00"/>
        <d v="2020-07-21T07:00:00"/>
        <d v="2020-07-22T07:00:00"/>
        <d v="2020-07-23T07:00:00"/>
        <d v="2020-07-24T07:00:00"/>
        <d v="2020-07-27T07:00:00"/>
        <d v="2020-07-28T07:00:00"/>
        <d v="2020-07-29T07:00:00"/>
        <d v="2020-07-30T07:00:00"/>
        <d v="2020-07-31T07:00:00"/>
        <d v="2020-08-03T07:00:00"/>
        <d v="2020-08-04T07:00:00"/>
        <d v="2020-08-05T07:00:00"/>
        <d v="2020-08-06T07:00:00"/>
        <d v="2020-08-07T07:00:00"/>
        <d v="2020-08-10T07:00:00"/>
        <d v="2020-08-11T07:00:00"/>
        <d v="2020-08-12T07:00:00"/>
        <d v="2020-08-13T07:00:00"/>
        <d v="2020-08-14T07:00:00"/>
        <d v="2020-08-17T07:00:00"/>
        <d v="2020-08-18T07:00:00"/>
        <d v="2020-08-19T07:00:00"/>
        <d v="2020-08-20T07:00:00"/>
        <d v="2020-08-21T07:00:00"/>
        <d v="2020-08-24T07:00:00"/>
        <d v="2020-08-25T07:00:00"/>
        <d v="2020-08-26T07:00:00"/>
        <d v="2020-08-27T07:00:00"/>
        <d v="2020-08-28T07:00:00"/>
        <d v="2020-08-31T07:00:00"/>
        <d v="2020-09-01T07:00:00"/>
        <d v="2020-09-02T07:00:00"/>
        <d v="2020-09-03T07:00:00"/>
        <d v="2020-09-04T07:00:00"/>
        <d v="2020-09-08T07:00:00"/>
        <d v="2020-09-09T07:00:00"/>
        <d v="2020-09-10T07:00:00"/>
        <d v="2020-09-11T07:00:00"/>
        <d v="2020-09-14T07:00:00"/>
        <d v="2020-09-15T07:00:00"/>
        <d v="2020-09-16T07:00:00"/>
        <d v="2020-09-17T07:00:00"/>
        <d v="2020-09-18T07:00:00"/>
        <d v="2020-09-21T07:00:00"/>
        <d v="2020-09-22T07:00:00"/>
        <d v="2020-09-23T07:00:00"/>
        <d v="2020-09-24T07:00:00"/>
        <d v="2020-09-25T07:00:00"/>
        <d v="2020-09-28T07:00:00"/>
        <d v="2020-09-29T07:00:00"/>
        <d v="2020-09-30T07:00:00"/>
        <d v="2020-10-01T07:00:00"/>
        <d v="2020-10-02T07:00:00"/>
        <d v="2020-10-05T07:00:00"/>
        <d v="2020-10-06T07:00:00"/>
        <d v="2020-10-07T07:00:00"/>
        <d v="2020-10-08T07:00:00"/>
        <d v="2020-10-09T07:00:00"/>
        <d v="2020-10-12T07:00:00"/>
        <d v="2020-10-13T07:00:00"/>
        <d v="2020-10-14T07:00:00"/>
        <d v="2020-10-15T07:00:00"/>
        <d v="2020-10-16T07:00:00"/>
        <d v="2020-10-19T07:00:00"/>
        <d v="2020-10-20T07:00:00"/>
        <d v="2020-10-21T07:00:00"/>
        <d v="2020-10-22T07:00:00"/>
        <d v="2020-10-23T07:00:00"/>
        <d v="2020-10-26T07:00:00"/>
        <d v="2020-10-27T07:00:00"/>
        <d v="2020-10-28T07:00:00"/>
        <d v="2020-10-29T07:00:00"/>
        <d v="2020-10-30T07:00:00"/>
        <d v="2020-11-02T07:00:00"/>
        <d v="2020-11-03T07:00:00"/>
        <d v="2020-11-04T07:00:00"/>
        <d v="2020-11-05T07:00:00"/>
        <d v="2020-11-06T07:00:00"/>
        <d v="2020-11-09T07:00:00"/>
        <d v="2020-11-10T07:00:00"/>
        <d v="2020-11-11T07:00:00"/>
        <d v="2020-11-12T07:00:00"/>
        <d v="2020-11-13T07:00:00"/>
        <d v="2020-11-16T07:00:00"/>
        <d v="2020-11-17T07:00:00"/>
        <d v="2020-11-18T07:00:00"/>
        <d v="2020-11-19T07:00:00"/>
        <d v="2020-11-20T07:00:00"/>
        <d v="2020-11-23T07:00:00"/>
        <d v="2020-11-24T07:00:00"/>
        <d v="2020-11-25T07:00:00"/>
        <d v="2020-11-27T07:00:00"/>
        <d v="2020-11-30T07:00:00"/>
        <d v="2020-12-01T07:00:00"/>
        <d v="2020-12-02T07:00:00"/>
        <d v="2020-12-03T07:00:00"/>
        <d v="2020-12-04T07:00:00"/>
        <d v="2020-12-07T07:00:00"/>
        <d v="2020-12-08T07:00:00"/>
        <d v="2020-12-09T07:00:00"/>
        <d v="2020-12-10T07:00:00"/>
        <d v="2020-12-11T07:00:00"/>
        <d v="2020-12-14T07:00:00"/>
        <d v="2020-12-15T07:00:00"/>
        <d v="2020-12-16T07:00:00"/>
        <d v="2020-12-17T07:00:00"/>
        <d v="2020-12-18T07:00:00"/>
        <d v="2020-12-21T07:00:00"/>
        <d v="2020-12-22T07:00:00"/>
        <d v="2020-12-23T07:00:00"/>
        <d v="2020-12-24T07:00:00"/>
        <d v="2020-12-28T07:00:00"/>
        <d v="2020-12-29T07:00:00"/>
        <d v="2020-12-30T07:00:00"/>
        <d v="2020-12-31T07:00:00"/>
        <d v="2021-01-04T07:00:00"/>
        <d v="2021-01-05T07:00:00"/>
        <d v="2021-01-06T07:00:00"/>
        <d v="2021-01-07T07:00:00"/>
        <d v="2021-01-08T07:00:00"/>
        <d v="2021-01-11T07:00:00"/>
        <d v="2021-01-12T07:00:00"/>
        <d v="2021-01-13T07:00:00"/>
        <d v="2021-01-14T07:00:00"/>
        <d v="2021-01-15T07:00:00"/>
        <d v="2021-01-19T07:00:00"/>
        <d v="2021-01-20T07:00:00"/>
        <d v="2021-01-21T07:00:00"/>
        <d v="2021-01-22T07:00:00"/>
        <d v="2021-01-25T07:00:00"/>
        <d v="2021-01-26T07:00:00"/>
        <d v="2021-01-27T07:00:00"/>
        <d v="2021-01-28T07:00:00"/>
        <d v="2021-01-29T07:00:00"/>
        <d v="2021-02-01T07:00:00"/>
        <d v="2021-02-02T07:00:00"/>
        <d v="2021-02-03T07:00:00"/>
        <d v="2021-02-04T07:00:00"/>
        <d v="2021-02-05T07:00:00"/>
        <d v="2021-02-08T07:00:00"/>
        <d v="2021-02-09T07:00:00"/>
        <d v="2021-02-10T07:00:00"/>
        <d v="2021-02-11T07:00:00"/>
        <d v="2021-02-12T07:00:00"/>
        <d v="2021-02-16T07:00:00"/>
        <d v="2021-02-17T07:00:00"/>
        <d v="2021-02-18T07:00:00"/>
        <d v="2021-02-19T07:00:00"/>
        <d v="2021-02-22T07:00:00"/>
        <d v="2021-02-23T07:00:00"/>
        <d v="2021-02-24T07:00:00"/>
        <d v="2021-02-25T07:00:00"/>
        <d v="2021-02-26T07:00:00"/>
        <d v="2021-03-01T07:00:00"/>
        <d v="2021-03-02T07:00:00"/>
        <d v="2021-03-03T07:00:00"/>
        <d v="2021-03-04T07:00:00"/>
        <d v="2021-03-05T07:00:00"/>
        <d v="2021-03-08T07:00:00"/>
        <d v="2021-03-09T07:00:00"/>
        <d v="2021-03-10T07:00:00"/>
        <d v="2021-03-11T07:00:00"/>
        <d v="2021-03-12T07:00:00"/>
        <d v="2021-03-15T07:00:00"/>
        <d v="2021-03-16T07:00:00"/>
        <d v="2021-03-17T07:00:00"/>
        <d v="2021-03-18T07:00:00"/>
        <d v="2021-03-19T07:00:00"/>
        <d v="2021-03-22T07:00:00"/>
        <d v="2021-03-23T07:00:00"/>
        <d v="2021-03-24T07:00:00"/>
        <d v="2021-03-25T07:00:00"/>
        <d v="2021-03-26T07:00:00"/>
        <d v="2021-03-29T07:00:00"/>
        <d v="2021-03-30T07:00:00"/>
        <d v="2021-03-31T07:00:00"/>
        <d v="2021-04-01T07:00:00"/>
        <d v="2021-04-05T07:00:00"/>
        <d v="2021-04-06T07:00:00"/>
        <d v="2021-04-07T07:00:00"/>
        <d v="2021-04-08T07:00:00"/>
        <d v="2021-04-09T07:00:00"/>
        <d v="2021-04-12T07:00:00"/>
        <d v="2021-04-13T07:00:00"/>
        <d v="2021-04-14T07:00:00"/>
        <d v="2021-04-15T07:00:00"/>
        <d v="2021-04-16T07:00:00"/>
        <d v="2021-04-19T07:00:00"/>
        <d v="2021-04-20T07:00:00"/>
        <d v="2021-04-21T07:00:00"/>
        <d v="2021-04-22T07:00:00"/>
        <d v="2021-04-23T07:00:00"/>
        <d v="2021-04-26T07:00:00"/>
        <d v="2021-04-27T07:00:00"/>
        <d v="2021-04-28T07:00:00"/>
        <d v="2021-04-29T07:00:00"/>
        <d v="2021-04-30T07:00:00"/>
        <d v="2021-05-03T07:00:00"/>
        <d v="2021-05-04T07:00:00"/>
        <d v="2021-05-05T07:00:00"/>
        <d v="2021-05-06T07:00:00"/>
        <d v="2021-05-07T07:00:00"/>
        <d v="2021-05-10T07:00:00"/>
        <d v="2021-05-11T07:00:00"/>
        <d v="2021-05-12T07:00:00"/>
        <d v="2021-05-13T07:00:00"/>
        <d v="2021-05-14T07:00:00"/>
        <d v="2021-05-17T07:00:00"/>
        <d v="2021-05-18T07:00:00"/>
        <d v="2021-05-19T07:00:00"/>
        <d v="2021-05-20T07:00:00"/>
        <d v="2021-05-21T07:00:00"/>
        <d v="2021-05-24T07:00:00"/>
        <d v="2021-05-25T07:00:00"/>
        <d v="2021-05-26T07:00:00"/>
        <d v="2021-05-27T07:00:00"/>
        <d v="2021-05-28T07:00:00"/>
        <d v="2021-06-01T07:00:00"/>
        <d v="2021-06-02T07:00:00"/>
        <d v="2021-06-03T07:00:00"/>
        <d v="2021-06-04T07:00:00"/>
        <d v="2021-06-07T07:00:00"/>
        <d v="2021-06-08T07:00:00"/>
        <d v="2021-06-09T07:00:00"/>
        <d v="2021-06-10T07:00:00"/>
        <d v="2021-06-11T07:00:00"/>
        <d v="2021-06-14T07:00:00"/>
        <d v="2021-06-15T07:00:00"/>
        <d v="2021-06-16T07:00:00"/>
        <d v="2021-06-17T07:00:00"/>
        <d v="2021-06-18T07:00:00"/>
        <d v="2021-06-21T07:00:00"/>
        <d v="2021-06-22T07:00:00"/>
        <d v="2021-06-23T07:00:00"/>
        <d v="2021-06-24T07:00:00"/>
        <d v="2021-06-25T07:00:00"/>
        <d v="2021-06-28T07:00:00"/>
        <d v="2021-06-29T07:00:00"/>
        <d v="2021-06-30T07:00:00"/>
        <d v="2021-07-01T07:00:00"/>
        <d v="2021-07-02T07:00:00"/>
        <d v="2021-07-06T07:00:00"/>
        <d v="2021-07-07T07:00:00"/>
        <d v="2021-07-08T07:00:00"/>
        <d v="2021-07-09T07:00:00"/>
        <d v="2021-07-12T07:00:00"/>
        <d v="2021-07-13T07:00:00"/>
        <d v="2021-07-14T07:00:00"/>
        <d v="2021-07-15T07:00:00"/>
        <d v="2021-07-16T07:00:00"/>
        <d v="2021-07-19T07:00:00"/>
        <d v="2021-07-20T07:00:00"/>
        <d v="2021-07-21T07:00:00"/>
        <d v="2021-07-22T07:00:00"/>
        <d v="2021-07-23T07:00:00"/>
        <d v="2021-07-26T07:00:00"/>
        <d v="2021-07-27T07:00:00"/>
        <d v="2021-07-28T07:00:00"/>
        <d v="2021-07-29T07:00:00"/>
        <d v="2021-07-30T07:00:00"/>
        <d v="2021-08-02T07:00:00"/>
        <d v="2021-08-03T07:00:00"/>
        <d v="2021-08-04T07:00:00"/>
        <d v="2021-08-05T07:00:00"/>
        <d v="2021-08-06T07:00:00"/>
        <d v="2021-08-09T07:00:00"/>
        <d v="2021-08-10T07:00:00"/>
        <d v="2021-08-11T07:00:00"/>
        <d v="2021-08-12T07:00:00"/>
        <d v="2021-08-13T07:00:00"/>
        <d v="2021-08-16T07:00:00"/>
        <d v="2021-08-17T07:00:00"/>
        <d v="2021-08-18T07:00:00"/>
        <d v="2021-08-19T07:00:00"/>
        <d v="2021-08-20T07:00:00"/>
        <d v="2021-08-23T07:00:00"/>
        <d v="2021-08-24T07:00:00"/>
        <d v="2021-08-25T07:00:00"/>
        <d v="2021-08-26T07:00:00"/>
        <d v="2021-08-27T07:00:00"/>
        <d v="2021-08-30T07:00:00"/>
        <d v="2021-08-31T07:00:00"/>
        <d v="2021-09-01T07:00:00"/>
        <d v="2021-09-02T07:00:00"/>
        <d v="2021-09-03T07:00:00"/>
        <d v="2021-09-07T07:00:00"/>
        <d v="2021-09-08T07:00:00"/>
        <d v="2021-09-09T07:00:00"/>
        <d v="2021-09-10T07:00:00"/>
        <d v="2021-09-13T07:00:00"/>
        <d v="2021-09-14T07:00:00"/>
        <d v="2021-09-15T07:00:00"/>
        <d v="2021-09-16T07:00:00"/>
        <d v="2021-09-17T07:00:00"/>
        <d v="2021-09-20T07:00:00"/>
        <d v="2021-09-21T07:00:00"/>
        <d v="2021-09-22T07:00:00"/>
        <d v="2021-09-23T07:00:00"/>
        <d v="2021-09-24T07:00:00"/>
        <d v="2021-09-27T07:00:00"/>
        <d v="2021-09-28T07:00:00"/>
        <d v="2021-09-29T07:00:00"/>
        <d v="2021-09-30T07:00:00"/>
        <d v="2021-10-01T07:00:00"/>
        <d v="2021-10-04T07:00:00"/>
        <d v="2021-10-05T07:00:00"/>
        <d v="2021-10-06T07:00:00"/>
        <d v="2021-10-07T07:00:00"/>
        <d v="2021-10-08T07:00:00"/>
        <d v="2021-10-11T07:00:00"/>
        <d v="2021-10-12T07:00:00"/>
        <d v="2021-10-13T07:00:00"/>
        <d v="2021-10-14T07:00:00"/>
        <d v="2021-10-15T07:00:00"/>
        <d v="2021-10-18T07:00:00"/>
        <d v="2021-10-19T07:00:00"/>
        <d v="2021-10-20T07:00:00"/>
        <d v="2021-10-21T07:00:00"/>
        <d v="2021-10-22T07:00:00"/>
        <d v="2021-10-25T07:00:00"/>
        <d v="2021-10-26T07:00:00"/>
        <d v="2021-10-27T07:00:00"/>
        <d v="2021-10-28T07:00:00"/>
        <d v="2021-10-29T07:00:00"/>
        <d v="2021-11-01T07:00:00"/>
        <d v="2021-11-02T07:00:00"/>
        <d v="2021-11-03T07:00:00"/>
        <d v="2021-11-04T07:00:00"/>
        <d v="2021-11-05T07:00:00"/>
        <d v="2021-11-08T07:00:00"/>
        <d v="2021-11-09T07:00:00"/>
        <d v="2021-11-10T07:00:00"/>
        <d v="2021-11-11T07:00:00"/>
        <d v="2021-11-12T07:00:00"/>
        <d v="2021-11-15T07:00:00"/>
        <d v="2021-11-16T07:00:00"/>
        <d v="2021-11-17T07:00:00"/>
        <d v="2021-11-18T07:00:00"/>
        <d v="2021-11-19T07:00:00"/>
        <d v="2021-11-22T07:00:00"/>
        <d v="2021-11-23T07:00:00"/>
        <d v="2021-11-24T07:00:00"/>
        <d v="2021-11-26T07:00:00"/>
        <d v="2021-11-29T07:00:00"/>
        <d v="2021-11-30T07:00:00"/>
        <d v="2021-12-01T07:00:00"/>
        <d v="2021-12-02T07:00:00"/>
        <d v="2021-12-03T07:00:00"/>
        <d v="2021-12-06T07:00:00"/>
        <d v="2021-12-07T07:00:00"/>
        <d v="2021-12-08T07:00:00"/>
        <d v="2021-12-09T07:00:00"/>
        <d v="2021-12-10T07:00:00"/>
        <d v="2021-12-13T07:00:00"/>
        <d v="2021-12-14T07:00:00"/>
        <d v="2021-12-15T07:00:00"/>
        <d v="2021-12-16T07:00:00"/>
        <d v="2021-12-17T07:00:00"/>
        <d v="2021-12-20T07:00:00"/>
        <d v="2021-12-21T07:00:00"/>
        <d v="2021-12-22T07:00:00"/>
        <d v="2021-12-23T07:00:00"/>
        <d v="2021-12-27T07:00:00"/>
        <d v="2021-12-28T07:00:00"/>
        <d v="2021-12-29T07:00:00"/>
        <d v="2021-12-30T07:00:00"/>
        <d v="2021-12-31T07:00:00"/>
        <d v="2022-01-03T07:00:00"/>
        <d v="2022-01-04T07:00:00"/>
        <d v="2022-01-05T07:00:00"/>
        <d v="2022-01-06T07:00:00"/>
        <d v="2022-01-07T07:00:00"/>
        <d v="2022-01-10T07:00:00"/>
        <d v="2022-01-11T07:00:00"/>
        <d v="2022-01-12T07:00:00"/>
        <d v="2022-01-13T07:00:00"/>
        <d v="2022-01-14T07:00:00"/>
        <d v="2022-01-18T07:00:00"/>
        <d v="2022-01-19T07:00:00"/>
        <d v="2022-01-20T07:00:00"/>
        <d v="2022-01-21T07:00:00"/>
        <d v="2022-01-24T07:00:00"/>
        <d v="2022-01-25T07:00:00"/>
        <d v="2022-01-26T07:00:00"/>
        <d v="2022-01-27T07:00:00"/>
        <d v="2022-01-28T07:00:00"/>
        <d v="2022-01-31T07:00:00"/>
        <d v="2022-02-01T07:00:00"/>
        <d v="2022-02-02T07:00:00"/>
        <d v="2022-02-03T07:00:00"/>
        <d v="2022-02-04T07:00:00"/>
        <d v="2022-02-07T07:00:00"/>
        <d v="2022-02-08T07:00:00"/>
        <d v="2022-02-09T07:00:00"/>
        <d v="2022-02-10T07:00:00"/>
        <d v="2022-02-11T07:00:00"/>
        <d v="2022-02-14T07:00:00"/>
        <d v="2022-02-15T07:00:00"/>
        <d v="2022-02-16T07:00:00"/>
        <d v="2022-02-17T07:00:00"/>
        <d v="2022-02-18T07:00:00"/>
        <d v="2022-02-22T07:00:00"/>
        <d v="2022-02-23T07:00:00"/>
        <d v="2022-02-24T07:00:00"/>
        <d v="2022-02-25T07:00:00"/>
        <d v="2022-02-28T07:00:00"/>
        <d v="2022-03-01T07:00:00"/>
        <d v="2022-03-02T07:00:00"/>
        <d v="2022-03-03T07:00:00"/>
        <d v="2022-03-04T07:00:00"/>
        <d v="2022-03-07T07:00:00"/>
        <d v="2022-03-08T07:00:00"/>
        <d v="2022-03-09T07:00:00"/>
        <d v="2022-03-10T07:00:00"/>
        <d v="2022-03-11T07:00:00"/>
        <d v="2022-03-14T07:00:00"/>
        <d v="2022-03-15T07:00:00"/>
        <d v="2022-03-16T07:00:00"/>
        <d v="2022-03-17T07:00:00"/>
        <d v="2022-03-18T07:00:00"/>
        <d v="2022-03-21T07:00:00"/>
        <d v="2022-03-22T07:00:00"/>
        <d v="2022-03-23T07:00:00"/>
        <d v="2022-03-24T07:00:00"/>
        <d v="2022-03-25T07:00:00"/>
        <d v="2022-03-28T07:00:00"/>
        <d v="2022-03-29T07:00:00"/>
        <d v="2022-03-30T07:00:00"/>
        <d v="2022-03-31T07:00:00"/>
        <d v="2022-04-01T07:00:00"/>
        <d v="2022-04-04T07:00:00"/>
        <d v="2022-04-05T07:00:00"/>
        <d v="2022-04-06T07:00:00"/>
        <d v="2022-04-07T07:00:00"/>
        <d v="2022-04-08T07:00:00"/>
        <d v="2022-04-11T07:00:00"/>
        <d v="2022-04-12T07:00:00"/>
        <d v="2022-04-13T07:00:00"/>
        <d v="2022-04-14T07:00:00"/>
        <d v="2022-04-18T07:00:00"/>
        <d v="2022-04-19T07:00:00"/>
        <d v="2022-04-20T07:00:00"/>
        <d v="2022-04-21T07:00:00"/>
        <d v="2022-04-22T07:00:00"/>
        <d v="2022-04-25T07:00:00"/>
        <d v="2022-04-26T07:00:00"/>
        <d v="2022-04-27T07:00:00"/>
        <d v="2022-04-28T07:00:00"/>
        <d v="2022-04-29T07:00:00"/>
        <d v="2022-05-02T07:00:00"/>
        <d v="2022-05-03T07:00:00"/>
        <d v="2022-05-04T07:00:00"/>
        <d v="2022-05-05T07:00:00"/>
        <d v="2022-05-06T07:00:00"/>
        <d v="2022-05-09T07:00:00"/>
        <d v="2022-05-10T07:00:00"/>
        <d v="2022-05-11T07:00:00"/>
        <d v="2022-05-12T07:00:00"/>
        <d v="2022-05-13T07:00:00"/>
        <d v="2022-05-16T07:00:00"/>
        <d v="2022-05-17T07:00:00"/>
        <d v="2022-05-18T07:00:00"/>
        <d v="2022-05-19T07:00:00"/>
        <d v="2022-05-20T07:00:00"/>
        <d v="2022-05-23T07:00:00"/>
        <d v="2022-05-24T07:00:00"/>
        <d v="2022-05-25T07:00:00"/>
        <d v="2022-05-26T07:00:00"/>
        <d v="2022-05-27T07:00:00"/>
        <d v="2022-05-31T07:00:00"/>
        <d v="2022-06-01T07:00:00"/>
        <d v="2022-06-02T07:00:00"/>
        <d v="2022-06-03T07:00:00"/>
        <d v="2022-06-06T07:00:00"/>
        <d v="2022-06-07T07:00:00"/>
        <d v="2022-06-08T07:00:00"/>
        <d v="2022-06-09T07:00:00"/>
        <d v="2022-06-10T07:00:00"/>
        <d v="2022-06-13T07:00:00"/>
        <d v="2022-06-14T07:00:00"/>
        <d v="2022-06-15T07:00:00"/>
        <d v="2022-06-16T07:00:00"/>
        <d v="2022-06-17T07:00:00"/>
        <d v="2022-06-21T07:00:00"/>
        <d v="2022-06-22T07:00:00"/>
        <d v="2022-06-23T07:00:00"/>
        <d v="2022-06-24T07:00:00"/>
        <d v="2022-06-27T07:00:00"/>
        <d v="2022-06-28T07:00:00"/>
        <d v="2022-06-29T07:00:00"/>
        <d v="2022-06-30T07:00:00"/>
        <d v="2022-07-01T07:00:00"/>
        <d v="2022-07-05T07:00:00"/>
        <d v="2022-07-06T07:00:00"/>
        <d v="2022-07-07T07:00:00"/>
        <d v="2022-07-08T07:00:00"/>
        <d v="2022-07-11T07:00:00"/>
        <d v="2022-07-12T07:00:00"/>
        <d v="2022-07-13T07:00:00"/>
        <d v="2022-07-14T07:00:00"/>
        <d v="2022-07-15T07:00:00"/>
        <d v="2022-07-18T07:00:00"/>
        <d v="2022-07-19T07:00:00"/>
        <d v="2022-07-20T07:00:00"/>
        <d v="2022-07-21T07:00:00"/>
        <d v="2022-07-22T07:00:00"/>
        <d v="2022-07-25T07:00:00"/>
        <d v="2022-07-26T07:00:00"/>
        <d v="2022-07-27T07:00:00"/>
        <d v="2022-07-28T07:00:00"/>
        <d v="2022-07-29T07:00:00"/>
        <d v="2022-08-01T07:00:00"/>
        <d v="2022-08-02T07:00:00"/>
        <d v="2022-08-03T07:00:00"/>
        <d v="2022-08-04T07:00:00"/>
        <d v="2022-08-05T07:00:00"/>
        <d v="2022-08-08T07:00:00"/>
        <d v="2022-08-09T07:00:00"/>
        <d v="2022-08-10T07:00:00"/>
        <d v="2022-08-11T07:00:00"/>
        <d v="2022-08-12T07:00:00"/>
        <d v="2022-08-15T07:00:00"/>
        <d v="2022-08-16T07:00:00"/>
        <d v="2022-08-17T07:00:00"/>
        <d v="2022-08-18T07:00:00"/>
        <d v="2022-08-19T07:00:00"/>
        <d v="2022-08-22T07:00:00"/>
        <d v="2022-08-23T07:00:00"/>
        <d v="2022-08-24T07:00:00"/>
        <d v="2022-08-25T07:00:00"/>
        <d v="2022-08-26T07:00:00"/>
        <d v="2022-08-29T07:00:00"/>
        <d v="2022-08-30T07:00:00"/>
        <d v="2022-08-31T07:00:00"/>
        <d v="2022-09-01T07:00:00"/>
        <d v="2022-09-02T07:00:00"/>
        <d v="2022-09-06T07:00:00"/>
        <d v="2022-09-07T07:00:00"/>
        <d v="2022-09-08T07:00:00"/>
        <d v="2022-09-09T07:00:00"/>
        <d v="2022-09-12T07:00:00"/>
        <d v="2022-09-13T07:00:00"/>
        <d v="2022-09-14T07:00:00"/>
        <d v="2022-09-15T07:00:00"/>
        <d v="2022-09-16T07:00:00"/>
        <d v="2022-09-19T07:00:00"/>
        <d v="2022-09-20T07:00:00"/>
        <d v="2022-09-21T07:00:00"/>
        <d v="2022-09-22T07:00:00"/>
        <d v="2022-09-23T07:00:00"/>
        <d v="2022-09-26T07:00:00"/>
        <d v="2022-09-27T07:00:00"/>
        <d v="2022-09-28T07:00:00"/>
        <d v="2022-09-29T07:00:00"/>
        <d v="2022-09-30T07:00:00"/>
        <d v="2022-10-03T07:00:00"/>
        <d v="2022-10-04T07:00:00"/>
        <d v="2022-10-05T07:00:00"/>
        <d v="2022-10-06T07:00:00"/>
        <d v="2022-10-07T07:00:00"/>
        <d v="2022-10-10T07:00:00"/>
        <d v="2022-10-11T07:00:00"/>
        <d v="2022-10-12T07:00:00"/>
        <d v="2022-10-13T07:00:00"/>
        <d v="2022-10-14T07:00:00"/>
        <d v="2022-10-17T07:00:00"/>
        <d v="2022-10-18T07:00:00"/>
        <d v="2022-10-19T07:00:00"/>
        <d v="2022-10-20T07:00:00"/>
        <d v="2022-10-21T07:00:00"/>
        <d v="2022-10-24T07:00:00"/>
        <d v="2022-10-25T07:00:00"/>
        <d v="2022-10-26T07:00:00"/>
        <d v="2022-10-27T07:00:00"/>
        <d v="2022-10-28T07:00:00"/>
        <d v="2022-10-31T07:00:00"/>
        <d v="2022-11-01T07:00:00"/>
        <d v="2022-11-02T07:00:00"/>
        <d v="2022-11-03T07:00:00"/>
        <d v="2022-11-04T07:00:00"/>
        <d v="2022-11-07T07:00:00"/>
        <d v="2022-11-08T07:00:00"/>
        <d v="2022-11-09T07:00:00"/>
        <d v="2022-11-10T07:00:00"/>
        <d v="2022-11-11T07:00:00"/>
        <d v="2022-11-14T07:00:00"/>
        <d v="2022-11-15T07:00:00"/>
        <d v="2022-11-16T07:00:00"/>
        <d v="2022-11-17T07:00:00"/>
        <d v="2022-11-18T07:00:00"/>
        <d v="2022-11-21T07:00:00"/>
        <d v="2022-11-22T07:00:00"/>
        <d v="2022-11-23T07:00:00"/>
        <d v="2022-11-25T07:00:00"/>
        <d v="2022-11-28T07:00:00"/>
        <d v="2022-11-29T07:00:00"/>
        <d v="2022-11-30T07:00:00"/>
        <d v="2022-12-01T07:00:00"/>
        <d v="2022-12-02T07:00:00"/>
        <d v="2022-12-05T07:00:00"/>
        <d v="2022-12-06T07:00:00"/>
        <d v="2022-12-07T07:00:00"/>
        <d v="2022-12-08T07:00:00"/>
        <d v="2022-12-09T07:00:00"/>
        <d v="2022-12-12T07:00:00"/>
        <d v="2022-12-13T07:00:00"/>
        <d v="2022-12-14T07:00:00"/>
        <d v="2022-12-15T07:00:00"/>
        <d v="2022-12-16T07:00:00"/>
        <d v="2022-12-19T07:00:00"/>
        <d v="2022-12-20T07:00:00"/>
        <d v="2022-12-21T07:00:00"/>
        <d v="2022-12-22T07:00:00"/>
        <d v="2022-12-23T07:00:00"/>
        <d v="2022-12-27T07:00:00"/>
        <d v="2022-12-28T07:00:00"/>
        <d v="2022-12-29T07:00:00"/>
        <d v="2022-12-30T07:00:00"/>
        <d v="2023-01-03T07:00:00"/>
        <d v="2023-01-04T07:00:00"/>
        <d v="2023-01-05T07:00:00"/>
        <d v="2023-01-06T07:00:00"/>
        <d v="2023-01-09T07:00:00"/>
        <d v="2023-01-10T07:00:00"/>
        <d v="2023-01-11T07:00:00"/>
        <d v="2023-01-12T07:00:00"/>
        <d v="2023-01-13T07:00:00"/>
        <d v="2023-01-17T07:00:00"/>
        <d v="2023-01-18T07:00:00"/>
        <d v="2023-01-19T07:00:00"/>
        <d v="2023-01-20T07:00:00"/>
        <d v="2023-01-23T07:00:00"/>
        <d v="2023-01-24T07:00:00"/>
        <d v="2023-01-25T07:00:00"/>
        <d v="2023-01-26T07:00:00"/>
        <d v="2023-01-27T07:00:00"/>
        <d v="2023-01-30T07:00:00"/>
        <d v="2023-01-31T07:00:00"/>
        <d v="2023-02-01T07:00:00"/>
        <d v="2023-02-02T07:00:00"/>
        <d v="2023-02-03T07:00:00"/>
        <d v="2023-02-06T07:00:00"/>
        <d v="2023-02-07T07:00:00"/>
        <d v="2023-02-08T07:00:00"/>
        <d v="2023-02-09T07:00:00"/>
        <d v="2023-02-10T07:00:00"/>
        <d v="2023-02-13T07:00:00"/>
        <d v="2023-02-14T07:00:00"/>
        <d v="2023-02-15T07:00:00"/>
        <d v="2023-02-16T07:00:00"/>
        <d v="2023-02-17T07:00:00"/>
        <d v="2023-02-21T07:00:00"/>
        <d v="2023-02-22T07:00:00"/>
        <d v="2023-02-23T07:00:00"/>
        <d v="2023-02-24T07:00:00"/>
        <d v="2023-02-27T07:00:00"/>
        <d v="2023-02-28T07:00:00"/>
        <d v="2023-03-01T07:00:00"/>
        <d v="2023-03-02T07:00:00"/>
        <d v="2023-03-03T07:00:00"/>
        <d v="2023-03-06T07:00:00"/>
        <d v="2023-03-07T07:00:00"/>
        <d v="2023-03-08T07:00:00"/>
        <d v="2023-03-09T07:00:00"/>
        <d v="2023-03-10T07:00:00"/>
        <d v="2023-03-13T07:00:00"/>
        <d v="2023-03-14T07:00:00"/>
        <d v="2023-03-15T07:00:00"/>
        <d v="2023-03-16T07:00:00"/>
        <d v="2023-03-17T07:00:00"/>
        <d v="2023-03-20T07:00:00"/>
        <d v="2023-03-21T07:00:00"/>
        <d v="2023-03-22T07:00:00"/>
        <d v="2023-03-23T07:00:00"/>
        <d v="2023-03-24T07:00:00"/>
        <d v="2023-03-27T07:00:00"/>
        <d v="2023-03-28T07:00:00"/>
        <d v="2023-03-29T07:00:00"/>
        <d v="2023-03-30T07:00:00"/>
        <d v="2023-03-31T07:00:00"/>
        <d v="2023-04-03T07:00:00"/>
        <d v="2023-04-04T07:00:00"/>
        <d v="2023-04-05T07:00:00"/>
        <d v="2023-04-06T07:00:00"/>
        <d v="2023-04-10T07:00:00"/>
        <d v="2023-04-11T07:00:00"/>
        <d v="2023-04-12T07:00:00"/>
        <d v="2023-04-13T07:00:00"/>
        <d v="2023-04-14T07:00:00"/>
        <d v="2023-04-17T07:00:00"/>
        <d v="2023-04-18T07:00:00"/>
        <d v="2023-04-19T07:00:00"/>
        <d v="2023-04-20T07:00:00"/>
        <d v="2023-04-21T07:00:00"/>
        <d v="2023-04-24T07:00:00"/>
        <d v="2023-04-25T07:00:00"/>
        <d v="2023-04-26T07:00:00"/>
        <d v="2023-04-27T07:00:00"/>
        <d v="2023-04-28T07:00:00"/>
        <d v="2023-05-01T07:00:00"/>
        <d v="2023-05-02T07:00:00"/>
        <d v="2023-05-03T07:00:00"/>
        <d v="2023-05-04T07:00:00"/>
        <d v="2023-05-05T07:00:00"/>
        <d v="2023-05-08T07:00:00"/>
        <d v="2023-05-09T07:00:00"/>
        <d v="2023-05-10T07:00:00"/>
        <d v="2023-05-11T07:00:00"/>
        <d v="2023-05-12T07:00:00"/>
        <d v="2023-05-15T07:00:00"/>
        <d v="2023-05-16T07:00:00"/>
        <d v="2023-05-17T07:00:00"/>
        <d v="2023-05-18T07:00:00"/>
        <d v="2023-05-19T07:00:00"/>
        <d v="2023-05-22T07:00:00"/>
        <d v="2023-05-23T07:00:00"/>
        <d v="2023-05-24T07:00:00"/>
        <d v="2023-05-25T07:00:00"/>
        <d v="2023-05-26T07:00:00"/>
        <d v="2023-05-30T07:00:00"/>
        <d v="2023-05-31T07:00:00"/>
        <d v="2023-06-01T07:00:00"/>
        <d v="2023-06-02T07:00:00"/>
        <d v="2023-06-05T07:00:00"/>
        <d v="2023-06-06T07:00:00"/>
        <d v="2023-06-07T07:00:00"/>
        <d v="2023-06-08T07:00:00"/>
        <d v="2023-06-09T07:00:00"/>
        <d v="2023-06-12T07:00:00"/>
        <d v="2023-06-13T07:00:00"/>
        <d v="2023-06-14T07:00:00"/>
        <d v="2023-06-15T07:00:00"/>
        <d v="2023-06-16T07:00:00"/>
        <d v="2023-06-20T07:00:00"/>
        <d v="2023-06-21T07:00:00"/>
        <d v="2023-06-22T07:00:00"/>
        <d v="2023-06-23T07:00:00"/>
        <d v="2023-06-26T07:00:00"/>
        <d v="2023-06-27T07:00:00"/>
        <d v="2023-06-28T07:00:00"/>
        <d v="2023-06-29T07:00:00"/>
        <d v="2023-06-30T07:00:00"/>
        <d v="2023-07-03T07:00:00"/>
        <d v="2023-07-05T07:00:00"/>
        <d v="2023-07-06T07:00:00"/>
        <d v="2023-07-07T07:00:00"/>
        <d v="2023-07-10T07:00:00"/>
        <d v="2023-07-11T07:00:00"/>
        <d v="2023-07-12T07:00:00"/>
        <d v="2023-07-13T07:00:00"/>
        <d v="2023-07-14T07:00:00"/>
        <d v="2023-07-17T07:00:00"/>
        <d v="2023-07-18T07:00:00"/>
        <d v="2023-07-19T07:00:00"/>
        <d v="2023-07-20T07:00:00"/>
        <d v="2023-07-21T07:00:00"/>
        <d v="2023-07-24T07:00:00"/>
        <d v="2023-07-25T07:00:00"/>
        <d v="2023-07-26T07:00:00"/>
        <d v="2023-07-27T07:00:00"/>
        <d v="2023-07-28T07:00:00"/>
        <d v="2023-07-31T07:00:00"/>
        <d v="2023-08-01T07:00:00"/>
        <d v="2023-08-02T07:00:00"/>
        <d v="2023-08-03T07:00:00"/>
        <d v="2023-08-04T07:00:00"/>
        <d v="2023-08-07T07:00:00"/>
        <d v="2023-08-08T07:00:00"/>
        <d v="2023-08-09T07:00:00"/>
        <d v="2023-08-10T07:00:00"/>
        <d v="2023-08-11T07:00:00"/>
        <d v="2023-08-14T07:00:00"/>
        <d v="2023-08-15T07:00:00"/>
        <d v="2023-08-16T07:00:00"/>
        <d v="2023-08-17T07:00:00"/>
        <d v="2023-08-18T07:00:00"/>
        <d v="2023-08-21T07:00:00"/>
        <d v="2023-08-22T07:00:00"/>
        <d v="2023-08-23T07:00:00"/>
        <d v="2023-08-24T07:00:00"/>
        <d v="2023-08-25T07:00:00"/>
        <d v="2023-08-28T07:00:00"/>
        <d v="2023-08-29T07:00:00"/>
        <d v="2023-08-30T07:00:00"/>
        <d v="2023-08-31T07:00:00"/>
        <d v="2023-09-01T07:00:00"/>
        <d v="2023-09-05T07:00:00"/>
        <d v="2023-09-06T07:00:00"/>
        <d v="2023-09-07T07:00:00"/>
        <d v="2023-09-08T07:00:00"/>
        <d v="2023-09-11T07:00:00"/>
        <d v="2023-09-12T07:00:00"/>
        <d v="2023-09-13T07:00:00"/>
        <d v="2023-09-14T07:00:00"/>
        <d v="2023-09-15T07:00:00"/>
        <d v="2023-09-18T07:00:00"/>
        <d v="2023-09-19T07:00:00"/>
        <d v="2023-09-20T07:00:00"/>
        <d v="2023-09-21T07:00:00"/>
        <d v="2023-09-22T07:00:00"/>
        <d v="2023-09-25T07:00:00"/>
        <d v="2023-09-26T07:00:00"/>
        <d v="2023-09-27T07:00:00"/>
        <d v="2023-09-28T07:00:00"/>
        <d v="2023-09-29T07:00:00"/>
        <d v="2023-10-02T07:00:00"/>
        <d v="2023-10-03T07:00:00"/>
        <d v="2023-10-04T07:00:00"/>
        <d v="2023-10-05T07:00:00"/>
        <d v="2023-10-06T07:00:00"/>
        <d v="2023-10-09T07:00:00"/>
        <d v="2023-10-10T07:00:00"/>
        <d v="2023-10-11T07:00:00"/>
        <d v="2023-10-12T07:00:00"/>
        <d v="2023-10-13T07:00:00"/>
        <d v="2023-10-16T07:00:00"/>
        <d v="2023-10-17T07:00:00"/>
        <d v="2023-10-18T07:00:00"/>
        <d v="2023-10-19T07:00:00"/>
        <d v="2023-10-20T07:00:00"/>
        <d v="2023-10-23T07:00:00"/>
        <d v="2023-10-24T07:00:00"/>
        <d v="2023-10-25T07:00:00"/>
        <d v="2023-10-26T07:00:00"/>
        <d v="2023-10-27T07:00:00"/>
        <d v="2023-10-30T07:00:00"/>
        <d v="2023-10-31T07:00:00"/>
        <d v="2023-11-01T07:00:00"/>
        <d v="2023-11-02T07:00:00"/>
        <d v="2023-11-03T07:00:00"/>
        <d v="2023-11-06T07:00:00"/>
        <d v="2023-11-07T07:00:00"/>
        <d v="2023-11-08T07:00:00"/>
        <d v="2023-11-09T07:00:00"/>
        <d v="2023-11-10T07:00:00"/>
        <d v="2023-11-13T07:00:00"/>
        <d v="2023-11-14T07:00:00"/>
        <d v="2023-11-15T07:00:00"/>
        <d v="2023-11-16T07:00:00"/>
        <d v="2023-11-17T07:00:00"/>
        <d v="2023-11-20T07:00:00"/>
        <d v="2023-11-21T07:00:00"/>
        <d v="2023-11-22T07:00:00"/>
        <d v="2023-11-24T07:00:00"/>
        <d v="2023-11-27T07:00:00"/>
        <d v="2023-11-28T07:00:00"/>
        <d v="2023-11-29T07:00:00"/>
        <d v="2023-11-30T07:00:00"/>
        <d v="2023-12-01T07:00:00"/>
        <d v="2023-12-04T07:00:00"/>
        <d v="2023-12-05T07:00:00"/>
        <d v="2023-12-06T07:00:00"/>
        <d v="2023-12-07T07:00:00"/>
        <d v="2023-12-08T07:00:00"/>
        <d v="2023-12-11T07:00:00"/>
        <d v="2023-12-12T07:00:00"/>
        <d v="2023-12-13T07:00:00"/>
        <d v="2023-12-14T07:00:00"/>
        <d v="2023-12-15T07:00:00"/>
        <d v="2023-12-18T07:00:00"/>
        <d v="2023-12-19T07:00:00"/>
        <d v="2023-12-20T07:00:00"/>
        <d v="2023-12-21T07:00:00"/>
        <d v="2023-12-22T07:00:00"/>
        <d v="2023-12-26T07:00:00"/>
        <d v="2023-12-27T07:00:00"/>
        <d v="2023-12-28T07:00:00"/>
        <d v="2023-12-29T07:00:00"/>
        <d v="2024-01-02T07:00:00"/>
        <d v="2024-01-03T07:00:00"/>
        <d v="2024-01-04T07:00:00"/>
        <d v="2024-01-05T07:00:00"/>
        <d v="2024-01-08T07:00:00"/>
        <d v="2024-01-09T07:00:00"/>
        <d v="2024-01-10T07:00:00"/>
        <d v="2024-01-11T07:00:00"/>
        <d v="2024-01-12T07:00:00"/>
        <d v="2024-01-16T07:00:00"/>
        <d v="2024-01-17T07:00:00"/>
        <d v="2024-01-18T07:00:00"/>
        <d v="2024-01-19T07:00:00"/>
        <d v="2024-01-22T07:00:00"/>
        <d v="2024-01-23T07:00:00"/>
        <d v="2024-01-24T07:00:00"/>
        <d v="2024-01-25T07:00:00"/>
        <d v="2024-01-26T07:00:00"/>
        <d v="2024-01-29T07:00:00"/>
        <d v="2024-01-30T07:00:00"/>
        <d v="2024-01-31T07:00:00"/>
        <d v="2024-02-01T07:00:00"/>
        <d v="2024-02-02T07:00:00"/>
        <d v="2024-02-05T07:00:00"/>
        <d v="2024-02-06T07:00:00"/>
        <d v="2024-02-07T07:00:00"/>
        <d v="2024-02-08T07:00:00"/>
        <d v="2024-02-09T07:00:00"/>
        <d v="2024-02-12T07:00:00"/>
        <d v="2024-02-13T07:00:00"/>
        <d v="2024-02-14T07:00:00"/>
        <d v="2024-02-15T07:00:00"/>
        <d v="2024-02-16T07:00:00"/>
        <d v="2024-02-20T07:00:00"/>
        <d v="2024-02-21T07:00:00"/>
        <d v="2024-02-22T07:00:00"/>
        <d v="2024-02-23T07:00:00"/>
        <d v="2024-02-26T07:00:00"/>
        <d v="2024-02-27T07:00:00"/>
        <d v="2024-02-28T07:00:00"/>
        <d v="2024-02-29T07:00:00"/>
        <d v="2024-03-01T07:00:00"/>
        <d v="2024-03-04T07:00:00"/>
        <d v="2024-03-05T07:00:00"/>
        <d v="2024-03-06T07:00:00"/>
        <d v="2024-03-07T07:00:00"/>
        <d v="2024-03-08T07:00:00"/>
        <d v="2024-03-11T07:00:00"/>
        <d v="2024-03-12T07:00:00"/>
        <d v="2024-03-13T07:00:00"/>
        <d v="2024-03-14T07:00:00"/>
        <d v="2024-03-15T07:00:00"/>
        <d v="2024-03-18T07:00:00"/>
        <d v="2024-03-19T07:00:00"/>
        <d v="2024-03-20T07:00:00"/>
        <d v="2024-03-21T07:00:00"/>
        <d v="2024-03-22T07:00:00"/>
        <d v="2024-03-25T07:00:00"/>
        <d v="2024-03-26T07:00:00"/>
        <d v="2024-03-27T07:00:00"/>
        <d v="2024-03-28T07:00:00"/>
        <d v="2024-04-01T07:00:00"/>
        <d v="2024-04-02T07:00:00"/>
        <d v="2024-04-03T07:00:00"/>
        <d v="2024-04-04T07:00:00"/>
        <d v="2024-04-05T07:00:00"/>
        <d v="2024-04-08T07:00:00"/>
        <d v="2024-04-09T07:00:00"/>
        <d v="2024-04-10T07:00:00"/>
        <d v="2024-04-11T07:00:00"/>
        <d v="2024-04-12T07:00:00"/>
        <d v="2024-04-15T07:00:00"/>
        <d v="2024-04-16T07:00:00"/>
        <d v="2024-04-17T07:00:00"/>
        <d v="2024-04-18T07:00:00"/>
        <d v="2024-04-19T07:00:00"/>
        <d v="2024-04-22T07:00:00"/>
        <d v="2024-04-23T07:00:00"/>
        <d v="2024-04-24T07:00:00"/>
        <d v="2024-04-25T07:00:00"/>
        <d v="2024-04-26T07:00:00"/>
        <d v="2024-04-29T07:00:00"/>
        <d v="2024-04-30T07:00:00"/>
        <d v="2024-05-01T07:00:00"/>
        <d v="2024-05-02T07:00:00"/>
        <d v="2024-05-03T07:00:00"/>
        <d v="2024-05-06T07:00:00"/>
        <d v="2024-05-07T07:00:00"/>
        <d v="2024-05-08T07:00:00"/>
        <d v="2024-05-09T07:00:00"/>
        <d v="2024-05-10T07:00:00"/>
        <d v="2024-05-13T07:00:00"/>
        <d v="2024-05-14T07:00:00"/>
        <d v="2024-05-15T07:00:00"/>
        <d v="2024-05-16T07:00:00"/>
        <d v="2024-05-17T07:00:00"/>
        <d v="2024-05-20T07:00:00"/>
        <d v="2024-05-21T07:00:00"/>
        <d v="2024-05-22T07:00:00"/>
        <d v="2024-05-23T07:00:00"/>
        <d v="2024-05-24T07:00:00"/>
        <d v="2024-05-28T07:00:00"/>
        <d v="2024-05-29T07:00:00"/>
        <d v="2024-05-30T07:00:00"/>
        <d v="2024-05-31T07:00:00"/>
        <d v="2024-06-03T07:00:00"/>
        <d v="2024-06-04T07:00:00"/>
        <d v="2024-06-05T07:00:00"/>
        <d v="2024-06-06T07:00:00"/>
        <d v="2024-06-07T07:00:00"/>
        <d v="2024-06-10T07:00:00"/>
        <d v="2024-06-11T07:00:00"/>
        <d v="2024-06-12T07:00:00"/>
        <d v="2024-06-13T07:00:00"/>
        <d v="2024-06-14T07:00:00"/>
        <d v="2024-06-17T07:00:00"/>
        <d v="2024-06-18T07:00:00"/>
        <d v="2024-06-20T07:00:00"/>
        <d v="2024-06-21T07:00:00"/>
        <d v="2024-06-24T07:00:00"/>
        <d v="2024-06-25T07:00:00"/>
        <d v="2024-06-26T07:00:00"/>
        <d v="2024-06-27T07:00:00"/>
        <d v="2024-06-28T07:00:00"/>
        <d v="2024-07-01T07:00:00"/>
        <d v="2024-07-02T07:00:00"/>
        <d v="2024-07-03T07:00:00"/>
        <d v="2024-07-05T07:00:00"/>
        <d v="2024-07-08T07:00:00"/>
        <d v="2024-07-09T07:00:00"/>
        <d v="2024-07-10T07:00:00"/>
        <d v="2024-07-11T07:00:00"/>
        <d v="2024-07-12T07:00:00"/>
        <d v="2024-07-15T07:00:00"/>
        <d v="2024-07-16T07:00:00"/>
        <d v="2024-07-17T07:00:00"/>
        <d v="2024-07-18T07:00:00"/>
        <d v="2024-07-19T07:00:00"/>
        <d v="2024-07-22T07:00:00"/>
        <d v="2024-07-23T07:00:00"/>
        <d v="2024-07-24T07:00:00"/>
        <d v="2024-07-25T07:00:00"/>
        <d v="2024-07-26T07:00:00"/>
        <d v="2024-07-29T07:00:00"/>
        <d v="2024-07-30T07:00:00"/>
        <d v="2024-07-31T07:00:00"/>
        <d v="2024-08-01T07:00:00"/>
        <d v="2024-08-02T07:00:00"/>
        <d v="2024-08-05T07:00:00"/>
        <d v="2024-08-06T07:00:00"/>
        <d v="2024-08-07T07:00:00"/>
        <d v="2024-08-08T07:00:00"/>
        <d v="2024-08-09T07:00:00"/>
        <d v="2024-08-12T07:00:00"/>
        <d v="2024-08-13T07:00:00"/>
        <d v="2024-08-14T07:00:00"/>
        <d v="2024-08-15T07:00:00"/>
        <d v="2024-08-16T07:00:00"/>
        <d v="2024-08-19T07:00:00"/>
        <d v="2024-08-20T07:00:00"/>
        <d v="2024-08-21T07:00:00"/>
        <d v="2024-08-22T07:00:00"/>
        <d v="2024-08-23T07:00:00"/>
        <d v="2024-08-26T07:00:00"/>
        <d v="2024-08-27T07:00:00"/>
        <d v="2024-08-28T07:00:00"/>
        <d v="2024-08-29T07:00:00"/>
        <d v="2024-08-30T07:00:00"/>
        <d v="2024-09-03T07:00:00"/>
        <d v="2024-09-04T07:00:00"/>
        <d v="2024-09-05T07:00:00"/>
        <d v="2024-09-06T07:00:00"/>
        <d v="2024-09-09T07:00:00"/>
        <d v="2024-09-10T07:00:00"/>
        <d v="2024-09-11T07:00:00"/>
        <d v="2024-09-12T07:00:00"/>
        <d v="2024-09-13T07:00:00"/>
        <d v="2024-09-16T07:00:00"/>
        <d v="2024-09-17T07:00:00"/>
        <d v="2024-09-18T07:00:00"/>
        <d v="2024-09-19T07:00:00"/>
        <d v="2024-09-20T07:00:00"/>
        <d v="2024-09-23T07:00:00"/>
        <d v="2024-09-24T07:00:00"/>
        <d v="2024-09-25T07:00:00"/>
        <d v="2024-09-26T07:00:00"/>
        <d v="2024-09-27T07:00:00"/>
        <d v="2024-09-30T07:00:00"/>
        <d v="2024-10-01T07:00:00"/>
        <d v="2024-10-02T07:00:00"/>
        <d v="2024-10-03T07:00:00"/>
        <d v="2024-10-04T07:00:00"/>
        <d v="2024-10-07T07:00:00"/>
        <d v="2024-10-08T07:00:00"/>
        <d v="2024-10-09T07:00:00"/>
        <d v="2024-10-10T07:00:00"/>
        <d v="2024-10-11T07:00:00"/>
        <d v="2024-10-14T07:00:00"/>
        <d v="2024-10-15T07:00:00"/>
        <d v="2024-10-16T07:00:00"/>
        <d v="2024-10-17T07:00:00"/>
        <d v="2024-10-18T07:00:00"/>
        <d v="2024-10-21T07:00:00"/>
        <d v="2024-10-22T07:00:00"/>
        <d v="2024-10-23T07:00:00"/>
        <d v="2024-10-24T07:00:00"/>
        <d v="2024-10-25T07:00:00"/>
        <d v="2024-10-28T07:00:00"/>
        <d v="2024-10-29T07:00:00"/>
        <d v="2024-10-30T07:00:00"/>
        <d v="2024-10-31T07:00:00"/>
        <d v="2024-11-01T07:00:00"/>
        <d v="2024-11-04T07:00:00"/>
        <d v="2024-11-05T07:00:00"/>
        <d v="2024-11-06T07:00:00"/>
        <d v="2024-11-07T07:00:00"/>
        <d v="2024-11-08T07:00:00"/>
        <d v="2024-11-11T07:00:00"/>
        <d v="2024-11-12T07:00:00"/>
        <d v="2024-11-13T07:00:00"/>
      </sharedItems>
      <fieldGroup par="9" base="0">
        <rangePr groupBy="months" startDate="2019-11-14T07:00:00" endDate="2024-11-13T07:00:00"/>
        <groupItems count="14">
          <s v="&lt;11/14/2019"/>
          <s v="Jan"/>
          <s v="Feb"/>
          <s v="Mar"/>
          <s v="Apr"/>
          <s v="May"/>
          <s v="Jun"/>
          <s v="Jul"/>
          <s v="Aug"/>
          <s v="Sep"/>
          <s v="Oct"/>
          <s v="Nov"/>
          <s v="Dec"/>
          <s v="&gt;11/13/2024"/>
        </groupItems>
      </fieldGroup>
    </cacheField>
    <cacheField name="Adj Close" numFmtId="0">
      <sharedItems containsSemiMixedTypes="0" containsString="0" containsNumber="1" minValue="54.509799999999998" maxValue="236.2201" count="1243">
        <n v="63.656199999999998"/>
        <n v="64.412400000000005"/>
        <n v="64.737200000000001"/>
        <n v="64.540899999999993"/>
        <n v="63.789499999999997"/>
        <n v="63.503500000000003"/>
        <n v="63.447800000000001"/>
        <n v="64.560299999999998"/>
        <n v="64.056100000000001"/>
        <n v="64.916499999999999"/>
        <n v="64.773600000000002"/>
        <n v="64.024600000000007"/>
        <n v="62.883099999999999"/>
        <n v="63.438099999999999"/>
        <n v="64.368799999999993"/>
        <n v="65.612099999999998"/>
        <n v="64.693600000000004"/>
        <n v="65.071700000000007"/>
        <n v="65.6267"/>
        <n v="65.793899999999994"/>
        <n v="66.688299999999998"/>
        <n v="67.829800000000006"/>
        <n v="67.963200000000001"/>
        <n v="67.800799999999995"/>
        <n v="67.868600000000001"/>
        <n v="67.727999999999994"/>
        <n v="68.833299999999994"/>
        <n v="68.898700000000005"/>
        <n v="70.265699999999995"/>
        <n v="70.239000000000004"/>
        <n v="70.655900000000003"/>
        <n v="71.1721"/>
        <n v="72.796000000000006"/>
        <n v="72.088300000000004"/>
        <n v="72.662700000000001"/>
        <n v="72.320999999999998"/>
        <n v="73.484399999999994"/>
        <n v="75.045199999999994"/>
        <n v="75.2149"/>
        <n v="76.821799999999996"/>
        <n v="75.784400000000005"/>
        <n v="75.459699999999998"/>
        <n v="76.404899999999998"/>
        <n v="77.250799999999998"/>
        <n v="76.7273"/>
        <n v="77.001099999999994"/>
        <n v="77.372"/>
        <n v="77.149000000000001"/>
        <n v="74.880399999999995"/>
        <n v="76.998699999999999"/>
        <n v="78.610500000000002"/>
        <n v="78.496600000000001"/>
        <n v="75.016099999999994"/>
        <n v="74.810100000000006"/>
        <n v="77.279899999999998"/>
        <n v="77.91"/>
        <n v="78.821399999999997"/>
        <n v="77.75"/>
        <n v="78.119200000000006"/>
        <n v="77.647900000000007"/>
        <n v="79.491900000000001"/>
        <n v="78.925799999999995"/>
        <n v="78.945300000000003"/>
        <n v="77.499700000000004"/>
        <n v="78.622100000000003"/>
        <n v="77.815600000000003"/>
        <n v="76.054199999999994"/>
        <n v="72.441599999999994"/>
        <n v="69.987799999999993"/>
        <n v="71.098100000000002"/>
        <n v="66.450599999999994"/>
        <n v="66.411699999999996"/>
        <n v="72.5946"/>
        <n v="70.289100000000005"/>
        <n v="73.549400000000006"/>
        <n v="71.163700000000006"/>
        <n v="70.218599999999995"/>
        <n v="64.664900000000003"/>
        <n v="69.322199999999995"/>
        <n v="66.914599999999993"/>
        <n v="60.306399999999996"/>
        <n v="67.531700000000001"/>
        <n v="58.843899999999998"/>
        <n v="61.4313"/>
        <n v="59.927500000000002"/>
        <n v="59.468299999999999"/>
        <n v="55.692900000000002"/>
        <n v="54.509799999999998"/>
        <n v="59.978499999999997"/>
        <n v="59.648099999999999"/>
        <n v="62.786900000000003"/>
        <n v="60.187399999999997"/>
        <n v="61.905000000000001"/>
        <n v="61.778700000000001"/>
        <n v="58.528100000000002"/>
        <n v="59.5047"/>
        <n v="58.649500000000003"/>
        <n v="63.765999999999998"/>
        <n v="63.0274"/>
        <n v="64.640600000000006"/>
        <n v="65.106999999999999"/>
        <n v="66.385000000000005"/>
        <n v="69.7376"/>
        <n v="69.101100000000002"/>
        <n v="69.650099999999995"/>
        <n v="68.705100000000002"/>
        <n v="67.278999999999996"/>
        <n v="65.199399999999997"/>
        <n v="67.077299999999994"/>
        <n v="66.817400000000006"/>
        <n v="68.746399999999994"/>
        <n v="68.795000000000002"/>
        <n v="67.679900000000004"/>
        <n v="69.902799999999999"/>
        <n v="71.377499999999998"/>
        <n v="70.228399999999993"/>
        <n v="71.221999999999994"/>
        <n v="72.290999999999997"/>
        <n v="73.036799999999999"/>
        <n v="73.792400000000001"/>
        <n v="75.548699999999997"/>
        <n v="76.737499999999997"/>
        <n v="75.860600000000005"/>
        <n v="74.944599999999994"/>
        <n v="75.405000000000001"/>
        <n v="74.959199999999996"/>
        <n v="76.725399999999993"/>
        <n v="76.281999999999996"/>
        <n v="77.765600000000006"/>
        <n v="77.1858"/>
        <n v="77.682699999999997"/>
        <n v="77.156499999999994"/>
        <n v="77.492699999999999"/>
        <n v="77.526799999999994"/>
        <n v="77.451300000000003"/>
        <n v="78.403800000000004"/>
        <n v="78.766800000000003"/>
        <n v="79.200400000000002"/>
        <n v="78.518299999999996"/>
        <n v="80.754599999999996"/>
        <n v="81.231999999999999"/>
        <n v="83.797200000000004"/>
        <n v="85.953000000000003"/>
        <n v="81.826400000000007"/>
        <n v="82.532799999999995"/>
        <n v="83.553600000000003"/>
        <n v="85.767899999999997"/>
        <n v="85.648600000000002"/>
        <n v="85.682699999999997"/>
        <n v="85.192999999999998"/>
        <n v="87.421999999999997"/>
        <n v="89.287999999999997"/>
        <n v="87.7119"/>
        <n v="88.876300000000001"/>
        <n v="86.145499999999998"/>
        <n v="88.130899999999997"/>
        <n v="88.866600000000005"/>
        <n v="88.698499999999996"/>
        <n v="91.071200000000005"/>
        <n v="90.788600000000002"/>
        <n v="92.903099999999995"/>
        <n v="93.302599999999998"/>
        <n v="93.465800000000002"/>
        <n v="93.034599999999998"/>
        <n v="94.574200000000005"/>
        <n v="95.224599999999995"/>
        <n v="94.052899999999994"/>
        <n v="93.862899999999996"/>
        <n v="95.840900000000005"/>
        <n v="94.518100000000004"/>
        <n v="94.783699999999996"/>
        <n v="90.469499999999996"/>
        <n v="90.245400000000004"/>
        <n v="92.384200000000007"/>
        <n v="90.866500000000002"/>
        <n v="92.6083"/>
        <n v="93.728899999999996"/>
        <n v="103.5412"/>
        <n v="106.1502"/>
        <n v="106.8591"/>
        <n v="107.24639999999999"/>
        <n v="110.98820000000001"/>
        <n v="108.4648"/>
        <n v="110.04130000000001"/>
        <n v="106.7687"/>
        <n v="110.3171"/>
        <n v="112.2694"/>
        <n v="112.1694"/>
        <n v="111.87649999999999"/>
        <n v="112.8087"/>
        <n v="112.9503"/>
        <n v="115.45659999999999"/>
        <n v="121.4064"/>
        <n v="122.8584"/>
        <n v="121.8505"/>
        <n v="123.5076"/>
        <n v="122.0311"/>
        <n v="121.8335"/>
        <n v="125.96510000000001"/>
        <n v="130.98259999999999"/>
        <n v="128.2688"/>
        <n v="117.9995"/>
        <n v="118.0776"/>
        <n v="110.13160000000001"/>
        <n v="114.5244"/>
        <n v="110.7856"/>
        <n v="109.33110000000001"/>
        <n v="112.61109999999999"/>
        <n v="112.7868"/>
        <n v="109.4581"/>
        <n v="107.7107"/>
        <n v="104.2941"/>
        <n v="107.4569"/>
        <n v="109.1456"/>
        <n v="104.56740000000001"/>
        <n v="105.6412"/>
        <n v="109.6045"/>
        <n v="112.2206"/>
        <n v="111.37130000000001"/>
        <n v="113.05029999999999"/>
        <n v="114.00700000000001"/>
        <n v="110.32680000000001"/>
        <n v="113.7239"/>
        <n v="110.4635"/>
        <n v="112.3377"/>
        <n v="112.2304"/>
        <n v="114.1827"/>
        <n v="121.43559999999999"/>
        <n v="118.21429999999999"/>
        <n v="118.3022"/>
        <n v="117.8336"/>
        <n v="116.18380000000001"/>
        <n v="113.2163"/>
        <n v="114.7098"/>
        <n v="114.0851"/>
        <n v="112.9918"/>
        <n v="112.2987"/>
        <n v="112.3085"/>
        <n v="113.8215"/>
        <n v="108.5502"/>
        <n v="112.572"/>
        <n v="106.26600000000001"/>
        <n v="106.1781"/>
        <n v="107.8083"/>
        <n v="112.21080000000001"/>
        <n v="116.1936"/>
        <n v="116.0616"/>
        <n v="113.7441"/>
        <n v="113.40179999999999"/>
        <n v="116.8439"/>
        <n v="116.5701"/>
        <n v="116.619"/>
        <n v="117.636"/>
        <n v="116.7461"/>
        <n v="115.4162"/>
        <n v="116.0127"/>
        <n v="114.7415"/>
        <n v="111.3288"/>
        <n v="112.61960000000001"/>
        <n v="113.4605"/>
        <n v="114.0081"/>
        <n v="116.4136"/>
        <n v="120.00239999999999"/>
        <n v="120.3544"/>
        <n v="120.2175"/>
        <n v="119.5428"/>
        <n v="121.00960000000001"/>
        <n v="121.62560000000001"/>
        <n v="119.08320000000001"/>
        <n v="120.5108"/>
        <n v="119.6992"/>
        <n v="125.04810000000001"/>
        <n v="124.9796"/>
        <n v="125.85"/>
        <n v="123.85509999999999"/>
        <n v="125.3903"/>
        <n v="128.95949999999999"/>
        <n v="128.0599"/>
        <n v="129.04750000000001"/>
        <n v="133.66300000000001"/>
        <n v="131.88329999999999"/>
        <n v="130.75880000000001"/>
        <n v="129.7516"/>
        <n v="126.5442"/>
        <n v="128.1088"/>
        <n v="123.79640000000001"/>
        <n v="128.02080000000001"/>
        <n v="129.12569999999999"/>
        <n v="126.1237"/>
        <n v="125.9477"/>
        <n v="127.9915"/>
        <n v="126.0553"/>
        <n v="124.3245"/>
        <n v="124.9992"/>
        <n v="129.1062"/>
        <n v="133.839"/>
        <n v="135.99029999999999"/>
        <n v="139.7551"/>
        <n v="139.9897"/>
        <n v="138.91409999999999"/>
        <n v="134.05420000000001"/>
        <n v="129.0378"/>
        <n v="131.1695"/>
        <n v="132.00069999999999"/>
        <n v="130.97389999999999"/>
        <n v="134.3475"/>
        <n v="133.93129999999999"/>
        <n v="134.07820000000001"/>
        <n v="133.1968"/>
        <n v="132.58959999999999"/>
        <n v="132.33500000000001"/>
        <n v="132.57"/>
        <n v="130.43510000000001"/>
        <n v="128.1337"/>
        <n v="127.0271"/>
        <n v="127.18380000000001"/>
        <n v="123.3938"/>
        <n v="123.2567"/>
        <n v="122.7573"/>
        <n v="118.4875"/>
        <n v="118.75190000000001"/>
        <n v="125.1468"/>
        <n v="122.532"/>
        <n v="119.53530000000001"/>
        <n v="117.6452"/>
        <n v="118.90860000000001"/>
        <n v="113.9532"/>
        <n v="118.58540000000001"/>
        <n v="117.4984"/>
        <n v="119.4374"/>
        <n v="118.5266"/>
        <n v="121.4254"/>
        <n v="122.9727"/>
        <n v="122.1795"/>
        <n v="118.03700000000001"/>
        <n v="117.5082"/>
        <n v="120.8378"/>
        <n v="120.00539999999999"/>
        <n v="117.6061"/>
        <n v="118.09569999999999"/>
        <n v="118.7029"/>
        <n v="118.8792"/>
        <n v="117.42"/>
        <n v="119.62350000000001"/>
        <n v="120.4559"/>
        <n v="123.2959"/>
        <n v="123.59950000000001"/>
        <n v="125.25449999999999"/>
        <n v="127.66370000000001"/>
        <n v="130.2491"/>
        <n v="128.52539999999999"/>
        <n v="131.64949999999999"/>
        <n v="129.29910000000001"/>
        <n v="131.71799999999999"/>
        <n v="131.38509999999999"/>
        <n v="132.05099999999999"/>
        <n v="130.35679999999999"/>
        <n v="130.73869999999999"/>
        <n v="129.21100000000001"/>
        <n v="131.54179999999999"/>
        <n v="131.93350000000001"/>
        <n v="131.6103"/>
        <n v="130.81710000000001"/>
        <n v="130.7191"/>
        <n v="128.74090000000001"/>
        <n v="129.79859999999999"/>
        <n v="125.2056"/>
        <n v="125.4504"/>
        <n v="127.0565"/>
        <n v="127.7334"/>
        <n v="124.43729999999999"/>
        <n v="123.51519999999999"/>
        <n v="120.4349"/>
        <n v="122.593"/>
        <n v="125.0258"/>
        <n v="123.8683"/>
        <n v="122.4753"/>
        <n v="122.3184"/>
        <n v="124.88849999999999"/>
        <n v="123.04430000000001"/>
        <n v="124.6825"/>
        <n v="124.4863"/>
        <n v="122.89709999999999"/>
        <n v="122.23990000000001"/>
        <n v="121.9161"/>
        <n v="122.68129999999999"/>
        <n v="121.1902"/>
        <n v="123.49550000000001"/>
        <n v="123.50530000000001"/>
        <n v="124.32940000000001"/>
        <n v="124.7119"/>
        <n v="123.71129999999999"/>
        <n v="124.9278"/>
        <n v="127.9982"/>
        <n v="127.1742"/>
        <n v="127.67449999999999"/>
        <n v="129.2833"/>
        <n v="127.9786"/>
        <n v="129.78360000000001"/>
        <n v="131.43170000000001"/>
        <n v="131.15700000000001"/>
        <n v="130.8725"/>
        <n v="130.57820000000001"/>
        <n v="132.21639999999999"/>
        <n v="133.73689999999999"/>
        <n v="134.35499999999999"/>
        <n v="134.6591"/>
        <n v="137.2979"/>
        <n v="139.31870000000001"/>
        <n v="141.8202"/>
        <n v="140.5155"/>
        <n v="142.34989999999999"/>
        <n v="141.7516"/>
        <n v="142.8699"/>
        <n v="146.31309999999999"/>
        <n v="145.6558"/>
        <n v="143.60560000000001"/>
        <n v="139.7405"/>
        <n v="143.37020000000001"/>
        <n v="142.6344"/>
        <n v="144.0078"/>
        <n v="145.73429999999999"/>
        <n v="146.15620000000001"/>
        <n v="143.97839999999999"/>
        <n v="142.22239999999999"/>
        <n v="143.0857"/>
        <n v="142.75210000000001"/>
        <n v="144.55709999999999"/>
        <n v="144.155"/>
        <n v="144.2629"/>
        <n v="143.57509999999999"/>
        <n v="143.52600000000001"/>
        <n v="143.04470000000001"/>
        <n v="143.30009999999999"/>
        <n v="146.27690000000001"/>
        <n v="146.48320000000001"/>
        <n v="148.46770000000001"/>
        <n v="147.554"/>
        <n v="143.79130000000001"/>
        <n v="144.12530000000001"/>
        <n v="145.58920000000001"/>
        <n v="147.08250000000001"/>
        <n v="146.994"/>
        <n v="145.75620000000001"/>
        <n v="144.95060000000001"/>
        <n v="145.99199999999999"/>
        <n v="150.43260000000001"/>
        <n v="149.1653"/>
        <n v="149.83340000000001"/>
        <n v="150.95330000000001"/>
        <n v="151.59200000000001"/>
        <n v="153.94"/>
        <n v="152.3877"/>
        <n v="151.36600000000001"/>
        <n v="146.35550000000001"/>
        <n v="146.92529999999999"/>
        <n v="145.5204"/>
        <n v="146.4144"/>
        <n v="146.17859999999999"/>
        <n v="143.4966"/>
        <n v="140.43129999999999"/>
        <n v="140.9127"/>
        <n v="143.2903"/>
        <n v="144.25309999999999"/>
        <n v="144.3415"/>
        <n v="142.81870000000001"/>
        <n v="139.4194"/>
        <n v="140.32329999999999"/>
        <n v="139.01660000000001"/>
        <n v="140.1464"/>
        <n v="136.69800000000001"/>
        <n v="138.63339999999999"/>
        <n v="139.5078"/>
        <n v="140.77520000000001"/>
        <n v="140.392"/>
        <n v="140.30359999999999"/>
        <n v="139.0264"/>
        <n v="138.43700000000001"/>
        <n v="141.23689999999999"/>
        <n v="142.298"/>
        <n v="143.97800000000001"/>
        <n v="146.14920000000001"/>
        <n v="146.6404"/>
        <n v="146.85659999999999"/>
        <n v="146.0804"/>
        <n v="146.03129999999999"/>
        <n v="146.6994"/>
        <n v="146.23759999999999"/>
        <n v="149.89230000000001"/>
        <n v="147.17089999999999"/>
        <n v="146.34569999999999"/>
        <n v="147.3871"/>
        <n v="148.8313"/>
        <n v="148.31059999999999"/>
        <n v="148.84190000000001"/>
        <n v="148.0154"/>
        <n v="148.37950000000001"/>
        <n v="145.536"/>
        <n v="145.48679999999999"/>
        <n v="147.57259999999999"/>
        <n v="147.58250000000001"/>
        <n v="148.56639999999999"/>
        <n v="151.0163"/>
        <n v="155.32570000000001"/>
        <n v="157.9624"/>
        <n v="158.42490000000001"/>
        <n v="158.80860000000001"/>
        <n v="159.33009999999999"/>
        <n v="154.28270000000001"/>
        <n v="157.6575"/>
        <n v="162.63589999999999"/>
        <n v="162.11449999999999"/>
        <n v="161.1207"/>
        <n v="159.23169999999999"/>
        <n v="162.65559999999999"/>
        <n v="168.4211"/>
        <n v="172.25829999999999"/>
        <n v="171.7467"/>
        <n v="176.55779999999999"/>
        <n v="172.9076"/>
        <n v="171.5204"/>
        <n v="176.41030000000001"/>
        <n v="169.4837"/>
        <n v="168.3818"/>
        <n v="167.01419999999999"/>
        <n v="170.202"/>
        <n v="172.8092"/>
        <n v="173.43889999999999"/>
        <n v="177.4237"/>
        <n v="176.40039999999999"/>
        <n v="176.489"/>
        <n v="175.328"/>
        <n v="174.7081"/>
        <n v="179.07660000000001"/>
        <n v="176.8038"/>
        <n v="172.1009"/>
        <n v="169.22790000000001"/>
        <n v="169.39519999999999"/>
        <n v="169.41480000000001"/>
        <n v="172.70099999999999"/>
        <n v="170.2807"/>
        <n v="167.0634"/>
        <n v="163.55090000000001"/>
        <n v="161.8586"/>
        <n v="159.79249999999999"/>
        <n v="159.01519999999999"/>
        <n v="157.20490000000001"/>
        <n v="157.1163"/>
        <n v="156.65389999999999"/>
        <n v="167.5848"/>
        <n v="171.9631"/>
        <n v="171.79589999999999"/>
        <n v="173.006"/>
        <n v="170.11340000000001"/>
        <n v="169.8278"/>
        <n v="169.1086"/>
        <n v="172.23150000000001"/>
        <n v="173.65989999999999"/>
        <n v="169.56180000000001"/>
        <n v="166.1335"/>
        <n v="166.3699"/>
        <n v="170.2218"/>
        <n v="169.9854"/>
        <n v="164.8134"/>
        <n v="161.8777"/>
        <n v="157.6908"/>
        <n v="160.3212"/>
        <n v="162.3998"/>
        <n v="162.66579999999999"/>
        <n v="160.77430000000001"/>
        <n v="164.08439999999999"/>
        <n v="163.7593"/>
        <n v="160.7448"/>
        <n v="156.9323"/>
        <n v="155.09989999999999"/>
        <n v="160.52799999999999"/>
        <n v="156.16390000000001"/>
        <n v="152.43020000000001"/>
        <n v="148.38130000000001"/>
        <n v="152.78479999999999"/>
        <n v="157.21799999999999"/>
        <n v="158.23269999999999"/>
        <n v="161.5427"/>
        <n v="162.922"/>
        <n v="166.3108"/>
        <n v="167.68010000000001"/>
        <n v="171.4828"/>
        <n v="172.12309999999999"/>
        <n v="172.99"/>
        <n v="176.30009999999999"/>
        <n v="175.12780000000001"/>
        <n v="172.0147"/>
        <n v="171.7192"/>
        <n v="175.7878"/>
        <n v="172.458"/>
        <n v="169.27610000000001"/>
        <n v="169.5814"/>
        <n v="167.56190000000001"/>
        <n v="163.28639999999999"/>
        <n v="165.16800000000001"/>
        <n v="167.8673"/>
        <n v="162.83330000000001"/>
        <n v="162.6165"/>
        <n v="164.9119"/>
        <n v="164.74440000000001"/>
        <n v="163.94649999999999"/>
        <n v="159.3853"/>
        <n v="160.45910000000001"/>
        <n v="154.46950000000001"/>
        <n v="154.24289999999999"/>
        <n v="161.20779999999999"/>
        <n v="155.30680000000001"/>
        <n v="155.6122"/>
        <n v="157.1096"/>
        <n v="163.55240000000001"/>
        <n v="154.43989999999999"/>
        <n v="155.16999999999999"/>
        <n v="150.02000000000001"/>
        <n v="152.43709999999999"/>
        <n v="144.53460000000001"/>
        <n v="140.6474"/>
        <n v="145.13640000000001"/>
        <n v="143.5874"/>
        <n v="147.23779999999999"/>
        <n v="138.9308"/>
        <n v="135.50739999999999"/>
        <n v="135.7441"/>
        <n v="141.1901"/>
        <n v="138.477"/>
        <n v="138.63480000000001"/>
        <n v="141.8511"/>
        <n v="147.63249999999999"/>
        <n v="146.8432"/>
        <n v="146.7149"/>
        <n v="149.1814"/>
        <n v="143.42959999999999"/>
        <n v="144.17939999999999"/>
        <n v="145.97499999999999"/>
        <n v="140.72640000000001"/>
        <n v="135.2903"/>
        <n v="130.11070000000001"/>
        <n v="130.97890000000001"/>
        <n v="133.6131"/>
        <n v="128.3151"/>
        <n v="129.79499999999999"/>
        <n v="134.0472"/>
        <n v="133.5342"/>
        <n v="136.41499999999999"/>
        <n v="139.7595"/>
        <n v="135.59610000000001"/>
        <n v="137.3621"/>
        <n v="134.88579999999999"/>
        <n v="137.06610000000001"/>
        <n v="139.6609"/>
        <n v="141.0026"/>
        <n v="144.38659999999999"/>
        <n v="145.06739999999999"/>
        <n v="142.9264"/>
        <n v="143.9032"/>
        <n v="143.53809999999999"/>
        <n v="146.47810000000001"/>
        <n v="148.15530000000001"/>
        <n v="145.09700000000001"/>
        <n v="148.9742"/>
        <n v="150.98679999999999"/>
        <n v="153.26589999999999"/>
        <n v="152.02279999999999"/>
        <n v="150.8981"/>
        <n v="149.56610000000001"/>
        <n v="154.6865"/>
        <n v="155.239"/>
        <n v="160.32980000000001"/>
        <n v="159.3432"/>
        <n v="157.86330000000001"/>
        <n v="163.90119999999999"/>
        <n v="163.5855"/>
        <n v="163.35830000000001"/>
        <n v="162.88409999999999"/>
        <n v="162.93350000000001"/>
        <n v="167.20140000000001"/>
        <n v="166.4605"/>
        <n v="170.02699999999999"/>
        <n v="171.10390000000001"/>
        <n v="170.94579999999999"/>
        <n v="172.44749999999999"/>
        <n v="172.0523"/>
        <n v="169.45400000000001"/>
        <n v="165.55160000000001"/>
        <n v="165.2157"/>
        <n v="165.512"/>
        <n v="167.9819"/>
        <n v="161.6491"/>
        <n v="159.43610000000001"/>
        <n v="156.99590000000001"/>
        <n v="155.3262"/>
        <n v="156.0573"/>
        <n v="153.9332"/>
        <n v="152.6686"/>
        <n v="154.0814"/>
        <n v="152.59950000000001"/>
        <n v="155.4744"/>
        <n v="161.4614"/>
        <n v="151.98689999999999"/>
        <n v="153.4392"/>
        <n v="150.53460000000001"/>
        <n v="148.88480000000001"/>
        <n v="152.61920000000001"/>
        <n v="155.01009999999999"/>
        <n v="151.86840000000001"/>
        <n v="150.90020000000001"/>
        <n v="148.61799999999999"/>
        <n v="148.9539"/>
        <n v="149.93199999999999"/>
        <n v="148.0351"/>
        <n v="140.7638"/>
        <n v="136.53530000000001"/>
        <n v="140.73410000000001"/>
        <n v="144.34020000000001"/>
        <n v="144.63650000000001"/>
        <n v="143.6782"/>
        <n v="138.40260000000001"/>
        <n v="138.7286"/>
        <n v="137.30590000000001"/>
        <n v="136.67359999999999"/>
        <n v="141.26759999999999"/>
        <n v="136.7132"/>
        <n v="140.69460000000001"/>
        <n v="142.01849999999999"/>
        <n v="142.12719999999999"/>
        <n v="141.6628"/>
        <n v="145.49610000000001"/>
        <n v="147.6498"/>
        <n v="150.505"/>
        <n v="147.55099999999999"/>
        <n v="143.0558"/>
        <n v="153.86410000000001"/>
        <n v="151.49299999999999"/>
        <n v="148.83539999999999"/>
        <n v="143.28299999999999"/>
        <n v="137.2071"/>
        <n v="136.94"/>
        <n v="137.4743"/>
        <n v="138.04830000000001"/>
        <n v="133.4665"/>
        <n v="145.3416"/>
        <n v="148.1422"/>
        <n v="146.73689999999999"/>
        <n v="148.4786"/>
        <n v="147.24160000000001"/>
        <n v="149.1515"/>
        <n v="149.71559999999999"/>
        <n v="146.46969999999999"/>
        <n v="148.61709999999999"/>
        <n v="149.49789999999999"/>
        <n v="146.56870000000001"/>
        <n v="142.7192"/>
        <n v="139.70089999999999"/>
        <n v="146.48949999999999"/>
        <n v="146.76660000000001"/>
        <n v="146.27180000000001"/>
        <n v="145.10409999999999"/>
        <n v="141.4228"/>
        <n v="139.47329999999999"/>
        <n v="141.16550000000001"/>
        <n v="140.6806"/>
        <n v="142.9864"/>
        <n v="143.9562"/>
        <n v="141.71969999999999"/>
        <n v="135.0795"/>
        <n v="133.11019999999999"/>
        <n v="130.99250000000001"/>
        <n v="130.92320000000001"/>
        <n v="134.04040000000001"/>
        <n v="130.85390000000001"/>
        <n v="130.48779999999999"/>
        <n v="128.67679999999999"/>
        <n v="124.72839999999999"/>
        <n v="128.2612"/>
        <n v="128.5779"/>
        <n v="123.7685"/>
        <n v="125.045"/>
        <n v="123.71899999999999"/>
        <n v="128.27109999999999"/>
        <n v="128.79560000000001"/>
        <n v="129.36959999999999"/>
        <n v="132.1009"/>
        <n v="132.02170000000001"/>
        <n v="133.35759999999999"/>
        <n v="134.52529999999999"/>
        <n v="133.80289999999999"/>
        <n v="133.8623"/>
        <n v="136.43520000000001"/>
        <n v="139.64150000000001"/>
        <n v="141.04679999999999"/>
        <n v="140.3837"/>
        <n v="142.46190000000001"/>
        <n v="144.41139999999999"/>
        <n v="141.5119"/>
        <n v="142.7884"/>
        <n v="143.91659999999999"/>
        <n v="149.25049999999999"/>
        <n v="152.8922"/>
        <n v="150.15100000000001"/>
        <n v="153.04060000000001"/>
        <n v="150.3391"/>
        <n v="149.30000000000001"/>
        <n v="149.66669999999999"/>
        <n v="152.48140000000001"/>
        <n v="151.8372"/>
        <n v="153.94829999999999"/>
        <n v="152.34270000000001"/>
        <n v="151.19300000000001"/>
        <n v="147.1592"/>
        <n v="147.58539999999999"/>
        <n v="148.071"/>
        <n v="145.4049"/>
        <n v="146.60419999999999"/>
        <n v="146.09870000000001"/>
        <n v="144.01740000000001"/>
        <n v="144.61199999999999"/>
        <n v="149.6865"/>
        <n v="152.4616"/>
        <n v="150.25139999999999"/>
        <n v="151.51009999999999"/>
        <n v="149.25040000000001"/>
        <n v="147.179"/>
        <n v="149.13149999999999"/>
        <n v="151.23259999999999"/>
        <n v="151.62909999999999"/>
        <n v="154.46369999999999"/>
        <n v="153.62119999999999"/>
        <n v="155.99979999999999"/>
        <n v="157.8631"/>
        <n v="156.42599999999999"/>
        <n v="157.5162"/>
        <n v="158.8245"/>
        <n v="156.87200000000001"/>
        <n v="156.24760000000001"/>
        <n v="159.3399"/>
        <n v="160.91569999999999"/>
        <n v="163.4331"/>
        <n v="164.6918"/>
        <n v="164.1566"/>
        <n v="162.30330000000001"/>
        <n v="163.1953"/>
        <n v="160.58869999999999"/>
        <n v="159.36959999999999"/>
        <n v="158.67580000000001"/>
        <n v="164.0873"/>
        <n v="163.74039999999999"/>
        <n v="163.7602"/>
        <n v="164.98920000000001"/>
        <n v="166.13890000000001"/>
        <n v="165.16759999999999"/>
        <n v="163.5521"/>
        <n v="163.85929999999999"/>
        <n v="162.31319999999999"/>
        <n v="166.9119"/>
        <n v="168.17060000000001"/>
        <n v="168.0814"/>
        <n v="167.04069999999999"/>
        <n v="165.96039999999999"/>
        <n v="164.3152"/>
        <n v="172.02600000000001"/>
        <n v="171.95660000000001"/>
        <n v="170.24199999999999"/>
        <n v="172.01609999999999"/>
        <n v="172.20439999999999"/>
        <n v="171.2715"/>
        <n v="170.77520000000001"/>
        <n v="171.39060000000001"/>
        <n v="173.7328"/>
        <n v="173.84200000000001"/>
        <n v="172.88919999999999"/>
        <n v="170.26910000000001"/>
        <n v="170.547"/>
        <n v="171.6883"/>
        <n v="174.11"/>
        <n v="175.9659"/>
        <n v="175.91630000000001"/>
        <n v="178.73490000000001"/>
        <n v="179.58840000000001"/>
        <n v="178.2287"/>
        <n v="177.86150000000001"/>
        <n v="176.482"/>
        <n v="179.21129999999999"/>
        <n v="179.5984"/>
        <n v="182.40700000000001"/>
        <n v="181.9306"/>
        <n v="182.5658"/>
        <n v="184.6103"/>
        <n v="183.52850000000001"/>
        <n v="183.61789999999999"/>
        <n v="182.57579999999999"/>
        <n v="185.59289999999999"/>
        <n v="185.27529999999999"/>
        <n v="183.8759"/>
        <n v="186.64490000000001"/>
        <n v="187.82599999999999"/>
        <n v="188.1634"/>
        <n v="192.5104"/>
        <n v="191.01179999999999"/>
        <n v="189.8903"/>
        <n v="190.36670000000001"/>
        <n v="189.24520000000001"/>
        <n v="187.1908"/>
        <n v="186.66480000000001"/>
        <n v="188.34209999999999"/>
        <n v="189.1062"/>
        <n v="189.2551"/>
        <n v="192.53030000000001"/>
        <n v="192.2722"/>
        <n v="193.6319"/>
        <n v="191.67679999999999"/>
        <n v="190.4957"/>
        <n v="191.2996"/>
        <n v="192.16309999999999"/>
        <n v="193.03649999999999"/>
        <n v="191.76609999999999"/>
        <n v="194.35640000000001"/>
        <n v="194.9718"/>
        <n v="194.13810000000001"/>
        <n v="191.1309"/>
        <n v="189.73150000000001"/>
        <n v="180.6206"/>
        <n v="177.5042"/>
        <n v="178.44710000000001"/>
        <n v="176.8492"/>
        <n v="176.63079999999999"/>
        <n v="176.69049999999999"/>
        <n v="178.3501"/>
        <n v="176.3526"/>
        <n v="175.47800000000001"/>
        <n v="172.9239"/>
        <n v="173.4109"/>
        <n v="174.7525"/>
        <n v="176.13390000000001"/>
        <n v="179.9999"/>
        <n v="175.28919999999999"/>
        <n v="177.50540000000001"/>
        <n v="179.07560000000001"/>
        <n v="182.9813"/>
        <n v="186.48949999999999"/>
        <n v="186.7081"/>
        <n v="188.28829999999999"/>
        <n v="188.52680000000001"/>
        <n v="181.77879999999999"/>
        <n v="176.46190000000001"/>
        <n v="177.078"/>
        <n v="178.2508"/>
        <n v="175.2097"/>
        <n v="173.1326"/>
        <n v="174.65309999999999"/>
        <n v="173.92769999999999"/>
        <n v="176.86930000000001"/>
        <n v="177.96260000000001"/>
        <n v="174.40469999999999"/>
        <n v="172.85429999999999"/>
        <n v="173.709"/>
        <n v="174.99100000000001"/>
        <n v="170.8965"/>
        <n v="169.376"/>
        <n v="169.6344"/>
        <n v="170.15119999999999"/>
        <n v="172.6754"/>
        <n v="171.3338"/>
        <n v="172.58600000000001"/>
        <n v="173.82830000000001"/>
        <n v="176.39230000000001"/>
        <n v="177.88310000000001"/>
        <n v="177.2867"/>
        <n v="178.68799999999999"/>
        <n v="179.5924"/>
        <n v="177.7439"/>
        <n v="177.6147"/>
        <n v="176.05439999999999"/>
        <n v="174.3749"/>
        <n v="171.8109"/>
        <n v="171.93010000000001"/>
        <n v="172.3674"/>
        <n v="170.04179999999999"/>
        <n v="165.8579"/>
        <n v="167.1797"/>
        <n v="169.23679999999999"/>
        <n v="169.7139"/>
        <n v="172.89410000000001"/>
        <n v="176.4718"/>
        <n v="175.5575"/>
        <n v="178.1216"/>
        <n v="180.69560000000001"/>
        <n v="181.75890000000001"/>
        <n v="181.28190000000001"/>
        <n v="185.4913"/>
        <n v="183.8991"/>
        <n v="186.52619999999999"/>
        <n v="187.0934"/>
        <n v="188.7851"/>
        <n v="188.76519999999999"/>
        <n v="190.51660000000001"/>
        <n v="189.7106"/>
        <n v="190.37729999999999"/>
        <n v="189.04390000000001"/>
        <n v="188.8647"/>
        <n v="189.4718"/>
        <n v="188.4468"/>
        <n v="189.024"/>
        <n v="190.30770000000001"/>
        <n v="188.50649999999999"/>
        <n v="192.47710000000001"/>
        <n v="191.38239999999999"/>
        <n v="193.3229"/>
        <n v="194.7559"/>
        <n v="192.23820000000001"/>
        <n v="193.76079999999999"/>
        <n v="196.9949"/>
        <n v="197.14420000000001"/>
        <n v="196.60679999999999"/>
        <n v="194.935"/>
        <n v="195.97989999999999"/>
        <n v="193.8802"/>
        <n v="193.73089999999999"/>
        <n v="192.65620000000001"/>
        <n v="192.10890000000001"/>
        <n v="192.20840000000001"/>
        <n v="192.63630000000001"/>
        <n v="191.59139999999999"/>
        <n v="184.73500000000001"/>
        <n v="183.35169999999999"/>
        <n v="181.0232"/>
        <n v="180.29669999999999"/>
        <n v="184.65539999999999"/>
        <n v="184.23740000000001"/>
        <n v="185.28229999999999"/>
        <n v="184.68520000000001"/>
        <n v="185.0136"/>
        <n v="182.73480000000001"/>
        <n v="181.7894"/>
        <n v="187.71039999999999"/>
        <n v="190.62610000000001"/>
        <n v="192.94470000000001"/>
        <n v="194.2285"/>
        <n v="193.55179999999999"/>
        <n v="193.2234"/>
        <n v="191.4819"/>
        <n v="190.7953"/>
        <n v="187.1233"/>
        <n v="183.501"/>
        <n v="185.94909999999999"/>
        <n v="184.94399999999999"/>
        <n v="186.76499999999999"/>
        <n v="188.37719999999999"/>
        <n v="188.48660000000001"/>
        <n v="187.40190000000001"/>
        <n v="188.16909999999999"/>
        <n v="186.4753"/>
        <n v="184.37289999999999"/>
        <n v="183.48609999999999"/>
        <n v="183.19710000000001"/>
        <n v="181.65270000000001"/>
        <n v="180.90539999999999"/>
        <n v="181.6627"/>
        <n v="183.70529999999999"/>
        <n v="181.86199999999999"/>
        <n v="180.5069"/>
        <n v="181.9716"/>
        <n v="180.76589999999999"/>
        <n v="180.09829999999999"/>
        <n v="179.01230000000001"/>
        <n v="174.46870000000001"/>
        <n v="169.5067"/>
        <n v="168.5103"/>
        <n v="168.39070000000001"/>
        <n v="170.11449999999999"/>
        <n v="172.12719999999999"/>
        <n v="172.6054"/>
        <n v="170.51300000000001"/>
        <n v="172.37629999999999"/>
        <n v="171.99770000000001"/>
        <n v="173.09370000000001"/>
        <n v="175.4452"/>
        <n v="178.0258"/>
        <n v="170.75210000000001"/>
        <n v="171.65889999999999"/>
        <n v="170.23400000000001"/>
        <n v="169.09809999999999"/>
        <n v="172.68520000000001"/>
        <n v="170.86170000000001"/>
        <n v="169.417"/>
        <n v="168.2313"/>
        <n v="169.0384"/>
        <n v="168.2114"/>
        <n v="168.96860000000001"/>
        <n v="167.84270000000001"/>
        <n v="169.0583"/>
        <n v="167.17509999999999"/>
        <n v="174.40889999999999"/>
        <n v="175.9135"/>
        <n v="172.06739999999999"/>
        <n v="168.76929999999999"/>
        <n v="167.39429999999999"/>
        <n v="166.43770000000001"/>
        <n v="164.4051"/>
        <n v="165.24209999999999"/>
        <n v="166.29820000000001"/>
        <n v="168.41059999999999"/>
        <n v="169.2775"/>
        <n v="168.68960000000001"/>
        <n v="172.87450000000001"/>
        <n v="169.7159"/>
        <n v="172.40620000000001"/>
        <n v="182.71879999999999"/>
        <n v="181.0549"/>
        <n v="181.7424"/>
        <n v="182.0812"/>
        <n v="183.90459999999999"/>
        <n v="182.63740000000001"/>
        <n v="185.86019999999999"/>
        <n v="187.0076"/>
        <n v="189.29239999999999"/>
        <n v="189.41210000000001"/>
        <n v="189.44210000000001"/>
        <n v="190.60939999999999"/>
        <n v="191.91650000000001"/>
        <n v="190.46969999999999"/>
        <n v="186.4588"/>
        <n v="189.55179999999999"/>
        <n v="189.56180000000001"/>
        <n v="189.86109999999999"/>
        <n v="190.85890000000001"/>
        <n v="191.8167"/>
        <n v="193.59270000000001"/>
        <n v="193.91200000000001"/>
        <n v="195.42850000000001"/>
        <n v="194.04169999999999"/>
        <n v="196.4462"/>
        <n v="192.68469999999999"/>
        <n v="206.6831"/>
        <n v="212.5898"/>
        <n v="213.75710000000001"/>
        <n v="212.0111"/>
        <n v="216.18170000000001"/>
        <n v="213.80699999999999"/>
        <n v="209.20740000000001"/>
        <n v="207.0224"/>
        <n v="207.67089999999999"/>
        <n v="208.59880000000001"/>
        <n v="212.76939999999999"/>
        <n v="213.61750000000001"/>
        <n v="210.14529999999999"/>
        <n v="216.26150000000001"/>
        <n v="219.77350000000001"/>
        <n v="221.05070000000001"/>
        <n v="225.82980000000001"/>
        <n v="227.3065"/>
        <n v="228.16460000000001"/>
        <n v="232.45490000000001"/>
        <n v="227.05709999999999"/>
        <n v="230.0204"/>
        <n v="233.8717"/>
        <n v="234.29079999999999"/>
        <n v="228.36410000000001"/>
        <n v="223.6747"/>
        <n v="223.80439999999999"/>
        <n v="223.45519999999999"/>
        <n v="224.50290000000001"/>
        <n v="218.04740000000001"/>
        <n v="216.99979999999999"/>
        <n v="217.46879999999999"/>
        <n v="217.74809999999999"/>
        <n v="218.30690000000001"/>
        <n v="221.5795"/>
        <n v="217.86779999999999"/>
        <n v="219.36449999999999"/>
        <n v="208.79830000000001"/>
        <n v="206.7629"/>
        <n v="209.34710000000001"/>
        <n v="212.82919999999999"/>
        <n v="215.7526"/>
        <n v="217.29089999999999"/>
        <n v="221.02680000000001"/>
        <n v="221.47630000000001"/>
        <n v="224.47300000000001"/>
        <n v="225.80160000000001"/>
        <n v="225.64179999999999"/>
        <n v="226.2611"/>
        <n v="226.15119999999999"/>
        <n v="224.28319999999999"/>
        <n v="226.5907"/>
        <n v="226.93029999999999"/>
        <n v="227.77940000000001"/>
        <n v="226.24109999999999"/>
        <n v="229.53749999999999"/>
        <n v="228.7483"/>
        <n v="222.52520000000001"/>
        <n v="220.60730000000001"/>
        <n v="222.13560000000001"/>
        <n v="220.57730000000001"/>
        <n v="220.66720000000001"/>
        <n v="219.8681"/>
        <n v="222.4153"/>
        <n v="222.25550000000001"/>
        <n v="216.0823"/>
        <n v="216.55170000000001"/>
        <n v="220.44749999999999"/>
        <n v="228.61850000000001"/>
        <n v="227.94919999999999"/>
        <n v="226.22110000000001"/>
        <n v="227.12010000000001"/>
        <n v="226.12119999999999"/>
        <n v="227.27"/>
        <n v="227.53970000000001"/>
        <n v="232.7439"/>
        <n v="225.9614"/>
        <n v="226.5308"/>
        <n v="225.422"/>
        <n v="226.55080000000001"/>
        <n v="221.44640000000001"/>
        <n v="225.52189999999999"/>
        <n v="229.2877"/>
        <n v="228.78829999999999"/>
        <n v="227.29990000000001"/>
        <n v="231.04580000000001"/>
        <n v="233.59299999999999"/>
        <n v="231.52529999999999"/>
        <n v="231.89490000000001"/>
        <n v="234.74170000000001"/>
        <n v="236.2201"/>
        <n v="235.60079999999999"/>
        <n v="230.50640000000001"/>
        <n v="230.31659999999999"/>
        <n v="231.1557"/>
        <n v="233.14349999999999"/>
        <n v="233.41319999999999"/>
        <n v="229.84710000000001"/>
        <n v="225.6617"/>
        <n v="222.66499999999999"/>
        <n v="221.76599999999999"/>
        <n v="223.20439999999999"/>
        <n v="222.4752"/>
        <n v="227.23"/>
        <n v="226.96"/>
        <n v="224.23"/>
        <n v="225.12"/>
      </sharedItems>
    </cacheField>
    <cacheField name="Close" numFmtId="0">
      <sharedItems containsSemiMixedTypes="0" containsString="0" containsNumber="1" minValue="56.092500000000001" maxValue="236.48"/>
    </cacheField>
    <cacheField name="High" numFmtId="0">
      <sharedItems containsSemiMixedTypes="0" containsString="0" containsNumber="1" minValue="57.125" maxValue="237.49"/>
    </cacheField>
    <cacheField name="Low" numFmtId="0">
      <sharedItems containsSemiMixedTypes="0" containsString="0" containsNumber="1" minValue="53.152500000000003" maxValue="234.45"/>
    </cacheField>
    <cacheField name="Open" numFmtId="0">
      <sharedItems containsSemiMixedTypes="0" containsString="0" containsNumber="1" minValue="57.02" maxValue="236.48"/>
    </cacheField>
    <cacheField name="Volume" numFmtId="0">
      <sharedItems containsSemiMixedTypes="0" containsString="0" containsNumber="1" containsInteger="1" minValue="24048300" maxValue="426510000"/>
    </cacheField>
    <cacheField name="Z-core" numFmtId="0">
      <sharedItems containsSemiMixedTypes="0" containsString="0" containsNumber="1" minValue="-1.2815862877168351" maxValue="6.3022259546540766"/>
    </cacheField>
    <cacheField name="Quarters" numFmtId="0" databaseField="0">
      <fieldGroup base="0">
        <rangePr groupBy="quarters" startDate="2019-11-14T07:00:00" endDate="2024-11-13T07:00:00"/>
        <groupItems count="6">
          <s v="&lt;11/14/2019"/>
          <s v="Qtr1"/>
          <s v="Qtr2"/>
          <s v="Qtr3"/>
          <s v="Qtr4"/>
          <s v="&gt;11/13/2024"/>
        </groupItems>
      </fieldGroup>
    </cacheField>
    <cacheField name="Years" numFmtId="0" databaseField="0">
      <fieldGroup base="0">
        <rangePr groupBy="years" startDate="2019-11-14T07:00:00" endDate="2024-11-13T07:00:00"/>
        <groupItems count="8">
          <s v="&lt;11/14/2019"/>
          <s v="2019"/>
          <s v="2020"/>
          <s v="2021"/>
          <s v="2022"/>
          <s v="2023"/>
          <s v="2024"/>
          <s v="&gt;11/13/2024"/>
        </groupItems>
      </fieldGroup>
    </cacheField>
  </cacheFields>
  <extLst>
    <ext xmlns:x14="http://schemas.microsoft.com/office/spreadsheetml/2009/9/main" uri="{725AE2AE-9491-48be-B2B4-4EB974FC3084}">
      <x14:pivotCacheDefinition pivotCacheId="2802155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8">
  <r>
    <x v="0"/>
    <n v="68.898700000000005"/>
    <n v="71.067499999999995"/>
    <n v="71.222499999999997"/>
    <n v="70.73"/>
    <n v="71.172499999999999"/>
    <n v="48478800"/>
    <n v="-0.82122863135539115"/>
    <d v="2019-12-24T07:00:00"/>
    <n v="52.405099999999997"/>
    <n v="59.41"/>
    <n v="59.48"/>
    <n v="59.16"/>
    <n v="59.25"/>
    <n v="-1.3887901783405356"/>
    <n v="6313200"/>
    <d v="2019-12-24T07:00:00"/>
    <n v="150.833"/>
    <n v="157.38"/>
    <n v="157.71"/>
    <n v="157.12"/>
    <n v="157.47999999999999"/>
    <n v="8989200"/>
    <n v="-1.5442237991459795"/>
    <d v="2019-12-24T07:00:00"/>
    <n v="5.9409999999999998"/>
    <n v="5.9654999999999996"/>
    <n v="5.9827000000000004"/>
    <n v="5.9204999999999997"/>
    <n v="5.9550000000000001"/>
    <n v="-1.6712669691474455"/>
    <n v="138864000"/>
    <d v="2019-12-24T07:00:00"/>
    <n v="12.8705"/>
    <n v="13.552"/>
    <n v="13.6"/>
    <n v="13.552"/>
    <n v="13.596"/>
    <n v="-1.2765994307333604"/>
    <n v="1322500"/>
  </r>
  <r>
    <x v="1"/>
    <n v="64.773600000000002"/>
    <n v="66.8125"/>
    <n v="67"/>
    <n v="66.474999999999994"/>
    <n v="66.650000000000006"/>
    <n v="46617600"/>
    <n v="-0.85630027008648213"/>
    <d v="2019-11-29T07:00:00"/>
    <n v="51.205399999999997"/>
    <n v="58.05"/>
    <n v="58.3"/>
    <n v="57.79"/>
    <n v="58.15"/>
    <n v="-1.2550302735473815"/>
    <n v="9481100"/>
    <d v="2019-11-29T07:00:00"/>
    <n v="145.08260000000001"/>
    <n v="151.38"/>
    <n v="152.30000000000001"/>
    <n v="151.28"/>
    <n v="152.1"/>
    <n v="11977300"/>
    <n v="-1.3092060771821807"/>
    <d v="2019-11-29T07:00:00"/>
    <n v="5.3963000000000001"/>
    <n v="5.4184999999999999"/>
    <n v="5.4535"/>
    <n v="5.3944999999999999"/>
    <n v="5.4249999999999998"/>
    <n v="-1.656824939448823"/>
    <n v="141556000"/>
    <d v="2019-11-29T07:00:00"/>
    <n v="12.057600000000001"/>
    <n v="12.696"/>
    <n v="12.72"/>
    <n v="12.644"/>
    <n v="12.651999999999999"/>
    <n v="0.16384892190658104"/>
    <n v="4764000"/>
  </r>
  <r>
    <x v="2"/>
    <n v="146.56870000000001"/>
    <n v="148.11000000000001"/>
    <n v="148.88"/>
    <n v="147.12"/>
    <n v="148.31"/>
    <n v="35195900"/>
    <n v="-1.0715257891574592"/>
    <d v="2022-11-25T07:00:00"/>
    <n v="28.291899999999998"/>
    <n v="29.34"/>
    <n v="29.68"/>
    <n v="29.34"/>
    <n v="29.68"/>
    <n v="-1.1776007734338407"/>
    <n v="11314900"/>
    <d v="2022-11-25T07:00:00"/>
    <n v="243.98140000000001"/>
    <n v="247.49"/>
    <n v="248.7"/>
    <n v="246.73"/>
    <n v="247.31"/>
    <n v="9200800"/>
    <n v="-1.5275812001809046"/>
    <d v="2022-11-25T07:00:00"/>
    <n v="16.255099999999999"/>
    <n v="16.27"/>
    <n v="16.486999999999998"/>
    <n v="16.172000000000001"/>
    <n v="16.318000000000001"/>
    <n v="-1.5153123616664077"/>
    <n v="167934000"/>
    <d v="2022-11-25T07:00:00"/>
    <n v="16.198"/>
    <n v="16.577999999999999"/>
    <n v="16.756"/>
    <n v="16.556000000000001"/>
    <n v="16.556000000000001"/>
    <n v="-0.95766244258527511"/>
    <n v="2084500"/>
  </r>
  <r>
    <x v="3"/>
    <n v="70.265699999999995"/>
    <n v="72.477500000000006"/>
    <n v="72.495000000000005"/>
    <n v="71.174999999999997"/>
    <n v="71.204999999999998"/>
    <n v="93121200"/>
    <n v="1.9993228137870474E-2"/>
    <d v="2019-12-26T07:00:00"/>
    <n v="52.7667"/>
    <n v="59.82"/>
    <n v="59.85"/>
    <n v="59.35"/>
    <n v="59.41"/>
    <n v="-1.1706170024016782"/>
    <n v="11480300"/>
    <d v="2019-12-26T07:00:00"/>
    <n v="152.0693"/>
    <n v="158.66999999999999"/>
    <n v="158.72999999999999"/>
    <n v="157.4"/>
    <n v="157.56"/>
    <n v="14520600"/>
    <n v="-1.1091724195835297"/>
    <d v="2019-12-26T07:00:00"/>
    <n v="5.9551999999999996"/>
    <n v="5.9798"/>
    <n v="6.008"/>
    <n v="5.95"/>
    <n v="5.9690000000000003"/>
    <n v="-1.4352803412191382"/>
    <n v="182852000"/>
    <d v="2019-12-26T07:00:00"/>
    <n v="12.9199"/>
    <n v="13.603999999999999"/>
    <n v="13.606"/>
    <n v="13.57"/>
    <n v="13.6"/>
    <n v="-0.74608416501459651"/>
    <n v="2590000"/>
  </r>
  <r>
    <x v="4"/>
    <n v="78.925799999999995"/>
    <n v="81.217500000000001"/>
    <n v="81.555000000000007"/>
    <n v="80.837500000000006"/>
    <n v="81.047499999999999"/>
    <n v="94747600"/>
    <n v="5.064039836796206E-2"/>
    <d v="2020-02-13T07:00:00"/>
    <n v="59.781199999999998"/>
    <n v="67.44"/>
    <n v="67.650000000000006"/>
    <n v="66.739999999999995"/>
    <n v="66.989999999999995"/>
    <n v="-1.1654488429437779"/>
    <n v="11602700"/>
    <d v="2020-02-13T07:00:00"/>
    <n v="176.0676"/>
    <n v="183.71"/>
    <n v="186.23"/>
    <n v="182.87"/>
    <n v="183.08"/>
    <n v="35295800"/>
    <n v="0.52482248598934578"/>
    <d v="2020-02-13T07:00:00"/>
    <n v="6.7416999999999998"/>
    <n v="6.7694999999999999"/>
    <n v="6.8369999999999997"/>
    <n v="6.7276999999999996"/>
    <n v="6.7552000000000003"/>
    <n v="0.4164539600049737"/>
    <n v="528016000"/>
    <d v="2020-02-13T07:00:00"/>
    <n v="13.22"/>
    <n v="13.92"/>
    <n v="13.984"/>
    <n v="13.901999999999999"/>
    <n v="13.984"/>
    <n v="7.4906520356097933E-2"/>
    <n v="4551500"/>
  </r>
  <r>
    <x v="5"/>
    <n v="129.04750000000001"/>
    <n v="131.97"/>
    <n v="133.46"/>
    <n v="131.1"/>
    <n v="131.32"/>
    <n v="54930100"/>
    <n v="-0.69966315588478745"/>
    <d v="2020-12-24T07:00:00"/>
    <n v="42.552500000000002"/>
    <n v="47.07"/>
    <n v="47.09"/>
    <n v="46.34"/>
    <n v="46.6"/>
    <n v="-1.1543482782257881"/>
    <n v="11865600"/>
    <d v="2020-12-24T07:00:00"/>
    <n v="215.74520000000001"/>
    <n v="222.75"/>
    <n v="223.61"/>
    <n v="221.2"/>
    <n v="221.42"/>
    <n v="10550600"/>
    <n v="-1.4214177782382871"/>
    <d v="2020-12-24T07:00:00"/>
    <n v="12.9617"/>
    <n v="12.9937"/>
    <n v="13.1325"/>
    <n v="12.938800000000001"/>
    <n v="13.0372"/>
    <n v="-1.8911162919741715"/>
    <n v="97884000"/>
    <d v="2020-12-24T07:00:00"/>
    <n v="18.520900000000001"/>
    <n v="19.367999999999999"/>
    <n v="19.512"/>
    <n v="19.308"/>
    <n v="19.492000000000001"/>
    <n v="-1.1985393936078776"/>
    <n v="1509000"/>
  </r>
  <r>
    <x v="6"/>
    <n v="63.656199999999998"/>
    <n v="65.66"/>
    <n v="66.22"/>
    <n v="65.525000000000006"/>
    <n v="65.9375"/>
    <n v="89182800"/>
    <n v="-5.422025884822932E-2"/>
    <d v="2019-11-14T07:00:00"/>
    <n v="50.993699999999997"/>
    <n v="57.81"/>
    <n v="58.04"/>
    <n v="57.57"/>
    <n v="57.61"/>
    <n v="-1.1436488369951352"/>
    <n v="12119000"/>
    <d v="2019-11-14T07:00:00"/>
    <n v="141.4195"/>
    <n v="148.06"/>
    <n v="148.41"/>
    <n v="147"/>
    <n v="147.02000000000001"/>
    <n v="19729800"/>
    <n v="-0.6994624643431363"/>
    <d v="2019-11-14T07:00:00"/>
    <n v="5.2194000000000003"/>
    <n v="5.2447999999999997"/>
    <n v="5.2469999999999999"/>
    <n v="5.1630000000000003"/>
    <n v="5.2232000000000003"/>
    <n v="0.36314935113219793"/>
    <n v="518080000"/>
    <d v="2019-11-14T07:00:00"/>
    <n v="11.747999999999999"/>
    <n v="12.37"/>
    <n v="12.42"/>
    <n v="12.268000000000001"/>
    <n v="12.401999999999999"/>
    <n v="-0.94259455338142861"/>
    <n v="2120500"/>
  </r>
  <r>
    <x v="7"/>
    <n v="94.052899999999994"/>
    <n v="96.522499999999994"/>
    <n v="97.405000000000001"/>
    <n v="95.905000000000001"/>
    <n v="96.5625"/>
    <n v="110577600"/>
    <n v="0.34893399449582102"/>
    <d v="2020-07-16T07:00:00"/>
    <n v="52.719900000000003"/>
    <n v="59.14"/>
    <n v="59.36"/>
    <n v="58.4"/>
    <n v="58.54"/>
    <n v="-1.1306904371779001"/>
    <n v="12425900"/>
    <d v="2020-07-16T07:00:00"/>
    <n v="196.51650000000001"/>
    <n v="203.92"/>
    <n v="205.7"/>
    <n v="202.31"/>
    <n v="205.4"/>
    <n v="29940700"/>
    <n v="0.1036373171903303"/>
    <d v="2020-07-16T07:00:00"/>
    <n v="10.1038"/>
    <n v="10.1348"/>
    <n v="10.2067"/>
    <n v="9.8955000000000002"/>
    <n v="10.015000000000001"/>
    <n v="-0.56558260031903496"/>
    <n v="344964000"/>
    <d v="2020-07-16T07:00:00"/>
    <n v="14.642799999999999"/>
    <n v="15.36"/>
    <n v="15.414"/>
    <n v="15.23"/>
    <n v="15.26"/>
    <n v="0.12743485633061855"/>
    <n v="4677000"/>
  </r>
  <r>
    <x v="8"/>
    <n v="70.655900000000003"/>
    <n v="72.88"/>
    <n v="73.172499999999999"/>
    <n v="71.305000000000007"/>
    <n v="72.364999999999995"/>
    <n v="144114400"/>
    <n v="0.98088678505935745"/>
    <d v="2019-12-30T07:00:00"/>
    <n v="52.590299999999999"/>
    <n v="59.62"/>
    <n v="60.05"/>
    <n v="59.38"/>
    <n v="59.99"/>
    <n v="-1.1169846809684687"/>
    <n v="12750500"/>
    <d v="2019-12-30T07:00:00"/>
    <n v="151.0343"/>
    <n v="157.59"/>
    <n v="159.02000000000001"/>
    <n v="156.72999999999999"/>
    <n v="158.99"/>
    <n v="16348400"/>
    <n v="-0.9654137126441934"/>
    <d v="2019-12-30T07:00:00"/>
    <n v="5.7842000000000002"/>
    <n v="5.8079999999999998"/>
    <n v="5.9050000000000002"/>
    <n v="5.7765000000000004"/>
    <n v="5.8997999999999999"/>
    <n v="-1.0318262544972956"/>
    <n v="258056000"/>
    <d v="2019-12-30T07:00:00"/>
    <n v="12.8629"/>
    <n v="13.544"/>
    <n v="13.558"/>
    <n v="13.45"/>
    <n v="13.555999999999999"/>
    <n v="0.24986145611187174"/>
    <n v="4969500"/>
  </r>
  <r>
    <x v="9"/>
    <n v="77.499700000000004"/>
    <n v="79.75"/>
    <n v="79.9375"/>
    <n v="78.652500000000003"/>
    <n v="78.84"/>
    <n v="152531200"/>
    <n v="1.1394892828413512"/>
    <d v="2020-02-18T07:00:00"/>
    <n v="58.628900000000002"/>
    <n v="66.14"/>
    <n v="66.69"/>
    <n v="65.88"/>
    <n v="66.66"/>
    <n v="-1.1166511151211043"/>
    <n v="12758400"/>
    <d v="2020-02-18T07:00:00"/>
    <n v="179.44120000000001"/>
    <n v="187.23"/>
    <n v="187.7"/>
    <n v="185.5"/>
    <n v="185.61"/>
    <n v="27792200"/>
    <n v="-6.5344837235298478E-2"/>
    <d v="2020-02-18T07:00:00"/>
    <n v="7.3837999999999999"/>
    <n v="7.4142000000000001"/>
    <n v="7.4328000000000003"/>
    <n v="7.1215000000000002"/>
    <n v="7.141"/>
    <n v="0.91080914301710547"/>
    <n v="620164000"/>
    <d v="2020-02-18T07:00:00"/>
    <n v="12.6578"/>
    <n v="13.327999999999999"/>
    <n v="13.417999999999999"/>
    <n v="13.22"/>
    <n v="13.284000000000001"/>
    <n v="3.0788576541340609"/>
    <n v="11728500"/>
  </r>
  <r>
    <x v="10"/>
    <n v="144.3415"/>
    <n v="146.91999999999999"/>
    <n v="147.47"/>
    <n v="145.56"/>
    <n v="145.66"/>
    <n v="53477900"/>
    <n v="-0.72702777750808978"/>
    <d v="2021-09-24T07:00:00"/>
    <n v="49.939900000000002"/>
    <n v="54.22"/>
    <n v="54.42"/>
    <n v="53.73"/>
    <n v="53.78"/>
    <n v="-1.1074548313798407"/>
    <n v="12976200"/>
    <d v="2021-09-24T07:00:00"/>
    <n v="291.83269999999999"/>
    <n v="299.35000000000002"/>
    <n v="299.8"/>
    <n v="296.93"/>
    <n v="298.23"/>
    <n v="14999000"/>
    <n v="-1.071545674097274"/>
    <d v="2021-09-24T07:00:00"/>
    <n v="22.043199999999999"/>
    <n v="22.081"/>
    <n v="22.149000000000001"/>
    <n v="21.861000000000001"/>
    <n v="22.07"/>
    <n v="-1.2485693606837904"/>
    <n v="217655000"/>
    <d v="2021-09-24T07:00:00"/>
    <n v="22.551600000000001"/>
    <n v="23.521999999999998"/>
    <n v="23.574000000000002"/>
    <n v="23.245999999999999"/>
    <n v="23.373999999999999"/>
    <n v="-2.2616206991019992E-2"/>
    <n v="4318500"/>
  </r>
  <r>
    <x v="11"/>
    <n v="189.04390000000001"/>
    <n v="189.97"/>
    <n v="190.9"/>
    <n v="189.25"/>
    <n v="190.87"/>
    <n v="24048300"/>
    <n v="-1.2815862877168351"/>
    <d v="2023-11-24T07:00:00"/>
    <n v="43.378999999999998"/>
    <n v="43.96"/>
    <n v="44"/>
    <n v="43.61"/>
    <n v="43.68"/>
    <n v="-1.1048834187083854"/>
    <n v="13037100"/>
    <d v="2023-11-24T07:00:00"/>
    <n v="375.3784"/>
    <n v="377.43"/>
    <n v="377.97"/>
    <n v="375.14"/>
    <n v="377.33"/>
    <n v="10176600"/>
    <n v="-1.4508333359553851"/>
    <d v="2023-11-24T07:00:00"/>
    <n v="47.761600000000001"/>
    <n v="47.776000000000003"/>
    <n v="48.920999999999999"/>
    <n v="47.744999999999997"/>
    <n v="48.47"/>
    <n v="-0.83553374905788402"/>
    <n v="294645000"/>
    <d v="2023-11-24T07:00:00"/>
    <n v="17.270700000000001"/>
    <n v="17.327999999999999"/>
    <n v="17.356000000000002"/>
    <n v="17.206"/>
    <n v="17.244"/>
    <n v="-1.0143763033386419"/>
    <n v="1949000"/>
  </r>
  <r>
    <x v="12"/>
    <n v="92.903099999999995"/>
    <n v="95.342500000000001"/>
    <n v="95.375"/>
    <n v="94.09"/>
    <n v="94.18"/>
    <n v="117092000"/>
    <n v="0.47168849876716179"/>
    <d v="2020-07-08T07:00:00"/>
    <n v="52.247500000000002"/>
    <n v="58.61"/>
    <n v="58.7"/>
    <n v="57.93"/>
    <n v="58.45"/>
    <n v="-1.0947159938925164"/>
    <n v="13277900"/>
    <d v="2020-07-08T07:00:00"/>
    <n v="205.10310000000001"/>
    <n v="212.83"/>
    <n v="213.26"/>
    <n v="208.69"/>
    <n v="210.07"/>
    <n v="33600000"/>
    <n v="0.39144574059722043"/>
    <d v="2020-07-08T07:00:00"/>
    <n v="10.184799999999999"/>
    <n v="10.215999999999999"/>
    <n v="10.225"/>
    <n v="9.9655000000000005"/>
    <n v="9.9937000000000005"/>
    <n v="-0.45551845422061837"/>
    <n v="365480000"/>
    <d v="2020-07-08T07:00:00"/>
    <n v="13.3062"/>
    <n v="13.958"/>
    <n v="13.97"/>
    <n v="13.795999999999999"/>
    <n v="13.91"/>
    <n v="-0.71364634797853799"/>
    <n v="2667500"/>
  </r>
  <r>
    <x v="13"/>
    <n v="78.945300000000003"/>
    <n v="81.237499999999997"/>
    <n v="81.495000000000005"/>
    <n v="80.712500000000006"/>
    <n v="81.185000000000002"/>
    <n v="80113600"/>
    <n v="-0.2251162968774636"/>
    <d v="2020-02-14T07:00:00"/>
    <n v="59.630499999999998"/>
    <n v="67.27"/>
    <n v="67.86"/>
    <n v="66.819999999999993"/>
    <n v="67.52"/>
    <n v="-1.0893282721047053"/>
    <n v="13405500"/>
    <d v="2020-02-14T07:00:00"/>
    <n v="177.63939999999999"/>
    <n v="185.35"/>
    <n v="185.41"/>
    <n v="182.65"/>
    <n v="183.25"/>
    <n v="23149500"/>
    <n v="-0.43049887416891108"/>
    <d v="2020-02-14T07:00:00"/>
    <n v="7.2149999999999999"/>
    <n v="7.2447999999999997"/>
    <n v="7.3742000000000001"/>
    <n v="7.15"/>
    <n v="7.1814999999999998"/>
    <n v="3.173465326409004"/>
    <n v="1041924000"/>
    <d v="2020-02-14T07:00:00"/>
    <n v="13.073700000000001"/>
    <n v="13.766"/>
    <n v="13.906000000000001"/>
    <n v="13.692"/>
    <n v="13.896000000000001"/>
    <n v="1.2780356180354562"/>
    <n v="7426000"/>
  </r>
  <r>
    <x v="14"/>
    <n v="151.59200000000001"/>
    <n v="154.30000000000001"/>
    <n v="154.63"/>
    <n v="153.09"/>
    <n v="153.76"/>
    <n v="57808700"/>
    <n v="-0.6454200765535395"/>
    <d v="2021-09-03T07:00:00"/>
    <n v="49.286000000000001"/>
    <n v="53.51"/>
    <n v="54.08"/>
    <n v="53.32"/>
    <n v="53.44"/>
    <n v="-1.087187539388075"/>
    <n v="13456200"/>
    <d v="2021-09-03T07:00:00"/>
    <n v="293.5779"/>
    <n v="301.14"/>
    <n v="302.60000000000002"/>
    <n v="300.26"/>
    <n v="300.99"/>
    <n v="14747900"/>
    <n v="-1.0912949964041276"/>
    <d v="2021-09-03T07:00:00"/>
    <n v="22.803899999999999"/>
    <n v="22.843"/>
    <n v="22.986000000000001"/>
    <n v="22.2"/>
    <n v="22.324999999999999"/>
    <n v="-0.91124710906407203"/>
    <n v="280532000"/>
    <d v="2021-09-03T07:00:00"/>
    <n v="20.756900000000002"/>
    <n v="21.65"/>
    <n v="21.658000000000001"/>
    <n v="21.332000000000001"/>
    <n v="21.494"/>
    <n v="-0.37378173593622144"/>
    <n v="3479500"/>
  </r>
  <r>
    <x v="15"/>
    <n v="151.36600000000001"/>
    <n v="154.07"/>
    <n v="156.11000000000001"/>
    <n v="153.94999999999999"/>
    <n v="155.49"/>
    <n v="57305700"/>
    <n v="-0.65489838854673676"/>
    <d v="2021-09-09T07:00:00"/>
    <n v="49.184699999999999"/>
    <n v="53.4"/>
    <n v="53.89"/>
    <n v="53.34"/>
    <n v="53.66"/>
    <n v="-1.0855154877987545"/>
    <n v="13495800"/>
    <d v="2021-09-09T07:00:00"/>
    <n v="289.78550000000001"/>
    <n v="297.25"/>
    <n v="302.14"/>
    <n v="297"/>
    <n v="300.82"/>
    <n v="19927000"/>
    <n v="-0.68395244300139368"/>
    <d v="2021-09-09T07:00:00"/>
    <n v="22.138999999999999"/>
    <n v="22.177"/>
    <n v="22.538"/>
    <n v="22.131"/>
    <n v="22.312000000000001"/>
    <n v="-1.3601517439310593"/>
    <n v="196856000"/>
    <d v="2021-09-09T07:00:00"/>
    <n v="21.082799999999999"/>
    <n v="21.99"/>
    <n v="22.184000000000001"/>
    <n v="21.88"/>
    <n v="21.884"/>
    <n v="-0.45916644142468521"/>
    <n v="3275500"/>
  </r>
  <r>
    <x v="16"/>
    <n v="78.622100000000003"/>
    <n v="80.905000000000001"/>
    <n v="81.142499999999998"/>
    <n v="80"/>
    <n v="80"/>
    <n v="93984000"/>
    <n v="3.6251453958408487E-2"/>
    <d v="2020-02-19T07:00:00"/>
    <n v="59.488700000000001"/>
    <n v="67.11"/>
    <n v="67.2"/>
    <n v="66.180000000000007"/>
    <n v="66.39"/>
    <n v="-1.0831763045147049"/>
    <n v="13551200"/>
    <d v="2020-02-19T07:00:00"/>
    <n v="179.9794"/>
    <n v="187.28"/>
    <n v="188.18"/>
    <n v="186.47"/>
    <n v="188.06"/>
    <n v="29997500"/>
    <n v="0.10810470670458477"/>
    <d v="2020-02-19T07:00:00"/>
    <n v="7.8352000000000004"/>
    <n v="7.8674999999999997"/>
    <n v="7.8853"/>
    <n v="7.5373000000000001"/>
    <n v="7.5373000000000001"/>
    <n v="1.3087053015191217"/>
    <n v="694332000"/>
    <d v="2020-02-19T07:00:00"/>
    <n v="12.7395"/>
    <n v="13.414"/>
    <n v="13.474"/>
    <n v="13.374000000000001"/>
    <n v="13.391999999999999"/>
    <n v="0.75421719196284642"/>
    <n v="6174500"/>
  </r>
  <r>
    <x v="17"/>
    <n v="142.81870000000001"/>
    <n v="145.37"/>
    <n v="145.96"/>
    <n v="143.82"/>
    <n v="145.47"/>
    <n v="74150700"/>
    <n v="-0.33747857636898665"/>
    <d v="2021-09-27T07:00:00"/>
    <n v="50.345199999999998"/>
    <n v="54.66"/>
    <n v="54.87"/>
    <n v="53.82"/>
    <n v="53.94"/>
    <n v="-1.0684529613531868"/>
    <n v="13899900"/>
    <d v="2021-09-27T07:00:00"/>
    <n v="286.78289999999998"/>
    <n v="294.17"/>
    <n v="296.47000000000003"/>
    <n v="292.94"/>
    <n v="296.14"/>
    <n v="23571700"/>
    <n v="-0.39729232746260418"/>
    <d v="2021-09-27T07:00:00"/>
    <n v="21.622900000000001"/>
    <n v="21.66"/>
    <n v="21.798999999999999"/>
    <n v="21.324999999999999"/>
    <n v="21.71"/>
    <n v="-1.1007155945270171"/>
    <n v="245215000"/>
    <d v="2021-09-27T07:00:00"/>
    <n v="22.294699999999999"/>
    <n v="23.254000000000001"/>
    <n v="23.506"/>
    <n v="23.192"/>
    <n v="23.416"/>
    <n v="-0.50939273877084035"/>
    <n v="3155500"/>
  </r>
  <r>
    <x v="18"/>
    <n v="124.7119"/>
    <n v="127.13"/>
    <n v="127.75"/>
    <n v="126.52"/>
    <n v="127.21"/>
    <n v="56877900"/>
    <n v="-0.66295966463160716"/>
    <d v="2021-06-09T07:00:00"/>
    <n v="52.161499999999997"/>
    <n v="57"/>
    <n v="57.48"/>
    <n v="56.97"/>
    <n v="57.36"/>
    <n v="-1.0682460660807709"/>
    <n v="13904800"/>
    <d v="2021-06-09T07:00:00"/>
    <n v="246.74950000000001"/>
    <n v="253.59"/>
    <n v="255.53"/>
    <n v="253.21"/>
    <n v="253.81"/>
    <n v="17937600"/>
    <n v="-0.84042118771367935"/>
    <d v="2021-06-09T07:00:00"/>
    <n v="17.325399999999998"/>
    <n v="17.3582"/>
    <n v="17.574999999999999"/>
    <n v="17.255800000000001"/>
    <n v="17.515799999999999"/>
    <n v="-0.36873752093498824"/>
    <n v="381656000"/>
    <d v="2021-06-09T07:00:00"/>
    <n v="18.7377"/>
    <n v="19.544"/>
    <n v="19.765999999999998"/>
    <n v="19.521999999999998"/>
    <n v="19.724"/>
    <n v="-0.75110679474921205"/>
    <n v="2578000"/>
  </r>
  <r>
    <x v="19"/>
    <n v="153.94"/>
    <n v="156.69"/>
    <n v="157.26"/>
    <n v="154.38999999999999"/>
    <n v="154.97"/>
    <n v="82278300"/>
    <n v="-0.18432563689401596"/>
    <d v="2021-09-07T07:00:00"/>
    <n v="49.414900000000003"/>
    <n v="53.65"/>
    <n v="53.95"/>
    <n v="53.44"/>
    <n v="53.57"/>
    <n v="-1.0678153861259458"/>
    <n v="13915000"/>
    <d v="2021-09-07T07:00:00"/>
    <n v="292.64190000000002"/>
    <n v="300.18"/>
    <n v="301.08999999999997"/>
    <n v="298.2"/>
    <n v="301.01"/>
    <n v="17180400"/>
    <n v="-0.89997589440722658"/>
    <d v="2021-09-07T07:00:00"/>
    <n v="22.623200000000001"/>
    <n v="22.661999999999999"/>
    <n v="22.899000000000001"/>
    <n v="22.521999999999998"/>
    <n v="22.832999999999998"/>
    <n v="-1.3534403846617515"/>
    <n v="198107000"/>
    <d v="2021-09-07T07:00:00"/>
    <n v="20.777999999999999"/>
    <n v="21.672000000000001"/>
    <n v="21.762"/>
    <n v="21.52"/>
    <n v="21.65"/>
    <n v="-0.76303554036892396"/>
    <n v="2549500"/>
  </r>
  <r>
    <x v="20"/>
    <n v="70.239000000000004"/>
    <n v="72.45"/>
    <n v="73.492500000000007"/>
    <n v="72.03"/>
    <n v="72.78"/>
    <n v="146266000"/>
    <n v="1.0214305943726045"/>
    <d v="2019-12-27T07:00:00"/>
    <n v="52.996099999999998"/>
    <n v="60.08"/>
    <n v="60.48"/>
    <n v="59.9"/>
    <n v="59.91"/>
    <n v="-1.0606036080588761"/>
    <n v="14085800"/>
    <d v="2019-12-27T07:00:00"/>
    <n v="152.34729999999999"/>
    <n v="158.96"/>
    <n v="159.55000000000001"/>
    <n v="158.22"/>
    <n v="159.44999999999999"/>
    <n v="18412800"/>
    <n v="-0.80304612614371951"/>
    <d v="2019-12-27T07:00:00"/>
    <n v="5.8974000000000002"/>
    <n v="5.9218000000000002"/>
    <n v="6.0084999999999997"/>
    <n v="5.8952"/>
    <n v="5.9950000000000001"/>
    <n v="-1.0501309370127858"/>
    <n v="254644000"/>
    <d v="2019-12-27T07:00:00"/>
    <n v="12.8743"/>
    <n v="13.555999999999999"/>
    <n v="13.62"/>
    <n v="13.545999999999999"/>
    <n v="13.606"/>
    <n v="-1.0953662078093171"/>
    <n v="1755500"/>
  </r>
  <r>
    <x v="21"/>
    <n v="77.682699999999997"/>
    <n v="79.722499999999997"/>
    <n v="79.807500000000005"/>
    <n v="78.837500000000006"/>
    <n v="78.942499999999995"/>
    <n v="81803200"/>
    <n v="-0.19327821349037386"/>
    <d v="2020-05-22T07:00:00"/>
    <n v="55.501199999999997"/>
    <n v="62.26"/>
    <n v="62.32"/>
    <n v="61.42"/>
    <n v="61.98"/>
    <n v="-1.0598773634291712"/>
    <n v="14103000"/>
    <d v="2020-05-22T07:00:00"/>
    <n v="176.8475"/>
    <n v="183.51"/>
    <n v="184.46"/>
    <n v="182.54"/>
    <n v="183.19"/>
    <n v="20826900"/>
    <n v="-0.61317420666552058"/>
    <d v="2020-05-22T07:00:00"/>
    <n v="8.9946000000000002"/>
    <n v="9.0261999999999993"/>
    <n v="9.093"/>
    <n v="8.7133000000000003"/>
    <n v="8.8252000000000006"/>
    <n v="3.1565125723794178"/>
    <n v="1038764000"/>
    <d v="2020-05-22T07:00:00"/>
    <n v="12.057399999999999"/>
    <n v="12.648"/>
    <n v="12.664"/>
    <n v="12.518000000000001"/>
    <n v="12.64"/>
    <n v="-5.4007642832366962E-2"/>
    <n v="4243500"/>
  </r>
  <r>
    <x v="22"/>
    <n v="176.489"/>
    <n v="179.38"/>
    <n v="180.63"/>
    <n v="178.14"/>
    <n v="179.33"/>
    <n v="62348900"/>
    <n v="-0.5598665335883023"/>
    <d v="2021-12-29T07:00:00"/>
    <n v="48.070599999999999"/>
    <n v="51.83"/>
    <n v="52.14"/>
    <n v="51.66"/>
    <n v="51.81"/>
    <n v="-1.0568457143354029"/>
    <n v="14174800"/>
    <d v="2021-12-29T07:00:00"/>
    <n v="333.97289999999998"/>
    <n v="341.95"/>
    <n v="344.3"/>
    <n v="339.68"/>
    <n v="341.3"/>
    <n v="15042000"/>
    <n v="-1.0681636714720459"/>
    <d v="2021-12-29T07:00:00"/>
    <n v="29.953299999999999"/>
    <n v="30.001000000000001"/>
    <n v="30.547999999999998"/>
    <n v="29.366"/>
    <n v="30.273"/>
    <n v="-0.57537335225067909"/>
    <n v="343139000"/>
    <d v="2021-12-29T07:00:00"/>
    <n v="24.348400000000002"/>
    <n v="25.338000000000001"/>
    <n v="25.425999999999998"/>
    <n v="25.26"/>
    <n v="25.4"/>
    <n v="-1.2879003476362454"/>
    <n v="1295500"/>
  </r>
  <r>
    <x v="23"/>
    <n v="64.693600000000004"/>
    <n v="66.73"/>
    <n v="67.7"/>
    <n v="66.227500000000006"/>
    <n v="67.5"/>
    <n v="128042400"/>
    <n v="0.67803304677970178"/>
    <d v="2019-12-09T07:00:00"/>
    <n v="49.864600000000003"/>
    <n v="56.53"/>
    <n v="56.96"/>
    <n v="56.5"/>
    <n v="56.54"/>
    <n v="-1.0516184419425265"/>
    <n v="14298600"/>
    <d v="2019-12-09T07:00:00"/>
    <n v="145.0634"/>
    <n v="151.36000000000001"/>
    <n v="152.21"/>
    <n v="150.91"/>
    <n v="151.07"/>
    <n v="16687400"/>
    <n v="-0.93875094776158308"/>
    <d v="2019-12-09T07:00:00"/>
    <n v="5.2824999999999998"/>
    <n v="5.3041999999999998"/>
    <n v="5.3593000000000002"/>
    <n v="5.2725"/>
    <n v="5.2812000000000001"/>
    <n v="-1.2795510551524176"/>
    <n v="211880000"/>
    <d v="2019-12-09T07:00:00"/>
    <n v="12.5229"/>
    <n v="13.186"/>
    <n v="13.26"/>
    <n v="13.122"/>
    <n v="13.122"/>
    <n v="0.9390081109489089"/>
    <n v="6616000"/>
  </r>
  <r>
    <x v="24"/>
    <n v="78.403800000000004"/>
    <n v="80.462500000000006"/>
    <n v="80.587500000000006"/>
    <n v="79.302499999999995"/>
    <n v="79.4375"/>
    <n v="80791200"/>
    <n v="-0.21234789885243283"/>
    <d v="2020-06-01T07:00:00"/>
    <n v="55.1447"/>
    <n v="61.86"/>
    <n v="62.66"/>
    <n v="61.66"/>
    <n v="62.49"/>
    <n v="-1.0508119726153542"/>
    <n v="14317700"/>
    <d v="2020-06-01T07:00:00"/>
    <n v="176.19220000000001"/>
    <n v="182.83"/>
    <n v="183"/>
    <n v="181.46"/>
    <n v="182.54"/>
    <n v="22622400"/>
    <n v="-0.47195593425629717"/>
    <d v="2020-06-01T07:00:00"/>
    <n v="8.7752999999999997"/>
    <n v="8.8062000000000005"/>
    <n v="8.8407"/>
    <n v="8.6895000000000007"/>
    <n v="8.8332999999999995"/>
    <n v="-0.3246389012757474"/>
    <n v="389876000"/>
    <d v="2020-06-01T07:00:00"/>
    <n v="12.4864"/>
    <n v="13.098000000000001"/>
    <n v="13.13"/>
    <n v="12.912000000000001"/>
    <n v="12.981999999999999"/>
    <n v="1.1491214548469912"/>
    <n v="7118000"/>
  </r>
  <r>
    <x v="25"/>
    <n v="140.30359999999999"/>
    <n v="142.81"/>
    <n v="144.81"/>
    <n v="141.81"/>
    <n v="142.27000000000001"/>
    <n v="64452200"/>
    <n v="-0.5202328683491535"/>
    <d v="2021-10-11T07:00:00"/>
    <n v="49.221499999999999"/>
    <n v="53.44"/>
    <n v="54.41"/>
    <n v="53.42"/>
    <n v="53.81"/>
    <n v="-1.0473876447392456"/>
    <n v="14398800"/>
    <d v="2021-10-11T07:00:00"/>
    <n v="286.84129999999999"/>
    <n v="294.23"/>
    <n v="297.97000000000003"/>
    <n v="292.75"/>
    <n v="292.92"/>
    <n v="19298600"/>
    <n v="-0.7333768720640258"/>
    <d v="2021-10-11T07:00:00"/>
    <n v="20.659500000000001"/>
    <n v="20.695"/>
    <n v="21.062999999999999"/>
    <n v="20.510999999999999"/>
    <n v="20.574999999999999"/>
    <n v="-1.5397007223684647"/>
    <n v="163388000"/>
    <d v="2021-10-11T07:00:00"/>
    <n v="20.977399999999999"/>
    <n v="21.83"/>
    <n v="22.2"/>
    <n v="21.78"/>
    <n v="21.78"/>
    <n v="-0.22373067261458293"/>
    <n v="3838000"/>
  </r>
  <r>
    <x v="26"/>
    <n v="71.1721"/>
    <n v="73.412499999999994"/>
    <n v="73.42"/>
    <n v="72.38"/>
    <n v="72.482500000000002"/>
    <n v="100805600"/>
    <n v="0.16479470066376559"/>
    <d v="2019-12-31T07:00:00"/>
    <n v="52.793199999999999"/>
    <n v="59.85"/>
    <n v="59.93"/>
    <n v="59.36"/>
    <n v="59.62"/>
    <n v="-1.0459478225373307"/>
    <n v="14432900"/>
    <d v="2019-12-31T07:00:00"/>
    <n v="151.1397"/>
    <n v="157.69999999999999"/>
    <n v="157.77000000000001"/>
    <n v="156.44999999999999"/>
    <n v="156.77000000000001"/>
    <n v="18369400"/>
    <n v="-0.80645958925848438"/>
    <d v="2019-12-31T07:00:00"/>
    <n v="5.8582999999999998"/>
    <n v="5.8825000000000003"/>
    <n v="5.8920000000000003"/>
    <n v="5.7533000000000003"/>
    <n v="5.7725"/>
    <n v="-1.1769547044999455"/>
    <n v="231004000"/>
    <d v="2019-12-31T07:00:00"/>
    <n v="12.9161"/>
    <n v="13.6"/>
    <n v="13.606"/>
    <n v="13.502000000000001"/>
    <n v="13.544"/>
    <n v="-0.67974359726988332"/>
    <n v="2748500"/>
  </r>
  <r>
    <x v="27"/>
    <n v="150.43260000000001"/>
    <n v="153.12"/>
    <n v="153.49"/>
    <n v="148.61000000000001"/>
    <n v="149"/>
    <n v="90956700"/>
    <n v="-2.0793663133055033E-2"/>
    <d v="2021-08-30T07:00:00"/>
    <n v="49.682000000000002"/>
    <n v="53.94"/>
    <n v="54.87"/>
    <n v="53.76"/>
    <n v="54.26"/>
    <n v="-1.0396818514298765"/>
    <n v="14581300"/>
    <d v="2021-08-30T07:00:00"/>
    <n v="295.96629999999999"/>
    <n v="303.58999999999997"/>
    <n v="304.22000000000003"/>
    <n v="301.06"/>
    <n v="301.12"/>
    <n v="16348100"/>
    <n v="-0.96543730801134608"/>
    <d v="2021-08-30T07:00:00"/>
    <n v="22.645099999999999"/>
    <n v="22.687999999999999"/>
    <n v="23.042999999999999"/>
    <n v="22.550999999999998"/>
    <n v="22.83"/>
    <n v="-1.0075559192979762"/>
    <n v="262580000"/>
    <d v="2021-08-30T07:00:00"/>
    <n v="19.646599999999999"/>
    <n v="20.492000000000001"/>
    <n v="20.56"/>
    <n v="20.47"/>
    <n v="20.55"/>
    <n v="-1.0093536736040265"/>
    <n v="1961000"/>
  </r>
  <r>
    <x v="28"/>
    <n v="143.52600000000001"/>
    <n v="146.09"/>
    <n v="146.69999999999999"/>
    <n v="145.52000000000001"/>
    <n v="146.19999999999999"/>
    <n v="48908700"/>
    <n v="-0.81312778378903827"/>
    <d v="2021-08-09T07:00:00"/>
    <n v="49.7834"/>
    <n v="54.05"/>
    <n v="54.41"/>
    <n v="53.83"/>
    <n v="54.08"/>
    <n v="-1.0359324024113998"/>
    <n v="14670100"/>
    <d v="2021-08-09T07:00:00"/>
    <n v="280.5523"/>
    <n v="288.33"/>
    <n v="291.55"/>
    <n v="287.81"/>
    <n v="289.75"/>
    <n v="16117600"/>
    <n v="-0.98356641510704423"/>
    <d v="2021-08-09T07:00:00"/>
    <n v="20.256599999999999"/>
    <n v="20.295000000000002"/>
    <n v="20.507999999999999"/>
    <n v="20.143000000000001"/>
    <n v="20.446000000000002"/>
    <n v="-1.6306071834543328"/>
    <n v="146443000"/>
    <d v="2021-08-09T07:00:00"/>
    <n v="19.679200000000002"/>
    <n v="20.526"/>
    <n v="20.55"/>
    <n v="20.414000000000001"/>
    <n v="20.527999999999999"/>
    <n v="-1.020445314267969"/>
    <n v="1934500"/>
  </r>
  <r>
    <x v="29"/>
    <n v="73.792400000000001"/>
    <n v="75.935000000000002"/>
    <n v="76.292500000000004"/>
    <n v="75.492500000000007"/>
    <n v="75.805000000000007"/>
    <n v="115215200"/>
    <n v="0.43632290045934335"/>
    <d v="2020-05-07T07:00:00"/>
    <n v="52.746699999999997"/>
    <n v="59.17"/>
    <n v="60.1"/>
    <n v="58.92"/>
    <n v="59.93"/>
    <n v="-1.0332554309274875"/>
    <n v="14733500"/>
    <d v="2020-05-07T07:00:00"/>
    <n v="176.44280000000001"/>
    <n v="183.6"/>
    <n v="184.55"/>
    <n v="182.58"/>
    <n v="184.17"/>
    <n v="28316000"/>
    <n v="-2.41473261865927E-2"/>
    <d v="2020-05-07T07:00:00"/>
    <n v="7.5949999999999998"/>
    <n v="7.6216999999999997"/>
    <n v="7.6852"/>
    <n v="7.5330000000000004"/>
    <n v="7.5845000000000002"/>
    <n v="-0.41124816110285006"/>
    <n v="373732000"/>
    <d v="2020-05-07T07:00:00"/>
    <n v="12.2729"/>
    <n v="12.874000000000001"/>
    <n v="12.917999999999999"/>
    <n v="12.78"/>
    <n v="12.853999999999999"/>
    <n v="5.4188172700808938E-2"/>
    <n v="4502000"/>
  </r>
  <r>
    <x v="30"/>
    <n v="88.698499999999996"/>
    <n v="91.027500000000003"/>
    <n v="91.84"/>
    <n v="90.977500000000006"/>
    <n v="91.28"/>
    <n v="110737200"/>
    <n v="0.35194142708849357"/>
    <d v="2020-07-01T07:00:00"/>
    <n v="52.425800000000002"/>
    <n v="58.81"/>
    <n v="60.03"/>
    <n v="58.76"/>
    <n v="59.91"/>
    <n v="-1.0326389674627379"/>
    <n v="14748100"/>
    <d v="2020-07-01T07:00:00"/>
    <n v="197.26820000000001"/>
    <n v="204.7"/>
    <n v="206.35"/>
    <n v="201.77"/>
    <n v="203.14"/>
    <n v="32061200"/>
    <n v="0.27041723734836887"/>
    <d v="2020-07-01T07:00:00"/>
    <n v="9.5008999999999997"/>
    <n v="9.5299999999999994"/>
    <n v="9.5757999999999992"/>
    <n v="9.4130000000000003"/>
    <n v="9.5207999999999995"/>
    <n v="-0.66384419614368884"/>
    <n v="326648000"/>
    <d v="2020-07-01T07:00:00"/>
    <n v="13.4206"/>
    <n v="14.077999999999999"/>
    <n v="14.19"/>
    <n v="13.834"/>
    <n v="13.834"/>
    <n v="1.4130187921532482"/>
    <n v="7748500"/>
  </r>
  <r>
    <x v="31"/>
    <n v="141.8202"/>
    <n v="144.57"/>
    <n v="144.88999999999999"/>
    <n v="142.66"/>
    <n v="143.54"/>
    <n v="104911600"/>
    <n v="0.24216636874342376"/>
    <d v="2021-07-07T07:00:00"/>
    <n v="51.209800000000001"/>
    <n v="55.96"/>
    <n v="56.45"/>
    <n v="55.71"/>
    <n v="56.37"/>
    <n v="-1.0280239361821129"/>
    <n v="14857400"/>
    <d v="2021-07-07T07:00:00"/>
    <n v="272.37909999999999"/>
    <n v="279.93"/>
    <n v="280.69"/>
    <n v="277.14999999999998"/>
    <n v="279.39999999999998"/>
    <n v="23260000"/>
    <n v="-0.42180791393431394"/>
    <d v="2021-07-07T07:00:00"/>
    <n v="20.333300000000001"/>
    <n v="20.371700000000001"/>
    <n v="20.875"/>
    <n v="20.332000000000001"/>
    <n v="20.8535"/>
    <n v="-0.17146325790462283"/>
    <n v="418428000"/>
    <d v="2021-07-07T07:00:00"/>
    <n v="19.316800000000001"/>
    <n v="20.148"/>
    <n v="20.294"/>
    <n v="20.004000000000001"/>
    <n v="20.173999999999999"/>
    <n v="-0.72138956881940364"/>
    <n v="2649000"/>
  </r>
  <r>
    <x v="32"/>
    <n v="64.560299999999998"/>
    <n v="66.592500000000001"/>
    <n v="66.61"/>
    <n v="65.63"/>
    <n v="65.677499999999995"/>
    <n v="84020400"/>
    <n v="-0.15149826646986286"/>
    <d v="2019-11-25T07:00:00"/>
    <n v="51.875799999999998"/>
    <n v="58.81"/>
    <n v="58.84"/>
    <n v="58"/>
    <n v="58"/>
    <n v="-1.0215088462772599"/>
    <n v="15011700"/>
    <d v="2019-11-25T07:00:00"/>
    <n v="144.93879999999999"/>
    <n v="151.22999999999999"/>
    <n v="151.35"/>
    <n v="149.91999999999999"/>
    <n v="150"/>
    <n v="22420900"/>
    <n v="-0.48780415586056253"/>
    <d v="2019-11-25T07:00:00"/>
    <n v="5.5034999999999998"/>
    <n v="5.5303000000000004"/>
    <n v="5.5353000000000003"/>
    <n v="5.3879999999999999"/>
    <n v="5.4009999999999998"/>
    <n v="0.30089626323367841"/>
    <n v="506476000"/>
    <d v="2019-11-25T07:00:00"/>
    <n v="11.7385"/>
    <n v="12.36"/>
    <n v="12.39"/>
    <n v="12.316000000000001"/>
    <n v="12.342000000000001"/>
    <n v="1.0240162522923174E-2"/>
    <n v="4397000"/>
  </r>
  <r>
    <x v="33"/>
    <n v="145.75620000000001"/>
    <n v="148.36000000000001"/>
    <n v="150.32"/>
    <n v="147.80000000000001"/>
    <n v="149.81"/>
    <n v="58991300"/>
    <n v="-0.62313567941008996"/>
    <d v="2021-08-25T07:00:00"/>
    <n v="49.5623"/>
    <n v="53.81"/>
    <n v="54.23"/>
    <n v="53.73"/>
    <n v="54.08"/>
    <n v="-1.0199592429103896"/>
    <n v="15048400"/>
    <d v="2021-08-25T07:00:00"/>
    <n v="294.42590000000001"/>
    <n v="302.01"/>
    <n v="304.58999999999997"/>
    <n v="300.42"/>
    <n v="304.3"/>
    <n v="20006100"/>
    <n v="-0.67773113119545125"/>
    <d v="2021-08-25T07:00:00"/>
    <n v="22.170999999999999"/>
    <n v="22.213000000000001"/>
    <n v="22.47"/>
    <n v="21.722000000000001"/>
    <n v="21.736999999999998"/>
    <n v="-0.55089915481935836"/>
    <n v="347701000"/>
    <d v="2021-08-25T07:00:00"/>
    <n v="20.200800000000001"/>
    <n v="21.07"/>
    <n v="21.08"/>
    <n v="20.824000000000002"/>
    <n v="20.84"/>
    <n v="-0.97566019913431412"/>
    <n v="2041500"/>
  </r>
  <r>
    <x v="34"/>
    <n v="143.79130000000001"/>
    <n v="146.36000000000001"/>
    <n v="150.72"/>
    <n v="146.15"/>
    <n v="149.80000000000001"/>
    <n v="86326000"/>
    <n v="-0.10805254851456333"/>
    <d v="2021-08-18T07:00:00"/>
    <n v="48.0702"/>
    <n v="52.19"/>
    <n v="53.03"/>
    <n v="52.11"/>
    <n v="52.6"/>
    <n v="-1.0193976700281178"/>
    <n v="15061700"/>
    <d v="2021-08-18T07:00:00"/>
    <n v="283.42930000000001"/>
    <n v="290.73"/>
    <n v="294.82"/>
    <n v="290.27"/>
    <n v="292.04000000000002"/>
    <n v="21813000"/>
    <n v="-0.53561623483442322"/>
    <d v="2021-08-18T07:00:00"/>
    <n v="19.004000000000001"/>
    <n v="19.04"/>
    <n v="19.634"/>
    <n v="19"/>
    <n v="19.5"/>
    <n v="-0.88237914405356421"/>
    <n v="285913000"/>
    <d v="2021-08-18T07:00:00"/>
    <n v="18.850899999999999"/>
    <n v="19.661999999999999"/>
    <n v="19.873999999999999"/>
    <n v="19.66"/>
    <n v="19.834"/>
    <n v="-1.0731829264814321"/>
    <n v="1808500"/>
  </r>
  <r>
    <x v="35"/>
    <n v="146.27690000000001"/>
    <n v="148.88999999999999"/>
    <n v="149.05000000000001"/>
    <n v="145.84"/>
    <n v="146.19"/>
    <n v="72282600"/>
    <n v="-0.37268023568209174"/>
    <d v="2021-08-12T07:00:00"/>
    <n v="49.313600000000001"/>
    <n v="53.54"/>
    <n v="54.18"/>
    <n v="53.26"/>
    <n v="54.17"/>
    <n v="-1.0190429924182618"/>
    <n v="15070100"/>
    <d v="2021-08-12T07:00:00"/>
    <n v="281.99239999999998"/>
    <n v="289.81"/>
    <n v="289.97000000000003"/>
    <n v="286.33999999999997"/>
    <n v="286.63"/>
    <n v="14561300"/>
    <n v="-1.1059713147731396"/>
    <d v="2021-08-12T07:00:00"/>
    <n v="19.8674"/>
    <n v="19.905000000000001"/>
    <n v="20.029"/>
    <n v="19.62"/>
    <n v="19.87"/>
    <n v="-1.60266196328341"/>
    <n v="151652000"/>
    <d v="2021-08-12T07:00:00"/>
    <n v="19.2133"/>
    <n v="20.04"/>
    <n v="20.097999999999999"/>
    <n v="19.751999999999999"/>
    <n v="20.04"/>
    <n v="-0.59456816802036183"/>
    <n v="2952000"/>
  </r>
  <r>
    <x v="36"/>
    <n v="124.43729999999999"/>
    <n v="126.85"/>
    <n v="127.39"/>
    <n v="126.42"/>
    <n v="126.96"/>
    <n v="56575900"/>
    <n v="-0.66865042054004764"/>
    <d v="2021-05-26T07:00:00"/>
    <n v="52.088299999999997"/>
    <n v="56.92"/>
    <n v="57.23"/>
    <n v="56.59"/>
    <n v="57.05"/>
    <n v="-1.0146728575825374"/>
    <n v="15173600"/>
    <d v="2021-05-26T07:00:00"/>
    <n v="244.70609999999999"/>
    <n v="251.49"/>
    <n v="252.94"/>
    <n v="250.75"/>
    <n v="251.43"/>
    <n v="17771600"/>
    <n v="-0.85347729087153579"/>
    <d v="2021-05-26T07:00:00"/>
    <n v="15.666700000000001"/>
    <n v="15.7"/>
    <n v="15.793699999999999"/>
    <n v="15.5863"/>
    <n v="15.734299999999999"/>
    <n v="-0.42890906814886232"/>
    <n v="370440000"/>
    <d v="2021-05-26T07:00:00"/>
    <n v="18.872"/>
    <n v="19.684000000000001"/>
    <n v="19.893999999999998"/>
    <n v="19.681999999999999"/>
    <n v="19.693999999999999"/>
    <n v="-0.62093697412709326"/>
    <n v="2889000"/>
  </r>
  <r>
    <x v="37"/>
    <n v="75.2149"/>
    <n v="77.582499999999996"/>
    <n v="78.167500000000004"/>
    <n v="77.0625"/>
    <n v="77.650000000000006"/>
    <n v="140644800"/>
    <n v="0.91550716022516787"/>
    <d v="2020-01-10T07:00:00"/>
    <n v="51.990499999999997"/>
    <n v="58.94"/>
    <n v="60.08"/>
    <n v="58.87"/>
    <n v="59.57"/>
    <n v="-1.0135328224080007"/>
    <n v="15200600"/>
    <d v="2020-01-10T07:00:00"/>
    <n v="154.6283"/>
    <n v="161.34"/>
    <n v="163.22"/>
    <n v="161.18"/>
    <n v="162.82"/>
    <n v="20725900"/>
    <n v="-0.62111798027361387"/>
    <d v="2020-01-10T07:00:00"/>
    <n v="6.0829000000000004"/>
    <n v="6.1079999999999997"/>
    <n v="6.2137000000000002"/>
    <n v="6.0937999999999999"/>
    <n v="6.1832000000000003"/>
    <n v="-0.71938055997732164"/>
    <n v="316296000"/>
    <d v="2020-01-10T07:00:00"/>
    <n v="13.459300000000001"/>
    <n v="14.172000000000001"/>
    <n v="14.292"/>
    <n v="14.148"/>
    <n v="14.292"/>
    <n v="0.51480517461284014"/>
    <n v="5602500"/>
  </r>
  <r>
    <x v="38"/>
    <n v="146.48320000000001"/>
    <n v="149.1"/>
    <n v="149.44"/>
    <n v="148.27000000000001"/>
    <n v="148.97"/>
    <n v="59375000"/>
    <n v="-0.61590540443635278"/>
    <d v="2021-08-13T07:00:00"/>
    <n v="49.267600000000002"/>
    <n v="53.49"/>
    <n v="53.56"/>
    <n v="53.06"/>
    <n v="53.5"/>
    <n v="-1.0101338286468815"/>
    <n v="15281100"/>
    <d v="2021-08-13T07:00:00"/>
    <n v="284.95049999999998"/>
    <n v="292.85000000000002"/>
    <n v="292.89999999999998"/>
    <n v="289.3"/>
    <n v="289.48"/>
    <n v="18249000"/>
    <n v="-0.81592919660912233"/>
    <d v="2021-08-13T07:00:00"/>
    <n v="20.149799999999999"/>
    <n v="20.187999999999999"/>
    <n v="20.213999999999999"/>
    <n v="19.850999999999999"/>
    <n v="19.905000000000001"/>
    <n v="-1.4341483693519728"/>
    <n v="183063000"/>
    <d v="2021-08-13T07:00:00"/>
    <n v="19.546900000000001"/>
    <n v="20.388000000000002"/>
    <n v="20.443999999999999"/>
    <n v="20.126000000000001"/>
    <n v="20.213999999999999"/>
    <n v="-0.79965888218382875"/>
    <n v="2462000"/>
  </r>
  <r>
    <x v="39"/>
    <n v="72.088300000000004"/>
    <n v="74.357500000000002"/>
    <n v="75.144999999999996"/>
    <n v="74.125"/>
    <n v="74.287499999999994"/>
    <n v="146322800"/>
    <n v="1.0225009087288939"/>
    <d v="2020-01-03T07:00:00"/>
    <n v="53.0137"/>
    <n v="60.1"/>
    <n v="60.7"/>
    <n v="59.81"/>
    <n v="59.81"/>
    <n v="-1.0095933675271012"/>
    <n v="15293900"/>
    <d v="2020-01-03T07:00:00"/>
    <n v="152.0214"/>
    <n v="158.62"/>
    <n v="159.94999999999999"/>
    <n v="158.06"/>
    <n v="158.32"/>
    <n v="21116200"/>
    <n v="-0.59042040760788295"/>
    <d v="2020-01-03T07:00:00"/>
    <n v="5.8775000000000004"/>
    <n v="5.9017999999999997"/>
    <n v="5.9458000000000002"/>
    <n v="5.8525"/>
    <n v="5.8775000000000004"/>
    <n v="-1.3144007672334916"/>
    <n v="205384000"/>
    <d v="2020-01-03T07:00:00"/>
    <n v="12.9313"/>
    <n v="13.616"/>
    <n v="13.73"/>
    <n v="13.592000000000001"/>
    <n v="13.7"/>
    <n v="-0.74482850758094266"/>
    <n v="2593000"/>
  </r>
  <r>
    <x v="40"/>
    <n v="144.2629"/>
    <n v="147.06"/>
    <n v="147.84"/>
    <n v="146.16999999999999"/>
    <n v="146.97999999999999"/>
    <n v="46397700"/>
    <n v="-0.8604439695045818"/>
    <d v="2021-08-05T07:00:00"/>
    <n v="49.636000000000003"/>
    <n v="53.89"/>
    <n v="54.02"/>
    <n v="53.58"/>
    <n v="53.99"/>
    <n v="-1.0089135687748774"/>
    <n v="15310000"/>
    <d v="2021-08-05T07:00:00"/>
    <n v="281.71030000000002"/>
    <n v="289.52"/>
    <n v="289.63"/>
    <n v="286.10000000000002"/>
    <n v="286.88"/>
    <n v="13900200"/>
    <n v="-1.1579676388554219"/>
    <d v="2021-08-05T07:00:00"/>
    <n v="20.597999999999999"/>
    <n v="20.637"/>
    <n v="20.733000000000001"/>
    <n v="20.341999999999999"/>
    <n v="20.5"/>
    <n v="-1.2819383891850651"/>
    <n v="211435000"/>
    <d v="2021-08-05T07:00:00"/>
    <n v="19.7195"/>
    <n v="20.568000000000001"/>
    <n v="20.797999999999998"/>
    <n v="20.422000000000001"/>
    <n v="20.794"/>
    <n v="-0.95054705046123655"/>
    <n v="2101500"/>
  </r>
  <r>
    <x v="41"/>
    <n v="141.7516"/>
    <n v="144.5"/>
    <n v="146.32"/>
    <n v="144"/>
    <n v="146.21"/>
    <n v="76299700"/>
    <n v="-0.29698376031852747"/>
    <d v="2021-07-12T07:00:00"/>
    <n v="51.914400000000001"/>
    <n v="56.73"/>
    <n v="56.76"/>
    <n v="56.11"/>
    <n v="56.26"/>
    <n v="-1.0054174609062978"/>
    <n v="15392800"/>
    <d v="2021-07-12T07:00:00"/>
    <n v="269.83940000000001"/>
    <n v="277.32"/>
    <n v="279.77"/>
    <n v="276.58"/>
    <n v="279.16000000000003"/>
    <n v="18931700"/>
    <n v="-0.762234006091842"/>
    <d v="2021-07-12T07:00:00"/>
    <n v="20.473700000000001"/>
    <n v="20.512499999999999"/>
    <n v="20.532699999999998"/>
    <n v="20.1877"/>
    <n v="20.239999999999998"/>
    <n v="-0.68886560272406594"/>
    <n v="321984000"/>
    <d v="2021-07-12T07:00:00"/>
    <n v="19.999500000000001"/>
    <n v="20.86"/>
    <n v="20.942"/>
    <n v="20.69"/>
    <n v="20.818000000000001"/>
    <n v="0.29506512372341137"/>
    <n v="5077500"/>
  </r>
  <r>
    <x v="42"/>
    <n v="88.698499999999996"/>
    <n v="91.027500000000003"/>
    <n v="92.617500000000007"/>
    <n v="90.91"/>
    <n v="91.962500000000006"/>
    <n v="114041600"/>
    <n v="0.41420809537939041"/>
    <d v="2020-07-02T07:00:00"/>
    <n v="52.710999999999999"/>
    <n v="59.13"/>
    <n v="59.81"/>
    <n v="58.97"/>
    <n v="59.19"/>
    <n v="-0.9975723299644853"/>
    <n v="15578600"/>
    <d v="2020-07-02T07:00:00"/>
    <n v="198.77160000000001"/>
    <n v="206.26"/>
    <n v="208.02"/>
    <n v="205"/>
    <n v="205.68"/>
    <n v="29315800"/>
    <n v="5.4488167411146961E-2"/>
    <d v="2020-07-02T07:00:00"/>
    <n v="9.5829000000000004"/>
    <n v="9.6122999999999994"/>
    <n v="9.7375000000000007"/>
    <n v="9.5782000000000007"/>
    <n v="9.6389999999999993"/>
    <n v="-0.46315792312509024"/>
    <n v="364056000"/>
    <d v="2020-07-02T07:00:00"/>
    <n v="13.3901"/>
    <n v="14.045999999999999"/>
    <n v="14.1"/>
    <n v="13.994"/>
    <n v="14.1"/>
    <n v="0.44469763456716527"/>
    <n v="5435000"/>
  </r>
  <r>
    <x v="43"/>
    <n v="79.491900000000001"/>
    <n v="81.8"/>
    <n v="81.805000000000007"/>
    <n v="80.367500000000007"/>
    <n v="80.367500000000007"/>
    <n v="113730400"/>
    <n v="0.40834397869493116"/>
    <d v="2020-02-12T07:00:00"/>
    <n v="59.798999999999999"/>
    <n v="67.459999999999994"/>
    <n v="68.09"/>
    <n v="67.31"/>
    <n v="67.599999999999994"/>
    <n v="-0.99723454176462245"/>
    <n v="15586600"/>
    <d v="2020-02-12T07:00:00"/>
    <n v="177.02610000000001"/>
    <n v="184.71"/>
    <n v="185.85"/>
    <n v="181.85"/>
    <n v="185.58"/>
    <n v="47062900"/>
    <n v="1.4503193020665235"/>
    <d v="2020-02-12T07:00:00"/>
    <n v="6.7854999999999999"/>
    <n v="6.8135000000000003"/>
    <n v="6.82"/>
    <n v="6.7111999999999998"/>
    <n v="6.7502000000000004"/>
    <n v="-0.40635546753481749"/>
    <n v="374644000"/>
    <d v="2020-02-12T07:00:00"/>
    <n v="13.4422"/>
    <n v="14.154"/>
    <n v="14.157999999999999"/>
    <n v="14.06"/>
    <n v="14.06"/>
    <n v="-0.59980007399391966"/>
    <n v="2939500"/>
  </r>
  <r>
    <x v="44"/>
    <n v="63.447800000000001"/>
    <n v="65.444999999999993"/>
    <n v="65.795000000000002"/>
    <n v="65.209999999999994"/>
    <n v="65.647499999999994"/>
    <n v="65325200"/>
    <n v="-0.50378243818998603"/>
    <d v="2019-11-22T07:00:00"/>
    <n v="50.817300000000003"/>
    <n v="57.61"/>
    <n v="58.65"/>
    <n v="57.49"/>
    <n v="58.34"/>
    <n v="-0.9928601845763998"/>
    <n v="15690200"/>
    <d v="2019-11-22T07:00:00"/>
    <n v="143.36709999999999"/>
    <n v="149.59"/>
    <n v="150.30000000000001"/>
    <n v="148.82"/>
    <n v="150.07"/>
    <n v="15901800"/>
    <n v="-1.0005393492122574"/>
    <d v="2019-11-22T07:00:00"/>
    <n v="5.2466999999999997"/>
    <n v="5.2723000000000004"/>
    <n v="5.3239999999999998"/>
    <n v="5.2484999999999999"/>
    <n v="5.2771999999999997"/>
    <n v="-1.2139932531772446"/>
    <n v="224100000"/>
    <d v="2019-11-22T07:00:00"/>
    <n v="11.624499999999999"/>
    <n v="12.24"/>
    <n v="12.34"/>
    <n v="12.234"/>
    <n v="12.327999999999999"/>
    <n v="-0.55940975987805319"/>
    <n v="3036000"/>
  </r>
  <r>
    <x v="45"/>
    <n v="142.8699"/>
    <n v="145.63999999999999"/>
    <n v="147.46"/>
    <n v="143.63"/>
    <n v="144.03"/>
    <n v="100827100"/>
    <n v="0.16519983725989629"/>
    <d v="2021-07-13T07:00:00"/>
    <n v="52.0426"/>
    <n v="56.87"/>
    <n v="57.3"/>
    <n v="56.34"/>
    <n v="56.62"/>
    <n v="-0.99177081763184238"/>
    <n v="15716000"/>
    <d v="2021-07-13T07:00:00"/>
    <n v="273.4006"/>
    <n v="280.98"/>
    <n v="282.85000000000002"/>
    <n v="277.39"/>
    <n v="277.52"/>
    <n v="26120100"/>
    <n v="-0.19685754862235638"/>
    <d v="2021-07-13T07:00:00"/>
    <n v="20.2117"/>
    <n v="20.25"/>
    <n v="20.461300000000001"/>
    <n v="20.114000000000001"/>
    <n v="20.400500000000001"/>
    <n v="-0.85665494925234031"/>
    <n v="290708000"/>
    <d v="2021-07-13T07:00:00"/>
    <n v="19.9956"/>
    <n v="20.856000000000002"/>
    <n v="20.902000000000001"/>
    <n v="20.722000000000001"/>
    <n v="20.84"/>
    <n v="-0.55501495886026464"/>
    <n v="3046500"/>
  </r>
  <r>
    <x v="46"/>
    <n v="191.01179999999999"/>
    <n v="192.46"/>
    <n v="193.88"/>
    <n v="191.76"/>
    <n v="193.78"/>
    <n v="31458200"/>
    <n v="-1.1419573731275854"/>
    <d v="2023-07-03T07:00:00"/>
    <n v="32.948399999999999"/>
    <n v="33.619999999999997"/>
    <n v="33.89"/>
    <n v="33.14"/>
    <n v="33.54"/>
    <n v="-0.99020854720747709"/>
    <n v="15753000"/>
    <d v="2023-07-03T07:00:00"/>
    <n v="334.76319999999998"/>
    <n v="337.99"/>
    <n v="340.9"/>
    <n v="336.57"/>
    <n v="339.19"/>
    <n v="12508700"/>
    <n v="-1.267410816832272"/>
    <d v="2023-07-03T07:00:00"/>
    <n v="42.396700000000003"/>
    <n v="42.412999999999997"/>
    <n v="42.898000000000003"/>
    <n v="42.201999999999998"/>
    <n v="42.517000000000003"/>
    <n v="-1.3528931755126952"/>
    <n v="198209000"/>
    <d v="2023-07-03T07:00:00"/>
    <n v="17.948699999999999"/>
    <n v="18.309999999999999"/>
    <n v="18.420000000000002"/>
    <n v="18.268000000000001"/>
    <n v="18.308"/>
    <n v="-0.24026349549102566"/>
    <n v="3798500"/>
  </r>
  <r>
    <x v="47"/>
    <n v="150.95330000000001"/>
    <n v="153.65"/>
    <n v="154.72"/>
    <n v="152.4"/>
    <n v="153.87"/>
    <n v="71115500"/>
    <n v="-0.39467255760507497"/>
    <d v="2021-09-02T07:00:00"/>
    <n v="49.488599999999998"/>
    <n v="53.73"/>
    <n v="53.89"/>
    <n v="53.35"/>
    <n v="53.8"/>
    <n v="-0.98528950654697567"/>
    <n v="15869500"/>
    <d v="2021-09-02T07:00:00"/>
    <n v="293.58749999999998"/>
    <n v="301.14999999999998"/>
    <n v="303.36"/>
    <n v="300.18"/>
    <n v="302.2"/>
    <n v="16285600"/>
    <n v="-0.97035300950150283"/>
    <d v="2021-09-02T07:00:00"/>
    <n v="22.357600000000001"/>
    <n v="22.396000000000001"/>
    <n v="22.593"/>
    <n v="22.295000000000002"/>
    <n v="22.518000000000001"/>
    <n v="-1.4085529296446446"/>
    <n v="187834000"/>
    <d v="2021-09-02T07:00:00"/>
    <n v="20.214200000000002"/>
    <n v="21.084"/>
    <n v="21.192"/>
    <n v="21.013999999999999"/>
    <n v="21.013999999999999"/>
    <n v="-1.0947383790924903"/>
    <n v="1757000"/>
  </r>
  <r>
    <x v="48"/>
    <n v="114.0081"/>
    <n v="116.59"/>
    <n v="117.49"/>
    <n v="116.22"/>
    <n v="116.57"/>
    <n v="46691300"/>
    <n v="-0.85491149952207135"/>
    <d v="2020-11-27T07:00:00"/>
    <n v="42.896000000000001"/>
    <n v="47.45"/>
    <n v="48.1"/>
    <n v="47.36"/>
    <n v="47.36"/>
    <n v="-0.98309810560036603"/>
    <n v="15921400"/>
    <d v="2020-11-27T07:00:00"/>
    <n v="208.4616"/>
    <n v="215.23"/>
    <n v="216.27"/>
    <n v="214.04"/>
    <n v="214.85"/>
    <n v="14512200"/>
    <n v="-1.1098330898638069"/>
    <d v="2020-11-27T07:00:00"/>
    <n v="13.2247"/>
    <n v="13.261200000000001"/>
    <n v="13.407500000000001"/>
    <n v="13.170500000000001"/>
    <n v="13.375"/>
    <n v="-1.5188423971573786"/>
    <n v="167276000"/>
    <d v="2020-11-27T07:00:00"/>
    <n v="17.991099999999999"/>
    <n v="18.814"/>
    <n v="18.899999999999999"/>
    <n v="18.763999999999999"/>
    <n v="18.795999999999999"/>
    <n v="-0.43447184522949228"/>
    <n v="3334500"/>
  </r>
  <r>
    <x v="49"/>
    <n v="90.788600000000002"/>
    <n v="93.172499999999999"/>
    <n v="94.655000000000001"/>
    <n v="93.057500000000005"/>
    <n v="93.852500000000006"/>
    <n v="112424400"/>
    <n v="0.38373428592531755"/>
    <d v="2020-07-07T07:00:00"/>
    <n v="51.98"/>
    <n v="58.31"/>
    <n v="59.57"/>
    <n v="58.14"/>
    <n v="59.07"/>
    <n v="-0.9799271188741544"/>
    <n v="15996500"/>
    <d v="2020-07-07T07:00:00"/>
    <n v="200.6893"/>
    <n v="208.25"/>
    <n v="214.67"/>
    <n v="207.99"/>
    <n v="210.45"/>
    <n v="33600700"/>
    <n v="0.39150079645391017"/>
    <d v="2020-07-07T07:00:00"/>
    <n v="9.8415999999999997"/>
    <n v="9.8717000000000006"/>
    <n v="10.07"/>
    <n v="9.8506999999999998"/>
    <n v="9.9461999999999993"/>
    <n v="-0.49672008426720832"/>
    <n v="357800000"/>
    <d v="2020-07-07T07:00:00"/>
    <n v="13.1861"/>
    <n v="13.832000000000001"/>
    <n v="14.012"/>
    <n v="13.81"/>
    <n v="13.964"/>
    <n v="7.009316686042473E-2"/>
    <n v="4540000"/>
  </r>
  <r>
    <x v="50"/>
    <n v="140.392"/>
    <n v="142.9"/>
    <n v="144.18"/>
    <n v="142.56"/>
    <n v="144.03"/>
    <n v="58773200"/>
    <n v="-0.62724546041549023"/>
    <d v="2021-10-08T07:00:00"/>
    <n v="49.5623"/>
    <n v="53.81"/>
    <n v="54.58"/>
    <n v="53.7"/>
    <n v="54.55"/>
    <n v="-0.97690813683788102"/>
    <n v="16068000"/>
    <d v="2021-10-08T07:00:00"/>
    <n v="287.44569999999999"/>
    <n v="294.85000000000002"/>
    <n v="296.64"/>
    <n v="293.76"/>
    <n v="296.22000000000003"/>
    <n v="17685700"/>
    <n v="-0.86023343099960714"/>
    <d v="2021-10-08T07:00:00"/>
    <n v="20.795300000000001"/>
    <n v="20.831"/>
    <n v="21.206"/>
    <n v="20.774999999999999"/>
    <n v="21.100999999999999"/>
    <n v="-1.6047756927415293"/>
    <n v="151258000"/>
    <d v="2021-10-08T07:00:00"/>
    <n v="20.6584"/>
    <n v="21.498000000000001"/>
    <n v="21.7"/>
    <n v="21.378"/>
    <n v="21.5"/>
    <n v="-0.46586328107083924"/>
    <n v="3259500"/>
  </r>
  <r>
    <x v="51"/>
    <n v="64.737200000000001"/>
    <n v="66.775000000000006"/>
    <n v="66.857500000000002"/>
    <n v="66.057500000000005"/>
    <n v="66.45"/>
    <n v="86703200"/>
    <n v="-0.10094475669779591"/>
    <d v="2019-11-18T07:00:00"/>
    <n v="51.381900000000002"/>
    <n v="58.25"/>
    <n v="58.48"/>
    <n v="57.57"/>
    <n v="57.7"/>
    <n v="-0.97566254285088705"/>
    <n v="16097500"/>
    <d v="2019-11-18T07:00:00"/>
    <n v="143.59719999999999"/>
    <n v="150.34"/>
    <n v="150.55000000000001"/>
    <n v="148.97999999999999"/>
    <n v="150.07"/>
    <n v="21534000"/>
    <n v="-0.55755992628648299"/>
    <d v="2019-11-18T07:00:00"/>
    <n v="5.2812999999999999"/>
    <n v="5.3070000000000004"/>
    <n v="5.3337000000000003"/>
    <n v="5.0942999999999996"/>
    <n v="5.0972"/>
    <n v="0.66630321970937312"/>
    <n v="574588000"/>
    <d v="2019-11-18T07:00:00"/>
    <n v="11.86"/>
    <n v="12.488"/>
    <n v="12.602"/>
    <n v="12.465999999999999"/>
    <n v="12.602"/>
    <n v="-9.9211310443906603E-2"/>
    <n v="4135500"/>
  </r>
  <r>
    <x v="52"/>
    <n v="64.412400000000005"/>
    <n v="66.44"/>
    <n v="66.444999999999993"/>
    <n v="65.752499999999998"/>
    <n v="65.92"/>
    <n v="100206400"/>
    <n v="0.15350363794741603"/>
    <d v="2019-11-15T07:00:00"/>
    <n v="51.125999999999998"/>
    <n v="57.96"/>
    <n v="58.7"/>
    <n v="57.62"/>
    <n v="58.17"/>
    <n v="-0.97504607938613752"/>
    <n v="16112100"/>
    <d v="2019-11-15T07:00:00"/>
    <n v="143.2439"/>
    <n v="149.97"/>
    <n v="149.99"/>
    <n v="148.27000000000001"/>
    <n v="148.93"/>
    <n v="23485700"/>
    <n v="-0.40405633271305985"/>
    <d v="2019-11-15T07:00:00"/>
    <n v="5.08"/>
    <n v="5.1048"/>
    <n v="5.2945000000000002"/>
    <n v="5.016"/>
    <n v="5.2424999999999997"/>
    <n v="3.2362548938654219"/>
    <n v="1053628000"/>
    <d v="2019-11-15T07:00:00"/>
    <n v="11.787800000000001"/>
    <n v="12.412000000000001"/>
    <n v="12.44"/>
    <n v="12.343999999999999"/>
    <n v="12.4"/>
    <n v="-1.1495687536953763"/>
    <n v="1626000"/>
  </r>
  <r>
    <x v="53"/>
    <n v="63.503500000000003"/>
    <n v="65.502499999999998"/>
    <n v="66.002499999999998"/>
    <n v="65.295000000000002"/>
    <n v="65.922499999999999"/>
    <n v="121395200"/>
    <n v="0.55277611739365595"/>
    <d v="2019-11-21T07:00:00"/>
    <n v="51.355400000000003"/>
    <n v="58.22"/>
    <n v="58.3"/>
    <n v="57.41"/>
    <n v="57.49"/>
    <n v="-0.97391026656409907"/>
    <n v="16139000"/>
    <d v="2019-11-21T07:00:00"/>
    <n v="143.26159999999999"/>
    <n v="149.47999999999999"/>
    <n v="149.80000000000001"/>
    <n v="148.5"/>
    <n v="149.4"/>
    <n v="18576100"/>
    <n v="-0.7902023812902379"/>
    <d v="2019-11-21T07:00:00"/>
    <n v="5.2290999999999999"/>
    <n v="5.2545000000000002"/>
    <n v="5.3310000000000004"/>
    <n v="5.2327000000000004"/>
    <n v="5.2750000000000004"/>
    <n v="-0.8691012749955811"/>
    <n v="288388000"/>
    <d v="2019-11-21T07:00:00"/>
    <n v="11.6853"/>
    <n v="12.304"/>
    <n v="12.327999999999999"/>
    <n v="12.192"/>
    <n v="12.22"/>
    <n v="0.57591383638399563"/>
    <n v="5748500"/>
  </r>
  <r>
    <x v="54"/>
    <n v="65.071700000000007"/>
    <n v="67.12"/>
    <n v="67.517499999999998"/>
    <n v="66.465000000000003"/>
    <n v="67.150000000000006"/>
    <n v="90420400"/>
    <n v="-3.0899465761189633E-2"/>
    <d v="2019-12-10T07:00:00"/>
    <n v="49.9176"/>
    <n v="56.59"/>
    <n v="56.83"/>
    <n v="56.44"/>
    <n v="56.71"/>
    <n v="-0.97311224194192325"/>
    <n v="16157900"/>
    <d v="2019-12-10T07:00:00"/>
    <n v="144.84299999999999"/>
    <n v="151.13"/>
    <n v="151.88999999999999"/>
    <n v="150.76"/>
    <n v="151.29"/>
    <n v="16476100"/>
    <n v="-0.95536995135950509"/>
    <d v="2019-12-10T07:00:00"/>
    <n v="5.3274999999999997"/>
    <n v="5.3494999999999999"/>
    <n v="5.4015000000000004"/>
    <n v="5.2815000000000003"/>
    <n v="5.3345000000000002"/>
    <n v="-1.0407747335230393"/>
    <n v="256388000"/>
    <d v="2019-12-10T07:00:00"/>
    <n v="12.5951"/>
    <n v="13.262"/>
    <n v="13.34"/>
    <n v="13.208"/>
    <n v="13.314"/>
    <n v="-3.3627930083271799E-3"/>
    <n v="4364500"/>
  </r>
  <r>
    <x v="55"/>
    <n v="143.04470000000001"/>
    <n v="145.6"/>
    <n v="147.71"/>
    <n v="145.30000000000001"/>
    <n v="146.44"/>
    <n v="69023100"/>
    <n v="-0.4341008280117668"/>
    <d v="2021-08-10T07:00:00"/>
    <n v="49.682000000000002"/>
    <n v="53.94"/>
    <n v="54.39"/>
    <n v="53.51"/>
    <n v="54.24"/>
    <n v="-0.97067172219791487"/>
    <n v="16215700"/>
    <d v="2021-08-10T07:00:00"/>
    <n v="278.7133"/>
    <n v="286.44"/>
    <n v="289.25"/>
    <n v="285.2"/>
    <n v="288.8"/>
    <n v="18616600"/>
    <n v="-0.78701700672461639"/>
    <d v="2021-08-10T07:00:00"/>
    <n v="19.898299999999999"/>
    <n v="19.936"/>
    <n v="20.43"/>
    <n v="19.835000000000001"/>
    <n v="20.321999999999999"/>
    <n v="-1.4546687124415831"/>
    <n v="179238000"/>
    <d v="2021-08-10T07:00:00"/>
    <n v="19.343699999999998"/>
    <n v="20.175999999999998"/>
    <n v="20.3"/>
    <n v="20.056000000000001"/>
    <n v="20.239999999999998"/>
    <n v="-0.76031494926267384"/>
    <n v="2556000"/>
  </r>
  <r>
    <x v="56"/>
    <n v="146.31309999999999"/>
    <n v="149.15"/>
    <n v="149.57"/>
    <n v="147.68"/>
    <n v="148.1"/>
    <n v="127050800"/>
    <n v="0.65934777009490164"/>
    <d v="2021-07-14T07:00:00"/>
    <n v="51.722299999999997"/>
    <n v="56.52"/>
    <n v="57.46"/>
    <n v="56.33"/>
    <n v="57.17"/>
    <n v="-0.9686492153512366"/>
    <n v="16263600"/>
    <d v="2021-07-14T07:00:00"/>
    <n v="274.88940000000002"/>
    <n v="282.51"/>
    <n v="283.66000000000003"/>
    <n v="280.55"/>
    <n v="282.35000000000002"/>
    <n v="23113700"/>
    <n v="-0.43331458798247291"/>
    <d v="2021-07-14T07:00:00"/>
    <n v="19.803999999999998"/>
    <n v="19.8415"/>
    <n v="20.4177"/>
    <n v="19.752800000000001"/>
    <n v="20.357700000000001"/>
    <n v="-0.3770851428558859"/>
    <n v="380100000"/>
    <d v="2021-07-14T07:00:00"/>
    <n v="20.051200000000001"/>
    <n v="20.914000000000001"/>
    <n v="21.058"/>
    <n v="20.866"/>
    <n v="20.995999999999999"/>
    <n v="-0.48637235248718591"/>
    <n v="3210500"/>
  </r>
  <r>
    <x v="57"/>
    <n v="174.7081"/>
    <n v="177.57"/>
    <n v="179.23"/>
    <n v="177.26"/>
    <n v="178.09"/>
    <n v="64062300"/>
    <n v="-0.52757997341107721"/>
    <d v="2021-12-31T07:00:00"/>
    <n v="47.764499999999998"/>
    <n v="51.5"/>
    <n v="52.16"/>
    <n v="51.46"/>
    <n v="51.89"/>
    <n v="-0.96631003206718691"/>
    <n v="16319000"/>
    <d v="2021-12-31T07:00:00"/>
    <n v="328.4742"/>
    <n v="336.32"/>
    <n v="339.36"/>
    <n v="335.85"/>
    <n v="338.51"/>
    <n v="18000800"/>
    <n v="-0.83545043036683286"/>
    <d v="2021-12-31T07:00:00"/>
    <n v="29.3642"/>
    <n v="29.411000000000001"/>
    <n v="30.03"/>
    <n v="29.331"/>
    <n v="29.673999999999999"/>
    <n v="-0.986364976760993"/>
    <n v="266530000"/>
    <d v="2021-12-31T07:00:00"/>
    <n v="24.2927"/>
    <n v="25.28"/>
    <n v="25.358000000000001"/>
    <n v="25.1"/>
    <n v="25.16"/>
    <n v="-1.2546254256444176"/>
    <n v="1375000"/>
  </r>
  <r>
    <x v="58"/>
    <n v="93.862899999999996"/>
    <n v="96.327500000000001"/>
    <n v="97.147499999999994"/>
    <n v="95.84"/>
    <n v="96.987499999999997"/>
    <n v="92186800"/>
    <n v="2.3858032344041798E-3"/>
    <d v="2020-07-17T07:00:00"/>
    <n v="53.486600000000003"/>
    <n v="60"/>
    <n v="60.46"/>
    <n v="59.28"/>
    <n v="59.42"/>
    <n v="-0.96614958267225215"/>
    <n v="16322800"/>
    <d v="2020-07-17T07:00:00"/>
    <n v="195.51429999999999"/>
    <n v="202.88"/>
    <n v="205.04"/>
    <n v="201.39"/>
    <n v="204.47"/>
    <n v="31635300"/>
    <n v="0.23691968111384462"/>
    <d v="2020-07-17T07:00:00"/>
    <n v="10.170299999999999"/>
    <n v="10.201499999999999"/>
    <n v="10.2485"/>
    <n v="10.0878"/>
    <n v="10.2255"/>
    <n v="-0.98768471647342282"/>
    <n v="266284000"/>
    <d v="2020-07-17T07:00:00"/>
    <n v="14.5055"/>
    <n v="15.215999999999999"/>
    <n v="15.286"/>
    <n v="15.087999999999999"/>
    <n v="15.192"/>
    <n v="0.45453361779745399"/>
    <n v="5458500"/>
  </r>
  <r>
    <x v="59"/>
    <n v="132.58959999999999"/>
    <n v="135.38999999999999"/>
    <n v="136.99"/>
    <n v="134.4"/>
    <n v="136.47999999999999"/>
    <n v="73046600"/>
    <n v="-0.35828375384749389"/>
    <d v="2021-02-10T07:00:00"/>
    <n v="53.533900000000003"/>
    <n v="58.86"/>
    <n v="59.42"/>
    <n v="58.12"/>
    <n v="59.3"/>
    <n v="-0.96605246856479166"/>
    <n v="16325100"/>
    <d v="2021-02-10T07:00:00"/>
    <n v="235.184"/>
    <n v="242.82"/>
    <n v="245.92"/>
    <n v="240.89"/>
    <n v="245"/>
    <n v="22186700"/>
    <n v="-0.50622427248447799"/>
    <d v="2021-02-10T07:00:00"/>
    <n v="14.7279"/>
    <n v="14.764200000000001"/>
    <n v="14.904999999999999"/>
    <n v="14.3415"/>
    <n v="14.4633"/>
    <n v="0.18757032142324004"/>
    <n v="485352000"/>
    <d v="2021-02-10T07:00:00"/>
    <n v="21.6709"/>
    <n v="22.661999999999999"/>
    <n v="22.9"/>
    <n v="22.456"/>
    <n v="22.9"/>
    <n v="-0.56108396978959174"/>
    <n v="3032000"/>
  </r>
  <r>
    <x v="60"/>
    <n v="144.55709999999999"/>
    <n v="147.36000000000001"/>
    <n v="148.04"/>
    <n v="145.18"/>
    <n v="145.81"/>
    <n v="64786600"/>
    <n v="-0.51393158101212533"/>
    <d v="2021-08-03T07:00:00"/>
    <n v="49.4711"/>
    <n v="54.06"/>
    <n v="54.16"/>
    <n v="53.26"/>
    <n v="53.89"/>
    <n v="-0.96390751349566306"/>
    <n v="16375900"/>
    <d v="2021-08-03T07:00:00"/>
    <n v="279.375"/>
    <n v="287.12"/>
    <n v="287.23"/>
    <n v="284"/>
    <n v="285.42"/>
    <n v="17879000"/>
    <n v="-0.84503014943085042"/>
    <d v="2021-08-03T07:00:00"/>
    <n v="19.7776"/>
    <n v="19.815000000000001"/>
    <n v="20.222000000000001"/>
    <n v="19.22"/>
    <n v="19.739999999999998"/>
    <n v="-0.79708962393889138"/>
    <n v="301811000"/>
    <d v="2021-08-03T07:00:00"/>
    <n v="19.880600000000001"/>
    <n v="20.736000000000001"/>
    <n v="20.98"/>
    <n v="20.532"/>
    <n v="20.917999999999999"/>
    <n v="-0.29572169881073868"/>
    <n v="3666000"/>
  </r>
  <r>
    <x v="61"/>
    <n v="76.821799999999996"/>
    <n v="79.239999999999995"/>
    <n v="79.267499999999998"/>
    <n v="77.787499999999994"/>
    <n v="77.91"/>
    <n v="121532000"/>
    <n v="0.55535391675880386"/>
    <d v="2020-01-13T07:00:00"/>
    <n v="52.563899999999997"/>
    <n v="59.59"/>
    <n v="59.78"/>
    <n v="59.08"/>
    <n v="59.17"/>
    <n v="-0.96063941266199093"/>
    <n v="16453300"/>
    <d v="2020-01-13T07:00:00"/>
    <n v="156.48759999999999"/>
    <n v="163.28"/>
    <n v="163.31"/>
    <n v="161.26"/>
    <n v="161.76"/>
    <n v="21626500"/>
    <n v="-0.55028468808105102"/>
    <d v="2020-01-13T07:00:00"/>
    <n v="6.2736000000000001"/>
    <n v="6.2995000000000001"/>
    <n v="6.3247"/>
    <n v="6.1687000000000003"/>
    <n v="6.1914999999999996"/>
    <n v="-0.70036772444540563"/>
    <n v="319840000"/>
    <d v="2020-01-13T07:00:00"/>
    <n v="13.6075"/>
    <n v="14.327999999999999"/>
    <n v="14.34"/>
    <n v="14.215999999999999"/>
    <n v="14.278"/>
    <n v="0.83248650532727153"/>
    <n v="6361500"/>
  </r>
  <r>
    <x v="62"/>
    <n v="143.0857"/>
    <n v="145.86000000000001"/>
    <n v="146.33000000000001"/>
    <n v="144.11000000000001"/>
    <n v="144.38"/>
    <n v="70440600"/>
    <n v="-0.40739007801105676"/>
    <d v="2021-07-30T07:00:00"/>
    <n v="49.16"/>
    <n v="53.72"/>
    <n v="53.9"/>
    <n v="53.25"/>
    <n v="53.65"/>
    <n v="-0.96011584095220359"/>
    <n v="16465700"/>
    <d v="2021-07-30T07:00:00"/>
    <n v="277.22460000000001"/>
    <n v="284.91000000000003"/>
    <n v="286.66000000000003"/>
    <n v="283.91000000000003"/>
    <n v="285.17"/>
    <n v="20944800"/>
    <n v="-0.60390122737448881"/>
    <d v="2021-07-30T07:00:00"/>
    <n v="19.4621"/>
    <n v="19.498999999999999"/>
    <n v="19.63"/>
    <n v="19.263000000000002"/>
    <n v="19.417999999999999"/>
    <n v="-1.4318200480706942"/>
    <n v="183497000"/>
    <d v="2021-07-30T07:00:00"/>
    <n v="19.999500000000001"/>
    <n v="20.86"/>
    <n v="20.946000000000002"/>
    <n v="20.724"/>
    <n v="20.8"/>
    <n v="-0.51546174970016745"/>
    <n v="3141000"/>
  </r>
  <r>
    <x v="63"/>
    <n v="144.25309999999999"/>
    <n v="146.83000000000001"/>
    <n v="147.08000000000001"/>
    <n v="145.63999999999999"/>
    <n v="146.65"/>
    <n v="64838200"/>
    <n v="-0.51295925318141156"/>
    <d v="2021-09-23T07:00:00"/>
    <n v="49.764899999999997"/>
    <n v="54.03"/>
    <n v="54.3"/>
    <n v="53.6"/>
    <n v="53.75"/>
    <n v="-0.95975271863735112"/>
    <n v="16474300"/>
    <d v="2021-09-23T07:00:00"/>
    <n v="292.03739999999999"/>
    <n v="299.56"/>
    <n v="300.89999999999998"/>
    <n v="297.52999999999997"/>
    <n v="298.85000000000002"/>
    <n v="18604600"/>
    <n v="-0.78796082141072643"/>
    <d v="2021-09-23T07:00:00"/>
    <n v="22.4435"/>
    <n v="22.481999999999999"/>
    <n v="22.535"/>
    <n v="21.89"/>
    <n v="22.14"/>
    <n v="-1.0827971772932137"/>
    <n v="248555000"/>
    <d v="2021-09-23T07:00:00"/>
    <n v="22.146999999999998"/>
    <n v="23.1"/>
    <n v="23.181999999999999"/>
    <n v="23"/>
    <n v="23.018000000000001"/>
    <n v="-0.67032616651747923"/>
    <n v="2771000"/>
  </r>
  <r>
    <x v="64"/>
    <n v="65.612099999999998"/>
    <n v="67.677499999999995"/>
    <n v="67.75"/>
    <n v="66.825000000000003"/>
    <n v="66.87"/>
    <n v="106075600"/>
    <n v="0.2641002756223137"/>
    <d v="2019-12-06T07:00:00"/>
    <n v="50.111600000000003"/>
    <n v="56.81"/>
    <n v="56.99"/>
    <n v="56.42"/>
    <n v="56.66"/>
    <n v="-0.95964715982489401"/>
    <n v="16476800"/>
    <d v="2019-12-06T07:00:00"/>
    <n v="145.43719999999999"/>
    <n v="151.75"/>
    <n v="151.87"/>
    <n v="150.27000000000001"/>
    <n v="150.99"/>
    <n v="16403500"/>
    <n v="-0.96108003021047117"/>
    <d v="2019-12-06T07:00:00"/>
    <n v="5.2824999999999998"/>
    <n v="5.3041999999999998"/>
    <n v="5.3372999999999999"/>
    <n v="5.2779999999999996"/>
    <n v="5.2880000000000003"/>
    <n v="-1.1703452763466384"/>
    <n v="232236000"/>
    <d v="2019-12-06T07:00:00"/>
    <n v="12.401400000000001"/>
    <n v="13.058"/>
    <n v="13.093999999999999"/>
    <n v="13.03"/>
    <n v="13.068"/>
    <n v="0.26220875420946821"/>
    <n v="4999000"/>
  </r>
  <r>
    <x v="65"/>
    <n v="145.99199999999999"/>
    <n v="148.6"/>
    <n v="148.75"/>
    <n v="146.83000000000001"/>
    <n v="147.47999999999999"/>
    <n v="55802400"/>
    <n v="-0.6832259162194475"/>
    <d v="2021-08-27T07:00:00"/>
    <n v="49.636000000000003"/>
    <n v="53.89"/>
    <n v="53.94"/>
    <n v="52.92"/>
    <n v="53.36"/>
    <n v="-0.95761198592072094"/>
    <n v="16525000"/>
    <d v="2021-08-27T07:00:00"/>
    <n v="292.1934"/>
    <n v="299.72000000000003"/>
    <n v="300.87"/>
    <n v="296.83"/>
    <n v="298.99"/>
    <n v="22605700"/>
    <n v="-0.47326940969446707"/>
    <d v="2021-08-27T07:00:00"/>
    <n v="22.5932"/>
    <n v="22.635999999999999"/>
    <n v="22.722000000000001"/>
    <n v="22.167000000000002"/>
    <n v="22.184000000000001"/>
    <n v="-0.78147270400847169"/>
    <n v="304722000"/>
    <d v="2021-08-27T07:00:00"/>
    <n v="19.798100000000002"/>
    <n v="20.65"/>
    <n v="20.704000000000001"/>
    <n v="20.440000000000001"/>
    <n v="20.521999999999998"/>
    <n v="-0.98654256355931436"/>
    <n v="2015500"/>
  </r>
  <r>
    <x v="66"/>
    <n v="74.810100000000006"/>
    <n v="77.165000000000006"/>
    <n v="78.372500000000002"/>
    <n v="75.555000000000007"/>
    <n v="76.075000000000003"/>
    <n v="173788400"/>
    <n v="1.5400506619701653"/>
    <d v="2020-02-03T07:00:00"/>
    <n v="56.824399999999997"/>
    <n v="64.42"/>
    <n v="65.040000000000006"/>
    <n v="64.3"/>
    <n v="64.459999999999994"/>
    <n v="-0.952477605282807"/>
    <n v="16646600"/>
    <d v="2020-02-03T07:00:00"/>
    <n v="167.1258"/>
    <n v="174.38"/>
    <n v="174.5"/>
    <n v="170.4"/>
    <n v="170.43"/>
    <n v="30107000"/>
    <n v="0.11671701571533942"/>
    <d v="2020-02-03T07:00:00"/>
    <n v="5.9836"/>
    <n v="6.0083000000000002"/>
    <n v="6.0278"/>
    <n v="5.8863000000000003"/>
    <n v="5.8925000000000001"/>
    <n v="-1.0451953250801214"/>
    <n v="255564000"/>
    <d v="2020-02-03T07:00:00"/>
    <n v="13.3872"/>
    <n v="14.096"/>
    <n v="14.18"/>
    <n v="14.05"/>
    <n v="14.058"/>
    <n v="1.9600668807484547"/>
    <n v="9055500"/>
  </r>
  <r>
    <x v="67"/>
    <n v="79.200400000000002"/>
    <n v="81.28"/>
    <n v="81.55"/>
    <n v="80.575000000000003"/>
    <n v="81.165000000000006"/>
    <n v="104491200"/>
    <n v="0.23424453502187279"/>
    <d v="2020-06-03T07:00:00"/>
    <n v="55.207099999999997"/>
    <n v="61.93"/>
    <n v="62.54"/>
    <n v="61.53"/>
    <n v="62.45"/>
    <n v="-0.948647931566863"/>
    <n v="16737300"/>
    <d v="2020-06-03T07:00:00"/>
    <n v="178.63040000000001"/>
    <n v="185.36"/>
    <n v="185.94"/>
    <n v="183.58"/>
    <n v="184.82"/>
    <n v="27311000"/>
    <n v="-0.1031918061483134"/>
    <d v="2020-06-03T07:00:00"/>
    <n v="8.7386999999999997"/>
    <n v="8.7695000000000007"/>
    <n v="8.8663000000000007"/>
    <n v="8.6999999999999993"/>
    <n v="8.8223000000000003"/>
    <n v="-0.45573304604377768"/>
    <n v="365440000"/>
    <d v="2020-06-03T07:00:00"/>
    <n v="12.734299999999999"/>
    <n v="13.358000000000001"/>
    <n v="13.404"/>
    <n v="13.194000000000001"/>
    <n v="13.2"/>
    <n v="3.8688754561412932"/>
    <n v="13616000"/>
  </r>
  <r>
    <x v="68"/>
    <n v="75.860600000000005"/>
    <n v="77.852500000000006"/>
    <n v="79.922499999999999"/>
    <n v="77.727500000000006"/>
    <n v="79.457499999999996"/>
    <n v="162301200"/>
    <n v="1.3235908895481854"/>
    <d v="2020-05-12T07:00:00"/>
    <n v="52.051400000000001"/>
    <n v="58.39"/>
    <n v="60.64"/>
    <n v="58.26"/>
    <n v="60.22"/>
    <n v="-0.94790479752716494"/>
    <n v="16754900"/>
    <d v="2020-05-12T07:00:00"/>
    <n v="175.3954"/>
    <n v="182.51"/>
    <n v="187.04"/>
    <n v="182.3"/>
    <n v="186.8"/>
    <n v="32038200"/>
    <n v="0.26860825919999115"/>
    <d v="2020-05-12T07:00:00"/>
    <n v="7.7751000000000001"/>
    <n v="7.8025000000000002"/>
    <n v="8.1724999999999994"/>
    <n v="7.7927"/>
    <n v="8.1234999999999999"/>
    <n v="0.22892216574604154"/>
    <n v="493060000"/>
    <d v="2020-05-12T07:00:00"/>
    <n v="12.5055"/>
    <n v="13.118"/>
    <n v="13.28"/>
    <n v="13.11"/>
    <n v="13.183999999999999"/>
    <n v="0.55603259368447588"/>
    <n v="5701000"/>
  </r>
  <r>
    <x v="69"/>
    <n v="146.6404"/>
    <n v="149.26"/>
    <n v="149.75"/>
    <n v="148.12"/>
    <n v="148.69999999999999"/>
    <n v="58418800"/>
    <n v="-0.63392361900473304"/>
    <d v="2021-10-20T07:00:00"/>
    <n v="50.999200000000002"/>
    <n v="55.37"/>
    <n v="55.49"/>
    <n v="55.08"/>
    <n v="55.25"/>
    <n v="-0.94387667324380153"/>
    <n v="16850300"/>
    <d v="2021-10-20T07:00:00"/>
    <n v="299.69029999999998"/>
    <n v="307.41000000000003"/>
    <n v="309.7"/>
    <n v="306.11"/>
    <n v="309.20999999999998"/>
    <n v="16537100"/>
    <n v="-0.9505722267051121"/>
    <d v="2021-10-20T07:00:00"/>
    <n v="22.065100000000001"/>
    <n v="22.103000000000002"/>
    <n v="22.433"/>
    <n v="21.981999999999999"/>
    <n v="22.305"/>
    <n v="-1.6315031043160229"/>
    <n v="146276000"/>
    <d v="2021-10-20T07:00:00"/>
    <n v="21.613600000000002"/>
    <n v="22.492000000000001"/>
    <n v="22.68"/>
    <n v="22.472000000000001"/>
    <n v="22.538"/>
    <n v="-1.0576964847997008"/>
    <n v="1845500"/>
  </r>
  <r>
    <x v="70"/>
    <n v="95.840900000000005"/>
    <n v="98.357500000000002"/>
    <n v="98.5"/>
    <n v="96.0625"/>
    <n v="96.417500000000004"/>
    <n v="90318000"/>
    <n v="-3.2829046572528407E-2"/>
    <d v="2020-07-20T07:00:00"/>
    <n v="54.511699999999998"/>
    <n v="61.15"/>
    <n v="61.38"/>
    <n v="59.34"/>
    <n v="60.08"/>
    <n v="-0.94309976038411714"/>
    <n v="16868700"/>
    <d v="2020-07-20T07:00:00"/>
    <n v="203.9177"/>
    <n v="211.6"/>
    <n v="212.3"/>
    <n v="203.01"/>
    <n v="205"/>
    <n v="36884800"/>
    <n v="0.64979928067509118"/>
    <d v="2020-07-20T07:00:00"/>
    <n v="10.4786"/>
    <n v="10.5107"/>
    <n v="10.5312"/>
    <n v="10.156700000000001"/>
    <n v="10.2743"/>
    <n v="-0.88807119216286523"/>
    <n v="284852000"/>
    <d v="2020-07-20T07:00:00"/>
    <n v="14.905900000000001"/>
    <n v="15.635999999999999"/>
    <n v="15.7"/>
    <n v="15.378"/>
    <n v="15.436"/>
    <n v="1.0320080094613961E-3"/>
    <n v="4375000"/>
  </r>
  <r>
    <x v="71"/>
    <n v="142.8699"/>
    <n v="145.63999999999999"/>
    <n v="146.55000000000001"/>
    <n v="144.58000000000001"/>
    <n v="144.69"/>
    <n v="56699500"/>
    <n v="-0.66632135620136146"/>
    <d v="2021-07-29T07:00:00"/>
    <n v="49.141599999999997"/>
    <n v="53.7"/>
    <n v="54.1"/>
    <n v="53.32"/>
    <n v="53.48"/>
    <n v="-0.94234395928692427"/>
    <n v="16886600"/>
    <d v="2021-07-29T07:00:00"/>
    <n v="278.77179999999998"/>
    <n v="286.5"/>
    <n v="288.62"/>
    <n v="286.08"/>
    <n v="286.24"/>
    <n v="18168300"/>
    <n v="-0.82227635037321278"/>
    <d v="2021-07-29T07:00:00"/>
    <n v="19.6248"/>
    <n v="19.661999999999999"/>
    <n v="19.853000000000002"/>
    <n v="19.327999999999999"/>
    <n v="19.518999999999998"/>
    <n v="-1.3927428770733814"/>
    <n v="190781000"/>
    <d v="2021-07-29T07:00:00"/>
    <n v="20.2986"/>
    <n v="21.172000000000001"/>
    <n v="21.224"/>
    <n v="20.815999999999999"/>
    <n v="20.9"/>
    <n v="-0.11972038186025329"/>
    <n v="4086500"/>
  </r>
  <r>
    <x v="72"/>
    <n v="75.784400000000005"/>
    <n v="78.17"/>
    <n v="79.392499999999998"/>
    <n v="78.042500000000004"/>
    <n v="79.174999999999997"/>
    <n v="161954400"/>
    <n v="1.317055942034784"/>
    <d v="2020-01-14T07:00:00"/>
    <n v="52.422699999999999"/>
    <n v="59.43"/>
    <n v="59.74"/>
    <n v="59.19"/>
    <n v="59.49"/>
    <n v="-0.93539396707474798"/>
    <n v="17051200"/>
    <d v="2020-01-14T07:00:00"/>
    <n v="155.3854"/>
    <n v="162.13"/>
    <n v="163.6"/>
    <n v="161.72"/>
    <n v="163.38999999999999"/>
    <n v="23477400"/>
    <n v="-0.4047091378709527"/>
    <d v="2020-01-14T07:00:00"/>
    <n v="6.1566000000000001"/>
    <n v="6.1820000000000004"/>
    <n v="6.282"/>
    <n v="6.1687000000000003"/>
    <n v="6.2565"/>
    <n v="-0.48981022756147813"/>
    <n v="359088000"/>
    <d v="2020-01-14T07:00:00"/>
    <n v="13.7651"/>
    <n v="14.494"/>
    <n v="14.59"/>
    <n v="14.401999999999999"/>
    <n v="14.587999999999999"/>
    <n v="2.231498162656635"/>
    <n v="9704000"/>
  </r>
  <r>
    <x v="73"/>
    <n v="64.540899999999993"/>
    <n v="66.572500000000005"/>
    <n v="67"/>
    <n v="66.347499999999997"/>
    <n v="66.974999999999994"/>
    <n v="76167200"/>
    <n v="-0.29948053236444921"/>
    <d v="2019-11-19T07:00:00"/>
    <n v="51.470100000000002"/>
    <n v="58.35"/>
    <n v="58.65"/>
    <n v="57.75"/>
    <n v="58.48"/>
    <n v="-0.93494217535743152"/>
    <n v="17061900"/>
    <d v="2019-11-19T07:00:00"/>
    <n v="143.64500000000001"/>
    <n v="150.38999999999999"/>
    <n v="151.33000000000001"/>
    <n v="150.19999999999999"/>
    <n v="150.88"/>
    <n v="23935700"/>
    <n v="-0.36866328198393117"/>
    <d v="2019-11-19T07:00:00"/>
    <n v="5.1745999999999999"/>
    <n v="5.1997"/>
    <n v="5.2995000000000001"/>
    <n v="5.1413000000000002"/>
    <n v="5.2758000000000003"/>
    <n v="-0.19219282802181342"/>
    <n v="414564000"/>
    <d v="2019-11-19T07:00:00"/>
    <n v="11.757400000000001"/>
    <n v="12.38"/>
    <n v="12.464"/>
    <n v="12.35"/>
    <n v="12.448"/>
    <n v="1.3351680312667078"/>
    <n v="7562500"/>
  </r>
  <r>
    <x v="74"/>
    <n v="137.2979"/>
    <n v="139.96"/>
    <n v="140"/>
    <n v="137.75"/>
    <n v="137.9"/>
    <n v="78852600"/>
    <n v="-0.24887802932959438"/>
    <d v="2021-07-02T07:00:00"/>
    <n v="51.941899999999997"/>
    <n v="56.76"/>
    <n v="56.99"/>
    <n v="56.32"/>
    <n v="56.55"/>
    <n v="-0.92829197017263354"/>
    <n v="17219400"/>
    <d v="2021-07-02T07:00:00"/>
    <n v="270.16039999999998"/>
    <n v="277.64999999999998"/>
    <n v="278"/>
    <n v="272.5"/>
    <n v="272.82"/>
    <n v="26458000"/>
    <n v="-0.17028130008597286"/>
    <d v="2021-07-02T07:00:00"/>
    <n v="20.4483"/>
    <n v="20.486999999999998"/>
    <n v="20.505299999999998"/>
    <n v="20.287800000000001"/>
    <n v="20.440300000000001"/>
    <n v="-0.57738515059279771"/>
    <n v="342764000"/>
    <d v="2021-07-02T07:00:00"/>
    <n v="19.491299999999999"/>
    <n v="20.329999999999998"/>
    <n v="20.347999999999999"/>
    <n v="20.12"/>
    <n v="20.244"/>
    <n v="-0.29111762155400778"/>
    <n v="3677000"/>
  </r>
  <r>
    <x v="75"/>
    <n v="72.290999999999997"/>
    <n v="74.39"/>
    <n v="75.25"/>
    <n v="73.614999999999995"/>
    <n v="73.765000000000001"/>
    <n v="147751200"/>
    <n v="1.0494170535620611"/>
    <d v="2020-05-05T07:00:00"/>
    <n v="52.078099999999999"/>
    <n v="58.75"/>
    <n v="59.3"/>
    <n v="58.35"/>
    <n v="58.79"/>
    <n v="-0.92691126090569442"/>
    <n v="17252100"/>
    <d v="2020-05-05T07:00:00"/>
    <n v="173.71350000000001"/>
    <n v="180.76"/>
    <n v="183.65"/>
    <n v="179.9"/>
    <n v="180.62"/>
    <n v="36839200"/>
    <n v="0.64621278486787281"/>
    <d v="2020-05-05T07:00:00"/>
    <n v="7.3177000000000003"/>
    <n v="7.3434999999999997"/>
    <n v="7.5068000000000001"/>
    <n v="7.2821999999999996"/>
    <n v="7.3868"/>
    <n v="-0.43719231252281221"/>
    <n v="368896000"/>
    <d v="2020-05-05T07:00:00"/>
    <n v="12.086"/>
    <n v="12.678000000000001"/>
    <n v="12.747999999999999"/>
    <n v="12.555999999999999"/>
    <n v="12.577999999999999"/>
    <n v="0.17305707642004281"/>
    <n v="4786000"/>
  </r>
  <r>
    <x v="76"/>
    <n v="77.526799999999994"/>
    <n v="79.5625"/>
    <n v="80.86"/>
    <n v="78.907499999999999"/>
    <n v="79.192499999999995"/>
    <n v="133560800"/>
    <n v="0.78201936269075523"/>
    <d v="2020-05-28T07:00:00"/>
    <n v="55.002000000000002"/>
    <n v="61.7"/>
    <n v="63.45"/>
    <n v="61.49"/>
    <n v="63"/>
    <n v="-0.92685214797071847"/>
    <n v="17253500"/>
    <d v="2020-05-28T07:00:00"/>
    <n v="174.8141"/>
    <n v="181.4"/>
    <n v="184.15"/>
    <n v="180.38"/>
    <n v="180.74"/>
    <n v="33810200"/>
    <n v="0.40797822784891563"/>
    <d v="2020-05-28T07:00:00"/>
    <n v="8.4572000000000003"/>
    <n v="8.4870000000000001"/>
    <n v="8.7605000000000004"/>
    <n v="8.3792000000000009"/>
    <n v="8.4122000000000003"/>
    <n v="1.5263228693849908"/>
    <n v="734896000"/>
    <d v="2020-05-28T07:00:00"/>
    <n v="12.312900000000001"/>
    <n v="12.916"/>
    <n v="13.066000000000001"/>
    <n v="12.715999999999999"/>
    <n v="12.715999999999999"/>
    <n v="1.5327248008282512"/>
    <n v="8034500"/>
  </r>
  <r>
    <x v="77"/>
    <n v="123.50530000000001"/>
    <n v="125.9"/>
    <n v="126.32"/>
    <n v="124.83"/>
    <n v="126.17"/>
    <n v="71057600"/>
    <n v="-0.39576359988023624"/>
    <d v="2021-06-07T07:00:00"/>
    <n v="52.243899999999996"/>
    <n v="57.09"/>
    <n v="57.44"/>
    <n v="56.78"/>
    <n v="57.41"/>
    <n v="-0.92216955905012099"/>
    <n v="17364400"/>
    <d v="2021-06-07T07:00:00"/>
    <n v="246.96360000000001"/>
    <n v="253.81"/>
    <n v="254.09"/>
    <n v="249.81"/>
    <n v="249.98"/>
    <n v="23079200"/>
    <n v="-0.43602805520503946"/>
    <d v="2021-06-07T07:00:00"/>
    <n v="17.581700000000001"/>
    <n v="17.619"/>
    <n v="17.8125"/>
    <n v="17.192799999999998"/>
    <n v="17.571300000000001"/>
    <n v="0.67256930094562539"/>
    <n v="575756000"/>
    <d v="2021-06-07T07:00:00"/>
    <n v="19.203700000000001"/>
    <n v="20.03"/>
    <n v="20.062000000000001"/>
    <n v="19.923999999999999"/>
    <n v="19.940000000000001"/>
    <n v="0.69394563514746022"/>
    <n v="6030500"/>
  </r>
  <r>
    <x v="78"/>
    <n v="78.821399999999997"/>
    <n v="81.302499999999995"/>
    <n v="81.305000000000007"/>
    <n v="80.064999999999998"/>
    <n v="80.642499999999998"/>
    <n v="105425600"/>
    <n v="0.2518519599253391"/>
    <d v="2020-02-06T07:00:00"/>
    <n v="59.470999999999997"/>
    <n v="67.09"/>
    <n v="67.400000000000006"/>
    <n v="66.77"/>
    <n v="67.3"/>
    <n v="-0.92032861336086891"/>
    <n v="17408000"/>
    <d v="2020-02-06T07:00:00"/>
    <n v="175.99100000000001"/>
    <n v="183.63"/>
    <n v="183.82"/>
    <n v="180.06"/>
    <n v="180.97"/>
    <n v="27751400"/>
    <n v="-6.8553807168072814E-2"/>
    <d v="2020-02-06T07:00:00"/>
    <n v="6.3300999999999998"/>
    <n v="6.3562000000000003"/>
    <n v="6.3562000000000003"/>
    <n v="6.2220000000000004"/>
    <n v="6.3034999999999997"/>
    <n v="-1.2451949042646102"/>
    <n v="218284000"/>
    <d v="2020-02-06T07:00:00"/>
    <n v="13.590400000000001"/>
    <n v="14.31"/>
    <n v="14.31"/>
    <n v="14.194000000000001"/>
    <n v="14.194000000000001"/>
    <n v="-0.44347072350401173"/>
    <n v="3313000"/>
  </r>
  <r>
    <x v="79"/>
    <n v="144.155"/>
    <n v="146.94999999999999"/>
    <n v="147.79"/>
    <n v="146.28"/>
    <n v="147.27000000000001"/>
    <n v="56368300"/>
    <n v="-0.67256234413803528"/>
    <d v="2021-08-04T07:00:00"/>
    <n v="49.3247"/>
    <n v="53.9"/>
    <n v="54.44"/>
    <n v="53.7"/>
    <n v="54.25"/>
    <n v="-0.91168545779688059"/>
    <n v="17612700"/>
    <d v="2021-08-04T07:00:00"/>
    <n v="278.78149999999999"/>
    <n v="286.51"/>
    <n v="287.58999999999997"/>
    <n v="284.64999999999998"/>
    <n v="286.22000000000003"/>
    <n v="16191300"/>
    <n v="-0.97776981990985135"/>
    <d v="2021-08-04T07:00:00"/>
    <n v="20.235700000000001"/>
    <n v="20.274000000000001"/>
    <n v="20.318000000000001"/>
    <n v="19.827999999999999"/>
    <n v="19.989999999999998"/>
    <n v="-1.1753184418483558"/>
    <n v="231309000"/>
    <d v="2021-08-04T07:00:00"/>
    <n v="19.6083"/>
    <n v="20.452000000000002"/>
    <n v="20.768000000000001"/>
    <n v="20.350000000000001"/>
    <n v="20.507999999999999"/>
    <n v="-0.53325023001026406"/>
    <n v="3098500"/>
  </r>
  <r>
    <x v="80"/>
    <n v="64.368799999999993"/>
    <n v="66.394999999999996"/>
    <n v="66.472499999999997"/>
    <n v="65.682500000000005"/>
    <n v="65.947500000000005"/>
    <n v="74424400"/>
    <n v="-0.33232109328242981"/>
    <d v="2019-12-05T07:00:00"/>
    <n v="49.467700000000001"/>
    <n v="56.08"/>
    <n v="56.41"/>
    <n v="55.76"/>
    <n v="56.41"/>
    <n v="-0.90910982277292707"/>
    <n v="17673700"/>
    <d v="2019-12-05T07:00:00"/>
    <n v="143.69290000000001"/>
    <n v="149.93"/>
    <n v="150.32"/>
    <n v="149.47999999999999"/>
    <n v="150.05000000000001"/>
    <n v="17869100"/>
    <n v="-0.84580879654689123"/>
    <d v="2019-12-05T07:00:00"/>
    <n v="5.1970999999999998"/>
    <n v="5.2184999999999997"/>
    <n v="5.2732999999999999"/>
    <n v="5.1877000000000004"/>
    <n v="5.2575000000000003"/>
    <n v="-1.4243790766026447"/>
    <n v="184884000"/>
    <d v="2019-12-05T07:00:00"/>
    <n v="12.3843"/>
    <n v="13.04"/>
    <n v="13.058"/>
    <n v="12.96"/>
    <n v="13.032"/>
    <n v="0.58993534439313056"/>
    <n v="5782000"/>
  </r>
  <r>
    <x v="81"/>
    <n v="148.46770000000001"/>
    <n v="151.12"/>
    <n v="151.19"/>
    <n v="146.47"/>
    <n v="148.54"/>
    <n v="103296000"/>
    <n v="0.21172270898952805"/>
    <d v="2021-08-16T07:00:00"/>
    <n v="49.249099999999999"/>
    <n v="53.47"/>
    <n v="53.49"/>
    <n v="53"/>
    <n v="53.23"/>
    <n v="-0.90840891225821185"/>
    <n v="17690300"/>
    <d v="2021-08-16T07:00:00"/>
    <n v="286.6533"/>
    <n v="294.60000000000002"/>
    <n v="294.82"/>
    <n v="290.02"/>
    <n v="293.19"/>
    <n v="22507600"/>
    <n v="-0.48098509475341711"/>
    <d v="2021-08-16T07:00:00"/>
    <n v="19.912299999999998"/>
    <n v="19.95"/>
    <n v="20.286999999999999"/>
    <n v="19.452999999999999"/>
    <n v="20.135000000000002"/>
    <n v="-1.2849373099137167"/>
    <n v="210876000"/>
    <d v="2021-08-16T07:00:00"/>
    <n v="19.222899999999999"/>
    <n v="20.05"/>
    <n v="20.184000000000001"/>
    <n v="19.882000000000001"/>
    <n v="19.995999999999999"/>
    <n v="-0.17936410995881255"/>
    <n v="3944000"/>
  </r>
  <r>
    <x v="82"/>
    <n v="123.04430000000001"/>
    <n v="125.43"/>
    <n v="128"/>
    <n v="125.21"/>
    <n v="127.82"/>
    <n v="79295400"/>
    <n v="-0.24053409980556303"/>
    <d v="2021-05-21T07:00:00"/>
    <n v="51.319600000000001"/>
    <n v="56.08"/>
    <n v="56.71"/>
    <n v="55.98"/>
    <n v="56.42"/>
    <n v="-0.90702398063877454"/>
    <n v="17723100"/>
    <d v="2021-05-21T07:00:00"/>
    <n v="238.5566"/>
    <n v="245.17"/>
    <n v="248.33"/>
    <n v="244.74"/>
    <n v="247.57"/>
    <n v="21863100"/>
    <n v="-0.53167580851991358"/>
    <d v="2021-05-21T07:00:00"/>
    <n v="14.96"/>
    <n v="14.9917"/>
    <n v="15.222"/>
    <n v="14.8695"/>
    <n v="15.1637"/>
    <n v="1.194220563863623"/>
    <n v="672992000"/>
    <d v="2021-05-21T07:00:00"/>
    <n v="18.480799999999999"/>
    <n v="19.276"/>
    <n v="19.488"/>
    <n v="19.271999999999998"/>
    <n v="19.463999999999999"/>
    <n v="-0.80070526337854031"/>
    <n v="2459500"/>
  </r>
  <r>
    <x v="83"/>
    <n v="93.465800000000002"/>
    <n v="95.92"/>
    <n v="95.98"/>
    <n v="94.704999999999998"/>
    <n v="95.334999999999994"/>
    <n v="90257200"/>
    <n v="-3.39747351792608E-2"/>
    <d v="2020-07-10T07:00:00"/>
    <n v="53.067599999999999"/>
    <n v="59.53"/>
    <n v="59.69"/>
    <n v="57.83"/>
    <n v="57.95"/>
    <n v="-0.90621328895910391"/>
    <n v="17742300"/>
    <d v="2020-07-10T07:00:00"/>
    <n v="205.9126"/>
    <n v="213.67"/>
    <n v="214.08"/>
    <n v="211.08"/>
    <n v="213.62"/>
    <n v="26177600"/>
    <n v="-0.19233510325141215"/>
    <d v="2020-07-10T07:00:00"/>
    <n v="10.4472"/>
    <n v="10.479200000000001"/>
    <n v="10.655200000000001"/>
    <n v="10.3787"/>
    <n v="10.588699999999999"/>
    <n v="0.25368606213862738"/>
    <n v="497676000"/>
    <d v="2020-07-10T07:00:00"/>
    <n v="14.0975"/>
    <n v="14.788"/>
    <n v="14.821999999999999"/>
    <n v="14.522"/>
    <n v="14.6"/>
    <n v="1.6582905441936393"/>
    <n v="8334500"/>
  </r>
  <r>
    <x v="84"/>
    <n v="72.662700000000001"/>
    <n v="74.95"/>
    <n v="74.989999999999995"/>
    <n v="73.1875"/>
    <n v="73.447500000000005"/>
    <n v="118387200"/>
    <n v="0.49609468106057958"/>
    <d v="2020-01-06T07:00:00"/>
    <n v="52.863799999999998"/>
    <n v="59.93"/>
    <n v="60.2"/>
    <n v="59.33"/>
    <n v="59.59"/>
    <n v="-0.90566860548682526"/>
    <n v="17755200"/>
    <d v="2020-01-06T07:00:00"/>
    <n v="152.4144"/>
    <n v="159.03"/>
    <n v="159.1"/>
    <n v="156.51"/>
    <n v="157.08000000000001"/>
    <n v="20813700"/>
    <n v="-0.6142124028202417"/>
    <d v="2020-01-06T07:00:00"/>
    <n v="5.9021999999999997"/>
    <n v="5.9264999999999999"/>
    <n v="5.9317000000000002"/>
    <n v="5.7817999999999996"/>
    <n v="5.8079999999999998"/>
    <n v="-1.0072554907455531"/>
    <n v="262636000"/>
    <d v="2020-01-06T07:00:00"/>
    <n v="13.126899999999999"/>
    <n v="13.821999999999999"/>
    <n v="13.84"/>
    <n v="13.644"/>
    <n v="13.65"/>
    <n v="-0.24905309752660282"/>
    <n v="3777500"/>
  </r>
  <r>
    <x v="85"/>
    <n v="125.25449999999999"/>
    <n v="127.9"/>
    <n v="127.92"/>
    <n v="125.14"/>
    <n v="125.83"/>
    <n v="83466700"/>
    <n v="-0.16193194708742417"/>
    <d v="2021-04-07T07:00:00"/>
    <n v="60.255200000000002"/>
    <n v="66.25"/>
    <n v="66.569999999999993"/>
    <n v="65.36"/>
    <n v="65.67"/>
    <n v="-0.90405988918497882"/>
    <n v="17793300"/>
    <d v="2021-04-07T07:00:00"/>
    <n v="242.59889999999999"/>
    <n v="249.9"/>
    <n v="250.93"/>
    <n v="247.19"/>
    <n v="247.81"/>
    <n v="22719800"/>
    <n v="-0.46429530505403688"/>
    <d v="2021-04-07T07:00:00"/>
    <n v="14.1135"/>
    <n v="14.1435"/>
    <n v="14.243499999999999"/>
    <n v="13.711499999999999"/>
    <n v="13.880699999999999"/>
    <n v="-1.068156650158169"/>
    <n v="251284000"/>
    <d v="2021-04-07T07:00:00"/>
    <n v="21.257300000000001"/>
    <n v="22.172000000000001"/>
    <n v="22.268000000000001"/>
    <n v="21.928000000000001"/>
    <n v="22.11"/>
    <n v="-0.80614644559104043"/>
    <n v="2446500"/>
  </r>
  <r>
    <x v="86"/>
    <n v="127.0271"/>
    <n v="129.71"/>
    <n v="130"/>
    <n v="127.41"/>
    <n v="129.19999999999999"/>
    <n v="96856700"/>
    <n v="9.038335627025311E-2"/>
    <d v="2021-02-18T07:00:00"/>
    <n v="56.0351"/>
    <n v="61.61"/>
    <n v="61.98"/>
    <n v="60.64"/>
    <n v="60.65"/>
    <n v="-0.90183048706588465"/>
    <n v="17846100"/>
    <d v="2021-02-18T07:00:00"/>
    <n v="236.66739999999999"/>
    <n v="243.79"/>
    <n v="243.93"/>
    <n v="240.86"/>
    <n v="241.8"/>
    <n v="16925600"/>
    <n v="-0.92001622624229762"/>
    <d v="2021-02-18T07:00:00"/>
    <n v="14.7925"/>
    <n v="14.829000000000001"/>
    <n v="14.8733"/>
    <n v="14.574999999999999"/>
    <n v="14.728999999999999"/>
    <n v="-1.161589929961738"/>
    <n v="233868000"/>
    <d v="2021-02-18T07:00:00"/>
    <n v="21.710999999999999"/>
    <n v="22.704000000000001"/>
    <n v="22.774000000000001"/>
    <n v="22.486000000000001"/>
    <n v="22.65"/>
    <n v="-0.64312025545497853"/>
    <n v="2836000"/>
  </r>
  <r>
    <x v="87"/>
    <n v="73.036799999999999"/>
    <n v="75.157499999999999"/>
    <n v="75.81"/>
    <n v="74.717500000000001"/>
    <n v="75.114999999999995"/>
    <n v="142333600"/>
    <n v="0.94733016876216902"/>
    <d v="2020-05-06T07:00:00"/>
    <n v="52.755600000000001"/>
    <n v="59.18"/>
    <n v="59.95"/>
    <n v="58.94"/>
    <n v="59.04"/>
    <n v="-0.90172070590092923"/>
    <n v="17848700"/>
    <d v="2020-05-06T07:00:00"/>
    <n v="175.42420000000001"/>
    <n v="182.54"/>
    <n v="184.2"/>
    <n v="181.63"/>
    <n v="182.08"/>
    <n v="32139300"/>
    <n v="0.27655989793046876"/>
    <d v="2020-05-06T07:00:00"/>
    <n v="7.4185999999999996"/>
    <n v="7.4447000000000001"/>
    <n v="7.55"/>
    <n v="7.3853"/>
    <n v="7.4233000000000002"/>
    <n v="-0.680925705267171"/>
    <n v="323464000"/>
    <d v="2020-05-06T07:00:00"/>
    <n v="12.1928"/>
    <n v="12.79"/>
    <n v="12.852"/>
    <n v="12.648"/>
    <n v="12.788"/>
    <n v="8.1812636241194267E-2"/>
    <n v="4568000"/>
  </r>
  <r>
    <x v="88"/>
    <n v="140.9127"/>
    <n v="143.43"/>
    <n v="144.6"/>
    <n v="142.78"/>
    <n v="143.93"/>
    <n v="75834000"/>
    <n v="-0.30575920742634455"/>
    <d v="2021-09-21T07:00:00"/>
    <n v="48.6965"/>
    <n v="52.87"/>
    <n v="53.45"/>
    <n v="52.83"/>
    <n v="53.2"/>
    <n v="-0.89664543819799125"/>
    <n v="17968900"/>
    <d v="2021-09-21T07:00:00"/>
    <n v="287.39699999999999"/>
    <n v="294.8"/>
    <n v="297.54000000000002"/>
    <n v="294.07"/>
    <n v="295.69"/>
    <n v="22364100"/>
    <n v="-0.49227154537481704"/>
    <d v="2021-09-21T07:00:00"/>
    <n v="21.209599999999998"/>
    <n v="21.245999999999999"/>
    <n v="21.425000000000001"/>
    <n v="20.95"/>
    <n v="21.417000000000002"/>
    <n v="-1.318134664956464"/>
    <n v="204688000"/>
    <d v="2021-09-21T07:00:00"/>
    <n v="21.554500000000001"/>
    <n v="22.481999999999999"/>
    <n v="22.582000000000001"/>
    <n v="22.33"/>
    <n v="22.5"/>
    <n v="0.1839394408450431"/>
    <n v="4812000"/>
  </r>
  <r>
    <x v="89"/>
    <n v="77.647900000000007"/>
    <n v="79.902500000000003"/>
    <n v="80.974999999999994"/>
    <n v="79.677499999999995"/>
    <n v="80.900000000000006"/>
    <n v="94323200"/>
    <n v="4.2643190395968165E-2"/>
    <d v="2020-02-11T07:00:00"/>
    <n v="59.754600000000003"/>
    <n v="67.41"/>
    <n v="67.709999999999994"/>
    <n v="66.569999999999993"/>
    <n v="66.83"/>
    <n v="-0.89636254058060627"/>
    <n v="17975600"/>
    <d v="2020-02-11T07:00:00"/>
    <n v="176.76730000000001"/>
    <n v="184.44"/>
    <n v="190.7"/>
    <n v="183.5"/>
    <n v="190.65"/>
    <n v="53159900"/>
    <n v="1.9298558138342958"/>
    <d v="2020-02-11T07:00:00"/>
    <n v="6.6696999999999997"/>
    <n v="6.6971999999999996"/>
    <n v="6.8125"/>
    <n v="6.6207000000000003"/>
    <n v="6.6829999999999998"/>
    <n v="1.0094784633057621"/>
    <n v="638556000"/>
    <d v="2020-02-11T07:00:00"/>
    <n v="13.3568"/>
    <n v="14.064"/>
    <n v="14.17"/>
    <n v="14.038"/>
    <n v="14.125999999999999"/>
    <n v="-4.7101526947270628E-2"/>
    <n v="4260000"/>
  </r>
  <r>
    <x v="90"/>
    <n v="78.610500000000002"/>
    <n v="81.084999999999994"/>
    <n v="81.962500000000006"/>
    <n v="80.344999999999999"/>
    <n v="81.112499999999997"/>
    <n v="216229200"/>
    <n v="2.3397865340196433"/>
    <d v="2020-01-29T07:00:00"/>
    <n v="58.5092"/>
    <n v="66.33"/>
    <n v="68.06"/>
    <n v="66.17"/>
    <n v="67.63"/>
    <n v="-0.89297621387698212"/>
    <n v="18055800"/>
    <d v="2020-01-29T07:00:00"/>
    <n v="161.04949999999999"/>
    <n v="168.04"/>
    <n v="168.75"/>
    <n v="165.69"/>
    <n v="167.84"/>
    <n v="34754500"/>
    <n v="0.48224857852339609"/>
    <d v="2020-01-29T07:00:00"/>
    <n v="6.1132999999999997"/>
    <n v="6.1384999999999996"/>
    <n v="6.2210000000000001"/>
    <n v="6.0984999999999996"/>
    <n v="6.1848000000000001"/>
    <n v="-1.0275773363987408"/>
    <n v="258848000"/>
    <d v="2020-01-29T07:00:00"/>
    <n v="13.6379"/>
    <n v="14.36"/>
    <n v="14.404"/>
    <n v="14.33"/>
    <n v="14.38"/>
    <n v="-0.5472717380193991"/>
    <n v="3065000"/>
  </r>
  <r>
    <x v="91"/>
    <n v="72.796000000000006"/>
    <n v="75.087500000000006"/>
    <n v="75.150000000000006"/>
    <n v="73.797499999999999"/>
    <n v="74.06"/>
    <n v="135480400"/>
    <n v="0.8181914654783129"/>
    <d v="2020-01-02T07:00:00"/>
    <n v="53.666499999999999"/>
    <n v="60.84"/>
    <n v="60.97"/>
    <n v="60.22"/>
    <n v="60.24"/>
    <n v="-0.8929677691719855"/>
    <n v="18056000"/>
    <d v="2020-01-02T07:00:00"/>
    <n v="153.93819999999999"/>
    <n v="160.62"/>
    <n v="160.72999999999999"/>
    <n v="158.33000000000001"/>
    <n v="158.78"/>
    <n v="22622100"/>
    <n v="-0.47197952962344991"/>
    <d v="2020-01-02T07:00:00"/>
    <n v="5.9730999999999996"/>
    <n v="5.9977"/>
    <n v="5.9977"/>
    <n v="5.9180000000000001"/>
    <n v="5.9687999999999999"/>
    <n v="-1.141911859778028"/>
    <n v="237536000"/>
    <d v="2020-01-02T07:00:00"/>
    <n v="13.1174"/>
    <n v="13.811999999999999"/>
    <n v="13.811999999999999"/>
    <n v="13.656000000000001"/>
    <n v="13.66"/>
    <n v="-3.768409619486654E-2"/>
    <n v="4282500"/>
  </r>
  <r>
    <x v="92"/>
    <n v="142.75210000000001"/>
    <n v="145.52000000000001"/>
    <n v="146.94999999999999"/>
    <n v="145.25"/>
    <n v="146.36000000000001"/>
    <n v="62880000"/>
    <n v="-0.54985871748574344"/>
    <d v="2021-08-02T07:00:00"/>
    <n v="49.1233"/>
    <n v="53.68"/>
    <n v="54.47"/>
    <n v="53.54"/>
    <n v="53.99"/>
    <n v="-0.8911901587702078"/>
    <n v="18098100"/>
    <d v="2021-08-02T07:00:00"/>
    <n v="277.13709999999998"/>
    <n v="284.82"/>
    <n v="286.77"/>
    <n v="283.74"/>
    <n v="286.36"/>
    <n v="16267400"/>
    <n v="-0.97178446177543654"/>
    <d v="2021-08-02T07:00:00"/>
    <n v="19.712700000000002"/>
    <n v="19.75"/>
    <n v="19.960999999999999"/>
    <n v="19.361000000000001"/>
    <n v="19.7"/>
    <n v="-1.2497013325509558"/>
    <n v="217444000"/>
    <d v="2021-08-02T07:00:00"/>
    <n v="20.018599999999999"/>
    <n v="20.88"/>
    <n v="21.07"/>
    <n v="20.856000000000002"/>
    <n v="20.956"/>
    <n v="-0.97754368528479485"/>
    <n v="2037000"/>
  </r>
  <r>
    <x v="93"/>
    <n v="124.9278"/>
    <n v="127.35"/>
    <n v="127.44"/>
    <n v="126.1"/>
    <n v="126.53"/>
    <n v="53522400"/>
    <n v="-0.72618923897191234"/>
    <d v="2021-06-11T07:00:00"/>
    <n v="52.939399999999999"/>
    <n v="57.85"/>
    <n v="57.94"/>
    <n v="56.95"/>
    <n v="57.47"/>
    <n v="-0.89027813063057826"/>
    <n v="18119700"/>
    <d v="2021-06-11T07:00:00"/>
    <n v="250.93350000000001"/>
    <n v="257.89"/>
    <n v="258.49"/>
    <n v="256.61"/>
    <n v="257.99"/>
    <n v="18999700"/>
    <n v="-0.75688572287055145"/>
    <d v="2021-06-11T07:00:00"/>
    <n v="17.791599999999999"/>
    <n v="17.825299999999999"/>
    <n v="17.939299999999999"/>
    <n v="17.4438"/>
    <n v="17.479500000000002"/>
    <n v="-0.18283662453206695"/>
    <n v="416308000"/>
    <d v="2021-06-11T07:00:00"/>
    <n v="19.098199999999999"/>
    <n v="19.920000000000002"/>
    <n v="19.943999999999999"/>
    <n v="19.72"/>
    <n v="19.795999999999999"/>
    <n v="-0.57050140054199583"/>
    <n v="3009500"/>
  </r>
  <r>
    <x v="94"/>
    <n v="138.63339999999999"/>
    <n v="141.11000000000001"/>
    <n v="142.24"/>
    <n v="139.36000000000001"/>
    <n v="139.49"/>
    <n v="80861100"/>
    <n v="-0.21103073382594278"/>
    <d v="2021-10-05T07:00:00"/>
    <n v="49.691299999999998"/>
    <n v="53.95"/>
    <n v="54.34"/>
    <n v="53.48"/>
    <n v="53.55"/>
    <n v="-0.88986856243824475"/>
    <n v="18129400"/>
    <d v="2021-10-05T07:00:00"/>
    <n v="281.5086"/>
    <n v="288.76"/>
    <n v="290.39999999999998"/>
    <n v="284.05"/>
    <n v="284.05"/>
    <n v="24993000"/>
    <n v="-0.28550534301524733"/>
    <d v="2021-10-05T07:00:00"/>
    <n v="20.416"/>
    <n v="20.451000000000001"/>
    <n v="20.648"/>
    <n v="19.853999999999999"/>
    <n v="19.95"/>
    <n v="-0.91795310353780091"/>
    <n v="279282000"/>
    <d v="2021-10-05T07:00:00"/>
    <n v="20.508500000000002"/>
    <n v="21.341999999999999"/>
    <n v="21.512"/>
    <n v="21.27"/>
    <n v="21.373999999999999"/>
    <n v="-0.75633870072276987"/>
    <n v="2565500"/>
  </r>
  <r>
    <x v="95"/>
    <n v="77.75"/>
    <n v="80.007499999999993"/>
    <n v="80.849999999999994"/>
    <n v="79.5"/>
    <n v="80.592500000000001"/>
    <n v="117684000"/>
    <n v="0.48284388783271409"/>
    <d v="2020-02-07T07:00:00"/>
    <n v="58.522500000000001"/>
    <n v="66.02"/>
    <n v="67.3"/>
    <n v="66.010000000000005"/>
    <n v="66.86"/>
    <n v="-0.88964900010833392"/>
    <n v="18134600"/>
    <d v="2020-02-07T07:00:00"/>
    <n v="176.24019999999999"/>
    <n v="183.89"/>
    <n v="185.63"/>
    <n v="182.48"/>
    <n v="182.85"/>
    <n v="33529100"/>
    <n v="0.38586936882678657"/>
    <d v="2020-02-07T07:00:00"/>
    <n v="6.2638999999999996"/>
    <n v="6.2897999999999996"/>
    <n v="6.3383000000000003"/>
    <n v="6.2641999999999998"/>
    <n v="6.3159999999999998"/>
    <n v="-1.3982632517241551"/>
    <n v="189752000"/>
    <d v="2020-02-07T07:00:00"/>
    <n v="13.3131"/>
    <n v="14.018000000000001"/>
    <n v="14.25"/>
    <n v="13.942"/>
    <n v="14.2"/>
    <n v="1.2303206355566088"/>
    <n v="7312000"/>
  </r>
  <r>
    <x v="96"/>
    <n v="64.916499999999999"/>
    <n v="66.959999999999994"/>
    <n v="66.995000000000005"/>
    <n v="66.327500000000001"/>
    <n v="66.394999999999996"/>
    <n v="65235600"/>
    <n v="-0.5054708213999074"/>
    <d v="2019-11-27T07:00:00"/>
    <n v="51.611199999999997"/>
    <n v="58.51"/>
    <n v="58.59"/>
    <n v="57.91"/>
    <n v="58.53"/>
    <n v="-0.88755471326918478"/>
    <n v="18184200"/>
    <d v="2019-11-27T07:00:00"/>
    <n v="145.98349999999999"/>
    <n v="152.32"/>
    <n v="152.5"/>
    <n v="151.52000000000001"/>
    <n v="152.33000000000001"/>
    <n v="15184400"/>
    <n v="-1.0569637371968728"/>
    <d v="2019-11-27T07:00:00"/>
    <n v="5.4336000000000002"/>
    <n v="5.4560000000000004"/>
    <n v="5.5011999999999999"/>
    <n v="5.4295"/>
    <n v="5.4668000000000001"/>
    <n v="-1.2586068932120678"/>
    <n v="215784000"/>
    <d v="2019-11-27T07:00:00"/>
    <n v="12.1031"/>
    <n v="12.744"/>
    <n v="12.75"/>
    <n v="12.64"/>
    <n v="12.656000000000001"/>
    <n v="1.4458751616671914"/>
    <n v="7827000"/>
  </r>
  <r>
    <x v="97"/>
    <n v="152.3877"/>
    <n v="155.11000000000001"/>
    <n v="157.04"/>
    <n v="153.97999999999999"/>
    <n v="156.97999999999999"/>
    <n v="74420200"/>
    <n v="-0.33240023624539489"/>
    <d v="2021-09-08T07:00:00"/>
    <n v="49.341299999999997"/>
    <n v="53.57"/>
    <n v="53.92"/>
    <n v="52.99"/>
    <n v="53.73"/>
    <n v="-0.88540553584755799"/>
    <n v="18235100"/>
    <d v="2021-09-08T07:00:00"/>
    <n v="292.6712"/>
    <n v="300.20999999999998"/>
    <n v="300.61"/>
    <n v="297.47000000000003"/>
    <n v="299.77999999999997"/>
    <n v="15046800"/>
    <n v="-1.0677861455976019"/>
    <d v="2021-09-08T07:00:00"/>
    <n v="22.300699999999999"/>
    <n v="22.338999999999999"/>
    <n v="22.61"/>
    <n v="21.977"/>
    <n v="22.513000000000002"/>
    <n v="-1.0512575440843721"/>
    <n v="254434000"/>
    <d v="2021-09-08T07:00:00"/>
    <n v="20.6782"/>
    <n v="21.568000000000001"/>
    <n v="21.712"/>
    <n v="21.404"/>
    <n v="21.655999999999999"/>
    <n v="-0.99470433687806459"/>
    <n v="1996000"/>
  </r>
  <r>
    <x v="98"/>
    <n v="117.8336"/>
    <n v="120.71"/>
    <n v="121.2"/>
    <n v="118.15"/>
    <n v="118.72"/>
    <n v="112559200"/>
    <n v="0.386274398165244"/>
    <d v="2020-10-15T07:00:00"/>
    <n v="48.330199999999998"/>
    <n v="53.85"/>
    <n v="53.98"/>
    <n v="52.62"/>
    <n v="52.75"/>
    <n v="-0.88380948660320646"/>
    <n v="18272900"/>
    <d v="2020-10-15T07:00:00"/>
    <n v="212.1968"/>
    <n v="219.66"/>
    <n v="220.36"/>
    <n v="216.01"/>
    <n v="217.1"/>
    <n v="22733100"/>
    <n v="-0.4632492437769315"/>
    <d v="2020-10-15T07:00:00"/>
    <n v="13.9315"/>
    <n v="13.97"/>
    <n v="14.005699999999999"/>
    <n v="13.7677"/>
    <n v="13.8108"/>
    <n v="-0.98264180862917871"/>
    <n v="267224000"/>
    <d v="2020-10-15T07:00:00"/>
    <n v="14.0131"/>
    <n v="14.654"/>
    <n v="14.72"/>
    <n v="14.516"/>
    <n v="14.72"/>
    <n v="0.53280293116187916"/>
    <n v="5645500"/>
  </r>
  <r>
    <x v="99"/>
    <n v="175.328"/>
    <n v="178.2"/>
    <n v="180.57"/>
    <n v="178.09"/>
    <n v="179.47"/>
    <n v="59773000"/>
    <n v="-0.60840566651728223"/>
    <d v="2021-12-30T07:00:00"/>
    <n v="47.987099999999998"/>
    <n v="51.74"/>
    <n v="52.14"/>
    <n v="51.65"/>
    <n v="51.92"/>
    <n v="-0.88015715169219044"/>
    <n v="18359400"/>
    <d v="2021-12-30T07:00:00"/>
    <n v="331.4042"/>
    <n v="339.32"/>
    <n v="343.13"/>
    <n v="338.82"/>
    <n v="341.91"/>
    <n v="15994500"/>
    <n v="-0.99324838076205701"/>
    <d v="2021-12-30T07:00:00"/>
    <n v="29.538900000000002"/>
    <n v="29.585999999999999"/>
    <n v="30.457000000000001"/>
    <n v="29.54"/>
    <n v="29.827000000000002"/>
    <n v="-0.75925172072032376"/>
    <n v="308864000"/>
    <d v="2021-12-30T07:00:00"/>
    <n v="24.200399999999998"/>
    <n v="25.184000000000001"/>
    <n v="25.338000000000001"/>
    <n v="25.152000000000001"/>
    <n v="25.25"/>
    <n v="-1.3441956559117276"/>
    <n v="1161000"/>
  </r>
  <r>
    <x v="100"/>
    <n v="146.14920000000001"/>
    <n v="148.76"/>
    <n v="149.16999999999999"/>
    <n v="146.55000000000001"/>
    <n v="147.01"/>
    <n v="76378900"/>
    <n v="-0.29549135015975764"/>
    <d v="2021-10-19T07:00:00"/>
    <n v="50.851799999999997"/>
    <n v="55.21"/>
    <n v="55.22"/>
    <n v="54.37"/>
    <n v="54.63"/>
    <n v="-0.8787426636052651"/>
    <n v="18392900"/>
    <d v="2021-10-19T07:00:00"/>
    <n v="300.48970000000003"/>
    <n v="308.23"/>
    <n v="309.3"/>
    <n v="307.22000000000003"/>
    <n v="308.35000000000002"/>
    <n v="17682100"/>
    <n v="-0.86051657540544024"/>
    <d v="2021-10-19T07:00:00"/>
    <n v="22.251799999999999"/>
    <n v="22.29"/>
    <n v="22.379000000000001"/>
    <n v="22.036999999999999"/>
    <n v="22.276"/>
    <n v="-1.5499743059022173"/>
    <n v="161473000"/>
    <d v="2021-10-19T07:00:00"/>
    <n v="21.619299999999999"/>
    <n v="22.498000000000001"/>
    <n v="22.53"/>
    <n v="22.356000000000002"/>
    <n v="22.437999999999999"/>
    <n v="-0.67534879625209476"/>
    <n v="2759000"/>
  </r>
  <r>
    <x v="101"/>
    <n v="122.68129999999999"/>
    <n v="125.06"/>
    <n v="125.24"/>
    <n v="124.05"/>
    <n v="124.28"/>
    <n v="59278900"/>
    <n v="-0.61771627080324398"/>
    <d v="2021-06-02T07:00:00"/>
    <n v="52.6008"/>
    <n v="57.48"/>
    <n v="57.69"/>
    <n v="56.76"/>
    <n v="56.91"/>
    <n v="-0.87491298988932109"/>
    <n v="18483600"/>
    <d v="2021-06-02T07:00:00"/>
    <n v="240.6292"/>
    <n v="247.3"/>
    <n v="249.27"/>
    <n v="245.84"/>
    <n v="248.13"/>
    <n v="19406700"/>
    <n v="-0.72487467476665068"/>
    <d v="2021-06-02T07:00:00"/>
    <n v="16.742699999999999"/>
    <n v="16.778199999999998"/>
    <n v="16.918800000000001"/>
    <n v="16.235499999999998"/>
    <n v="16.252300000000002"/>
    <n v="0.77134591714586165"/>
    <n v="594168000"/>
    <d v="2021-06-02T07:00:00"/>
    <n v="18.802900000000001"/>
    <n v="19.611999999999998"/>
    <n v="19.794"/>
    <n v="19.518000000000001"/>
    <n v="19.745999999999999"/>
    <n v="-0.68937030426122969"/>
    <n v="2725500"/>
  </r>
  <r>
    <x v="102"/>
    <n v="142.6344"/>
    <n v="145.4"/>
    <n v="146.13"/>
    <n v="144.63"/>
    <n v="145.53"/>
    <n v="74993500"/>
    <n v="-0.32159722180066325"/>
    <d v="2021-07-21T07:00:00"/>
    <n v="51.456899999999997"/>
    <n v="56.23"/>
    <n v="56.28"/>
    <n v="55.01"/>
    <n v="55.18"/>
    <n v="-0.87433874994955441"/>
    <n v="18497200"/>
    <d v="2021-07-21T07:00:00"/>
    <n v="273.80930000000001"/>
    <n v="281.39999999999998"/>
    <n v="281.52"/>
    <n v="277.29000000000002"/>
    <n v="278.89999999999998"/>
    <n v="24364300"/>
    <n v="-0.33495336744503218"/>
    <d v="2021-07-21T07:00:00"/>
    <n v="19.3733"/>
    <n v="19.41"/>
    <n v="19.527000000000001"/>
    <n v="18.742000000000001"/>
    <n v="18.882000000000001"/>
    <n v="-0.42581358109978912"/>
    <n v="371017000"/>
    <d v="2021-07-21T07:00:00"/>
    <n v="19.263100000000001"/>
    <n v="20.091999999999999"/>
    <n v="20.166"/>
    <n v="19.89"/>
    <n v="19.942"/>
    <n v="-0.95222126037277499"/>
    <n v="2097500"/>
  </r>
  <r>
    <x v="103"/>
    <n v="75.459699999999998"/>
    <n v="77.834999999999994"/>
    <n v="78.875"/>
    <n v="77.387500000000003"/>
    <n v="77.962500000000006"/>
    <n v="121923600"/>
    <n v="0.56273305587716582"/>
    <d v="2020-01-15T07:00:00"/>
    <n v="51.990499999999997"/>
    <n v="58.94"/>
    <n v="59.65"/>
    <n v="58.75"/>
    <n v="59.3"/>
    <n v="-0.87427119230958183"/>
    <n v="18498800"/>
    <d v="2020-01-15T07:00:00"/>
    <n v="156.39169999999999"/>
    <n v="163.18"/>
    <n v="163.94"/>
    <n v="162.57"/>
    <n v="162.62"/>
    <n v="21417900"/>
    <n v="-0.56669133337459821"/>
    <d v="2020-01-15T07:00:00"/>
    <n v="6.1139999999999999"/>
    <n v="6.1391999999999998"/>
    <n v="6.2172000000000001"/>
    <n v="6.1132"/>
    <n v="6.1947000000000001"/>
    <n v="-1.004744766414589"/>
    <n v="263104000"/>
    <d v="2020-01-15T07:00:00"/>
    <n v="13.5999"/>
    <n v="14.32"/>
    <n v="14.423999999999999"/>
    <n v="14.29"/>
    <n v="14.32"/>
    <n v="0.44239559593879985"/>
    <n v="5429500"/>
  </r>
  <r>
    <x v="104"/>
    <n v="78.496600000000001"/>
    <n v="80.967500000000001"/>
    <n v="81.022499999999994"/>
    <n v="79.6875"/>
    <n v="80.135000000000005"/>
    <n v="126743200"/>
    <n v="0.65355149023584103"/>
    <d v="2020-01-30T07:00:00"/>
    <n v="58.632599999999996"/>
    <n v="66.47"/>
    <n v="66.5"/>
    <n v="64.930000000000007"/>
    <n v="65.64"/>
    <n v="-0.87327471711998672"/>
    <n v="18522400"/>
    <d v="2020-01-30T07:00:00"/>
    <n v="165.59229999999999"/>
    <n v="172.78"/>
    <n v="174.05"/>
    <n v="170.79"/>
    <n v="174.05"/>
    <n v="51597500"/>
    <n v="1.806971141702761"/>
    <d v="2020-01-30T07:00:00"/>
    <n v="6.12"/>
    <n v="6.1452"/>
    <n v="6.1588000000000003"/>
    <n v="5.9850000000000003"/>
    <n v="6.0401999999999996"/>
    <n v="-0.85774936755045295"/>
    <n v="290504000"/>
    <d v="2020-01-30T07:00:00"/>
    <n v="13.512499999999999"/>
    <n v="14.228"/>
    <n v="14.262"/>
    <n v="14.042"/>
    <n v="14.125999999999999"/>
    <n v="-7.5483177871734433E-3"/>
    <n v="4354500"/>
  </r>
  <r>
    <x v="105"/>
    <n v="138.43700000000001"/>
    <n v="140.91"/>
    <n v="141.4"/>
    <n v="139.19999999999999"/>
    <n v="141.24"/>
    <n v="78762700"/>
    <n v="-0.25057206560829903"/>
    <d v="2021-10-13T07:00:00"/>
    <n v="48.134700000000002"/>
    <n v="52.26"/>
    <n v="52.58"/>
    <n v="51.87"/>
    <n v="52.38"/>
    <n v="-0.87278492423018572"/>
    <n v="18534000"/>
    <d v="2021-10-13T07:00:00"/>
    <n v="288.8691"/>
    <n v="296.31"/>
    <n v="297.27999999999997"/>
    <n v="293.49"/>
    <n v="294.91000000000003"/>
    <n v="23416300"/>
    <n v="-0.40951472764772995"/>
    <d v="2021-10-13T07:00:00"/>
    <n v="20.903099999999998"/>
    <n v="20.939"/>
    <n v="20.99"/>
    <n v="20.713000000000001"/>
    <n v="20.917999999999999"/>
    <n v="-1.447082891492901"/>
    <n v="180652000"/>
    <d v="2021-10-13T07:00:00"/>
    <n v="21.044699999999999"/>
    <n v="21.9"/>
    <n v="21.992000000000001"/>
    <n v="21.85"/>
    <n v="21.89"/>
    <n v="-1.0459770154189314"/>
    <n v="1873500"/>
  </r>
  <r>
    <x v="106"/>
    <n v="63.789499999999997"/>
    <n v="65.797499999999999"/>
    <n v="66.52"/>
    <n v="65.099999999999994"/>
    <n v="66.385000000000005"/>
    <n v="106234400"/>
    <n v="0.26709263336489764"/>
    <d v="2019-11-20T07:00:00"/>
    <n v="51.073099999999997"/>
    <n v="57.9"/>
    <n v="58.36"/>
    <n v="57.37"/>
    <n v="58.26"/>
    <n v="-0.87243446897282806"/>
    <n v="18542300"/>
    <d v="2019-11-20T07:00:00"/>
    <n v="143.39580000000001"/>
    <n v="149.62"/>
    <n v="150.84"/>
    <n v="148.46"/>
    <n v="150.31"/>
    <n v="25696800"/>
    <n v="-0.23015061167489007"/>
    <d v="2019-11-20T07:00:00"/>
    <n v="5.2538999999999998"/>
    <n v="5.2794999999999996"/>
    <n v="5.3636999999999997"/>
    <n v="5.1639999999999997"/>
    <n v="5.1768000000000001"/>
    <n v="0.11909407065310017"/>
    <n v="472588000"/>
    <d v="2019-11-20T07:00:00"/>
    <n v="11.6777"/>
    <n v="12.295999999999999"/>
    <n v="12.375999999999999"/>
    <n v="12.25"/>
    <n v="12.343999999999999"/>
    <n v="-4.6055145752559062E-2"/>
    <n v="4262500"/>
  </r>
  <r>
    <x v="107"/>
    <n v="143.30009999999999"/>
    <n v="145.86000000000001"/>
    <n v="146.72"/>
    <n v="145.53"/>
    <n v="146.05000000000001"/>
    <n v="48493500"/>
    <n v="-0.82095163098501345"/>
    <d v="2021-08-11T07:00:00"/>
    <n v="49.866199999999999"/>
    <n v="54.14"/>
    <n v="54.36"/>
    <n v="53.84"/>
    <n v="54.26"/>
    <n v="-0.87038662801116007"/>
    <n v="18590800"/>
    <d v="2021-08-11T07:00:00"/>
    <n v="279.2097"/>
    <n v="286.95"/>
    <n v="288.66000000000003"/>
    <n v="285.86"/>
    <n v="287.20999999999998"/>
    <n v="13955900"/>
    <n v="-1.1535867656873942"/>
    <d v="2021-08-11T07:00:00"/>
    <n v="19.661799999999999"/>
    <n v="19.699000000000002"/>
    <n v="20.048999999999999"/>
    <n v="19.43"/>
    <n v="20.042999999999999"/>
    <n v="-1.4187943244049233"/>
    <n v="185925000"/>
    <d v="2021-08-11T07:00:00"/>
    <n v="19.5124"/>
    <n v="20.352"/>
    <n v="20.373999999999999"/>
    <n v="20.16"/>
    <n v="20.218"/>
    <n v="-0.88399720647758095"/>
    <n v="2260500"/>
  </r>
  <r>
    <x v="108"/>
    <n v="143.2903"/>
    <n v="145.85"/>
    <n v="146.43"/>
    <n v="143.69999999999999"/>
    <n v="144.44999999999999"/>
    <n v="76404300"/>
    <n v="-0.29501272366944509"/>
    <d v="2021-09-22T07:00:00"/>
    <n v="49.276800000000001"/>
    <n v="53.5"/>
    <n v="53.87"/>
    <n v="53"/>
    <n v="53.4"/>
    <n v="-0.87024729037871673"/>
    <n v="18594100"/>
    <d v="2021-09-22T07:00:00"/>
    <n v="291.08210000000003"/>
    <n v="298.58"/>
    <n v="300.22000000000003"/>
    <n v="294.51"/>
    <n v="296.73"/>
    <n v="26626300"/>
    <n v="-0.15704429911327875"/>
    <d v="2021-09-22T07:00:00"/>
    <n v="21.903400000000001"/>
    <n v="21.940999999999999"/>
    <n v="21.96"/>
    <n v="21.196000000000002"/>
    <n v="21.366"/>
    <n v="-0.97458388566954623"/>
    <n v="268726000"/>
    <d v="2021-09-22T07:00:00"/>
    <n v="21.976400000000002"/>
    <n v="22.922000000000001"/>
    <n v="23.04"/>
    <n v="22.62"/>
    <n v="22.664000000000001"/>
    <n v="-8.8119669779964008E-2"/>
    <n v="4162000"/>
  </r>
  <r>
    <x v="109"/>
    <n v="149.83340000000001"/>
    <n v="152.51"/>
    <n v="154.97999999999999"/>
    <n v="152.34"/>
    <n v="152.83000000000001"/>
    <n v="80313700"/>
    <n v="-0.22134569999905648"/>
    <d v="2021-09-01T07:00:00"/>
    <n v="49.433399999999999"/>
    <n v="53.67"/>
    <n v="54.16"/>
    <n v="53.53"/>
    <n v="54.11"/>
    <n v="-0.86936481870657523"/>
    <n v="18615000"/>
    <d v="2021-09-01T07:00:00"/>
    <n v="294.25040000000001"/>
    <n v="301.83"/>
    <n v="305.19"/>
    <n v="301.49"/>
    <n v="302.87"/>
    <n v="18983800"/>
    <n v="-0.75813627732964739"/>
    <d v="2021-09-01T07:00:00"/>
    <n v="22.4025"/>
    <n v="22.440999999999999"/>
    <n v="22.696999999999999"/>
    <n v="22.356999999999999"/>
    <n v="22.484999999999999"/>
    <n v="-1.3338052328426735"/>
    <n v="201767000"/>
    <d v="2021-09-01T07:00:00"/>
    <n v="20.0915"/>
    <n v="20.956"/>
    <n v="21.062000000000001"/>
    <n v="20.768000000000001"/>
    <n v="20.8"/>
    <n v="-0.67911576855305633"/>
    <n v="2750000"/>
  </r>
  <r>
    <x v="110"/>
    <n v="131.43170000000001"/>
    <n v="133.97999999999999"/>
    <n v="134.08000000000001"/>
    <n v="131.62"/>
    <n v="132.13"/>
    <n v="74783600"/>
    <n v="-0.32555248559265554"/>
    <d v="2021-06-22T07:00:00"/>
    <n v="51.127400000000002"/>
    <n v="55.87"/>
    <n v="56.28"/>
    <n v="55.5"/>
    <n v="55.94"/>
    <n v="-0.86650206371273841"/>
    <n v="18682800"/>
    <d v="2021-06-22T07:00:00"/>
    <n v="258.34789999999998"/>
    <n v="265.51"/>
    <n v="265.79000000000002"/>
    <n v="262.39999999999998"/>
    <n v="262.72000000000003"/>
    <n v="24694100"/>
    <n v="-0.30901419382177303"/>
    <d v="2021-06-22T07:00:00"/>
    <n v="18.851099999999999"/>
    <n v="18.886700000000001"/>
    <n v="18.963799999999999"/>
    <n v="18.385999999999999"/>
    <n v="18.471499999999999"/>
    <n v="0.69611002394620314"/>
    <n v="580144000"/>
    <d v="2021-06-22T07:00:00"/>
    <n v="18.733899999999998"/>
    <n v="19.54"/>
    <n v="19.646000000000001"/>
    <n v="19.5"/>
    <n v="19.53"/>
    <n v="-0.32899662080256642"/>
    <n v="3586500"/>
  </r>
  <r>
    <x v="111"/>
    <n v="76.737499999999997"/>
    <n v="78.752499999999998"/>
    <n v="79.262500000000003"/>
    <n v="76.81"/>
    <n v="77.025000000000006"/>
    <n v="145946400"/>
    <n v="1.0154081917622151"/>
    <d v="2020-05-11T07:00:00"/>
    <n v="53.602499999999999"/>
    <n v="60.13"/>
    <n v="60.84"/>
    <n v="59.71"/>
    <n v="59.74"/>
    <n v="-0.86643450607276584"/>
    <n v="18684400"/>
    <d v="2020-05-11T07:00:00"/>
    <n v="179.46039999999999"/>
    <n v="186.74"/>
    <n v="187.51"/>
    <n v="182.85"/>
    <n v="183.15"/>
    <n v="30892700"/>
    <n v="0.17851328228839808"/>
    <d v="2020-05-11T07:00:00"/>
    <n v="8.0372000000000003"/>
    <n v="8.0655000000000001"/>
    <n v="8.1125000000000007"/>
    <n v="7.7786999999999997"/>
    <n v="7.8075000000000001"/>
    <n v="0.10016707185044789"/>
    <n v="469060000"/>
    <d v="2020-05-11T07:00:00"/>
    <n v="12.5779"/>
    <n v="13.194000000000001"/>
    <n v="13.21"/>
    <n v="13.055999999999999"/>
    <n v="13.154"/>
    <n v="8.8509475887348296E-2"/>
    <n v="4584000"/>
  </r>
  <r>
    <x v="112"/>
    <n v="122.4753"/>
    <n v="124.85"/>
    <n v="126.99"/>
    <n v="124.78"/>
    <n v="126.56"/>
    <n v="63342900"/>
    <n v="-0.54113603235323648"/>
    <d v="2021-05-18T07:00:00"/>
    <n v="50.184899999999999"/>
    <n v="54.84"/>
    <n v="56.14"/>
    <n v="54.8"/>
    <n v="55.95"/>
    <n v="-0.86563225909809183"/>
    <n v="18703400"/>
    <d v="2021-05-18T07:00:00"/>
    <n v="235.97810000000001"/>
    <n v="243.08"/>
    <n v="246.41"/>
    <n v="242.9"/>
    <n v="246.27"/>
    <n v="20168000"/>
    <n v="-0.66499749805534913"/>
    <d v="2021-05-18T07:00:00"/>
    <n v="13.9861"/>
    <n v="14.015700000000001"/>
    <n v="14.404299999999999"/>
    <n v="14.004"/>
    <n v="14.266999999999999"/>
    <n v="-1.4170185770682799"/>
    <n v="186256000"/>
    <d v="2021-05-18T07:00:00"/>
    <n v="18.216200000000001"/>
    <n v="19"/>
    <n v="19.218"/>
    <n v="18.832000000000001"/>
    <n v="18.832000000000001"/>
    <n v="7.9301321373886513E-2"/>
    <n v="4562000"/>
  </r>
  <r>
    <x v="113"/>
    <n v="142.34989999999999"/>
    <n v="145.11000000000001"/>
    <n v="145.65"/>
    <n v="142.65"/>
    <n v="142.75"/>
    <n v="99890800"/>
    <n v="0.14755660958746961"/>
    <d v="2021-07-09T07:00:00"/>
    <n v="51.237299999999998"/>
    <n v="55.99"/>
    <n v="56.11"/>
    <n v="55.31"/>
    <n v="55.51"/>
    <n v="-0.86543803088317073"/>
    <n v="18708000"/>
    <d v="2021-07-09T07:00:00"/>
    <n v="270.44260000000003"/>
    <n v="277.94"/>
    <n v="278.05"/>
    <n v="275.32"/>
    <n v="275.72000000000003"/>
    <n v="23916700"/>
    <n v="-0.37015765523693883"/>
    <d v="2021-07-09T07:00:00"/>
    <n v="20.0124"/>
    <n v="20.0502"/>
    <n v="20.080200000000001"/>
    <n v="19.754200000000001"/>
    <n v="19.962499999999999"/>
    <n v="-0.82491681860707655"/>
    <n v="296624000"/>
    <d v="2021-07-09T07:00:00"/>
    <n v="19.566099999999999"/>
    <n v="20.408000000000001"/>
    <n v="20.472000000000001"/>
    <n v="20.058"/>
    <n v="20.11"/>
    <n v="4.0417929263445677E-4"/>
    <n v="4373500"/>
  </r>
  <r>
    <x v="114"/>
    <n v="146.4144"/>
    <n v="149.03"/>
    <n v="149.44"/>
    <n v="146.37"/>
    <n v="148.56"/>
    <n v="83281300"/>
    <n v="-0.16542554359545356"/>
    <d v="2021-09-15T07:00:00"/>
    <n v="50.768900000000002"/>
    <n v="55.12"/>
    <n v="55.15"/>
    <n v="54.42"/>
    <n v="54.67"/>
    <n v="-0.86171391597968383"/>
    <n v="18796200"/>
    <d v="2021-09-15T07:00:00"/>
    <n v="297.16539999999998"/>
    <n v="304.82"/>
    <n v="305.32"/>
    <n v="301.82"/>
    <n v="303.26"/>
    <n v="28356300"/>
    <n v="-2.097768186573962E-2"/>
    <d v="2021-09-15T07:00:00"/>
    <n v="22.302700000000002"/>
    <n v="22.341000000000001"/>
    <n v="22.367000000000001"/>
    <n v="21.966000000000001"/>
    <n v="22.309000000000001"/>
    <n v="-1.522801616294668"/>
    <n v="166538000"/>
    <d v="2021-09-15T07:00:00"/>
    <n v="21.416499999999999"/>
    <n v="22.338000000000001"/>
    <n v="22.356000000000002"/>
    <n v="22.077999999999999"/>
    <n v="22.187999999999999"/>
    <n v="-0.91224949873479322"/>
    <n v="2193000"/>
  </r>
  <r>
    <x v="115"/>
    <n v="75.045199999999994"/>
    <n v="77.407499999999999"/>
    <n v="77.607500000000002"/>
    <n v="76.55"/>
    <n v="76.81"/>
    <n v="170108400"/>
    <n v="1.4707063515626781"/>
    <d v="2020-01-09T07:00:00"/>
    <n v="52.308"/>
    <n v="59.3"/>
    <n v="59.51"/>
    <n v="58.83"/>
    <n v="59.05"/>
    <n v="-0.8609918937024772"/>
    <n v="18813300"/>
    <d v="2020-01-09T07:00:00"/>
    <n v="155.34700000000001"/>
    <n v="162.09"/>
    <n v="162.22"/>
    <n v="161.03"/>
    <n v="161.84"/>
    <n v="21385000"/>
    <n v="-0.56927895863901679"/>
    <d v="2020-01-09T07:00:00"/>
    <n v="6.0506000000000002"/>
    <n v="6.0754999999999999"/>
    <n v="6.1482999999999999"/>
    <n v="6.0214999999999996"/>
    <n v="6.0963000000000003"/>
    <n v="-1.0476202126818217"/>
    <n v="255112000"/>
    <d v="2020-01-09T07:00:00"/>
    <n v="13.4916"/>
    <n v="14.206"/>
    <n v="14.332000000000001"/>
    <n v="14.118"/>
    <n v="14.28"/>
    <n v="3.1449889456398319"/>
    <n v="11886500"/>
  </r>
  <r>
    <x v="116"/>
    <n v="67.868600000000001"/>
    <n v="70.004999999999995"/>
    <n v="70.295000000000002"/>
    <n v="69.737499999999997"/>
    <n v="69.875"/>
    <n v="98369200"/>
    <n v="0.11888424471898253"/>
    <d v="2019-12-19T07:00:00"/>
    <n v="51.125999999999998"/>
    <n v="57.96"/>
    <n v="57.99"/>
    <n v="56.97"/>
    <n v="57.17"/>
    <n v="-0.85880471510836576"/>
    <n v="18865100"/>
    <d v="2019-12-19T07:00:00"/>
    <n v="149.23249999999999"/>
    <n v="155.71"/>
    <n v="155.77000000000001"/>
    <n v="153.75"/>
    <n v="154"/>
    <n v="24958900"/>
    <n v="-0.28818734974827687"/>
    <d v="2019-12-19T07:00:00"/>
    <n v="5.8623000000000003"/>
    <n v="5.8864999999999998"/>
    <n v="5.9"/>
    <n v="5.7675000000000001"/>
    <n v="5.7725"/>
    <n v="-2.6978583371450832E-2"/>
    <n v="445360000"/>
    <d v="2019-12-19T07:00:00"/>
    <n v="12.8933"/>
    <n v="13.576000000000001"/>
    <n v="13.641999999999999"/>
    <n v="13.564"/>
    <n v="13.612"/>
    <n v="-0.43300691155689608"/>
    <n v="3338000"/>
  </r>
  <r>
    <x v="117"/>
    <n v="63.438099999999999"/>
    <n v="65.435000000000002"/>
    <n v="65.827500000000001"/>
    <n v="65.17"/>
    <n v="65.267499999999998"/>
    <n v="67181600"/>
    <n v="-0.46880124855942645"/>
    <d v="2019-12-04T07:00:00"/>
    <n v="49.4148"/>
    <n v="56.02"/>
    <n v="56.66"/>
    <n v="55.86"/>
    <n v="56.66"/>
    <n v="-0.85811647165114546"/>
    <n v="18881400"/>
    <d v="2019-12-04T07:00:00"/>
    <n v="143.6163"/>
    <n v="149.85"/>
    <n v="150.18"/>
    <n v="149.19999999999999"/>
    <n v="150.13999999999999"/>
    <n v="17574700"/>
    <n v="-0.86896371684612561"/>
    <d v="2019-12-04T07:00:00"/>
    <n v="5.2140000000000004"/>
    <n v="5.2355"/>
    <n v="5.298"/>
    <n v="5.2066999999999997"/>
    <n v="5.2755000000000001"/>
    <n v="-0.94938007603948371"/>
    <n v="273424000"/>
    <d v="2019-12-04T07:00:00"/>
    <n v="12.401400000000001"/>
    <n v="13.058"/>
    <n v="13.112"/>
    <n v="13.016"/>
    <n v="13.054"/>
    <n v="0.52171129049793652"/>
    <n v="5619000"/>
  </r>
  <r>
    <x v="118"/>
    <n v="145.6558"/>
    <n v="148.47999999999999"/>
    <n v="150"/>
    <n v="147.09"/>
    <n v="149.24"/>
    <n v="106820300"/>
    <n v="0.2781330766985245"/>
    <d v="2021-07-15T07:00:00"/>
    <n v="51.072499999999998"/>
    <n v="55.81"/>
    <n v="56.4"/>
    <n v="55.57"/>
    <n v="56.4"/>
    <n v="-0.85661331416175612"/>
    <n v="18917000"/>
    <d v="2021-07-15T07:00:00"/>
    <n v="273.44929999999999"/>
    <n v="281.02999999999997"/>
    <n v="282.51"/>
    <n v="279.83"/>
    <n v="282"/>
    <n v="22604200"/>
    <n v="-0.47338738653023082"/>
    <d v="2021-07-15T07:00:00"/>
    <n v="18.930399999999999"/>
    <n v="18.966200000000001"/>
    <n v="19.847000000000001"/>
    <n v="18.858499999999999"/>
    <n v="19.811800000000002"/>
    <n v="0.53741937071988388"/>
    <n v="550564000"/>
    <d v="2021-07-15T07:00:00"/>
    <n v="19.725300000000001"/>
    <n v="20.574000000000002"/>
    <n v="20.782"/>
    <n v="20.48"/>
    <n v="20.782"/>
    <n v="-0.91224949873479322"/>
    <n v="2193000"/>
  </r>
  <r>
    <x v="119"/>
    <n v="71.221999999999994"/>
    <n v="73.290000000000006"/>
    <n v="73.422499999999999"/>
    <n v="71.58"/>
    <n v="72.292500000000004"/>
    <n v="133568000"/>
    <n v="0.78215503634155248"/>
    <d v="2020-05-04T07:00:00"/>
    <n v="51.404400000000003"/>
    <n v="57.99"/>
    <n v="58.07"/>
    <n v="56.31"/>
    <n v="57.12"/>
    <n v="-0.8549159284574458"/>
    <n v="18957200"/>
    <d v="2020-05-04T07:00:00"/>
    <n v="171.86840000000001"/>
    <n v="178.84"/>
    <n v="179"/>
    <n v="173.8"/>
    <n v="174.49"/>
    <n v="30372900"/>
    <n v="0.13763037613506232"/>
    <d v="2020-05-04T07:00:00"/>
    <n v="7.2567000000000004"/>
    <n v="7.2821999999999996"/>
    <n v="7.2960000000000003"/>
    <n v="7.0220000000000002"/>
    <n v="7.0220000000000002"/>
    <n v="-0.71262091754780299"/>
    <n v="317556000"/>
    <d v="2020-05-04T07:00:00"/>
    <n v="11.8096"/>
    <n v="12.388"/>
    <n v="12.506"/>
    <n v="12.27"/>
    <n v="12.46"/>
    <n v="-0.22268429141987137"/>
    <n v="3840500"/>
  </r>
  <r>
    <x v="120"/>
    <n v="94.783699999999996"/>
    <n v="97.272499999999994"/>
    <n v="97.974999999999994"/>
    <n v="96.602500000000006"/>
    <n v="96.692499999999995"/>
    <n v="89001600"/>
    <n v="-5.7634712393293631E-2"/>
    <d v="2020-07-22T07:00:00"/>
    <n v="54.422600000000003"/>
    <n v="61.05"/>
    <n v="61.77"/>
    <n v="60.62"/>
    <n v="61.31"/>
    <n v="-0.85480192493999207"/>
    <n v="18959900"/>
    <d v="2020-07-22T07:00:00"/>
    <n v="204.06229999999999"/>
    <n v="211.75"/>
    <n v="212.3"/>
    <n v="208.39"/>
    <n v="209.2"/>
    <n v="49605700"/>
    <n v="1.6503136340532534"/>
    <d v="2020-07-22T07:00:00"/>
    <n v="10.4069"/>
    <n v="10.438800000000001"/>
    <n v="10.602499999999999"/>
    <n v="10.291499999999999"/>
    <n v="10.3675"/>
    <n v="-0.44579744463150106"/>
    <n v="367292000"/>
    <d v="2020-07-22T07:00:00"/>
    <n v="14.7476"/>
    <n v="15.47"/>
    <n v="15.52"/>
    <n v="15.362"/>
    <n v="15.454000000000001"/>
    <n v="-0.95745316634633282"/>
    <n v="2085000"/>
  </r>
  <r>
    <x v="121"/>
    <n v="93.034599999999998"/>
    <n v="95.477500000000006"/>
    <n v="99.954999999999998"/>
    <n v="95.257499999999993"/>
    <n v="97.265000000000001"/>
    <n v="191649200"/>
    <n v="1.8766117650478951"/>
    <d v="2020-07-13T07:00:00"/>
    <n v="52.220700000000001"/>
    <n v="58.58"/>
    <n v="60.62"/>
    <n v="58.39"/>
    <n v="59.84"/>
    <n v="-0.84960843136710218"/>
    <n v="19082900"/>
    <d v="2020-07-13T07:00:00"/>
    <n v="199.5522"/>
    <n v="207.07"/>
    <n v="215.8"/>
    <n v="206.5"/>
    <n v="214.48"/>
    <n v="38135600"/>
    <n v="0.74817623145730039"/>
    <d v="2020-07-13T07:00:00"/>
    <n v="10.0215"/>
    <n v="10.052199999999999"/>
    <n v="10.792199999999999"/>
    <n v="10.025"/>
    <n v="10.595000000000001"/>
    <n v="3.58753616319148E-2"/>
    <n v="457076000"/>
    <d v="2020-07-13T07:00:00"/>
    <n v="14.1776"/>
    <n v="14.872"/>
    <n v="15.327999999999999"/>
    <n v="14.832000000000001"/>
    <n v="15.1"/>
    <n v="1.9673915491114358"/>
    <n v="9073000"/>
  </r>
  <r>
    <x v="122"/>
    <n v="67.829800000000006"/>
    <n v="69.965000000000003"/>
    <n v="70.197500000000005"/>
    <n v="69.245000000000005"/>
    <n v="69.25"/>
    <n v="128186000"/>
    <n v="0.6807389823706026"/>
    <d v="2019-12-16T07:00:00"/>
    <n v="50.896700000000003"/>
    <n v="57.7"/>
    <n v="58.57"/>
    <n v="57.65"/>
    <n v="58.21"/>
    <n v="-0.8475690351104308"/>
    <n v="19131200"/>
    <d v="2019-12-16T07:00:00"/>
    <n v="149.06"/>
    <n v="155.53"/>
    <n v="155.9"/>
    <n v="154.82"/>
    <n v="155.11000000000001"/>
    <n v="24144200"/>
    <n v="-0.35226450181276825"/>
    <d v="2019-12-16T07:00:00"/>
    <n v="5.6055999999999999"/>
    <n v="5.6287000000000003"/>
    <n v="5.7015000000000002"/>
    <n v="5.6192000000000002"/>
    <n v="5.6475"/>
    <n v="-0.69427331666768088"/>
    <n v="320976000"/>
    <d v="2019-12-16T07:00:00"/>
    <n v="12.9636"/>
    <n v="13.65"/>
    <n v="13.694000000000001"/>
    <n v="13.6"/>
    <n v="13.64"/>
    <n v="0.49157551209024342"/>
    <n v="5547000"/>
  </r>
  <r>
    <x v="123"/>
    <n v="64.024600000000007"/>
    <n v="66.040000000000006"/>
    <n v="67.0625"/>
    <n v="65.862499999999997"/>
    <n v="66.817499999999995"/>
    <n v="94487200"/>
    <n v="4.5733534664127919E-2"/>
    <d v="2019-12-02T07:00:00"/>
    <n v="50.861400000000003"/>
    <n v="57.66"/>
    <n v="58.69"/>
    <n v="57.47"/>
    <n v="58.55"/>
    <n v="-0.8465852269783305"/>
    <n v="19154500"/>
    <d v="2019-12-02T07:00:00"/>
    <n v="143.3287"/>
    <n v="149.55000000000001"/>
    <n v="151.83000000000001"/>
    <n v="148.32"/>
    <n v="151.81"/>
    <n v="27418400"/>
    <n v="-9.4744664707628032E-2"/>
    <d v="2019-12-02T07:00:00"/>
    <n v="5.2098000000000004"/>
    <n v="5.2312000000000003"/>
    <n v="5.4249999999999998"/>
    <n v="5.2160000000000002"/>
    <n v="5.4115000000000002"/>
    <n v="-0.42034685440480535"/>
    <n v="372036000"/>
    <d v="2019-12-02T07:00:00"/>
    <n v="12.019600000000001"/>
    <n v="12.656000000000001"/>
    <n v="12.712"/>
    <n v="12.538"/>
    <n v="12.692"/>
    <n v="1.3412370421960349"/>
    <n v="7577000"/>
  </r>
  <r>
    <x v="124"/>
    <n v="140.5155"/>
    <n v="143.24"/>
    <n v="144.06"/>
    <n v="140.66999999999999"/>
    <n v="141.58000000000001"/>
    <n v="105575500"/>
    <n v="0.25467660996068753"/>
    <d v="2021-07-08T07:00:00"/>
    <n v="50.688200000000002"/>
    <n v="55.39"/>
    <n v="55.72"/>
    <n v="54.79"/>
    <n v="55.31"/>
    <n v="-0.84626855054095917"/>
    <n v="19162000"/>
    <d v="2021-07-08T07:00:00"/>
    <n v="269.93669999999997"/>
    <n v="277.42"/>
    <n v="278.73"/>
    <n v="274.87"/>
    <n v="276.89999999999998"/>
    <n v="24618600"/>
    <n v="-0.31495236122188236"/>
    <d v="2021-07-08T07:00:00"/>
    <n v="19.865100000000002"/>
    <n v="19.902799999999999"/>
    <n v="20.132999999999999"/>
    <n v="19.700800000000001"/>
    <n v="19.8565"/>
    <n v="0.28385767247482818"/>
    <n v="503300000"/>
    <d v="2021-07-08T07:00:00"/>
    <n v="19.048400000000001"/>
    <n v="19.867999999999999"/>
    <n v="19.920000000000002"/>
    <n v="19.61"/>
    <n v="19.768000000000001"/>
    <n v="-0.38696613898958721"/>
    <n v="3448000"/>
  </r>
  <r>
    <x v="125"/>
    <n v="124.6825"/>
    <n v="127.1"/>
    <n v="127.94"/>
    <n v="125.94"/>
    <n v="126.01"/>
    <n v="63092900"/>
    <n v="-0.54584692300591897"/>
    <d v="2021-05-24T07:00:00"/>
    <n v="52.124899999999997"/>
    <n v="56.96"/>
    <n v="57.39"/>
    <n v="56.4"/>
    <n v="56.65"/>
    <n v="-0.84616721408100037"/>
    <n v="19164400"/>
    <d v="2021-05-24T07:00:00"/>
    <n v="244.0153"/>
    <n v="250.78"/>
    <n v="251.16"/>
    <n v="247.51"/>
    <n v="247.79"/>
    <n v="21411500"/>
    <n v="-0.56719470120719029"/>
    <d v="2021-05-24T07:00:00"/>
    <n v="15.578900000000001"/>
    <n v="15.612"/>
    <n v="15.744999999999999"/>
    <n v="15.176"/>
    <n v="15.2125"/>
    <n v="0.56023048152171995"/>
    <n v="554816000"/>
    <d v="2021-05-24T07:00:00"/>
    <n v="18.557500000000001"/>
    <n v="19.356000000000002"/>
    <n v="19.399999999999999"/>
    <n v="19.314"/>
    <n v="19.367999999999999"/>
    <n v="-1.0340482697992195"/>
    <n v="1902000"/>
  </r>
  <r>
    <x v="126"/>
    <n v="112.8087"/>
    <n v="115.5625"/>
    <n v="116"/>
    <n v="114.00749999999999"/>
    <n v="114.35250000000001"/>
    <n v="105633600"/>
    <n v="0.25577142094837096"/>
    <d v="2020-08-18T07:00:00"/>
    <n v="43.6633"/>
    <n v="48.65"/>
    <n v="49.57"/>
    <n v="48.62"/>
    <n v="49.26"/>
    <n v="-0.84249376740749282"/>
    <n v="19251400"/>
    <d v="2020-08-18T07:00:00"/>
    <n v="203.8117"/>
    <n v="211.49"/>
    <n v="212.36"/>
    <n v="209.21"/>
    <n v="210.53"/>
    <n v="21336200"/>
    <n v="-0.5731171383625312"/>
    <d v="2020-08-18T07:00:00"/>
    <n v="12.2233"/>
    <n v="12.2607"/>
    <n v="12.496"/>
    <n v="12.0863"/>
    <n v="12.45"/>
    <n v="0.28465166222051769"/>
    <n v="503448000"/>
    <d v="2020-08-18T07:00:00"/>
    <n v="15.821099999999999"/>
    <n v="16.596"/>
    <n v="16.78"/>
    <n v="16.526"/>
    <n v="16.77"/>
    <n v="-0.1596921434982351"/>
    <n v="3991000"/>
  </r>
  <r>
    <x v="127"/>
    <n v="129.78360000000001"/>
    <n v="132.30000000000001"/>
    <n v="132.41"/>
    <n v="129.21"/>
    <n v="130.30000000000001"/>
    <n v="79663300"/>
    <n v="-0.23360155312107542"/>
    <d v="2021-06-21T07:00:00"/>
    <n v="51.127400000000002"/>
    <n v="55.87"/>
    <n v="56.04"/>
    <n v="55.37"/>
    <n v="55.75"/>
    <n v="-0.84235865212754768"/>
    <n v="19254600"/>
    <d v="2021-06-21T07:00:00"/>
    <n v="255.54570000000001"/>
    <n v="262.63"/>
    <n v="263.52"/>
    <n v="257.92"/>
    <n v="259.82"/>
    <n v="26696100"/>
    <n v="-0.15155444368907167"/>
    <d v="2021-06-21T07:00:00"/>
    <n v="18.392399999999999"/>
    <n v="18.427199999999999"/>
    <n v="18.5365"/>
    <n v="17.822800000000001"/>
    <n v="18.435199999999998"/>
    <n v="1.1909587681516014"/>
    <n v="672384000"/>
    <d v="2021-06-21T07:00:00"/>
    <n v="18.5824"/>
    <n v="19.382000000000001"/>
    <n v="19.408000000000001"/>
    <n v="19.2"/>
    <n v="19.204000000000001"/>
    <n v="0.39405278474312549"/>
    <n v="5314000"/>
  </r>
  <r>
    <x v="128"/>
    <n v="143.57509999999999"/>
    <n v="146.13999999999999"/>
    <n v="147.11000000000001"/>
    <n v="145.63"/>
    <n v="146.35"/>
    <n v="54126800"/>
    <n v="-0.71480018972998705"/>
    <d v="2021-08-06T07:00:00"/>
    <n v="49.663600000000002"/>
    <n v="53.92"/>
    <n v="54.13"/>
    <n v="53.73"/>
    <n v="53.86"/>
    <n v="-0.84229953919257172"/>
    <n v="19256000"/>
    <d v="2021-08-06T07:00:00"/>
    <n v="281.65190000000001"/>
    <n v="289.45999999999998"/>
    <n v="289.5"/>
    <n v="287.62"/>
    <n v="288.51"/>
    <n v="16589300"/>
    <n v="-0.94646663282053312"/>
    <d v="2021-08-06T07:00:00"/>
    <n v="20.327500000000001"/>
    <n v="20.366"/>
    <n v="20.57"/>
    <n v="20.21"/>
    <n v="20.524000000000001"/>
    <n v="-1.4586440259656095"/>
    <n v="178497000"/>
    <d v="2021-08-06T07:00:00"/>
    <n v="19.677299999999999"/>
    <n v="20.524000000000001"/>
    <n v="20.832000000000001"/>
    <n v="20.506"/>
    <n v="20.696000000000002"/>
    <n v="-0.96540566342614076"/>
    <n v="2066000"/>
  </r>
  <r>
    <x v="129"/>
    <n v="178.68799999999999"/>
    <n v="179.8"/>
    <n v="179.85"/>
    <n v="177.6"/>
    <n v="178.2"/>
    <n v="47551100"/>
    <n v="-0.83870980438936549"/>
    <d v="2023-10-11T07:00:00"/>
    <n v="36.273299999999999"/>
    <n v="36.880000000000003"/>
    <n v="37.03"/>
    <n v="36.380000000000003"/>
    <n v="36.619999999999997"/>
    <n v="-0.84202086392768494"/>
    <n v="19262600"/>
    <d v="2023-10-11T07:00:00"/>
    <n v="329.9434"/>
    <n v="332.42"/>
    <n v="332.82"/>
    <n v="329.14"/>
    <n v="331.21"/>
    <n v="20063200"/>
    <n v="-0.67324014631404405"/>
    <d v="2023-10-11T07:00:00"/>
    <n v="46.791800000000002"/>
    <n v="46.805999999999997"/>
    <n v="46.859000000000002"/>
    <n v="46.05"/>
    <n v="46.195999999999998"/>
    <n v="-0.38761623657742966"/>
    <n v="378137000"/>
    <d v="2023-10-11T07:00:00"/>
    <n v="17.035399999999999"/>
    <n v="17.091999999999999"/>
    <n v="17.196000000000002"/>
    <n v="17.065999999999999"/>
    <n v="17.068000000000001"/>
    <n v="-0.53241312505449478"/>
    <n v="3100500"/>
  </r>
  <r>
    <x v="130"/>
    <n v="176.40039999999999"/>
    <n v="179.29"/>
    <n v="181.33"/>
    <n v="178.53"/>
    <n v="180.16"/>
    <n v="79144300"/>
    <n v="-0.24338136211604439"/>
    <d v="2021-12-28T07:00:00"/>
    <n v="48.005699999999997"/>
    <n v="51.76"/>
    <n v="52.12"/>
    <n v="51.63"/>
    <n v="51.93"/>
    <n v="-0.84084704993316184"/>
    <n v="19290400"/>
    <d v="2021-12-28T07:00:00"/>
    <n v="333.28919999999999"/>
    <n v="341.25"/>
    <n v="343.81"/>
    <n v="340.32"/>
    <n v="343.15"/>
    <n v="15661500"/>
    <n v="-1.0194392383016122"/>
    <d v="2021-12-28T07:00:00"/>
    <n v="30.273700000000002"/>
    <n v="30.321999999999999"/>
    <n v="31.33"/>
    <n v="30.012"/>
    <n v="31.312000000000001"/>
    <n v="-0.15985920506728246"/>
    <n v="420591000"/>
    <d v="2021-12-28T07:00:00"/>
    <n v="24.500299999999999"/>
    <n v="25.495999999999999"/>
    <n v="25.66"/>
    <n v="25.456"/>
    <n v="25.6"/>
    <n v="-0.96017375745258293"/>
    <n v="2078500"/>
  </r>
  <r>
    <x v="131"/>
    <n v="177.88310000000001"/>
    <n v="178.99"/>
    <n v="179.05"/>
    <n v="175.8"/>
    <n v="176.81"/>
    <n v="42390800"/>
    <n v="-0.93594824052951653"/>
    <d v="2023-10-09T07:00:00"/>
    <n v="35.466799999999999"/>
    <n v="36.06"/>
    <n v="36.17"/>
    <n v="35.5"/>
    <n v="35.700000000000003"/>
    <n v="-0.83722849384213205"/>
    <n v="19376100"/>
    <d v="2023-10-09T07:00:00"/>
    <n v="327.36279999999999"/>
    <n v="329.82"/>
    <n v="330.3"/>
    <n v="323.18"/>
    <n v="324.75"/>
    <n v="19891200"/>
    <n v="-0.6867681568149554"/>
    <d v="2023-10-09T07:00:00"/>
    <n v="45.259300000000003"/>
    <n v="45.273000000000003"/>
    <n v="45.604999999999997"/>
    <n v="44.368000000000002"/>
    <n v="44.841999999999999"/>
    <n v="-0.21842131360746164"/>
    <n v="409675000"/>
    <d v="2023-10-09T07:00:00"/>
    <n v="16.6447"/>
    <n v="16.7"/>
    <n v="16.725999999999999"/>
    <n v="16.457999999999998"/>
    <n v="16.481999999999999"/>
    <n v="-1.1550099359078765"/>
    <n v="1613000"/>
  </r>
  <r>
    <x v="132"/>
    <n v="111.37130000000001"/>
    <n v="114.09"/>
    <n v="115.31"/>
    <n v="113.57"/>
    <n v="114.55"/>
    <n v="99382200"/>
    <n v="0.13797277364365221"/>
    <d v="2020-09-29T07:00:00"/>
    <n v="45.942900000000002"/>
    <n v="51.19"/>
    <n v="51.74"/>
    <n v="50.95"/>
    <n v="51.31"/>
    <n v="-0.82953958994275601"/>
    <n v="19558200"/>
    <d v="2020-09-29T07:00:00"/>
    <n v="200.21809999999999"/>
    <n v="207.26"/>
    <n v="210.07"/>
    <n v="206.81"/>
    <n v="209.35"/>
    <n v="24221900"/>
    <n v="-0.34615330172020536"/>
    <d v="2020-09-29T07:00:00"/>
    <n v="13.189299999999999"/>
    <n v="13.2257"/>
    <n v="13.4427"/>
    <n v="12.933299999999999"/>
    <n v="12.9375"/>
    <n v="0.91776191808746754"/>
    <n v="621460000"/>
    <d v="2020-09-29T07:00:00"/>
    <n v="14.818300000000001"/>
    <n v="15.496"/>
    <n v="15.564"/>
    <n v="15.416"/>
    <n v="15.486000000000001"/>
    <n v="-0.89027549364585035"/>
    <n v="2245500"/>
  </r>
  <r>
    <x v="133"/>
    <n v="144.95060000000001"/>
    <n v="147.54"/>
    <n v="149.12"/>
    <n v="147.51"/>
    <n v="148.35"/>
    <n v="48597200"/>
    <n v="-0.81899755354228065"/>
    <d v="2021-08-26T07:00:00"/>
    <n v="48.936"/>
    <n v="53.13"/>
    <n v="53.75"/>
    <n v="52.97"/>
    <n v="53.75"/>
    <n v="-0.8290413523479585"/>
    <n v="19570000"/>
    <d v="2021-08-26T07:00:00"/>
    <n v="291.57929999999999"/>
    <n v="299.08999999999997"/>
    <n v="302.43"/>
    <n v="298.95"/>
    <n v="300.99"/>
    <n v="17666100"/>
    <n v="-0.86177499498692034"/>
    <d v="2021-08-26T07:00:00"/>
    <n v="22.026299999999999"/>
    <n v="22.068000000000001"/>
    <n v="22.34"/>
    <n v="21.79"/>
    <n v="22.2"/>
    <n v="-1.139744482364119"/>
    <n v="237940000"/>
    <d v="2021-08-26T07:00:00"/>
    <n v="19.491299999999999"/>
    <n v="20.329999999999998"/>
    <n v="20.623999999999999"/>
    <n v="20.294"/>
    <n v="20.623999999999999"/>
    <n v="-0.60691546611795832"/>
    <n v="2922500"/>
  </r>
  <r>
    <x v="134"/>
    <n v="94.518100000000004"/>
    <n v="97"/>
    <n v="99.25"/>
    <n v="96.742500000000007"/>
    <n v="99.172499999999999"/>
    <n v="103433200"/>
    <n v="0.21430804577972024"/>
    <d v="2020-07-21T07:00:00"/>
    <n v="54.110599999999998"/>
    <n v="60.7"/>
    <n v="61.93"/>
    <n v="60.44"/>
    <n v="61.52"/>
    <n v="-0.81917371455946764"/>
    <n v="19803700"/>
    <d v="2020-07-21T07:00:00"/>
    <n v="201.1712"/>
    <n v="208.75"/>
    <n v="213.94"/>
    <n v="208.03"/>
    <n v="213.66"/>
    <n v="37990400"/>
    <n v="0.73675607375536822"/>
    <d v="2020-07-21T07:00:00"/>
    <n v="10.296900000000001"/>
    <n v="10.3285"/>
    <n v="10.56"/>
    <n v="10.2867"/>
    <n v="10.513"/>
    <n v="-0.93000243440819685"/>
    <n v="277036000"/>
    <d v="2020-07-21T07:00:00"/>
    <n v="14.74"/>
    <n v="15.462"/>
    <n v="15.654"/>
    <n v="15.43"/>
    <n v="15.65"/>
    <n v="-0.36896838244054825"/>
    <n v="3491000"/>
  </r>
  <r>
    <x v="135"/>
    <n v="146.17859999999999"/>
    <n v="148.79"/>
    <n v="148.97"/>
    <n v="147.22"/>
    <n v="148.44"/>
    <n v="68034100"/>
    <n v="-0.45273711143377898"/>
    <d v="2021-09-16T07:00:00"/>
    <n v="50.501800000000003"/>
    <n v="54.83"/>
    <n v="54.95"/>
    <n v="54.24"/>
    <n v="54.86"/>
    <n v="-0.81666563717548668"/>
    <n v="19863100"/>
    <d v="2021-09-16T07:00:00"/>
    <n v="297.55540000000002"/>
    <n v="305.22000000000003"/>
    <n v="305.31"/>
    <n v="300.76"/>
    <n v="303.76"/>
    <n v="19550800"/>
    <n v="-0.71354103341094521"/>
    <d v="2021-09-16T07:00:00"/>
    <n v="22.203900000000001"/>
    <n v="22.242000000000001"/>
    <n v="22.277000000000001"/>
    <n v="21.927"/>
    <n v="22.183"/>
    <n v="-1.5791587938518852"/>
    <n v="156033000"/>
    <d v="2021-09-16T07:00:00"/>
    <n v="21.531500000000001"/>
    <n v="22.457999999999998"/>
    <n v="22.472000000000001"/>
    <n v="22.212"/>
    <n v="22.338000000000001"/>
    <n v="-0.97733440904585256"/>
    <n v="2037500"/>
  </r>
  <r>
    <x v="136"/>
    <n v="143.37020000000001"/>
    <n v="146.15"/>
    <n v="147.1"/>
    <n v="142.96"/>
    <n v="143.46"/>
    <n v="96350000"/>
    <n v="8.0835323095396122E-2"/>
    <d v="2021-07-20T07:00:00"/>
    <n v="50.550899999999999"/>
    <n v="55.24"/>
    <n v="55.56"/>
    <n v="54.27"/>
    <n v="54.92"/>
    <n v="-0.8165009654280535"/>
    <n v="19867000"/>
    <d v="2021-07-20T07:00:00"/>
    <n v="271.78539999999998"/>
    <n v="279.32"/>
    <n v="280.97000000000003"/>
    <n v="276.26"/>
    <n v="278.02999999999997"/>
    <n v="26259700"/>
    <n v="-0.18587783777394223"/>
    <d v="2021-07-20T07:00:00"/>
    <n v="18.576799999999999"/>
    <n v="18.611999999999998"/>
    <n v="18.838000000000001"/>
    <n v="18.164000000000001"/>
    <n v="18.73"/>
    <n v="-8.4237046585937128E-2"/>
    <n v="434687000"/>
    <d v="2021-07-20T07:00:00"/>
    <n v="18.9985"/>
    <n v="19.815999999999999"/>
    <n v="19.898"/>
    <n v="19.576000000000001"/>
    <n v="19.664000000000001"/>
    <n v="-0.67074471899536381"/>
    <n v="2770000"/>
  </r>
  <r>
    <x v="137"/>
    <n v="130.35679999999999"/>
    <n v="133.11000000000001"/>
    <n v="135.53"/>
    <n v="131.81"/>
    <n v="135.02000000000001"/>
    <n v="94812300"/>
    <n v="5.1859576868876302E-2"/>
    <d v="2021-04-20T07:00:00"/>
    <n v="57.026400000000002"/>
    <n v="62.7"/>
    <n v="63.76"/>
    <n v="62.41"/>
    <n v="63.64"/>
    <n v="-0.81628562545064109"/>
    <n v="19872100"/>
    <d v="2021-04-20T07:00:00"/>
    <n v="250.71459999999999"/>
    <n v="258.26"/>
    <n v="260.2"/>
    <n v="256.83999999999997"/>
    <n v="257.82"/>
    <n v="19722900"/>
    <n v="-0.7000051577876496"/>
    <d v="2021-04-20T07:00:00"/>
    <n v="15.139099999999999"/>
    <n v="15.1713"/>
    <n v="15.497"/>
    <n v="14.962999999999999"/>
    <n v="15.3232"/>
    <n v="-0.62369406603057964"/>
    <n v="334132000"/>
    <d v="2021-04-20T07:00:00"/>
    <n v="20.825900000000001"/>
    <n v="21.722000000000001"/>
    <n v="22.02"/>
    <n v="21.6"/>
    <n v="21.93"/>
    <n v="-0.80656499806892501"/>
    <n v="2445500"/>
  </r>
  <r>
    <x v="138"/>
    <n v="77.492699999999999"/>
    <n v="79.527500000000003"/>
    <n v="79.677499999999995"/>
    <n v="78.272499999999994"/>
    <n v="79.034999999999997"/>
    <n v="112945200"/>
    <n v="0.39354801333298584"/>
    <d v="2020-05-27T07:00:00"/>
    <n v="56.6601"/>
    <n v="63.56"/>
    <n v="63.59"/>
    <n v="61.07"/>
    <n v="62.32"/>
    <n v="-0.81568605139588468"/>
    <n v="19886300"/>
    <d v="2020-05-27T07:00:00"/>
    <n v="175.20920000000001"/>
    <n v="181.81"/>
    <n v="181.99"/>
    <n v="176.6"/>
    <n v="180.2"/>
    <n v="39517100"/>
    <n v="0.85683289719572542"/>
    <d v="2020-05-27T07:00:00"/>
    <n v="8.4953000000000003"/>
    <n v="8.5252999999999997"/>
    <n v="8.6326999999999998"/>
    <n v="7.9966999999999997"/>
    <n v="8.625"/>
    <n v="3.8921762605342081"/>
    <n v="1175892000"/>
    <d v="2020-05-27T07:00:00"/>
    <n v="12.0059"/>
    <n v="12.593999999999999"/>
    <n v="12.606"/>
    <n v="12.404"/>
    <n v="12.5"/>
    <n v="1.3604904561787277"/>
    <n v="7623000"/>
  </r>
  <r>
    <x v="139"/>
    <n v="140.1464"/>
    <n v="142.65"/>
    <n v="142.91999999999999"/>
    <n v="139.11000000000001"/>
    <n v="141.9"/>
    <n v="94639600"/>
    <n v="4.86052936060032E-2"/>
    <d v="2021-10-01T07:00:00"/>
    <n v="49.608400000000003"/>
    <n v="53.86"/>
    <n v="54.11"/>
    <n v="53.05"/>
    <n v="53.65"/>
    <n v="-0.8153144843760356"/>
    <n v="19895100"/>
    <d v="2021-10-01T07:00:00"/>
    <n v="281.84010000000001"/>
    <n v="289.10000000000002"/>
    <n v="289.98"/>
    <n v="281.29000000000002"/>
    <n v="282.12"/>
    <n v="30086300"/>
    <n v="0.1150889353817995"/>
    <d v="2021-10-01T07:00:00"/>
    <n v="20.706499999999998"/>
    <n v="20.742000000000001"/>
    <n v="20.859000000000002"/>
    <n v="20.202999999999999"/>
    <n v="20.75"/>
    <n v="-1.1234462333951685"/>
    <n v="240978000"/>
    <d v="2021-10-01T07:00:00"/>
    <n v="21.046600000000002"/>
    <n v="21.902000000000001"/>
    <n v="22.058"/>
    <n v="21.693999999999999"/>
    <n v="21.994"/>
    <n v="-0.55229436775401453"/>
    <n v="3053000"/>
  </r>
  <r>
    <x v="140"/>
    <n v="127.7334"/>
    <n v="130.21"/>
    <n v="131.26"/>
    <n v="129.47999999999999"/>
    <n v="130.85"/>
    <n v="78973300"/>
    <n v="-0.24660361132247924"/>
    <d v="2021-05-07T07:00:00"/>
    <n v="52.774700000000003"/>
    <n v="57.67"/>
    <n v="58.01"/>
    <n v="57.24"/>
    <n v="57.7"/>
    <n v="-0.81261640112963185"/>
    <n v="19959000"/>
    <d v="2021-05-07T07:00:00"/>
    <n v="245.08410000000001"/>
    <n v="252.46"/>
    <n v="254.3"/>
    <n v="251.17"/>
    <n v="252.15"/>
    <n v="27032900"/>
    <n v="-0.12506471149891493"/>
    <d v="2021-05-07T07:00:00"/>
    <n v="14.780900000000001"/>
    <n v="14.8123"/>
    <n v="14.970700000000001"/>
    <n v="14.671799999999999"/>
    <n v="14.808299999999999"/>
    <n v="-1.185946101890321"/>
    <n v="229328000"/>
    <d v="2021-05-07T07:00:00"/>
    <n v="18.607399999999998"/>
    <n v="19.408000000000001"/>
    <n v="19.59"/>
    <n v="19.347999999999999"/>
    <n v="19.399999999999999"/>
    <n v="8.3566763724423569E-3"/>
    <n v="4392500"/>
  </r>
  <r>
    <x v="141"/>
    <n v="95.224599999999995"/>
    <n v="97.724999999999994"/>
    <n v="99.247500000000002"/>
    <n v="96.49"/>
    <n v="98.99"/>
    <n v="153198000"/>
    <n v="1.1520541703901861"/>
    <d v="2020-07-15T07:00:00"/>
    <n v="52.621899999999997"/>
    <n v="59.03"/>
    <n v="59.34"/>
    <n v="58.42"/>
    <n v="59.03"/>
    <n v="-0.81146369889760017"/>
    <n v="19986300"/>
    <d v="2020-07-15T07:00:00"/>
    <n v="200.48689999999999"/>
    <n v="208.04"/>
    <n v="211.33"/>
    <n v="205.03"/>
    <n v="209.56"/>
    <n v="32179400"/>
    <n v="0.27971381200655332"/>
    <d v="2020-07-15T07:00:00"/>
    <n v="10.196"/>
    <n v="10.2273"/>
    <n v="10.433"/>
    <n v="10.0557"/>
    <n v="10.414300000000001"/>
    <n v="-0.24895236524745429"/>
    <n v="403984000"/>
    <d v="2020-07-15T07:00:00"/>
    <n v="14.6485"/>
    <n v="15.366"/>
    <n v="15.576000000000001"/>
    <n v="15.178000000000001"/>
    <n v="15.222"/>
    <n v="2.3244168127470219"/>
    <n v="9926000"/>
  </r>
  <r>
    <x v="142"/>
    <n v="118.21429999999999"/>
    <n v="121.1"/>
    <n v="125.39"/>
    <n v="119.65"/>
    <n v="125.27"/>
    <n v="262330500"/>
    <n v="3.2084992670056991"/>
    <d v="2020-10-13T07:00:00"/>
    <n v="48.3123"/>
    <n v="53.83"/>
    <n v="54.29"/>
    <n v="53.62"/>
    <n v="54.27"/>
    <n v="-0.81064034016043474"/>
    <n v="20005800"/>
    <d v="2020-10-13T07:00:00"/>
    <n v="215.28800000000001"/>
    <n v="222.86"/>
    <n v="225.21"/>
    <n v="220.43"/>
    <n v="222.72"/>
    <n v="28950800"/>
    <n v="2.578047070863148E-2"/>
    <d v="2020-10-13T07:00:00"/>
    <n v="14.209"/>
    <n v="14.2483"/>
    <n v="14.3485"/>
    <n v="14.018800000000001"/>
    <n v="14.2965"/>
    <n v="-0.56751392672746892"/>
    <n v="344604000"/>
    <d v="2020-10-13T07:00:00"/>
    <n v="14.284700000000001"/>
    <n v="14.938000000000001"/>
    <n v="15.036"/>
    <n v="14.852"/>
    <n v="14.958"/>
    <n v="6.8000404471001599E-2"/>
    <n v="4535000"/>
  </r>
  <r>
    <x v="143"/>
    <n v="123.8683"/>
    <n v="126.27"/>
    <n v="126.93"/>
    <n v="125.17"/>
    <n v="126.82"/>
    <n v="74244600"/>
    <n v="-0.33570916583983912"/>
    <d v="2021-05-17T07:00:00"/>
    <n v="50.633299999999998"/>
    <n v="55.33"/>
    <n v="55.89"/>
    <n v="54.76"/>
    <n v="55.29"/>
    <n v="-0.81045455665051014"/>
    <n v="20010200"/>
    <d v="2021-05-17T07:00:00"/>
    <n v="238.01669999999999"/>
    <n v="245.18"/>
    <n v="246.59"/>
    <n v="243.52"/>
    <n v="246.55"/>
    <n v="24970200"/>
    <n v="-0.28729859091885651"/>
    <d v="2021-05-17T07:00:00"/>
    <n v="14.1355"/>
    <n v="14.1655"/>
    <n v="14.1692"/>
    <n v="13.8535"/>
    <n v="14.157"/>
    <n v="-1.2521905976996039"/>
    <n v="216980000"/>
    <d v="2021-05-17T07:00:00"/>
    <n v="18.0091"/>
    <n v="18.783999999999999"/>
    <n v="18.925999999999998"/>
    <n v="18.693999999999999"/>
    <n v="18.853999999999999"/>
    <n v="-0.44347072350401173"/>
    <n v="3313000"/>
  </r>
  <r>
    <x v="144"/>
    <n v="111.87649999999999"/>
    <n v="114.6075"/>
    <n v="116.08750000000001"/>
    <n v="113.96250000000001"/>
    <n v="116.0625"/>
    <n v="119561600"/>
    <n v="0.51822456099062109"/>
    <d v="2020-08-17T07:00:00"/>
    <n v="43.914499999999997"/>
    <n v="48.93"/>
    <n v="49.31"/>
    <n v="48.73"/>
    <n v="49.11"/>
    <n v="-0.81011254609814909"/>
    <n v="20018300"/>
    <d v="2020-08-17T07:00:00"/>
    <n v="202.6456"/>
    <n v="210.28"/>
    <n v="211.19"/>
    <n v="208.92"/>
    <n v="209.6"/>
    <n v="20184800"/>
    <n v="-0.66367615749479503"/>
    <d v="2020-08-17T07:00:00"/>
    <n v="12.299300000000001"/>
    <n v="12.337"/>
    <n v="12.409700000000001"/>
    <n v="11.817299999999999"/>
    <n v="11.8512"/>
    <n v="0.91690355079483021"/>
    <n v="621300000"/>
    <d v="2020-08-17T07:00:00"/>
    <n v="15.9107"/>
    <n v="16.690000000000001"/>
    <n v="16.742000000000001"/>
    <n v="16.544"/>
    <n v="16.706"/>
    <n v="0.75944909793640425"/>
    <n v="6187000"/>
  </r>
  <r>
    <x v="145"/>
    <n v="65.6267"/>
    <n v="67.692499999999995"/>
    <n v="67.775000000000006"/>
    <n v="67.125"/>
    <n v="67.202500000000001"/>
    <n v="78756800"/>
    <n v="-0.25068324262770231"/>
    <d v="2019-12-11T07:00:00"/>
    <n v="50.341000000000001"/>
    <n v="57.07"/>
    <n v="57.17"/>
    <n v="56.58"/>
    <n v="56.91"/>
    <n v="-0.80872761447871178"/>
    <n v="20051100"/>
    <d v="2019-12-11T07:00:00"/>
    <n v="145.38929999999999"/>
    <n v="151.69999999999999"/>
    <n v="151.87"/>
    <n v="150.33000000000001"/>
    <n v="151.54"/>
    <n v="18856600"/>
    <n v="-0.76814071300241438"/>
    <d v="2019-12-11T07:00:00"/>
    <n v="5.4112"/>
    <n v="5.4335000000000004"/>
    <n v="5.4390000000000001"/>
    <n v="5.3574999999999999"/>
    <n v="5.36"/>
    <n v="-1.1619761952434247"/>
    <n v="233796000"/>
    <d v="2019-12-11T07:00:00"/>
    <n v="12.6388"/>
    <n v="13.308"/>
    <n v="13.31"/>
    <n v="13.24"/>
    <n v="13.295999999999999"/>
    <n v="1.0476224789599695"/>
    <n v="6875500"/>
  </r>
  <r>
    <x v="146"/>
    <n v="139.5078"/>
    <n v="142"/>
    <n v="142.15"/>
    <n v="138.37"/>
    <n v="139.47"/>
    <n v="83221100"/>
    <n v="-0.16655992606461953"/>
    <d v="2021-10-06T07:00:00"/>
    <n v="49.718899999999998"/>
    <n v="53.98"/>
    <n v="54.07"/>
    <n v="53.07"/>
    <n v="53.48"/>
    <n v="-0.80836871451635761"/>
    <n v="20059600"/>
    <d v="2021-10-06T07:00:00"/>
    <n v="285.74939999999998"/>
    <n v="293.11"/>
    <n v="293.63"/>
    <n v="285.51"/>
    <n v="285.77999999999997"/>
    <n v="28002600"/>
    <n v="-4.8796619738834757E-2"/>
    <d v="2021-10-06T07:00:00"/>
    <n v="20.6645"/>
    <n v="20.7"/>
    <n v="20.72"/>
    <n v="20.079999999999998"/>
    <n v="20.12"/>
    <n v="-0.8218159667624243"/>
    <n v="297202000"/>
    <d v="2021-10-06T07:00:00"/>
    <n v="20.287500000000001"/>
    <n v="21.111999999999998"/>
    <n v="21.17"/>
    <n v="20.818000000000001"/>
    <n v="21"/>
    <n v="-0.34469233872323995"/>
    <n v="3549000"/>
  </r>
  <r>
    <x v="147"/>
    <n v="118.5266"/>
    <n v="121.03"/>
    <n v="121.17"/>
    <n v="119.16"/>
    <n v="120.4"/>
    <n v="88105100"/>
    <n v="-7.4527966273813251E-2"/>
    <d v="2021-03-12T07:00:00"/>
    <n v="57.208300000000001"/>
    <n v="62.9"/>
    <n v="63.3"/>
    <n v="62.24"/>
    <n v="62.65"/>
    <n v="-0.80358056678330303"/>
    <n v="20173000"/>
    <d v="2021-03-12T07:00:00"/>
    <n v="228.8623"/>
    <n v="235.75"/>
    <n v="235.82"/>
    <n v="233.23"/>
    <n v="234.01"/>
    <n v="22653700"/>
    <n v="-0.46949415095002667"/>
    <d v="2021-03-12T07:00:00"/>
    <n v="12.828799999999999"/>
    <n v="12.856"/>
    <n v="12.8888"/>
    <n v="12.59"/>
    <n v="12.648199999999999"/>
    <n v="-1.1074269537963248"/>
    <n v="243964000"/>
    <d v="2021-03-12T07:00:00"/>
    <n v="19.997399999999999"/>
    <n v="20.911999999999999"/>
    <n v="20.917999999999999"/>
    <n v="20.501999999999999"/>
    <n v="20.634"/>
    <n v="-9.2225276987119489E-3"/>
    <n v="4350500"/>
  </r>
  <r>
    <x v="148"/>
    <n v="131.15700000000001"/>
    <n v="133.69999999999999"/>
    <n v="134.32"/>
    <n v="133.22999999999999"/>
    <n v="133.77000000000001"/>
    <n v="60214200"/>
    <n v="-0.60009188669342806"/>
    <d v="2021-06-23T07:00:00"/>
    <n v="50.569200000000002"/>
    <n v="55.26"/>
    <n v="55.97"/>
    <n v="55.23"/>
    <n v="55.87"/>
    <n v="-0.79872908376277418"/>
    <n v="20287900"/>
    <d v="2021-06-23T07:00:00"/>
    <n v="258.11430000000001"/>
    <n v="265.27"/>
    <n v="266.83"/>
    <n v="264.43"/>
    <n v="265.99"/>
    <n v="19518700"/>
    <n v="-0.71606573769628978"/>
    <d v="2021-06-23T07:00:00"/>
    <n v="19.0212"/>
    <n v="19.057200000000002"/>
    <n v="19.152799999999999"/>
    <n v="18.907699999999998"/>
    <n v="19.0077"/>
    <n v="-0.63322194297885348"/>
    <n v="332356000"/>
    <d v="2021-06-23T07:00:00"/>
    <n v="18.434799999999999"/>
    <n v="19.228000000000002"/>
    <n v="19.326000000000001"/>
    <n v="19.207999999999998"/>
    <n v="19.3"/>
    <n v="-0.73771311545690399"/>
    <n v="2610000"/>
  </r>
  <r>
    <x v="149"/>
    <n v="122.23990000000001"/>
    <n v="124.61"/>
    <n v="125.8"/>
    <n v="124.55"/>
    <n v="125.57"/>
    <n v="71311100"/>
    <n v="-0.39098675675841615"/>
    <d v="2021-05-28T07:00:00"/>
    <n v="52.271299999999997"/>
    <n v="57.12"/>
    <n v="57.65"/>
    <n v="56.94"/>
    <n v="57.55"/>
    <n v="-0.7980535073630487"/>
    <n v="20303900"/>
    <d v="2021-05-28T07:00:00"/>
    <n v="242.94499999999999"/>
    <n v="249.68"/>
    <n v="252.08"/>
    <n v="249.56"/>
    <n v="251"/>
    <n v="18270200"/>
    <n v="-0.81426179066366122"/>
    <d v="2021-05-28T07:00:00"/>
    <n v="16.210100000000001"/>
    <n v="16.244499999999999"/>
    <n v="16.2775"/>
    <n v="15.500999999999999"/>
    <n v="15.500999999999999"/>
    <n v="1.0415599408680809"/>
    <n v="644536000"/>
    <d v="2021-05-28T07:00:00"/>
    <n v="19.100200000000001"/>
    <n v="19.922000000000001"/>
    <n v="20.106000000000002"/>
    <n v="19.899999999999999"/>
    <n v="20.018000000000001"/>
    <n v="-0.93945540979729392"/>
    <n v="2128000"/>
  </r>
  <r>
    <x v="150"/>
    <n v="146.35550000000001"/>
    <n v="148.97"/>
    <n v="155.47999999999999"/>
    <n v="148.69999999999999"/>
    <n v="155"/>
    <n v="140893200"/>
    <n v="0.92018790117767335"/>
    <d v="2021-09-10T07:00:00"/>
    <n v="49.5899"/>
    <n v="53.84"/>
    <n v="54.98"/>
    <n v="53.81"/>
    <n v="53.85"/>
    <n v="-0.7971752580434055"/>
    <n v="20324700"/>
    <d v="2021-09-10T07:00:00"/>
    <n v="288.28410000000002"/>
    <n v="295.70999999999998"/>
    <n v="299.92"/>
    <n v="295.38"/>
    <n v="298.42"/>
    <n v="19633400"/>
    <n v="-0.70704444232155406"/>
    <d v="2021-09-10T07:00:00"/>
    <n v="22.439499999999999"/>
    <n v="22.478000000000002"/>
    <n v="22.626000000000001"/>
    <n v="22.27"/>
    <n v="22.347999999999999"/>
    <n v="-1.0837574757018515"/>
    <n v="248376000"/>
    <d v="2021-09-10T07:00:00"/>
    <n v="21.1538"/>
    <n v="22.064"/>
    <n v="22.367999999999999"/>
    <n v="22.052"/>
    <n v="22.164000000000001"/>
    <n v="-0.76868599882036637"/>
    <n v="2536000"/>
  </r>
  <r>
    <x v="151"/>
    <n v="121.9161"/>
    <n v="124.28"/>
    <n v="125.35"/>
    <n v="123.94"/>
    <n v="125.08"/>
    <n v="67637100"/>
    <n v="-0.46021800579023886"/>
    <d v="2021-06-01T07:00:00"/>
    <n v="52.060899999999997"/>
    <n v="56.89"/>
    <n v="57.82"/>
    <n v="56.59"/>
    <n v="57.61"/>
    <n v="-0.79710347805093462"/>
    <n v="20326400"/>
    <d v="2021-06-01T07:00:00"/>
    <n v="240.72649999999999"/>
    <n v="247.4"/>
    <n v="251.29"/>
    <n v="246.96"/>
    <n v="251.23"/>
    <n v="23213300"/>
    <n v="-0.42548092608775911"/>
    <d v="2021-06-01T07:00:00"/>
    <n v="16.23"/>
    <n v="16.264500000000002"/>
    <n v="16.388300000000001"/>
    <n v="15.9032"/>
    <n v="16.27"/>
    <n v="0.1202528664981605"/>
    <n v="472804000"/>
    <d v="2021-06-01T07:00:00"/>
    <n v="19.017700000000001"/>
    <n v="19.835999999999999"/>
    <n v="19.972000000000001"/>
    <n v="19.760000000000002"/>
    <n v="19.972000000000001"/>
    <n v="-0.68560333196026801"/>
    <n v="2734500"/>
  </r>
  <r>
    <x v="152"/>
    <n v="146.994"/>
    <n v="149.62"/>
    <n v="150.86000000000001"/>
    <n v="149.15"/>
    <n v="149.44999999999999"/>
    <n v="48606400"/>
    <n v="-0.81882419276626195"/>
    <d v="2021-08-24T07:00:00"/>
    <n v="49.5623"/>
    <n v="53.81"/>
    <n v="53.97"/>
    <n v="53.31"/>
    <n v="53.56"/>
    <n v="-0.79615767109131896"/>
    <n v="20348800"/>
    <d v="2021-08-24T07:00:00"/>
    <n v="295.0206"/>
    <n v="302.62"/>
    <n v="305.64999999999998"/>
    <n v="302"/>
    <n v="305.02"/>
    <n v="18175800"/>
    <n v="-0.82168646619439389"/>
    <d v="2021-08-24T07:00:00"/>
    <n v="21.751799999999999"/>
    <n v="21.792999999999999"/>
    <n v="21.959"/>
    <n v="21.535"/>
    <n v="21.753"/>
    <n v="-0.82129558159126292"/>
    <n v="297299000"/>
    <d v="2021-08-24T07:00:00"/>
    <n v="19.963000000000001"/>
    <n v="20.821999999999999"/>
    <n v="20.908000000000001"/>
    <n v="20.506"/>
    <n v="20.6"/>
    <n v="-0.50416083279728252"/>
    <n v="3168000"/>
  </r>
  <r>
    <x v="153"/>
    <n v="75.548699999999997"/>
    <n v="77.532499999999999"/>
    <n v="77.587500000000006"/>
    <n v="76.072500000000005"/>
    <n v="76.41"/>
    <n v="133838400"/>
    <n v="0.78725033567149394"/>
    <d v="2020-05-08T07:00:00"/>
    <n v="53.192399999999999"/>
    <n v="59.67"/>
    <n v="59.78"/>
    <n v="59.05"/>
    <n v="59.67"/>
    <n v="-0.79465029124943132"/>
    <n v="20384500"/>
    <d v="2020-05-08T07:00:00"/>
    <n v="177.48079999999999"/>
    <n v="184.68"/>
    <n v="185"/>
    <n v="183.36"/>
    <n v="184.98"/>
    <n v="30877800"/>
    <n v="0.1773413790531447"/>
    <d v="2020-05-08T07:00:00"/>
    <n v="7.7850999999999999"/>
    <n v="7.8125"/>
    <n v="7.8186999999999998"/>
    <n v="7.6597"/>
    <n v="7.6936999999999998"/>
    <n v="-0.59641944530702962"/>
    <n v="339216000"/>
    <d v="2020-05-08T07:00:00"/>
    <n v="12.4902"/>
    <n v="13.102"/>
    <n v="13.178000000000001"/>
    <n v="12.917999999999999"/>
    <n v="13"/>
    <n v="0.17410345761475438"/>
    <n v="4788500"/>
  </r>
  <r>
    <x v="154"/>
    <n v="76.725399999999993"/>
    <n v="78.739999999999995"/>
    <n v="79.125"/>
    <n v="77.58"/>
    <n v="78.292500000000004"/>
    <n v="135178400"/>
    <n v="0.81250070956987241"/>
    <d v="2020-05-18T07:00:00"/>
    <n v="53.415300000000002"/>
    <n v="59.92"/>
    <n v="60.28"/>
    <n v="59.36"/>
    <n v="59.74"/>
    <n v="-0.79278401144518962"/>
    <n v="20428700"/>
    <d v="2020-05-18T07:00:00"/>
    <n v="177.70179999999999"/>
    <n v="184.91"/>
    <n v="186.2"/>
    <n v="183.96"/>
    <n v="185.75"/>
    <n v="35264500"/>
    <n v="0.52236070268307522"/>
    <d v="2020-05-18T07:00:00"/>
    <n v="8.7195"/>
    <n v="8.7501999999999995"/>
    <n v="8.9164999999999992"/>
    <n v="8.6805000000000003"/>
    <n v="8.7605000000000004"/>
    <n v="1.7385756416718772"/>
    <n v="774460000"/>
    <d v="2020-05-18T07:00:00"/>
    <n v="12.2157"/>
    <n v="12.814"/>
    <n v="12.891999999999999"/>
    <n v="12.538"/>
    <n v="12.6"/>
    <n v="2.30704688491481"/>
    <n v="9884500"/>
  </r>
  <r>
    <x v="155"/>
    <n v="85.648600000000002"/>
    <n v="87.897499999999994"/>
    <n v="88.85"/>
    <n v="87.772499999999994"/>
    <n v="88.787499999999994"/>
    <n v="114406400"/>
    <n v="0.42108222701978482"/>
    <d v="2020-06-17T07:00:00"/>
    <n v="53.923400000000001"/>
    <n v="60.49"/>
    <n v="61.28"/>
    <n v="60.06"/>
    <n v="60.74"/>
    <n v="-0.7916819774431374"/>
    <n v="20454800"/>
    <d v="2020-06-17T07:00:00"/>
    <n v="187.18799999999999"/>
    <n v="194.24"/>
    <n v="196.32"/>
    <n v="193.69"/>
    <n v="195.03"/>
    <n v="25687800"/>
    <n v="-0.23085847268947265"/>
    <d v="2020-06-17T07:00:00"/>
    <n v="9.2078000000000007"/>
    <n v="9.2360000000000007"/>
    <n v="9.2989999999999995"/>
    <n v="9.0701999999999998"/>
    <n v="9.1137999999999995"/>
    <n v="-0.22577644834624741"/>
    <n v="408304000"/>
    <d v="2020-06-17T07:00:00"/>
    <n v="13.647500000000001"/>
    <n v="14.316000000000001"/>
    <n v="14.356"/>
    <n v="14.146000000000001"/>
    <n v="14.192"/>
    <n v="1.0480410314378541"/>
    <n v="6876500"/>
  </r>
  <r>
    <x v="156"/>
    <n v="140.32329999999999"/>
    <n v="142.83000000000001"/>
    <n v="144.44999999999999"/>
    <n v="142.03"/>
    <n v="142.47"/>
    <n v="74602000"/>
    <n v="-0.32897447656276413"/>
    <d v="2021-09-29T07:00:00"/>
    <n v="49.267600000000002"/>
    <n v="53.49"/>
    <n v="54.05"/>
    <n v="53.18"/>
    <n v="54"/>
    <n v="-0.78916967770665813"/>
    <n v="20514300"/>
    <d v="2021-09-29T07:00:00"/>
    <n v="276.8682"/>
    <n v="284"/>
    <n v="286.77"/>
    <n v="283.01"/>
    <n v="285.10000000000002"/>
    <n v="26353700"/>
    <n v="-0.17848462273274646"/>
    <d v="2021-09-29T07:00:00"/>
    <n v="20.4818"/>
    <n v="20.516999999999999"/>
    <n v="21.016999999999999"/>
    <n v="20.466999999999999"/>
    <n v="20.94"/>
    <n v="-1.2446047767509221"/>
    <n v="218394000"/>
    <d v="2021-09-29T07:00:00"/>
    <n v="21.4252"/>
    <n v="22.295999999999999"/>
    <n v="22.63"/>
    <n v="22.244"/>
    <n v="22.558"/>
    <n v="-0.42170599465401115"/>
    <n v="3365000"/>
  </r>
  <r>
    <x v="157"/>
    <n v="139.01660000000001"/>
    <n v="141.5"/>
    <n v="144.38"/>
    <n v="141.28"/>
    <n v="143.66"/>
    <n v="89056700"/>
    <n v="-5.6596432093442402E-2"/>
    <d v="2021-09-30T07:00:00"/>
    <n v="49.074100000000001"/>
    <n v="53.28"/>
    <n v="53.98"/>
    <n v="53.26"/>
    <n v="53.76"/>
    <n v="-0.78833365191199778"/>
    <n v="20534100"/>
    <d v="2021-09-30T07:00:00"/>
    <n v="274.84050000000002"/>
    <n v="281.92"/>
    <n v="287.83"/>
    <n v="281.62"/>
    <n v="285.70999999999998"/>
    <n v="32343600"/>
    <n v="0.29262834296149315"/>
    <d v="2021-09-30T07:00:00"/>
    <n v="20.680499999999999"/>
    <n v="20.716000000000001"/>
    <n v="21.065999999999999"/>
    <n v="20.687999999999999"/>
    <n v="20.768000000000001"/>
    <n v="-1.2305758363118813"/>
    <n v="221009000"/>
    <d v="2021-09-30T07:00:00"/>
    <n v="21.252300000000002"/>
    <n v="22.116"/>
    <n v="22.4"/>
    <n v="22.027999999999999"/>
    <n v="22.3"/>
    <n v="-0.80426295944055959"/>
    <n v="2451000"/>
  </r>
  <r>
    <x v="158"/>
    <n v="91.071200000000005"/>
    <n v="93.462500000000006"/>
    <n v="93.944999999999993"/>
    <n v="92.467500000000001"/>
    <n v="92.5"/>
    <n v="118655600"/>
    <n v="0.50115229326529953"/>
    <d v="2020-07-06T07:00:00"/>
    <n v="53.076500000000003"/>
    <n v="59.54"/>
    <n v="59.62"/>
    <n v="58.6"/>
    <n v="58.72"/>
    <n v="-0.78822387074704237"/>
    <n v="20536700"/>
    <d v="2020-07-06T07:00:00"/>
    <n v="203.0504"/>
    <n v="210.7"/>
    <n v="211.13"/>
    <n v="208.09"/>
    <n v="208.83"/>
    <n v="31897600"/>
    <n v="0.25754989712773452"/>
    <d v="2020-07-06T07:00:00"/>
    <n v="9.8092000000000006"/>
    <n v="9.8391999999999999"/>
    <n v="9.9086999999999996"/>
    <n v="9.7125000000000004"/>
    <n v="9.7416999999999998"/>
    <n v="-0.7215479373912308"/>
    <n v="315892000"/>
    <d v="2020-07-06T07:00:00"/>
    <n v="13.4473"/>
    <n v="14.106"/>
    <n v="14.162000000000001"/>
    <n v="14.06"/>
    <n v="14.103999999999999"/>
    <n v="1.0945003564830476"/>
    <n v="6987500"/>
  </r>
  <r>
    <x v="159"/>
    <n v="93.302599999999998"/>
    <n v="95.752499999999998"/>
    <n v="96.317499999999995"/>
    <n v="94.672499999999999"/>
    <n v="96.262500000000003"/>
    <n v="125642800"/>
    <n v="0.63281603393899355"/>
    <d v="2020-07-09T07:00:00"/>
    <n v="52.078099999999999"/>
    <n v="58.42"/>
    <n v="58.75"/>
    <n v="57.7"/>
    <n v="58.2"/>
    <n v="-0.78201701257456424"/>
    <n v="20683700"/>
    <d v="2020-07-09T07:00:00"/>
    <n v="206.53899999999999"/>
    <n v="214.32"/>
    <n v="216.38"/>
    <n v="211.47"/>
    <n v="216.33"/>
    <n v="33121700"/>
    <n v="0.35382686023334875"/>
    <d v="2020-07-09T07:00:00"/>
    <n v="10.476900000000001"/>
    <n v="10.509"/>
    <n v="10.57"/>
    <n v="10.233499999999999"/>
    <n v="10.3802"/>
    <n v="0.23690498156756834"/>
    <n v="494548000"/>
    <d v="2020-07-09T07:00:00"/>
    <n v="13.638"/>
    <n v="14.305999999999999"/>
    <n v="14.332000000000001"/>
    <n v="14.096"/>
    <n v="14.263999999999999"/>
    <n v="0.15715208226042701"/>
    <n v="4748000"/>
  </r>
  <r>
    <x v="160"/>
    <n v="78.766800000000003"/>
    <n v="80.834999999999994"/>
    <n v="80.86"/>
    <n v="79.732500000000002"/>
    <n v="80.1875"/>
    <n v="87642800"/>
    <n v="-8.3239345268753817E-2"/>
    <d v="2020-06-02T07:00:00"/>
    <n v="55.376399999999997"/>
    <n v="62.12"/>
    <n v="62.17"/>
    <n v="60.83"/>
    <n v="61.7"/>
    <n v="-0.78122743265738503"/>
    <n v="20702400"/>
    <d v="2020-06-02T07:00:00"/>
    <n v="178.19669999999999"/>
    <n v="184.91"/>
    <n v="185"/>
    <n v="181.35"/>
    <n v="184.25"/>
    <n v="30794600"/>
    <n v="0.17079759722944801"/>
    <d v="2020-06-02T07:00:00"/>
    <n v="8.7942999999999998"/>
    <n v="8.8252000000000006"/>
    <n v="8.8371999999999993"/>
    <n v="8.6579999999999995"/>
    <n v="8.7963000000000005"/>
    <n v="-0.31689213645969588"/>
    <n v="391320000"/>
    <d v="2020-06-02T07:00:00"/>
    <n v="12.726599999999999"/>
    <n v="13.35"/>
    <n v="13.364000000000001"/>
    <n v="13.183999999999999"/>
    <n v="13.196"/>
    <n v="1.1428431676787218"/>
    <n v="7103000"/>
  </r>
  <r>
    <x v="161"/>
    <n v="140.77520000000001"/>
    <n v="143.29"/>
    <n v="144.22"/>
    <n v="142.72"/>
    <n v="143.06"/>
    <n v="61732700"/>
    <n v="-0.57147793686903425"/>
    <d v="2021-10-07T07:00:00"/>
    <n v="49.903100000000002"/>
    <n v="54.18"/>
    <n v="54.99"/>
    <n v="54.12"/>
    <n v="54.32"/>
    <n v="-0.78114298560741935"/>
    <n v="20704400"/>
    <d v="2021-10-07T07:00:00"/>
    <n v="287.44569999999999"/>
    <n v="294.85000000000002"/>
    <n v="296.64"/>
    <n v="293.92"/>
    <n v="295.18"/>
    <n v="20430500"/>
    <n v="-0.64435155179669079"/>
    <d v="2021-10-07T07:00:00"/>
    <n v="21.038900000000002"/>
    <n v="21.074999999999999"/>
    <n v="21.321999999999999"/>
    <n v="20.972000000000001"/>
    <n v="21.091999999999999"/>
    <n v="-1.0379260270705992"/>
    <n v="256919000"/>
    <d v="2021-10-07T07:00:00"/>
    <n v="20.3874"/>
    <n v="21.216000000000001"/>
    <n v="21.361999999999998"/>
    <n v="21.1"/>
    <n v="21.222000000000001"/>
    <n v="-0.74985113731555819"/>
    <n v="2581000"/>
  </r>
  <r>
    <x v="162"/>
    <n v="117.42"/>
    <n v="119.9"/>
    <n v="120.4"/>
    <n v="118.86"/>
    <n v="120.11"/>
    <n v="85671900"/>
    <n v="-0.12037812281824196"/>
    <d v="2021-03-30T07:00:00"/>
    <n v="57.999600000000001"/>
    <n v="63.77"/>
    <n v="64"/>
    <n v="63.15"/>
    <n v="63.77"/>
    <n v="-0.78092764563000683"/>
    <n v="20709500"/>
    <d v="2021-03-30T07:00:00"/>
    <n v="225.0762"/>
    <n v="231.85"/>
    <n v="233.85"/>
    <n v="231.1"/>
    <n v="233.53"/>
    <n v="24792000"/>
    <n v="-0.30131423900759147"/>
    <d v="2021-03-30T07:00:00"/>
    <n v="12.8445"/>
    <n v="12.871700000000001"/>
    <n v="12.975300000000001"/>
    <n v="12.705"/>
    <n v="12.842000000000001"/>
    <n v="-1.3421904083326239"/>
    <n v="200204000"/>
    <d v="2021-03-30T07:00:00"/>
    <n v="20.0397"/>
    <n v="20.902000000000001"/>
    <n v="20.98"/>
    <n v="20.744"/>
    <n v="20.866"/>
    <n v="-0.37545594584775999"/>
    <n v="3475500"/>
  </r>
  <r>
    <x v="163"/>
    <n v="76.054199999999994"/>
    <n v="78.262500000000003"/>
    <n v="80.112499999999997"/>
    <n v="77.625"/>
    <n v="79.655000000000001"/>
    <n v="129554000"/>
    <n v="0.70651697602208152"/>
    <d v="2020-02-21T07:00:00"/>
    <n v="57.033299999999997"/>
    <n v="64.34"/>
    <n v="65.25"/>
    <n v="64.040000000000006"/>
    <n v="65.180000000000007"/>
    <n v="-0.77812400357114586"/>
    <n v="20775900"/>
    <d v="2020-02-21T07:00:00"/>
    <n v="171.62819999999999"/>
    <n v="178.59"/>
    <n v="183.5"/>
    <n v="177.25"/>
    <n v="183.17"/>
    <n v="48572600"/>
    <n v="1.5690590547015582"/>
    <d v="2020-02-21T07:00:00"/>
    <n v="7.3216000000000001"/>
    <n v="7.3517000000000001"/>
    <n v="7.63"/>
    <n v="7.2664999999999997"/>
    <n v="7.6048"/>
    <n v="1.7048847254358634"/>
    <n v="768180000"/>
    <d v="2020-02-21T07:00:00"/>
    <n v="12.524800000000001"/>
    <n v="13.188000000000001"/>
    <n v="13.4"/>
    <n v="13.15"/>
    <n v="13.39"/>
    <n v="6.7791128232059295E-2"/>
    <n v="4534500"/>
  </r>
  <r>
    <x v="164"/>
    <n v="127.1742"/>
    <n v="129.63999999999999"/>
    <n v="130.6"/>
    <n v="129.38999999999999"/>
    <n v="129.94"/>
    <n v="62746300"/>
    <n v="-0.55237810180679814"/>
    <d v="2021-06-15T07:00:00"/>
    <n v="53.067500000000003"/>
    <n v="57.99"/>
    <n v="58.42"/>
    <n v="57.8"/>
    <n v="58.21"/>
    <n v="-0.77683196370667085"/>
    <n v="20806500"/>
    <d v="2021-06-15T07:00:00"/>
    <n v="251.39080000000001"/>
    <n v="258.36"/>
    <n v="259.99"/>
    <n v="257.68"/>
    <n v="259.77"/>
    <n v="18038900"/>
    <n v="-0.83245381873843327"/>
    <d v="2021-06-15T07:00:00"/>
    <n v="17.754899999999999"/>
    <n v="17.788499999999999"/>
    <n v="18.016300000000001"/>
    <n v="17.728000000000002"/>
    <n v="17.914999999999999"/>
    <n v="-1.1124269432759371"/>
    <n v="243032000"/>
    <d v="2021-06-15T07:00:00"/>
    <n v="18.992799999999999"/>
    <n v="19.809999999999999"/>
    <n v="19.998000000000001"/>
    <n v="19.738"/>
    <n v="19.998000000000001"/>
    <n v="-0.58724349965738087"/>
    <n v="2969500"/>
  </r>
  <r>
    <x v="165"/>
    <n v="113.7239"/>
    <n v="116.5"/>
    <n v="116.65"/>
    <n v="113.55"/>
    <n v="113.91"/>
    <n v="106243800"/>
    <n v="0.26726976285343851"/>
    <d v="2020-10-05T07:00:00"/>
    <n v="46.391599999999997"/>
    <n v="51.69"/>
    <n v="51.81"/>
    <n v="51.27"/>
    <n v="51.3"/>
    <n v="-0.77359341934048664"/>
    <n v="20883200"/>
    <d v="2020-10-05T07:00:00"/>
    <n v="203.2321"/>
    <n v="210.38"/>
    <n v="210.41"/>
    <n v="206.98"/>
    <n v="207.22"/>
    <n v="21331600"/>
    <n v="-0.57347893399220673"/>
    <d v="2020-10-05T07:00:00"/>
    <n v="13.604900000000001"/>
    <n v="13.6425"/>
    <n v="13.6442"/>
    <n v="13.2227"/>
    <n v="13.236000000000001"/>
    <n v="0.15789227228030572"/>
    <n v="479820000"/>
    <d v="2020-10-05T07:00:00"/>
    <n v="14.3573"/>
    <n v="15.013999999999999"/>
    <n v="15.044"/>
    <n v="14.91"/>
    <n v="14.97"/>
    <n v="-5.9239548805924788E-2"/>
    <n v="4231000"/>
  </r>
  <r>
    <x v="166"/>
    <n v="77.156499999999994"/>
    <n v="79.182500000000005"/>
    <n v="81.06"/>
    <n v="79.125"/>
    <n v="80.875"/>
    <n v="125522000"/>
    <n v="0.63053973157561738"/>
    <d v="2020-05-26T07:00:00"/>
    <n v="55.572600000000001"/>
    <n v="62.34"/>
    <n v="64.14"/>
    <n v="62.12"/>
    <n v="63.68"/>
    <n v="-0.77146535368135127"/>
    <n v="20933600"/>
    <d v="2020-05-26T07:00:00"/>
    <n v="174.97800000000001"/>
    <n v="181.57"/>
    <n v="186.5"/>
    <n v="181.1"/>
    <n v="186.34"/>
    <n v="36073600"/>
    <n v="0.58599740789404864"/>
    <d v="2020-05-26T07:00:00"/>
    <n v="8.6870999999999992"/>
    <n v="8.7177000000000007"/>
    <n v="9.1818000000000008"/>
    <n v="8.6720000000000006"/>
    <n v="9.1567000000000007"/>
    <n v="1.7188331939412194"/>
    <n v="770780000"/>
    <d v="2020-05-26T07:00:00"/>
    <n v="11.8553"/>
    <n v="12.436"/>
    <n v="12.632"/>
    <n v="12.432"/>
    <n v="12.558"/>
    <n v="1.1731882223253574"/>
    <n v="7175500"/>
  </r>
  <r>
    <x v="167"/>
    <n v="77.279899999999998"/>
    <n v="79.712500000000006"/>
    <n v="79.91"/>
    <n v="78.407499999999999"/>
    <n v="78.827500000000001"/>
    <n v="136616400"/>
    <n v="0.83959775260410241"/>
    <d v="2020-02-04T07:00:00"/>
    <n v="57.741700000000002"/>
    <n v="65.459999999999994"/>
    <n v="66.06"/>
    <n v="64.92"/>
    <n v="65.77"/>
    <n v="-0.76989463855198947"/>
    <n v="20970800"/>
    <d v="2020-02-04T07:00:00"/>
    <n v="172.62700000000001"/>
    <n v="180.12"/>
    <n v="180.64"/>
    <n v="176.31"/>
    <n v="177.14"/>
    <n v="36433300"/>
    <n v="0.61428825311019875"/>
    <d v="2020-02-04T07:00:00"/>
    <n v="6.1528999999999998"/>
    <n v="6.1782000000000004"/>
    <n v="6.1974999999999998"/>
    <n v="6.1005000000000003"/>
    <n v="6.1508000000000003"/>
    <n v="-0.95946589172797192"/>
    <n v="271544000"/>
    <d v="2020-02-04T07:00:00"/>
    <n v="13.8658"/>
    <n v="14.6"/>
    <n v="14.772"/>
    <n v="14.231999999999999"/>
    <n v="14.433999999999999"/>
    <n v="1.473708901446519"/>
    <n v="7893500"/>
  </r>
  <r>
    <x v="168"/>
    <n v="177.4237"/>
    <n v="180.33"/>
    <n v="180.42"/>
    <n v="177.07"/>
    <n v="177.09"/>
    <n v="74919600"/>
    <n v="-0.32298976107759625"/>
    <d v="2021-12-27T07:00:00"/>
    <n v="48.172600000000003"/>
    <n v="51.94"/>
    <n v="52.06"/>
    <n v="51.3"/>
    <n v="51.35"/>
    <n v="-0.76927817508723995"/>
    <n v="20985400"/>
    <d v="2021-12-27T07:00:00"/>
    <n v="334.46120000000002"/>
    <n v="342.45"/>
    <n v="342.48"/>
    <n v="335.43"/>
    <n v="335.46"/>
    <n v="19947000"/>
    <n v="-0.68237941852454354"/>
    <d v="2021-12-27T07:00:00"/>
    <n v="30.895800000000001"/>
    <n v="30.945"/>
    <n v="31.087"/>
    <n v="29.64"/>
    <n v="29.66"/>
    <n v="-0.25055107432999124"/>
    <n v="403686000"/>
    <d v="2021-12-27T07:00:00"/>
    <n v="24.448399999999999"/>
    <n v="25.442"/>
    <n v="25.48"/>
    <n v="24.948"/>
    <n v="25.015999999999998"/>
    <n v="-0.68288274085401801"/>
    <n v="2741000"/>
  </r>
  <r>
    <x v="169"/>
    <n v="77.1858"/>
    <n v="79.212500000000006"/>
    <n v="80.222499999999997"/>
    <n v="78.967500000000001"/>
    <n v="79.665000000000006"/>
    <n v="102688800"/>
    <n v="0.20028089777229269"/>
    <d v="2020-05-21T07:00:00"/>
    <n v="55.251600000000003"/>
    <n v="61.98"/>
    <n v="63.8"/>
    <n v="61.82"/>
    <n v="63.1"/>
    <n v="-0.76918106097977934"/>
    <n v="20987700"/>
    <d v="2020-05-21T07:00:00"/>
    <n v="176.7704"/>
    <n v="183.43"/>
    <n v="186.67"/>
    <n v="183.29"/>
    <n v="185.4"/>
    <n v="29119500"/>
    <n v="3.9048932170862603E-2"/>
    <d v="2020-05-21T07:00:00"/>
    <n v="8.7444000000000006"/>
    <n v="8.7752999999999997"/>
    <n v="9.0525000000000002"/>
    <n v="8.7375000000000007"/>
    <n v="9.0515000000000008"/>
    <n v="1.6667302992781359"/>
    <n v="761068000"/>
    <d v="2020-05-21T07:00:00"/>
    <n v="11.9621"/>
    <n v="12.548"/>
    <n v="12.676"/>
    <n v="12.436"/>
    <n v="12.6"/>
    <n v="0.71173411545755683"/>
    <n v="6073000"/>
  </r>
  <r>
    <x v="170"/>
    <n v="125.4504"/>
    <n v="128.1"/>
    <n v="130.44999999999999"/>
    <n v="127.97"/>
    <n v="129.19999999999999"/>
    <n v="84000900"/>
    <n v="-0.15186571594077211"/>
    <d v="2021-05-05T07:00:00"/>
    <n v="51.705800000000004"/>
    <n v="56.85"/>
    <n v="57.3"/>
    <n v="56.46"/>
    <n v="56.96"/>
    <n v="-0.76858148692502293"/>
    <n v="21001900"/>
    <d v="2021-05-05T07:00:00"/>
    <n v="239.26910000000001"/>
    <n v="246.47"/>
    <n v="249.5"/>
    <n v="245.82"/>
    <n v="249.06"/>
    <n v="21901300"/>
    <n v="-0.52867133176912984"/>
    <d v="2021-05-05T07:00:00"/>
    <n v="14.427899999999999"/>
    <n v="14.458500000000001"/>
    <n v="14.813499999999999"/>
    <n v="14.387499999999999"/>
    <n v="14.709"/>
    <n v="-0.8495948782703987"/>
    <n v="292024000"/>
    <d v="2021-05-05T07:00:00"/>
    <n v="18.720500000000001"/>
    <n v="19.526"/>
    <n v="19.614000000000001"/>
    <n v="19.443999999999999"/>
    <n v="19.538"/>
    <n v="0.20423923602244748"/>
    <n v="4860500"/>
  </r>
  <r>
    <x v="171"/>
    <n v="128.1337"/>
    <n v="130.84"/>
    <n v="132.22"/>
    <n v="129.47"/>
    <n v="131.25"/>
    <n v="97918500"/>
    <n v="0.11039145105032644"/>
    <d v="2021-02-17T07:00:00"/>
    <n v="56.253399999999999"/>
    <n v="61.85"/>
    <n v="62.19"/>
    <n v="61.21"/>
    <n v="61.49"/>
    <n v="-0.76632252833844083"/>
    <n v="21055400"/>
    <d v="2021-02-17T07:00:00"/>
    <n v="237.06540000000001"/>
    <n v="244.2"/>
    <n v="244.31"/>
    <n v="240.94"/>
    <n v="241.32"/>
    <n v="21653500"/>
    <n v="-0.54816110503730331"/>
    <d v="2021-02-17T07:00:00"/>
    <n v="14.869300000000001"/>
    <n v="14.906000000000001"/>
    <n v="15.2235"/>
    <n v="14.78"/>
    <n v="15.170999999999999"/>
    <n v="-0.94223416832827833"/>
    <n v="274756000"/>
    <d v="2021-02-17T07:00:00"/>
    <n v="21.9788"/>
    <n v="22.984000000000002"/>
    <n v="23.062000000000001"/>
    <n v="22.771999999999998"/>
    <n v="23.062000000000001"/>
    <n v="-0.59080119571940015"/>
    <n v="2961000"/>
  </r>
  <r>
    <x v="172"/>
    <n v="74.944599999999994"/>
    <n v="76.912499999999994"/>
    <n v="78.987499999999997"/>
    <n v="75.802499999999995"/>
    <n v="78.037499999999994"/>
    <n v="200622400"/>
    <n v="2.045698821066499"/>
    <d v="2020-05-13T07:00:00"/>
    <n v="51.471899999999998"/>
    <n v="57.74"/>
    <n v="59.23"/>
    <n v="56.9"/>
    <n v="58.45"/>
    <n v="-0.76591718249860552"/>
    <n v="21065000"/>
    <d v="2020-05-13T07:00:00"/>
    <n v="172.74299999999999"/>
    <n v="179.75"/>
    <n v="184.05"/>
    <n v="176.54"/>
    <n v="182.55"/>
    <n v="44711500"/>
    <n v="1.2653788143232498"/>
    <d v="2020-05-13T07:00:00"/>
    <n v="7.7526999999999999"/>
    <n v="7.78"/>
    <n v="8.0785"/>
    <n v="7.5946999999999996"/>
    <n v="7.9175000000000004"/>
    <n v="0.94132410027036117"/>
    <n v="625852000"/>
    <d v="2020-05-13T07:00:00"/>
    <n v="11.9697"/>
    <n v="12.555999999999999"/>
    <n v="12.81"/>
    <n v="12.46"/>
    <n v="12.736000000000001"/>
    <n v="3.4934338834787835"/>
    <n v="12719000"/>
  </r>
  <r>
    <x v="173"/>
    <n v="130.57820000000001"/>
    <n v="133.11000000000001"/>
    <n v="133.88999999999999"/>
    <n v="132.81"/>
    <n v="133.46"/>
    <n v="70783700"/>
    <n v="-0.40092485167931524"/>
    <d v="2021-06-25T07:00:00"/>
    <n v="51.164000000000001"/>
    <n v="55.91"/>
    <n v="56.41"/>
    <n v="55.75"/>
    <n v="56.02"/>
    <n v="-0.76438869089422645"/>
    <n v="21101200"/>
    <d v="2021-06-25T07:00:00"/>
    <n v="257.87119999999999"/>
    <n v="265.02"/>
    <n v="267.25"/>
    <n v="264.76"/>
    <n v="266.23"/>
    <n v="25611100"/>
    <n v="-0.23689102155819303"/>
    <d v="2021-06-25T07:00:00"/>
    <n v="18.995000000000001"/>
    <n v="19.030999999999999"/>
    <n v="19.345500000000001"/>
    <n v="18.894500000000001"/>
    <n v="19.2805"/>
    <n v="-0.92287798587930736"/>
    <n v="278364000"/>
    <d v="2021-06-25T07:00:00"/>
    <n v="18.839400000000001"/>
    <n v="19.649999999999999"/>
    <n v="19.704000000000001"/>
    <n v="19.512"/>
    <n v="19.55"/>
    <n v="-0.73457397187276929"/>
    <n v="2617500"/>
  </r>
  <r>
    <x v="174"/>
    <n v="70.228399999999993"/>
    <n v="72.267499999999998"/>
    <n v="74.75"/>
    <n v="71.462500000000006"/>
    <n v="71.5625"/>
    <n v="240616800"/>
    <n v="2.7993358015450869"/>
    <d v="2020-05-01T07:00:00"/>
    <n v="50.9435"/>
    <n v="57.47"/>
    <n v="59.32"/>
    <n v="57.31"/>
    <n v="58.83"/>
    <n v="-0.76043656895583223"/>
    <n v="21194800"/>
    <d v="2020-05-01T07:00:00"/>
    <n v="167.76490000000001"/>
    <n v="174.57"/>
    <n v="178.64"/>
    <n v="174.01"/>
    <n v="175.8"/>
    <n v="39370500"/>
    <n v="0.84530262778041376"/>
    <d v="2020-05-01T07:00:00"/>
    <n v="7.0446999999999997"/>
    <n v="7.0694999999999997"/>
    <n v="7.2225000000000001"/>
    <n v="7.0209999999999999"/>
    <n v="7.1086999999999998"/>
    <n v="-0.58096883403955846"/>
    <n v="342096000"/>
    <d v="2020-05-01T07:00:00"/>
    <n v="11.9602"/>
    <n v="12.545999999999999"/>
    <n v="12.724"/>
    <n v="12.432"/>
    <n v="12.646000000000001"/>
    <n v="-0.52174003686843684"/>
    <n v="3126000"/>
  </r>
  <r>
    <x v="175"/>
    <n v="130.8725"/>
    <n v="133.41"/>
    <n v="134.63999999999999"/>
    <n v="132.93"/>
    <n v="134.44999999999999"/>
    <n v="68711000"/>
    <n v="-0.43998190390257569"/>
    <d v="2021-06-24T07:00:00"/>
    <n v="51.310499999999998"/>
    <n v="56.07"/>
    <n v="56.1"/>
    <n v="55.34"/>
    <n v="55.49"/>
    <n v="-0.75980743843358778"/>
    <n v="21209700"/>
    <d v="2021-06-24T07:00:00"/>
    <n v="259.49610000000001"/>
    <n v="266.69"/>
    <n v="267.85000000000002"/>
    <n v="265.47000000000003"/>
    <n v="266.16000000000003"/>
    <n v="21446900"/>
    <n v="-0.56441044788316552"/>
    <d v="2021-06-24T07:00:00"/>
    <n v="19.1692"/>
    <n v="19.205500000000001"/>
    <n v="19.420000000000002"/>
    <n v="19.088200000000001"/>
    <n v="19.227799999999998"/>
    <n v="-0.69455228603778796"/>
    <n v="320924000"/>
    <d v="2021-06-24T07:00:00"/>
    <n v="18.555599999999998"/>
    <n v="19.353999999999999"/>
    <n v="19.43"/>
    <n v="19.32"/>
    <n v="19.335999999999999"/>
    <n v="-1.0369781371444118"/>
    <n v="1895000"/>
  </r>
  <r>
    <x v="176"/>
    <n v="121.4254"/>
    <n v="123.99"/>
    <n v="124"/>
    <n v="120.42"/>
    <n v="121.41"/>
    <n v="92403800"/>
    <n v="6.4748563209326322E-3"/>
    <d v="2021-03-15T07:00:00"/>
    <n v="58.017800000000001"/>
    <n v="63.79"/>
    <n v="63.88"/>
    <n v="62.48"/>
    <n v="63.61"/>
    <n v="-0.75821561154173456"/>
    <n v="21247400"/>
    <d v="2021-03-15T07:00:00"/>
    <n v="227.94970000000001"/>
    <n v="234.81"/>
    <n v="235.19"/>
    <n v="231.81"/>
    <n v="234.96"/>
    <n v="26034900"/>
    <n v="-0.20355863289373807"/>
    <d v="2021-03-15T07:00:00"/>
    <n v="13.1633"/>
    <n v="13.1912"/>
    <n v="13.2067"/>
    <n v="12.767300000000001"/>
    <n v="12.864699999999999"/>
    <n v="-1.2253237014400569"/>
    <n v="221988000"/>
    <d v="2021-03-15T07:00:00"/>
    <n v="20.156099999999999"/>
    <n v="21.077999999999999"/>
    <n v="21.088000000000001"/>
    <n v="20.834"/>
    <n v="20.975999999999999"/>
    <n v="2.0783892041729619E-3"/>
    <n v="4377500"/>
  </r>
  <r>
    <x v="177"/>
    <n v="133.66300000000001"/>
    <n v="136.69"/>
    <n v="137.34"/>
    <n v="133.51"/>
    <n v="133.99"/>
    <n v="124486200"/>
    <n v="0.61102156942342301"/>
    <d v="2020-12-28T07:00:00"/>
    <n v="42.552500000000002"/>
    <n v="47.07"/>
    <n v="47.64"/>
    <n v="46.86"/>
    <n v="47.19"/>
    <n v="-0.75729513869710852"/>
    <n v="21269200"/>
    <d v="2020-12-28T07:00:00"/>
    <n v="217.88570000000001"/>
    <n v="224.96"/>
    <n v="226.03"/>
    <n v="223.02"/>
    <n v="224.45"/>
    <n v="17933500"/>
    <n v="-0.84074365773143367"/>
    <d v="2020-12-28T07:00:00"/>
    <n v="12.8682"/>
    <n v="12.9"/>
    <n v="13.0625"/>
    <n v="12.763299999999999"/>
    <n v="13.0625"/>
    <n v="-1.2758815349763932"/>
    <n v="212564000"/>
    <d v="2020-12-28T07:00:00"/>
    <n v="18.7332"/>
    <n v="19.59"/>
    <n v="19.658000000000001"/>
    <n v="19.565999999999999"/>
    <n v="19.638000000000002"/>
    <n v="0.18645075571235084"/>
    <n v="4818000"/>
  </r>
  <r>
    <x v="178"/>
    <n v="76.404899999999998"/>
    <n v="78.81"/>
    <n v="78.924999999999997"/>
    <n v="78.022499999999994"/>
    <n v="78.397499999999994"/>
    <n v="108829200"/>
    <n v="0.31598790962722034"/>
    <d v="2020-01-16T07:00:00"/>
    <n v="52.625599999999999"/>
    <n v="59.66"/>
    <n v="59.84"/>
    <n v="59.07"/>
    <n v="59.26"/>
    <n v="-0.75322901324126057"/>
    <n v="21365500"/>
    <d v="2020-01-16T07:00:00"/>
    <n v="159.25729999999999"/>
    <n v="166.17"/>
    <n v="166.24"/>
    <n v="164.03"/>
    <n v="164.35"/>
    <n v="23865400"/>
    <n v="-0.37419246302005954"/>
    <d v="2020-01-16T07:00:00"/>
    <n v="6.1977000000000002"/>
    <n v="6.2232000000000003"/>
    <n v="6.2291999999999996"/>
    <n v="6.1695000000000002"/>
    <n v="6.1929999999999996"/>
    <n v="-0.89161195724499409"/>
    <n v="284192000"/>
    <d v="2020-01-16T07:00:00"/>
    <n v="13.7936"/>
    <n v="14.523999999999999"/>
    <n v="14.544"/>
    <n v="14.44"/>
    <n v="14.446"/>
    <n v="0.59516725036668838"/>
    <n v="5794500"/>
  </r>
  <r>
    <x v="179"/>
    <n v="85.953000000000003"/>
    <n v="88.21"/>
    <n v="88.692499999999995"/>
    <n v="86.522499999999994"/>
    <n v="86.974999999999994"/>
    <n v="166651600"/>
    <n v="1.405567924329906"/>
    <d v="2020-06-10T07:00:00"/>
    <n v="56.936500000000002"/>
    <n v="63.87"/>
    <n v="64.290000000000006"/>
    <n v="62.75"/>
    <n v="62.79"/>
    <n v="-0.75313189913380008"/>
    <n v="21367800"/>
    <d v="2020-06-10T07:00:00"/>
    <n v="189.6936"/>
    <n v="196.84"/>
    <n v="198.52"/>
    <n v="191.01"/>
    <n v="191.13"/>
    <n v="43872300"/>
    <n v="1.199374707274617"/>
    <d v="2020-06-10T07:00:00"/>
    <n v="9.3381000000000007"/>
    <n v="9.3666999999999998"/>
    <n v="9.5"/>
    <n v="9.1534999999999993"/>
    <n v="9.1677999999999997"/>
    <n v="0.97527252669416609"/>
    <n v="632180000"/>
    <d v="2020-06-10T07:00:00"/>
    <n v="13.4435"/>
    <n v="14.102"/>
    <n v="14.12"/>
    <n v="13.83"/>
    <n v="14"/>
    <n v="2.0693090774763423"/>
    <n v="9316500"/>
  </r>
  <r>
    <x v="180"/>
    <n v="74.959199999999996"/>
    <n v="76.927499999999995"/>
    <n v="76.974999999999994"/>
    <n v="75.052499999999995"/>
    <n v="75.087500000000006"/>
    <n v="166348400"/>
    <n v="1.3998545561463325"/>
    <d v="2020-05-15T07:00:00"/>
    <n v="51.953299999999999"/>
    <n v="58.28"/>
    <n v="58.37"/>
    <n v="56.96"/>
    <n v="57.4"/>
    <n v="-0.75289966974639444"/>
    <n v="21373300"/>
    <d v="2020-05-15T07:00:00"/>
    <n v="176.02"/>
    <n v="183.16"/>
    <n v="187.06"/>
    <n v="177"/>
    <n v="179.06"/>
    <n v="46610400"/>
    <n v="1.4147296232777886"/>
    <d v="2020-05-15T07:00:00"/>
    <n v="8.4609000000000005"/>
    <n v="8.4908000000000001"/>
    <n v="8.5005000000000006"/>
    <n v="7.8739999999999997"/>
    <n v="7.8898000000000001"/>
    <n v="2.8823500591110669"/>
    <n v="987660000"/>
    <d v="2020-05-15T07:00:00"/>
    <n v="12.2042"/>
    <n v="12.802"/>
    <n v="12.912000000000001"/>
    <n v="12.696"/>
    <n v="12.704000000000001"/>
    <n v="0.76740159501621219"/>
    <n v="6206000"/>
  </r>
  <r>
    <x v="181"/>
    <n v="123.49550000000001"/>
    <n v="125.89"/>
    <n v="126.16"/>
    <n v="123.85"/>
    <n v="124.07"/>
    <n v="75169300"/>
    <n v="-0.3182845234936969"/>
    <d v="2021-06-04T07:00:00"/>
    <n v="52.500100000000003"/>
    <n v="57.37"/>
    <n v="57.75"/>
    <n v="56.54"/>
    <n v="56.55"/>
    <n v="-0.74781173498596165"/>
    <n v="21493800"/>
    <d v="2021-06-04T07:00:00"/>
    <n v="244.02500000000001"/>
    <n v="250.79"/>
    <n v="251.65"/>
    <n v="247.51"/>
    <n v="247.76"/>
    <n v="25281100"/>
    <n v="-0.26284592542622071"/>
    <d v="2021-06-04T07:00:00"/>
    <n v="17.541"/>
    <n v="17.578299999999999"/>
    <n v="17.661000000000001"/>
    <n v="17.095500000000001"/>
    <n v="17.112500000000001"/>
    <n v="0.89447870527468099"/>
    <n v="617120000"/>
    <d v="2021-06-04T07:00:00"/>
    <n v="19.307200000000002"/>
    <n v="20.138000000000002"/>
    <n v="20.21"/>
    <n v="19.916"/>
    <n v="19.942"/>
    <n v="3.5353311196000756E-2"/>
    <n v="4457000"/>
  </r>
  <r>
    <x v="182"/>
    <n v="129.2833"/>
    <n v="131.79"/>
    <n v="132.55000000000001"/>
    <n v="129.65"/>
    <n v="129.80000000000001"/>
    <n v="96721700"/>
    <n v="8.7839475317804533E-2"/>
    <d v="2021-06-17T07:00:00"/>
    <n v="52.3262"/>
    <n v="57.18"/>
    <n v="57.9"/>
    <n v="56.7"/>
    <n v="57.05"/>
    <n v="-0.74760061736104744"/>
    <n v="21498800"/>
    <d v="2021-06-17T07:00:00"/>
    <n v="253.8623"/>
    <n v="260.89999999999998"/>
    <n v="261.75"/>
    <n v="256.01"/>
    <n v="256.07"/>
    <n v="27565500"/>
    <n v="-8.3175069680395078E-2"/>
    <d v="2021-06-17T07:00:00"/>
    <n v="18.622"/>
    <n v="18.6572"/>
    <n v="18.835000000000001"/>
    <n v="17.7563"/>
    <n v="17.7745"/>
    <n v="1.9273949868697651"/>
    <n v="809656000"/>
    <d v="2021-06-17T07:00:00"/>
    <n v="18.427099999999999"/>
    <n v="19.22"/>
    <n v="19.236000000000001"/>
    <n v="18.920000000000002"/>
    <n v="18.952000000000002"/>
    <n v="-0.29362893642131555"/>
    <n v="3671000"/>
  </r>
  <r>
    <x v="183"/>
    <n v="81.231999999999999"/>
    <n v="83.364999999999995"/>
    <n v="83.4"/>
    <n v="81.83"/>
    <n v="82.5625"/>
    <n v="95654400"/>
    <n v="6.7727740943372194E-2"/>
    <d v="2020-06-08T07:00:00"/>
    <n v="56.758200000000002"/>
    <n v="63.67"/>
    <n v="64.150000000000006"/>
    <n v="62.94"/>
    <n v="63.97"/>
    <n v="-0.7455992222768606"/>
    <n v="21546200"/>
    <d v="2020-06-08T07:00:00"/>
    <n v="181.5215"/>
    <n v="188.36"/>
    <n v="188.55"/>
    <n v="184.44"/>
    <n v="185.94"/>
    <n v="33211600"/>
    <n v="0.36089760525679027"/>
    <d v="2020-06-08T07:00:00"/>
    <n v="8.7781000000000002"/>
    <n v="8.8049999999999997"/>
    <n v="8.8896999999999995"/>
    <n v="8.6858000000000004"/>
    <n v="8.8772000000000002"/>
    <n v="-0.33611956381477121"/>
    <n v="387736000"/>
    <d v="2020-06-08T07:00:00"/>
    <n v="13.0717"/>
    <n v="13.712"/>
    <n v="13.757999999999999"/>
    <n v="13.46"/>
    <n v="13.5"/>
    <n v="1.0842458207748742"/>
    <n v="6963000"/>
  </r>
  <r>
    <x v="184"/>
    <n v="75.405000000000001"/>
    <n v="77.385000000000005"/>
    <n v="77.447500000000005"/>
    <n v="75.382499999999993"/>
    <n v="76.127499999999998"/>
    <n v="158929200"/>
    <n v="1.2600503964248031"/>
    <d v="2020-05-14T07:00:00"/>
    <n v="52.666499999999999"/>
    <n v="59.08"/>
    <n v="59.15"/>
    <n v="56.1"/>
    <n v="57.32"/>
    <n v="-0.7446196364972586"/>
    <n v="21569400"/>
    <d v="2020-05-14T07:00:00"/>
    <n v="173.49250000000001"/>
    <n v="180.53"/>
    <n v="180.69"/>
    <n v="175.68"/>
    <n v="177.54"/>
    <n v="41873900"/>
    <n v="1.0421981015477486"/>
    <d v="2020-05-14T07:00:00"/>
    <n v="8.0023"/>
    <n v="8.0305"/>
    <n v="8.0359999999999996"/>
    <n v="7.6875"/>
    <n v="7.8418000000000001"/>
    <n v="0.81503681234109981"/>
    <n v="602312000"/>
    <d v="2020-05-14T07:00:00"/>
    <n v="12.137499999999999"/>
    <n v="12.731999999999999"/>
    <n v="12.731999999999999"/>
    <n v="12.474"/>
    <n v="12.587999999999999"/>
    <n v="0.95302961895804394"/>
    <n v="6649500"/>
  </r>
  <r>
    <x v="185"/>
    <n v="67.963200000000001"/>
    <n v="70.102500000000006"/>
    <n v="70.442499999999995"/>
    <n v="69.7"/>
    <n v="69.892499999999998"/>
    <n v="114158400"/>
    <n v="0.41640902349232373"/>
    <d v="2019-12-17T07:00:00"/>
    <n v="50.543900000000001"/>
    <n v="57.3"/>
    <n v="58.1"/>
    <n v="57.13"/>
    <n v="58"/>
    <n v="-0.74108552745619438"/>
    <n v="21653100"/>
    <d v="2019-12-17T07:00:00"/>
    <n v="148.25489999999999"/>
    <n v="154.69"/>
    <n v="155.71"/>
    <n v="154.44999999999999"/>
    <n v="155.44999999999999"/>
    <n v="25425600"/>
    <n v="-0.25148082358097829"/>
    <d v="2019-12-17T07:00:00"/>
    <n v="5.6837999999999997"/>
    <n v="5.7073"/>
    <n v="5.73"/>
    <n v="5.6379999999999999"/>
    <n v="5.6475"/>
    <n v="-0.6930930616403046"/>
    <n v="321196000"/>
    <d v="2019-12-17T07:00:00"/>
    <n v="12.8667"/>
    <n v="13.548"/>
    <n v="13.618"/>
    <n v="13.538"/>
    <n v="13.608000000000001"/>
    <n v="-0.26558592040304557"/>
    <n v="3738000"/>
  </r>
  <r>
    <x v="186"/>
    <n v="174.99100000000001"/>
    <n v="176.08"/>
    <n v="176.97"/>
    <n v="174.15"/>
    <n v="174.2"/>
    <n v="46172700"/>
    <n v="-0.86468377109199601"/>
    <d v="2023-09-25T07:00:00"/>
    <n v="33.725900000000003"/>
    <n v="34.29"/>
    <n v="34.369999999999997"/>
    <n v="33.770000000000003"/>
    <n v="34"/>
    <n v="-0.7378638725000034"/>
    <n v="21729400"/>
    <d v="2023-09-25T07:00:00"/>
    <n v="315.17430000000002"/>
    <n v="317.54000000000002"/>
    <n v="317.67"/>
    <n v="315"/>
    <n v="316.58999999999997"/>
    <n v="17836000"/>
    <n v="-0.84841215205607823"/>
    <d v="2023-09-25T07:00:00"/>
    <n v="42.209200000000003"/>
    <n v="42.222000000000001"/>
    <n v="42.536000000000001"/>
    <n v="41.177"/>
    <n v="41.591000000000001"/>
    <n v="-0.16790639843575705"/>
    <n v="419091000"/>
    <d v="2023-09-25T07:00:00"/>
    <n v="16.325399999999998"/>
    <n v="16.654"/>
    <n v="16.678000000000001"/>
    <n v="16.545999999999999"/>
    <n v="16.61"/>
    <n v="-0.55773554996651475"/>
    <n v="3040000"/>
  </r>
  <r>
    <x v="187"/>
    <n v="127.9982"/>
    <n v="130.47999999999999"/>
    <n v="130.54"/>
    <n v="127.07"/>
    <n v="127.82"/>
    <n v="96906500"/>
    <n v="9.132176568826747E-2"/>
    <d v="2021-06-14T07:00:00"/>
    <n v="53.250500000000002"/>
    <n v="58.19"/>
    <n v="58.2"/>
    <n v="57.23"/>
    <n v="58.02"/>
    <n v="-0.73553735627344863"/>
    <n v="21784500"/>
    <d v="2021-06-14T07:00:00"/>
    <n v="252.87960000000001"/>
    <n v="259.89"/>
    <n v="259.95"/>
    <n v="256.8"/>
    <n v="257.89999999999998"/>
    <n v="19150500"/>
    <n v="-0.74502511831510121"/>
    <d v="2021-06-14T07:00:00"/>
    <n v="17.9847"/>
    <n v="18.018699999999999"/>
    <n v="18.0395"/>
    <n v="17.662800000000001"/>
    <n v="17.905999999999999"/>
    <n v="-0.69212739843608762"/>
    <n v="321376000"/>
    <d v="2021-06-14T07:00:00"/>
    <n v="19.0656"/>
    <n v="19.885999999999999"/>
    <n v="19.974"/>
    <n v="19.762"/>
    <n v="19.776"/>
    <n v="-0.81221545652036753"/>
    <n v="2432000"/>
  </r>
  <r>
    <x v="188"/>
    <n v="77.250799999999998"/>
    <n v="79.682500000000005"/>
    <n v="79.685000000000002"/>
    <n v="78.75"/>
    <n v="79.067499999999995"/>
    <n v="137816400"/>
    <n v="0.86221002773697863"/>
    <d v="2020-01-17T07:00:00"/>
    <n v="52.572699999999998"/>
    <n v="59.6"/>
    <n v="60"/>
    <n v="59.24"/>
    <n v="59.98"/>
    <n v="-0.73473933165127281"/>
    <n v="21803400"/>
    <d v="2020-01-17T07:00:00"/>
    <n v="160.14869999999999"/>
    <n v="167.1"/>
    <n v="167.47"/>
    <n v="165.43"/>
    <n v="167.42"/>
    <n v="34371700"/>
    <n v="0.45214089003648394"/>
    <d v="2020-01-17T07:00:00"/>
    <n v="6.2064000000000004"/>
    <n v="6.2320000000000002"/>
    <n v="6.25"/>
    <n v="6.1841999999999997"/>
    <n v="6.2424999999999997"/>
    <n v="-1.0547017428460794"/>
    <n v="253792000"/>
    <d v="2020-01-17T07:00:00"/>
    <n v="13.766999999999999"/>
    <n v="14.496"/>
    <n v="14.544"/>
    <n v="14.432"/>
    <n v="14.544"/>
    <n v="-0.19673403779102452"/>
    <n v="3902500"/>
  </r>
  <r>
    <x v="189"/>
    <n v="121.1902"/>
    <n v="123.54"/>
    <n v="124.85"/>
    <n v="123.13"/>
    <n v="124.68"/>
    <n v="76229200"/>
    <n v="-0.29831223148258396"/>
    <d v="2021-06-03T07:00:00"/>
    <n v="51.466000000000001"/>
    <n v="56.24"/>
    <n v="57.1"/>
    <n v="56.09"/>
    <n v="56.98"/>
    <n v="-0.73356129530425151"/>
    <n v="21831300"/>
    <d v="2021-06-03T07:00:00"/>
    <n v="239.08199999999999"/>
    <n v="245.71"/>
    <n v="246.34"/>
    <n v="243"/>
    <n v="245.22"/>
    <n v="25307700"/>
    <n v="-0.26075380287201"/>
    <d v="2021-06-03T07:00:00"/>
    <n v="16.933800000000002"/>
    <n v="16.9697"/>
    <n v="17.259"/>
    <n v="16.582999999999998"/>
    <n v="16.700800000000001"/>
    <n v="0.69538041174746135"/>
    <n v="580008000"/>
    <d v="2021-06-03T07:00:00"/>
    <n v="18.935199999999998"/>
    <n v="19.75"/>
    <n v="19.861999999999998"/>
    <n v="19.420000000000002"/>
    <n v="19.553999999999998"/>
    <n v="-0.25072730743814131"/>
    <n v="3773500"/>
  </r>
  <r>
    <x v="190"/>
    <n v="76.281999999999996"/>
    <n v="78.284999999999997"/>
    <n v="79.63"/>
    <n v="78.252499999999998"/>
    <n v="78.757499999999993"/>
    <n v="101729600"/>
    <n v="0.18220615251608027"/>
    <d v="2020-05-19T07:00:00"/>
    <n v="53.745100000000001"/>
    <n v="60.29"/>
    <n v="61.77"/>
    <n v="59.85"/>
    <n v="60.13"/>
    <n v="-0.73213836251232967"/>
    <n v="21865000"/>
    <d v="2020-05-19T07:00:00"/>
    <n v="176.4717"/>
    <n v="183.63"/>
    <n v="186.6"/>
    <n v="183.49"/>
    <n v="185.03"/>
    <n v="26799100"/>
    <n v="-0.14345336763329333"/>
    <d v="2020-05-19T07:00:00"/>
    <n v="8.7745999999999995"/>
    <n v="8.8055000000000003"/>
    <n v="9.0875000000000004"/>
    <n v="8.7627000000000006"/>
    <n v="8.7902000000000005"/>
    <n v="1.4320312222887845"/>
    <n v="717320000"/>
    <d v="2020-05-19T07:00:00"/>
    <n v="12.0212"/>
    <n v="12.61"/>
    <n v="12.868"/>
    <n v="12.6"/>
    <n v="12.858000000000001"/>
    <n v="2.6031727630181831"/>
    <n v="10592000"/>
  </r>
  <r>
    <x v="191"/>
    <n v="114.0851"/>
    <n v="116.87"/>
    <n v="118.71"/>
    <n v="116.45"/>
    <n v="116.67"/>
    <n v="89946000"/>
    <n v="-3.9838851863720041E-2"/>
    <d v="2020-10-21T07:00:00"/>
    <n v="48.016100000000002"/>
    <n v="53.5"/>
    <n v="54.07"/>
    <n v="52.82"/>
    <n v="53.14"/>
    <n v="-0.73209613898734682"/>
    <n v="21866000"/>
    <d v="2020-10-21T07:00:00"/>
    <n v="207.50190000000001"/>
    <n v="214.8"/>
    <n v="216.92"/>
    <n v="213.12"/>
    <n v="213.12"/>
    <n v="22724900"/>
    <n v="-0.46389418381244008"/>
    <d v="2020-10-21T07:00:00"/>
    <n v="13.487500000000001"/>
    <n v="13.524699999999999"/>
    <n v="13.791499999999999"/>
    <n v="13.477499999999999"/>
    <n v="13.625"/>
    <n v="-1.2381562924649843"/>
    <n v="219596000"/>
    <d v="2020-10-21T07:00:00"/>
    <n v="14.2751"/>
    <n v="14.928000000000001"/>
    <n v="15.086"/>
    <n v="14.88"/>
    <n v="15.066000000000001"/>
    <n v="-2.7349642915002405E-3"/>
    <n v="4366000"/>
  </r>
  <r>
    <x v="192"/>
    <n v="118.3022"/>
    <n v="121.19"/>
    <n v="123.03"/>
    <n v="119.62"/>
    <n v="121"/>
    <n v="150712000"/>
    <n v="1.105209073739911"/>
    <d v="2020-10-14T07:00:00"/>
    <n v="48.061"/>
    <n v="53.55"/>
    <n v="54.4"/>
    <n v="53.51"/>
    <n v="54.01"/>
    <n v="-0.73174990608248747"/>
    <n v="21874200"/>
    <d v="2020-10-14T07:00:00"/>
    <n v="213.35599999999999"/>
    <n v="220.86"/>
    <n v="224.22"/>
    <n v="219.13"/>
    <n v="223"/>
    <n v="23421700"/>
    <n v="-0.40909001103898041"/>
    <d v="2020-10-14T07:00:00"/>
    <n v="14.0564"/>
    <n v="14.0953"/>
    <n v="14.342700000000001"/>
    <n v="13.96"/>
    <n v="14.2905"/>
    <n v="-0.93502388307012507"/>
    <n v="276100000"/>
    <d v="2020-10-14T07:00:00"/>
    <n v="14.2311"/>
    <n v="14.882"/>
    <n v="14.98"/>
    <n v="14.853999999999999"/>
    <n v="14.922000000000001"/>
    <n v="0.14292129801234971"/>
    <n v="4714000"/>
  </r>
  <r>
    <x v="193"/>
    <n v="72.320999999999998"/>
    <n v="74.597499999999997"/>
    <n v="75.224999999999994"/>
    <n v="74.37"/>
    <n v="74.959999999999994"/>
    <n v="108872000"/>
    <n v="0.31679441410695963"/>
    <d v="2020-01-07T07:00:00"/>
    <n v="51.981699999999996"/>
    <n v="58.93"/>
    <n v="59.8"/>
    <n v="58.89"/>
    <n v="59.78"/>
    <n v="-0.73166968138502009"/>
    <n v="21876100"/>
    <d v="2020-01-07T07:00:00"/>
    <n v="151.0247"/>
    <n v="157.58000000000001"/>
    <n v="159.66999999999999"/>
    <n v="157.32"/>
    <n v="159.32"/>
    <n v="21634100"/>
    <n v="-0.54968693877984798"/>
    <d v="2020-01-07T07:00:00"/>
    <n v="5.9736000000000002"/>
    <n v="5.9983000000000004"/>
    <n v="6.0442999999999998"/>
    <n v="5.9097"/>
    <n v="5.9550000000000001"/>
    <n v="-0.72710586561105728"/>
    <n v="314856000"/>
    <d v="2020-01-07T07:00:00"/>
    <n v="13.334"/>
    <n v="14.04"/>
    <n v="14.116"/>
    <n v="13.962"/>
    <n v="14.102"/>
    <n v="0.92435877422294699"/>
    <n v="6581000"/>
  </r>
  <r>
    <x v="194"/>
    <n v="127.67449999999999"/>
    <n v="130.15"/>
    <n v="130.88999999999999"/>
    <n v="128.46"/>
    <n v="130.37"/>
    <n v="91815000"/>
    <n v="-4.620233344265306E-3"/>
    <d v="2021-06-16T07:00:00"/>
    <n v="52.3628"/>
    <n v="57.22"/>
    <n v="58.37"/>
    <n v="56.77"/>
    <n v="58.15"/>
    <n v="-0.73151767669508183"/>
    <n v="21879700"/>
    <d v="2021-06-16T07:00:00"/>
    <n v="250.43729999999999"/>
    <n v="257.38"/>
    <n v="260.58"/>
    <n v="254.42"/>
    <n v="259.39999999999998"/>
    <n v="27220000"/>
    <n v="-0.11034906751798164"/>
    <d v="2021-06-16T07:00:00"/>
    <n v="17.776599999999998"/>
    <n v="17.810199999999998"/>
    <n v="17.954799999999999"/>
    <n v="17.584499999999998"/>
    <n v="17.790800000000001"/>
    <n v="-0.7685864650277543"/>
    <n v="307124000"/>
    <d v="2021-06-16T07:00:00"/>
    <n v="18.568999999999999"/>
    <n v="19.367999999999999"/>
    <n v="19.582000000000001"/>
    <n v="19.3"/>
    <n v="19.564"/>
    <n v="-0.59226612939199641"/>
    <n v="2957500"/>
  </r>
  <r>
    <x v="195"/>
    <n v="130.97389999999999"/>
    <n v="133.94"/>
    <n v="135.77000000000001"/>
    <n v="133.61000000000001"/>
    <n v="135.76"/>
    <n v="89880900"/>
    <n v="-4.1065567789678577E-2"/>
    <d v="2021-02-03T07:00:00"/>
    <n v="52.144199999999998"/>
    <n v="57.68"/>
    <n v="58.33"/>
    <n v="57.38"/>
    <n v="57.89"/>
    <n v="-0.73094765910781334"/>
    <n v="21893200"/>
    <d v="2021-02-03T07:00:00"/>
    <n v="235.35839999999999"/>
    <n v="243"/>
    <n v="245.09"/>
    <n v="239.26"/>
    <n v="239.57"/>
    <n v="27158100"/>
    <n v="-0.1152175782738329"/>
    <d v="2021-02-03T07:00:00"/>
    <n v="13.497199999999999"/>
    <n v="13.5305"/>
    <n v="13.931800000000001"/>
    <n v="13.516500000000001"/>
    <n v="13.635999999999999"/>
    <n v="-1.0996801889802734"/>
    <n v="245408000"/>
    <d v="2021-02-03T07:00:00"/>
    <n v="21.2883"/>
    <n v="22.262"/>
    <n v="22.457999999999998"/>
    <n v="21.391999999999999"/>
    <n v="21.66"/>
    <n v="4.5029824601365025"/>
    <n v="15131000"/>
  </r>
  <r>
    <x v="196"/>
    <n v="88.876300000000001"/>
    <n v="91.21"/>
    <n v="91.25"/>
    <n v="89.392499999999998"/>
    <n v="90.174999999999997"/>
    <n v="137522400"/>
    <n v="0.85667002032942396"/>
    <d v="2020-06-25T07:00:00"/>
    <n v="52.158299999999997"/>
    <n v="58.51"/>
    <n v="59.09"/>
    <n v="57.48"/>
    <n v="58.98"/>
    <n v="-0.73036919681554846"/>
    <n v="21906900"/>
    <d v="2020-06-25T07:00:00"/>
    <n v="193.06649999999999"/>
    <n v="200.34"/>
    <n v="200.61"/>
    <n v="195.47"/>
    <n v="197.8"/>
    <n v="27803900"/>
    <n v="-6.4424617916341131E-2"/>
    <d v="2020-06-25T07:00:00"/>
    <n v="9.4610000000000003"/>
    <n v="9.49"/>
    <n v="9.5050000000000008"/>
    <n v="9.1822999999999997"/>
    <n v="9.3558000000000003"/>
    <n v="-0.39869453944802968"/>
    <n v="376072000"/>
    <d v="2020-06-25T07:00:00"/>
    <n v="13.536899999999999"/>
    <n v="14.2"/>
    <n v="14.224"/>
    <n v="13.944000000000001"/>
    <n v="14.032"/>
    <n v="-0.40224330443237605"/>
    <n v="3411500"/>
  </r>
  <r>
    <x v="197"/>
    <n v="112.3377"/>
    <n v="115.08"/>
    <n v="115.55"/>
    <n v="114.13"/>
    <n v="114.62"/>
    <n v="96849000"/>
    <n v="9.0238260838150494E-2"/>
    <d v="2020-10-07T07:00:00"/>
    <n v="47.2712"/>
    <n v="52.67"/>
    <n v="52.9"/>
    <n v="51.79"/>
    <n v="51.85"/>
    <n v="-0.72733754772178016"/>
    <n v="21978700"/>
    <d v="2020-10-07T07:00:00"/>
    <n v="202.70079999999999"/>
    <n v="209.83"/>
    <n v="210.11"/>
    <n v="206.72"/>
    <n v="207.06"/>
    <n v="25681100"/>
    <n v="-0.23138543588921745"/>
    <d v="2020-10-07T07:00:00"/>
    <n v="13.9255"/>
    <n v="13.964"/>
    <n v="14.119300000000001"/>
    <n v="13.8635"/>
    <n v="13.9998"/>
    <n v="-0.173308747583793"/>
    <n v="418084000"/>
    <d v="2020-10-07T07:00:00"/>
    <n v="14.0322"/>
    <n v="14.673999999999999"/>
    <n v="14.795999999999999"/>
    <n v="14.62"/>
    <n v="14.795999999999999"/>
    <n v="0.76154186032582738"/>
    <n v="6192000"/>
  </r>
  <r>
    <x v="198"/>
    <n v="78.518299999999996"/>
    <n v="80.58"/>
    <n v="81.405000000000001"/>
    <n v="80.194999999999993"/>
    <n v="81.097499999999997"/>
    <n v="87560400"/>
    <n v="-8.4792054827877994E-2"/>
    <d v="2020-06-04T07:00:00"/>
    <n v="56.1342"/>
    <n v="62.97"/>
    <n v="63.47"/>
    <n v="61.34"/>
    <n v="61.74"/>
    <n v="-0.72601172903731881"/>
    <n v="22010100"/>
    <d v="2020-06-04T07:00:00"/>
    <n v="176.27889999999999"/>
    <n v="182.92"/>
    <n v="185.84"/>
    <n v="182.3"/>
    <n v="184.3"/>
    <n v="28761800"/>
    <n v="1.0915389402397438E-2"/>
    <d v="2020-06-04T07:00:00"/>
    <n v="8.7396999999999991"/>
    <n v="8.7665000000000006"/>
    <n v="8.9431999999999992"/>
    <n v="8.6775000000000002"/>
    <n v="8.7279999999999998"/>
    <n v="-0.14006847417641391"/>
    <n v="424280000"/>
    <d v="2020-06-04T07:00:00"/>
    <n v="12.618"/>
    <n v="13.236000000000001"/>
    <n v="13.481999999999999"/>
    <n v="13.212"/>
    <n v="13.4"/>
    <n v="0.6129557306767851"/>
    <n v="5837000"/>
  </r>
  <r>
    <x v="199"/>
    <n v="147.554"/>
    <n v="150.19"/>
    <n v="151.68"/>
    <n v="149.09"/>
    <n v="150.22999999999999"/>
    <n v="92229700"/>
    <n v="3.1941920704045054E-3"/>
    <d v="2021-08-17T07:00:00"/>
    <n v="48.530700000000003"/>
    <n v="52.69"/>
    <n v="53.18"/>
    <n v="52.22"/>
    <n v="53.17"/>
    <n v="-0.72580905611740121"/>
    <n v="22014900"/>
    <d v="2021-08-17T07:00:00"/>
    <n v="285.17419999999998"/>
    <n v="293.08"/>
    <n v="293.43"/>
    <n v="291.08"/>
    <n v="292.39"/>
    <n v="20075300"/>
    <n v="-0.67228846650554974"/>
    <d v="2021-08-17T07:00:00"/>
    <n v="19.421199999999999"/>
    <n v="19.457999999999998"/>
    <n v="19.77"/>
    <n v="19.266999999999999"/>
    <n v="19.684999999999999"/>
    <n v="-1.3186872389010993"/>
    <n v="204585000"/>
    <d v="2021-08-17T07:00:00"/>
    <n v="18.883500000000002"/>
    <n v="19.696000000000002"/>
    <n v="19.852"/>
    <n v="19.608000000000001"/>
    <n v="19.738"/>
    <n v="-0.20719784973814018"/>
    <n v="3877500"/>
  </r>
  <r>
    <x v="200"/>
    <n v="145.5204"/>
    <n v="148.12"/>
    <n v="151.07"/>
    <n v="146.91"/>
    <n v="150.35"/>
    <n v="109296300"/>
    <n v="0.32478973772269243"/>
    <d v="2021-09-14T07:00:00"/>
    <n v="50.216299999999997"/>
    <n v="54.52"/>
    <n v="55.44"/>
    <n v="54.27"/>
    <n v="55.37"/>
    <n v="-0.72336853637339271"/>
    <n v="22072700"/>
    <d v="2021-09-14T07:00:00"/>
    <n v="292.26170000000002"/>
    <n v="299.79000000000002"/>
    <n v="301.39"/>
    <n v="298.10000000000002"/>
    <n v="299.56"/>
    <n v="21853400"/>
    <n v="-0.53243872539118597"/>
    <d v="2021-09-14T07:00:00"/>
    <n v="22.203900000000001"/>
    <n v="22.242000000000001"/>
    <n v="22.41"/>
    <n v="22.085999999999999"/>
    <n v="22.274999999999999"/>
    <n v="-1.3445992015475874"/>
    <n v="199755000"/>
    <d v="2021-09-14T07:00:00"/>
    <n v="21.337900000000001"/>
    <n v="22.256"/>
    <n v="22.376000000000001"/>
    <n v="22.167999999999999"/>
    <n v="22.326000000000001"/>
    <n v="-0.7015083261198839"/>
    <n v="2696500"/>
  </r>
  <r>
    <x v="201"/>
    <n v="174.7525"/>
    <n v="175.84"/>
    <n v="177.58"/>
    <n v="175.11"/>
    <n v="175.58"/>
    <n v="54764400"/>
    <n v="-0.70278553420938539"/>
    <d v="2023-10-18T07:00:00"/>
    <n v="35.053699999999999"/>
    <n v="35.64"/>
    <n v="36.020000000000003"/>
    <n v="35.450000000000003"/>
    <n v="35.520000000000003"/>
    <n v="-0.72280696349112095"/>
    <n v="22086000"/>
    <d v="2023-10-18T07:00:00"/>
    <n v="327.6506"/>
    <n v="330.11"/>
    <n v="335.59"/>
    <n v="328.3"/>
    <n v="332.49"/>
    <n v="23153600"/>
    <n v="-0.43017640415115682"/>
    <d v="2023-10-18T07:00:00"/>
    <n v="42.183199999999999"/>
    <n v="42.195999999999998"/>
    <n v="43.219000000000001"/>
    <n v="41.825000000000003"/>
    <n v="42.591000000000001"/>
    <n v="0.94906013549525481"/>
    <n v="627294000"/>
    <d v="2023-10-18T07:00:00"/>
    <n v="16.764299999999999"/>
    <n v="16.82"/>
    <n v="17.058"/>
    <n v="16.795999999999999"/>
    <n v="17.024000000000001"/>
    <n v="-1.0227473528963344"/>
    <n v="1929000"/>
  </r>
  <r>
    <x v="202"/>
    <n v="114.00700000000001"/>
    <n v="116.79"/>
    <n v="117.72"/>
    <n v="115.83"/>
    <n v="117.64"/>
    <n v="116120400"/>
    <n v="0.45338009333457635"/>
    <d v="2020-10-01T07:00:00"/>
    <n v="46.885300000000001"/>
    <n v="52.24"/>
    <n v="52.72"/>
    <n v="51.99"/>
    <n v="52.4"/>
    <n v="-0.72105046485183455"/>
    <n v="22127600"/>
    <d v="2020-10-01T07:00:00"/>
    <n v="205.2414"/>
    <n v="212.46"/>
    <n v="213.99"/>
    <n v="211.32"/>
    <n v="213.49"/>
    <n v="27158400"/>
    <n v="-0.11519398290668015"/>
    <d v="2020-10-01T07:00:00"/>
    <n v="13.577"/>
    <n v="13.6145"/>
    <n v="13.762700000000001"/>
    <n v="13.460699999999999"/>
    <n v="13.757999999999999"/>
    <n v="0.40029519572107669"/>
    <n v="525004000"/>
    <d v="2020-10-01T07:00:00"/>
    <n v="14.6213"/>
    <n v="15.29"/>
    <n v="15.384"/>
    <n v="15.23"/>
    <n v="15.382"/>
    <n v="-0.32397399106795094"/>
    <n v="3598500"/>
  </r>
  <r>
    <x v="203"/>
    <n v="88.130899999999997"/>
    <n v="90.444999999999993"/>
    <n v="90.542500000000004"/>
    <n v="87.82"/>
    <n v="88.3125"/>
    <n v="130646000"/>
    <n v="0.72709414639299885"/>
    <d v="2020-06-29T07:00:00"/>
    <n v="51.944400000000002"/>
    <n v="58.27"/>
    <n v="58.35"/>
    <n v="56.76"/>
    <n v="57.47"/>
    <n v="-0.72009199083472397"/>
    <n v="22150300"/>
    <d v="2020-06-29T07:00:00"/>
    <n v="191.2355"/>
    <n v="198.44"/>
    <n v="198.53"/>
    <n v="193.55"/>
    <n v="195.78"/>
    <n v="26701600"/>
    <n v="-0.15112186195793786"/>
    <d v="2020-06-29T07:00:00"/>
    <n v="9.1719000000000008"/>
    <n v="9.1999999999999993"/>
    <n v="9.2044999999999995"/>
    <n v="8.9"/>
    <n v="9.1698000000000004"/>
    <n v="-0.58015338511155301"/>
    <n v="342248000"/>
    <d v="2020-06-29T07:00:00"/>
    <n v="13.1022"/>
    <n v="13.744"/>
    <n v="13.77"/>
    <n v="13.63"/>
    <n v="13.747999999999999"/>
    <n v="0.20423923602244748"/>
    <n v="4860500"/>
  </r>
  <r>
    <x v="204"/>
    <n v="167.56190000000001"/>
    <n v="170.09"/>
    <n v="171.78"/>
    <n v="169.2"/>
    <n v="171.78"/>
    <n v="76575500"/>
    <n v="-0.2917867057504881"/>
    <d v="2022-04-08T07:00:00"/>
    <n v="43.941699999999997"/>
    <n v="47.02"/>
    <n v="47.58"/>
    <n v="46.85"/>
    <n v="47.28"/>
    <n v="-0.71937419091001564"/>
    <n v="22167300"/>
    <d v="2022-04-08T07:00:00"/>
    <n v="290.64179999999999"/>
    <n v="296.97000000000003"/>
    <n v="301.12"/>
    <n v="296.27999999999997"/>
    <n v="300.44"/>
    <n v="24361900"/>
    <n v="-0.33514213038225421"/>
    <d v="2022-04-08T07:00:00"/>
    <n v="23.086099999999998"/>
    <n v="23.119"/>
    <n v="23.922999999999998"/>
    <n v="23.062000000000001"/>
    <n v="23.917000000000002"/>
    <n v="0.39909884630696346"/>
    <n v="524781000"/>
    <d v="2022-04-08T07:00:00"/>
    <n v="19.1296"/>
    <n v="19.654"/>
    <n v="19.928000000000001"/>
    <n v="19.594000000000001"/>
    <n v="19.634"/>
    <n v="-0.57636113523238064"/>
    <n v="2995500"/>
  </r>
  <r>
    <x v="205"/>
    <n v="167.8673"/>
    <n v="170.4"/>
    <n v="171.04"/>
    <n v="166.77"/>
    <n v="167.39"/>
    <n v="70618900"/>
    <n v="-0.4040302707975636"/>
    <d v="2022-04-13T07:00:00"/>
    <n v="43.932299999999998"/>
    <n v="47.01"/>
    <n v="47.27"/>
    <n v="46.55"/>
    <n v="46.75"/>
    <n v="-0.71920529681008427"/>
    <n v="22171300"/>
    <d v="2022-04-13T07:00:00"/>
    <n v="281.49110000000002"/>
    <n v="287.62"/>
    <n v="288.58"/>
    <n v="281.3"/>
    <n v="282.73"/>
    <n v="21907200"/>
    <n v="-0.52820728954845897"/>
    <d v="2022-04-13T07:00:00"/>
    <n v="22.171399999999998"/>
    <n v="22.202999999999999"/>
    <n v="22.5"/>
    <n v="21.454999999999998"/>
    <n v="21.728000000000002"/>
    <n v="0.35704957855889419"/>
    <n v="516943000"/>
    <d v="2022-04-13T07:00:00"/>
    <n v="17.868099999999998"/>
    <n v="18.358000000000001"/>
    <n v="18.393999999999998"/>
    <n v="18.09"/>
    <n v="18.16"/>
    <n v="-0.11658123827611859"/>
    <n v="4094000"/>
  </r>
  <r>
    <x v="206"/>
    <n v="127.66370000000001"/>
    <n v="130.36000000000001"/>
    <n v="130.38999999999999"/>
    <n v="128.52000000000001"/>
    <n v="128.94999999999999"/>
    <n v="88844600"/>
    <n v="-6.0593151723178272E-2"/>
    <d v="2021-04-08T07:00:00"/>
    <n v="60.982799999999997"/>
    <n v="67.05"/>
    <n v="67.290000000000006"/>
    <n v="66.36"/>
    <n v="66.97"/>
    <n v="-0.71697167233849179"/>
    <n v="22224200"/>
    <d v="2021-04-08T07:00:00"/>
    <n v="245.8509"/>
    <n v="253.25"/>
    <n v="254.14"/>
    <n v="252"/>
    <n v="252.77"/>
    <n v="23625200"/>
    <n v="-0.39308448698702997"/>
    <d v="2021-04-08T07:00:00"/>
    <n v="14.2867"/>
    <n v="14.317"/>
    <n v="14.471500000000001"/>
    <n v="14.249000000000001"/>
    <n v="14.252800000000001"/>
    <n v="-1.1050020661946245"/>
    <n v="244416000"/>
    <d v="2021-04-08T07:00:00"/>
    <n v="21.0579"/>
    <n v="21.963999999999999"/>
    <n v="21.992000000000001"/>
    <n v="21.8"/>
    <n v="21.86"/>
    <n v="-0.6529562386852672"/>
    <n v="2812500"/>
  </r>
  <r>
    <x v="207"/>
    <n v="129.79859999999999"/>
    <n v="132.54"/>
    <n v="134.07"/>
    <n v="131.83000000000001"/>
    <n v="132.04"/>
    <n v="75135100"/>
    <n v="-0.31892897333498388"/>
    <d v="2021-05-03T07:00:00"/>
    <n v="52.078699999999998"/>
    <n v="57.26"/>
    <n v="57.88"/>
    <n v="56.84"/>
    <n v="57.86"/>
    <n v="-0.71454381965197822"/>
    <n v="22281700"/>
    <d v="2021-05-03T07:00:00"/>
    <n v="244.5016"/>
    <n v="251.86"/>
    <n v="254.35"/>
    <n v="251.12"/>
    <n v="253.4"/>
    <n v="19626600"/>
    <n v="-0.70757927064368309"/>
    <d v="2021-05-03T07:00:00"/>
    <n v="14.805300000000001"/>
    <n v="14.8368"/>
    <n v="15.246700000000001"/>
    <n v="14.7875"/>
    <n v="15.125"/>
    <n v="-1.3222977463257548"/>
    <n v="203912000"/>
    <d v="2021-05-03T07:00:00"/>
    <n v="19.054099999999998"/>
    <n v="19.873999999999999"/>
    <n v="20.238"/>
    <n v="19.73"/>
    <n v="20.193999999999999"/>
    <n v="0.31829478624600815"/>
    <n v="5133000"/>
  </r>
  <r>
    <x v="208"/>
    <n v="109.1456"/>
    <n v="111.81"/>
    <n v="112.86"/>
    <n v="109.16"/>
    <n v="112.68"/>
    <n v="183055400"/>
    <n v="1.7146739566838018"/>
    <d v="2020-09-22T07:00:00"/>
    <n v="44.83"/>
    <n v="49.95"/>
    <n v="50.21"/>
    <n v="49.47"/>
    <n v="49.89"/>
    <n v="-0.71415536322213602"/>
    <n v="22290900"/>
    <d v="2020-09-22T07:00:00"/>
    <n v="200.37270000000001"/>
    <n v="207.42"/>
    <n v="208.1"/>
    <n v="202.08"/>
    <n v="205.06"/>
    <n v="33517100"/>
    <n v="0.38492555414067647"/>
    <d v="2020-09-22T07:00:00"/>
    <n v="12.6029"/>
    <n v="12.637700000000001"/>
    <n v="12.648"/>
    <n v="12.1555"/>
    <n v="12.574999999999999"/>
    <n v="1.0518388891974124"/>
    <n v="646452000"/>
    <d v="2020-09-22T07:00:00"/>
    <n v="15.005000000000001"/>
    <n v="15.74"/>
    <n v="15.816000000000001"/>
    <n v="15.564"/>
    <n v="15.814"/>
    <n v="-0.30074432854535416"/>
    <n v="3654000"/>
  </r>
  <r>
    <x v="209"/>
    <n v="78.119200000000006"/>
    <n v="80.387500000000003"/>
    <n v="80.387500000000003"/>
    <n v="78.462500000000006"/>
    <n v="78.545000000000002"/>
    <n v="109348800"/>
    <n v="0.32577902475975579"/>
    <d v="2020-02-10T07:00:00"/>
    <n v="58.850499999999997"/>
    <n v="66.39"/>
    <n v="66.400000000000006"/>
    <n v="65.44"/>
    <n v="65.56"/>
    <n v="-0.71380068561228016"/>
    <n v="22299300"/>
    <d v="2020-02-10T07:00:00"/>
    <n v="180.8501"/>
    <n v="188.7"/>
    <n v="188.84"/>
    <n v="183.25"/>
    <n v="183.58"/>
    <n v="35844300"/>
    <n v="0.56796268226696145"/>
    <d v="2020-02-10T07:00:00"/>
    <n v="6.5472999999999999"/>
    <n v="6.5743"/>
    <n v="6.5750000000000002"/>
    <n v="6.3075000000000001"/>
    <n v="6.3125"/>
    <n v="0.42499471456671473"/>
    <n v="529608000"/>
    <d v="2020-02-10T07:00:00"/>
    <n v="13.3283"/>
    <n v="14.034000000000001"/>
    <n v="14.042"/>
    <n v="13.926"/>
    <n v="14.026"/>
    <n v="0.11466900575513744"/>
    <n v="4646500"/>
  </r>
  <r>
    <x v="210"/>
    <n v="124.4863"/>
    <n v="126.9"/>
    <n v="128.32"/>
    <n v="126.32"/>
    <n v="127.82"/>
    <n v="72009500"/>
    <n v="-0.37782641263108219"/>
    <d v="2021-05-25T07:00:00"/>
    <n v="52.0426"/>
    <n v="56.87"/>
    <n v="57.56"/>
    <n v="56.42"/>
    <n v="57.56"/>
    <n v="-0.713353116247462"/>
    <n v="22309900"/>
    <d v="2021-05-25T07:00:00"/>
    <n v="244.93"/>
    <n v="251.72"/>
    <n v="252.75"/>
    <n v="250.82"/>
    <n v="251.77"/>
    <n v="17704300"/>
    <n v="-0.85877051823613659"/>
    <d v="2021-05-25T07:00:00"/>
    <n v="15.614599999999999"/>
    <n v="15.6477"/>
    <n v="15.8185"/>
    <n v="15.4825"/>
    <n v="15.766"/>
    <n v="-8.0369028973490325E-2"/>
    <n v="435408000"/>
    <d v="2021-05-25T07:00:00"/>
    <n v="18.858499999999999"/>
    <n v="19.670000000000002"/>
    <n v="19.757999999999999"/>
    <n v="19.584"/>
    <n v="19.702000000000002"/>
    <n v="4.393363699263559E-2"/>
    <n v="4477500"/>
  </r>
  <r>
    <x v="211"/>
    <n v="112.1694"/>
    <n v="114.9075"/>
    <n v="115"/>
    <n v="113.045"/>
    <n v="114.83"/>
    <n v="165565200"/>
    <n v="1.3850962779096085"/>
    <d v="2020-08-14T07:00:00"/>
    <n v="43.878700000000002"/>
    <n v="48.89"/>
    <n v="49.21"/>
    <n v="48.65"/>
    <n v="48.73"/>
    <n v="-0.71287599041515581"/>
    <n v="22321200"/>
    <d v="2020-08-14T07:00:00"/>
    <n v="201.31569999999999"/>
    <n v="208.9"/>
    <n v="209.59"/>
    <n v="207.51"/>
    <n v="208.76"/>
    <n v="17958900"/>
    <n v="-0.83874591664583398"/>
    <d v="2020-08-14T07:00:00"/>
    <n v="11.528700000000001"/>
    <n v="11.564"/>
    <n v="11.704800000000001"/>
    <n v="11.4405"/>
    <n v="11.53"/>
    <n v="-0.45038970964711056"/>
    <n v="366436000"/>
    <d v="2020-08-14T07:00:00"/>
    <n v="15.811500000000001"/>
    <n v="16.585999999999999"/>
    <n v="16.722000000000001"/>
    <n v="16.576000000000001"/>
    <n v="16.678000000000001"/>
    <n v="1.1403318528114141"/>
    <n v="7097000"/>
  </r>
  <r>
    <x v="212"/>
    <n v="64.056100000000001"/>
    <n v="66.072500000000005"/>
    <n v="66.790000000000006"/>
    <n v="65.625"/>
    <n v="66.734999999999999"/>
    <n v="105207600"/>
    <n v="0.24774406327619988"/>
    <d v="2019-11-26T07:00:00"/>
    <n v="51.955199999999998"/>
    <n v="58.9"/>
    <n v="59.13"/>
    <n v="58.45"/>
    <n v="58.95"/>
    <n v="-0.71213707872795606"/>
    <n v="22338700"/>
    <d v="2019-11-26T07:00:00"/>
    <n v="145.7055"/>
    <n v="152.03"/>
    <n v="152.41999999999999"/>
    <n v="151.32"/>
    <n v="151.36000000000001"/>
    <n v="24620100"/>
    <n v="-0.3148343843861186"/>
    <d v="2019-11-26T07:00:00"/>
    <n v="5.3986999999999998"/>
    <n v="5.4249999999999998"/>
    <n v="5.5172999999999996"/>
    <n v="5.4184999999999999"/>
    <n v="5.5125000000000002"/>
    <n v="-0.34948863439759698"/>
    <n v="385244000"/>
    <d v="2019-11-26T07:00:00"/>
    <n v="11.994899999999999"/>
    <n v="12.63"/>
    <n v="12.64"/>
    <n v="12.523999999999999"/>
    <n v="12.6"/>
    <n v="2.8193551178455927"/>
    <n v="11108500"/>
  </r>
  <r>
    <x v="213"/>
    <n v="179.07560000000001"/>
    <n v="180.19"/>
    <n v="180.59"/>
    <n v="178.55"/>
    <n v="180.09"/>
    <n v="43820700"/>
    <n v="-0.90900383035243348"/>
    <d v="2023-08-28T07:00:00"/>
    <n v="33.067"/>
    <n v="33.619999999999997"/>
    <n v="33.78"/>
    <n v="33.21"/>
    <n v="33.5"/>
    <n v="-0.71200618580050923"/>
    <n v="22341800"/>
    <d v="2023-08-28T07:00:00"/>
    <n v="321.28840000000002"/>
    <n v="323.7"/>
    <n v="326.14999999999998"/>
    <n v="321.72000000000003"/>
    <n v="325.66000000000003"/>
    <n v="14808500"/>
    <n v="-1.0865287322392716"/>
    <d v="2023-08-28T07:00:00"/>
    <n v="46.817"/>
    <n v="46.835000000000001"/>
    <n v="46.98"/>
    <n v="44.887999999999998"/>
    <n v="46.481999999999999"/>
    <n v="1.2596710699272164"/>
    <n v="685192000"/>
    <d v="2023-08-28T07:00:00"/>
    <n v="16.090199999999999"/>
    <n v="16.414000000000001"/>
    <n v="16.45"/>
    <n v="16.346"/>
    <n v="16.346"/>
    <n v="-0.86997569846844591"/>
    <n v="2294000"/>
  </r>
  <r>
    <x v="214"/>
    <n v="149.1653"/>
    <n v="151.83000000000001"/>
    <n v="152.80000000000001"/>
    <n v="151.29"/>
    <n v="152.66"/>
    <n v="86453100"/>
    <n v="-0.10565753170673953"/>
    <d v="2021-08-31T07:00:00"/>
    <n v="49.7926"/>
    <n v="54.06"/>
    <n v="54.5"/>
    <n v="53.66"/>
    <n v="54.44"/>
    <n v="-0.71165573054315157"/>
    <n v="22350100"/>
    <d v="2021-08-31T07:00:00"/>
    <n v="294.29930000000002"/>
    <n v="301.88"/>
    <n v="304.5"/>
    <n v="301.5"/>
    <n v="304.42"/>
    <n v="26285300"/>
    <n v="-0.18386436644357401"/>
    <d v="2021-08-31T07:00:00"/>
    <n v="22.346599999999999"/>
    <n v="22.385000000000002"/>
    <n v="22.695"/>
    <n v="22.12"/>
    <n v="22.695"/>
    <n v="-1.0222018112286"/>
    <n v="259850000"/>
    <d v="2021-08-31T07:00:00"/>
    <n v="19.8384"/>
    <n v="20.692"/>
    <n v="20.777999999999999"/>
    <n v="20.552"/>
    <n v="20.591999999999999"/>
    <n v="-1.0321647836487386"/>
    <n v="1906500"/>
  </r>
  <r>
    <x v="215"/>
    <n v="112.2304"/>
    <n v="114.97"/>
    <n v="116.4"/>
    <n v="114.59"/>
    <n v="116.25"/>
    <n v="83477200"/>
    <n v="-0.16173408968001152"/>
    <d v="2020-10-08T07:00:00"/>
    <n v="47.8994"/>
    <n v="53.37"/>
    <n v="53.58"/>
    <n v="52.67"/>
    <n v="52.91"/>
    <n v="-0.71083659415848444"/>
    <n v="22369500"/>
    <d v="2020-10-08T07:00:00"/>
    <n v="203.42529999999999"/>
    <n v="210.58"/>
    <n v="211.19"/>
    <n v="208.32"/>
    <n v="210.51"/>
    <n v="19925800"/>
    <n v="-0.68404682447000464"/>
    <d v="2020-10-08T07:00:00"/>
    <n v="13.800599999999999"/>
    <n v="13.838699999999999"/>
    <n v="14.0845"/>
    <n v="13.757999999999999"/>
    <n v="14.074999999999999"/>
    <n v="-0.3835228975506656"/>
    <n v="378900000"/>
    <d v="2020-10-08T07:00:00"/>
    <n v="14.1776"/>
    <n v="14.826000000000001"/>
    <n v="14.86"/>
    <n v="14.706"/>
    <n v="14.75"/>
    <n v="-0.27123637885448804"/>
    <n v="3724500"/>
  </r>
  <r>
    <x v="216"/>
    <n v="143.97800000000001"/>
    <n v="146.55000000000001"/>
    <n v="146.84"/>
    <n v="143.16"/>
    <n v="143.44999999999999"/>
    <n v="85589200"/>
    <n v="-0.12193648544614935"/>
    <d v="2021-10-18T07:00:00"/>
    <n v="50.170200000000001"/>
    <n v="54.47"/>
    <n v="54.56"/>
    <n v="53.72"/>
    <n v="54.19"/>
    <n v="-0.70922787785663799"/>
    <n v="22407600"/>
    <d v="2021-10-18T07:00:00"/>
    <n v="299.57339999999999"/>
    <n v="307.29000000000002"/>
    <n v="308.20999999999998"/>
    <n v="302.69"/>
    <n v="303.57"/>
    <n v="22729300"/>
    <n v="-0.46354811842753302"/>
    <d v="2021-10-18T07:00:00"/>
    <n v="22.183900000000001"/>
    <n v="22.222000000000001"/>
    <n v="22.291"/>
    <n v="21.643999999999998"/>
    <n v="21.748999999999999"/>
    <n v="-1.3996473689835327"/>
    <n v="189494000"/>
    <d v="2021-10-18T07:00:00"/>
    <n v="21.553999999999998"/>
    <n v="22.43"/>
    <n v="22.436"/>
    <n v="22.1"/>
    <n v="22.146000000000001"/>
    <n v="-0.45079539186699269"/>
    <n v="3295500"/>
  </r>
  <r>
    <x v="217"/>
    <n v="132.21639999999999"/>
    <n v="134.78"/>
    <n v="135.25"/>
    <n v="133.35"/>
    <n v="133.41"/>
    <n v="62111300"/>
    <n v="-0.56434376406461173"/>
    <d v="2021-06-28T07:00:00"/>
    <n v="52.6008"/>
    <n v="57.48"/>
    <n v="57.73"/>
    <n v="56.34"/>
    <n v="56.36"/>
    <n v="-0.70613289347539554"/>
    <n v="22480900"/>
    <d v="2021-06-28T07:00:00"/>
    <n v="261.47129999999999"/>
    <n v="268.72000000000003"/>
    <n v="268.89999999999998"/>
    <n v="265.91000000000003"/>
    <n v="266.19"/>
    <n v="19590000"/>
    <n v="-0.71045790543631893"/>
    <d v="2021-06-28T07:00:00"/>
    <n v="19.947199999999999"/>
    <n v="19.984999999999999"/>
    <n v="20.078800000000001"/>
    <n v="19.318999999999999"/>
    <n v="19.3612"/>
    <n v="0.24166892004170532"/>
    <n v="495436000"/>
    <d v="2021-06-28T07:00:00"/>
    <n v="18.881599999999999"/>
    <n v="19.693999999999999"/>
    <n v="19.75"/>
    <n v="19.606000000000002"/>
    <n v="19.687999999999999"/>
    <n v="-0.11072150358573382"/>
    <n v="4108000"/>
  </r>
  <r>
    <x v="218"/>
    <n v="177.5042"/>
    <n v="178.85"/>
    <n v="183.13"/>
    <n v="177.35"/>
    <n v="182.13"/>
    <n v="97576100"/>
    <n v="0.10393941521241241"/>
    <d v="2023-08-07T07:00:00"/>
    <n v="34.650500000000001"/>
    <n v="35.229999999999997"/>
    <n v="35.549999999999997"/>
    <n v="34.75"/>
    <n v="35.409999999999997"/>
    <n v="-0.70587955232549848"/>
    <n v="22486900"/>
    <d v="2023-08-07T07:00:00"/>
    <n v="326.95839999999998"/>
    <n v="330.11"/>
    <n v="331.11"/>
    <n v="327.52"/>
    <n v="328.37"/>
    <n v="17741500"/>
    <n v="-0.85584469270919528"/>
    <d v="2023-08-07T07:00:00"/>
    <n v="45.399500000000003"/>
    <n v="45.417000000000002"/>
    <n v="45.54"/>
    <n v="44.563000000000002"/>
    <n v="45.110999999999997"/>
    <n v="-0.68795358747563884"/>
    <n v="322154000"/>
    <d v="2023-08-07T07:00:00"/>
    <n v="17.731100000000001"/>
    <n v="18.088000000000001"/>
    <n v="18.146000000000001"/>
    <n v="18.024000000000001"/>
    <n v="18.132000000000001"/>
    <n v="-0.46209630876987762"/>
    <n v="3268500"/>
  </r>
  <r>
    <x v="219"/>
    <n v="148.37950000000001"/>
    <n v="150.81"/>
    <n v="151.43"/>
    <n v="150.06"/>
    <n v="150.19999999999999"/>
    <n v="56787900"/>
    <n v="-0.66465558526657287"/>
    <d v="2021-11-09T07:00:00"/>
    <n v="47.4863"/>
    <n v="51.2"/>
    <n v="51.77"/>
    <n v="50.77"/>
    <n v="51.54"/>
    <n v="-0.70497174653836725"/>
    <n v="22508400"/>
    <d v="2021-11-09T07:00:00"/>
    <n v="327.51369999999997"/>
    <n v="335.95"/>
    <n v="338.72"/>
    <n v="334.53"/>
    <n v="337.11"/>
    <n v="21307400"/>
    <n v="-0.57538229360919535"/>
    <d v="2021-11-09T07:00:00"/>
    <n v="30.604500000000002"/>
    <n v="30.657"/>
    <n v="32.31"/>
    <n v="29.963999999999999"/>
    <n v="32.281999999999996"/>
    <n v="1.0534161390976335"/>
    <n v="646746000"/>
    <d v="2021-11-09T07:00:00"/>
    <n v="23.537400000000002"/>
    <n v="24.494"/>
    <n v="24.754000000000001"/>
    <n v="24.344000000000001"/>
    <n v="24.754000000000001"/>
    <n v="-0.73206265700546158"/>
    <n v="2623500"/>
  </r>
  <r>
    <x v="220"/>
    <n v="128.0599"/>
    <n v="130.96"/>
    <n v="132.43"/>
    <n v="130.78"/>
    <n v="132.16"/>
    <n v="88223700"/>
    <n v="-7.2293119748180645E-2"/>
    <d v="2020-12-23T07:00:00"/>
    <n v="42.100499999999997"/>
    <n v="46.57"/>
    <n v="47.03"/>
    <n v="46.07"/>
    <n v="46.17"/>
    <n v="-0.70261567384432455"/>
    <n v="22564200"/>
    <d v="2020-12-23T07:00:00"/>
    <n v="214.06960000000001"/>
    <n v="221.02"/>
    <n v="223.56"/>
    <n v="220.8"/>
    <n v="223.11"/>
    <n v="18699600"/>
    <n v="-0.78048895514568817"/>
    <d v="2020-12-23T07:00:00"/>
    <n v="12.9772"/>
    <n v="13.0092"/>
    <n v="13.275"/>
    <n v="13.005000000000001"/>
    <n v="13.256"/>
    <n v="-1.4551730032260075"/>
    <n v="179144000"/>
    <d v="2020-12-23T07:00:00"/>
    <n v="18.639500000000002"/>
    <n v="19.492000000000001"/>
    <n v="19.626000000000001"/>
    <n v="19.448"/>
    <n v="19.626000000000001"/>
    <n v="-0.42882138677804982"/>
    <n v="3348000"/>
  </r>
  <r>
    <x v="221"/>
    <n v="145.06739999999999"/>
    <n v="147.04"/>
    <n v="147.55000000000001"/>
    <n v="145"/>
    <n v="145.26"/>
    <n v="64547800"/>
    <n v="-0.51843142376356766"/>
    <d v="2022-07-08T07:00:00"/>
    <n v="35.783499999999997"/>
    <n v="37.99"/>
    <n v="38.14"/>
    <n v="37.39"/>
    <n v="37.659999999999997"/>
    <n v="-0.70252700444186056"/>
    <n v="22566300"/>
    <d v="2022-07-08T07:00:00"/>
    <n v="262.56659999999999"/>
    <n v="267.66000000000003"/>
    <n v="268.10000000000002"/>
    <n v="263.29000000000002"/>
    <n v="264.79000000000002"/>
    <n v="19658800"/>
    <n v="-0.70504670123595437"/>
    <d v="2022-07-08T07:00:00"/>
    <n v="15.8188"/>
    <n v="15.837999999999999"/>
    <n v="16.036999999999999"/>
    <n v="15.388999999999999"/>
    <n v="15.43"/>
    <n v="9.4330174260514321E-2"/>
    <n v="467972000"/>
    <d v="2022-07-08T07:00:00"/>
    <n v="16.075299999999999"/>
    <n v="16.515999999999998"/>
    <n v="16.591999999999999"/>
    <n v="16.350000000000001"/>
    <n v="16.486000000000001"/>
    <n v="-0.73896877289055796"/>
    <n v="2607000"/>
  </r>
  <r>
    <x v="222"/>
    <n v="146.92529999999999"/>
    <n v="149.55000000000001"/>
    <n v="151.41999999999999"/>
    <n v="148.75"/>
    <n v="150.63"/>
    <n v="102404300"/>
    <n v="0.19491990420953995"/>
    <d v="2021-09-13T07:00:00"/>
    <n v="50.6492"/>
    <n v="54.99"/>
    <n v="55.49"/>
    <n v="54.41"/>
    <n v="54.61"/>
    <n v="-0.69944890947061111"/>
    <n v="22639200"/>
    <d v="2021-09-13T07:00:00"/>
    <n v="289.53199999999998"/>
    <n v="296.99"/>
    <n v="298.54000000000002"/>
    <n v="294.08"/>
    <n v="297.55"/>
    <n v="23652900"/>
    <n v="-0.39090584808659251"/>
    <d v="2021-09-13T07:00:00"/>
    <n v="22.114000000000001"/>
    <n v="22.152000000000001"/>
    <n v="22.963999999999999"/>
    <n v="21.858000000000001"/>
    <n v="22.684000000000001"/>
    <n v="-0.8202172576798874"/>
    <n v="297500000"/>
    <d v="2021-09-13T07:00:00"/>
    <n v="21.305299999999999"/>
    <n v="22.222000000000001"/>
    <n v="22.346"/>
    <n v="22.02"/>
    <n v="22.346"/>
    <n v="-0.74838620364296204"/>
    <n v="2584500"/>
  </r>
  <r>
    <x v="223"/>
    <n v="164.74440000000001"/>
    <n v="167.23"/>
    <n v="168.88"/>
    <n v="166.1"/>
    <n v="168.76"/>
    <n v="67929800"/>
    <n v="-0.45470249501407811"/>
    <d v="2022-04-20T07:00:00"/>
    <n v="44.960299999999997"/>
    <n v="48.11"/>
    <n v="48.75"/>
    <n v="47.98"/>
    <n v="48.36"/>
    <n v="-0.69320405012564845"/>
    <n v="22787100"/>
    <d v="2022-04-20T07:00:00"/>
    <n v="280.25799999999998"/>
    <n v="286.36"/>
    <n v="289.7"/>
    <n v="285.37"/>
    <n v="289.39999999999998"/>
    <n v="22906700"/>
    <n v="-0.44959539131787207"/>
    <d v="2022-04-20T07:00:00"/>
    <n v="21.451499999999999"/>
    <n v="21.481999999999999"/>
    <n v="22.67"/>
    <n v="21.2"/>
    <n v="22.516999999999999"/>
    <n v="9.9705699430655353E-2"/>
    <n v="468974000"/>
    <d v="2022-04-20T07:00:00"/>
    <n v="17.338699999999999"/>
    <n v="17.814"/>
    <n v="18.05"/>
    <n v="17.776"/>
    <n v="18.012"/>
    <n v="-0.18794443575544739"/>
    <n v="3923500"/>
  </r>
  <r>
    <x v="224"/>
    <n v="66.688299999999998"/>
    <n v="68.787499999999994"/>
    <n v="68.825000000000003"/>
    <n v="67.732500000000002"/>
    <n v="67.864999999999995"/>
    <n v="133587600"/>
    <n v="0.78252437016872278"/>
    <d v="2019-12-13T07:00:00"/>
    <n v="50.976100000000002"/>
    <n v="57.79"/>
    <n v="58.34"/>
    <n v="57.38"/>
    <n v="57.55"/>
    <n v="-0.6928620395732874"/>
    <n v="22795200"/>
    <d v="2019-12-13T07:00:00"/>
    <n v="148.10149999999999"/>
    <n v="154.53"/>
    <n v="154.88999999999999"/>
    <n v="152.83000000000001"/>
    <n v="153"/>
    <n v="23845400"/>
    <n v="-0.37576548749690969"/>
    <d v="2019-12-13T07:00:00"/>
    <n v="5.5768000000000004"/>
    <n v="5.5998000000000001"/>
    <n v="5.7244999999999999"/>
    <n v="5.5454999999999997"/>
    <n v="5.6048"/>
    <n v="2.3150066518566961E-2"/>
    <n v="454704000"/>
    <d v="2019-12-13T07:00:00"/>
    <n v="12.8344"/>
    <n v="13.513999999999999"/>
    <n v="13.558"/>
    <n v="13.44"/>
    <n v="13.48"/>
    <n v="0.30280834456427697"/>
    <n v="5096000"/>
  </r>
  <r>
    <x v="225"/>
    <n v="89.287999999999997"/>
    <n v="91.632499999999993"/>
    <n v="93.094999999999999"/>
    <n v="90.567499999999995"/>
    <n v="91"/>
    <n v="212155600"/>
    <n v="2.2630253973685726"/>
    <d v="2020-06-23T07:00:00"/>
    <n v="53.415300000000002"/>
    <n v="59.92"/>
    <n v="60.47"/>
    <n v="59.86"/>
    <n v="60.19"/>
    <n v="-0.69225402081353438"/>
    <n v="22809600"/>
    <d v="2020-06-23T07:00:00"/>
    <n v="194.5795"/>
    <n v="201.91"/>
    <n v="203.95"/>
    <n v="201.43"/>
    <n v="202.09"/>
    <n v="30917400"/>
    <n v="0.18045596751730802"/>
    <d v="2020-06-23T07:00:00"/>
    <n v="9.4210999999999991"/>
    <n v="9.4499999999999993"/>
    <n v="9.6425000000000001"/>
    <n v="9.4075000000000006"/>
    <n v="9.5510000000000002"/>
    <n v="-0.40386620238616938"/>
    <n v="375108000"/>
    <d v="2020-06-23T07:00:00"/>
    <n v="13.659000000000001"/>
    <n v="14.327999999999999"/>
    <n v="14.468"/>
    <n v="14.318"/>
    <n v="14.362"/>
    <n v="0.65962433196092085"/>
    <n v="5948500"/>
  </r>
  <r>
    <x v="226"/>
    <n v="170.77520000000001"/>
    <n v="172.07"/>
    <n v="173.14"/>
    <n v="171.8"/>
    <n v="171.99"/>
    <n v="42110300"/>
    <n v="-0.94123385984182639"/>
    <d v="2023-05-16T07:00:00"/>
    <n v="28.636299999999999"/>
    <n v="29.22"/>
    <n v="29.9"/>
    <n v="29.21"/>
    <n v="29.62"/>
    <n v="-0.69215268435357558"/>
    <n v="22812000"/>
    <d v="2023-05-16T07:00:00"/>
    <n v="308.09019999999998"/>
    <n v="311.74"/>
    <n v="313.70999999999998"/>
    <n v="309.83"/>
    <n v="309.83"/>
    <n v="26730300"/>
    <n v="-0.14886457183365789"/>
    <d v="2023-05-16T07:00:00"/>
    <n v="29.198699999999999"/>
    <n v="29.213000000000001"/>
    <n v="29.87"/>
    <n v="28.832000000000001"/>
    <n v="28.841000000000001"/>
    <n v="-5.2779852544643192E-3"/>
    <n v="449405000"/>
    <d v="2023-05-16T07:00:00"/>
    <n v="18.3918"/>
    <n v="18.762"/>
    <n v="18.852"/>
    <n v="18.707999999999998"/>
    <n v="18.78"/>
    <n v="-0.77538283846652034"/>
    <n v="2520000"/>
  </r>
  <r>
    <x v="227"/>
    <n v="69.101100000000002"/>
    <n v="71.107500000000002"/>
    <n v="71.582499999999996"/>
    <n v="70.157499999999999"/>
    <n v="70.599999999999994"/>
    <n v="131154400"/>
    <n v="0.73667421362429408"/>
    <d v="2020-04-15T07:00:00"/>
    <n v="52.1845"/>
    <n v="58.87"/>
    <n v="59.83"/>
    <n v="58.39"/>
    <n v="59.74"/>
    <n v="-0.6909028680140834"/>
    <n v="22841600"/>
    <d v="2020-04-15T07:00:00"/>
    <n v="165.1798"/>
    <n v="171.88"/>
    <n v="173.57"/>
    <n v="169.24"/>
    <n v="171.2"/>
    <n v="40940800"/>
    <n v="0.96880864458030436"/>
    <d v="2020-04-15T07:00:00"/>
    <n v="6.9964000000000004"/>
    <n v="7.0209999999999999"/>
    <n v="7.1041999999999996"/>
    <n v="6.8845000000000001"/>
    <n v="6.93"/>
    <n v="-0.45193477077385769"/>
    <n v="366148000"/>
    <d v="2020-04-15T07:00:00"/>
    <n v="11.834300000000001"/>
    <n v="12.414"/>
    <n v="12.44"/>
    <n v="12.247999999999999"/>
    <n v="12.44"/>
    <n v="2.7892193394378997"/>
    <n v="11036500"/>
  </r>
  <r>
    <x v="228"/>
    <n v="87.421999999999997"/>
    <n v="89.717500000000001"/>
    <n v="89.864999999999995"/>
    <n v="87.787499999999994"/>
    <n v="87.834999999999994"/>
    <n v="135445200"/>
    <n v="0.81752817207441519"/>
    <d v="2020-06-22T07:00:00"/>
    <n v="53.566800000000001"/>
    <n v="60.09"/>
    <n v="60.55"/>
    <n v="58.83"/>
    <n v="59.73"/>
    <n v="-0.69071708450415881"/>
    <n v="22846000"/>
    <d v="2020-06-22T07:00:00"/>
    <n v="193.28819999999999"/>
    <n v="200.57"/>
    <n v="200.76"/>
    <n v="195.23"/>
    <n v="195.79"/>
    <n v="32818900"/>
    <n v="0.33001126965383731"/>
    <d v="2020-06-22T07:00:00"/>
    <n v="9.4976000000000003"/>
    <n v="9.5266999999999999"/>
    <n v="9.5312000000000001"/>
    <n v="9.2731999999999992"/>
    <n v="9.3000000000000007"/>
    <n v="-0.27854457766112489"/>
    <n v="398468000"/>
    <d v="2020-06-22T07:00:00"/>
    <n v="13.6723"/>
    <n v="14.342000000000001"/>
    <n v="14.362"/>
    <n v="14.192"/>
    <n v="14.25"/>
    <n v="-0.56213035098430331"/>
    <n v="3029500"/>
  </r>
  <r>
    <x v="229"/>
    <n v="172.99"/>
    <n v="175.6"/>
    <n v="175.73"/>
    <n v="172"/>
    <n v="172.17"/>
    <n v="90371900"/>
    <n v="-3.1813378547810051E-2"/>
    <d v="2022-03-28T07:00:00"/>
    <n v="48.137700000000002"/>
    <n v="51.51"/>
    <n v="51.57"/>
    <n v="50.56"/>
    <n v="51.36"/>
    <n v="-0.68706897194564109"/>
    <n v="22932400"/>
    <d v="2022-03-28T07:00:00"/>
    <n v="304.07940000000002"/>
    <n v="310.7"/>
    <n v="310.8"/>
    <n v="304.33"/>
    <n v="304.33"/>
    <n v="29578200"/>
    <n v="7.5126248547421101E-2"/>
    <d v="2022-03-28T07:00:00"/>
    <n v="28.178899999999999"/>
    <n v="28.219000000000001"/>
    <n v="28.25"/>
    <n v="27.206"/>
    <n v="27.756"/>
    <n v="-0.13355561234352847"/>
    <n v="425494000"/>
    <d v="2022-03-28T07:00:00"/>
    <n v="20.185600000000001"/>
    <n v="21.006"/>
    <n v="21.02"/>
    <n v="20.806000000000001"/>
    <n v="20.866"/>
    <n v="-0.34448306248429761"/>
    <n v="3549500"/>
  </r>
  <r>
    <x v="230"/>
    <n v="144.12530000000001"/>
    <n v="146.69999999999999"/>
    <n v="148"/>
    <n v="144.5"/>
    <n v="145.03"/>
    <n v="86960300"/>
    <n v="-9.6100076750577176E-2"/>
    <d v="2021-08-19T07:00:00"/>
    <n v="48.300400000000003"/>
    <n v="52.44"/>
    <n v="52.67"/>
    <n v="51.58"/>
    <n v="52.05"/>
    <n v="-0.68423999577179051"/>
    <n v="22999400"/>
    <d v="2021-08-19T07:00:00"/>
    <n v="289.3175"/>
    <n v="296.77"/>
    <n v="297.47000000000003"/>
    <n v="288.64"/>
    <n v="288.69"/>
    <n v="29850500"/>
    <n v="9.6542976799736072E-2"/>
    <d v="2021-08-19T07:00:00"/>
    <n v="19.7606"/>
    <n v="19.797999999999998"/>
    <n v="20.495000000000001"/>
    <n v="18.762"/>
    <n v="19.494"/>
    <n v="1.6961669326200159"/>
    <n v="766555000"/>
    <d v="2021-08-19T07:00:00"/>
    <n v="18.524899999999999"/>
    <n v="19.321999999999999"/>
    <n v="19.398"/>
    <n v="19.123999999999999"/>
    <n v="19.295999999999999"/>
    <n v="-0.69711352510209523"/>
    <n v="2707000"/>
  </r>
  <r>
    <x v="231"/>
    <n v="129.36959999999999"/>
    <n v="130.72999999999999"/>
    <n v="131.26"/>
    <n v="128.12"/>
    <n v="130.26"/>
    <n v="63896200"/>
    <n v="-0.53070988916071948"/>
    <d v="2023-01-10T07:00:00"/>
    <n v="28.388300000000001"/>
    <n v="29.44"/>
    <n v="29.51"/>
    <n v="28.92"/>
    <n v="29.24"/>
    <n v="-0.68387265110443973"/>
    <n v="23008100"/>
    <d v="2023-01-10T07:00:00"/>
    <n v="225.60570000000001"/>
    <n v="228.85"/>
    <n v="231.31"/>
    <n v="227.33"/>
    <n v="227.76"/>
    <n v="27033900"/>
    <n v="-0.12498606027507242"/>
    <d v="2023-01-10T07:00:00"/>
    <n v="15.8985"/>
    <n v="15.909000000000001"/>
    <n v="15.962"/>
    <n v="15.472"/>
    <n v="15.507"/>
    <n v="-0.35562059574437466"/>
    <n v="384101000"/>
    <d v="2023-01-10T07:00:00"/>
    <n v="16.0397"/>
    <n v="16.416"/>
    <n v="16.431999999999999"/>
    <n v="16.222000000000001"/>
    <n v="16.288"/>
    <n v="-0.16408694451602368"/>
    <n v="3980500"/>
  </r>
  <r>
    <x v="232"/>
    <n v="73.484399999999994"/>
    <n v="75.797499999999999"/>
    <n v="76.11"/>
    <n v="74.290000000000006"/>
    <n v="74.290000000000006"/>
    <n v="132079200"/>
    <n v="0.75410074032669738"/>
    <d v="2020-01-08T07:00:00"/>
    <n v="52.017000000000003"/>
    <n v="58.97"/>
    <n v="59.32"/>
    <n v="58.52"/>
    <n v="58.89"/>
    <n v="-0.67857782107159093"/>
    <n v="23133500"/>
    <d v="2020-01-08T07:00:00"/>
    <n v="153.43029999999999"/>
    <n v="160.09"/>
    <n v="160.80000000000001"/>
    <n v="157.94999999999999"/>
    <n v="158.93"/>
    <n v="27746500"/>
    <n v="-6.89391981649011E-2"/>
    <d v="2020-01-08T07:00:00"/>
    <n v="5.9847999999999999"/>
    <n v="6.0095000000000001"/>
    <n v="6.0510000000000002"/>
    <n v="5.9538000000000002"/>
    <n v="5.9939999999999998"/>
    <n v="-0.92961616912651013"/>
    <n v="277108000"/>
    <d v="2020-01-08T07:00:00"/>
    <n v="13.3834"/>
    <n v="14.092000000000001"/>
    <n v="14.224"/>
    <n v="14.074"/>
    <n v="14.16"/>
    <n v="1.6024137883960416"/>
    <n v="8201000"/>
  </r>
  <r>
    <x v="233"/>
    <n v="149.49789999999999"/>
    <n v="151.07"/>
    <n v="151.83000000000001"/>
    <n v="149.34"/>
    <n v="149.44999999999999"/>
    <n v="58301400"/>
    <n v="-0.6361358532552327"/>
    <d v="2022-11-23T07:00:00"/>
    <n v="28.610099999999999"/>
    <n v="29.67"/>
    <n v="30.08"/>
    <n v="29.49"/>
    <n v="29.73"/>
    <n v="-0.67813869641176938"/>
    <n v="23143900"/>
    <d v="2022-11-23T07:00:00"/>
    <n v="244.0701"/>
    <n v="247.58"/>
    <n v="248.28"/>
    <n v="244.27"/>
    <n v="245.11"/>
    <n v="19508500"/>
    <n v="-0.71686798017948328"/>
    <d v="2022-11-23T07:00:00"/>
    <n v="16.503900000000002"/>
    <n v="16.518999999999998"/>
    <n v="16.527000000000001"/>
    <n v="16.047999999999998"/>
    <n v="16.097999999999999"/>
    <n v="-0.12418331446704506"/>
    <n v="427241000"/>
    <d v="2022-11-23T07:00:00"/>
    <n v="16.063199999999998"/>
    <n v="16.440000000000001"/>
    <n v="16.443999999999999"/>
    <n v="16.245999999999999"/>
    <n v="16.302"/>
    <n v="-0.44974901067228112"/>
    <n v="3298000"/>
  </r>
  <r>
    <x v="234"/>
    <n v="124.88849999999999"/>
    <n v="127.31"/>
    <n v="127.72"/>
    <n v="125.1"/>
    <n v="125.23"/>
    <n v="76857100"/>
    <n v="-0.28648035851930648"/>
    <d v="2021-05-20T07:00:00"/>
    <n v="51.200699999999998"/>
    <n v="55.95"/>
    <n v="56.24"/>
    <n v="55.36"/>
    <n v="55.57"/>
    <n v="-0.67808380582929173"/>
    <n v="23145200"/>
    <d v="2021-05-20T07:00:00"/>
    <n v="239.8313"/>
    <n v="246.48"/>
    <n v="247.95"/>
    <n v="243.86"/>
    <n v="243.96"/>
    <n v="21800700"/>
    <n v="-0.53658364488768606"/>
    <d v="2021-05-20T07:00:00"/>
    <n v="14.5815"/>
    <n v="14.612500000000001"/>
    <n v="14.6838"/>
    <n v="14.2705"/>
    <n v="14.3025"/>
    <n v="-0.69096860259102733"/>
    <n v="321592000"/>
    <d v="2021-05-20T07:00:00"/>
    <n v="18.580500000000001"/>
    <n v="19.38"/>
    <n v="19.46"/>
    <n v="19.198"/>
    <n v="19.198"/>
    <n v="-0.74461923134200037"/>
    <n v="2593500"/>
  </r>
  <r>
    <x v="235"/>
    <n v="85.767899999999997"/>
    <n v="88.02"/>
    <n v="88.3"/>
    <n v="86.18"/>
    <n v="87.864999999999995"/>
    <n v="165428800"/>
    <n v="1.382526015969505"/>
    <d v="2020-06-16T07:00:00"/>
    <n v="53.843200000000003"/>
    <n v="60.4"/>
    <n v="61.65"/>
    <n v="59.49"/>
    <n v="61.49"/>
    <n v="-0.67464681089568812"/>
    <n v="23226600"/>
    <d v="2020-06-16T07:00:00"/>
    <n v="186.54230000000001"/>
    <n v="193.57"/>
    <n v="195.58"/>
    <n v="191.46"/>
    <n v="192.89"/>
    <n v="42556700"/>
    <n v="1.0959011571874133"/>
    <d v="2020-06-16T07:00:00"/>
    <n v="9.0408000000000008"/>
    <n v="9.0685000000000002"/>
    <n v="9.2667999999999999"/>
    <n v="8.8386999999999993"/>
    <n v="9.2249999999999996"/>
    <n v="0.4577628859631433"/>
    <n v="535716000"/>
    <d v="2020-06-16T07:00:00"/>
    <n v="13.2224"/>
    <n v="13.87"/>
    <n v="14.1"/>
    <n v="13.76"/>
    <n v="14.098000000000001"/>
    <n v="0.32373596845850827"/>
    <n v="5146000"/>
  </r>
  <r>
    <x v="236"/>
    <n v="66.385000000000005"/>
    <n v="68.3125"/>
    <n v="68.424999999999997"/>
    <n v="66.457499999999996"/>
    <n v="67.077500000000001"/>
    <n v="131022800"/>
    <n v="0.73419440078472198"/>
    <d v="2020-04-13T07:00:00"/>
    <n v="52.033799999999999"/>
    <n v="58.7"/>
    <n v="58.77"/>
    <n v="56.57"/>
    <n v="56.57"/>
    <n v="-0.67357855571362213"/>
    <n v="23251900"/>
    <d v="2020-04-13T07:00:00"/>
    <n v="159.0581"/>
    <n v="165.51"/>
    <n v="165.57"/>
    <n v="162.30000000000001"/>
    <n v="164.35"/>
    <n v="41905300"/>
    <n v="1.0446677499764034"/>
    <d v="2020-04-13T07:00:00"/>
    <n v="6.7225999999999999"/>
    <n v="6.7462999999999997"/>
    <n v="6.7549999999999999"/>
    <n v="6.4249999999999998"/>
    <n v="6.5137999999999998"/>
    <n v="-0.27886646539586385"/>
    <n v="398408000"/>
    <d v="2020-04-13T07:00:00"/>
    <n v="11.456799999999999"/>
    <n v="12.018000000000001"/>
    <n v="12.215999999999999"/>
    <n v="11.901999999999999"/>
    <n v="12.2"/>
    <n v="1.4172043169320945"/>
    <n v="7758500"/>
  </r>
  <r>
    <x v="237"/>
    <n v="130.7191"/>
    <n v="133.47999999999999"/>
    <n v="137.07"/>
    <n v="132.44999999999999"/>
    <n v="136.47"/>
    <n v="151101000"/>
    <n v="1.1125392195954851"/>
    <d v="2021-04-29T07:00:00"/>
    <n v="53.006399999999999"/>
    <n v="58.28"/>
    <n v="58.3"/>
    <n v="57.47"/>
    <n v="57.88"/>
    <n v="-0.67194450529678607"/>
    <n v="23290600"/>
    <d v="2021-04-29T07:00:00"/>
    <n v="245.1326"/>
    <n v="252.51"/>
    <n v="256.10000000000002"/>
    <n v="249"/>
    <n v="255.46"/>
    <n v="40589000"/>
    <n v="0.94113914403250998"/>
    <d v="2021-04-29T07:00:00"/>
    <n v="15.292299999999999"/>
    <n v="15.3247"/>
    <n v="15.436500000000001"/>
    <n v="15.0715"/>
    <n v="15.4"/>
    <n v="-1.4870828073297988"/>
    <n v="173196000"/>
    <d v="2021-04-29T07:00:00"/>
    <n v="20.104900000000001"/>
    <n v="20.97"/>
    <n v="21.097999999999999"/>
    <n v="20.821999999999999"/>
    <n v="21.084"/>
    <n v="7.1767376771963237E-2"/>
    <n v="4544000"/>
  </r>
  <r>
    <x v="238"/>
    <n v="172.8092"/>
    <n v="175.64"/>
    <n v="175.86"/>
    <n v="172.15"/>
    <n v="173.04"/>
    <n v="92135300"/>
    <n v="1.4153597599515749E-3"/>
    <d v="2021-12-22T07:00:00"/>
    <n v="47.273000000000003"/>
    <n v="50.97"/>
    <n v="51.02"/>
    <n v="50.21"/>
    <n v="50.64"/>
    <n v="-0.67121403831458282"/>
    <n v="23307900"/>
    <d v="2021-12-22T07:00:00"/>
    <n v="325.42700000000002"/>
    <n v="333.2"/>
    <n v="333.61"/>
    <n v="325.75"/>
    <n v="328.3"/>
    <n v="24831500"/>
    <n v="-0.29820751566581238"/>
    <d v="2021-12-22T07:00:00"/>
    <n v="29.353200000000001"/>
    <n v="29.4"/>
    <n v="29.555"/>
    <n v="28.449000000000002"/>
    <n v="28.890999999999998"/>
    <n v="-0.29616256634250526"/>
    <n v="395184000"/>
    <d v="2021-12-22T07:00:00"/>
    <n v="23.6585"/>
    <n v="24.62"/>
    <n v="24.716000000000001"/>
    <n v="24.302"/>
    <n v="24.302"/>
    <n v="-0.43509967394631921"/>
    <n v="3333000"/>
  </r>
  <r>
    <x v="239"/>
    <n v="122.532"/>
    <n v="125.12"/>
    <n v="128.72"/>
    <n v="125.01"/>
    <n v="128.41"/>
    <n v="102260900"/>
    <n v="0.19221773733116124"/>
    <d v="2021-03-02T07:00:00"/>
    <n v="55.698599999999999"/>
    <n v="61.24"/>
    <n v="63.14"/>
    <n v="61.11"/>
    <n v="62.8"/>
    <n v="-0.6707031336622904"/>
    <n v="23320000"/>
    <d v="2021-03-02T07:00:00"/>
    <n v="227.03720000000001"/>
    <n v="233.87"/>
    <n v="237.3"/>
    <n v="233.45"/>
    <n v="237.01"/>
    <n v="22812500"/>
    <n v="-0.45700433660383638"/>
    <d v="2021-03-02T07:00:00"/>
    <n v="13.373200000000001"/>
    <n v="13.4062"/>
    <n v="13.920500000000001"/>
    <n v="13.396000000000001"/>
    <n v="13.9"/>
    <n v="-0.99931559328865815"/>
    <n v="264116000"/>
    <d v="2021-03-02T07:00:00"/>
    <n v="20.2288"/>
    <n v="21.154"/>
    <n v="21.452000000000002"/>
    <n v="21.15"/>
    <n v="21.436"/>
    <n v="0.43528020381476118"/>
    <n v="5412500"/>
  </r>
  <r>
    <x v="240"/>
    <n v="67.077299999999994"/>
    <n v="69.025000000000006"/>
    <n v="69.474999999999994"/>
    <n v="68.05"/>
    <n v="68.402500000000003"/>
    <n v="116862400"/>
    <n v="0.46736201679173817"/>
    <d v="2020-04-22T07:00:00"/>
    <n v="53.274799999999999"/>
    <n v="60.1"/>
    <n v="60.5"/>
    <n v="57.81"/>
    <n v="58.27"/>
    <n v="-0.66941953850281188"/>
    <n v="23350400"/>
    <d v="2020-04-22T07:00:00"/>
    <n v="166.75579999999999"/>
    <n v="173.52"/>
    <n v="174"/>
    <n v="170.82"/>
    <n v="171.39"/>
    <n v="34620200"/>
    <n v="0.47168571916134722"/>
    <d v="2020-04-22T07:00:00"/>
    <n v="7.1285999999999996"/>
    <n v="7.1536999999999997"/>
    <n v="7.1967999999999996"/>
    <n v="6.8849999999999998"/>
    <n v="6.9306999999999999"/>
    <n v="0.17686218944758986"/>
    <n v="483356000"/>
    <d v="2020-04-22T07:00:00"/>
    <n v="11.9506"/>
    <n v="12.536"/>
    <n v="12.596"/>
    <n v="12.494"/>
    <n v="12.538"/>
    <n v="-7.7865134071790659E-2"/>
    <n v="4186500"/>
  </r>
  <r>
    <x v="241"/>
    <n v="153.94829999999999"/>
    <n v="155.33000000000001"/>
    <n v="155.5"/>
    <n v="152.88"/>
    <n v="153.11000000000001"/>
    <n v="65573800"/>
    <n v="-0.49909792852495849"/>
    <d v="2023-02-15T07:00:00"/>
    <n v="28.1584"/>
    <n v="28.85"/>
    <n v="28.88"/>
    <n v="28.16"/>
    <n v="28.36"/>
    <n v="-0.6690395267779663"/>
    <n v="23359400"/>
    <d v="2023-02-15T07:00:00"/>
    <n v="266.16699999999997"/>
    <n v="269.32"/>
    <n v="270.73"/>
    <n v="266.18"/>
    <n v="268.32"/>
    <n v="28922400"/>
    <n v="2.3546775951504246E-2"/>
    <d v="2023-02-15T07:00:00"/>
    <n v="22.748999999999999"/>
    <n v="22.763999999999999"/>
    <n v="22.855"/>
    <n v="22.106000000000002"/>
    <n v="22.548999999999999"/>
    <n v="-0.1599450417965462"/>
    <n v="420575000"/>
    <d v="2023-02-15T07:00:00"/>
    <n v="17.278700000000001"/>
    <n v="17.684000000000001"/>
    <n v="17.687999999999999"/>
    <n v="17.489999999999998"/>
    <n v="17.54"/>
    <n v="-0.60189283638334279"/>
    <n v="2934500"/>
  </r>
  <r>
    <x v="242"/>
    <n v="77.91"/>
    <n v="80.362499999999997"/>
    <n v="81.19"/>
    <n v="79.737499999999997"/>
    <n v="80.88"/>
    <n v="118826800"/>
    <n v="0.50437831118425658"/>
    <d v="2020-02-05T07:00:00"/>
    <n v="59.400100000000002"/>
    <n v="67.34"/>
    <n v="67.599999999999994"/>
    <n v="66.13"/>
    <n v="66.69"/>
    <n v="-0.6672661387286869"/>
    <n v="23401400"/>
    <d v="2020-02-05T07:00:00"/>
    <n v="172.4161"/>
    <n v="179.9"/>
    <n v="184.2"/>
    <n v="178.41"/>
    <n v="184.03"/>
    <n v="39186300"/>
    <n v="0.83081507234862373"/>
    <d v="2020-02-05T07:00:00"/>
    <n v="6.2432999999999996"/>
    <n v="6.2690000000000001"/>
    <n v="6.31"/>
    <n v="6.1852"/>
    <n v="6.2996999999999996"/>
    <n v="-1.2991862069714957"/>
    <n v="208220000"/>
    <d v="2020-02-05T07:00:00"/>
    <n v="13.392899999999999"/>
    <n v="14.102"/>
    <n v="14.212"/>
    <n v="14.07"/>
    <n v="14.132"/>
    <n v="1.9347444558364348"/>
    <n v="8995000"/>
  </r>
  <r>
    <x v="243"/>
    <n v="116.18380000000001"/>
    <n v="119.02"/>
    <n v="121.55"/>
    <n v="118.81"/>
    <n v="121.28"/>
    <n v="115393800"/>
    <n v="0.43968836074161977"/>
    <d v="2020-10-16T07:00:00"/>
    <n v="48.608499999999999"/>
    <n v="54.16"/>
    <n v="54.7"/>
    <n v="53.9"/>
    <n v="53.9"/>
    <n v="-0.66671723290390983"/>
    <n v="23414400"/>
    <d v="2020-10-16T07:00:00"/>
    <n v="212.1968"/>
    <n v="219.66"/>
    <n v="222.29"/>
    <n v="219.32"/>
    <n v="220.15"/>
    <n v="26057900"/>
    <n v="-0.20174965474536039"/>
    <d v="2020-10-16T07:00:00"/>
    <n v="13.773400000000001"/>
    <n v="13.811500000000001"/>
    <n v="14.121499999999999"/>
    <n v="13.7925"/>
    <n v="14.0367"/>
    <n v="-1.1158604124464864"/>
    <n v="242392000"/>
    <d v="2020-10-16T07:00:00"/>
    <n v="13.898300000000001"/>
    <n v="14.534000000000001"/>
    <n v="14.608000000000001"/>
    <n v="14.49"/>
    <n v="14.552"/>
    <n v="0.39363423226524086"/>
    <n v="5313000"/>
  </r>
  <r>
    <x v="244"/>
    <n v="133.93129999999999"/>
    <n v="136.76"/>
    <n v="137.41999999999999"/>
    <n v="135.86000000000001"/>
    <n v="137.35"/>
    <n v="75693800"/>
    <n v="-0.30840107490436891"/>
    <d v="2021-02-05T07:00:00"/>
    <n v="52.915399999999998"/>
    <n v="58.18"/>
    <n v="59.08"/>
    <n v="58.12"/>
    <n v="59"/>
    <n v="-0.66594876474922204"/>
    <n v="23432600"/>
    <d v="2021-02-05T07:00:00"/>
    <n v="234.58349999999999"/>
    <n v="242.2"/>
    <n v="243.28"/>
    <n v="240.42"/>
    <n v="242.23"/>
    <n v="18054800"/>
    <n v="-0.83120326427933744"/>
    <d v="2021-02-05T07:00:00"/>
    <n v="13.557499999999999"/>
    <n v="13.590999999999999"/>
    <n v="13.737299999999999"/>
    <n v="13.5457"/>
    <n v="13.725"/>
    <n v="-1.5087780406512064"/>
    <n v="169152000"/>
    <d v="2021-02-05T07:00:00"/>
    <n v="22.321100000000001"/>
    <n v="23.341999999999999"/>
    <n v="23.7"/>
    <n v="23.047999999999998"/>
    <n v="23.606000000000002"/>
    <n v="2.4108478994301974"/>
    <n v="10132500"/>
  </r>
  <r>
    <x v="245"/>
    <n v="176.13390000000001"/>
    <n v="177.23"/>
    <n v="177.68"/>
    <n v="176.25"/>
    <n v="177.06"/>
    <n v="42084200"/>
    <n v="-0.94172567682596642"/>
    <d v="2023-08-22T07:00:00"/>
    <n v="32.348999999999997"/>
    <n v="32.89"/>
    <n v="33.799999999999997"/>
    <n v="32.83"/>
    <n v="33.22"/>
    <n v="-0.66588120710924958"/>
    <n v="23434200"/>
    <d v="2023-08-22T07:00:00"/>
    <n v="320.05759999999998"/>
    <n v="322.45999999999998"/>
    <n v="326.08"/>
    <n v="321.45999999999998"/>
    <n v="325.5"/>
    <n v="16102000"/>
    <n v="-0.98479337419898738"/>
    <d v="2023-08-22T07:00:00"/>
    <n v="45.650399999999998"/>
    <n v="45.667999999999999"/>
    <n v="48.186999999999998"/>
    <n v="45.332999999999998"/>
    <n v="48.134999999999998"/>
    <n v="1.6357486048095087"/>
    <n v="755293000"/>
    <d v="2023-08-22T07:00:00"/>
    <n v="16.056799999999999"/>
    <n v="16.38"/>
    <n v="16.562000000000001"/>
    <n v="16.358000000000001"/>
    <n v="16.53"/>
    <n v="-0.27018999765977647"/>
    <n v="3727000"/>
  </r>
  <r>
    <x v="246"/>
    <n v="151.0163"/>
    <n v="153.49"/>
    <n v="155"/>
    <n v="150.99"/>
    <n v="151"/>
    <n v="88807000"/>
    <n v="-6.1301669677341727E-2"/>
    <d v="2021-11-17T07:00:00"/>
    <n v="46.586599999999997"/>
    <n v="50.23"/>
    <n v="50.94"/>
    <n v="49.98"/>
    <n v="50.6"/>
    <n v="-0.66112261584368293"/>
    <n v="23546900"/>
    <d v="2021-11-17T07:00:00"/>
    <n v="331.20890000000003"/>
    <n v="339.12"/>
    <n v="342.19"/>
    <n v="338"/>
    <n v="338.94"/>
    <n v="19053400"/>
    <n v="-0.75266215215020882"/>
    <d v="2021-11-17T07:00:00"/>
    <n v="29.210899999999999"/>
    <n v="29.260999999999999"/>
    <n v="30.509"/>
    <n v="28.8"/>
    <n v="30.417999999999999"/>
    <n v="-0.11738611846847351"/>
    <n v="428508000"/>
    <d v="2021-11-17T07:00:00"/>
    <n v="23.875599999999999"/>
    <n v="24.846"/>
    <n v="24.92"/>
    <n v="24.718"/>
    <n v="24.853999999999999"/>
    <n v="-1.1690314439170115"/>
    <n v="1579500"/>
  </r>
  <r>
    <x v="247"/>
    <n v="132.00069999999999"/>
    <n v="134.99"/>
    <n v="136.31"/>
    <n v="134.61000000000001"/>
    <n v="135.72999999999999"/>
    <n v="83305400"/>
    <n v="-0.16497141373653496"/>
    <d v="2021-02-02T07:00:00"/>
    <n v="52.433500000000002"/>
    <n v="58"/>
    <n v="58.28"/>
    <n v="56.88"/>
    <n v="57.19"/>
    <n v="-0.65968701599426616"/>
    <n v="23580900"/>
    <d v="2021-02-02T07:00:00"/>
    <n v="231.97810000000001"/>
    <n v="239.51"/>
    <n v="242.31"/>
    <n v="238.69"/>
    <n v="241.3"/>
    <n v="25916300"/>
    <n v="-0.21288666804145953"/>
    <d v="2021-02-02T07:00:00"/>
    <n v="13.523400000000001"/>
    <n v="13.556800000000001"/>
    <n v="13.571999999999999"/>
    <n v="13.285500000000001"/>
    <n v="13.3988"/>
    <n v="-1.2336284049963226"/>
    <n v="220440000"/>
    <d v="2021-02-02T07:00:00"/>
    <n v="18.979900000000001"/>
    <n v="19.847999999999999"/>
    <n v="19.966000000000001"/>
    <n v="19.834"/>
    <n v="19.899999999999999"/>
    <n v="0.82285979833592515"/>
    <n v="6338500"/>
  </r>
  <r>
    <x v="248"/>
    <n v="68.833299999999994"/>
    <n v="71"/>
    <n v="71.0625"/>
    <n v="70.092500000000001"/>
    <n v="70.132499999999993"/>
    <n v="98572000"/>
    <n v="0.12270571921643861"/>
    <d v="2019-12-23T07:00:00"/>
    <n v="52.246299999999998"/>
    <n v="59.23"/>
    <n v="59.78"/>
    <n v="59.04"/>
    <n v="59.06"/>
    <n v="-0.65917611134197374"/>
    <n v="23593000"/>
    <d v="2019-12-23T07:00:00"/>
    <n v="150.86179999999999"/>
    <n v="157.41"/>
    <n v="158.12"/>
    <n v="157.27000000000001"/>
    <n v="158.12"/>
    <n v="17718200"/>
    <n v="-0.85767726622472573"/>
    <d v="2019-12-23T07:00:00"/>
    <n v="5.9459999999999997"/>
    <n v="5.9705000000000004"/>
    <n v="6.0452000000000004"/>
    <n v="5.9598000000000004"/>
    <n v="6.0129999999999999"/>
    <n v="-0.51141962415362197"/>
    <n v="355060000"/>
    <d v="2019-12-23T07:00:00"/>
    <n v="12.9313"/>
    <n v="13.616"/>
    <n v="13.634"/>
    <n v="13.52"/>
    <n v="13.561999999999999"/>
    <n v="-0.57154778173670739"/>
    <n v="3007000"/>
  </r>
  <r>
    <x v="249"/>
    <n v="83.797200000000004"/>
    <n v="85.997500000000002"/>
    <n v="86.402500000000003"/>
    <n v="83.002499999999998"/>
    <n v="83.034999999999997"/>
    <n v="147712400"/>
    <n v="1.0486859233327646"/>
    <d v="2020-06-09T07:00:00"/>
    <n v="56.196599999999997"/>
    <n v="63.04"/>
    <n v="63.71"/>
    <n v="62.9"/>
    <n v="62.99"/>
    <n v="-0.6591296654644927"/>
    <n v="23594100"/>
    <d v="2020-06-09T07:00:00"/>
    <n v="182.9092"/>
    <n v="189.8"/>
    <n v="190.7"/>
    <n v="187.26"/>
    <n v="188"/>
    <n v="29783900"/>
    <n v="9.1304805291825025E-2"/>
    <d v="2020-06-09T07:00:00"/>
    <n v="9.0183999999999997"/>
    <n v="9.0459999999999994"/>
    <n v="9.1097000000000001"/>
    <n v="8.7513000000000005"/>
    <n v="8.8000000000000007"/>
    <n v="9.7098408779269577E-2"/>
    <n v="468488000"/>
    <d v="2020-06-09T07:00:00"/>
    <n v="13.050800000000001"/>
    <n v="13.69"/>
    <n v="13.76"/>
    <n v="13.58"/>
    <n v="13.688000000000001"/>
    <n v="0.23479356690802519"/>
    <n v="4933500"/>
  </r>
  <r>
    <x v="250"/>
    <n v="130.48779999999999"/>
    <n v="131.86000000000001"/>
    <n v="132.41999999999999"/>
    <n v="129.63999999999999"/>
    <n v="130.91999999999999"/>
    <n v="63814900"/>
    <n v="-0.53224187080097185"/>
    <d v="2022-12-23T07:00:00"/>
    <n v="25.158000000000001"/>
    <n v="26.09"/>
    <n v="26.19"/>
    <n v="25.68"/>
    <n v="25.92"/>
    <n v="-0.6588425454946093"/>
    <n v="23600900"/>
    <d v="2022-12-23T07:00:00"/>
    <n v="235.34559999999999"/>
    <n v="238.73"/>
    <n v="238.87"/>
    <n v="233.94"/>
    <n v="236.11"/>
    <n v="21207000"/>
    <n v="-0.58327887648298316"/>
    <d v="2022-12-23T07:00:00"/>
    <n v="15.196"/>
    <n v="15.206"/>
    <n v="15.339"/>
    <n v="14.882999999999999"/>
    <n v="15.196"/>
    <n v="-0.54218136200351086"/>
    <n v="349326000"/>
    <d v="2022-12-23T07:00:00"/>
    <n v="15.035299999999999"/>
    <n v="15.388"/>
    <n v="15.442"/>
    <n v="15.236000000000001"/>
    <n v="15.385999999999999"/>
    <n v="-0.53701720231122574"/>
    <n v="3089500"/>
  </r>
  <r>
    <x v="251"/>
    <n v="179.5924"/>
    <n v="180.71"/>
    <n v="182.34"/>
    <n v="179.04"/>
    <n v="180.07"/>
    <n v="56743100"/>
    <n v="-0.66549977687153361"/>
    <d v="2023-10-12T07:00:00"/>
    <n v="36.234000000000002"/>
    <n v="36.840000000000003"/>
    <n v="37.22"/>
    <n v="36.39"/>
    <n v="36.799999999999997"/>
    <n v="-0.65722538448776635"/>
    <n v="23639200"/>
    <d v="2023-10-12T07:00:00"/>
    <n v="328.69279999999998"/>
    <n v="331.16"/>
    <n v="333.63"/>
    <n v="328.72"/>
    <n v="330.57"/>
    <n v="19313100"/>
    <n v="-0.73223642931830946"/>
    <d v="2023-10-12T07:00:00"/>
    <n v="46.930799999999998"/>
    <n v="46.945"/>
    <n v="47.609000000000002"/>
    <n v="46.33"/>
    <n v="46.777000000000001"/>
    <n v="0.16596628962667523"/>
    <n v="481325000"/>
    <d v="2023-10-12T07:00:00"/>
    <n v="17.258700000000001"/>
    <n v="17.315999999999999"/>
    <n v="17.454000000000001"/>
    <n v="17.23"/>
    <n v="17.350000000000001"/>
    <n v="-0.17852700500304328"/>
    <n v="3946000"/>
  </r>
  <r>
    <x v="252"/>
    <n v="173.4109"/>
    <n v="174.49"/>
    <n v="175.1"/>
    <n v="171.96"/>
    <n v="172.3"/>
    <n v="61114200"/>
    <n v="-0.58313268034377086"/>
    <d v="2023-08-18T07:00:00"/>
    <n v="32.211300000000001"/>
    <n v="32.75"/>
    <n v="32.909999999999997"/>
    <n v="32.18"/>
    <n v="32.229999999999997"/>
    <n v="-0.65498331531117726"/>
    <n v="23692300"/>
    <d v="2023-08-18T07:00:00"/>
    <n v="314.12220000000002"/>
    <n v="316.48"/>
    <n v="318.38"/>
    <n v="311.55"/>
    <n v="314.49"/>
    <n v="24744800"/>
    <n v="-0.30502657677295786"/>
    <d v="2023-08-18T07:00:00"/>
    <n v="43.282299999999999"/>
    <n v="43.298999999999999"/>
    <n v="43.578000000000003"/>
    <n v="41.66"/>
    <n v="42.634999999999998"/>
    <n v="0.71555204312443776"/>
    <n v="583768000"/>
    <d v="2023-08-18T07:00:00"/>
    <n v="16.2058"/>
    <n v="16.532"/>
    <n v="16.602"/>
    <n v="16.352"/>
    <n v="16.404"/>
    <n v="-0.543923318196322"/>
    <n v="3073000"/>
  </r>
  <r>
    <x v="253"/>
    <n v="122.3184"/>
    <n v="124.69"/>
    <n v="124.92"/>
    <n v="122.86"/>
    <n v="123.16"/>
    <n v="92612000"/>
    <n v="1.0398086056486658E-2"/>
    <d v="2021-05-19T07:00:00"/>
    <n v="50.660699999999999"/>
    <n v="55.36"/>
    <n v="55.43"/>
    <n v="53.84"/>
    <n v="54.07"/>
    <n v="-0.65171521447750513"/>
    <n v="23769700"/>
    <d v="2021-05-19T07:00:00"/>
    <n v="236.56190000000001"/>
    <n v="243.12"/>
    <n v="243.23"/>
    <n v="238.6"/>
    <n v="239.31"/>
    <n v="25739800"/>
    <n v="-0.22676860904966223"/>
    <d v="2021-05-19T07:00:00"/>
    <n v="14.036"/>
    <n v="14.065799999999999"/>
    <n v="14.079499999999999"/>
    <n v="13.5433"/>
    <n v="13.5665"/>
    <n v="-0.57075426325717471"/>
    <n v="344000000"/>
    <d v="2021-05-19T07:00:00"/>
    <n v="18.275600000000001"/>
    <n v="19.062000000000001"/>
    <n v="19.076000000000001"/>
    <n v="18.765999999999998"/>
    <n v="18.905999999999999"/>
    <n v="-0.71176286182805715"/>
    <n v="2672000"/>
  </r>
  <r>
    <x v="254"/>
    <n v="176.55779999999999"/>
    <n v="179.45"/>
    <n v="179.63"/>
    <n v="174.69"/>
    <n v="175.21"/>
    <n v="115402700"/>
    <n v="0.43985606844885528"/>
    <d v="2021-12-10T07:00:00"/>
    <n v="46.920499999999997"/>
    <n v="50.59"/>
    <n v="51.07"/>
    <n v="50.05"/>
    <n v="50.84"/>
    <n v="-0.65112830748024353"/>
    <n v="23783600"/>
    <d v="2021-12-10T07:00:00"/>
    <n v="334.54910000000001"/>
    <n v="342.54"/>
    <n v="343"/>
    <n v="334.79"/>
    <n v="334.98"/>
    <n v="38095700"/>
    <n v="0.74503804762598436"/>
    <d v="2021-12-10T07:00:00"/>
    <n v="30.149899999999999"/>
    <n v="30.198"/>
    <n v="31.305"/>
    <n v="29.861000000000001"/>
    <n v="31.15"/>
    <n v="0.20620225646904825"/>
    <n v="488825000"/>
    <d v="2021-12-10T07:00:00"/>
    <n v="23.6892"/>
    <n v="24.652000000000001"/>
    <n v="24.67"/>
    <n v="24.443999999999999"/>
    <n v="24.56"/>
    <n v="-0.98926315466556447"/>
    <n v="2009000"/>
  </r>
  <r>
    <x v="255"/>
    <n v="175.7878"/>
    <n v="178.44"/>
    <n v="178.49"/>
    <n v="174.44"/>
    <n v="174.57"/>
    <n v="76468400"/>
    <n v="-0.29380485130609729"/>
    <d v="2022-04-04T07:00:00"/>
    <n v="45.978999999999999"/>
    <n v="49.2"/>
    <n v="49.23"/>
    <n v="47.92"/>
    <n v="48.17"/>
    <n v="-0.65107341689776588"/>
    <n v="23784900"/>
    <d v="2022-04-04T07:00:00"/>
    <n v="308.25830000000002"/>
    <n v="314.97000000000003"/>
    <n v="315.11"/>
    <n v="309.70999999999998"/>
    <n v="310.08999999999997"/>
    <n v="24289600"/>
    <n v="-0.34082861386606755"/>
    <d v="2022-04-04T07:00:00"/>
    <n v="27.321100000000001"/>
    <n v="27.36"/>
    <n v="27.558"/>
    <n v="26.613"/>
    <n v="26.728000000000002"/>
    <n v="-0.28577632210159404"/>
    <n v="397120000"/>
    <d v="2022-04-04T07:00:00"/>
    <n v="20.447399999999998"/>
    <n v="21.007999999999999"/>
    <n v="21.01"/>
    <n v="20.646000000000001"/>
    <n v="20.664000000000001"/>
    <n v="-0.26788795903141099"/>
    <n v="3732500"/>
  </r>
  <r>
    <x v="256"/>
    <n v="110.98820000000001"/>
    <n v="113.9025"/>
    <n v="114.41249999999999"/>
    <n v="109.7975"/>
    <n v="110.405"/>
    <n v="202428800"/>
    <n v="2.0797378325665221"/>
    <d v="2020-08-06T07:00:00"/>
    <n v="43.591500000000003"/>
    <n v="48.57"/>
    <n v="48.82"/>
    <n v="48.1"/>
    <n v="48.79"/>
    <n v="-0.65062584753294772"/>
    <n v="23795500"/>
    <d v="2020-08-06T07:00:00"/>
    <n v="208.49529999999999"/>
    <n v="216.35"/>
    <n v="216.37"/>
    <n v="211.55"/>
    <n v="212.34"/>
    <n v="32656800"/>
    <n v="0.31726190626896672"/>
    <d v="2020-08-06T07:00:00"/>
    <n v="11.3009"/>
    <n v="11.3355"/>
    <n v="11.358000000000001"/>
    <n v="11.178800000000001"/>
    <n v="11.3497"/>
    <n v="-1.1055385457525229"/>
    <n v="244316000"/>
    <d v="2020-08-06T07:00:00"/>
    <n v="15.342499999999999"/>
    <n v="16.094000000000001"/>
    <n v="16.224"/>
    <n v="16.071999999999999"/>
    <n v="16.172000000000001"/>
    <n v="0.5342678648344753"/>
    <n v="5649000"/>
  </r>
  <r>
    <x v="257"/>
    <n v="178.1216"/>
    <n v="179.23"/>
    <n v="179.43"/>
    <n v="176.21"/>
    <n v="176.38"/>
    <n v="63841300"/>
    <n v="-0.53174440074804852"/>
    <d v="2023-11-06T07:00:00"/>
    <n v="37.448500000000003"/>
    <n v="37.950000000000003"/>
    <n v="38.200000000000003"/>
    <n v="37.85"/>
    <n v="38.020000000000003"/>
    <n v="-0.6471761855418493"/>
    <n v="23877200"/>
    <d v="2023-11-06T07:00:00"/>
    <n v="353.87380000000002"/>
    <n v="356.53"/>
    <n v="357.54"/>
    <n v="353.35"/>
    <n v="353.45"/>
    <n v="23828300"/>
    <n v="-0.37711042342461659"/>
    <d v="2023-11-06T07:00:00"/>
    <n v="45.737200000000001"/>
    <n v="45.750999999999998"/>
    <n v="45.935000000000002"/>
    <n v="44.899000000000001"/>
    <n v="45.284999999999997"/>
    <n v="-0.26639331567472824"/>
    <n v="400733000"/>
    <d v="2023-11-06T07:00:00"/>
    <n v="17.2806"/>
    <n v="17.338000000000001"/>
    <n v="17.462"/>
    <n v="17.263999999999999"/>
    <n v="17.263999999999999"/>
    <n v="0.53322148363976374"/>
    <n v="5646500"/>
  </r>
  <r>
    <x v="258"/>
    <n v="147.57259999999999"/>
    <n v="149.99"/>
    <n v="150.4"/>
    <n v="147.47999999999999"/>
    <n v="148.43"/>
    <n v="63804000"/>
    <n v="-0.53244726563342881"/>
    <d v="2021-11-12T07:00:00"/>
    <n v="46.660800000000002"/>
    <n v="50.31"/>
    <n v="50.9"/>
    <n v="50.18"/>
    <n v="50.6"/>
    <n v="-0.64685528675197967"/>
    <n v="23884800"/>
    <d v="2021-11-12T07:00:00"/>
    <n v="328.26429999999999"/>
    <n v="336.72"/>
    <n v="337.23"/>
    <n v="333.79"/>
    <n v="333.92"/>
    <n v="23831000"/>
    <n v="-0.37689806512024182"/>
    <d v="2021-11-12T07:00:00"/>
    <n v="30.337900000000001"/>
    <n v="30.39"/>
    <n v="30.68"/>
    <n v="29.63"/>
    <n v="30.01"/>
    <n v="-0.20029366934607784"/>
    <n v="413054000"/>
    <d v="2021-11-12T07:00:00"/>
    <n v="23.62"/>
    <n v="24.58"/>
    <n v="24.638000000000002"/>
    <n v="24.378"/>
    <n v="24.454000000000001"/>
    <n v="-0.8701849747073882"/>
    <n v="2293500"/>
  </r>
  <r>
    <x v="259"/>
    <n v="58.649500000000003"/>
    <n v="60.352499999999999"/>
    <n v="61.424999999999997"/>
    <n v="59.7425"/>
    <n v="60.7"/>
    <n v="129880000"/>
    <n v="0.71265997743317955"/>
    <d v="2020-04-03T07:00:00"/>
    <n v="47.982799999999997"/>
    <n v="54.13"/>
    <n v="55.13"/>
    <n v="52.73"/>
    <n v="53.85"/>
    <n v="-0.64595592566984505"/>
    <n v="23906100"/>
    <d v="2020-04-03T07:00:00"/>
    <n v="147.83340000000001"/>
    <n v="153.83000000000001"/>
    <n v="157.38"/>
    <n v="152.19"/>
    <n v="155.1"/>
    <n v="41243300"/>
    <n v="0.992600639792663"/>
    <d v="2020-04-03T07:00:00"/>
    <n v="6.0762999999999998"/>
    <n v="6.0978000000000003"/>
    <n v="6.3906999999999998"/>
    <n v="5.9598000000000004"/>
    <n v="6.3490000000000002"/>
    <n v="1.1417528631011686"/>
    <n v="663212000"/>
    <d v="2020-04-03T07:00:00"/>
    <n v="10.959199999999999"/>
    <n v="11.496"/>
    <n v="11.706"/>
    <n v="11.353999999999999"/>
    <n v="11.6"/>
    <n v="-0.43258835907901144"/>
    <n v="3339000"/>
  </r>
  <r>
    <x v="260"/>
    <n v="148.8313"/>
    <n v="151.49"/>
    <n v="151.97"/>
    <n v="149.82"/>
    <n v="150.38999999999999"/>
    <n v="54511500"/>
    <n v="-0.70755107119363914"/>
    <d v="2021-11-03T07:00:00"/>
    <n v="46.412300000000002"/>
    <n v="50.39"/>
    <n v="50.45"/>
    <n v="49.71"/>
    <n v="49.93"/>
    <n v="-0.64359140827080574"/>
    <n v="23962100"/>
    <d v="2021-11-03T07:00:00"/>
    <n v="325.61259999999999"/>
    <n v="334"/>
    <n v="334.9"/>
    <n v="330.65"/>
    <n v="333.9"/>
    <n v="21500100"/>
    <n v="-0.56022620277474411"/>
    <d v="2021-11-03T07:00:00"/>
    <n v="26.552399999999999"/>
    <n v="26.597999999999999"/>
    <n v="26.783999999999999"/>
    <n v="26.234999999999999"/>
    <n v="26.67"/>
    <n v="-1.1291758350735224"/>
    <n v="239910000"/>
    <d v="2021-11-03T07:00:00"/>
    <n v="23.6662"/>
    <n v="24.628"/>
    <n v="24.652000000000001"/>
    <n v="24.4"/>
    <n v="24.6"/>
    <n v="-0.88316010152181168"/>
    <n v="2262500"/>
  </r>
  <r>
    <x v="261"/>
    <n v="147.08250000000001"/>
    <n v="149.71"/>
    <n v="150.19"/>
    <n v="147.88999999999999"/>
    <n v="148.31"/>
    <n v="60131800"/>
    <n v="-0.60164459625255218"/>
    <d v="2021-08-23T07:00:00"/>
    <n v="49.028100000000002"/>
    <n v="53.23"/>
    <n v="53.54"/>
    <n v="52.48"/>
    <n v="52.59"/>
    <n v="-0.64299183421604933"/>
    <n v="23976300"/>
    <d v="2021-08-23T07:00:00"/>
    <n v="296.99959999999999"/>
    <n v="304.64999999999998"/>
    <n v="305.39999999999998"/>
    <n v="301.85000000000002"/>
    <n v="303.25"/>
    <n v="22830200"/>
    <n v="-0.45561220994182394"/>
    <d v="2021-08-23T07:00:00"/>
    <n v="21.916499999999999"/>
    <n v="21.957999999999998"/>
    <n v="21.997"/>
    <n v="20.95"/>
    <n v="20.971"/>
    <n v="0.67284290552015358"/>
    <n v="575807000"/>
    <d v="2021-08-23T07:00:00"/>
    <n v="19.428000000000001"/>
    <n v="20.263999999999999"/>
    <n v="20.292000000000002"/>
    <n v="19.923999999999999"/>
    <n v="19.98"/>
    <n v="-0.69439293399584523"/>
    <n v="2713500"/>
  </r>
  <r>
    <x v="262"/>
    <n v="132.05099999999999"/>
    <n v="134.84"/>
    <n v="135.47"/>
    <n v="133.34"/>
    <n v="133.51"/>
    <n v="94264200"/>
    <n v="4.1531420201935086E-2"/>
    <d v="2021-04-19T07:00:00"/>
    <n v="57.872300000000003"/>
    <n v="63.63"/>
    <n v="64.739999999999995"/>
    <n v="63.07"/>
    <n v="64.7"/>
    <n v="-0.64208825078141651"/>
    <n v="23997700"/>
    <d v="2021-04-19T07:00:00"/>
    <n v="251.1806"/>
    <n v="258.74"/>
    <n v="261.48"/>
    <n v="257.82"/>
    <n v="260.19"/>
    <n v="23209300"/>
    <n v="-0.42579553098312911"/>
    <d v="2021-04-19T07:00:00"/>
    <n v="15.3292"/>
    <n v="15.361700000000001"/>
    <n v="15.807499999999999"/>
    <n v="15.233000000000001"/>
    <n v="15.5365"/>
    <n v="-0.24661331437501766"/>
    <n v="404420000"/>
    <d v="2021-04-19T07:00:00"/>
    <n v="21.0886"/>
    <n v="21.995999999999999"/>
    <n v="22.248000000000001"/>
    <n v="21.882000000000001"/>
    <n v="22.21"/>
    <n v="-0.96435928223142919"/>
    <n v="2068500"/>
  </r>
  <r>
    <x v="263"/>
    <n v="177.2867"/>
    <n v="178.39"/>
    <n v="179.72"/>
    <n v="177.95"/>
    <n v="178.1"/>
    <n v="43698000"/>
    <n v="-0.91131593548477008"/>
    <d v="2023-10-10T07:00:00"/>
    <n v="35.8307"/>
    <n v="36.43"/>
    <n v="36.74"/>
    <n v="35.81"/>
    <n v="36.14"/>
    <n v="-0.64012907922221252"/>
    <n v="24044100"/>
    <d v="2023-10-10T07:00:00"/>
    <n v="325.94349999999997"/>
    <n v="328.39"/>
    <n v="331.1"/>
    <n v="327.67"/>
    <n v="330.96"/>
    <n v="20557100"/>
    <n v="-0.63439430685822928"/>
    <d v="2023-10-10T07:00:00"/>
    <n v="45.784100000000002"/>
    <n v="45.798000000000002"/>
    <n v="46.259"/>
    <n v="45.088000000000001"/>
    <n v="45.31"/>
    <n v="-0.43887685833461287"/>
    <n v="368582000"/>
    <d v="2023-10-10T07:00:00"/>
    <n v="16.866"/>
    <n v="16.922000000000001"/>
    <n v="17.036000000000001"/>
    <n v="16.824000000000002"/>
    <n v="16.858000000000001"/>
    <n v="-0.93213074143431296"/>
    <n v="2145500"/>
  </r>
  <r>
    <x v="264"/>
    <n v="221.05070000000001"/>
    <n v="221.55"/>
    <n v="221.55"/>
    <n v="219.03"/>
    <n v="220"/>
    <n v="37369800"/>
    <n v="-1.0305617683979929"/>
    <d v="2024-07-03T07:00:00"/>
    <n v="31.033100000000001"/>
    <n v="31.23"/>
    <n v="31.34"/>
    <n v="30.91"/>
    <n v="31.12"/>
    <n v="-0.63921705108258309"/>
    <n v="24065700"/>
    <d v="2024-07-03T07:00:00"/>
    <n v="459.94099999999997"/>
    <n v="460.77"/>
    <n v="461.02"/>
    <n v="457.88"/>
    <n v="458.19"/>
    <n v="9932800"/>
    <n v="-1.4700085043281887"/>
    <d v="2024-07-03T07:00:00"/>
    <n v="128.26900000000001"/>
    <n v="128.28"/>
    <n v="128.28"/>
    <n v="121.36"/>
    <n v="121.66"/>
    <n v="-1.2587946610573322"/>
    <n v="215749000"/>
    <d v="2024-07-03T07:00:00"/>
    <n v="17.13"/>
    <n v="17.13"/>
    <n v="17.18"/>
    <n v="17.004000000000001"/>
    <n v="17.004000000000001"/>
    <n v="-0.71804114899632654"/>
    <n v="2657000"/>
  </r>
  <r>
    <x v="265"/>
    <n v="169.5814"/>
    <n v="172.14"/>
    <n v="173.36"/>
    <n v="169.85"/>
    <n v="171.16"/>
    <n v="77594700"/>
    <n v="-0.2725813467376319"/>
    <d v="2022-04-07T07:00:00"/>
    <n v="44.446300000000001"/>
    <n v="47.56"/>
    <n v="47.91"/>
    <n v="46.77"/>
    <n v="47.43"/>
    <n v="-0.63705098425096307"/>
    <n v="24117000"/>
    <d v="2022-04-07T07:00:00"/>
    <n v="294.94819999999999"/>
    <n v="301.37"/>
    <n v="303.64999999999998"/>
    <n v="296.35000000000002"/>
    <n v="296.66000000000003"/>
    <n v="31411200"/>
    <n v="0.21929394185073856"/>
    <d v="2022-04-07T07:00:00"/>
    <n v="24.1736"/>
    <n v="24.207999999999998"/>
    <n v="24.722000000000001"/>
    <n v="23.478000000000002"/>
    <n v="24.440999999999999"/>
    <n v="0.57726907228057012"/>
    <n v="557992000"/>
    <d v="2022-04-07T07:00:00"/>
    <n v="19.1159"/>
    <n v="19.64"/>
    <n v="19.760000000000002"/>
    <n v="19.475999999999999"/>
    <n v="19.649999999999999"/>
    <n v="0.13182965734840713"/>
    <n v="4687500"/>
  </r>
  <r>
    <x v="266"/>
    <n v="171.2715"/>
    <n v="172.57"/>
    <n v="174.06"/>
    <n v="171"/>
    <n v="173.62"/>
    <n v="45497800"/>
    <n v="-0.87740129149797785"/>
    <d v="2023-05-12T07:00:00"/>
    <n v="28.371700000000001"/>
    <n v="28.95"/>
    <n v="29.1"/>
    <n v="28.72"/>
    <n v="29.03"/>
    <n v="-0.63577161144398286"/>
    <n v="24147300"/>
    <d v="2023-05-12T07:00:00"/>
    <n v="305.35270000000003"/>
    <n v="308.97000000000003"/>
    <n v="310.64999999999998"/>
    <n v="306.60000000000002"/>
    <n v="310.55"/>
    <n v="19758100"/>
    <n v="-0.69723663470839325"/>
    <d v="2023-05-12T07:00:00"/>
    <n v="28.3262"/>
    <n v="28.34"/>
    <n v="28.78"/>
    <n v="28.045999999999999"/>
    <n v="28.529"/>
    <n v="-0.94509896916745528"/>
    <n v="274222000"/>
    <d v="2023-05-12T07:00:00"/>
    <n v="18.5624"/>
    <n v="18.936"/>
    <n v="19.068000000000001"/>
    <n v="18.878"/>
    <n v="18.968"/>
    <n v="-0.63558631085305517"/>
    <n v="2854000"/>
  </r>
  <r>
    <x v="267"/>
    <n v="94.574200000000005"/>
    <n v="97.057500000000005"/>
    <n v="97.254999999999995"/>
    <n v="93.877499999999998"/>
    <n v="94.84"/>
    <n v="170989200"/>
    <n v="1.4873037615102092"/>
    <d v="2020-07-14T07:00:00"/>
    <n v="52.577300000000001"/>
    <n v="58.98"/>
    <n v="59.25"/>
    <n v="57.35"/>
    <n v="57.87"/>
    <n v="-0.63393066575473089"/>
    <n v="24190900"/>
    <d v="2020-07-14T07:00:00"/>
    <n v="200.78569999999999"/>
    <n v="208.35"/>
    <n v="208.85"/>
    <n v="202.03"/>
    <n v="206.13"/>
    <n v="37591800"/>
    <n v="0.70540569593174451"/>
    <d v="2020-07-14T07:00:00"/>
    <n v="10.3453"/>
    <n v="10.377000000000001"/>
    <n v="10.402799999999999"/>
    <n v="9.7855000000000008"/>
    <n v="10.074999999999999"/>
    <n v="0.49510186319286548"/>
    <n v="542676000"/>
    <d v="2020-07-14T07:00:00"/>
    <n v="14.2081"/>
    <n v="14.904"/>
    <n v="14.922000000000001"/>
    <n v="14.625999999999999"/>
    <n v="14.678000000000001"/>
    <n v="-0.24465829650881424"/>
    <n v="3788000"/>
  </r>
  <r>
    <x v="268"/>
    <n v="114.7415"/>
    <n v="117.34"/>
    <n v="118.77"/>
    <n v="117.29"/>
    <n v="118.64"/>
    <n v="73604300"/>
    <n v="-0.34777469897948965"/>
    <d v="2020-11-20T07:00:00"/>
    <n v="41.033700000000003"/>
    <n v="45.39"/>
    <n v="45.88"/>
    <n v="45.33"/>
    <n v="45.66"/>
    <n v="-0.63357598814487492"/>
    <n v="24199300"/>
    <d v="2020-11-20T07:00:00"/>
    <n v="203.77379999999999"/>
    <n v="210.39"/>
    <n v="213.29"/>
    <n v="210"/>
    <n v="212.2"/>
    <n v="22843100"/>
    <n v="-0.45459760915425562"/>
    <d v="2020-11-20T07:00:00"/>
    <n v="13.0517"/>
    <n v="13.0878"/>
    <n v="13.4945"/>
    <n v="13.065"/>
    <n v="13.454000000000001"/>
    <n v="-0.5863765479831734"/>
    <n v="341088000"/>
    <d v="2020-11-20T07:00:00"/>
    <n v="17.2089"/>
    <n v="17.995999999999999"/>
    <n v="18.053999999999998"/>
    <n v="17.771999999999998"/>
    <n v="17.782"/>
    <n v="-0.52446062797468695"/>
    <n v="3119500"/>
  </r>
  <r>
    <x v="269"/>
    <n v="114.1827"/>
    <n v="116.97"/>
    <n v="117"/>
    <n v="114.92"/>
    <n v="115.28"/>
    <n v="100506900"/>
    <n v="0.15916612851194048"/>
    <d v="2020-10-09T07:00:00"/>
    <n v="47.405799999999999"/>
    <n v="52.82"/>
    <n v="53.85"/>
    <n v="52.67"/>
    <n v="53.55"/>
    <n v="-0.6274704664323556"/>
    <n v="24343900"/>
    <d v="2020-10-09T07:00:00"/>
    <n v="208.4776"/>
    <n v="215.81"/>
    <n v="215.86"/>
    <n v="211.23"/>
    <n v="211.23"/>
    <n v="26458000"/>
    <n v="-0.17028130008597286"/>
    <d v="2020-10-09T07:00:00"/>
    <n v="13.7248"/>
    <n v="13.762700000000001"/>
    <n v="13.824299999999999"/>
    <n v="13.6608"/>
    <n v="13.766999999999999"/>
    <n v="-0.55523927444275567"/>
    <n v="346892000"/>
    <d v="2020-10-09T07:00:00"/>
    <n v="14.257899999999999"/>
    <n v="14.91"/>
    <n v="14.968"/>
    <n v="14.786"/>
    <n v="14.87"/>
    <n v="-0.24863454504871818"/>
    <n v="3778500"/>
  </r>
  <r>
    <x v="270"/>
    <n v="139.70089999999999"/>
    <n v="141.16999999999999"/>
    <n v="144.81"/>
    <n v="140.35"/>
    <n v="144.29"/>
    <n v="83763800"/>
    <n v="-0.15633352463577624"/>
    <d v="2022-11-29T07:00:00"/>
    <n v="27.867599999999999"/>
    <n v="28.9"/>
    <n v="29.18"/>
    <n v="28.74"/>
    <n v="28.85"/>
    <n v="-0.62672733239265754"/>
    <n v="24361500"/>
    <d v="2022-11-29T07:00:00"/>
    <n v="236.9229"/>
    <n v="240.33"/>
    <n v="242.79"/>
    <n v="238.21"/>
    <n v="241.4"/>
    <n v="17956300"/>
    <n v="-0.83895040982782454"/>
    <d v="2022-11-29T07:00:00"/>
    <n v="15.624700000000001"/>
    <n v="15.638999999999999"/>
    <n v="15.932"/>
    <n v="15.52"/>
    <n v="15.827"/>
    <n v="-0.81547477838806637"/>
    <n v="298384000"/>
    <d v="2022-11-29T07:00:00"/>
    <n v="16.068999999999999"/>
    <n v="16.446000000000002"/>
    <n v="16.558"/>
    <n v="16.361999999999998"/>
    <n v="16.364000000000001"/>
    <n v="-0.25951690947371847"/>
    <n v="3752500"/>
  </r>
  <r>
    <x v="271"/>
    <n v="130.73869999999999"/>
    <n v="133.5"/>
    <n v="133.75"/>
    <n v="131.30000000000001"/>
    <n v="132.36000000000001"/>
    <n v="68847100"/>
    <n v="-0.43741729503125532"/>
    <d v="2021-04-21T07:00:00"/>
    <n v="57.936"/>
    <n v="63.7"/>
    <n v="63.78"/>
    <n v="62.3"/>
    <n v="62.79"/>
    <n v="-0.62661332887520382"/>
    <n v="24364200"/>
    <d v="2021-04-21T07:00:00"/>
    <n v="252.9667"/>
    <n v="260.58"/>
    <n v="260.68"/>
    <n v="257.25"/>
    <n v="258.94"/>
    <n v="24030400"/>
    <n v="-0.36121501108604565"/>
    <d v="2021-04-21T07:00:00"/>
    <n v="15.327999999999999"/>
    <n v="15.3605"/>
    <n v="15.362500000000001"/>
    <n v="15.1023"/>
    <n v="15.1187"/>
    <n v="-1.2532850159977167"/>
    <n v="216776000"/>
    <d v="2021-04-21T07:00:00"/>
    <n v="20.793299999999999"/>
    <n v="21.687999999999999"/>
    <n v="21.718"/>
    <n v="21.34"/>
    <n v="21.446000000000002"/>
    <n v="-0.65986235457036357"/>
    <n v="2796000"/>
  </r>
  <r>
    <x v="272"/>
    <n v="122.0311"/>
    <n v="125.01"/>
    <n v="127.485"/>
    <n v="123.8325"/>
    <n v="127.1425"/>
    <n v="155552400"/>
    <n v="1.1964194542008895"/>
    <d v="2020-08-27T07:00:00"/>
    <n v="44.336399999999998"/>
    <n v="49.4"/>
    <n v="49.93"/>
    <n v="49.17"/>
    <n v="49.79"/>
    <n v="-0.6242319220661714"/>
    <n v="24420600"/>
    <d v="2020-08-27T07:00:00"/>
    <n v="218.8817"/>
    <n v="226.58"/>
    <n v="231.15"/>
    <n v="219.4"/>
    <n v="222.89"/>
    <n v="57602200"/>
    <n v="2.2792481455098699"/>
    <d v="2020-08-27T07:00:00"/>
    <n v="12.589700000000001"/>
    <n v="12.628299999999999"/>
    <n v="12.85"/>
    <n v="12.5665"/>
    <n v="12.781499999999999"/>
    <n v="-0.7123634073600118"/>
    <n v="317604000"/>
    <d v="2020-08-27T07:00:00"/>
    <n v="15.333"/>
    <n v="16.084"/>
    <n v="16.239999999999998"/>
    <n v="15.994"/>
    <n v="16.239999999999998"/>
    <n v="0.33126991306043158"/>
    <n v="5164000"/>
  </r>
  <r>
    <x v="273"/>
    <n v="69.650099999999995"/>
    <n v="71.672499999999999"/>
    <n v="72.05"/>
    <n v="70.587500000000006"/>
    <n v="71.844999999999999"/>
    <n v="157125200"/>
    <n v="1.2260566094750458"/>
    <d v="2020-04-16T07:00:00"/>
    <n v="53.886400000000002"/>
    <n v="60.79"/>
    <n v="60.96"/>
    <n v="58.81"/>
    <n v="59.61"/>
    <n v="-0.62368723859389275"/>
    <n v="24433500"/>
    <d v="2020-04-16T07:00:00"/>
    <n v="170.1386"/>
    <n v="177.04"/>
    <n v="177.28"/>
    <n v="172.9"/>
    <n v="174.3"/>
    <n v="50479600"/>
    <n v="1.7190469385692211"/>
    <d v="2020-04-16T07:00:00"/>
    <n v="7.3415999999999997"/>
    <n v="7.3674999999999997"/>
    <n v="7.4749999999999996"/>
    <n v="7.1638000000000002"/>
    <n v="7.1769999999999996"/>
    <n v="1.5838549371740054"/>
    <n v="745620000"/>
    <d v="2020-04-16T07:00:00"/>
    <n v="11.8667"/>
    <n v="12.448"/>
    <n v="12.494"/>
    <n v="12.318"/>
    <n v="12.484"/>
    <n v="3.9044524167614867"/>
    <n v="13701000"/>
  </r>
  <r>
    <x v="274"/>
    <n v="189.4718"/>
    <n v="190.4"/>
    <n v="191.08"/>
    <n v="189.4"/>
    <n v="189.78"/>
    <n v="38415400"/>
    <n v="-1.0108589393322134"/>
    <d v="2023-11-28T07:00:00"/>
    <n v="43.645499999999998"/>
    <n v="44.23"/>
    <n v="44.38"/>
    <n v="43.66"/>
    <n v="43.69"/>
    <n v="-0.61881464381087237"/>
    <n v="24548900"/>
    <d v="2023-11-28T07:00:00"/>
    <n v="380.6198"/>
    <n v="382.7"/>
    <n v="383"/>
    <n v="378.16"/>
    <n v="378.35"/>
    <n v="20453100"/>
    <n v="-0.64257403413785008"/>
    <d v="2023-11-28T07:00:00"/>
    <n v="47.8065"/>
    <n v="47.820999999999998"/>
    <n v="48.323"/>
    <n v="47.472999999999999"/>
    <n v="48.235999999999997"/>
    <n v="-0.26232680062585906"/>
    <n v="401491000"/>
    <d v="2023-11-28T07:00:00"/>
    <n v="17.388300000000001"/>
    <n v="17.446000000000002"/>
    <n v="17.521999999999998"/>
    <n v="17.28"/>
    <n v="17.34"/>
    <n v="0.61693197921668896"/>
    <n v="5846500"/>
  </r>
  <r>
    <x v="275"/>
    <n v="183.8991"/>
    <n v="184.8"/>
    <n v="186.03"/>
    <n v="184.21"/>
    <n v="185.82"/>
    <n v="43627500"/>
    <n v="-0.91264440664882651"/>
    <d v="2023-11-13T07:00:00"/>
    <n v="37.724800000000002"/>
    <n v="38.229999999999997"/>
    <n v="38.57"/>
    <n v="38.14"/>
    <n v="38.35"/>
    <n v="-0.61841774267603367"/>
    <n v="24558300"/>
    <d v="2023-11-13T07:00:00"/>
    <n v="363.94819999999999"/>
    <n v="366.68"/>
    <n v="368.47"/>
    <n v="365.9"/>
    <n v="368.22"/>
    <n v="19986500"/>
    <n v="-0.67927269518276445"/>
    <d v="2023-11-13T07:00:00"/>
    <n v="48.6053"/>
    <n v="48.62"/>
    <n v="49.116"/>
    <n v="48.098999999999997"/>
    <n v="48.32"/>
    <n v="-0.35543282789911024"/>
    <n v="384136000"/>
    <d v="2023-11-13T07:00:00"/>
    <n v="16.610800000000001"/>
    <n v="16.666"/>
    <n v="16.72"/>
    <n v="16.501999999999999"/>
    <n v="16.713999999999999"/>
    <n v="0.49220334080707034"/>
    <n v="5548500"/>
  </r>
  <r>
    <x v="276"/>
    <n v="172.0523"/>
    <n v="174.15"/>
    <n v="174.9"/>
    <n v="173.12"/>
    <n v="173.75"/>
    <n v="62290100"/>
    <n v="-0.56097453506981321"/>
    <d v="2022-08-18T07:00:00"/>
    <n v="34.441699999999997"/>
    <n v="36.200000000000003"/>
    <n v="36.33"/>
    <n v="35.57"/>
    <n v="35.68"/>
    <n v="-0.61673302402921815"/>
    <n v="24598200"/>
    <d v="2022-08-18T07:00:00"/>
    <n v="285.2525"/>
    <n v="290.17"/>
    <n v="291.91000000000003"/>
    <n v="289.08"/>
    <n v="290.19"/>
    <n v="17186200"/>
    <n v="-0.89951971730893998"/>
    <d v="2022-08-18T07:00:00"/>
    <n v="18.750299999999999"/>
    <n v="18.773"/>
    <n v="18.864999999999998"/>
    <n v="18.183"/>
    <n v="18.300999999999998"/>
    <n v="-0.18745571352557136"/>
    <n v="415447000"/>
    <d v="2022-08-18T07:00:00"/>
    <n v="16.912299999999998"/>
    <n v="17.376000000000001"/>
    <n v="17.48"/>
    <n v="17.308"/>
    <n v="17.308"/>
    <n v="-1.0915992355083555"/>
    <n v="1764500"/>
  </r>
  <r>
    <x v="277"/>
    <n v="175.12780000000001"/>
    <n v="177.77"/>
    <n v="179.61"/>
    <n v="176.7"/>
    <n v="178.55"/>
    <n v="92633200"/>
    <n v="1.0797569583834139E-2"/>
    <d v="2022-03-30T07:00:00"/>
    <n v="48.063000000000002"/>
    <n v="51.43"/>
    <n v="52.51"/>
    <n v="51.22"/>
    <n v="52.25"/>
    <n v="-0.61567321355214877"/>
    <n v="24623300"/>
    <d v="2022-03-30T07:00:00"/>
    <n v="307.17200000000003"/>
    <n v="313.86"/>
    <n v="315.95"/>
    <n v="311.58"/>
    <n v="313.76"/>
    <n v="28163600"/>
    <n v="-3.6133772700190941E-2"/>
    <d v="2022-03-30T07:00:00"/>
    <n v="27.650600000000001"/>
    <n v="27.69"/>
    <n v="28.495999999999999"/>
    <n v="27.503"/>
    <n v="28.303999999999998"/>
    <n v="7.0269066088775256E-2"/>
    <n v="463487000"/>
    <d v="2022-03-30T07:00:00"/>
    <n v="20.476600000000001"/>
    <n v="21.038"/>
    <n v="21.263999999999999"/>
    <n v="20.972000000000001"/>
    <n v="21.106000000000002"/>
    <n v="-1.0872044344905669"/>
    <n v="1775000"/>
  </r>
  <r>
    <x v="278"/>
    <n v="163.74039999999999"/>
    <n v="165.21"/>
    <n v="166.32"/>
    <n v="163.82"/>
    <n v="164.59"/>
    <n v="49386500"/>
    <n v="-0.80412432957363134"/>
    <d v="2023-04-14T07:00:00"/>
    <n v="31.125499999999999"/>
    <n v="31.89"/>
    <n v="32.24"/>
    <n v="31.69"/>
    <n v="32"/>
    <n v="-0.61566054649465396"/>
    <n v="24623600"/>
    <d v="2023-04-14T07:00:00"/>
    <n v="282.79000000000002"/>
    <n v="286.14"/>
    <n v="288.48"/>
    <n v="283.69"/>
    <n v="287"/>
    <n v="20987900"/>
    <n v="-0.60051135962687674"/>
    <d v="2023-04-14T07:00:00"/>
    <n v="26.744900000000001"/>
    <n v="26.757999999999999"/>
    <n v="26.882999999999999"/>
    <n v="26.22"/>
    <n v="26.504000000000001"/>
    <n v="-0.29360892364690933"/>
    <n v="395660000"/>
    <d v="2023-04-14T07:00:00"/>
    <n v="17.813500000000001"/>
    <n v="18.172000000000001"/>
    <n v="18.292000000000002"/>
    <n v="18.082000000000001"/>
    <n v="18.170000000000002"/>
    <n v="-0.30576695827996969"/>
    <n v="3642000"/>
  </r>
  <r>
    <x v="279"/>
    <n v="131.38509999999999"/>
    <n v="134.16"/>
    <n v="134.66999999999999"/>
    <n v="133.28"/>
    <n v="134.30000000000001"/>
    <n v="84922400"/>
    <n v="-0.13450137299498424"/>
    <d v="2021-04-16T07:00:00"/>
    <n v="58.890900000000002"/>
    <n v="64.75"/>
    <n v="65.52"/>
    <n v="64.569999999999993"/>
    <n v="65.33"/>
    <n v="-0.61558032179718647"/>
    <n v="24625500"/>
    <d v="2021-04-16T07:00:00"/>
    <n v="253.12209999999999"/>
    <n v="260.74"/>
    <n v="261"/>
    <n v="257.60000000000002"/>
    <n v="259.47000000000003"/>
    <n v="24878600"/>
    <n v="-0.29450304302283026"/>
    <d v="2021-04-16T07:00:00"/>
    <n v="15.8788"/>
    <n v="15.9125"/>
    <n v="16.165800000000001"/>
    <n v="15.8652"/>
    <n v="16.053000000000001"/>
    <n v="-0.61792154598759386"/>
    <n v="335208000"/>
    <d v="2021-04-16T07:00:00"/>
    <n v="21.3033"/>
    <n v="22.22"/>
    <n v="22.334"/>
    <n v="22.141999999999999"/>
    <n v="22.33"/>
    <n v="-0.48574452377035898"/>
    <n v="3212000"/>
  </r>
  <r>
    <x v="280"/>
    <n v="122.7573"/>
    <n v="125.35"/>
    <n v="125.56"/>
    <n v="122.23"/>
    <n v="124.94"/>
    <n v="111039900"/>
    <n v="0.35764537349076159"/>
    <d v="2021-02-24T07:00:00"/>
    <n v="57.472099999999998"/>
    <n v="63.19"/>
    <n v="63.28"/>
    <n v="60.38"/>
    <n v="60.53"/>
    <n v="-0.61370559728794816"/>
    <n v="24669900"/>
    <d v="2021-02-24T07:00:00"/>
    <n v="227.69730000000001"/>
    <n v="234.55"/>
    <n v="235.2"/>
    <n v="229"/>
    <n v="230.01"/>
    <n v="26339700"/>
    <n v="-0.17958573986654158"/>
    <d v="2021-02-24T07:00:00"/>
    <n v="14.4633"/>
    <n v="14.499000000000001"/>
    <n v="14.5068"/>
    <n v="13.756"/>
    <n v="14.1228"/>
    <n v="-1.1098788457660949E-2"/>
    <n v="448320000"/>
    <d v="2021-02-24T07:00:00"/>
    <n v="20.961300000000001"/>
    <n v="21.92"/>
    <n v="21.994"/>
    <n v="21.622"/>
    <n v="21.664000000000001"/>
    <n v="1.2562708891854557"/>
    <n v="7374000"/>
  </r>
  <r>
    <x v="281"/>
    <n v="139.4194"/>
    <n v="141.91"/>
    <n v="144.75"/>
    <n v="141.69"/>
    <n v="143.25"/>
    <n v="108972300"/>
    <n v="0.31868442343681586"/>
    <d v="2021-09-28T07:00:00"/>
    <n v="49.737299999999998"/>
    <n v="54"/>
    <n v="54.59"/>
    <n v="53.96"/>
    <n v="54.18"/>
    <n v="-0.61280201385331534"/>
    <n v="24691300"/>
    <d v="2021-09-28T07:00:00"/>
    <n v="276.40019999999998"/>
    <n v="283.52"/>
    <n v="290.77999999999997"/>
    <n v="282.75"/>
    <n v="289.8"/>
    <n v="43186200"/>
    <n v="1.1454121025962722"/>
    <d v="2021-09-28T07:00:00"/>
    <n v="20.663499999999999"/>
    <n v="20.699000000000002"/>
    <n v="21.419"/>
    <n v="20.651"/>
    <n v="21.213999999999999"/>
    <n v="-0.57574888794120793"/>
    <n v="343069000"/>
    <d v="2021-09-28T07:00:00"/>
    <n v="21.811499999999999"/>
    <n v="22.698"/>
    <n v="23.084"/>
    <n v="22.597999999999999"/>
    <n v="23.001999999999999"/>
    <n v="6.0257183630136019E-2"/>
    <n v="4516500"/>
  </r>
  <r>
    <x v="282"/>
    <n v="147.58250000000001"/>
    <n v="150"/>
    <n v="151.88"/>
    <n v="149.43"/>
    <n v="150.37"/>
    <n v="59222800"/>
    <n v="-0.61877339466570591"/>
    <d v="2021-11-15T07:00:00"/>
    <n v="46.670099999999998"/>
    <n v="50.32"/>
    <n v="50.63"/>
    <n v="50.12"/>
    <n v="50.41"/>
    <n v="-0.61261200799089255"/>
    <n v="24695800"/>
    <d v="2021-11-15T07:00:00"/>
    <n v="327.63060000000002"/>
    <n v="336.07"/>
    <n v="337.88"/>
    <n v="334.03"/>
    <n v="337.54"/>
    <n v="16723000"/>
    <n v="-0.93595096419278978"/>
    <d v="2021-11-15T07:00:00"/>
    <n v="29.973500000000001"/>
    <n v="30.024999999999999"/>
    <n v="30.643999999999998"/>
    <n v="29.247"/>
    <n v="30.552"/>
    <n v="-0.35128584091655629"/>
    <n v="384909000"/>
    <d v="2021-11-15T07:00:00"/>
    <n v="23.6296"/>
    <n v="24.59"/>
    <n v="24.79"/>
    <n v="24.553999999999998"/>
    <n v="24.7"/>
    <n v="-1.1830529519261463"/>
    <n v="1546000"/>
  </r>
  <r>
    <x v="283"/>
    <n v="194.13810000000001"/>
    <n v="195.61"/>
    <n v="196.73"/>
    <n v="195.28"/>
    <n v="196.24"/>
    <n v="35175100"/>
    <n v="-1.0719177352597624"/>
    <d v="2023-08-01T07:00:00"/>
    <n v="35.084899999999998"/>
    <n v="35.799999999999997"/>
    <n v="36.020000000000003"/>
    <n v="35.28"/>
    <n v="35.82"/>
    <n v="-0.61234177743100227"/>
    <n v="24702200"/>
    <d v="2023-08-01T07:00:00"/>
    <n v="333.12889999999999"/>
    <n v="336.34"/>
    <n v="338.54"/>
    <n v="333.7"/>
    <n v="335.19"/>
    <n v="18311900"/>
    <n v="-0.81098203462942853"/>
    <d v="2023-08-01T07:00:00"/>
    <n v="46.489100000000001"/>
    <n v="46.506999999999998"/>
    <n v="46.9"/>
    <n v="46.027000000000001"/>
    <n v="46.46"/>
    <n v="-1.1401843956015956"/>
    <n v="237858000"/>
    <d v="2023-08-01T07:00:00"/>
    <n v="18.3291"/>
    <n v="18.698"/>
    <n v="18.783999999999999"/>
    <n v="18.655999999999999"/>
    <n v="18.7"/>
    <n v="-0.91789995718623563"/>
    <n v="2179500"/>
  </r>
  <r>
    <x v="284"/>
    <n v="112.2694"/>
    <n v="115.01"/>
    <n v="116.0425"/>
    <n v="113.92749999999999"/>
    <n v="114.43"/>
    <n v="210082000"/>
    <n v="2.2239513859389626"/>
    <d v="2020-08-13T07:00:00"/>
    <n v="43.582500000000003"/>
    <n v="48.56"/>
    <n v="49.33"/>
    <n v="48.39"/>
    <n v="49.26"/>
    <n v="-0.60928901657474266"/>
    <n v="24774500"/>
    <d v="2020-08-13T07:00:00"/>
    <n v="201.12299999999999"/>
    <n v="208.7"/>
    <n v="211.35"/>
    <n v="208.15"/>
    <n v="209.44"/>
    <n v="22588900"/>
    <n v="-0.47459075025502118"/>
    <d v="2020-08-13T07:00:00"/>
    <n v="11.407999999999999"/>
    <n v="11.443"/>
    <n v="11.7218"/>
    <n v="11.3558"/>
    <n v="11.545999999999999"/>
    <n v="-0.40734258992135042"/>
    <n v="374460000"/>
    <d v="2020-08-13T07:00:00"/>
    <n v="15.762"/>
    <n v="16.533999999999999"/>
    <n v="16.638000000000002"/>
    <n v="16.254000000000001"/>
    <n v="16.312000000000001"/>
    <n v="1.924699196367204"/>
    <n v="8971000"/>
  </r>
  <r>
    <x v="285"/>
    <n v="148.31059999999999"/>
    <n v="150.96"/>
    <n v="152.43"/>
    <n v="150.63999999999999"/>
    <n v="151.58000000000001"/>
    <n v="60394600"/>
    <n v="-0.5966925079984523"/>
    <d v="2021-11-04T07:00:00"/>
    <n v="46.660800000000002"/>
    <n v="50.31"/>
    <n v="50.35"/>
    <n v="49.73"/>
    <n v="50.24"/>
    <n v="-0.607958975537783"/>
    <n v="24806000"/>
    <d v="2021-11-04T07:00:00"/>
    <n v="327.9914"/>
    <n v="336.44"/>
    <n v="336.54"/>
    <n v="329.51"/>
    <n v="332.89"/>
    <n v="23992200"/>
    <n v="-0.3642194878368295"/>
    <d v="2021-11-04T07:00:00"/>
    <n v="29.7499"/>
    <n v="29.800999999999998"/>
    <n v="31.364999999999998"/>
    <n v="27.117999999999999"/>
    <n v="27.228999999999999"/>
    <n v="3.772750546150466"/>
    <n v="1153631000"/>
    <d v="2021-11-04T07:00:00"/>
    <n v="23.571999999999999"/>
    <n v="24.53"/>
    <n v="24.648"/>
    <n v="24.398"/>
    <n v="24.582000000000001"/>
    <n v="-0.59331251058670798"/>
    <n v="2955000"/>
  </r>
  <r>
    <x v="286"/>
    <n v="189.73150000000001"/>
    <n v="191.17"/>
    <n v="192.37"/>
    <n v="190.69"/>
    <n v="191.57"/>
    <n v="61235200"/>
    <n v="-0.58085260926787252"/>
    <d v="2023-08-03T07:00:00"/>
    <n v="34.173400000000001"/>
    <n v="34.869999999999997"/>
    <n v="35.03"/>
    <n v="34.130000000000003"/>
    <n v="34.29"/>
    <n v="-0.60745651559048719"/>
    <n v="24817900"/>
    <d v="2023-08-03T07:00:00"/>
    <n v="323.54129999999998"/>
    <n v="326.66000000000003"/>
    <n v="329.88"/>
    <n v="325.95"/>
    <n v="326"/>
    <n v="18253700"/>
    <n v="-0.81555953585706253"/>
    <d v="2023-08-03T07:00:00"/>
    <n v="44.497900000000001"/>
    <n v="44.515000000000001"/>
    <n v="45.118000000000002"/>
    <n v="43.8"/>
    <n v="43.8"/>
    <n v="-0.67710597081493507"/>
    <n v="324176000"/>
    <d v="2023-08-03T07:00:00"/>
    <n v="17.650700000000001"/>
    <n v="18.006"/>
    <n v="18.04"/>
    <n v="17.904"/>
    <n v="18.004000000000001"/>
    <n v="-0.63328427222468975"/>
    <n v="2859500"/>
  </r>
  <r>
    <x v="287"/>
    <n v="141.04679999999999"/>
    <n v="142.53"/>
    <n v="143.16"/>
    <n v="140.30000000000001"/>
    <n v="140.31"/>
    <n v="66435100"/>
    <n v="-0.48286796804833654"/>
    <d v="2023-01-24T07:00:00"/>
    <n v="28.851199999999999"/>
    <n v="29.92"/>
    <n v="30.19"/>
    <n v="29.73"/>
    <n v="29.94"/>
    <n v="-0.60588580046112539"/>
    <n v="24855100"/>
    <d v="2023-01-24T07:00:00"/>
    <n v="238.6086"/>
    <n v="242.04"/>
    <n v="243.95"/>
    <n v="240.44"/>
    <n v="242.5"/>
    <n v="40234400"/>
    <n v="0.91324942005795651"/>
    <d v="2023-01-24T07:00:00"/>
    <n v="19.252300000000002"/>
    <n v="19.265000000000001"/>
    <n v="19.495000000000001"/>
    <n v="18.82"/>
    <n v="18.827000000000002"/>
    <n v="0.24578908304636432"/>
    <n v="496204000"/>
    <d v="2023-01-24T07:00:00"/>
    <n v="17.4526"/>
    <n v="17.861999999999998"/>
    <n v="17.998000000000001"/>
    <n v="17.600000000000001"/>
    <n v="17.802"/>
    <n v="-0.37964147062660625"/>
    <n v="3465500"/>
  </r>
  <r>
    <x v="288"/>
    <n v="128.1088"/>
    <n v="131.01"/>
    <n v="131.74"/>
    <n v="128.43"/>
    <n v="128.88999999999999"/>
    <n v="97664900"/>
    <n v="0.10561272357224526"/>
    <d v="2021-01-05T07:00:00"/>
    <n v="45.752699999999997"/>
    <n v="50.61"/>
    <n v="50.83"/>
    <n v="49.33"/>
    <n v="49.45"/>
    <n v="-0.60540022992382259"/>
    <n v="24866600"/>
    <d v="2021-01-05T07:00:00"/>
    <n v="211.04769999999999"/>
    <n v="217.9"/>
    <n v="218.52"/>
    <n v="215.7"/>
    <n v="217.26"/>
    <n v="23823000"/>
    <n v="-0.37752727491098187"/>
    <d v="2021-01-05T07:00:00"/>
    <n v="13.371700000000001"/>
    <n v="13.4047"/>
    <n v="13.4435"/>
    <n v="13.087"/>
    <n v="13.0997"/>
    <n v="-0.68470252135477505"/>
    <n v="322760000"/>
    <d v="2021-01-05T07:00:00"/>
    <n v="19.720099999999999"/>
    <n v="20.622"/>
    <n v="20.704000000000001"/>
    <n v="20.399999999999999"/>
    <n v="20.404"/>
    <n v="0.51103820231187858"/>
    <n v="5593500"/>
  </r>
  <r>
    <x v="289"/>
    <n v="134.6591"/>
    <n v="137.27000000000001"/>
    <n v="137.33000000000001"/>
    <n v="135.76"/>
    <n v="136.6"/>
    <n v="52485800"/>
    <n v="-0.74572247597419528"/>
    <d v="2021-07-01T07:00:00"/>
    <n v="51.255600000000001"/>
    <n v="56.01"/>
    <n v="56.64"/>
    <n v="55.87"/>
    <n v="56.13"/>
    <n v="-0.60518911229890837"/>
    <n v="24871600"/>
    <d v="2021-07-01T07:00:00"/>
    <n v="264.27370000000002"/>
    <n v="271.60000000000002"/>
    <n v="271.83999999999997"/>
    <n v="269.60000000000002"/>
    <n v="269.61"/>
    <n v="16725300"/>
    <n v="-0.93577006637795201"/>
    <d v="2021-07-01T07:00:00"/>
    <n v="20.1738"/>
    <n v="20.212"/>
    <n v="20.456"/>
    <n v="20.018999999999998"/>
    <n v="20.125"/>
    <n v="0.15958754768326436"/>
    <n v="480136000"/>
    <d v="2021-07-01T07:00:00"/>
    <n v="18.839400000000001"/>
    <n v="19.649999999999999"/>
    <n v="19.72"/>
    <n v="19.512"/>
    <n v="19.582000000000001"/>
    <n v="-0.78396316426315527"/>
    <n v="2499500"/>
  </r>
  <r>
    <x v="290"/>
    <n v="85.682699999999997"/>
    <n v="87.932500000000005"/>
    <n v="88.362499999999997"/>
    <n v="87.305000000000007"/>
    <n v="87.852500000000006"/>
    <n v="96820400"/>
    <n v="8.9699334947483611E-2"/>
    <d v="2020-06-18T07:00:00"/>
    <n v="53.557899999999997"/>
    <n v="60.08"/>
    <n v="60.51"/>
    <n v="59.32"/>
    <n v="60.35"/>
    <n v="-0.60400263124689046"/>
    <n v="24899700"/>
    <d v="2020-06-18T07:00:00"/>
    <n v="189.19239999999999"/>
    <n v="196.32"/>
    <n v="196.49"/>
    <n v="194"/>
    <n v="194"/>
    <n v="23061600"/>
    <n v="-0.43741231674466757"/>
    <d v="2020-06-18T07:00:00"/>
    <n v="9.1898"/>
    <n v="9.218"/>
    <n v="9.2825000000000006"/>
    <n v="9.1144999999999996"/>
    <n v="9.2270000000000003"/>
    <n v="-1.0513970287694259"/>
    <n v="254408000"/>
    <d v="2020-06-18T07:00:00"/>
    <n v="13.6418"/>
    <n v="14.31"/>
    <n v="14.37"/>
    <n v="14.284000000000001"/>
    <n v="14.33"/>
    <n v="9.5206315533502311E-2"/>
    <n v="4600000"/>
  </r>
  <r>
    <x v="291"/>
    <n v="131.71799999999999"/>
    <n v="134.5"/>
    <n v="135"/>
    <n v="133.63999999999999"/>
    <n v="133.82"/>
    <n v="89347100"/>
    <n v="-5.1124261511286351E-2"/>
    <d v="2021-04-15T07:00:00"/>
    <n v="59.136499999999998"/>
    <n v="65.02"/>
    <n v="65.22"/>
    <n v="63.68"/>
    <n v="63.97"/>
    <n v="-0.60282037254737075"/>
    <n v="24927700"/>
    <d v="2021-04-15T07:00:00"/>
    <n v="251.91839999999999"/>
    <n v="259.5"/>
    <n v="259.93"/>
    <n v="257.73"/>
    <n v="257.93"/>
    <n v="25627500"/>
    <n v="-0.2356011414871759"/>
    <d v="2021-04-15T07:00:00"/>
    <n v="16.103100000000001"/>
    <n v="16.1373"/>
    <n v="16.214300000000001"/>
    <n v="15.631500000000001"/>
    <n v="15.6625"/>
    <n v="0.79447891568243667"/>
    <n v="598480000"/>
    <d v="2021-04-15T07:00:00"/>
    <n v="21.6236"/>
    <n v="22.553999999999998"/>
    <n v="22.7"/>
    <n v="22.423999999999999"/>
    <n v="22.55"/>
    <n v="-0.76659323643094324"/>
    <n v="2541000"/>
  </r>
  <r>
    <x v="292"/>
    <n v="176.05439999999999"/>
    <n v="177.15"/>
    <n v="178.42"/>
    <n v="174.8"/>
    <n v="176.65"/>
    <n v="57549400"/>
    <n v="-0.65030621233850183"/>
    <d v="2023-10-17T07:00:00"/>
    <n v="35.466799999999999"/>
    <n v="36.06"/>
    <n v="36.35"/>
    <n v="35.07"/>
    <n v="35.92"/>
    <n v="-0.60003784225100132"/>
    <n v="24993600"/>
    <d v="2023-10-17T07:00:00"/>
    <n v="329.58609999999999"/>
    <n v="332.06"/>
    <n v="333.46"/>
    <n v="327.41000000000003"/>
    <n v="329.59"/>
    <n v="18338500"/>
    <n v="-0.80888991207521788"/>
    <d v="2023-10-17T07:00:00"/>
    <n v="43.924700000000001"/>
    <n v="43.938000000000002"/>
    <n v="44.753999999999998"/>
    <n v="42.48"/>
    <n v="44"/>
    <n v="1.9417565446347029"/>
    <n v="812333000"/>
    <d v="2023-10-17T07:00:00"/>
    <n v="17.0853"/>
    <n v="17.141999999999999"/>
    <n v="17.276"/>
    <n v="16.975999999999999"/>
    <n v="16.98"/>
    <n v="-0.94092034346989006"/>
    <n v="2124500"/>
  </r>
  <r>
    <x v="293"/>
    <n v="170.94579999999999"/>
    <n v="173.03"/>
    <n v="173.71"/>
    <n v="171.66"/>
    <n v="172.78"/>
    <n v="56377100"/>
    <n v="-0.6723965207870608"/>
    <d v="2022-08-16T07:00:00"/>
    <n v="34.432200000000002"/>
    <n v="36.19"/>
    <n v="36.58"/>
    <n v="35.700000000000003"/>
    <n v="36.159999999999997"/>
    <n v="-0.59975916698611453"/>
    <n v="25000200"/>
    <d v="2022-08-16T07:00:00"/>
    <n v="287.13990000000001"/>
    <n v="292.70999999999998"/>
    <n v="294.04000000000002"/>
    <n v="290.42"/>
    <n v="291.99"/>
    <n v="18102900"/>
    <n v="-0.82742014041251277"/>
    <d v="2022-08-16T07:00:00"/>
    <n v="18.856200000000001"/>
    <n v="18.879000000000001"/>
    <n v="19.141999999999999"/>
    <n v="18.501000000000001"/>
    <n v="18.920000000000002"/>
    <n v="4.566414632969612E-3"/>
    <n v="451240000"/>
    <d v="2022-08-16T07:00:00"/>
    <n v="16.762499999999999"/>
    <n v="17.222000000000001"/>
    <n v="17.297999999999998"/>
    <n v="17.053999999999998"/>
    <n v="17.225999999999999"/>
    <n v="-0.80530934063527115"/>
    <n v="2448500"/>
  </r>
  <r>
    <x v="294"/>
    <n v="145.536"/>
    <n v="147.91999999999999"/>
    <n v="150.13"/>
    <n v="147.85"/>
    <n v="150.02000000000001"/>
    <n v="65187100"/>
    <n v="-0.50638473418652785"/>
    <d v="2021-11-10T07:00:00"/>
    <n v="47.078200000000002"/>
    <n v="50.76"/>
    <n v="51.39"/>
    <n v="50.71"/>
    <n v="50.98"/>
    <n v="-0.59804911422430929"/>
    <n v="25040700"/>
    <d v="2021-11-10T07:00:00"/>
    <n v="322.49290000000002"/>
    <n v="330.8"/>
    <n v="334.63"/>
    <n v="329.92"/>
    <n v="334.57"/>
    <n v="25500900"/>
    <n v="-0.24555838642563743"/>
    <d v="2021-11-10T07:00:00"/>
    <n v="29.4085"/>
    <n v="29.459"/>
    <n v="30.85"/>
    <n v="28.777999999999999"/>
    <n v="29.356000000000002"/>
    <n v="0.99687119369515187"/>
    <n v="636206000"/>
    <d v="2021-11-10T07:00:00"/>
    <n v="23.3414"/>
    <n v="24.29"/>
    <n v="24.571999999999999"/>
    <n v="24.244"/>
    <n v="24.367999999999999"/>
    <n v="-0.15697155239198504"/>
    <n v="3997500"/>
  </r>
  <r>
    <x v="295"/>
    <n v="143.5874"/>
    <n v="145.54"/>
    <n v="147.52000000000001"/>
    <n v="144.18"/>
    <n v="145.55000000000001"/>
    <n v="86643800"/>
    <n v="-0.10206406431687329"/>
    <d v="2022-05-16T07:00:00"/>
    <n v="40.5779"/>
    <n v="43.08"/>
    <n v="43.61"/>
    <n v="42.79"/>
    <n v="43.42"/>
    <n v="-0.59673174024484454"/>
    <n v="25071900"/>
    <d v="2022-05-16T07:00:00"/>
    <n v="255.92769999999999"/>
    <n v="261.5"/>
    <n v="265.82"/>
    <n v="255.78"/>
    <n v="259.95999999999998"/>
    <n v="32550900"/>
    <n v="0.30893274166404511"/>
    <d v="2022-05-16T07:00:00"/>
    <n v="17.2395"/>
    <n v="17.263999999999999"/>
    <n v="17.788"/>
    <n v="17.106000000000002"/>
    <n v="17.509"/>
    <n v="0.38120725305105491"/>
    <n v="521446000"/>
    <d v="2022-05-16T07:00:00"/>
    <n v="16.8111"/>
    <n v="17.271999999999998"/>
    <n v="17.431999999999999"/>
    <n v="17.192"/>
    <n v="17.257999999999999"/>
    <n v="-0.68727754187180656"/>
    <n v="2730500"/>
  </r>
  <r>
    <x v="296"/>
    <n v="165.512"/>
    <n v="167.53"/>
    <n v="168.11"/>
    <n v="166.25"/>
    <n v="167.32"/>
    <n v="53841500"/>
    <n v="-0.72017625814282837"/>
    <d v="2022-08-24T07:00:00"/>
    <n v="32.215299999999999"/>
    <n v="33.86"/>
    <n v="33.99"/>
    <n v="33.6"/>
    <n v="33.97"/>
    <n v="-0.59530458510042439"/>
    <n v="25105700"/>
    <d v="2022-08-24T07:00:00"/>
    <n v="271.11619999999999"/>
    <n v="275.79000000000002"/>
    <n v="277.23"/>
    <n v="275.11"/>
    <n v="275.41000000000003"/>
    <n v="18137000"/>
    <n v="-0.82473813367948323"/>
    <d v="2022-08-24T07:00:00"/>
    <n v="17.2012"/>
    <n v="17.222000000000001"/>
    <n v="17.405999999999999"/>
    <n v="16.895"/>
    <n v="17.012"/>
    <n v="0.38772547967951937"/>
    <n v="522661000"/>
    <d v="2022-08-24T07:00:00"/>
    <n v="16.382899999999999"/>
    <n v="16.832000000000001"/>
    <n v="16.914000000000001"/>
    <n v="16.7"/>
    <n v="16.7"/>
    <n v="-0.9398739622751785"/>
    <n v="2127000"/>
  </r>
  <r>
    <x v="297"/>
    <n v="181.9716"/>
    <n v="182.63"/>
    <n v="183.92"/>
    <n v="179.56"/>
    <n v="181.1"/>
    <n v="54318900"/>
    <n v="-0.71118034135246577"/>
    <d v="2024-02-27T07:00:00"/>
    <n v="42.288899999999998"/>
    <n v="42.73"/>
    <n v="43.27"/>
    <n v="42.51"/>
    <n v="43.25"/>
    <n v="-0.5944305581332795"/>
    <n v="25126400"/>
    <d v="2024-02-27T07:00:00"/>
    <n v="406.0145"/>
    <n v="407.48"/>
    <n v="408.32"/>
    <n v="403.85"/>
    <n v="407.99"/>
    <n v="14835800"/>
    <n v="-1.0843815538283712"/>
    <d v="2024-02-27T07:00:00"/>
    <n v="78.684100000000001"/>
    <n v="78.700999999999993"/>
    <n v="79.48"/>
    <n v="77.162000000000006"/>
    <n v="79.381"/>
    <n v="-0.31482669016178738"/>
    <n v="391705000"/>
    <d v="2024-02-27T07:00:00"/>
    <n v="17.101199999999999"/>
    <n v="17.158000000000001"/>
    <n v="17.248000000000001"/>
    <n v="17.053999999999998"/>
    <n v="17.236000000000001"/>
    <n v="4.7989803104230332E-3"/>
    <n v="4384000"/>
  </r>
  <r>
    <x v="298"/>
    <n v="146.7149"/>
    <n v="148.71"/>
    <n v="149"/>
    <n v="144.1"/>
    <n v="144.35"/>
    <n v="67808200"/>
    <n v="-0.45699387222754295"/>
    <d v="2022-06-07T07:00:00"/>
    <n v="41.0017"/>
    <n v="43.53"/>
    <n v="43.59"/>
    <n v="42.66"/>
    <n v="43.06"/>
    <n v="-0.59264450302650518"/>
    <n v="25168700"/>
    <d v="2022-06-07T07:00:00"/>
    <n v="267.31450000000001"/>
    <n v="272.5"/>
    <n v="273.13"/>
    <n v="265.94"/>
    <n v="266.64"/>
    <n v="22860700"/>
    <n v="-0.45321334761462745"/>
    <d v="2022-06-07T07:00:00"/>
    <n v="18.899100000000001"/>
    <n v="18.925999999999998"/>
    <n v="19"/>
    <n v="18.187999999999999"/>
    <n v="18.472000000000001"/>
    <n v="-0.3297998346227291"/>
    <n v="388914000"/>
    <d v="2022-06-07T07:00:00"/>
    <n v="18.0336"/>
    <n v="18.527999999999999"/>
    <n v="18.544"/>
    <n v="18.224"/>
    <n v="18.260000000000002"/>
    <n v="-0.90576193532758154"/>
    <n v="2208500"/>
  </r>
  <r>
    <x v="299"/>
    <n v="173.43889999999999"/>
    <n v="176.28"/>
    <n v="176.85"/>
    <n v="175.27"/>
    <n v="175.85"/>
    <n v="68356600"/>
    <n v="-0.4466600624918185"/>
    <d v="2021-12-23T07:00:00"/>
    <n v="47.588299999999997"/>
    <n v="51.31"/>
    <n v="51.73"/>
    <n v="51.05"/>
    <n v="51.08"/>
    <n v="-0.59139890903951131"/>
    <n v="25198200"/>
    <d v="2021-12-23T07:00:00"/>
    <n v="326.88220000000001"/>
    <n v="334.69"/>
    <n v="336.39"/>
    <n v="332.73"/>
    <n v="332.75"/>
    <n v="19617800"/>
    <n v="-0.7082714014134972"/>
    <d v="2021-12-23T07:00:00"/>
    <n v="29.5928"/>
    <n v="29.64"/>
    <n v="30.059000000000001"/>
    <n v="29.431000000000001"/>
    <n v="29.754999999999999"/>
    <n v="-0.57600103333342012"/>
    <n v="343022000"/>
    <d v="2021-12-23T07:00:00"/>
    <n v="23.804500000000001"/>
    <n v="24.771999999999998"/>
    <n v="24.853999999999999"/>
    <n v="24.622"/>
    <n v="24.75"/>
    <n v="-0.75361810961651987"/>
    <n v="2572000"/>
  </r>
  <r>
    <x v="300"/>
    <n v="191.2996"/>
    <n v="192.75"/>
    <n v="194.91"/>
    <n v="192.25"/>
    <n v="193.41"/>
    <n v="45377800"/>
    <n v="-0.87966251901126546"/>
    <d v="2023-07-24T07:00:00"/>
    <n v="32.958199999999998"/>
    <n v="33.630000000000003"/>
    <n v="34.46"/>
    <n v="33.56"/>
    <n v="33.840000000000003"/>
    <n v="-0.59023353974998471"/>
    <n v="25225800"/>
    <d v="2023-07-24T07:00:00"/>
    <n v="341.8152"/>
    <n v="345.11"/>
    <n v="346.92"/>
    <n v="342.31"/>
    <n v="345.85"/>
    <n v="26678100"/>
    <n v="-0.15297016571823682"/>
    <d v="2023-07-24T07:00:00"/>
    <n v="44.594799999999999"/>
    <n v="44.612000000000002"/>
    <n v="45.109000000000002"/>
    <n v="44.04"/>
    <n v="44.731000000000002"/>
    <n v="-0.3641237967370628"/>
    <n v="382516000"/>
    <d v="2023-07-24T07:00:00"/>
    <n v="18.362400000000001"/>
    <n v="18.731999999999999"/>
    <n v="18.783999999999999"/>
    <n v="18.652000000000001"/>
    <n v="18.678000000000001"/>
    <n v="-1.0219102479405653"/>
    <n v="1931000"/>
  </r>
  <r>
    <x v="301"/>
    <n v="142.298"/>
    <n v="144.84"/>
    <n v="144.9"/>
    <n v="143.51"/>
    <n v="143.77000000000001"/>
    <n v="67940300"/>
    <n v="-0.45450463760666548"/>
    <d v="2021-10-15T07:00:00"/>
    <n v="50.161000000000001"/>
    <n v="54.46"/>
    <n v="54.49"/>
    <n v="53.81"/>
    <n v="54.2"/>
    <n v="-0.59000975506757569"/>
    <n v="25231100"/>
    <d v="2021-10-15T07:00:00"/>
    <n v="296.57069999999999"/>
    <n v="304.20999999999998"/>
    <n v="304.45"/>
    <n v="300.52"/>
    <n v="302.33999999999997"/>
    <n v="25384800"/>
    <n v="-0.25468979351375259"/>
    <d v="2021-10-15T07:00:00"/>
    <n v="21.8245"/>
    <n v="21.861999999999998"/>
    <n v="21.931000000000001"/>
    <n v="21.661999999999999"/>
    <n v="21.81"/>
    <n v="-1.1984675347716676"/>
    <n v="226994000"/>
    <d v="2021-10-15T07:00:00"/>
    <n v="21.621300000000002"/>
    <n v="22.5"/>
    <n v="22.591999999999999"/>
    <n v="22.425999999999998"/>
    <n v="22.5"/>
    <n v="-0.62386684147228566"/>
    <n v="2882000"/>
  </r>
  <r>
    <x v="302"/>
    <n v="65.199399999999997"/>
    <n v="67.092500000000001"/>
    <n v="69.3125"/>
    <n v="66.357500000000002"/>
    <n v="69.069999999999993"/>
    <n v="180991600"/>
    <n v="1.6757846121677769"/>
    <d v="2020-04-21T07:00:00"/>
    <n v="49.959499999999998"/>
    <n v="56.36"/>
    <n v="58.6"/>
    <n v="55.93"/>
    <n v="58.11"/>
    <n v="-0.58929617749536556"/>
    <n v="25248000"/>
    <d v="2020-04-21T07:00:00"/>
    <n v="161.27799999999999"/>
    <n v="167.82"/>
    <n v="173.67"/>
    <n v="166.11"/>
    <n v="173.5"/>
    <n v="56203700"/>
    <n v="2.1692544089661223"/>
    <d v="2020-04-21T07:00:00"/>
    <n v="6.7141000000000002"/>
    <n v="6.7378"/>
    <n v="7.1192000000000002"/>
    <n v="6.6778000000000004"/>
    <n v="7.0578000000000003"/>
    <n v="1.5277391754178424"/>
    <n v="735160000"/>
    <d v="2020-04-21T07:00:00"/>
    <n v="11.830500000000001"/>
    <n v="12.41"/>
    <n v="12.53"/>
    <n v="12.282"/>
    <n v="12.442"/>
    <n v="2.7816853948359763"/>
    <n v="11018500"/>
  </r>
  <r>
    <x v="303"/>
    <n v="143.60560000000001"/>
    <n v="146.38999999999999"/>
    <n v="149.76"/>
    <n v="145.88"/>
    <n v="148.46"/>
    <n v="93251400"/>
    <n v="2.2446659989787544E-2"/>
    <d v="2021-07-16T07:00:00"/>
    <n v="50.303800000000003"/>
    <n v="54.97"/>
    <n v="56.93"/>
    <n v="54.9"/>
    <n v="56.05"/>
    <n v="-0.58862904580063669"/>
    <n v="25263800"/>
    <d v="2021-07-16T07:00:00"/>
    <n v="273.17680000000001"/>
    <n v="280.75"/>
    <n v="284.10000000000002"/>
    <n v="279.45999999999998"/>
    <n v="282.07"/>
    <n v="26186800"/>
    <n v="-0.19161151199206108"/>
    <d v="2021-07-16T07:00:00"/>
    <n v="18.1267"/>
    <n v="18.161000000000001"/>
    <n v="19.157"/>
    <n v="18.073"/>
    <n v="19.0305"/>
    <n v="1.2759371301226932"/>
    <n v="688224000"/>
    <d v="2021-07-16T07:00:00"/>
    <n v="19.462599999999998"/>
    <n v="20.3"/>
    <n v="20.515999999999998"/>
    <n v="20.271999999999998"/>
    <n v="20.443999999999999"/>
    <n v="-0.60838039979055447"/>
    <n v="2919000"/>
  </r>
  <r>
    <x v="304"/>
    <n v="75.016099999999994"/>
    <n v="77.377499999999998"/>
    <n v="80.67"/>
    <n v="77.072500000000005"/>
    <n v="80.232500000000002"/>
    <n v="199588400"/>
    <n v="2.0262145773270044"/>
    <d v="2020-01-31T07:00:00"/>
    <n v="56.392099999999999"/>
    <n v="63.93"/>
    <n v="65.98"/>
    <n v="63.67"/>
    <n v="65.8"/>
    <n v="-0.58843481758571559"/>
    <n v="25268400"/>
    <d v="2020-01-31T07:00:00"/>
    <n v="163.14840000000001"/>
    <n v="170.23"/>
    <n v="172.4"/>
    <n v="169.58"/>
    <n v="172.21"/>
    <n v="36142700"/>
    <n v="0.59143220746156588"/>
    <d v="2020-01-31T07:00:00"/>
    <n v="5.8864999999999998"/>
    <n v="5.9107000000000003"/>
    <n v="6.1112000000000002"/>
    <n v="5.8688000000000002"/>
    <n v="6.0991999999999997"/>
    <n v="-0.42901636406044202"/>
    <n v="370420000"/>
    <d v="2020-01-31T07:00:00"/>
    <n v="13.3302"/>
    <n v="14.036"/>
    <n v="14.198"/>
    <n v="13.981999999999999"/>
    <n v="14.198"/>
    <n v="0.17347562889792742"/>
    <n v="4787000"/>
  </r>
  <r>
    <x v="305"/>
    <n v="154.28270000000001"/>
    <n v="156.81"/>
    <n v="160.44999999999999"/>
    <n v="156.36000000000001"/>
    <n v="159.57"/>
    <n v="76959800"/>
    <n v="-0.28454512463918447"/>
    <d v="2021-11-26T07:00:00"/>
    <n v="45.241799999999998"/>
    <n v="48.78"/>
    <n v="49.18"/>
    <n v="48.12"/>
    <n v="48.9"/>
    <n v="-0.58840948347072586"/>
    <n v="25269000"/>
    <d v="2021-11-26T07:00:00"/>
    <n v="321.98910000000001"/>
    <n v="329.68"/>
    <n v="337.93"/>
    <n v="328.12"/>
    <n v="334.35"/>
    <n v="24217200"/>
    <n v="-0.34652296247226516"/>
    <d v="2021-11-26T07:00:00"/>
    <n v="31.449000000000002"/>
    <n v="31.503"/>
    <n v="32.71"/>
    <n v="31.35"/>
    <n v="32.6"/>
    <n v="-0.89763662268019206"/>
    <n v="283069000"/>
    <d v="2021-11-26T07:00:00"/>
    <n v="23.306799999999999"/>
    <n v="24.254000000000001"/>
    <n v="24.396000000000001"/>
    <n v="24.138000000000002"/>
    <n v="24.26"/>
    <n v="-1.117968041615087"/>
    <n v="1701500"/>
  </r>
  <r>
    <x v="306"/>
    <n v="206.6831"/>
    <n v="207.15"/>
    <n v="207.16"/>
    <n v="193.63"/>
    <n v="193.65"/>
    <n v="172373300"/>
    <n v="1.5133851365197208"/>
    <d v="2024-06-11T07:00:00"/>
    <n v="30.725100000000001"/>
    <n v="30.92"/>
    <n v="31.03"/>
    <n v="30.53"/>
    <n v="30.77"/>
    <n v="-0.58596474137421917"/>
    <n v="25326900"/>
    <d v="2024-06-11T07:00:00"/>
    <n v="431.9015"/>
    <n v="432.68"/>
    <n v="432.82"/>
    <n v="425.25"/>
    <n v="425.48"/>
    <n v="14551100"/>
    <n v="-1.1067735572563333"/>
    <d v="2024-06-11T07:00:00"/>
    <n v="120.8997"/>
    <n v="120.91"/>
    <n v="122.87"/>
    <n v="118.74"/>
    <n v="121.77"/>
    <n v="-1.2223022485699735"/>
    <n v="222551200"/>
    <d v="2024-06-11T07:00:00"/>
    <n v="17"/>
    <n v="17"/>
    <n v="17.018000000000001"/>
    <n v="16.846"/>
    <n v="16.963999999999999"/>
    <n v="-0.19736186650785148"/>
    <n v="3901000"/>
  </r>
  <r>
    <x v="307"/>
    <n v="171.10390000000001"/>
    <n v="173.19"/>
    <n v="173.39"/>
    <n v="171.35"/>
    <n v="171.52"/>
    <n v="54091700"/>
    <n v="-0.71546159877762361"/>
    <d v="2022-08-15T07:00:00"/>
    <n v="34.5749"/>
    <n v="36.340000000000003"/>
    <n v="36.43"/>
    <n v="35.71"/>
    <n v="36.1"/>
    <n v="-0.58285286758298349"/>
    <n v="25400600"/>
    <d v="2022-08-15T07:00:00"/>
    <n v="287.8854"/>
    <n v="293.47000000000003"/>
    <n v="294.18"/>
    <n v="290.11"/>
    <n v="291"/>
    <n v="18085700"/>
    <n v="-0.82877294146260394"/>
    <d v="2022-08-15T07:00:00"/>
    <n v="19.009"/>
    <n v="19.032"/>
    <n v="19.164000000000001"/>
    <n v="18.613"/>
    <n v="18.701000000000001"/>
    <n v="3.9040591023514808E-2"/>
    <n v="457666000"/>
    <d v="2022-08-15T07:00:00"/>
    <n v="16.920100000000001"/>
    <n v="17.384"/>
    <n v="17.452000000000002"/>
    <n v="17.295999999999999"/>
    <n v="17.353999999999999"/>
    <n v="-1.1123175831636445"/>
    <n v="1715000"/>
  </r>
  <r>
    <x v="308"/>
    <n v="145.48679999999999"/>
    <n v="147.87"/>
    <n v="149.43"/>
    <n v="147.68"/>
    <n v="148.96"/>
    <n v="41000000"/>
    <n v="-0.9621558674085201"/>
    <d v="2021-11-11T07:00:00"/>
    <n v="46.864899999999999"/>
    <n v="50.53"/>
    <n v="51.07"/>
    <n v="50.41"/>
    <n v="51.01"/>
    <n v="-0.58203373119831625"/>
    <n v="25420000"/>
    <d v="2021-11-11T07:00:00"/>
    <n v="324.08199999999999"/>
    <n v="332.43"/>
    <n v="333.77"/>
    <n v="330.51"/>
    <n v="331.25"/>
    <n v="16849800"/>
    <n v="-0.92597798900955974"/>
    <d v="2021-11-11T07:00:00"/>
    <n v="30.337900000000001"/>
    <n v="30.39"/>
    <n v="30.59"/>
    <n v="29.777000000000001"/>
    <n v="30.468"/>
    <n v="-0.63420906536538646"/>
    <n v="332172000"/>
    <d v="2021-11-11T07:00:00"/>
    <n v="23.254899999999999"/>
    <n v="24.2"/>
    <n v="24.417999999999999"/>
    <n v="24.164000000000001"/>
    <n v="24.416"/>
    <n v="-0.94196672466460163"/>
    <n v="2122000"/>
  </r>
  <r>
    <x v="309"/>
    <n v="144.17939999999999"/>
    <n v="146.13999999999999"/>
    <n v="148.57"/>
    <n v="144.9"/>
    <n v="147.03"/>
    <n v="71598400"/>
    <n v="-0.38557300122035332"/>
    <d v="2022-06-06T07:00:00"/>
    <n v="40.822800000000001"/>
    <n v="43.34"/>
    <n v="44.04"/>
    <n v="43.08"/>
    <n v="43.81"/>
    <n v="-0.58131170892110962"/>
    <n v="25437100"/>
    <d v="2022-06-06T07:00:00"/>
    <n v="263.63589999999999"/>
    <n v="268.75"/>
    <n v="274.18"/>
    <n v="267.22000000000003"/>
    <n v="272.06"/>
    <n v="22400300"/>
    <n v="-0.48942437107171821"/>
    <d v="2022-06-06T07:00:00"/>
    <n v="18.7593"/>
    <n v="18.786000000000001"/>
    <n v="19.337"/>
    <n v="18.564"/>
    <n v="19.138999999999999"/>
    <n v="-0.15012210109142818"/>
    <n v="422406000"/>
    <d v="2022-06-06T07:00:00"/>
    <n v="17.967400000000001"/>
    <n v="18.46"/>
    <n v="18.658000000000001"/>
    <n v="18.385999999999999"/>
    <n v="18.571999999999999"/>
    <n v="-0.85093156072469545"/>
    <n v="2339500"/>
  </r>
  <r>
    <x v="310"/>
    <n v="137.3621"/>
    <n v="139.22999999999999"/>
    <n v="140.66999999999999"/>
    <n v="136.66999999999999"/>
    <n v="137.46"/>
    <n v="66242400"/>
    <n v="-0.48649912256342426"/>
    <d v="2022-06-29T07:00:00"/>
    <n v="35.124200000000002"/>
    <n v="37.29"/>
    <n v="37.6"/>
    <n v="37.020000000000003"/>
    <n v="37.54"/>
    <n v="-0.58130748656861142"/>
    <n v="25437200"/>
    <d v="2022-06-29T07:00:00"/>
    <n v="255.3074"/>
    <n v="260.26"/>
    <n v="261.97000000000003"/>
    <n v="255.76"/>
    <n v="257.58999999999997"/>
    <n v="20069800"/>
    <n v="-0.67272104823668344"/>
    <d v="2022-06-29T07:00:00"/>
    <n v="15.523199999999999"/>
    <n v="15.542"/>
    <n v="15.82"/>
    <n v="15.17"/>
    <n v="15.814"/>
    <n v="0.17147593468629085"/>
    <n v="482352000"/>
    <d v="2022-06-29T07:00:00"/>
    <n v="16.236899999999999"/>
    <n v="16.681999999999999"/>
    <n v="16.731999999999999"/>
    <n v="16.5"/>
    <n v="16.725999999999999"/>
    <n v="-0.70883299448286485"/>
    <n v="2679000"/>
  </r>
  <r>
    <x v="311"/>
    <n v="125.04810000000001"/>
    <n v="127.88"/>
    <n v="127.9"/>
    <n v="124.13"/>
    <n v="124.34"/>
    <n v="157243700"/>
    <n v="1.2282895716444173"/>
    <d v="2020-12-15T07:00:00"/>
    <n v="45.807000000000002"/>
    <n v="50.67"/>
    <n v="51.01"/>
    <n v="50.21"/>
    <n v="50.98"/>
    <n v="-0.58010833845909859"/>
    <n v="25465600"/>
    <d v="2020-12-15T07:00:00"/>
    <n v="207.3963"/>
    <n v="214.13"/>
    <n v="215.42"/>
    <n v="212.24"/>
    <n v="215.17"/>
    <n v="27000600"/>
    <n v="-0.12760514602902792"/>
    <d v="2020-12-15T07:00:00"/>
    <n v="13.3276"/>
    <n v="13.3605"/>
    <n v="13.464"/>
    <n v="13.1868"/>
    <n v="13.4397"/>
    <n v="-1.3807525589543543"/>
    <n v="193016000"/>
    <d v="2020-12-15T07:00:00"/>
    <n v="18.006399999999999"/>
    <n v="18.829999999999998"/>
    <n v="18.928000000000001"/>
    <n v="18.71"/>
    <n v="18.760000000000002"/>
    <n v="-0.10507104513429137"/>
    <n v="4121500"/>
  </r>
  <r>
    <x v="312"/>
    <n v="127.0565"/>
    <n v="129.74"/>
    <n v="129.75"/>
    <n v="127.13"/>
    <n v="127.89"/>
    <n v="78128300"/>
    <n v="-0.26252642172854623"/>
    <d v="2021-05-06T07:00:00"/>
    <n v="52.3354"/>
    <n v="57.19"/>
    <n v="57.25"/>
    <n v="56.25"/>
    <n v="56.62"/>
    <n v="-0.57741869991769135"/>
    <n v="25529300"/>
    <d v="2021-05-06T07:00:00"/>
    <n v="242.43379999999999"/>
    <n v="249.73"/>
    <n v="249.86"/>
    <n v="244.69"/>
    <n v="246.45"/>
    <n v="26491100"/>
    <n v="-0.16767794457678584"/>
    <d v="2021-05-06T07:00:00"/>
    <n v="14.4922"/>
    <n v="14.523"/>
    <n v="14.571199999999999"/>
    <n v="14.218"/>
    <n v="14.495200000000001"/>
    <n v="-1.3787997733636044"/>
    <n v="193380000"/>
    <d v="2021-05-06T07:00:00"/>
    <n v="18.743500000000001"/>
    <n v="19.55"/>
    <n v="19.654"/>
    <n v="19.411999999999999"/>
    <n v="19.635999999999999"/>
    <n v="-0.10130407283332973"/>
    <n v="4130500"/>
  </r>
  <r>
    <x v="313"/>
    <n v="148.61709999999999"/>
    <n v="150.18"/>
    <n v="150.41999999999999"/>
    <n v="146.93"/>
    <n v="148.13"/>
    <n v="51804100"/>
    <n v="-0.75856813260593003"/>
    <d v="2022-11-22T07:00:00"/>
    <n v="28.754799999999999"/>
    <n v="29.82"/>
    <n v="29.86"/>
    <n v="29.06"/>
    <n v="29.14"/>
    <n v="-0.57510485074863149"/>
    <n v="25584100"/>
    <d v="2022-11-22T07:00:00"/>
    <n v="241.55619999999999"/>
    <n v="245.03"/>
    <n v="245.31"/>
    <n v="240.71"/>
    <n v="243.59"/>
    <n v="19665700"/>
    <n v="-0.70450400779144107"/>
    <d v="2022-11-22T07:00:00"/>
    <n v="16.023299999999999"/>
    <n v="16.038"/>
    <n v="16.058"/>
    <n v="15.122"/>
    <n v="15.327999999999999"/>
    <n v="0.12058548382405745"/>
    <n v="472866000"/>
    <d v="2022-11-22T07:00:00"/>
    <n v="15.8756"/>
    <n v="16.248000000000001"/>
    <n v="16.268000000000001"/>
    <n v="16.100000000000001"/>
    <n v="16.167999999999999"/>
    <n v="-0.52174003686843684"/>
    <n v="3126000"/>
  </r>
  <r>
    <x v="314"/>
    <n v="162.6165"/>
    <n v="165.07"/>
    <n v="166.6"/>
    <n v="163.57"/>
    <n v="163.92"/>
    <n v="69023900"/>
    <n v="-0.43408575316167824"/>
    <d v="2022-04-18T07:00:00"/>
    <n v="43.586500000000001"/>
    <n v="46.64"/>
    <n v="46.89"/>
    <n v="45.52"/>
    <n v="45.53"/>
    <n v="-0.57472483902378591"/>
    <n v="25593100"/>
    <d v="2022-04-18T07:00:00"/>
    <n v="274.54239999999999"/>
    <n v="280.52"/>
    <n v="282.45999999999998"/>
    <n v="278.33999999999997"/>
    <n v="278.91000000000003"/>
    <n v="20778000"/>
    <n v="-0.61702025151141926"/>
    <d v="2022-04-18T07:00:00"/>
    <n v="21.751999999999999"/>
    <n v="21.783000000000001"/>
    <n v="22.088000000000001"/>
    <n v="21.079000000000001"/>
    <n v="21.2"/>
    <n v="0.40403445823962791"/>
    <n v="525701000"/>
    <d v="2022-04-18T07:00:00"/>
    <n v="17.223800000000001"/>
    <n v="17.696000000000002"/>
    <n v="17.864000000000001"/>
    <n v="17.585999999999999"/>
    <n v="17.675999999999998"/>
    <n v="-6.8238427080444253E-2"/>
    <n v="4209500"/>
  </r>
  <r>
    <x v="315"/>
    <n v="140.6806"/>
    <n v="142.16"/>
    <n v="145.57"/>
    <n v="140.9"/>
    <n v="142.34"/>
    <n v="76097000"/>
    <n v="-0.30080335045972251"/>
    <d v="2022-12-09T07:00:00"/>
    <n v="27.231200000000001"/>
    <n v="28.24"/>
    <n v="28.78"/>
    <n v="28.19"/>
    <n v="28.39"/>
    <n v="-0.57268966511961272"/>
    <n v="25641300"/>
    <d v="2022-12-09T07:00:00"/>
    <n v="241.94069999999999"/>
    <n v="245.42"/>
    <n v="248.31"/>
    <n v="244.16"/>
    <n v="244.7"/>
    <n v="20609700"/>
    <n v="-0.63025725248411335"/>
    <d v="2022-12-09T07:00:00"/>
    <n v="16.989799999999999"/>
    <n v="17.001000000000001"/>
    <n v="17.582999999999998"/>
    <n v="16.975000000000001"/>
    <n v="17.16"/>
    <n v="8.0199302705472916E-2"/>
    <n v="465338000"/>
    <d v="2022-12-09T07:00:00"/>
    <n v="15.7075"/>
    <n v="16.076000000000001"/>
    <n v="16.187999999999999"/>
    <n v="15.896000000000001"/>
    <n v="15.896000000000001"/>
    <n v="0.29611150491812294"/>
    <n v="5080000"/>
  </r>
  <r>
    <x v="316"/>
    <n v="110.4635"/>
    <n v="113.16"/>
    <n v="116.12"/>
    <n v="112.25"/>
    <n v="115.7"/>
    <n v="161498200"/>
    <n v="1.308459508771769"/>
    <d v="2020-10-06T07:00:00"/>
    <n v="46.104399999999998"/>
    <n v="51.37"/>
    <n v="52.7"/>
    <n v="51.23"/>
    <n v="51.71"/>
    <n v="-0.57262632983213846"/>
    <n v="25642800"/>
    <d v="2020-10-06T07:00:00"/>
    <n v="198.91390000000001"/>
    <n v="205.91"/>
    <n v="210.18"/>
    <n v="204.82"/>
    <n v="208.82"/>
    <n v="28554300"/>
    <n v="-5.4047395449230064E-3"/>
    <d v="2020-10-06T07:00:00"/>
    <n v="13.698600000000001"/>
    <n v="13.736499999999999"/>
    <n v="14.141999999999999"/>
    <n v="13.664999999999999"/>
    <n v="13.83"/>
    <n v="1.7920090056385485"/>
    <n v="784420000"/>
    <d v="2020-10-06T07:00:00"/>
    <n v="14.0647"/>
    <n v="14.708"/>
    <n v="14.882"/>
    <n v="14.686"/>
    <n v="14.868"/>
    <n v="-4.9612841814578389E-2"/>
    <n v="4254000"/>
  </r>
  <r>
    <x v="317"/>
    <n v="69.7376"/>
    <n v="71.762500000000003"/>
    <n v="72.0625"/>
    <n v="69.512500000000003"/>
    <n v="70"/>
    <n v="194994800"/>
    <n v="1.9396547881183539"/>
    <d v="2020-04-14T07:00:00"/>
    <n v="53.7712"/>
    <n v="60.66"/>
    <n v="60.9"/>
    <n v="59.51"/>
    <n v="60.04"/>
    <n v="-0.57130895585267372"/>
    <n v="25674000"/>
    <d v="2020-04-14T07:00:00"/>
    <n v="166.9288"/>
    <n v="173.7"/>
    <n v="173.75"/>
    <n v="168"/>
    <n v="169"/>
    <n v="52874300"/>
    <n v="1.9073930243048753"/>
    <d v="2020-04-14T07:00:00"/>
    <n v="7.0738000000000003"/>
    <n v="7.0987999999999998"/>
    <n v="7.133"/>
    <n v="6.8472"/>
    <n v="6.875"/>
    <n v="0.43218354064255204"/>
    <n v="530948000"/>
    <d v="2020-04-14T07:00:00"/>
    <n v="11.712300000000001"/>
    <n v="12.286"/>
    <n v="12.41"/>
    <n v="12.18"/>
    <n v="12.36"/>
    <n v="1.8583586286224907"/>
    <n v="8812500"/>
  </r>
  <r>
    <x v="318"/>
    <n v="145.58920000000001"/>
    <n v="148.19"/>
    <n v="148.5"/>
    <n v="146.78"/>
    <n v="147.44"/>
    <n v="60549600"/>
    <n v="-0.59377175579378916"/>
    <d v="2021-08-20T07:00:00"/>
    <n v="47.904400000000003"/>
    <n v="52.01"/>
    <n v="52.38"/>
    <n v="51.42"/>
    <n v="52.16"/>
    <n v="-0.56901621844610528"/>
    <n v="25728300"/>
    <d v="2021-08-20T07:00:00"/>
    <n v="296.71690000000001"/>
    <n v="304.36"/>
    <n v="305.83999999999997"/>
    <n v="298.06"/>
    <n v="299.72000000000003"/>
    <n v="40817600"/>
    <n v="0.95911881380290731"/>
    <d v="2021-08-20T07:00:00"/>
    <n v="20.776700000000002"/>
    <n v="20.815999999999999"/>
    <n v="20.864999999999998"/>
    <n v="19.933"/>
    <n v="19.991"/>
    <n v="1.2089683869102474"/>
    <n v="675741000"/>
    <d v="2021-08-20T07:00:00"/>
    <n v="18.7224"/>
    <n v="19.527999999999999"/>
    <n v="19.568000000000001"/>
    <n v="19.36"/>
    <n v="19.36"/>
    <n v="-0.95326764156748656"/>
    <n v="2095000"/>
  </r>
  <r>
    <x v="319"/>
    <n v="62.883099999999999"/>
    <n v="64.862499999999997"/>
    <n v="64.882499999999993"/>
    <n v="64.072500000000005"/>
    <n v="64.577500000000001"/>
    <n v="114430400"/>
    <n v="0.42153447252244231"/>
    <d v="2019-12-03T07:00:00"/>
    <n v="49.4589"/>
    <n v="56.07"/>
    <n v="56.86"/>
    <n v="55.75"/>
    <n v="56.86"/>
    <n v="-0.56863198436876139"/>
    <n v="25737400"/>
    <d v="2019-12-03T07:00:00"/>
    <n v="143.09870000000001"/>
    <n v="149.31"/>
    <n v="149.43"/>
    <n v="146.65"/>
    <n v="147.49"/>
    <n v="24066000"/>
    <n v="-0.3584150275172524"/>
    <d v="2019-12-03T07:00:00"/>
    <n v="5.1702000000000004"/>
    <n v="5.1914999999999996"/>
    <n v="5.1955"/>
    <n v="5.0092999999999996"/>
    <n v="5.0468000000000002"/>
    <n v="7.9630634374100714E-2"/>
    <n v="465232000"/>
    <d v="2019-12-03T07:00:00"/>
    <n v="12.2684"/>
    <n v="12.917999999999999"/>
    <n v="12.926"/>
    <n v="12.782"/>
    <n v="12.88"/>
    <n v="1.6189466112724844"/>
    <n v="8240500"/>
  </r>
  <r>
    <x v="320"/>
    <n v="166.13890000000001"/>
    <n v="167.63"/>
    <n v="168.16"/>
    <n v="165.54"/>
    <n v="165.8"/>
    <n v="47720200"/>
    <n v="-0.83552335795189103"/>
    <d v="2023-04-19T07:00:00"/>
    <n v="30.403300000000002"/>
    <n v="31.15"/>
    <n v="31.52"/>
    <n v="31.08"/>
    <n v="31.1"/>
    <n v="-0.56824352793891919"/>
    <n v="25746600"/>
    <d v="2023-04-19T07:00:00"/>
    <n v="285.0729"/>
    <n v="288.45"/>
    <n v="289.05"/>
    <n v="284.54000000000002"/>
    <n v="285.99"/>
    <n v="17150300"/>
    <n v="-0.90234329624488607"/>
    <d v="2023-04-19T07:00:00"/>
    <n v="27.917400000000001"/>
    <n v="27.931000000000001"/>
    <n v="28"/>
    <n v="27.231999999999999"/>
    <n v="27.361000000000001"/>
    <n v="-0.49210636006928288"/>
    <n v="358660000"/>
    <d v="2023-04-19T07:00:00"/>
    <n v="17.835000000000001"/>
    <n v="18.193999999999999"/>
    <n v="18.224"/>
    <n v="18.146000000000001"/>
    <n v="18.2"/>
    <n v="-0.94636152568239029"/>
    <n v="2111500"/>
  </r>
  <r>
    <x v="321"/>
    <n v="129.29910000000001"/>
    <n v="132.03"/>
    <n v="135"/>
    <n v="131.66"/>
    <n v="134.94"/>
    <n v="87222800"/>
    <n v="-9.1153641565260499E-2"/>
    <d v="2021-04-14T07:00:00"/>
    <n v="58.381599999999999"/>
    <n v="64.19"/>
    <n v="65.38"/>
    <n v="63.84"/>
    <n v="65.31"/>
    <n v="-0.56732305509429315"/>
    <n v="25768400"/>
    <d v="2021-04-14T07:00:00"/>
    <n v="248.12260000000001"/>
    <n v="255.59"/>
    <n v="258.83"/>
    <n v="255.16"/>
    <n v="257.48"/>
    <n v="23070900"/>
    <n v="-0.43668086036293224"/>
    <d v="2021-04-14T07:00:00"/>
    <n v="15.2446"/>
    <n v="15.276999999999999"/>
    <n v="15.720499999999999"/>
    <n v="15.227499999999999"/>
    <n v="15.625"/>
    <n v="-0.34811524672937733"/>
    <n v="385500000"/>
    <d v="2021-04-14T07:00:00"/>
    <n v="21.433700000000002"/>
    <n v="22.356000000000002"/>
    <n v="22.562000000000001"/>
    <n v="22.341999999999999"/>
    <n v="22.498000000000001"/>
    <n v="-0.97042829316075629"/>
    <n v="2054000"/>
  </r>
  <r>
    <x v="322"/>
    <n v="173.82830000000001"/>
    <n v="174.91"/>
    <n v="175.45"/>
    <n v="172.68"/>
    <n v="173.79"/>
    <n v="48527900"/>
    <n v="-0.8203034124312043"/>
    <d v="2023-10-05T07:00:00"/>
    <n v="35.299599999999998"/>
    <n v="35.89"/>
    <n v="36.1"/>
    <n v="35.6"/>
    <n v="35.97"/>
    <n v="-0.56720482922434123"/>
    <n v="25771200"/>
    <d v="2023-10-05T07:00:00"/>
    <n v="316.98070000000001"/>
    <n v="319.36"/>
    <n v="319.98"/>
    <n v="314.89999999999998"/>
    <n v="319.08999999999997"/>
    <n v="16965600"/>
    <n v="-0.91687017728859732"/>
    <d v="2023-10-05T07:00:00"/>
    <n v="44.674500000000002"/>
    <n v="44.688000000000002"/>
    <n v="44.9"/>
    <n v="43.887999999999998"/>
    <n v="44.05"/>
    <n v="-0.30528808362235549"/>
    <n v="393483000"/>
    <d v="2023-10-05T07:00:00"/>
    <n v="16.517199999999999"/>
    <n v="16.571999999999999"/>
    <n v="16.632000000000001"/>
    <n v="16.452000000000002"/>
    <n v="16.532"/>
    <n v="-0.78124257315690515"/>
    <n v="2506000"/>
  </r>
  <r>
    <x v="323"/>
    <n v="172.458"/>
    <n v="175.06"/>
    <n v="178.3"/>
    <n v="174.42"/>
    <n v="177.5"/>
    <n v="73401800"/>
    <n v="-0.35159052040816252"/>
    <d v="2022-04-05T07:00:00"/>
    <n v="44.978999999999999"/>
    <n v="48.13"/>
    <n v="48.98"/>
    <n v="48.02"/>
    <n v="48.83"/>
    <n v="-0.56686704102447849"/>
    <n v="25779200"/>
    <d v="2022-04-05T07:00:00"/>
    <n v="304.25549999999998"/>
    <n v="310.88"/>
    <n v="314.87"/>
    <n v="309.87"/>
    <n v="313.27"/>
    <n v="23156700"/>
    <n v="-0.42993258535724505"/>
    <d v="2022-04-05T07:00:00"/>
    <n v="25.894100000000002"/>
    <n v="25.931000000000001"/>
    <n v="27.318999999999999"/>
    <n v="25.82"/>
    <n v="27.254000000000001"/>
    <n v="-7.3893720709657773E-2"/>
    <n v="436615000"/>
    <d v="2022-04-05T07:00:00"/>
    <n v="19.680499999999999"/>
    <n v="20.22"/>
    <n v="20.7"/>
    <n v="20.143999999999998"/>
    <n v="20.67"/>
    <n v="-0.41103290646795321"/>
    <n v="3390500"/>
  </r>
  <r>
    <x v="324"/>
    <n v="110.32680000000001"/>
    <n v="113.02"/>
    <n v="115.37"/>
    <n v="112.22"/>
    <n v="112.89"/>
    <n v="144712000"/>
    <n v="0.99214769807552972"/>
    <d v="2020-10-02T07:00:00"/>
    <n v="45.781300000000002"/>
    <n v="51.01"/>
    <n v="51.98"/>
    <n v="50.99"/>
    <n v="51.5"/>
    <n v="-0.56549055411003768"/>
    <n v="25811800"/>
    <d v="2020-10-02T07:00:00"/>
    <n v="199.18440000000001"/>
    <n v="206.19"/>
    <n v="210.99"/>
    <n v="205.54"/>
    <n v="208"/>
    <n v="33154800"/>
    <n v="0.35643021574253581"/>
    <d v="2020-10-02T07:00:00"/>
    <n v="13.026199999999999"/>
    <n v="13.0623"/>
    <n v="13.519500000000001"/>
    <n v="13.051"/>
    <n v="13.225"/>
    <n v="0.54778415577847916"/>
    <n v="552496000"/>
    <d v="2020-10-02T07:00:00"/>
    <n v="14.152699999999999"/>
    <n v="14.8"/>
    <n v="14.99"/>
    <n v="14.724"/>
    <n v="14.8"/>
    <n v="1.0829901633412204"/>
    <n v="6960000"/>
  </r>
  <r>
    <x v="325"/>
    <n v="68.795000000000002"/>
    <n v="70.792500000000004"/>
    <n v="71.135000000000005"/>
    <n v="69.987499999999997"/>
    <n v="70.45"/>
    <n v="117087600"/>
    <n v="0.47160558709167461"/>
    <d v="2020-04-27T07:00:00"/>
    <n v="52.716299999999997"/>
    <n v="59.47"/>
    <n v="59.83"/>
    <n v="58.39"/>
    <n v="59.72"/>
    <n v="-0.56167354745158848"/>
    <n v="25902200"/>
    <d v="2020-04-27T07:00:00"/>
    <n v="167.26519999999999"/>
    <n v="174.05"/>
    <n v="176.9"/>
    <n v="173.3"/>
    <n v="176.59"/>
    <n v="33194400"/>
    <n v="0.3595448042066991"/>
    <d v="2020-04-27T07:00:00"/>
    <n v="7.4009"/>
    <n v="7.4269999999999996"/>
    <n v="7.5875000000000004"/>
    <n v="7.35"/>
    <n v="7.3747999999999996"/>
    <n v="0.15557468059018503"/>
    <n v="479388000"/>
    <d v="2020-04-27T07:00:00"/>
    <n v="12.0975"/>
    <n v="12.69"/>
    <n v="12.773999999999999"/>
    <n v="12.644"/>
    <n v="12.702"/>
    <n v="0.75086877213976944"/>
    <n v="6166500"/>
  </r>
  <r>
    <x v="326"/>
    <n v="142.9264"/>
    <n v="144.87"/>
    <n v="146.63999999999999"/>
    <n v="143.78"/>
    <n v="145.66999999999999"/>
    <n v="63141600"/>
    <n v="-0.54492924150677646"/>
    <d v="2022-07-11T07:00:00"/>
    <n v="35.039400000000001"/>
    <n v="37.200000000000003"/>
    <n v="37.67"/>
    <n v="37.03"/>
    <n v="37.659999999999997"/>
    <n v="-0.5615848780491246"/>
    <n v="25904300"/>
    <d v="2022-07-11T07:00:00"/>
    <n v="259.47649999999999"/>
    <n v="264.51"/>
    <n v="266.52999999999997"/>
    <n v="262.18"/>
    <n v="265.64999999999998"/>
    <n v="19455200"/>
    <n v="-0.72106009041028896"/>
    <d v="2022-07-11T07:00:00"/>
    <n v="15.133699999999999"/>
    <n v="15.151999999999999"/>
    <n v="15.526999999999999"/>
    <n v="15.038"/>
    <n v="15.526"/>
    <n v="-7.0106175030895723E-2"/>
    <n v="437321000"/>
    <d v="2022-07-11T07:00:00"/>
    <n v="15.9604"/>
    <n v="16.398"/>
    <n v="16.547999999999998"/>
    <n v="16.366"/>
    <n v="16.466000000000001"/>
    <n v="-0.81493604762661753"/>
    <n v="2425500"/>
  </r>
  <r>
    <x v="327"/>
    <n v="169.9854"/>
    <n v="172.55"/>
    <n v="173.34"/>
    <n v="170.05"/>
    <n v="171.85"/>
    <n v="61177400"/>
    <n v="-0.58194176718677271"/>
    <d v="2022-02-16T07:00:00"/>
    <n v="45.072499999999998"/>
    <n v="48.23"/>
    <n v="48.49"/>
    <n v="47.6"/>
    <n v="48.06"/>
    <n v="-0.55657716798615919"/>
    <n v="26022900"/>
    <d v="2022-02-16T07:00:00"/>
    <n v="293.11799999999999"/>
    <n v="299.5"/>
    <n v="300.87"/>
    <n v="293.68"/>
    <n v="298.37"/>
    <n v="29982100"/>
    <n v="0.10689347785741014"/>
    <d v="2022-02-16T07:00:00"/>
    <n v="26.468800000000002"/>
    <n v="26.510999999999999"/>
    <n v="26.582000000000001"/>
    <n v="25.552"/>
    <n v="26.259"/>
    <n v="1.5144130231996484"/>
    <n v="732676000"/>
    <d v="2022-02-16T07:00:00"/>
    <n v="20.472000000000001"/>
    <n v="21.303999999999998"/>
    <n v="21.366"/>
    <n v="21.126000000000001"/>
    <n v="21.202000000000002"/>
    <n v="-0.74692126997036579"/>
    <n v="2588000"/>
  </r>
  <r>
    <x v="328"/>
    <n v="159.33009999999999"/>
    <n v="161.94"/>
    <n v="162.13999999999999"/>
    <n v="159.63999999999999"/>
    <n v="160.75"/>
    <n v="69463600"/>
    <n v="-0.42580023868174016"/>
    <d v="2021-11-24T07:00:00"/>
    <n v="46.150700000000001"/>
    <n v="49.76"/>
    <n v="49.78"/>
    <n v="48.63"/>
    <n v="48.86"/>
    <n v="-0.55603248451388043"/>
    <n v="26035800"/>
    <d v="2021-11-24T07:00:00"/>
    <n v="330.02710000000002"/>
    <n v="337.91"/>
    <n v="338.16"/>
    <n v="333.91"/>
    <n v="336.28"/>
    <n v="21661300"/>
    <n v="-0.54754762549133174"/>
    <d v="2021-11-24T07:00:00"/>
    <n v="32.618000000000002"/>
    <n v="32.673999999999999"/>
    <n v="32.854999999999997"/>
    <n v="30.928000000000001"/>
    <n v="31.460999999999999"/>
    <n v="-8.1688768685920163E-2"/>
    <n v="435162000"/>
    <d v="2021-11-24T07:00:00"/>
    <n v="23.4893"/>
    <n v="24.443999999999999"/>
    <n v="24.468"/>
    <n v="24.071999999999999"/>
    <n v="24.286000000000001"/>
    <n v="-0.90094858183190829"/>
    <n v="2220000"/>
  </r>
  <r>
    <x v="329"/>
    <n v="164.98920000000001"/>
    <n v="166.47"/>
    <n v="167.41"/>
    <n v="165.65"/>
    <n v="166.1"/>
    <n v="49923000"/>
    <n v="-0.79401475823297463"/>
    <d v="2023-04-18T07:00:00"/>
    <n v="31.067"/>
    <n v="31.83"/>
    <n v="32.46"/>
    <n v="31.78"/>
    <n v="32.43"/>
    <n v="-0.55579603277397649"/>
    <n v="26041400"/>
    <d v="2023-04-18T07:00:00"/>
    <n v="284.9939"/>
    <n v="288.37"/>
    <n v="291.76"/>
    <n v="287.01"/>
    <n v="291.57"/>
    <n v="20161800"/>
    <n v="-0.66548513564317269"/>
    <d v="2023-04-18T07:00:00"/>
    <n v="27.653500000000001"/>
    <n v="27.667000000000002"/>
    <n v="28.11"/>
    <n v="27.356999999999999"/>
    <n v="27.533000000000001"/>
    <n v="0.82844880128855747"/>
    <n v="604812000"/>
    <d v="2023-04-18T07:00:00"/>
    <n v="17.901700000000002"/>
    <n v="18.262"/>
    <n v="18.372"/>
    <n v="18.198"/>
    <n v="18.314"/>
    <n v="-1.5919367344865969E-2"/>
    <n v="4334500"/>
  </r>
  <r>
    <x v="330"/>
    <n v="172.6754"/>
    <n v="173.75"/>
    <n v="174.3"/>
    <n v="170.93"/>
    <n v="171.22"/>
    <n v="52164500"/>
    <n v="-0.75177691264102287"/>
    <d v="2023-10-02T07:00:00"/>
    <n v="34.8767"/>
    <n v="35.46"/>
    <n v="35.979999999999997"/>
    <n v="34.979999999999997"/>
    <n v="35.61"/>
    <n v="-0.55390441885474506"/>
    <n v="26086200"/>
    <d v="2023-10-02T07:00:00"/>
    <n v="319.40249999999997"/>
    <n v="321.8"/>
    <n v="321.89"/>
    <n v="315.18"/>
    <n v="316.27999999999997"/>
    <n v="20570000"/>
    <n v="-0.63337970607066085"/>
    <d v="2023-10-02T07:00:00"/>
    <n v="44.768500000000003"/>
    <n v="44.781999999999996"/>
    <n v="45.174999999999997"/>
    <n v="43.860999999999997"/>
    <n v="44.03"/>
    <n v="-9.1688747645144605E-2"/>
    <n v="433298000"/>
    <d v="2023-10-02T07:00:00"/>
    <n v="16.276"/>
    <n v="16.329999999999998"/>
    <n v="16.41"/>
    <n v="16.239999999999998"/>
    <n v="16.332000000000001"/>
    <n v="-0.83942136758286823"/>
    <n v="2367000"/>
  </r>
  <r>
    <x v="331"/>
    <n v="118.8792"/>
    <n v="121.39"/>
    <n v="122.58"/>
    <n v="120.73"/>
    <n v="121.65"/>
    <n v="80819200"/>
    <n v="-0.21182027909933238"/>
    <d v="2021-03-29T07:00:00"/>
    <n v="58.663600000000002"/>
    <n v="64.5"/>
    <n v="65.13"/>
    <n v="63.61"/>
    <n v="64.010000000000005"/>
    <n v="-0.55072076507103862"/>
    <n v="26161600"/>
    <d v="2021-03-29T07:00:00"/>
    <n v="228.3672"/>
    <n v="235.24"/>
    <n v="236.8"/>
    <n v="231.88"/>
    <n v="236.59"/>
    <n v="25227500"/>
    <n v="-0.26706163102417912"/>
    <d v="2021-03-29T07:00:00"/>
    <n v="12.9208"/>
    <n v="12.9482"/>
    <n v="13.0625"/>
    <n v="12.7"/>
    <n v="12.8202"/>
    <n v="-0.94886505566390134"/>
    <n v="273520000"/>
    <d v="2021-03-29T07:00:00"/>
    <n v="20.4405"/>
    <n v="21.32"/>
    <n v="21.408000000000001"/>
    <n v="21.007999999999999"/>
    <n v="21.18"/>
    <n v="-0.12013893433813792"/>
    <n v="4085500"/>
  </r>
  <r>
    <x v="332"/>
    <n v="124.72839999999999"/>
    <n v="126.04"/>
    <n v="131.03"/>
    <n v="125.87"/>
    <n v="129.66999999999999"/>
    <n v="85438400"/>
    <n v="-0.12477809468784747"/>
    <d v="2022-12-28T07:00:00"/>
    <n v="24.627700000000001"/>
    <n v="25.54"/>
    <n v="26.12"/>
    <n v="25.5"/>
    <n v="25.84"/>
    <n v="-0.55007474513880106"/>
    <n v="26176900"/>
    <d v="2022-12-28T07:00:00"/>
    <n v="231.20509999999999"/>
    <n v="234.53"/>
    <n v="239.72"/>
    <n v="234.17"/>
    <n v="236.89"/>
    <n v="17457100"/>
    <n v="-0.87821310077000458"/>
    <d v="2022-12-28T07:00:00"/>
    <n v="14.0268"/>
    <n v="14.036"/>
    <n v="14.262"/>
    <n v="13.884"/>
    <n v="13.927"/>
    <n v="-0.53284661769608033"/>
    <n v="351066000"/>
    <d v="2022-12-28T07:00:00"/>
    <n v="14.626899999999999"/>
    <n v="14.97"/>
    <n v="15.25"/>
    <n v="14.962"/>
    <n v="15.202"/>
    <n v="-0.4926506396554553"/>
    <n v="3195500"/>
  </r>
  <r>
    <x v="333"/>
    <n v="139.31870000000001"/>
    <n v="142.02000000000001"/>
    <n v="143.15"/>
    <n v="140.07"/>
    <n v="140.07"/>
    <n v="108181800"/>
    <n v="0.30378858719303364"/>
    <d v="2021-07-06T07:00:00"/>
    <n v="51.328800000000001"/>
    <n v="56.09"/>
    <n v="57.01"/>
    <n v="55.7"/>
    <n v="56.92"/>
    <n v="-0.54966517694646744"/>
    <n v="26186600"/>
    <d v="2021-07-06T07:00:00"/>
    <n v="270.17020000000002"/>
    <n v="277.66000000000003"/>
    <n v="279.37"/>
    <n v="274.3"/>
    <n v="278.02999999999997"/>
    <n v="31565600"/>
    <n v="0.23143769081202181"/>
    <d v="2021-07-06T07:00:00"/>
    <n v="20.659400000000002"/>
    <n v="20.698499999999999"/>
    <n v="20.841999999999999"/>
    <n v="20.350300000000001"/>
    <n v="20.737500000000001"/>
    <n v="-1.9746838930981656E-2"/>
    <n v="446708000"/>
    <d v="2021-07-06T07:00:00"/>
    <n v="19.382000000000001"/>
    <n v="20.216000000000001"/>
    <n v="20.431999999999999"/>
    <n v="19.998000000000001"/>
    <n v="20.352"/>
    <n v="-0.50541649023093638"/>
    <n v="3165000"/>
  </r>
  <r>
    <x v="334"/>
    <n v="71.098100000000002"/>
    <n v="73.162499999999994"/>
    <n v="74.47"/>
    <n v="71.625"/>
    <n v="71.632499999999993"/>
    <n v="198054800"/>
    <n v="1.9973160897071884"/>
    <d v="2020-02-26T07:00:00"/>
    <n v="52.875900000000001"/>
    <n v="59.65"/>
    <n v="60.82"/>
    <n v="59.27"/>
    <n v="60.11"/>
    <n v="-0.54951739460902749"/>
    <n v="26190100"/>
    <d v="2020-02-26T07:00:00"/>
    <n v="163.53639999999999"/>
    <n v="170.17"/>
    <n v="173.26"/>
    <n v="168.21"/>
    <n v="169.71"/>
    <n v="56206100"/>
    <n v="2.1694431719033442"/>
    <d v="2020-02-26T07:00:00"/>
    <n v="6.6638000000000002"/>
    <n v="6.6912000000000003"/>
    <n v="6.8863000000000003"/>
    <n v="6.55"/>
    <n v="6.5514999999999999"/>
    <n v="1.5951853854368176"/>
    <n v="747732000"/>
    <d v="2020-02-26T07:00:00"/>
    <n v="12.1449"/>
    <n v="12.788"/>
    <n v="12.965999999999999"/>
    <n v="12.756"/>
    <n v="12.872"/>
    <n v="1.4207620129941139"/>
    <n v="7767000"/>
  </r>
  <r>
    <x v="335"/>
    <n v="132.57"/>
    <n v="135.37"/>
    <n v="135.53"/>
    <n v="133.69"/>
    <n v="134.35"/>
    <n v="60145100"/>
    <n v="-0.60139397686982943"/>
    <d v="2021-02-12T07:00:00"/>
    <n v="56.216999999999999"/>
    <n v="61.81"/>
    <n v="62.51"/>
    <n v="60.43"/>
    <n v="60.6"/>
    <n v="-0.54849980765694095"/>
    <n v="26214200"/>
    <d v="2021-02-12T07:00:00"/>
    <n v="237.28579999999999"/>
    <n v="244.99"/>
    <n v="245.3"/>
    <n v="242.73"/>
    <n v="243.93"/>
    <n v="16561100"/>
    <n v="-0.9486845973328919"/>
    <d v="2021-02-12T07:00:00"/>
    <n v="14.9244"/>
    <n v="14.9613"/>
    <n v="15.2913"/>
    <n v="14.775"/>
    <n v="15.05"/>
    <n v="-0.40575461042997141"/>
    <n v="374756000"/>
    <d v="2021-02-12T07:00:00"/>
    <n v="21.712900000000001"/>
    <n v="22.706"/>
    <n v="22.724"/>
    <n v="22.558"/>
    <n v="22.562000000000001"/>
    <n v="-0.66300149815449827"/>
    <n v="2788500"/>
  </r>
  <r>
    <x v="336"/>
    <n v="141.0026"/>
    <n v="142.91999999999999"/>
    <n v="144.12"/>
    <n v="141.08000000000001"/>
    <n v="141.35"/>
    <n v="74064300"/>
    <n v="-0.33910666017855379"/>
    <d v="2022-07-06T07:00:00"/>
    <n v="34.8416"/>
    <n v="36.99"/>
    <n v="37.42"/>
    <n v="36.46"/>
    <n v="36.82"/>
    <n v="-0.54663775020519745"/>
    <n v="26258300"/>
    <d v="2022-07-06T07:00:00"/>
    <n v="261.14420000000001"/>
    <n v="266.20999999999998"/>
    <n v="267.99"/>
    <n v="262.39999999999998"/>
    <n v="263.75"/>
    <n v="23824400"/>
    <n v="-0.37741716319760238"/>
    <d v="2022-07-06T07:00:00"/>
    <n v="15.111700000000001"/>
    <n v="15.13"/>
    <n v="15.319000000000001"/>
    <n v="14.789"/>
    <n v="15.01"/>
    <n v="0.42208699536290589"/>
    <n v="529066000"/>
    <d v="2022-07-06T07:00:00"/>
    <n v="15.6373"/>
    <n v="16.065999999999999"/>
    <n v="16.218"/>
    <n v="15.992000000000001"/>
    <n v="16.218"/>
    <n v="-0.43363474027372301"/>
    <n v="3336500"/>
  </r>
  <r>
    <x v="337"/>
    <n v="186.48949999999999"/>
    <n v="187.65"/>
    <n v="187.85"/>
    <n v="184.74"/>
    <n v="184.94"/>
    <n v="60813900"/>
    <n v="-0.58879140219577308"/>
    <d v="2023-08-30T07:00:00"/>
    <n v="33.962000000000003"/>
    <n v="34.53"/>
    <n v="34.659999999999997"/>
    <n v="33.78"/>
    <n v="34.06"/>
    <n v="-0.54575527853305605"/>
    <n v="26279200"/>
    <d v="2023-08-30T07:00:00"/>
    <n v="326.34050000000002"/>
    <n v="328.79"/>
    <n v="329.81"/>
    <n v="326.45"/>
    <n v="328.67"/>
    <n v="15222100"/>
    <n v="-1.0539985860580103"/>
    <d v="2023-08-30T07:00:00"/>
    <n v="49.244999999999997"/>
    <n v="49.264000000000003"/>
    <n v="49.927"/>
    <n v="48.424999999999997"/>
    <n v="49.043999999999997"/>
    <n v="1.5279859560144757"/>
    <n v="735206000"/>
    <d v="2023-08-30T07:00:00"/>
    <n v="16.145"/>
    <n v="16.47"/>
    <n v="16.57"/>
    <n v="16.437999999999999"/>
    <n v="16.5"/>
    <n v="-0.66467570806603671"/>
    <n v="2784500"/>
  </r>
  <r>
    <x v="338"/>
    <n v="71.377499999999998"/>
    <n v="73.45"/>
    <n v="73.632499999999993"/>
    <n v="72.087500000000006"/>
    <n v="72.489999999999995"/>
    <n v="183064000"/>
    <n v="1.7148360113222541"/>
    <d v="2020-04-30T07:00:00"/>
    <n v="53.168399999999998"/>
    <n v="59.98"/>
    <n v="61.54"/>
    <n v="59.75"/>
    <n v="61.37"/>
    <n v="-0.54572572206556802"/>
    <n v="26279900"/>
    <d v="2020-04-30T07:00:00"/>
    <n v="172.22399999999999"/>
    <n v="179.21"/>
    <n v="180.4"/>
    <n v="176.23"/>
    <n v="180"/>
    <n v="53875900"/>
    <n v="1.9861700901055317"/>
    <d v="2020-04-30T07:00:00"/>
    <n v="7.2813999999999997"/>
    <n v="7.3070000000000004"/>
    <n v="7.4615"/>
    <n v="7.2930000000000001"/>
    <n v="7.4071999999999996"/>
    <n v="-0.39953144755835107"/>
    <n v="375916000"/>
    <d v="2020-04-30T07:00:00"/>
    <n v="12.25"/>
    <n v="12.85"/>
    <n v="12.888"/>
    <n v="12.68"/>
    <n v="12.832000000000001"/>
    <n v="0.49052913089553185"/>
    <n v="5544500"/>
  </r>
  <r>
    <x v="339"/>
    <n v="138.63480000000001"/>
    <n v="140.52000000000001"/>
    <n v="141.79"/>
    <n v="138.34"/>
    <n v="138.43"/>
    <n v="92482700"/>
    <n v="7.9616134109192441E-3"/>
    <d v="2022-05-25T07:00:00"/>
    <n v="39.749000000000002"/>
    <n v="42.2"/>
    <n v="42.52"/>
    <n v="41.39"/>
    <n v="41.44"/>
    <n v="-0.54559060678562299"/>
    <n v="26283100"/>
    <d v="2022-05-25T07:00:00"/>
    <n v="257.52440000000001"/>
    <n v="262.52"/>
    <n v="264.58"/>
    <n v="257.13"/>
    <n v="258.14"/>
    <n v="28547900"/>
    <n v="-5.9081073775150584E-3"/>
    <d v="2022-05-25T07:00:00"/>
    <n v="16.950900000000001"/>
    <n v="16.975000000000001"/>
    <n v="17.111000000000001"/>
    <n v="16"/>
    <n v="16.02"/>
    <n v="1.7743695577748522"/>
    <n v="781132000"/>
    <d v="2022-05-25T07:00:00"/>
    <n v="17.186800000000002"/>
    <n v="17.658000000000001"/>
    <n v="17.79"/>
    <n v="17.41"/>
    <n v="17.585999999999999"/>
    <n v="-9.7537100532368096E-2"/>
    <n v="4139500"/>
  </r>
  <r>
    <x v="340"/>
    <n v="130.43510000000001"/>
    <n v="133.19"/>
    <n v="136.01"/>
    <n v="132.79"/>
    <n v="135.49"/>
    <n v="80576300"/>
    <n v="-0.21639738045747875"/>
    <d v="2021-02-16T07:00:00"/>
    <n v="56.817300000000003"/>
    <n v="62.47"/>
    <n v="62.87"/>
    <n v="61.7"/>
    <n v="62"/>
    <n v="-0.54376655050636402"/>
    <n v="26326300"/>
    <d v="2021-02-16T07:00:00"/>
    <n v="236.03630000000001"/>
    <n v="243.7"/>
    <n v="246.13"/>
    <n v="242.92"/>
    <n v="245.03"/>
    <n v="26728500"/>
    <n v="-0.14900614403657442"/>
    <d v="2021-02-16T07:00:00"/>
    <n v="15.2925"/>
    <n v="15.3302"/>
    <n v="15.3725"/>
    <n v="14.95"/>
    <n v="15.0642"/>
    <n v="-0.68899435781796148"/>
    <n v="321960000"/>
    <d v="2021-02-16T07:00:00"/>
    <n v="21.988299999999999"/>
    <n v="22.994"/>
    <n v="23.18"/>
    <n v="22.884"/>
    <n v="23.17"/>
    <n v="-5.2542709159770773E-2"/>
    <n v="4247000"/>
  </r>
  <r>
    <x v="341"/>
    <n v="133.73689999999999"/>
    <n v="136.33000000000001"/>
    <n v="136.49"/>
    <n v="134.35"/>
    <n v="134.80000000000001"/>
    <n v="64556100"/>
    <n v="-0.51827502219389854"/>
    <d v="2021-06-29T07:00:00"/>
    <n v="51.932699999999997"/>
    <n v="56.75"/>
    <n v="57.83"/>
    <n v="55.88"/>
    <n v="57.55"/>
    <n v="-0.54234361771444217"/>
    <n v="26360000"/>
    <d v="2021-06-29T07:00:00"/>
    <n v="264.07909999999998"/>
    <n v="271.39999999999998"/>
    <n v="271.64999999999998"/>
    <n v="267.98"/>
    <n v="268.87"/>
    <n v="19937800"/>
    <n v="-0.6831030097838946"/>
    <d v="2021-06-29T07:00:00"/>
    <n v="19.988900000000001"/>
    <n v="20.026800000000001"/>
    <n v="20.098700000000001"/>
    <n v="19.657"/>
    <n v="19.8825"/>
    <n v="-0.4439734141346468"/>
    <n v="367632000"/>
    <d v="2021-06-29T07:00:00"/>
    <n v="19.151900000000001"/>
    <n v="19.975999999999999"/>
    <n v="20.04"/>
    <n v="19.850000000000001"/>
    <n v="19.899999999999999"/>
    <n v="-0.57929100257757293"/>
    <n v="2988500"/>
  </r>
  <r>
    <x v="342"/>
    <n v="125.85"/>
    <n v="128.69999999999999"/>
    <n v="129.58000000000001"/>
    <n v="128.04"/>
    <n v="128.9"/>
    <n v="94359800"/>
    <n v="4.3332864787520894E-2"/>
    <d v="2020-12-17T07:00:00"/>
    <n v="45.788899999999998"/>
    <n v="50.65"/>
    <n v="51.32"/>
    <n v="50.22"/>
    <n v="51.15"/>
    <n v="-0.54069690024011119"/>
    <n v="26399000"/>
    <d v="2020-12-17T07:00:00"/>
    <n v="212.51990000000001"/>
    <n v="219.42"/>
    <n v="220.89"/>
    <n v="217.92"/>
    <n v="219.87"/>
    <n v="32515800"/>
    <n v="0.30617208370717308"/>
    <d v="2020-12-17T07:00:00"/>
    <n v="13.308400000000001"/>
    <n v="13.3413"/>
    <n v="13.3795"/>
    <n v="13.1785"/>
    <n v="13.3667"/>
    <n v="-1.1749160821799318"/>
    <n v="231384000"/>
    <d v="2020-12-17T07:00:00"/>
    <n v="18.555299999999999"/>
    <n v="19.404"/>
    <n v="19.553999999999998"/>
    <n v="19.353999999999999"/>
    <n v="19.414000000000001"/>
    <n v="0.68055195585515216"/>
    <n v="5998500"/>
  </r>
  <r>
    <x v="343"/>
    <n v="67.278999999999996"/>
    <n v="69.232500000000002"/>
    <n v="70.42"/>
    <n v="69.212500000000006"/>
    <n v="69.487499999999997"/>
    <n v="130015200"/>
    <n v="0.71520762709815022"/>
    <d v="2020-04-20T07:00:00"/>
    <n v="52.459299999999999"/>
    <n v="59.18"/>
    <n v="60.04"/>
    <n v="58.89"/>
    <n v="59.28"/>
    <n v="-0.53979753915797668"/>
    <n v="26420300"/>
    <d v="2020-04-20T07:00:00"/>
    <n v="168.23580000000001"/>
    <n v="175.06"/>
    <n v="178.75"/>
    <n v="174.99"/>
    <n v="176.63"/>
    <n v="36669600"/>
    <n v="0.6328735373041835"/>
    <d v="2020-04-20T07:00:00"/>
    <n v="7.1510999999999996"/>
    <n v="7.1761999999999997"/>
    <n v="7.3375000000000004"/>
    <n v="7.1318000000000001"/>
    <n v="7.181"/>
    <n v="-5.3691867793070319E-3"/>
    <n v="449388000"/>
    <d v="2020-04-20T07:00:00"/>
    <n v="12.1165"/>
    <n v="12.71"/>
    <n v="12.885999999999999"/>
    <n v="12.64"/>
    <n v="12.718"/>
    <n v="3.2697175840494506"/>
    <n v="12184500"/>
  </r>
  <r>
    <x v="344"/>
    <n v="77.815600000000003"/>
    <n v="80.075000000000003"/>
    <n v="81.162499999999994"/>
    <n v="79.552499999999995"/>
    <n v="80.657499999999999"/>
    <n v="100566000"/>
    <n v="0.16027978306223462"/>
    <d v="2020-02-20T07:00:00"/>
    <n v="58.017200000000003"/>
    <n v="65.45"/>
    <n v="67.290000000000006"/>
    <n v="64.56"/>
    <n v="67.040000000000006"/>
    <n v="-0.53843371930103079"/>
    <n v="26452600"/>
    <d v="2020-02-20T07:00:00"/>
    <n v="177.23089999999999"/>
    <n v="184.42"/>
    <n v="187.25"/>
    <n v="181.1"/>
    <n v="186.95"/>
    <n v="36862400"/>
    <n v="0.648037493261019"/>
    <d v="2020-02-20T07:00:00"/>
    <n v="7.6858000000000004"/>
    <n v="7.7175000000000002"/>
    <n v="7.9080000000000004"/>
    <n v="7.4088000000000003"/>
    <n v="7.8193000000000001"/>
    <n v="1.9295194459190423"/>
    <n v="810052000"/>
    <d v="2020-02-20T07:00:00"/>
    <n v="12.6768"/>
    <n v="13.348000000000001"/>
    <n v="13.433999999999999"/>
    <n v="13.206"/>
    <n v="13.382"/>
    <n v="0.945077121878236"/>
    <n v="6630500"/>
  </r>
  <r>
    <x v="345"/>
    <n v="193.6319"/>
    <n v="195.1"/>
    <n v="198.23"/>
    <n v="192.65"/>
    <n v="193.1"/>
    <n v="80507300"/>
    <n v="-0.21769758627761912"/>
    <d v="2023-07-19T07:00:00"/>
    <n v="33.771599999999999"/>
    <n v="34.46"/>
    <n v="34.840000000000003"/>
    <n v="34.33"/>
    <n v="34.4"/>
    <n v="-0.53699389709911571"/>
    <n v="26486700"/>
    <d v="2023-07-19T07:00:00"/>
    <n v="351.69"/>
    <n v="355.08"/>
    <n v="362.46"/>
    <n v="352.44"/>
    <n v="361.75"/>
    <n v="39732900"/>
    <n v="0.8738058313009387"/>
    <d v="2023-07-19T07:00:00"/>
    <n v="47.058900000000001"/>
    <n v="47.076999999999998"/>
    <n v="47.817999999999998"/>
    <n v="46.741999999999997"/>
    <n v="47.463999999999999"/>
    <n v="-0.12278310282093047"/>
    <n v="427502000"/>
    <d v="2023-07-19T07:00:00"/>
    <n v="18.540800000000001"/>
    <n v="18.914000000000001"/>
    <n v="19"/>
    <n v="18.826000000000001"/>
    <n v="18.952000000000002"/>
    <n v="-0.70192687859776848"/>
    <n v="2695500"/>
  </r>
  <r>
    <x v="346"/>
    <n v="109.4581"/>
    <n v="112.13"/>
    <n v="116"/>
    <n v="112.04"/>
    <n v="115.23"/>
    <n v="154679000"/>
    <n v="1.1799614866166777"/>
    <d v="2020-09-16T07:00:00"/>
    <n v="45.206899999999997"/>
    <n v="50.37"/>
    <n v="51.03"/>
    <n v="50.17"/>
    <n v="50.51"/>
    <n v="-0.53510650553238259"/>
    <n v="26531400"/>
    <d v="2020-09-16T07:00:00"/>
    <n v="198.08320000000001"/>
    <n v="205.05"/>
    <n v="210.65"/>
    <n v="204.64"/>
    <n v="210.62"/>
    <n v="26328100"/>
    <n v="-0.18049809406311468"/>
    <d v="2020-09-16T07:00:00"/>
    <n v="12.48"/>
    <n v="12.5145"/>
    <n v="13.092700000000001"/>
    <n v="12.5138"/>
    <n v="12.9572"/>
    <n v="0.56864248098956538"/>
    <n v="556384000"/>
    <d v="2020-09-16T07:00:00"/>
    <n v="14.679"/>
    <n v="15.398"/>
    <n v="15.6"/>
    <n v="15.378"/>
    <n v="15.576000000000001"/>
    <n v="1.9142353844200883"/>
    <n v="8946000"/>
  </r>
  <r>
    <x v="347"/>
    <n v="141.23689999999999"/>
    <n v="143.76"/>
    <n v="143.88"/>
    <n v="141.51"/>
    <n v="142.11000000000001"/>
    <n v="69907100"/>
    <n v="-0.41744311866388134"/>
    <d v="2021-10-14T07:00:00"/>
    <n v="49.645200000000003"/>
    <n v="53.9"/>
    <n v="54"/>
    <n v="52.73"/>
    <n v="52.9"/>
    <n v="-0.5327715446008312"/>
    <n v="26586700"/>
    <d v="2021-10-14T07:00:00"/>
    <n v="295.14729999999997"/>
    <n v="302.75"/>
    <n v="303.27"/>
    <n v="297.83"/>
    <n v="299.20999999999998"/>
    <n v="27262900"/>
    <n v="-0.10697493001513804"/>
    <d v="2021-10-14T07:00:00"/>
    <n v="21.7087"/>
    <n v="21.745999999999999"/>
    <n v="21.754999999999999"/>
    <n v="21.122"/>
    <n v="21.288"/>
    <n v="-1.1094387521384437"/>
    <n v="243589000"/>
    <d v="2021-10-14T07:00:00"/>
    <n v="21.4541"/>
    <n v="22.326000000000001"/>
    <n v="22.35"/>
    <n v="22.128"/>
    <n v="22.128"/>
    <n v="-0.68058070222565259"/>
    <n v="2746500"/>
  </r>
  <r>
    <x v="348"/>
    <n v="109.6045"/>
    <n v="112.28"/>
    <n v="112.44"/>
    <n v="107.67"/>
    <n v="108.43"/>
    <n v="149981400"/>
    <n v="1.0914419668965114"/>
    <d v="2020-09-25T07:00:00"/>
    <n v="44.820999999999998"/>
    <n v="49.94"/>
    <n v="50.28"/>
    <n v="48.75"/>
    <n v="48.96"/>
    <n v="-0.5307997059841324"/>
    <n v="26633400"/>
    <d v="2020-09-25T07:00:00"/>
    <n v="200.75909999999999"/>
    <n v="207.82"/>
    <n v="209.04"/>
    <n v="202.54"/>
    <n v="203.55"/>
    <n v="29437300"/>
    <n v="6.40442911080117E-2"/>
    <d v="2020-09-25T07:00:00"/>
    <n v="12.838200000000001"/>
    <n v="12.873699999999999"/>
    <n v="12.8835"/>
    <n v="12.245799999999999"/>
    <n v="12.4475"/>
    <n v="0.73834169474395783"/>
    <n v="588016000"/>
    <d v="2020-09-25T07:00:00"/>
    <n v="14.730499999999999"/>
    <n v="15.452"/>
    <n v="15.478"/>
    <n v="15.278"/>
    <n v="15.388"/>
    <n v="-0.53743575478911032"/>
    <n v="3088500"/>
  </r>
  <r>
    <x v="349"/>
    <n v="180.6206"/>
    <n v="181.99"/>
    <n v="187.38"/>
    <n v="181.92"/>
    <n v="185.52"/>
    <n v="115799700"/>
    <n v="0.44733696280531515"/>
    <d v="2023-08-04T07:00:00"/>
    <n v="34.561900000000001"/>
    <n v="35.14"/>
    <n v="35.56"/>
    <n v="34.479999999999997"/>
    <n v="34.479999999999997"/>
    <n v="-0.52949499906216246"/>
    <n v="26664300"/>
    <d v="2023-08-04T07:00:00"/>
    <n v="324.6506"/>
    <n v="327.78"/>
    <n v="335.14"/>
    <n v="327.24"/>
    <n v="331.88"/>
    <n v="23727700"/>
    <n v="-0.38502273654317287"/>
    <d v="2023-08-04T07:00:00"/>
    <n v="44.662799999999997"/>
    <n v="44.68"/>
    <n v="45.642000000000003"/>
    <n v="44.393000000000001"/>
    <n v="44.984999999999999"/>
    <n v="-0.47061498897987669"/>
    <n v="362666000"/>
    <d v="2023-08-04T07:00:00"/>
    <n v="17.682099999999998"/>
    <n v="18.038"/>
    <n v="18.271999999999998"/>
    <n v="18.012"/>
    <n v="18.213999999999999"/>
    <n v="-0.66132728824295972"/>
    <n v="2792500"/>
  </r>
  <r>
    <x v="350"/>
    <n v="64.640600000000006"/>
    <n v="66.517499999999998"/>
    <n v="66.842500000000001"/>
    <n v="65.307500000000005"/>
    <n v="65.685000000000002"/>
    <n v="168895200"/>
    <n v="1.4478453414033401"/>
    <d v="2020-04-08T07:00:00"/>
    <n v="52.281999999999996"/>
    <n v="58.98"/>
    <n v="59.51"/>
    <n v="57.91"/>
    <n v="58.99"/>
    <n v="-0.52716426048310949"/>
    <n v="26719500"/>
    <d v="2020-04-08T07:00:00"/>
    <n v="158.69290000000001"/>
    <n v="165.13"/>
    <n v="166.67"/>
    <n v="163.5"/>
    <n v="165.67"/>
    <n v="48318200"/>
    <n v="1.549050183356024"/>
    <d v="2020-04-08T07:00:00"/>
    <n v="6.6502999999999997"/>
    <n v="6.6737000000000002"/>
    <n v="6.6988000000000003"/>
    <n v="6.5149999999999997"/>
    <n v="6.5852000000000004"/>
    <n v="0.49385723061854142"/>
    <n v="542444000"/>
    <d v="2020-04-08T07:00:00"/>
    <n v="11.842000000000001"/>
    <n v="12.422000000000001"/>
    <n v="12.474"/>
    <n v="12.144"/>
    <n v="12.215999999999999"/>
    <n v="0.49827235173639745"/>
    <n v="5563000"/>
  </r>
  <r>
    <x v="351"/>
    <n v="123.71129999999999"/>
    <n v="126.11"/>
    <n v="128.19"/>
    <n v="125.94"/>
    <n v="127.02"/>
    <n v="71186400"/>
    <n v="-0.3933365490159742"/>
    <d v="2021-06-10T07:00:00"/>
    <n v="52.509300000000003"/>
    <n v="57.38"/>
    <n v="58.03"/>
    <n v="56.93"/>
    <n v="57.15"/>
    <n v="-0.52637890291842859"/>
    <n v="26738100"/>
    <d v="2021-06-10T07:00:00"/>
    <n v="250.30099999999999"/>
    <n v="257.24"/>
    <n v="257.45999999999998"/>
    <n v="253.67"/>
    <n v="254.29"/>
    <n v="24563600"/>
    <n v="-0.31927817853322032"/>
    <d v="2021-06-10T07:00:00"/>
    <n v="17.392099999999999"/>
    <n v="17.425000000000001"/>
    <n v="17.492000000000001"/>
    <n v="17.175999999999998"/>
    <n v="17.350000000000001"/>
    <n v="-0.87240598907223466"/>
    <n v="287772000"/>
    <d v="2021-06-10T07:00:00"/>
    <n v="18.906500000000001"/>
    <n v="19.72"/>
    <n v="19.760000000000002"/>
    <n v="19.568000000000001"/>
    <n v="19.614000000000001"/>
    <n v="-0.63851617819824757"/>
    <n v="2847000"/>
  </r>
  <r>
    <x v="352"/>
    <n v="80.754599999999996"/>
    <n v="82.875"/>
    <n v="82.9375"/>
    <n v="80.807500000000005"/>
    <n v="80.837500000000006"/>
    <n v="137250400"/>
    <n v="0.85154457129930539"/>
    <d v="2020-06-05T07:00:00"/>
    <n v="57.355400000000003"/>
    <n v="64.34"/>
    <n v="65.11"/>
    <n v="63.16"/>
    <n v="63.36"/>
    <n v="-0.52321213854471516"/>
    <n v="26813100"/>
    <d v="2020-06-05T07:00:00"/>
    <n v="180.40350000000001"/>
    <n v="187.2"/>
    <n v="187.73"/>
    <n v="182.01"/>
    <n v="182.62"/>
    <n v="39893600"/>
    <n v="0.88644508297242974"/>
    <d v="2020-06-05T07:00:00"/>
    <n v="8.8926999999999996"/>
    <n v="8.92"/>
    <n v="8.9969999999999999"/>
    <n v="8.7080000000000002"/>
    <n v="8.7944999999999993"/>
    <n v="0.16823559815658506"/>
    <n v="481748000"/>
    <d v="2020-06-05T07:00:00"/>
    <n v="12.833399999999999"/>
    <n v="13.462"/>
    <n v="13.51"/>
    <n v="13.31"/>
    <n v="13.316000000000001"/>
    <n v="0.83709058258400248"/>
    <n v="6372500"/>
  </r>
  <r>
    <x v="353"/>
    <n v="131.64949999999999"/>
    <n v="134.43"/>
    <n v="134.66"/>
    <n v="131.93"/>
    <n v="132.44"/>
    <n v="91266500"/>
    <n v="-1.4955927436250818E-2"/>
    <d v="2021-04-13T07:00:00"/>
    <n v="59.318399999999997"/>
    <n v="65.22"/>
    <n v="65.63"/>
    <n v="64.209999999999994"/>
    <n v="65.61"/>
    <n v="-0.52283634917236788"/>
    <n v="26822000"/>
    <d v="2021-04-13T07:00:00"/>
    <n v="250.93790000000001"/>
    <n v="258.49"/>
    <n v="259.19"/>
    <n v="256.83"/>
    <n v="257.26"/>
    <n v="23837500"/>
    <n v="-0.37638683216526547"/>
    <d v="2021-04-13T07:00:00"/>
    <n v="15.6463"/>
    <n v="15.679500000000001"/>
    <n v="15.7"/>
    <n v="15.1257"/>
    <n v="15.2315"/>
    <n v="1.2114952056279484"/>
    <n v="676212000"/>
    <d v="2021-04-13T07:00:00"/>
    <n v="21.4529"/>
    <n v="22.376000000000001"/>
    <n v="22.472000000000001"/>
    <n v="22.294"/>
    <n v="22.396000000000001"/>
    <n v="-0.71092575687228798"/>
    <n v="2674000"/>
  </r>
  <r>
    <x v="354"/>
    <n v="72.441599999999994"/>
    <n v="74.545000000000002"/>
    <n v="76.045000000000002"/>
    <n v="72.307500000000005"/>
    <n v="74.314999999999998"/>
    <n v="222195200"/>
    <n v="2.4522072285552596"/>
    <d v="2020-02-24T07:00:00"/>
    <n v="54.746299999999998"/>
    <n v="61.76"/>
    <n v="62.77"/>
    <n v="61.32"/>
    <n v="61.61"/>
    <n v="-0.51941202129625919"/>
    <n v="26903100"/>
    <d v="2020-02-24T07:00:00"/>
    <n v="164.22829999999999"/>
    <n v="170.89"/>
    <n v="174.55"/>
    <n v="163.22999999999999"/>
    <n v="167.77"/>
    <n v="68311100"/>
    <n v="3.1215162365169058"/>
    <d v="2020-02-24T07:00:00"/>
    <n v="6.8038999999999996"/>
    <n v="6.8319999999999999"/>
    <n v="7.0468000000000002"/>
    <n v="6.7"/>
    <n v="6.7546999999999997"/>
    <n v="2.180935225932505"/>
    <n v="856916000"/>
    <d v="2020-02-24T07:00:00"/>
    <n v="12.143000000000001"/>
    <n v="12.786"/>
    <n v="12.916"/>
    <n v="12.702"/>
    <n v="12.8"/>
    <n v="1.1286123834306447"/>
    <n v="7069000"/>
  </r>
  <r>
    <x v="355"/>
    <n v="131.1695"/>
    <n v="134.13999999999999"/>
    <n v="135.38"/>
    <n v="130.93"/>
    <n v="133.75"/>
    <n v="106239800"/>
    <n v="0.2671943886029956"/>
    <d v="2021-02-01T07:00:00"/>
    <n v="51.249200000000002"/>
    <n v="56.69"/>
    <n v="57.39"/>
    <n v="55.71"/>
    <n v="55.95"/>
    <n v="-0.51841976845916227"/>
    <n v="26926600"/>
    <d v="2021-02-01T07:00:00"/>
    <n v="232.11369999999999"/>
    <n v="239.65"/>
    <n v="242.5"/>
    <n v="232.43"/>
    <n v="235.06"/>
    <n v="33314200"/>
    <n v="0.36896722082303157"/>
    <d v="2021-02-01T07:00:00"/>
    <n v="13.2044"/>
    <n v="13.237"/>
    <n v="13.270799999999999"/>
    <n v="12.902799999999999"/>
    <n v="13.0533"/>
    <n v="-1.2509888834899119"/>
    <n v="217204000"/>
    <d v="2021-02-01T07:00:00"/>
    <n v="18.844100000000001"/>
    <n v="19.706"/>
    <n v="19.728000000000002"/>
    <n v="19.388000000000002"/>
    <n v="19.521999999999998"/>
    <n v="1.3079621202042071"/>
    <n v="7497500"/>
  </r>
  <r>
    <x v="356"/>
    <n v="180.76589999999999"/>
    <n v="181.42"/>
    <n v="183.12"/>
    <n v="180.13"/>
    <n v="182.51"/>
    <n v="48953900"/>
    <n v="-0.81227605475903319"/>
    <d v="2024-02-28T07:00:00"/>
    <n v="41.5565"/>
    <n v="41.99"/>
    <n v="42.45"/>
    <n v="41.91"/>
    <n v="42.44"/>
    <n v="-0.51833954376169489"/>
    <n v="26928500"/>
    <d v="2024-02-28T07:00:00"/>
    <n v="406.25369999999998"/>
    <n v="407.72"/>
    <n v="409.3"/>
    <n v="405.32"/>
    <n v="408.18"/>
    <n v="13183100"/>
    <n v="-1.2143684314728844"/>
    <d v="2024-02-28T07:00:00"/>
    <n v="77.646299999999997"/>
    <n v="77.662999999999997"/>
    <n v="78.933000000000007"/>
    <n v="77.125"/>
    <n v="77.62"/>
    <n v="-0.30728915237331617"/>
    <n v="393110000"/>
    <d v="2024-02-28T07:00:00"/>
    <n v="16.9756"/>
    <n v="17.032"/>
    <n v="17.096"/>
    <n v="16.978000000000002"/>
    <n v="17.064"/>
    <n v="-0.61528651567565085"/>
    <n v="2902500"/>
  </r>
  <r>
    <x v="357"/>
    <n v="107.7107"/>
    <n v="110.34"/>
    <n v="112.2"/>
    <n v="108.71"/>
    <n v="109.72"/>
    <n v="178011000"/>
    <n v="1.6196194894502345"/>
    <d v="2020-09-17T07:00:00"/>
    <n v="45.162100000000002"/>
    <n v="50.32"/>
    <n v="50.49"/>
    <n v="49.3"/>
    <n v="49.37"/>
    <n v="-0.51701372507723353"/>
    <n v="26959900"/>
    <d v="2020-09-17T07:00:00"/>
    <n v="196.01589999999999"/>
    <n v="202.91"/>
    <n v="204.33"/>
    <n v="199.96"/>
    <n v="200.05"/>
    <n v="34011300"/>
    <n v="0.42379498896364404"/>
    <d v="2020-09-17T07:00:00"/>
    <n v="12.4291"/>
    <n v="12.4635"/>
    <n v="12.5898"/>
    <n v="12.034700000000001"/>
    <n v="12.132199999999999"/>
    <n v="1.8354209314636794"/>
    <n v="792512000"/>
    <d v="2020-09-17T07:00:00"/>
    <n v="14.7972"/>
    <n v="15.522"/>
    <n v="15.657999999999999"/>
    <n v="15.343999999999999"/>
    <n v="15.432"/>
    <n v="1.2284371494061281"/>
    <n v="7307500"/>
  </r>
  <r>
    <x v="358"/>
    <n v="81.826400000000007"/>
    <n v="83.974999999999994"/>
    <n v="87.765000000000001"/>
    <n v="83.87"/>
    <n v="87.327500000000001"/>
    <n v="201662400"/>
    <n v="2.0652961261816585"/>
    <d v="2020-06-11T07:00:00"/>
    <n v="53.219200000000001"/>
    <n v="59.7"/>
    <n v="63.3"/>
    <n v="59.52"/>
    <n v="63.07"/>
    <n v="-0.51539656407039058"/>
    <n v="26998200"/>
    <d v="2020-06-11T07:00:00"/>
    <n v="179.50729999999999"/>
    <n v="186.27"/>
    <n v="195.76"/>
    <n v="186.07"/>
    <n v="193.13"/>
    <n v="52854700"/>
    <n v="1.9058514603175623"/>
    <d v="2020-06-11T07:00:00"/>
    <n v="8.7693999999999992"/>
    <n v="8.7963000000000005"/>
    <n v="9.2612000000000005"/>
    <n v="8.7859999999999996"/>
    <n v="9.15"/>
    <n v="0.71492972683727574"/>
    <n v="583652000"/>
    <d v="2020-06-11T07:00:00"/>
    <n v="12.844799999999999"/>
    <n v="13.474"/>
    <n v="14.038"/>
    <n v="13.42"/>
    <n v="14.034000000000001"/>
    <n v="3.996952514373989"/>
    <n v="13922000"/>
  </r>
  <r>
    <x v="359"/>
    <n v="139.7405"/>
    <n v="142.44999999999999"/>
    <n v="144.07"/>
    <n v="141.66999999999999"/>
    <n v="143.75"/>
    <n v="121434600"/>
    <n v="0.55351855376051873"/>
    <d v="2021-07-19T07:00:00"/>
    <n v="50.001899999999999"/>
    <n v="54.64"/>
    <n v="54.81"/>
    <n v="53.97"/>
    <n v="54.41"/>
    <n v="-0.51499544058305358"/>
    <n v="27007700"/>
    <d v="2021-07-19T07:00:00"/>
    <n v="269.53769999999997"/>
    <n v="277.01"/>
    <n v="280.37"/>
    <n v="274.45"/>
    <n v="278.93"/>
    <n v="32935600"/>
    <n v="0.33918986747625801"/>
    <d v="2021-07-19T07:00:00"/>
    <n v="18.744299999999999"/>
    <n v="18.779800000000002"/>
    <n v="19.042000000000002"/>
    <n v="17.865500000000001"/>
    <n v="17.915299999999998"/>
    <n v="1.6023098339657071"/>
    <n v="749060000"/>
    <d v="2021-07-19T07:00:00"/>
    <n v="18.877700000000001"/>
    <n v="19.690000000000001"/>
    <n v="19.826000000000001"/>
    <n v="19.552"/>
    <n v="19.745999999999999"/>
    <n v="-0.33925115651073978"/>
    <n v="3562000"/>
  </r>
  <r>
    <x v="360"/>
    <n v="180.5069"/>
    <n v="181.16"/>
    <n v="182.76"/>
    <n v="180.65"/>
    <n v="182.24"/>
    <n v="40867400"/>
    <n v="-0.96465452381070294"/>
    <d v="2024-02-26T07:00:00"/>
    <n v="42.546199999999999"/>
    <n v="42.99"/>
    <n v="43.68"/>
    <n v="42.82"/>
    <n v="43.5"/>
    <n v="-0.51382584894102878"/>
    <n v="27035400"/>
    <d v="2024-02-26T07:00:00"/>
    <n v="406.07429999999999"/>
    <n v="407.54"/>
    <n v="412.16"/>
    <n v="407.36"/>
    <n v="411.46"/>
    <n v="16193500"/>
    <n v="-0.97759678721739784"/>
    <d v="2024-02-26T07:00:00"/>
    <n v="79.075000000000003"/>
    <n v="79.091999999999999"/>
    <n v="80.646000000000001"/>
    <n v="78.504999999999995"/>
    <n v="79.7"/>
    <n v="0.28746817989948376"/>
    <n v="503973000"/>
    <d v="2024-02-26T07:00:00"/>
    <n v="17.157"/>
    <n v="17.213999999999999"/>
    <n v="17.318000000000001"/>
    <n v="17.184000000000001"/>
    <n v="17.312000000000001"/>
    <n v="1.6329681192816194"/>
    <n v="8274000"/>
  </r>
  <r>
    <x v="361"/>
    <n v="159.36959999999999"/>
    <n v="160.80000000000001"/>
    <n v="162.36000000000001"/>
    <n v="160.51"/>
    <n v="162.35"/>
    <n v="47644200"/>
    <n v="-0.83695546871030657"/>
    <d v="2023-04-11T07:00:00"/>
    <n v="31.5745"/>
    <n v="32.35"/>
    <n v="33.11"/>
    <n v="32.32"/>
    <n v="32.659999999999997"/>
    <n v="-0.51282515139893536"/>
    <n v="27059100"/>
    <d v="2023-04-11T07:00:00"/>
    <n v="279.51870000000002"/>
    <n v="282.83"/>
    <n v="285.98"/>
    <n v="281.64"/>
    <n v="285.75"/>
    <n v="27276600"/>
    <n v="-0.10589740824849568"/>
    <d v="2023-04-11T07:00:00"/>
    <n v="27.1557"/>
    <n v="27.169"/>
    <n v="27.79"/>
    <n v="27.126000000000001"/>
    <n v="27.724"/>
    <n v="-0.72967023789781116"/>
    <n v="314378000"/>
    <d v="2023-04-11T07:00:00"/>
    <n v="17.4312"/>
    <n v="17.782"/>
    <n v="17.898"/>
    <n v="17.765999999999998"/>
    <n v="17.847999999999999"/>
    <n v="-0.90220423926556215"/>
    <n v="2217000"/>
  </r>
  <r>
    <x v="362"/>
    <n v="143.53809999999999"/>
    <n v="145.49"/>
    <n v="146.44999999999999"/>
    <n v="142.12"/>
    <n v="142.99"/>
    <n v="71185600"/>
    <n v="-0.39335162386606276"/>
    <d v="2022-07-13T07:00:00"/>
    <n v="35.0488"/>
    <n v="37.21"/>
    <n v="37.43"/>
    <n v="36.619999999999997"/>
    <n v="36.68"/>
    <n v="-0.51282092904643706"/>
    <n v="27059200"/>
    <d v="2022-07-13T07:00:00"/>
    <n v="247.9109"/>
    <n v="252.72"/>
    <n v="253.55"/>
    <n v="248.11"/>
    <n v="250.19"/>
    <n v="29497400"/>
    <n v="6.877122966094644E-2"/>
    <d v="2022-07-13T07:00:00"/>
    <n v="15.1456"/>
    <n v="15.164"/>
    <n v="15.375"/>
    <n v="14.465"/>
    <n v="14.59"/>
    <n v="0.38373943656433496"/>
    <n v="521918000"/>
    <d v="2022-07-13T07:00:00"/>
    <n v="15.869"/>
    <n v="16.303999999999998"/>
    <n v="16.352"/>
    <n v="16.045999999999999"/>
    <n v="16.202000000000002"/>
    <n v="-0.78249823059055901"/>
    <n v="2503000"/>
  </r>
  <r>
    <x v="363"/>
    <n v="152.43020000000001"/>
    <n v="154.72999999999999"/>
    <n v="159.28"/>
    <n v="154.5"/>
    <n v="158.93"/>
    <n v="96970100"/>
    <n v="9.2520216270309916E-2"/>
    <d v="2022-03-11T07:00:00"/>
    <n v="42.829599999999999"/>
    <n v="45.83"/>
    <n v="47.28"/>
    <n v="45.77"/>
    <n v="47.15"/>
    <n v="-0.51185401032432998"/>
    <n v="27082100"/>
    <d v="2022-03-11T07:00:00"/>
    <n v="274.10199999999998"/>
    <n v="280.07"/>
    <n v="289.51"/>
    <n v="279.43"/>
    <n v="287.95999999999998"/>
    <n v="27209300"/>
    <n v="-0.11119063561309649"/>
    <d v="2022-03-11T07:00:00"/>
    <n v="22.0686"/>
    <n v="22.1"/>
    <n v="23.145"/>
    <n v="22.045999999999999"/>
    <n v="23.021999999999998"/>
    <n v="-0.44624272266455661"/>
    <n v="367209000"/>
    <d v="2022-03-11T07:00:00"/>
    <n v="18.701899999999998"/>
    <n v="19.462"/>
    <n v="20.076000000000001"/>
    <n v="19.45"/>
    <n v="20.068000000000001"/>
    <n v="-0.75822218687325071"/>
    <n v="2561000"/>
  </r>
  <r>
    <x v="364"/>
    <n v="149.71559999999999"/>
    <n v="151.29"/>
    <n v="152.69999999999999"/>
    <n v="149.97"/>
    <n v="152.31"/>
    <n v="74829600"/>
    <n v="-0.32468568171256196"/>
    <d v="2022-11-18T07:00:00"/>
    <n v="28.803000000000001"/>
    <n v="29.87"/>
    <n v="30.26"/>
    <n v="29.61"/>
    <n v="30.26"/>
    <n v="-0.51016084697251785"/>
    <n v="27122200"/>
    <d v="2022-11-18T07:00:00"/>
    <n v="237.80029999999999"/>
    <n v="241.22"/>
    <n v="243.74"/>
    <n v="239.03"/>
    <n v="243.51"/>
    <n v="27613500"/>
    <n v="-7.9399810935954676E-2"/>
    <d v="2022-11-18T07:00:00"/>
    <n v="15.3949"/>
    <n v="15.409000000000001"/>
    <n v="16.001999999999999"/>
    <n v="15.12"/>
    <n v="15.965999999999999"/>
    <n v="0.22362174771400628"/>
    <n v="492072000"/>
    <d v="2022-11-18T07:00:00"/>
    <n v="15.7095"/>
    <n v="16.077999999999999"/>
    <n v="16.218"/>
    <n v="16.02"/>
    <n v="16.184000000000001"/>
    <n v="-1.0520460263482583"/>
    <n v="1859000"/>
  </r>
  <r>
    <x v="365"/>
    <n v="117.4984"/>
    <n v="119.98"/>
    <n v="122.17"/>
    <n v="119.45"/>
    <n v="121.69"/>
    <n v="111943300"/>
    <n v="0.37466864795329524"/>
    <d v="2021-03-10T07:00:00"/>
    <n v="56.617199999999997"/>
    <n v="62.25"/>
    <n v="64.12"/>
    <n v="62.13"/>
    <n v="63.22"/>
    <n v="-0.50855213067067151"/>
    <n v="27160300"/>
    <d v="2021-03-10T07:00:00"/>
    <n v="225.62950000000001"/>
    <n v="232.42"/>
    <n v="237"/>
    <n v="232.04"/>
    <n v="237"/>
    <n v="29746800"/>
    <n v="8.8386844887267974E-2"/>
    <d v="2021-03-10T07:00:00"/>
    <n v="12.441800000000001"/>
    <n v="12.468299999999999"/>
    <n v="12.98"/>
    <n v="12.4575"/>
    <n v="12.8405"/>
    <n v="-0.3541452769601543"/>
    <n v="384376000"/>
    <d v="2021-03-10T07:00:00"/>
    <n v="19.314599999999999"/>
    <n v="20.198"/>
    <n v="20.538"/>
    <n v="20.102"/>
    <n v="20.494"/>
    <n v="0.41623606607101071"/>
    <n v="5367000"/>
  </r>
  <r>
    <x v="366"/>
    <n v="130.2491"/>
    <n v="133"/>
    <n v="133.04"/>
    <n v="129.47"/>
    <n v="129.80000000000001"/>
    <n v="106686700"/>
    <n v="0.27561557673373094"/>
    <d v="2021-04-09T07:00:00"/>
    <n v="62.083300000000001"/>
    <n v="68.260000000000005"/>
    <n v="68.400000000000006"/>
    <n v="66.63"/>
    <n v="66.8"/>
    <n v="-0.50784277545095968"/>
    <n v="27177100"/>
    <d v="2021-04-09T07:00:00"/>
    <n v="248.375"/>
    <n v="255.85"/>
    <n v="255.99"/>
    <n v="252.44"/>
    <n v="252.87"/>
    <n v="24326800"/>
    <n v="-0.33790278833912624"/>
    <d v="2021-04-09T07:00:00"/>
    <n v="14.3695"/>
    <n v="14.4"/>
    <n v="14.407999999999999"/>
    <n v="14.175000000000001"/>
    <n v="14.214"/>
    <n v="-1.3691860596860668"/>
    <n v="195172000"/>
    <d v="2021-04-09T07:00:00"/>
    <n v="21.435700000000001"/>
    <n v="22.358000000000001"/>
    <n v="22.411999999999999"/>
    <n v="22.102"/>
    <n v="22.302"/>
    <n v="-0.10737308376265682"/>
    <n v="4116000"/>
  </r>
  <r>
    <x v="367"/>
    <n v="147.3871"/>
    <n v="150.02000000000001"/>
    <n v="151.57"/>
    <n v="148.65"/>
    <n v="148.66"/>
    <n v="69122000"/>
    <n v="-0.43223719966956559"/>
    <d v="2021-11-02T07:00:00"/>
    <n v="45.924100000000003"/>
    <n v="49.86"/>
    <n v="49.9"/>
    <n v="49.23"/>
    <n v="49.61"/>
    <n v="-0.50715875434623758"/>
    <n v="27193300"/>
    <d v="2021-11-02T07:00:00"/>
    <n v="324.7645"/>
    <n v="333.13"/>
    <n v="333.45"/>
    <n v="330"/>
    <n v="330.31"/>
    <n v="26487100"/>
    <n v="-0.16799254947215586"/>
    <d v="2021-11-02T07:00:00"/>
    <n v="26.355799999999999"/>
    <n v="26.401"/>
    <n v="26.678000000000001"/>
    <n v="25.8"/>
    <n v="25.821999999999999"/>
    <n v="-0.83839318510148197"/>
    <n v="294112000"/>
    <d v="2021-11-02T07:00:00"/>
    <n v="23.700700000000001"/>
    <n v="24.664000000000001"/>
    <n v="24.68"/>
    <n v="24.274000000000001"/>
    <n v="24.4"/>
    <n v="-0.14943760779006177"/>
    <n v="4015500"/>
  </r>
  <r>
    <x v="368"/>
    <n v="141.1901"/>
    <n v="143.11000000000001"/>
    <n v="143.26"/>
    <n v="137.65"/>
    <n v="137.79"/>
    <n v="117726300"/>
    <n v="0.48364097053114796"/>
    <d v="2022-05-23T07:00:00"/>
    <n v="39.560600000000001"/>
    <n v="42"/>
    <n v="42.25"/>
    <n v="41.33"/>
    <n v="41.69"/>
    <n v="-0.50689696849134391"/>
    <n v="27199500"/>
    <d v="2022-05-23T07:00:00"/>
    <n v="255.69"/>
    <n v="260.64999999999998"/>
    <n v="261.5"/>
    <n v="253.43"/>
    <n v="255.49"/>
    <n v="33175400"/>
    <n v="0.35805043095369143"/>
    <d v="2022-05-23T07:00:00"/>
    <n v="16.873999999999999"/>
    <n v="16.898"/>
    <n v="16.914999999999999"/>
    <n v="16.178999999999998"/>
    <n v="16.274000000000001"/>
    <n v="1.0166297358125465"/>
    <n v="639889000"/>
    <d v="2022-05-23T07:00:00"/>
    <n v="17.474900000000002"/>
    <n v="17.954000000000001"/>
    <n v="18.052"/>
    <n v="17.79"/>
    <n v="17.898"/>
    <n v="-0.39198876872420269"/>
    <n v="3436000"/>
  </r>
  <r>
    <x v="369"/>
    <n v="112.61109999999999"/>
    <n v="115.36"/>
    <n v="115.93"/>
    <n v="112.8"/>
    <n v="114.72"/>
    <n v="140150100"/>
    <n v="0.90618524980163973"/>
    <d v="2020-09-14T07:00:00"/>
    <n v="44.345300000000002"/>
    <n v="49.41"/>
    <n v="49.72"/>
    <n v="48.85"/>
    <n v="48.85"/>
    <n v="-0.50634806266656696"/>
    <n v="27212500"/>
    <d v="2020-09-14T07:00:00"/>
    <n v="198.43100000000001"/>
    <n v="205.41"/>
    <n v="209.2"/>
    <n v="204.03"/>
    <n v="204.24"/>
    <n v="30375800"/>
    <n v="0.13785846468420559"/>
    <d v="2020-09-14T07:00:00"/>
    <n v="12.8368"/>
    <n v="12.872199999999999"/>
    <n v="13.315"/>
    <n v="12.6313"/>
    <n v="13.081"/>
    <n v="4.030866955842078"/>
    <n v="1201744000"/>
    <d v="2020-09-14T07:00:00"/>
    <n v="14.818199999999999"/>
    <n v="15.544"/>
    <n v="15.651999999999999"/>
    <n v="15.454000000000001"/>
    <n v="15.465999999999999"/>
    <n v="-0.41500915500785712"/>
    <n v="3381000"/>
  </r>
  <r>
    <x v="370"/>
    <n v="114.7098"/>
    <n v="117.51"/>
    <n v="118.98"/>
    <n v="115.63"/>
    <n v="116.2"/>
    <n v="124423700"/>
    <n v="0.60984384676025238"/>
    <d v="2020-10-20T07:00:00"/>
    <n v="47.953299999999999"/>
    <n v="53.43"/>
    <n v="54.7"/>
    <n v="53.27"/>
    <n v="54.6"/>
    <n v="-0.50582449095677973"/>
    <n v="27224900"/>
    <d v="2020-10-20T07:00:00"/>
    <n v="207.357"/>
    <n v="214.65"/>
    <n v="217.37"/>
    <n v="213.09"/>
    <n v="215.8"/>
    <n v="22753500"/>
    <n v="-0.46164475881054434"/>
    <d v="2020-10-20T07:00:00"/>
    <n v="13.607900000000001"/>
    <n v="13.6455"/>
    <n v="13.799799999999999"/>
    <n v="13.507"/>
    <n v="13.583500000000001"/>
    <n v="-1.1865684181774832"/>
    <n v="229212000"/>
    <d v="2020-10-20T07:00:00"/>
    <n v="14.452999999999999"/>
    <n v="15.114000000000001"/>
    <n v="15.173999999999999"/>
    <n v="14.916"/>
    <n v="14.926"/>
    <n v="0.71424543032486465"/>
    <n v="6079000"/>
  </r>
  <r>
    <x v="371"/>
    <n v="121.43559999999999"/>
    <n v="124.4"/>
    <n v="125.18"/>
    <n v="119.28"/>
    <n v="120.06"/>
    <n v="240226800"/>
    <n v="2.7919868121269023"/>
    <d v="2020-10-12T07:00:00"/>
    <n v="48.357199999999999"/>
    <n v="53.88"/>
    <n v="54.2"/>
    <n v="53.21"/>
    <n v="53.55"/>
    <n v="-0.50250572189312814"/>
    <n v="27303500"/>
    <d v="2020-10-12T07:00:00"/>
    <n v="213.8777"/>
    <n v="221.4"/>
    <n v="223.86"/>
    <n v="216.81"/>
    <n v="218.79"/>
    <n v="40461400"/>
    <n v="0.93110324787020593"/>
    <d v="2020-10-12T07:00:00"/>
    <n v="14.1868"/>
    <n v="14.226000000000001"/>
    <n v="14.347"/>
    <n v="13.9125"/>
    <n v="13.9895"/>
    <n v="-8.3931253237935086E-2"/>
    <n v="434744000"/>
    <d v="2020-10-12T07:00:00"/>
    <n v="14.265499999999999"/>
    <n v="14.917999999999999"/>
    <n v="14.976000000000001"/>
    <n v="14.811999999999999"/>
    <n v="14.814"/>
    <n v="-0.21682455672948658"/>
    <n v="3854500"/>
  </r>
  <r>
    <x v="372"/>
    <n v="176.30009999999999"/>
    <n v="178.96"/>
    <n v="179.01"/>
    <n v="176.34"/>
    <n v="176.69"/>
    <n v="100589400"/>
    <n v="0.16072072242732571"/>
    <d v="2022-03-29T07:00:00"/>
    <n v="48.829300000000003"/>
    <n v="52.25"/>
    <n v="52.29"/>
    <n v="51.28"/>
    <n v="52"/>
    <n v="-0.50249727718813153"/>
    <n v="27303700"/>
    <d v="2022-03-29T07:00:00"/>
    <n v="308.68900000000002"/>
    <n v="315.41000000000003"/>
    <n v="315.82"/>
    <n v="309.05"/>
    <n v="313.91000000000003"/>
    <n v="30393400"/>
    <n v="0.13924272622383374"/>
    <d v="2022-03-29T07:00:00"/>
    <n v="28.615300000000001"/>
    <n v="28.655999999999999"/>
    <n v="28.946000000000002"/>
    <n v="27.98"/>
    <n v="28.695"/>
    <n v="0.20705525896610655"/>
    <n v="488984000"/>
    <d v="2022-03-29T07:00:00"/>
    <n v="20.595400000000001"/>
    <n v="21.16"/>
    <n v="21.366"/>
    <n v="20.95"/>
    <n v="21.295999999999999"/>
    <n v="-0.61424013448093928"/>
    <n v="2905000"/>
  </r>
  <r>
    <x v="373"/>
    <n v="163.94649999999999"/>
    <n v="166.42"/>
    <n v="171.53"/>
    <n v="165.91"/>
    <n v="168.91"/>
    <n v="87227800"/>
    <n v="-9.1059423752206853E-2"/>
    <d v="2022-04-21T07:00:00"/>
    <n v="44.3902"/>
    <n v="47.5"/>
    <n v="48.9"/>
    <n v="47.4"/>
    <n v="48.62"/>
    <n v="-0.50193992665835796"/>
    <n v="27316900"/>
    <d v="2022-04-21T07:00:00"/>
    <n v="274.8263"/>
    <n v="280.81"/>
    <n v="293.3"/>
    <n v="280.06"/>
    <n v="288.58"/>
    <n v="29454600"/>
    <n v="6.5404957280487092E-2"/>
    <d v="2022-04-21T07:00:00"/>
    <n v="20.154299999999999"/>
    <n v="20.183"/>
    <n v="22.391999999999999"/>
    <n v="20"/>
    <n v="21.709"/>
    <n v="1.1041831996615503"/>
    <n v="656209000"/>
    <d v="2022-04-21T07:00:00"/>
    <n v="17.159600000000001"/>
    <n v="17.63"/>
    <n v="18.216000000000001"/>
    <n v="17.62"/>
    <n v="18.155999999999999"/>
    <n v="-0.44263361854824246"/>
    <n v="3315000"/>
  </r>
  <r>
    <x v="374"/>
    <n v="177.50540000000001"/>
    <n v="178.61"/>
    <n v="179.15"/>
    <n v="175.82"/>
    <n v="177.38"/>
    <n v="51449600"/>
    <n v="-0.76524817555143387"/>
    <d v="2023-08-25T07:00:00"/>
    <n v="32.703000000000003"/>
    <n v="33.25"/>
    <n v="33.4"/>
    <n v="32.35"/>
    <n v="32.53"/>
    <n v="-0.50160636081099352"/>
    <n v="27324800"/>
    <d v="2023-08-25T07:00:00"/>
    <n v="320.57380000000001"/>
    <n v="322.98"/>
    <n v="325.36"/>
    <n v="318.8"/>
    <n v="321.47000000000003"/>
    <n v="21684100"/>
    <n v="-0.54575437758772261"/>
    <d v="2023-08-25T07:00:00"/>
    <n v="46.000300000000003"/>
    <n v="46.018000000000001"/>
    <n v="47.805"/>
    <n v="45.024000000000001"/>
    <n v="47.012"/>
    <n v="2.5480213634244215"/>
    <n v="925341000"/>
    <d v="2023-08-25T07:00:00"/>
    <n v="15.9"/>
    <n v="16.22"/>
    <n v="16.338000000000001"/>
    <n v="16.068000000000001"/>
    <n v="16.282"/>
    <n v="-0.3235554385900663"/>
    <n v="3599500"/>
  </r>
  <r>
    <x v="375"/>
    <n v="136.69800000000001"/>
    <n v="139.13999999999999"/>
    <n v="142.21"/>
    <n v="138.27000000000001"/>
    <n v="141.76"/>
    <n v="98322000"/>
    <n v="0.11799482856375607"/>
    <d v="2021-10-04T07:00:00"/>
    <n v="49.249099999999999"/>
    <n v="53.47"/>
    <n v="54.33"/>
    <n v="53.08"/>
    <n v="53.93"/>
    <n v="-0.50040299034898239"/>
    <n v="27353300"/>
    <d v="2021-10-04T07:00:00"/>
    <n v="276.00049999999999"/>
    <n v="283.11"/>
    <n v="287.75"/>
    <n v="280.25"/>
    <n v="287.39999999999998"/>
    <n v="31350700"/>
    <n v="0.21453554280826681"/>
    <d v="2021-10-04T07:00:00"/>
    <n v="19.6982"/>
    <n v="19.731999999999999"/>
    <n v="20.542000000000002"/>
    <n v="19.555"/>
    <n v="20.504000000000001"/>
    <n v="-0.56198282248553733"/>
    <n v="345635000"/>
    <d v="2021-10-04T07:00:00"/>
    <n v="20.558499999999999"/>
    <n v="21.393999999999998"/>
    <n v="21.667999999999999"/>
    <n v="21.26"/>
    <n v="21.622"/>
    <n v="2.6772985399365914E-2"/>
    <n v="4436500"/>
  </r>
  <r>
    <x v="376"/>
    <n v="123.2567"/>
    <n v="125.86"/>
    <n v="126.71"/>
    <n v="118.39"/>
    <n v="123.76"/>
    <n v="158273000"/>
    <n v="1.2476852506396419"/>
    <d v="2021-02-23T07:00:00"/>
    <n v="55.589399999999998"/>
    <n v="61.12"/>
    <n v="61.5"/>
    <n v="59.17"/>
    <n v="60.48"/>
    <n v="-0.49950362926684783"/>
    <n v="27374600"/>
    <d v="2021-02-23T07:00:00"/>
    <n v="226.4547"/>
    <n v="233.27"/>
    <n v="234.83"/>
    <n v="228.73"/>
    <n v="230.33"/>
    <n v="30228700"/>
    <n v="0.12628886965697267"/>
    <d v="2021-02-23T07:00:00"/>
    <n v="14.107200000000001"/>
    <n v="14.141999999999999"/>
    <n v="14.238799999999999"/>
    <n v="13.3895"/>
    <n v="14.075200000000001"/>
    <n v="-0.31442433049336366"/>
    <n v="391780000"/>
    <d v="2021-02-23T07:00:00"/>
    <n v="21.502600000000001"/>
    <n v="22.486000000000001"/>
    <n v="22.571999999999999"/>
    <n v="21.908000000000001"/>
    <n v="22.193999999999999"/>
    <n v="0.40347021549552958"/>
    <n v="5336500"/>
  </r>
  <r>
    <x v="377"/>
    <n v="107.4569"/>
    <n v="110.08"/>
    <n v="110.19"/>
    <n v="103.1"/>
    <n v="104.54"/>
    <n v="195713800"/>
    <n v="1.9532033096354691"/>
    <d v="2020-09-21T07:00:00"/>
    <n v="44.623600000000003"/>
    <n v="49.72"/>
    <n v="49.75"/>
    <n v="48.83"/>
    <n v="49.39"/>
    <n v="-0.49939807045439072"/>
    <n v="27377100"/>
    <d v="2020-09-21T07:00:00"/>
    <n v="195.6584"/>
    <n v="202.54"/>
    <n v="202.71"/>
    <n v="196.38"/>
    <n v="197.19"/>
    <n v="39839700"/>
    <n v="0.88220578200731858"/>
    <d v="2020-09-21T07:00:00"/>
    <n v="12.482699999999999"/>
    <n v="12.517300000000001"/>
    <n v="12.522500000000001"/>
    <n v="11.904500000000001"/>
    <n v="11.925000000000001"/>
    <n v="1.4520097210249174"/>
    <n v="721044000"/>
    <d v="2020-09-21T07:00:00"/>
    <n v="14.923"/>
    <n v="15.654"/>
    <n v="15.67"/>
    <n v="15.4"/>
    <n v="15.55"/>
    <n v="-0.2344037608006409"/>
    <n v="3812500"/>
  </r>
  <r>
    <x v="378"/>
    <n v="68.705100000000002"/>
    <n v="70.7"/>
    <n v="71.737499999999997"/>
    <n v="69.215000000000003"/>
    <n v="71.172499999999999"/>
    <n v="215250000"/>
    <n v="2.3213349175112161"/>
    <d v="2020-04-17T07:00:00"/>
    <n v="53.505299999999998"/>
    <n v="60.36"/>
    <n v="62.13"/>
    <n v="59.83"/>
    <n v="62.02"/>
    <n v="-0.49903917049203655"/>
    <n v="27385600"/>
    <d v="2020-04-17T07:00:00"/>
    <n v="171.6378"/>
    <n v="178.6"/>
    <n v="180"/>
    <n v="175.87"/>
    <n v="179.5"/>
    <n v="52765600"/>
    <n v="1.8988436362731949"/>
    <d v="2020-04-17T07:00:00"/>
    <n v="7.2823000000000002"/>
    <n v="7.3079999999999998"/>
    <n v="7.4714999999999998"/>
    <n v="7.1734999999999998"/>
    <n v="7.45"/>
    <n v="0.47602465011400169"/>
    <n v="539120000"/>
    <d v="2020-04-17T07:00:00"/>
    <n v="12.286199999999999"/>
    <n v="12.888"/>
    <n v="12.888"/>
    <n v="12.698"/>
    <n v="12.827999999999999"/>
    <n v="4.8296626691254527"/>
    <n v="15911500"/>
  </r>
  <r>
    <x v="379"/>
    <n v="176.3526"/>
    <n v="177.45"/>
    <n v="179.48"/>
    <n v="177.05"/>
    <n v="178.88"/>
    <n v="43622600"/>
    <n v="-0.91273674010561912"/>
    <d v="2023-08-15T07:00:00"/>
    <n v="34.198"/>
    <n v="34.770000000000003"/>
    <n v="35.630000000000003"/>
    <n v="34.75"/>
    <n v="35.409999999999997"/>
    <n v="-0.49757401417513181"/>
    <n v="27420300"/>
    <d v="2023-08-15T07:00:00"/>
    <n v="318.78719999999998"/>
    <n v="321.86"/>
    <n v="325.08999999999997"/>
    <n v="320.89999999999998"/>
    <n v="323"/>
    <n v="16966300"/>
    <n v="-0.91681512143190758"/>
    <d v="2023-08-15T07:00:00"/>
    <n v="43.923099999999998"/>
    <n v="43.94"/>
    <n v="45.268000000000001"/>
    <n v="43.71"/>
    <n v="44.56"/>
    <n v="1.2131046443016436"/>
    <n v="676512000"/>
    <d v="2023-08-15T07:00:00"/>
    <n v="16.3764"/>
    <n v="16.706"/>
    <n v="16.744"/>
    <n v="16.584"/>
    <n v="16.684000000000001"/>
    <n v="-0.63663269204776674"/>
    <n v="2851500"/>
  </r>
  <r>
    <x v="380"/>
    <n v="185.0136"/>
    <n v="185.92"/>
    <n v="186.74"/>
    <n v="185.19"/>
    <n v="186.06"/>
    <n v="40444700"/>
    <n v="-0.97261969772625856"/>
    <d v="2024-01-12T07:00:00"/>
    <n v="46.497300000000003"/>
    <n v="47.12"/>
    <n v="47.67"/>
    <n v="46.61"/>
    <n v="47.6"/>
    <n v="-0.49637064371312073"/>
    <n v="27448800"/>
    <d v="2024-01-12T07:00:00"/>
    <n v="386.35840000000002"/>
    <n v="388.47"/>
    <n v="388.68"/>
    <n v="384.65"/>
    <n v="385.49"/>
    <n v="21645700"/>
    <n v="-0.54877458458327488"/>
    <d v="2024-01-12T07:00:00"/>
    <n v="54.698300000000003"/>
    <n v="54.71"/>
    <n v="54.97"/>
    <n v="54.33"/>
    <n v="54.62"/>
    <n v="-0.52250329181980093"/>
    <n v="352994000"/>
    <d v="2024-01-12T07:00:00"/>
    <n v="19.884"/>
    <n v="19.95"/>
    <n v="20.175999999999998"/>
    <n v="19.89"/>
    <n v="19.954000000000001"/>
    <n v="1.3565142076388237"/>
    <n v="7613500"/>
  </r>
  <r>
    <x v="381"/>
    <n v="132.33500000000001"/>
    <n v="135.13"/>
    <n v="136.38999999999999"/>
    <n v="133.77000000000001"/>
    <n v="135.9"/>
    <n v="64280000"/>
    <n v="-0.52347772983072116"/>
    <d v="2021-02-11T07:00:00"/>
    <n v="55.170999999999999"/>
    <n v="60.66"/>
    <n v="60.99"/>
    <n v="58.86"/>
    <n v="59.1"/>
    <n v="-0.49255785940716984"/>
    <n v="27539100"/>
    <d v="2021-02-11T07:00:00"/>
    <n v="236.8015"/>
    <n v="244.49"/>
    <n v="245.15"/>
    <n v="242.15"/>
    <n v="244.78"/>
    <n v="15751100"/>
    <n v="-1.0123920886453235"/>
    <d v="2021-02-11T07:00:00"/>
    <n v="15.213200000000001"/>
    <n v="15.2507"/>
    <n v="15.2723"/>
    <n v="14.925000000000001"/>
    <n v="14.9803"/>
    <n v="2.3561188544285873E-3"/>
    <n v="450828000"/>
    <d v="2021-02-11T07:00:00"/>
    <n v="21.7971"/>
    <n v="22.794"/>
    <n v="22.948"/>
    <n v="22.687999999999999"/>
    <n v="22.803999999999998"/>
    <n v="-0.84590893099007991"/>
    <n v="2351500"/>
  </r>
  <r>
    <x v="382"/>
    <n v="169.1086"/>
    <n v="171.66"/>
    <n v="173.95"/>
    <n v="170.95"/>
    <n v="172.86"/>
    <n v="77251200"/>
    <n v="-0.2790541104944177"/>
    <d v="2022-02-07T07:00:00"/>
    <n v="45.025700000000001"/>
    <n v="48.18"/>
    <n v="48.66"/>
    <n v="47.96"/>
    <n v="48.13"/>
    <n v="-0.49173872302250266"/>
    <n v="27558500"/>
    <d v="2022-02-07T07:00:00"/>
    <n v="293.92930000000001"/>
    <n v="300.95"/>
    <n v="307.83999999999997"/>
    <n v="299.89999999999998"/>
    <n v="306.17"/>
    <n v="28533300"/>
    <n v="-7.0564152456156779E-3"/>
    <d v="2022-02-07T07:00:00"/>
    <n v="24.688600000000001"/>
    <n v="24.728000000000002"/>
    <n v="25.181999999999999"/>
    <n v="24.202000000000002"/>
    <n v="24.372"/>
    <n v="-0.3944241621671592"/>
    <n v="376868000"/>
    <d v="2022-02-07T07:00:00"/>
    <n v="21.092700000000001"/>
    <n v="21.95"/>
    <n v="22.16"/>
    <n v="21.768000000000001"/>
    <n v="21.88"/>
    <n v="-0.44200578983141553"/>
    <n v="3316500"/>
  </r>
  <r>
    <x v="383"/>
    <n v="112.7868"/>
    <n v="115.54"/>
    <n v="118.83"/>
    <n v="113.61"/>
    <n v="118.33"/>
    <n v="184642000"/>
    <n v="1.7445711531219863"/>
    <d v="2020-09-15T07:00:00"/>
    <n v="44.874899999999997"/>
    <n v="50"/>
    <n v="50.6"/>
    <n v="49.73"/>
    <n v="49.79"/>
    <n v="-0.49005822672818544"/>
    <n v="27598300"/>
    <d v="2020-09-15T07:00:00"/>
    <n v="201.6865"/>
    <n v="208.78"/>
    <n v="209.78"/>
    <n v="206.93"/>
    <n v="208.42"/>
    <n v="21823900"/>
    <n v="-0.53475893649453987"/>
    <d v="2020-09-15T07:00:00"/>
    <n v="12.9552"/>
    <n v="12.991"/>
    <n v="13.2987"/>
    <n v="12.8278"/>
    <n v="13.28"/>
    <n v="1.4869452698352552"/>
    <n v="727556000"/>
    <d v="2020-09-15T07:00:00"/>
    <n v="14.577999999999999"/>
    <n v="15.292"/>
    <n v="15.46"/>
    <n v="15.246"/>
    <n v="15.374000000000001"/>
    <n v="1.065410959270066"/>
    <n v="6918000"/>
  </r>
  <r>
    <x v="384"/>
    <n v="157.9624"/>
    <n v="160.55000000000001"/>
    <n v="161.02000000000001"/>
    <n v="156.53"/>
    <n v="157.65"/>
    <n v="117305600"/>
    <n v="0.47571348374081379"/>
    <d v="2021-11-19T07:00:00"/>
    <n v="45.928100000000001"/>
    <n v="49.52"/>
    <n v="49.73"/>
    <n v="49.24"/>
    <n v="49.6"/>
    <n v="-0.48966554794584499"/>
    <n v="27607600"/>
    <d v="2021-11-19T07:00:00"/>
    <n v="335.10579999999999"/>
    <n v="343.11"/>
    <n v="345.1"/>
    <n v="342.2"/>
    <n v="342.64"/>
    <n v="21963400"/>
    <n v="-0.52378709076851004"/>
    <d v="2021-11-19T07:00:00"/>
    <n v="32.9285"/>
    <n v="32.984999999999999"/>
    <n v="33.088000000000001"/>
    <n v="31.905000000000001"/>
    <n v="32.243000000000002"/>
    <n v="0.44784337893760362"/>
    <n v="533867000"/>
    <d v="2021-11-19T07:00:00"/>
    <n v="24.069800000000001"/>
    <n v="25.047999999999998"/>
    <n v="25.152000000000001"/>
    <n v="24.974"/>
    <n v="25.068000000000001"/>
    <n v="-1.0939012741367211"/>
    <n v="1759000"/>
  </r>
  <r>
    <x v="385"/>
    <n v="173.09370000000001"/>
    <n v="173.72"/>
    <n v="177.71"/>
    <n v="173.52"/>
    <n v="175.57"/>
    <n v="75604200"/>
    <n v="-0.31008945811429034"/>
    <d v="2024-03-18T07:00:00"/>
    <n v="42.269100000000002"/>
    <n v="42.71"/>
    <n v="43.38"/>
    <n v="42.6"/>
    <n v="43.09"/>
    <n v="-0.48710257997938633"/>
    <n v="27668300"/>
    <d v="2024-03-18T07:00:00"/>
    <n v="415.81920000000002"/>
    <n v="417.32"/>
    <n v="420.73"/>
    <n v="413.78"/>
    <n v="414.25"/>
    <n v="20106000"/>
    <n v="-0.66987387393358466"/>
    <d v="2024-03-18T07:00:00"/>
    <n v="88.440200000000004"/>
    <n v="88.454999999999998"/>
    <n v="92.405000000000001"/>
    <n v="87.084999999999994"/>
    <n v="90.388000000000005"/>
    <n v="1.172675544818427"/>
    <n v="668976000"/>
    <d v="2024-03-18T07:00:00"/>
    <n v="17.7471"/>
    <n v="17.806000000000001"/>
    <n v="17.904"/>
    <n v="17.777999999999999"/>
    <n v="17.777999999999999"/>
    <n v="1.5472068496481004E-2"/>
    <n v="4409500"/>
  </r>
  <r>
    <x v="386"/>
    <n v="141.4228"/>
    <n v="142.91"/>
    <n v="147.30000000000001"/>
    <n v="141.91999999999999"/>
    <n v="147.07"/>
    <n v="64727200"/>
    <n v="-0.51505088863120263"/>
    <d v="2022-12-06T07:00:00"/>
    <n v="27.578299999999999"/>
    <n v="28.6"/>
    <n v="29.31"/>
    <n v="28.34"/>
    <n v="29.19"/>
    <n v="-0.48571342600745071"/>
    <n v="27701200"/>
    <d v="2022-12-06T07:00:00"/>
    <n v="241.64500000000001"/>
    <n v="245.12"/>
    <n v="251.86"/>
    <n v="243.78"/>
    <n v="250.82"/>
    <n v="22463700"/>
    <n v="-0.48443788348010319"/>
    <d v="2022-12-06T07:00:00"/>
    <n v="15.9765"/>
    <n v="15.987"/>
    <n v="16.573"/>
    <n v="15.819000000000001"/>
    <n v="16.53"/>
    <n v="-0.52411273049349583"/>
    <n v="352694000"/>
    <d v="2022-12-06T07:00:00"/>
    <n v="15.5297"/>
    <n v="15.894"/>
    <n v="16.178000000000001"/>
    <n v="15.786"/>
    <n v="16.178000000000001"/>
    <n v="-0.32648530593525871"/>
    <n v="3592500"/>
  </r>
  <r>
    <x v="387"/>
    <n v="192.63630000000001"/>
    <n v="193.58"/>
    <n v="194.66"/>
    <n v="193.17"/>
    <n v="194.14"/>
    <n v="34049900"/>
    <n v="-1.0931205119093561"/>
    <d v="2023-12-28T07:00:00"/>
    <n v="49.7241"/>
    <n v="50.39"/>
    <n v="50.87"/>
    <n v="50.16"/>
    <n v="50.81"/>
    <n v="-0.48554453190751934"/>
    <n v="27705200"/>
    <d v="2023-12-28T07:00:00"/>
    <n v="373.24009999999998"/>
    <n v="375.28"/>
    <n v="376.46"/>
    <n v="374.16"/>
    <n v="375.37"/>
    <n v="14327000"/>
    <n v="-1.1243992965194394"/>
    <d v="2023-12-28T07:00:00"/>
    <n v="49.511400000000002"/>
    <n v="49.521999999999998"/>
    <n v="49.884"/>
    <n v="49.411999999999999"/>
    <n v="49.643000000000001"/>
    <n v="-1.0933550949926523"/>
    <n v="246587000"/>
    <d v="2023-12-28T07:00:00"/>
    <n v="18.8674"/>
    <n v="18.93"/>
    <n v="18.968"/>
    <n v="18.782"/>
    <n v="18.795999999999999"/>
    <n v="-0.89739088576988901"/>
    <n v="2228500"/>
  </r>
  <r>
    <x v="388"/>
    <n v="113.05029999999999"/>
    <n v="115.81"/>
    <n v="117.26"/>
    <n v="113.62"/>
    <n v="113.79"/>
    <n v="142675200"/>
    <n v="0.95376712974999456"/>
    <d v="2020-09-30T07:00:00"/>
    <n v="46.4724"/>
    <n v="51.78"/>
    <n v="52.38"/>
    <n v="51.15"/>
    <n v="51.24"/>
    <n v="-0.48528696840512398"/>
    <n v="27711300"/>
    <d v="2020-09-30T07:00:00"/>
    <n v="203.18379999999999"/>
    <n v="210.33"/>
    <n v="211.98"/>
    <n v="206.54"/>
    <n v="207.73"/>
    <n v="33829100"/>
    <n v="0.40946473597953903"/>
    <d v="2020-09-30T07:00:00"/>
    <n v="13.4932"/>
    <n v="13.5305"/>
    <n v="13.6225"/>
    <n v="13.1503"/>
    <n v="13.157500000000001"/>
    <n v="1.2810873338785169"/>
    <n v="689184000"/>
    <d v="2020-09-30T07:00:00"/>
    <n v="14.678599999999999"/>
    <n v="15.35"/>
    <n v="15.488"/>
    <n v="15.256"/>
    <n v="15.35"/>
    <n v="-0.35117990213045164"/>
    <n v="3533500"/>
  </r>
  <r>
    <x v="389"/>
    <n v="87.7119"/>
    <n v="90.015000000000001"/>
    <n v="92.197500000000005"/>
    <n v="89.63"/>
    <n v="91.25"/>
    <n v="192623200"/>
    <n v="1.8949653950307461"/>
    <d v="2020-06-24T07:00:00"/>
    <n v="52.675400000000003"/>
    <n v="59.09"/>
    <n v="59.81"/>
    <n v="58.67"/>
    <n v="59.64"/>
    <n v="-0.48304067687603663"/>
    <n v="27764500"/>
    <d v="2020-06-24T07:00:00"/>
    <n v="190.65719999999999"/>
    <n v="197.84"/>
    <n v="203.25"/>
    <n v="196.56"/>
    <n v="201.6"/>
    <n v="36740600"/>
    <n v="0.63845777419700156"/>
    <d v="2020-06-24T07:00:00"/>
    <n v="9.2073"/>
    <n v="9.2355"/>
    <n v="9.5564999999999998"/>
    <n v="9.1445000000000007"/>
    <n v="9.4762000000000004"/>
    <n v="-5.4550235085707608E-3"/>
    <n v="449372000"/>
    <d v="2020-06-24T07:00:00"/>
    <n v="13.4702"/>
    <n v="14.13"/>
    <n v="14.295999999999999"/>
    <n v="14.06"/>
    <n v="14.278"/>
    <n v="-0.47716419797372417"/>
    <n v="3232500"/>
  </r>
  <r>
    <x v="390"/>
    <n v="112.9503"/>
    <n v="115.7075"/>
    <n v="117.16249999999999"/>
    <n v="115.61"/>
    <n v="115.9825"/>
    <n v="145538000"/>
    <n v="1.0077124807919928"/>
    <d v="2020-08-19T07:00:00"/>
    <n v="43.375999999999998"/>
    <n v="48.33"/>
    <n v="48.98"/>
    <n v="48.25"/>
    <n v="48.79"/>
    <n v="-0.48259732986371678"/>
    <n v="27775000"/>
    <d v="2020-08-19T07:00:00"/>
    <n v="202.5752"/>
    <n v="209.7"/>
    <n v="212.1"/>
    <n v="209.25"/>
    <n v="211.49"/>
    <n v="27627600"/>
    <n v="-7.8290828679775312E-2"/>
    <d v="2020-08-19T07:00:00"/>
    <n v="12.1014"/>
    <n v="12.138500000000001"/>
    <n v="12.315"/>
    <n v="12.098000000000001"/>
    <n v="12.2965"/>
    <n v="0.92400654014140382"/>
    <n v="622624000"/>
    <d v="2020-08-19T07:00:00"/>
    <n v="15.4626"/>
    <n v="16.22"/>
    <n v="16.414000000000001"/>
    <n v="16.204000000000001"/>
    <n v="16.3"/>
    <n v="1.0040930212599684"/>
    <n v="6771500"/>
  </r>
  <r>
    <x v="391"/>
    <n v="59.5047"/>
    <n v="61.232500000000002"/>
    <n v="61.287500000000001"/>
    <n v="59.225000000000001"/>
    <n v="60.085000000000001"/>
    <n v="165934000"/>
    <n v="1.3920457838004459"/>
    <d v="2020-04-02T07:00:00"/>
    <n v="48.177799999999998"/>
    <n v="54.35"/>
    <n v="54.56"/>
    <n v="51.22"/>
    <n v="51.29"/>
    <n v="-0.48111950648931717"/>
    <n v="27810000"/>
    <d v="2020-04-02T07:00:00"/>
    <n v="149.20760000000001"/>
    <n v="155.26"/>
    <n v="155.47999999999999"/>
    <n v="150.36000000000001"/>
    <n v="151.86000000000001"/>
    <n v="49630700"/>
    <n v="1.6522799146493159"/>
    <d v="2020-04-02T07:00:00"/>
    <n v="6.3643000000000001"/>
    <n v="6.3868"/>
    <n v="6.4"/>
    <n v="6.0578000000000003"/>
    <n v="6.1059999999999999"/>
    <n v="1.2090917772085641"/>
    <n v="675764000"/>
    <d v="2020-04-02T07:00:00"/>
    <n v="11.2318"/>
    <n v="11.782"/>
    <n v="11.86"/>
    <n v="11.582000000000001"/>
    <n v="11.673999999999999"/>
    <n v="0.48843636850610872"/>
    <n v="5539500"/>
  </r>
  <r>
    <x v="392"/>
    <n v="65.793899999999994"/>
    <n v="67.864999999999995"/>
    <n v="68.14"/>
    <n v="66.83"/>
    <n v="66.944999999999993"/>
    <n v="137310400"/>
    <n v="0.85267518505594919"/>
    <d v="2019-12-12T07:00:00"/>
    <n v="50.764400000000002"/>
    <n v="57.55"/>
    <n v="58.05"/>
    <n v="56.61"/>
    <n v="56.75"/>
    <n v="-0.47802452210807467"/>
    <n v="27883300"/>
    <d v="2019-12-12T07:00:00"/>
    <n v="146.86519999999999"/>
    <n v="153.24"/>
    <n v="153.44"/>
    <n v="151.02000000000001"/>
    <n v="151.65"/>
    <n v="24612100"/>
    <n v="-0.31546359417685865"/>
    <d v="2019-12-12T07:00:00"/>
    <n v="5.5787000000000004"/>
    <n v="5.6017000000000001"/>
    <n v="5.62"/>
    <n v="5.3955000000000002"/>
    <n v="5.4044999999999996"/>
    <n v="-0.24699957965670444"/>
    <n v="404348000"/>
    <d v="2019-12-12T07:00:00"/>
    <n v="12.786899999999999"/>
    <n v="13.464"/>
    <n v="13.478"/>
    <n v="13.366"/>
    <n v="13.384"/>
    <n v="0.58135501859649574"/>
    <n v="5761500"/>
  </r>
  <r>
    <x v="393"/>
    <n v="194.935"/>
    <n v="195.89"/>
    <n v="196.63"/>
    <n v="194.39"/>
    <n v="196.09"/>
    <n v="55751900"/>
    <n v="-0.68417751613128941"/>
    <d v="2023-12-18T07:00:00"/>
    <n v="45.086199999999998"/>
    <n v="45.69"/>
    <n v="46.23"/>
    <n v="45.4"/>
    <n v="46.15"/>
    <n v="-0.47750095039828738"/>
    <n v="27895700"/>
    <d v="2023-12-18T07:00:00"/>
    <n v="370.62439999999998"/>
    <n v="372.65"/>
    <n v="373"/>
    <n v="368.68"/>
    <n v="369.45"/>
    <n v="21802900"/>
    <n v="-0.53641061219523256"/>
    <d v="2023-12-18T07:00:00"/>
    <n v="50.066299999999998"/>
    <n v="50.076999999999998"/>
    <n v="50.433"/>
    <n v="49.15"/>
    <n v="49.4"/>
    <n v="-0.20279902888146295"/>
    <n v="412587000"/>
    <d v="2023-12-18T07:00:00"/>
    <n v="18.381"/>
    <n v="18.442"/>
    <n v="18.481999999999999"/>
    <n v="18.283999999999999"/>
    <n v="18.314"/>
    <n v="-9.641080176596574E-3"/>
    <n v="4349500"/>
  </r>
  <r>
    <x v="394"/>
    <n v="166.3108"/>
    <n v="168.82"/>
    <n v="169.42"/>
    <n v="164.91"/>
    <n v="165.51"/>
    <n v="81532000"/>
    <n v="-0.1983885876704039"/>
    <d v="2022-03-22T07:00:00"/>
    <n v="45.222000000000001"/>
    <n v="48.39"/>
    <n v="48.47"/>
    <n v="47.4"/>
    <n v="47.5"/>
    <n v="-0.4763355811087609"/>
    <n v="27923300"/>
    <d v="2022-03-22T07:00:00"/>
    <n v="297.58080000000001"/>
    <n v="304.06"/>
    <n v="305"/>
    <n v="298.77"/>
    <n v="299.8"/>
    <n v="27599700"/>
    <n v="-8.04851978249813E-2"/>
    <d v="2022-03-22T07:00:00"/>
    <n v="26.4863"/>
    <n v="26.524000000000001"/>
    <n v="27.238"/>
    <n v="26.071999999999999"/>
    <n v="26.727"/>
    <n v="0.5183367928454411"/>
    <n v="547007000"/>
    <d v="2022-03-22T07:00:00"/>
    <n v="20.3201"/>
    <n v="21.146000000000001"/>
    <n v="21.268000000000001"/>
    <n v="21.024000000000001"/>
    <n v="21.024000000000001"/>
    <n v="-0.62930802368478578"/>
    <n v="2869000"/>
  </r>
  <r>
    <x v="395"/>
    <n v="151.8372"/>
    <n v="153.19999999999999"/>
    <n v="153.77000000000001"/>
    <n v="150.86000000000001"/>
    <n v="152.12"/>
    <n v="61707600"/>
    <n v="-0.57195091029056355"/>
    <d v="2023-02-14T07:00:00"/>
    <n v="27.953399999999998"/>
    <n v="28.64"/>
    <n v="28.72"/>
    <n v="27.99"/>
    <n v="28.38"/>
    <n v="-0.47609912936885695"/>
    <n v="27928900"/>
    <d v="2023-02-14T07:00:00"/>
    <n v="268.31150000000002"/>
    <n v="272.17"/>
    <n v="274.97000000000003"/>
    <n v="269.27999999999997"/>
    <n v="272.67"/>
    <n v="37047900"/>
    <n v="0.66262729528380426"/>
    <d v="2023-02-14T07:00:00"/>
    <n v="22.9559"/>
    <n v="22.971"/>
    <n v="23.048999999999999"/>
    <n v="21.366"/>
    <n v="21.577999999999999"/>
    <n v="1.207535986490659"/>
    <n v="675474000"/>
    <d v="2023-02-14T07:00:00"/>
    <n v="17.458500000000001"/>
    <n v="17.867999999999999"/>
    <n v="17.936"/>
    <n v="17.72"/>
    <n v="17.815999999999999"/>
    <n v="-0.76847672258142408"/>
    <n v="2536500"/>
  </r>
  <r>
    <x v="396"/>
    <n v="123.2959"/>
    <n v="125.9"/>
    <n v="126.16"/>
    <n v="123.07"/>
    <n v="123.87"/>
    <n v="88651200"/>
    <n v="-6.4237496732093488E-2"/>
    <d v="2021-04-05T07:00:00"/>
    <n v="60.518999999999998"/>
    <n v="66.540000000000006"/>
    <n v="66.739999999999995"/>
    <n v="64.7"/>
    <n v="64.95"/>
    <n v="-0.47531377180417606"/>
    <n v="27947500"/>
    <d v="2021-04-05T07:00:00"/>
    <n v="241.79310000000001"/>
    <n v="249.07"/>
    <n v="249.96"/>
    <n v="242.7"/>
    <n v="242.76"/>
    <n v="36910600"/>
    <n v="0.65182848225022794"/>
    <d v="2021-04-05T07:00:00"/>
    <n v="13.9579"/>
    <n v="13.987500000000001"/>
    <n v="14.013999999999999"/>
    <n v="13.733000000000001"/>
    <n v="13.8675"/>
    <n v="-1.0446159271575912"/>
    <n v="255672000"/>
    <d v="2021-04-05T07:00:00"/>
    <n v="21.359000000000002"/>
    <n v="22.277999999999999"/>
    <n v="22.367999999999999"/>
    <n v="21.963999999999999"/>
    <n v="22.16"/>
    <n v="-8.8119669779964008E-2"/>
    <n v="4162000"/>
  </r>
  <r>
    <x v="397"/>
    <n v="146.34569999999999"/>
    <n v="148.96"/>
    <n v="149.69999999999999"/>
    <n v="147.80000000000001"/>
    <n v="148.99"/>
    <n v="74588300"/>
    <n v="-0.32923263337053116"/>
    <d v="2021-11-01T07:00:00"/>
    <n v="45.638599999999997"/>
    <n v="49.55"/>
    <n v="49.6"/>
    <n v="49"/>
    <n v="49.4"/>
    <n v="-0.4725185744503117"/>
    <n v="28013700"/>
    <d v="2021-11-01T07:00:00"/>
    <n v="321.09890000000001"/>
    <n v="329.37"/>
    <n v="331.49"/>
    <n v="326.37"/>
    <n v="331.36"/>
    <n v="27073200"/>
    <n v="-0.12189506717806184"/>
    <d v="2021-11-01T07:00:00"/>
    <n v="25.782699999999998"/>
    <n v="25.827000000000002"/>
    <n v="25.893999999999998"/>
    <n v="25.227"/>
    <n v="25.649000000000001"/>
    <n v="-0.99060316526838965"/>
    <n v="265740000"/>
    <d v="2021-11-01T07:00:00"/>
    <n v="23.300999999999998"/>
    <n v="24.248000000000001"/>
    <n v="24.28"/>
    <n v="24"/>
    <n v="24"/>
    <n v="0.53489569355130229"/>
    <n v="5650500"/>
  </r>
  <r>
    <x v="398"/>
    <n v="170.547"/>
    <n v="171.84"/>
    <n v="172.42"/>
    <n v="170.52"/>
    <n v="171.09"/>
    <n v="45143500"/>
    <n v="-0.88407756573095952"/>
    <d v="2023-05-24T07:00:00"/>
    <n v="28.4207"/>
    <n v="29"/>
    <n v="29.49"/>
    <n v="28.82"/>
    <n v="29.31"/>
    <n v="-0.47116319929836237"/>
    <n v="28045800"/>
    <d v="2023-05-24T07:00:00"/>
    <n v="310.85359999999997"/>
    <n v="313.85000000000002"/>
    <n v="316.5"/>
    <n v="312.61"/>
    <n v="314.73"/>
    <n v="23384900"/>
    <n v="-0.41198437607638466"/>
    <d v="2023-05-24T07:00:00"/>
    <n v="30.523099999999999"/>
    <n v="30.538"/>
    <n v="30.606999999999999"/>
    <n v="29.806000000000001"/>
    <n v="30.21"/>
    <n v="1.4540215193670361"/>
    <n v="721419000"/>
    <d v="2023-05-24T07:00:00"/>
    <n v="18.4742"/>
    <n v="18.846"/>
    <n v="18.988"/>
    <n v="18.802"/>
    <n v="18.888000000000002"/>
    <n v="-0.45456236416795431"/>
    <n v="3286500"/>
  </r>
  <r>
    <x v="399"/>
    <n v="172.23150000000001"/>
    <n v="174.83"/>
    <n v="175.35"/>
    <n v="171.43"/>
    <n v="171.73"/>
    <n v="74829200"/>
    <n v="-0.32469321913760624"/>
    <d v="2022-02-08T07:00:00"/>
    <n v="45.6145"/>
    <n v="48.81"/>
    <n v="48.94"/>
    <n v="47.9"/>
    <n v="47.98"/>
    <n v="-0.47093519226345504"/>
    <n v="28051200"/>
    <d v="2022-02-08T07:00:00"/>
    <n v="297.45510000000002"/>
    <n v="304.56"/>
    <n v="305.56"/>
    <n v="299.95"/>
    <n v="301.25"/>
    <n v="32421200"/>
    <n v="0.29873167793167182"/>
    <d v="2022-02-08T07:00:00"/>
    <n v="25.068000000000001"/>
    <n v="25.108000000000001"/>
    <n v="25.23"/>
    <n v="23.98"/>
    <n v="24.359000000000002"/>
    <n v="-0.21475179343143722"/>
    <n v="410359000"/>
    <d v="2022-02-08T07:00:00"/>
    <n v="21.096599999999999"/>
    <n v="21.954000000000001"/>
    <n v="21.978000000000002"/>
    <n v="21.7"/>
    <n v="21.803999999999998"/>
    <n v="-0.5744776490818998"/>
    <n v="3000000"/>
  </r>
  <r>
    <x v="400"/>
    <n v="134.04040000000001"/>
    <n v="135.44999999999999"/>
    <n v="136.81"/>
    <n v="132.75"/>
    <n v="132.97999999999999"/>
    <n v="85928000"/>
    <n v="-0.11555228643363395"/>
    <d v="2022-12-21T07:00:00"/>
    <n v="25.871600000000001"/>
    <n v="26.83"/>
    <n v="26.97"/>
    <n v="26.58"/>
    <n v="26.59"/>
    <n v="-0.46883668307180765"/>
    <n v="28100900"/>
    <d v="2022-12-21T07:00:00"/>
    <n v="240.9648"/>
    <n v="244.43"/>
    <n v="245.62"/>
    <n v="240.11"/>
    <n v="241.69"/>
    <n v="23690600"/>
    <n v="-0.38794069694772992"/>
    <d v="2022-12-21T07:00:00"/>
    <n v="16.490100000000002"/>
    <n v="16.501000000000001"/>
    <n v="16.626999999999999"/>
    <n v="16.102"/>
    <n v="16.114000000000001"/>
    <n v="-0.67255125936837845"/>
    <n v="325025000"/>
    <d v="2022-12-21T07:00:00"/>
    <n v="15.129099999999999"/>
    <n v="15.484"/>
    <n v="15.54"/>
    <n v="15.404"/>
    <n v="15.5"/>
    <n v="-0.5167174071338213"/>
    <n v="3138000"/>
  </r>
  <r>
    <x v="401"/>
    <n v="212.0111"/>
    <n v="212.49"/>
    <n v="215.17"/>
    <n v="211.3"/>
    <n v="213.85"/>
    <n v="70122700"/>
    <n v="-0.41338044656500789"/>
    <d v="2024-06-14T07:00:00"/>
    <n v="30.258099999999999"/>
    <n v="30.45"/>
    <n v="30.56"/>
    <n v="30.21"/>
    <n v="30.29"/>
    <n v="-0.46778109494723652"/>
    <n v="28125900"/>
    <d v="2024-06-14T07:00:00"/>
    <n v="441.77370000000002"/>
    <n v="442.57"/>
    <n v="443.14"/>
    <n v="436.72"/>
    <n v="438.28"/>
    <n v="13582000"/>
    <n v="-1.1829944582821079"/>
    <d v="2024-06-14T07:00:00"/>
    <n v="131.86869999999999"/>
    <n v="131.88"/>
    <n v="132.84"/>
    <n v="128.32"/>
    <n v="129.96"/>
    <n v="-0.75680322801807587"/>
    <n v="309320400"/>
    <d v="2024-06-14T07:00:00"/>
    <n v="16.443999999999999"/>
    <n v="16.443999999999999"/>
    <n v="16.53"/>
    <n v="16.376000000000001"/>
    <n v="16.5"/>
    <n v="-0.43363474027372301"/>
    <n v="3336500"/>
  </r>
  <r>
    <x v="402"/>
    <n v="113.4605"/>
    <n v="116.03"/>
    <n v="116.75"/>
    <n v="115.17"/>
    <n v="115.55"/>
    <n v="76499200"/>
    <n v="-0.29322446957768683"/>
    <d v="2020-11-25T07:00:00"/>
    <n v="42.534399999999998"/>
    <n v="47.05"/>
    <n v="47.18"/>
    <n v="46.57"/>
    <n v="47.03"/>
    <n v="-0.46773887142225368"/>
    <n v="28126900"/>
    <d v="2020-11-25T07:00:00"/>
    <n v="207.14439999999999"/>
    <n v="213.87"/>
    <n v="215.29"/>
    <n v="212.46"/>
    <n v="215.11"/>
    <n v="21012900"/>
    <n v="-0.598545079030814"/>
    <d v="2020-11-25T07:00:00"/>
    <n v="13.1983"/>
    <n v="13.2347"/>
    <n v="13.269500000000001"/>
    <n v="13.02"/>
    <n v="13.032500000000001"/>
    <n v="-1.0218477347203869"/>
    <n v="259916000"/>
    <d v="2020-11-25T07:00:00"/>
    <n v="17.830500000000001"/>
    <n v="18.646000000000001"/>
    <n v="18.7"/>
    <n v="18.382000000000001"/>
    <n v="18.68"/>
    <n v="1.6222950310955613"/>
    <n v="8248500"/>
  </r>
  <r>
    <x v="403"/>
    <n v="186.66480000000001"/>
    <n v="188.08"/>
    <n v="189.3"/>
    <n v="186.6"/>
    <n v="189.16"/>
    <n v="46638100"/>
    <n v="-0.85591397705296224"/>
    <d v="2023-07-11T07:00:00"/>
    <n v="32.634799999999998"/>
    <n v="33.299999999999997"/>
    <n v="33.36"/>
    <n v="32.5"/>
    <n v="32.82"/>
    <n v="-0.46681417622512938"/>
    <n v="28148800"/>
    <d v="2023-07-11T07:00:00"/>
    <n v="329.29579999999999"/>
    <n v="332.47"/>
    <n v="332.86"/>
    <n v="327"/>
    <n v="331.06"/>
    <n v="26698200"/>
    <n v="-0.15138927611900241"/>
    <d v="2023-07-11T07:00:00"/>
    <n v="42.3887"/>
    <n v="42.405000000000001"/>
    <n v="42.758000000000003"/>
    <n v="42.067"/>
    <n v="42.481000000000002"/>
    <n v="-0.81622584976912393"/>
    <n v="298244000"/>
    <d v="2023-07-11T07:00:00"/>
    <n v="17.574300000000001"/>
    <n v="17.928000000000001"/>
    <n v="18.079999999999998"/>
    <n v="17.858000000000001"/>
    <n v="17.984000000000002"/>
    <n v="1.0199980154195842"/>
    <n v="6809500"/>
  </r>
  <r>
    <x v="404"/>
    <n v="125.0258"/>
    <n v="127.45"/>
    <n v="127.89"/>
    <n v="125.85"/>
    <n v="126.25"/>
    <n v="81918000"/>
    <n v="-0.19111497250266204"/>
    <d v="2021-05-14T07:00:00"/>
    <n v="50.651600000000002"/>
    <n v="55.35"/>
    <n v="55.85"/>
    <n v="54.26"/>
    <n v="54.6"/>
    <n v="-0.46641305273779232"/>
    <n v="28158300"/>
    <d v="2021-05-14T07:00:00"/>
    <n v="240.9"/>
    <n v="248.15"/>
    <n v="249.18"/>
    <n v="245.49"/>
    <n v="245.58"/>
    <n v="23901100"/>
    <n v="-0.37138461432888198"/>
    <d v="2021-05-14T07:00:00"/>
    <n v="14.2128"/>
    <n v="14.243"/>
    <n v="14.327999999999999"/>
    <n v="13.7485"/>
    <n v="13.89"/>
    <n v="-1.0288219689730651"/>
    <n v="258616000"/>
    <d v="2021-05-14T07:00:00"/>
    <n v="18.0532"/>
    <n v="18.829999999999998"/>
    <n v="18.86"/>
    <n v="18.622"/>
    <n v="18.734000000000002"/>
    <n v="-0.37210752602468294"/>
    <n v="3483500"/>
  </r>
  <r>
    <x v="405"/>
    <n v="159.3853"/>
    <n v="161.79"/>
    <n v="167.87"/>
    <n v="161.5"/>
    <n v="166.46"/>
    <n v="84882400"/>
    <n v="-0.13525511549941344"/>
    <d v="2022-04-22T07:00:00"/>
    <n v="43.493099999999998"/>
    <n v="46.54"/>
    <n v="47.65"/>
    <n v="46.5"/>
    <n v="47.45"/>
    <n v="-0.46381208359884912"/>
    <n v="28219900"/>
    <d v="2022-04-22T07:00:00"/>
    <n v="268.19069999999999"/>
    <n v="274.02999999999997"/>
    <n v="283.2"/>
    <n v="273.38"/>
    <n v="281.68"/>
    <n v="29405800"/>
    <n v="6.1566777556972693E-2"/>
    <d v="2022-04-22T07:00:00"/>
    <n v="19.487300000000001"/>
    <n v="19.515000000000001"/>
    <n v="20.486000000000001"/>
    <n v="19.5"/>
    <n v="20.303000000000001"/>
    <n v="0.93521359810589944"/>
    <n v="624713000"/>
    <d v="2022-04-22T07:00:00"/>
    <n v="16.6632"/>
    <n v="17.12"/>
    <n v="17.545999999999999"/>
    <n v="17.11"/>
    <n v="17.504000000000001"/>
    <n v="1.0867991239750114E-2"/>
    <n v="4398500"/>
  </r>
  <r>
    <x v="406"/>
    <n v="139.47329999999999"/>
    <n v="140.94"/>
    <n v="143.37"/>
    <n v="140"/>
    <n v="142.19"/>
    <n v="69721100"/>
    <n v="-0.42094802130947712"/>
    <d v="2022-12-07T07:00:00"/>
    <n v="27.318000000000001"/>
    <n v="28.33"/>
    <n v="28.55"/>
    <n v="28.15"/>
    <n v="28.28"/>
    <n v="-0.46296761309919221"/>
    <n v="28239900"/>
    <d v="2022-12-07T07:00:00"/>
    <n v="240.90559999999999"/>
    <n v="244.37"/>
    <n v="246.16"/>
    <n v="242.21"/>
    <n v="244.83"/>
    <n v="20481500"/>
    <n v="-0.64034033938072288"/>
    <d v="2022-12-07T07:00:00"/>
    <n v="16.109400000000001"/>
    <n v="16.12"/>
    <n v="16.186"/>
    <n v="15.667"/>
    <n v="15.772"/>
    <n v="-0.41845844636100332"/>
    <n v="372388000"/>
    <d v="2022-12-07T07:00:00"/>
    <n v="15.4457"/>
    <n v="15.808"/>
    <n v="15.88"/>
    <n v="15.734"/>
    <n v="15.827999999999999"/>
    <n v="-0.82393492590113704"/>
    <n v="2404000"/>
  </r>
  <r>
    <x v="407"/>
    <n v="67.800799999999995"/>
    <n v="69.935000000000002"/>
    <n v="70.474999999999994"/>
    <n v="69.78"/>
    <n v="69.95"/>
    <n v="116028400"/>
    <n v="0.45164648557438919"/>
    <d v="2019-12-18T07:00:00"/>
    <n v="50.429200000000002"/>
    <n v="57.17"/>
    <n v="57.46"/>
    <n v="56.94"/>
    <n v="57.39"/>
    <n v="-0.4620766967220542"/>
    <n v="28261000"/>
    <d v="2019-12-18T07:00:00"/>
    <n v="147.94820000000001"/>
    <n v="154.37"/>
    <n v="155.47999999999999"/>
    <n v="154.18"/>
    <n v="154.30000000000001"/>
    <n v="24129200"/>
    <n v="-0.35344427017040586"/>
    <d v="2019-12-18T07:00:00"/>
    <n v="5.7141999999999999"/>
    <n v="5.7378"/>
    <n v="5.7984999999999998"/>
    <n v="5.7336999999999998"/>
    <n v="5.7422000000000004"/>
    <n v="-0.57317915085887505"/>
    <n v="343548000"/>
    <d v="2019-12-18T07:00:00"/>
    <n v="12.8591"/>
    <n v="13.54"/>
    <n v="13.582000000000001"/>
    <n v="13.48"/>
    <n v="13.566000000000001"/>
    <n v="-0.66300149815449827"/>
    <n v="2788500"/>
  </r>
  <r>
    <x v="408"/>
    <n v="142.7192"/>
    <n v="144.22"/>
    <n v="146.63999999999999"/>
    <n v="143.38"/>
    <n v="145.13999999999999"/>
    <n v="69246000"/>
    <n v="-0.42990059790583507"/>
    <d v="2022-11-28T07:00:00"/>
    <n v="27.703700000000001"/>
    <n v="28.73"/>
    <n v="29.19"/>
    <n v="28.54"/>
    <n v="29.1"/>
    <n v="-0.46178535439967255"/>
    <n v="28267900"/>
    <d v="2022-11-28T07:00:00"/>
    <n v="238.33260000000001"/>
    <n v="241.76"/>
    <n v="246.65"/>
    <n v="240.8"/>
    <n v="246.08"/>
    <n v="24778200"/>
    <n v="-0.30239962589661806"/>
    <d v="2022-11-28T07:00:00"/>
    <n v="15.8125"/>
    <n v="15.827"/>
    <n v="16.356999999999999"/>
    <n v="15.725"/>
    <n v="16.026"/>
    <n v="-0.78673556847145398"/>
    <n v="303741000"/>
    <d v="2022-11-28T07:00:00"/>
    <n v="16.057300000000001"/>
    <n v="16.434000000000001"/>
    <n v="16.834"/>
    <n v="16.402000000000001"/>
    <n v="16.666"/>
    <n v="0.51438662213495556"/>
    <n v="5601500"/>
  </r>
  <r>
    <x v="409"/>
    <n v="140.3837"/>
    <n v="141.86000000000001"/>
    <n v="142.43"/>
    <n v="138.81"/>
    <n v="140.88999999999999"/>
    <n v="65799300"/>
    <n v="-0.4948487051562388"/>
    <d v="2023-01-25T07:00:00"/>
    <n v="28.638999999999999"/>
    <n v="29.7"/>
    <n v="29.89"/>
    <n v="29.17"/>
    <n v="29.52"/>
    <n v="-0.46178113204717425"/>
    <n v="28268000"/>
    <d v="2023-01-25T07:00:00"/>
    <n v="237.19890000000001"/>
    <n v="240.61"/>
    <n v="243.3"/>
    <n v="230.9"/>
    <n v="234.48"/>
    <n v="66526600"/>
    <n v="2.9811631275699497"/>
    <d v="2023-01-25T07:00:00"/>
    <n v="19.310300000000002"/>
    <n v="19.323"/>
    <n v="19.37"/>
    <n v="18.579999999999998"/>
    <n v="18.913"/>
    <n v="-4.5698322380385544E-3"/>
    <n v="449537000"/>
    <d v="2023-01-25T07:00:00"/>
    <n v="17.499500000000001"/>
    <n v="17.91"/>
    <n v="17.937999999999999"/>
    <n v="17.745999999999999"/>
    <n v="17.792000000000002"/>
    <n v="-0.62533177514488192"/>
    <n v="2878500"/>
  </r>
  <r>
    <x v="410"/>
    <n v="127.18380000000001"/>
    <n v="129.87"/>
    <n v="130.71"/>
    <n v="128.80000000000001"/>
    <n v="130.24"/>
    <n v="87668800"/>
    <n v="-8.2749412640874834E-2"/>
    <d v="2021-02-19T07:00:00"/>
    <n v="57.308399999999999"/>
    <n v="63.01"/>
    <n v="63.26"/>
    <n v="61.85"/>
    <n v="61.91"/>
    <n v="-0.4608479921450534"/>
    <n v="28290100"/>
    <d v="2021-02-19T07:00:00"/>
    <n v="233.9297"/>
    <n v="240.97"/>
    <n v="243.86"/>
    <n v="240.18"/>
    <n v="243.75"/>
    <n v="25262600"/>
    <n v="-0.2643009730673071"/>
    <d v="2021-02-19T07:00:00"/>
    <n v="14.889699999999999"/>
    <n v="14.926500000000001"/>
    <n v="15.177"/>
    <n v="14.8468"/>
    <n v="15.0245"/>
    <n v="-0.95850022852375494"/>
    <n v="271724000"/>
    <d v="2021-02-19T07:00:00"/>
    <n v="22.097300000000001"/>
    <n v="23.108000000000001"/>
    <n v="23.562000000000001"/>
    <n v="22.782"/>
    <n v="22.802"/>
    <n v="2.3315322048710607"/>
    <n v="9943000"/>
  </r>
  <r>
    <x v="411"/>
    <n v="193.73089999999999"/>
    <n v="194.68"/>
    <n v="197.08"/>
    <n v="193.5"/>
    <n v="196.1"/>
    <n v="46482500"/>
    <n v="-0.85884603539519178"/>
    <d v="2023-12-21T07:00:00"/>
    <n v="46.457799999999999"/>
    <n v="47.08"/>
    <n v="47.12"/>
    <n v="46.02"/>
    <n v="46.48"/>
    <n v="-0.45956439698557494"/>
    <n v="28320500"/>
    <d v="2023-12-21T07:00:00"/>
    <n v="371.50959999999998"/>
    <n v="373.54"/>
    <n v="374.41"/>
    <n v="370.04"/>
    <n v="372.56"/>
    <n v="17708000"/>
    <n v="-0.85847950870791923"/>
    <d v="2023-12-21T07:00:00"/>
    <n v="48.979500000000002"/>
    <n v="48.99"/>
    <n v="49.094999999999999"/>
    <n v="48.418999999999997"/>
    <n v="48.811"/>
    <n v="-0.80452523061136194"/>
    <n v="300425000"/>
    <d v="2023-12-21T07:00:00"/>
    <n v="18.490600000000001"/>
    <n v="18.552"/>
    <n v="18.577999999999999"/>
    <n v="18.268000000000001"/>
    <n v="18.416"/>
    <n v="-0.25679631836746841"/>
    <n v="3759000"/>
  </r>
  <r>
    <x v="412"/>
    <n v="154.24289999999999"/>
    <n v="156.57"/>
    <n v="159.79"/>
    <n v="155.38"/>
    <n v="155.91"/>
    <n v="88063200"/>
    <n v="-7.5317511547202842E-2"/>
    <d v="2022-04-27T07:00:00"/>
    <n v="42.259500000000003"/>
    <n v="45.22"/>
    <n v="46.06"/>
    <n v="45.01"/>
    <n v="45.48"/>
    <n v="-0.45954750757558177"/>
    <n v="28320900"/>
    <d v="2022-04-27T07:00:00"/>
    <n v="277.185"/>
    <n v="283.22000000000003"/>
    <n v="290.97000000000003"/>
    <n v="279.16000000000003"/>
    <n v="282.10000000000002"/>
    <n v="63477700"/>
    <n v="2.7413634111965268"/>
    <d v="2022-04-27T07:00:00"/>
    <n v="18.3888"/>
    <n v="18.414999999999999"/>
    <n v="19.167000000000002"/>
    <n v="18.29"/>
    <n v="18.597999999999999"/>
    <n v="0.26325685745153315"/>
    <n v="499460000"/>
    <d v="2022-04-27T07:00:00"/>
    <n v="16.634"/>
    <n v="17.09"/>
    <n v="17.244"/>
    <n v="16.802"/>
    <n v="16.850000000000001"/>
    <n v="0.45306868412485779"/>
    <n v="5455000"/>
  </r>
  <r>
    <x v="413"/>
    <n v="189.24520000000001"/>
    <n v="190.68"/>
    <n v="192.67"/>
    <n v="190.24"/>
    <n v="191.41"/>
    <n v="46778000"/>
    <n v="-0.85327776264372102"/>
    <d v="2023-07-07T07:00:00"/>
    <n v="31.213799999999999"/>
    <n v="31.85"/>
    <n v="32.409999999999997"/>
    <n v="31.82"/>
    <n v="32"/>
    <n v="-0.4585003641560072"/>
    <n v="28345700"/>
    <d v="2023-07-07T07:00:00"/>
    <n v="334.00049999999999"/>
    <n v="337.22"/>
    <n v="341.79"/>
    <n v="337"/>
    <n v="339.32"/>
    <n v="21185300"/>
    <n v="-0.58498560804036559"/>
    <d v="2023-07-07T07:00:00"/>
    <n v="42.486600000000003"/>
    <n v="42.503"/>
    <n v="43.213999999999999"/>
    <n v="42.18"/>
    <n v="42.322000000000003"/>
    <n v="-0.50701512698327689"/>
    <n v="355881000"/>
    <d v="2023-07-07T07:00:00"/>
    <n v="17.848800000000001"/>
    <n v="18.207999999999998"/>
    <n v="18.372"/>
    <n v="18.128"/>
    <n v="18.128"/>
    <n v="-0.31078958801458517"/>
    <n v="3630000"/>
  </r>
  <r>
    <x v="414"/>
    <n v="124.9796"/>
    <n v="127.81"/>
    <n v="128.37"/>
    <n v="126.56"/>
    <n v="127.41"/>
    <n v="98208600"/>
    <n v="0.11585796856369926"/>
    <d v="2020-12-16T07:00:00"/>
    <n v="46.213799999999999"/>
    <n v="51.12"/>
    <n v="51.46"/>
    <n v="50.68"/>
    <n v="50.71"/>
    <n v="-0.45827657947359812"/>
    <n v="28351000"/>
    <d v="2020-12-16T07:00:00"/>
    <n v="212.3843"/>
    <n v="219.28"/>
    <n v="220.11"/>
    <n v="214.72"/>
    <n v="214.75"/>
    <n v="35023300"/>
    <n v="0.50339002749226225"/>
    <d v="2020-12-16T07:00:00"/>
    <n v="13.209899999999999"/>
    <n v="13.2425"/>
    <n v="13.4373"/>
    <n v="13.2125"/>
    <n v="13.422499999999999"/>
    <n v="-1.2192722120269639"/>
    <n v="223116000"/>
    <d v="2020-12-16T07:00:00"/>
    <n v="18.190100000000001"/>
    <n v="19.021999999999998"/>
    <n v="19.071999999999999"/>
    <n v="18.809999999999999"/>
    <n v="18.853999999999999"/>
    <n v="-3.7056267478039598E-2"/>
    <n v="4284000"/>
  </r>
  <r>
    <x v="415"/>
    <n v="76.7273"/>
    <n v="79.142499999999998"/>
    <n v="79.754999999999995"/>
    <n v="79"/>
    <n v="79.297499999999999"/>
    <n v="110843200"/>
    <n v="0.35393884472523096"/>
    <d v="2020-01-21T07:00:00"/>
    <n v="53.410699999999999"/>
    <n v="60.55"/>
    <n v="61.25"/>
    <n v="59.79"/>
    <n v="59.81"/>
    <n v="-0.4579599030362268"/>
    <n v="28358500"/>
    <d v="2020-01-21T07:00:00"/>
    <n v="159.5736"/>
    <n v="166.5"/>
    <n v="168.19"/>
    <n v="166.43"/>
    <n v="166.68"/>
    <n v="29517200"/>
    <n v="7.03285238930281E-2"/>
    <d v="2020-01-21T07:00:00"/>
    <n v="6.173"/>
    <n v="6.1985000000000001"/>
    <n v="6.2323000000000004"/>
    <n v="6.1642000000000001"/>
    <n v="6.1952999999999996"/>
    <n v="-1.247169149037676"/>
    <n v="217916000"/>
    <d v="2020-01-21T07:00:00"/>
    <n v="13.7006"/>
    <n v="14.426"/>
    <n v="14.5"/>
    <n v="14.422000000000001"/>
    <n v="14.5"/>
    <n v="0.19398470031427412"/>
    <n v="4836000"/>
  </r>
  <r>
    <x v="416"/>
    <n v="177.7439"/>
    <n v="178.85"/>
    <n v="181.93"/>
    <n v="178.14"/>
    <n v="181.42"/>
    <n v="51427100"/>
    <n v="-0.76567215571017533"/>
    <d v="2023-10-13T07:00:00"/>
    <n v="35.378300000000003"/>
    <n v="35.97"/>
    <n v="36.79"/>
    <n v="35.86"/>
    <n v="36.74"/>
    <n v="-0.45662563964676889"/>
    <n v="28390100"/>
    <d v="2023-10-13T07:00:00"/>
    <n v="325.28840000000002"/>
    <n v="327.73"/>
    <n v="333.83"/>
    <n v="326.36"/>
    <n v="332.38"/>
    <n v="21072400"/>
    <n v="-0.59386533121218477"/>
    <d v="2023-10-13T07:00:00"/>
    <n v="45.447200000000002"/>
    <n v="45.460999999999999"/>
    <n v="47.116"/>
    <n v="45.28"/>
    <n v="46.96"/>
    <n v="0.12728611350220731"/>
    <n v="474115000"/>
    <d v="2023-10-13T07:00:00"/>
    <n v="16.973600000000001"/>
    <n v="17.03"/>
    <n v="17.170000000000002"/>
    <n v="16.978000000000002"/>
    <n v="17.149999999999999"/>
    <n v="-0.65776959218094044"/>
    <n v="2801000"/>
  </r>
  <r>
    <x v="417"/>
    <n v="234.29079999999999"/>
    <n v="234.82"/>
    <n v="236.27"/>
    <n v="232.33"/>
    <n v="235"/>
    <n v="43234300"/>
    <n v="-0.9200536954673656"/>
    <d v="2024-07-16T07:00:00"/>
    <n v="34.1235"/>
    <n v="34.340000000000003"/>
    <n v="34.450000000000003"/>
    <n v="33.840000000000003"/>
    <n v="34.36"/>
    <n v="-0.45578961385210859"/>
    <n v="28409900"/>
    <d v="2024-07-16T07:00:00"/>
    <n v="448.71120000000002"/>
    <n v="449.52"/>
    <n v="454.3"/>
    <n v="446.66"/>
    <n v="454.22"/>
    <n v="17175700"/>
    <n v="-0.90034555515928638"/>
    <d v="2024-07-16T07:00:00"/>
    <n v="126.3492"/>
    <n v="126.36"/>
    <n v="129.04"/>
    <n v="124.58"/>
    <n v="128.44"/>
    <n v="-1.264049478326946"/>
    <n v="214769500"/>
    <d v="2024-07-16T07:00:00"/>
    <n v="19.225999999999999"/>
    <n v="19.225999999999999"/>
    <n v="19.251999999999999"/>
    <n v="19.062000000000001"/>
    <n v="19.122"/>
    <n v="-0.46649110978766617"/>
    <n v="3258000"/>
  </r>
  <r>
    <x v="418"/>
    <n v="171.65889999999999"/>
    <n v="172.28"/>
    <n v="173.05"/>
    <n v="170.06"/>
    <n v="171.76"/>
    <n v="71106600"/>
    <n v="-0.39484026531231048"/>
    <d v="2024-03-22T07:00:00"/>
    <n v="42.130499999999998"/>
    <n v="42.57"/>
    <n v="42.8"/>
    <n v="42.09"/>
    <n v="42.25"/>
    <n v="-0.45471713631754435"/>
    <n v="28435300"/>
    <d v="2024-03-22T07:00:00"/>
    <n v="427.19810000000001"/>
    <n v="428.74"/>
    <n v="429.86"/>
    <n v="426.07"/>
    <n v="429.7"/>
    <n v="17636500"/>
    <n v="-0.86410307121265861"/>
    <d v="2024-03-22T07:00:00"/>
    <n v="94.273200000000003"/>
    <n v="94.289000000000001"/>
    <n v="94.778000000000006"/>
    <n v="90.834000000000003"/>
    <n v="91.141000000000005"/>
    <n v="0.73138355487801676"/>
    <n v="586719000"/>
    <d v="2024-03-22T07:00:00"/>
    <n v="17.665299999999998"/>
    <n v="17.724"/>
    <n v="17.77"/>
    <n v="17.672000000000001"/>
    <n v="17.748000000000001"/>
    <n v="-1.2041898520593199"/>
    <n v="1495500"/>
  </r>
  <r>
    <x v="419"/>
    <n v="166.3699"/>
    <n v="168.88"/>
    <n v="169.58"/>
    <n v="166.56"/>
    <n v="167.37"/>
    <n v="86185500"/>
    <n v="-0.11070006906137093"/>
    <d v="2022-02-14T07:00:00"/>
    <n v="44.465000000000003"/>
    <n v="47.58"/>
    <n v="48.18"/>
    <n v="47.11"/>
    <n v="47.92"/>
    <n v="-0.45380510817791486"/>
    <n v="28456900"/>
    <d v="2022-02-14T07:00:00"/>
    <n v="288.1182"/>
    <n v="295"/>
    <n v="296.76"/>
    <n v="291.35000000000002"/>
    <n v="293.77"/>
    <n v="36359500"/>
    <n v="0.6084837927906217"/>
    <d v="2022-02-14T07:00:00"/>
    <n v="24.228400000000001"/>
    <n v="24.266999999999999"/>
    <n v="24.875"/>
    <n v="23.754999999999999"/>
    <n v="23.934000000000001"/>
    <n v="-5.3459214349311258E-2"/>
    <n v="440424000"/>
    <d v="2022-02-14T07:00:00"/>
    <n v="20.5854"/>
    <n v="21.422000000000001"/>
    <n v="21.576000000000001"/>
    <n v="21.225999999999999"/>
    <n v="21.405999999999999"/>
    <n v="-0.1611570771708313"/>
    <n v="3987500"/>
  </r>
  <r>
    <x v="420"/>
    <n v="142.22239999999999"/>
    <n v="144.97999999999999"/>
    <n v="146.97"/>
    <n v="142.54"/>
    <n v="144.81"/>
    <n v="118931200"/>
    <n v="0.50634557912081679"/>
    <d v="2021-07-28T07:00:00"/>
    <n v="48.565100000000001"/>
    <n v="53.07"/>
    <n v="53.92"/>
    <n v="52.94"/>
    <n v="53.03"/>
    <n v="-0.45288041298079057"/>
    <n v="28478800"/>
    <d v="2021-07-28T07:00:00"/>
    <n v="278.49930000000001"/>
    <n v="286.22000000000003"/>
    <n v="290.14999999999998"/>
    <n v="283.83"/>
    <n v="288.99"/>
    <n v="33566900"/>
    <n v="0.38884238508803337"/>
    <d v="2021-07-28T07:00:00"/>
    <n v="19.466100000000001"/>
    <n v="19.503"/>
    <n v="19.646000000000001"/>
    <n v="18.995000000000001"/>
    <n v="19.318999999999999"/>
    <n v="-1.3315305595171847"/>
    <n v="202191000"/>
    <d v="2021-07-28T07:00:00"/>
    <n v="19.775099999999998"/>
    <n v="20.626000000000001"/>
    <n v="20.672000000000001"/>
    <n v="20.265999999999998"/>
    <n v="20.28"/>
    <n v="-2.8475941681404757E-2"/>
    <n v="4304500"/>
  </r>
  <r>
    <x v="421"/>
    <n v="141.16550000000001"/>
    <n v="142.65"/>
    <n v="143.52000000000001"/>
    <n v="141.1"/>
    <n v="142.36000000000001"/>
    <n v="62128300"/>
    <n v="-0.56402342350022938"/>
    <d v="2022-12-08T07:00:00"/>
    <n v="27.424099999999999"/>
    <n v="28.44"/>
    <n v="28.6"/>
    <n v="28.07"/>
    <n v="28.32"/>
    <n v="-0.45257218124841581"/>
    <n v="28486100"/>
    <d v="2022-12-08T07:00:00"/>
    <n v="243.89269999999999"/>
    <n v="247.4"/>
    <n v="248.74"/>
    <n v="243.06"/>
    <n v="244.84"/>
    <n v="22611800"/>
    <n v="-0.47278963722902773"/>
    <d v="2022-12-08T07:00:00"/>
    <n v="17.157699999999998"/>
    <n v="17.169"/>
    <n v="17.178999999999998"/>
    <n v="15.959"/>
    <n v="16.273"/>
    <n v="0.34907212753294636"/>
    <n v="515456000"/>
    <d v="2022-12-08T07:00:00"/>
    <n v="15.475"/>
    <n v="15.837999999999999"/>
    <n v="15.878"/>
    <n v="15.577999999999999"/>
    <n v="15.686"/>
    <n v="0.33587399031716242"/>
    <n v="5175000"/>
  </r>
  <r>
    <x v="422"/>
    <n v="125.1468"/>
    <n v="127.79"/>
    <n v="127.93"/>
    <n v="122.79"/>
    <n v="123.75"/>
    <n v="116307900"/>
    <n v="0.45691326132408827"/>
    <d v="2021-03-01T07:00:00"/>
    <n v="57.190199999999997"/>
    <n v="62.88"/>
    <n v="63.08"/>
    <n v="61.65"/>
    <n v="61.72"/>
    <n v="-0.45217950246607536"/>
    <n v="28495400"/>
    <d v="2021-03-01T07:00:00"/>
    <n v="230.01750000000001"/>
    <n v="236.94"/>
    <n v="237.47"/>
    <n v="233.15"/>
    <n v="235.9"/>
    <n v="25324000"/>
    <n v="-0.25947178792337711"/>
    <d v="2021-03-01T07:00:00"/>
    <n v="13.807700000000001"/>
    <n v="13.841799999999999"/>
    <n v="13.925000000000001"/>
    <n v="13.5533"/>
    <n v="13.875"/>
    <n v="-0.52148398065979418"/>
    <n v="353184000"/>
    <d v="2021-03-01T07:00:00"/>
    <n v="20.6706"/>
    <n v="21.616"/>
    <n v="21.712"/>
    <n v="21.37"/>
    <n v="21.466000000000001"/>
    <n v="0.12785340880850316"/>
    <n v="4678000"/>
  </r>
  <r>
    <x v="423"/>
    <n v="163.1953"/>
    <n v="164.66"/>
    <n v="164.96"/>
    <n v="162"/>
    <n v="162.43"/>
    <n v="45390100"/>
    <n v="-0.87943074319115344"/>
    <d v="2023-04-06T07:00:00"/>
    <n v="32.023499999999999"/>
    <n v="32.81"/>
    <n v="33"/>
    <n v="32.46"/>
    <n v="32.6"/>
    <n v="-0.44979387330454462"/>
    <n v="28551900"/>
    <d v="2023-04-06T07:00:00"/>
    <n v="288.18610000000001"/>
    <n v="291.60000000000002"/>
    <n v="292.08"/>
    <n v="282.02999999999997"/>
    <n v="283.20999999999998"/>
    <n v="29770300"/>
    <n v="9.0235148647566918E-2"/>
    <d v="2023-04-06T07:00:00"/>
    <n v="27.023800000000001"/>
    <n v="27.036999999999999"/>
    <n v="27.08"/>
    <n v="26.427"/>
    <n v="26.584"/>
    <n v="-0.28291152126241709"/>
    <n v="397654000"/>
    <d v="2023-04-06T07:00:00"/>
    <n v="17.286100000000001"/>
    <n v="17.634"/>
    <n v="17.667999999999999"/>
    <n v="17.443999999999999"/>
    <n v="17.649999999999999"/>
    <n v="-0.16450549699390832"/>
    <n v="3979500"/>
  </r>
  <r>
    <x v="424"/>
    <n v="158.23269999999999"/>
    <n v="160.62"/>
    <n v="161"/>
    <n v="157.63"/>
    <n v="158.61000000000001"/>
    <n v="75615400"/>
    <n v="-0.30987841021305018"/>
    <d v="2022-03-17T07:00:00"/>
    <n v="44.053800000000003"/>
    <n v="47.14"/>
    <n v="47.29"/>
    <n v="45.73"/>
    <n v="46.32"/>
    <n v="-0.44966298037709779"/>
    <n v="28555000"/>
    <d v="2022-03-17T07:00:00"/>
    <n v="288.92919999999998"/>
    <n v="295.22000000000003"/>
    <n v="295.61"/>
    <n v="289.37"/>
    <n v="293.29000000000002"/>
    <n v="30816600"/>
    <n v="0.17252792415398321"/>
    <d v="2022-03-17T07:00:00"/>
    <n v="24.730799999999999"/>
    <n v="24.765999999999998"/>
    <n v="24.841999999999999"/>
    <n v="23.905999999999999"/>
    <n v="24.12"/>
    <n v="0.11562304791349812"/>
    <n v="471941000"/>
    <d v="2022-03-17T07:00:00"/>
    <n v="20.1068"/>
    <n v="20.923999999999999"/>
    <n v="20.95"/>
    <n v="20.454000000000001"/>
    <n v="20.518000000000001"/>
    <n v="-0.86160464891075339"/>
    <n v="2314000"/>
  </r>
  <r>
    <x v="425"/>
    <n v="129.7516"/>
    <n v="132.69"/>
    <n v="134.74"/>
    <n v="131.72"/>
    <n v="134.08000000000001"/>
    <n v="99116600"/>
    <n v="0.13296792341424227"/>
    <d v="2020-12-31T07:00:00"/>
    <n v="45.038499999999999"/>
    <n v="49.82"/>
    <n v="50.19"/>
    <n v="48.72"/>
    <n v="48.75"/>
    <n v="-0.4487425075324718"/>
    <n v="28576800"/>
    <d v="2020-12-31T07:00:00"/>
    <n v="215.4255"/>
    <n v="222.42"/>
    <n v="223"/>
    <n v="219.68"/>
    <n v="221.7"/>
    <n v="20942100"/>
    <n v="-0.60411358567886364"/>
    <d v="2020-12-31T07:00:00"/>
    <n v="13.0228"/>
    <n v="13.055"/>
    <n v="13.151"/>
    <n v="12.914999999999999"/>
    <n v="13.1365"/>
    <n v="-1.3839285179371124"/>
    <n v="192424000"/>
    <d v="2020-12-31T07:00:00"/>
    <n v="19.335699999999999"/>
    <n v="20.22"/>
    <n v="20.28"/>
    <n v="20.122"/>
    <n v="20.186"/>
    <n v="-0.4265193481496844"/>
    <n v="3353500"/>
  </r>
  <r>
    <x v="426"/>
    <n v="161.8586"/>
    <n v="164.51"/>
    <n v="169.68"/>
    <n v="164.18"/>
    <n v="166.98"/>
    <n v="91420500"/>
    <n v="-1.2054018794198368E-2"/>
    <d v="2022-01-20T07:00:00"/>
    <n v="48.2654"/>
    <n v="52.04"/>
    <n v="54.09"/>
    <n v="51.94"/>
    <n v="53.86"/>
    <n v="-0.4484976110875713"/>
    <n v="28582600"/>
    <d v="2022-01-20T07:00:00"/>
    <n v="294.56420000000003"/>
    <n v="301.60000000000002"/>
    <n v="311.64999999999998"/>
    <n v="301.14"/>
    <n v="309.07"/>
    <n v="35380700"/>
    <n v="0.5314999748935747"/>
    <d v="2022-01-20T07:00:00"/>
    <n v="24.111599999999999"/>
    <n v="24.15"/>
    <n v="25.579000000000001"/>
    <n v="24.077999999999999"/>
    <n v="25.303999999999998"/>
    <n v="-8.1586837569919482E-2"/>
    <n v="435181000"/>
    <d v="2022-01-20T07:00:00"/>
    <n v="21.8384"/>
    <n v="22.725999999999999"/>
    <n v="23.148"/>
    <n v="22.7"/>
    <n v="22.936"/>
    <n v="1.8257115353474898"/>
    <n v="8734500"/>
  </r>
  <r>
    <x v="427"/>
    <n v="147.23779999999999"/>
    <n v="149.24"/>
    <n v="149.77000000000001"/>
    <n v="146.68"/>
    <n v="148.86000000000001"/>
    <n v="78336300"/>
    <n v="-0.25860696070551437"/>
    <d v="2022-05-17T07:00:00"/>
    <n v="41.821199999999997"/>
    <n v="44.4"/>
    <n v="44.42"/>
    <n v="43.65"/>
    <n v="43.82"/>
    <n v="-0.44790648173781145"/>
    <n v="28596600"/>
    <d v="2022-05-17T07:00:00"/>
    <n v="261.13440000000003"/>
    <n v="266.82"/>
    <n v="268.33"/>
    <n v="262.45999999999998"/>
    <n v="266.11"/>
    <n v="28828800"/>
    <n v="1.6185021399845484E-2"/>
    <d v="2022-05-17T07:00:00"/>
    <n v="18.151199999999999"/>
    <n v="18.177"/>
    <n v="18.370999999999999"/>
    <n v="17.634"/>
    <n v="18.074000000000002"/>
    <n v="0.72661425160830084"/>
    <n v="585830000"/>
    <d v="2022-05-17T07:00:00"/>
    <n v="17.07"/>
    <n v="17.538"/>
    <n v="17.588000000000001"/>
    <n v="17.361999999999998"/>
    <n v="17.494"/>
    <n v="-0.65337479116315178"/>
    <n v="2811500"/>
  </r>
  <r>
    <x v="428"/>
    <n v="123.5076"/>
    <n v="126.52249999999999"/>
    <n v="126.99250000000001"/>
    <n v="125.0825"/>
    <n v="126.18"/>
    <n v="163022400"/>
    <n v="1.3371808669030438"/>
    <d v="2020-08-26T07:00:00"/>
    <n v="44.470999999999997"/>
    <n v="49.55"/>
    <n v="49.67"/>
    <n v="49.23"/>
    <n v="49.39"/>
    <n v="-0.44706201123815459"/>
    <n v="28616600"/>
    <d v="2020-08-26T07:00:00"/>
    <n v="213.6362"/>
    <n v="221.15"/>
    <n v="222.09"/>
    <n v="217.36"/>
    <n v="217.88"/>
    <n v="39600800"/>
    <n v="0.86341600463134338"/>
    <d v="2020-08-26T07:00:00"/>
    <n v="12.734"/>
    <n v="12.773"/>
    <n v="12.868499999999999"/>
    <n v="12.6777"/>
    <n v="12.799200000000001"/>
    <n v="-0.69283555145251341"/>
    <n v="321244000"/>
    <d v="2020-08-26T07:00:00"/>
    <n v="15.4664"/>
    <n v="16.224"/>
    <n v="16.242000000000001"/>
    <n v="16.027999999999999"/>
    <n v="16.079999999999998"/>
    <n v="5.4606725178693562E-2"/>
    <n v="4503000"/>
  </r>
  <r>
    <x v="429"/>
    <n v="163.5521"/>
    <n v="165.02"/>
    <n v="166.45"/>
    <n v="164.49"/>
    <n v="165.05"/>
    <n v="58337300"/>
    <n v="-0.63545936935750746"/>
    <d v="2023-04-21T07:00:00"/>
    <n v="29.573599999999999"/>
    <n v="30.3"/>
    <n v="30.84"/>
    <n v="30.23"/>
    <n v="30.84"/>
    <n v="-0.44540684905882705"/>
    <n v="28655800"/>
    <d v="2023-04-21T07:00:00"/>
    <n v="282.4144"/>
    <n v="285.76"/>
    <n v="286.27"/>
    <n v="283.06"/>
    <n v="285.01"/>
    <n v="21676400"/>
    <n v="-0.54635999201130991"/>
    <d v="2023-04-21T07:00:00"/>
    <n v="27.105799999999999"/>
    <n v="27.119"/>
    <n v="27.183"/>
    <n v="26.722000000000001"/>
    <n v="26.952000000000002"/>
    <n v="-0.56483689373355639"/>
    <n v="345103000"/>
    <d v="2023-04-21T07:00:00"/>
    <n v="18.046800000000001"/>
    <n v="18.41"/>
    <n v="18.475999999999999"/>
    <n v="18.321999999999999"/>
    <n v="18.373999999999999"/>
    <n v="-0.5623396272232456"/>
    <n v="3029000"/>
  </r>
  <r>
    <x v="430"/>
    <n v="172.88919999999999"/>
    <n v="174.2"/>
    <n v="174.71"/>
    <n v="173.45"/>
    <n v="173.98"/>
    <n v="43570900"/>
    <n v="-0.9137109522925938"/>
    <d v="2023-05-22T07:00:00"/>
    <n v="29.6751"/>
    <n v="30.28"/>
    <n v="30.45"/>
    <n v="29.82"/>
    <n v="29.85"/>
    <n v="-0.44381924451947208"/>
    <n v="28693400"/>
    <d v="2023-05-22T07:00:00"/>
    <n v="318.11360000000002"/>
    <n v="321.18"/>
    <n v="322.58999999999997"/>
    <n v="318.01"/>
    <n v="318.60000000000002"/>
    <n v="24115700"/>
    <n v="-0.35450606169227972"/>
    <d v="2023-05-22T07:00:00"/>
    <n v="31.160799999999998"/>
    <n v="31.175999999999998"/>
    <n v="31.52"/>
    <n v="30.68"/>
    <n v="30.901"/>
    <n v="-0.42053998704564877"/>
    <n v="372000000"/>
    <d v="2023-05-22T07:00:00"/>
    <n v="19.134899999999998"/>
    <n v="19.52"/>
    <n v="19.698"/>
    <n v="19.492000000000001"/>
    <n v="19.623999999999999"/>
    <n v="2.4052394293115842E-2"/>
    <n v="4430000"/>
  </r>
  <r>
    <x v="431"/>
    <n v="129.1062"/>
    <n v="132.03"/>
    <n v="132.49"/>
    <n v="128.55000000000001"/>
    <n v="128.66"/>
    <n v="104319500"/>
    <n v="0.2310090953216104"/>
    <d v="2021-01-20T07:00:00"/>
    <n v="53.039200000000001"/>
    <n v="58.67"/>
    <n v="59.22"/>
    <n v="58.09"/>
    <n v="58.24"/>
    <n v="-0.44348567867210759"/>
    <n v="28701300"/>
    <d v="2021-01-20T07:00:00"/>
    <n v="217.2852"/>
    <n v="224.34"/>
    <n v="225.79"/>
    <n v="217.29"/>
    <n v="217.7"/>
    <n v="37777300"/>
    <n v="0.71999549795452977"/>
    <d v="2021-01-20T07:00:00"/>
    <n v="13.332800000000001"/>
    <n v="13.3658"/>
    <n v="13.4305"/>
    <n v="13.056800000000001"/>
    <n v="13.111700000000001"/>
    <n v="-1.0290580199785402"/>
    <n v="258572000"/>
    <d v="2021-01-20T07:00:00"/>
    <n v="19.678000000000001"/>
    <n v="20.577999999999999"/>
    <n v="20.72"/>
    <n v="20.486000000000001"/>
    <n v="20.486000000000001"/>
    <n v="-1.0607543799617354E-3"/>
    <n v="4370000"/>
  </r>
  <r>
    <x v="432"/>
    <n v="170.77520000000001"/>
    <n v="172.07"/>
    <n v="173.21"/>
    <n v="171.47"/>
    <n v="173.16"/>
    <n v="37266700"/>
    <n v="-1.0325045397031591"/>
    <d v="2023-05-15T07:00:00"/>
    <n v="29.204699999999999"/>
    <n v="29.8"/>
    <n v="29.83"/>
    <n v="28.88"/>
    <n v="28.9"/>
    <n v="-0.44280165756738554"/>
    <n v="28717500"/>
    <d v="2023-05-15T07:00:00"/>
    <n v="305.83690000000001"/>
    <n v="309.45999999999998"/>
    <n v="309.89999999999998"/>
    <n v="307.58999999999997"/>
    <n v="309.10000000000002"/>
    <n v="16336500"/>
    <n v="-0.96634966220791918"/>
    <d v="2023-05-15T07:00:00"/>
    <n v="28.9389"/>
    <n v="28.952999999999999"/>
    <n v="28.969000000000001"/>
    <n v="28.152000000000001"/>
    <n v="28.507999999999999"/>
    <n v="-0.83939103707917284"/>
    <n v="293926000"/>
    <d v="2023-05-15T07:00:00"/>
    <n v="18.560400000000001"/>
    <n v="18.934000000000001"/>
    <n v="19.024000000000001"/>
    <n v="18.914000000000001"/>
    <n v="18.923999999999999"/>
    <n v="-0.70276398355353775"/>
    <n v="2693500"/>
  </r>
  <r>
    <x v="433"/>
    <n v="176.8492"/>
    <n v="178.19"/>
    <n v="180.93"/>
    <n v="177.01"/>
    <n v="180.87"/>
    <n v="60378500"/>
    <n v="-0.59699588935648507"/>
    <d v="2023-08-09T07:00:00"/>
    <n v="33.716099999999997"/>
    <n v="34.28"/>
    <n v="35.1"/>
    <n v="34.229999999999997"/>
    <n v="35"/>
    <n v="-0.44268765404993182"/>
    <n v="28720200"/>
    <d v="2023-08-09T07:00:00"/>
    <n v="319.15359999999998"/>
    <n v="322.23"/>
    <n v="327.11"/>
    <n v="321.05"/>
    <n v="326.47000000000003"/>
    <n v="22373300"/>
    <n v="-0.49154795411546592"/>
    <d v="2023-08-09T07:00:00"/>
    <n v="42.537599999999998"/>
    <n v="42.554000000000002"/>
    <n v="44.311999999999998"/>
    <n v="42.134"/>
    <n v="44.274000000000001"/>
    <n v="0.72993506007169129"/>
    <n v="586449000"/>
    <d v="2023-08-09T07:00:00"/>
    <n v="16.4391"/>
    <n v="16.77"/>
    <n v="18.062000000000001"/>
    <n v="16.54"/>
    <n v="18.062000000000001"/>
    <n v="3.3113635555989709"/>
    <n v="12284000"/>
  </r>
  <r>
    <x v="434"/>
    <n v="149.1814"/>
    <n v="151.21"/>
    <n v="151.27000000000001"/>
    <n v="146.86000000000001"/>
    <n v="147.83000000000001"/>
    <n v="72348100"/>
    <n v="-0.37144598233108894"/>
    <d v="2022-06-02T07:00:00"/>
    <n v="42.235599999999998"/>
    <n v="44.84"/>
    <n v="44.88"/>
    <n v="43.94"/>
    <n v="44.19"/>
    <n v="-0.44237519996505881"/>
    <n v="28727600"/>
    <d v="2022-06-02T07:00:00"/>
    <n v="269.35489999999999"/>
    <n v="274.58"/>
    <n v="274.64999999999998"/>
    <n v="261.60000000000002"/>
    <n v="264.45"/>
    <n v="44008200"/>
    <n v="1.2100634085948139"/>
    <d v="2022-06-02T07:00:00"/>
    <n v="19.5641"/>
    <n v="19.591999999999999"/>
    <n v="19.619"/>
    <n v="18.198"/>
    <n v="18.292000000000002"/>
    <n v="1.0636628986534911"/>
    <n v="648656000"/>
    <d v="2022-06-02T07:00:00"/>
    <n v="18.267199999999999"/>
    <n v="18.768000000000001"/>
    <n v="18.774000000000001"/>
    <n v="18.352"/>
    <n v="18.507999999999999"/>
    <n v="-0.48176827523045507"/>
    <n v="3221500"/>
  </r>
  <r>
    <x v="435"/>
    <n v="119.53530000000001"/>
    <n v="122.06"/>
    <n v="125.71"/>
    <n v="121.84"/>
    <n v="124.81"/>
    <n v="112966300"/>
    <n v="0.39394561250407223"/>
    <d v="2021-03-03T07:00:00"/>
    <n v="54.479799999999997"/>
    <n v="59.9"/>
    <n v="61.52"/>
    <n v="59.7"/>
    <n v="60.64"/>
    <n v="-0.44183473884527835"/>
    <n v="28740400"/>
    <d v="2021-03-03T07:00:00"/>
    <n v="220.91159999999999"/>
    <n v="227.56"/>
    <n v="233.58"/>
    <n v="227.26"/>
    <n v="232.16"/>
    <n v="34029500"/>
    <n v="0.42522644123757769"/>
    <d v="2021-03-03T07:00:00"/>
    <n v="12.773199999999999"/>
    <n v="12.8048"/>
    <n v="13.451499999999999"/>
    <n v="12.7987"/>
    <n v="13.426299999999999"/>
    <n v="-0.39054005016797544"/>
    <n v="377592000"/>
    <d v="2021-03-03T07:00:00"/>
    <n v="19.989699999999999"/>
    <n v="20.904"/>
    <n v="21.314"/>
    <n v="20.9"/>
    <n v="21.282"/>
    <n v="0.37291588460995184"/>
    <n v="5263500"/>
  </r>
  <r>
    <x v="436"/>
    <n v="176.69049999999999"/>
    <n v="177.79"/>
    <n v="178.62"/>
    <n v="176.55"/>
    <n v="177.32"/>
    <n v="51988100"/>
    <n v="-0.75510091708555571"/>
    <d v="2023-08-11T07:00:00"/>
    <n v="34.316099999999999"/>
    <n v="34.89"/>
    <n v="34.950000000000003"/>
    <n v="34.36"/>
    <n v="34.46"/>
    <n v="-0.44134494595547735"/>
    <n v="28752000"/>
    <d v="2023-08-11T07:00:00"/>
    <n v="317.94529999999997"/>
    <n v="321.01"/>
    <n v="322.41000000000003"/>
    <n v="319.20999999999998"/>
    <n v="320.26"/>
    <n v="24342600"/>
    <n v="-0.33666009900241461"/>
    <d v="2023-08-11T07:00:00"/>
    <n v="40.839300000000001"/>
    <n v="40.854999999999997"/>
    <n v="42.018000000000001"/>
    <n v="40.639000000000003"/>
    <n v="41.750999999999998"/>
    <n v="0.44364810879483885"/>
    <n v="533085000"/>
    <d v="2023-08-11T07:00:00"/>
    <n v="16.778300000000002"/>
    <n v="17.116"/>
    <n v="17.158000000000001"/>
    <n v="16.925999999999998"/>
    <n v="17.032"/>
    <n v="-0.20677929726025557"/>
    <n v="3878500"/>
  </r>
  <r>
    <x v="437"/>
    <n v="133.1968"/>
    <n v="136.01"/>
    <n v="137.88"/>
    <n v="135.85"/>
    <n v="136.62"/>
    <n v="76774200"/>
    <n v="-0.28804248985973602"/>
    <d v="2021-02-09T07:00:00"/>
    <n v="53.461199999999998"/>
    <n v="58.78"/>
    <n v="59.31"/>
    <n v="57.94"/>
    <n v="58.77"/>
    <n v="-0.44125627655301342"/>
    <n v="28754100"/>
    <d v="2021-02-09T07:00:00"/>
    <n v="236.10419999999999"/>
    <n v="243.77"/>
    <n v="244.76"/>
    <n v="241.38"/>
    <n v="241.87"/>
    <n v="23565000"/>
    <n v="-0.39781929066234895"/>
    <d v="2021-02-09T07:00:00"/>
    <n v="14.2281"/>
    <n v="14.263299999999999"/>
    <n v="14.583299999999999"/>
    <n v="14.2225"/>
    <n v="14.3407"/>
    <n v="-0.87354332573497906"/>
    <n v="287560000"/>
    <d v="2021-02-09T07:00:00"/>
    <n v="21.5427"/>
    <n v="22.527999999999999"/>
    <n v="22.686"/>
    <n v="22.398"/>
    <n v="22.513999999999999"/>
    <n v="0.2925538088561036"/>
    <n v="5071500"/>
  </r>
  <r>
    <x v="438"/>
    <n v="170.15119999999999"/>
    <n v="171.21"/>
    <n v="173.07"/>
    <n v="170.34"/>
    <n v="172.02"/>
    <n v="51814200"/>
    <n v="-0.75837781262356163"/>
    <d v="2023-09-29T07:00:00"/>
    <n v="34.965200000000003"/>
    <n v="35.549999999999997"/>
    <n v="35.909999999999997"/>
    <n v="35.159999999999997"/>
    <n v="35.65"/>
    <n v="-0.44107049304308887"/>
    <n v="28758500"/>
    <d v="2023-09-29T07:00:00"/>
    <n v="313.39760000000001"/>
    <n v="315.75"/>
    <n v="319.47000000000003"/>
    <n v="314.98"/>
    <n v="317.75"/>
    <n v="24140300"/>
    <n v="-0.35257124158575404"/>
    <d v="2023-09-29T07:00:00"/>
    <n v="43.485799999999998"/>
    <n v="43.499000000000002"/>
    <n v="44.143999999999998"/>
    <n v="43.307000000000002"/>
    <n v="43.826999999999998"/>
    <n v="-0.2819673172405161"/>
    <n v="397830000"/>
    <d v="2023-09-29T07:00:00"/>
    <n v="16.427499999999998"/>
    <n v="16.481999999999999"/>
    <n v="16.616"/>
    <n v="16.414000000000001"/>
    <n v="16.562000000000001"/>
    <n v="-0.52697194284199467"/>
    <n v="3113500"/>
  </r>
  <r>
    <x v="439"/>
    <n v="123.59950000000001"/>
    <n v="126.21"/>
    <n v="127.13"/>
    <n v="125.65"/>
    <n v="126.5"/>
    <n v="80171300"/>
    <n v="-0.22402902331482447"/>
    <d v="2021-04-06T07:00:00"/>
    <n v="59.627699999999997"/>
    <n v="65.56"/>
    <n v="66.58"/>
    <n v="65.290000000000006"/>
    <n v="66.06"/>
    <n v="-0.44052580957081017"/>
    <n v="28771400"/>
    <d v="2021-04-06T07:00:00"/>
    <n v="240.61840000000001"/>
    <n v="247.86"/>
    <n v="249.4"/>
    <n v="246.88"/>
    <n v="247.61"/>
    <n v="22931900"/>
    <n v="-0.44761338047704091"/>
    <d v="2021-04-06T07:00:00"/>
    <n v="13.832100000000001"/>
    <n v="13.861499999999999"/>
    <n v="14.0542"/>
    <n v="13.7735"/>
    <n v="13.9998"/>
    <n v="-1.3875765789308208"/>
    <n v="191744000"/>
    <d v="2021-04-06T07:00:00"/>
    <n v="21.0733"/>
    <n v="21.98"/>
    <n v="22.056000000000001"/>
    <n v="21.866"/>
    <n v="22.024000000000001"/>
    <n v="-0.91120311754008165"/>
    <n v="2195500"/>
  </r>
  <r>
    <x v="440"/>
    <n v="67.679900000000004"/>
    <n v="69.644999999999996"/>
    <n v="71.457499999999996"/>
    <n v="69.55"/>
    <n v="71.27"/>
    <n v="112004800"/>
    <n v="0.37582752705385514"/>
    <d v="2020-04-28T07:00:00"/>
    <n v="52.078099999999999"/>
    <n v="58.75"/>
    <n v="60.22"/>
    <n v="58.26"/>
    <n v="59.99"/>
    <n v="-0.43996423668853835"/>
    <n v="28784700"/>
    <d v="2020-04-28T07:00:00"/>
    <n v="163.19040000000001"/>
    <n v="169.81"/>
    <n v="175.67"/>
    <n v="169.39"/>
    <n v="175.59"/>
    <n v="34392700"/>
    <n v="0.45379256573717663"/>
    <d v="2020-04-28T07:00:00"/>
    <n v="7.2584"/>
    <n v="7.2839999999999998"/>
    <n v="7.6050000000000004"/>
    <n v="7.2785000000000002"/>
    <n v="7.5750000000000002"/>
    <n v="-4.015452131343325E-2"/>
    <n v="442904000"/>
    <d v="2020-04-28T07:00:00"/>
    <n v="11.9964"/>
    <n v="12.584"/>
    <n v="12.808"/>
    <n v="12.577999999999999"/>
    <n v="12.776"/>
    <n v="0.20423923602244748"/>
    <n v="4860500"/>
  </r>
  <r>
    <x v="441"/>
    <n v="141.8511"/>
    <n v="143.78"/>
    <n v="144.34"/>
    <n v="137.13999999999999"/>
    <n v="137.38999999999999"/>
    <n v="90601500"/>
    <n v="-2.7486896572386395E-2"/>
    <d v="2022-05-26T07:00:00"/>
    <n v="40.954599999999999"/>
    <n v="43.48"/>
    <n v="43.68"/>
    <n v="42.08"/>
    <n v="42.17"/>
    <n v="-0.43819084863925889"/>
    <n v="28826700"/>
    <d v="2022-05-26T07:00:00"/>
    <n v="260.84010000000001"/>
    <n v="265.89999999999998"/>
    <n v="267.11"/>
    <n v="261.43"/>
    <n v="262.27"/>
    <n v="25002100"/>
    <n v="-0.28478961687828047"/>
    <d v="2022-05-26T07:00:00"/>
    <n v="17.825600000000001"/>
    <n v="17.850999999999999"/>
    <n v="18.091999999999999"/>
    <n v="16.021999999999998"/>
    <n v="16.036000000000001"/>
    <n v="2.9301772116977012"/>
    <n v="996575000"/>
    <d v="2022-05-26T07:00:00"/>
    <n v="17.6248"/>
    <n v="18.108000000000001"/>
    <n v="18.18"/>
    <n v="17.760000000000002"/>
    <n v="17.786000000000001"/>
    <n v="-0.64960781886219021"/>
    <n v="2820500"/>
  </r>
  <r>
    <x v="442"/>
    <n v="186.76499999999999"/>
    <n v="187.68"/>
    <n v="189.25"/>
    <n v="185.84"/>
    <n v="188.15"/>
    <n v="69668800"/>
    <n v="-0.42193353963401831"/>
    <d v="2024-02-05T07:00:00"/>
    <n v="42.204799999999999"/>
    <n v="42.77"/>
    <n v="43.15"/>
    <n v="42.43"/>
    <n v="42.62"/>
    <n v="-0.43550543245034995"/>
    <n v="28890300"/>
    <d v="2024-02-05T07:00:00"/>
    <n v="403.44499999999999"/>
    <n v="405.65"/>
    <n v="411.16"/>
    <n v="403.99"/>
    <n v="409.9"/>
    <n v="25352300"/>
    <n v="-0.25724595828863411"/>
    <d v="2024-02-05T07:00:00"/>
    <n v="69.317099999999996"/>
    <n v="69.331999999999994"/>
    <n v="69.497"/>
    <n v="67.204999999999998"/>
    <n v="68.224999999999994"/>
    <n v="1.232235505336297"/>
    <n v="680078000"/>
    <d v="2024-02-05T07:00:00"/>
    <n v="19.453399999999998"/>
    <n v="19.518000000000001"/>
    <n v="19.552"/>
    <n v="19.378"/>
    <n v="19.48"/>
    <n v="-0.75173462346603903"/>
    <n v="2576500"/>
  </r>
  <r>
    <x v="443"/>
    <n v="121.62560000000001"/>
    <n v="124.38"/>
    <n v="124.98"/>
    <n v="123.09"/>
    <n v="124.37"/>
    <n v="82225500"/>
    <n v="-0.18532057699986251"/>
    <d v="2020-12-08T07:00:00"/>
    <n v="45.825000000000003"/>
    <n v="50.69"/>
    <n v="50.72"/>
    <n v="49.81"/>
    <n v="49.83"/>
    <n v="-0.4327102350964856"/>
    <n v="28956500"/>
    <d v="2020-12-08T07:00:00"/>
    <n v="209.21709999999999"/>
    <n v="216.01"/>
    <n v="216.95"/>
    <n v="212.89"/>
    <n v="213.97"/>
    <n v="23284100"/>
    <n v="-0.41991241943970953"/>
    <d v="2020-12-08T07:00:00"/>
    <n v="13.3171"/>
    <n v="13.35"/>
    <n v="13.598800000000001"/>
    <n v="13.281499999999999"/>
    <n v="13.585000000000001"/>
    <n v="-0.9574487285902743"/>
    <n v="271920000"/>
    <d v="2020-12-08T07:00:00"/>
    <n v="17.857299999999999"/>
    <n v="18.673999999999999"/>
    <n v="18.760000000000002"/>
    <n v="18.63"/>
    <n v="18.68"/>
    <n v="-0.32774096336891256"/>
    <n v="3589500"/>
  </r>
  <r>
    <x v="444"/>
    <n v="132.02170000000001"/>
    <n v="133.41"/>
    <n v="134.26"/>
    <n v="131.44"/>
    <n v="133.88"/>
    <n v="71379600"/>
    <n v="-0.38969597271958112"/>
    <d v="2023-01-12T07:00:00"/>
    <n v="29.207999999999998"/>
    <n v="30.29"/>
    <n v="30.38"/>
    <n v="29.47"/>
    <n v="29.98"/>
    <n v="-0.43239778101161258"/>
    <n v="28963900"/>
    <d v="2023-01-12T07:00:00"/>
    <n v="235.12870000000001"/>
    <n v="238.51"/>
    <n v="239.9"/>
    <n v="233.56"/>
    <n v="235.26"/>
    <n v="27269500"/>
    <n v="-0.1064558319377775"/>
    <d v="2023-01-12T07:00:00"/>
    <n v="16.5001"/>
    <n v="16.510999999999999"/>
    <n v="16.637"/>
    <n v="15.492000000000001"/>
    <n v="16.100000000000001"/>
    <n v="0.54195262298412461"/>
    <n v="551409000"/>
    <d v="2023-01-12T07:00:00"/>
    <n v="16.819400000000002"/>
    <n v="17.213999999999999"/>
    <n v="17.23"/>
    <n v="16.867999999999999"/>
    <n v="16.93"/>
    <n v="0.49931873293110901"/>
    <n v="5565500"/>
  </r>
  <r>
    <x v="445"/>
    <n v="152.34270000000001"/>
    <n v="153.71"/>
    <n v="156.33000000000001"/>
    <n v="153.35"/>
    <n v="153.51"/>
    <n v="68167900"/>
    <n v="-0.45021584275646326"/>
    <d v="2023-02-16T07:00:00"/>
    <n v="27.524000000000001"/>
    <n v="28.2"/>
    <n v="28.83"/>
    <n v="28.13"/>
    <n v="28.5"/>
    <n v="-0.43203465869676011"/>
    <n v="28972500"/>
    <d v="2023-02-16T07:00:00"/>
    <n v="259.08080000000001"/>
    <n v="262.14999999999998"/>
    <n v="266.74"/>
    <n v="261.89999999999998"/>
    <n v="264.02"/>
    <n v="29603600"/>
    <n v="7.7123989633020806E-2"/>
    <d v="2023-02-16T07:00:00"/>
    <n v="21.987500000000001"/>
    <n v="22.001999999999999"/>
    <n v="22.55"/>
    <n v="21.927"/>
    <n v="22.132999999999999"/>
    <n v="-0.20580867920127244"/>
    <n v="412026000"/>
    <d v="2023-02-16T07:00:00"/>
    <n v="17.1067"/>
    <n v="17.507999999999999"/>
    <n v="17.675999999999998"/>
    <n v="17.463999999999999"/>
    <n v="17.484000000000002"/>
    <n v="-0.40726593416699158"/>
    <n v="3399500"/>
  </r>
  <r>
    <x v="446"/>
    <n v="106.8591"/>
    <n v="109.66500000000001"/>
    <n v="110.79"/>
    <n v="108.3875"/>
    <n v="109.13249999999999"/>
    <n v="173071600"/>
    <n v="1.5265435962907938"/>
    <d v="2020-08-04T07:00:00"/>
    <n v="43.796599999999998"/>
    <n v="49.13"/>
    <n v="49.14"/>
    <n v="48.5"/>
    <n v="48.6"/>
    <n v="-0.42893967431551755"/>
    <n v="29045800"/>
    <d v="2020-08-04T07:00:00"/>
    <n v="205.5463"/>
    <n v="213.29"/>
    <n v="214.77"/>
    <n v="210.31"/>
    <n v="214.17"/>
    <n v="49280100"/>
    <n v="1.6247047955701326"/>
    <d v="2020-08-04T07:00:00"/>
    <n v="11.1934"/>
    <n v="11.2277"/>
    <n v="11.2277"/>
    <n v="10.906000000000001"/>
    <n v="11.05"/>
    <n v="-0.75135474162806071"/>
    <n v="310336000"/>
    <d v="2020-08-04T07:00:00"/>
    <n v="15.8954"/>
    <n v="16.673999999999999"/>
    <n v="16.829999999999998"/>
    <n v="16.501999999999999"/>
    <n v="16.712"/>
    <n v="1.7181435485311407"/>
    <n v="8477500"/>
  </r>
  <r>
    <x v="447"/>
    <n v="71.163700000000006"/>
    <n v="73.23"/>
    <n v="74.887500000000003"/>
    <n v="72.852500000000006"/>
    <n v="73.88"/>
    <n v="187572800"/>
    <n v="1.7997978664215144"/>
    <d v="2020-03-05T07:00:00"/>
    <n v="50.491399999999999"/>
    <n v="56.96"/>
    <n v="58.66"/>
    <n v="56.61"/>
    <n v="57.06"/>
    <n v="-0.42668493808143365"/>
    <n v="29099200"/>
    <d v="2020-03-05T07:00:00"/>
    <n v="159.7885"/>
    <n v="166.27"/>
    <n v="170.87"/>
    <n v="165.69"/>
    <n v="166.05"/>
    <n v="47817300"/>
    <n v="1.5096537853333116"/>
    <d v="2020-03-05T07:00:00"/>
    <n v="6.8083"/>
    <n v="6.8323"/>
    <n v="7.08"/>
    <n v="6.7874999999999996"/>
    <n v="6.9124999999999996"/>
    <n v="0.48250532317341321"/>
    <n v="540328000"/>
    <d v="2020-03-05T07:00:00"/>
    <n v="12.05"/>
    <n v="12.688000000000001"/>
    <n v="12.798"/>
    <n v="12.584"/>
    <n v="12.77"/>
    <n v="0.80653625169842469"/>
    <n v="6299500"/>
  </r>
  <r>
    <x v="448"/>
    <n v="193.3229"/>
    <n v="194.27"/>
    <n v="195"/>
    <n v="193.59"/>
    <n v="193.63"/>
    <n v="47477700"/>
    <n v="-0.84009292188499318"/>
    <d v="2023-12-07T07:00:00"/>
    <n v="41.593000000000004"/>
    <n v="42.15"/>
    <n v="42.44"/>
    <n v="41.18"/>
    <n v="41.75"/>
    <n v="-0.42586157934426816"/>
    <n v="29118700"/>
    <d v="2023-12-07T07:00:00"/>
    <n v="368.93369999999999"/>
    <n v="370.95"/>
    <n v="371.45"/>
    <n v="366.32"/>
    <n v="368.23"/>
    <n v="23118900"/>
    <n v="-0.43290560161849184"/>
    <d v="2023-12-07T07:00:00"/>
    <n v="46.585999999999999"/>
    <n v="46.595999999999997"/>
    <n v="46.628999999999998"/>
    <n v="45.603999999999999"/>
    <n v="45.7"/>
    <n v="-0.53415026302177315"/>
    <n v="350823000"/>
    <d v="2023-12-07T07:00:00"/>
    <n v="17.6434"/>
    <n v="17.702000000000002"/>
    <n v="17.724"/>
    <n v="17.474"/>
    <n v="17.596"/>
    <n v="-4.4799488318905185E-2"/>
    <n v="4265500"/>
  </r>
  <r>
    <x v="449"/>
    <n v="172.70099999999999"/>
    <n v="175.53"/>
    <n v="177.18"/>
    <n v="174.82"/>
    <n v="176.12"/>
    <n v="74805200"/>
    <n v="-0.32514546464026378"/>
    <d v="2022-01-12T07:00:00"/>
    <n v="51.697000000000003"/>
    <n v="55.74"/>
    <n v="56.28"/>
    <n v="54.81"/>
    <n v="56.14"/>
    <n v="-0.42509733354207868"/>
    <n v="29136800"/>
    <d v="2022-01-12T07:00:00"/>
    <n v="310.84530000000001"/>
    <n v="318.27"/>
    <n v="323.41000000000003"/>
    <n v="317.08"/>
    <n v="319.67"/>
    <n v="34372200"/>
    <n v="0.45218021564840521"/>
    <d v="2022-01-12T07:00:00"/>
    <n v="27.9544"/>
    <n v="27.998999999999999"/>
    <n v="28.594999999999999"/>
    <n v="27.608000000000001"/>
    <n v="28.067"/>
    <n v="-0.359311575102715"/>
    <n v="383413000"/>
    <d v="2022-01-12T07:00:00"/>
    <n v="24.436800000000002"/>
    <n v="25.43"/>
    <n v="25.53"/>
    <n v="25.251999999999999"/>
    <n v="25.265999999999998"/>
    <n v="-1.1068764009511445"/>
    <n v="1728000"/>
  </r>
  <r>
    <x v="450"/>
    <n v="172.44749999999999"/>
    <n v="174.55"/>
    <n v="176.15"/>
    <n v="172.57"/>
    <n v="172.77"/>
    <n v="79542000"/>
    <n v="-0.23588727726575698"/>
    <d v="2022-08-17T07:00:00"/>
    <n v="34.042099999999998"/>
    <n v="35.78"/>
    <n v="36.08"/>
    <n v="35.270000000000003"/>
    <n v="35.81"/>
    <n v="-0.42343794901025289"/>
    <n v="29176100"/>
    <d v="2022-08-17T07:00:00"/>
    <n v="286.38290000000001"/>
    <n v="291.32"/>
    <n v="293.35000000000002"/>
    <n v="289.47000000000003"/>
    <n v="289.74"/>
    <n v="18253400"/>
    <n v="-0.81558313122421533"/>
    <d v="2022-08-17T07:00:00"/>
    <n v="18.312799999999999"/>
    <n v="18.335000000000001"/>
    <n v="18.687999999999999"/>
    <n v="18.145"/>
    <n v="18.523"/>
    <n v="-1.9258642533294196E-2"/>
    <n v="446799000"/>
    <d v="2022-08-17T07:00:00"/>
    <n v="16.966899999999999"/>
    <n v="17.431999999999999"/>
    <n v="17.576000000000001"/>
    <n v="17.29"/>
    <n v="17.43"/>
    <n v="-0.48637235248718591"/>
    <n v="3210500"/>
  </r>
  <r>
    <x v="451"/>
    <n v="135.50739999999999"/>
    <n v="137.35"/>
    <n v="141.66"/>
    <n v="136.6"/>
    <n v="139.88"/>
    <n v="136095600"/>
    <n v="0.82978402519643413"/>
    <d v="2022-05-19T07:00:00"/>
    <n v="39.57"/>
    <n v="42.01"/>
    <n v="42.7"/>
    <n v="41.72"/>
    <n v="42.32"/>
    <n v="-0.42323105373783693"/>
    <n v="29181000"/>
    <d v="2022-05-19T07:00:00"/>
    <n v="248.3229"/>
    <n v="253.14"/>
    <n v="257.67"/>
    <n v="251.88"/>
    <n v="253.9"/>
    <n v="32692300"/>
    <n v="0.32005402471537575"/>
    <d v="2022-05-19T07:00:00"/>
    <n v="17.099699999999999"/>
    <n v="17.123999999999999"/>
    <n v="17.687000000000001"/>
    <n v="16.734000000000002"/>
    <n v="16.937000000000001"/>
    <n v="0.91695719875062009"/>
    <n v="621310000"/>
    <d v="2022-05-19T07:00:00"/>
    <n v="17.268599999999999"/>
    <n v="17.742000000000001"/>
    <n v="17.946000000000002"/>
    <n v="17.574000000000002"/>
    <n v="17.62"/>
    <n v="-0.20091956256987079"/>
    <n v="3892500"/>
  </r>
  <r>
    <x v="452"/>
    <n v="122.593"/>
    <n v="124.97"/>
    <n v="126.15"/>
    <n v="124.26"/>
    <n v="124.58"/>
    <n v="105861300"/>
    <n v="0.26006210015483422"/>
    <d v="2021-05-13T07:00:00"/>
    <n v="49.4253"/>
    <n v="54.01"/>
    <n v="54.39"/>
    <n v="53.46"/>
    <n v="54.04"/>
    <n v="-0.42274548320053423"/>
    <n v="29192500"/>
    <d v="2021-05-13T07:00:00"/>
    <n v="235.92959999999999"/>
    <n v="243.03"/>
    <n v="245.6"/>
    <n v="241.42"/>
    <n v="241.8"/>
    <n v="29624300"/>
    <n v="7.8752069966560728E-2"/>
    <d v="2021-05-13T07:00:00"/>
    <n v="13.6363"/>
    <n v="13.6652"/>
    <n v="14.0808"/>
    <n v="13.459"/>
    <n v="14.0337"/>
    <n v="-0.88510982500326651"/>
    <n v="285404000"/>
    <d v="2021-05-13T07:00:00"/>
    <n v="17.826899999999998"/>
    <n v="18.594000000000001"/>
    <n v="18.672000000000001"/>
    <n v="18.350000000000001"/>
    <n v="18.436"/>
    <n v="0.76886652868880834"/>
    <n v="6209500"/>
  </r>
  <r>
    <x v="453"/>
    <n v="174.3749"/>
    <n v="175.46"/>
    <n v="177.84"/>
    <n v="175.19"/>
    <n v="176.04"/>
    <n v="59302900"/>
    <n v="-0.61726402530058644"/>
    <d v="2023-10-19T07:00:00"/>
    <n v="35.083199999999998"/>
    <n v="35.67"/>
    <n v="36.36"/>
    <n v="35.520000000000003"/>
    <n v="35.96"/>
    <n v="-0.42235280441819378"/>
    <n v="29201800"/>
    <d v="2023-10-19T07:00:00"/>
    <n v="328.85160000000002"/>
    <n v="331.32"/>
    <n v="336.88"/>
    <n v="330.91"/>
    <n v="332.15"/>
    <n v="25052100"/>
    <n v="-0.2808570556861551"/>
    <d v="2023-10-19T07:00:00"/>
    <n v="42.088299999999997"/>
    <n v="42.100999999999999"/>
    <n v="43.296999999999997"/>
    <n v="41.881999999999998"/>
    <n v="42.811"/>
    <n v="0.27276864001307016"/>
    <n v="501233000"/>
    <d v="2023-10-19T07:00:00"/>
    <n v="16.712499999999999"/>
    <n v="16.768000000000001"/>
    <n v="16.984000000000002"/>
    <n v="16.739999999999998"/>
    <n v="16.829999999999998"/>
    <n v="-0.91999271957565876"/>
    <n v="2174500"/>
  </r>
  <r>
    <x v="454"/>
    <n v="73.549400000000006"/>
    <n v="75.685000000000002"/>
    <n v="75.849999999999994"/>
    <n v="73.282499999999999"/>
    <n v="74.11"/>
    <n v="219178400"/>
    <n v="2.3953599688712086"/>
    <d v="2020-03-04T07:00:00"/>
    <n v="52.016100000000002"/>
    <n v="58.68"/>
    <n v="58.71"/>
    <n v="56.16"/>
    <n v="57.01"/>
    <n v="-0.42145344333605916"/>
    <n v="29223100"/>
    <d v="2020-03-04T07:00:00"/>
    <n v="163.9016"/>
    <n v="170.55"/>
    <n v="170.7"/>
    <n v="165.62"/>
    <n v="168.49"/>
    <n v="49814400"/>
    <n v="1.6667281444691848"/>
    <d v="2020-03-04T07:00:00"/>
    <n v="7.0877999999999997"/>
    <n v="7.1128"/>
    <n v="7.1223000000000001"/>
    <n v="6.68"/>
    <n v="6.7549999999999999"/>
    <n v="0.78872785482176677"/>
    <n v="597408000"/>
    <d v="2020-03-04T07:00:00"/>
    <n v="12.3064"/>
    <n v="12.958"/>
    <n v="12.99"/>
    <n v="12.714"/>
    <n v="12.756"/>
    <n v="0.73098752944024969"/>
    <n v="6119000"/>
  </r>
  <r>
    <x v="455"/>
    <n v="173.709"/>
    <n v="174.79"/>
    <n v="177.08"/>
    <n v="174.05"/>
    <n v="174.67"/>
    <n v="56725400"/>
    <n v="-0.66583330792974349"/>
    <d v="2023-09-22T07:00:00"/>
    <n v="33.617699999999999"/>
    <n v="34.18"/>
    <n v="34.89"/>
    <n v="34.14"/>
    <n v="34.81"/>
    <n v="-0.42104809749622385"/>
    <n v="29232700"/>
    <d v="2023-09-22T07:00:00"/>
    <n v="314.64819999999997"/>
    <n v="317.01"/>
    <n v="321.45"/>
    <n v="316.14999999999998"/>
    <n v="321.32"/>
    <n v="21447900"/>
    <n v="-0.56433179665932298"/>
    <d v="2023-09-22T07:00:00"/>
    <n v="41.5974"/>
    <n v="41.61"/>
    <n v="42.115000000000002"/>
    <n v="41.231000000000002"/>
    <n v="41.572000000000003"/>
    <n v="0.15475923166217961"/>
    <n v="479236000"/>
    <d v="2023-09-22T07:00:00"/>
    <n v="16.1509"/>
    <n v="16.475999999999999"/>
    <n v="16.626000000000001"/>
    <n v="16.466000000000001"/>
    <n v="16.596"/>
    <n v="-0.77329007607709721"/>
    <n v="2525000"/>
  </r>
  <r>
    <x v="456"/>
    <n v="191.59139999999999"/>
    <n v="192.53"/>
    <n v="194.4"/>
    <n v="191.73"/>
    <n v="193.9"/>
    <n v="42628800"/>
    <n v="-0.93146347262816276"/>
    <d v="2023-12-29T07:00:00"/>
    <n v="49.585900000000002"/>
    <n v="50.25"/>
    <n v="50.57"/>
    <n v="49.77"/>
    <n v="50.3"/>
    <n v="-0.41962094235180369"/>
    <n v="29266500"/>
    <d v="2023-12-29T07:00:00"/>
    <n v="373.99599999999998"/>
    <n v="376.04"/>
    <n v="377.16"/>
    <n v="373.48"/>
    <n v="376"/>
    <n v="18723000"/>
    <n v="-0.77864851650777345"/>
    <d v="2023-12-29T07:00:00"/>
    <n v="49.511400000000002"/>
    <n v="49.521999999999998"/>
    <n v="49.997"/>
    <n v="48.750999999999998"/>
    <n v="49.813000000000002"/>
    <n v="-0.32776657709829454"/>
    <n v="389293000"/>
    <d v="2023-12-29T07:00:00"/>
    <n v="18.875299999999999"/>
    <n v="18.937999999999999"/>
    <n v="18.981999999999999"/>
    <n v="18.861999999999998"/>
    <n v="18.920000000000002"/>
    <n v="-1.1970744599352814"/>
    <n v="1512500"/>
  </r>
  <r>
    <x v="457"/>
    <n v="176.86930000000001"/>
    <n v="177.97"/>
    <n v="179.38"/>
    <n v="176.17"/>
    <n v="176.48"/>
    <n v="67257600"/>
    <n v="-0.46736913780101097"/>
    <d v="2023-09-18T07:00:00"/>
    <n v="37.365099999999998"/>
    <n v="37.99"/>
    <n v="38.39"/>
    <n v="37.51"/>
    <n v="37.619999999999997"/>
    <n v="-0.41726909201025925"/>
    <n v="29322200"/>
    <d v="2023-09-18T07:00:00"/>
    <n v="326.60849999999999"/>
    <n v="329.06"/>
    <n v="330.4"/>
    <n v="326.36"/>
    <n v="327.8"/>
    <n v="16834200"/>
    <n v="-0.92720494810150289"/>
    <d v="2023-09-18T07:00:00"/>
    <n v="43.9527"/>
    <n v="43.966000000000001"/>
    <n v="44.241999999999997"/>
    <n v="42"/>
    <n v="42.747999999999998"/>
    <n v="0.26760770666608846"/>
    <n v="500271000"/>
    <d v="2023-09-18T07:00:00"/>
    <n v="17.009599999999999"/>
    <n v="17.352"/>
    <n v="17.378"/>
    <n v="17.21"/>
    <n v="17.274000000000001"/>
    <n v="-0.91057528882325467"/>
    <n v="2197000"/>
  </r>
  <r>
    <x v="458"/>
    <n v="109.33110000000001"/>
    <n v="112"/>
    <n v="115.23"/>
    <n v="110"/>
    <n v="114.57"/>
    <n v="180860300"/>
    <n v="1.6733104523969879"/>
    <d v="2020-09-11T07:00:00"/>
    <n v="44.228700000000003"/>
    <n v="49.28"/>
    <n v="50.05"/>
    <n v="48.95"/>
    <n v="49.26"/>
    <n v="-0.41678774382545486"/>
    <n v="29333600"/>
    <d v="2020-09-11T07:00:00"/>
    <n v="197.09780000000001"/>
    <n v="204.03"/>
    <n v="208.63"/>
    <n v="201.24"/>
    <n v="207.2"/>
    <n v="33620100"/>
    <n v="0.39302663019645484"/>
    <d v="2020-09-11T07:00:00"/>
    <n v="12.131"/>
    <n v="12.1645"/>
    <n v="12.6525"/>
    <n v="11.895799999999999"/>
    <n v="12.4855"/>
    <n v="1.0007445761031777"/>
    <n v="636928000"/>
    <d v="2020-09-11T07:00:00"/>
    <n v="14.684699999999999"/>
    <n v="15.404"/>
    <n v="15.478"/>
    <n v="15.247999999999999"/>
    <n v="15.436"/>
    <n v="-0.10130407283332973"/>
    <n v="4130500"/>
  </r>
  <r>
    <x v="459"/>
    <n v="105.6412"/>
    <n v="108.22"/>
    <n v="110.25"/>
    <n v="105"/>
    <n v="105.17"/>
    <n v="167743300"/>
    <n v="1.4261394416320401"/>
    <d v="2020-09-24T07:00:00"/>
    <n v="44.121000000000002"/>
    <n v="49.16"/>
    <n v="49.64"/>
    <n v="48.42"/>
    <n v="48.53"/>
    <n v="-0.41637395328062293"/>
    <n v="29343400"/>
    <d v="2020-09-24T07:00:00"/>
    <n v="196.28639999999999"/>
    <n v="203.19"/>
    <n v="205.57"/>
    <n v="199.2"/>
    <n v="199.85"/>
    <n v="31202500"/>
    <n v="0.20287943143480711"/>
    <d v="2020-09-24T07:00:00"/>
    <n v="12.314"/>
    <n v="12.348000000000001"/>
    <n v="12.5695"/>
    <n v="12.013999999999999"/>
    <n v="12.0723"/>
    <n v="1.5067091767482288"/>
    <n v="731240000"/>
    <d v="2020-09-24T07:00:00"/>
    <n v="14.829599999999999"/>
    <n v="15.555999999999999"/>
    <n v="15.696"/>
    <n v="15.362"/>
    <n v="15.394"/>
    <n v="-8.3306316284290804E-2"/>
    <n v="4173500"/>
  </r>
  <r>
    <x v="460"/>
    <n v="119.6992"/>
    <n v="122.41"/>
    <n v="122.76"/>
    <n v="120.55"/>
    <n v="122.43"/>
    <n v="86939800"/>
    <n v="-9.6486369784097151E-2"/>
    <d v="2020-12-11T07:00:00"/>
    <n v="44.9572"/>
    <n v="49.73"/>
    <n v="50.14"/>
    <n v="49.12"/>
    <n v="50.14"/>
    <n v="-0.41403476999657335"/>
    <n v="29398800"/>
    <d v="2020-12-11T07:00:00"/>
    <n v="206.55359999999999"/>
    <n v="213.26"/>
    <n v="213.32"/>
    <n v="209.11"/>
    <n v="210.05"/>
    <n v="30979400"/>
    <n v="0.18533234339554353"/>
    <d v="2020-12-11T07:00:00"/>
    <n v="12.981199999999999"/>
    <n v="13.013299999999999"/>
    <n v="13.02"/>
    <n v="12.823"/>
    <n v="12.9672"/>
    <n v="-1.2935853603870373"/>
    <n v="209264000"/>
    <d v="2020-12-11T07:00:00"/>
    <n v="18.107800000000001"/>
    <n v="18.936"/>
    <n v="18.995999999999999"/>
    <n v="18.832000000000001"/>
    <n v="18.861999999999998"/>
    <n v="6.9256061904655483E-2"/>
    <n v="4538000"/>
  </r>
  <r>
    <x v="461"/>
    <n v="170.26910000000001"/>
    <n v="171.56"/>
    <n v="173.38"/>
    <n v="171.28"/>
    <n v="173.13"/>
    <n v="50747300"/>
    <n v="-0.77848200957294966"/>
    <d v="2023-05-23T07:00:00"/>
    <n v="28.920500000000001"/>
    <n v="29.51"/>
    <n v="30.2"/>
    <n v="29.49"/>
    <n v="30.05"/>
    <n v="-0.41394610059410936"/>
    <n v="29400900"/>
    <d v="2023-05-23T07:00:00"/>
    <n v="312.25020000000001"/>
    <n v="315.26"/>
    <n v="322.72000000000003"/>
    <n v="315.25"/>
    <n v="320.02999999999997"/>
    <n v="30797200"/>
    <n v="0.17100209041143855"/>
    <d v="2023-05-23T07:00:00"/>
    <n v="30.672999999999998"/>
    <n v="30.687999999999999"/>
    <n v="31.288"/>
    <n v="30.631"/>
    <n v="31"/>
    <n v="-0.50501942302789515"/>
    <n v="356253000"/>
    <d v="2023-05-23T07:00:00"/>
    <n v="18.619299999999999"/>
    <n v="18.994"/>
    <n v="19.114000000000001"/>
    <n v="18.911999999999999"/>
    <n v="19.114000000000001"/>
    <n v="0.22202771633254409"/>
    <n v="4903000"/>
  </r>
  <r>
    <x v="462"/>
    <n v="107.24639999999999"/>
    <n v="110.0625"/>
    <n v="110.3925"/>
    <n v="108.89749999999999"/>
    <n v="109.3775"/>
    <n v="121776800"/>
    <n v="0.55996682088591065"/>
    <d v="2020-08-05T07:00:00"/>
    <n v="43.609400000000001"/>
    <n v="48.92"/>
    <n v="49.72"/>
    <n v="48.66"/>
    <n v="49.72"/>
    <n v="-0.41235427370225614"/>
    <n v="29438600"/>
    <d v="2020-08-05T07:00:00"/>
    <n v="205.20910000000001"/>
    <n v="212.94"/>
    <n v="215"/>
    <n v="211.57"/>
    <n v="214.9"/>
    <n v="28806400"/>
    <n v="1.44232339857733E-2"/>
    <d v="2020-08-05T07:00:00"/>
    <n v="11.2523"/>
    <n v="11.2867"/>
    <n v="11.371700000000001"/>
    <n v="11.1663"/>
    <n v="11.244"/>
    <n v="-1.0754527721455858"/>
    <n v="249924000"/>
    <d v="2020-08-05T07:00:00"/>
    <n v="15.491199999999999"/>
    <n v="16.25"/>
    <n v="16.358000000000001"/>
    <n v="16.141999999999999"/>
    <n v="16.34"/>
    <n v="0.63744105063303569"/>
    <n v="5895500"/>
  </r>
  <r>
    <x v="463"/>
    <n v="224.50290000000001"/>
    <n v="225.01"/>
    <n v="226.94"/>
    <n v="222.68"/>
    <n v="224.37"/>
    <n v="39960300"/>
    <n v="-0.98174751945489624"/>
    <d v="2024-07-23T07:00:00"/>
    <n v="32.7423"/>
    <n v="32.950000000000003"/>
    <n v="33.229999999999997"/>
    <n v="32.83"/>
    <n v="32.96"/>
    <n v="-0.41118045970773304"/>
    <n v="29466400"/>
    <d v="2024-07-23T07:00:00"/>
    <n v="444.04969999999997"/>
    <n v="444.85"/>
    <n v="448.39"/>
    <n v="443.1"/>
    <n v="443.9"/>
    <n v="13107100"/>
    <n v="-1.2203459244849151"/>
    <d v="2024-07-23T07:00:00"/>
    <n v="122.5795"/>
    <n v="122.59"/>
    <n v="124.69"/>
    <n v="122.1"/>
    <n v="122.78"/>
    <n v="-1.4832469784908258"/>
    <n v="173911000"/>
    <d v="2024-07-23T07:00:00"/>
    <n v="18.334"/>
    <n v="18.334"/>
    <n v="18.462"/>
    <n v="18.324000000000002"/>
    <n v="18.434000000000001"/>
    <n v="-0.69209089536747981"/>
    <n v="2719000"/>
  </r>
  <r>
    <x v="464"/>
    <n v="116.0127"/>
    <n v="118.64"/>
    <n v="119.06"/>
    <n v="116.81"/>
    <n v="117.59"/>
    <n v="74113000"/>
    <n v="-0.33818897867941122"/>
    <d v="2020-11-19T07:00:00"/>
    <n v="41.241599999999998"/>
    <n v="45.62"/>
    <n v="45.67"/>
    <n v="44.7"/>
    <n v="44.92"/>
    <n v="-0.41106645619027937"/>
    <n v="29469100"/>
    <d v="2020-11-19T07:00:00"/>
    <n v="205.74"/>
    <n v="212.42"/>
    <n v="213.03"/>
    <n v="209.93"/>
    <n v="211.38"/>
    <n v="24792700"/>
    <n v="-0.30125918315090172"/>
    <d v="2020-11-19T07:00:00"/>
    <n v="13.4032"/>
    <n v="13.440300000000001"/>
    <n v="13.487500000000001"/>
    <n v="13.1"/>
    <n v="13.2128"/>
    <n v="0.61988700836001165"/>
    <n v="565936000"/>
    <d v="2020-11-19T07:00:00"/>
    <n v="16.992799999999999"/>
    <n v="17.77"/>
    <n v="17.797999999999998"/>
    <n v="17.687999999999999"/>
    <n v="17.774000000000001"/>
    <n v="5.3141791506097373E-2"/>
    <n v="4499500"/>
  </r>
  <r>
    <x v="465"/>
    <n v="77.001099999999994"/>
    <n v="79.424999999999997"/>
    <n v="79.997500000000002"/>
    <n v="79.327500000000001"/>
    <n v="79.644999999999996"/>
    <n v="101832400"/>
    <n v="0.18414327075246334"/>
    <d v="2020-01-22T07:00:00"/>
    <n v="55.333599999999997"/>
    <n v="62.73"/>
    <n v="62.85"/>
    <n v="60.97"/>
    <n v="61.04"/>
    <n v="-0.41081311504038232"/>
    <n v="29475100"/>
    <d v="2020-01-22T07:00:00"/>
    <n v="158.80690000000001"/>
    <n v="165.7"/>
    <n v="167.49"/>
    <n v="165.68"/>
    <n v="167.4"/>
    <n v="24138800"/>
    <n v="-0.35268921842151779"/>
    <d v="2020-01-22T07:00:00"/>
    <n v="6.2271000000000001"/>
    <n v="6.2526999999999999"/>
    <n v="6.3396999999999997"/>
    <n v="6.2249999999999996"/>
    <n v="6.2439999999999998"/>
    <n v="-1.132770248111441"/>
    <n v="239240000"/>
    <d v="2020-01-22T07:00:00"/>
    <n v="13.747999999999999"/>
    <n v="14.476000000000001"/>
    <n v="14.536"/>
    <n v="14.433999999999999"/>
    <n v="14.513999999999999"/>
    <n v="-0.23796145686266021"/>
    <n v="3804000"/>
  </r>
  <r>
    <x v="466"/>
    <n v="208.59880000000001"/>
    <n v="209.07"/>
    <n v="211.38"/>
    <n v="208.61"/>
    <n v="209.15"/>
    <n v="56713900"/>
    <n v="-0.66605000889976695"/>
    <d v="2024-06-25T07:00:00"/>
    <n v="30.546199999999999"/>
    <n v="30.74"/>
    <n v="30.83"/>
    <n v="30.29"/>
    <n v="30.7"/>
    <n v="-0.40982086220328545"/>
    <n v="29498600"/>
    <d v="2024-06-25T07:00:00"/>
    <n v="450.13869999999997"/>
    <n v="450.95"/>
    <n v="451.42"/>
    <n v="446.75"/>
    <n v="448.25"/>
    <n v="16747500"/>
    <n v="-0.93402400920864836"/>
    <d v="2024-06-25T07:00:00"/>
    <n v="126.0792"/>
    <n v="126.09"/>
    <n v="126.5"/>
    <n v="119.32"/>
    <n v="121.2"/>
    <n v="-0.13198104484109693"/>
    <n v="425787500"/>
    <d v="2024-06-25T07:00:00"/>
    <n v="16.416"/>
    <n v="16.416"/>
    <n v="16.448"/>
    <n v="16.277999999999999"/>
    <n v="16.448"/>
    <n v="0.50601557257726304"/>
    <n v="5581500"/>
  </r>
  <r>
    <x v="467"/>
    <n v="128.67679999999999"/>
    <n v="130.03"/>
    <n v="131.41"/>
    <n v="128.72"/>
    <n v="131.38"/>
    <n v="69007800"/>
    <n v="-0.43438913451971101"/>
    <d v="2022-12-27T07:00:00"/>
    <n v="25.013400000000001"/>
    <n v="25.94"/>
    <n v="26.1"/>
    <n v="25.65"/>
    <n v="25.85"/>
    <n v="-0.40773079771663462"/>
    <n v="29548100"/>
    <d v="2022-12-27T07:00:00"/>
    <n v="233.60059999999999"/>
    <n v="236.96"/>
    <n v="238.93"/>
    <n v="235.83"/>
    <n v="238.7"/>
    <n v="16688600"/>
    <n v="-0.93865656629297212"/>
    <d v="2022-12-27T07:00:00"/>
    <n v="14.111700000000001"/>
    <n v="14.121"/>
    <n v="15.1"/>
    <n v="14.055999999999999"/>
    <n v="15.074"/>
    <n v="7.7860251833036298E-2"/>
    <n v="464902000"/>
    <d v="2022-12-27T07:00:00"/>
    <n v="14.761699999999999"/>
    <n v="15.108000000000001"/>
    <n v="15.257999999999999"/>
    <n v="15.077999999999999"/>
    <n v="15.242000000000001"/>
    <n v="-0.35662108434295176"/>
    <n v="3520500"/>
  </r>
  <r>
    <x v="468"/>
    <n v="177.6147"/>
    <n v="178.72"/>
    <n v="179.08"/>
    <n v="176.51"/>
    <n v="176.75"/>
    <n v="52517000"/>
    <n v="-0.74513455682074048"/>
    <d v="2023-10-16T07:00:00"/>
    <n v="35.958599999999997"/>
    <n v="36.56"/>
    <n v="36.94"/>
    <n v="36.08"/>
    <n v="36.14"/>
    <n v="-0.40740567657426674"/>
    <n v="29555800"/>
    <d v="2023-10-16T07:00:00"/>
    <n v="330.16180000000003"/>
    <n v="332.64"/>
    <n v="336.14"/>
    <n v="330.6"/>
    <n v="331.05"/>
    <n v="22158000"/>
    <n v="-0.50848156260875799"/>
    <d v="2023-10-16T07:00:00"/>
    <n v="46.081099999999999"/>
    <n v="46.094999999999999"/>
    <n v="46.225000000000001"/>
    <n v="44.911999999999999"/>
    <n v="45.063000000000002"/>
    <n v="-0.40391448554638021"/>
    <n v="375099000"/>
    <d v="2023-10-16T07:00:00"/>
    <n v="17.023499999999999"/>
    <n v="17.079999999999998"/>
    <n v="17.094000000000001"/>
    <n v="16.902000000000001"/>
    <n v="16.957999999999998"/>
    <n v="-0.81451749514873295"/>
    <n v="2426500"/>
  </r>
  <r>
    <x v="469"/>
    <n v="139.7595"/>
    <n v="141.66"/>
    <n v="143.49"/>
    <n v="140.97"/>
    <n v="142.69999999999999"/>
    <n v="70207900"/>
    <n v="-0.4117749750305737"/>
    <d v="2022-06-27T07:00:00"/>
    <n v="36.386299999999999"/>
    <n v="38.630000000000003"/>
    <n v="39.06"/>
    <n v="38.47"/>
    <n v="38.869999999999997"/>
    <n v="-0.40616008258727282"/>
    <n v="29585300"/>
    <d v="2022-06-27T07:00:00"/>
    <n v="259.84930000000003"/>
    <n v="264.89"/>
    <n v="268.3"/>
    <n v="263.27999999999997"/>
    <n v="268.20999999999998"/>
    <n v="24615100"/>
    <n v="-0.31522764050533114"/>
    <d v="2022-06-27T07:00:00"/>
    <n v="16.848600000000001"/>
    <n v="16.869"/>
    <n v="17.329999999999998"/>
    <n v="16.626000000000001"/>
    <n v="17.312000000000001"/>
    <n v="-0.12028310808112436"/>
    <n v="427968000"/>
    <d v="2022-06-27T07:00:00"/>
    <n v="16.439299999999999"/>
    <n v="16.89"/>
    <n v="17.088000000000001"/>
    <n v="16.852"/>
    <n v="17.085999999999999"/>
    <n v="-0.85176866568046472"/>
    <n v="2337500"/>
  </r>
  <r>
    <x v="470"/>
    <n v="58.528100000000002"/>
    <n v="60.227499999999999"/>
    <n v="62.18"/>
    <n v="59.782499999999999"/>
    <n v="61.625"/>
    <n v="176218400"/>
    <n v="1.5858405191142395"/>
    <d v="2020-04-01T07:00:00"/>
    <n v="45.988300000000002"/>
    <n v="51.88"/>
    <n v="54.69"/>
    <n v="51.43"/>
    <n v="52.5"/>
    <n v="-0.40610519200479511"/>
    <n v="29586600"/>
    <d v="2020-04-01T07:00:00"/>
    <n v="146.18039999999999"/>
    <n v="152.11000000000001"/>
    <n v="157.75"/>
    <n v="150.82"/>
    <n v="153"/>
    <n v="57969900"/>
    <n v="2.3081682005167599"/>
    <d v="2020-04-01T07:00:00"/>
    <n v="6.0553999999999997"/>
    <n v="6.0766999999999998"/>
    <n v="6.5381999999999998"/>
    <n v="6.032"/>
    <n v="6.3913000000000002"/>
    <n v="1.1079546509535754"/>
    <n v="656912000"/>
    <d v="2020-04-01T07:00:00"/>
    <n v="10.8391"/>
    <n v="11.37"/>
    <n v="11.686"/>
    <n v="11.33"/>
    <n v="11.586"/>
    <n v="0.49471465567437811"/>
    <n v="5554500"/>
  </r>
  <r>
    <x v="471"/>
    <n v="163.7602"/>
    <n v="165.23"/>
    <n v="165.39"/>
    <n v="164.03"/>
    <n v="165.09"/>
    <n v="41516200"/>
    <n v="-0.95242882038886123"/>
    <d v="2023-04-17T07:00:00"/>
    <n v="31.369499999999999"/>
    <n v="32.14"/>
    <n v="32.64"/>
    <n v="31.77"/>
    <n v="31.95"/>
    <n v="-0.40549295089254384"/>
    <n v="29601100"/>
    <d v="2023-04-17T07:00:00"/>
    <n v="285.41879999999998"/>
    <n v="288.8"/>
    <n v="291.60000000000002"/>
    <n v="286.16000000000003"/>
    <n v="289.93"/>
    <n v="23836200"/>
    <n v="-0.37648907875626075"/>
    <d v="2023-04-17T07:00:00"/>
    <n v="26.988800000000001"/>
    <n v="27.001999999999999"/>
    <n v="27.006"/>
    <n v="26.433"/>
    <n v="26.565000000000001"/>
    <n v="-0.69161774285608424"/>
    <n v="321471000"/>
    <d v="2023-04-17T07:00:00"/>
    <n v="17.8703"/>
    <n v="18.23"/>
    <n v="18.245999999999999"/>
    <n v="18.07"/>
    <n v="18.11"/>
    <n v="-0.21284830818958264"/>
    <n v="3864000"/>
  </r>
  <r>
    <x v="472"/>
    <n v="169.41480000000001"/>
    <n v="172.19"/>
    <n v="176.62"/>
    <n v="171.79"/>
    <n v="175.78"/>
    <n v="84505800"/>
    <n v="-0.14235160117861445"/>
    <d v="2022-01-13T07:00:00"/>
    <n v="50.954999999999998"/>
    <n v="54.94"/>
    <n v="56.21"/>
    <n v="54.77"/>
    <n v="56"/>
    <n v="-0.4053113897351176"/>
    <n v="29605400"/>
    <d v="2022-01-13T07:00:00"/>
    <n v="297.68950000000001"/>
    <n v="304.8"/>
    <n v="320.88"/>
    <n v="304"/>
    <n v="320.47000000000003"/>
    <n v="45366000"/>
    <n v="1.3168560403281715"/>
    <d v="2022-01-13T07:00:00"/>
    <n v="26.532699999999998"/>
    <n v="26.574999999999999"/>
    <n v="28.48"/>
    <n v="26.498000000000001"/>
    <n v="28.379000000000001"/>
    <n v="0.48166305026751288"/>
    <n v="540171000"/>
    <d v="2022-01-13T07:00:00"/>
    <n v="23.985199999999999"/>
    <n v="24.96"/>
    <n v="25.4"/>
    <n v="24.9"/>
    <n v="25.364000000000001"/>
    <n v="-0.67806938735834477"/>
    <n v="2752500"/>
  </r>
  <r>
    <x v="473"/>
    <n v="83.553600000000003"/>
    <n v="85.747500000000002"/>
    <n v="86.42"/>
    <n v="83.144999999999996"/>
    <n v="83.3125"/>
    <n v="138808800"/>
    <n v="0.88091037927186733"/>
    <d v="2020-06-15T07:00:00"/>
    <n v="53.575699999999998"/>
    <n v="60.1"/>
    <n v="60.36"/>
    <n v="58.58"/>
    <n v="59.33"/>
    <n v="-0.40335644052841191"/>
    <n v="29651700"/>
    <d v="2020-06-15T07:00:00"/>
    <n v="182.0804"/>
    <n v="188.94"/>
    <n v="190.82"/>
    <n v="184.01"/>
    <n v="184.58"/>
    <n v="32770200"/>
    <n v="0.32618095505270717"/>
    <d v="2020-06-15T07:00:00"/>
    <n v="9.1456999999999997"/>
    <n v="9.1737000000000002"/>
    <n v="9.1822999999999997"/>
    <n v="8.7437000000000005"/>
    <n v="8.8153000000000006"/>
    <n v="-0.27030425165180688"/>
    <n v="400004000"/>
    <d v="2020-06-15T07:00:00"/>
    <n v="13.2948"/>
    <n v="13.946"/>
    <n v="13.997999999999999"/>
    <n v="13.577999999999999"/>
    <n v="13.672000000000001"/>
    <n v="1.6022045121570994"/>
    <n v="8200500"/>
  </r>
  <r>
    <x v="474"/>
    <n v="112.2206"/>
    <n v="114.96"/>
    <n v="115.32"/>
    <n v="112.78"/>
    <n v="115.01"/>
    <n v="137672400"/>
    <n v="0.85949655472103348"/>
    <d v="2020-09-28T07:00:00"/>
    <n v="46.158299999999997"/>
    <n v="51.43"/>
    <n v="51.46"/>
    <n v="50.16"/>
    <n v="50.51"/>
    <n v="-0.40333532876592049"/>
    <n v="29652200"/>
    <d v="2020-09-28T07:00:00"/>
    <n v="202.32400000000001"/>
    <n v="209.44"/>
    <n v="212.57"/>
    <n v="208.06"/>
    <n v="210.88"/>
    <n v="32004900"/>
    <n v="0.26598917344603568"/>
    <d v="2020-09-28T07:00:00"/>
    <n v="12.9991"/>
    <n v="13.035"/>
    <n v="13.0518"/>
    <n v="12.75"/>
    <n v="13.0402"/>
    <n v="0.66211867915776634"/>
    <n v="573808000"/>
    <d v="2020-09-28T07:00:00"/>
    <n v="14.78"/>
    <n v="15.456"/>
    <n v="15.62"/>
    <n v="15.391999999999999"/>
    <n v="15.62"/>
    <n v="-0.17643424261362015"/>
    <n v="3951000"/>
  </r>
  <r>
    <x v="475"/>
    <n v="153.26589999999999"/>
    <n v="155.35"/>
    <n v="155.57"/>
    <n v="151.94"/>
    <n v="154.5"/>
    <n v="65086600"/>
    <n v="-0.50827851222890619"/>
    <d v="2022-07-21T07:00:00"/>
    <n v="38.251300000000001"/>
    <n v="40.61"/>
    <n v="40.65"/>
    <n v="39.82"/>
    <n v="40.51"/>
    <n v="-0.40295531704107485"/>
    <n v="29661200"/>
    <d v="2022-07-21T07:00:00"/>
    <n v="259.80020000000002"/>
    <n v="264.83999999999997"/>
    <n v="264.89"/>
    <n v="257.02999999999997"/>
    <n v="259.79000000000002"/>
    <n v="22404700"/>
    <n v="-0.48907830568681121"/>
    <d v="2022-07-21T07:00:00"/>
    <n v="18.028199999999998"/>
    <n v="18.05"/>
    <n v="18.143999999999998"/>
    <n v="17.545000000000002"/>
    <n v="17.885000000000002"/>
    <n v="0.57221007004958913"/>
    <n v="557049000"/>
    <d v="2022-07-21T07:00:00"/>
    <n v="16.9863"/>
    <n v="17.452000000000002"/>
    <n v="17.456"/>
    <n v="17.141999999999999"/>
    <n v="17.186"/>
    <n v="-1.0629283907732587"/>
    <n v="1833000"/>
  </r>
  <r>
    <x v="476"/>
    <n v="192.2722"/>
    <n v="193.73"/>
    <n v="194.33"/>
    <n v="192.42"/>
    <n v="193.35"/>
    <n v="48353800"/>
    <n v="-0.82358407668173239"/>
    <d v="2023-07-18T07:00:00"/>
    <n v="33.8108"/>
    <n v="34.5"/>
    <n v="34.700000000000003"/>
    <n v="33.83"/>
    <n v="34.28"/>
    <n v="-0.40218262653388881"/>
    <n v="29679500"/>
    <d v="2023-07-18T07:00:00"/>
    <n v="356.05790000000002"/>
    <n v="359.49"/>
    <n v="366.78"/>
    <n v="342.17"/>
    <n v="345.83"/>
    <n v="64872700"/>
    <n v="2.8510818684568258"/>
    <d v="2023-07-18T07:00:00"/>
    <n v="47.475700000000003"/>
    <n v="47.494"/>
    <n v="47.896000000000001"/>
    <n v="45.734000000000002"/>
    <n v="46.701000000000001"/>
    <n v="0.637204568488969"/>
    <n v="569164000"/>
    <d v="2023-07-18T07:00:00"/>
    <n v="18.6447"/>
    <n v="19.02"/>
    <n v="19.084"/>
    <n v="18.916"/>
    <n v="18.972000000000001"/>
    <n v="0.1937754240753318"/>
    <n v="4835500"/>
  </r>
  <r>
    <x v="477"/>
    <n v="164.0873"/>
    <n v="165.56"/>
    <n v="165.8"/>
    <n v="161.41999999999999"/>
    <n v="161.63"/>
    <n v="68445600"/>
    <n v="-0.44498298541946352"/>
    <d v="2023-04-13T07:00:00"/>
    <n v="31.3598"/>
    <n v="32.130000000000003"/>
    <n v="32.43"/>
    <n v="31.65"/>
    <n v="31.82"/>
    <n v="-0.40037545966462307"/>
    <n v="29722300"/>
    <d v="2023-04-13T07:00:00"/>
    <n v="286.44670000000002"/>
    <n v="289.83999999999997"/>
    <n v="289.89999999999998"/>
    <n v="283.17"/>
    <n v="283.58999999999997"/>
    <n v="24222700"/>
    <n v="-0.34609038074113135"/>
    <d v="2023-04-13T07:00:00"/>
    <n v="26.450099999999999"/>
    <n v="26.463000000000001"/>
    <n v="26.887"/>
    <n v="26.329000000000001"/>
    <n v="26.734000000000002"/>
    <n v="-0.51917175376525249"/>
    <n v="353615000"/>
    <d v="2023-04-13T07:00:00"/>
    <n v="17.7409"/>
    <n v="18.097999999999999"/>
    <n v="18.166"/>
    <n v="17.988"/>
    <n v="18.02"/>
    <n v="-0.39722067469776051"/>
    <n v="3423500"/>
  </r>
  <r>
    <x v="478"/>
    <n v="167.9819"/>
    <n v="170.03"/>
    <n v="170.14"/>
    <n v="168.35"/>
    <n v="168.78"/>
    <n v="51218200"/>
    <n v="-0.76960857593955689"/>
    <d v="2022-08-25T07:00:00"/>
    <n v="33.195300000000003"/>
    <n v="34.89"/>
    <n v="34.93"/>
    <n v="33.82"/>
    <n v="33.869999999999997"/>
    <n v="-0.39713269294594056"/>
    <n v="29799100"/>
    <d v="2022-08-25T07:00:00"/>
    <n v="274.12430000000001"/>
    <n v="278.85000000000002"/>
    <n v="279.02"/>
    <n v="274.52"/>
    <n v="277.33"/>
    <n v="16583400"/>
    <n v="-0.94693067504120398"/>
    <d v="2022-08-25T07:00:00"/>
    <n v="17.891300000000001"/>
    <n v="17.913"/>
    <n v="17.946999999999999"/>
    <n v="16.832999999999998"/>
    <n v="16.844000000000001"/>
    <n v="1.7183557271346899"/>
    <n v="770691000"/>
    <d v="2022-08-25T07:00:00"/>
    <n v="16.597000000000001"/>
    <n v="17.052"/>
    <n v="17.052"/>
    <n v="16.73"/>
    <n v="16.768000000000001"/>
    <n v="-0.64270170297709384"/>
    <n v="2837000"/>
  </r>
  <r>
    <x v="479"/>
    <n v="138.477"/>
    <n v="140.36000000000001"/>
    <n v="141.97"/>
    <n v="137.33000000000001"/>
    <n v="140.81"/>
    <n v="104132700"/>
    <n v="0.22748911782592601"/>
    <d v="2022-05-24T07:00:00"/>
    <n v="39.2498"/>
    <n v="41.67"/>
    <n v="41.89"/>
    <n v="41.1"/>
    <n v="41.7"/>
    <n v="-0.3955113095865993"/>
    <n v="29837500"/>
    <d v="2022-05-24T07:00:00"/>
    <n v="254.67959999999999"/>
    <n v="259.62"/>
    <n v="261.33"/>
    <n v="253.5"/>
    <n v="257.89"/>
    <n v="29043900"/>
    <n v="3.3102899648368989E-2"/>
    <d v="2022-05-24T07:00:00"/>
    <n v="16.131"/>
    <n v="16.154"/>
    <n v="16.597000000000001"/>
    <n v="15.78"/>
    <n v="16.510000000000002"/>
    <n v="0.74120649558313478"/>
    <n v="588550000"/>
    <d v="2022-05-24T07:00:00"/>
    <n v="17.3309"/>
    <n v="17.806000000000001"/>
    <n v="17.876000000000001"/>
    <n v="17.61"/>
    <n v="17.788"/>
    <n v="-0.47507143558430104"/>
    <n v="3237500"/>
  </r>
  <r>
    <x v="480"/>
    <n v="134.3475"/>
    <n v="137.38999999999999"/>
    <n v="137.4"/>
    <n v="134.59"/>
    <n v="136.30000000000001"/>
    <n v="84183100"/>
    <n v="-0.14843241883309707"/>
    <d v="2021-02-04T07:00:00"/>
    <n v="53.470199999999998"/>
    <n v="58.79"/>
    <n v="58.88"/>
    <n v="57.19"/>
    <n v="57.61"/>
    <n v="-0.39482306612937895"/>
    <n v="29853800"/>
    <d v="2021-02-04T07:00:00"/>
    <n v="234.39949999999999"/>
    <n v="242.01"/>
    <n v="243.24"/>
    <n v="240.37"/>
    <n v="242.66"/>
    <n v="25296100"/>
    <n v="-0.26166615706858309"/>
    <d v="2021-02-04T07:00:00"/>
    <n v="13.630599999999999"/>
    <n v="13.664300000000001"/>
    <n v="13.673500000000001"/>
    <n v="13.3378"/>
    <n v="13.531000000000001"/>
    <n v="-1.3360960005548992"/>
    <n v="201340000"/>
    <d v="2021-02-04T07:00:00"/>
    <n v="21.206099999999999"/>
    <n v="22.175999999999998"/>
    <n v="22.23"/>
    <n v="21.802"/>
    <n v="22.196000000000002"/>
    <n v="1.0628996444027583"/>
    <n v="6912000"/>
  </r>
  <r>
    <x v="481"/>
    <n v="181.65270000000001"/>
    <n v="182.31"/>
    <n v="184.85"/>
    <n v="181.67"/>
    <n v="183.42"/>
    <n v="49701400"/>
    <n v="-0.79819049170751244"/>
    <d v="2024-02-16T07:00:00"/>
    <n v="43.0608"/>
    <n v="43.51"/>
    <n v="44.22"/>
    <n v="43.12"/>
    <n v="44.03"/>
    <n v="-0.3946203932094613"/>
    <n v="29858600"/>
    <d v="2024-02-16T07:00:00"/>
    <n v="402.60680000000002"/>
    <n v="404.06"/>
    <n v="408.29"/>
    <n v="403.44"/>
    <n v="407.96"/>
    <n v="22281100"/>
    <n v="-0.49879959695374521"/>
    <d v="2024-02-16T07:00:00"/>
    <n v="72.597399999999993"/>
    <n v="72.613"/>
    <n v="74.402000000000001"/>
    <n v="72.501000000000005"/>
    <n v="74.099999999999994"/>
    <n v="0.24108415732359617"/>
    <n v="495327000"/>
    <d v="2024-02-16T07:00:00"/>
    <n v="17.709199999999999"/>
    <n v="17.768000000000001"/>
    <n v="18.05"/>
    <n v="17.739999999999998"/>
    <n v="18.036000000000001"/>
    <n v="1.1702583549801651"/>
    <n v="7168500"/>
  </r>
  <r>
    <x v="482"/>
    <n v="165.16800000000001"/>
    <n v="167.66"/>
    <n v="169.87"/>
    <n v="166.64"/>
    <n v="168.02"/>
    <n v="79265200"/>
    <n v="-0.2411031753964071"/>
    <d v="2022-04-12T07:00:00"/>
    <n v="43.4557"/>
    <n v="46.5"/>
    <n v="47.91"/>
    <n v="46.41"/>
    <n v="47.32"/>
    <n v="-0.39450216733950932"/>
    <n v="29861400"/>
    <d v="2022-04-12T07:00:00"/>
    <n v="276.04969999999997"/>
    <n v="282.06"/>
    <n v="290.74"/>
    <n v="280.49"/>
    <n v="289.24"/>
    <n v="30966700"/>
    <n v="0.18433347285274368"/>
    <d v="2022-04-12T07:00:00"/>
    <n v="21.473400000000002"/>
    <n v="21.504000000000001"/>
    <n v="22.725000000000001"/>
    <n v="21.282"/>
    <n v="22.536999999999999"/>
    <n v="1.1366348481188189"/>
    <n v="662258000"/>
    <d v="2022-04-12T07:00:00"/>
    <n v="17.6813"/>
    <n v="18.166"/>
    <n v="18.600000000000001"/>
    <n v="18.100000000000001"/>
    <n v="18.596"/>
    <n v="0.62362881886284305"/>
    <n v="5862500"/>
  </r>
  <r>
    <x v="483"/>
    <n v="146.7149"/>
    <n v="148.71"/>
    <n v="151.74"/>
    <n v="147.68"/>
    <n v="149.9"/>
    <n v="74286600"/>
    <n v="-0.33491773621018844"/>
    <d v="2022-06-01T07:00:00"/>
    <n v="41.548000000000002"/>
    <n v="44.11"/>
    <n v="44.93"/>
    <n v="43.53"/>
    <n v="44.77"/>
    <n v="-0.39348458038742279"/>
    <n v="29885500"/>
    <d v="2022-06-01T07:00:00"/>
    <n v="267.23599999999999"/>
    <n v="272.42"/>
    <n v="277.69"/>
    <n v="270.04000000000002"/>
    <n v="275.2"/>
    <n v="25292200"/>
    <n v="-0.26197289684156888"/>
    <d v="2022-06-01T07:00:00"/>
    <n v="18.294"/>
    <n v="18.32"/>
    <n v="19.053000000000001"/>
    <n v="18.122"/>
    <n v="18.724"/>
    <n v="0.50496235746703633"/>
    <n v="544514000"/>
    <d v="2022-06-01T07:00:00"/>
    <n v="18.309999999999999"/>
    <n v="18.812000000000001"/>
    <n v="19.14"/>
    <n v="18.684000000000001"/>
    <n v="19.047999999999998"/>
    <n v="-0.12599866902852269"/>
    <n v="4071500"/>
  </r>
  <r>
    <x v="484"/>
    <n v="134.35499999999999"/>
    <n v="136.96"/>
    <n v="137.41"/>
    <n v="135.87"/>
    <n v="136.16999999999999"/>
    <n v="63261400"/>
    <n v="-0.54267178270601102"/>
    <d v="2021-06-30T07:00:00"/>
    <n v="51.374499999999998"/>
    <n v="56.14"/>
    <n v="56.38"/>
    <n v="55.39"/>
    <n v="56.34"/>
    <n v="-0.39322701688502743"/>
    <n v="29891600"/>
    <d v="2021-06-30T07:00:00"/>
    <n v="263.5926"/>
    <n v="270.89999999999998"/>
    <n v="271.36"/>
    <n v="269.60000000000002"/>
    <n v="270.69"/>
    <n v="21656500"/>
    <n v="-0.5479251513657758"/>
    <d v="2021-06-30T07:00:00"/>
    <n v="19.964700000000001"/>
    <n v="20.002500000000001"/>
    <n v="20.162500000000001"/>
    <n v="19.863800000000001"/>
    <n v="19.999300000000002"/>
    <n v="-0.66427337979000756"/>
    <n v="326568000"/>
    <d v="2021-06-30T07:00:00"/>
    <n v="18.6419"/>
    <n v="19.443999999999999"/>
    <n v="19.626000000000001"/>
    <n v="19.38"/>
    <n v="19.584"/>
    <n v="-0.19338561796794751"/>
    <n v="3910500"/>
  </r>
  <r>
    <x v="485"/>
    <n v="182.9813"/>
    <n v="184.12"/>
    <n v="184.9"/>
    <n v="179.5"/>
    <n v="179.7"/>
    <n v="53003900"/>
    <n v="-0.73595962618557598"/>
    <d v="2023-08-29T07:00:00"/>
    <n v="33.745600000000003"/>
    <n v="34.31"/>
    <n v="34.479999999999997"/>
    <n v="33.47"/>
    <n v="33.49"/>
    <n v="-0.39103139358591948"/>
    <n v="29943600"/>
    <d v="2023-08-29T07:00:00"/>
    <n v="325.9633"/>
    <n v="328.41"/>
    <n v="328.98"/>
    <n v="321.88"/>
    <n v="321.88"/>
    <n v="19284600"/>
    <n v="-0.73447798919782092"/>
    <d v="2023-08-29T07:00:00"/>
    <n v="48.7652"/>
    <n v="48.783999999999999"/>
    <n v="49.081000000000003"/>
    <n v="46.390999999999998"/>
    <n v="46.665999999999997"/>
    <n v="1.3466075822846371"/>
    <n v="701397000"/>
    <d v="2023-08-29T07:00:00"/>
    <n v="16.196000000000002"/>
    <n v="16.521999999999998"/>
    <n v="16.568000000000001"/>
    <n v="16.29"/>
    <n v="16.335999999999999"/>
    <n v="-0.70255470731459546"/>
    <n v="2694000"/>
  </r>
  <r>
    <x v="486"/>
    <n v="192.65620000000001"/>
    <n v="193.6"/>
    <n v="195.41"/>
    <n v="192.97"/>
    <n v="195.18"/>
    <n v="37122800"/>
    <n v="-1.0352161283628432"/>
    <d v="2023-12-22T07:00:00"/>
    <n v="47.365600000000001"/>
    <n v="48"/>
    <n v="48.16"/>
    <n v="47.2"/>
    <n v="47.25"/>
    <n v="-0.3863825834853083"/>
    <n v="30053700"/>
    <d v="2023-12-22T07:00:00"/>
    <n v="372.54390000000001"/>
    <n v="374.58"/>
    <n v="375.18"/>
    <n v="372.71"/>
    <n v="373.68"/>
    <n v="17091100"/>
    <n v="-0.90699944869636251"/>
    <d v="2023-12-22T07:00:00"/>
    <n v="48.819499999999998"/>
    <n v="48.83"/>
    <n v="49.383000000000003"/>
    <n v="48.466999999999999"/>
    <n v="49.195"/>
    <n v="-1.0615955051650725"/>
    <n v="252507000"/>
    <d v="2023-12-22T07:00:00"/>
    <n v="18.367000000000001"/>
    <n v="18.428000000000001"/>
    <n v="18.46"/>
    <n v="18.302"/>
    <n v="18.350000000000001"/>
    <n v="-0.71699476780161497"/>
    <n v="2659500"/>
  </r>
  <r>
    <x v="487"/>
    <n v="104.56740000000001"/>
    <n v="107.12"/>
    <n v="112.11"/>
    <n v="106.77"/>
    <n v="111.62"/>
    <n v="150718700"/>
    <n v="1.1053353256094027"/>
    <d v="2020-09-23T07:00:00"/>
    <n v="43.815800000000003"/>
    <n v="48.82"/>
    <n v="50.15"/>
    <n v="48.66"/>
    <n v="49.83"/>
    <n v="-0.38532277300823886"/>
    <n v="30078800"/>
    <d v="2020-09-23T07:00:00"/>
    <n v="193.7747"/>
    <n v="200.59"/>
    <n v="208.1"/>
    <n v="200.03"/>
    <n v="207.9"/>
    <n v="30803800"/>
    <n v="0.1715211884887991"/>
    <d v="2020-09-23T07:00:00"/>
    <n v="12.090299999999999"/>
    <n v="12.123699999999999"/>
    <n v="12.727"/>
    <n v="12.0793"/>
    <n v="12.5755"/>
    <n v="1.0548431747216429"/>
    <n v="647012000"/>
    <d v="2020-09-23T07:00:00"/>
    <n v="14.7438"/>
    <n v="15.465999999999999"/>
    <n v="15.708"/>
    <n v="15.398"/>
    <n v="15.7"/>
    <n v="-2.9442405304425535E-3"/>
    <n v="4365500"/>
  </r>
  <r>
    <x v="488"/>
    <n v="118.03700000000001"/>
    <n v="120.53"/>
    <n v="123.18"/>
    <n v="120.32"/>
    <n v="122.88"/>
    <n v="121229700"/>
    <n v="0.54965750778158018"/>
    <d v="2021-03-18T07:00:00"/>
    <n v="57.963200000000001"/>
    <n v="63.73"/>
    <n v="65.7"/>
    <n v="63.65"/>
    <n v="65.63"/>
    <n v="-0.38467253072350305"/>
    <n v="30094200"/>
    <d v="2021-03-18T07:00:00"/>
    <n v="223.97919999999999"/>
    <n v="230.72"/>
    <n v="234.19"/>
    <n v="230.33"/>
    <n v="232.56"/>
    <n v="34833000"/>
    <n v="0.48842269959503298"/>
    <d v="2021-03-18T07:00:00"/>
    <n v="12.695499999999999"/>
    <n v="12.7225"/>
    <n v="13.183999999999999"/>
    <n v="12.717000000000001"/>
    <n v="13.1365"/>
    <n v="-0.83955198094654238"/>
    <n v="293896000"/>
    <d v="2021-03-18T07:00:00"/>
    <n v="20.146599999999999"/>
    <n v="21.068000000000001"/>
    <n v="21.225999999999999"/>
    <n v="20.988"/>
    <n v="21.187999999999999"/>
    <n v="-2.9103770398231699E-2"/>
    <n v="4303000"/>
  </r>
  <r>
    <x v="489"/>
    <n v="184.23740000000001"/>
    <n v="185.14"/>
    <n v="185.15"/>
    <n v="182.73"/>
    <n v="183.92"/>
    <n v="42841800"/>
    <n v="-0.92744979379207726"/>
    <d v="2024-01-09T07:00:00"/>
    <n v="47.414999999999999"/>
    <n v="48.05"/>
    <n v="48.56"/>
    <n v="47.8"/>
    <n v="48.01"/>
    <n v="-0.38455430485355108"/>
    <n v="30097000"/>
    <d v="2024-01-09T07:00:00"/>
    <n v="373.7473"/>
    <n v="375.79"/>
    <n v="375.99"/>
    <n v="371.19"/>
    <n v="372.01"/>
    <n v="20830000"/>
    <n v="-0.61293038787160881"/>
    <d v="2024-01-09T07:00:00"/>
    <n v="53.128599999999999"/>
    <n v="53.14"/>
    <n v="54.325000000000003"/>
    <n v="51.69"/>
    <n v="52.401000000000003"/>
    <n v="1.7312795196844601"/>
    <n v="773100000"/>
    <d v="2024-01-09T07:00:00"/>
    <n v="18.361000000000001"/>
    <n v="18.422000000000001"/>
    <n v="18.475999999999999"/>
    <n v="18.37"/>
    <n v="18.425999999999998"/>
    <n v="-0.7222266737751728"/>
    <n v="2647000"/>
  </r>
  <r>
    <x v="490"/>
    <n v="144.63650000000001"/>
    <n v="146.4"/>
    <n v="147.38"/>
    <n v="143.01"/>
    <n v="144.07"/>
    <n v="79471000"/>
    <n v="-0.23722517021111883"/>
    <d v="2022-10-05T07:00:00"/>
    <n v="26.297499999999999"/>
    <n v="27.64"/>
    <n v="27.84"/>
    <n v="26.89"/>
    <n v="27.37"/>
    <n v="-0.38358316377894569"/>
    <n v="30120000"/>
    <d v="2022-10-05T07:00:00"/>
    <n v="244.97669999999999"/>
    <n v="249.2"/>
    <n v="250.58"/>
    <n v="244.1"/>
    <n v="245.99"/>
    <n v="20347100"/>
    <n v="-0.65091106386515596"/>
    <d v="2022-10-05T07:00:00"/>
    <n v="13.196899999999999"/>
    <n v="13.209"/>
    <n v="13.321"/>
    <n v="12.621"/>
    <n v="12.911"/>
    <n v="0.30441020433791233"/>
    <n v="507131000"/>
    <d v="2022-10-05T07:00:00"/>
    <n v="13.2121"/>
    <n v="13.522"/>
    <n v="13.61"/>
    <n v="13.343999999999999"/>
    <n v="13.444000000000001"/>
    <n v="-0.50123096545209012"/>
    <n v="3175000"/>
  </r>
  <r>
    <x v="491"/>
    <n v="167.01419999999999"/>
    <n v="169.75"/>
    <n v="170.58"/>
    <n v="167.46"/>
    <n v="168.28"/>
    <n v="107499100"/>
    <n v="0.2909240869986881"/>
    <d v="2021-12-20T07:00:00"/>
    <n v="46.002299999999998"/>
    <n v="49.6"/>
    <n v="50.13"/>
    <n v="48.96"/>
    <n v="49.91"/>
    <n v="-0.38272602622179391"/>
    <n v="30140300"/>
    <d v="2021-12-20T07:00:00"/>
    <n v="312.447"/>
    <n v="319.91000000000003"/>
    <n v="322.8"/>
    <n v="317.57"/>
    <n v="320.05"/>
    <n v="28326500"/>
    <n v="-2.3321488336246365E-2"/>
    <d v="2021-12-20T07:00:00"/>
    <n v="27.674900000000001"/>
    <n v="27.719000000000001"/>
    <n v="28.143999999999998"/>
    <n v="27.145"/>
    <n v="27.305"/>
    <n v="6.1470801339243021E-2"/>
    <n v="461847000"/>
    <d v="2021-12-20T07:00:00"/>
    <n v="22.860900000000001"/>
    <n v="23.79"/>
    <n v="23.9"/>
    <n v="23.547999999999998"/>
    <n v="23.728000000000002"/>
    <n v="-0.75738508191748144"/>
    <n v="2563000"/>
  </r>
  <r>
    <x v="492"/>
    <n v="170.2807"/>
    <n v="173.07"/>
    <n v="173.78"/>
    <n v="171.09"/>
    <n v="171.34"/>
    <n v="80440800"/>
    <n v="-0.21895068319123268"/>
    <d v="2022-01-14T07:00:00"/>
    <n v="51.6599"/>
    <n v="55.7"/>
    <n v="55.77"/>
    <n v="54.53"/>
    <n v="54.85"/>
    <n v="-0.38225312274198608"/>
    <n v="30151500"/>
    <d v="2022-01-14T07:00:00"/>
    <n v="302.96359999999999"/>
    <n v="310.2"/>
    <n v="310.82"/>
    <n v="303.75"/>
    <n v="304.25"/>
    <n v="39846400"/>
    <n v="0.88273274520706335"/>
    <d v="2022-01-14T07:00:00"/>
    <n v="26.899100000000001"/>
    <n v="26.942"/>
    <n v="27.196999999999999"/>
    <n v="26.21"/>
    <n v="26.3"/>
    <n v="-0.29268617880732428"/>
    <n v="395832000"/>
    <d v="2022-01-14T07:00:00"/>
    <n v="23.9833"/>
    <n v="24.957999999999998"/>
    <n v="25"/>
    <n v="24.658000000000001"/>
    <n v="24.821999999999999"/>
    <n v="-0.89948364815931214"/>
    <n v="2223500"/>
  </r>
  <r>
    <x v="493"/>
    <n v="136.41499999999999"/>
    <n v="138.27000000000001"/>
    <n v="138.59"/>
    <n v="135.63"/>
    <n v="136.82"/>
    <n v="72433800"/>
    <n v="-0.36983108901534933"/>
    <d v="2022-06-23T07:00:00"/>
    <n v="35.237200000000001"/>
    <n v="37.409999999999997"/>
    <n v="37.619999999999997"/>
    <n v="36.909999999999997"/>
    <n v="37.61"/>
    <n v="-0.38176755220468334"/>
    <n v="30163000"/>
    <d v="2022-06-23T07:00:00"/>
    <n v="253.934"/>
    <n v="258.86"/>
    <n v="259.37"/>
    <n v="253.63"/>
    <n v="255.57"/>
    <n v="25861400"/>
    <n v="-0.21720462023041323"/>
    <d v="2022-06-23T07:00:00"/>
    <n v="16.205400000000001"/>
    <n v="16.225000000000001"/>
    <n v="16.585000000000001"/>
    <n v="15.853"/>
    <n v="16.518999999999998"/>
    <n v="7.1304471635518979E-2"/>
    <n v="463680000"/>
    <d v="2022-06-23T07:00:00"/>
    <n v="16.303100000000001"/>
    <n v="16.75"/>
    <n v="16.838000000000001"/>
    <n v="16.562000000000001"/>
    <n v="16.762"/>
    <n v="-0.67890649231411404"/>
    <n v="2750500"/>
  </r>
  <r>
    <x v="494"/>
    <n v="213.61750000000001"/>
    <n v="214.1"/>
    <n v="215.74"/>
    <n v="212.35"/>
    <n v="214.69"/>
    <n v="49772700"/>
    <n v="-0.79684694569336734"/>
    <d v="2024-06-27T07:00:00"/>
    <n v="30.397200000000002"/>
    <n v="30.59"/>
    <n v="30.66"/>
    <n v="30.29"/>
    <n v="30.42"/>
    <n v="-0.38086819112254877"/>
    <n v="30184300"/>
    <d v="2024-06-27T07:00:00"/>
    <n v="452.03519999999997"/>
    <n v="452.85"/>
    <n v="456.17"/>
    <n v="451.77"/>
    <n v="452.18"/>
    <n v="14806300"/>
    <n v="-1.0867017649317252"/>
    <d v="2024-06-27T07:00:00"/>
    <n v="123.9794"/>
    <n v="123.99"/>
    <n v="126.41"/>
    <n v="122.92"/>
    <n v="124.1"/>
    <n v="-1.0612484028911124"/>
    <n v="252571700"/>
    <d v="2024-06-27T07:00:00"/>
    <n v="16.856000000000002"/>
    <n v="16.856000000000002"/>
    <n v="16.93"/>
    <n v="16.8"/>
    <n v="16.84"/>
    <n v="-0.13981090079871536"/>
    <n v="4038500"/>
  </r>
  <r>
    <x v="495"/>
    <n v="122.9727"/>
    <n v="125.57"/>
    <n v="127.22"/>
    <n v="124.72"/>
    <n v="125.7"/>
    <n v="115227900"/>
    <n v="0.43656221370449966"/>
    <d v="2021-03-16T07:00:00"/>
    <n v="58.918199999999999"/>
    <n v="64.78"/>
    <n v="65.73"/>
    <n v="64.08"/>
    <n v="64.150000000000006"/>
    <n v="-0.38077107701508822"/>
    <n v="30186600"/>
    <d v="2021-03-16T07:00:00"/>
    <n v="230.76499999999999"/>
    <n v="237.71"/>
    <n v="240.06"/>
    <n v="235.94"/>
    <n v="236.28"/>
    <n v="28092200"/>
    <n v="-4.1749470082546029E-2"/>
    <d v="2021-03-16T07:00:00"/>
    <n v="13.2631"/>
    <n v="13.2913"/>
    <n v="13.512499999999999"/>
    <n v="13.1167"/>
    <n v="13.3565"/>
    <n v="-0.95633285110984578"/>
    <n v="272128000"/>
    <d v="2021-03-16T07:00:00"/>
    <n v="20.379899999999999"/>
    <n v="21.312000000000001"/>
    <n v="21.45"/>
    <n v="21.23"/>
    <n v="21.248000000000001"/>
    <n v="-0.10590815009006062"/>
    <n v="4119500"/>
  </r>
  <r>
    <x v="496"/>
    <n v="120.4349"/>
    <n v="122.77"/>
    <n v="124.64"/>
    <n v="122.25"/>
    <n v="123.4"/>
    <n v="112172300"/>
    <n v="0.37898382379115247"/>
    <d v="2021-05-12T07:00:00"/>
    <n v="49.068399999999997"/>
    <n v="53.62"/>
    <n v="54.65"/>
    <n v="53.42"/>
    <n v="54.39"/>
    <n v="-0.3788414619233722"/>
    <n v="30232300"/>
    <d v="2021-05-12T07:00:00"/>
    <n v="232.01730000000001"/>
    <n v="239"/>
    <n v="244.38"/>
    <n v="238.07"/>
    <n v="242.17"/>
    <n v="36684400"/>
    <n v="0.63403757541705263"/>
    <d v="2021-05-12T07:00:00"/>
    <n v="13.7294"/>
    <n v="13.7585"/>
    <n v="14.260300000000001"/>
    <n v="13.709300000000001"/>
    <n v="14.009499999999999"/>
    <n v="-0.78852204539925541"/>
    <n v="303408000"/>
    <d v="2021-05-12T07:00:00"/>
    <n v="17.842300000000002"/>
    <n v="18.61"/>
    <n v="19.064"/>
    <n v="18.568000000000001"/>
    <n v="19.027999999999999"/>
    <n v="0.47022933571812747"/>
    <n v="5496000"/>
  </r>
  <r>
    <x v="497"/>
    <n v="165.16759999999999"/>
    <n v="166.65"/>
    <n v="167.87"/>
    <n v="165.56"/>
    <n v="166.09"/>
    <n v="52456400"/>
    <n v="-0.74627647671495068"/>
    <d v="2023-04-20T07:00:00"/>
    <n v="30.120200000000001"/>
    <n v="30.86"/>
    <n v="31.25"/>
    <n v="30.71"/>
    <n v="30.76"/>
    <n v="-0.37787876555376332"/>
    <n v="30255100"/>
    <d v="2023-04-20T07:00:00"/>
    <n v="282.76029999999997"/>
    <n v="286.11"/>
    <n v="289.02999999999997"/>
    <n v="285.08"/>
    <n v="285.25"/>
    <n v="23244400"/>
    <n v="-0.42303487302625709"/>
    <d v="2023-04-20T07:00:00"/>
    <n v="27.090800000000002"/>
    <n v="27.103999999999999"/>
    <n v="28.03"/>
    <n v="27"/>
    <n v="27.670999999999999"/>
    <n v="-0.12165113095376505"/>
    <n v="427713000"/>
    <d v="2023-04-20T07:00:00"/>
    <n v="17.915400000000002"/>
    <n v="18.276"/>
    <n v="18.456"/>
    <n v="18.184000000000001"/>
    <n v="18.193999999999999"/>
    <n v="-0.55731699748863006"/>
    <n v="3041000"/>
  </r>
  <r>
    <x v="498"/>
    <n v="163.28639999999999"/>
    <n v="165.75"/>
    <n v="169.03"/>
    <n v="165.5"/>
    <n v="168.71"/>
    <n v="72246700"/>
    <n v="-0.37335671957981698"/>
    <d v="2022-04-11T07:00:00"/>
    <n v="43.521099999999997"/>
    <n v="46.57"/>
    <n v="47.3"/>
    <n v="46.53"/>
    <n v="46.9"/>
    <n v="-0.37376619422043422"/>
    <n v="30352500"/>
    <d v="2022-04-11T07:00:00"/>
    <n v="279.1814"/>
    <n v="285.26"/>
    <n v="292.61"/>
    <n v="285"/>
    <n v="291.79000000000002"/>
    <n v="34569300"/>
    <n v="0.46768237186776357"/>
    <d v="2022-04-11T07:00:00"/>
    <n v="21.8858"/>
    <n v="21.917000000000002"/>
    <n v="22.32"/>
    <n v="21.66"/>
    <n v="22.213999999999999"/>
    <n v="0.66962402817276367"/>
    <n v="575207000"/>
    <d v="2022-04-11T07:00:00"/>
    <n v="18.070599999999999"/>
    <n v="18.565999999999999"/>
    <n v="18.872"/>
    <n v="18.545999999999999"/>
    <n v="18.852"/>
    <n v="0.58930751567630368"/>
    <n v="5780500"/>
  </r>
  <r>
    <x v="499"/>
    <n v="132.1009"/>
    <n v="133.49"/>
    <n v="133.51"/>
    <n v="130.46"/>
    <n v="131.25"/>
    <n v="69458900"/>
    <n v="-0.4258888034260106"/>
    <d v="2023-01-11T07:00:00"/>
    <n v="28.7837"/>
    <n v="29.85"/>
    <n v="29.88"/>
    <n v="29"/>
    <n v="29.68"/>
    <n v="-0.37279927549832709"/>
    <n v="30375400"/>
    <d v="2023-01-11T07:00:00"/>
    <n v="232.42750000000001"/>
    <n v="235.77"/>
    <n v="235.95"/>
    <n v="231.11"/>
    <n v="231.29"/>
    <n v="28669300"/>
    <n v="3.6401511969654321E-3"/>
    <d v="2023-01-11T07:00:00"/>
    <n v="15.990500000000001"/>
    <n v="16.001000000000001"/>
    <n v="16.027999999999999"/>
    <n v="15.563000000000001"/>
    <n v="15.84"/>
    <n v="-0.52094213630631692"/>
    <n v="353285000"/>
    <d v="2023-01-11T07:00:00"/>
    <n v="16.471599999999999"/>
    <n v="16.858000000000001"/>
    <n v="16.899999999999999"/>
    <n v="16.757999999999999"/>
    <n v="16.786000000000001"/>
    <n v="-0.31999774252804697"/>
    <n v="3608000"/>
  </r>
  <r>
    <x v="500"/>
    <n v="130.81710000000001"/>
    <n v="133.58000000000001"/>
    <n v="135.02000000000001"/>
    <n v="133.08000000000001"/>
    <n v="134.31"/>
    <n v="107760100"/>
    <n v="0.29584225684008869"/>
    <d v="2021-04-28T07:00:00"/>
    <n v="52.406100000000002"/>
    <n v="57.62"/>
    <n v="58.16"/>
    <n v="57.15"/>
    <n v="57.52"/>
    <n v="-0.37229259319853297"/>
    <n v="30387400"/>
    <d v="2021-04-28T07:00:00"/>
    <n v="247.12270000000001"/>
    <n v="254.56"/>
    <n v="256.54000000000002"/>
    <n v="252.95"/>
    <n v="256.08"/>
    <n v="46903100"/>
    <n v="1.4377508364964908"/>
    <d v="2021-04-28T07:00:00"/>
    <n v="15.244400000000001"/>
    <n v="15.2767"/>
    <n v="15.532299999999999"/>
    <n v="15.2155"/>
    <n v="15.3645"/>
    <n v="-1.2927699114590321"/>
    <n v="209416000"/>
    <d v="2021-04-28T07:00:00"/>
    <n v="20.035900000000002"/>
    <n v="20.898"/>
    <n v="21.283999999999999"/>
    <n v="20.626000000000001"/>
    <n v="21.28"/>
    <n v="1.8012262153912391"/>
    <n v="8676000"/>
  </r>
  <r>
    <x v="501"/>
    <n v="82.532799999999995"/>
    <n v="84.7"/>
    <n v="86.95"/>
    <n v="83.555000000000007"/>
    <n v="86.18"/>
    <n v="200146000"/>
    <n v="2.0367217478387474"/>
    <d v="2020-06-12T07:00:00"/>
    <n v="52.889299999999999"/>
    <n v="59.33"/>
    <n v="60.96"/>
    <n v="58.12"/>
    <n v="60.11"/>
    <n v="-0.37092455098908877"/>
    <n v="30419800"/>
    <d v="2020-06-12T07:00:00"/>
    <n v="180.92400000000001"/>
    <n v="187.74"/>
    <n v="191.72"/>
    <n v="185.18"/>
    <n v="190.54"/>
    <n v="43373600"/>
    <n v="1.1601513419443581"/>
    <d v="2020-06-12T07:00:00"/>
    <n v="8.9052000000000007"/>
    <n v="8.9324999999999992"/>
    <n v="9.1873000000000005"/>
    <n v="8.7032000000000007"/>
    <n v="9.1624999999999996"/>
    <n v="0.64656077197871542"/>
    <n v="570908000"/>
    <d v="2020-06-12T07:00:00"/>
    <n v="13.020300000000001"/>
    <n v="13.657999999999999"/>
    <n v="13.965999999999999"/>
    <n v="13.374000000000001"/>
    <n v="13.944000000000001"/>
    <n v="3.1102490899754081"/>
    <n v="11803500"/>
  </r>
  <r>
    <x v="502"/>
    <n v="189.2551"/>
    <n v="190.69"/>
    <n v="191.18"/>
    <n v="189.63"/>
    <n v="190.23"/>
    <n v="41573900"/>
    <n v="-0.95134154682622207"/>
    <d v="2023-07-14T07:00:00"/>
    <n v="32.4878"/>
    <n v="33.15"/>
    <n v="33.869999999999997"/>
    <n v="33"/>
    <n v="33.78"/>
    <n v="-0.3706543204291986"/>
    <n v="30426200"/>
    <d v="2023-07-14T07:00:00"/>
    <n v="341.94389999999999"/>
    <n v="345.24"/>
    <n v="351.43"/>
    <n v="344.31"/>
    <n v="347.59"/>
    <n v="28302200"/>
    <n v="-2.5232713075619313E-2"/>
    <d v="2023-07-14T07:00:00"/>
    <n v="45.451500000000003"/>
    <n v="45.469000000000001"/>
    <n v="48.088000000000001"/>
    <n v="45.06"/>
    <n v="46.582999999999998"/>
    <n v="1.7257806042160024"/>
    <n v="772075000"/>
    <d v="2023-07-14T07:00:00"/>
    <n v="18.113399999999999"/>
    <n v="18.478000000000002"/>
    <n v="18.643999999999998"/>
    <n v="18.468"/>
    <n v="18.643999999999998"/>
    <n v="8.6207437258982847E-2"/>
    <n v="4578500"/>
  </r>
  <r>
    <x v="503"/>
    <n v="69.902799999999999"/>
    <n v="71.932500000000005"/>
    <n v="72.417500000000004"/>
    <n v="70.972499999999997"/>
    <n v="71.182500000000005"/>
    <n v="137280800"/>
    <n v="0.85211741560267151"/>
    <d v="2020-04-29T07:00:00"/>
    <n v="54.781700000000001"/>
    <n v="61.8"/>
    <n v="62.03"/>
    <n v="59.32"/>
    <n v="59.44"/>
    <n v="-0.36958606524713261"/>
    <n v="30451500"/>
    <d v="2020-04-29T07:00:00"/>
    <n v="170.51339999999999"/>
    <n v="177.43"/>
    <n v="177.68"/>
    <n v="171.88"/>
    <n v="173.22"/>
    <n v="51286600"/>
    <n v="1.7825184762101252"/>
    <d v="2020-04-29T07:00:00"/>
    <n v="7.4352999999999998"/>
    <n v="7.4615"/>
    <n v="7.5145"/>
    <n v="7.3437999999999999"/>
    <n v="7.4192999999999998"/>
    <n v="-0.38212805070012995"/>
    <n v="379160000"/>
    <d v="2020-04-29T07:00:00"/>
    <n v="12.312900000000001"/>
    <n v="12.916"/>
    <n v="12.97"/>
    <n v="12.766"/>
    <n v="12.882"/>
    <n v="0.66778610527967108"/>
    <n v="5968000"/>
  </r>
  <r>
    <x v="504"/>
    <n v="130.98259999999999"/>
    <n v="134.18"/>
    <n v="134.80000000000001"/>
    <n v="130.53"/>
    <n v="132.76"/>
    <n v="151948100"/>
    <n v="1.1285016014830345"/>
    <d v="2020-09-01T07:00:00"/>
    <n v="45.5839"/>
    <n v="50.79"/>
    <n v="51"/>
    <n v="50.22"/>
    <n v="50.91"/>
    <n v="-0.36868670416499799"/>
    <n v="30472800"/>
    <d v="2020-09-01T07:00:00"/>
    <n v="219.54830000000001"/>
    <n v="227.27"/>
    <n v="227.45"/>
    <n v="224.43"/>
    <n v="225.51"/>
    <n v="25725500"/>
    <n v="-0.2278933215506101"/>
    <d v="2020-09-01T07:00:00"/>
    <n v="13.7829"/>
    <n v="13.821"/>
    <n v="13.9937"/>
    <n v="13.436500000000001"/>
    <n v="13.48"/>
    <n v="0.32686187383595644"/>
    <n v="511316000"/>
    <d v="2020-09-01T07:00:00"/>
    <n v="15.1576"/>
    <n v="15.9"/>
    <n v="16.021999999999998"/>
    <n v="15.75"/>
    <n v="15.846"/>
    <n v="0.39216929859264466"/>
    <n v="5309500"/>
  </r>
  <r>
    <x v="505"/>
    <n v="175.5575"/>
    <n v="176.65"/>
    <n v="176.82"/>
    <n v="173.35"/>
    <n v="174.24"/>
    <n v="79763700"/>
    <n v="-0.23170965943495808"/>
    <d v="2023-11-03T07:00:00"/>
    <n v="37.512599999999999"/>
    <n v="38.14"/>
    <n v="38.32"/>
    <n v="37.67"/>
    <n v="38"/>
    <n v="-0.36781689955035141"/>
    <n v="30493400"/>
    <d v="2023-11-03T07:00:00"/>
    <n v="350.17160000000001"/>
    <n v="352.8"/>
    <n v="354.39"/>
    <n v="347.33"/>
    <n v="349.63"/>
    <n v="23624000"/>
    <n v="-0.39317886845564098"/>
    <d v="2023-11-03T07:00:00"/>
    <n v="44.991399999999999"/>
    <n v="45.005000000000003"/>
    <n v="45.308999999999997"/>
    <n v="43.722999999999999"/>
    <n v="44.02"/>
    <n v="-0.13829809163534951"/>
    <n v="424610000"/>
    <d v="2023-11-03T07:00:00"/>
    <n v="17.426100000000002"/>
    <n v="17.484000000000002"/>
    <n v="17.591999999999999"/>
    <n v="17.478000000000002"/>
    <n v="17.478000000000002"/>
    <n v="0.12555137018013773"/>
    <n v="4672500"/>
  </r>
  <r>
    <x v="506"/>
    <n v="160.58869999999999"/>
    <n v="162.03"/>
    <n v="162.03"/>
    <n v="160.08000000000001"/>
    <n v="161.41999999999999"/>
    <n v="47716900"/>
    <n v="-0.83558554170850652"/>
    <d v="2023-04-10T07:00:00"/>
    <n v="31.740400000000001"/>
    <n v="32.520000000000003"/>
    <n v="32.76"/>
    <n v="32.200000000000003"/>
    <n v="32.6"/>
    <n v="-0.36608573502605479"/>
    <n v="30534400"/>
    <d v="2023-04-10T07:00:00"/>
    <n v="286.00200000000001"/>
    <n v="289.39"/>
    <n v="289.60000000000002"/>
    <n v="284.70999999999998"/>
    <n v="289.20999999999998"/>
    <n v="23103000"/>
    <n v="-0.43415615607758773"/>
    <d v="2023-04-10T07:00:00"/>
    <n v="27.5655"/>
    <n v="27.579000000000001"/>
    <n v="27.620999999999999"/>
    <n v="26.669"/>
    <n v="26.823"/>
    <n v="-0.29565291076250189"/>
    <n v="395279000"/>
    <d v="2023-04-10T07:00:00"/>
    <n v="17.352699999999999"/>
    <n v="17.702000000000002"/>
    <n v="17.704000000000001"/>
    <n v="17.545999999999999"/>
    <n v="17.552"/>
    <n v="-0.88922911245113878"/>
    <n v="2248000"/>
  </r>
  <r>
    <x v="507"/>
    <n v="133.4665"/>
    <n v="134.87"/>
    <n v="138.55000000000001"/>
    <n v="134.59"/>
    <n v="138.5"/>
    <n v="74917800"/>
    <n v="-0.32302367949029553"/>
    <d v="2022-11-09T07:00:00"/>
    <n v="26.536899999999999"/>
    <n v="27.52"/>
    <n v="28.3"/>
    <n v="27.52"/>
    <n v="28.22"/>
    <n v="-0.36564661036623319"/>
    <n v="30544800"/>
    <d v="2022-11-09T07:00:00"/>
    <n v="220.70519999999999"/>
    <n v="224.51"/>
    <n v="228.63"/>
    <n v="224.33"/>
    <n v="227.37"/>
    <n v="27852900"/>
    <n v="-6.0570707948058231E-2"/>
    <d v="2022-11-09T07:00:00"/>
    <n v="13.763400000000001"/>
    <n v="13.776"/>
    <n v="14.211"/>
    <n v="13.759"/>
    <n v="14.162000000000001"/>
    <n v="2.1594275800661873E-2"/>
    <n v="454414000"/>
    <d v="2022-11-09T07:00:00"/>
    <n v="14.75"/>
    <n v="15.096"/>
    <n v="15.32"/>
    <n v="15.054"/>
    <n v="15.25"/>
    <n v="-0.21661528049054429"/>
    <n v="3855000"/>
  </r>
  <r>
    <x v="508"/>
    <n v="143.9032"/>
    <n v="145.86000000000001"/>
    <n v="148.44999999999999"/>
    <n v="145.05000000000001"/>
    <n v="145.76"/>
    <n v="77588800"/>
    <n v="-0.27269252375703518"/>
    <d v="2022-07-12T07:00:00"/>
    <n v="35.0488"/>
    <n v="37.21"/>
    <n v="37.700000000000003"/>
    <n v="36.99"/>
    <n v="37.65"/>
    <n v="-0.36558327507875893"/>
    <n v="30546300"/>
    <d v="2022-07-12T07:00:00"/>
    <n v="248.84280000000001"/>
    <n v="253.67"/>
    <n v="265.94"/>
    <n v="252.04"/>
    <n v="265.88"/>
    <n v="35868500"/>
    <n v="0.56986604188395018"/>
    <d v="2022-07-12T07:00:00"/>
    <n v="15.063700000000001"/>
    <n v="15.082000000000001"/>
    <n v="15.430999999999999"/>
    <n v="14.877000000000001"/>
    <n v="15.268000000000001"/>
    <n v="4.3423629011543979E-2"/>
    <n v="458483000"/>
    <d v="2022-07-12T07:00:00"/>
    <n v="15.972099999999999"/>
    <n v="16.41"/>
    <n v="16.594000000000001"/>
    <n v="16.344000000000001"/>
    <n v="16.353999999999999"/>
    <n v="-0.96017375745258293"/>
    <n v="2078500"/>
  </r>
  <r>
    <x v="509"/>
    <n v="147.63249999999999"/>
    <n v="149.63999999999999"/>
    <n v="149.68"/>
    <n v="145.26"/>
    <n v="145.38999999999999"/>
    <n v="90978500"/>
    <n v="-2.0382873468141112E-2"/>
    <d v="2022-05-27T07:00:00"/>
    <n v="41.962499999999999"/>
    <n v="44.55"/>
    <n v="44.55"/>
    <n v="43.55"/>
    <n v="43.59"/>
    <n v="-0.36528771040387903"/>
    <n v="30553300"/>
    <d v="2022-05-27T07:00:00"/>
    <n v="268.04039999999998"/>
    <n v="273.24"/>
    <n v="273.33999999999997"/>
    <n v="267.56"/>
    <n v="268.48"/>
    <n v="26910800"/>
    <n v="-0.13466802593008517"/>
    <d v="2022-05-27T07:00:00"/>
    <n v="18.784300000000002"/>
    <n v="18.811"/>
    <n v="18.881"/>
    <n v="18.100000000000001"/>
    <n v="18.186"/>
    <n v="1.545008452386589"/>
    <n v="738379000"/>
    <d v="2022-05-27T07:00:00"/>
    <n v="17.959599999999998"/>
    <n v="18.452000000000002"/>
    <n v="18.472000000000001"/>
    <n v="18.132000000000001"/>
    <n v="18.152000000000001"/>
    <n v="-0.47109518704439707"/>
    <n v="3247000"/>
  </r>
  <r>
    <x v="510"/>
    <n v="77.765600000000006"/>
    <n v="79.807500000000005"/>
    <n v="79.88"/>
    <n v="79.13"/>
    <n v="79.17"/>
    <n v="111504800"/>
    <n v="0.36640574574849005"/>
    <d v="2020-05-20T07:00:00"/>
    <n v="56.250100000000003"/>
    <n v="63.1"/>
    <n v="63.49"/>
    <n v="61.02"/>
    <n v="61.16"/>
    <n v="-0.36399144818690565"/>
    <n v="30584000"/>
    <d v="2020-05-20T07:00:00"/>
    <n v="178.9195"/>
    <n v="185.66"/>
    <n v="185.85"/>
    <n v="183.94"/>
    <n v="184.81"/>
    <n v="31261300"/>
    <n v="0.20750412339674659"/>
    <d v="2020-05-20T07:00:00"/>
    <n v="8.9384999999999994"/>
    <n v="8.9700000000000006"/>
    <n v="9.0429999999999993"/>
    <n v="8.8887999999999998"/>
    <n v="8.9909999999999997"/>
    <n v="0.73576659286604595"/>
    <n v="587536000"/>
    <d v="2020-05-20T07:00:00"/>
    <n v="12.0441"/>
    <n v="12.634"/>
    <n v="12.77"/>
    <n v="12.612"/>
    <n v="12.646000000000001"/>
    <n v="2.6619793861609731"/>
    <n v="10732500"/>
  </r>
  <r>
    <x v="511"/>
    <n v="163.55090000000001"/>
    <n v="166.23"/>
    <n v="171.08"/>
    <n v="165.94"/>
    <n v="170"/>
    <n v="94815000"/>
    <n v="5.1910454487925278E-2"/>
    <d v="2022-01-19T07:00:00"/>
    <n v="49.730699999999999"/>
    <n v="53.62"/>
    <n v="54.85"/>
    <n v="53.56"/>
    <n v="54.63"/>
    <n v="-0.36352276705959607"/>
    <n v="30595100"/>
    <d v="2022-01-19T07:00:00"/>
    <n v="296.25380000000001"/>
    <n v="303.33"/>
    <n v="313.91000000000003"/>
    <n v="302.7"/>
    <n v="306.29000000000002"/>
    <n v="45933900"/>
    <n v="1.3615220703483317"/>
    <d v="2022-01-19T07:00:00"/>
    <n v="25.027100000000001"/>
    <n v="25.067"/>
    <n v="26.542999999999999"/>
    <n v="25.052"/>
    <n v="26.079000000000001"/>
    <n v="0.20346621072376689"/>
    <n v="488315000"/>
    <d v="2022-01-19T07:00:00"/>
    <n v="21.148499999999999"/>
    <n v="22.007999999999999"/>
    <n v="22.725999999999999"/>
    <n v="22.004000000000001"/>
    <n v="22.5"/>
    <n v="6.4603431229639572"/>
    <n v="19807500"/>
  </r>
  <r>
    <x v="512"/>
    <n v="168.76929999999999"/>
    <n v="169.38"/>
    <n v="173.76"/>
    <n v="168.27"/>
    <n v="171.75"/>
    <n v="73711200"/>
    <n v="-0.34576032213640256"/>
    <d v="2024-04-16T07:00:00"/>
    <n v="35.8857"/>
    <n v="36.26"/>
    <n v="36.51"/>
    <n v="35.76"/>
    <n v="36.270000000000003"/>
    <n v="-0.36299919534980885"/>
    <n v="30607500"/>
    <d v="2024-04-16T07:00:00"/>
    <n v="413.089"/>
    <n v="414.58"/>
    <n v="418.4"/>
    <n v="413.73"/>
    <n v="414.57"/>
    <n v="16765600"/>
    <n v="-0.93260042205709892"/>
    <d v="2024-04-16T07:00:00"/>
    <n v="87.400300000000001"/>
    <n v="87.415000000000006"/>
    <n v="88.117999999999995"/>
    <n v="86.063999999999993"/>
    <n v="86.433000000000007"/>
    <n v="-0.42883932580633555"/>
    <n v="370453000"/>
    <d v="2024-04-16T07:00:00"/>
    <n v="16.594000000000001"/>
    <n v="16.594000000000001"/>
    <n v="16.725999999999999"/>
    <n v="16.579999999999998"/>
    <n v="16.7"/>
    <n v="-4.4590212079962874E-2"/>
    <n v="4266000"/>
  </r>
  <r>
    <x v="513"/>
    <n v="174.65309999999999"/>
    <n v="175.74"/>
    <n v="176.1"/>
    <n v="173.58"/>
    <n v="174"/>
    <n v="60895800"/>
    <n v="-0.58724811441795433"/>
    <d v="2023-09-14T07:00:00"/>
    <n v="38.033900000000003"/>
    <n v="38.67"/>
    <n v="38.9"/>
    <n v="38.299999999999997"/>
    <n v="38.81"/>
    <n v="-0.3626191836249632"/>
    <n v="30616500"/>
    <d v="2023-09-14T07:00:00"/>
    <n v="336.17669999999998"/>
    <n v="338.7"/>
    <n v="340.86"/>
    <n v="336.57"/>
    <n v="339.15"/>
    <n v="20267000"/>
    <n v="-0.65721102689494093"/>
    <d v="2023-09-14T07:00:00"/>
    <n v="45.5672"/>
    <n v="45.581000000000003"/>
    <n v="45.987000000000002"/>
    <n v="45.131"/>
    <n v="45.95"/>
    <n v="-0.43074919303245351"/>
    <n v="370097000"/>
    <d v="2023-09-14T07:00:00"/>
    <n v="16.9587"/>
    <n v="17.3"/>
    <n v="17.378"/>
    <n v="17.158000000000001"/>
    <n v="17.186"/>
    <n v="-0.46418907115930075"/>
    <n v="3263500"/>
  </r>
  <r>
    <x v="514"/>
    <n v="155.32570000000001"/>
    <n v="157.87"/>
    <n v="158.66999999999999"/>
    <n v="153.05000000000001"/>
    <n v="153.71"/>
    <n v="137827700"/>
    <n v="0.86242295999447993"/>
    <d v="2021-11-18T07:00:00"/>
    <n v="46.076500000000003"/>
    <n v="49.68"/>
    <n v="50.24"/>
    <n v="48.97"/>
    <n v="50.24"/>
    <n v="-0.36085846263317861"/>
    <n v="30658200"/>
    <d v="2021-11-18T07:00:00"/>
    <n v="333.30869999999999"/>
    <n v="341.27"/>
    <n v="342.45"/>
    <n v="337.12"/>
    <n v="338.18"/>
    <n v="22463500"/>
    <n v="-0.48445361372487172"/>
    <d v="2021-11-18T07:00:00"/>
    <n v="31.620699999999999"/>
    <n v="31.675000000000001"/>
    <n v="32.76"/>
    <n v="31.321000000000002"/>
    <n v="32.366999999999997"/>
    <n v="1.7774757744150833"/>
    <n v="781711000"/>
    <d v="2021-11-18T07:00:00"/>
    <n v="24.054400000000001"/>
    <n v="25.032"/>
    <n v="25.077999999999999"/>
    <n v="24.802"/>
    <n v="25.07"/>
    <n v="-0.58536001350690003"/>
    <n v="2974000"/>
  </r>
  <r>
    <x v="515"/>
    <n v="110.3171"/>
    <n v="113.01"/>
    <n v="113.27500000000001"/>
    <n v="110.2975"/>
    <n v="110.4975"/>
    <n v="165598000"/>
    <n v="1.3857143467632407"/>
    <d v="2020-08-12T07:00:00"/>
    <n v="44.1479"/>
    <n v="49.19"/>
    <n v="49.26"/>
    <n v="48.24"/>
    <n v="48.67"/>
    <n v="-0.36079090499320604"/>
    <n v="30659800"/>
    <d v="2020-08-12T07:00:00"/>
    <n v="201.59520000000001"/>
    <n v="209.19"/>
    <n v="210.28"/>
    <n v="204.75"/>
    <n v="205.29"/>
    <n v="28013100"/>
    <n v="-4.7970781888488426E-2"/>
    <d v="2020-08-12T07:00:00"/>
    <n v="11.4053"/>
    <n v="11.440300000000001"/>
    <n v="11.467000000000001"/>
    <n v="10.958299999999999"/>
    <n v="10.9908"/>
    <n v="7.5231501999334593E-2"/>
    <n v="464412000"/>
    <d v="2020-08-12T07:00:00"/>
    <n v="15.394"/>
    <n v="16.148"/>
    <n v="16.196000000000002"/>
    <n v="15.891999999999999"/>
    <n v="15.901999999999999"/>
    <n v="0.75149660085659631"/>
    <n v="6168000"/>
  </r>
  <r>
    <x v="516"/>
    <n v="165.2157"/>
    <n v="167.23"/>
    <n v="168.71"/>
    <n v="166.65"/>
    <n v="167.08"/>
    <n v="54147100"/>
    <n v="-0.71441766540898921"/>
    <d v="2022-08-23T07:00:00"/>
    <n v="32.301000000000002"/>
    <n v="33.950000000000003"/>
    <n v="34.39"/>
    <n v="33.909999999999997"/>
    <n v="33.979999999999997"/>
    <n v="-0.35963820276117436"/>
    <n v="30687100"/>
    <d v="2022-08-23T07:00:00"/>
    <n v="271.75510000000003"/>
    <n v="276.44"/>
    <n v="278.86"/>
    <n v="275.39999999999998"/>
    <n v="276.44"/>
    <n v="17527400"/>
    <n v="-0.87268391973387627"/>
    <d v="2022-08-23T07:00:00"/>
    <n v="17.1602"/>
    <n v="17.181000000000001"/>
    <n v="17.465"/>
    <n v="16.97"/>
    <n v="16.989000000000001"/>
    <n v="-0.43134468534172066"/>
    <n v="369986000"/>
    <d v="2022-08-23T07:00:00"/>
    <n v="16.355599999999999"/>
    <n v="16.803999999999998"/>
    <n v="17.006"/>
    <n v="16.713999999999999"/>
    <n v="16.844000000000001"/>
    <n v="-0.95054705046123655"/>
    <n v="2101500"/>
  </r>
  <r>
    <x v="517"/>
    <n v="119.4374"/>
    <n v="121.96"/>
    <n v="123.21"/>
    <n v="121.26"/>
    <n v="122.54"/>
    <n v="103026500"/>
    <n v="0.20664436886593626"/>
    <d v="2021-03-11T07:00:00"/>
    <n v="57.581200000000003"/>
    <n v="63.31"/>
    <n v="64.09"/>
    <n v="62.39"/>
    <n v="62.94"/>
    <n v="-0.35901751694392653"/>
    <n v="30701800"/>
    <d v="2021-03-11T07:00:00"/>
    <n v="230.20189999999999"/>
    <n v="237.13"/>
    <n v="239.17"/>
    <n v="234.31"/>
    <n v="234.96"/>
    <n v="29907600"/>
    <n v="0.10103396168114329"/>
    <d v="2021-03-11T07:00:00"/>
    <n v="12.965999999999999"/>
    <n v="12.993499999999999"/>
    <n v="13.0463"/>
    <n v="12.734500000000001"/>
    <n v="12.95"/>
    <n v="-0.80725591156106424"/>
    <n v="299916000"/>
    <d v="2021-03-11T07:00:00"/>
    <n v="19.737300000000001"/>
    <n v="20.64"/>
    <n v="20.73"/>
    <n v="20.353999999999999"/>
    <n v="20.456"/>
    <n v="8.5788884781098224E-2"/>
    <n v="4577500"/>
  </r>
  <r>
    <x v="518"/>
    <n v="170.24199999999999"/>
    <n v="171.77"/>
    <n v="173.54"/>
    <n v="171.6"/>
    <n v="173.05"/>
    <n v="45326900"/>
    <n v="-0.88062165634815159"/>
    <d v="2023-05-09T07:00:00"/>
    <n v="29.498699999999999"/>
    <n v="30.1"/>
    <n v="30.58"/>
    <n v="29.91"/>
    <n v="30.38"/>
    <n v="-0.35881906637650718"/>
    <n v="30706500"/>
    <d v="2023-05-09T07:00:00"/>
    <n v="303.4058"/>
    <n v="307"/>
    <n v="310.04000000000002"/>
    <n v="306.31"/>
    <n v="308"/>
    <n v="21340800"/>
    <n v="-0.57275534273285567"/>
    <d v="2023-05-09T07:00:00"/>
    <n v="28.557099999999998"/>
    <n v="28.571000000000002"/>
    <n v="28.972999999999999"/>
    <n v="28.45"/>
    <n v="28.899000000000001"/>
    <n v="-0.7270361232685304"/>
    <n v="314869000"/>
    <d v="2023-05-09T07:00:00"/>
    <n v="18.409500000000001"/>
    <n v="18.78"/>
    <n v="18.818000000000001"/>
    <n v="18.564"/>
    <n v="18.564"/>
    <n v="-1.7802853495346788E-2"/>
    <n v="4330000"/>
  </r>
  <r>
    <x v="519"/>
    <n v="169.39519999999999"/>
    <n v="172.17"/>
    <n v="174.14"/>
    <n v="171.03"/>
    <n v="172.89"/>
    <n v="86709100"/>
    <n v="-0.1008335796783926"/>
    <d v="2022-01-07T07:00:00"/>
    <n v="49.563800000000001"/>
    <n v="53.44"/>
    <n v="54.39"/>
    <n v="53.15"/>
    <n v="54.19"/>
    <n v="-0.35836727465919077"/>
    <n v="30717200"/>
    <d v="2022-01-07T07:00:00"/>
    <n v="306.714"/>
    <n v="314.04000000000002"/>
    <n v="316.5"/>
    <n v="310.08999999999997"/>
    <n v="314.14999999999998"/>
    <n v="32720000"/>
    <n v="0.32223266361581321"/>
    <d v="2022-01-07T07:00:00"/>
    <n v="27.203600000000002"/>
    <n v="27.247"/>
    <n v="28.422000000000001"/>
    <n v="27.056999999999999"/>
    <n v="28.140999999999998"/>
    <n v="-0.21700500757461011"/>
    <n v="409939000"/>
    <d v="2022-01-07T07:00:00"/>
    <n v="23.890999999999998"/>
    <n v="24.861999999999998"/>
    <n v="25.148"/>
    <n v="24.66"/>
    <n v="25.1"/>
    <n v="-0.62721526129536265"/>
    <n v="2874000"/>
  </r>
  <r>
    <x v="520"/>
    <n v="128.74090000000001"/>
    <n v="131.46"/>
    <n v="133.56"/>
    <n v="131.07"/>
    <n v="131.78"/>
    <n v="109839500"/>
    <n v="0.33502556093284108"/>
    <d v="2021-04-30T07:00:00"/>
    <n v="52.324300000000001"/>
    <n v="57.53"/>
    <n v="58.43"/>
    <n v="57.07"/>
    <n v="57.61"/>
    <n v="-0.35775081119444119"/>
    <n v="30731800"/>
    <d v="2021-04-30T07:00:00"/>
    <n v="244.81219999999999"/>
    <n v="252.18"/>
    <n v="253.08"/>
    <n v="249.6"/>
    <n v="249.74"/>
    <n v="30945100"/>
    <n v="0.18263460641774551"/>
    <d v="2021-04-30T07:00:00"/>
    <n v="14.9777"/>
    <n v="15.009499999999999"/>
    <n v="15.365"/>
    <n v="14.997"/>
    <n v="15.1745"/>
    <n v="-1.3330273374837209"/>
    <n v="201912000"/>
    <d v="2021-04-30T07:00:00"/>
    <n v="19.2056"/>
    <n v="20.032"/>
    <n v="20.46"/>
    <n v="20"/>
    <n v="20.265999999999998"/>
    <n v="0.43109467903591492"/>
    <n v="5402500"/>
  </r>
  <r>
    <x v="521"/>
    <n v="212.76939999999999"/>
    <n v="213.25"/>
    <n v="214.86"/>
    <n v="210.64"/>
    <n v="211.5"/>
    <n v="66213200"/>
    <n v="-0.4870493545916576"/>
    <d v="2024-06-26T07:00:00"/>
    <n v="30.3475"/>
    <n v="30.54"/>
    <n v="30.68"/>
    <n v="30.27"/>
    <n v="30.64"/>
    <n v="-0.35727790771463336"/>
    <n v="30743000"/>
    <d v="2024-06-26T07:00:00"/>
    <n v="451.34649999999999"/>
    <n v="452.16"/>
    <n v="453.6"/>
    <n v="448.19"/>
    <n v="449"/>
    <n v="16507000"/>
    <n v="-0.95293962854277159"/>
    <d v="2024-06-26T07:00:00"/>
    <n v="126.3892"/>
    <n v="126.4"/>
    <n v="128.12"/>
    <n v="122.6"/>
    <n v="126.13"/>
    <n v="-0.46895243882994986"/>
    <n v="362975900"/>
    <d v="2024-06-26T07:00:00"/>
    <n v="16.571999999999999"/>
    <n v="16.571999999999999"/>
    <n v="16.591999999999999"/>
    <n v="16.443999999999999"/>
    <n v="16.512"/>
    <n v="-3.4963505088616467E-2"/>
    <n v="4289000"/>
  </r>
  <r>
    <x v="522"/>
    <n v="74.880399999999995"/>
    <n v="77.237499999999997"/>
    <n v="77.942499999999995"/>
    <n v="76.22"/>
    <n v="77.515000000000001"/>
    <n v="161940000"/>
    <n v="1.3167845947331895"/>
    <d v="2020-01-27T07:00:00"/>
    <n v="57.944600000000001"/>
    <n v="65.69"/>
    <n v="67.42"/>
    <n v="65.599999999999994"/>
    <n v="66.72"/>
    <n v="-0.3563912136899936"/>
    <n v="30764000"/>
    <d v="2020-01-27T07:00:00"/>
    <n v="155.5291"/>
    <n v="162.28"/>
    <n v="163.38"/>
    <n v="160.19999999999999"/>
    <n v="161.15"/>
    <n v="32078100"/>
    <n v="0.27174644303130724"/>
    <d v="2020-01-27T07:00:00"/>
    <n v="5.9802999999999997"/>
    <n v="6.0049999999999999"/>
    <n v="6.0563000000000002"/>
    <n v="5.8056999999999999"/>
    <n v="5.9560000000000004"/>
    <n v="0.1080855101250269"/>
    <n v="470536000"/>
    <d v="2020-01-27T07:00:00"/>
    <n v="13.5448"/>
    <n v="14.262"/>
    <n v="14.34"/>
    <n v="14.23"/>
    <n v="14.288"/>
    <n v="0.82202269338015588"/>
    <n v="6336500"/>
  </r>
  <r>
    <x v="523"/>
    <n v="145.09700000000001"/>
    <n v="147.07"/>
    <n v="151.57"/>
    <n v="146.69999999999999"/>
    <n v="150.74"/>
    <n v="81420900"/>
    <n v="-0.20048210747645601"/>
    <d v="2022-07-18T07:00:00"/>
    <n v="36.4617"/>
    <n v="38.71"/>
    <n v="39.340000000000003"/>
    <n v="38.53"/>
    <n v="39.1"/>
    <n v="-0.35426314803085823"/>
    <n v="30814400"/>
    <d v="2022-07-18T07:00:00"/>
    <n v="249.4118"/>
    <n v="254.25"/>
    <n v="260.83999999999997"/>
    <n v="253.3"/>
    <n v="259.75"/>
    <n v="20975000"/>
    <n v="-0.60152596041444506"/>
    <d v="2022-07-18T07:00:00"/>
    <n v="16.081499999999998"/>
    <n v="16.100999999999999"/>
    <n v="16.896999999999998"/>
    <n v="16.001999999999999"/>
    <n v="16.302"/>
    <n v="1.1809426948056398"/>
    <n v="670517000"/>
    <d v="2022-07-18T07:00:00"/>
    <n v="16.003299999999999"/>
    <n v="16.442"/>
    <n v="16.7"/>
    <n v="16.41"/>
    <n v="16.452000000000002"/>
    <n v="-0.52508845669151383"/>
    <n v="3118000"/>
  </r>
  <r>
    <x v="524"/>
    <n v="171.95660000000001"/>
    <n v="173.5"/>
    <n v="173.85"/>
    <n v="172.11"/>
    <n v="172.48"/>
    <n v="55962800"/>
    <n v="-0.68020340877668639"/>
    <d v="2023-05-08T07:00:00"/>
    <n v="30.1553"/>
    <n v="30.77"/>
    <n v="30.84"/>
    <n v="30.39"/>
    <n v="30.7"/>
    <n v="-0.35137505892203164"/>
    <n v="30882800"/>
    <d v="2023-05-08T07:00:00"/>
    <n v="305.03649999999999"/>
    <n v="308.64999999999998"/>
    <n v="310.2"/>
    <n v="306.08999999999997"/>
    <n v="310.13"/>
    <n v="21318600"/>
    <n v="-0.57450139990215932"/>
    <d v="2023-05-08T07:00:00"/>
    <n v="29.136800000000001"/>
    <n v="29.151"/>
    <n v="29.22"/>
    <n v="28.35"/>
    <n v="28.521999999999998"/>
    <n v="-0.5655021283853503"/>
    <n v="344979000"/>
    <d v="2023-05-08T07:00:00"/>
    <n v="18.123200000000001"/>
    <n v="18.488"/>
    <n v="18.5"/>
    <n v="18.36"/>
    <n v="18.454000000000001"/>
    <n v="0.32185248230802743"/>
    <n v="5141500"/>
  </r>
  <r>
    <x v="525"/>
    <n v="116.619"/>
    <n v="119.26"/>
    <n v="119.67"/>
    <n v="117.87"/>
    <n v="119.44"/>
    <n v="81581900"/>
    <n v="-0.19744829389612845"/>
    <d v="2020-11-13T07:00:00"/>
    <n v="41.097000000000001"/>
    <n v="45.46"/>
    <n v="45.58"/>
    <n v="44.97"/>
    <n v="44.99"/>
    <n v="-0.35129483422456426"/>
    <n v="30884700"/>
    <d v="2020-11-13T07:00:00"/>
    <n v="209.15379999999999"/>
    <n v="216.51"/>
    <n v="217.42"/>
    <n v="214.16"/>
    <n v="216.36"/>
    <n v="18621100"/>
    <n v="-0.78666307621732501"/>
    <d v="2020-11-13T07:00:00"/>
    <n v="13.260300000000001"/>
    <n v="13.297000000000001"/>
    <n v="13.668699999999999"/>
    <n v="13.059200000000001"/>
    <n v="13.6272"/>
    <n v="-0.55835085587856581"/>
    <n v="346312000"/>
    <d v="2020-11-13T07:00:00"/>
    <n v="17.159199999999998"/>
    <n v="17.943999999999999"/>
    <n v="18.010000000000002"/>
    <n v="17.707999999999998"/>
    <n v="17.794"/>
    <n v="0.46123045744360802"/>
    <n v="5474500"/>
  </r>
  <r>
    <x v="526"/>
    <n v="76.998699999999999"/>
    <n v="79.422499999999999"/>
    <n v="79.599999999999994"/>
    <n v="78.047499999999999"/>
    <n v="78.150000000000006"/>
    <n v="162234000"/>
    <n v="1.3223246021407442"/>
    <d v="2020-01-28T07:00:00"/>
    <n v="59.373600000000003"/>
    <n v="67.31"/>
    <n v="67.58"/>
    <n v="65.94"/>
    <n v="66.5"/>
    <n v="-0.34999857200759088"/>
    <n v="30915400"/>
    <d v="2020-01-28T07:00:00"/>
    <n v="158.57689999999999"/>
    <n v="165.46"/>
    <n v="165.76"/>
    <n v="163.07"/>
    <n v="163.78"/>
    <n v="24899900"/>
    <n v="-0.29282777195498483"/>
    <d v="2020-01-28T07:00:00"/>
    <n v="6.1738"/>
    <n v="6.1993"/>
    <n v="6.2317999999999998"/>
    <n v="6.0176999999999996"/>
    <n v="6.0712000000000002"/>
    <n v="-0.7479212724575115"/>
    <n v="310976000"/>
    <d v="2020-01-28T07:00:00"/>
    <n v="13.6797"/>
    <n v="14.404"/>
    <n v="14.442"/>
    <n v="14.27"/>
    <n v="14.34"/>
    <n v="-0.129556365090542"/>
    <n v="4063000"/>
  </r>
  <r>
    <x v="527"/>
    <n v="148.56639999999999"/>
    <n v="151"/>
    <n v="151.49"/>
    <n v="149.34"/>
    <n v="149.94"/>
    <n v="59256200"/>
    <n v="-0.61814401967450749"/>
    <d v="2021-11-16T07:00:00"/>
    <n v="46.939100000000003"/>
    <n v="50.61"/>
    <n v="51.15"/>
    <n v="50.34"/>
    <n v="50.37"/>
    <n v="-0.34947500029780365"/>
    <n v="30927800"/>
    <d v="2021-11-16T07:00:00"/>
    <n v="330.98430000000002"/>
    <n v="339.51"/>
    <n v="340.67"/>
    <n v="335.51"/>
    <n v="335.68"/>
    <n v="20886800"/>
    <n v="-0.60846299835735429"/>
    <d v="2021-11-16T07:00:00"/>
    <n v="30.151199999999999"/>
    <n v="30.202999999999999"/>
    <n v="30.39"/>
    <n v="29.706"/>
    <n v="29.759"/>
    <n v="-0.99734134851559231"/>
    <n v="264484000"/>
    <d v="2021-11-16T07:00:00"/>
    <n v="24.039000000000001"/>
    <n v="25.015999999999998"/>
    <n v="25.085999999999999"/>
    <n v="24.841999999999999"/>
    <n v="24.88"/>
    <n v="-0.755710872005943"/>
    <n v="2567000"/>
  </r>
  <r>
    <x v="528"/>
    <n v="128.2612"/>
    <n v="129.61000000000001"/>
    <n v="130.47999999999999"/>
    <n v="127.73"/>
    <n v="127.99"/>
    <n v="75703700"/>
    <n v="-0.30821452363452267"/>
    <d v="2022-12-29T07:00:00"/>
    <n v="25.273700000000002"/>
    <n v="26.21"/>
    <n v="26.29"/>
    <n v="25.75"/>
    <n v="25.77"/>
    <n v="-0.34875720037309527"/>
    <n v="30944800"/>
    <d v="2022-12-29T07:00:00"/>
    <n v="237.5932"/>
    <n v="241.01"/>
    <n v="241.92"/>
    <n v="235.65"/>
    <n v="235.65"/>
    <n v="19770700"/>
    <n v="-0.69624562928797773"/>
    <d v="2022-12-29T07:00:00"/>
    <n v="14.593400000000001"/>
    <n v="14.603"/>
    <n v="14.683"/>
    <n v="14.227"/>
    <n v="14.401999999999999"/>
    <n v="-0.51215460114794265"/>
    <n v="354923000"/>
    <d v="2022-12-29T07:00:00"/>
    <n v="14.9864"/>
    <n v="15.337999999999999"/>
    <n v="15.366"/>
    <n v="15.144"/>
    <n v="15.146000000000001"/>
    <n v="-0.62784309001218963"/>
    <n v="2872500"/>
  </r>
  <r>
    <x v="529"/>
    <n v="176.63079999999999"/>
    <n v="177.97"/>
    <n v="180.75"/>
    <n v="177.6"/>
    <n v="179.48"/>
    <n v="54686900"/>
    <n v="-0.70424591031171702"/>
    <d v="2023-08-10T07:00:00"/>
    <n v="34.109499999999997"/>
    <n v="34.68"/>
    <n v="35.090000000000003"/>
    <n v="34.479999999999997"/>
    <n v="34.700000000000003"/>
    <n v="-0.34822940631080973"/>
    <n v="30957300"/>
    <d v="2023-08-10T07:00:00"/>
    <n v="319.84699999999998"/>
    <n v="322.93"/>
    <n v="328.26"/>
    <n v="321.18"/>
    <n v="326.02"/>
    <n v="20113700"/>
    <n v="-0.66926825950999735"/>
    <d v="2023-08-10T07:00:00"/>
    <n v="42.371699999999997"/>
    <n v="42.387999999999998"/>
    <n v="43.573999999999998"/>
    <n v="41.835000000000001"/>
    <n v="42.16"/>
    <n v="0.22701766331550255"/>
    <n v="492705000"/>
    <d v="2023-08-10T07:00:00"/>
    <n v="16.750900000000001"/>
    <n v="17.088000000000001"/>
    <n v="17.399999999999999"/>
    <n v="17.062000000000001"/>
    <n v="17.39"/>
    <n v="1.5383752592796938"/>
    <n v="8048000"/>
  </r>
  <r>
    <x v="530"/>
    <n v="128.5779"/>
    <n v="129.93"/>
    <n v="129.94999999999999"/>
    <n v="127.43"/>
    <n v="128.41"/>
    <n v="77034200"/>
    <n v="-0.28314316358094616"/>
    <d v="2022-12-30T07:00:00"/>
    <n v="25.485900000000001"/>
    <n v="26.43"/>
    <n v="26.46"/>
    <n v="25.8"/>
    <n v="25.9"/>
    <n v="-0.34515553369205859"/>
    <n v="31030100"/>
    <d v="2022-12-30T07:00:00"/>
    <n v="236.42009999999999"/>
    <n v="239.82"/>
    <n v="239.96"/>
    <n v="236.66"/>
    <n v="238.21"/>
    <n v="21938500"/>
    <n v="-0.52574550624218852"/>
    <d v="2022-12-30T07:00:00"/>
    <n v="14.6044"/>
    <n v="14.614000000000001"/>
    <n v="14.629"/>
    <n v="14.233000000000001"/>
    <n v="14.334"/>
    <n v="-0.75052856310889726"/>
    <n v="310490000"/>
    <d v="2022-12-30T07:00:00"/>
    <n v="14.9063"/>
    <n v="15.256"/>
    <n v="15.263999999999999"/>
    <n v="15.086"/>
    <n v="15.114000000000001"/>
    <n v="-0.96477783470931378"/>
    <n v="2067500"/>
  </r>
  <r>
    <x v="531"/>
    <n v="116.1936"/>
    <n v="119.03"/>
    <n v="119.62"/>
    <n v="116.87"/>
    <n v="117.95"/>
    <n v="126387100"/>
    <n v="0.64684129759016007"/>
    <d v="2020-11-05T07:00:00"/>
    <n v="41.295900000000003"/>
    <n v="45.68"/>
    <n v="46.38"/>
    <n v="45.53"/>
    <n v="46.15"/>
    <n v="-0.34206899401581264"/>
    <n v="31103200"/>
    <d v="2020-11-05T07:00:00"/>
    <n v="215.70339999999999"/>
    <n v="223.29"/>
    <n v="224.12"/>
    <n v="221.15"/>
    <n v="222.04"/>
    <n v="36080100"/>
    <n v="0.58650864084902488"/>
    <d v="2020-11-05T07:00:00"/>
    <n v="14.121"/>
    <n v="14.16"/>
    <n v="14.339"/>
    <n v="13.991"/>
    <n v="14.1625"/>
    <n v="-0.70472393845553982"/>
    <n v="319028000"/>
    <d v="2020-11-05T07:00:00"/>
    <n v="17.287299999999998"/>
    <n v="18.077999999999999"/>
    <n v="18.175999999999998"/>
    <n v="17.744"/>
    <n v="17.75"/>
    <n v="1.9855985818994171"/>
    <n v="9116500"/>
  </r>
  <r>
    <x v="532"/>
    <n v="116.7461"/>
    <n v="119.39"/>
    <n v="120.67"/>
    <n v="118.96"/>
    <n v="119.55"/>
    <n v="74271000"/>
    <n v="-0.33521169578691584"/>
    <d v="2020-11-17T07:00:00"/>
    <n v="41.160299999999999"/>
    <n v="45.53"/>
    <n v="46.12"/>
    <n v="45.41"/>
    <n v="45.75"/>
    <n v="-0.34144408584606656"/>
    <n v="31118000"/>
    <d v="2020-11-17T07:00:00"/>
    <n v="207.17349999999999"/>
    <n v="214.46"/>
    <n v="217.68"/>
    <n v="214.08"/>
    <n v="216.1"/>
    <n v="24154100"/>
    <n v="-0.35148585469672738"/>
    <d v="2020-11-17T07:00:00"/>
    <n v="13.385199999999999"/>
    <n v="13.4222"/>
    <n v="13.5962"/>
    <n v="13.303800000000001"/>
    <n v="13.5525"/>
    <n v="-0.74227750750842136"/>
    <n v="312028000"/>
    <d v="2020-11-17T07:00:00"/>
    <n v="17.157299999999999"/>
    <n v="17.942"/>
    <n v="18.14"/>
    <n v="17.904"/>
    <n v="18.047999999999998"/>
    <n v="1.8353382423388362"/>
    <n v="8757500"/>
  </r>
  <r>
    <x v="533"/>
    <n v="155.01009999999999"/>
    <n v="156.9"/>
    <n v="158.08000000000001"/>
    <n v="153.08000000000001"/>
    <n v="153.4"/>
    <n v="107689800"/>
    <n v="0.29451755438855437"/>
    <d v="2022-09-20T07:00:00"/>
    <n v="27.5533"/>
    <n v="28.96"/>
    <n v="29.17"/>
    <n v="28.71"/>
    <n v="29.07"/>
    <n v="-0.34097962707125523"/>
    <n v="31129000"/>
    <d v="2022-09-20T07:00:00"/>
    <n v="238.34110000000001"/>
    <n v="242.45"/>
    <n v="243.51"/>
    <n v="239.64"/>
    <n v="242.07"/>
    <n v="26660300"/>
    <n v="-0.15437015750263347"/>
    <d v="2022-09-20T07:00:00"/>
    <n v="13.164"/>
    <n v="13.176"/>
    <n v="13.483000000000001"/>
    <n v="13.057"/>
    <n v="13.215"/>
    <n v="0.39929734374338582"/>
    <n v="524818000"/>
    <d v="2022-09-20T07:00:00"/>
    <n v="13.854200000000001"/>
    <n v="14.234"/>
    <n v="14.36"/>
    <n v="14.154"/>
    <n v="14.266"/>
    <n v="-0.51169477739920588"/>
    <n v="3150000"/>
  </r>
  <r>
    <x v="534"/>
    <n v="149.66669999999999"/>
    <n v="151.01"/>
    <n v="151.34"/>
    <n v="149.22"/>
    <n v="149.46"/>
    <n v="57450700"/>
    <n v="-0.65216607196818088"/>
    <d v="2023-02-10T07:00:00"/>
    <n v="27.133600000000001"/>
    <n v="27.8"/>
    <n v="27.99"/>
    <n v="27.34"/>
    <n v="27.63"/>
    <n v="-0.33660949223553083"/>
    <n v="31232500"/>
    <d v="2023-02-10T07:00:00"/>
    <n v="259.37009999999998"/>
    <n v="263.10000000000002"/>
    <n v="264.08999999999997"/>
    <n v="260.66000000000003"/>
    <n v="261.52999999999997"/>
    <n v="25818500"/>
    <n v="-0.22057875773325683"/>
    <d v="2023-02-10T07:00:00"/>
    <n v="21.251000000000001"/>
    <n v="21.265000000000001"/>
    <n v="22.077999999999999"/>
    <n v="20.811"/>
    <n v="21.69"/>
    <n v="0.53834748035504798"/>
    <n v="550737000"/>
    <d v="2023-02-10T07:00:00"/>
    <n v="17.610900000000001"/>
    <n v="18.024000000000001"/>
    <n v="18.141999999999999"/>
    <n v="17.937999999999999"/>
    <n v="17.96"/>
    <n v="-0.76429119780257782"/>
    <n v="2546500"/>
  </r>
  <r>
    <x v="535"/>
    <n v="123.7685"/>
    <n v="125.07"/>
    <n v="130.9"/>
    <n v="124.17"/>
    <n v="130.28"/>
    <n v="112117500"/>
    <n v="0.37795119656008447"/>
    <d v="2023-01-03T07:00:00"/>
    <n v="25.775099999999998"/>
    <n v="26.73"/>
    <n v="27.07"/>
    <n v="26.37"/>
    <n v="27.05"/>
    <n v="-0.33342161609932602"/>
    <n v="31308000"/>
    <d v="2023-01-03T07:00:00"/>
    <n v="236.18350000000001"/>
    <n v="239.58"/>
    <n v="245.75"/>
    <n v="237.4"/>
    <n v="243.08"/>
    <n v="25740000"/>
    <n v="-0.22675287880489373"/>
    <d v="2023-01-03T07:00:00"/>
    <n v="14.3056"/>
    <n v="14.315"/>
    <n v="14.996"/>
    <n v="14.096"/>
    <n v="14.851000000000001"/>
    <n v="-0.26347486687976146"/>
    <n v="401277000"/>
    <d v="2023-01-03T07:00:00"/>
    <n v="14.9786"/>
    <n v="15.33"/>
    <n v="15.536"/>
    <n v="15.278"/>
    <n v="15.43"/>
    <n v="-0.44765624828285799"/>
    <n v="3303000"/>
  </r>
  <r>
    <x v="536"/>
    <n v="149.89230000000001"/>
    <n v="152.57"/>
    <n v="153.16999999999999"/>
    <n v="149.72"/>
    <n v="149.82"/>
    <n v="100077900"/>
    <n v="0.15108224015193722"/>
    <d v="2021-10-28T07:00:00"/>
    <n v="44.284599999999998"/>
    <n v="48.08"/>
    <n v="48.36"/>
    <n v="47.88"/>
    <n v="48.14"/>
    <n v="-0.33303315966948388"/>
    <n v="31317200"/>
    <d v="2021-10-28T07:00:00"/>
    <n v="316.20490000000001"/>
    <n v="324.35000000000002"/>
    <n v="324.87"/>
    <n v="321.36"/>
    <n v="324.33"/>
    <n v="26297900"/>
    <n v="-0.18287336102315843"/>
    <d v="2021-10-28T07:00:00"/>
    <n v="24.898299999999999"/>
    <n v="24.940999999999999"/>
    <n v="24.95"/>
    <n v="24.523"/>
    <n v="24.878"/>
    <n v="-1.1597873586471996"/>
    <n v="234204000"/>
    <d v="2021-10-28T07:00:00"/>
    <n v="22.734000000000002"/>
    <n v="23.658000000000001"/>
    <n v="23.786000000000001"/>
    <n v="23.094000000000001"/>
    <n v="23.114000000000001"/>
    <n v="-2.0941997079481484E-2"/>
    <n v="4322500"/>
  </r>
  <r>
    <x v="537"/>
    <n v="130.97890000000001"/>
    <n v="132.76"/>
    <n v="133.88999999999999"/>
    <n v="131.47999999999999"/>
    <n v="133.13"/>
    <n v="84784300"/>
    <n v="-0.13710366899152607"/>
    <d v="2022-06-14T07:00:00"/>
    <n v="35.726999999999997"/>
    <n v="37.93"/>
    <n v="38.200000000000003"/>
    <n v="37.54"/>
    <n v="38.01"/>
    <n v="-0.33157644805757569"/>
    <n v="31351700"/>
    <d v="2022-06-14T07:00:00"/>
    <n v="239.83750000000001"/>
    <n v="244.49"/>
    <n v="245.74"/>
    <n v="241.51"/>
    <n v="243.86"/>
    <n v="28651500"/>
    <n v="2.2401594125687871E-3"/>
    <d v="2022-06-14T07:00:00"/>
    <n v="15.816800000000001"/>
    <n v="15.836"/>
    <n v="16.065999999999999"/>
    <n v="15.412000000000001"/>
    <n v="15.731"/>
    <n v="0.1034932451094174"/>
    <n v="469680000"/>
    <d v="2022-06-14T07:00:00"/>
    <n v="16.1571"/>
    <n v="16.600000000000001"/>
    <n v="16.693999999999999"/>
    <n v="16.38"/>
    <n v="16.66"/>
    <n v="0.11822670181715676"/>
    <n v="4655000"/>
  </r>
  <r>
    <x v="538"/>
    <n v="133.35759999999999"/>
    <n v="134.76"/>
    <n v="134.91999999999999"/>
    <n v="131.66"/>
    <n v="132.03"/>
    <n v="57809700"/>
    <n v="-0.64540123299092877"/>
    <d v="2023-01-13T07:00:00"/>
    <n v="29.034400000000002"/>
    <n v="30.11"/>
    <n v="30.17"/>
    <n v="29.81"/>
    <n v="29.97"/>
    <n v="-0.3311457681027507"/>
    <n v="31361900"/>
    <d v="2023-01-13T07:00:00"/>
    <n v="235.83850000000001"/>
    <n v="239.23"/>
    <n v="239.37"/>
    <n v="234.92"/>
    <n v="237"/>
    <n v="21333300"/>
    <n v="-0.57334522691167444"/>
    <d v="2023-01-13T07:00:00"/>
    <n v="16.887899999999998"/>
    <n v="16.899000000000001"/>
    <n v="16.922000000000001"/>
    <n v="16.164999999999999"/>
    <n v="16.277999999999999"/>
    <n v="-1.6640622290750459E-2"/>
    <n v="447287000"/>
    <d v="2023-01-13T07:00:00"/>
    <n v="16.756900000000002"/>
    <n v="17.149999999999999"/>
    <n v="17.186"/>
    <n v="16.832000000000001"/>
    <n v="16.838000000000001"/>
    <n v="0.25090783730658328"/>
    <n v="4972000"/>
  </r>
  <r>
    <x v="539"/>
    <n v="120.4559"/>
    <n v="123"/>
    <n v="124.18"/>
    <n v="122.49"/>
    <n v="123.66"/>
    <n v="75089100"/>
    <n v="-0.31979577721507746"/>
    <d v="2021-04-01T07:00:00"/>
    <n v="58.709000000000003"/>
    <n v="64.55"/>
    <n v="64.89"/>
    <n v="63.58"/>
    <n v="64.72"/>
    <n v="-0.32884880834368396"/>
    <n v="31416300"/>
    <d v="2021-04-01T07:00:00"/>
    <n v="235.26939999999999"/>
    <n v="242.35"/>
    <n v="242.84"/>
    <n v="238.05"/>
    <n v="238.47"/>
    <n v="30338000"/>
    <n v="0.1348854484229588"/>
    <d v="2021-04-01T07:00:00"/>
    <n v="13.782500000000001"/>
    <n v="13.8118"/>
    <n v="13.87"/>
    <n v="13.511200000000001"/>
    <n v="13.5723"/>
    <n v="-0.76240622052076579"/>
    <n v="308276000"/>
    <d v="2021-04-01T07:00:00"/>
    <n v="20.490300000000001"/>
    <n v="21.372"/>
    <n v="21.423999999999999"/>
    <n v="21.102"/>
    <n v="21.312000000000001"/>
    <n v="-0.88818273125642722"/>
    <n v="2250500"/>
  </r>
  <r>
    <x v="540"/>
    <n v="169.45400000000001"/>
    <n v="171.52"/>
    <n v="173.74"/>
    <n v="171.31"/>
    <n v="173.03"/>
    <n v="70346300"/>
    <n v="-0.40916702596524862"/>
    <d v="2022-08-19T07:00:00"/>
    <n v="33.661499999999997"/>
    <n v="35.380000000000003"/>
    <n v="36.03"/>
    <n v="35.19"/>
    <n v="35.799999999999997"/>
    <n v="-0.32846035191384176"/>
    <n v="31425500"/>
    <d v="2022-08-19T07:00:00"/>
    <n v="281.3005"/>
    <n v="286.14999999999998"/>
    <n v="289.25"/>
    <n v="285.56"/>
    <n v="288.89999999999998"/>
    <n v="20570000"/>
    <n v="-0.63337970607066085"/>
    <d v="2022-08-19T07:00:00"/>
    <n v="17.827400000000001"/>
    <n v="17.849"/>
    <n v="18.52"/>
    <n v="17.77"/>
    <n v="18.405999999999999"/>
    <n v="-4.7214592295374967E-2"/>
    <n v="441588000"/>
    <d v="2022-08-19T07:00:00"/>
    <n v="16.883199999999999"/>
    <n v="17.346"/>
    <n v="17.475999999999999"/>
    <n v="17.262"/>
    <n v="17.43"/>
    <n v="-0.57468692532084209"/>
    <n v="2999500"/>
  </r>
  <r>
    <x v="541"/>
    <n v="193.76079999999999"/>
    <n v="194.71"/>
    <n v="194.72"/>
    <n v="191.72"/>
    <n v="193.08"/>
    <n v="52696900"/>
    <n v="-0.74174459990707009"/>
    <d v="2023-12-12T07:00:00"/>
    <n v="43.457999999999998"/>
    <n v="44.04"/>
    <n v="44.44"/>
    <n v="43.63"/>
    <n v="44.36"/>
    <n v="-0.32733298379679981"/>
    <n v="31452200"/>
    <d v="2023-12-12T07:00:00"/>
    <n v="372.34500000000003"/>
    <n v="374.38"/>
    <n v="374.42"/>
    <n v="370.46"/>
    <n v="370.85"/>
    <n v="24838300"/>
    <n v="-0.29767268734368335"/>
    <d v="2023-12-12T07:00:00"/>
    <n v="47.646799999999999"/>
    <n v="47.656999999999996"/>
    <n v="47.665999999999997"/>
    <n v="46.045999999999999"/>
    <n v="46.045999999999999"/>
    <n v="-0.41846381115658232"/>
    <n v="372387000"/>
    <d v="2023-12-12T07:00:00"/>
    <n v="18.0182"/>
    <n v="18.077999999999999"/>
    <n v="18.108000000000001"/>
    <n v="17.838000000000001"/>
    <n v="17.882000000000001"/>
    <n v="-0.38738469146747179"/>
    <n v="3447000"/>
  </r>
  <r>
    <x v="542"/>
    <n v="157.6575"/>
    <n v="160.24"/>
    <n v="161.19"/>
    <n v="158.79"/>
    <n v="159.37"/>
    <n v="88748200"/>
    <n v="-6.2409671158852667E-2"/>
    <d v="2021-11-29T07:00:00"/>
    <n v="46.3733"/>
    <n v="50"/>
    <n v="50.13"/>
    <n v="48.72"/>
    <n v="49.3"/>
    <n v="-0.32620561567975787"/>
    <n v="31478900"/>
    <d v="2021-11-29T07:00:00"/>
    <n v="328.77699999999999"/>
    <n v="336.63"/>
    <n v="339.03"/>
    <n v="334.74"/>
    <n v="334.94"/>
    <n v="28563500"/>
    <n v="-4.6811482855719311E-3"/>
    <d v="2021-11-29T07:00:00"/>
    <n v="33.318800000000003"/>
    <n v="33.375999999999998"/>
    <n v="33.411999999999999"/>
    <n v="32.036000000000001"/>
    <n v="32.366"/>
    <n v="2.4544913369102559E-2"/>
    <n v="454964000"/>
    <d v="2021-11-29T07:00:00"/>
    <n v="23.339400000000001"/>
    <n v="24.288"/>
    <n v="24.428000000000001"/>
    <n v="24.2"/>
    <n v="24.364000000000001"/>
    <n v="-0.97356743674489099"/>
    <n v="2046500"/>
  </r>
  <r>
    <x v="543"/>
    <n v="185.28229999999999"/>
    <n v="186.19"/>
    <n v="186.4"/>
    <n v="183.92"/>
    <n v="184.35"/>
    <n v="46792900"/>
    <n v="-0.85299699356082115"/>
    <d v="2024-01-10T07:00:00"/>
    <n v="46.842599999999997"/>
    <n v="47.47"/>
    <n v="48.3"/>
    <n v="46.94"/>
    <n v="48.24"/>
    <n v="-0.32615072509728016"/>
    <n v="31480200"/>
    <d v="2024-01-10T07:00:00"/>
    <n v="380.68939999999998"/>
    <n v="382.77"/>
    <n v="384.17"/>
    <n v="376.32"/>
    <n v="376.37"/>
    <n v="25514200"/>
    <n v="-0.24451232514853205"/>
    <d v="2024-01-10T07:00:00"/>
    <n v="54.338299999999997"/>
    <n v="54.35"/>
    <n v="54.6"/>
    <n v="53.488999999999997"/>
    <n v="53.616"/>
    <n v="0.44746247845149584"/>
    <n v="533796000"/>
    <d v="2024-01-10T07:00:00"/>
    <n v="19.166399999999999"/>
    <n v="19.23"/>
    <n v="19.27"/>
    <n v="19.013999999999999"/>
    <n v="19.021999999999998"/>
    <n v="0.46395104854985808"/>
    <n v="5481000"/>
  </r>
  <r>
    <x v="544"/>
    <n v="190.37729999999999"/>
    <n v="191.31"/>
    <n v="192.93"/>
    <n v="190.83"/>
    <n v="191.49"/>
    <n v="39617700"/>
    <n v="-0.98820332400533251"/>
    <d v="2023-11-22T07:00:00"/>
    <n v="43.0929"/>
    <n v="43.67"/>
    <n v="44.63"/>
    <n v="43.54"/>
    <n v="44.03"/>
    <n v="-0.32610850157229732"/>
    <n v="31481200"/>
    <d v="2023-11-22T07:00:00"/>
    <n v="375.7962"/>
    <n v="377.85"/>
    <n v="379.79"/>
    <n v="374.97"/>
    <n v="378"/>
    <n v="23345300"/>
    <n v="-0.41509896454054801"/>
    <d v="2023-11-22T07:00:00"/>
    <n v="48.701300000000003"/>
    <n v="48.716000000000001"/>
    <n v="50.335000000000001"/>
    <n v="47.69"/>
    <n v="49.851999999999997"/>
    <n v="2.4089604972216012"/>
    <n v="899420000"/>
    <d v="2023-11-22T07:00:00"/>
    <n v="17.46"/>
    <n v="17.518000000000001"/>
    <n v="17.597999999999999"/>
    <n v="17.414000000000001"/>
    <n v="17.475999999999999"/>
    <n v="-0.84674603594584918"/>
    <n v="2349500"/>
  </r>
  <r>
    <x v="545"/>
    <n v="164.9119"/>
    <n v="167.4"/>
    <n v="167.82"/>
    <n v="163.91"/>
    <n v="165.02"/>
    <n v="67723800"/>
    <n v="-0.45858426891188858"/>
    <d v="2022-04-19T07:00:00"/>
    <n v="44.792099999999998"/>
    <n v="47.93"/>
    <n v="48"/>
    <n v="46.34"/>
    <n v="46.6"/>
    <n v="-0.32602827687482988"/>
    <n v="31483100"/>
    <d v="2022-04-19T07:00:00"/>
    <n v="279.22059999999999"/>
    <n v="285.3"/>
    <n v="286.17"/>
    <n v="278.41000000000003"/>
    <n v="279.38"/>
    <n v="22297700"/>
    <n v="-0.49749398663795957"/>
    <d v="2022-04-19T07:00:00"/>
    <n v="22.166399999999999"/>
    <n v="22.198"/>
    <n v="22.373000000000001"/>
    <n v="21.314"/>
    <n v="21.72"/>
    <n v="0.33472129935916661"/>
    <n v="512781000"/>
    <d v="2022-04-19T07:00:00"/>
    <n v="17.3873"/>
    <n v="17.864000000000001"/>
    <n v="17.872"/>
    <n v="17.507999999999999"/>
    <n v="17.596"/>
    <n v="0.41916593341620306"/>
    <n v="5374000"/>
  </r>
  <r>
    <x v="546"/>
    <n v="139.9897"/>
    <n v="143.16"/>
    <n v="144.30000000000001"/>
    <n v="141.37"/>
    <n v="143.6"/>
    <n v="98390600"/>
    <n v="0.11928749695885216"/>
    <d v="2021-01-26T07:00:00"/>
    <n v="49.911200000000001"/>
    <n v="55.21"/>
    <n v="56.2"/>
    <n v="54.85"/>
    <n v="55.28"/>
    <n v="-0.32591005100487791"/>
    <n v="31485900"/>
    <d v="2021-01-26T07:00:00"/>
    <n v="225.0239"/>
    <n v="232.33"/>
    <n v="234.18"/>
    <n v="230.08"/>
    <n v="231.86"/>
    <n v="49169600"/>
    <n v="1.6160138353355356"/>
    <d v="2021-01-26T07:00:00"/>
    <n v="13.402200000000001"/>
    <n v="13.4353"/>
    <n v="13.6447"/>
    <n v="13.387499999999999"/>
    <n v="13.580500000000001"/>
    <n v="-1.5365247633857066"/>
    <n v="163980000"/>
    <d v="2021-01-26T07:00:00"/>
    <n v="19.069800000000001"/>
    <n v="19.942"/>
    <n v="20.036000000000001"/>
    <n v="19.878"/>
    <n v="19.97"/>
    <n v="-0.20824423093285174"/>
    <n v="3875000"/>
  </r>
  <r>
    <x v="547"/>
    <n v="116.8439"/>
    <n v="119.49"/>
    <n v="119.63"/>
    <n v="116.44"/>
    <n v="117.19"/>
    <n v="112295000"/>
    <n v="0.38129592892348907"/>
    <d v="2020-11-11T07:00:00"/>
    <n v="41.901600000000002"/>
    <n v="46.35"/>
    <n v="46.46"/>
    <n v="45.86"/>
    <n v="45.9"/>
    <n v="-0.32544559223006664"/>
    <n v="31496900"/>
    <d v="2020-11-11T07:00:00"/>
    <n v="209.1925"/>
    <n v="216.55"/>
    <n v="218.04"/>
    <n v="212.2"/>
    <n v="212.39"/>
    <n v="29440800"/>
    <n v="6.4319570391460482E-2"/>
    <d v="2020-11-11T07:00:00"/>
    <n v="13.381"/>
    <n v="13.417999999999999"/>
    <n v="13.435"/>
    <n v="12.9482"/>
    <n v="13.053800000000001"/>
    <n v="-0.24487512060742714"/>
    <n v="404744000"/>
    <d v="2020-11-11T07:00:00"/>
    <n v="16.8475"/>
    <n v="17.617999999999999"/>
    <n v="17.738"/>
    <n v="17.251999999999999"/>
    <n v="17.295999999999999"/>
    <n v="0.98965296077294873"/>
    <n v="6737000"/>
  </r>
  <r>
    <x v="548"/>
    <n v="169.27610000000001"/>
    <n v="171.83"/>
    <n v="173.63"/>
    <n v="170.13"/>
    <n v="172.36"/>
    <n v="89058800"/>
    <n v="-5.6556860611959865E-2"/>
    <d v="2022-04-06T07:00:00"/>
    <n v="44.427599999999998"/>
    <n v="47.54"/>
    <n v="48.17"/>
    <n v="47.24"/>
    <n v="47.44"/>
    <n v="-0.32452511938544065"/>
    <n v="31518700"/>
    <d v="2022-04-06T07:00:00"/>
    <n v="293.11799999999999"/>
    <n v="299.5"/>
    <n v="307"/>
    <n v="296.70999999999998"/>
    <n v="305.19"/>
    <n v="40110400"/>
    <n v="0.90349666830148556"/>
    <d v="2022-04-06T07:00:00"/>
    <n v="24.372299999999999"/>
    <n v="24.407"/>
    <n v="25.3"/>
    <n v="24.003"/>
    <n v="24.934000000000001"/>
    <n v="1.35967622431504"/>
    <n v="703833000"/>
    <d v="2022-04-06T07:00:00"/>
    <n v="19.343699999999998"/>
    <n v="19.873999999999999"/>
    <n v="19.963999999999999"/>
    <n v="19.71"/>
    <n v="19.882000000000001"/>
    <n v="-0.43007704421170367"/>
    <n v="3345000"/>
  </r>
  <r>
    <x v="549"/>
    <n v="88.866600000000005"/>
    <n v="91.2"/>
    <n v="91.495000000000005"/>
    <n v="90"/>
    <n v="90.02"/>
    <n v="140223200"/>
    <n v="0.90756271422848411"/>
    <d v="2020-06-30T07:00:00"/>
    <n v="53.335000000000001"/>
    <n v="59.83"/>
    <n v="59.98"/>
    <n v="58.54"/>
    <n v="58.71"/>
    <n v="-0.32353708890084204"/>
    <n v="31542100"/>
    <d v="2020-06-30T07:00:00"/>
    <n v="196.12139999999999"/>
    <n v="203.51"/>
    <n v="204.4"/>
    <n v="197.74"/>
    <n v="197.88"/>
    <n v="34310300"/>
    <n v="0.44731170489255395"/>
    <d v="2020-06-30T07:00:00"/>
    <n v="9.4687000000000001"/>
    <n v="9.4977999999999998"/>
    <n v="9.5261999999999993"/>
    <n v="9.2665000000000006"/>
    <n v="9.3140000000000001"/>
    <n v="-0.44257856728411121"/>
    <n v="367892000"/>
    <d v="2020-06-30T07:00:00"/>
    <n v="13.180400000000001"/>
    <n v="13.826000000000001"/>
    <n v="13.843999999999999"/>
    <n v="13.692"/>
    <n v="13.726000000000001"/>
    <n v="-0.28839703044775772"/>
    <n v="3683500"/>
  </r>
  <r>
    <x v="550"/>
    <n v="146.27180000000001"/>
    <n v="147.81"/>
    <n v="148"/>
    <n v="145.65"/>
    <n v="145.96"/>
    <n v="65447400"/>
    <n v="-0.50147975483895479"/>
    <d v="2022-12-02T07:00:00"/>
    <n v="28.359400000000001"/>
    <n v="29.41"/>
    <n v="29.43"/>
    <n v="28.71"/>
    <n v="29.17"/>
    <n v="-0.32337241715340898"/>
    <n v="31546000"/>
    <d v="2022-12-02T07:00:00"/>
    <n v="251.40459999999999"/>
    <n v="255.02"/>
    <n v="256.06"/>
    <n v="249.69"/>
    <n v="249.82"/>
    <n v="21528500"/>
    <n v="-0.5579925080176168"/>
    <d v="2022-12-02T07:00:00"/>
    <n v="16.864899999999999"/>
    <n v="16.876000000000001"/>
    <n v="16.933"/>
    <n v="16.445"/>
    <n v="16.658999999999999"/>
    <n v="-0.42381787714440738"/>
    <n v="371389000"/>
    <d v="2022-12-02T07:00:00"/>
    <n v="16.1785"/>
    <n v="16.558"/>
    <n v="16.617999999999999"/>
    <n v="16.382000000000001"/>
    <n v="16.552"/>
    <n v="-0.3522262833251632"/>
    <n v="3531000"/>
  </r>
  <r>
    <x v="551"/>
    <n v="61.905000000000001"/>
    <n v="63.702500000000001"/>
    <n v="63.88"/>
    <n v="62.35"/>
    <n v="62.685000000000002"/>
    <n v="167976400"/>
    <n v="1.4305318760766013"/>
    <d v="2020-03-30T07:00:00"/>
    <n v="49.188299999999998"/>
    <n v="55.49"/>
    <n v="56.1"/>
    <n v="52.83"/>
    <n v="52.99"/>
    <n v="-0.31988475398982597"/>
    <n v="31628600"/>
    <d v="2020-03-30T07:00:00"/>
    <n v="153.98390000000001"/>
    <n v="160.22999999999999"/>
    <n v="160.6"/>
    <n v="150.01"/>
    <n v="152.44"/>
    <n v="63420300"/>
    <n v="2.7368488309479666"/>
    <d v="2020-03-30T07:00:00"/>
    <n v="6.6163999999999996"/>
    <n v="6.6398000000000001"/>
    <n v="6.649"/>
    <n v="6.3396999999999997"/>
    <n v="6.3840000000000003"/>
    <n v="0.81471492460636075"/>
    <n v="602252000"/>
    <d v="2020-03-30T07:00:00"/>
    <n v="11.472099999999999"/>
    <n v="12.034000000000001"/>
    <n v="12.09"/>
    <n v="11.827999999999999"/>
    <n v="11.988"/>
    <n v="0.71298977289121068"/>
    <n v="6076000"/>
  </r>
  <r>
    <x v="552"/>
    <n v="60.187399999999997"/>
    <n v="61.935000000000002"/>
    <n v="63.967500000000001"/>
    <n v="61.762500000000003"/>
    <n v="63.1875"/>
    <n v="204216800"/>
    <n v="2.113430122514508"/>
    <d v="2020-03-27T07:00:00"/>
    <n v="46.422600000000003"/>
    <n v="52.37"/>
    <n v="54.64"/>
    <n v="52.07"/>
    <n v="53.42"/>
    <n v="-0.31967785871741006"/>
    <n v="31633500"/>
    <d v="2020-03-27T07:00:00"/>
    <n v="143.86429999999999"/>
    <n v="149.69999999999999"/>
    <n v="154.88999999999999"/>
    <n v="149.19999999999999"/>
    <n v="151.75"/>
    <n v="57042300"/>
    <n v="2.2352113252804493"/>
    <d v="2020-03-27T07:00:00"/>
    <n v="6.2961"/>
    <n v="6.3182999999999998"/>
    <n v="6.5780000000000003"/>
    <n v="6.2169999999999996"/>
    <n v="6.25"/>
    <n v="1.0109376877032454"/>
    <n v="638828000"/>
    <d v="2020-03-27T07:00:00"/>
    <n v="11.31"/>
    <n v="11.864000000000001"/>
    <n v="12.12"/>
    <n v="11.744"/>
    <n v="11.92"/>
    <n v="2.236939344869135"/>
    <n v="9717000"/>
  </r>
  <r>
    <x v="553"/>
    <n v="148.0154"/>
    <n v="150.44"/>
    <n v="151.57"/>
    <n v="150.16"/>
    <n v="151.41"/>
    <n v="55020900"/>
    <n v="-0.69795216039973318"/>
    <d v="2021-11-08T07:00:00"/>
    <n v="47.810899999999997"/>
    <n v="51.55"/>
    <n v="51.99"/>
    <n v="51.06"/>
    <n v="51.46"/>
    <n v="-0.31907406231015534"/>
    <n v="31647800"/>
    <d v="2021-11-08T07:00:00"/>
    <n v="328.52749999999997"/>
    <n v="336.99"/>
    <n v="337.65"/>
    <n v="334.44"/>
    <n v="337.3"/>
    <n v="20897000"/>
    <n v="-0.60766075587416069"/>
    <d v="2021-11-08T07:00:00"/>
    <n v="30.751200000000001"/>
    <n v="30.803999999999998"/>
    <n v="31.1"/>
    <n v="29.907"/>
    <n v="30.149000000000001"/>
    <n v="0.28279007815461055"/>
    <n v="503101000"/>
    <d v="2021-11-08T07:00:00"/>
    <n v="23.706499999999998"/>
    <n v="24.67"/>
    <n v="24.925999999999998"/>
    <n v="24.667999999999999"/>
    <n v="24.925999999999998"/>
    <n v="-0.94552442072662102"/>
    <n v="2113500"/>
  </r>
  <r>
    <x v="554"/>
    <n v="171.7467"/>
    <n v="174.56"/>
    <n v="176.75"/>
    <n v="173.92"/>
    <n v="174.91"/>
    <n v="108923700"/>
    <n v="0.31776862629393438"/>
    <d v="2021-12-09T07:00:00"/>
    <n v="46.8185"/>
    <n v="50.48"/>
    <n v="51.59"/>
    <n v="50.43"/>
    <n v="51.3"/>
    <n v="-0.31711489075095134"/>
    <n v="31694200"/>
    <d v="2021-12-09T07:00:00"/>
    <n v="325.32929999999999"/>
    <n v="333.1"/>
    <n v="336.49"/>
    <n v="332.12"/>
    <n v="334.41"/>
    <n v="22214200"/>
    <n v="-0.50406136382880895"/>
    <d v="2021-12-09T07:00:00"/>
    <n v="30.441500000000001"/>
    <n v="30.49"/>
    <n v="32.204999999999998"/>
    <n v="30.428000000000001"/>
    <n v="31.734000000000002"/>
    <n v="0.20449625147493164"/>
    <n v="488507000"/>
    <d v="2021-12-09T07:00:00"/>
    <n v="23.610399999999998"/>
    <n v="24.57"/>
    <n v="24.925999999999998"/>
    <n v="24.507999999999999"/>
    <n v="24.81"/>
    <n v="-0.6318193385520936"/>
    <n v="2863000"/>
  </r>
  <r>
    <x v="555"/>
    <n v="184.68520000000001"/>
    <n v="185.59"/>
    <n v="187.05"/>
    <n v="183.62"/>
    <n v="186.54"/>
    <n v="49128400"/>
    <n v="-0.80898785308346077"/>
    <d v="2024-01-11T07:00:00"/>
    <n v="47.010399999999997"/>
    <n v="47.64"/>
    <n v="47.84"/>
    <n v="46.73"/>
    <n v="47.44"/>
    <n v="-0.3165364284586864"/>
    <n v="31707900"/>
    <d v="2024-01-11T07:00:00"/>
    <n v="382.53930000000003"/>
    <n v="384.63"/>
    <n v="390.68"/>
    <n v="380.38"/>
    <n v="386"/>
    <n v="27850800"/>
    <n v="-6.0735875518127494E-2"/>
    <d v="2024-01-11T07:00:00"/>
    <n v="54.810200000000002"/>
    <n v="54.822000000000003"/>
    <n v="55.345999999999997"/>
    <n v="53.56"/>
    <n v="54.999000000000002"/>
    <n v="0.78524610249100679"/>
    <n v="596759000"/>
    <d v="2024-01-11T07:00:00"/>
    <n v="19.397600000000001"/>
    <n v="19.462"/>
    <n v="19.71"/>
    <n v="19.274000000000001"/>
    <n v="19.66"/>
    <n v="0.72994114824553813"/>
    <n v="6116500"/>
  </r>
  <r>
    <x v="556"/>
    <n v="169.417"/>
    <n v="170.03"/>
    <n v="171.25"/>
    <n v="169.48"/>
    <n v="171.19"/>
    <n v="46240500"/>
    <n v="-0.86340617754698856"/>
    <d v="2024-04-01T07:00:00"/>
    <n v="44.060400000000001"/>
    <n v="44.52"/>
    <n v="45.41"/>
    <n v="44.18"/>
    <n v="44.29"/>
    <n v="-0.316337977891267"/>
    <n v="31712600"/>
    <d v="2024-04-01T07:00:00"/>
    <n v="423.04309999999998"/>
    <n v="424.57"/>
    <n v="427.89"/>
    <n v="422.22"/>
    <n v="423.95"/>
    <n v="16316000"/>
    <n v="-0.96796201229669065"/>
    <d v="2024-04-01T07:00:00"/>
    <n v="90.347800000000007"/>
    <n v="90.363"/>
    <n v="92.224999999999994"/>
    <n v="89.203999999999994"/>
    <n v="90.299000000000007"/>
    <n v="1.1009534123328278E-2"/>
    <n v="452441000"/>
    <d v="2024-04-01T07:00:00"/>
    <n v="17.234000000000002"/>
    <n v="17.234000000000002"/>
    <n v="17.268000000000001"/>
    <n v="17.158000000000001"/>
    <n v="17.2"/>
    <n v="-0.9972156517453723"/>
    <n v="1990000"/>
  </r>
  <r>
    <x v="557"/>
    <n v="106.1502"/>
    <n v="108.9375"/>
    <n v="111.6375"/>
    <n v="107.8925"/>
    <n v="108.2"/>
    <n v="308151200"/>
    <n v="4.0719244963231844"/>
    <d v="2020-08-03T07:00:00"/>
    <n v="43.056699999999999"/>
    <n v="48.3"/>
    <n v="48.63"/>
    <n v="47.74"/>
    <n v="48.27"/>
    <n v="-0.31403679577970195"/>
    <n v="31767100"/>
    <d v="2020-08-03T07:00:00"/>
    <n v="208.67840000000001"/>
    <n v="216.54"/>
    <n v="217.64"/>
    <n v="210.44"/>
    <n v="211.52"/>
    <n v="78983000"/>
    <n v="3.9608742322417685"/>
    <d v="2020-08-03T07:00:00"/>
    <n v="10.976599999999999"/>
    <n v="11.010300000000001"/>
    <n v="11.098800000000001"/>
    <n v="10.715299999999999"/>
    <n v="10.7325"/>
    <n v="-0.20208551106945818"/>
    <n v="412720000"/>
    <d v="2020-08-03T07:00:00"/>
    <n v="15.494999999999999"/>
    <n v="16.254000000000001"/>
    <n v="16.282"/>
    <n v="15.734"/>
    <n v="15.742000000000001"/>
    <n v="2.6686762258071273"/>
    <n v="10748500"/>
  </r>
  <r>
    <x v="558"/>
    <n v="192.16309999999999"/>
    <n v="193.62"/>
    <n v="194.44"/>
    <n v="192.92"/>
    <n v="193.33"/>
    <n v="37283200"/>
    <n v="-1.0321936209200822"/>
    <d v="2023-07-25T07:00:00"/>
    <n v="33.418799999999997"/>
    <n v="34.1"/>
    <n v="34.340000000000003"/>
    <n v="33.4"/>
    <n v="33.700000000000003"/>
    <n v="-0.31386790167977058"/>
    <n v="31771100"/>
    <d v="2023-07-25T07:00:00"/>
    <n v="347.62920000000003"/>
    <n v="350.98"/>
    <n v="351.89"/>
    <n v="345.07"/>
    <n v="347.11"/>
    <n v="41637700"/>
    <n v="1.0236206824761482"/>
    <d v="2023-07-25T07:00:00"/>
    <n v="45.6614"/>
    <n v="45.679000000000002"/>
    <n v="46.183"/>
    <n v="44.923000000000002"/>
    <n v="44.941000000000003"/>
    <n v="-0.54886053249934474"/>
    <n v="348081000"/>
    <d v="2023-07-25T07:00:00"/>
    <n v="18.368300000000001"/>
    <n v="18.738"/>
    <n v="18.757999999999999"/>
    <n v="18.559999999999999"/>
    <n v="18.606000000000002"/>
    <n v="-0.91497008984104322"/>
    <n v="2186500"/>
  </r>
  <r>
    <x v="559"/>
    <n v="128.27109999999999"/>
    <n v="129.62"/>
    <n v="130.29"/>
    <n v="124.89"/>
    <n v="126.01"/>
    <n v="87754700"/>
    <n v="-8.1130750612613114E-2"/>
    <d v="2023-01-06T07:00:00"/>
    <n v="27.703700000000001"/>
    <n v="28.73"/>
    <n v="28.83"/>
    <n v="27.38"/>
    <n v="27.93"/>
    <n v="-0.31312898999257083"/>
    <n v="31788600"/>
    <d v="2023-01-06T07:00:00"/>
    <n v="221.74119999999999"/>
    <n v="224.93"/>
    <n v="225.76"/>
    <n v="219.35"/>
    <n v="223"/>
    <n v="43613600"/>
    <n v="1.1790276356665601"/>
    <d v="2023-01-06T07:00:00"/>
    <n v="14.8492"/>
    <n v="14.859"/>
    <n v="15.01"/>
    <n v="14.034000000000001"/>
    <n v="14.474"/>
    <n v="-0.24326568193373221"/>
    <n v="405044000"/>
    <d v="2023-01-06T07:00:00"/>
    <n v="15.9049"/>
    <n v="16.277999999999999"/>
    <n v="16.327999999999999"/>
    <n v="15.82"/>
    <n v="15.846"/>
    <n v="4.6444951859943351E-2"/>
    <n v="4483500"/>
  </r>
  <r>
    <x v="560"/>
    <n v="172.6054"/>
    <n v="173.23"/>
    <n v="174.03"/>
    <n v="171.01"/>
    <n v="173.15"/>
    <n v="59825400"/>
    <n v="-0.6074182638364799"/>
    <d v="2024-03-12T07:00:00"/>
    <n v="44.773000000000003"/>
    <n v="45.24"/>
    <n v="45.27"/>
    <n v="44.46"/>
    <n v="45.06"/>
    <n v="-0.31282498061269431"/>
    <n v="31795800"/>
    <d v="2024-03-12T07:00:00"/>
    <n v="413.78649999999999"/>
    <n v="415.28"/>
    <n v="415.57"/>
    <n v="406.79"/>
    <n v="407.62"/>
    <n v="22457000"/>
    <n v="-0.48496484667984802"/>
    <d v="2024-03-12T07:00:00"/>
    <n v="91.897599999999997"/>
    <n v="91.912999999999997"/>
    <n v="91.96"/>
    <n v="86.15"/>
    <n v="88.049000000000007"/>
    <n v="1.1678418640017634"/>
    <n v="668075000"/>
    <d v="2024-03-12T07:00:00"/>
    <n v="17.491900000000001"/>
    <n v="17.55"/>
    <n v="17.643999999999998"/>
    <n v="17.414000000000001"/>
    <n v="17.492000000000001"/>
    <n v="-0.8249813070958486"/>
    <n v="2401500"/>
  </r>
  <r>
    <x v="561"/>
    <n v="192.47710000000001"/>
    <n v="193.42"/>
    <n v="194.4"/>
    <n v="190.18"/>
    <n v="190.21"/>
    <n v="66628400"/>
    <n v="-0.47922550739568243"/>
    <d v="2023-12-05T07:00:00"/>
    <n v="41.366"/>
    <n v="41.92"/>
    <n v="42.29"/>
    <n v="41.61"/>
    <n v="41.91"/>
    <n v="-0.31014378677628368"/>
    <n v="31859300"/>
    <d v="2023-12-05T07:00:00"/>
    <n v="370.49509999999998"/>
    <n v="372.52"/>
    <n v="373.08"/>
    <n v="365.62"/>
    <n v="366.45"/>
    <n v="23065000"/>
    <n v="-0.43714490258360306"/>
    <d v="2023-12-05T07:00:00"/>
    <n v="46.555999999999997"/>
    <n v="46.566000000000003"/>
    <n v="46.6"/>
    <n v="45.271000000000001"/>
    <n v="45.466000000000001"/>
    <n v="-0.42205285939892195"/>
    <n v="371718000"/>
    <d v="2023-12-05T07:00:00"/>
    <n v="17.222799999999999"/>
    <n v="17.28"/>
    <n v="17.338000000000001"/>
    <n v="17.172000000000001"/>
    <n v="17.175999999999998"/>
    <n v="-0.11972038186025329"/>
    <n v="4086500"/>
  </r>
  <r>
    <x v="562"/>
    <n v="130.92320000000001"/>
    <n v="132.30000000000001"/>
    <n v="133.25"/>
    <n v="129.88999999999999"/>
    <n v="131.38999999999999"/>
    <n v="77432800"/>
    <n v="-0.2756321195243091"/>
    <d v="2022-12-20T07:00:00"/>
    <n v="25.4955"/>
    <n v="26.44"/>
    <n v="26.87"/>
    <n v="26.42"/>
    <n v="26.54"/>
    <n v="-0.30997489267635231"/>
    <n v="31863300"/>
    <d v="2022-12-20T07:00:00"/>
    <n v="238.37209999999999"/>
    <n v="241.8"/>
    <n v="242.91"/>
    <n v="238.42"/>
    <n v="239.4"/>
    <n v="25150800"/>
    <n v="-0.27309417989289952"/>
    <d v="2022-12-20T07:00:00"/>
    <n v="16.074400000000001"/>
    <n v="16.085000000000001"/>
    <n v="16.309999999999999"/>
    <n v="15.852"/>
    <n v="16.064"/>
    <n v="-0.25283647724663805"/>
    <n v="403260000"/>
    <d v="2022-12-20T07:00:00"/>
    <n v="15.1447"/>
    <n v="15.5"/>
    <n v="15.657999999999999"/>
    <n v="15.454000000000001"/>
    <n v="15.494"/>
    <n v="-0.18564239712708194"/>
    <n v="3929000"/>
  </r>
  <r>
    <x v="563"/>
    <n v="170.202"/>
    <n v="172.99"/>
    <n v="173.2"/>
    <n v="169.12"/>
    <n v="171.56"/>
    <n v="91185900"/>
    <n v="-1.6474718582675671E-2"/>
    <d v="2021-12-21T07:00:00"/>
    <n v="47.087499999999999"/>
    <n v="50.77"/>
    <n v="50.84"/>
    <n v="49.94"/>
    <n v="49.94"/>
    <n v="-0.30604810485294776"/>
    <n v="31956300"/>
    <d v="2021-12-21T07:00:00"/>
    <n v="319.65480000000002"/>
    <n v="327.29000000000002"/>
    <n v="327.73"/>
    <n v="319.8"/>
    <n v="323.29000000000002"/>
    <n v="24740600"/>
    <n v="-0.30535691191309638"/>
    <d v="2021-12-21T07:00:00"/>
    <n v="29.028700000000001"/>
    <n v="29.074999999999999"/>
    <n v="29.12"/>
    <n v="27.401"/>
    <n v="28.373999999999999"/>
    <n v="0.39697438725768619"/>
    <n v="524385000"/>
    <d v="2021-12-21T07:00:00"/>
    <n v="23.168399999999998"/>
    <n v="24.11"/>
    <n v="24.238"/>
    <n v="23.802"/>
    <n v="23.96"/>
    <n v="-7.9539343983329167E-2"/>
    <n v="4182500"/>
  </r>
  <r>
    <x v="564"/>
    <n v="149.1515"/>
    <n v="150.72"/>
    <n v="151.47999999999999"/>
    <n v="146.15"/>
    <n v="146.43"/>
    <n v="80389400"/>
    <n v="-0.21991924230942422"/>
    <d v="2022-11-17T07:00:00"/>
    <n v="28.822299999999998"/>
    <n v="29.89"/>
    <n v="29.95"/>
    <n v="29"/>
    <n v="29.07"/>
    <n v="-0.30490806967841094"/>
    <n v="31983300"/>
    <d v="2022-11-17T07:00:00"/>
    <n v="238.25380000000001"/>
    <n v="241.68"/>
    <n v="243.25"/>
    <n v="237.63"/>
    <n v="237.78"/>
    <n v="23123500"/>
    <n v="-0.43254380598881631"/>
    <d v="2022-11-17T07:00:00"/>
    <n v="15.662699999999999"/>
    <n v="15.677"/>
    <n v="16.265999999999998"/>
    <n v="15.535"/>
    <n v="15.715"/>
    <n v="1.3975570458982394"/>
    <n v="710894000"/>
    <d v="2022-11-17T07:00:00"/>
    <n v="15.795500000000001"/>
    <n v="16.166"/>
    <n v="16.175999999999998"/>
    <n v="15.8"/>
    <n v="15.891999999999999"/>
    <n v="-0.55647989253286079"/>
    <n v="3043000"/>
  </r>
  <r>
    <x v="565"/>
    <n v="190.60939999999999"/>
    <n v="191.04"/>
    <n v="191.92"/>
    <n v="189.01"/>
    <n v="189.33"/>
    <n v="44361300"/>
    <n v="-0.89881700040507273"/>
    <d v="2024-05-20T07:00:00"/>
    <n v="31.8977"/>
    <n v="32.1"/>
    <n v="32.42"/>
    <n v="31.76"/>
    <n v="31.85"/>
    <n v="-0.30466739558600869"/>
    <n v="31989000"/>
    <d v="2024-05-20T07:00:00"/>
    <n v="424.57470000000001"/>
    <n v="425.34"/>
    <n v="426.77"/>
    <n v="419.99"/>
    <n v="420.21"/>
    <n v="16272100"/>
    <n v="-0.97141480102337674"/>
    <d v="2024-05-20T07:00:00"/>
    <n v="94.764099999999999"/>
    <n v="94.78"/>
    <n v="95.2"/>
    <n v="93.44"/>
    <n v="93.75"/>
    <n v="-0.70614024448839141"/>
    <n v="318764000"/>
    <d v="2024-05-20T07:00:00"/>
    <n v="16.718"/>
    <n v="16.718"/>
    <n v="16.8"/>
    <n v="16.7"/>
    <n v="16.75"/>
    <n v="-0.19903607641938997"/>
    <n v="3897000"/>
  </r>
  <r>
    <x v="566"/>
    <n v="191.38239999999999"/>
    <n v="192.32"/>
    <n v="194.76"/>
    <n v="192.11"/>
    <n v="194.45"/>
    <n v="41089700"/>
    <n v="-0.96046559984233759"/>
    <d v="2023-12-06T07:00:00"/>
    <n v="40.724600000000002"/>
    <n v="41.27"/>
    <n v="42.59"/>
    <n v="41.17"/>
    <n v="42.48"/>
    <n v="-0.3045280579535653"/>
    <n v="31992300"/>
    <d v="2023-12-06T07:00:00"/>
    <n v="366.79539999999997"/>
    <n v="368.8"/>
    <n v="374.18"/>
    <n v="368.03"/>
    <n v="373.54"/>
    <n v="21182100"/>
    <n v="-0.58523729195666163"/>
    <d v="2023-12-06T07:00:00"/>
    <n v="45.493200000000002"/>
    <n v="45.503"/>
    <n v="47.387"/>
    <n v="45.411999999999999"/>
    <n v="47.215000000000003"/>
    <n v="-0.3744563930221842"/>
    <n v="380590000"/>
    <d v="2023-12-06T07:00:00"/>
    <n v="17.621500000000001"/>
    <n v="17.68"/>
    <n v="17.908000000000001"/>
    <n v="17.68"/>
    <n v="17.8"/>
    <n v="2.7249715340826093"/>
    <n v="10883000"/>
  </r>
  <r>
    <x v="567"/>
    <n v="166.3699"/>
    <n v="168.88"/>
    <n v="171.91"/>
    <n v="168.47"/>
    <n v="171.03"/>
    <n v="69589300"/>
    <n v="-0.42343160286157139"/>
    <d v="2022-02-17T07:00:00"/>
    <n v="44.4557"/>
    <n v="47.57"/>
    <n v="48.26"/>
    <n v="47.38"/>
    <n v="47.86"/>
    <n v="-0.30291089694672235"/>
    <n v="32030600"/>
    <d v="2022-02-17T07:00:00"/>
    <n v="284.53489999999999"/>
    <n v="290.73"/>
    <n v="296.8"/>
    <n v="290"/>
    <n v="296.36"/>
    <n v="32461600"/>
    <n v="0.30190918737490913"/>
    <d v="2022-02-17T07:00:00"/>
    <n v="24.468"/>
    <n v="24.507000000000001"/>
    <n v="25.785"/>
    <n v="24.164999999999999"/>
    <n v="25.63"/>
    <n v="1.9324325299184302"/>
    <n v="810595000"/>
    <d v="2022-02-17T07:00:00"/>
    <n v="20.1433"/>
    <n v="20.962"/>
    <n v="21.198"/>
    <n v="20.93"/>
    <n v="21.128"/>
    <n v="-7.7575940261157559E-3"/>
    <n v="4354000"/>
  </r>
  <r>
    <x v="568"/>
    <n v="145.13640000000001"/>
    <n v="147.11000000000001"/>
    <n v="148.1"/>
    <n v="143.11000000000001"/>
    <n v="144.59"/>
    <n v="113990900"/>
    <n v="0.41325272675502639"/>
    <d v="2022-05-13T07:00:00"/>
    <n v="41.067700000000002"/>
    <n v="43.6"/>
    <n v="43.84"/>
    <n v="42.97"/>
    <n v="43.42"/>
    <n v="-0.3027631146092824"/>
    <n v="32034100"/>
    <d v="2022-05-13T07:00:00"/>
    <n v="255.5558"/>
    <n v="261.12"/>
    <n v="263.04000000000002"/>
    <n v="255.35"/>
    <n v="257.35000000000002"/>
    <n v="34925100"/>
    <n v="0.495666477310928"/>
    <d v="2022-05-13T07:00:00"/>
    <n v="17.680800000000001"/>
    <n v="17.706"/>
    <n v="17.928000000000001"/>
    <n v="16.593"/>
    <n v="16.788"/>
    <n v="1.1805135111593212"/>
    <n v="670437000"/>
    <d v="2022-05-13T07:00:00"/>
    <n v="16.9377"/>
    <n v="17.402000000000001"/>
    <n v="17.454000000000001"/>
    <n v="17.091999999999999"/>
    <n v="17.091999999999999"/>
    <n v="2.0703974470038831E-2"/>
    <n v="4422000"/>
  </r>
  <r>
    <x v="569"/>
    <n v="180.69560000000001"/>
    <n v="181.82"/>
    <n v="182.44"/>
    <n v="178.97"/>
    <n v="179.18"/>
    <n v="70530000"/>
    <n v="-0.40570546351365749"/>
    <d v="2023-11-07T07:00:00"/>
    <n v="38.257599999999996"/>
    <n v="38.770000000000003"/>
    <n v="38.9"/>
    <n v="37.979999999999997"/>
    <n v="38.24"/>
    <n v="-0.30200731351208948"/>
    <n v="32052000"/>
    <d v="2023-11-07T07:00:00"/>
    <n v="357.84399999999999"/>
    <n v="360.53"/>
    <n v="362.46"/>
    <n v="357.63"/>
    <n v="359.4"/>
    <n v="25833900"/>
    <n v="-0.21936752888608221"/>
    <d v="2023-11-07T07:00:00"/>
    <n v="45.941099999999999"/>
    <n v="45.954999999999998"/>
    <n v="46.218000000000004"/>
    <n v="45.158000000000001"/>
    <n v="45.719000000000001"/>
    <n v="-0.57523386756562556"/>
    <n v="343165000"/>
    <d v="2023-11-07T07:00:00"/>
    <n v="17.4939"/>
    <n v="17.552"/>
    <n v="17.61"/>
    <n v="17.373999999999999"/>
    <n v="17.399999999999999"/>
    <n v="-0.31225452168718137"/>
    <n v="3626500"/>
  </r>
  <r>
    <x v="570"/>
    <n v="151.19300000000001"/>
    <n v="152.55000000000001"/>
    <n v="153"/>
    <n v="150.85"/>
    <n v="152.35"/>
    <n v="59144100"/>
    <n v="-0.62025638304317043"/>
    <d v="2023-02-17T07:00:00"/>
    <n v="26.9481"/>
    <n v="27.61"/>
    <n v="28.07"/>
    <n v="27.38"/>
    <n v="28"/>
    <n v="-0.30056326895767621"/>
    <n v="32086200"/>
    <d v="2023-02-17T07:00:00"/>
    <n v="255.03870000000001"/>
    <n v="258.06"/>
    <n v="260.08999999999997"/>
    <n v="256"/>
    <n v="259.39"/>
    <n v="30000100"/>
    <n v="0.10830919988657529"/>
    <d v="2023-02-17T07:00:00"/>
    <n v="21.373899999999999"/>
    <n v="21.388000000000002"/>
    <n v="21.74"/>
    <n v="20.975000000000001"/>
    <n v="21.631"/>
    <n v="8.3149940273913606E-2"/>
    <n v="465888000"/>
    <d v="2023-02-17T07:00:00"/>
    <n v="16.6221"/>
    <n v="17.012"/>
    <n v="17.122"/>
    <n v="16.878"/>
    <n v="17.122"/>
    <n v="-6.2378692390059491E-2"/>
    <n v="4223500"/>
  </r>
  <r>
    <x v="571"/>
    <n v="128.02080000000001"/>
    <n v="130.91999999999999"/>
    <n v="131.63"/>
    <n v="127.86"/>
    <n v="128.36000000000001"/>
    <n v="109578200"/>
    <n v="0.3301017380226573"/>
    <d v="2021-01-07T07:00:00"/>
    <n v="47.181100000000001"/>
    <n v="52.19"/>
    <n v="52.69"/>
    <n v="51.3"/>
    <n v="51.49"/>
    <n v="-0.30030570545528085"/>
    <n v="32092300"/>
    <d v="2021-01-07T07:00:00"/>
    <n v="211.4254"/>
    <n v="218.29"/>
    <n v="219.34"/>
    <n v="213.71"/>
    <n v="214.04"/>
    <n v="27694500"/>
    <n v="-7.3029061804711526E-2"/>
    <d v="2021-01-07T07:00:00"/>
    <n v="13.3111"/>
    <n v="13.343999999999999"/>
    <n v="13.377800000000001"/>
    <n v="12.8865"/>
    <n v="12.967499999999999"/>
    <n v="5.9501921361756235E-2"/>
    <n v="461480000"/>
    <d v="2021-01-07T07:00:00"/>
    <n v="19.5078"/>
    <n v="20.399999999999999"/>
    <n v="20.417999999999999"/>
    <n v="20.172000000000001"/>
    <n v="20.216000000000001"/>
    <n v="-0.23817073310160253"/>
    <n v="3803500"/>
  </r>
  <r>
    <x v="572"/>
    <n v="128.95949999999999"/>
    <n v="131.88"/>
    <n v="134.41"/>
    <n v="129.65"/>
    <n v="131.61000000000001"/>
    <n v="168904800"/>
    <n v="1.4480262396044032"/>
    <d v="2020-12-22T07:00:00"/>
    <n v="41.738799999999998"/>
    <n v="46.17"/>
    <n v="46.34"/>
    <n v="45.77"/>
    <n v="46.25"/>
    <n v="-0.2969742693341344"/>
    <n v="32171200"/>
    <d v="2020-12-22T07:00:00"/>
    <n v="216.89769999999999"/>
    <n v="223.94"/>
    <n v="225.63"/>
    <n v="221.85"/>
    <n v="222.69"/>
    <n v="22612200"/>
    <n v="-0.47275817673949072"/>
    <d v="2020-12-22T07:00:00"/>
    <n v="13.2455"/>
    <n v="13.2782"/>
    <n v="13.337199999999999"/>
    <n v="13.054"/>
    <n v="13.3193"/>
    <n v="-1.4206451788796723"/>
    <n v="185580000"/>
    <d v="2020-12-22T07:00:00"/>
    <n v="18.639500000000002"/>
    <n v="19.492000000000001"/>
    <n v="19.661999999999999"/>
    <n v="19.456"/>
    <n v="19.591999999999999"/>
    <n v="-0.27521262739439195"/>
    <n v="3715000"/>
  </r>
  <r>
    <x v="573"/>
    <n v="150.505"/>
    <n v="152.34"/>
    <n v="152.49"/>
    <n v="149.36000000000001"/>
    <n v="150.09"/>
    <n v="74732300"/>
    <n v="-0.326519160354586"/>
    <d v="2022-10-25T07:00:00"/>
    <n v="26.078600000000002"/>
    <n v="27.41"/>
    <n v="27.56"/>
    <n v="27"/>
    <n v="27.18"/>
    <n v="-0.29553444713221938"/>
    <n v="32205300"/>
    <d v="2022-10-25T07:00:00"/>
    <n v="246.41200000000001"/>
    <n v="250.66"/>
    <n v="251.04"/>
    <n v="245.83"/>
    <n v="247.26"/>
    <n v="34775500"/>
    <n v="0.48390025422408878"/>
    <d v="2022-10-25T07:00:00"/>
    <n v="13.248900000000001"/>
    <n v="13.260999999999999"/>
    <n v="13.3"/>
    <n v="12.664"/>
    <n v="12.694000000000001"/>
    <n v="0.29556365642816923"/>
    <n v="505482000"/>
    <d v="2022-10-25T07:00:00"/>
    <n v="13.139799999999999"/>
    <n v="13.448"/>
    <n v="13.47"/>
    <n v="13.206"/>
    <n v="13.218"/>
    <n v="-7.7237305354963717E-2"/>
    <n v="4188000"/>
  </r>
  <r>
    <x v="574"/>
    <n v="159.23169999999999"/>
    <n v="161.84"/>
    <n v="164.96"/>
    <n v="159.72"/>
    <n v="164.02"/>
    <n v="118023100"/>
    <n v="0.4892337399140127"/>
    <d v="2021-12-03T07:00:00"/>
    <n v="45.677700000000002"/>
    <n v="49.25"/>
    <n v="50.06"/>
    <n v="48.76"/>
    <n v="49.68"/>
    <n v="-0.29470686604255564"/>
    <n v="32224900"/>
    <d v="2021-12-03T07:00:00"/>
    <n v="315.47469999999998"/>
    <n v="323.01"/>
    <n v="332.7"/>
    <n v="318.02999999999997"/>
    <n v="331.99"/>
    <n v="41779300"/>
    <n v="1.0347576957722473"/>
    <d v="2021-12-03T07:00:00"/>
    <n v="30.644100000000002"/>
    <n v="30.693000000000001"/>
    <n v="32.128999999999998"/>
    <n v="30.13"/>
    <n v="32"/>
    <n v="0.50394841110260857"/>
    <n v="544325000"/>
    <d v="2021-12-03T07:00:00"/>
    <n v="23.066500000000001"/>
    <n v="24.004000000000001"/>
    <n v="24.353999999999999"/>
    <n v="23.698"/>
    <n v="24.295999999999999"/>
    <n v="-0.46209630876987762"/>
    <n v="3268500"/>
  </r>
  <r>
    <x v="575"/>
    <n v="150.8981"/>
    <n v="152.94999999999999"/>
    <n v="155.04"/>
    <n v="152.28"/>
    <n v="154.01"/>
    <n v="53623900"/>
    <n v="-0.72427661736692317"/>
    <d v="2022-07-25T07:00:00"/>
    <n v="36.8855"/>
    <n v="39.159999999999997"/>
    <n v="39.409999999999997"/>
    <n v="38.549999999999997"/>
    <n v="39.28"/>
    <n v="-0.29308126033071608"/>
    <n v="32263400"/>
    <d v="2022-07-25T07:00:00"/>
    <n v="253.90459999999999"/>
    <n v="258.83"/>
    <n v="261.5"/>
    <n v="256.81"/>
    <n v="261"/>
    <n v="21056000"/>
    <n v="-0.59515521128320192"/>
    <d v="2022-07-25T07:00:00"/>
    <n v="17.003399999999999"/>
    <n v="17.024000000000001"/>
    <n v="17.123999999999999"/>
    <n v="16.649000000000001"/>
    <n v="17.018999999999998"/>
    <n v="0.162870802577602"/>
    <n v="480748000"/>
    <d v="2022-07-25T07:00:00"/>
    <n v="16.6418"/>
    <n v="17.097999999999999"/>
    <n v="17.213999999999999"/>
    <n v="17.006"/>
    <n v="17.213999999999999"/>
    <n v="-0.57510547779872667"/>
    <n v="2998500"/>
  </r>
  <r>
    <x v="576"/>
    <n v="169.6344"/>
    <n v="170.69"/>
    <n v="172.03"/>
    <n v="167.62"/>
    <n v="169.34"/>
    <n v="56294400"/>
    <n v="-0.67395488341496823"/>
    <d v="2023-09-28T07:00:00"/>
    <n v="34.601300000000002"/>
    <n v="35.18"/>
    <n v="35.659999999999997"/>
    <n v="34.380000000000003"/>
    <n v="34.65"/>
    <n v="-0.2930010356332487"/>
    <n v="32265300"/>
    <d v="2023-09-28T07:00:00"/>
    <n v="311.30340000000001"/>
    <n v="313.64"/>
    <n v="315.48"/>
    <n v="309.45"/>
    <n v="310.99"/>
    <n v="19683600"/>
    <n v="-0.70309615088466015"/>
    <d v="2023-09-28T07:00:00"/>
    <n v="43.076000000000001"/>
    <n v="43.088999999999999"/>
    <n v="43.445999999999998"/>
    <n v="42.115000000000002"/>
    <n v="42.46"/>
    <n v="-0.13801375746966341"/>
    <n v="424663000"/>
    <d v="2023-09-28T07:00:00"/>
    <n v="16.501200000000001"/>
    <n v="16.556000000000001"/>
    <n v="16.635999999999999"/>
    <n v="16.34"/>
    <n v="16.341999999999999"/>
    <n v="9.1937813282116088E-3"/>
    <n v="4394500"/>
  </r>
  <r>
    <x v="577"/>
    <n v="123.3938"/>
    <n v="126"/>
    <n v="129.72"/>
    <n v="125.6"/>
    <n v="128.01"/>
    <n v="103916400"/>
    <n v="0.22341325523322506"/>
    <d v="2021-02-22T07:00:00"/>
    <n v="55.216500000000003"/>
    <n v="60.71"/>
    <n v="62.7"/>
    <n v="60.66"/>
    <n v="61.88"/>
    <n v="-0.29203411691114156"/>
    <n v="32288200"/>
    <d v="2021-02-22T07:00:00"/>
    <n v="227.6585"/>
    <n v="234.51"/>
    <n v="237.93"/>
    <n v="232.4"/>
    <n v="237.42"/>
    <n v="36446900"/>
    <n v="0.61535790975445692"/>
    <d v="2021-02-22T07:00:00"/>
    <n v="14.320399999999999"/>
    <n v="14.3558"/>
    <n v="15.1333"/>
    <n v="14.324999999999999"/>
    <n v="14.774699999999999"/>
    <n v="-0.66794289996603196"/>
    <n v="325884000"/>
    <d v="2021-02-22T07:00:00"/>
    <n v="21.665099999999999"/>
    <n v="22.655999999999999"/>
    <n v="22.981999999999999"/>
    <n v="22.606000000000002"/>
    <n v="22.706"/>
    <n v="0.46436960102774272"/>
    <n v="5482000"/>
  </r>
  <r>
    <x v="578"/>
    <n v="171.8109"/>
    <n v="172.88"/>
    <n v="175.42"/>
    <n v="172.64"/>
    <n v="175.31"/>
    <n v="64189300"/>
    <n v="-0.5251868409595144"/>
    <d v="2023-10-20T07:00:00"/>
    <n v="34.345599999999997"/>
    <n v="34.92"/>
    <n v="36.28"/>
    <n v="34.869999999999997"/>
    <n v="35.65"/>
    <n v="-0.2918821122212033"/>
    <n v="32291800"/>
    <d v="2023-10-20T07:00:00"/>
    <n v="324.23630000000003"/>
    <n v="326.67"/>
    <n v="331.92"/>
    <n v="325.45"/>
    <n v="331.72"/>
    <n v="25012600"/>
    <n v="-0.28396377902793418"/>
    <d v="2023-10-20T07:00:00"/>
    <n v="41.374499999999998"/>
    <n v="41.387"/>
    <n v="42.47"/>
    <n v="41.078000000000003"/>
    <n v="41.89"/>
    <n v="0.14419058437158297"/>
    <n v="477266000"/>
    <d v="2023-10-20T07:00:00"/>
    <n v="16.582899999999999"/>
    <n v="16.638000000000002"/>
    <n v="16.792000000000002"/>
    <n v="16.635999999999999"/>
    <n v="16.742000000000001"/>
    <n v="-1.1114804782078753"/>
    <n v="1717000"/>
  </r>
  <r>
    <x v="579"/>
    <n v="63.765999999999998"/>
    <n v="65.617500000000007"/>
    <n v="65.777500000000003"/>
    <n v="62.344999999999999"/>
    <n v="62.725000000000001"/>
    <n v="201820400"/>
    <n v="2.0682734090741541"/>
    <d v="2020-04-06T07:00:00"/>
    <n v="51.794400000000003"/>
    <n v="58.43"/>
    <n v="58.77"/>
    <n v="56.12"/>
    <n v="56.63"/>
    <n v="-0.29054784883174539"/>
    <n v="32323400"/>
    <d v="2020-04-06T07:00:00"/>
    <n v="158.82740000000001"/>
    <n v="165.27"/>
    <n v="166.5"/>
    <n v="157.58000000000001"/>
    <n v="160.32"/>
    <n v="67111700"/>
    <n v="3.0271819586402016"/>
    <d v="2020-04-06T07:00:00"/>
    <n v="6.6863999999999999"/>
    <n v="6.71"/>
    <n v="6.7469999999999999"/>
    <n v="6.3231999999999999"/>
    <n v="6.3810000000000002"/>
    <n v="1.4887049227851616"/>
    <n v="727884000"/>
    <d v="2020-04-06T07:00:00"/>
    <n v="11.605499999999999"/>
    <n v="12.173999999999999"/>
    <n v="12.246"/>
    <n v="11.9"/>
    <n v="11.965999999999999"/>
    <n v="0.67448294492582517"/>
    <n v="5984000"/>
  </r>
  <r>
    <x v="580"/>
    <n v="179.9999"/>
    <n v="181.12"/>
    <n v="181.55"/>
    <n v="178.33"/>
    <n v="178.52"/>
    <n v="52722800"/>
    <n v="-0.74125655163545223"/>
    <d v="2023-08-23T07:00:00"/>
    <n v="33.420999999999999"/>
    <n v="33.979999999999997"/>
    <n v="34.15"/>
    <n v="32.799999999999997"/>
    <n v="32.880000000000003"/>
    <n v="-0.29050984765926086"/>
    <n v="32324300"/>
    <d v="2023-08-23T07:00:00"/>
    <n v="324.56380000000001"/>
    <n v="327"/>
    <n v="329.2"/>
    <n v="323.45999999999998"/>
    <n v="323.82"/>
    <n v="21166400"/>
    <n v="-0.58647211617098904"/>
    <d v="2023-08-23T07:00:00"/>
    <n v="47.097900000000003"/>
    <n v="47.116"/>
    <n v="47.2"/>
    <n v="45.207999999999998"/>
    <n v="45.866"/>
    <n v="1.7631785941970934"/>
    <n v="779046000"/>
    <d v="2023-08-23T07:00:00"/>
    <n v="16.196000000000002"/>
    <n v="16.521999999999998"/>
    <n v="16.556000000000001"/>
    <n v="16.420000000000002"/>
    <n v="16.420000000000002"/>
    <n v="6.6824664609038513E-3"/>
    <n v="4388500"/>
  </r>
  <r>
    <x v="581"/>
    <n v="217.74809999999999"/>
    <n v="218.24"/>
    <n v="219.3"/>
    <n v="215.75"/>
    <n v="216.96"/>
    <n v="36311800"/>
    <n v="-1.0504982576401454"/>
    <d v="2024-07-29T07:00:00"/>
    <n v="30.6357"/>
    <n v="30.83"/>
    <n v="31.47"/>
    <n v="30.79"/>
    <n v="31.42"/>
    <n v="-0.28975404656206794"/>
    <n v="32342200"/>
    <d v="2024-07-29T07:00:00"/>
    <n v="425.9622"/>
    <n v="426.73"/>
    <n v="432.15"/>
    <n v="424.7"/>
    <n v="431.58"/>
    <n v="15125800"/>
    <n v="-1.0615726989140439"/>
    <d v="2024-07-29T07:00:00"/>
    <n v="111.5805"/>
    <n v="111.59"/>
    <n v="116.28"/>
    <n v="111.3"/>
    <n v="113.69"/>
    <n v="-1.0849586534319859"/>
    <n v="248152100"/>
    <d v="2024-07-29T07:00:00"/>
    <n v="17.28"/>
    <n v="17.28"/>
    <n v="17.388000000000002"/>
    <n v="17.276"/>
    <n v="17.37"/>
    <n v="-0.67325603386267163"/>
    <n v="2764000"/>
  </r>
  <r>
    <x v="582"/>
    <n v="152.48140000000001"/>
    <n v="153.85"/>
    <n v="154.26"/>
    <n v="150.91999999999999"/>
    <n v="150.94999999999999"/>
    <n v="62199000"/>
    <n v="-0.56269118362365078"/>
    <d v="2023-02-13T07:00:00"/>
    <n v="27.865600000000001"/>
    <n v="28.55"/>
    <n v="28.55"/>
    <n v="27.72"/>
    <n v="27.87"/>
    <n v="-0.28953026187965886"/>
    <n v="32347500"/>
    <d v="2023-02-13T07:00:00"/>
    <n v="267.47359999999998"/>
    <n v="271.32"/>
    <n v="274.60000000000002"/>
    <n v="267.14999999999998"/>
    <n v="267.64"/>
    <n v="44630900"/>
    <n v="1.2590395256815436"/>
    <d v="2023-02-13T07:00:00"/>
    <n v="21.773700000000002"/>
    <n v="21.788"/>
    <n v="22.047999999999998"/>
    <n v="20.962"/>
    <n v="21.538"/>
    <n v="0.13159940914770971"/>
    <n v="474919000"/>
    <d v="2023-02-13T07:00:00"/>
    <n v="17.517099999999999"/>
    <n v="17.928000000000001"/>
    <n v="17.95"/>
    <n v="17.693999999999999"/>
    <n v="17.748000000000001"/>
    <n v="-0.77391790479392419"/>
    <n v="2523500"/>
  </r>
  <r>
    <x v="583"/>
    <n v="122.89709999999999"/>
    <n v="125.28"/>
    <n v="127.64"/>
    <n v="125.08"/>
    <n v="126.44"/>
    <n v="94625600"/>
    <n v="4.8341483729452975E-2"/>
    <d v="2021-05-27T07:00:00"/>
    <n v="52.829599999999999"/>
    <n v="57.73"/>
    <n v="57.88"/>
    <n v="57"/>
    <n v="57.11"/>
    <n v="-0.28783709852784678"/>
    <n v="32387600"/>
    <d v="2021-05-27T07:00:00"/>
    <n v="242.5849"/>
    <n v="249.31"/>
    <n v="251.48"/>
    <n v="249.25"/>
    <n v="251.17"/>
    <n v="24426200"/>
    <n v="-0.33008485668918092"/>
    <d v="2021-05-27T07:00:00"/>
    <n v="15.4552"/>
    <n v="15.488"/>
    <n v="15.75"/>
    <n v="15.46"/>
    <n v="15.6997"/>
    <n v="0.70325593165740852"/>
    <n v="581476000"/>
    <d v="2021-05-27T07:00:00"/>
    <n v="19.092500000000001"/>
    <n v="19.914000000000001"/>
    <n v="19.957999999999998"/>
    <n v="19.698"/>
    <n v="19.84"/>
    <n v="-0.67974359726988332"/>
    <n v="2748500"/>
  </r>
  <r>
    <x v="584"/>
    <n v="122.1795"/>
    <n v="124.76"/>
    <n v="125.86"/>
    <n v="122.34"/>
    <n v="124.05"/>
    <n v="111932600"/>
    <n v="0.37446702183336045"/>
    <d v="2021-03-17T07:00:00"/>
    <n v="59.8277"/>
    <n v="65.78"/>
    <n v="66.290000000000006"/>
    <n v="63.71"/>
    <n v="64.22"/>
    <n v="-0.28753731150046857"/>
    <n v="32394700"/>
    <d v="2021-03-17T07:00:00"/>
    <n v="230.1146"/>
    <n v="237.04"/>
    <n v="238.55"/>
    <n v="233.23"/>
    <n v="236.15"/>
    <n v="29562100"/>
    <n v="7.3859963843556711E-2"/>
    <d v="2021-03-17T07:00:00"/>
    <n v="13.313000000000001"/>
    <n v="13.3413"/>
    <n v="13.453200000000001"/>
    <n v="12.9895"/>
    <n v="13.0398"/>
    <n v="-1.1079634333542232"/>
    <n v="243864000"/>
    <d v="2021-03-17T07:00:00"/>
    <n v="20.259399999999999"/>
    <n v="21.186"/>
    <n v="21.26"/>
    <n v="20.954000000000001"/>
    <n v="21.154"/>
    <n v="-0.3252296485016048"/>
    <n v="3595500"/>
  </r>
  <r>
    <x v="585"/>
    <n v="216.26150000000001"/>
    <n v="216.75"/>
    <n v="217.51"/>
    <n v="211.92"/>
    <n v="212.09"/>
    <n v="60402900"/>
    <n v="-0.59653610642878319"/>
    <d v="2024-07-01T07:00:00"/>
    <n v="30.645600000000002"/>
    <n v="30.84"/>
    <n v="31.02"/>
    <n v="30.61"/>
    <n v="30.91"/>
    <n v="-0.28723752447309037"/>
    <n v="32401800"/>
    <d v="2024-07-01T07:00:00"/>
    <n v="455.9083"/>
    <n v="456.73"/>
    <n v="457.37"/>
    <n v="445.66"/>
    <n v="448.66"/>
    <n v="17662800"/>
    <n v="-0.86203454402560065"/>
    <d v="2024-07-01T07:00:00"/>
    <n v="124.2894"/>
    <n v="124.3"/>
    <n v="124.84"/>
    <n v="118.83"/>
    <n v="123.47"/>
    <n v="-0.88789147151096925"/>
    <n v="284885500"/>
    <d v="2024-07-01T07:00:00"/>
    <n v="17.062000000000001"/>
    <n v="17.062000000000001"/>
    <n v="17.143999999999998"/>
    <n v="17.012"/>
    <n v="17.024000000000001"/>
    <n v="-0.65567682979151731"/>
    <n v="2806000"/>
  </r>
  <r>
    <x v="586"/>
    <n v="169.8278"/>
    <n v="172.39"/>
    <n v="174.1"/>
    <n v="170.68"/>
    <n v="171.68"/>
    <n v="82465400"/>
    <n v="-0.18080000632954832"/>
    <d v="2022-02-04T07:00:00"/>
    <n v="44.866900000000001"/>
    <n v="48.01"/>
    <n v="48.24"/>
    <n v="47.13"/>
    <n v="47.86"/>
    <n v="-0.28598348578109989"/>
    <n v="32431500"/>
    <d v="2022-02-04T07:00:00"/>
    <n v="298.80290000000002"/>
    <n v="305.94"/>
    <n v="308.8"/>
    <n v="299.97000000000003"/>
    <n v="300.20999999999998"/>
    <n v="35096500"/>
    <n v="0.50914729707753392"/>
    <d v="2022-02-04T07:00:00"/>
    <n v="24.2803"/>
    <n v="24.318999999999999"/>
    <n v="24.635000000000002"/>
    <n v="23.632000000000001"/>
    <n v="23.972000000000001"/>
    <n v="-0.51265889193236702"/>
    <n v="354829000"/>
    <d v="2022-02-04T07:00:00"/>
    <n v="20.971699999999998"/>
    <n v="21.824000000000002"/>
    <n v="21.94"/>
    <n v="21.506"/>
    <n v="21.75"/>
    <n v="-0.12411518287804187"/>
    <n v="4076000"/>
  </r>
  <r>
    <x v="587"/>
    <n v="133.5342"/>
    <n v="135.35"/>
    <n v="137.76"/>
    <n v="133.91"/>
    <n v="134.79"/>
    <n v="73409200"/>
    <n v="-0.3514510780448431"/>
    <d v="2022-06-22T07:00:00"/>
    <n v="35.2089"/>
    <n v="37.380000000000003"/>
    <n v="37.770000000000003"/>
    <n v="37.22"/>
    <n v="37.33"/>
    <n v="-0.28009330404599303"/>
    <n v="32571000"/>
    <d v="2022-06-22T07:00:00"/>
    <n v="248.31309999999999"/>
    <n v="253.13"/>
    <n v="257.17"/>
    <n v="250.37"/>
    <n v="251.89"/>
    <n v="25939900"/>
    <n v="-0.21103049915877634"/>
    <d v="2022-06-22T07:00:00"/>
    <n v="16.340199999999999"/>
    <n v="16.36"/>
    <n v="16.661999999999999"/>
    <n v="16.18"/>
    <n v="16.225999999999999"/>
    <n v="-7.1104027008586576E-2"/>
    <n v="437135000"/>
    <d v="2022-06-22T07:00:00"/>
    <n v="16.303100000000001"/>
    <n v="16.75"/>
    <n v="16.931999999999999"/>
    <n v="16.658000000000001"/>
    <n v="16.7"/>
    <n v="-0.61612362063142012"/>
    <n v="2900500"/>
  </r>
  <r>
    <x v="588"/>
    <n v="176.41030000000001"/>
    <n v="179.3"/>
    <n v="179.5"/>
    <n v="172.31"/>
    <n v="175.11"/>
    <n v="131063300"/>
    <n v="0.73495756507045662"/>
    <d v="2021-12-15T07:00:00"/>
    <n v="46.994700000000002"/>
    <n v="50.67"/>
    <n v="50.78"/>
    <n v="49.33"/>
    <n v="49.87"/>
    <n v="-0.2792783900138241"/>
    <n v="32590300"/>
    <d v="2021-12-15T07:00:00"/>
    <n v="326.84320000000002"/>
    <n v="334.65"/>
    <n v="335.19"/>
    <n v="324.5"/>
    <n v="328.61"/>
    <n v="35381100"/>
    <n v="0.53153143538311165"/>
    <d v="2021-12-15T07:00:00"/>
    <n v="30.410499999999999"/>
    <n v="30.459"/>
    <n v="30.5"/>
    <n v="27.838000000000001"/>
    <n v="28.4"/>
    <n v="1.3299767159897895"/>
    <n v="698297000"/>
    <d v="2021-12-15T07:00:00"/>
    <n v="23.802600000000002"/>
    <n v="24.77"/>
    <n v="24.8"/>
    <n v="24.248000000000001"/>
    <n v="24.478000000000002"/>
    <n v="-0.11553485708140702"/>
    <n v="4096500"/>
  </r>
  <r>
    <x v="589"/>
    <n v="193.03649999999999"/>
    <n v="194.5"/>
    <n v="195.64"/>
    <n v="193.32"/>
    <n v="193.67"/>
    <n v="47471900"/>
    <n v="-0.84020221454813537"/>
    <d v="2023-07-26T07:00:00"/>
    <n v="33.6736"/>
    <n v="34.36"/>
    <n v="34.53"/>
    <n v="33.700000000000003"/>
    <n v="33.72"/>
    <n v="-0.27704476554223162"/>
    <n v="32643200"/>
    <d v="2023-07-26T07:00:00"/>
    <n v="334.5453"/>
    <n v="337.77"/>
    <n v="344.67"/>
    <n v="333.11"/>
    <n v="341.44"/>
    <n v="58383700"/>
    <n v="2.3407140769427901"/>
    <d v="2023-07-26T07:00:00"/>
    <n v="45.4345"/>
    <n v="45.451999999999998"/>
    <n v="46.052999999999997"/>
    <n v="44.63"/>
    <n v="46.021000000000001"/>
    <n v="-0.46218689512529432"/>
    <n v="364237000"/>
    <d v="2023-07-26T07:00:00"/>
    <n v="18.3781"/>
    <n v="18.748000000000001"/>
    <n v="18.814"/>
    <n v="18.64"/>
    <n v="18.678000000000001"/>
    <n v="-1.0459770154189314"/>
    <n v="1873500"/>
  </r>
  <r>
    <x v="590"/>
    <n v="110.7856"/>
    <n v="113.49"/>
    <n v="120.5"/>
    <n v="112.5"/>
    <n v="120.36"/>
    <n v="182274400"/>
    <n v="1.6999571342848216"/>
    <d v="2020-09-10T07:00:00"/>
    <n v="43.941499999999998"/>
    <n v="48.96"/>
    <n v="50.09"/>
    <n v="48.71"/>
    <n v="50"/>
    <n v="-0.27679564674483287"/>
    <n v="32649100"/>
    <d v="2020-09-10T07:00:00"/>
    <n v="198.39230000000001"/>
    <n v="205.37"/>
    <n v="214.74"/>
    <n v="204.11"/>
    <n v="213.4"/>
    <n v="35461500"/>
    <n v="0.53785499378004931"/>
    <d v="2020-09-10T07:00:00"/>
    <n v="12.277799999999999"/>
    <n v="12.3118"/>
    <n v="13.065300000000001"/>
    <n v="12.167"/>
    <n v="12.9893"/>
    <n v="1.3320528918788561"/>
    <n v="698684000"/>
    <d v="2020-09-10T07:00:00"/>
    <n v="14.585599999999999"/>
    <n v="15.3"/>
    <n v="15.587999999999999"/>
    <n v="15.28"/>
    <n v="15.554"/>
    <n v="0.22014423018206328"/>
    <n v="4898500"/>
  </r>
  <r>
    <x v="591"/>
    <n v="189.1062"/>
    <n v="190.54"/>
    <n v="191.19"/>
    <n v="189.78"/>
    <n v="190.5"/>
    <n v="41342300"/>
    <n v="-0.95570571592686715"/>
    <d v="2023-07-13T07:00:00"/>
    <n v="33.193399999999997"/>
    <n v="33.869999999999997"/>
    <n v="34.299999999999997"/>
    <n v="33.619999999999997"/>
    <n v="34.15"/>
    <n v="-0.27271263187899175"/>
    <n v="32745800"/>
    <d v="2023-07-13T07:00:00"/>
    <n v="339.3886"/>
    <n v="342.66"/>
    <n v="343.74"/>
    <n v="339.02"/>
    <n v="339.56"/>
    <n v="20567200"/>
    <n v="-0.63359992949741994"/>
    <d v="2023-07-13T07:00:00"/>
    <n v="45.959299999999999"/>
    <n v="45.976999999999997"/>
    <n v="46.155000000000001"/>
    <n v="44.491999999999997"/>
    <n v="44.518000000000001"/>
    <n v="0.14922276262466908"/>
    <n v="478204000"/>
    <d v="2023-07-13T07:00:00"/>
    <n v="18.3918"/>
    <n v="18.762"/>
    <n v="18.826000000000001"/>
    <n v="18.675999999999998"/>
    <n v="18.731999999999999"/>
    <n v="1.3171702747176688"/>
    <n v="7519500"/>
  </r>
  <r>
    <x v="592"/>
    <n v="168.2313"/>
    <n v="168.84"/>
    <n v="169.34"/>
    <n v="168.23"/>
    <n v="169.08"/>
    <n v="49329500"/>
    <n v="-0.80519841264244296"/>
    <d v="2024-04-02T07:00:00"/>
    <n v="43.486400000000003"/>
    <n v="43.94"/>
    <n v="44.08"/>
    <n v="43.5"/>
    <n v="43.93"/>
    <n v="-0.27260285071403634"/>
    <n v="32748400"/>
    <d v="2024-04-02T07:00:00"/>
    <n v="419.92430000000002"/>
    <n v="421.44"/>
    <n v="422.38"/>
    <n v="417.84"/>
    <n v="420.11"/>
    <n v="17912000"/>
    <n v="-0.84243465904404757"/>
    <d v="2024-04-02T07:00:00"/>
    <n v="89.436999999999998"/>
    <n v="89.451999999999998"/>
    <n v="90.093999999999994"/>
    <n v="87.62"/>
    <n v="88.447999999999993"/>
    <n v="-9.2944109810626646E-2"/>
    <n v="433064000"/>
    <d v="2024-04-02T07:00:00"/>
    <n v="17.065999999999999"/>
    <n v="17.065999999999999"/>
    <n v="17.100000000000001"/>
    <n v="16.934000000000001"/>
    <n v="17.100000000000001"/>
    <n v="-0.6981599062968068"/>
    <n v="2704500"/>
  </r>
  <r>
    <x v="593"/>
    <n v="169.56180000000001"/>
    <n v="172.12"/>
    <n v="175.48"/>
    <n v="171.55"/>
    <n v="174.14"/>
    <n v="90865900"/>
    <n v="-2.2504658618109335E-2"/>
    <d v="2022-02-10T07:00:00"/>
    <n v="45.661200000000001"/>
    <n v="48.86"/>
    <n v="49.93"/>
    <n v="48.76"/>
    <n v="49.18"/>
    <n v="-0.27199905430678167"/>
    <n v="32762700"/>
    <d v="2022-02-10T07:00:00"/>
    <n v="295.32600000000002"/>
    <n v="302.38"/>
    <n v="309.12"/>
    <n v="300.7"/>
    <n v="304.04000000000002"/>
    <n v="45386200"/>
    <n v="1.3184447950497902"/>
    <d v="2022-02-10T07:00:00"/>
    <n v="25.782900000000001"/>
    <n v="25.824000000000002"/>
    <n v="26.925000000000001"/>
    <n v="25.6"/>
    <n v="25.995000000000001"/>
    <n v="0.33696914870676054"/>
    <n v="513200000"/>
    <d v="2022-02-10T07:00:00"/>
    <n v="21.1235"/>
    <n v="21.981999999999999"/>
    <n v="22.396000000000001"/>
    <n v="21.872"/>
    <n v="21.917999999999999"/>
    <n v="-0.7190875301910381"/>
    <n v="2654500"/>
  </r>
  <r>
    <x v="594"/>
    <n v="139.0264"/>
    <n v="141.51"/>
    <n v="143.25"/>
    <n v="141.04"/>
    <n v="143.22999999999999"/>
    <n v="73035900"/>
    <n v="-0.35848537996742869"/>
    <d v="2021-10-12T07:00:00"/>
    <n v="48.0518"/>
    <n v="52.17"/>
    <n v="53.72"/>
    <n v="52.01"/>
    <n v="53.57"/>
    <n v="-0.27108702616715225"/>
    <n v="32784300"/>
    <d v="2021-10-12T07:00:00"/>
    <n v="285.52519999999998"/>
    <n v="292.88"/>
    <n v="295.44"/>
    <n v="292.35000000000002"/>
    <n v="295.33999999999997"/>
    <n v="17974100"/>
    <n v="-0.83755041804342789"/>
    <d v="2021-10-12T07:00:00"/>
    <n v="20.6356"/>
    <n v="20.670999999999999"/>
    <n v="21.056999999999999"/>
    <n v="20.527999999999999"/>
    <n v="20.827999999999999"/>
    <n v="-1.5464281760245093"/>
    <n v="162134000"/>
    <d v="2021-10-12T07:00:00"/>
    <n v="20.939"/>
    <n v="21.79"/>
    <n v="21.864000000000001"/>
    <n v="21.66"/>
    <n v="21.8"/>
    <n v="-0.66865195660594068"/>
    <n v="2775000"/>
  </r>
  <r>
    <x v="595"/>
    <n v="115.4162"/>
    <n v="118.03"/>
    <n v="119.82"/>
    <n v="118"/>
    <n v="118.61"/>
    <n v="76322100"/>
    <n v="-0.29656166451604715"/>
    <d v="2020-11-18T07:00:00"/>
    <n v="40.735399999999998"/>
    <n v="45.06"/>
    <n v="45.69"/>
    <n v="45.04"/>
    <n v="45.55"/>
    <n v="-0.26966831572772865"/>
    <n v="32817900"/>
    <d v="2020-11-18T07:00:00"/>
    <n v="204.44220000000001"/>
    <n v="211.08"/>
    <n v="215.17"/>
    <n v="210.93"/>
    <n v="213.65"/>
    <n v="28372800"/>
    <n v="-1.9679936672338236E-2"/>
    <d v="2020-11-18T07:00:00"/>
    <n v="13.3917"/>
    <n v="13.428800000000001"/>
    <n v="13.6058"/>
    <n v="13.185"/>
    <n v="13.465299999999999"/>
    <n v="0.32475887396899505"/>
    <n v="510924000"/>
    <d v="2020-11-18T07:00:00"/>
    <n v="16.8781"/>
    <n v="17.649999999999999"/>
    <n v="17.937999999999999"/>
    <n v="17.648"/>
    <n v="17.771999999999998"/>
    <n v="-0.26809723527035334"/>
    <n v="3732000"/>
  </r>
  <r>
    <x v="596"/>
    <n v="146.15620000000001"/>
    <n v="148.99"/>
    <n v="149.83000000000001"/>
    <n v="147.69999999999999"/>
    <n v="148.27000000000001"/>
    <n v="72434100"/>
    <n v="-0.36982543594656614"/>
    <d v="2021-07-26T07:00:00"/>
    <n v="49.6999"/>
    <n v="54.31"/>
    <n v="54.54"/>
    <n v="52.76"/>
    <n v="52.81"/>
    <n v="-0.26699556659631457"/>
    <n v="32881200"/>
    <d v="2021-07-26T07:00:00"/>
    <n v="281.25290000000001"/>
    <n v="289.05"/>
    <n v="289.69"/>
    <n v="286.64"/>
    <n v="289"/>
    <n v="23176100"/>
    <n v="-0.42840675161470038"/>
    <d v="2021-07-26T07:00:00"/>
    <n v="19.2575"/>
    <n v="19.294"/>
    <n v="19.442"/>
    <n v="18.914000000000001"/>
    <n v="19.311"/>
    <n v="-1.3221314376628064"/>
    <n v="203943000"/>
    <d v="2021-07-26T07:00:00"/>
    <n v="19.038799999999998"/>
    <n v="19.858000000000001"/>
    <n v="20.074000000000002"/>
    <n v="19.762"/>
    <n v="20.05"/>
    <n v="-0.73373686691700013"/>
    <n v="2619500"/>
  </r>
  <r>
    <x v="597"/>
    <n v="148.15530000000001"/>
    <n v="150.16999999999999"/>
    <n v="150.86000000000001"/>
    <n v="148.19999999999999"/>
    <n v="149.78"/>
    <n v="76259900"/>
    <n v="-0.29773373411043452"/>
    <d v="2022-07-15T07:00:00"/>
    <n v="36.376899999999999"/>
    <n v="38.619999999999997"/>
    <n v="38.67"/>
    <n v="37.729999999999997"/>
    <n v="38.270000000000003"/>
    <n v="-0.26652688546900499"/>
    <n v="32892300"/>
    <d v="2022-07-15T07:00:00"/>
    <n v="251.8348"/>
    <n v="256.72000000000003"/>
    <n v="260.37"/>
    <n v="254.77"/>
    <n v="255.72"/>
    <n v="29774100"/>
    <n v="9.0534023298168453E-2"/>
    <d v="2022-07-15T07:00:00"/>
    <n v="15.742900000000001"/>
    <n v="15.762"/>
    <n v="15.782"/>
    <n v="15.445"/>
    <n v="15.659000000000001"/>
    <n v="-0.34578156065251969"/>
    <n v="385935000"/>
    <d v="2022-07-15T07:00:00"/>
    <n v="15.9916"/>
    <n v="16.43"/>
    <n v="16.442"/>
    <n v="16.192"/>
    <n v="16.302"/>
    <n v="-0.8643252400170035"/>
    <n v="2307500"/>
  </r>
  <r>
    <x v="598"/>
    <n v="162.922"/>
    <n v="165.38"/>
    <n v="166.35"/>
    <n v="163.01"/>
    <n v="163.51"/>
    <n v="95811400"/>
    <n v="7.0686180273256835E-2"/>
    <d v="2022-03-21T07:00:00"/>
    <n v="44.287399999999998"/>
    <n v="47.39"/>
    <n v="47.89"/>
    <n v="47.07"/>
    <n v="47.46"/>
    <n v="-0.26574152790432409"/>
    <n v="32910900"/>
    <d v="2022-03-21T07:00:00"/>
    <n v="292.78519999999997"/>
    <n v="299.16000000000003"/>
    <n v="300.14"/>
    <n v="294.89999999999998"/>
    <n v="298.89"/>
    <n v="28351200"/>
    <n v="-2.1378803107336412E-2"/>
    <d v="2022-03-21T07:00:00"/>
    <n v="26.696000000000002"/>
    <n v="26.734000000000002"/>
    <n v="27.152000000000001"/>
    <n v="25.966999999999999"/>
    <n v="26.507000000000001"/>
    <n v="0.75825045113756395"/>
    <n v="591727000"/>
    <d v="2022-03-21T07:00:00"/>
    <n v="20.074100000000001"/>
    <n v="20.89"/>
    <n v="21.193999999999999"/>
    <n v="20.776"/>
    <n v="21.15"/>
    <n v="-0.55375930142661078"/>
    <n v="3049500"/>
  </r>
  <r>
    <x v="599"/>
    <n v="126.1237"/>
    <n v="128.97999999999999"/>
    <n v="130.16999999999999"/>
    <n v="128.5"/>
    <n v="129.19"/>
    <n v="100384500"/>
    <n v="0.15685967644838708"/>
    <d v="2021-01-11T07:00:00"/>
    <n v="46.593499999999999"/>
    <n v="51.54"/>
    <n v="52.24"/>
    <n v="51.25"/>
    <n v="51.29"/>
    <n v="-0.26514617620206599"/>
    <n v="32925000"/>
    <d v="2021-01-11T07:00:00"/>
    <n v="210.6506"/>
    <n v="217.49"/>
    <n v="218.91"/>
    <n v="216.73"/>
    <n v="218.47"/>
    <n v="23031300"/>
    <n v="-0.43979544882709559"/>
    <d v="2021-01-11T07:00:00"/>
    <n v="13.587999999999999"/>
    <n v="13.621499999999999"/>
    <n v="13.961"/>
    <n v="13.362500000000001"/>
    <n v="13.418699999999999"/>
    <n v="0.36456565716504946"/>
    <n v="518344000"/>
    <d v="2021-01-11T07:00:00"/>
    <n v="19.8597"/>
    <n v="20.768000000000001"/>
    <n v="21"/>
    <n v="20.666"/>
    <n v="20.866"/>
    <n v="0.33922241014023946"/>
    <n v="5183000"/>
  </r>
  <r>
    <x v="600"/>
    <n v="159.43610000000001"/>
    <n v="161.38"/>
    <n v="162.9"/>
    <n v="159.82"/>
    <n v="161.15"/>
    <n v="73314000"/>
    <n v="-0.35324498520538461"/>
    <d v="2022-08-29T07:00:00"/>
    <n v="31.34"/>
    <n v="32.94"/>
    <n v="33.409999999999997"/>
    <n v="32.81"/>
    <n v="33.229999999999997"/>
    <n v="-0.2629589976079546"/>
    <n v="32976800"/>
    <d v="2022-08-29T07:00:00"/>
    <n v="260.73509999999999"/>
    <n v="265.23"/>
    <n v="267.39999999999998"/>
    <n v="263.85000000000002"/>
    <n v="265.85000000000002"/>
    <n v="20338500"/>
    <n v="-0.65158746439020154"/>
    <d v="2022-08-29T07:00:00"/>
    <n v="15.7819"/>
    <n v="15.801"/>
    <n v="16.338000000000001"/>
    <n v="15.766999999999999"/>
    <n v="16.02"/>
    <n v="0.24540281776467754"/>
    <n v="496132000"/>
    <d v="2022-08-29T07:00:00"/>
    <n v="15.8339"/>
    <n v="16.268000000000001"/>
    <n v="16.39"/>
    <n v="16.175999999999998"/>
    <n v="16.207999999999998"/>
    <n v="-0.65023564757901708"/>
    <n v="2819000"/>
  </r>
  <r>
    <x v="601"/>
    <n v="119.62350000000001"/>
    <n v="122.15"/>
    <n v="123.52"/>
    <n v="121.15"/>
    <n v="121.65"/>
    <n v="118323800"/>
    <n v="0.49489999919105926"/>
    <d v="2021-03-31T07:00:00"/>
    <n v="58.208799999999997"/>
    <n v="64"/>
    <n v="64.489999999999995"/>
    <n v="63.58"/>
    <n v="64.010000000000005"/>
    <n v="-0.26142206129857903"/>
    <n v="33013200"/>
    <d v="2021-03-31T07:00:00"/>
    <n v="228.8817"/>
    <n v="235.77"/>
    <n v="239.1"/>
    <n v="232.39"/>
    <n v="232.91"/>
    <n v="43623500"/>
    <n v="1.179806282782601"/>
    <d v="2021-03-31T07:00:00"/>
    <n v="13.32"/>
    <n v="13.3483"/>
    <n v="13.470499999999999"/>
    <n v="12.9825"/>
    <n v="13.015499999999999"/>
    <n v="-0.72753504925737589"/>
    <n v="314776000"/>
    <d v="2021-03-31T07:00:00"/>
    <n v="20.327300000000001"/>
    <n v="21.202000000000002"/>
    <n v="21.36"/>
    <n v="21.052"/>
    <n v="21.111999999999998"/>
    <n v="-0.57970955505545763"/>
    <n v="2987500"/>
  </r>
  <r>
    <x v="602"/>
    <n v="186.64490000000001"/>
    <n v="188.06"/>
    <n v="188.39"/>
    <n v="185.67"/>
    <n v="185.89"/>
    <n v="50730800"/>
    <n v="-0.77879292835602676"/>
    <d v="2023-06-27T07:00:00"/>
    <n v="33.418799999999997"/>
    <n v="34.1"/>
    <n v="34.229999999999997"/>
    <n v="33.01"/>
    <n v="33.22"/>
    <n v="-0.26033691670651993"/>
    <n v="33038900"/>
    <d v="2023-06-27T07:00:00"/>
    <n v="331.37580000000003"/>
    <n v="334.57"/>
    <n v="336.15"/>
    <n v="329.3"/>
    <n v="331.86"/>
    <n v="24354100"/>
    <n v="-0.33575560992822578"/>
    <d v="2023-06-27T07:00:00"/>
    <n v="41.859900000000003"/>
    <n v="41.875999999999998"/>
    <n v="41.94"/>
    <n v="40.448"/>
    <n v="40.798999999999999"/>
    <n v="6.3230454289149474E-2"/>
    <n v="462175000"/>
    <d v="2023-06-27T07:00:00"/>
    <n v="17.6586"/>
    <n v="18.013999999999999"/>
    <n v="18.076000000000001"/>
    <n v="17.844000000000001"/>
    <n v="17.96"/>
    <n v="0.91912686824938916"/>
    <n v="6568500"/>
  </r>
  <r>
    <x v="603"/>
    <n v="113.9532"/>
    <n v="116.36"/>
    <n v="121"/>
    <n v="116.21"/>
    <n v="120.93"/>
    <n v="154376600"/>
    <n v="1.1742631932831928"/>
    <d v="2021-03-08T07:00:00"/>
    <n v="54.4343"/>
    <n v="59.85"/>
    <n v="61.7"/>
    <n v="59.72"/>
    <n v="60.47"/>
    <n v="-0.25723348762028087"/>
    <n v="33112400"/>
    <d v="2021-03-08T07:00:00"/>
    <n v="220.7465"/>
    <n v="227.39"/>
    <n v="233.37"/>
    <n v="227.13"/>
    <n v="231.37"/>
    <n v="35267400"/>
    <n v="0.52258879123221857"/>
    <d v="2021-03-08T07:00:00"/>
    <n v="11.5647"/>
    <n v="11.593299999999999"/>
    <n v="12.4712"/>
    <n v="11.5665"/>
    <n v="12.45"/>
    <n v="0.49744091406530211"/>
    <n v="543112000"/>
    <d v="2021-03-08T07:00:00"/>
    <n v="19.173100000000002"/>
    <n v="20.05"/>
    <n v="20.6"/>
    <n v="20.04"/>
    <n v="20.468"/>
    <n v="0.7703314623614046"/>
    <n v="6213000"/>
  </r>
  <r>
    <x v="604"/>
    <n v="169.4837"/>
    <n v="172.26"/>
    <n v="181.14"/>
    <n v="170.75"/>
    <n v="179.28"/>
    <n v="150185800"/>
    <n v="1.0952935910941446"/>
    <d v="2021-12-16T07:00:00"/>
    <n v="47.143099999999997"/>
    <n v="50.83"/>
    <n v="51.4"/>
    <n v="50.58"/>
    <n v="50.74"/>
    <n v="-0.25639323947312226"/>
    <n v="33132300"/>
    <d v="2021-12-16T07:00:00"/>
    <n v="317.32060000000001"/>
    <n v="324.89999999999998"/>
    <n v="336.76"/>
    <n v="323.02"/>
    <n v="335.71"/>
    <n v="35034800"/>
    <n v="0.50429451656645108"/>
    <d v="2021-12-16T07:00:00"/>
    <n v="28.341799999999999"/>
    <n v="28.387"/>
    <n v="31.16"/>
    <n v="28.093"/>
    <n v="31.152000000000001"/>
    <n v="1.378630047095587"/>
    <n v="707366000"/>
    <d v="2021-12-16T07:00:00"/>
    <n v="23.487400000000001"/>
    <n v="24.442"/>
    <n v="24.802"/>
    <n v="24.315999999999999"/>
    <n v="24.728000000000002"/>
    <n v="-0.19694331402996684"/>
    <n v="3902000"/>
  </r>
  <r>
    <x v="605"/>
    <n v="152.61920000000001"/>
    <n v="154.47999999999999"/>
    <n v="154.56"/>
    <n v="149.1"/>
    <n v="149.31"/>
    <n v="81474200"/>
    <n v="-0.19947774558930409"/>
    <d v="2022-09-19T07:00:00"/>
    <n v="28.01"/>
    <n v="29.44"/>
    <n v="29.5"/>
    <n v="28.9"/>
    <n v="29.02"/>
    <n v="-0.25556565838345846"/>
    <n v="33151900"/>
    <d v="2022-09-19T07:00:00"/>
    <n v="240.37610000000001"/>
    <n v="244.52"/>
    <n v="245.14"/>
    <n v="240.85"/>
    <n v="242.47"/>
    <n v="26826900"/>
    <n v="-0.14126686361047161"/>
    <d v="2022-09-19T07:00:00"/>
    <n v="13.3698"/>
    <n v="13.382"/>
    <n v="13.462999999999999"/>
    <n v="13.01"/>
    <n v="13.012"/>
    <n v="0.63999962698561919"/>
    <n v="569685000"/>
    <d v="2022-09-19T07:00:00"/>
    <n v="14.1092"/>
    <n v="14.496"/>
    <n v="14.51"/>
    <n v="14.244"/>
    <n v="14.263999999999999"/>
    <n v="-0.59812586408238111"/>
    <n v="2943500"/>
  </r>
  <r>
    <x v="606"/>
    <n v="144.38659999999999"/>
    <n v="146.35"/>
    <n v="146.55000000000001"/>
    <n v="143.28"/>
    <n v="143.29"/>
    <n v="66253700"/>
    <n v="-0.48628619030592302"/>
    <d v="2022-07-07T07:00:00"/>
    <n v="35.924799999999998"/>
    <n v="38.14"/>
    <n v="38.33"/>
    <n v="37.729999999999997"/>
    <n v="37.89"/>
    <n v="-0.25499564079619008"/>
    <n v="33165400"/>
    <d v="2022-07-07T07:00:00"/>
    <n v="263.29239999999999"/>
    <n v="268.39999999999998"/>
    <n v="269.06"/>
    <n v="265.02"/>
    <n v="265.12"/>
    <n v="20859900"/>
    <n v="-0.61057871627871774"/>
    <d v="2022-07-07T07:00:00"/>
    <n v="15.838800000000001"/>
    <n v="15.858000000000001"/>
    <n v="15.945"/>
    <n v="15.388999999999999"/>
    <n v="15.456"/>
    <n v="0.22807989284014121"/>
    <n v="492903000"/>
    <d v="2022-07-07T07:00:00"/>
    <n v="16.2563"/>
    <n v="16.702000000000002"/>
    <n v="16.745999999999999"/>
    <n v="16.335999999999999"/>
    <n v="16.335999999999999"/>
    <n v="-0.4685838721770893"/>
    <n v="3253000"/>
  </r>
  <r>
    <x v="607"/>
    <n v="143.42959999999999"/>
    <n v="145.38"/>
    <n v="147.97"/>
    <n v="144.46"/>
    <n v="146.9"/>
    <n v="88570300"/>
    <n v="-6.5761940947301561E-2"/>
    <d v="2022-06-03T07:00:00"/>
    <n v="40.869900000000001"/>
    <n v="43.39"/>
    <n v="44.25"/>
    <n v="43.34"/>
    <n v="44.11"/>
    <n v="-0.25460296201384963"/>
    <n v="33174700"/>
    <d v="2022-06-03T07:00:00"/>
    <n v="264.88170000000002"/>
    <n v="270.02"/>
    <n v="273.45"/>
    <n v="268.41000000000003"/>
    <n v="270.31"/>
    <n v="28059000"/>
    <n v="-4.4360690714117294E-2"/>
    <d v="2022-06-03T07:00:00"/>
    <n v="18.6934"/>
    <n v="18.72"/>
    <n v="19.332000000000001"/>
    <n v="18.521999999999998"/>
    <n v="19.082000000000001"/>
    <n v="0.79608298956055257"/>
    <n v="598779000"/>
    <d v="2022-06-03T07:00:00"/>
    <n v="18.0336"/>
    <n v="18.527999999999999"/>
    <n v="18.623999999999999"/>
    <n v="18.478000000000002"/>
    <n v="18.623999999999999"/>
    <n v="-0.86369741130017652"/>
    <n v="2309000"/>
  </r>
  <r>
    <x v="608"/>
    <n v="187.40190000000001"/>
    <n v="188.32"/>
    <n v="189.54"/>
    <n v="187.35"/>
    <n v="189.39"/>
    <n v="40962000"/>
    <n v="-0.96287192278772782"/>
    <d v="2024-02-08T07:00:00"/>
    <n v="42.061300000000003"/>
    <n v="42.5"/>
    <n v="42.97"/>
    <n v="42.33"/>
    <n v="42.72"/>
    <n v="-0.25326025391939516"/>
    <n v="33206500"/>
    <d v="2024-02-08T07:00:00"/>
    <n v="411.85899999999998"/>
    <n v="414.11"/>
    <n v="415.56"/>
    <n v="412.53"/>
    <n v="414.05"/>
    <n v="21225300"/>
    <n v="-0.58183955908666529"/>
    <d v="2024-02-08T07:00:00"/>
    <n v="69.626099999999994"/>
    <n v="69.641000000000005"/>
    <n v="70.793999999999997"/>
    <n v="69.454999999999998"/>
    <n v="70.073999999999998"/>
    <n v="-0.19295462899402901"/>
    <n v="414422000"/>
    <d v="2024-02-08T07:00:00"/>
    <n v="19.216200000000001"/>
    <n v="19.28"/>
    <n v="19.294"/>
    <n v="19.094000000000001"/>
    <n v="19.234000000000002"/>
    <n v="-0.51483392098334058"/>
    <n v="3142500"/>
  </r>
  <r>
    <x v="609"/>
    <n v="139.6609"/>
    <n v="141.56"/>
    <n v="141.61000000000001"/>
    <n v="136.93"/>
    <n v="137.77000000000001"/>
    <n v="73353800"/>
    <n v="-0.35249501141347755"/>
    <d v="2022-07-05T07:00:00"/>
    <n v="34.558999999999997"/>
    <n v="36.69"/>
    <n v="36.74"/>
    <n v="35.54"/>
    <n v="35.93"/>
    <n v="-0.25290135395704094"/>
    <n v="33215000"/>
    <d v="2022-07-05T07:00:00"/>
    <n v="257.84809999999999"/>
    <n v="262.85000000000002"/>
    <n v="262.98"/>
    <n v="254.74"/>
    <n v="256.16000000000003"/>
    <n v="22941000"/>
    <n v="-0.44689765434007406"/>
    <d v="2022-07-05T07:00:00"/>
    <n v="14.9459"/>
    <n v="14.964"/>
    <n v="14.971"/>
    <n v="14.055"/>
    <n v="14.175000000000001"/>
    <n v="1.0783678033354838"/>
    <n v="651397000"/>
    <d v="2022-07-05T07:00:00"/>
    <n v="15.757999999999999"/>
    <n v="16.190000000000001"/>
    <n v="16.204000000000001"/>
    <n v="15.81"/>
    <n v="15.928000000000001"/>
    <n v="-0.17768990004727403"/>
    <n v="3948000"/>
  </r>
  <r>
    <x v="610"/>
    <n v="172.12309999999999"/>
    <n v="174.72"/>
    <n v="175.28"/>
    <n v="172.75"/>
    <n v="173.88"/>
    <n v="80546200"/>
    <n v="-0.21696457169206171"/>
    <d v="2022-03-25T07:00:00"/>
    <n v="48.436799999999998"/>
    <n v="51.83"/>
    <n v="51.98"/>
    <n v="50.45"/>
    <n v="50.69"/>
    <n v="-0.25185421053746643"/>
    <n v="33239800"/>
    <d v="2022-03-25T07:00:00"/>
    <n v="297.209"/>
    <n v="303.68"/>
    <n v="305.5"/>
    <n v="299.29000000000002"/>
    <n v="305.23"/>
    <n v="22566500"/>
    <n v="-0.47635253766909336"/>
    <d v="2022-03-25T07:00:00"/>
    <n v="27.6526"/>
    <n v="27.692"/>
    <n v="28.358000000000001"/>
    <n v="27.271000000000001"/>
    <n v="27.885999999999999"/>
    <n v="0.69005853453311017"/>
    <n v="579016000"/>
    <d v="2022-03-25T07:00:00"/>
    <n v="20.427800000000001"/>
    <n v="21.257999999999999"/>
    <n v="21.36"/>
    <n v="20.978000000000002"/>
    <n v="21.216000000000001"/>
    <n v="-0.19924535265833229"/>
    <n v="3896500"/>
  </r>
  <r>
    <x v="611"/>
    <n v="141.6628"/>
    <n v="143.38999999999999"/>
    <n v="145.88999999999999"/>
    <n v="142.65"/>
    <n v="143.02000000000001"/>
    <n v="64522000"/>
    <n v="-0.51891758767892449"/>
    <d v="2022-10-20T07:00:00"/>
    <n v="24.813199999999998"/>
    <n v="26.08"/>
    <n v="26.95"/>
    <n v="25.95"/>
    <n v="26.15"/>
    <n v="-0.25152064469010194"/>
    <n v="33247700"/>
    <d v="2022-10-20T07:00:00"/>
    <n v="232.14789999999999"/>
    <n v="236.15"/>
    <n v="241.31"/>
    <n v="234.87"/>
    <n v="235.77"/>
    <n v="21811000"/>
    <n v="-0.5357735372821083"/>
    <d v="2022-10-20T07:00:00"/>
    <n v="12.1829"/>
    <n v="12.194000000000001"/>
    <n v="12.769"/>
    <n v="12.105"/>
    <n v="12.113"/>
    <n v="1.0837379637100457"/>
    <n v="652398000"/>
    <d v="2022-10-20T07:00:00"/>
    <n v="12.6493"/>
    <n v="12.946"/>
    <n v="13.188000000000001"/>
    <n v="12.89"/>
    <n v="12.942"/>
    <n v="-0.75780363439536613"/>
    <n v="2562000"/>
  </r>
  <r>
    <x v="612"/>
    <n v="176.39230000000001"/>
    <n v="177.49"/>
    <n v="177.99"/>
    <n v="173.18"/>
    <n v="173.8"/>
    <n v="57224100"/>
    <n v="-0.65643602325577233"/>
    <d v="2023-10-06T07:00:00"/>
    <n v="35.594700000000003"/>
    <n v="36.19"/>
    <n v="36.46"/>
    <n v="35.18"/>
    <n v="35.869999999999997"/>
    <n v="-0.25132641647518084"/>
    <n v="33252300"/>
    <d v="2023-10-06T07:00:00"/>
    <n v="324.82190000000003"/>
    <n v="327.26"/>
    <n v="329.19"/>
    <n v="316.3"/>
    <n v="316.55"/>
    <n v="25645500"/>
    <n v="-0.23418541945801075"/>
    <d v="2023-10-06T07:00:00"/>
    <n v="45.748199999999997"/>
    <n v="45.762"/>
    <n v="45.789000000000001"/>
    <n v="44.026000000000003"/>
    <n v="44.192999999999998"/>
    <n v="-8.5583610276261879E-2"/>
    <n v="434436000"/>
    <d v="2023-10-06T07:00:00"/>
    <n v="16.539100000000001"/>
    <n v="16.594000000000001"/>
    <n v="16.670000000000002"/>
    <n v="16.36"/>
    <n v="16.46"/>
    <n v="-1.0344668222771041"/>
    <n v="1901000"/>
  </r>
  <r>
    <x v="613"/>
    <n v="124.32940000000001"/>
    <n v="126.74"/>
    <n v="128.46"/>
    <n v="126.21"/>
    <n v="126.6"/>
    <n v="74403800"/>
    <n v="-0.33270927067221084"/>
    <d v="2021-06-08T07:00:00"/>
    <n v="52.161499999999997"/>
    <n v="57"/>
    <n v="57.64"/>
    <n v="56.6"/>
    <n v="57.45"/>
    <n v="-0.25123352472021859"/>
    <n v="33254500"/>
    <d v="2021-06-08T07:00:00"/>
    <n v="245.75700000000001"/>
    <n v="252.57"/>
    <n v="256.01"/>
    <n v="252.51"/>
    <n v="255.16"/>
    <n v="22455000"/>
    <n v="-0.48512214912753304"/>
    <d v="2021-06-08T07:00:00"/>
    <n v="17.420000000000002"/>
    <n v="17.457000000000001"/>
    <n v="17.621500000000001"/>
    <n v="17.251000000000001"/>
    <n v="17.5273"/>
    <n v="-0.6788656237648415"/>
    <n v="323848000"/>
    <d v="2021-06-08T07:00:00"/>
    <n v="19.100200000000001"/>
    <n v="19.922000000000001"/>
    <n v="20.13"/>
    <n v="19.87"/>
    <n v="20.056000000000001"/>
    <n v="0.17849825863254296"/>
    <n v="4799000"/>
  </r>
  <r>
    <x v="614"/>
    <n v="213.80699999999999"/>
    <n v="214.29"/>
    <n v="218.63"/>
    <n v="213"/>
    <n v="217.59"/>
    <n v="79943300"/>
    <n v="-0.22832535559007094"/>
    <d v="2024-06-18T07:00:00"/>
    <n v="30.436900000000001"/>
    <n v="30.63"/>
    <n v="31.47"/>
    <n v="30.5"/>
    <n v="30.99"/>
    <n v="-0.24953613901590824"/>
    <n v="33294700"/>
    <d v="2024-06-18T07:00:00"/>
    <n v="445.53699999999998"/>
    <n v="446.34"/>
    <n v="450.14"/>
    <n v="444.89"/>
    <n v="449.71"/>
    <n v="17112500"/>
    <n v="-0.90531631250613287"/>
    <d v="2024-06-18T07:00:00"/>
    <n v="135.5684"/>
    <n v="135.58000000000001"/>
    <n v="136.33000000000001"/>
    <n v="130.69"/>
    <n v="131.13999999999999"/>
    <n v="-0.83719629920781091"/>
    <n v="294335100"/>
    <d v="2024-06-18T07:00:00"/>
    <n v="15.926"/>
    <n v="15.926"/>
    <n v="16.117999999999999"/>
    <n v="15.86"/>
    <n v="16.088000000000001"/>
    <n v="2.8630938517845359"/>
    <n v="11213000"/>
  </r>
  <r>
    <x v="615"/>
    <n v="188.8647"/>
    <n v="189.79"/>
    <n v="190.67"/>
    <n v="188.9"/>
    <n v="189.92"/>
    <n v="40552600"/>
    <n v="-0.9705864773205608"/>
    <d v="2023-11-27T07:00:00"/>
    <n v="43.497399999999999"/>
    <n v="44.08"/>
    <n v="44.55"/>
    <n v="43.65"/>
    <n v="43.65"/>
    <n v="-0.24762763568668364"/>
    <n v="33339900"/>
    <d v="2023-11-27T07:00:00"/>
    <n v="376.55200000000002"/>
    <n v="378.61"/>
    <n v="380.64"/>
    <n v="376.2"/>
    <n v="376.78"/>
    <n v="22179200"/>
    <n v="-0.50681415666329677"/>
    <d v="2023-11-27T07:00:00"/>
    <n v="48.227400000000003"/>
    <n v="48.241999999999997"/>
    <n v="48.53"/>
    <n v="47.652000000000001"/>
    <n v="47.8"/>
    <n v="-0.29359819405575138"/>
    <n v="395662000"/>
    <d v="2023-11-27T07:00:00"/>
    <n v="17.3324"/>
    <n v="17.39"/>
    <n v="17.423999999999999"/>
    <n v="17.231999999999999"/>
    <n v="17.262"/>
    <n v="-0.64814288518959395"/>
    <n v="2824000"/>
  </r>
  <r>
    <x v="616"/>
    <n v="190.85890000000001"/>
    <n v="191.29"/>
    <n v="192.18"/>
    <n v="190.63"/>
    <n v="190.76"/>
    <n v="49947900"/>
    <n v="-0.79354555352396738"/>
    <d v="2024-05-30T07:00:00"/>
    <n v="29.999700000000001"/>
    <n v="30.19"/>
    <n v="30.5"/>
    <n v="30.06"/>
    <n v="30.21"/>
    <n v="-0.24581624646491962"/>
    <n v="33382800"/>
    <d v="2024-05-30T07:00:00"/>
    <n v="413.92399999999998"/>
    <n v="414.67"/>
    <n v="424.3"/>
    <n v="414.24"/>
    <n v="424.3"/>
    <n v="28424800"/>
    <n v="-1.5590073032527813E-2"/>
    <d v="2024-05-30T07:00:00"/>
    <n v="110.4815"/>
    <n v="110.5"/>
    <n v="115.819"/>
    <n v="109.663"/>
    <n v="114.65"/>
    <n v="0.19828918299004822"/>
    <n v="487350000"/>
    <d v="2024-05-30T07:00:00"/>
    <n v="16.158000000000001"/>
    <n v="16.158000000000001"/>
    <n v="16.251999999999999"/>
    <n v="16.03"/>
    <n v="16.096"/>
    <n v="0.30197123960850769"/>
    <n v="5094000"/>
  </r>
  <r>
    <x v="617"/>
    <n v="158.42490000000001"/>
    <n v="161.02000000000001"/>
    <n v="165.7"/>
    <n v="161"/>
    <n v="161.68"/>
    <n v="117467900"/>
    <n v="0.47877179395253527"/>
    <d v="2021-11-22T07:00:00"/>
    <n v="46.215699999999998"/>
    <n v="49.83"/>
    <n v="50.85"/>
    <n v="49.41"/>
    <n v="49.55"/>
    <n v="-0.24552912649503625"/>
    <n v="33389600"/>
    <d v="2021-11-22T07:00:00"/>
    <n v="331.90230000000003"/>
    <n v="339.83"/>
    <n v="349.67"/>
    <n v="339.55"/>
    <n v="344.62"/>
    <n v="31031100"/>
    <n v="0.18939861166820121"/>
    <d v="2021-11-22T07:00:00"/>
    <n v="31.901199999999999"/>
    <n v="31.956"/>
    <n v="34.646999999999998"/>
    <n v="31.9"/>
    <n v="33.517000000000003"/>
    <n v="1.6306091306448427"/>
    <n v="754335000"/>
    <d v="2021-11-22T07:00:00"/>
    <n v="23.523900000000001"/>
    <n v="24.48"/>
    <n v="25.044"/>
    <n v="24.468"/>
    <n v="25.044"/>
    <n v="-0.85176866568046472"/>
    <n v="2337500"/>
  </r>
  <r>
    <x v="618"/>
    <n v="77.451300000000003"/>
    <n v="79.484999999999999"/>
    <n v="80.287499999999994"/>
    <n v="79.117500000000007"/>
    <n v="79.8125"/>
    <n v="153532400"/>
    <n v="1.1583554577272144"/>
    <d v="2020-05-29T07:00:00"/>
    <n v="56.098500000000001"/>
    <n v="62.93"/>
    <n v="63.66"/>
    <n v="61.62"/>
    <n v="61.9"/>
    <n v="-0.24534756533761004"/>
    <n v="33393900"/>
    <d v="2020-05-29T07:00:00"/>
    <n v="176.59700000000001"/>
    <n v="183.25"/>
    <n v="184.27"/>
    <n v="180.41"/>
    <n v="182.73"/>
    <n v="42130400"/>
    <n v="1.0623721404633519"/>
    <d v="2020-05-29T07:00:00"/>
    <n v="8.8443000000000005"/>
    <n v="8.8755000000000006"/>
    <n v="8.8755000000000006"/>
    <n v="8.4849999999999994"/>
    <n v="8.5545000000000009"/>
    <n v="1.5819021515832554"/>
    <n v="745256000"/>
    <d v="2020-05-29T07:00:00"/>
    <n v="12.347200000000001"/>
    <n v="12.952"/>
    <n v="12.952"/>
    <n v="12.73"/>
    <n v="12.84"/>
    <n v="0.63262769713736244"/>
    <n v="5884000"/>
  </r>
  <r>
    <x v="619"/>
    <n v="119.08320000000001"/>
    <n v="121.78"/>
    <n v="123.35"/>
    <n v="121.54"/>
    <n v="122.6"/>
    <n v="79184500"/>
    <n v="-0.24262385089909302"/>
    <d v="2020-12-14T07:00:00"/>
    <n v="45.626199999999997"/>
    <n v="50.47"/>
    <n v="51.34"/>
    <n v="49.74"/>
    <n v="49.82"/>
    <n v="-0.24355306552583914"/>
    <n v="33436400"/>
    <d v="2020-12-14T07:00:00"/>
    <n v="207.464"/>
    <n v="214.2"/>
    <n v="216.21"/>
    <n v="212.88"/>
    <n v="213.1"/>
    <n v="28798400"/>
    <n v="1.3794024195033236E-2"/>
    <d v="2020-12-14T07:00:00"/>
    <n v="13.276"/>
    <n v="13.3088"/>
    <n v="13.3888"/>
    <n v="13.077500000000001"/>
    <n v="13.087999999999999"/>
    <n v="-0.96691222799160037"/>
    <n v="270156000"/>
    <d v="2020-12-14T07:00:00"/>
    <n v="17.857299999999999"/>
    <n v="18.673999999999999"/>
    <n v="19.010000000000002"/>
    <n v="18.667999999999999"/>
    <n v="18.992000000000001"/>
    <n v="-3.935830610640504E-2"/>
    <n v="4278500"/>
  </r>
  <r>
    <x v="620"/>
    <n v="114.5244"/>
    <n v="117.32"/>
    <n v="119.14"/>
    <n v="115.26"/>
    <n v="117.26"/>
    <n v="176940500"/>
    <n v="1.5994474556754479"/>
    <d v="2020-09-09T07:00:00"/>
    <n v="44.533799999999999"/>
    <n v="49.62"/>
    <n v="49.97"/>
    <n v="49.04"/>
    <n v="49.53"/>
    <n v="-0.24351506435335457"/>
    <n v="33437300"/>
    <d v="2020-09-09T07:00:00"/>
    <n v="204.1112"/>
    <n v="211.29"/>
    <n v="214.84"/>
    <n v="206.7"/>
    <n v="207.6"/>
    <n v="45679000"/>
    <n v="1.3414738733908764"/>
    <d v="2020-09-09T07:00:00"/>
    <n v="12.6799"/>
    <n v="12.715"/>
    <n v="12.809200000000001"/>
    <n v="12.2317"/>
    <n v="12.4"/>
    <n v="1.5333185628199848"/>
    <n v="736200000"/>
    <d v="2020-09-09T07:00:00"/>
    <n v="14.772399999999999"/>
    <n v="15.496"/>
    <n v="15.59"/>
    <n v="15.31"/>
    <n v="15.372"/>
    <n v="2.8865747788789045E-2"/>
    <n v="4441500"/>
  </r>
  <r>
    <x v="621"/>
    <n v="167.04069999999999"/>
    <n v="168.54"/>
    <n v="170.35"/>
    <n v="167.54"/>
    <n v="170.09"/>
    <n v="48425700"/>
    <n v="-0.8222292245300209"/>
    <d v="2023-05-02T07:00:00"/>
    <n v="29.0563"/>
    <n v="29.77"/>
    <n v="30.58"/>
    <n v="29.75"/>
    <n v="30.3"/>
    <n v="-0.24241303035130232"/>
    <n v="33463400"/>
    <d v="2023-05-02T07:00:00"/>
    <n v="301.83440000000002"/>
    <n v="305.41000000000003"/>
    <n v="309.18"/>
    <n v="303.91000000000003"/>
    <n v="307.76"/>
    <n v="26404400"/>
    <n v="-0.17449700568393131"/>
    <d v="2023-05-02T07:00:00"/>
    <n v="28.196200000000001"/>
    <n v="28.21"/>
    <n v="28.835999999999999"/>
    <n v="28.082999999999998"/>
    <n v="28.68"/>
    <n v="-0.25567981890349906"/>
    <n v="402730000"/>
    <d v="2023-05-02T07:00:00"/>
    <n v="17.9115"/>
    <n v="18.271999999999998"/>
    <n v="18.28"/>
    <n v="18.026"/>
    <n v="18.228000000000002"/>
    <n v="-0.21263903195064032"/>
    <n v="3864500"/>
  </r>
  <r>
    <x v="622"/>
    <n v="181.75890000000001"/>
    <n v="182.89"/>
    <n v="183.45"/>
    <n v="181.59"/>
    <n v="182.35"/>
    <n v="49340300"/>
    <n v="-0.80499490216624703"/>
    <d v="2023-11-08T07:00:00"/>
    <n v="37.418900000000001"/>
    <n v="37.92"/>
    <n v="38.89"/>
    <n v="37.75"/>
    <n v="38.85"/>
    <n v="-0.24156855985164541"/>
    <n v="33483400"/>
    <d v="2023-11-08T07:00:00"/>
    <n v="360.4941"/>
    <n v="363.2"/>
    <n v="363.87"/>
    <n v="360.55"/>
    <n v="361.68"/>
    <n v="26767800"/>
    <n v="-0.14591515093956384"/>
    <d v="2023-11-08T07:00:00"/>
    <n v="46.559899999999999"/>
    <n v="46.573999999999998"/>
    <n v="46.866999999999997"/>
    <n v="45.968000000000004"/>
    <n v="46.1"/>
    <n v="-0.55616738407791966"/>
    <n v="346719000"/>
    <d v="2023-11-08T07:00:00"/>
    <n v="17.450099999999999"/>
    <n v="17.507999999999999"/>
    <n v="17.771999999999998"/>
    <n v="17.446000000000002"/>
    <n v="17.728000000000002"/>
    <n v="1.0495059651104504"/>
    <n v="6880000"/>
  </r>
  <r>
    <x v="623"/>
    <n v="181.7894"/>
    <n v="182.68"/>
    <n v="182.93"/>
    <n v="180.3"/>
    <n v="181.27"/>
    <n v="47317400"/>
    <n v="-0.84311354497149316"/>
    <d v="2024-01-17T07:00:00"/>
    <n v="45.451300000000003"/>
    <n v="46.06"/>
    <n v="46.42"/>
    <n v="45.65"/>
    <n v="46.42"/>
    <n v="-0.24137433163672434"/>
    <n v="33488000"/>
    <d v="2024-01-17T07:00:00"/>
    <n v="387.35300000000001"/>
    <n v="389.47"/>
    <n v="390.11"/>
    <n v="384.81"/>
    <n v="387.98"/>
    <n v="22234100"/>
    <n v="-0.50249620447434307"/>
    <d v="2024-01-17T07:00:00"/>
    <n v="56.040999999999997"/>
    <n v="56.052999999999997"/>
    <n v="56.470999999999997"/>
    <n v="54.74"/>
    <n v="56.347000000000001"/>
    <n v="0.12878289146874358"/>
    <n v="474394000"/>
    <d v="2024-01-17T07:00:00"/>
    <n v="19.4175"/>
    <n v="19.481999999999999"/>
    <n v="19.536000000000001"/>
    <n v="19.404"/>
    <n v="19.411999999999999"/>
    <n v="-0.13646248097563835"/>
    <n v="4046500"/>
  </r>
  <r>
    <x v="624"/>
    <n v="123.71899999999999"/>
    <n v="125.02"/>
    <n v="127.77"/>
    <n v="124.76"/>
    <n v="127.13"/>
    <n v="80962700"/>
    <n v="-0.20911622786469258"/>
    <d v="2023-01-05T07:00:00"/>
    <n v="26.575500000000002"/>
    <n v="27.56"/>
    <n v="27.78"/>
    <n v="27.38"/>
    <n v="27.44"/>
    <n v="-0.23864669192283255"/>
    <n v="33552600"/>
    <d v="2023-01-05T07:00:00"/>
    <n v="219.1584"/>
    <n v="222.31"/>
    <n v="227.55"/>
    <n v="221.76"/>
    <n v="227.2"/>
    <n v="39585600"/>
    <n v="0.86222050602893729"/>
    <d v="2023-01-05T07:00:00"/>
    <n v="14.255599999999999"/>
    <n v="14.265000000000001"/>
    <n v="14.564"/>
    <n v="14.148"/>
    <n v="14.491"/>
    <n v="-0.32843717654566745"/>
    <n v="389168000"/>
    <d v="2023-01-05T07:00:00"/>
    <n v="15.1447"/>
    <n v="15.5"/>
    <n v="15.622"/>
    <n v="15.462"/>
    <n v="15.555999999999999"/>
    <n v="-0.69795063005786451"/>
    <n v="2705000"/>
  </r>
  <r>
    <x v="625"/>
    <n v="120.5108"/>
    <n v="123.24"/>
    <n v="123.87"/>
    <n v="120.15"/>
    <n v="120.5"/>
    <n v="81312200"/>
    <n v="-0.20253040273224238"/>
    <d v="2020-12-10T07:00:00"/>
    <n v="45.436300000000003"/>
    <n v="50.26"/>
    <n v="50.72"/>
    <n v="49.59"/>
    <n v="49.66"/>
    <n v="-0.23216960319046417"/>
    <n v="33706000"/>
    <d v="2020-12-10T07:00:00"/>
    <n v="203.8998"/>
    <n v="210.52"/>
    <n v="213.08"/>
    <n v="210.36"/>
    <n v="211.77"/>
    <n v="26733300"/>
    <n v="-0.14862861816213035"/>
    <d v="2020-12-10T07:00:00"/>
    <n v="12.940300000000001"/>
    <n v="12.972200000000001"/>
    <n v="13.0688"/>
    <n v="12.849500000000001"/>
    <n v="12.869"/>
    <n v="-1.301632553755512"/>
    <n v="207764000"/>
    <d v="2020-12-10T07:00:00"/>
    <n v="17.995000000000001"/>
    <n v="18.818000000000001"/>
    <n v="18.838000000000001"/>
    <n v="18.666"/>
    <n v="18.739999999999998"/>
    <n v="-0.31204524544823908"/>
    <n v="3627000"/>
  </r>
  <r>
    <x v="626"/>
    <n v="120.3544"/>
    <n v="123.08"/>
    <n v="123.37"/>
    <n v="120.89"/>
    <n v="122.02"/>
    <n v="89004200"/>
    <n v="-5.7585719130505739E-2"/>
    <d v="2020-12-02T07:00:00"/>
    <n v="45.110900000000001"/>
    <n v="49.9"/>
    <n v="50.06"/>
    <n v="49.18"/>
    <n v="49.22"/>
    <n v="-0.23016398575377903"/>
    <n v="33753500"/>
    <d v="2020-12-02T07:00:00"/>
    <n v="208.59719999999999"/>
    <n v="215.37"/>
    <n v="215.47"/>
    <n v="212.8"/>
    <n v="214.88"/>
    <n v="23724500"/>
    <n v="-0.38527442045946891"/>
    <d v="2020-12-02T07:00:00"/>
    <n v="13.507199999999999"/>
    <n v="13.544499999999999"/>
    <n v="13.673500000000001"/>
    <n v="13.234299999999999"/>
    <n v="13.3505"/>
    <n v="-0.89607546716670794"/>
    <n v="283360000"/>
    <d v="2020-12-02T07:00:00"/>
    <n v="17.713799999999999"/>
    <n v="18.524000000000001"/>
    <n v="18.670000000000002"/>
    <n v="18.431999999999999"/>
    <n v="18.478000000000002"/>
    <n v="0.65690374085467085"/>
    <n v="5942000"/>
  </r>
  <r>
    <x v="627"/>
    <n v="213.75710000000001"/>
    <n v="214.24"/>
    <n v="216.75"/>
    <n v="211.6"/>
    <n v="214.74"/>
    <n v="97862700"/>
    <n v="0.10933998025664769"/>
    <d v="2024-06-13T07:00:00"/>
    <n v="30.268000000000001"/>
    <n v="30.46"/>
    <n v="30.58"/>
    <n v="30.14"/>
    <n v="30.38"/>
    <n v="-0.22874105296185718"/>
    <n v="33787200"/>
    <d v="2024-06-13T07:00:00"/>
    <n v="440.78550000000001"/>
    <n v="441.58"/>
    <n v="443.39"/>
    <n v="439.37"/>
    <n v="440.85"/>
    <n v="15960600"/>
    <n v="-0.99591465725031803"/>
    <d v="2024-06-13T07:00:00"/>
    <n v="129.59889999999999"/>
    <n v="129.61000000000001"/>
    <n v="129.80000000000001"/>
    <n v="127.16"/>
    <n v="129.38999999999999"/>
    <n v="-1.0176175934063589"/>
    <n v="260704500"/>
    <d v="2024-06-13T07:00:00"/>
    <n v="16.82"/>
    <n v="16.82"/>
    <n v="16.89"/>
    <n v="16.75"/>
    <n v="16.834"/>
    <n v="-0.85930261028238797"/>
    <n v="2319500"/>
  </r>
  <r>
    <x v="628"/>
    <n v="192.5104"/>
    <n v="193.97"/>
    <n v="194.48"/>
    <n v="191.26"/>
    <n v="191.63"/>
    <n v="85069600"/>
    <n v="-0.13172760057868477"/>
    <d v="2023-06-30T07:00:00"/>
    <n v="32.771999999999998"/>
    <n v="33.44"/>
    <n v="33.56"/>
    <n v="33.159999999999997"/>
    <n v="33.36"/>
    <n v="-0.22826814948204929"/>
    <n v="33798400"/>
    <d v="2023-06-30T07:00:00"/>
    <n v="337.28879999999998"/>
    <n v="340.54"/>
    <n v="342.73"/>
    <n v="337.2"/>
    <n v="337.75"/>
    <n v="26823800"/>
    <n v="-0.14151068240438339"/>
    <d v="2023-06-30T07:00:00"/>
    <n v="42.285699999999999"/>
    <n v="42.302"/>
    <n v="42.55"/>
    <n v="41.500999999999998"/>
    <n v="41.68"/>
    <n v="0.27231263238885661"/>
    <n v="501148000"/>
    <d v="2023-06-30T07:00:00"/>
    <n v="17.652699999999999"/>
    <n v="18.007999999999999"/>
    <n v="18.158000000000001"/>
    <n v="18"/>
    <n v="18.010000000000002"/>
    <n v="0.13580590588831107"/>
    <n v="4697000"/>
  </r>
  <r>
    <x v="629"/>
    <n v="181.86199999999999"/>
    <n v="182.52"/>
    <n v="185.04"/>
    <n v="182.23"/>
    <n v="185.01"/>
    <n v="45119700"/>
    <n v="-0.8845260425210949"/>
    <d v="2024-02-23T07:00:00"/>
    <n v="42.546199999999999"/>
    <n v="42.99"/>
    <n v="43.51"/>
    <n v="42.66"/>
    <n v="43.13"/>
    <n v="-0.22774880012476031"/>
    <n v="33810700"/>
    <d v="2024-02-23T07:00:00"/>
    <n v="408.86430000000001"/>
    <n v="410.34"/>
    <n v="415.86"/>
    <n v="408.97"/>
    <n v="415.67"/>
    <n v="16295900"/>
    <n v="-0.96954290189592507"/>
    <d v="2024-02-23T07:00:00"/>
    <n v="78.8001"/>
    <n v="78.816999999999993"/>
    <n v="82.394000000000005"/>
    <n v="77.569999999999993"/>
    <n v="80.790000000000006"/>
    <n v="2.0332531332342589"/>
    <n v="829388000"/>
    <d v="2024-02-23T07:00:00"/>
    <n v="17.523800000000001"/>
    <n v="17.582000000000001"/>
    <n v="17.713999999999999"/>
    <n v="17.533999999999999"/>
    <n v="17.661999999999999"/>
    <n v="0.68620241430659468"/>
    <n v="6012000"/>
  </r>
  <r>
    <x v="630"/>
    <n v="106.1781"/>
    <n v="108.77"/>
    <n v="110.68"/>
    <n v="107.32"/>
    <n v="109.11"/>
    <n v="122866900"/>
    <n v="0.58050818848786756"/>
    <d v="2020-11-02T07:00:00"/>
    <n v="39.902700000000003"/>
    <n v="44.46"/>
    <n v="45.06"/>
    <n v="44.24"/>
    <n v="44.96"/>
    <n v="-0.22580651797554946"/>
    <n v="33856700"/>
    <d v="2020-11-02T07:00:00"/>
    <n v="195.4556"/>
    <n v="202.33"/>
    <n v="205.28"/>
    <n v="200.12"/>
    <n v="204.29"/>
    <n v="30842200"/>
    <n v="0.17454139548435141"/>
    <d v="2020-11-02T07:00:00"/>
    <n v="12.546099999999999"/>
    <n v="12.5808"/>
    <n v="12.8368"/>
    <n v="12.395"/>
    <n v="12.6578"/>
    <n v="-0.80867221759391583"/>
    <n v="299652000"/>
    <d v="2020-11-02T07:00:00"/>
    <n v="16.3521"/>
    <n v="17.100000000000001"/>
    <n v="17.184000000000001"/>
    <n v="16.808"/>
    <n v="16.824000000000002"/>
    <n v="2.5179973337686619"/>
    <n v="10388500"/>
  </r>
  <r>
    <x v="631"/>
    <n v="179.07660000000001"/>
    <n v="182.01"/>
    <n v="182.88"/>
    <n v="177.71"/>
    <n v="177.83"/>
    <n v="104487900"/>
    <n v="0.23418235126525738"/>
    <d v="2022-01-03T07:00:00"/>
    <n v="49.350499999999997"/>
    <n v="53.21"/>
    <n v="53.23"/>
    <n v="51.6"/>
    <n v="51.65"/>
    <n v="-0.22576851680306489"/>
    <n v="33857600"/>
    <d v="2022-01-03T07:00:00"/>
    <n v="326.94080000000002"/>
    <n v="334.75"/>
    <n v="338"/>
    <n v="329.78"/>
    <n v="335.35"/>
    <n v="28865100"/>
    <n v="1.9040060825328529E-2"/>
    <d v="2022-01-03T07:00:00"/>
    <n v="30.0731"/>
    <n v="30.120999999999999"/>
    <n v="30.710999999999999"/>
    <n v="29.785"/>
    <n v="29.815000000000001"/>
    <n v="-0.31567432786326671"/>
    <n v="391547000"/>
    <d v="2022-01-03T07:00:00"/>
    <n v="24.267700000000001"/>
    <n v="25.254000000000001"/>
    <n v="25.434000000000001"/>
    <n v="25.13"/>
    <n v="25.28"/>
    <n v="-1.0480697778083545"/>
    <n v="1868500"/>
  </r>
  <r>
    <x v="632"/>
    <n v="142.12719999999999"/>
    <n v="143.86000000000001"/>
    <n v="144.94999999999999"/>
    <n v="141.5"/>
    <n v="141.69"/>
    <n v="61758300"/>
    <n v="-0.57099554166619948"/>
    <d v="2022-10-19T07:00:00"/>
    <n v="24.737100000000002"/>
    <n v="26"/>
    <n v="26.25"/>
    <n v="25.69"/>
    <n v="25.74"/>
    <n v="-0.22472559573598863"/>
    <n v="33882300"/>
    <d v="2022-10-19T07:00:00"/>
    <n v="232.47229999999999"/>
    <n v="236.48"/>
    <n v="239.61"/>
    <n v="234.29"/>
    <n v="237.04"/>
    <n v="19985700"/>
    <n v="-0.67933561616183846"/>
    <d v="2022-10-19T07:00:00"/>
    <n v="12.04"/>
    <n v="12.051"/>
    <n v="12.35"/>
    <n v="11.834"/>
    <n v="11.879"/>
    <n v="0.39024693360164142"/>
    <n v="523131000"/>
    <d v="2022-10-19T07:00:00"/>
    <n v="12.6297"/>
    <n v="12.926"/>
    <n v="13.114000000000001"/>
    <n v="12.856"/>
    <n v="12.972"/>
    <n v="-0.31246379792612372"/>
    <n v="3626000"/>
  </r>
  <r>
    <x v="633"/>
    <n v="112.61960000000001"/>
    <n v="115.17"/>
    <n v="115.85"/>
    <n v="112.59"/>
    <n v="113.91"/>
    <n v="113874200"/>
    <n v="0.41105368299835421"/>
    <d v="2020-11-24T07:00:00"/>
    <n v="42.498199999999997"/>
    <n v="47.01"/>
    <n v="47.3"/>
    <n v="46.01"/>
    <n v="46.29"/>
    <n v="-0.22392757111381287"/>
    <n v="33901200"/>
    <d v="2020-11-24T07:00:00"/>
    <n v="207.13470000000001"/>
    <n v="213.86"/>
    <n v="214.25"/>
    <n v="208.86"/>
    <n v="209.59"/>
    <n v="33979700"/>
    <n v="0.42130961029022074"/>
    <d v="2020-11-24T07:00:00"/>
    <n v="12.922000000000001"/>
    <n v="12.957800000000001"/>
    <n v="13.162000000000001"/>
    <n v="12.885"/>
    <n v="13.1425"/>
    <n v="-0.55734227430971695"/>
    <n v="346500000"/>
    <d v="2020-11-24T07:00:00"/>
    <n v="17.3658"/>
    <n v="18.16"/>
    <n v="18.309999999999999"/>
    <n v="18.006"/>
    <n v="18.21"/>
    <n v="0.69980536983784503"/>
    <n v="6044500"/>
  </r>
  <r>
    <x v="634"/>
    <n v="187.82599999999999"/>
    <n v="189.25"/>
    <n v="189.9"/>
    <n v="187.6"/>
    <n v="187.93"/>
    <n v="51216800"/>
    <n v="-0.76963495692721184"/>
    <d v="2023-06-28T07:00:00"/>
    <n v="32.8994"/>
    <n v="33.57"/>
    <n v="33.81"/>
    <n v="33.03"/>
    <n v="33.61"/>
    <n v="-0.22368689702141065"/>
    <n v="33906900"/>
    <d v="2023-06-28T07:00:00"/>
    <n v="332.64359999999999"/>
    <n v="335.85"/>
    <n v="337.98"/>
    <n v="333.81"/>
    <n v="334.66"/>
    <n v="20259500"/>
    <n v="-0.65780091107375971"/>
    <d v="2023-06-28T07:00:00"/>
    <n v="41.101199999999999"/>
    <n v="41.116999999999997"/>
    <n v="41.844999999999999"/>
    <n v="40.518000000000001"/>
    <n v="40.659999999999997"/>
    <n v="0.7094951889157658"/>
    <n v="582639000"/>
    <d v="2023-06-28T07:00:00"/>
    <n v="17.8978"/>
    <n v="18.257999999999999"/>
    <n v="18.309999999999999"/>
    <n v="18.111999999999998"/>
    <n v="18.14"/>
    <n v="-0.13939234832083072"/>
    <n v="4039500"/>
  </r>
  <r>
    <x v="635"/>
    <n v="143.6782"/>
    <n v="145.43"/>
    <n v="147.54"/>
    <n v="145.22"/>
    <n v="145.81"/>
    <n v="68402200"/>
    <n v="-0.4458007960367692"/>
    <d v="2022-10-06T07:00:00"/>
    <n v="25.8598"/>
    <n v="27.18"/>
    <n v="27.76"/>
    <n v="27"/>
    <n v="27.44"/>
    <n v="-0.22038501736775218"/>
    <n v="33985100"/>
    <d v="2022-10-06T07:00:00"/>
    <n v="242.60759999999999"/>
    <n v="246.79"/>
    <n v="250.34"/>
    <n v="246.08"/>
    <n v="247.93"/>
    <n v="20239900"/>
    <n v="-0.6593424750610728"/>
    <d v="2022-10-06T07:00:00"/>
    <n v="13.118"/>
    <n v="13.13"/>
    <n v="13.656000000000001"/>
    <n v="13.103"/>
    <n v="13.22"/>
    <n v="1.0395266833436463"/>
    <n v="644157000"/>
    <d v="2022-10-06T07:00:00"/>
    <n v="13.173"/>
    <n v="13.481999999999999"/>
    <n v="13.678000000000001"/>
    <n v="13.442"/>
    <n v="13.587999999999999"/>
    <n v="-3.1196532787654829E-2"/>
    <n v="4298000"/>
  </r>
  <r>
    <x v="636"/>
    <n v="134.0472"/>
    <n v="135.87"/>
    <n v="137.06"/>
    <n v="133.32"/>
    <n v="133.41999999999999"/>
    <n v="81000500"/>
    <n v="-0.20840394119800698"/>
    <d v="2022-06-21T07:00:00"/>
    <n v="35.538600000000002"/>
    <n v="37.729999999999997"/>
    <n v="38.03"/>
    <n v="37.33"/>
    <n v="37.36"/>
    <n v="-0.21954899157309185"/>
    <n v="34004900"/>
    <d v="2022-06-21T07:00:00"/>
    <n v="248.91149999999999"/>
    <n v="253.74"/>
    <n v="254.75"/>
    <n v="249.51"/>
    <n v="250.26"/>
    <n v="29928300"/>
    <n v="0.10266204201468321"/>
    <d v="2022-06-21T07:00:00"/>
    <n v="16.5459"/>
    <n v="16.565999999999999"/>
    <n v="17.007999999999999"/>
    <n v="16.407"/>
    <n v="16.475000000000001"/>
    <n v="0.17542978902800135"/>
    <n v="483089000"/>
    <d v="2022-06-21T07:00:00"/>
    <n v="16.517199999999999"/>
    <n v="16.97"/>
    <n v="17.094000000000001"/>
    <n v="16.95"/>
    <n v="17.001999999999999"/>
    <n v="-0.34594799615689381"/>
    <n v="3546000"/>
  </r>
  <r>
    <x v="637"/>
    <n v="145.10409999999999"/>
    <n v="146.63"/>
    <n v="150.91999999999999"/>
    <n v="145.77000000000001"/>
    <n v="147.77000000000001"/>
    <n v="68826400"/>
    <n v="-0.43780735677729743"/>
    <d v="2022-12-05T07:00:00"/>
    <n v="28.128"/>
    <n v="29.17"/>
    <n v="29.75"/>
    <n v="28.89"/>
    <n v="29.42"/>
    <n v="-0.21805005643620085"/>
    <n v="34040400"/>
    <d v="2022-12-05T07:00:00"/>
    <n v="246.65289999999999"/>
    <n v="250.2"/>
    <n v="253.82"/>
    <n v="248.06"/>
    <n v="252.01"/>
    <n v="23435300"/>
    <n v="-0.40802035439472228"/>
    <d v="2022-12-05T07:00:00"/>
    <n v="16.5991"/>
    <n v="16.61"/>
    <n v="16.995000000000001"/>
    <n v="16.472000000000001"/>
    <n v="16.678999999999998"/>
    <n v="-0.5264678757526694"/>
    <n v="352255000"/>
    <d v="2022-12-05T07:00:00"/>
    <n v="15.947900000000001"/>
    <n v="16.321999999999999"/>
    <n v="16.52"/>
    <n v="16.271999999999998"/>
    <n v="16.364000000000001"/>
    <n v="0.36433555881331703"/>
    <n v="5243000"/>
  </r>
  <r>
    <x v="638"/>
    <n v="188.37719999999999"/>
    <n v="189.3"/>
    <n v="189.31"/>
    <n v="186.77"/>
    <n v="186.86"/>
    <n v="43490800"/>
    <n v="-0.91522032165771339"/>
    <d v="2024-02-06T07:00:00"/>
    <n v="42.2988"/>
    <n v="42.74"/>
    <n v="42.78"/>
    <n v="42.14"/>
    <n v="42.7"/>
    <n v="-0.21687624244167777"/>
    <n v="34068200"/>
    <d v="2024-02-06T07:00:00"/>
    <n v="403.28590000000003"/>
    <n v="405.49"/>
    <n v="407.97"/>
    <n v="402.91"/>
    <n v="405.88"/>
    <n v="18382600"/>
    <n v="-0.80542139310376326"/>
    <d v="2024-02-06T07:00:00"/>
    <n v="68.208399999999997"/>
    <n v="68.222999999999999"/>
    <n v="69.754000000000005"/>
    <n v="66.3"/>
    <n v="69.63"/>
    <n v="1.2485069303273528"/>
    <n v="683111000"/>
    <d v="2024-02-06T07:00:00"/>
    <n v="19.3278"/>
    <n v="19.391999999999999"/>
    <n v="19.396000000000001"/>
    <n v="19.225999999999999"/>
    <n v="19.282"/>
    <n v="-0.25784269956217998"/>
    <n v="3756500"/>
  </r>
  <r>
    <x v="639"/>
    <n v="119.08320000000001"/>
    <n v="121.78"/>
    <n v="125.95"/>
    <n v="121"/>
    <n v="124.53"/>
    <n v="115089200"/>
    <n v="0.43394861157039138"/>
    <d v="2020-12-09T07:00:00"/>
    <n v="45.264600000000002"/>
    <n v="50.07"/>
    <n v="50.84"/>
    <n v="49.73"/>
    <n v="50.28"/>
    <n v="-0.21686779773668119"/>
    <n v="34068400"/>
    <d v="2020-12-09T07:00:00"/>
    <n v="205.1395"/>
    <n v="211.8"/>
    <n v="215.23"/>
    <n v="211.21"/>
    <n v="215.16"/>
    <n v="32440600"/>
    <n v="0.30025751167421644"/>
    <d v="2020-12-09T07:00:00"/>
    <n v="12.898899999999999"/>
    <n v="12.9307"/>
    <n v="13.414"/>
    <n v="12.8682"/>
    <n v="13.3005"/>
    <n v="-0.26335147658144481"/>
    <n v="401300000"/>
    <d v="2020-12-09T07:00:00"/>
    <n v="18.002600000000001"/>
    <n v="18.826000000000001"/>
    <n v="18.925999999999998"/>
    <n v="18.649999999999999"/>
    <n v="18.917999999999999"/>
    <n v="2.331741481110003"/>
    <n v="9943500"/>
  </r>
  <r>
    <x v="640"/>
    <n v="155.4744"/>
    <n v="157.37"/>
    <n v="157.82"/>
    <n v="154.75"/>
    <n v="155.47"/>
    <n v="68028800"/>
    <n v="-0.45283698231561587"/>
    <d v="2022-09-09T07:00:00"/>
    <n v="29.931899999999999"/>
    <n v="31.46"/>
    <n v="31.5"/>
    <n v="31.08"/>
    <n v="31.19"/>
    <n v="-0.21682135185920007"/>
    <n v="34069500"/>
    <d v="2022-09-09T07:00:00"/>
    <n v="259.97809999999998"/>
    <n v="264.45999999999998"/>
    <n v="265.23"/>
    <n v="260.29000000000002"/>
    <n v="260.5"/>
    <n v="22084700"/>
    <n v="-0.51424669731641381"/>
    <d v="2022-09-09T07:00:00"/>
    <n v="14.373900000000001"/>
    <n v="14.387"/>
    <n v="14.474"/>
    <n v="14.125999999999999"/>
    <n v="14.157"/>
    <n v="0.19432996385275872"/>
    <n v="486612000"/>
    <d v="2022-09-09T07:00:00"/>
    <n v="14.6737"/>
    <n v="15.076000000000001"/>
    <n v="15.135999999999999"/>
    <n v="15.012"/>
    <n v="15.023999999999999"/>
    <n v="-0.7615706066963277"/>
    <n v="2553000"/>
  </r>
  <r>
    <x v="641"/>
    <n v="196.4462"/>
    <n v="196.89"/>
    <n v="196.94"/>
    <n v="194.14"/>
    <n v="194.65"/>
    <n v="53103900"/>
    <n v="-0.73407526992450289"/>
    <d v="2024-06-07T07:00:00"/>
    <n v="30.546199999999999"/>
    <n v="30.74"/>
    <n v="30.78"/>
    <n v="30.21"/>
    <n v="30.25"/>
    <n v="-0.21614577545947455"/>
    <n v="34085500"/>
    <d v="2024-06-07T07:00:00"/>
    <n v="423.0874"/>
    <n v="423.85"/>
    <n v="426.28"/>
    <n v="423"/>
    <n v="426.2"/>
    <n v="13621700"/>
    <n v="-1.1798720046955604"/>
    <d v="2024-06-07T07:00:00"/>
    <n v="120.8677"/>
    <n v="120.88800000000001"/>
    <n v="121.69199999999999"/>
    <n v="118.02200000000001"/>
    <n v="119.77"/>
    <n v="-0.20387735279283853"/>
    <n v="412386000"/>
    <d v="2024-06-07T07:00:00"/>
    <n v="17.09"/>
    <n v="17.09"/>
    <n v="17.204000000000001"/>
    <n v="17.077999999999999"/>
    <n v="17.181999999999999"/>
    <n v="-0.89341463722998504"/>
    <n v="2238000"/>
  </r>
  <r>
    <x v="642"/>
    <n v="192.53030000000001"/>
    <n v="193.99"/>
    <n v="194.32"/>
    <n v="191.81"/>
    <n v="191.9"/>
    <n v="50520200"/>
    <n v="-0.78276138264184647"/>
    <d v="2023-07-17T07:00:00"/>
    <n v="33.683399999999999"/>
    <n v="34.369999999999997"/>
    <n v="34.6"/>
    <n v="33.07"/>
    <n v="33.159999999999997"/>
    <n v="-0.21506063086741545"/>
    <n v="34111200"/>
    <d v="2023-07-17T07:00:00"/>
    <n v="342.42930000000001"/>
    <n v="345.73"/>
    <n v="346.99"/>
    <n v="342.2"/>
    <n v="345.68"/>
    <n v="20363900"/>
    <n v="-0.64958972330460185"/>
    <d v="2023-07-17T07:00:00"/>
    <n v="46.443100000000001"/>
    <n v="46.460999999999999"/>
    <n v="46.496000000000002"/>
    <n v="45.262"/>
    <n v="46.289000000000001"/>
    <n v="0.32241982309655848"/>
    <n v="510488000"/>
    <d v="2023-07-17T07:00:00"/>
    <n v="18.344799999999999"/>
    <n v="18.713999999999999"/>
    <n v="18.858000000000001"/>
    <n v="18.474"/>
    <n v="18.506"/>
    <n v="-0.21933587159679435"/>
    <n v="3848500"/>
  </r>
  <r>
    <x v="643"/>
    <n v="171.5204"/>
    <n v="174.33"/>
    <n v="177.74"/>
    <n v="172.21"/>
    <n v="175.25"/>
    <n v="139380400"/>
    <n v="0.89168135966016071"/>
    <d v="2021-12-14T07:00:00"/>
    <n v="46.095100000000002"/>
    <n v="49.7"/>
    <n v="50.27"/>
    <n v="49.32"/>
    <n v="49.82"/>
    <n v="-0.21467217443757328"/>
    <n v="34120400"/>
    <d v="2021-12-14T07:00:00"/>
    <n v="320.68029999999999"/>
    <n v="328.34"/>
    <n v="334.64"/>
    <n v="324.11"/>
    <n v="333.22"/>
    <n v="44438700"/>
    <n v="1.2439227604590135"/>
    <d v="2021-12-14T07:00:00"/>
    <n v="28.291899999999998"/>
    <n v="28.337"/>
    <n v="28.678000000000001"/>
    <n v="27.25"/>
    <n v="27.699000000000002"/>
    <n v="1.162262476599621"/>
    <n v="667035000"/>
    <d v="2021-12-14T07:00:00"/>
    <n v="23.1799"/>
    <n v="24.122"/>
    <n v="24.206"/>
    <n v="23.896000000000001"/>
    <n v="24.12"/>
    <n v="-1.1008073900218174"/>
    <n v="1742500"/>
  </r>
  <r>
    <x v="644"/>
    <n v="170.8965"/>
    <n v="171.96"/>
    <n v="175.2"/>
    <n v="171.66"/>
    <n v="174.82"/>
    <n v="64588900"/>
    <n v="-0.51765695334026662"/>
    <d v="2023-09-26T07:00:00"/>
    <n v="33.273499999999999"/>
    <n v="33.83"/>
    <n v="34.78"/>
    <n v="33.64"/>
    <n v="34.14"/>
    <n v="-0.21138296184140967"/>
    <n v="34198300"/>
    <d v="2023-09-26T07:00:00"/>
    <n v="309.81450000000001"/>
    <n v="312.14"/>
    <n v="315.88"/>
    <n v="310.02"/>
    <n v="315.13"/>
    <n v="26297600"/>
    <n v="-0.18289695639031117"/>
    <d v="2023-09-26T07:00:00"/>
    <n v="41.898299999999999"/>
    <n v="41.911000000000001"/>
    <n v="42.82"/>
    <n v="41.655000000000001"/>
    <n v="42.000999999999998"/>
    <n v="-0.25808324732288346"/>
    <n v="402282000"/>
    <d v="2023-09-26T07:00:00"/>
    <n v="15.9392"/>
    <n v="16.260000000000002"/>
    <n v="16.52"/>
    <n v="16.216000000000001"/>
    <n v="16.478000000000002"/>
    <n v="-0.59101047195834255"/>
    <n v="2960500"/>
  </r>
  <r>
    <x v="645"/>
    <n v="194.04169999999999"/>
    <n v="194.48"/>
    <n v="196.5"/>
    <n v="194.17"/>
    <n v="195.69"/>
    <n v="41181800"/>
    <n v="-0.9587301077258894"/>
    <d v="2024-06-06T07:00:00"/>
    <n v="30.228200000000001"/>
    <n v="30.42"/>
    <n v="30.59"/>
    <n v="30.16"/>
    <n v="30.55"/>
    <n v="-0.20928023029726397"/>
    <n v="34248100"/>
    <d v="2024-06-06T07:00:00"/>
    <n v="423.75619999999998"/>
    <n v="424.52"/>
    <n v="425.31"/>
    <n v="420.58"/>
    <n v="424.01"/>
    <n v="14861300"/>
    <n v="-1.0823759476203871"/>
    <d v="2024-06-06T07:00:00"/>
    <n v="120.9777"/>
    <n v="120.998"/>
    <n v="125.587"/>
    <n v="118.32"/>
    <n v="124.048"/>
    <n v="1.1497142197403796"/>
    <n v="664696000"/>
    <d v="2024-06-06T07:00:00"/>
    <n v="17.446000000000002"/>
    <n v="17.446000000000002"/>
    <n v="17.498000000000001"/>
    <n v="17.329999999999998"/>
    <n v="17.329999999999998"/>
    <n v="-0.49578978323959"/>
    <n v="3188000"/>
  </r>
  <r>
    <x v="646"/>
    <n v="188.48660000000001"/>
    <n v="189.41"/>
    <n v="191.05"/>
    <n v="188.61"/>
    <n v="190.64"/>
    <n v="53439000"/>
    <n v="-0.72776079209364719"/>
    <d v="2024-02-07T07:00:00"/>
    <n v="42.3384"/>
    <n v="42.78"/>
    <n v="43.1"/>
    <n v="42.55"/>
    <n v="42.89"/>
    <n v="-0.20838931392012597"/>
    <n v="34269200"/>
    <d v="2024-02-07T07:00:00"/>
    <n v="411.79939999999999"/>
    <n v="414.05"/>
    <n v="414.3"/>
    <n v="407.4"/>
    <n v="407.44"/>
    <n v="22340500"/>
    <n v="-0.49412771425750018"/>
    <d v="2024-02-07T07:00:00"/>
    <n v="70.084000000000003"/>
    <n v="70.099000000000004"/>
    <n v="70.22"/>
    <n v="67.599999999999994"/>
    <n v="68.319000000000003"/>
    <n v="0.24241462662718397"/>
    <n v="495575000"/>
    <d v="2024-02-07T07:00:00"/>
    <n v="19.387599999999999"/>
    <n v="19.452000000000002"/>
    <n v="19.533999999999999"/>
    <n v="19.391999999999999"/>
    <n v="19.452000000000002"/>
    <n v="-0.59603310169295798"/>
    <n v="2948500"/>
  </r>
  <r>
    <x v="647"/>
    <n v="180.29669999999999"/>
    <n v="181.18"/>
    <n v="182.76"/>
    <n v="180.17"/>
    <n v="181.99"/>
    <n v="62303300"/>
    <n v="-0.5607258000433516"/>
    <d v="2024-01-05T07:00:00"/>
    <n v="46.270299999999999"/>
    <n v="46.89"/>
    <n v="47.83"/>
    <n v="46.64"/>
    <n v="47.03"/>
    <n v="-0.20573345419870503"/>
    <n v="34332100"/>
    <d v="2024-01-05T07:00:00"/>
    <n v="365.75099999999998"/>
    <n v="367.75"/>
    <n v="372.06"/>
    <n v="366.5"/>
    <n v="368.97"/>
    <n v="20987000"/>
    <n v="-0.60058214572833502"/>
    <d v="2024-01-05T07:00:00"/>
    <n v="49.086500000000001"/>
    <n v="49.097000000000001"/>
    <n v="49.546999999999997"/>
    <n v="48.305999999999997"/>
    <n v="48.462000000000003"/>
    <n v="-0.18964455012179646"/>
    <n v="415039000"/>
    <d v="2024-01-05T07:00:00"/>
    <n v="18.183599999999998"/>
    <n v="18.244"/>
    <n v="18.46"/>
    <n v="18.166"/>
    <n v="18.190000000000001"/>
    <n v="-0.31832353261650848"/>
    <n v="3612000"/>
  </r>
  <r>
    <x v="648"/>
    <n v="107.8083"/>
    <n v="110.44"/>
    <n v="111.49"/>
    <n v="108.73"/>
    <n v="109.66"/>
    <n v="107624400"/>
    <n v="0.2932851853938126"/>
    <d v="2020-11-03T07:00:00"/>
    <n v="40.252800000000001"/>
    <n v="44.85"/>
    <n v="45.46"/>
    <n v="44.7"/>
    <n v="44.73"/>
    <n v="-0.20499876486400354"/>
    <n v="34349500"/>
    <d v="2020-11-03T07:00:00"/>
    <n v="199.41630000000001"/>
    <n v="206.43"/>
    <n v="208.12"/>
    <n v="203.12"/>
    <n v="203.89"/>
    <n v="27512000"/>
    <n v="-8.7382910155969259E-2"/>
    <d v="2020-11-03T07:00:00"/>
    <n v="12.983599999999999"/>
    <n v="13.019500000000001"/>
    <n v="13.105"/>
    <n v="12.6027"/>
    <n v="12.708500000000001"/>
    <n v="-0.95219122892287089"/>
    <n v="272900000"/>
    <d v="2020-11-03T07:00:00"/>
    <n v="16.5261"/>
    <n v="17.282"/>
    <n v="17.45"/>
    <n v="17.2"/>
    <n v="17.2"/>
    <n v="0.38693739261908683"/>
    <n v="5297000"/>
  </r>
  <r>
    <x v="649"/>
    <n v="134.07820000000001"/>
    <n v="136.91"/>
    <n v="136.96"/>
    <n v="134.91999999999999"/>
    <n v="136.03"/>
    <n v="71297200"/>
    <n v="-0.3912486822787053"/>
    <d v="2021-02-08T07:00:00"/>
    <n v="53.806800000000003"/>
    <n v="59.16"/>
    <n v="59.22"/>
    <n v="57.95"/>
    <n v="58.38"/>
    <n v="-0.20462719784415448"/>
    <n v="34358300"/>
    <d v="2021-02-08T07:00:00"/>
    <n v="234.845"/>
    <n v="242.47"/>
    <n v="243.68"/>
    <n v="240.81"/>
    <n v="243.15"/>
    <n v="22211900"/>
    <n v="-0.50424226164364672"/>
    <d v="2021-02-08T07:00:00"/>
    <n v="14.4032"/>
    <n v="14.438800000000001"/>
    <n v="14.473800000000001"/>
    <n v="13.7273"/>
    <n v="13.7273"/>
    <n v="-8.4575028707413055E-2"/>
    <n v="434624000"/>
    <d v="2021-02-08T07:00:00"/>
    <n v="22.1126"/>
    <n v="23.123999999999999"/>
    <n v="23.128"/>
    <n v="22.872"/>
    <n v="22.872"/>
    <n v="0.40451659669024115"/>
    <n v="5339000"/>
  </r>
  <r>
    <x v="650"/>
    <n v="120.8378"/>
    <n v="123.39"/>
    <n v="123.87"/>
    <n v="120.26"/>
    <n v="120.33"/>
    <n v="111912300"/>
    <n v="0.37408449751236261"/>
    <d v="2021-03-22T07:00:00"/>
    <n v="59.691299999999998"/>
    <n v="65.63"/>
    <n v="66.38"/>
    <n v="64.56"/>
    <n v="64.819999999999993"/>
    <n v="-0.20370672499952847"/>
    <n v="34380100"/>
    <d v="2021-03-22T07:00:00"/>
    <n v="229.09530000000001"/>
    <n v="235.99"/>
    <n v="236.9"/>
    <n v="230.14"/>
    <n v="230.27"/>
    <n v="30127000"/>
    <n v="0.11829004019218958"/>
    <d v="2021-03-22T07:00:00"/>
    <n v="13.158300000000001"/>
    <n v="13.186199999999999"/>
    <n v="13.394500000000001"/>
    <n v="12.906700000000001"/>
    <n v="12.912800000000001"/>
    <n v="-0.81858635982387651"/>
    <n v="297804000"/>
    <d v="2021-03-22T07:00:00"/>
    <n v="20.443000000000001"/>
    <n v="21.378"/>
    <n v="21.484000000000002"/>
    <n v="21.102"/>
    <n v="21.2"/>
    <n v="2.5272054882821235"/>
    <n v="10410500"/>
  </r>
  <r>
    <x v="651"/>
    <n v="137.4743"/>
    <n v="138.91999999999999"/>
    <n v="139.15"/>
    <n v="135.66999999999999"/>
    <n v="137.11000000000001"/>
    <n v="83374600"/>
    <n v="-0.16366743920387244"/>
    <d v="2022-11-07T07:00:00"/>
    <n v="27.395099999999999"/>
    <n v="28.41"/>
    <n v="28.47"/>
    <n v="27.89"/>
    <n v="28.36"/>
    <n v="-0.20329715680719487"/>
    <n v="34389800"/>
    <d v="2022-11-07T07:00:00"/>
    <n v="224.00819999999999"/>
    <n v="227.87"/>
    <n v="228.41"/>
    <n v="221.28"/>
    <n v="221.99"/>
    <n v="33498000"/>
    <n v="0.3834233157652846"/>
    <d v="2022-11-07T07:00:00"/>
    <n v="14.2879"/>
    <n v="14.301"/>
    <n v="14.412000000000001"/>
    <n v="13.954000000000001"/>
    <n v="14.228"/>
    <n v="-0.21635050251397417"/>
    <n v="410061000"/>
    <d v="2022-11-07T07:00:00"/>
    <n v="14.7539"/>
    <n v="15.1"/>
    <n v="15.1"/>
    <n v="14.882"/>
    <n v="14.92"/>
    <n v="2.0559153981840343"/>
    <n v="9284500"/>
  </r>
  <r>
    <x v="652"/>
    <n v="152.78479999999999"/>
    <n v="155.09"/>
    <n v="155.57"/>
    <n v="150.38"/>
    <n v="150.9"/>
    <n v="92964300"/>
    <n v="1.7036673164246906E-2"/>
    <d v="2022-03-15T07:00:00"/>
    <n v="41.876399999999997"/>
    <n v="44.81"/>
    <n v="44.9"/>
    <n v="44.07"/>
    <n v="44.5"/>
    <n v="-0.20080174648070875"/>
    <n v="34448900"/>
    <d v="2022-03-15T07:00:00"/>
    <n v="281.03120000000001"/>
    <n v="287.14999999999998"/>
    <n v="287.82"/>
    <n v="278.73"/>
    <n v="280.35000000000002"/>
    <n v="34245100"/>
    <n v="0.44218364509802244"/>
    <d v="2022-03-15T07:00:00"/>
    <n v="22.940300000000001"/>
    <n v="22.972999999999999"/>
    <n v="23.038"/>
    <n v="21.321999999999999"/>
    <n v="21.518000000000001"/>
    <n v="0.22321402325000356"/>
    <n v="491996000"/>
    <d v="2022-03-15T07:00:00"/>
    <n v="18.8537"/>
    <n v="19.62"/>
    <n v="19.664000000000001"/>
    <n v="19.321999999999999"/>
    <n v="19.399999999999999"/>
    <n v="-0.10109479659438741"/>
    <n v="4131000"/>
  </r>
  <r>
    <x v="653"/>
    <n v="69.987799999999993"/>
    <n v="72.02"/>
    <n v="75.632499999999993"/>
    <n v="71.532499999999999"/>
    <n v="75.237499999999997"/>
    <n v="230673600"/>
    <n v="2.6119704897940745"/>
    <d v="2020-02-25T07:00:00"/>
    <n v="52.946800000000003"/>
    <n v="59.73"/>
    <n v="62.28"/>
    <n v="59.46"/>
    <n v="61.99"/>
    <n v="-0.19882568551151161"/>
    <n v="34495700"/>
    <d v="2020-02-25T07:00:00"/>
    <n v="161.51820000000001"/>
    <n v="168.07"/>
    <n v="174.84"/>
    <n v="167.65"/>
    <n v="174.2"/>
    <n v="68073300"/>
    <n v="3.1028129754871574"/>
    <d v="2020-02-25T07:00:00"/>
    <n v="6.5243000000000002"/>
    <n v="6.5511999999999997"/>
    <n v="6.9696999999999996"/>
    <n v="6.4489999999999998"/>
    <n v="6.9074999999999998"/>
    <n v="3.2462763320069623"/>
    <n v="1055496000"/>
    <d v="2020-02-25T07:00:00"/>
    <n v="12.076599999999999"/>
    <n v="12.715999999999999"/>
    <n v="13.1"/>
    <n v="12.625999999999999"/>
    <n v="13.05"/>
    <n v="2.8291911010758812"/>
    <n v="11132000"/>
  </r>
  <r>
    <x v="654"/>
    <n v="121.4064"/>
    <n v="124.37"/>
    <n v="124.86750000000001"/>
    <n v="119.25"/>
    <n v="119.2625"/>
    <n v="338054800"/>
    <n v="4.6354148552094152"/>
    <d v="2020-08-21T07:00:00"/>
    <n v="44.228700000000003"/>
    <n v="49.28"/>
    <n v="49.31"/>
    <n v="48.65"/>
    <n v="49.02"/>
    <n v="-0.19351396606866975"/>
    <n v="34621500"/>
    <d v="2020-08-21T07:00:00"/>
    <n v="205.7824"/>
    <n v="213.02"/>
    <n v="216.25"/>
    <n v="212.85"/>
    <n v="213.86"/>
    <n v="36249300"/>
    <n v="0.59981642792317724"/>
    <d v="2020-08-21T07:00:00"/>
    <n v="12.6447"/>
    <n v="12.6835"/>
    <n v="12.8088"/>
    <n v="12.1952"/>
    <n v="12.201700000000001"/>
    <n v="2.9478434835392924"/>
    <n v="999868000"/>
    <d v="2020-08-21T07:00:00"/>
    <n v="15.0146"/>
    <n v="15.75"/>
    <n v="15.786"/>
    <n v="15.64"/>
    <n v="15.7"/>
    <n v="0.96788823192294815"/>
    <n v="6685000"/>
  </r>
  <r>
    <x v="655"/>
    <n v="129.12569999999999"/>
    <n v="132.05000000000001"/>
    <n v="132.63"/>
    <n v="130.22999999999999"/>
    <n v="132.43"/>
    <n v="105158200"/>
    <n v="0.24681319128322982"/>
    <d v="2021-01-08T07:00:00"/>
    <n v="46.692900000000002"/>
    <n v="51.65"/>
    <n v="52.53"/>
    <n v="51.27"/>
    <n v="52.45"/>
    <n v="-0.19334929432123665"/>
    <n v="34625400"/>
    <d v="2021-01-08T07:00:00"/>
    <n v="212.71360000000001"/>
    <n v="219.62"/>
    <n v="220.58"/>
    <n v="217.03"/>
    <n v="218.68"/>
    <n v="22956200"/>
    <n v="-0.44570215573766792"/>
    <d v="2021-01-08T07:00:00"/>
    <n v="13.2441"/>
    <n v="13.2767"/>
    <n v="13.420999999999999"/>
    <n v="13.042"/>
    <n v="13.362500000000001"/>
    <n v="-0.84689102129859117"/>
    <n v="292528000"/>
    <d v="2021-01-08T07:00:00"/>
    <n v="19.888400000000001"/>
    <n v="20.797999999999998"/>
    <n v="20.8"/>
    <n v="20.588000000000001"/>
    <n v="20.658000000000001"/>
    <n v="1.1005693674123747"/>
    <n v="7002000"/>
  </r>
  <r>
    <x v="656"/>
    <n v="175.4452"/>
    <n v="176.08"/>
    <n v="176.61"/>
    <n v="173.03"/>
    <n v="174.34"/>
    <n v="55215200"/>
    <n v="-0.69429085618446829"/>
    <d v="2024-03-19T07:00:00"/>
    <n v="41.615900000000003"/>
    <n v="42.05"/>
    <n v="42.29"/>
    <n v="41.44"/>
    <n v="42.25"/>
    <n v="-0.19133945453205323"/>
    <n v="34673000"/>
    <d v="2024-03-19T07:00:00"/>
    <n v="419.89440000000002"/>
    <n v="421.41"/>
    <n v="421.67"/>
    <n v="415.55"/>
    <n v="417.83"/>
    <n v="19837900"/>
    <n v="-0.69096026704576108"/>
    <d v="2024-03-19T07:00:00"/>
    <n v="89.382999999999996"/>
    <n v="89.397999999999996"/>
    <n v="90.543999999999997"/>
    <n v="85.01"/>
    <n v="86.7"/>
    <n v="1.189816066693278"/>
    <n v="672171000"/>
    <d v="2024-03-19T07:00:00"/>
    <n v="17.741099999999999"/>
    <n v="17.8"/>
    <n v="17.84"/>
    <n v="17.71"/>
    <n v="17.8"/>
    <n v="-0.49034860102708988"/>
    <n v="3201000"/>
  </r>
  <r>
    <x v="657"/>
    <n v="118.7029"/>
    <n v="121.21"/>
    <n v="121.48"/>
    <n v="118.92"/>
    <n v="120.35"/>
    <n v="94071200"/>
    <n v="3.7894612618064157E-2"/>
    <d v="2021-03-26T07:00:00"/>
    <n v="59.000100000000003"/>
    <n v="64.87"/>
    <n v="64.97"/>
    <n v="61.77"/>
    <n v="61.8"/>
    <n v="-0.18995452291261591"/>
    <n v="34705800"/>
    <d v="2021-03-26T07:00:00"/>
    <n v="229.57089999999999"/>
    <n v="236.48"/>
    <n v="236.71"/>
    <n v="231.55"/>
    <n v="231.55"/>
    <n v="25479900"/>
    <n v="-0.24721006212633009"/>
    <d v="2021-03-26T07:00:00"/>
    <n v="12.811999999999999"/>
    <n v="12.8392"/>
    <n v="12.856199999999999"/>
    <n v="12.3735"/>
    <n v="12.554500000000001"/>
    <n v="-0.46363002513604074"/>
    <n v="363968000"/>
    <d v="2021-03-26T07:00:00"/>
    <n v="20.161899999999999"/>
    <n v="21.084"/>
    <n v="21.1"/>
    <n v="20.82"/>
    <n v="20.832000000000001"/>
    <n v="-0.10590815009006062"/>
    <n v="4119500"/>
  </r>
  <r>
    <x v="658"/>
    <n v="112.21080000000001"/>
    <n v="114.95"/>
    <n v="115.59"/>
    <n v="112.35"/>
    <n v="114.14"/>
    <n v="138235500"/>
    <n v="0.87010736482713569"/>
    <d v="2020-11-04T07:00:00"/>
    <n v="41.015599999999999"/>
    <n v="45.7"/>
    <n v="46.15"/>
    <n v="44.78"/>
    <n v="45.11"/>
    <n v="-0.18816424545334329"/>
    <n v="34748200"/>
    <d v="2020-11-04T07:00:00"/>
    <n v="209.03790000000001"/>
    <n v="216.39"/>
    <n v="218.32"/>
    <n v="212.42"/>
    <n v="214.02"/>
    <n v="42311800"/>
    <n v="1.076639472468383"/>
    <d v="2020-11-04T07:00:00"/>
    <n v="13.7562"/>
    <n v="13.7942"/>
    <n v="13.827500000000001"/>
    <n v="13.337"/>
    <n v="13.389200000000001"/>
    <n v="-0.21545458165228401"/>
    <n v="410228000"/>
    <d v="2020-11-04T07:00:00"/>
    <n v="16.5261"/>
    <n v="17.282"/>
    <n v="17.454000000000001"/>
    <n v="17.033999999999999"/>
    <n v="17.076000000000001"/>
    <n v="0.34466359235273958"/>
    <n v="5196000"/>
  </r>
  <r>
    <x v="659"/>
    <n v="178.44710000000001"/>
    <n v="179.8"/>
    <n v="180.27"/>
    <n v="177.58"/>
    <n v="179.69"/>
    <n v="67823000"/>
    <n v="-0.45671498750090411"/>
    <d v="2023-08-08T07:00:00"/>
    <n v="34.443899999999999"/>
    <n v="35.020000000000003"/>
    <n v="35.1"/>
    <n v="33.86"/>
    <n v="34.67"/>
    <n v="-0.18793623841843593"/>
    <n v="34753600"/>
    <d v="2023-08-08T07:00:00"/>
    <n v="322.93709999999999"/>
    <n v="326.05"/>
    <n v="328.75"/>
    <n v="323"/>
    <n v="326.95999999999998"/>
    <n v="22327600"/>
    <n v="-0.49514231504506856"/>
    <d v="2023-08-08T07:00:00"/>
    <n v="44.646799999999999"/>
    <n v="44.664000000000001"/>
    <n v="45.241999999999997"/>
    <n v="44.055999999999997"/>
    <n v="44.853000000000002"/>
    <n v="-0.51794858037324432"/>
    <n v="353843000"/>
    <d v="2023-08-08T07:00:00"/>
    <n v="17.6096"/>
    <n v="17.963999999999999"/>
    <n v="18.116"/>
    <n v="17.884"/>
    <n v="18.018000000000001"/>
    <n v="6.8000404471001599E-2"/>
    <n v="4535000"/>
  </r>
  <r>
    <x v="660"/>
    <n v="156.87200000000001"/>
    <n v="158.28"/>
    <n v="160.77000000000001"/>
    <n v="157.87"/>
    <n v="159.94"/>
    <n v="52390300"/>
    <n v="-0.74752203620351998"/>
    <d v="2023-03-27T07:00:00"/>
    <n v="28.480499999999999"/>
    <n v="29.18"/>
    <n v="29.73"/>
    <n v="29.08"/>
    <n v="29.37"/>
    <n v="-0.18774201020351486"/>
    <n v="34758200"/>
    <d v="2023-03-27T07:00:00"/>
    <n v="273.14429999999999"/>
    <n v="276.38"/>
    <n v="281.45999999999998"/>
    <n v="275.52"/>
    <n v="280.5"/>
    <n v="26840200"/>
    <n v="-0.14022080233336626"/>
    <d v="2023-03-27T07:00:00"/>
    <n v="26.518000000000001"/>
    <n v="26.530999999999999"/>
    <n v="27"/>
    <n v="26.364999999999998"/>
    <n v="26.837"/>
    <n v="-0.47941325372940896"/>
    <n v="361026000"/>
    <d v="2023-03-27T07:00:00"/>
    <n v="16.930800000000001"/>
    <n v="17.327999999999999"/>
    <n v="17.481999999999999"/>
    <n v="17.265999999999998"/>
    <n v="17.423999999999999"/>
    <n v="-5.7983891372270911E-2"/>
    <n v="4234000"/>
  </r>
  <r>
    <x v="661"/>
    <n v="134.52529999999999"/>
    <n v="135.94"/>
    <n v="137.29"/>
    <n v="134.13"/>
    <n v="134.83000000000001"/>
    <n v="63646600"/>
    <n v="-0.53541324238835775"/>
    <d v="2023-01-17T07:00:00"/>
    <n v="28.5426"/>
    <n v="29.6"/>
    <n v="30.26"/>
    <n v="29.52"/>
    <n v="30.18"/>
    <n v="-0.18770400903103029"/>
    <n v="34759100"/>
    <d v="2023-01-17T07:00:00"/>
    <n v="236.9426"/>
    <n v="240.35"/>
    <n v="240.91"/>
    <n v="237.09"/>
    <n v="237.97"/>
    <n v="29831300"/>
    <n v="9.5032873301959919E-2"/>
    <d v="2023-01-17T07:00:00"/>
    <n v="17.6904"/>
    <n v="17.702000000000002"/>
    <n v="17.728000000000002"/>
    <n v="16.899000000000001"/>
    <n v="16.899000000000001"/>
    <n v="0.32571380758205409"/>
    <n v="511102000"/>
    <d v="2023-01-17T07:00:00"/>
    <n v="16.9543"/>
    <n v="17.352"/>
    <n v="17.544"/>
    <n v="17.256"/>
    <n v="17.256"/>
    <n v="3.4516206240231502E-2"/>
    <n v="4455000"/>
  </r>
  <r>
    <x v="662"/>
    <n v="153.9332"/>
    <n v="155.81"/>
    <n v="160.36000000000001"/>
    <n v="154.97"/>
    <n v="159.75"/>
    <n v="76957800"/>
    <n v="-0.28458281176440592"/>
    <d v="2022-09-02T07:00:00"/>
    <n v="29.703600000000002"/>
    <n v="31.22"/>
    <n v="32.380000000000003"/>
    <n v="31.06"/>
    <n v="32.21"/>
    <n v="-0.18203761197833251"/>
    <n v="34893300"/>
    <d v="2022-09-02T07:00:00"/>
    <n v="251.72049999999999"/>
    <n v="256.06"/>
    <n v="264.74"/>
    <n v="254.47"/>
    <n v="261.7"/>
    <n v="22855400"/>
    <n v="-0.45363019910099278"/>
    <d v="2022-09-02T07:00:00"/>
    <n v="13.6305"/>
    <n v="13.647"/>
    <n v="14.170999999999999"/>
    <n v="13.590999999999999"/>
    <n v="14.1"/>
    <n v="1.57064144566297"/>
    <n v="743157000"/>
    <d v="2022-09-02T07:00:00"/>
    <n v="15.033799999999999"/>
    <n v="15.446"/>
    <n v="15.772"/>
    <n v="15.384"/>
    <n v="15.662000000000001"/>
    <n v="-0.76994165625402022"/>
    <n v="2533000"/>
  </r>
  <r>
    <x v="663"/>
    <n v="172.02600000000001"/>
    <n v="173.57"/>
    <n v="174.3"/>
    <n v="170.76"/>
    <n v="170.98"/>
    <n v="113316400"/>
    <n v="0.40054274377408888"/>
    <d v="2023-05-05T07:00:00"/>
    <n v="30.370999999999999"/>
    <n v="30.99"/>
    <n v="31.41"/>
    <n v="30.73"/>
    <n v="31.38"/>
    <n v="-0.17707634779284825"/>
    <n v="35010800"/>
    <d v="2023-05-05T07:00:00"/>
    <n v="307.01299999999998"/>
    <n v="310.64999999999998"/>
    <n v="311.97000000000003"/>
    <n v="304.27"/>
    <n v="305.72000000000003"/>
    <n v="28181200"/>
    <n v="-3.4749511160562803E-2"/>
    <d v="2023-05-05T07:00:00"/>
    <n v="28.666"/>
    <n v="28.68"/>
    <n v="28.754999999999999"/>
    <n v="27.731000000000002"/>
    <n v="27.826000000000001"/>
    <n v="-0.47690252939844485"/>
    <n v="361494000"/>
    <d v="2023-05-05T07:00:00"/>
    <n v="18.401599999999998"/>
    <n v="18.771999999999998"/>
    <n v="18.815999999999999"/>
    <n v="18.564"/>
    <n v="18.602"/>
    <n v="-0.43509967394631921"/>
    <n v="3333000"/>
  </r>
  <r>
    <x v="664"/>
    <n v="124.43729999999999"/>
    <n v="126.85"/>
    <n v="129.54"/>
    <n v="126.81"/>
    <n v="129.41"/>
    <n v="88071200"/>
    <n v="-7.5166763046317003E-2"/>
    <d v="2021-05-10T07:00:00"/>
    <n v="51.219000000000001"/>
    <n v="55.97"/>
    <n v="57.23"/>
    <n v="55.88"/>
    <n v="57.15"/>
    <n v="-0.17556896795096069"/>
    <n v="35046500"/>
    <d v="2021-05-10T07:00:00"/>
    <n v="239.95830000000001"/>
    <n v="247.18"/>
    <n v="251.73"/>
    <n v="247.12"/>
    <n v="250.87"/>
    <n v="29299900"/>
    <n v="5.323761295205108E-2"/>
    <d v="2021-05-10T07:00:00"/>
    <n v="14.2355"/>
    <n v="14.265700000000001"/>
    <n v="14.805999999999999"/>
    <n v="14.25"/>
    <n v="14.7872"/>
    <n v="-0.97362895205648714"/>
    <n v="268904000"/>
    <d v="2021-05-10T07:00:00"/>
    <n v="18.676400000000001"/>
    <n v="19.48"/>
    <n v="19.898"/>
    <n v="19.442"/>
    <n v="19.850000000000001"/>
    <n v="0.35847582412293227"/>
    <n v="5229000"/>
  </r>
  <r>
    <x v="665"/>
    <n v="172.12719999999999"/>
    <n v="172.75"/>
    <n v="174.38"/>
    <n v="172.05"/>
    <n v="172.94"/>
    <n v="60139500"/>
    <n v="-0.60149950082044956"/>
    <d v="2024-03-11T07:00:00"/>
    <n v="44.396900000000002"/>
    <n v="44.86"/>
    <n v="44.93"/>
    <n v="43.66"/>
    <n v="43.87"/>
    <n v="-0.1753789620885379"/>
    <n v="35051000"/>
    <d v="2024-03-11T07:00:00"/>
    <n v="403.0652"/>
    <n v="404.52"/>
    <n v="405.68"/>
    <n v="401.26"/>
    <n v="403.76"/>
    <n v="16120800"/>
    <n v="-0.98331473119074819"/>
    <d v="2024-03-11T07:00:00"/>
    <n v="85.759600000000006"/>
    <n v="85.774000000000001"/>
    <n v="88.796999999999997"/>
    <n v="84.165999999999997"/>
    <n v="86.429000000000002"/>
    <n v="1.22304024571392"/>
    <n v="678364000"/>
    <d v="2024-03-11T07:00:00"/>
    <n v="17.294599999999999"/>
    <n v="17.352"/>
    <n v="17.385999999999999"/>
    <n v="17.265999999999998"/>
    <n v="17.297999999999998"/>
    <n v="-0.66886123284488297"/>
    <n v="2774500"/>
  </r>
  <r>
    <x v="666"/>
    <n v="140.43129999999999"/>
    <n v="142.94"/>
    <n v="144.84"/>
    <n v="141.27000000000001"/>
    <n v="143.80000000000001"/>
    <n v="123478900"/>
    <n v="0.59204044880563444"/>
    <d v="2021-09-20T07:00:00"/>
    <n v="48.797800000000002"/>
    <n v="52.98"/>
    <n v="53.5"/>
    <n v="52.32"/>
    <n v="53.21"/>
    <n v="-0.17534096091605333"/>
    <n v="35051900"/>
    <d v="2021-09-20T07:00:00"/>
    <n v="286.90960000000001"/>
    <n v="294.3"/>
    <n v="298.72000000000003"/>
    <n v="289.52"/>
    <n v="296.33"/>
    <n v="38278700"/>
    <n v="0.75943122158916332"/>
    <d v="2021-09-20T07:00:00"/>
    <n v="21.076799999999999"/>
    <n v="21.113"/>
    <n v="21.433"/>
    <n v="20.661999999999999"/>
    <n v="21.146000000000001"/>
    <n v="-0.54156977530750683"/>
    <n v="349440000"/>
    <d v="2021-09-20T07:00:00"/>
    <n v="20.816299999999998"/>
    <n v="21.712"/>
    <n v="21.876000000000001"/>
    <n v="21.488"/>
    <n v="21.78"/>
    <n v="-0.3281595158467972"/>
    <n v="3588500"/>
  </r>
  <r>
    <x v="667"/>
    <n v="66.817400000000006"/>
    <n v="68.757499999999993"/>
    <n v="70.4375"/>
    <n v="68.717500000000001"/>
    <n v="68.967500000000001"/>
    <n v="124814400"/>
    <n v="0.61720602667226465"/>
    <d v="2020-04-23T07:00:00"/>
    <n v="52.3352"/>
    <n v="59.04"/>
    <n v="60.1"/>
    <n v="58.81"/>
    <n v="59.67"/>
    <n v="-0.17364779756424126"/>
    <n v="35092000"/>
    <d v="2020-04-23T07:00:00"/>
    <n v="164.73769999999999"/>
    <n v="171.42"/>
    <n v="175.06"/>
    <n v="170.91"/>
    <n v="174.11"/>
    <n v="32790800"/>
    <n v="0.3278011702638628"/>
    <d v="2020-04-23T07:00:00"/>
    <n v="7.0753000000000004"/>
    <n v="7.1002000000000001"/>
    <n v="7.3285"/>
    <n v="7.0750000000000002"/>
    <n v="7.1959999999999997"/>
    <n v="-0.14071224964589188"/>
    <n v="424160000"/>
    <d v="2020-04-23T07:00:00"/>
    <n v="11.8324"/>
    <n v="12.412000000000001"/>
    <n v="12.7"/>
    <n v="12.391999999999999"/>
    <n v="12.686"/>
    <n v="0.23228225204071742"/>
    <n v="4927500"/>
  </r>
  <r>
    <x v="668"/>
    <n v="162.11449999999999"/>
    <n v="164.77"/>
    <n v="170.3"/>
    <n v="164.53"/>
    <n v="167.48"/>
    <n v="152052500"/>
    <n v="1.1304688694195948"/>
    <d v="2021-12-01T07:00:00"/>
    <n v="45.0749"/>
    <n v="48.6"/>
    <n v="50.31"/>
    <n v="48.52"/>
    <n v="49.84"/>
    <n v="-0.17358446227676699"/>
    <n v="35093500"/>
    <d v="2021-12-01T07:00:00"/>
    <n v="322.37970000000001"/>
    <n v="330.08"/>
    <n v="339.28"/>
    <n v="329.39"/>
    <n v="335.13"/>
    <n v="33337600"/>
    <n v="0.37080765946094629"/>
    <d v="2021-12-01T07:00:00"/>
    <n v="31.385000000000002"/>
    <n v="31.434999999999999"/>
    <n v="33.289000000000001"/>
    <n v="31.38"/>
    <n v="33.219000000000001"/>
    <n v="0.18229136257352072"/>
    <n v="484368000"/>
    <d v="2021-12-01T07:00:00"/>
    <n v="22.941600000000001"/>
    <n v="23.873999999999999"/>
    <n v="24.73"/>
    <n v="23.853999999999999"/>
    <n v="24.652000000000001"/>
    <n v="3.3340466378268411E-3"/>
    <n v="4380500"/>
  </r>
  <r>
    <x v="669"/>
    <n v="142.9864"/>
    <n v="144.49"/>
    <n v="144.5"/>
    <n v="141.06"/>
    <n v="142.69999999999999"/>
    <n v="70462700"/>
    <n v="-0.40697363527735964"/>
    <d v="2022-12-12T07:00:00"/>
    <n v="27.665099999999999"/>
    <n v="28.69"/>
    <n v="28.71"/>
    <n v="27.86"/>
    <n v="28.13"/>
    <n v="-0.17255420826718557"/>
    <n v="35117900"/>
    <d v="2022-12-12T07:00:00"/>
    <n v="248.93020000000001"/>
    <n v="252.51"/>
    <n v="252.54"/>
    <n v="247.17"/>
    <n v="247.45"/>
    <n v="30665100"/>
    <n v="0.16061226374184323"/>
    <d v="2022-12-12T07:00:00"/>
    <n v="17.523499999999999"/>
    <n v="17.535"/>
    <n v="17.538"/>
    <n v="16.797000000000001"/>
    <n v="17.036999999999999"/>
    <n v="3.7227290117818536E-2"/>
    <n v="457328000"/>
    <d v="2022-12-12T07:00:00"/>
    <n v="15.6684"/>
    <n v="16.036000000000001"/>
    <n v="16.038"/>
    <n v="15.9"/>
    <n v="16.010000000000002"/>
    <n v="4.0794493408500894E-2"/>
    <n v="4470000"/>
  </r>
  <r>
    <x v="670"/>
    <n v="134.88579999999999"/>
    <n v="136.72"/>
    <n v="138.37"/>
    <n v="133.77000000000001"/>
    <n v="137.25"/>
    <n v="98964500"/>
    <n v="0.13010181754115022"/>
    <d v="2022-06-30T07:00:00"/>
    <n v="35.237200000000001"/>
    <n v="37.409999999999997"/>
    <n v="38"/>
    <n v="36.729999999999997"/>
    <n v="37.21"/>
    <n v="-0.17157884484008185"/>
    <n v="35141000"/>
    <d v="2022-06-30T07:00:00"/>
    <n v="251.9427"/>
    <n v="256.83"/>
    <n v="259.52999999999997"/>
    <n v="252.9"/>
    <n v="257.05"/>
    <n v="31730900"/>
    <n v="0.24443873811318842"/>
    <d v="2022-06-30T07:00:00"/>
    <n v="15.140700000000001"/>
    <n v="15.159000000000001"/>
    <n v="15.567"/>
    <n v="14.862"/>
    <n v="15.361000000000001"/>
    <n v="1.2643813604455636"/>
    <n v="686070000"/>
    <d v="2022-06-30T07:00:00"/>
    <n v="15.9176"/>
    <n v="16.353999999999999"/>
    <n v="16.416"/>
    <n v="15.992000000000001"/>
    <n v="16.283999999999999"/>
    <n v="-0.40370823810497225"/>
    <n v="3408000"/>
  </r>
  <r>
    <x v="671"/>
    <n v="136.43520000000001"/>
    <n v="137.87"/>
    <n v="138.02000000000001"/>
    <n v="134.22"/>
    <n v="135.28"/>
    <n v="80223600"/>
    <n v="-0.22304350499028328"/>
    <d v="2023-01-20T07:00:00"/>
    <n v="28.176200000000001"/>
    <n v="29.22"/>
    <n v="29.23"/>
    <n v="28.25"/>
    <n v="28.42"/>
    <n v="-0.17083993315288207"/>
    <n v="35158500"/>
    <d v="2023-01-20T07:00:00"/>
    <n v="236.81450000000001"/>
    <n v="240.22"/>
    <n v="240.74"/>
    <n v="234.51"/>
    <n v="234.86"/>
    <n v="35389800"/>
    <n v="0.5322157010305415"/>
    <d v="2023-01-20T07:00:00"/>
    <n v="17.827300000000001"/>
    <n v="17.838999999999999"/>
    <n v="17.856000000000002"/>
    <n v="16.824999999999999"/>
    <n v="17.010999999999999"/>
    <n v="0.61468852144397701"/>
    <n v="564967000"/>
    <d v="2023-01-20T07:00:00"/>
    <n v="17.448699999999999"/>
    <n v="17.858000000000001"/>
    <n v="17.867999999999999"/>
    <n v="17.628"/>
    <n v="17.68"/>
    <n v="-0.69795063005786451"/>
    <n v="2705000"/>
  </r>
  <r>
    <x v="672"/>
    <n v="120.00539999999999"/>
    <n v="122.54"/>
    <n v="124.24"/>
    <n v="122.14"/>
    <n v="123.33"/>
    <n v="95467100"/>
    <n v="6.4198341666382441E-2"/>
    <d v="2021-03-23T07:00:00"/>
    <n v="57.735900000000001"/>
    <n v="63.48"/>
    <n v="66.05"/>
    <n v="63.17"/>
    <n v="66"/>
    <n v="-0.1707765978654078"/>
    <n v="35160000"/>
    <d v="2021-03-23T07:00:00"/>
    <n v="230.6388"/>
    <n v="237.58"/>
    <n v="241.05"/>
    <n v="237.07"/>
    <n v="237.49"/>
    <n v="31638400"/>
    <n v="0.2371634999077564"/>
    <d v="2021-03-23T07:00:00"/>
    <n v="13.043100000000001"/>
    <n v="13.0708"/>
    <n v="13.3445"/>
    <n v="13.0212"/>
    <n v="13.254200000000001"/>
    <n v="-1.2250018137053178"/>
    <n v="222048000"/>
    <d v="2021-03-23T07:00:00"/>
    <n v="20.102599999999999"/>
    <n v="21.021999999999998"/>
    <n v="21.385999999999999"/>
    <n v="21.001999999999999"/>
    <n v="21.265999999999998"/>
    <n v="-0.23712435190689096"/>
    <n v="3806000"/>
  </r>
  <r>
    <x v="673"/>
    <n v="179.21129999999999"/>
    <n v="180.57"/>
    <n v="180.84"/>
    <n v="177.46"/>
    <n v="177.9"/>
    <n v="50214900"/>
    <n v="-0.78851432230690244"/>
    <d v="2023-06-08T07:00:00"/>
    <n v="31.1844"/>
    <n v="31.82"/>
    <n v="31.85"/>
    <n v="31.06"/>
    <n v="31.43"/>
    <n v="-0.16912988039107685"/>
    <n v="35199000"/>
    <d v="2023-06-08T07:00:00"/>
    <n v="322.15469999999999"/>
    <n v="325.26"/>
    <n v="326.64"/>
    <n v="323.35000000000002"/>
    <n v="323.94"/>
    <n v="23277700"/>
    <n v="-0.42041578727230156"/>
    <d v="2023-06-08T07:00:00"/>
    <n v="38.495199999999997"/>
    <n v="38.51"/>
    <n v="38.863999999999997"/>
    <n v="37.505000000000003"/>
    <n v="37.723999999999997"/>
    <n v="-0.17498256380443572"/>
    <n v="417772000"/>
    <d v="2023-06-08T07:00:00"/>
    <n v="19.0976"/>
    <n v="19.481999999999999"/>
    <n v="19.481999999999999"/>
    <n v="19.184000000000001"/>
    <n v="19.242000000000001"/>
    <n v="-0.39429080735256816"/>
    <n v="3430500"/>
  </r>
  <r>
    <x v="674"/>
    <n v="196.9949"/>
    <n v="197.96"/>
    <n v="198"/>
    <n v="194.85"/>
    <n v="195.09"/>
    <n v="70404200"/>
    <n v="-0.40807598369008735"/>
    <d v="2023-12-13T07:00:00"/>
    <n v="43.981000000000002"/>
    <n v="44.57"/>
    <n v="44.72"/>
    <n v="43.33"/>
    <n v="44.08"/>
    <n v="-0.16840785811387021"/>
    <n v="35216100"/>
    <d v="2023-12-13T07:00:00"/>
    <n v="372.33510000000001"/>
    <n v="374.37"/>
    <n v="377.64"/>
    <n v="370.77"/>
    <n v="376.02"/>
    <n v="30955500"/>
    <n v="0.18345257914570759"/>
    <d v="2023-12-13T07:00:00"/>
    <n v="48.0777"/>
    <n v="48.088000000000001"/>
    <n v="48.594000000000001"/>
    <n v="47.607999999999997"/>
    <n v="47.628999999999998"/>
    <n v="-1.3931400523364008E-2"/>
    <n v="447792000"/>
    <d v="2023-12-13T07:00:00"/>
    <n v="18.2972"/>
    <n v="18.358000000000001"/>
    <n v="18.372"/>
    <n v="17.957999999999998"/>
    <n v="18.116"/>
    <n v="1.3161238935229573"/>
    <n v="7517000"/>
  </r>
  <r>
    <x v="675"/>
    <n v="173.65989999999999"/>
    <n v="176.28"/>
    <n v="176.65"/>
    <n v="174.9"/>
    <n v="176.05"/>
    <n v="71285000"/>
    <n v="-0.39147857374255618"/>
    <d v="2022-02-09T07:00:00"/>
    <n v="46.642499999999998"/>
    <n v="49.91"/>
    <n v="49.97"/>
    <n v="48.83"/>
    <n v="49.33"/>
    <n v="-0.16835718988389078"/>
    <n v="35217300"/>
    <d v="2022-02-09T07:00:00"/>
    <n v="303.95"/>
    <n v="311.20999999999998"/>
    <n v="311.93"/>
    <n v="307.39"/>
    <n v="309.87"/>
    <n v="31284700"/>
    <n v="0.20934456203466129"/>
    <d v="2022-02-09T07:00:00"/>
    <n v="26.662500000000001"/>
    <n v="26.704999999999998"/>
    <n v="26.725000000000001"/>
    <n v="25.353000000000002"/>
    <n v="25.622"/>
    <n v="0.39642181331305093"/>
    <n v="524282000"/>
    <d v="2022-02-09T07:00:00"/>
    <n v="21.421399999999998"/>
    <n v="22.292000000000002"/>
    <n v="22.385999999999999"/>
    <n v="21.802"/>
    <n v="21.873999999999999"/>
    <n v="0.19858877757100502"/>
    <n v="4847000"/>
  </r>
  <r>
    <x v="676"/>
    <n v="138.9308"/>
    <n v="140.82"/>
    <n v="147.36000000000001"/>
    <n v="139.9"/>
    <n v="146.85"/>
    <n v="109742900"/>
    <n v="0.33320527278464451"/>
    <d v="2022-05-18T07:00:00"/>
    <n v="39.890300000000003"/>
    <n v="42.35"/>
    <n v="43.98"/>
    <n v="42.22"/>
    <n v="43.98"/>
    <n v="-0.16831074400640966"/>
    <n v="35218400"/>
    <d v="2022-05-18T07:00:00"/>
    <n v="249.245"/>
    <n v="254.08"/>
    <n v="263.60000000000002"/>
    <n v="252.77"/>
    <n v="263"/>
    <n v="31356000"/>
    <n v="0.21495239429463212"/>
    <d v="2022-05-18T07:00:00"/>
    <n v="16.913900000000002"/>
    <n v="16.937999999999999"/>
    <n v="18.117999999999999"/>
    <n v="16.864000000000001"/>
    <n v="17.704999999999998"/>
    <n v="0.50843338020663842"/>
    <n v="545161000"/>
    <d v="2022-05-18T07:00:00"/>
    <n v="16.949300000000001"/>
    <n v="17.414000000000001"/>
    <n v="17.846"/>
    <n v="17.388000000000002"/>
    <n v="17.760000000000002"/>
    <n v="0.40200528182293338"/>
    <n v="5333000"/>
  </r>
  <r>
    <x v="677"/>
    <n v="167.0634"/>
    <n v="169.8"/>
    <n v="172.54"/>
    <n v="169.41"/>
    <n v="171.51"/>
    <n v="90956700"/>
    <n v="-2.0793663133055033E-2"/>
    <d v="2022-01-18T07:00:00"/>
    <n v="50.7881"/>
    <n v="54.76"/>
    <n v="55.65"/>
    <n v="54.68"/>
    <n v="55.31"/>
    <n v="-0.16428261972304628"/>
    <n v="35313800"/>
    <d v="2022-01-18T07:00:00"/>
    <n v="295.58960000000002"/>
    <n v="302.64999999999998"/>
    <n v="309.8"/>
    <n v="301.74"/>
    <n v="304.07"/>
    <n v="42333200"/>
    <n v="1.0783226086586126"/>
    <d v="2022-01-18T07:00:00"/>
    <n v="25.861799999999999"/>
    <n v="25.902999999999999"/>
    <n v="26.638000000000002"/>
    <n v="25.77"/>
    <n v="26.26"/>
    <n v="-0.14012212213220376"/>
    <n v="424270000"/>
    <d v="2022-01-18T07:00:00"/>
    <n v="22.263200000000001"/>
    <n v="23.167999999999999"/>
    <n v="24.34"/>
    <n v="23.047999999999998"/>
    <n v="24.184000000000001"/>
    <n v="4.5383501445177536"/>
    <n v="15215500"/>
  </r>
  <r>
    <x v="678"/>
    <n v="125.2056"/>
    <n v="127.85"/>
    <n v="131.49"/>
    <n v="126.7"/>
    <n v="131.19"/>
    <n v="137564700"/>
    <n v="0.85746710302785789"/>
    <d v="2021-05-04T07:00:00"/>
    <n v="51.751300000000001"/>
    <n v="56.9"/>
    <n v="56.98"/>
    <n v="55.81"/>
    <n v="56.88"/>
    <n v="-0.16386882917821438"/>
    <n v="35323600"/>
    <d v="2021-05-04T07:00:00"/>
    <n v="240.5505"/>
    <n v="247.79"/>
    <n v="251.21"/>
    <n v="245.76"/>
    <n v="250.97"/>
    <n v="32756100"/>
    <n v="0.32507197279652777"/>
    <d v="2021-05-04T07:00:00"/>
    <n v="14.3208"/>
    <n v="14.3512"/>
    <n v="14.637499999999999"/>
    <n v="14.010300000000001"/>
    <n v="14.6372"/>
    <n v="-0.24176353917161697"/>
    <n v="405324000"/>
    <d v="2021-05-04T07:00:00"/>
    <n v="18.5594"/>
    <n v="19.358000000000001"/>
    <n v="19.846"/>
    <n v="19.297999999999998"/>
    <n v="19.783999999999999"/>
    <n v="1.0547378710840081"/>
    <n v="6892500"/>
  </r>
  <r>
    <x v="679"/>
    <n v="106.7687"/>
    <n v="109.375"/>
    <n v="112.4825"/>
    <n v="109.1075"/>
    <n v="111.97"/>
    <n v="187902400"/>
    <n v="1.8060087046580111"/>
    <d v="2020-08-11T07:00:00"/>
    <n v="43.250399999999999"/>
    <n v="48.19"/>
    <n v="49.73"/>
    <n v="48.06"/>
    <n v="49.63"/>
    <n v="-0.1628343528161347"/>
    <n v="35348100"/>
    <d v="2020-08-11T07:00:00"/>
    <n v="195.99619999999999"/>
    <n v="203.38"/>
    <n v="207.65"/>
    <n v="203.14"/>
    <n v="207.16"/>
    <n v="36446500"/>
    <n v="0.61532644926491986"/>
    <d v="2020-08-11T07:00:00"/>
    <n v="10.816800000000001"/>
    <n v="10.85"/>
    <n v="11.136799999999999"/>
    <n v="10.7957"/>
    <n v="11.073700000000001"/>
    <n v="-0.51435953213090468"/>
    <n v="354512000"/>
    <d v="2020-08-11T07:00:00"/>
    <n v="15.1251"/>
    <n v="15.866"/>
    <n v="16.064"/>
    <n v="15.843999999999999"/>
    <n v="15.984"/>
    <n v="0.34550069730850885"/>
    <n v="5198000"/>
  </r>
  <r>
    <x v="680"/>
    <n v="154.46950000000001"/>
    <n v="156.80000000000001"/>
    <n v="162.34"/>
    <n v="156.72"/>
    <n v="162.25"/>
    <n v="95623200"/>
    <n v="6.7139821789917412E-2"/>
    <d v="2022-04-26T07:00:00"/>
    <n v="42.539900000000003"/>
    <n v="45.52"/>
    <n v="46.84"/>
    <n v="45.51"/>
    <n v="46.69"/>
    <n v="-0.16247545285378051"/>
    <n v="35356600"/>
    <d v="2022-04-26T07:00:00"/>
    <n v="264.46190000000001"/>
    <n v="270.22000000000003"/>
    <n v="278.36"/>
    <n v="270"/>
    <n v="277.5"/>
    <n v="46518400"/>
    <n v="1.4074937106842778"/>
    <d v="2022-04-26T07:00:00"/>
    <n v="18.761299999999999"/>
    <n v="18.788"/>
    <n v="19.788"/>
    <n v="18.670000000000002"/>
    <n v="19.718"/>
    <n v="1.0877347364163881"/>
    <n v="653143000"/>
    <d v="2022-04-26T07:00:00"/>
    <n v="16.398399999999999"/>
    <n v="16.847999999999999"/>
    <n v="17.3"/>
    <n v="16.84"/>
    <n v="17.257999999999999"/>
    <n v="0.43255961270851112"/>
    <n v="5406000"/>
  </r>
  <r>
    <x v="681"/>
    <n v="195.97989999999999"/>
    <n v="196.94"/>
    <n v="196.95"/>
    <n v="195.89"/>
    <n v="196.16"/>
    <n v="40714100"/>
    <n v="-0.96754324195892782"/>
    <d v="2023-12-19T07:00:00"/>
    <n v="46.043300000000002"/>
    <n v="46.66"/>
    <n v="46.68"/>
    <n v="45.51"/>
    <n v="45.6"/>
    <n v="-0.16238256109881824"/>
    <n v="35358800"/>
    <d v="2023-12-19T07:00:00"/>
    <n v="371.23110000000003"/>
    <n v="373.26"/>
    <n v="373.26"/>
    <n v="369.84"/>
    <n v="371.49"/>
    <n v="20603700"/>
    <n v="-0.63072915982716837"/>
    <d v="2023-12-19T07:00:00"/>
    <n v="49.593400000000003"/>
    <n v="49.603999999999999"/>
    <n v="49.7"/>
    <n v="48.895000000000003"/>
    <n v="49.423999999999999"/>
    <n v="7.5403175457862057E-2"/>
    <n v="464444000"/>
    <d v="2023-12-19T07:00:00"/>
    <n v="18.263400000000001"/>
    <n v="18.324000000000002"/>
    <n v="18.532"/>
    <n v="18.29"/>
    <n v="18.332000000000001"/>
    <n v="0.33754820022870097"/>
    <n v="5179000"/>
  </r>
  <r>
    <x v="682"/>
    <n v="143.4966"/>
    <n v="146.06"/>
    <n v="148.82"/>
    <n v="145.76"/>
    <n v="148.82"/>
    <n v="129868800"/>
    <n v="0.71244892953193939"/>
    <d v="2021-09-17T07:00:00"/>
    <n v="49.976799999999997"/>
    <n v="54.26"/>
    <n v="54.59"/>
    <n v="53.67"/>
    <n v="54.59"/>
    <n v="-0.16236567168882513"/>
    <n v="35359200"/>
    <d v="2021-09-17T07:00:00"/>
    <n v="292.33969999999999"/>
    <n v="299.87"/>
    <n v="304.5"/>
    <n v="299.52999999999997"/>
    <n v="304.17"/>
    <n v="41372500"/>
    <n v="1.0027623779131152"/>
    <d v="2021-09-17T07:00:00"/>
    <n v="21.862500000000001"/>
    <n v="21.9"/>
    <n v="22.321000000000002"/>
    <n v="21.83"/>
    <n v="22.3"/>
    <n v="-0.83629555003009959"/>
    <n v="294503000"/>
    <d v="2021-09-17T07:00:00"/>
    <n v="21.226700000000001"/>
    <n v="22.14"/>
    <n v="22.344000000000001"/>
    <n v="22.062000000000001"/>
    <n v="22.26"/>
    <n v="-1.0187711043564307"/>
    <n v="1938500"/>
  </r>
  <r>
    <x v="683"/>
    <n v="121.8335"/>
    <n v="124.8075"/>
    <n v="126.4425"/>
    <n v="124.5775"/>
    <n v="126.0125"/>
    <n v="187630000"/>
    <n v="1.8008757182028483"/>
    <d v="2020-08-28T07:00:00"/>
    <n v="45.260800000000003"/>
    <n v="50.43"/>
    <n v="50.8"/>
    <n v="49.46"/>
    <n v="49.57"/>
    <n v="-0.16128897180176258"/>
    <n v="35384700"/>
    <d v="2020-08-28T07:00:00"/>
    <n v="221.13249999999999"/>
    <n v="228.91"/>
    <n v="230.64"/>
    <n v="226.58"/>
    <n v="228.18"/>
    <n v="26292900"/>
    <n v="-0.18326661714237097"/>
    <d v="2020-08-28T07:00:00"/>
    <n v="13.1076"/>
    <n v="13.1477"/>
    <n v="13.148"/>
    <n v="12.6425"/>
    <n v="12.675000000000001"/>
    <n v="0.46550965077919487"/>
    <n v="537160000"/>
    <d v="2020-08-28T07:00:00"/>
    <n v="15.1366"/>
    <n v="15.878"/>
    <n v="15.93"/>
    <n v="15.76"/>
    <n v="15.814"/>
    <n v="0.28355493058158415"/>
    <n v="5050000"/>
  </r>
  <r>
    <x v="684"/>
    <n v="171.79589999999999"/>
    <n v="174.61"/>
    <n v="174.84"/>
    <n v="172.31"/>
    <n v="174.01"/>
    <n v="86213900"/>
    <n v="-0.11016491188322619"/>
    <d v="2022-02-01T07:00:00"/>
    <n v="45.399500000000003"/>
    <n v="48.95"/>
    <n v="49.03"/>
    <n v="48.36"/>
    <n v="48.78"/>
    <n v="-0.16122985886678659"/>
    <n v="35386100"/>
    <d v="2022-02-01T07:00:00"/>
    <n v="301.55709999999999"/>
    <n v="308.76"/>
    <n v="310.63"/>
    <n v="305.13"/>
    <n v="310.41000000000003"/>
    <n v="40950400"/>
    <n v="0.96956369632919237"/>
    <d v="2022-02-01T07:00:00"/>
    <n v="24.598800000000001"/>
    <n v="24.638000000000002"/>
    <n v="25.145"/>
    <n v="23.89"/>
    <n v="25.103999999999999"/>
    <n v="0.3676826033964386"/>
    <n v="518925000"/>
    <d v="2022-02-01T07:00:00"/>
    <n v="21.6328"/>
    <n v="22.512"/>
    <n v="22.532"/>
    <n v="22.19"/>
    <n v="22.361999999999998"/>
    <n v="0.30259906832533467"/>
    <n v="5095500"/>
  </r>
  <r>
    <x v="685"/>
    <n v="118.09569999999999"/>
    <n v="120.59"/>
    <n v="121.66"/>
    <n v="119"/>
    <n v="119.54"/>
    <n v="98844700"/>
    <n v="0.12784435874038474"/>
    <d v="2021-03-25T07:00:00"/>
    <n v="56.408000000000001"/>
    <n v="62.02"/>
    <n v="62.44"/>
    <n v="60.98"/>
    <n v="61.66"/>
    <n v="-0.16058383893454906"/>
    <n v="35401400"/>
    <d v="2021-03-25T07:00:00"/>
    <n v="225.55179999999999"/>
    <n v="232.34"/>
    <n v="236.94"/>
    <n v="231.57"/>
    <n v="235.3"/>
    <n v="34061900"/>
    <n v="0.42777474089007494"/>
    <d v="2021-03-25T07:00:00"/>
    <n v="12.508699999999999"/>
    <n v="12.5352"/>
    <n v="12.7148"/>
    <n v="12.272"/>
    <n v="12.499499999999999"/>
    <n v="-0.83285671606397149"/>
    <n v="295144000"/>
    <d v="2021-03-25T07:00:00"/>
    <n v="19.632100000000001"/>
    <n v="20.53"/>
    <n v="20.588000000000001"/>
    <n v="20.292000000000002"/>
    <n v="20.472000000000001"/>
    <n v="0.20235574987196664"/>
    <n v="4856000"/>
  </r>
  <r>
    <x v="686"/>
    <n v="231.04580000000001"/>
    <n v="231.3"/>
    <n v="231.73"/>
    <n v="228.6"/>
    <n v="228.7"/>
    <n v="39882100"/>
    <n v="-0.9832210860510554"/>
    <d v="2024-10-14T07:00:00"/>
    <n v="23.44"/>
    <n v="23.44"/>
    <n v="23.77"/>
    <n v="23.27"/>
    <n v="23.58"/>
    <n v="-0.16049094717958681"/>
    <n v="35403600"/>
    <d v="2024-10-14T07:00:00"/>
    <n v="419.14"/>
    <n v="419.14"/>
    <n v="424.04"/>
    <n v="417.52"/>
    <n v="417.77"/>
    <n v="16653100"/>
    <n v="-0.94144868473938115"/>
    <d v="2024-10-14T07:00:00"/>
    <n v="138.07"/>
    <n v="138.07"/>
    <n v="139.6"/>
    <n v="136.30000000000001"/>
    <n v="136.47"/>
    <n v="-1.169746028680466"/>
    <n v="232347700"/>
    <d v="2024-10-14T07:00:00"/>
    <n v="19.09"/>
    <n v="19.09"/>
    <n v="19.16"/>
    <n v="18.87"/>
    <n v="18.899999999999999"/>
    <n v="-0.95900181051450595"/>
    <n v="2081300"/>
  </r>
  <r>
    <x v="687"/>
    <n v="173.1326"/>
    <n v="174.21"/>
    <n v="177.3"/>
    <n v="173.98"/>
    <n v="176.51"/>
    <n v="84267900"/>
    <n v="-0.14683448472370716"/>
    <d v="2023-09-13T07:00:00"/>
    <n v="38.0732"/>
    <n v="38.71"/>
    <n v="39.15"/>
    <n v="38.25"/>
    <n v="38.799999999999997"/>
    <n v="-0.16031360837465886"/>
    <n v="35407800"/>
    <d v="2023-09-13T07:00:00"/>
    <n v="333.55630000000002"/>
    <n v="336.06"/>
    <n v="336.85"/>
    <n v="331.17"/>
    <n v="331.31"/>
    <n v="16544400"/>
    <n v="-0.94999807277106174"/>
    <d v="2023-09-13T07:00:00"/>
    <n v="45.471200000000003"/>
    <n v="45.484999999999999"/>
    <n v="45.93"/>
    <n v="44.503"/>
    <n v="44.6"/>
    <n v="-0.27915079956154998"/>
    <n v="398355000"/>
    <d v="2023-09-13T07:00:00"/>
    <n v="16.552800000000001"/>
    <n v="16.885999999999999"/>
    <n v="16.986000000000001"/>
    <n v="16.850000000000001"/>
    <n v="16.876000000000001"/>
    <n v="-0.65149130501267105"/>
    <n v="2816000"/>
  </r>
  <r>
    <x v="688"/>
    <n v="176.4718"/>
    <n v="177.57"/>
    <n v="177.78"/>
    <n v="175.46"/>
    <n v="175.52"/>
    <n v="77334800"/>
    <n v="-0.27747878866016068"/>
    <d v="2023-11-02T07:00:00"/>
    <n v="37.079799999999999"/>
    <n v="37.700000000000003"/>
    <n v="37.82"/>
    <n v="36.909999999999997"/>
    <n v="37.58"/>
    <n v="-0.15895401087021124"/>
    <n v="35440000"/>
    <d v="2023-11-02T07:00:00"/>
    <n v="345.72500000000002"/>
    <n v="348.32"/>
    <n v="348.83"/>
    <n v="344.77"/>
    <n v="347.24"/>
    <n v="24348100"/>
    <n v="-0.33622751727128081"/>
    <d v="2023-11-02T07:00:00"/>
    <n v="43.492800000000003"/>
    <n v="43.506"/>
    <n v="43.884"/>
    <n v="42.893999999999998"/>
    <n v="43.328000000000003"/>
    <n v="-0.22111980578369012"/>
    <n v="409172000"/>
    <d v="2023-11-02T07:00:00"/>
    <n v="17.2547"/>
    <n v="17.312000000000001"/>
    <n v="17.358000000000001"/>
    <n v="17.13"/>
    <n v="17.13"/>
    <n v="0.19000845177437017"/>
    <n v="4826500"/>
  </r>
  <r>
    <x v="689"/>
    <n v="111.3288"/>
    <n v="113.85"/>
    <n v="117.62"/>
    <n v="113.75"/>
    <n v="117.18"/>
    <n v="127959300"/>
    <n v="0.67646714672675001"/>
    <d v="2020-11-23T07:00:00"/>
    <n v="41.639400000000002"/>
    <n v="46.06"/>
    <n v="46.21"/>
    <n v="45.45"/>
    <n v="45.48"/>
    <n v="-0.15685972403106216"/>
    <n v="35489600"/>
    <d v="2020-11-23T07:00:00"/>
    <n v="203.5027"/>
    <n v="210.11"/>
    <n v="212.29"/>
    <n v="208.16"/>
    <n v="210.95"/>
    <n v="25683500"/>
    <n v="-0.23119667295199542"/>
    <d v="2020-11-23T07:00:00"/>
    <n v="13.1038"/>
    <n v="13.14"/>
    <n v="13.3825"/>
    <n v="13.015499999999999"/>
    <n v="13.1713"/>
    <n v="-0.47764287118834453"/>
    <n v="361356000"/>
    <d v="2020-11-23T07:00:00"/>
    <n v="17.172599999999999"/>
    <n v="17.957999999999998"/>
    <n v="18.161999999999999"/>
    <n v="17.893999999999998"/>
    <n v="18.02"/>
    <n v="-0.27563117987227659"/>
    <n v="3714000"/>
  </r>
  <r>
    <x v="690"/>
    <n v="193.59270000000001"/>
    <n v="194.03"/>
    <n v="194.99"/>
    <n v="192.52"/>
    <n v="192.9"/>
    <n v="50080500"/>
    <n v="-0.79104689712178455"/>
    <d v="2024-06-03T07:00:00"/>
    <n v="30.0991"/>
    <n v="30.29"/>
    <n v="31.07"/>
    <n v="30.05"/>
    <n v="31.03"/>
    <n v="-0.15452476309951083"/>
    <n v="35544900"/>
    <d v="2024-06-03T07:00:00"/>
    <n v="412.77600000000001"/>
    <n v="413.52"/>
    <n v="416.43"/>
    <n v="408.92"/>
    <n v="415.53"/>
    <n v="17484700"/>
    <n v="-0.87604232699195128"/>
    <d v="2024-06-03T07:00:00"/>
    <n v="114.9807"/>
    <n v="115"/>
    <n v="115"/>
    <n v="112.003"/>
    <n v="113.621"/>
    <n v="-6.4360478965804852E-2"/>
    <n v="438392000"/>
    <d v="2024-06-03T07:00:00"/>
    <n v="16.72"/>
    <n v="16.72"/>
    <n v="16.78"/>
    <n v="16.600000000000001"/>
    <n v="16.626000000000001"/>
    <n v="-0.12055748681602255"/>
    <n v="4084500"/>
  </r>
  <r>
    <x v="691"/>
    <n v="166.4605"/>
    <n v="168.49"/>
    <n v="170.99"/>
    <n v="168.19"/>
    <n v="170.06"/>
    <n v="57149200"/>
    <n v="-0.65784740609531611"/>
    <d v="2022-08-11T07:00:00"/>
    <n v="33.8613"/>
    <n v="35.590000000000003"/>
    <n v="36.29"/>
    <n v="35.49"/>
    <n v="35.64"/>
    <n v="-0.15347761967993628"/>
    <n v="35569700"/>
    <d v="2022-08-11T07:00:00"/>
    <n v="281.55810000000002"/>
    <n v="287.02"/>
    <n v="291.20999999999998"/>
    <n v="286.51"/>
    <n v="290.85000000000002"/>
    <n v="20065900"/>
    <n v="-0.67302778800966923"/>
    <d v="2022-08-11T07:00:00"/>
    <n v="17.920300000000001"/>
    <n v="17.942"/>
    <n v="18.707000000000001"/>
    <n v="17.876000000000001"/>
    <n v="18.131"/>
    <n v="0.31619129542935914"/>
    <n v="509327000"/>
    <d v="2022-08-11T07:00:00"/>
    <n v="16.706"/>
    <n v="17.164000000000001"/>
    <n v="17.332000000000001"/>
    <n v="17.085999999999999"/>
    <n v="17.198"/>
    <n v="-0.39973198956506828"/>
    <n v="3417500"/>
  </r>
  <r>
    <x v="692"/>
    <n v="147.24160000000001"/>
    <n v="148.79"/>
    <n v="149.87"/>
    <n v="147.29"/>
    <n v="149.13"/>
    <n v="64218300"/>
    <n v="-0.52464037764380322"/>
    <d v="2022-11-16T07:00:00"/>
    <n v="28.475100000000001"/>
    <n v="29.53"/>
    <n v="30.23"/>
    <n v="29.44"/>
    <n v="30.11"/>
    <n v="-0.15292449150266102"/>
    <n v="35582800"/>
    <d v="2022-11-16T07:00:00"/>
    <n v="238.303"/>
    <n v="241.73"/>
    <n v="243.8"/>
    <n v="240.42"/>
    <n v="242.79"/>
    <n v="24093300"/>
    <n v="-0.3562678491063519"/>
    <d v="2022-11-16T07:00:00"/>
    <n v="15.8955"/>
    <n v="15.91"/>
    <n v="16.361999999999998"/>
    <n v="15.872999999999999"/>
    <n v="16.161999999999999"/>
    <n v="1.0684429315143651"/>
    <n v="649547000"/>
    <d v="2022-11-16T07:00:00"/>
    <n v="15.856"/>
    <n v="16.228000000000002"/>
    <n v="16.329999999999998"/>
    <n v="16.173999999999999"/>
    <n v="16.329999999999998"/>
    <n v="-4.8357184380924505E-2"/>
    <n v="4257000"/>
  </r>
  <r>
    <x v="693"/>
    <n v="124.9992"/>
    <n v="127.83"/>
    <n v="128.71"/>
    <n v="126.94"/>
    <n v="127.78"/>
    <n v="90757300"/>
    <n v="-2.4551069517634631E-2"/>
    <d v="2021-01-19T07:00:00"/>
    <n v="52.424399999999999"/>
    <n v="57.99"/>
    <n v="58.34"/>
    <n v="57.1"/>
    <n v="57.94"/>
    <n v="-0.1502095188462641"/>
    <n v="35647100"/>
    <d v="2021-01-19T07:00:00"/>
    <n v="209.6336"/>
    <n v="216.44"/>
    <n v="216.98"/>
    <n v="212.63"/>
    <n v="213.75"/>
    <n v="30480900"/>
    <n v="0.14612470831005323"/>
    <d v="2021-01-19T07:00:00"/>
    <n v="12.9932"/>
    <n v="13.0253"/>
    <n v="13.093999999999999"/>
    <n v="12.843999999999999"/>
    <n v="13.0162"/>
    <n v="-1.2027915600083279"/>
    <n v="226188000"/>
    <d v="2021-01-19T07:00:00"/>
    <n v="19.5518"/>
    <n v="20.446000000000002"/>
    <n v="20.488"/>
    <n v="20.34"/>
    <n v="20.405999999999999"/>
    <n v="-0.36310864775016349"/>
    <n v="3505000"/>
  </r>
  <r>
    <x v="694"/>
    <n v="172.9076"/>
    <n v="175.74"/>
    <n v="182.13"/>
    <n v="175.53"/>
    <n v="181.12"/>
    <n v="153237000"/>
    <n v="1.1527890693320046"/>
    <d v="2021-12-13T07:00:00"/>
    <n v="46.3733"/>
    <n v="50"/>
    <n v="51.02"/>
    <n v="49.95"/>
    <n v="50.85"/>
    <n v="-0.14684008155263309"/>
    <n v="35726900"/>
    <d v="2021-12-13T07:00:00"/>
    <n v="331.48230000000001"/>
    <n v="339.4"/>
    <n v="343.79"/>
    <n v="339.08"/>
    <n v="340.68"/>
    <n v="28899400"/>
    <n v="2.1737797803126561E-2"/>
    <d v="2021-12-13T07:00:00"/>
    <n v="28.116199999999999"/>
    <n v="28.161000000000001"/>
    <n v="30.294"/>
    <n v="28.116"/>
    <n v="30.248999999999999"/>
    <n v="0.79374930348369499"/>
    <n v="598344000"/>
    <d v="2021-12-13T07:00:00"/>
    <n v="23.176100000000002"/>
    <n v="24.117999999999999"/>
    <n v="24.564"/>
    <n v="24.108000000000001"/>
    <n v="24.504000000000001"/>
    <n v="-0.8069835505468097"/>
    <n v="2444500"/>
  </r>
  <r>
    <x v="695"/>
    <n v="175.47800000000001"/>
    <n v="176.57"/>
    <n v="178.54"/>
    <n v="176.5"/>
    <n v="177.13"/>
    <n v="46964900"/>
    <n v="-0.84975590079177554"/>
    <d v="2023-08-16T07:00:00"/>
    <n v="32.978400000000001"/>
    <n v="33.53"/>
    <n v="34.630000000000003"/>
    <n v="33.46"/>
    <n v="34.520000000000003"/>
    <n v="-0.1455564863931546"/>
    <n v="35757300"/>
    <d v="2023-08-16T07:00:00"/>
    <n v="318.01299999999998"/>
    <n v="320.39999999999998"/>
    <n v="324.42"/>
    <n v="319.8"/>
    <n v="320.8"/>
    <n v="20698900"/>
    <n v="-0.62324156331736158"/>
    <d v="2023-08-16T07:00:00"/>
    <n v="43.469299999999997"/>
    <n v="43.485999999999997"/>
    <n v="44.674999999999997"/>
    <n v="43.405999999999999"/>
    <n v="44.52"/>
    <n v="0.41342285050284827"/>
    <n v="527451000"/>
    <d v="2023-08-16T07:00:00"/>
    <n v="16.1235"/>
    <n v="16.448"/>
    <n v="16.638000000000002"/>
    <n v="16.43"/>
    <n v="16.545999999999999"/>
    <n v="4.1840874603212459E-2"/>
    <n v="4472500"/>
  </r>
  <r>
    <x v="696"/>
    <n v="169.22790000000001"/>
    <n v="172"/>
    <n v="175.3"/>
    <n v="171.64"/>
    <n v="172.7"/>
    <n v="96904000"/>
    <n v="9.1274656781740654E-2"/>
    <d v="2022-01-06T07:00:00"/>
    <n v="50.092500000000001"/>
    <n v="54.01"/>
    <n v="54.67"/>
    <n v="53.42"/>
    <n v="54.61"/>
    <n v="-0.14553115227816488"/>
    <n v="35757900"/>
    <d v="2022-01-06T07:00:00"/>
    <n v="306.55770000000001"/>
    <n v="313.88"/>
    <n v="318.7"/>
    <n v="311.49"/>
    <n v="313.14999999999998"/>
    <n v="39646100"/>
    <n v="0.86697890507140896"/>
    <d v="2022-01-06T07:00:00"/>
    <n v="28.133199999999999"/>
    <n v="28.178000000000001"/>
    <n v="28.437999999999999"/>
    <n v="27.065000000000001"/>
    <n v="27.64"/>
    <n v="2.0371102408653731E-2"/>
    <n v="454186000"/>
    <d v="2022-01-06T07:00:00"/>
    <n v="23.660399999999999"/>
    <n v="24.622"/>
    <n v="25.262"/>
    <n v="24.474"/>
    <n v="25.08"/>
    <n v="2.0132230454398021"/>
    <n v="9182500"/>
  </r>
  <r>
    <x v="697"/>
    <n v="170.2218"/>
    <n v="172.79"/>
    <n v="172.95"/>
    <n v="170.25"/>
    <n v="170.97"/>
    <n v="62527400"/>
    <n v="-0.55650295766228697"/>
    <d v="2022-02-15T07:00:00"/>
    <n v="45.268700000000003"/>
    <n v="48.44"/>
    <n v="48.46"/>
    <n v="47.19"/>
    <n v="47.7"/>
    <n v="-0.14215327027953731"/>
    <n v="35837900"/>
    <d v="2022-02-15T07:00:00"/>
    <n v="293.4606"/>
    <n v="300.47000000000003"/>
    <n v="300.8"/>
    <n v="297.02"/>
    <n v="300.01"/>
    <n v="27058300"/>
    <n v="-0.12306697041331521"/>
    <d v="2022-02-15T07:00:00"/>
    <n v="26.4528"/>
    <n v="26.495000000000001"/>
    <n v="26.545000000000002"/>
    <n v="24.783999999999999"/>
    <n v="24.949000000000002"/>
    <n v="1.338410174639951"/>
    <n v="699869000"/>
    <d v="2022-02-15T07:00:00"/>
    <n v="20.844799999999999"/>
    <n v="21.692"/>
    <n v="21.736000000000001"/>
    <n v="21.422000000000001"/>
    <n v="21.423999999999999"/>
    <n v="-0.50520721399199409"/>
    <n v="3165500"/>
  </r>
  <r>
    <x v="698"/>
    <n v="189.86109999999999"/>
    <n v="190.29"/>
    <n v="192.25"/>
    <n v="189.51"/>
    <n v="189.61"/>
    <n v="53068000"/>
    <n v="-0.73475175382222813"/>
    <d v="2024-05-29T07:00:00"/>
    <n v="29.940100000000001"/>
    <n v="30.13"/>
    <n v="30.67"/>
    <n v="30.11"/>
    <n v="30.47"/>
    <n v="-0.14170147856222087"/>
    <n v="35848600"/>
    <d v="2024-05-29T07:00:00"/>
    <n v="428.39789999999999"/>
    <n v="429.17"/>
    <n v="430.94"/>
    <n v="425.69"/>
    <n v="425.69"/>
    <n v="15517100"/>
    <n v="-1.0307964750244705"/>
    <d v="2024-05-29T07:00:00"/>
    <n v="114.8057"/>
    <n v="114.825"/>
    <n v="115.492"/>
    <n v="110.901"/>
    <n v="113.05"/>
    <n v="0.57431843471212951"/>
    <n v="557442000"/>
    <d v="2024-05-29T07:00:00"/>
    <n v="15.69"/>
    <n v="15.69"/>
    <n v="15.874000000000001"/>
    <n v="15.667999999999999"/>
    <n v="15.798"/>
    <n v="-0.24277481035833343"/>
    <n v="3792500"/>
  </r>
  <r>
    <x v="699"/>
    <n v="183.35169999999999"/>
    <n v="184.25"/>
    <n v="185.88"/>
    <n v="183.43"/>
    <n v="184.22"/>
    <n v="58414500"/>
    <n v="-0.63400464632395914"/>
    <d v="2024-01-03T07:00:00"/>
    <n v="46.428199999999997"/>
    <n v="47.05"/>
    <n v="47.81"/>
    <n v="46.8"/>
    <n v="47.1"/>
    <n v="-0.14128768801738897"/>
    <n v="35858400"/>
    <d v="2024-01-03T07:00:00"/>
    <n v="368.5856"/>
    <n v="370.6"/>
    <n v="373.26"/>
    <n v="368.51"/>
    <n v="369.01"/>
    <n v="23083500"/>
    <n v="-0.43568985494251666"/>
    <d v="2024-01-03T07:00:00"/>
    <n v="47.558799999999998"/>
    <n v="47.569000000000003"/>
    <n v="48.183999999999997"/>
    <n v="47.32"/>
    <n v="47.484999999999999"/>
    <n v="-0.69470250031399949"/>
    <n v="320896000"/>
    <d v="2024-01-03T07:00:00"/>
    <n v="18.414899999999999"/>
    <n v="18.475999999999999"/>
    <n v="18.559999999999999"/>
    <n v="18.442"/>
    <n v="18.52"/>
    <n v="-0.6376790732424783"/>
    <n v="2849000"/>
  </r>
  <r>
    <x v="700"/>
    <n v="149.56610000000001"/>
    <n v="151.6"/>
    <n v="153.09"/>
    <n v="150.80000000000001"/>
    <n v="152.26"/>
    <n v="55138700"/>
    <n v="-0.69573238872418908"/>
    <d v="2022-07-26T07:00:00"/>
    <n v="36.697200000000002"/>
    <n v="38.96"/>
    <n v="39.57"/>
    <n v="38.880000000000003"/>
    <n v="39.1"/>
    <n v="-0.13845448949104008"/>
    <n v="35925500"/>
    <d v="2022-07-26T07:00:00"/>
    <n v="247.10650000000001"/>
    <n v="251.9"/>
    <n v="259.88"/>
    <n v="249.57"/>
    <n v="259.86"/>
    <n v="39348000"/>
    <n v="0.84353297524395732"/>
    <d v="2022-07-26T07:00:00"/>
    <n v="16.513000000000002"/>
    <n v="16.533000000000001"/>
    <n v="16.919"/>
    <n v="16.478000000000002"/>
    <n v="16.888999999999999"/>
    <n v="-0.28177954939525168"/>
    <n v="397865000"/>
    <d v="2022-07-26T07:00:00"/>
    <n v="16.5989"/>
    <n v="17.053999999999998"/>
    <n v="17.149999999999999"/>
    <n v="17.010000000000002"/>
    <n v="17.088000000000001"/>
    <n v="-1.1608696705982613"/>
    <n v="1599000"/>
  </r>
  <r>
    <x v="701"/>
    <n v="123.51519999999999"/>
    <n v="125.91"/>
    <n v="126.27"/>
    <n v="122.77"/>
    <n v="123.5"/>
    <n v="126142800"/>
    <n v="0.64223781524435863"/>
    <d v="2021-05-11T07:00:00"/>
    <n v="50.367899999999999"/>
    <n v="55.04"/>
    <n v="55.63"/>
    <n v="54.3"/>
    <n v="55.05"/>
    <n v="-0.1366557673267709"/>
    <n v="35968100"/>
    <d v="2021-05-11T07:00:00"/>
    <n v="239.0361"/>
    <n v="246.23"/>
    <n v="246.6"/>
    <n v="242.57"/>
    <n v="244.55"/>
    <n v="33641600"/>
    <n v="0.39471763150906874"/>
    <d v="2021-05-11T07:00:00"/>
    <n v="14.2759"/>
    <n v="14.3062"/>
    <n v="14.354699999999999"/>
    <n v="13.75"/>
    <n v="13.824999999999999"/>
    <n v="-0.88414416179904964"/>
    <n v="285584000"/>
    <d v="2021-05-11T07:00:00"/>
    <n v="18.4175"/>
    <n v="19.21"/>
    <n v="19.244"/>
    <n v="18.885999999999999"/>
    <n v="19.11"/>
    <n v="0.21281956181908229"/>
    <n v="4881000"/>
  </r>
  <r>
    <x v="702"/>
    <n v="148.38130000000001"/>
    <n v="150.62"/>
    <n v="154.12"/>
    <n v="150.1"/>
    <n v="151.44999999999999"/>
    <n v="108732100"/>
    <n v="0.31415819969771847"/>
    <d v="2022-03-14T07:00:00"/>
    <n v="41.493200000000002"/>
    <n v="44.4"/>
    <n v="45.98"/>
    <n v="44.3"/>
    <n v="45.9"/>
    <n v="-0.13556640038221351"/>
    <n v="35993900"/>
    <d v="2022-03-14T07:00:00"/>
    <n v="270.54930000000002"/>
    <n v="276.44"/>
    <n v="285.39999999999998"/>
    <n v="275.82"/>
    <n v="280.33999999999997"/>
    <n v="30660700"/>
    <n v="0.16026619835693617"/>
    <d v="2022-03-14T07:00:00"/>
    <n v="21.299700000000001"/>
    <n v="21.33"/>
    <n v="22.262"/>
    <n v="21.158999999999999"/>
    <n v="21.869"/>
    <n v="-0.34889850688390883"/>
    <n v="385354000"/>
    <d v="2022-03-14T07:00:00"/>
    <n v="18.217600000000001"/>
    <n v="18.957999999999998"/>
    <n v="19.533999999999999"/>
    <n v="18.866"/>
    <n v="19.399999999999999"/>
    <n v="-0.26558592040304557"/>
    <n v="3738000"/>
  </r>
  <r>
    <x v="703"/>
    <n v="160.45910000000001"/>
    <n v="162.88"/>
    <n v="163.16999999999999"/>
    <n v="158.46"/>
    <n v="161.12"/>
    <n v="96046400"/>
    <n v="7.511441748677844E-2"/>
    <d v="2022-04-25T07:00:00"/>
    <n v="43.979100000000003"/>
    <n v="47.06"/>
    <n v="47.14"/>
    <n v="46.18"/>
    <n v="46.21"/>
    <n v="-0.13533839334730616"/>
    <n v="35999300"/>
    <d v="2022-04-25T07:00:00"/>
    <n v="274.73820000000001"/>
    <n v="280.72000000000003"/>
    <n v="281.11"/>
    <n v="270.77"/>
    <n v="273.29000000000002"/>
    <n v="35678900"/>
    <n v="0.5549537698434106"/>
    <d v="2022-04-25T07:00:00"/>
    <n v="19.873699999999999"/>
    <n v="19.902000000000001"/>
    <n v="19.945"/>
    <n v="19.096"/>
    <n v="19.202000000000002"/>
    <n v="1.025626497998501"/>
    <n v="641566000"/>
    <d v="2022-04-25T07:00:00"/>
    <n v="17.0486"/>
    <n v="17.515999999999998"/>
    <n v="17.53"/>
    <n v="17.175999999999998"/>
    <n v="17.283999999999999"/>
    <n v="0.4723220981075506"/>
    <n v="5501000"/>
  </r>
  <r>
    <x v="704"/>
    <n v="219.77350000000001"/>
    <n v="220.27"/>
    <n v="220.38"/>
    <n v="215.1"/>
    <n v="216.15"/>
    <n v="58046200"/>
    <n v="-0.64094473043349109"/>
    <d v="2024-07-02T07:00:00"/>
    <n v="30.874099999999999"/>
    <n v="31.07"/>
    <n v="31.31"/>
    <n v="30.59"/>
    <n v="30.86"/>
    <n v="-0.13533839334730616"/>
    <n v="35999300"/>
    <d v="2024-07-02T07:00:00"/>
    <n v="458.45370000000003"/>
    <n v="459.28"/>
    <n v="459.59"/>
    <n v="453.11"/>
    <n v="453.2"/>
    <n v="13979800"/>
    <n v="-1.1517070014375581"/>
    <d v="2024-07-02T07:00:00"/>
    <n v="122.65949999999999"/>
    <n v="122.67"/>
    <n v="123.41"/>
    <n v="121.03"/>
    <n v="121.13"/>
    <n v="-1.2447120726625016"/>
    <n v="218374000"/>
    <d v="2024-07-02T07:00:00"/>
    <n v="17.332000000000001"/>
    <n v="17.332000000000001"/>
    <n v="17.334"/>
    <n v="17.123999999999999"/>
    <n v="17.181999999999999"/>
    <n v="-0.11699979075400323"/>
    <n v="4093000"/>
  </r>
  <r>
    <x v="705"/>
    <n v="151.51009999999999"/>
    <n v="152.87"/>
    <n v="153.47"/>
    <n v="151.83000000000001"/>
    <n v="152.81"/>
    <n v="47204800"/>
    <n v="-0.84523533012146146"/>
    <d v="2023-03-08T07:00:00"/>
    <n v="25.357199999999999"/>
    <n v="25.98"/>
    <n v="26.01"/>
    <n v="25.45"/>
    <n v="25.56"/>
    <n v="-0.1322729654335516"/>
    <n v="36071900"/>
    <d v="2023-03-08T07:00:00"/>
    <n v="250.72980000000001"/>
    <n v="253.7"/>
    <n v="254.54"/>
    <n v="250.81"/>
    <n v="254.04"/>
    <n v="17340200"/>
    <n v="-0.88740742883719381"/>
    <d v="2023-03-08T07:00:00"/>
    <n v="24.1692"/>
    <n v="24.181000000000001"/>
    <n v="24.2"/>
    <n v="23.423999999999999"/>
    <n v="23.486999999999998"/>
    <n v="0.33897021745772121"/>
    <n v="513573000"/>
    <d v="2023-03-08T07:00:00"/>
    <n v="17.208300000000001"/>
    <n v="17.611999999999998"/>
    <n v="17.652000000000001"/>
    <n v="17.515999999999998"/>
    <n v="17.574000000000002"/>
    <n v="-0.53115746762084093"/>
    <n v="3103500"/>
  </r>
  <r>
    <x v="706"/>
    <n v="160.52799999999999"/>
    <n v="162.94999999999999"/>
    <n v="163.41"/>
    <n v="159.41"/>
    <n v="161.47999999999999"/>
    <n v="91454900"/>
    <n v="-1.1405800240389249E-2"/>
    <d v="2022-03-09T07:00:00"/>
    <n v="44.511699999999998"/>
    <n v="47.63"/>
    <n v="48.46"/>
    <n v="46.89"/>
    <n v="48.41"/>
    <n v="-0.13207873721863053"/>
    <n v="36076500"/>
    <d v="2022-03-09T07:00:00"/>
    <n v="282.35230000000001"/>
    <n v="288.5"/>
    <n v="289.60000000000002"/>
    <n v="280.77999999999997"/>
    <n v="283.44"/>
    <n v="35204500"/>
    <n v="0.51764162925252477"/>
    <d v="2022-03-09T07:00:00"/>
    <n v="22.981300000000001"/>
    <n v="23.013999999999999"/>
    <n v="23.22"/>
    <n v="22.247"/>
    <n v="22.387"/>
    <n v="0.22721616075192494"/>
    <n v="492742000"/>
    <d v="2022-03-09T07:00:00"/>
    <n v="18.899899999999999"/>
    <n v="19.667999999999999"/>
    <n v="19.814"/>
    <n v="19.364000000000001"/>
    <n v="19.364000000000001"/>
    <n v="-1.6885830967886747E-3"/>
    <n v="4368500"/>
  </r>
  <r>
    <x v="707"/>
    <n v="146.46969999999999"/>
    <n v="148.01"/>
    <n v="150.37"/>
    <n v="147.72"/>
    <n v="150.16"/>
    <n v="58724100"/>
    <n v="-0.62817067933967707"/>
    <d v="2022-11-21T07:00:00"/>
    <n v="27.906199999999998"/>
    <n v="28.94"/>
    <n v="29.72"/>
    <n v="28.91"/>
    <n v="29.66"/>
    <n v="-0.13164383491130724"/>
    <n v="36086800"/>
    <d v="2022-11-21T07:00:00"/>
    <n v="238.61850000000001"/>
    <n v="242.05"/>
    <n v="244.67"/>
    <n v="241.19"/>
    <n v="241.43"/>
    <n v="26394700"/>
    <n v="-0.17525992255520362"/>
    <d v="2022-11-21T07:00:00"/>
    <n v="15.303000000000001"/>
    <n v="15.317"/>
    <n v="15.477"/>
    <n v="15.08"/>
    <n v="15.147"/>
    <n v="-0.24490194458532205"/>
    <n v="404739000"/>
    <d v="2022-11-21T07:00:00"/>
    <n v="15.455399999999999"/>
    <n v="15.818"/>
    <n v="15.944000000000001"/>
    <n v="15.788"/>
    <n v="15.826000000000001"/>
    <n v="-0.32146267620064317"/>
    <n v="3604500"/>
  </r>
  <r>
    <x v="708"/>
    <n v="150.90020000000001"/>
    <n v="152.74"/>
    <n v="154.47"/>
    <n v="150.91"/>
    <n v="152.38"/>
    <n v="86652500"/>
    <n v="-0.10190012532215993"/>
    <d v="2022-09-22T07:00:00"/>
    <n v="26.706600000000002"/>
    <n v="28.07"/>
    <n v="28.5"/>
    <n v="28.04"/>
    <n v="28.4"/>
    <n v="-0.13139471611390843"/>
    <n v="36092700"/>
    <d v="2022-09-22T07:00:00"/>
    <n v="236.89599999999999"/>
    <n v="240.98"/>
    <n v="243.86"/>
    <n v="237.57"/>
    <n v="237.87"/>
    <n v="31061200"/>
    <n v="0.1917660135058607"/>
    <d v="2022-09-22T07:00:00"/>
    <n v="12.5495"/>
    <n v="12.561"/>
    <n v="13.148999999999999"/>
    <n v="12.428000000000001"/>
    <n v="13.07"/>
    <n v="1.6565049989045941"/>
    <n v="759162000"/>
    <d v="2022-09-22T07:00:00"/>
    <n v="13.505699999999999"/>
    <n v="13.875999999999999"/>
    <n v="14.13"/>
    <n v="13.808"/>
    <n v="14.05"/>
    <n v="-0.21996370031362128"/>
    <n v="3847000"/>
  </r>
  <r>
    <x v="709"/>
    <n v="162.83330000000001"/>
    <n v="165.29"/>
    <n v="171.27"/>
    <n v="165.04"/>
    <n v="170.62"/>
    <n v="75329400"/>
    <n v="-0.31526766911971899"/>
    <d v="2022-04-14T07:00:00"/>
    <n v="42.68"/>
    <n v="45.67"/>
    <n v="46.75"/>
    <n v="45.62"/>
    <n v="46.75"/>
    <n v="-0.12763260003793697"/>
    <n v="36181800"/>
    <d v="2022-04-14T07:00:00"/>
    <n v="273.86709999999999"/>
    <n v="279.83"/>
    <n v="288.31"/>
    <n v="279.32"/>
    <n v="288.08999999999997"/>
    <n v="28221600"/>
    <n v="-3.1572001717325472E-2"/>
    <d v="2022-04-14T07:00:00"/>
    <n v="21.227799999999998"/>
    <n v="21.257999999999999"/>
    <n v="22.777000000000001"/>
    <n v="21.163"/>
    <n v="22.504999999999999"/>
    <n v="0.63684512718517716"/>
    <n v="569097000"/>
    <d v="2022-04-14T07:00:00"/>
    <n v="17.3523"/>
    <n v="17.827999999999999"/>
    <n v="18.384"/>
    <n v="17.806000000000001"/>
    <n v="18.384"/>
    <n v="0.95470382886958238"/>
    <n v="6653500"/>
  </r>
  <r>
    <x v="710"/>
    <n v="181.0549"/>
    <n v="181.71"/>
    <n v="184.2"/>
    <n v="180.42"/>
    <n v="182.35"/>
    <n v="78569700"/>
    <n v="-0.25420887319216995"/>
    <d v="2024-05-06T07:00:00"/>
    <n v="30.774799999999999"/>
    <n v="30.97"/>
    <n v="31.2"/>
    <n v="30.73"/>
    <n v="31.12"/>
    <n v="-0.12747215064300216"/>
    <n v="36185600"/>
    <d v="2024-05-06T07:00:00"/>
    <n v="412.05279999999999"/>
    <n v="413.54"/>
    <n v="413.93"/>
    <n v="406.37"/>
    <n v="408.76"/>
    <n v="16996600"/>
    <n v="-0.91443198934947956"/>
    <d v="2024-05-06T07:00:00"/>
    <n v="92.124499999999998"/>
    <n v="92.14"/>
    <n v="92.22"/>
    <n v="89.055000000000007"/>
    <n v="89.39"/>
    <n v="-0.39799175122718289"/>
    <n v="376203000"/>
    <d v="2024-05-06T07:00:00"/>
    <n v="16.968"/>
    <n v="16.968"/>
    <n v="17.026"/>
    <n v="16.899999999999999"/>
    <n v="17.001999999999999"/>
    <n v="-0.26788795903141099"/>
    <n v="3732500"/>
  </r>
  <r>
    <x v="711"/>
    <n v="183.48609999999999"/>
    <n v="184.15"/>
    <n v="185.53"/>
    <n v="182.44"/>
    <n v="185.32"/>
    <n v="54630500"/>
    <n v="-0.70530868724296225"/>
    <d v="2024-02-14T07:00:00"/>
    <n v="43.733800000000002"/>
    <n v="44.19"/>
    <n v="44.29"/>
    <n v="43.39"/>
    <n v="43.82"/>
    <n v="-0.12744681652801246"/>
    <n v="36186200"/>
    <d v="2024-02-14T07:00:00"/>
    <n v="408.01729999999998"/>
    <n v="409.49"/>
    <n v="409.84"/>
    <n v="404.57"/>
    <n v="408.07"/>
    <n v="20401200"/>
    <n v="-0.64665603265527627"/>
    <d v="2024-02-14T07:00:00"/>
    <n v="73.884100000000004"/>
    <n v="73.900000000000006"/>
    <n v="74.236000000000004"/>
    <n v="71.938000000000002"/>
    <n v="73.201999999999998"/>
    <n v="0.2925325469260438"/>
    <n v="504917000"/>
    <d v="2024-02-14T07:00:00"/>
    <n v="18.289300000000001"/>
    <n v="18.350000000000001"/>
    <n v="19.084"/>
    <n v="17.87"/>
    <n v="19.036000000000001"/>
    <n v="5.1954775347966162"/>
    <n v="16785500"/>
  </r>
  <r>
    <x v="712"/>
    <n v="116.0616"/>
    <n v="118.69"/>
    <n v="119.2"/>
    <n v="116.13"/>
    <n v="118.32"/>
    <n v="114457900"/>
    <n v="0.42205267049423739"/>
    <d v="2020-11-06T07:00:00"/>
    <n v="41.033700000000003"/>
    <n v="45.39"/>
    <n v="45.8"/>
    <n v="44.9"/>
    <n v="45.54"/>
    <n v="-0.12544119909132731"/>
    <n v="36233700"/>
    <d v="2020-11-06T07:00:00"/>
    <n v="216.1189"/>
    <n v="223.72"/>
    <n v="224.36"/>
    <n v="218.03"/>
    <n v="222.26"/>
    <n v="25231900"/>
    <n v="-0.26671556563927212"/>
    <d v="2020-11-06T07:00:00"/>
    <n v="14.521800000000001"/>
    <n v="14.561999999999999"/>
    <n v="14.588699999999999"/>
    <n v="13.895"/>
    <n v="14.1097"/>
    <n v="-0.3596602868153489"/>
    <n v="383348000"/>
    <d v="2020-11-06T07:00:00"/>
    <n v="17.0961"/>
    <n v="17.878"/>
    <n v="18.033999999999999"/>
    <n v="17.731999999999999"/>
    <n v="17.82"/>
    <n v="1.0882220693147782"/>
    <n v="6972500"/>
  </r>
  <r>
    <x v="713"/>
    <n v="216.18170000000001"/>
    <n v="216.67"/>
    <n v="218.95"/>
    <n v="212.72"/>
    <n v="213.37"/>
    <n v="93728300"/>
    <n v="3.1433154998844776E-2"/>
    <d v="2024-06-17T07:00:00"/>
    <n v="30.784700000000001"/>
    <n v="30.98"/>
    <n v="31"/>
    <n v="30.18"/>
    <n v="30.34"/>
    <n v="-0.12537364145135477"/>
    <n v="36235300"/>
    <d v="2024-06-17T07:00:00"/>
    <n v="447.56330000000003"/>
    <n v="448.37"/>
    <n v="450.94"/>
    <n v="440.72"/>
    <n v="442.59"/>
    <n v="20790000"/>
    <n v="-0.6160764368253091"/>
    <d v="2024-06-17T07:00:00"/>
    <n v="130.96879999999999"/>
    <n v="130.97999999999999"/>
    <n v="133.72999999999999"/>
    <n v="129.58000000000001"/>
    <n v="132.99"/>
    <n v="-0.8684768127901874"/>
    <n v="288504400"/>
    <d v="2024-06-17T07:00:00"/>
    <n v="16.224"/>
    <n v="16.224"/>
    <n v="16.268000000000001"/>
    <n v="16.114000000000001"/>
    <n v="16.146000000000001"/>
    <n v="-0.35955095168814416"/>
    <n v="3513500"/>
  </r>
  <r>
    <x v="714"/>
    <n v="138.04830000000001"/>
    <n v="139.5"/>
    <n v="141.43"/>
    <n v="137.49"/>
    <n v="140.41"/>
    <n v="89908500"/>
    <n v="-4.054548546162242E-2"/>
    <d v="2022-11-08T07:00:00"/>
    <n v="27.462599999999998"/>
    <n v="28.48"/>
    <n v="28.95"/>
    <n v="27.93"/>
    <n v="28.76"/>
    <n v="-0.12441516743424419"/>
    <n v="36258000"/>
    <d v="2022-11-08T07:00:00"/>
    <n v="224.9913"/>
    <n v="228.87"/>
    <n v="231.65"/>
    <n v="225.84"/>
    <n v="228.7"/>
    <n v="28192500"/>
    <n v="-3.3860752331142462E-2"/>
    <d v="2022-11-08T07:00:00"/>
    <n v="14.588699999999999"/>
    <n v="14.602"/>
    <n v="14.891"/>
    <n v="14.215999999999999"/>
    <n v="14.801"/>
    <n v="0.77737594737663862"/>
    <n v="595292000"/>
    <d v="2022-11-08T07:00:00"/>
    <n v="15.0099"/>
    <n v="15.362"/>
    <n v="15.768000000000001"/>
    <n v="15.231999999999999"/>
    <n v="15.34"/>
    <n v="1.5111693482171931"/>
    <n v="7983000"/>
  </r>
  <r>
    <x v="715"/>
    <n v="70.218599999999995"/>
    <n v="72.257499999999993"/>
    <n v="72.704999999999998"/>
    <n v="70.307500000000005"/>
    <n v="70.5"/>
    <n v="226176800"/>
    <n v="2.5272347574461427"/>
    <d v="2020-03-06T07:00:00"/>
    <n v="49.436500000000002"/>
    <n v="55.77"/>
    <n v="56.01"/>
    <n v="54.54"/>
    <n v="55.18"/>
    <n v="-0.12436449920426478"/>
    <n v="36259200"/>
    <d v="2020-03-06T07:00:00"/>
    <n v="155.27170000000001"/>
    <n v="161.57"/>
    <n v="163.11000000000001"/>
    <n v="156"/>
    <n v="162.61000000000001"/>
    <n v="72821100"/>
    <n v="3.4762332560466174"/>
    <d v="2020-03-06T07:00:00"/>
    <n v="6.6276999999999999"/>
    <n v="6.6509999999999998"/>
    <n v="6.7098000000000004"/>
    <n v="6.45"/>
    <n v="6.6520000000000001"/>
    <n v="0.34883607652747112"/>
    <n v="515412000"/>
    <d v="2020-03-06T07:00:00"/>
    <n v="11.9892"/>
    <n v="12.624000000000001"/>
    <n v="12.648"/>
    <n v="12.432"/>
    <n v="12.56"/>
    <n v="0.60918875837582342"/>
    <n v="5828000"/>
  </r>
  <r>
    <x v="716"/>
    <n v="122.8584"/>
    <n v="125.8575"/>
    <n v="128.785"/>
    <n v="123.9375"/>
    <n v="128.69749999999999"/>
    <n v="345937600"/>
    <n v="4.7839548905572791"/>
    <d v="2020-08-24T07:00:00"/>
    <n v="44.103000000000002"/>
    <n v="49.14"/>
    <n v="49.4"/>
    <n v="48.82"/>
    <n v="49.26"/>
    <n v="-0.12284022995238408"/>
    <n v="36295300"/>
    <d v="2020-08-24T07:00:00"/>
    <n v="206.42959999999999"/>
    <n v="213.69"/>
    <n v="215.52"/>
    <n v="212.43"/>
    <n v="214.79"/>
    <n v="25460100"/>
    <n v="-0.24876735635841177"/>
    <d v="2020-08-24T07:00:00"/>
    <n v="12.6814"/>
    <n v="12.7203"/>
    <n v="12.9125"/>
    <n v="12.5075"/>
    <n v="12.883699999999999"/>
    <n v="0.21553163598089981"/>
    <n v="490564000"/>
    <d v="2020-08-24T07:00:00"/>
    <n v="15.209"/>
    <n v="15.954000000000001"/>
    <n v="16.056000000000001"/>
    <n v="15.874000000000001"/>
    <n v="15.981999999999999"/>
    <n v="-5.4426195310251592E-2"/>
    <n v="4242500"/>
  </r>
  <r>
    <x v="717"/>
    <n v="187.1908"/>
    <n v="188.61"/>
    <n v="189.99"/>
    <n v="187.04"/>
    <n v="189.26"/>
    <n v="59922200"/>
    <n v="-0.60559420697576127"/>
    <d v="2023-07-10T07:00:00"/>
    <n v="32.085999999999999"/>
    <n v="32.74"/>
    <n v="32.83"/>
    <n v="31.77"/>
    <n v="31.87"/>
    <n v="-0.1224011052925625"/>
    <n v="36305700"/>
    <d v="2023-07-10T07:00:00"/>
    <n v="328.66199999999998"/>
    <n v="331.83"/>
    <n v="335.23"/>
    <n v="327.58999999999997"/>
    <n v="334.6"/>
    <n v="32791400"/>
    <n v="0.32784836099816833"/>
    <d v="2023-07-10T07:00:00"/>
    <n v="42.163800000000002"/>
    <n v="42.18"/>
    <n v="42.811"/>
    <n v="41.649000000000001"/>
    <n v="42.656999999999996"/>
    <n v="-0.51759986866061047"/>
    <n v="353908000"/>
    <d v="2023-07-10T07:00:00"/>
    <n v="17.788"/>
    <n v="18.146000000000001"/>
    <n v="18.173999999999999"/>
    <n v="18.079999999999998"/>
    <n v="18.079999999999998"/>
    <n v="-0.4233802045655497"/>
    <n v="3361000"/>
  </r>
  <r>
    <x v="718"/>
    <n v="117.636"/>
    <n v="120.3"/>
    <n v="120.99"/>
    <n v="118.15"/>
    <n v="118.92"/>
    <n v="91183000"/>
    <n v="-1.6529364914246787E-2"/>
    <d v="2020-11-16T07:00:00"/>
    <n v="41.756900000000002"/>
    <n v="46.19"/>
    <n v="46.75"/>
    <n v="45.79"/>
    <n v="46.04"/>
    <n v="-0.12237577117757278"/>
    <n v="36306300"/>
    <d v="2020-11-16T07:00:00"/>
    <n v="209.8493"/>
    <n v="217.23"/>
    <n v="217.74"/>
    <n v="214.52"/>
    <n v="214.87"/>
    <n v="24953300"/>
    <n v="-0.28862779660179488"/>
    <d v="2020-11-16T07:00:00"/>
    <n v="13.478"/>
    <n v="13.5153"/>
    <n v="13.6495"/>
    <n v="13.156000000000001"/>
    <n v="13.172499999999999"/>
    <n v="-0.19642028693805208"/>
    <n v="413776000"/>
    <d v="2020-11-16T07:00:00"/>
    <n v="17.2988"/>
    <n v="18.09"/>
    <n v="18.22"/>
    <n v="18.010000000000002"/>
    <n v="18.138000000000002"/>
    <n v="0.57884370372918803"/>
    <n v="5755500"/>
  </r>
  <r>
    <x v="719"/>
    <n v="178.2508"/>
    <n v="179.36"/>
    <n v="180.3"/>
    <n v="177.34"/>
    <n v="180.07"/>
    <n v="58953100"/>
    <n v="-0.62385550350181984"/>
    <d v="2023-09-11T07:00:00"/>
    <n v="37.955199999999998"/>
    <n v="38.590000000000003"/>
    <n v="38.74"/>
    <n v="37.840000000000003"/>
    <n v="38.24"/>
    <n v="-0.12056015960331046"/>
    <n v="36349300"/>
    <d v="2023-09-11T07:00:00"/>
    <n v="335.42230000000001"/>
    <n v="337.94"/>
    <n v="338.42"/>
    <n v="335.43"/>
    <n v="337.24"/>
    <n v="16583300"/>
    <n v="-0.94693854016358814"/>
    <d v="2023-09-11T07:00:00"/>
    <n v="45.164299999999997"/>
    <n v="45.177999999999997"/>
    <n v="46.162999999999997"/>
    <n v="44.311999999999998"/>
    <n v="46.148000000000003"/>
    <n v="0.12648675896093883"/>
    <n v="473966000"/>
    <d v="2023-09-11T07:00:00"/>
    <n v="16.703800000000001"/>
    <n v="17.04"/>
    <n v="17.126000000000001"/>
    <n v="16.963999999999999"/>
    <n v="17.02"/>
    <n v="-0.51692668337276371"/>
    <n v="3137500"/>
  </r>
  <r>
    <x v="720"/>
    <n v="118.58540000000001"/>
    <n v="121.09"/>
    <n v="122.06"/>
    <n v="118.79"/>
    <n v="119.03"/>
    <n v="129525800"/>
    <n v="0.7059855875564589"/>
    <d v="2021-03-09T07:00:00"/>
    <n v="56.999200000000002"/>
    <n v="62.67"/>
    <n v="63.17"/>
    <n v="60.84"/>
    <n v="61.18"/>
    <n v="-0.11894722094896579"/>
    <n v="36387500"/>
    <d v="2021-03-09T07:00:00"/>
    <n v="226.94980000000001"/>
    <n v="233.78"/>
    <n v="235.38"/>
    <n v="231.67"/>
    <n v="232.88"/>
    <n v="33080500"/>
    <n v="0.35058642981103744"/>
    <d v="2021-03-09T07:00:00"/>
    <n v="12.4937"/>
    <n v="12.520300000000001"/>
    <n v="12.6167"/>
    <n v="12.059200000000001"/>
    <n v="12.1302"/>
    <n v="0.38323514577991052"/>
    <n v="521824000"/>
    <d v="2021-03-09T07:00:00"/>
    <n v="19.416"/>
    <n v="20.303999999999998"/>
    <n v="20.398"/>
    <n v="20.018000000000001"/>
    <n v="20.05"/>
    <n v="0.86638925603592631"/>
    <n v="6442500"/>
  </r>
  <r>
    <x v="721"/>
    <n v="150.98679999999999"/>
    <n v="153.04"/>
    <n v="153.72"/>
    <n v="150.37"/>
    <n v="151.12"/>
    <n v="64823400"/>
    <n v="-0.5132381379080504"/>
    <d v="2022-07-20T07:00:00"/>
    <n v="38.2042"/>
    <n v="40.56"/>
    <n v="40.67"/>
    <n v="39.56"/>
    <n v="40.21"/>
    <n v="-0.11893033153897266"/>
    <n v="36387900"/>
    <d v="2022-07-20T07:00:00"/>
    <n v="257.27910000000003"/>
    <n v="262.27"/>
    <n v="264.87"/>
    <n v="258.91000000000003"/>
    <n v="259.89999999999998"/>
    <n v="22788300"/>
    <n v="-0.45890769622082506"/>
    <d v="2022-07-20T07:00:00"/>
    <n v="17.785399999999999"/>
    <n v="17.806999999999999"/>
    <n v="17.933"/>
    <n v="16.800999999999998"/>
    <n v="16.946999999999999"/>
    <n v="1.6638869576212747"/>
    <n v="760538000"/>
    <d v="2022-07-20T07:00:00"/>
    <n v="16.748799999999999"/>
    <n v="17.207999999999998"/>
    <n v="17.32"/>
    <n v="17.116"/>
    <n v="17.231999999999999"/>
    <n v="-0.86495306873383038"/>
    <n v="2306000"/>
  </r>
  <r>
    <x v="722"/>
    <n v="163.7593"/>
    <n v="166.23"/>
    <n v="168.91"/>
    <n v="165.55"/>
    <n v="168.47"/>
    <n v="76678400"/>
    <n v="-0.28984770315784397"/>
    <d v="2022-03-03T07:00:00"/>
    <n v="44.792099999999998"/>
    <n v="47.93"/>
    <n v="48.55"/>
    <n v="47.62"/>
    <n v="48.18"/>
    <n v="-0.11884588448900696"/>
    <n v="36389900"/>
    <d v="2022-03-03T07:00:00"/>
    <n v="289.61430000000001"/>
    <n v="295.92"/>
    <n v="303.13"/>
    <n v="294.05"/>
    <n v="302.89"/>
    <n v="27314500"/>
    <n v="-0.10291652686486462"/>
    <d v="2022-03-03T07:00:00"/>
    <n v="23.680299999999999"/>
    <n v="23.713999999999999"/>
    <n v="24.326000000000001"/>
    <n v="23.469000000000001"/>
    <n v="24.262"/>
    <n v="-0.45758390051852682"/>
    <n v="365095000"/>
    <d v="2022-03-03T07:00:00"/>
    <n v="19.263100000000001"/>
    <n v="20.045999999999999"/>
    <n v="20.402000000000001"/>
    <n v="19.954000000000001"/>
    <n v="20.402000000000001"/>
    <n v="-0.70129904988094149"/>
    <n v="2697000"/>
  </r>
  <r>
    <x v="723"/>
    <n v="118.4875"/>
    <n v="120.99"/>
    <n v="126.46"/>
    <n v="120.54"/>
    <n v="124.68"/>
    <n v="148199500"/>
    <n v="1.0578646226804513"/>
    <d v="2021-02-25T07:00:00"/>
    <n v="54.934600000000003"/>
    <n v="60.4"/>
    <n v="63.54"/>
    <n v="60.13"/>
    <n v="62.41"/>
    <n v="-0.11867276803657729"/>
    <n v="36394000"/>
    <d v="2021-02-25T07:00:00"/>
    <n v="222.2998"/>
    <n v="228.99"/>
    <n v="234.59"/>
    <n v="227.88"/>
    <n v="232.08"/>
    <n v="39542200"/>
    <n v="0.85880704291417242"/>
    <d v="2021-02-25T07:00:00"/>
    <n v="13.274699999999999"/>
    <n v="13.307499999999999"/>
    <n v="14.3748"/>
    <n v="13.2163"/>
    <n v="14.045500000000001"/>
    <n v="2.0066866655271349"/>
    <n v="824436000"/>
    <d v="2021-02-25T07:00:00"/>
    <n v="20.479299999999999"/>
    <n v="21.416"/>
    <n v="21.818000000000001"/>
    <n v="21.37"/>
    <n v="21.745999999999999"/>
    <n v="0.96998099431237128"/>
    <n v="6690000"/>
  </r>
  <r>
    <x v="724"/>
    <n v="156.0573"/>
    <n v="157.96"/>
    <n v="158.41999999999999"/>
    <n v="154.66999999999999"/>
    <n v="156.63999999999999"/>
    <n v="74229900"/>
    <n v="-0.33598616621021682"/>
    <d v="2022-09-01T07:00:00"/>
    <n v="30.217300000000002"/>
    <n v="31.76"/>
    <n v="31.83"/>
    <n v="31.13"/>
    <n v="31.57"/>
    <n v="-0.11670092941987845"/>
    <n v="36440700"/>
    <d v="2022-09-01T07:00:00"/>
    <n v="255.98699999999999"/>
    <n v="260.39999999999998"/>
    <n v="260.89"/>
    <n v="255.41"/>
    <n v="258.87"/>
    <n v="23263400"/>
    <n v="-0.42154049977324942"/>
    <d v="2022-09-01T07:00:00"/>
    <n v="13.9201"/>
    <n v="13.936999999999999"/>
    <n v="14.38"/>
    <n v="13.27"/>
    <n v="14.209"/>
    <n v="3.9081257977905248"/>
    <n v="1178865000"/>
    <d v="2022-09-01T07:00:00"/>
    <n v="15.355"/>
    <n v="15.776"/>
    <n v="15.836"/>
    <n v="15.608000000000001"/>
    <n v="15.81"/>
    <n v="-0.73938732536844254"/>
    <n v="2606000"/>
  </r>
  <r>
    <x v="725"/>
    <n v="156.16390000000001"/>
    <n v="158.52000000000001"/>
    <n v="160.38999999999999"/>
    <n v="155.97999999999999"/>
    <n v="160.19999999999999"/>
    <n v="105342000"/>
    <n v="0.25027663809108203"/>
    <d v="2022-03-10T07:00:00"/>
    <n v="43.605200000000004"/>
    <n v="46.66"/>
    <n v="47.31"/>
    <n v="46.16"/>
    <n v="47.29"/>
    <n v="-0.11605490948764093"/>
    <n v="36456000"/>
    <d v="2022-03-10T07:00:00"/>
    <n v="279.50439999999998"/>
    <n v="285.58999999999997"/>
    <n v="286.60000000000002"/>
    <n v="280.58"/>
    <n v="283.02"/>
    <n v="30628000"/>
    <n v="0.15769430333728615"/>
    <d v="2022-03-10T07:00:00"/>
    <n v="22.625800000000002"/>
    <n v="22.658000000000001"/>
    <n v="22.788"/>
    <n v="21.882000000000001"/>
    <n v="22.530999999999999"/>
    <n v="-0.11975735811438402"/>
    <n v="428066000"/>
    <d v="2022-03-10T07:00:00"/>
    <n v="19.253499999999999"/>
    <n v="20.036000000000001"/>
    <n v="20.152000000000001"/>
    <n v="19.838000000000001"/>
    <n v="20.013999999999999"/>
    <n v="-0.12034821057708023"/>
    <n v="4085000"/>
  </r>
  <r>
    <x v="726"/>
    <n v="150.3391"/>
    <n v="151.91999999999999"/>
    <n v="154.58000000000001"/>
    <n v="151.16999999999999"/>
    <n v="153.88"/>
    <n v="64120100"/>
    <n v="-0.52649081549217691"/>
    <d v="2023-02-08T07:00:00"/>
    <n v="27.562999999999999"/>
    <n v="28.24"/>
    <n v="29.12"/>
    <n v="28.21"/>
    <n v="28.95"/>
    <n v="-0.11507954606053721"/>
    <n v="36479100"/>
    <d v="2023-02-08T07:00:00"/>
    <n v="262.9486"/>
    <n v="266.73"/>
    <n v="276.76"/>
    <n v="266.20999999999998"/>
    <n v="273.2"/>
    <n v="54686000"/>
    <n v="2.0498854465403475"/>
    <d v="2023-02-08T07:00:00"/>
    <n v="22.1904"/>
    <n v="22.204999999999998"/>
    <n v="22.878"/>
    <n v="22.007999999999999"/>
    <n v="22.387"/>
    <n v="0.58616926814610304"/>
    <n v="559651000"/>
    <d v="2023-02-08T07:00:00"/>
    <n v="17.669499999999999"/>
    <n v="18.084"/>
    <n v="18.295999999999999"/>
    <n v="18.044"/>
    <n v="18.152000000000001"/>
    <n v="-0.44347072350401173"/>
    <n v="3313000"/>
  </r>
  <r>
    <x v="727"/>
    <n v="179.58840000000001"/>
    <n v="180.95"/>
    <n v="181.78"/>
    <n v="179.26"/>
    <n v="181.03"/>
    <n v="61945900"/>
    <n v="-0.56746048932042659"/>
    <d v="2023-06-02T07:00:00"/>
    <n v="30.6846"/>
    <n v="31.31"/>
    <n v="31.59"/>
    <n v="30.83"/>
    <n v="31.4"/>
    <n v="-0.11435752378333056"/>
    <n v="36496200"/>
    <d v="2023-06-02T07:00:00"/>
    <n v="332.19779999999997"/>
    <n v="335.4"/>
    <n v="337.5"/>
    <n v="332.55"/>
    <n v="334.25"/>
    <n v="25864000"/>
    <n v="-0.2170001270484227"/>
    <d v="2023-06-02T07:00:00"/>
    <n v="39.3078"/>
    <n v="39.326999999999998"/>
    <n v="40.5"/>
    <n v="39.058"/>
    <n v="40.097000000000001"/>
    <n v="0.17350919221072542"/>
    <n v="482731000"/>
    <d v="2023-06-02T07:00:00"/>
    <n v="19.215299999999999"/>
    <n v="19.602"/>
    <n v="19.771999999999998"/>
    <n v="19.585999999999999"/>
    <n v="19.61"/>
    <n v="-0.41459060252997254"/>
    <n v="3382000"/>
  </r>
  <r>
    <x v="728"/>
    <n v="173.7328"/>
    <n v="175.05"/>
    <n v="175.24"/>
    <n v="172.58"/>
    <n v="173"/>
    <n v="65496700"/>
    <n v="-0.50055076720224578"/>
    <d v="2023-05-18T07:00:00"/>
    <n v="29.0871"/>
    <n v="29.68"/>
    <n v="29.76"/>
    <n v="28.87"/>
    <n v="29"/>
    <n v="-0.11296414745889669"/>
    <n v="36529200"/>
    <d v="2023-05-18T07:00:00"/>
    <n v="315.47899999999998"/>
    <n v="318.52"/>
    <n v="319.04000000000002"/>
    <n v="313.72000000000003"/>
    <n v="314.52999999999997"/>
    <n v="27276000"/>
    <n v="-0.10594459898280119"/>
    <d v="2023-05-18T07:00:00"/>
    <n v="31.662500000000001"/>
    <n v="31.678000000000001"/>
    <n v="31.827999999999999"/>
    <n v="30.32"/>
    <n v="30.41"/>
    <n v="1.6005126274467478"/>
    <n v="748725000"/>
    <d v="2023-05-18T07:00:00"/>
    <n v="19.387799999999999"/>
    <n v="19.777999999999999"/>
    <n v="19.829999999999998"/>
    <n v="19.670000000000002"/>
    <n v="19.814"/>
    <n v="1.9579741183590316"/>
    <n v="9050500"/>
  </r>
  <r>
    <x v="729"/>
    <n v="69.322199999999995"/>
    <n v="71.334999999999994"/>
    <n v="71.61"/>
    <n v="67.342500000000001"/>
    <n v="69.284999999999997"/>
    <n v="285290000"/>
    <n v="3.6411380427667588"/>
    <d v="2020-03-10T07:00:00"/>
    <n v="47.849800000000002"/>
    <n v="53.98"/>
    <n v="54"/>
    <n v="50.43"/>
    <n v="52.76"/>
    <n v="-0.11128365116457946"/>
    <n v="36569000"/>
    <d v="2020-03-10T07:00:00"/>
    <n v="154.64699999999999"/>
    <n v="160.91999999999999"/>
    <n v="161.03"/>
    <n v="152.58000000000001"/>
    <n v="158.16"/>
    <n v="65354400"/>
    <n v="2.8889681629817616"/>
    <d v="2020-03-10T07:00:00"/>
    <n v="6.5041000000000002"/>
    <n v="6.5270000000000001"/>
    <n v="6.5270000000000001"/>
    <n v="6.1497999999999999"/>
    <n v="6.4135"/>
    <n v="0.69881388091801055"/>
    <n v="580648000"/>
    <d v="2020-03-10T07:00:00"/>
    <n v="11.459199999999999"/>
    <n v="12.066000000000001"/>
    <n v="12.23"/>
    <n v="11.811999999999999"/>
    <n v="12.218"/>
    <n v="4.6936331138129495"/>
    <n v="15586500"/>
  </r>
  <r>
    <x v="730"/>
    <n v="184.37289999999999"/>
    <n v="185.04"/>
    <n v="186.21"/>
    <n v="183.51"/>
    <n v="185.77"/>
    <n v="56529500"/>
    <n v="-0.66952476184518561"/>
    <d v="2024-02-13T07:00:00"/>
    <n v="42.714399999999998"/>
    <n v="43.16"/>
    <n v="43.63"/>
    <n v="42.76"/>
    <n v="43"/>
    <n v="-0.10903735963549212"/>
    <n v="36622200"/>
    <d v="2024-02-13T07:00:00"/>
    <n v="404.1114"/>
    <n v="406.32"/>
    <n v="410.07"/>
    <n v="403.39"/>
    <n v="404.94"/>
    <n v="27824900"/>
    <n v="-6.2772942215648456E-2"/>
    <d v="2024-02-13T07:00:00"/>
    <n v="72.112499999999997"/>
    <n v="72.128"/>
    <n v="73.45"/>
    <n v="69.62"/>
    <n v="70.400000000000006"/>
    <n v="0.81647457755626718"/>
    <n v="602580000"/>
    <d v="2024-02-13T07:00:00"/>
    <n v="19.108599999999999"/>
    <n v="19.172000000000001"/>
    <n v="19.440000000000001"/>
    <n v="19.084"/>
    <n v="19.39"/>
    <n v="0.50496919138255147"/>
    <n v="5579000"/>
  </r>
  <r>
    <x v="731"/>
    <n v="169.23679999999999"/>
    <n v="170.29"/>
    <n v="171.17"/>
    <n v="168.87"/>
    <n v="169.02"/>
    <n v="51131000"/>
    <n v="-0.77125173459921248"/>
    <d v="2023-10-30T07:00:00"/>
    <n v="35.102899999999998"/>
    <n v="35.69"/>
    <n v="35.96"/>
    <n v="34.92"/>
    <n v="35.47"/>
    <n v="-0.1075975374335771"/>
    <n v="36656300"/>
    <d v="2023-10-30T07:00:00"/>
    <n v="334.79700000000003"/>
    <n v="337.31"/>
    <n v="339.45"/>
    <n v="331.83"/>
    <n v="333.41"/>
    <n v="22828100"/>
    <n v="-0.45577737751189323"/>
    <d v="2023-10-30T07:00:00"/>
    <n v="41.148499999999999"/>
    <n v="41.161000000000001"/>
    <n v="41.765999999999998"/>
    <n v="40.481000000000002"/>
    <n v="41.087000000000003"/>
    <n v="-0.33455304350570814"/>
    <n v="388028000"/>
    <d v="2023-10-30T07:00:00"/>
    <n v="16.293900000000001"/>
    <n v="16.347999999999999"/>
    <n v="16.41"/>
    <n v="16.186"/>
    <n v="16.186"/>
    <n v="1.1861633491397807"/>
    <n v="7206500"/>
  </r>
  <r>
    <x v="732"/>
    <n v="146.47810000000001"/>
    <n v="148.47"/>
    <n v="148.94999999999999"/>
    <n v="143.25"/>
    <n v="144.08000000000001"/>
    <n v="78140700"/>
    <n v="-0.26229276155217318"/>
    <d v="2022-07-14T07:00:00"/>
    <n v="35.519799999999996"/>
    <n v="37.71"/>
    <n v="38.159999999999997"/>
    <n v="36.29"/>
    <n v="36.99"/>
    <n v="-0.10614504817416724"/>
    <n v="36690700"/>
    <d v="2022-07-14T07:00:00"/>
    <n v="249.245"/>
    <n v="254.08"/>
    <n v="255.14"/>
    <n v="245.94"/>
    <n v="250.57"/>
    <n v="25102800"/>
    <n v="-0.27686943863733993"/>
    <d v="2022-07-14T07:00:00"/>
    <n v="15.353400000000001"/>
    <n v="15.372"/>
    <n v="15.473000000000001"/>
    <n v="14.728"/>
    <n v="15.108000000000001"/>
    <n v="3.1363568549990041E-2"/>
    <n v="456235000"/>
    <d v="2022-07-14T07:00:00"/>
    <n v="15.7872"/>
    <n v="16.22"/>
    <n v="16.262"/>
    <n v="15.872"/>
    <n v="16.11"/>
    <n v="-0.78166112563478984"/>
    <n v="2505000"/>
  </r>
  <r>
    <x v="733"/>
    <n v="144.0078"/>
    <n v="146.80000000000001"/>
    <n v="148.19999999999999"/>
    <n v="145.81"/>
    <n v="145.94"/>
    <n v="77338200"/>
    <n v="-0.27741472054728417"/>
    <d v="2021-07-22T07:00:00"/>
    <n v="51.209800000000001"/>
    <n v="55.96"/>
    <n v="56.54"/>
    <n v="55.68"/>
    <n v="56.06"/>
    <n v="-0.10613238111667239"/>
    <n v="36691000"/>
    <d v="2021-07-22T07:00:00"/>
    <n v="278.42149999999998"/>
    <n v="286.14"/>
    <n v="286.42"/>
    <n v="283.42"/>
    <n v="283.83999999999997"/>
    <n v="23384100"/>
    <n v="-0.41204729705545867"/>
    <d v="2021-07-22T07:00:00"/>
    <n v="19.556999999999999"/>
    <n v="19.594000000000001"/>
    <n v="19.887"/>
    <n v="19.276"/>
    <n v="19.641999999999999"/>
    <n v="-0.67898364926757915"/>
    <n v="323826000"/>
    <d v="2021-07-22T07:00:00"/>
    <n v="19.084800000000001"/>
    <n v="19.905999999999999"/>
    <n v="20.141999999999999"/>
    <n v="19.899999999999999"/>
    <n v="20.12"/>
    <n v="-1.099970285066048"/>
    <n v="1744500"/>
  </r>
  <r>
    <x v="734"/>
    <n v="190.46969999999999"/>
    <n v="190.9"/>
    <n v="192.82"/>
    <n v="190.27"/>
    <n v="192.27"/>
    <n v="34648500"/>
    <n v="-1.0818407553305729"/>
    <d v="2024-05-22T07:00:00"/>
    <n v="31.221900000000002"/>
    <n v="31.42"/>
    <n v="32.07"/>
    <n v="31.1"/>
    <n v="31.91"/>
    <n v="-0.10548213883193658"/>
    <n v="36706400"/>
    <d v="2024-05-22T07:00:00"/>
    <n v="429.74540000000002"/>
    <n v="430.52"/>
    <n v="432.41"/>
    <n v="427.13"/>
    <n v="430.09"/>
    <n v="18073700"/>
    <n v="-0.82971675614871399"/>
    <d v="2024-05-22T07:00:00"/>
    <n v="94.934100000000001"/>
    <n v="94.95"/>
    <n v="96.02"/>
    <n v="93.248999999999995"/>
    <n v="95.459000000000003"/>
    <n v="0.52714042239055237"/>
    <n v="548648000"/>
    <d v="2024-05-22T07:00:00"/>
    <n v="16.251999999999999"/>
    <n v="16.251999999999999"/>
    <n v="16.361999999999998"/>
    <n v="16.236000000000001"/>
    <n v="16.346"/>
    <n v="-0.58138376496699606"/>
    <n v="2983500"/>
  </r>
  <r>
    <x v="735"/>
    <n v="149.6865"/>
    <n v="151.03"/>
    <n v="151.11000000000001"/>
    <n v="147.33000000000001"/>
    <n v="148.04"/>
    <n v="70732300"/>
    <n v="-0.40189341079750679"/>
    <d v="2023-03-03T07:00:00"/>
    <n v="25.767099999999999"/>
    <n v="26.4"/>
    <n v="26.48"/>
    <n v="26.01"/>
    <n v="26.2"/>
    <n v="-0.10385653312009706"/>
    <n v="36744900"/>
    <d v="2023-03-03T07:00:00"/>
    <n v="252.30119999999999"/>
    <n v="255.29"/>
    <n v="255.62"/>
    <n v="251.39"/>
    <n v="252.19"/>
    <n v="30760100"/>
    <n v="0.16808413000688149"/>
    <d v="2023-03-03T07:00:00"/>
    <n v="23.874300000000002"/>
    <n v="23.89"/>
    <n v="23.9"/>
    <n v="23.13"/>
    <n v="23.32"/>
    <n v="-0.20383979922378564"/>
    <n v="412393000"/>
    <d v="2023-03-03T07:00:00"/>
    <n v="16.754999999999999"/>
    <n v="17.148"/>
    <n v="17.181999999999999"/>
    <n v="16.853999999999999"/>
    <n v="16.853999999999999"/>
    <n v="-0.28735064925304615"/>
    <n v="3686000"/>
  </r>
  <r>
    <x v="736"/>
    <n v="108.4648"/>
    <n v="111.1125"/>
    <n v="113.675"/>
    <n v="110.2925"/>
    <n v="113.205"/>
    <n v="198045600"/>
    <n v="1.9971427289311696"/>
    <d v="2020-08-07T07:00:00"/>
    <n v="43.1068"/>
    <n v="48.03"/>
    <n v="48.65"/>
    <n v="47.7"/>
    <n v="48.53"/>
    <n v="-0.10299939556294531"/>
    <n v="36765200"/>
    <d v="2020-08-07T07:00:00"/>
    <n v="204.76570000000001"/>
    <n v="212.48"/>
    <n v="215.7"/>
    <n v="210.93"/>
    <n v="214.85"/>
    <n v="27820400"/>
    <n v="-6.312687272293975E-2"/>
    <d v="2020-08-07T07:00:00"/>
    <n v="11.1653"/>
    <n v="11.1995"/>
    <n v="11.504799999999999"/>
    <n v="11.0375"/>
    <n v="11.3125"/>
    <n v="-0.57871561989638554"/>
    <n v="342516000"/>
    <d v="2020-08-07T07:00:00"/>
    <n v="15.258599999999999"/>
    <n v="16.006"/>
    <n v="16.146000000000001"/>
    <n v="15.821999999999999"/>
    <n v="16.100000000000001"/>
    <n v="0.47525196545274301"/>
    <n v="5508000"/>
  </r>
  <r>
    <x v="737"/>
    <n v="182.71879999999999"/>
    <n v="183.38"/>
    <n v="187"/>
    <n v="182.66"/>
    <n v="186.65"/>
    <n v="163224100"/>
    <n v="1.3409816134816281"/>
    <d v="2024-05-03T07:00:00"/>
    <n v="30.581"/>
    <n v="30.9"/>
    <n v="31.06"/>
    <n v="30.7"/>
    <n v="30.98"/>
    <n v="-0.1017495792234531"/>
    <n v="36794800"/>
    <d v="2024-05-03T07:00:00"/>
    <n v="405.19749999999999"/>
    <n v="406.66"/>
    <n v="407.15"/>
    <n v="401.86"/>
    <n v="402.28"/>
    <n v="17446700"/>
    <n v="-0.87903107349796661"/>
    <d v="2024-05-03T07:00:00"/>
    <n v="88.774100000000004"/>
    <n v="88.789000000000001"/>
    <n v="89.281000000000006"/>
    <n v="87.04"/>
    <n v="87.789000000000001"/>
    <n v="-0.27922590669965575"/>
    <n v="398341000"/>
    <d v="2024-05-03T07:00:00"/>
    <n v="16.908000000000001"/>
    <n v="16.908000000000001"/>
    <n v="17.114000000000001"/>
    <n v="16.84"/>
    <n v="17.05"/>
    <n v="-0.50918346253189806"/>
    <n v="3156000"/>
  </r>
  <r>
    <x v="738"/>
    <n v="112.572"/>
    <n v="115.32"/>
    <n v="116.93"/>
    <n v="112.2"/>
    <n v="112.37"/>
    <n v="146129200"/>
    <n v="1.0188527950074566"/>
    <d v="2020-10-29T07:00:00"/>
    <n v="39.5886"/>
    <n v="44.11"/>
    <n v="44.47"/>
    <n v="43.92"/>
    <n v="44.24"/>
    <n v="-0.10166513217348741"/>
    <n v="36796800"/>
    <d v="2020-10-29T07:00:00"/>
    <n v="197.76439999999999"/>
    <n v="204.72"/>
    <n v="207.36"/>
    <n v="203.37"/>
    <n v="204.07"/>
    <n v="31432600"/>
    <n v="0.22097707804096822"/>
    <d v="2020-10-29T07:00:00"/>
    <n v="12.988099999999999"/>
    <n v="13.023999999999999"/>
    <n v="13.1927"/>
    <n v="12.75"/>
    <n v="12.8385"/>
    <n v="-0.69908017350644969"/>
    <n v="320080000"/>
    <d v="2020-10-29T07:00:00"/>
    <n v="15.956200000000001"/>
    <n v="16.686"/>
    <n v="16.776"/>
    <n v="16.512"/>
    <n v="16.751999999999999"/>
    <n v="2.0312208019888414"/>
    <n v="9225500"/>
  </r>
  <r>
    <x v="739"/>
    <n v="189.56180000000001"/>
    <n v="189.99"/>
    <n v="193"/>
    <n v="189.1"/>
    <n v="191.51"/>
    <n v="52280100"/>
    <n v="-0.74959859680322249"/>
    <d v="2024-05-28T07:00:00"/>
    <n v="30.8642"/>
    <n v="31.06"/>
    <n v="31.37"/>
    <n v="30.66"/>
    <n v="30.94"/>
    <n v="-0.10156801806602686"/>
    <n v="36799100"/>
    <d v="2024-05-28T07:00:00"/>
    <n v="429.54579999999999"/>
    <n v="430.32"/>
    <n v="430.82"/>
    <n v="426.6"/>
    <n v="429.63"/>
    <n v="15718000"/>
    <n v="-1.0149954441545106"/>
    <d v="2024-05-28T07:00:00"/>
    <n v="113.8819"/>
    <n v="113.901"/>
    <n v="114.93899999999999"/>
    <n v="109.883"/>
    <n v="110.244"/>
    <n v="1.0855083462511101"/>
    <n v="652728000"/>
    <d v="2024-05-28T07:00:00"/>
    <n v="15.974"/>
    <n v="15.974"/>
    <n v="16.154"/>
    <n v="15.954000000000001"/>
    <n v="16.108000000000001"/>
    <n v="-0.70129904988094149"/>
    <n v="2697000"/>
  </r>
  <r>
    <x v="740"/>
    <n v="123.79640000000001"/>
    <n v="126.6"/>
    <n v="131.05000000000001"/>
    <n v="126.38"/>
    <n v="127.72"/>
    <n v="155088000"/>
    <n v="1.1876685037244663"/>
    <d v="2021-01-06T07:00:00"/>
    <n v="46.195700000000002"/>
    <n v="51.1"/>
    <n v="52.15"/>
    <n v="50.2"/>
    <n v="50.44"/>
    <n v="-0.101124671053707"/>
    <n v="36809600"/>
    <d v="2021-01-06T07:00:00"/>
    <n v="205.5753"/>
    <n v="212.25"/>
    <n v="216.49"/>
    <n v="211.94"/>
    <n v="212.17"/>
    <n v="35930700"/>
    <n v="0.57475814800695424"/>
    <d v="2021-01-06T07:00:00"/>
    <n v="12.583399999999999"/>
    <n v="12.6145"/>
    <n v="13.244999999999999"/>
    <n v="12.586"/>
    <n v="13.2225"/>
    <n v="0.69761216670831838"/>
    <n v="580424000"/>
    <d v="2021-01-06T07:00:00"/>
    <n v="19.331800000000001"/>
    <n v="20.216000000000001"/>
    <n v="20.398"/>
    <n v="20.056000000000001"/>
    <n v="20.091999999999999"/>
    <n v="0.2239112024830249"/>
    <n v="4907500"/>
  </r>
  <r>
    <x v="741"/>
    <n v="148.84190000000001"/>
    <n v="151.28"/>
    <n v="152.19999999999999"/>
    <n v="150.06"/>
    <n v="151.88999999999999"/>
    <n v="65463900"/>
    <n v="-0.5011688360558777"/>
    <d v="2021-11-05T07:00:00"/>
    <n v="47.226599999999998"/>
    <n v="50.92"/>
    <n v="51.58"/>
    <n v="50.54"/>
    <n v="50.55"/>
    <n v="-0.10084599578882023"/>
    <n v="36816200"/>
    <d v="2021-11-05T07:00:00"/>
    <n v="327.62090000000001"/>
    <n v="336.06"/>
    <n v="338.79"/>
    <n v="334.42"/>
    <n v="338.51"/>
    <n v="22570100"/>
    <n v="-0.47606939326326031"/>
    <d v="2021-11-05T07:00:00"/>
    <n v="29.701000000000001"/>
    <n v="29.751999999999999"/>
    <n v="31.4"/>
    <n v="29.41"/>
    <n v="30.187000000000001"/>
    <n v="2.1505919421377766"/>
    <n v="851260000"/>
    <d v="2021-11-05T07:00:00"/>
    <n v="23.6815"/>
    <n v="24.643999999999998"/>
    <n v="24.81"/>
    <n v="24.55"/>
    <n v="24.797999999999998"/>
    <n v="-0.57238488669247667"/>
    <n v="3005000"/>
  </r>
  <r>
    <x v="742"/>
    <n v="133.8623"/>
    <n v="135.27000000000001"/>
    <n v="136.25"/>
    <n v="133.77000000000001"/>
    <n v="134.08000000000001"/>
    <n v="58280400"/>
    <n v="-0.63653156807005806"/>
    <d v="2023-01-19T07:00:00"/>
    <n v="27.404800000000002"/>
    <n v="28.42"/>
    <n v="28.76"/>
    <n v="28.24"/>
    <n v="28.61"/>
    <n v="-9.7873459630027942E-2"/>
    <n v="36886600"/>
    <d v="2023-01-19T07:00:00"/>
    <n v="228.642"/>
    <n v="231.93"/>
    <n v="235.52"/>
    <n v="230.68"/>
    <n v="233.78"/>
    <n v="28623000"/>
    <n v="-1.4004669426955751E-6"/>
    <d v="2023-01-19T07:00:00"/>
    <n v="16.754000000000001"/>
    <n v="16.765000000000001"/>
    <n v="17.196999999999999"/>
    <n v="16.731000000000002"/>
    <n v="17.036000000000001"/>
    <n v="1.3643648752608964E-2"/>
    <n v="452932000"/>
    <d v="2023-01-19T07:00:00"/>
    <n v="17.1907"/>
    <n v="17.594000000000001"/>
    <n v="17.757999999999999"/>
    <n v="17.512"/>
    <n v="17.655999999999999"/>
    <n v="-5.4216919071309273E-2"/>
    <n v="4243000"/>
  </r>
  <r>
    <x v="743"/>
    <n v="178.3501"/>
    <n v="179.46"/>
    <n v="179.69"/>
    <n v="177.31"/>
    <n v="177.97"/>
    <n v="43675600"/>
    <n v="-0.91173803128725039"/>
    <d v="2023-08-14T07:00:00"/>
    <n v="35.0931"/>
    <n v="35.68"/>
    <n v="35.71"/>
    <n v="34.47"/>
    <n v="34.67"/>
    <n v="-9.7472336142690921E-2"/>
    <n v="36896100"/>
    <d v="2023-08-14T07:00:00"/>
    <n v="320.94639999999998"/>
    <n v="324.04000000000002"/>
    <n v="324.06"/>
    <n v="320.08"/>
    <n v="321.39"/>
    <n v="18836100"/>
    <n v="-0.76975306309118585"/>
    <d v="2023-08-14T07:00:00"/>
    <n v="43.736199999999997"/>
    <n v="43.753"/>
    <n v="43.8"/>
    <n v="40.311"/>
    <n v="40.485999999999997"/>
    <n v="1.2869993386065561"/>
    <n v="690286000"/>
    <d v="2023-08-14T07:00:00"/>
    <n v="16.462700000000002"/>
    <n v="16.794"/>
    <n v="16.8"/>
    <n v="16.579999999999998"/>
    <n v="16.716000000000001"/>
    <n v="0.56879844425995696"/>
    <n v="5731500"/>
  </r>
  <r>
    <x v="744"/>
    <n v="168.0814"/>
    <n v="169.59"/>
    <n v="170.45"/>
    <n v="168.64"/>
    <n v="169.28"/>
    <n v="52472900"/>
    <n v="-0.74596555793187369"/>
    <d v="2023-05-01T07:00:00"/>
    <n v="29.573599999999999"/>
    <n v="30.3"/>
    <n v="31.24"/>
    <n v="30.28"/>
    <n v="31.11"/>
    <n v="-9.6526529183075194E-2"/>
    <n v="36918500"/>
    <d v="2023-05-01T07:00:00"/>
    <n v="301.98259999999999"/>
    <n v="305.56"/>
    <n v="308.60000000000002"/>
    <n v="305.14999999999998"/>
    <n v="306.97000000000003"/>
    <n v="21294100"/>
    <n v="-0.57642835488630073"/>
    <d v="2023-05-01T07:00:00"/>
    <n v="28.895900000000001"/>
    <n v="28.91"/>
    <n v="29.058"/>
    <n v="27.78"/>
    <n v="27.84"/>
    <n v="0.64345455533848428"/>
    <n v="570329000"/>
    <d v="2023-05-01T07:00:00"/>
    <n v="18.074200000000001"/>
    <n v="18.437999999999999"/>
    <n v="18.501999999999999"/>
    <n v="18.25"/>
    <n v="18.420000000000002"/>
    <n v="0.40242383430081802"/>
    <n v="5334000"/>
  </r>
  <r>
    <x v="745"/>
    <n v="189.29239999999999"/>
    <n v="189.72"/>
    <n v="190.65"/>
    <n v="187.37"/>
    <n v="187.91"/>
    <n v="70400000"/>
    <n v="-0.40815512665305242"/>
    <d v="2024-05-15T07:00:00"/>
    <n v="31.072900000000001"/>
    <n v="31.27"/>
    <n v="31.4"/>
    <n v="30.81"/>
    <n v="31.38"/>
    <n v="-9.3385098924351539E-2"/>
    <n v="36992900"/>
    <d v="2024-05-15T07:00:00"/>
    <n v="422.31880000000001"/>
    <n v="423.08"/>
    <n v="423.81"/>
    <n v="417.27"/>
    <n v="417.9"/>
    <n v="22239500"/>
    <n v="-0.50207148786559352"/>
    <d v="2024-05-15T07:00:00"/>
    <n v="94.614099999999993"/>
    <n v="94.63"/>
    <n v="94.861999999999995"/>
    <n v="91.599000000000004"/>
    <n v="92.471999999999994"/>
    <n v="-0.17518106124085811"/>
    <n v="417735000"/>
    <d v="2024-05-15T07:00:00"/>
    <n v="16.696000000000002"/>
    <n v="16.696000000000002"/>
    <n v="16.704000000000001"/>
    <n v="16.521999999999998"/>
    <n v="16.54"/>
    <n v="2.3909666567306775"/>
    <n v="10085000"/>
  </r>
  <r>
    <x v="746"/>
    <n v="158.67580000000001"/>
    <n v="160.1"/>
    <n v="162.06"/>
    <n v="159.78"/>
    <n v="161.22"/>
    <n v="50133100"/>
    <n v="-0.79005572572846017"/>
    <d v="2023-04-12T07:00:00"/>
    <n v="31.252400000000002"/>
    <n v="32.020000000000003"/>
    <n v="32.89"/>
    <n v="31.96"/>
    <n v="32.770000000000003"/>
    <n v="-9.0095886328187935E-2"/>
    <n v="37070800"/>
    <d v="2023-04-12T07:00:00"/>
    <n v="280.17099999999999"/>
    <n v="283.49"/>
    <n v="287.01"/>
    <n v="281.95999999999998"/>
    <n v="284.79000000000002"/>
    <n v="27403400"/>
    <n v="-9.5924433065265644E-2"/>
    <d v="2023-04-12T07:00:00"/>
    <n v="26.482099999999999"/>
    <n v="26.495000000000001"/>
    <n v="27.468"/>
    <n v="26.448"/>
    <n v="27.37"/>
    <n v="-2.2155632145945053E-2"/>
    <n v="446259000"/>
    <d v="2023-04-12T07:00:00"/>
    <n v="17.5351"/>
    <n v="17.888000000000002"/>
    <n v="18.079999999999998"/>
    <n v="17.858000000000001"/>
    <n v="18"/>
    <n v="-0.95159343165594812"/>
    <n v="2099000"/>
  </r>
  <r>
    <x v="747"/>
    <n v="147.55099999999999"/>
    <n v="149.35"/>
    <n v="151.99"/>
    <n v="148.04"/>
    <n v="150.96"/>
    <n v="88194300"/>
    <n v="-7.2847120488936115E-2"/>
    <d v="2022-10-26T07:00:00"/>
    <n v="25.888300000000001"/>
    <n v="27.21"/>
    <n v="27.8"/>
    <n v="26.99"/>
    <n v="27.19"/>
    <n v="-8.8394278271379287E-2"/>
    <n v="37111100"/>
    <d v="2022-10-26T07:00:00"/>
    <n v="227.3998"/>
    <n v="231.32"/>
    <n v="238.3"/>
    <n v="230.06"/>
    <n v="231.17"/>
    <n v="82543200"/>
    <n v="4.2408883193658662"/>
    <d v="2022-10-26T07:00:00"/>
    <n v="12.8842"/>
    <n v="12.896000000000001"/>
    <n v="13.388"/>
    <n v="12.708"/>
    <n v="12.869"/>
    <n v="0.44293995577841311"/>
    <n v="532953000"/>
    <d v="2022-10-26T07:00:00"/>
    <n v="13.1554"/>
    <n v="13.464"/>
    <n v="13.635999999999999"/>
    <n v="13.353999999999999"/>
    <n v="13.37"/>
    <n v="-0.32690385841314329"/>
    <n v="3591500"/>
  </r>
  <r>
    <x v="748"/>
    <n v="167.68010000000001"/>
    <n v="170.21"/>
    <n v="172.64"/>
    <n v="167.65"/>
    <n v="167.99"/>
    <n v="98062700"/>
    <n v="0.11310869277879372"/>
    <d v="2022-03-23T07:00:00"/>
    <n v="45.1098"/>
    <n v="48.27"/>
    <n v="49.58"/>
    <n v="48.06"/>
    <n v="48.46"/>
    <n v="-8.7748258339141752E-2"/>
    <n v="37126400"/>
    <d v="2022-03-23T07:00:00"/>
    <n v="293.10820000000001"/>
    <n v="299.49"/>
    <n v="303.23"/>
    <n v="297.72000000000003"/>
    <n v="300.51"/>
    <n v="25715400"/>
    <n v="-0.22868769891141943"/>
    <d v="2022-03-23T07:00:00"/>
    <n v="25.5976"/>
    <n v="25.634"/>
    <n v="26.611999999999998"/>
    <n v="25.574999999999999"/>
    <n v="26.126000000000001"/>
    <n v="0.27752721369162814"/>
    <n v="502120000"/>
    <d v="2022-03-23T07:00:00"/>
    <n v="20.016500000000001"/>
    <n v="20.83"/>
    <n v="21.134"/>
    <n v="20.827999999999999"/>
    <n v="21.015999999999998"/>
    <n v="-0.95159343165594812"/>
    <n v="2099000"/>
  </r>
  <r>
    <x v="749"/>
    <n v="141.71969999999999"/>
    <n v="143.21"/>
    <n v="146.66"/>
    <n v="141.16"/>
    <n v="145.35"/>
    <n v="82291200"/>
    <n v="-0.18408255493633752"/>
    <d v="2022-12-14T07:00:00"/>
    <n v="27.250499999999999"/>
    <n v="28.26"/>
    <n v="29.12"/>
    <n v="28.01"/>
    <n v="28.51"/>
    <n v="-8.7127572521893945E-2"/>
    <n v="37141100"/>
    <d v="2022-12-14T07:00:00"/>
    <n v="253.5735"/>
    <n v="257.22000000000003"/>
    <n v="262.58999999999997"/>
    <n v="254.31"/>
    <n v="257.13"/>
    <n v="35410900"/>
    <n v="0.53387524185361845"/>
    <d v="2022-12-14T07:00:00"/>
    <n v="17.662400000000002"/>
    <n v="17.673999999999999"/>
    <n v="18.251999999999999"/>
    <n v="17.420000000000002"/>
    <n v="17.986999999999998"/>
    <n v="0.24945860322238872"/>
    <n v="496888000"/>
    <d v="2022-12-14T07:00:00"/>
    <n v="15.8736"/>
    <n v="16.245999999999999"/>
    <n v="16.53"/>
    <n v="16.12"/>
    <n v="16.446000000000002"/>
    <n v="-0.45351598297324275"/>
    <n v="3289000"/>
  </r>
  <r>
    <x v="750"/>
    <n v="172.25829999999999"/>
    <n v="175.08"/>
    <n v="175.96"/>
    <n v="170.7"/>
    <n v="172.13"/>
    <n v="116998900"/>
    <n v="0.46993416308810282"/>
    <d v="2021-12-08T07:00:00"/>
    <n v="47.996400000000001"/>
    <n v="51.75"/>
    <n v="52.88"/>
    <n v="51.38"/>
    <n v="52.57"/>
    <n v="-8.7030458414433395E-2"/>
    <n v="37143400"/>
    <d v="2021-12-08T07:00:00"/>
    <n v="327.15570000000002"/>
    <n v="334.97"/>
    <n v="335.5"/>
    <n v="330.8"/>
    <n v="335.31"/>
    <n v="24761000"/>
    <n v="-0.30375242694670923"/>
    <d v="2021-12-08T07:00:00"/>
    <n v="31.775400000000001"/>
    <n v="31.826000000000001"/>
    <n v="32.29"/>
    <n v="31.420999999999999"/>
    <n v="31.998999999999999"/>
    <n v="0.134989959953627"/>
    <n v="475551000"/>
    <d v="2021-12-08T07:00:00"/>
    <n v="24.2043"/>
    <n v="25.187999999999999"/>
    <n v="25.2"/>
    <n v="24.867999999999999"/>
    <n v="25.052"/>
    <n v="-1.0949476553314326"/>
    <n v="1756500"/>
  </r>
  <r>
    <x v="751"/>
    <n v="166.1335"/>
    <n v="168.64"/>
    <n v="173.08"/>
    <n v="168.04"/>
    <n v="172.33"/>
    <n v="98670700"/>
    <n v="0.12456557884611769"/>
    <d v="2022-02-11T07:00:00"/>
    <n v="44.511699999999998"/>
    <n v="47.63"/>
    <n v="49.11"/>
    <n v="47.5"/>
    <n v="48.95"/>
    <n v="-8.4294373995545055E-2"/>
    <n v="37208200"/>
    <d v="2022-02-11T07:00:00"/>
    <n v="288.15719999999999"/>
    <n v="295.04000000000002"/>
    <n v="304.29000000000002"/>
    <n v="294.22000000000003"/>
    <n v="303.19"/>
    <n v="39175600"/>
    <n v="0.82997350425350891"/>
    <d v="2022-02-11T07:00:00"/>
    <n v="23.910900000000002"/>
    <n v="23.949000000000002"/>
    <n v="26.152000000000001"/>
    <n v="23.773"/>
    <n v="25.916"/>
    <n v="0.83198956637068622"/>
    <n v="605472000"/>
    <d v="2022-02-11T07:00:00"/>
    <n v="20.716100000000001"/>
    <n v="21.558"/>
    <n v="22.117999999999999"/>
    <n v="21.468"/>
    <n v="21.98"/>
    <n v="-0.23817073310160253"/>
    <n v="3803500"/>
  </r>
  <r>
    <x v="752"/>
    <n v="194.2285"/>
    <n v="195.18"/>
    <n v="195.75"/>
    <n v="193.83"/>
    <n v="195.02"/>
    <n v="42355600"/>
    <n v="-0.93661153393341423"/>
    <d v="2024-01-23T07:00:00"/>
    <n v="48.243899999999996"/>
    <n v="48.89"/>
    <n v="48.94"/>
    <n v="47.32"/>
    <n v="48.12"/>
    <n v="-8.362301994831782E-2"/>
    <n v="37224100"/>
    <d v="2024-01-23T07:00:00"/>
    <n v="396.73180000000002"/>
    <n v="398.9"/>
    <n v="399.38"/>
    <n v="393.93"/>
    <n v="395.75"/>
    <n v="20525900"/>
    <n v="-0.63684822504211547"/>
    <d v="2024-01-23T07:00:00"/>
    <n v="59.860199999999999"/>
    <n v="59.872999999999998"/>
    <n v="59.91"/>
    <n v="58.585000000000001"/>
    <n v="59.57"/>
    <n v="-0.83548546589767314"/>
    <n v="294654000"/>
    <d v="2024-01-23T07:00:00"/>
    <n v="19.6846"/>
    <n v="19.75"/>
    <n v="19.8"/>
    <n v="19.646000000000001"/>
    <n v="19.776"/>
    <n v="-0.69606714390738367"/>
    <n v="2709500"/>
  </r>
  <r>
    <x v="753"/>
    <n v="161.1207"/>
    <n v="163.76"/>
    <n v="164.2"/>
    <n v="157.80000000000001"/>
    <n v="158.74"/>
    <n v="136739200"/>
    <n v="0.84191174209270003"/>
    <d v="2021-12-02T07:00:00"/>
    <n v="45.909599999999998"/>
    <n v="49.5"/>
    <n v="49.79"/>
    <n v="48.33"/>
    <n v="48.61"/>
    <n v="-8.2917887081104313E-2"/>
    <n v="37240800"/>
    <d v="2021-12-02T07:00:00"/>
    <n v="321.80360000000002"/>
    <n v="329.49"/>
    <n v="333.49"/>
    <n v="327.8"/>
    <n v="330.3"/>
    <n v="30766000"/>
    <n v="0.16854817222755228"/>
    <d v="2021-12-02T07:00:00"/>
    <n v="32.0749"/>
    <n v="32.125999999999998"/>
    <n v="32.478000000000002"/>
    <n v="31.024999999999999"/>
    <n v="31.213999999999999"/>
    <n v="0.12071423891795305"/>
    <n v="472890000"/>
    <d v="2021-12-02T07:00:00"/>
    <n v="23.093399999999999"/>
    <n v="24.032"/>
    <n v="24.207999999999998"/>
    <n v="23.6"/>
    <n v="23.783999999999999"/>
    <n v="-0.49767326939007084"/>
    <n v="3183500"/>
  </r>
  <r>
    <x v="754"/>
    <n v="189.7106"/>
    <n v="190.64"/>
    <n v="191.52"/>
    <n v="189.74"/>
    <n v="191.41"/>
    <n v="38134500"/>
    <n v="-1.0161520960695676"/>
    <d v="2023-11-21T07:00:00"/>
    <n v="43.063299999999998"/>
    <n v="43.64"/>
    <n v="44.66"/>
    <n v="43.3"/>
    <n v="44.5"/>
    <n v="-8.2440761248798164E-2"/>
    <n v="37252100"/>
    <d v="2023-11-21T07:00:00"/>
    <n v="371.0421"/>
    <n v="373.07"/>
    <n v="376.22"/>
    <n v="371.12"/>
    <n v="375.67"/>
    <n v="28423100"/>
    <n v="-1.5723780113060078E-2"/>
    <d v="2023-11-21T07:00:00"/>
    <n v="49.928899999999999"/>
    <n v="49.944000000000003"/>
    <n v="50.517000000000003"/>
    <n v="49.222000000000001"/>
    <n v="50.125999999999998"/>
    <n v="0.6188730619955839"/>
    <n v="565747000"/>
    <d v="2023-11-21T07:00:00"/>
    <n v="17.300599999999999"/>
    <n v="17.358000000000001"/>
    <n v="17.495999999999999"/>
    <n v="17.341999999999999"/>
    <n v="17.474"/>
    <n v="-0.69795063005786451"/>
    <n v="2705000"/>
  </r>
  <r>
    <x v="755"/>
    <n v="129.0378"/>
    <n v="131.96"/>
    <n v="136.74"/>
    <n v="130.21"/>
    <n v="135.83000000000001"/>
    <n v="177523800"/>
    <n v="1.6104389057462867"/>
    <d v="2021-01-29T07:00:00"/>
    <n v="50.182400000000001"/>
    <n v="55.51"/>
    <n v="57.16"/>
    <n v="55.36"/>
    <n v="55.98"/>
    <n v="-8.22676447963685E-2"/>
    <n v="37256200"/>
    <d v="2021-01-29T07:00:00"/>
    <n v="224.66560000000001"/>
    <n v="231.96"/>
    <n v="238.02"/>
    <n v="231.35"/>
    <n v="235.99"/>
    <n v="42503100"/>
    <n v="1.0916854515894547"/>
    <d v="2021-01-29T07:00:00"/>
    <n v="12.957800000000001"/>
    <n v="12.989699999999999"/>
    <n v="13.3348"/>
    <n v="12.9115"/>
    <n v="13.074999999999999"/>
    <n v="-0.95942297336334004"/>
    <n v="271552000"/>
    <d v="2021-01-29T07:00:00"/>
    <n v="18.3048"/>
    <n v="19.141999999999999"/>
    <n v="19.417999999999999"/>
    <n v="19.018000000000001"/>
    <n v="19.399999999999999"/>
    <n v="-3.2033637743424083E-2"/>
    <n v="4296000"/>
  </r>
  <r>
    <x v="756"/>
    <n v="154.0814"/>
    <n v="155.96"/>
    <n v="156.66999999999999"/>
    <n v="153.61000000000001"/>
    <n v="154.82"/>
    <n v="87449600"/>
    <n v="-8.68799215651469E-2"/>
    <d v="2022-09-07T07:00:00"/>
    <n v="29.161300000000001"/>
    <n v="30.65"/>
    <n v="30.79"/>
    <n v="30.05"/>
    <n v="30.42"/>
    <n v="-7.9172660415125981E-2"/>
    <n v="37329500"/>
    <d v="2022-09-07T07:00:00"/>
    <n v="253.71610000000001"/>
    <n v="258.08999999999997"/>
    <n v="258.83"/>
    <n v="253.22"/>
    <n v="254.7"/>
    <n v="24126700"/>
    <n v="-0.35364089823001216"/>
    <d v="2022-09-07T07:00:00"/>
    <n v="13.701499999999999"/>
    <n v="13.714"/>
    <n v="13.837999999999999"/>
    <n v="13.346"/>
    <n v="13.563000000000001"/>
    <n v="0.33405606470737276"/>
    <n v="512657000"/>
    <d v="2022-09-07T07:00:00"/>
    <n v="14.5024"/>
    <n v="14.9"/>
    <n v="14.946"/>
    <n v="14.61"/>
    <n v="14.69"/>
    <n v="-6.426217854054031E-2"/>
    <n v="4219000"/>
  </r>
  <r>
    <x v="757"/>
    <n v="152.59950000000001"/>
    <n v="154.46"/>
    <n v="156.36000000000001"/>
    <n v="152.68"/>
    <n v="154.63999999999999"/>
    <n v="84923800"/>
    <n v="-0.13447499200732921"/>
    <d v="2022-09-08T07:00:00"/>
    <n v="29.256399999999999"/>
    <n v="30.75"/>
    <n v="30.85"/>
    <n v="29.91"/>
    <n v="30.37"/>
    <n v="-7.7905954665640625E-2"/>
    <n v="37359500"/>
    <d v="2022-09-08T07:00:00"/>
    <n v="254.1388"/>
    <n v="258.52"/>
    <n v="260.43"/>
    <n v="254.79"/>
    <n v="257.51"/>
    <n v="20319900"/>
    <n v="-0.6530503771536722"/>
    <d v="2022-09-08T07:00:00"/>
    <n v="13.9772"/>
    <n v="13.99"/>
    <n v="14.007999999999999"/>
    <n v="13.369"/>
    <n v="13.459"/>
    <n v="0.93607196539853676"/>
    <n v="624873000"/>
    <d v="2022-09-08T07:00:00"/>
    <n v="14.4421"/>
    <n v="14.837999999999999"/>
    <n v="14.981999999999999"/>
    <n v="14.718"/>
    <n v="14.914"/>
    <n v="0.1014846027017717"/>
    <n v="4615000"/>
  </r>
  <r>
    <x v="758"/>
    <n v="130.75880000000001"/>
    <n v="133.72"/>
    <n v="135.99"/>
    <n v="133.4"/>
    <n v="135.58000000000001"/>
    <n v="96452100"/>
    <n v="8.2759250837951673E-2"/>
    <d v="2020-12-30T07:00:00"/>
    <n v="44.071199999999997"/>
    <n v="48.75"/>
    <n v="49.19"/>
    <n v="48.56"/>
    <n v="49.11"/>
    <n v="-7.6812365368584948E-2"/>
    <n v="37385400"/>
    <d v="2020-12-30T07:00:00"/>
    <n v="214.7088"/>
    <n v="221.68"/>
    <n v="225.63"/>
    <n v="221.47"/>
    <n v="225.23"/>
    <n v="20272300"/>
    <n v="-0.65679417540857554"/>
    <d v="2020-12-30T07:00:00"/>
    <n v="13.1134"/>
    <n v="13.145799999999999"/>
    <n v="13.213699999999999"/>
    <n v="12.896800000000001"/>
    <n v="12.9902"/>
    <n v="-1.2070404781068826"/>
    <n v="225396000"/>
    <d v="2020-12-30T07:00:00"/>
    <n v="19.2745"/>
    <n v="20.155999999999999"/>
    <n v="20.190000000000001"/>
    <n v="19.931999999999999"/>
    <n v="19.96"/>
    <n v="-0.54057489837324502"/>
    <n v="3081000"/>
  </r>
  <r>
    <x v="759"/>
    <n v="156.24760000000001"/>
    <n v="157.65"/>
    <n v="158.49"/>
    <n v="155.97999999999999"/>
    <n v="157.97"/>
    <n v="45992200"/>
    <n v="-0.86808503414323279"/>
    <d v="2023-03-28T07:00:00"/>
    <n v="28.587800000000001"/>
    <n v="29.29"/>
    <n v="29.33"/>
    <n v="28.63"/>
    <n v="29.08"/>
    <n v="-7.5862336056470941E-2"/>
    <n v="37407900"/>
    <d v="2023-03-28T07:00:00"/>
    <n v="272.0077"/>
    <n v="275.23"/>
    <n v="276.14"/>
    <n v="272.05"/>
    <n v="275.79000000000002"/>
    <n v="21878600"/>
    <n v="-0.5304567145503547"/>
    <d v="2023-03-28T07:00:00"/>
    <n v="26.397099999999998"/>
    <n v="26.41"/>
    <n v="26.513000000000002"/>
    <n v="25.85"/>
    <n v="26.446999999999999"/>
    <n v="-0.5058187775691636"/>
    <n v="356104000"/>
    <d v="2023-03-28T07:00:00"/>
    <n v="16.770600000000002"/>
    <n v="17.164000000000001"/>
    <n v="17.334"/>
    <n v="17.148"/>
    <n v="17.222000000000001"/>
    <n v="-0.45707367903526208"/>
    <n v="3280500"/>
  </r>
  <r>
    <x v="760"/>
    <n v="156.42599999999999"/>
    <n v="157.83000000000001"/>
    <n v="162.13999999999999"/>
    <n v="157.81"/>
    <n v="159.30000000000001"/>
    <n v="75701800"/>
    <n v="-0.30825032640348304"/>
    <d v="2023-03-22T07:00:00"/>
    <n v="27.4557"/>
    <n v="28.13"/>
    <n v="29.12"/>
    <n v="28.1"/>
    <n v="28.48"/>
    <n v="-7.5541437266601327E-2"/>
    <n v="37415500"/>
    <d v="2023-03-22T07:00:00"/>
    <n v="269.10210000000001"/>
    <n v="272.29000000000002"/>
    <n v="281.04000000000002"/>
    <n v="272.18"/>
    <n v="273.39999999999998"/>
    <n v="34873300"/>
    <n v="0.49159234391588608"/>
    <d v="2023-03-22T07:00:00"/>
    <n v="26.455100000000002"/>
    <n v="26.468"/>
    <n v="27.588999999999999"/>
    <n v="26.236999999999998"/>
    <n v="26.425000000000001"/>
    <n v="1.8610807487179555"/>
    <n v="797295000"/>
    <d v="2023-03-22T07:00:00"/>
    <n v="17.087199999999999"/>
    <n v="17.488"/>
    <n v="17.814"/>
    <n v="17.486000000000001"/>
    <n v="17.782"/>
    <n v="-0.18543312088813962"/>
    <n v="3929500"/>
  </r>
  <r>
    <x v="761"/>
    <n v="110.04130000000001"/>
    <n v="112.72750000000001"/>
    <n v="113.77500000000001"/>
    <n v="110"/>
    <n v="112.6"/>
    <n v="212403600"/>
    <n v="2.2676986008960336"/>
    <d v="2020-08-10T07:00:00"/>
    <n v="44.174799999999998"/>
    <n v="49.22"/>
    <n v="49.39"/>
    <n v="48.06"/>
    <n v="48.2"/>
    <n v="-7.4397179739566222E-2"/>
    <n v="37442600"/>
    <d v="2020-08-10T07:00:00"/>
    <n v="200.6893"/>
    <n v="208.25"/>
    <n v="211.88"/>
    <n v="206.35"/>
    <n v="211.67"/>
    <n v="36716500"/>
    <n v="0.63656227970239709"/>
    <d v="2020-08-10T07:00:00"/>
    <n v="11.1309"/>
    <n v="11.164999999999999"/>
    <n v="11.408200000000001"/>
    <n v="10.8565"/>
    <n v="11.334300000000001"/>
    <n v="-0.12120585292070946"/>
    <n v="427796000"/>
    <d v="2020-08-10T07:00:00"/>
    <n v="15.2624"/>
    <n v="16.010000000000002"/>
    <n v="16.09"/>
    <n v="15.946"/>
    <n v="16.09"/>
    <n v="-0.48114044651362808"/>
    <n v="3223000"/>
  </r>
  <r>
    <x v="762"/>
    <n v="192.68469999999999"/>
    <n v="193.12"/>
    <n v="197.3"/>
    <n v="192.15"/>
    <n v="196.9"/>
    <n v="97262100"/>
    <n v="9.8022536552643133E-2"/>
    <d v="2024-06-10T07:00:00"/>
    <n v="30.715199999999999"/>
    <n v="30.91"/>
    <n v="30.95"/>
    <n v="30.29"/>
    <n v="30.55"/>
    <n v="-7.4262064459621122E-2"/>
    <n v="37445800"/>
    <d v="2024-06-10T07:00:00"/>
    <n v="427.10019999999997"/>
    <n v="427.87"/>
    <n v="428.08"/>
    <n v="423.89"/>
    <n v="424.7"/>
    <n v="14003000"/>
    <n v="-1.1498822930444119"/>
    <d v="2024-06-10T07:00:00"/>
    <n v="121.7696"/>
    <n v="121.79"/>
    <n v="123.1"/>
    <n v="117.01"/>
    <n v="120.37"/>
    <n v="-0.73082527838596623"/>
    <n v="314162700"/>
    <d v="2024-06-10T07:00:00"/>
    <n v="17.128"/>
    <n v="17.128"/>
    <n v="17.164000000000001"/>
    <n v="16.966000000000001"/>
    <n v="17"/>
    <n v="-0.81347111395402139"/>
    <n v="2429000"/>
  </r>
  <r>
    <x v="763"/>
    <n v="128.79560000000001"/>
    <n v="130.15"/>
    <n v="133.41"/>
    <n v="129.88999999999999"/>
    <n v="130.47"/>
    <n v="70790800"/>
    <n v="-0.40079106238477907"/>
    <d v="2023-01-09T07:00:00"/>
    <n v="28.263000000000002"/>
    <n v="29.31"/>
    <n v="29.87"/>
    <n v="28.84"/>
    <n v="28.84"/>
    <n v="-7.226066937543428E-2"/>
    <n v="37493200"/>
    <d v="2023-01-09T07:00:00"/>
    <n v="223.90020000000001"/>
    <n v="227.12"/>
    <n v="231.24"/>
    <n v="226.41"/>
    <n v="226.45"/>
    <n v="27369800"/>
    <n v="-9.8567114186373928E-2"/>
    <d v="2023-01-09T07:00:00"/>
    <n v="15.617699999999999"/>
    <n v="15.628"/>
    <n v="16.056000000000001"/>
    <n v="15.141"/>
    <n v="15.284000000000001"/>
    <n v="0.2888522971588614"/>
    <n v="504231000"/>
    <d v="2023-01-09T07:00:00"/>
    <n v="16.145299999999999"/>
    <n v="16.524000000000001"/>
    <n v="16.667999999999999"/>
    <n v="16.326000000000001"/>
    <n v="16.335999999999999"/>
    <n v="9.102079075465605E-2"/>
    <n v="4590000"/>
  </r>
  <r>
    <x v="764"/>
    <n v="133.6131"/>
    <n v="135.43"/>
    <n v="137.34"/>
    <n v="132.16"/>
    <n v="134.29"/>
    <n v="91533000"/>
    <n v="-9.9341180004912204E-3"/>
    <d v="2022-06-15T07:00:00"/>
    <n v="36.405200000000001"/>
    <n v="38.65"/>
    <n v="39.17"/>
    <n v="37.92"/>
    <n v="38.56"/>
    <n v="-6.5542906550663665E-2"/>
    <n v="37652300"/>
    <d v="2022-06-15T07:00:00"/>
    <n v="246.9691"/>
    <n v="251.76"/>
    <n v="255.3"/>
    <n v="246.42"/>
    <n v="248.31"/>
    <n v="33111700"/>
    <n v="0.35304034799492368"/>
    <d v="2022-06-15T07:00:00"/>
    <n v="16.507000000000001"/>
    <n v="16.527000000000001"/>
    <n v="16.867999999999999"/>
    <n v="15.926"/>
    <n v="16.094999999999999"/>
    <n v="0.60915741720204553"/>
    <n v="563936000"/>
    <d v="2022-06-15T07:00:00"/>
    <n v="16.417899999999999"/>
    <n v="16.867999999999999"/>
    <n v="17.010000000000002"/>
    <n v="16.52"/>
    <n v="16.643999999999998"/>
    <n v="-0.50416083279728252"/>
    <n v="3168000"/>
  </r>
  <r>
    <x v="765"/>
    <n v="146.60419999999999"/>
    <n v="147.91999999999999"/>
    <n v="149.16999999999999"/>
    <n v="147.44999999999999"/>
    <n v="147.71"/>
    <n v="44998500"/>
    <n v="-0.88680988230951541"/>
    <d v="2023-02-27T07:00:00"/>
    <n v="24.303100000000001"/>
    <n v="24.9"/>
    <n v="25.58"/>
    <n v="24.88"/>
    <n v="25.55"/>
    <n v="-6.5344455983244301E-2"/>
    <n v="37657000"/>
    <d v="2023-02-27T07:00:00"/>
    <n v="247.2312"/>
    <n v="250.16"/>
    <n v="252.82"/>
    <n v="249.39"/>
    <n v="252.46"/>
    <n v="21190000"/>
    <n v="-0.58461594728830579"/>
    <d v="2023-02-27T07:00:00"/>
    <n v="23.485499999999998"/>
    <n v="23.501000000000001"/>
    <n v="23.88"/>
    <n v="23.454000000000001"/>
    <n v="23.67"/>
    <n v="1.3976266078505915E-2"/>
    <n v="452994000"/>
    <d v="2023-02-27T07:00:00"/>
    <n v="16.2879"/>
    <n v="16.670000000000002"/>
    <n v="16.898"/>
    <n v="16.667999999999999"/>
    <n v="16.78"/>
    <n v="-0.3312986594309319"/>
    <n v="3581000"/>
  </r>
  <r>
    <x v="766"/>
    <n v="130.99250000000001"/>
    <n v="132.37"/>
    <n v="135.19999999999999"/>
    <n v="131.32"/>
    <n v="135.11000000000001"/>
    <n v="79592600"/>
    <n v="-0.23493379299765402"/>
    <d v="2022-12-19T07:00:00"/>
    <n v="25.832999999999998"/>
    <n v="26.79"/>
    <n v="26.97"/>
    <n v="26.5"/>
    <n v="26.9"/>
    <n v="-6.5112226595838651E-2"/>
    <n v="37662500"/>
    <d v="2022-12-19T07:00:00"/>
    <n v="237.0412"/>
    <n v="240.45"/>
    <n v="245.21"/>
    <n v="238.71"/>
    <n v="244.86"/>
    <n v="29696400"/>
    <n v="8.4422823205605568E-2"/>
    <d v="2022-12-19T07:00:00"/>
    <n v="16.243300000000001"/>
    <n v="16.254000000000001"/>
    <n v="16.609000000000002"/>
    <n v="16.145"/>
    <n v="16.571999999999999"/>
    <n v="-0.51689708043976368"/>
    <n v="354039000"/>
    <d v="2022-12-19T07:00:00"/>
    <n v="15.181900000000001"/>
    <n v="15.538"/>
    <n v="15.72"/>
    <n v="15.474"/>
    <n v="15.662000000000001"/>
    <n v="0.25090783730658328"/>
    <n v="4972000"/>
  </r>
  <r>
    <x v="767"/>
    <n v="189.8903"/>
    <n v="191.33"/>
    <n v="192.98"/>
    <n v="190.62"/>
    <n v="191.57"/>
    <n v="46920300"/>
    <n v="-0.85059632368421412"/>
    <d v="2023-07-05T07:00:00"/>
    <n v="31.860600000000002"/>
    <n v="32.51"/>
    <n v="33.33"/>
    <n v="32.5"/>
    <n v="33.31"/>
    <n v="-6.5019334840876394E-2"/>
    <n v="37664700"/>
    <d v="2023-07-05T07:00:00"/>
    <n v="334.92160000000001"/>
    <n v="338.15"/>
    <n v="341.65"/>
    <n v="334.73"/>
    <n v="335.09"/>
    <n v="18172400"/>
    <n v="-0.82195388035545847"/>
    <d v="2023-07-05T07:00:00"/>
    <n v="42.300699999999999"/>
    <n v="42.317"/>
    <n v="43.177"/>
    <n v="42.085000000000001"/>
    <n v="42.134999999999998"/>
    <n v="-0.68009952674800755"/>
    <n v="323618000"/>
    <d v="2023-07-05T07:00:00"/>
    <n v="17.9252"/>
    <n v="18.286000000000001"/>
    <n v="18.353999999999999"/>
    <n v="18.225999999999999"/>
    <n v="18.286000000000001"/>
    <n v="-8.2050658850636921E-2"/>
    <n v="4176500"/>
  </r>
  <r>
    <x v="768"/>
    <n v="125.045"/>
    <n v="126.36"/>
    <n v="128.66"/>
    <n v="125.08"/>
    <n v="126.89"/>
    <n v="89113600"/>
    <n v="-5.5524233380891852E-2"/>
    <d v="2023-01-04T07:00:00"/>
    <n v="26.691199999999998"/>
    <n v="27.68"/>
    <n v="27.92"/>
    <n v="27.16"/>
    <n v="27.41"/>
    <n v="-6.4998223078384973E-2"/>
    <n v="37665200"/>
    <d v="2023-01-04T07:00:00"/>
    <n v="225.85210000000001"/>
    <n v="229.1"/>
    <n v="232.87"/>
    <n v="225.96"/>
    <n v="232.28"/>
    <n v="50623400"/>
    <n v="1.7303569845577738"/>
    <d v="2023-01-04T07:00:00"/>
    <n v="14.7393"/>
    <n v="14.749000000000001"/>
    <n v="14.853"/>
    <n v="14.241"/>
    <n v="14.567"/>
    <n v="-0.10227885411805718"/>
    <n v="431324000"/>
    <d v="2023-01-04T07:00:00"/>
    <n v="15.2034"/>
    <n v="15.56"/>
    <n v="15.678000000000001"/>
    <n v="15.497999999999999"/>
    <n v="15.598000000000001"/>
    <n v="-0.58201159368382305"/>
    <n v="2982000"/>
  </r>
  <r>
    <x v="769"/>
    <n v="170.02699999999999"/>
    <n v="172.1"/>
    <n v="172.17"/>
    <n v="169.4"/>
    <n v="169.82"/>
    <n v="68039400"/>
    <n v="-0.4526372405519421"/>
    <d v="2022-08-12T07:00:00"/>
    <n v="34.356099999999998"/>
    <n v="36.11"/>
    <n v="36.14"/>
    <n v="35.67"/>
    <n v="35.799999999999997"/>
    <n v="-6.4575987828556516E-2"/>
    <n v="37675200"/>
    <d v="2022-08-12T07:00:00"/>
    <n v="286.35509999999999"/>
    <n v="291.91000000000003"/>
    <n v="291.91000000000003"/>
    <n v="286.94"/>
    <n v="288.48"/>
    <n v="22619700"/>
    <n v="-0.47216829256067194"/>
    <d v="2022-08-12T07:00:00"/>
    <n v="18.686399999999999"/>
    <n v="18.709"/>
    <n v="18.718"/>
    <n v="17.952999999999999"/>
    <n v="18.16"/>
    <n v="0.14863263511098093"/>
    <n v="478094000"/>
    <d v="2022-08-12T07:00:00"/>
    <n v="16.896799999999999"/>
    <n v="17.36"/>
    <n v="17.364000000000001"/>
    <n v="17.173999999999999"/>
    <n v="17.234000000000002"/>
    <n v="-1.0210731429847961"/>
    <n v="1933000"/>
  </r>
  <r>
    <x v="770"/>
    <n v="188.34209999999999"/>
    <n v="189.77"/>
    <n v="191.7"/>
    <n v="188.47"/>
    <n v="189.68"/>
    <n v="60750200"/>
    <n v="-0.5899917371340766"/>
    <d v="2023-07-12T07:00:00"/>
    <n v="33.301200000000001"/>
    <n v="33.979999999999997"/>
    <n v="34.08"/>
    <n v="33.06"/>
    <n v="33.69"/>
    <n v="-6.0902541155049027E-2"/>
    <n v="37762200"/>
    <d v="2023-07-12T07:00:00"/>
    <n v="333.98070000000001"/>
    <n v="337.2"/>
    <n v="341.65"/>
    <n v="335.67"/>
    <n v="336.6"/>
    <n v="29995300"/>
    <n v="0.10793167401213125"/>
    <d v="2023-07-12T07:00:00"/>
    <n v="43.885100000000001"/>
    <n v="43.902000000000001"/>
    <n v="43.935000000000002"/>
    <n v="42.777000000000001"/>
    <n v="43.033000000000001"/>
    <n v="0.16570877943888404"/>
    <n v="481277000"/>
    <d v="2023-07-12T07:00:00"/>
    <n v="17.888000000000002"/>
    <n v="18.248000000000001"/>
    <n v="18.506"/>
    <n v="17.928000000000001"/>
    <n v="17.93"/>
    <n v="3.0118892576725207"/>
    <n v="11568500"/>
  </r>
  <r>
    <x v="771"/>
    <n v="135.59610000000001"/>
    <n v="137.44"/>
    <n v="143.41999999999999"/>
    <n v="137.32"/>
    <n v="142.13"/>
    <n v="67083400"/>
    <n v="-0.4706516864078002"/>
    <d v="2022-06-28T07:00:00"/>
    <n v="35.585700000000003"/>
    <n v="37.78"/>
    <n v="39.020000000000003"/>
    <n v="37.74"/>
    <n v="38.58"/>
    <n v="-5.8284682606112644E-2"/>
    <n v="37824200"/>
    <d v="2022-06-28T07:00:00"/>
    <n v="251.5993"/>
    <n v="256.48"/>
    <n v="266.91000000000003"/>
    <n v="256.32"/>
    <n v="263.98"/>
    <n v="27295500"/>
    <n v="-0.10441090011787228"/>
    <d v="2022-06-28T07:00:00"/>
    <n v="15.9627"/>
    <n v="15.981999999999999"/>
    <n v="17.202000000000002"/>
    <n v="15.945"/>
    <n v="16.899999999999999"/>
    <n v="5.7726174025112841E-2"/>
    <n v="461149000"/>
    <d v="2022-06-28T07:00:00"/>
    <n v="16.193999999999999"/>
    <n v="16.638000000000002"/>
    <n v="17.187999999999999"/>
    <n v="16.628"/>
    <n v="17.122"/>
    <n v="-0.43196053036218451"/>
    <n v="3340500"/>
  </r>
  <r>
    <x v="772"/>
    <n v="191.67679999999999"/>
    <n v="193.13"/>
    <n v="196.47"/>
    <n v="192.5"/>
    <n v="195.09"/>
    <n v="59581200"/>
    <n v="-0.6120198618260202"/>
    <d v="2023-07-20T07:00:00"/>
    <n v="32.703400000000002"/>
    <n v="33.369999999999997"/>
    <n v="34.21"/>
    <n v="33.229999999999997"/>
    <n v="33.700000000000003"/>
    <n v="-5.6013056962035596E-2"/>
    <n v="37878000"/>
    <d v="2023-07-20T07:00:00"/>
    <n v="343.55840000000001"/>
    <n v="346.87"/>
    <n v="357.97"/>
    <n v="345.37"/>
    <n v="353.57"/>
    <n v="33778400"/>
    <n v="0.40547711893072386"/>
    <d v="2023-07-20T07:00:00"/>
    <n v="45.502499999999998"/>
    <n v="45.52"/>
    <n v="47.087000000000003"/>
    <n v="45.061999999999998"/>
    <n v="46.506999999999998"/>
    <n v="0.46929183166237792"/>
    <n v="537865000"/>
    <d v="2023-07-20T07:00:00"/>
    <n v="18.282"/>
    <n v="18.649999999999999"/>
    <n v="18.771999999999998"/>
    <n v="18.635999999999999"/>
    <n v="18.658000000000001"/>
    <n v="-0.46837459593814701"/>
    <n v="3253500"/>
  </r>
  <r>
    <x v="773"/>
    <n v="152.4616"/>
    <n v="153.83000000000001"/>
    <n v="156.30000000000001"/>
    <n v="153.46"/>
    <n v="153.79"/>
    <n v="87558000"/>
    <n v="-8.483727937814374E-2"/>
    <d v="2023-03-06T07:00:00"/>
    <n v="25.367000000000001"/>
    <n v="25.99"/>
    <n v="26.54"/>
    <n v="25.93"/>
    <n v="26.47"/>
    <n v="-5.5937054617066474E-2"/>
    <n v="37879800"/>
    <d v="2023-03-06T07:00:00"/>
    <n v="253.86269999999999"/>
    <n v="256.87"/>
    <n v="260.12"/>
    <n v="255.98"/>
    <n v="256.43"/>
    <n v="24109800"/>
    <n v="-0.35497010391295053"/>
    <d v="2023-03-06T07:00:00"/>
    <n v="23.538499999999999"/>
    <n v="23.553999999999998"/>
    <n v="24.248000000000001"/>
    <n v="23.486999999999998"/>
    <n v="23.890999999999998"/>
    <n v="-6.9526777108365551E-2"/>
    <n v="437429000"/>
    <d v="2023-03-06T07:00:00"/>
    <n v="16.909300000000002"/>
    <n v="17.306000000000001"/>
    <n v="17.559999999999999"/>
    <n v="17.277999999999999"/>
    <n v="17.361999999999998"/>
    <n v="-0.32585747721843172"/>
    <n v="3594000"/>
  </r>
  <r>
    <x v="774"/>
    <n v="175.28919999999999"/>
    <n v="176.38"/>
    <n v="181.1"/>
    <n v="176.01"/>
    <n v="180.67"/>
    <n v="54945800"/>
    <n v="-0.69936731195179902"/>
    <d v="2023-08-24T07:00:00"/>
    <n v="32.053899999999999"/>
    <n v="32.590000000000003"/>
    <n v="34.090000000000003"/>
    <n v="32.49"/>
    <n v="33.72"/>
    <n v="-5.3775210137944819E-2"/>
    <n v="37931000"/>
    <d v="2023-08-24T07:00:00"/>
    <n v="317.58620000000002"/>
    <n v="319.97000000000003"/>
    <n v="332.98"/>
    <n v="319.95999999999998"/>
    <n v="332.85"/>
    <n v="23281400"/>
    <n v="-0.4201247777440843"/>
    <d v="2023-08-24T07:00:00"/>
    <n v="47.1449"/>
    <n v="47.162999999999997"/>
    <n v="50.265999999999998"/>
    <n v="47.158999999999999"/>
    <n v="50.216000000000001"/>
    <n v="3.7856957978825521"/>
    <n v="1156044000"/>
    <d v="2023-08-24T07:00:00"/>
    <n v="15.8902"/>
    <n v="16.21"/>
    <n v="16.474"/>
    <n v="16.175999999999998"/>
    <n v="16.446000000000002"/>
    <n v="1.3588582346000185E-2"/>
    <n v="4405000"/>
  </r>
  <r>
    <x v="775"/>
    <n v="173.006"/>
    <n v="175.84"/>
    <n v="175.88"/>
    <n v="173.33"/>
    <n v="174.75"/>
    <n v="84914300"/>
    <n v="-0.13465400585213116"/>
    <d v="2022-02-02T07:00:00"/>
    <n v="45.918900000000001"/>
    <n v="49.51"/>
    <n v="49.58"/>
    <n v="48.09"/>
    <n v="48.25"/>
    <n v="-5.2436724395988642E-2"/>
    <n v="37962700"/>
    <d v="2022-02-02T07:00:00"/>
    <n v="306.14749999999998"/>
    <n v="313.45999999999998"/>
    <n v="315.12"/>
    <n v="308.88"/>
    <n v="309.63"/>
    <n v="36636000"/>
    <n v="0.63023085618307517"/>
    <d v="2022-02-02T07:00:00"/>
    <n v="25.201799999999999"/>
    <n v="25.242000000000001"/>
    <n v="25.817"/>
    <n v="24.553000000000001"/>
    <n v="25.794"/>
    <n v="0.49908790630804989"/>
    <n v="543419000"/>
    <d v="2022-02-02T07:00:00"/>
    <n v="21.5732"/>
    <n v="22.45"/>
    <n v="23.8"/>
    <n v="22.321999999999999"/>
    <n v="23.56"/>
    <n v="1.4580131835258456"/>
    <n v="7856000"/>
  </r>
  <r>
    <x v="776"/>
    <n v="172.37629999999999"/>
    <n v="173"/>
    <n v="174.31"/>
    <n v="172.05"/>
    <n v="172.91"/>
    <n v="72913500"/>
    <n v="-0.36079183203098208"/>
    <d v="2024-03-14T07:00:00"/>
    <n v="42.308700000000002"/>
    <n v="42.75"/>
    <n v="43.35"/>
    <n v="42.51"/>
    <n v="43.23"/>
    <n v="-4.6639434415844047E-2"/>
    <n v="38100000"/>
    <d v="2024-03-14T07:00:00"/>
    <n v="423.69069999999999"/>
    <n v="425.22"/>
    <n v="427.82"/>
    <n v="417.99"/>
    <n v="420.24"/>
    <n v="34157300"/>
    <n v="0.43527806764465021"/>
    <d v="2024-03-14T07:00:00"/>
    <n v="87.929299999999998"/>
    <n v="87.944000000000003"/>
    <n v="90.646000000000001"/>
    <n v="86.6"/>
    <n v="89.576999999999998"/>
    <n v="0.8150690011145737"/>
    <n v="602318000"/>
    <d v="2024-03-14T07:00:00"/>
    <n v="17.362300000000001"/>
    <n v="17.420000000000002"/>
    <n v="17.643999999999998"/>
    <n v="17.361999999999998"/>
    <n v="17.596"/>
    <n v="-0.47402505438958947"/>
    <n v="3240000"/>
  </r>
  <r>
    <x v="777"/>
    <n v="193.8802"/>
    <n v="194.83"/>
    <n v="197.68"/>
    <n v="194.83"/>
    <n v="196.9"/>
    <n v="52242800"/>
    <n v="-0.75030146168860268"/>
    <d v="2023-12-20T07:00:00"/>
    <n v="45.155200000000001"/>
    <n v="45.76"/>
    <n v="46.95"/>
    <n v="45.7"/>
    <n v="46.64"/>
    <n v="-4.4144024089357914E-2"/>
    <n v="38159100"/>
    <d v="2023-12-20T07:00:00"/>
    <n v="368.60539999999997"/>
    <n v="370.62"/>
    <n v="376.03"/>
    <n v="370.53"/>
    <n v="375"/>
    <n v="26316700"/>
    <n v="-0.18139471801491927"/>
    <d v="2023-12-20T07:00:00"/>
    <n v="48.100700000000003"/>
    <n v="48.110999999999997"/>
    <n v="49.999000000000002"/>
    <n v="48.097999999999999"/>
    <n v="49.655000000000001"/>
    <n v="-0.28162397032346115"/>
    <n v="397894000"/>
    <d v="2023-12-20T07:00:00"/>
    <n v="17.956399999999999"/>
    <n v="18.015999999999998"/>
    <n v="18.399999999999999"/>
    <n v="18.015999999999998"/>
    <n v="18.382000000000001"/>
    <n v="-0.18857226447227432"/>
    <n v="3922000"/>
  </r>
  <r>
    <x v="778"/>
    <n v="139.7595"/>
    <n v="141.66"/>
    <n v="141.91"/>
    <n v="139.77000000000001"/>
    <n v="139.9"/>
    <n v="89116800"/>
    <n v="-5.5463933980537512E-2"/>
    <d v="2022-06-24T07:00:00"/>
    <n v="36.3675"/>
    <n v="38.61"/>
    <n v="38.64"/>
    <n v="37.74"/>
    <n v="37.85"/>
    <n v="-4.4110245269371642E-2"/>
    <n v="38159900"/>
    <d v="2022-06-24T07:00:00"/>
    <n v="262.60590000000002"/>
    <n v="267.7"/>
    <n v="267.98"/>
    <n v="261.72000000000003"/>
    <n v="261.81"/>
    <n v="33923200"/>
    <n v="0.41686581614311907"/>
    <d v="2022-06-24T07:00:00"/>
    <n v="17.1053"/>
    <n v="17.126000000000001"/>
    <n v="17.14"/>
    <n v="16.309999999999999"/>
    <n v="16.5"/>
    <n v="0.11676038457624252"/>
    <n v="472153000"/>
    <d v="2022-06-24T07:00:00"/>
    <n v="16.670999999999999"/>
    <n v="17.128"/>
    <n v="17.138000000000002"/>
    <n v="16.722000000000001"/>
    <n v="16.803999999999998"/>
    <n v="7.4069415400328686E-2"/>
    <n v="4549500"/>
  </r>
  <r>
    <x v="779"/>
    <n v="131.6103"/>
    <n v="134.38999999999999"/>
    <n v="135.41"/>
    <n v="134.11000000000001"/>
    <n v="135.01"/>
    <n v="66015800"/>
    <n v="-0.4907690738510157"/>
    <d v="2021-04-27T07:00:00"/>
    <n v="52.724499999999999"/>
    <n v="57.97"/>
    <n v="58.63"/>
    <n v="57.77"/>
    <n v="58.56"/>
    <n v="-4.378090177450545E-2"/>
    <n v="38167700"/>
    <d v="2021-04-27T07:00:00"/>
    <n v="254.31620000000001"/>
    <n v="261.97000000000003"/>
    <n v="263.19"/>
    <n v="260.12"/>
    <n v="261.58"/>
    <n v="31014200"/>
    <n v="0.18806940598526281"/>
    <d v="2021-04-27T07:00:00"/>
    <n v="15.3492"/>
    <n v="15.3818"/>
    <n v="15.670500000000001"/>
    <n v="15.3545"/>
    <n v="15.5785"/>
    <n v="-1.5333488044029486"/>
    <n v="164572000"/>
    <d v="2021-04-27T07:00:00"/>
    <n v="20.453900000000001"/>
    <n v="21.334"/>
    <n v="21.54"/>
    <n v="21.071999999999999"/>
    <n v="21.3"/>
    <n v="1.4329000348527681"/>
    <n v="7796000"/>
  </r>
  <r>
    <x v="780"/>
    <n v="157.6908"/>
    <n v="160.07"/>
    <n v="166.15"/>
    <n v="159.75"/>
    <n v="165.54"/>
    <n v="90009200"/>
    <n v="-3.8647938706721889E-2"/>
    <d v="2022-02-23T07:00:00"/>
    <n v="41.726799999999997"/>
    <n v="44.65"/>
    <n v="45.71"/>
    <n v="44.55"/>
    <n v="45.17"/>
    <n v="-4.340089004965985E-2"/>
    <n v="38176700"/>
    <d v="2022-02-23T07:00:00"/>
    <n v="274.2978"/>
    <n v="280.27"/>
    <n v="291.7"/>
    <n v="280.10000000000002"/>
    <n v="290.18"/>
    <n v="37811200"/>
    <n v="0.72266177444279078"/>
    <d v="2022-02-23T07:00:00"/>
    <n v="22.351400000000002"/>
    <n v="22.387"/>
    <n v="24.155000000000001"/>
    <n v="22.300999999999998"/>
    <n v="23.802"/>
    <n v="0.6229717658179269"/>
    <n v="566511000"/>
    <d v="2022-02-23T07:00:00"/>
    <n v="19.470700000000001"/>
    <n v="20.262"/>
    <n v="20.774000000000001"/>
    <n v="20.206"/>
    <n v="20.693999999999999"/>
    <n v="-0.10297828274486824"/>
    <n v="4126500"/>
  </r>
  <r>
    <x v="781"/>
    <n v="118.75190000000001"/>
    <n v="121.26"/>
    <n v="124.85"/>
    <n v="121.2"/>
    <n v="122.59"/>
    <n v="164560400"/>
    <n v="1.366162266198347"/>
    <d v="2021-02-26T07:00:00"/>
    <n v="55.280200000000001"/>
    <n v="60.78"/>
    <n v="61.69"/>
    <n v="59.68"/>
    <n v="60.89"/>
    <n v="-4.1707726697847773E-2"/>
    <n v="38216800"/>
    <d v="2021-02-26T07:00:00"/>
    <n v="225.5907"/>
    <n v="232.38"/>
    <n v="235.37"/>
    <n v="229.54"/>
    <n v="231.53"/>
    <n v="37819200"/>
    <n v="0.72329098423353089"/>
    <d v="2021-02-26T07:00:00"/>
    <n v="13.6807"/>
    <n v="13.714499999999999"/>
    <n v="13.8545"/>
    <n v="13.361000000000001"/>
    <n v="13.7525"/>
    <n v="0.27115383654379627"/>
    <n v="500932000"/>
    <d v="2021-02-26T07:00:00"/>
    <n v="20.236499999999999"/>
    <n v="21.161999999999999"/>
    <n v="21.398"/>
    <n v="21.074000000000002"/>
    <n v="21.385999999999999"/>
    <n v="0.26869631761667989"/>
    <n v="5014500"/>
  </r>
  <r>
    <x v="782"/>
    <n v="129.21100000000001"/>
    <n v="131.94"/>
    <n v="134.15"/>
    <n v="131.41"/>
    <n v="133.04"/>
    <n v="84566500"/>
    <n v="-0.14120779692814311"/>
    <d v="2021-04-22T07:00:00"/>
    <n v="56.908200000000001"/>
    <n v="62.57"/>
    <n v="63.91"/>
    <n v="62.28"/>
    <n v="63.35"/>
    <n v="-3.9985006878547703E-2"/>
    <n v="38257600"/>
    <d v="2021-04-22T07:00:00"/>
    <n v="249.65639999999999"/>
    <n v="257.17"/>
    <n v="261.77999999999997"/>
    <n v="255.64"/>
    <n v="260.20999999999998"/>
    <n v="25606200"/>
    <n v="-0.2372764125550213"/>
    <d v="2021-04-22T07:00:00"/>
    <n v="14.8188"/>
    <n v="14.850300000000001"/>
    <n v="15.438499999999999"/>
    <n v="14.7835"/>
    <n v="15.375"/>
    <n v="-0.92596810813280162"/>
    <n v="277788000"/>
    <d v="2021-04-22T07:00:00"/>
    <n v="20.889199999999999"/>
    <n v="21.788"/>
    <n v="22.01"/>
    <n v="21.707999999999998"/>
    <n v="21.806000000000001"/>
    <n v="6.6954023276290034E-2"/>
    <n v="4532500"/>
  </r>
  <r>
    <x v="783"/>
    <n v="162.31319999999999"/>
    <n v="163.77000000000001"/>
    <n v="166.31"/>
    <n v="163.72999999999999"/>
    <n v="165.19"/>
    <n v="48714100"/>
    <n v="-0.81679474107308636"/>
    <d v="2023-04-25T07:00:00"/>
    <n v="28.1877"/>
    <n v="28.88"/>
    <n v="29.57"/>
    <n v="28.87"/>
    <n v="29.44"/>
    <n v="-3.8621187021601812E-2"/>
    <n v="38289900"/>
    <d v="2023-04-25T07:00:00"/>
    <n v="272.19549999999998"/>
    <n v="275.42"/>
    <n v="281.60000000000002"/>
    <n v="275.37"/>
    <n v="279.51"/>
    <n v="45772200"/>
    <n v="1.3488041674529982"/>
    <d v="2023-04-25T07:00:00"/>
    <n v="26.228200000000001"/>
    <n v="26.241"/>
    <n v="27.247"/>
    <n v="26.225000000000001"/>
    <n v="27.077999999999999"/>
    <n v="-0.38552396630162628"/>
    <n v="378527000"/>
    <d v="2023-04-25T07:00:00"/>
    <n v="17.793900000000001"/>
    <n v="18.152000000000001"/>
    <n v="18.36"/>
    <n v="18.11"/>
    <n v="18.292000000000002"/>
    <n v="-0.10883801743525301"/>
    <n v="4112500"/>
  </r>
  <r>
    <x v="784"/>
    <n v="161.4614"/>
    <n v="163.43"/>
    <n v="164.26"/>
    <n v="159.30000000000001"/>
    <n v="159.59"/>
    <n v="104956000"/>
    <n v="0.24300302292334017"/>
    <d v="2022-09-12T07:00:00"/>
    <n v="30.027100000000001"/>
    <n v="31.56"/>
    <n v="31.86"/>
    <n v="31.1"/>
    <n v="31.74"/>
    <n v="-3.7962500031869434E-2"/>
    <n v="38305500"/>
    <d v="2022-09-12T07:00:00"/>
    <n v="262.13099999999997"/>
    <n v="266.64999999999998"/>
    <n v="267.45"/>
    <n v="265.16000000000003"/>
    <n v="265.77999999999997"/>
    <n v="18747700"/>
    <n v="-0.7767058312788635"/>
    <d v="2022-09-12T07:00:00"/>
    <n v="14.4917"/>
    <n v="14.505000000000001"/>
    <n v="14.547000000000001"/>
    <n v="14.198"/>
    <n v="14.369"/>
    <n v="0.18117012029751325"/>
    <n v="484159000"/>
    <d v="2022-09-12T07:00:00"/>
    <n v="14.7204"/>
    <n v="15.124000000000001"/>
    <n v="15.198"/>
    <n v="15.032"/>
    <n v="15.074"/>
    <n v="-0.77182514240450106"/>
    <n v="2528500"/>
  </r>
  <r>
    <x v="785"/>
    <n v="160.7448"/>
    <n v="163.16999999999999"/>
    <n v="165.55"/>
    <n v="162.1"/>
    <n v="164.49"/>
    <n v="83737200"/>
    <n v="-0.15683476340122166"/>
    <d v="2022-03-04T07:00:00"/>
    <n v="44.922899999999998"/>
    <n v="48.07"/>
    <n v="48.27"/>
    <n v="47.37"/>
    <n v="47.37"/>
    <n v="-3.7742937701958641E-2"/>
    <n v="38310700"/>
    <d v="2022-03-04T07:00:00"/>
    <n v="283.68340000000001"/>
    <n v="289.86"/>
    <n v="295.66000000000003"/>
    <n v="287.17"/>
    <n v="294.29000000000002"/>
    <n v="32356500"/>
    <n v="0.29364294374906152"/>
    <d v="2022-03-04T07:00:00"/>
    <n v="22.903400000000001"/>
    <n v="22.936"/>
    <n v="23.68"/>
    <n v="22.481999999999999"/>
    <n v="23.384"/>
    <n v="-0.10179065772036973"/>
    <n v="431415000"/>
    <d v="2022-03-04T07:00:00"/>
    <n v="18.924900000000001"/>
    <n v="19.693999999999999"/>
    <n v="19.8"/>
    <n v="19.533999999999999"/>
    <n v="19.748000000000001"/>
    <n v="-0.67241892890690236"/>
    <n v="2766000"/>
  </r>
  <r>
    <x v="786"/>
    <n v="188.1634"/>
    <n v="189.59"/>
    <n v="190.07"/>
    <n v="188.94"/>
    <n v="189.08"/>
    <n v="46347300"/>
    <n v="-0.86139368506016256"/>
    <d v="2023-06-29T07:00:00"/>
    <n v="32.252600000000001"/>
    <n v="32.909999999999997"/>
    <n v="33.340000000000003"/>
    <n v="32.49"/>
    <n v="33.340000000000003"/>
    <n v="-3.7645823594498098E-2"/>
    <n v="38313000"/>
    <d v="2023-06-29T07:00:00"/>
    <n v="331.85120000000001"/>
    <n v="335.05"/>
    <n v="336.11"/>
    <n v="332.62"/>
    <n v="334.71"/>
    <n v="16997000"/>
    <n v="-0.91440052885994261"/>
    <d v="2023-06-29T07:00:00"/>
    <n v="40.8063"/>
    <n v="40.822000000000003"/>
    <n v="41.6"/>
    <n v="40.6"/>
    <n v="41.558"/>
    <n v="-0.37486411748618692"/>
    <n v="380514000"/>
    <d v="2023-06-29T07:00:00"/>
    <n v="17.637"/>
    <n v="17.992000000000001"/>
    <n v="18.059999999999999"/>
    <n v="17.916"/>
    <n v="18.021999999999998"/>
    <n v="-0.43907592248622318"/>
    <n v="3323500"/>
  </r>
  <r>
    <x v="787"/>
    <n v="217.46879999999999"/>
    <n v="217.96"/>
    <n v="219.49"/>
    <n v="216.01"/>
    <n v="218.7"/>
    <n v="41601300"/>
    <n v="-0.95082523321068801"/>
    <d v="2024-07-26T07:00:00"/>
    <n v="31.1524"/>
    <n v="31.35"/>
    <n v="31.56"/>
    <n v="31.02"/>
    <n v="31.43"/>
    <n v="-3.5977994357675729E-2"/>
    <n v="38352500"/>
    <d v="2024-07-26T07:00:00"/>
    <n v="424.50490000000002"/>
    <n v="425.27"/>
    <n v="428.92"/>
    <n v="417.27"/>
    <n v="418.2"/>
    <n v="23583800"/>
    <n v="-0.39634064765410981"/>
    <d v="2024-07-26T07:00:00"/>
    <n v="113.05029999999999"/>
    <n v="113.06"/>
    <n v="116.2"/>
    <n v="111.58"/>
    <n v="116.19"/>
    <n v="-0.84221774786973902"/>
    <n v="293399100"/>
    <d v="2024-07-26T07:00:00"/>
    <n v="17.463999999999999"/>
    <n v="17.463999999999999"/>
    <n v="17.527999999999999"/>
    <n v="17.329999999999998"/>
    <n v="17.364000000000001"/>
    <n v="0.18310233588927383"/>
    <n v="4810000"/>
  </r>
  <r>
    <x v="788"/>
    <n v="121.8505"/>
    <n v="124.825"/>
    <n v="125.18"/>
    <n v="123.05249999999999"/>
    <n v="124.69750000000001"/>
    <n v="211495600"/>
    <n v="2.2505886460454909"/>
    <d v="2020-08-25T07:00:00"/>
    <n v="44.363300000000002"/>
    <n v="49.43"/>
    <n v="49.88"/>
    <n v="49.21"/>
    <n v="49.35"/>
    <n v="-3.4635286263221265E-2"/>
    <n v="38384300"/>
    <d v="2020-08-25T07:00:00"/>
    <n v="209.11519999999999"/>
    <n v="216.47"/>
    <n v="216.61"/>
    <n v="213.1"/>
    <n v="213.1"/>
    <n v="23043700"/>
    <n v="-0.43882017365144849"/>
    <d v="2020-08-25T07:00:00"/>
    <n v="12.711"/>
    <n v="12.75"/>
    <n v="12.761200000000001"/>
    <n v="12.573700000000001"/>
    <n v="12.630699999999999"/>
    <n v="-0.8654102956372407"/>
    <n v="289076000"/>
    <d v="2020-08-25T07:00:00"/>
    <n v="15.1328"/>
    <n v="15.874000000000001"/>
    <n v="15.923999999999999"/>
    <n v="15.832000000000001"/>
    <n v="15.836"/>
    <n v="-0.49913820306266704"/>
    <n v="3180000"/>
  </r>
  <r>
    <x v="789"/>
    <n v="146.85659999999999"/>
    <n v="149.47999999999999"/>
    <n v="149.63999999999999"/>
    <n v="147.87"/>
    <n v="148.81"/>
    <n v="61421000"/>
    <n v="-0.5773514753347988"/>
    <d v="2021-10-21T07:00:00"/>
    <n v="51.5794"/>
    <n v="56"/>
    <n v="56.07"/>
    <n v="54.83"/>
    <n v="54.93"/>
    <n v="-3.4356610998334487E-2"/>
    <n v="38390900"/>
    <d v="2021-10-21T07:00:00"/>
    <n v="302.95620000000002"/>
    <n v="310.76"/>
    <n v="311.02"/>
    <n v="306.36"/>
    <n v="307.17"/>
    <n v="16918100"/>
    <n v="-0.92060611042111651"/>
    <d v="2021-10-21T07:00:00"/>
    <n v="22.653099999999998"/>
    <n v="22.692"/>
    <n v="22.710999999999999"/>
    <n v="22.082999999999998"/>
    <n v="22.097000000000001"/>
    <n v="-1.4098619397659164"/>
    <n v="187590000"/>
    <d v="2021-10-21T07:00:00"/>
    <n v="21.577100000000002"/>
    <n v="22.454000000000001"/>
    <n v="22.472000000000001"/>
    <n v="22.206"/>
    <n v="22.238"/>
    <n v="-0.43572750266314614"/>
    <n v="3331500"/>
  </r>
  <r>
    <x v="790"/>
    <n v="86.145499999999998"/>
    <n v="88.407499999999999"/>
    <n v="91.33"/>
    <n v="88.254999999999995"/>
    <n v="91.102500000000006"/>
    <n v="205256800"/>
    <n v="2.133027427629667"/>
    <d v="2020-06-26T07:00:00"/>
    <n v="51.258000000000003"/>
    <n v="57.5"/>
    <n v="58.73"/>
    <n v="57.07"/>
    <n v="58.49"/>
    <n v="-3.0700053734820126E-2"/>
    <n v="38477500"/>
    <d v="2020-06-26T07:00:00"/>
    <n v="189.2021"/>
    <n v="196.33"/>
    <n v="199.89"/>
    <n v="194.88"/>
    <n v="199.73"/>
    <n v="54675800"/>
    <n v="2.0490832040571538"/>
    <d v="2020-06-26T07:00:00"/>
    <n v="9.1270000000000007"/>
    <n v="9.1549999999999994"/>
    <n v="9.5"/>
    <n v="9.125"/>
    <n v="9.5"/>
    <n v="0.76016568315926092"/>
    <n v="592084000"/>
    <d v="2020-06-26T07:00:00"/>
    <n v="13.285299999999999"/>
    <n v="13.936"/>
    <n v="14.084"/>
    <n v="13.84"/>
    <n v="14.052"/>
    <n v="0.16489530310129261"/>
    <n v="4766500"/>
  </r>
  <r>
    <x v="791"/>
    <n v="66.914599999999993"/>
    <n v="68.857500000000002"/>
    <n v="70.305000000000007"/>
    <n v="67.965000000000003"/>
    <n v="69.347499999999997"/>
    <n v="255598800"/>
    <n v="3.0816500565790466"/>
    <d v="2020-03-11T07:00:00"/>
    <n v="45.793300000000002"/>
    <n v="51.66"/>
    <n v="53.54"/>
    <n v="51.01"/>
    <n v="52.39"/>
    <n v="-2.7068830586295473E-2"/>
    <n v="38563500"/>
    <d v="2020-03-11T07:00:00"/>
    <n v="147.6412"/>
    <n v="153.63"/>
    <n v="157.69999999999999"/>
    <n v="151.15"/>
    <n v="157.13"/>
    <n v="56371600"/>
    <n v="2.1824599494492793"/>
    <d v="2020-03-11T07:00:00"/>
    <n v="6.1401000000000003"/>
    <n v="6.1616999999999997"/>
    <n v="6.415"/>
    <n v="6.0641999999999996"/>
    <n v="6.3864999999999998"/>
    <n v="0.26596071442334063"/>
    <n v="499964000"/>
    <d v="2020-03-11T07:00:00"/>
    <n v="10.976800000000001"/>
    <n v="11.558"/>
    <n v="11.87"/>
    <n v="11.488"/>
    <n v="11.79"/>
    <n v="0.99467559050756427"/>
    <n v="6749000"/>
  </r>
  <r>
    <x v="792"/>
    <n v="163.85929999999999"/>
    <n v="165.33"/>
    <n v="165.6"/>
    <n v="163.89"/>
    <n v="165"/>
    <n v="41949600"/>
    <n v="-0.9442620203533707"/>
    <d v="2023-04-24T07:00:00"/>
    <n v="28.949000000000002"/>
    <n v="29.66"/>
    <n v="30.37"/>
    <n v="29.61"/>
    <n v="30.13"/>
    <n v="-1.9933054864194701E-2"/>
    <n v="38732500"/>
    <d v="2023-04-24T07:00:00"/>
    <n v="278.47120000000001"/>
    <n v="281.77"/>
    <n v="284.95"/>
    <n v="278.72000000000003"/>
    <n v="282.08999999999997"/>
    <n v="26611000"/>
    <n v="-0.15824766283806913"/>
    <d v="2023-04-24T07:00:00"/>
    <n v="27.0288"/>
    <n v="27.042000000000002"/>
    <n v="27.366"/>
    <n v="26.670999999999999"/>
    <n v="27.013000000000002"/>
    <n v="-0.59606536879881677"/>
    <n v="339282000"/>
    <d v="2023-04-24T07:00:00"/>
    <n v="17.950700000000001"/>
    <n v="18.312000000000001"/>
    <n v="18.405999999999999"/>
    <n v="18.28"/>
    <n v="18.372"/>
    <n v="-0.75675725320065457"/>
    <n v="2564500"/>
  </r>
  <r>
    <x v="793"/>
    <n v="155.99979999999999"/>
    <n v="157.4"/>
    <n v="157.82"/>
    <n v="154.15"/>
    <n v="155.07"/>
    <n v="73641400"/>
    <n v="-0.34707560280663158"/>
    <d v="2023-03-20T07:00:00"/>
    <n v="28.460999999999999"/>
    <n v="29.16"/>
    <n v="29.9"/>
    <n v="28.63"/>
    <n v="29.8"/>
    <n v="-1.7923215075011288E-2"/>
    <n v="38780100"/>
    <d v="2023-03-20T07:00:00"/>
    <n v="269.04289999999997"/>
    <n v="272.23"/>
    <n v="277.48"/>
    <n v="269.85000000000002"/>
    <n v="276.98"/>
    <n v="43466600"/>
    <n v="1.1674659057617114"/>
    <d v="2023-03-20T07:00:00"/>
    <n v="25.8874"/>
    <n v="25.9"/>
    <n v="26.024000000000001"/>
    <n v="25.13"/>
    <n v="25.614999999999998"/>
    <n v="-9.464475000916428E-2"/>
    <n v="432747000"/>
    <d v="2023-03-20T07:00:00"/>
    <n v="17.278700000000001"/>
    <n v="17.684000000000001"/>
    <n v="17.832000000000001"/>
    <n v="17.466000000000001"/>
    <n v="17.504000000000001"/>
    <n v="0.43235033646956877"/>
    <n v="5405500"/>
  </r>
  <r>
    <x v="794"/>
    <n v="139.64150000000001"/>
    <n v="141.11000000000001"/>
    <n v="143.32"/>
    <n v="137.9"/>
    <n v="138.12"/>
    <n v="81760300"/>
    <n v="-0.19408660232637417"/>
    <d v="2023-01-23T07:00:00"/>
    <n v="29.188700000000001"/>
    <n v="30.27"/>
    <n v="30.49"/>
    <n v="29.18"/>
    <n v="29.33"/>
    <n v="-1.7260305732780624E-2"/>
    <n v="38795800"/>
    <d v="2023-01-23T07:00:00"/>
    <n v="239.14099999999999"/>
    <n v="242.58"/>
    <n v="245.17"/>
    <n v="239.65"/>
    <n v="241.1"/>
    <n v="31934000"/>
    <n v="0.26041280167560182"/>
    <d v="2023-01-23T07:00:00"/>
    <n v="19.180399999999999"/>
    <n v="19.193000000000001"/>
    <n v="19.245000000000001"/>
    <n v="17.818000000000001"/>
    <n v="18.064"/>
    <n v="1.098571623485934"/>
    <n v="655163000"/>
    <d v="2023-01-23T07:00:00"/>
    <n v="17.374400000000001"/>
    <n v="17.782"/>
    <n v="17.838000000000001"/>
    <n v="17.600000000000001"/>
    <n v="17.626000000000001"/>
    <n v="-0.55396857766555307"/>
    <n v="3049000"/>
  </r>
  <r>
    <x v="795"/>
    <n v="185.94909999999999"/>
    <n v="186.86"/>
    <n v="186.95"/>
    <n v="183.82"/>
    <n v="183.99"/>
    <n v="64885400"/>
    <n v="-0.51206983702618514"/>
    <d v="2024-02-01T07:00:00"/>
    <n v="42.786999999999999"/>
    <n v="43.36"/>
    <n v="43.57"/>
    <n v="42.49"/>
    <n v="43.15"/>
    <n v="-1.6242718780694061E-2"/>
    <n v="38819900"/>
    <d v="2024-02-01T07:00:00"/>
    <n v="401.58519999999999"/>
    <n v="403.78"/>
    <n v="408"/>
    <n v="401.8"/>
    <n v="401.83"/>
    <n v="30657700"/>
    <n v="0.16003024468540866"/>
    <d v="2024-02-01T07:00:00"/>
    <n v="63.013500000000001"/>
    <n v="63.027000000000001"/>
    <n v="63.191000000000003"/>
    <n v="61.65"/>
    <n v="62.1"/>
    <n v="-0.43585111362806644"/>
    <n v="369146000"/>
    <d v="2024-02-01T07:00:00"/>
    <n v="19.712499999999999"/>
    <n v="19.777999999999999"/>
    <n v="19.808"/>
    <n v="19.562000000000001"/>
    <n v="19.606000000000002"/>
    <n v="-0.52383279925785997"/>
    <n v="3121000"/>
  </r>
  <r>
    <x v="796"/>
    <n v="185.4913"/>
    <n v="186.4"/>
    <n v="186.57"/>
    <n v="183.53"/>
    <n v="183.97"/>
    <n v="66133400"/>
    <n v="-0.48855307088799388"/>
    <d v="2023-11-10T07:00:00"/>
    <n v="38.346400000000003"/>
    <n v="38.86"/>
    <n v="38.99"/>
    <n v="38.24"/>
    <n v="38.24"/>
    <n v="-1.4443996616424874E-2"/>
    <n v="38862500"/>
    <d v="2023-11-10T07:00:00"/>
    <n v="366.91590000000002"/>
    <n v="369.67"/>
    <n v="370.1"/>
    <n v="361.07"/>
    <n v="361.49"/>
    <n v="28042100"/>
    <n v="-4.5689896397055688E-2"/>
    <d v="2023-11-10T07:00:00"/>
    <n v="48.320399999999999"/>
    <n v="48.335000000000001"/>
    <n v="48.472000000000001"/>
    <n v="47.283000000000001"/>
    <n v="47.5"/>
    <n v="-0.15635062875862754"/>
    <n v="421245000"/>
    <d v="2023-11-10T07:00:00"/>
    <n v="17.1311"/>
    <n v="17.187999999999999"/>
    <n v="17.256"/>
    <n v="16.774000000000001"/>
    <n v="17.071999999999999"/>
    <n v="2.1233023471234591"/>
    <n v="9445500"/>
  </r>
  <r>
    <x v="797"/>
    <n v="157.21799999999999"/>
    <n v="159.59"/>
    <n v="160"/>
    <n v="154.46"/>
    <n v="157.05000000000001"/>
    <n v="102300200"/>
    <n v="0.19295828934176293"/>
    <d v="2022-03-16T07:00:00"/>
    <n v="43.577199999999998"/>
    <n v="46.63"/>
    <n v="46.63"/>
    <n v="45.27"/>
    <n v="45.3"/>
    <n v="-1.3472855541819442E-2"/>
    <n v="38885500"/>
    <d v="2022-03-16T07:00:00"/>
    <n v="288.11689999999999"/>
    <n v="294.39"/>
    <n v="294.57"/>
    <n v="283.2"/>
    <n v="289.11"/>
    <n v="37826300"/>
    <n v="0.7238494079228126"/>
    <d v="2022-03-16T07:00:00"/>
    <n v="24.461200000000002"/>
    <n v="24.495999999999999"/>
    <n v="24.597000000000001"/>
    <n v="23.172000000000001"/>
    <n v="23.5"/>
    <n v="1.1857978348046196"/>
    <n v="671422000"/>
    <d v="2022-03-16T07:00:00"/>
    <n v="19.747399999999999"/>
    <n v="20.55"/>
    <n v="20.614000000000001"/>
    <n v="20.071999999999999"/>
    <n v="20.173999999999999"/>
    <n v="-2.8475941681404757E-2"/>
    <n v="4304500"/>
  </r>
  <r>
    <x v="798"/>
    <n v="146.76660000000001"/>
    <n v="148.31"/>
    <n v="149.13"/>
    <n v="146.61000000000001"/>
    <n v="148.21"/>
    <n v="71250400"/>
    <n v="-0.39213056100888743"/>
    <d v="2022-12-01T07:00:00"/>
    <n v="28.764399999999998"/>
    <n v="29.83"/>
    <n v="30.48"/>
    <n v="29.52"/>
    <n v="30.24"/>
    <n v="-1.301684147200472E-2"/>
    <n v="38896300"/>
    <d v="2022-12-01T07:00:00"/>
    <n v="251.07929999999999"/>
    <n v="254.69"/>
    <n v="256.12"/>
    <n v="250.92"/>
    <n v="253.87"/>
    <n v="26041500"/>
    <n v="-0.20303953481637751"/>
    <d v="2022-12-01T07:00:00"/>
    <n v="17.123699999999999"/>
    <n v="17.135000000000002"/>
    <n v="17.265000000000001"/>
    <n v="16.635000000000002"/>
    <n v="16.998999999999999"/>
    <n v="0.11045138497535843"/>
    <n v="470977000"/>
    <d v="2022-12-01T07:00:00"/>
    <n v="16.403199999999998"/>
    <n v="16.788"/>
    <n v="16.838000000000001"/>
    <n v="16.574000000000002"/>
    <n v="16.579999999999998"/>
    <n v="-9.7746376771310414E-2"/>
    <n v="4139000"/>
  </r>
  <r>
    <x v="799"/>
    <n v="183.8759"/>
    <n v="185.27"/>
    <n v="188.05"/>
    <n v="185.23"/>
    <n v="186.83"/>
    <n v="48088700"/>
    <n v="-0.82857950512983702"/>
    <d v="2023-06-26T07:00:00"/>
    <n v="32.673999999999999"/>
    <n v="33.340000000000003"/>
    <n v="33.99"/>
    <n v="33.1"/>
    <n v="33.19"/>
    <n v="-1.0648101720467125E-2"/>
    <n v="38952400"/>
    <d v="2023-06-26T07:00:00"/>
    <n v="325.46280000000002"/>
    <n v="328.6"/>
    <n v="336.11"/>
    <n v="328.49"/>
    <n v="333.72"/>
    <n v="21520600"/>
    <n v="-0.55861385268597263"/>
    <d v="2023-06-26T07:00:00"/>
    <n v="40.616399999999999"/>
    <n v="40.631999999999998"/>
    <n v="42.764000000000003"/>
    <n v="40.1"/>
    <n v="42.460999999999999"/>
    <n v="0.77217209566502509"/>
    <n v="594322000"/>
    <d v="2023-06-26T07:00:00"/>
    <n v="17.717400000000001"/>
    <n v="18.074000000000002"/>
    <n v="18.231999999999999"/>
    <n v="18.038"/>
    <n v="18.126000000000001"/>
    <n v="-0.37629305080352921"/>
    <n v="3473500"/>
  </r>
  <r>
    <x v="800"/>
    <n v="188.4468"/>
    <n v="189.37"/>
    <n v="192.09"/>
    <n v="188.97"/>
    <n v="190.9"/>
    <n v="43014200"/>
    <n v="-0.92420116359798732"/>
    <d v="2023-11-29T07:00:00"/>
    <n v="44.3461"/>
    <n v="44.94"/>
    <n v="45.34"/>
    <n v="44.6"/>
    <n v="44.6"/>
    <n v="-9.3982853809749176E-3"/>
    <n v="38982000"/>
    <d v="2023-11-29T07:00:00"/>
    <n v="376.79070000000002"/>
    <n v="378.85"/>
    <n v="384.3"/>
    <n v="377.44"/>
    <n v="383.76"/>
    <n v="28963400"/>
    <n v="2.6771476129047081E-2"/>
    <d v="2023-11-29T07:00:00"/>
    <n v="48.125399999999999"/>
    <n v="48.14"/>
    <n v="48.762"/>
    <n v="47.86"/>
    <n v="48.378999999999998"/>
    <n v="-0.36686520727792316"/>
    <n v="382005000"/>
    <d v="2023-11-29T07:00:00"/>
    <n v="17.163"/>
    <n v="17.22"/>
    <n v="17.416"/>
    <n v="17.207999999999998"/>
    <n v="17.38"/>
    <n v="-0.56003758859488018"/>
    <n v="3034500"/>
  </r>
  <r>
    <x v="801"/>
    <n v="140.72640000000001"/>
    <n v="142.63999999999999"/>
    <n v="147.94999999999999"/>
    <n v="142.53"/>
    <n v="147.08000000000001"/>
    <n v="69473000"/>
    <n v="-0.42562310919319929"/>
    <d v="2022-06-09T07:00:00"/>
    <n v="37.686199999999999"/>
    <n v="40.01"/>
    <n v="41.35"/>
    <n v="40.01"/>
    <n v="41.01"/>
    <n v="-6.6453115520934362E-3"/>
    <n v="39047200"/>
    <d v="2022-06-09T07:00:00"/>
    <n v="259.75119999999998"/>
    <n v="264.79000000000002"/>
    <n v="272.70999999999998"/>
    <n v="264.63"/>
    <n v="267.77999999999997"/>
    <n v="26439700"/>
    <n v="-0.17172061748229075"/>
    <d v="2022-06-09T07:00:00"/>
    <n v="18.026199999999999"/>
    <n v="18.047999999999998"/>
    <n v="18.933"/>
    <n v="18.041"/>
    <n v="18.481000000000002"/>
    <n v="-0.29407029606670188"/>
    <n v="395574000"/>
    <d v="2022-06-09T07:00:00"/>
    <n v="17.4282"/>
    <n v="17.905999999999999"/>
    <n v="18.37"/>
    <n v="17.905999999999999"/>
    <n v="18.314"/>
    <n v="-0.93254929391219754"/>
    <n v="2144500"/>
  </r>
  <r>
    <x v="802"/>
    <n v="191.1309"/>
    <n v="192.58"/>
    <n v="195.18"/>
    <n v="191.85"/>
    <n v="195.04"/>
    <n v="50389300"/>
    <n v="-0.78522800498759115"/>
    <d v="2023-08-02T07:00:00"/>
    <n v="33.703000000000003"/>
    <n v="34.39"/>
    <n v="35.18"/>
    <n v="34.28"/>
    <n v="35.15"/>
    <n v="-6.442638632175781E-3"/>
    <n v="39052000"/>
    <d v="2023-08-02T07:00:00"/>
    <n v="324.37329999999997"/>
    <n v="327.5"/>
    <n v="333.63"/>
    <n v="326.36"/>
    <n v="333.63"/>
    <n v="27761300"/>
    <n v="-6.7775160052031977E-2"/>
    <d v="2023-08-02T07:00:00"/>
    <n v="44.252000000000002"/>
    <n v="44.268999999999998"/>
    <n v="45.84"/>
    <n v="43.387"/>
    <n v="45.831000000000003"/>
    <n v="0.42785951540589168"/>
    <n v="530142000"/>
    <d v="2023-08-02T07:00:00"/>
    <n v="17.854600000000001"/>
    <n v="18.213999999999999"/>
    <n v="18.436"/>
    <n v="18.181999999999999"/>
    <n v="18.378"/>
    <n v="-0.43321618779583837"/>
    <n v="3337500"/>
  </r>
  <r>
    <x v="803"/>
    <n v="176.482"/>
    <n v="177.82"/>
    <n v="181.21"/>
    <n v="177.32"/>
    <n v="178.44"/>
    <n v="61944600"/>
    <n v="-0.56748498595182051"/>
    <d v="2023-06-07T07:00:00"/>
    <n v="30.655200000000001"/>
    <n v="31.28"/>
    <n v="31.37"/>
    <n v="30.93"/>
    <n v="31.03"/>
    <n v="-4.5003564829649194E-3"/>
    <n v="39098000"/>
    <d v="2023-06-07T07:00:00"/>
    <n v="320.29259999999999"/>
    <n v="323.38"/>
    <n v="334.49"/>
    <n v="322.5"/>
    <n v="331.65"/>
    <n v="40717100"/>
    <n v="0.95121436580673524"/>
    <d v="2023-06-07T07:00:00"/>
    <n v="37.460599999999999"/>
    <n v="37.475000000000001"/>
    <n v="39.499000000000002"/>
    <n v="37.356000000000002"/>
    <n v="38.914999999999999"/>
    <n v="0.3305206644208229"/>
    <n v="511998000"/>
    <d v="2023-06-07T07:00:00"/>
    <n v="19.150600000000001"/>
    <n v="19.536000000000001"/>
    <n v="19.760000000000002"/>
    <n v="19.526"/>
    <n v="19.66"/>
    <n v="-0.28965268788141157"/>
    <n v="3680500"/>
  </r>
  <r>
    <x v="804"/>
    <n v="169.09809999999999"/>
    <n v="169.71"/>
    <n v="171.42"/>
    <n v="169.58"/>
    <n v="170"/>
    <n v="57388400"/>
    <n v="-0.65334002591882945"/>
    <d v="2024-03-26T07:00:00"/>
    <n v="41.5565"/>
    <n v="41.99"/>
    <n v="42.27"/>
    <n v="41.66"/>
    <n v="41.95"/>
    <n v="-4.0063412406656351E-3"/>
    <n v="39109700"/>
    <d v="2024-03-26T07:00:00"/>
    <n v="420.13350000000003"/>
    <n v="421.65"/>
    <n v="425.99"/>
    <n v="421.35"/>
    <n v="425.61"/>
    <n v="16725600"/>
    <n v="-0.93574647101079933"/>
    <d v="2024-03-26T07:00:00"/>
    <n v="92.545500000000004"/>
    <n v="92.561000000000007"/>
    <n v="96.375"/>
    <n v="92.501999999999995"/>
    <n v="95.850999999999999"/>
    <n v="0.33937257712614494"/>
    <n v="513648000"/>
    <d v="2024-03-26T07:00:00"/>
    <n v="17.2866"/>
    <n v="17.344000000000001"/>
    <n v="17.423999999999999"/>
    <n v="17.29"/>
    <n v="17.32"/>
    <n v="-0.63977183563190143"/>
    <n v="2844000"/>
  </r>
  <r>
    <x v="805"/>
    <n v="113.40179999999999"/>
    <n v="115.97"/>
    <n v="117.59"/>
    <n v="114.13"/>
    <n v="115.55"/>
    <n v="138023400"/>
    <n v="0.86611064519739978"/>
    <d v="2020-11-10T07:00:00"/>
    <n v="41.078899999999997"/>
    <n v="45.44"/>
    <n v="46.48"/>
    <n v="45.25"/>
    <n v="45.4"/>
    <n v="8.4091942736494929E-4"/>
    <n v="39224500"/>
    <d v="2020-11-10T07:00:00"/>
    <n v="203.8407"/>
    <n v="211.01"/>
    <n v="216.5"/>
    <n v="209.72"/>
    <n v="214.5"/>
    <n v="44045100"/>
    <n v="1.2129656387546024"/>
    <d v="2020-11-10T07:00:00"/>
    <n v="12.7348"/>
    <n v="12.77"/>
    <n v="13.6065"/>
    <n v="12.628299999999999"/>
    <n v="13.6065"/>
    <n v="1.0390492165371168"/>
    <n v="644068000"/>
    <d v="2020-11-10T07:00:00"/>
    <n v="16.430499999999999"/>
    <n v="17.181999999999999"/>
    <n v="17.288"/>
    <n v="17.056000000000001"/>
    <n v="17.21"/>
    <n v="0.89066529975323461"/>
    <n v="6500500"/>
  </r>
  <r>
    <x v="806"/>
    <n v="162.3998"/>
    <n v="164.85"/>
    <n v="165.12"/>
    <n v="160.87"/>
    <n v="163.84"/>
    <n v="91974200"/>
    <n v="-1.6203381766370592E-3"/>
    <d v="2022-02-25T07:00:00"/>
    <n v="44.586500000000001"/>
    <n v="47.71"/>
    <n v="47.79"/>
    <n v="46.25"/>
    <n v="46.93"/>
    <n v="2.6058627716478624E-3"/>
    <n v="39266300"/>
    <d v="2022-02-25T07:00:00"/>
    <n v="290.97460000000001"/>
    <n v="297.31"/>
    <n v="297.63"/>
    <n v="291.64999999999998"/>
    <n v="295.14"/>
    <n v="32546700"/>
    <n v="0.30860240652390658"/>
    <d v="2022-02-25T07:00:00"/>
    <n v="24.118600000000001"/>
    <n v="24.157"/>
    <n v="24.216999999999999"/>
    <n v="23.381"/>
    <n v="23.721"/>
    <n v="0.42101403624710931"/>
    <n v="528866000"/>
    <d v="2022-02-25T07:00:00"/>
    <n v="20.004999999999999"/>
    <n v="20.818000000000001"/>
    <n v="20.866"/>
    <n v="20.431999999999999"/>
    <n v="20.576000000000001"/>
    <n v="-0.49830109810689777"/>
    <n v="3182000"/>
  </r>
  <r>
    <x v="807"/>
    <n v="146.73689999999999"/>
    <n v="148.28"/>
    <n v="150.28"/>
    <n v="147.43"/>
    <n v="148.97"/>
    <n v="73374100"/>
    <n v="-0.35211248709247972"/>
    <d v="2022-11-14T07:00:00"/>
    <n v="29.265799999999999"/>
    <n v="30.35"/>
    <n v="30.99"/>
    <n v="30.18"/>
    <n v="30.34"/>
    <n v="8.052697494434843E-3"/>
    <n v="39395300"/>
    <d v="2022-11-14T07:00:00"/>
    <n v="237.4564"/>
    <n v="241.55"/>
    <n v="243.91"/>
    <n v="239.21"/>
    <n v="241.99"/>
    <n v="31123300"/>
    <n v="0.19665025450648047"/>
    <d v="2022-11-14T07:00:00"/>
    <n v="16.280100000000001"/>
    <n v="16.295000000000002"/>
    <n v="16.54"/>
    <n v="15.922000000000001"/>
    <n v="16.218"/>
    <n v="0.41557413353002048"/>
    <n v="527852000"/>
    <d v="2022-11-14T07:00:00"/>
    <n v="16.106200000000001"/>
    <n v="16.484000000000002"/>
    <n v="16.654"/>
    <n v="16.463999999999999"/>
    <n v="16.559999999999999"/>
    <n v="-0.53178529633766791"/>
    <n v="3102000"/>
  </r>
  <r>
    <x v="808"/>
    <n v="140.69460000000001"/>
    <n v="142.41"/>
    <n v="142.9"/>
    <n v="140.27000000000001"/>
    <n v="141.07"/>
    <n v="85250900"/>
    <n v="-0.12831126267735937"/>
    <d v="2022-10-17T07:00:00"/>
    <n v="25.136700000000001"/>
    <n v="26.42"/>
    <n v="26.75"/>
    <n v="26.17"/>
    <n v="26.31"/>
    <n v="8.9478362240711547E-3"/>
    <n v="39416500"/>
    <d v="2022-10-17T07:00:00"/>
    <n v="233.50450000000001"/>
    <n v="237.53"/>
    <n v="238.96"/>
    <n v="235.14"/>
    <n v="235.82"/>
    <n v="28142300"/>
    <n v="-3.7809043768036371E-2"/>
    <d v="2022-10-17T07:00:00"/>
    <n v="11.8771"/>
    <n v="11.888"/>
    <n v="11.948"/>
    <n v="11.516999999999999"/>
    <n v="11.518000000000001"/>
    <n v="0.69948984516096246"/>
    <n v="580774000"/>
    <d v="2022-10-17T07:00:00"/>
    <n v="12.914999999999999"/>
    <n v="13.218"/>
    <n v="13.268000000000001"/>
    <n v="13.013999999999999"/>
    <n v="13.013999999999999"/>
    <n v="4.8119161771481858E-2"/>
    <n v="4487500"/>
  </r>
  <r>
    <x v="809"/>
    <n v="118.90860000000001"/>
    <n v="121.42"/>
    <n v="121.94"/>
    <n v="117.57"/>
    <n v="120.98"/>
    <n v="153766600"/>
    <n v="1.1627686200906473"/>
    <d v="2021-03-05T07:00:00"/>
    <n v="55.2438"/>
    <n v="60.74"/>
    <n v="61.18"/>
    <n v="58.51"/>
    <n v="59.26"/>
    <n v="1.296751580243798E-2"/>
    <n v="39511700"/>
    <d v="2021-03-05T07:00:00"/>
    <n v="224.83349999999999"/>
    <n v="231.6"/>
    <n v="233.27"/>
    <n v="226.46"/>
    <n v="229.52"/>
    <n v="41872800"/>
    <n v="1.0421115852015219"/>
    <d v="2021-03-05T07:00:00"/>
    <n v="12.4308"/>
    <n v="12.461499999999999"/>
    <n v="12.55"/>
    <n v="11.6792"/>
    <n v="12.55"/>
    <n v="0.49598168966781869"/>
    <n v="542840000"/>
    <d v="2021-03-05T07:00:00"/>
    <n v="19.917100000000001"/>
    <n v="20.827999999999999"/>
    <n v="20.85"/>
    <n v="20.256"/>
    <n v="20.722000000000001"/>
    <n v="0.37542719947725961"/>
    <n v="5269500"/>
  </r>
  <r>
    <x v="810"/>
    <n v="162.30330000000001"/>
    <n v="163.76"/>
    <n v="165.05"/>
    <n v="161.80000000000001"/>
    <n v="164.74"/>
    <n v="51511700"/>
    <n v="-0.76407799031330759"/>
    <d v="2023-04-05T07:00:00"/>
    <n v="32.042999999999999"/>
    <n v="32.83"/>
    <n v="32.99"/>
    <n v="32.340000000000003"/>
    <n v="32.799999999999997"/>
    <n v="1.735876240065384E-2"/>
    <n v="39615700"/>
    <d v="2023-04-05T07:00:00"/>
    <n v="281.0111"/>
    <n v="284.33999999999997"/>
    <n v="287.14999999999998"/>
    <n v="282.92"/>
    <n v="285.85000000000002"/>
    <n v="22064800"/>
    <n v="-0.5158118566708797"/>
    <d v="2023-04-05T07:00:00"/>
    <n v="26.867899999999999"/>
    <n v="26.881"/>
    <n v="26.998000000000001"/>
    <n v="26.395"/>
    <n v="26.829000000000001"/>
    <n v="0.34670625268261479"/>
    <n v="515015000"/>
    <d v="2023-04-05T07:00:00"/>
    <n v="17.5762"/>
    <n v="17.93"/>
    <n v="18.004000000000001"/>
    <n v="17.904"/>
    <n v="17.98"/>
    <n v="-0.48155899899151272"/>
    <n v="3222000"/>
  </r>
  <r>
    <x v="811"/>
    <n v="136.67359999999999"/>
    <n v="138.34"/>
    <n v="140.36000000000001"/>
    <n v="138.16"/>
    <n v="139.13"/>
    <n v="70433700"/>
    <n v="-0.40752009859307081"/>
    <d v="2022-10-12T07:00:00"/>
    <n v="24.099699999999999"/>
    <n v="25.33"/>
    <n v="25.52"/>
    <n v="24.66"/>
    <n v="25.05"/>
    <n v="1.8135675260338185E-2"/>
    <n v="39634100"/>
    <d v="2022-10-12T07:00:00"/>
    <n v="221.92420000000001"/>
    <n v="225.75"/>
    <n v="227.86"/>
    <n v="223.96"/>
    <n v="225.4"/>
    <n v="21903900"/>
    <n v="-0.52846683858713928"/>
    <d v="2022-10-12T07:00:00"/>
    <n v="11.4895"/>
    <n v="11.5"/>
    <n v="11.734999999999999"/>
    <n v="11.345000000000001"/>
    <n v="11.579000000000001"/>
    <n v="0.22640071182391949"/>
    <n v="492590000"/>
    <d v="2022-10-12T07:00:00"/>
    <n v="12.3444"/>
    <n v="12.634"/>
    <n v="12.763999999999999"/>
    <n v="12.618"/>
    <n v="12.698"/>
    <n v="-0.1837589109766011"/>
    <n v="3933500"/>
  </r>
  <r>
    <x v="812"/>
    <n v="181.77879999999999"/>
    <n v="182.91"/>
    <n v="188.85"/>
    <n v="181.47"/>
    <n v="188.4"/>
    <n v="81755800"/>
    <n v="-0.19417139835812247"/>
    <d v="2023-09-06T07:00:00"/>
    <n v="36.371699999999997"/>
    <n v="36.979999999999997"/>
    <n v="37.04"/>
    <n v="36.03"/>
    <n v="36.56"/>
    <n v="1.8528354042678642E-2"/>
    <n v="39643400"/>
    <d v="2023-09-06T07:00:00"/>
    <n v="330.4"/>
    <n v="332.88"/>
    <n v="334.46"/>
    <n v="330.18"/>
    <n v="333.38"/>
    <n v="17535800"/>
    <n v="-0.87202324945359921"/>
    <d v="2023-09-06T07:00:00"/>
    <n v="47.046799999999998"/>
    <n v="47.061"/>
    <n v="48.548999999999999"/>
    <n v="46.58"/>
    <n v="48.441000000000003"/>
    <n v="9.8074801574644502E-2"/>
    <n v="468670000"/>
    <d v="2023-09-06T07:00:00"/>
    <n v="16.762599999999999"/>
    <n v="17.100000000000001"/>
    <n v="17.218"/>
    <n v="17.07"/>
    <n v="17.164000000000001"/>
    <n v="-9.3142299514579516E-2"/>
    <n v="4150000"/>
  </r>
  <r>
    <x v="813"/>
    <n v="131.93350000000001"/>
    <n v="134.72"/>
    <n v="135.06"/>
    <n v="133.56"/>
    <n v="134.83000000000001"/>
    <n v="66905100"/>
    <n v="-0.47401149362129336"/>
    <d v="2021-04-26T07:00:00"/>
    <n v="53.442999999999998"/>
    <n v="58.76"/>
    <n v="59.52"/>
    <n v="58.46"/>
    <n v="59.1"/>
    <n v="1.8633912855135753E-2"/>
    <n v="39645900"/>
    <d v="2021-04-26T07:00:00"/>
    <n v="253.9084"/>
    <n v="261.55"/>
    <n v="262.44"/>
    <n v="260.17"/>
    <n v="261.66000000000003"/>
    <n v="19763300"/>
    <n v="-0.69682764834441224"/>
    <d v="2021-04-26T07:00:00"/>
    <n v="15.4452"/>
    <n v="15.478"/>
    <n v="15.478999999999999"/>
    <n v="15.125"/>
    <n v="15.185"/>
    <n v="-1.3551088360868153"/>
    <n v="197796000"/>
    <d v="2021-04-26T07:00:00"/>
    <n v="20.885300000000001"/>
    <n v="21.783999999999999"/>
    <n v="21.94"/>
    <n v="21.77"/>
    <n v="21.8"/>
    <n v="-0.70653095585449932"/>
    <n v="2684500"/>
  </r>
  <r>
    <x v="814"/>
    <n v="137.2071"/>
    <n v="138.88"/>
    <n v="142.80000000000001"/>
    <n v="138.75"/>
    <n v="142.06"/>
    <n v="97918500"/>
    <n v="0.11039145105032644"/>
    <d v="2022-11-03T07:00:00"/>
    <n v="26.0596"/>
    <n v="27.39"/>
    <n v="27.88"/>
    <n v="27.17"/>
    <n v="27.45"/>
    <n v="1.9997732712081641E-2"/>
    <n v="39678200"/>
    <d v="2022-11-03T07:00:00"/>
    <n v="210.619"/>
    <n v="214.25"/>
    <n v="220.41"/>
    <n v="213.98"/>
    <n v="220.09"/>
    <n v="36633900"/>
    <n v="0.63006568861300594"/>
    <d v="2022-11-03T07:00:00"/>
    <n v="13.4087"/>
    <n v="13.420999999999999"/>
    <n v="13.781000000000001"/>
    <n v="12.956"/>
    <n v="13.042999999999999"/>
    <n v="0.26650255877681794"/>
    <n v="500065000"/>
    <d v="2022-11-03T07:00:00"/>
    <n v="14.0953"/>
    <n v="14.426"/>
    <n v="14.464"/>
    <n v="14.102"/>
    <n v="14.202"/>
    <n v="0.79879303085755915"/>
    <n v="6281000"/>
  </r>
  <r>
    <x v="815"/>
    <n v="236.2201"/>
    <n v="236.48"/>
    <n v="236.85"/>
    <n v="234.45"/>
    <n v="234.45"/>
    <n v="36254500"/>
    <n v="-1.0515779937777403"/>
    <d v="2024-10-21T07:00:00"/>
    <n v="22.84"/>
    <n v="22.84"/>
    <n v="22.88"/>
    <n v="22.25"/>
    <n v="22.61"/>
    <n v="2.2058240731244468E-2"/>
    <n v="39727000"/>
    <d v="2024-10-21T07:00:00"/>
    <n v="418.78"/>
    <n v="418.78"/>
    <n v="418.96"/>
    <n v="413.75"/>
    <n v="416.12"/>
    <n v="14206100"/>
    <n v="-1.1339082294819987"/>
    <d v="2024-10-21T07:00:00"/>
    <n v="143.71"/>
    <n v="143.71"/>
    <n v="143.71"/>
    <n v="138"/>
    <n v="138.13"/>
    <n v="-0.99696313042727402"/>
    <n v="264554500"/>
    <d v="2024-10-21T07:00:00"/>
    <n v="18.100000000000001"/>
    <n v="18.100000000000001"/>
    <n v="18.170000000000002"/>
    <n v="18.02"/>
    <n v="18.14"/>
    <n v="-0.84180711670681063"/>
    <n v="2361300"/>
  </r>
  <r>
    <x v="816"/>
    <n v="93.728899999999996"/>
    <n v="96.19"/>
    <n v="96.297499999999999"/>
    <n v="93.767499999999998"/>
    <n v="94.1875"/>
    <n v="158130000"/>
    <n v="1.2449906211863075"/>
    <d v="2020-07-30T07:00:00"/>
    <n v="42.7804"/>
    <n v="47.99"/>
    <n v="48.5"/>
    <n v="47.59"/>
    <n v="47.83"/>
    <n v="2.2404473636103796E-2"/>
    <n v="39735200"/>
    <d v="2020-07-30T07:00:00"/>
    <n v="196.4973"/>
    <n v="203.9"/>
    <n v="204.46"/>
    <n v="199.57"/>
    <n v="201"/>
    <n v="25079600"/>
    <n v="-0.27869414703048612"/>
    <d v="2020-07-30T07:00:00"/>
    <n v="10.5816"/>
    <n v="10.614000000000001"/>
    <n v="10.622999999999999"/>
    <n v="10.295199999999999"/>
    <n v="10.375"/>
    <n v="-0.75916588399106"/>
    <n v="308880000"/>
    <d v="2020-07-30T07:00:00"/>
    <n v="14.970700000000001"/>
    <n v="15.704000000000001"/>
    <n v="15.752000000000001"/>
    <n v="15.465999999999999"/>
    <n v="15.492000000000001"/>
    <n v="-0.52362352301891768"/>
    <n v="3121500"/>
  </r>
  <r>
    <x v="817"/>
    <n v="110.13160000000001"/>
    <n v="112.82"/>
    <n v="118.99"/>
    <n v="112.68"/>
    <n v="113.95"/>
    <n v="231366600"/>
    <n v="2.6250290786833106"/>
    <d v="2020-09-08T07:00:00"/>
    <n v="43.896599999999999"/>
    <n v="48.91"/>
    <n v="49.9"/>
    <n v="48.85"/>
    <n v="49.26"/>
    <n v="2.3143385323303581E-2"/>
    <n v="39752700"/>
    <d v="2020-09-08T07:00:00"/>
    <n v="195.77440000000001"/>
    <n v="202.66"/>
    <n v="210.03"/>
    <n v="202.2"/>
    <n v="206.5"/>
    <n v="52924300"/>
    <n v="1.9113255854970008"/>
    <d v="2020-09-08T07:00:00"/>
    <n v="11.8802"/>
    <n v="11.913"/>
    <n v="12.55"/>
    <n v="11.7043"/>
    <n v="11.734500000000001"/>
    <n v="1.852674114045689"/>
    <n v="795728000"/>
    <d v="2020-09-08T07:00:00"/>
    <n v="14.4922"/>
    <n v="15.202"/>
    <n v="15.372"/>
    <n v="15.173999999999999"/>
    <n v="15.342000000000001"/>
    <n v="0.81155888143304022"/>
    <n v="6311500"/>
  </r>
  <r>
    <x v="818"/>
    <n v="119.5428"/>
    <n v="122.25"/>
    <n v="122.86"/>
    <n v="121.52"/>
    <n v="122.6"/>
    <n v="78260400"/>
    <n v="-0.26003718710766877"/>
    <d v="2020-12-04T07:00:00"/>
    <n v="47.000300000000003"/>
    <n v="51.99"/>
    <n v="52.65"/>
    <n v="51"/>
    <n v="51.06"/>
    <n v="2.3776738198046252E-2"/>
    <n v="39767700"/>
    <d v="2020-12-04T07:00:00"/>
    <n v="207.619"/>
    <n v="214.36"/>
    <n v="215.38"/>
    <n v="213.18"/>
    <n v="214.22"/>
    <n v="24666000"/>
    <n v="-0.31122429321174749"/>
    <d v="2020-12-04T07:00:00"/>
    <n v="13.524900000000001"/>
    <n v="13.558299999999999"/>
    <n v="13.56"/>
    <n v="13.3888"/>
    <n v="13.448499999999999"/>
    <n v="-1.3312462253514985"/>
    <n v="202244000"/>
    <d v="2020-12-04T07:00:00"/>
    <n v="18.054300000000001"/>
    <n v="18.88"/>
    <n v="18.882000000000001"/>
    <n v="18.760000000000002"/>
    <n v="18.78"/>
    <n v="-0.63705124452565143"/>
    <n v="2850500"/>
  </r>
  <r>
    <x v="819"/>
    <n v="172.25829999999999"/>
    <n v="175.08"/>
    <n v="175.18"/>
    <n v="170.82"/>
    <n v="172.32"/>
    <n v="76138300"/>
    <n v="-0.30002511132389936"/>
    <d v="2022-01-11T07:00:00"/>
    <n v="51.854599999999998"/>
    <n v="55.91"/>
    <n v="56.08"/>
    <n v="54.73"/>
    <n v="55.5"/>
    <n v="2.4937885135074486E-2"/>
    <n v="39795200"/>
    <d v="2022-01-11T07:00:00"/>
    <n v="307.63200000000001"/>
    <n v="314.98"/>
    <n v="316.61"/>
    <n v="309.89"/>
    <n v="313.38"/>
    <n v="29386800"/>
    <n v="6.0072404303965037E-2"/>
    <d v="2022-01-11T07:00:00"/>
    <n v="27.7727"/>
    <n v="27.817"/>
    <n v="28.065000000000001"/>
    <n v="26.838999999999999"/>
    <n v="27.323"/>
    <n v="-0.24838906171166106"/>
    <n v="404089000"/>
    <d v="2022-01-11T07:00:00"/>
    <n v="24.2773"/>
    <n v="25.263999999999999"/>
    <n v="25.276"/>
    <n v="24.77"/>
    <n v="24.852"/>
    <n v="-0.15759938110881197"/>
    <n v="3996000"/>
  </r>
  <r>
    <x v="820"/>
    <n v="172.58600000000001"/>
    <n v="173.66"/>
    <n v="174.21"/>
    <n v="170.97"/>
    <n v="171.09"/>
    <n v="53020300"/>
    <n v="-0.73565059175875991"/>
    <d v="2023-10-04T07:00:00"/>
    <n v="35.338999999999999"/>
    <n v="35.93"/>
    <n v="36.520000000000003"/>
    <n v="35.33"/>
    <n v="36.520000000000003"/>
    <n v="2.6922390809268192E-2"/>
    <n v="39842200"/>
    <d v="2023-10-04T07:00:00"/>
    <n v="316.58370000000002"/>
    <n v="318.95999999999998"/>
    <n v="320.04000000000002"/>
    <n v="314"/>
    <n v="314.02999999999997"/>
    <n v="20720100"/>
    <n v="-0.62157415737190047"/>
    <d v="2023-10-04T07:00:00"/>
    <n v="44.027700000000003"/>
    <n v="44.040999999999997"/>
    <n v="44.143000000000001"/>
    <n v="43.292000000000002"/>
    <n v="43.741999999999997"/>
    <n v="-0.47514824124411742"/>
    <n v="361821000"/>
    <d v="2023-10-04T07:00:00"/>
    <n v="16.309799999999999"/>
    <n v="16.364000000000001"/>
    <n v="16.385999999999999"/>
    <n v="16.149999999999999"/>
    <n v="16.283999999999999"/>
    <n v="-0.75487376705017373"/>
    <n v="2569000"/>
  </r>
  <r>
    <x v="821"/>
    <n v="233.8717"/>
    <n v="234.4"/>
    <n v="237.23"/>
    <n v="233.09"/>
    <n v="236.48"/>
    <n v="62631300"/>
    <n v="-0.55454511150703212"/>
    <d v="2024-07-15T07:00:00"/>
    <n v="34.242800000000003"/>
    <n v="34.46"/>
    <n v="35.229999999999997"/>
    <n v="34.31"/>
    <n v="34.700000000000003"/>
    <n v="2.7163064901670406E-2"/>
    <n v="39847900"/>
    <d v="2024-07-15T07:00:00"/>
    <n v="453.14319999999998"/>
    <n v="453.96"/>
    <n v="457.26"/>
    <n v="451.43"/>
    <n v="453.3"/>
    <n v="14429400"/>
    <n v="-1.1163454111979665"/>
    <d v="2024-07-15T07:00:00"/>
    <n v="128.429"/>
    <n v="128.44"/>
    <n v="131.38999999999999"/>
    <n v="127.18"/>
    <n v="130.56"/>
    <n v="-1.2986164656810077"/>
    <n v="208326200"/>
    <d v="2024-07-15T07:00:00"/>
    <n v="19.126000000000001"/>
    <n v="19.126000000000001"/>
    <n v="19.248000000000001"/>
    <n v="19.096"/>
    <n v="19.198"/>
    <n v="-0.79882177722805947"/>
    <n v="2464000"/>
  </r>
  <r>
    <x v="822"/>
    <n v="143.97839999999999"/>
    <n v="146.77000000000001"/>
    <n v="149.21"/>
    <n v="145.55000000000001"/>
    <n v="149.12"/>
    <n v="104818600"/>
    <n v="0.24041391742062584"/>
    <d v="2021-07-27T07:00:00"/>
    <n v="48.665799999999997"/>
    <n v="53.18"/>
    <n v="53.2"/>
    <n v="52.31"/>
    <n v="53.12"/>
    <n v="2.8433993003654037E-2"/>
    <n v="39878000"/>
    <d v="2021-07-27T07:00:00"/>
    <n v="278.8107"/>
    <n v="286.54000000000002"/>
    <n v="289.58"/>
    <n v="282.95"/>
    <n v="289.43"/>
    <n v="33604100"/>
    <n v="0.39176821061497469"/>
    <d v="2021-07-27T07:00:00"/>
    <n v="19.171700000000001"/>
    <n v="19.207999999999998"/>
    <n v="19.622"/>
    <n v="18.741"/>
    <n v="19.265000000000001"/>
    <n v="-1.0811448202548868"/>
    <n v="248863000"/>
    <d v="2021-07-27T07:00:00"/>
    <n v="19.103999999999999"/>
    <n v="19.925999999999998"/>
    <n v="19.989999999999998"/>
    <n v="19.739999999999998"/>
    <n v="19.986000000000001"/>
    <n v="-0.25512210845592992"/>
    <n v="3763000"/>
  </r>
  <r>
    <x v="823"/>
    <n v="125.9477"/>
    <n v="128.80000000000001"/>
    <n v="129.69"/>
    <n v="126.86"/>
    <n v="128.5"/>
    <n v="91951100"/>
    <n v="-2.0556244729449265E-3"/>
    <d v="2021-01-12T07:00:00"/>
    <n v="48.130299999999998"/>
    <n v="53.24"/>
    <n v="53.85"/>
    <n v="51.56"/>
    <n v="51.9"/>
    <n v="2.8683111801052822E-2"/>
    <n v="39883900"/>
    <d v="2021-01-12T07:00:00"/>
    <n v="208.1711"/>
    <n v="214.93"/>
    <n v="217.1"/>
    <n v="213.32"/>
    <n v="216.5"/>
    <n v="23249300"/>
    <n v="-0.42264948202942881"/>
    <d v="2021-01-12T07:00:00"/>
    <n v="13.451499999999999"/>
    <n v="13.4847"/>
    <n v="13.7545"/>
    <n v="13.345000000000001"/>
    <n v="13.7525"/>
    <n v="-0.85253478624768142"/>
    <n v="291476000"/>
    <d v="2021-01-12T07:00:00"/>
    <n v="19.896000000000001"/>
    <n v="20.806000000000001"/>
    <n v="20.896000000000001"/>
    <n v="20.655999999999999"/>
    <n v="20.86"/>
    <n v="0.66506551417342108"/>
    <n v="5961500"/>
  </r>
  <r>
    <x v="824"/>
    <n v="172.9239"/>
    <n v="174"/>
    <n v="177.51"/>
    <n v="173.48"/>
    <n v="177.14"/>
    <n v="66062900"/>
    <n v="-0.48988154205205031"/>
    <d v="2023-08-17T07:00:00"/>
    <n v="32.0441"/>
    <n v="32.58"/>
    <n v="33.590000000000003"/>
    <n v="32.35"/>
    <n v="33.56"/>
    <n v="2.9645808170661682E-2"/>
    <n v="39906700"/>
    <d v="2023-08-17T07:00:00"/>
    <n v="314.51920000000001"/>
    <n v="316.88"/>
    <n v="321.87"/>
    <n v="316.20999999999998"/>
    <n v="320.54000000000002"/>
    <n v="21257200"/>
    <n v="-0.57933058504608925"/>
    <d v="2023-08-17T07:00:00"/>
    <n v="43.327300000000001"/>
    <n v="43.344000000000001"/>
    <n v="44.061999999999998"/>
    <n v="43.000999999999998"/>
    <n v="43.97"/>
    <n v="1.0762753526695056E-2"/>
    <n v="452395000"/>
    <d v="2023-08-17T07:00:00"/>
    <n v="16.154900000000001"/>
    <n v="16.48"/>
    <n v="16.7"/>
    <n v="16.446000000000002"/>
    <n v="16.7"/>
    <n v="-0.36666634381218283"/>
    <n v="3496500"/>
  </r>
  <r>
    <x v="825"/>
    <n v="165.24209999999999"/>
    <n v="165.84"/>
    <n v="167.26"/>
    <n v="164.77"/>
    <n v="165.52"/>
    <n v="48116400"/>
    <n v="-0.82805753844551977"/>
    <d v="2024-04-22T07:00:00"/>
    <n v="34.0548"/>
    <n v="34.409999999999997"/>
    <n v="34.57"/>
    <n v="34.08"/>
    <n v="34.42"/>
    <n v="2.9780923450606785E-2"/>
    <n v="39909900"/>
    <d v="2024-04-22T07:00:00"/>
    <n v="399.51799999999997"/>
    <n v="400.96"/>
    <n v="402.85"/>
    <n v="395.75"/>
    <n v="400.08"/>
    <n v="20286900"/>
    <n v="-0.65564586754047494"/>
    <d v="2024-04-22T07:00:00"/>
    <n v="79.5047"/>
    <n v="79.518000000000001"/>
    <n v="80.072999999999993"/>
    <n v="76.400000000000006"/>
    <n v="78.103999999999999"/>
    <n v="0.78300361793899187"/>
    <n v="596341000"/>
    <d v="2024-04-22T07:00:00"/>
    <n v="16.312000000000001"/>
    <n v="16.312000000000001"/>
    <n v="16.346"/>
    <n v="16.178000000000001"/>
    <n v="16.248000000000001"/>
    <n v="-0.55103871032036067"/>
    <n v="3056000"/>
  </r>
  <r>
    <x v="826"/>
    <n v="150.53460000000001"/>
    <n v="152.37"/>
    <n v="155.24"/>
    <n v="151.38"/>
    <n v="154.65"/>
    <n v="90481100"/>
    <n v="-2.9755661510718311E-2"/>
    <d v="2022-09-15T07:00:00"/>
    <n v="27.4392"/>
    <n v="28.84"/>
    <n v="29.41"/>
    <n v="28.71"/>
    <n v="29.15"/>
    <n v="3.0169379880448956E-2"/>
    <n v="39919100"/>
    <d v="2022-09-15T07:00:00"/>
    <n v="241.22149999999999"/>
    <n v="245.38"/>
    <n v="251.4"/>
    <n v="244.02"/>
    <n v="249.77"/>
    <n v="31530900"/>
    <n v="0.22870849334468679"/>
    <d v="2022-09-15T07:00:00"/>
    <n v="12.917199999999999"/>
    <n v="12.929"/>
    <n v="13.233000000000001"/>
    <n v="12.79"/>
    <n v="13.015000000000001"/>
    <n v="0.39289714261765901"/>
    <n v="523625000"/>
    <d v="2022-09-15T07:00:00"/>
    <n v="13.9885"/>
    <n v="14.372"/>
    <n v="14.683999999999999"/>
    <n v="14.326000000000001"/>
    <n v="14.452"/>
    <n v="-0.20029173385304386"/>
    <n v="3894000"/>
  </r>
  <r>
    <x v="827"/>
    <n v="234.74170000000001"/>
    <n v="235"/>
    <n v="236.18"/>
    <n v="234.01"/>
    <n v="236.18"/>
    <n v="46431500"/>
    <n v="-0.85980705708833904"/>
    <d v="2024-10-18T07:00:00"/>
    <n v="22.77"/>
    <n v="22.77"/>
    <n v="22.82"/>
    <n v="22.5"/>
    <n v="22.61"/>
    <n v="3.2390337294546594E-2"/>
    <n v="39971700"/>
    <d v="2024-10-18T07:00:00"/>
    <n v="418.16"/>
    <n v="418.16"/>
    <n v="419.65"/>
    <n v="416.26"/>
    <n v="417.14"/>
    <n v="17145300"/>
    <n v="-0.90273655236409855"/>
    <d v="2024-10-18T07:00:00"/>
    <n v="138"/>
    <n v="138"/>
    <n v="138.9"/>
    <n v="137.28"/>
    <n v="138.66999999999999"/>
    <n v="-1.471556015965106"/>
    <n v="176090200"/>
    <d v="2024-10-18T07:00:00"/>
    <n v="18.22"/>
    <n v="18.22"/>
    <n v="18.239999999999998"/>
    <n v="18.079999999999998"/>
    <n v="18.11"/>
    <n v="-0.76931382753719335"/>
    <n v="2534500"/>
  </r>
  <r>
    <x v="828"/>
    <n v="151.86840000000001"/>
    <n v="153.72"/>
    <n v="158.74"/>
    <n v="153.6"/>
    <n v="157.34"/>
    <n v="101696800"/>
    <n v="0.18158808366244833"/>
    <d v="2022-09-21T07:00:00"/>
    <n v="27.0871"/>
    <n v="28.47"/>
    <n v="29.59"/>
    <n v="28.46"/>
    <n v="29.15"/>
    <n v="3.2626789034450529E-2"/>
    <n v="39977300"/>
    <d v="2022-09-21T07:00:00"/>
    <n v="234.90049999999999"/>
    <n v="238.95"/>
    <n v="247.66"/>
    <n v="238.9"/>
    <n v="244.27"/>
    <n v="28625600"/>
    <n v="2.0309271504782565E-4"/>
    <d v="2022-09-21T07:00:00"/>
    <n v="13.248900000000001"/>
    <n v="13.260999999999999"/>
    <n v="14.031000000000001"/>
    <n v="13.11"/>
    <n v="13.212999999999999"/>
    <n v="1.9167887860101156"/>
    <n v="807679000"/>
    <d v="2022-09-21T07:00:00"/>
    <n v="13.6089"/>
    <n v="13.981999999999999"/>
    <n v="14.298"/>
    <n v="13.981999999999999"/>
    <n v="14.176"/>
    <n v="-0.4520510493006466"/>
    <n v="3292500"/>
  </r>
  <r>
    <x v="829"/>
    <n v="157.1096"/>
    <n v="159.47999999999999"/>
    <n v="160.71"/>
    <n v="156.32"/>
    <n v="158.15"/>
    <n v="88966500"/>
    <n v="-5.8296121440930264E-2"/>
    <d v="2022-05-03T07:00:00"/>
    <n v="42.11"/>
    <n v="45.06"/>
    <n v="45.49"/>
    <n v="44.23"/>
    <n v="44.79"/>
    <n v="4.0273469408843722E-2"/>
    <n v="40158400"/>
    <d v="2022-05-03T07:00:00"/>
    <n v="275.7756"/>
    <n v="281.77999999999997"/>
    <n v="284.13"/>
    <n v="280.14999999999998"/>
    <n v="283.95999999999998"/>
    <n v="25978600"/>
    <n v="-0.20798669679607126"/>
    <d v="2022-05-03T07:00:00"/>
    <n v="19.574100000000001"/>
    <n v="19.602"/>
    <n v="19.824999999999999"/>
    <n v="19.132999999999999"/>
    <n v="19.399999999999999"/>
    <n v="0.13606291906942361"/>
    <n v="475751000"/>
    <d v="2022-05-03T07:00:00"/>
    <n v="16.805299999999999"/>
    <n v="17.265999999999998"/>
    <n v="17.346"/>
    <n v="17.143999999999998"/>
    <n v="17.206"/>
    <n v="-0.69732280134103763"/>
    <n v="2706500"/>
  </r>
  <r>
    <x v="830"/>
    <n v="156.99590000000001"/>
    <n v="158.91"/>
    <n v="162.56"/>
    <n v="157.72"/>
    <n v="162.13"/>
    <n v="77906200"/>
    <n v="-0.26671157698438941"/>
    <d v="2022-08-30T07:00:00"/>
    <n v="30.693100000000001"/>
    <n v="32.26"/>
    <n v="33.07"/>
    <n v="32.15"/>
    <n v="33.04"/>
    <n v="4.1291056360930285E-2"/>
    <n v="40182500"/>
    <d v="2022-08-30T07:00:00"/>
    <n v="258.51339999999999"/>
    <n v="262.97000000000003"/>
    <n v="267.05"/>
    <n v="260.66000000000003"/>
    <n v="266.67"/>
    <n v="22767100"/>
    <n v="-0.46057510216628622"/>
    <d v="2022-08-30T07:00:00"/>
    <n v="15.449299999999999"/>
    <n v="15.468"/>
    <n v="16.039000000000001"/>
    <n v="15.182"/>
    <n v="15.96"/>
    <n v="0.42806874243347204"/>
    <n v="530181000"/>
    <d v="2022-08-30T07:00:00"/>
    <n v="15.7171"/>
    <n v="16.148"/>
    <n v="16.443999999999999"/>
    <n v="16.09"/>
    <n v="16.420000000000002"/>
    <n v="-0.86892931727373435"/>
    <n v="2296500"/>
  </r>
  <r>
    <x v="831"/>
    <n v="163.35830000000001"/>
    <n v="165.35"/>
    <n v="165.85"/>
    <n v="163"/>
    <n v="163.21"/>
    <n v="56697000"/>
    <n v="-0.66636846510788827"/>
    <d v="2022-08-05T07:00:00"/>
    <n v="33.670999999999999"/>
    <n v="35.39"/>
    <n v="35.69"/>
    <n v="35.18"/>
    <n v="35.35"/>
    <n v="4.2245308025542577E-2"/>
    <n v="40205100"/>
    <d v="2022-08-05T07:00:00"/>
    <n v="277.52640000000002"/>
    <n v="282.91000000000003"/>
    <n v="283.64999999999998"/>
    <n v="278.68"/>
    <n v="279.14999999999998"/>
    <n v="16774600"/>
    <n v="-0.93189256104251639"/>
    <d v="2022-08-05T07:00:00"/>
    <n v="18.966000000000001"/>
    <n v="18.989000000000001"/>
    <n v="19.228999999999999"/>
    <n v="18.666"/>
    <n v="18.809999999999999"/>
    <n v="-0.34506804284051495"/>
    <n v="386068000"/>
    <d v="2022-08-05T07:00:00"/>
    <n v="16.8033"/>
    <n v="17.263999999999999"/>
    <n v="17.448"/>
    <n v="17.190000000000001"/>
    <n v="17.213999999999999"/>
    <n v="-0.12160386801073411"/>
    <n v="4082000"/>
  </r>
  <r>
    <x v="832"/>
    <n v="117.6452"/>
    <n v="120.13"/>
    <n v="123.6"/>
    <n v="118.62"/>
    <n v="121.75"/>
    <n v="178155000"/>
    <n v="1.6223329624661795"/>
    <d v="2021-03-04T07:00:00"/>
    <n v="53.051900000000003"/>
    <n v="58.33"/>
    <n v="60.24"/>
    <n v="57.91"/>
    <n v="59.83"/>
    <n v="4.2469092707951656E-2"/>
    <n v="40210400"/>
    <d v="2021-03-04T07:00:00"/>
    <n v="220.10579999999999"/>
    <n v="226.73"/>
    <n v="232.49"/>
    <n v="224.26"/>
    <n v="226.74"/>
    <n v="44727800"/>
    <n v="1.2666608292718826"/>
    <d v="2021-03-04T07:00:00"/>
    <n v="12.3398"/>
    <n v="12.370200000000001"/>
    <n v="12.975"/>
    <n v="12.0837"/>
    <n v="12.800700000000001"/>
    <n v="0.65962941400911823"/>
    <n v="573344000"/>
    <d v="2021-03-04T07:00:00"/>
    <n v="19.4772"/>
    <n v="20.367999999999999"/>
    <n v="20.803999999999998"/>
    <n v="20.146000000000001"/>
    <n v="20.661999999999999"/>
    <n v="1.6072271418917148"/>
    <n v="8212500"/>
  </r>
  <r>
    <x v="833"/>
    <n v="179.5984"/>
    <n v="180.96"/>
    <n v="182.23"/>
    <n v="180.63"/>
    <n v="181.5"/>
    <n v="48870700"/>
    <n v="-0.81384383916824599"/>
    <d v="2023-06-09T07:00:00"/>
    <n v="30.713999999999999"/>
    <n v="31.34"/>
    <n v="31.99"/>
    <n v="30.68"/>
    <n v="31.93"/>
    <n v="4.278999149782127E-2"/>
    <n v="40218000"/>
    <d v="2023-06-09T07:00:00"/>
    <n v="323.67009999999999"/>
    <n v="326.79000000000002"/>
    <n v="329.99"/>
    <n v="324.41000000000003"/>
    <n v="324.99"/>
    <n v="22514900"/>
    <n v="-0.48041094081936681"/>
    <d v="2023-06-09T07:00:00"/>
    <n v="38.755099999999999"/>
    <n v="38.770000000000003"/>
    <n v="39.710999999999999"/>
    <n v="38.567"/>
    <n v="39.036999999999999"/>
    <n v="-0.12162967177144911"/>
    <n v="427717000"/>
    <d v="2023-06-09T07:00:00"/>
    <n v="19.299600000000002"/>
    <n v="19.687999999999999"/>
    <n v="19.809999999999999"/>
    <n v="19.600000000000001"/>
    <n v="19.707999999999998"/>
    <n v="-0.74859547988190434"/>
    <n v="2584000"/>
  </r>
  <r>
    <x v="834"/>
    <n v="162.65559999999999"/>
    <n v="165.32"/>
    <n v="167.88"/>
    <n v="164.28"/>
    <n v="164.29"/>
    <n v="107497000"/>
    <n v="0.29088451551720562"/>
    <d v="2021-12-06T07:00:00"/>
    <n v="47.291499999999999"/>
    <n v="50.99"/>
    <n v="51.21"/>
    <n v="49.18"/>
    <n v="49.48"/>
    <n v="4.7772367445796958E-2"/>
    <n v="40336000"/>
    <d v="2021-12-06T07:00:00"/>
    <n v="318.58049999999997"/>
    <n v="326.19"/>
    <n v="327.45"/>
    <n v="319.23"/>
    <n v="323.95"/>
    <n v="30032600"/>
    <n v="0.1108653646614568"/>
    <d v="2021-12-06T07:00:00"/>
    <n v="29.9892"/>
    <n v="30.036999999999999"/>
    <n v="30.241"/>
    <n v="28.038"/>
    <n v="29.88"/>
    <n v="1.118823726796595"/>
    <n v="658938000"/>
    <d v="2021-12-06T07:00:00"/>
    <n v="23.254899999999999"/>
    <n v="24.2"/>
    <n v="24.257999999999999"/>
    <n v="23.911999999999999"/>
    <n v="24.015999999999998"/>
    <n v="-0.96875408324921775"/>
    <n v="2058000"/>
  </r>
  <r>
    <x v="835"/>
    <n v="144.53460000000001"/>
    <n v="146.5"/>
    <n v="155.44999999999999"/>
    <n v="145.81"/>
    <n v="153.5"/>
    <n v="142689800"/>
    <n v="0.95404224576411112"/>
    <d v="2022-05-11T07:00:00"/>
    <n v="40.342399999999998"/>
    <n v="42.83"/>
    <n v="44.29"/>
    <n v="42.78"/>
    <n v="44.02"/>
    <n v="4.8435276788027622E-2"/>
    <n v="40351700"/>
    <d v="2022-05-11T07:00:00"/>
    <n v="254.99789999999999"/>
    <n v="260.55"/>
    <n v="271.36"/>
    <n v="259.3"/>
    <n v="265.68"/>
    <n v="48975900"/>
    <n v="1.6007790932772417"/>
    <d v="2022-05-11T07:00:00"/>
    <n v="16.606400000000001"/>
    <n v="16.63"/>
    <n v="17.753"/>
    <n v="16.568000000000001"/>
    <n v="17.347000000000001"/>
    <n v="1.1790650163529959"/>
    <n v="670167000"/>
    <d v="2022-05-11T07:00:00"/>
    <n v="15.5847"/>
    <n v="16.012"/>
    <n v="16.532"/>
    <n v="15.988"/>
    <n v="16.341999999999999"/>
    <n v="0.51585155580755171"/>
    <n v="5605000"/>
  </r>
  <r>
    <x v="836"/>
    <n v="148.0351"/>
    <n v="149.84"/>
    <n v="150.63999999999999"/>
    <n v="144.84"/>
    <n v="147.63999999999999"/>
    <n v="146691400"/>
    <n v="1.0294466459072091"/>
    <d v="2022-09-28T07:00:00"/>
    <n v="25.812200000000001"/>
    <n v="27.13"/>
    <n v="27.28"/>
    <n v="26.6"/>
    <n v="26.86"/>
    <n v="5.1884938779126047E-2"/>
    <n v="40433400"/>
    <d v="2022-09-28T07:00:00"/>
    <n v="236.9845"/>
    <n v="241.07"/>
    <n v="242.33"/>
    <n v="234.73"/>
    <n v="236.81"/>
    <n v="29029700"/>
    <n v="3.1986052269805373E-2"/>
    <d v="2022-09-28T07:00:00"/>
    <n v="12.724399999999999"/>
    <n v="12.736000000000001"/>
    <n v="12.823"/>
    <n v="12.353999999999999"/>
    <n v="12.41"/>
    <n v="0.49369628675117189"/>
    <n v="542414000"/>
    <d v="2022-09-28T07:00:00"/>
    <n v="13.0405"/>
    <n v="13.398"/>
    <n v="13.458"/>
    <n v="13.116"/>
    <n v="13.116"/>
    <n v="1.4063219525070942"/>
    <n v="7732500"/>
  </r>
  <r>
    <x v="837"/>
    <n v="65.106999999999999"/>
    <n v="66.997500000000002"/>
    <n v="67.517499999999998"/>
    <n v="66.174999999999997"/>
    <n v="67.174999999999997"/>
    <n v="161834800"/>
    <n v="1.3148022519465408"/>
    <d v="2020-04-09T07:00:00"/>
    <n v="50.6509"/>
    <n v="57.14"/>
    <n v="59.72"/>
    <n v="56.06"/>
    <n v="59.36"/>
    <n v="5.4684358485488659E-2"/>
    <n v="40499700"/>
    <d v="2020-04-09T07:00:00"/>
    <n v="158.70249999999999"/>
    <n v="165.14"/>
    <n v="167.37"/>
    <n v="163.33000000000001"/>
    <n v="166.36"/>
    <n v="51385100"/>
    <n v="1.7902656217586124"/>
    <d v="2020-04-09T07:00:00"/>
    <n v="6.5507"/>
    <n v="6.5738000000000003"/>
    <n v="6.8230000000000004"/>
    <n v="6.5105000000000004"/>
    <n v="6.8"/>
    <n v="0.40329948124530718"/>
    <n v="525564000"/>
    <d v="2020-04-09T07:00:00"/>
    <n v="11.7409"/>
    <n v="12.316000000000001"/>
    <n v="12.49"/>
    <n v="12.2"/>
    <n v="12.446"/>
    <n v="0.55414910753399504"/>
    <n v="5696500"/>
  </r>
  <r>
    <x v="838"/>
    <n v="172.01609999999999"/>
    <n v="173.56"/>
    <n v="174.03"/>
    <n v="171.9"/>
    <n v="173.02"/>
    <n v="53724500"/>
    <n v="-0.72238095496828381"/>
    <d v="2023-05-10T07:00:00"/>
    <n v="29.371300000000002"/>
    <n v="29.97"/>
    <n v="30.4"/>
    <n v="29.49"/>
    <n v="30.29"/>
    <n v="5.58159489550289E-2"/>
    <n v="40526500"/>
    <d v="2023-05-10T07:00:00"/>
    <n v="308.65359999999998"/>
    <n v="312.31"/>
    <n v="313"/>
    <n v="307.67"/>
    <n v="308.62"/>
    <n v="30078000"/>
    <n v="0.11443613022390668"/>
    <d v="2023-05-10T07:00:00"/>
    <n v="28.870899999999999"/>
    <n v="28.885000000000002"/>
    <n v="29.113"/>
    <n v="28.460999999999999"/>
    <n v="29.004999999999999"/>
    <n v="-0.43475669532995387"/>
    <n v="369350000"/>
    <d v="2023-05-10T07:00:00"/>
    <n v="18.317299999999999"/>
    <n v="18.686"/>
    <n v="18.704000000000001"/>
    <n v="18.48"/>
    <n v="18.600000000000001"/>
    <n v="-0.2488438212876605"/>
    <n v="3778000"/>
  </r>
  <r>
    <x v="839"/>
    <n v="230.31659999999999"/>
    <n v="230.57"/>
    <n v="230.82"/>
    <n v="228.41"/>
    <n v="229.98"/>
    <n v="31109500"/>
    <n v="-1.1485281234099471"/>
    <d v="2024-10-24T07:00:00"/>
    <n v="22.34"/>
    <n v="22.34"/>
    <n v="22.37"/>
    <n v="21.97"/>
    <n v="22.09"/>
    <n v="5.6993985302050271E-2"/>
    <n v="40554400"/>
    <d v="2024-10-24T07:00:00"/>
    <n v="424.73"/>
    <n v="424.73"/>
    <n v="425.98"/>
    <n v="422.4"/>
    <n v="425.33"/>
    <n v="13581600"/>
    <n v="-1.183025918771645"/>
    <d v="2024-10-24T07:00:00"/>
    <n v="140.41"/>
    <n v="140.41"/>
    <n v="141.35"/>
    <n v="138.46"/>
    <n v="140.82"/>
    <n v="-1.4915951368912814"/>
    <n v="172354900"/>
    <d v="2024-10-24T07:00:00"/>
    <n v="17.690000000000001"/>
    <n v="17.690000000000001"/>
    <n v="17.739999999999998"/>
    <n v="17.59"/>
    <n v="17.600000000000001"/>
    <n v="-0.76512830275834709"/>
    <n v="2544500"/>
  </r>
  <r>
    <x v="840"/>
    <n v="137.06610000000001"/>
    <n v="138.93"/>
    <n v="139.04"/>
    <n v="135.66"/>
    <n v="136.04"/>
    <n v="71051600"/>
    <n v="-0.3958766612559006"/>
    <d v="2022-07-01T07:00:00"/>
    <n v="34.229300000000002"/>
    <n v="36.340000000000003"/>
    <n v="37.200000000000003"/>
    <n v="35.880000000000003"/>
    <n v="37.090000000000003"/>
    <n v="5.8763150998831469E-2"/>
    <n v="40596300"/>
    <d v="2022-07-01T07:00:00"/>
    <n v="254.6404"/>
    <n v="259.58"/>
    <n v="259.77"/>
    <n v="254.61"/>
    <n v="256.39"/>
    <n v="22837700"/>
    <n v="-0.45502232576300516"/>
    <d v="2022-07-01T07:00:00"/>
    <n v="14.5054"/>
    <n v="14.523"/>
    <n v="15.063000000000001"/>
    <n v="14.391999999999999"/>
    <n v="14.898999999999999"/>
    <n v="0.68251563194905995"/>
    <n v="577610000"/>
    <d v="2022-07-01T07:00:00"/>
    <n v="15.9001"/>
    <n v="16.335999999999999"/>
    <n v="16.376000000000001"/>
    <n v="16.074000000000002"/>
    <n v="16.103999999999999"/>
    <n v="-0.65881597337565201"/>
    <n v="2798500"/>
  </r>
  <r>
    <x v="841"/>
    <n v="207.67089999999999"/>
    <n v="208.14"/>
    <n v="212.7"/>
    <n v="206.59"/>
    <n v="207.72"/>
    <n v="80727000"/>
    <n v="-0.2135576555720417"/>
    <d v="2024-06-24T07:00:00"/>
    <n v="30.377300000000002"/>
    <n v="30.57"/>
    <n v="31.42"/>
    <n v="30.53"/>
    <n v="31.14"/>
    <n v="5.9417615636065561E-2"/>
    <n v="40611800"/>
    <d v="2024-06-24T07:00:00"/>
    <n v="446.8646"/>
    <n v="447.67"/>
    <n v="452.75"/>
    <n v="446.41"/>
    <n v="449.8"/>
    <n v="15913700"/>
    <n v="-0.99960339964853162"/>
    <d v="2024-06-24T07:00:00"/>
    <n v="118.09990000000001"/>
    <n v="118.11"/>
    <n v="124.46"/>
    <n v="118.04"/>
    <n v="123.24"/>
    <n v="0.13772546921935047"/>
    <n v="476060900"/>
    <d v="2024-06-24T07:00:00"/>
    <n v="16.224"/>
    <n v="16.224"/>
    <n v="16.297999999999998"/>
    <n v="16.123999999999999"/>
    <n v="16.154"/>
    <n v="-0.69543931519055679"/>
    <n v="2711000"/>
  </r>
  <r>
    <x v="842"/>
    <n v="173.84200000000001"/>
    <n v="175.16"/>
    <n v="176.39"/>
    <n v="174.94"/>
    <n v="176.39"/>
    <n v="55772400"/>
    <n v="-0.68379122309776941"/>
    <d v="2023-05-19T07:00:00"/>
    <n v="29.332100000000001"/>
    <n v="29.93"/>
    <n v="30.24"/>
    <n v="29.5"/>
    <n v="29.6"/>
    <n v="6.1820134207589431E-2"/>
    <n v="40668700"/>
    <d v="2023-05-19T07:00:00"/>
    <n v="315.30079999999998"/>
    <n v="318.33999999999997"/>
    <n v="318.75"/>
    <n v="316.37"/>
    <n v="316.74"/>
    <n v="27529500"/>
    <n v="-8.6006513738725365E-2"/>
    <d v="2023-05-19T07:00:00"/>
    <n v="31.248699999999999"/>
    <n v="31.263999999999999"/>
    <n v="31.58"/>
    <n v="30.916"/>
    <n v="31.536000000000001"/>
    <n v="0.12617560081735782"/>
    <n v="473908000"/>
    <d v="2023-05-19T07:00:00"/>
    <n v="19.215299999999999"/>
    <n v="19.602"/>
    <n v="19.698"/>
    <n v="19.524000000000001"/>
    <n v="19.611999999999998"/>
    <n v="-0.34134391890016291"/>
    <n v="3557000"/>
  </r>
  <r>
    <x v="843"/>
    <n v="153.4392"/>
    <n v="155.31"/>
    <n v="157.1"/>
    <n v="153.61000000000001"/>
    <n v="154.79"/>
    <n v="87965400"/>
    <n v="-7.7160411970532264E-2"/>
    <d v="2022-09-14T07:00:00"/>
    <n v="27.762699999999999"/>
    <n v="29.18"/>
    <n v="29.77"/>
    <n v="29.01"/>
    <n v="29.55"/>
    <n v="6.5979151418399648E-2"/>
    <n v="40767200"/>
    <d v="2022-09-14T07:00:00"/>
    <n v="247.94560000000001"/>
    <n v="252.22"/>
    <n v="254.23"/>
    <n v="249.86"/>
    <n v="253.53"/>
    <n v="23913000"/>
    <n v="-0.37044866476515614"/>
    <d v="2022-09-14T07:00:00"/>
    <n v="13.116"/>
    <n v="13.128"/>
    <n v="13.29"/>
    <n v="12.913"/>
    <n v="13.254"/>
    <n v="0.74097580937323848"/>
    <n v="588507000"/>
    <d v="2022-09-14T07:00:00"/>
    <n v="14.0235"/>
    <n v="14.407999999999999"/>
    <n v="14.507999999999999"/>
    <n v="14.302"/>
    <n v="14.426"/>
    <n v="-0.74985113731555819"/>
    <n v="2581000"/>
  </r>
  <r>
    <x v="844"/>
    <n v="155.16999999999999"/>
    <n v="157.28"/>
    <n v="159.44"/>
    <n v="154.18"/>
    <n v="156.01"/>
    <n v="116124600"/>
    <n v="0.45345923629754142"/>
    <d v="2022-05-06T07:00:00"/>
    <n v="41.726999999999997"/>
    <n v="44.3"/>
    <n v="45.15"/>
    <n v="43.84"/>
    <n v="44.49"/>
    <n v="7.2287346050836657E-2"/>
    <n v="40916600"/>
    <d v="2022-05-06T07:00:00"/>
    <n v="268.87580000000003"/>
    <n v="274.73"/>
    <n v="279.25"/>
    <n v="271.27"/>
    <n v="274.81"/>
    <n v="37780300"/>
    <n v="0.72023145162605728"/>
    <d v="2022-05-06T07:00:00"/>
    <n v="18.648499999999999"/>
    <n v="18.675000000000001"/>
    <n v="19.512"/>
    <n v="17.989999999999998"/>
    <n v="18.736000000000001"/>
    <n v="0.98126500335589018"/>
    <n v="633297000"/>
    <d v="2022-05-06T07:00:00"/>
    <n v="16.285499999999999"/>
    <n v="16.731999999999999"/>
    <n v="16.992000000000001"/>
    <n v="16.617999999999999"/>
    <n v="16.885999999999999"/>
    <n v="-0.10297828274486824"/>
    <n v="4126500"/>
  </r>
  <r>
    <x v="845"/>
    <n v="148.4786"/>
    <n v="150.04"/>
    <n v="153.59"/>
    <n v="148.56"/>
    <n v="152.22"/>
    <n v="89868300"/>
    <n v="-4.1302996678573775E-2"/>
    <d v="2022-11-15T07:00:00"/>
    <n v="29.613"/>
    <n v="30.71"/>
    <n v="31.34"/>
    <n v="30.17"/>
    <n v="31.1"/>
    <n v="7.2988256565551884E-2"/>
    <n v="40933200"/>
    <d v="2022-11-15T07:00:00"/>
    <n v="237.86930000000001"/>
    <n v="241.97"/>
    <n v="247"/>
    <n v="240.03"/>
    <n v="245.66"/>
    <n v="31390100"/>
    <n v="0.21763440102766163"/>
    <d v="2022-11-15T07:00:00"/>
    <n v="16.6508"/>
    <n v="16.666"/>
    <n v="16.998000000000001"/>
    <n v="16.382000000000001"/>
    <n v="16.722000000000001"/>
    <n v="0.51226920904561135"/>
    <n v="545876000"/>
    <d v="2022-11-15T07:00:00"/>
    <n v="16.157"/>
    <n v="16.536000000000001"/>
    <n v="16.815999999999999"/>
    <n v="16.507999999999999"/>
    <n v="16.77"/>
    <n v="8.097553128542502E-2"/>
    <n v="4566000"/>
  </r>
  <r>
    <x v="846"/>
    <n v="146.23759999999999"/>
    <n v="148.85"/>
    <n v="149.72999999999999"/>
    <n v="148.49"/>
    <n v="149.36000000000001"/>
    <n v="56094900"/>
    <n v="-0.67771417415580892"/>
    <d v="2021-10-27T07:00:00"/>
    <n v="44.1096"/>
    <n v="47.89"/>
    <n v="48.82"/>
    <n v="47.87"/>
    <n v="48.52"/>
    <n v="7.9250005320507771E-2"/>
    <n v="41081500"/>
    <d v="2021-10-27T07:00:00"/>
    <n v="315.05450000000002"/>
    <n v="323.17"/>
    <n v="326.10000000000002"/>
    <n v="316"/>
    <n v="316"/>
    <n v="52588700"/>
    <n v="1.8849302347754551"/>
    <d v="2021-10-27T07:00:00"/>
    <n v="24.409099999999999"/>
    <n v="24.451000000000001"/>
    <n v="25.09"/>
    <n v="24.282"/>
    <n v="24.474"/>
    <n v="-1.0965578779533052"/>
    <n v="245990000"/>
    <d v="2021-10-27T07:00:00"/>
    <n v="21.761600000000001"/>
    <n v="22.646000000000001"/>
    <n v="23.08"/>
    <n v="22.628"/>
    <n v="22.975999999999999"/>
    <n v="-0.60189283638334279"/>
    <n v="2934500"/>
  </r>
  <r>
    <x v="847"/>
    <n v="161.20779999999999"/>
    <n v="163.63999999999999"/>
    <n v="164.52"/>
    <n v="158.93"/>
    <n v="159.25"/>
    <n v="130216800"/>
    <n v="0.71900648932047351"/>
    <d v="2022-04-28T07:00:00"/>
    <n v="43.773499999999999"/>
    <n v="46.84"/>
    <n v="47.27"/>
    <n v="45.54"/>
    <n v="45.79"/>
    <n v="7.9904469957741864E-2"/>
    <n v="41097000"/>
    <d v="2022-04-28T07:00:00"/>
    <n v="283.45830000000001"/>
    <n v="289.63"/>
    <n v="290.98"/>
    <n v="281.45999999999998"/>
    <n v="285.19"/>
    <n v="33646600"/>
    <n v="0.39511088762828128"/>
    <d v="2022-04-28T07:00:00"/>
    <n v="19.753900000000002"/>
    <n v="19.782"/>
    <n v="20.036999999999999"/>
    <n v="18.489999999999998"/>
    <n v="18.966999999999999"/>
    <n v="0.64344382574732628"/>
    <n v="570327000"/>
    <d v="2022-04-28T07:00:00"/>
    <n v="16.9941"/>
    <n v="17.46"/>
    <n v="17.582000000000001"/>
    <n v="17.128"/>
    <n v="17.282"/>
    <n v="-0.28986196412035387"/>
    <n v="3680000"/>
  </r>
  <r>
    <x v="848"/>
    <n v="59.648099999999999"/>
    <n v="61.38"/>
    <n v="64.5625"/>
    <n v="61.075000000000003"/>
    <n v="62.6875"/>
    <n v="303602000"/>
    <n v="3.9862013612944502"/>
    <d v="2020-03-25T07:00:00"/>
    <n v="45.438699999999997"/>
    <n v="51.26"/>
    <n v="53.79"/>
    <n v="49.91"/>
    <n v="52.48"/>
    <n v="8.0288704035085756E-2"/>
    <n v="41106100"/>
    <d v="2020-03-25T07:00:00"/>
    <n v="141.1927"/>
    <n v="146.91999999999999"/>
    <n v="154.33000000000001"/>
    <n v="144.44"/>
    <n v="148.91"/>
    <n v="75638200"/>
    <n v="3.6978016187333473"/>
    <d v="2020-03-25T07:00:00"/>
    <n v="6.1189"/>
    <n v="6.1405000000000003"/>
    <n v="6.5454999999999997"/>
    <n v="6.0914999999999999"/>
    <n v="6.3449999999999998"/>
    <n v="1.8403565433963438"/>
    <n v="793432000"/>
    <d v="2020-03-25T07:00:00"/>
    <n v="10.9559"/>
    <n v="11.536"/>
    <n v="11.866"/>
    <n v="11.263999999999999"/>
    <n v="11.676"/>
    <n v="0.73349884430755741"/>
    <n v="6125000"/>
  </r>
  <r>
    <x v="849"/>
    <n v="146.8432"/>
    <n v="148.84"/>
    <n v="150.66"/>
    <n v="146.84"/>
    <n v="149.07"/>
    <n v="103718400"/>
    <n v="0.21968222983630048"/>
    <d v="2022-05-31T07:00:00"/>
    <n v="41.84"/>
    <n v="44.42"/>
    <n v="44.75"/>
    <n v="43.65"/>
    <n v="44.25"/>
    <n v="8.0516711069993113E-2"/>
    <n v="41111500"/>
    <d v="2022-05-31T07:00:00"/>
    <n v="266.69650000000001"/>
    <n v="271.87"/>
    <n v="274.77"/>
    <n v="268.93"/>
    <n v="272.52999999999997"/>
    <n v="37827700"/>
    <n v="0.72395951963619221"/>
    <d v="2022-05-31T07:00:00"/>
    <n v="18.645499999999998"/>
    <n v="18.672000000000001"/>
    <n v="19.2"/>
    <n v="18.350000000000001"/>
    <n v="18.98"/>
    <n v="1.1465168015753056"/>
    <n v="664100000"/>
    <d v="2022-05-31T07:00:00"/>
    <n v="18.312000000000001"/>
    <n v="18.814"/>
    <n v="18.972000000000001"/>
    <n v="18.690000000000001"/>
    <n v="18.7"/>
    <n v="6.0546377440769119E-3"/>
    <n v="4387000"/>
  </r>
  <r>
    <x v="850"/>
    <n v="167.39429999999999"/>
    <n v="168"/>
    <n v="170.65"/>
    <n v="168"/>
    <n v="169.61"/>
    <n v="50901200"/>
    <n v="-0.77558198528715827"/>
    <d v="2024-04-17T07:00:00"/>
    <n v="35.311700000000002"/>
    <n v="35.68"/>
    <n v="36.130000000000003"/>
    <n v="35.369999999999997"/>
    <n v="36.1"/>
    <n v="8.3126124913932925E-2"/>
    <n v="41173300"/>
    <d v="2024-04-17T07:00:00"/>
    <n v="410.35890000000001"/>
    <n v="411.84"/>
    <n v="418.88"/>
    <n v="410.33"/>
    <n v="417.25"/>
    <n v="15855500"/>
    <n v="-1.0041809008761655"/>
    <d v="2024-04-17T07:00:00"/>
    <n v="84.020899999999997"/>
    <n v="84.034999999999997"/>
    <n v="88.775000000000006"/>
    <n v="83.95"/>
    <n v="88.34"/>
    <n v="0.24147578740086192"/>
    <n v="495400000"/>
    <d v="2024-04-17T07:00:00"/>
    <n v="16.315999999999999"/>
    <n v="16.315999999999999"/>
    <n v="16.456"/>
    <n v="16.271999999999998"/>
    <n v="16.456"/>
    <n v="-0.61633289687036241"/>
    <n v="2900000"/>
  </r>
  <r>
    <x v="851"/>
    <n v="169.7139"/>
    <n v="170.77"/>
    <n v="170.9"/>
    <n v="167.9"/>
    <n v="169.35"/>
    <n v="44846000"/>
    <n v="-0.88968352560765174"/>
    <d v="2023-10-31T07:00:00"/>
    <n v="35.8996"/>
    <n v="36.5"/>
    <n v="36.57"/>
    <n v="35.619999999999997"/>
    <n v="35.659999999999997"/>
    <n v="8.3628584861228775E-2"/>
    <n v="41185200"/>
    <d v="2023-10-31T07:00:00"/>
    <n v="335.59100000000001"/>
    <n v="338.11"/>
    <n v="339"/>
    <n v="334.69"/>
    <n v="338.85"/>
    <n v="20265300"/>
    <n v="-0.65734473397547311"/>
    <d v="2023-10-31T07:00:00"/>
    <n v="40.767699999999998"/>
    <n v="40.78"/>
    <n v="40.878999999999998"/>
    <n v="39.229999999999997"/>
    <n v="40.450000000000003"/>
    <n v="0.36255385882293079"/>
    <n v="517969000"/>
    <d v="2023-10-31T07:00:00"/>
    <n v="16.555"/>
    <n v="16.61"/>
    <n v="16.654"/>
    <n v="16.510000000000002"/>
    <n v="16.564"/>
    <n v="-0.44723769580497336"/>
    <n v="3304000"/>
  </r>
  <r>
    <x v="852"/>
    <n v="162.30330000000001"/>
    <n v="163.76"/>
    <n v="165.28"/>
    <n v="162.80000000000001"/>
    <n v="163.06"/>
    <n v="45498800"/>
    <n v="-0.87738244793536713"/>
    <d v="2023-04-26T07:00:00"/>
    <n v="28.3536"/>
    <n v="29.05"/>
    <n v="29.81"/>
    <n v="28.84"/>
    <n v="29.2"/>
    <n v="8.5047295300652359E-2"/>
    <n v="41218800"/>
    <d v="2023-04-26T07:00:00"/>
    <n v="291.91199999999998"/>
    <n v="295.37"/>
    <n v="299.57"/>
    <n v="292.73"/>
    <n v="296.7"/>
    <n v="64599200"/>
    <n v="2.8295707587358998"/>
    <d v="2023-04-26T07:00:00"/>
    <n v="26.942799999999998"/>
    <n v="26.956"/>
    <n v="27.33"/>
    <n v="26.704999999999998"/>
    <n v="27.001999999999999"/>
    <n v="-0.23632900125010711"/>
    <n v="406337000"/>
    <d v="2023-04-26T07:00:00"/>
    <n v="18.3918"/>
    <n v="18.762"/>
    <n v="19.007999999999999"/>
    <n v="18.506"/>
    <n v="18.506"/>
    <n v="1.9060736111013381"/>
    <n v="8926500"/>
  </r>
  <r>
    <x v="853"/>
    <n v="152.02279999999999"/>
    <n v="154.09"/>
    <n v="156.28"/>
    <n v="153.41"/>
    <n v="155.38999999999999"/>
    <n v="66675400"/>
    <n v="-0.47833985995297806"/>
    <d v="2022-07-22T07:00:00"/>
    <n v="36.923200000000001"/>
    <n v="39.200000000000003"/>
    <n v="40.51"/>
    <n v="38.94"/>
    <n v="40.369999999999997"/>
    <n v="9.0587021778401611E-2"/>
    <n v="41350000"/>
    <d v="2022-07-22T07:00:00"/>
    <n v="255.40549999999999"/>
    <n v="260.36"/>
    <n v="265.33"/>
    <n v="259.07"/>
    <n v="265.24"/>
    <n v="21881300"/>
    <n v="-0.53024435624597999"/>
    <d v="2022-07-22T07:00:00"/>
    <n v="17.297999999999998"/>
    <n v="17.318999999999999"/>
    <n v="17.966999999999999"/>
    <n v="17.137"/>
    <n v="17.893000000000001"/>
    <n v="0.46288626574107217"/>
    <n v="536671000"/>
    <d v="2022-07-22T07:00:00"/>
    <n v="16.927900000000001"/>
    <n v="17.391999999999999"/>
    <n v="17.649999999999999"/>
    <n v="17.324000000000002"/>
    <n v="17.588000000000001"/>
    <n v="-0.94405948705402476"/>
    <n v="2117000"/>
  </r>
  <r>
    <x v="854"/>
    <n v="179.01230000000001"/>
    <n v="179.66"/>
    <n v="180.53"/>
    <n v="177.38"/>
    <n v="179.55"/>
    <n v="73488000"/>
    <n v="-0.34996620531111755"/>
    <d v="2024-03-01T07:00:00"/>
    <n v="43.367600000000003"/>
    <n v="43.82"/>
    <n v="44.27"/>
    <n v="43.13"/>
    <n v="43.41"/>
    <n v="9.256730510009703E-2"/>
    <n v="41396900"/>
    <d v="2024-03-01T07:00:00"/>
    <n v="414.00569999999999"/>
    <n v="415.5"/>
    <n v="415.87"/>
    <n v="410.88"/>
    <n v="411.27"/>
    <n v="17800300"/>
    <n v="-0.85122000074725579"/>
    <d v="2024-03-01T07:00:00"/>
    <n v="82.261300000000006"/>
    <n v="82.278999999999996"/>
    <n v="82.3"/>
    <n v="79.435000000000002"/>
    <n v="80"/>
    <n v="0.15421738730870233"/>
    <n v="479135000"/>
    <d v="2024-03-01T07:00:00"/>
    <n v="17.5457"/>
    <n v="17.603999999999999"/>
    <n v="17.690000000000001"/>
    <n v="17.454000000000001"/>
    <n v="17.524000000000001"/>
    <n v="0.6100258633315927"/>
    <n v="5830000"/>
  </r>
  <r>
    <x v="855"/>
    <n v="63.0274"/>
    <n v="64.857500000000002"/>
    <n v="67.924999999999997"/>
    <n v="64.75"/>
    <n v="67.7"/>
    <n v="202887200"/>
    <n v="2.0883757216672811"/>
    <d v="2020-04-07T07:00:00"/>
    <n v="51.767899999999997"/>
    <n v="58.4"/>
    <n v="61.49"/>
    <n v="58.21"/>
    <n v="59.94"/>
    <n v="9.3120433277372294E-2"/>
    <n v="41410000"/>
    <d v="2020-04-07T07:00:00"/>
    <n v="157.11680000000001"/>
    <n v="163.49"/>
    <n v="170"/>
    <n v="163.26"/>
    <n v="169.59"/>
    <n v="62769000"/>
    <n v="2.6856232888593414"/>
    <d v="2020-04-07T07:00:00"/>
    <n v="6.4530000000000003"/>
    <n v="6.4756999999999998"/>
    <n v="6.9562999999999997"/>
    <n v="6.4325000000000001"/>
    <n v="6.9325000000000001"/>
    <n v="1.7925454851964466"/>
    <n v="784520000"/>
    <d v="2020-04-07T07:00:00"/>
    <n v="11.5655"/>
    <n v="12.132"/>
    <n v="12.58"/>
    <n v="12.092000000000001"/>
    <n v="12.55"/>
    <n v="0.98902513205612175"/>
    <n v="6735500"/>
  </r>
  <r>
    <x v="856"/>
    <n v="189.44210000000001"/>
    <n v="189.87"/>
    <n v="190.81"/>
    <n v="189.18"/>
    <n v="189.51"/>
    <n v="41282900"/>
    <n v="-0.95682502354594456"/>
    <d v="2024-05-17T07:00:00"/>
    <n v="31.6294"/>
    <n v="31.83"/>
    <n v="32.11"/>
    <n v="31.59"/>
    <n v="32.06"/>
    <n v="9.4800929571689521E-2"/>
    <n v="41449800"/>
    <d v="2024-05-17T07:00:00"/>
    <n v="419.45389999999998"/>
    <n v="420.21"/>
    <n v="422.92"/>
    <n v="418.03"/>
    <n v="422.54"/>
    <n v="15352200"/>
    <n v="-1.0437660618361"/>
    <d v="2024-05-17T07:00:00"/>
    <n v="92.463499999999996"/>
    <n v="92.478999999999999"/>
    <n v="94.74"/>
    <n v="91.805999999999997"/>
    <n v="94.369"/>
    <n v="-0.48657525582735134"/>
    <n v="359691000"/>
    <d v="2024-05-17T07:00:00"/>
    <n v="16.75"/>
    <n v="16.75"/>
    <n v="16.852"/>
    <n v="16.7"/>
    <n v="16.814"/>
    <n v="-0.22184718646410212"/>
    <n v="3842500"/>
  </r>
  <r>
    <x v="857"/>
    <n v="62.786900000000003"/>
    <n v="64.61"/>
    <n v="64.67"/>
    <n v="61.59"/>
    <n v="61.63"/>
    <n v="252087200"/>
    <n v="3.0154790021152067"/>
    <d v="2020-03-26T07:00:00"/>
    <n v="49.232700000000001"/>
    <n v="55.54"/>
    <n v="55.95"/>
    <n v="51.66"/>
    <n v="51.74"/>
    <n v="9.5223164821517964E-2"/>
    <n v="41459800"/>
    <d v="2020-03-26T07:00:00"/>
    <n v="150.02449999999999"/>
    <n v="156.11000000000001"/>
    <n v="156.66"/>
    <n v="148.37"/>
    <n v="148.4"/>
    <n v="64568100"/>
    <n v="2.8271247056743976"/>
    <d v="2020-03-26T07:00:00"/>
    <n v="6.4084000000000003"/>
    <n v="6.431"/>
    <n v="6.5555000000000003"/>
    <n v="6.25"/>
    <n v="6.3484999999999996"/>
    <n v="1.3182331784673957"/>
    <n v="696108000"/>
    <d v="2020-03-26T07:00:00"/>
    <n v="11.4915"/>
    <n v="12.1"/>
    <n v="12.102"/>
    <n v="11.6"/>
    <n v="11.731999999999999"/>
    <n v="1.2365989227248781"/>
    <n v="7327000"/>
  </r>
  <r>
    <x v="858"/>
    <n v="210.14529999999999"/>
    <n v="210.62"/>
    <n v="216.07"/>
    <n v="210.3"/>
    <n v="215.77"/>
    <n v="82542700"/>
    <n v="-0.17934339893973889"/>
    <d v="2024-06-28T07:00:00"/>
    <n v="30.774799999999999"/>
    <n v="30.97"/>
    <n v="31.31"/>
    <n v="30.72"/>
    <n v="30.75"/>
    <n v="9.5556730668882442E-2"/>
    <n v="41467700"/>
    <d v="2024-06-28T07:00:00"/>
    <n v="446.14589999999998"/>
    <n v="446.95"/>
    <n v="455.38"/>
    <n v="446.41"/>
    <n v="453.07"/>
    <n v="28362300"/>
    <n v="-2.0505774522684574E-2"/>
    <d v="2024-06-28T07:00:00"/>
    <n v="123.5294"/>
    <n v="123.54"/>
    <n v="127.71"/>
    <n v="122.75"/>
    <n v="124.58"/>
    <n v="-0.72356134517202308"/>
    <n v="315516700"/>
    <d v="2024-06-28T07:00:00"/>
    <n v="16.989999999999998"/>
    <n v="16.989999999999998"/>
    <n v="17.053999999999998"/>
    <n v="16.885999999999999"/>
    <n v="16.885999999999999"/>
    <n v="-0.32836879208573949"/>
    <n v="3588000"/>
  </r>
  <r>
    <x v="859"/>
    <n v="112.9918"/>
    <n v="115.75"/>
    <n v="118.04"/>
    <n v="114.59"/>
    <n v="117.45"/>
    <n v="101988000"/>
    <n v="0.18707532909469296"/>
    <d v="2020-10-22T07:00:00"/>
    <n v="48.375100000000003"/>
    <n v="53.9"/>
    <n v="54.22"/>
    <n v="53.07"/>
    <n v="53.12"/>
    <n v="9.7879024542938897E-2"/>
    <n v="41522700"/>
    <d v="2020-10-22T07:00:00"/>
    <n v="207.5889"/>
    <n v="214.89"/>
    <n v="216.06"/>
    <n v="211.7"/>
    <n v="213.93"/>
    <n v="22351500"/>
    <n v="-0.49326255079523262"/>
    <d v="2020-10-22T07:00:00"/>
    <n v="13.324199999999999"/>
    <n v="13.361000000000001"/>
    <n v="13.611700000000001"/>
    <n v="13.2317"/>
    <n v="13.522500000000001"/>
    <n v="-0.85787812264434848"/>
    <n v="290480000"/>
    <d v="2020-10-22T07:00:00"/>
    <n v="14.2675"/>
    <n v="14.92"/>
    <n v="14.994"/>
    <n v="14.842000000000001"/>
    <n v="14.976000000000001"/>
    <n v="-0.44493565717660793"/>
    <n v="3309500"/>
  </r>
  <r>
    <x v="860"/>
    <n v="162.88409999999999"/>
    <n v="164.87"/>
    <n v="167.81"/>
    <n v="164.2"/>
    <n v="166.37"/>
    <n v="60276900"/>
    <n v="-0.59891039531773527"/>
    <d v="2022-08-08T07:00:00"/>
    <n v="33.661499999999997"/>
    <n v="35.380000000000003"/>
    <n v="35.96"/>
    <n v="35.200000000000003"/>
    <n v="35.36"/>
    <n v="9.8381484490234761E-2"/>
    <n v="41534600"/>
    <d v="2022-08-08T07:00:00"/>
    <n v="274.98570000000001"/>
    <n v="280.32"/>
    <n v="285.92"/>
    <n v="279.32"/>
    <n v="284.05"/>
    <n v="18739200"/>
    <n v="-0.77737436668152482"/>
    <d v="2022-08-08T07:00:00"/>
    <n v="17.7715"/>
    <n v="17.792999999999999"/>
    <n v="18.239000000000001"/>
    <n v="17.242000000000001"/>
    <n v="17.501999999999999"/>
    <n v="2.8512288799573864"/>
    <n v="981859000"/>
    <d v="2022-08-08T07:00:00"/>
    <n v="16.513300000000001"/>
    <n v="16.966000000000001"/>
    <n v="17.404"/>
    <n v="16.911999999999999"/>
    <n v="17.398"/>
    <n v="-0.21682455672948658"/>
    <n v="3854500"/>
  </r>
  <r>
    <x v="861"/>
    <n v="171.39060000000001"/>
    <n v="172.69"/>
    <n v="172.93"/>
    <n v="170.42"/>
    <n v="171.71"/>
    <n v="57951600"/>
    <n v="-0.6427273314564661"/>
    <d v="2023-05-17T07:00:00"/>
    <n v="28.293299999999999"/>
    <n v="28.87"/>
    <n v="29.56"/>
    <n v="28.68"/>
    <n v="29.52"/>
    <n v="0.10398454625545826"/>
    <n v="41667300"/>
    <d v="2023-05-17T07:00:00"/>
    <n v="311.00220000000002"/>
    <n v="314"/>
    <n v="314.43"/>
    <n v="310.74"/>
    <n v="312.29000000000002"/>
    <n v="24315000"/>
    <n v="-0.33883087278046786"/>
    <d v="2023-05-17T07:00:00"/>
    <n v="30.1633"/>
    <n v="30.178000000000001"/>
    <n v="30.199000000000002"/>
    <n v="29.43"/>
    <n v="29.584"/>
    <n v="-9.5782086671908684E-2"/>
    <n v="432535000"/>
    <d v="2023-05-17T07:00:00"/>
    <n v="18.687899999999999"/>
    <n v="19.064"/>
    <n v="19.178000000000001"/>
    <n v="19.001999999999999"/>
    <n v="19.11"/>
    <n v="9.9601116551290891E-2"/>
    <n v="4610500"/>
  </r>
  <r>
    <x v="862"/>
    <n v="190.36670000000001"/>
    <n v="191.81"/>
    <n v="192.02"/>
    <n v="189.2"/>
    <n v="189.84"/>
    <n v="45094300"/>
    <n v="-0.88500466901140751"/>
    <d v="2023-07-06T07:00:00"/>
    <n v="31.331399999999999"/>
    <n v="31.97"/>
    <n v="32.04"/>
    <n v="31.38"/>
    <n v="31.9"/>
    <n v="0.10509502496250708"/>
    <n v="41693600"/>
    <d v="2023-07-06T07:00:00"/>
    <n v="338.01190000000003"/>
    <n v="341.27"/>
    <n v="342.99"/>
    <n v="335.5"/>
    <n v="337.3"/>
    <n v="28161200"/>
    <n v="-3.6322535637412966E-2"/>
    <d v="2023-07-06T07:00:00"/>
    <n v="42.086799999999997"/>
    <n v="42.103000000000002"/>
    <n v="42.179000000000002"/>
    <n v="41.345999999999997"/>
    <n v="41.844000000000001"/>
    <n v="-0.78758857096851231"/>
    <n v="303582000"/>
    <d v="2023-07-06T07:00:00"/>
    <n v="17.7409"/>
    <n v="18.097999999999999"/>
    <n v="18.167999999999999"/>
    <n v="17.968"/>
    <n v="18.132000000000001"/>
    <n v="-0.24026349549102566"/>
    <n v="3798500"/>
  </r>
  <r>
    <x v="863"/>
    <n v="172.89410000000001"/>
    <n v="173.97"/>
    <n v="174.23"/>
    <n v="170.12"/>
    <n v="171"/>
    <n v="56934900"/>
    <n v="-0.66188558156279553"/>
    <d v="2023-11-01T07:00:00"/>
    <n v="36.676600000000001"/>
    <n v="37.29"/>
    <n v="37.32"/>
    <n v="36.28"/>
    <n v="36.5"/>
    <n v="0.10581704723971373"/>
    <n v="41710700"/>
    <d v="2023-11-01T07:00:00"/>
    <n v="343.49169999999998"/>
    <n v="346.07"/>
    <n v="347.42"/>
    <n v="339.65"/>
    <n v="339.79"/>
    <n v="28158800"/>
    <n v="-3.6511298574634983E-2"/>
    <d v="2023-11-01T07:00:00"/>
    <n v="42.312199999999997"/>
    <n v="42.325000000000003"/>
    <n v="42.381"/>
    <n v="40.869"/>
    <n v="40.884"/>
    <n v="-6.8646950633412321E-2"/>
    <n v="437593000"/>
    <d v="2023-11-01T07:00:00"/>
    <n v="16.9497"/>
    <n v="17.006"/>
    <n v="17.042000000000002"/>
    <n v="16.803999999999998"/>
    <n v="16.867999999999999"/>
    <n v="-0.12097603929390717"/>
    <n v="4083500"/>
  </r>
  <r>
    <x v="864"/>
    <n v="140.7638"/>
    <n v="142.47999999999999"/>
    <n v="146.72"/>
    <n v="140.68"/>
    <n v="146.1"/>
    <n v="128138200"/>
    <n v="0.67983826007780968"/>
    <d v="2022-09-29T07:00:00"/>
    <n v="25.098700000000001"/>
    <n v="26.38"/>
    <n v="26.78"/>
    <n v="26.19"/>
    <n v="26.78"/>
    <n v="0.11090920435264481"/>
    <n v="41831300"/>
    <d v="2022-09-29T07:00:00"/>
    <n v="233.47499999999999"/>
    <n v="237.5"/>
    <n v="239.95"/>
    <n v="234.41"/>
    <n v="238.89"/>
    <n v="27484200"/>
    <n v="-8.9569414178790982E-2"/>
    <d v="2022-09-29T07:00:00"/>
    <n v="12.2088"/>
    <n v="12.22"/>
    <n v="12.5"/>
    <n v="11.946"/>
    <n v="12.448"/>
    <n v="0.4419206446184063"/>
    <n v="532763000"/>
    <d v="2022-09-29T07:00:00"/>
    <n v="12.7157"/>
    <n v="13.013999999999999"/>
    <n v="13.21"/>
    <n v="12.9"/>
    <n v="13.19"/>
    <n v="-3.726554371698191E-2"/>
    <n v="4283500"/>
  </r>
  <r>
    <x v="865"/>
    <n v="174.40889999999999"/>
    <n v="175.04"/>
    <n v="175.46"/>
    <n v="168.16"/>
    <n v="168.34"/>
    <n v="91070300"/>
    <n v="-1.865303442047608E-2"/>
    <d v="2024-04-11T07:00:00"/>
    <n v="37.241500000000002"/>
    <n v="37.630000000000003"/>
    <n v="37.67"/>
    <n v="37.08"/>
    <n v="37.43"/>
    <n v="0.11419419459631014"/>
    <n v="41909100"/>
    <d v="2024-04-11T07:00:00"/>
    <n v="426.39100000000002"/>
    <n v="427.93"/>
    <n v="429.37"/>
    <n v="422.36"/>
    <n v="425.82"/>
    <n v="17966400"/>
    <n v="-0.8381560324670152"/>
    <d v="2024-04-11T07:00:00"/>
    <n v="90.600800000000007"/>
    <n v="90.616"/>
    <n v="90.739000000000004"/>
    <n v="86.926000000000002"/>
    <n v="87.42"/>
    <n v="-0.10059967310183549"/>
    <n v="431637000"/>
    <d v="2024-04-11T07:00:00"/>
    <n v="16.812000000000001"/>
    <n v="16.812000000000001"/>
    <n v="16.861999999999998"/>
    <n v="16.684000000000001"/>
    <n v="16.850000000000001"/>
    <n v="-1.0290256400646038"/>
    <n v="1914000"/>
  </r>
  <r>
    <x v="866"/>
    <n v="233.14349999999999"/>
    <n v="233.4"/>
    <n v="234.73"/>
    <n v="232.55"/>
    <n v="233.32"/>
    <n v="36087100"/>
    <n v="-1.0547324061587764"/>
    <d v="2024-10-28T07:00:00"/>
    <n v="22.92"/>
    <n v="22.92"/>
    <n v="23.27"/>
    <n v="22.56"/>
    <n v="22.67"/>
    <n v="0.11444331339370892"/>
    <n v="41915000"/>
    <d v="2024-10-28T07:00:00"/>
    <n v="426.59"/>
    <n v="426.59"/>
    <n v="431.94"/>
    <n v="426.3"/>
    <n v="431.66"/>
    <n v="14882400"/>
    <n v="-1.0807164067973103"/>
    <d v="2024-10-28T07:00:00"/>
    <n v="140.52000000000001"/>
    <n v="140.52000000000001"/>
    <n v="143.13999999999999"/>
    <n v="140.05000000000001"/>
    <n v="143"/>
    <n v="-1.4849867816970901"/>
    <n v="173586700"/>
    <d v="2024-10-28T07:00:00"/>
    <n v="17.75"/>
    <n v="17.75"/>
    <n v="17.79"/>
    <n v="17.68"/>
    <n v="17.71"/>
    <n v="-0.75290657040411602"/>
    <n v="2573700"/>
  </r>
  <r>
    <x v="867"/>
    <n v="162.66579999999999"/>
    <n v="165.12"/>
    <n v="165.42"/>
    <n v="162.43"/>
    <n v="163.06"/>
    <n v="95056600"/>
    <n v="5.6463059214677688E-2"/>
    <d v="2022-02-28T07:00:00"/>
    <n v="44.577199999999998"/>
    <n v="47.7"/>
    <n v="47.82"/>
    <n v="46.85"/>
    <n v="47"/>
    <n v="0.11575646502067539"/>
    <n v="41946100"/>
    <d v="2022-02-28T07:00:00"/>
    <n v="292.42309999999998"/>
    <n v="298.79000000000002"/>
    <n v="299.14"/>
    <n v="293"/>
    <n v="294.31"/>
    <n v="34627500"/>
    <n v="0.47225987309539758"/>
    <d v="2022-02-28T07:00:00"/>
    <n v="24.3462"/>
    <n v="24.385000000000002"/>
    <n v="24.664999999999999"/>
    <n v="23.707000000000001"/>
    <n v="23.992000000000001"/>
    <n v="0.14447491853726907"/>
    <n v="477319000"/>
    <d v="2022-02-28T07:00:00"/>
    <n v="19.705100000000002"/>
    <n v="20.506"/>
    <n v="20.62"/>
    <n v="20.274000000000001"/>
    <n v="20.504000000000001"/>
    <n v="-0.34573871991795152"/>
    <n v="3546500"/>
  </r>
  <r>
    <x v="868"/>
    <n v="184.65539999999999"/>
    <n v="185.56"/>
    <n v="185.6"/>
    <n v="181.5"/>
    <n v="182.09"/>
    <n v="59144500"/>
    <n v="-0.6202488456181261"/>
    <d v="2024-01-08T07:00:00"/>
    <n v="47.809699999999999"/>
    <n v="48.45"/>
    <n v="48.76"/>
    <n v="46.97"/>
    <n v="47.07"/>
    <n v="0.12373671124243307"/>
    <n v="42135100"/>
    <d v="2024-01-08T07:00:00"/>
    <n v="372.65339999999998"/>
    <n v="374.69"/>
    <n v="375.2"/>
    <n v="369.01"/>
    <n v="369.3"/>
    <n v="23134000"/>
    <n v="-0.43171796813846997"/>
    <d v="2024-01-08T07:00:00"/>
    <n v="52.241799999999998"/>
    <n v="52.253"/>
    <n v="52.274999999999999"/>
    <n v="49.478999999999999"/>
    <n v="49.512"/>
    <n v="1.0306908650250612"/>
    <n v="642510000"/>
    <d v="2024-01-08T07:00:00"/>
    <n v="18.418800000000001"/>
    <n v="18.48"/>
    <n v="18.5"/>
    <n v="18.242000000000001"/>
    <n v="18.242000000000001"/>
    <n v="-0.9608015861694098"/>
    <n v="2077000"/>
  </r>
  <r>
    <x v="869"/>
    <n v="170.11340000000001"/>
    <n v="172.9"/>
    <n v="176.24"/>
    <n v="172.12"/>
    <n v="174.48"/>
    <n v="89418100"/>
    <n v="-4.9786368565924506E-2"/>
    <d v="2022-02-03T07:00:00"/>
    <n v="44.778100000000002"/>
    <n v="48.28"/>
    <n v="49.69"/>
    <n v="48.25"/>
    <n v="49.25"/>
    <n v="0.12418850295974951"/>
    <n v="42145800"/>
    <d v="2022-02-03T07:00:00"/>
    <n v="294.22239999999999"/>
    <n v="301.25"/>
    <n v="311.23"/>
    <n v="299.95999999999998"/>
    <n v="309.49"/>
    <n v="43730000"/>
    <n v="1.1881826381218281"/>
    <d v="2022-02-03T07:00:00"/>
    <n v="23.9099"/>
    <n v="23.948"/>
    <n v="25.077000000000002"/>
    <n v="23.78"/>
    <n v="24.457999999999998"/>
    <n v="-0.21572282143123314"/>
    <n v="410178000"/>
    <d v="2022-02-03T07:00:00"/>
    <n v="20.7622"/>
    <n v="21.606000000000002"/>
    <n v="22.047999999999998"/>
    <n v="21.576000000000001"/>
    <n v="21.911999999999999"/>
    <n v="0.30448255447581546"/>
    <n v="5100000"/>
  </r>
  <r>
    <x v="870"/>
    <n v="66.450599999999994"/>
    <n v="68.38"/>
    <n v="71.5"/>
    <n v="68.239999999999995"/>
    <n v="70.275000000000006"/>
    <n v="320605600"/>
    <n v="4.3066097625022621"/>
    <d v="2020-02-27T07:00:00"/>
    <n v="49.489699999999999"/>
    <n v="55.83"/>
    <n v="58.51"/>
    <n v="55.8"/>
    <n v="57.93"/>
    <n v="0.12761283083585823"/>
    <n v="42226900"/>
    <d v="2020-02-27T07:00:00"/>
    <n v="152.0138"/>
    <n v="158.18"/>
    <n v="167.03"/>
    <n v="157.97999999999999"/>
    <n v="163.32"/>
    <n v="93174900"/>
    <n v="5.0770845358922605"/>
    <d v="2020-02-27T07:00:00"/>
    <n v="6.2927999999999997"/>
    <n v="6.3150000000000004"/>
    <n v="6.6749999999999998"/>
    <n v="6.2222"/>
    <n v="6.3724999999999996"/>
    <n v="2.4464926070921669"/>
    <n v="906416000"/>
    <d v="2020-02-27T07:00:00"/>
    <n v="11.5656"/>
    <n v="12.178000000000001"/>
    <n v="12.544"/>
    <n v="12.176"/>
    <n v="12.382"/>
    <n v="2.3679462704470233"/>
    <n v="10030000"/>
  </r>
  <r>
    <x v="871"/>
    <n v="167.20140000000001"/>
    <n v="169.24"/>
    <n v="169.34"/>
    <n v="166.9"/>
    <n v="167.68"/>
    <n v="70170500"/>
    <n v="-0.41247972427221496"/>
    <d v="2022-08-10T07:00:00"/>
    <n v="33.652000000000001"/>
    <n v="35.369999999999997"/>
    <n v="35.4"/>
    <n v="34.590000000000003"/>
    <n v="34.99"/>
    <n v="0.12830529664557688"/>
    <n v="42243300"/>
    <d v="2022-08-10T07:00:00"/>
    <n v="283.6574"/>
    <n v="289.16000000000003"/>
    <n v="289.81"/>
    <n v="286.94"/>
    <n v="288.17"/>
    <n v="24687800"/>
    <n v="-0.30950969653198079"/>
    <d v="2022-08-10T07:00:00"/>
    <n v="18.075099999999999"/>
    <n v="18.097000000000001"/>
    <n v="18.117999999999999"/>
    <n v="17.317"/>
    <n v="17.698"/>
    <n v="0.78880296195987254"/>
    <n v="597422000"/>
    <d v="2022-08-10T07:00:00"/>
    <n v="16.610600000000002"/>
    <n v="17.065999999999999"/>
    <n v="17.117999999999999"/>
    <n v="16.888000000000002"/>
    <n v="16.902000000000001"/>
    <n v="-0.55124798655930296"/>
    <n v="3055500"/>
  </r>
  <r>
    <x v="872"/>
    <n v="177.86150000000001"/>
    <n v="179.21"/>
    <n v="180.12"/>
    <n v="177.43"/>
    <n v="179.97"/>
    <n v="64848400"/>
    <n v="-0.51276704884278212"/>
    <d v="2023-06-06T07:00:00"/>
    <n v="30.3416"/>
    <n v="30.96"/>
    <n v="31.45"/>
    <n v="29.7"/>
    <n v="29.77"/>
    <n v="0.1305009199446848"/>
    <n v="42295300"/>
    <d v="2023-06-06T07:00:00"/>
    <n v="330.49430000000001"/>
    <n v="333.68"/>
    <n v="335.37"/>
    <n v="332.17"/>
    <n v="335.33"/>
    <n v="20396200"/>
    <n v="-0.64704928877448886"/>
    <d v="2023-06-06T07:00:00"/>
    <n v="38.635100000000001"/>
    <n v="38.654000000000003"/>
    <n v="39.159999999999997"/>
    <n v="38.148000000000003"/>
    <n v="38.83"/>
    <n v="-0.33079232180484097"/>
    <n v="388729000"/>
    <d v="2023-06-06T07:00:00"/>
    <n v="19.615200000000002"/>
    <n v="20.010000000000002"/>
    <n v="20.047999999999998"/>
    <n v="19.757999999999999"/>
    <n v="19.8"/>
    <n v="-0.25198296487179522"/>
    <n v="3770500"/>
  </r>
  <r>
    <x v="873"/>
    <n v="147.17089999999999"/>
    <n v="149.80000000000001"/>
    <n v="149.94"/>
    <n v="146.41"/>
    <n v="147.22"/>
    <n v="124953200"/>
    <n v="0.61982151316263401"/>
    <d v="2021-10-29T07:00:00"/>
    <n v="45.131999999999998"/>
    <n v="49"/>
    <n v="49.28"/>
    <n v="47.92"/>
    <n v="48.1"/>
    <n v="0.13074159403708702"/>
    <n v="42301000"/>
    <d v="2021-10-29T07:00:00"/>
    <n v="323.29239999999999"/>
    <n v="331.62"/>
    <n v="332"/>
    <n v="323.89999999999998"/>
    <n v="324.13"/>
    <n v="34766000"/>
    <n v="0.48315306759758492"/>
    <d v="2021-10-29T07:00:00"/>
    <n v="25.523199999999999"/>
    <n v="25.567"/>
    <n v="25.709"/>
    <n v="25"/>
    <n v="25.001000000000001"/>
    <n v="-0.84702514118806571"/>
    <n v="292503000"/>
    <d v="2021-10-29T07:00:00"/>
    <n v="22.253599999999999"/>
    <n v="23.158000000000001"/>
    <n v="23.238"/>
    <n v="22.95"/>
    <n v="23.175999999999998"/>
    <n v="-0.22812547363237151"/>
    <n v="3827500"/>
  </r>
  <r>
    <x v="874"/>
    <n v="140.6474"/>
    <n v="142.56"/>
    <n v="146.19999999999999"/>
    <n v="138.80000000000001"/>
    <n v="142.77000000000001"/>
    <n v="182602000"/>
    <n v="1.7061302853960969"/>
    <d v="2022-05-12T07:00:00"/>
    <n v="40.351799999999997"/>
    <n v="42.84"/>
    <n v="42.91"/>
    <n v="42.01"/>
    <n v="42.73"/>
    <n v="0.13194918685159637"/>
    <n v="42329600"/>
    <d v="2022-05-12T07:00:00"/>
    <n v="249.90880000000001"/>
    <n v="255.35"/>
    <n v="259.88"/>
    <n v="250.02"/>
    <n v="257.69"/>
    <n v="51033800"/>
    <n v="1.7626354468227392"/>
    <d v="2022-05-12T07:00:00"/>
    <n v="16.152000000000001"/>
    <n v="16.175000000000001"/>
    <n v="16.788"/>
    <n v="15.567"/>
    <n v="16.219000000000001"/>
    <n v="1.385936898674162"/>
    <n v="708728000"/>
    <d v="2022-05-12T07:00:00"/>
    <n v="16.3323"/>
    <n v="16.78"/>
    <n v="16.995999999999999"/>
    <n v="16.488"/>
    <n v="16.672000000000001"/>
    <n v="1.7244218356994101"/>
    <n v="8492500"/>
  </r>
  <r>
    <x v="875"/>
    <n v="166.43770000000001"/>
    <n v="167.04"/>
    <n v="168.64"/>
    <n v="166.55"/>
    <n v="168.03"/>
    <n v="43122900"/>
    <n v="-0.922152868342201"/>
    <d v="2024-04-18T07:00:00"/>
    <n v="34.6783"/>
    <n v="35.04"/>
    <n v="35.659999999999997"/>
    <n v="34.770000000000003"/>
    <n v="35.42"/>
    <n v="0.13215185977151403"/>
    <n v="42334400"/>
    <d v="2024-04-18T07:00:00"/>
    <n v="402.81610000000001"/>
    <n v="404.27"/>
    <n v="411.89"/>
    <n v="403.95"/>
    <n v="410.63"/>
    <n v="21029900"/>
    <n v="-0.59720800822549136"/>
    <d v="2024-04-18T07:00:00"/>
    <n v="84.656800000000004"/>
    <n v="84.671000000000006"/>
    <n v="86.19"/>
    <n v="82.402000000000001"/>
    <n v="84.97"/>
    <n v="-1.6785471771383002E-2"/>
    <n v="447260000"/>
    <d v="2024-04-18T07:00:00"/>
    <n v="16.376000000000001"/>
    <n v="16.376000000000001"/>
    <n v="16.513999999999999"/>
    <n v="16.37"/>
    <n v="16.414000000000001"/>
    <n v="-0.89278680851315806"/>
    <n v="2239500"/>
  </r>
  <r>
    <x v="876"/>
    <n v="189.55179999999999"/>
    <n v="189.98"/>
    <n v="190.58"/>
    <n v="188.04"/>
    <n v="188.82"/>
    <n v="36294600"/>
    <n v="-1.05082236691705"/>
    <d v="2024-05-24T07:00:00"/>
    <n v="30.526399999999999"/>
    <n v="30.72"/>
    <n v="31.02"/>
    <n v="30.13"/>
    <n v="30.29"/>
    <n v="0.13526795591524798"/>
    <n v="42408200"/>
    <d v="2024-05-24T07:00:00"/>
    <n v="429.3861"/>
    <n v="430.16"/>
    <n v="431.06"/>
    <n v="424.41"/>
    <n v="427.19"/>
    <n v="11845800"/>
    <n v="-1.3195487131174706"/>
    <d v="2024-05-24T07:00:00"/>
    <n v="106.4511"/>
    <n v="106.46899999999999"/>
    <n v="106.47499999999999"/>
    <n v="103"/>
    <n v="104.449"/>
    <n v="-0.1120964300275962"/>
    <n v="429494000"/>
    <d v="2024-05-24T07:00:00"/>
    <n v="16.058"/>
    <n v="16.058"/>
    <n v="16.155999999999999"/>
    <n v="16.03"/>
    <n v="16.036000000000001"/>
    <n v="-0.28149091456266134"/>
    <n v="3700000"/>
  </r>
  <r>
    <x v="877"/>
    <n v="144.34020000000001"/>
    <n v="146.1"/>
    <n v="146.22"/>
    <n v="144.26"/>
    <n v="145.03"/>
    <n v="87830100"/>
    <n v="-7.970994599176405E-2"/>
    <d v="2022-10-04T07:00:00"/>
    <n v="26.354500000000002"/>
    <n v="27.7"/>
    <n v="27.8"/>
    <n v="27.09"/>
    <n v="27.43"/>
    <n v="0.13608286994741689"/>
    <n v="42427500"/>
    <d v="2022-10-04T07:00:00"/>
    <n v="244.66220000000001"/>
    <n v="248.88"/>
    <n v="250.36"/>
    <n v="244.98"/>
    <n v="245.09"/>
    <n v="34888400"/>
    <n v="0.49277997739590795"/>
    <d v="2022-10-04T07:00:00"/>
    <n v="13.154999999999999"/>
    <n v="13.167"/>
    <n v="13.22"/>
    <n v="12.879"/>
    <n v="12.879"/>
    <n v="0.71777306849413669"/>
    <n v="584182000"/>
    <d v="2022-10-04T07:00:00"/>
    <n v="13.3352"/>
    <n v="13.648"/>
    <n v="13.694000000000001"/>
    <n v="13.484"/>
    <n v="13.548"/>
    <n v="0.56503147195899539"/>
    <n v="5722500"/>
  </r>
  <r>
    <x v="878"/>
    <n v="154.6865"/>
    <n v="156.79"/>
    <n v="157.33000000000001"/>
    <n v="152.16"/>
    <n v="152.58000000000001"/>
    <n v="78620700"/>
    <n v="-0.25324785149902268"/>
    <d v="2022-07-27T07:00:00"/>
    <n v="37.846299999999999"/>
    <n v="40.18"/>
    <n v="40.42"/>
    <n v="39.229999999999997"/>
    <n v="39.270000000000003"/>
    <n v="0.14216727989744482"/>
    <n v="42571600"/>
    <d v="2022-07-27T07:00:00"/>
    <n v="263.62599999999998"/>
    <n v="268.74"/>
    <n v="270.05"/>
    <n v="258.85000000000002"/>
    <n v="261.16000000000003"/>
    <n v="45994000"/>
    <n v="1.3662490089012667"/>
    <d v="2022-07-27T07:00:00"/>
    <n v="17.7685"/>
    <n v="17.79"/>
    <n v="17.936"/>
    <n v="16.913"/>
    <n v="17.032"/>
    <n v="0.64048782338330668"/>
    <n v="569776000"/>
    <d v="2022-07-27T07:00:00"/>
    <n v="16.869499999999999"/>
    <n v="17.332000000000001"/>
    <n v="17.417999999999999"/>
    <n v="17.03"/>
    <n v="17.053999999999998"/>
    <n v="-0.76408192156363552"/>
    <n v="2547000"/>
  </r>
  <r>
    <x v="879"/>
    <n v="152.43709999999999"/>
    <n v="154.51"/>
    <n v="156.74"/>
    <n v="152.93"/>
    <n v="155.52000000000001"/>
    <n v="115366700"/>
    <n v="0.43917770019486901"/>
    <d v="2022-05-10T07:00:00"/>
    <n v="41.453800000000001"/>
    <n v="44.01"/>
    <n v="44.74"/>
    <n v="43.5"/>
    <n v="44.35"/>
    <n v="0.15054442725404124"/>
    <n v="42770000"/>
    <d v="2022-05-10T07:00:00"/>
    <n v="263.75729999999999"/>
    <n v="269.5"/>
    <n v="273.75"/>
    <n v="265.07"/>
    <n v="271.69"/>
    <n v="39336400"/>
    <n v="0.84262062104738422"/>
    <d v="2022-05-10T07:00:00"/>
    <n v="17.57"/>
    <n v="17.594999999999999"/>
    <n v="18.198"/>
    <n v="17.024999999999999"/>
    <n v="17.689"/>
    <n v="1.6689084062832029"/>
    <n v="761474000"/>
    <d v="2022-05-10T07:00:00"/>
    <n v="15.962400000000001"/>
    <n v="16.399999999999999"/>
    <n v="16.760000000000002"/>
    <n v="16.143999999999998"/>
    <n v="16.594000000000001"/>
    <n v="0.59642290780034235"/>
    <n v="5797500"/>
  </r>
  <r>
    <x v="880"/>
    <n v="77.372"/>
    <n v="79.807500000000005"/>
    <n v="79.89"/>
    <n v="78.912499999999994"/>
    <n v="79.48"/>
    <n v="104472000"/>
    <n v="0.23388273861974676"/>
    <d v="2020-01-23T07:00:00"/>
    <n v="55.854100000000003"/>
    <n v="63.32"/>
    <n v="63.71"/>
    <n v="62.81"/>
    <n v="62.86"/>
    <n v="0.15091177192139199"/>
    <n v="42778700"/>
    <d v="2020-01-23T07:00:00"/>
    <n v="159.78440000000001"/>
    <n v="166.72"/>
    <n v="166.8"/>
    <n v="165.27"/>
    <n v="166.19"/>
    <n v="19680800"/>
    <n v="-0.70331637431141913"/>
    <d v="2020-01-23T07:00:00"/>
    <n v="6.2954999999999997"/>
    <n v="6.3215000000000003"/>
    <n v="6.33"/>
    <n v="6.2038000000000002"/>
    <n v="6.2930000000000001"/>
    <n v="-1.1044655866367263"/>
    <n v="244516000"/>
    <d v="2020-01-23T07:00:00"/>
    <n v="13.7879"/>
    <n v="14.518000000000001"/>
    <n v="14.55"/>
    <n v="14.404"/>
    <n v="14.55"/>
    <n v="-0.61696072558718928"/>
    <n v="2898500"/>
  </r>
  <r>
    <x v="881"/>
    <n v="194.7559"/>
    <n v="195.71"/>
    <n v="195.99"/>
    <n v="193.67"/>
    <n v="194.2"/>
    <n v="53377300"/>
    <n v="-0.72892343990672925"/>
    <d v="2023-12-08T07:00:00"/>
    <n v="42.1357"/>
    <n v="42.7"/>
    <n v="42.96"/>
    <n v="41.81"/>
    <n v="41.84"/>
    <n v="0.15206025180092536"/>
    <n v="42805900"/>
    <d v="2023-12-08T07:00:00"/>
    <n v="372.19580000000002"/>
    <n v="374.23"/>
    <n v="374.46"/>
    <n v="368.23"/>
    <n v="369.2"/>
    <n v="20144800"/>
    <n v="-0.66682220644849532"/>
    <d v="2023-12-08T07:00:00"/>
    <n v="47.495800000000003"/>
    <n v="47.506"/>
    <n v="47.741"/>
    <n v="46.55"/>
    <n v="46.594999999999999"/>
    <n v="-0.48908061536273645"/>
    <n v="359224000"/>
    <d v="2023-12-08T07:00:00"/>
    <n v="17.800899999999999"/>
    <n v="17.86"/>
    <n v="17.896000000000001"/>
    <n v="17.673999999999999"/>
    <n v="17.673999999999999"/>
    <n v="-0.47423433062853176"/>
    <n v="3239500"/>
  </r>
  <r>
    <x v="882"/>
    <n v="116.5701"/>
    <n v="119.21"/>
    <n v="120.53"/>
    <n v="118.57"/>
    <n v="119.62"/>
    <n v="103162300"/>
    <n v="0.20920332466847341"/>
    <d v="2020-11-12T07:00:00"/>
    <n v="40.635899999999999"/>
    <n v="44.95"/>
    <n v="46.19"/>
    <n v="44.55"/>
    <n v="46.13"/>
    <n v="0.15524390558463186"/>
    <n v="42881300"/>
    <d v="2020-11-12T07:00:00"/>
    <n v="208.12020000000001"/>
    <n v="215.44"/>
    <n v="219.11"/>
    <n v="214.46"/>
    <n v="217.21"/>
    <n v="21593900"/>
    <n v="-0.55284871797831681"/>
    <d v="2020-11-12T07:00:00"/>
    <n v="13.419600000000001"/>
    <n v="13.4567"/>
    <n v="13.766"/>
    <n v="13.316000000000001"/>
    <n v="13.478999999999999"/>
    <n v="-0.453737342088396"/>
    <n v="365812000"/>
    <d v="2020-11-12T07:00:00"/>
    <n v="16.66"/>
    <n v="17.422000000000001"/>
    <n v="17.628"/>
    <n v="17.372"/>
    <n v="17.494"/>
    <n v="0.70001464607678732"/>
    <n v="6045000"/>
  </r>
  <r>
    <x v="883"/>
    <n v="182.63740000000001"/>
    <n v="183.05"/>
    <n v="185.09"/>
    <n v="182.13"/>
    <n v="184.9"/>
    <n v="50759500"/>
    <n v="-0.77825211810909878"/>
    <d v="2024-05-10T07:00:00"/>
    <n v="29.661799999999999"/>
    <n v="29.85"/>
    <n v="30.46"/>
    <n v="29.84"/>
    <n v="30.33"/>
    <n v="0.15735508183377411"/>
    <n v="42931300"/>
    <d v="2024-05-10T07:00:00"/>
    <n v="413.2484"/>
    <n v="414.74"/>
    <n v="415.38"/>
    <n v="411.8"/>
    <n v="412.94"/>
    <n v="13402300"/>
    <n v="-1.1971280832066067"/>
    <d v="2024-05-10T07:00:00"/>
    <n v="89.862899999999996"/>
    <n v="89.878"/>
    <n v="91.400999999999996"/>
    <n v="89.227000000000004"/>
    <n v="90.305000000000007"/>
    <n v="-0.61729386490485283"/>
    <n v="335325000"/>
    <d v="2024-05-10T07:00:00"/>
    <n v="15.074"/>
    <n v="15.074"/>
    <n v="15.186"/>
    <n v="15.022"/>
    <n v="15.176"/>
    <n v="2.5962666471330866"/>
    <n v="10575500"/>
  </r>
  <r>
    <x v="884"/>
    <n v="191.91650000000001"/>
    <n v="192.35"/>
    <n v="192.73"/>
    <n v="190.92"/>
    <n v="191.09"/>
    <n v="42309400"/>
    <n v="-0.93748210652603003"/>
    <d v="2024-05-21T07:00:00"/>
    <n v="31.539899999999999"/>
    <n v="31.74"/>
    <n v="32.24"/>
    <n v="31.62"/>
    <n v="31.98"/>
    <n v="0.15921713928551756"/>
    <n v="42975400"/>
    <d v="2024-05-21T07:00:00"/>
    <n v="428.2681"/>
    <n v="429.04"/>
    <n v="432.97"/>
    <n v="424.85"/>
    <n v="426.83"/>
    <n v="21453300"/>
    <n v="-0.56390708005057344"/>
    <d v="2024-05-21T07:00:00"/>
    <n v="95.37"/>
    <n v="95.385999999999996"/>
    <n v="95.4"/>
    <n v="93.18"/>
    <n v="93.599000000000004"/>
    <n v="-0.65151589590318582"/>
    <n v="328946000"/>
    <d v="2024-05-21T07:00:00"/>
    <n v="16.399999999999999"/>
    <n v="16.399999999999999"/>
    <n v="16.562000000000001"/>
    <n v="16.393999999999998"/>
    <n v="16.562000000000001"/>
    <n v="2.991212898350061E-2"/>
    <n v="4444000"/>
  </r>
  <r>
    <x v="885"/>
    <n v="136.94"/>
    <n v="138.38"/>
    <n v="142.66999999999999"/>
    <n v="134.38"/>
    <n v="142.09"/>
    <n v="140814800"/>
    <n v="0.91871056586899202"/>
    <d v="2022-11-04T07:00:00"/>
    <n v="27.192599999999999"/>
    <n v="28.2"/>
    <n v="28.24"/>
    <n v="27.41"/>
    <n v="27.57"/>
    <n v="0.16244723894670521"/>
    <n v="43051900"/>
    <d v="2022-11-04T07:00:00"/>
    <n v="217.63810000000001"/>
    <n v="221.39"/>
    <n v="221.59"/>
    <n v="213.43"/>
    <n v="217.55"/>
    <n v="36789100"/>
    <n v="0.64227235855336318"/>
    <d v="2022-11-04T07:00:00"/>
    <n v="14.1431"/>
    <n v="14.156000000000001"/>
    <n v="14.228999999999999"/>
    <n v="13.696999999999999"/>
    <n v="13.986000000000001"/>
    <n v="0.87010107416378202"/>
    <n v="612576000"/>
    <d v="2022-11-04T07:00:00"/>
    <n v="14.5761"/>
    <n v="14.917999999999999"/>
    <n v="15.1"/>
    <n v="14.7"/>
    <n v="14.71"/>
    <n v="1.0947096327219898"/>
    <n v="6988000"/>
  </r>
  <r>
    <x v="886"/>
    <n v="135.2903"/>
    <n v="137.13"/>
    <n v="140.76"/>
    <n v="137.06"/>
    <n v="140.28"/>
    <n v="91437900"/>
    <n v="-1.1726140804771662E-2"/>
    <d v="2022-06-10T07:00:00"/>
    <n v="36.904400000000003"/>
    <n v="39.18"/>
    <n v="40.08"/>
    <n v="39.18"/>
    <n v="39.85"/>
    <n v="0.16305103535395987"/>
    <n v="43066200"/>
    <d v="2022-06-10T07:00:00"/>
    <n v="248.17580000000001"/>
    <n v="252.99"/>
    <n v="260.58"/>
    <n v="252.53"/>
    <n v="260.58"/>
    <n v="31422800"/>
    <n v="0.22020629604731165"/>
    <d v="2022-06-10T07:00:00"/>
    <n v="16.953499999999998"/>
    <n v="16.974"/>
    <n v="17.696999999999999"/>
    <n v="16.869"/>
    <n v="17.600000000000001"/>
    <n v="7.9716471103364439E-2"/>
    <n v="465248000"/>
    <d v="2022-06-10T07:00:00"/>
    <n v="17.142099999999999"/>
    <n v="17.611999999999998"/>
    <n v="17.84"/>
    <n v="17.526"/>
    <n v="17.751999999999999"/>
    <n v="-0.72536581735930761"/>
    <n v="2639500"/>
  </r>
  <r>
    <x v="887"/>
    <n v="72.5946"/>
    <n v="74.702500000000001"/>
    <n v="75.36"/>
    <n v="69.430000000000007"/>
    <n v="70.569999999999993"/>
    <n v="341397200"/>
    <n v="4.6983975788795203"/>
    <d v="2020-03-02T07:00:00"/>
    <n v="51.572800000000001"/>
    <n v="58.18"/>
    <n v="58.22"/>
    <n v="54.52"/>
    <n v="55.79"/>
    <n v="0.16617979855518866"/>
    <n v="43140300"/>
    <d v="2020-03-02T07:00:00"/>
    <n v="166.05420000000001"/>
    <n v="172.79"/>
    <n v="172.92"/>
    <n v="162.31"/>
    <n v="165.31"/>
    <n v="71030800"/>
    <n v="3.3354239700013752"/>
    <d v="2020-03-02T07:00:00"/>
    <n v="6.8864999999999998"/>
    <n v="6.9107000000000003"/>
    <n v="6.9398"/>
    <n v="6.5250000000000004"/>
    <n v="6.9225000000000003"/>
    <n v="2.3624155307783443"/>
    <n v="890744000"/>
    <d v="2020-03-02T07:00:00"/>
    <n v="12.1867"/>
    <n v="12.832000000000001"/>
    <n v="12.852"/>
    <n v="12.462"/>
    <n v="12.72"/>
    <n v="2.6021263818234717"/>
    <n v="10589500"/>
  </r>
  <r>
    <x v="888"/>
    <n v="150.25139999999999"/>
    <n v="151.6"/>
    <n v="154.03"/>
    <n v="151.13"/>
    <n v="153.69999999999999"/>
    <n v="56182000"/>
    <n v="-0.67607289985241426"/>
    <d v="2023-03-07T07:00:00"/>
    <n v="24.917999999999999"/>
    <n v="25.53"/>
    <n v="25.99"/>
    <n v="25.5"/>
    <n v="25.84"/>
    <n v="0.16720583021227181"/>
    <n v="43164600"/>
    <d v="2023-03-07T07:00:00"/>
    <n v="251.17449999999999"/>
    <n v="254.15"/>
    <n v="257.69"/>
    <n v="253.39"/>
    <n v="256.3"/>
    <n v="21473200"/>
    <n v="-0.56234192069610756"/>
    <d v="2023-03-07T07:00:00"/>
    <n v="23.276599999999998"/>
    <n v="23.288"/>
    <n v="24.125"/>
    <n v="23.241"/>
    <n v="23.6"/>
    <n v="0.34745195926809347"/>
    <n v="515154000"/>
    <d v="2023-03-07T07:00:00"/>
    <n v="17.052"/>
    <n v="17.452000000000002"/>
    <n v="17.73"/>
    <n v="17.428000000000001"/>
    <n v="17.655999999999999"/>
    <n v="0.66318202802294024"/>
    <n v="5957000"/>
  </r>
  <r>
    <x v="889"/>
    <n v="146.03129999999999"/>
    <n v="148.63999999999999"/>
    <n v="149.37"/>
    <n v="147.62"/>
    <n v="148.68"/>
    <n v="50720600"/>
    <n v="-0.77898513269465619"/>
    <d v="2021-10-25T07:00:00"/>
    <n v="45.509599999999999"/>
    <n v="49.41"/>
    <n v="50.07"/>
    <n v="49.31"/>
    <n v="49.83"/>
    <n v="0.1678054042670282"/>
    <n v="43178800"/>
    <d v="2021-10-25T07:00:00"/>
    <n v="300.39229999999998"/>
    <n v="308.13"/>
    <n v="309.39999999999998"/>
    <n v="306.45999999999998"/>
    <n v="309.36"/>
    <n v="17554500"/>
    <n v="-0.87055247156774429"/>
    <d v="2021-10-25T07:00:00"/>
    <n v="23.126300000000001"/>
    <n v="23.166"/>
    <n v="23.355"/>
    <n v="22.77"/>
    <n v="22.972999999999999"/>
    <n v="-1.1810802323001834"/>
    <n v="230235000"/>
    <d v="2021-10-25T07:00:00"/>
    <n v="22.159400000000002"/>
    <n v="23.06"/>
    <n v="23.196000000000002"/>
    <n v="22.834"/>
    <n v="22.905999999999999"/>
    <n v="-0.3252296485016048"/>
    <n v="3595500"/>
  </r>
  <r>
    <x v="890"/>
    <n v="118.0776"/>
    <n v="120.96"/>
    <n v="123.7"/>
    <n v="110.89"/>
    <n v="120.07"/>
    <n v="332607200"/>
    <n v="4.5327626635312015"/>
    <d v="2020-09-04T07:00:00"/>
    <n v="44.9467"/>
    <n v="50.08"/>
    <n v="51.23"/>
    <n v="49.49"/>
    <n v="50.53"/>
    <n v="0.17369980835463333"/>
    <n v="43318400"/>
    <d v="2020-09-04T07:00:00"/>
    <n v="206.97059999999999"/>
    <n v="214.25"/>
    <n v="218.36"/>
    <n v="205.19"/>
    <n v="215.1"/>
    <n v="59664100"/>
    <n v="2.4414191039507371"/>
    <d v="2020-09-04T07:00:00"/>
    <n v="12.5877"/>
    <n v="12.6225"/>
    <n v="13.175000000000001"/>
    <n v="11.704800000000001"/>
    <n v="12.7837"/>
    <n v="5.4361215098009037"/>
    <n v="1463684000"/>
    <d v="2020-09-04T07:00:00"/>
    <n v="14.806699999999999"/>
    <n v="15.532"/>
    <n v="15.694000000000001"/>
    <n v="15.12"/>
    <n v="15.555999999999999"/>
    <n v="0.76802942373303906"/>
    <n v="6207500"/>
  </r>
  <r>
    <x v="891"/>
    <n v="188.52680000000001"/>
    <n v="189.7"/>
    <n v="189.98"/>
    <n v="187.61"/>
    <n v="188.28"/>
    <n v="45280000"/>
    <n v="-0.88150541943459493"/>
    <d v="2023-09-05T07:00:00"/>
    <n v="36.106099999999998"/>
    <n v="36.71"/>
    <n v="37.409999999999997"/>
    <n v="36.46"/>
    <n v="36.58"/>
    <n v="0.17627544337858686"/>
    <n v="43379400"/>
    <d v="2023-09-05T07:00:00"/>
    <n v="331.065"/>
    <n v="333.55"/>
    <n v="334.85"/>
    <n v="328.66"/>
    <n v="329"/>
    <n v="18553900"/>
    <n v="-0.79194843845954166"/>
    <d v="2023-09-05T07:00:00"/>
    <n v="48.529299999999999"/>
    <n v="48.548000000000002"/>
    <n v="48.850999999999999"/>
    <n v="47.86"/>
    <n v="48.222999999999999"/>
    <n v="-0.36338881974274212"/>
    <n v="382653000"/>
    <d v="2023-09-05T07:00:00"/>
    <n v="16.574400000000001"/>
    <n v="16.908000000000001"/>
    <n v="17.038"/>
    <n v="16.884"/>
    <n v="16.93"/>
    <n v="-0.74545633629776964"/>
    <n v="2591500"/>
  </r>
  <r>
    <x v="892"/>
    <n v="138.7286"/>
    <n v="140.41999999999999"/>
    <n v="141.88999999999999"/>
    <n v="138.57"/>
    <n v="140.41999999999999"/>
    <n v="74899000"/>
    <n v="-0.32337793846737728"/>
    <d v="2022-10-10T07:00:00"/>
    <n v="23.975999999999999"/>
    <n v="25.2"/>
    <n v="25.99"/>
    <n v="25.09"/>
    <n v="25.94"/>
    <n v="0.17753792677557392"/>
    <n v="43409300"/>
    <d v="2022-10-10T07:00:00"/>
    <n v="225.3648"/>
    <n v="229.25"/>
    <n v="234.56"/>
    <n v="226.73"/>
    <n v="233.05"/>
    <n v="29743600"/>
    <n v="8.8135160970971946E-2"/>
    <d v="2022-10-10T07:00:00"/>
    <n v="11.6593"/>
    <n v="11.67"/>
    <n v="12.124000000000001"/>
    <n v="11.407999999999999"/>
    <n v="12.037000000000001"/>
    <n v="1.3321333638125408"/>
    <n v="698699000"/>
    <d v="2022-10-10T07:00:00"/>
    <n v="12.8232"/>
    <n v="13.124000000000001"/>
    <n v="13.282"/>
    <n v="13.007999999999999"/>
    <n v="13.262"/>
    <n v="-0.27479407491650731"/>
    <n v="3716000"/>
  </r>
  <r>
    <x v="893"/>
    <n v="148.61799999999999"/>
    <n v="150.43"/>
    <n v="151.47"/>
    <n v="148.56"/>
    <n v="151.19"/>
    <n v="96029900"/>
    <n v="7.4803498703701385E-2"/>
    <d v="2022-09-23T07:00:00"/>
    <n v="26.183299999999999"/>
    <n v="27.52"/>
    <n v="27.9"/>
    <n v="27.19"/>
    <n v="27.9"/>
    <n v="0.18099181111917065"/>
    <n v="43491100"/>
    <d v="2022-09-23T07:00:00"/>
    <n v="233.8879"/>
    <n v="237.92"/>
    <n v="241.13"/>
    <n v="235.2"/>
    <n v="239.54"/>
    <n v="34176000"/>
    <n v="0.43674884553050514"/>
    <d v="2022-09-23T07:00:00"/>
    <n v="12.5046"/>
    <n v="12.516"/>
    <n v="12.611000000000001"/>
    <n v="12.257"/>
    <n v="12.42"/>
    <n v="1.1422732482723299"/>
    <n v="663309000"/>
    <d v="2022-09-23T07:00:00"/>
    <n v="13.3208"/>
    <n v="13.686"/>
    <n v="13.747999999999999"/>
    <n v="13.555999999999999"/>
    <n v="13.704000000000001"/>
    <n v="-0.29321038394343091"/>
    <n v="3672000"/>
  </r>
  <r>
    <x v="894"/>
    <n v="90.469499999999996"/>
    <n v="92.844999999999999"/>
    <n v="97.077500000000001"/>
    <n v="92.01"/>
    <n v="96.997500000000002"/>
    <n v="197004400"/>
    <n v="1.9775228115408774"/>
    <d v="2020-07-23T07:00:00"/>
    <n v="53.843200000000003"/>
    <n v="60.4"/>
    <n v="61.74"/>
    <n v="59.98"/>
    <n v="61.26"/>
    <n v="0.18215295805619888"/>
    <n v="43518600"/>
    <d v="2020-07-23T07:00:00"/>
    <n v="195.1866"/>
    <n v="202.54"/>
    <n v="210.92"/>
    <n v="202.15"/>
    <n v="207.19"/>
    <n v="67457000"/>
    <n v="3.0543402262330193"/>
    <d v="2020-07-23T07:00:00"/>
    <n v="10.098800000000001"/>
    <n v="10.129799999999999"/>
    <n v="10.547000000000001"/>
    <n v="10.0312"/>
    <n v="10.45"/>
    <n v="-0.20777219438318026"/>
    <n v="411660000"/>
    <d v="2020-07-23T07:00:00"/>
    <n v="14.5703"/>
    <n v="15.284000000000001"/>
    <n v="15.598000000000001"/>
    <n v="15.238"/>
    <n v="15.496"/>
    <n v="-0.55752627372757235"/>
    <n v="3040500"/>
  </r>
  <r>
    <x v="895"/>
    <n v="113.2163"/>
    <n v="115.98"/>
    <n v="120.42"/>
    <n v="115.66"/>
    <n v="119.96"/>
    <n v="120639300"/>
    <n v="0.53853226841620505"/>
    <d v="2020-10-19T07:00:00"/>
    <n v="48.985399999999998"/>
    <n v="54.58"/>
    <n v="56.23"/>
    <n v="53.84"/>
    <n v="54.47"/>
    <n v="0.18293831562087978"/>
    <n v="43537200"/>
    <d v="2020-10-19T07:00:00"/>
    <n v="206.9417"/>
    <n v="214.22"/>
    <n v="222.3"/>
    <n v="213.72"/>
    <n v="220.42"/>
    <n v="27625800"/>
    <n v="-7.8432400882691836E-2"/>
    <d v="2020-10-19T07:00:00"/>
    <n v="13.4605"/>
    <n v="13.4978"/>
    <n v="13.983499999999999"/>
    <n v="13.406700000000001"/>
    <n v="13.903"/>
    <n v="-0.81717005379102503"/>
    <n v="298068000"/>
    <d v="2020-10-19T07:00:00"/>
    <n v="13.9481"/>
    <n v="14.586"/>
    <n v="14.772"/>
    <n v="14.561999999999999"/>
    <n v="14.74"/>
    <n v="-0.10946584615207995"/>
    <n v="4111000"/>
  </r>
  <r>
    <x v="896"/>
    <n v="227.29990000000001"/>
    <n v="227.55"/>
    <n v="229.41"/>
    <n v="227.34"/>
    <n v="229.3"/>
    <n v="31759200"/>
    <n v="-1.1362854607817556"/>
    <d v="2024-10-11T07:00:00"/>
    <n v="23.56"/>
    <n v="23.56"/>
    <n v="23.82"/>
    <n v="22.98"/>
    <n v="23.05"/>
    <n v="0.18496926717255463"/>
    <n v="43585300"/>
    <d v="2024-10-11T07:00:00"/>
    <n v="416.32"/>
    <n v="416.32"/>
    <n v="417.13"/>
    <n v="413.25"/>
    <n v="416.14"/>
    <n v="14144900"/>
    <n v="-1.1387216843811601"/>
    <d v="2024-10-11T07:00:00"/>
    <n v="134.80000000000001"/>
    <n v="134.80000000000001"/>
    <n v="135.78"/>
    <n v="133.66"/>
    <n v="134.01"/>
    <n v="-1.5031047693264317"/>
    <n v="170209500"/>
    <d v="2024-10-11T07:00:00"/>
    <n v="18.98"/>
    <n v="18.98"/>
    <n v="19.05"/>
    <n v="18.739999999999998"/>
    <n v="18.739999999999998"/>
    <n v="-1.1078809268980676"/>
    <n v="1725600"/>
  </r>
  <r>
    <x v="897"/>
    <n v="172.0147"/>
    <n v="174.61"/>
    <n v="178.03"/>
    <n v="174.4"/>
    <n v="177.84"/>
    <n v="103049300"/>
    <n v="0.20707400209346091"/>
    <d v="2022-03-31T07:00:00"/>
    <n v="46.315399999999997"/>
    <n v="49.56"/>
    <n v="51.26"/>
    <n v="49.51"/>
    <n v="51.2"/>
    <n v="0.1897405254956161"/>
    <n v="43698300"/>
    <d v="2022-03-31T07:00:00"/>
    <n v="301.74029999999999"/>
    <n v="308.31"/>
    <n v="315.14"/>
    <n v="307.89"/>
    <n v="313.89999999999998"/>
    <n v="33422100"/>
    <n v="0.37745368787563821"/>
    <d v="2022-03-31T07:00:00"/>
    <n v="27.247199999999999"/>
    <n v="27.286000000000001"/>
    <n v="28.248000000000001"/>
    <n v="27.27"/>
    <n v="27.782"/>
    <n v="0.39190465543554714"/>
    <n v="523440000"/>
    <d v="2022-03-31T07:00:00"/>
    <n v="19.9939"/>
    <n v="20.542000000000002"/>
    <n v="20.92"/>
    <n v="20.532"/>
    <n v="20.92"/>
    <n v="-0.80196092081219417"/>
    <n v="2456500"/>
  </r>
  <r>
    <x v="898"/>
    <n v="174.7525"/>
    <n v="175.84"/>
    <n v="176.13"/>
    <n v="173.74"/>
    <n v="175.07"/>
    <n v="46311900"/>
    <n v="-0.86206074717658243"/>
    <d v="2023-08-21T07:00:00"/>
    <n v="32.594900000000003"/>
    <n v="33.14"/>
    <n v="33.17"/>
    <n v="32.020000000000003"/>
    <n v="32.6"/>
    <n v="0.1905807736427747"/>
    <n v="43718200"/>
    <d v="2023-08-21T07:00:00"/>
    <n v="319.48200000000003"/>
    <n v="321.88"/>
    <n v="322.77"/>
    <n v="317.04000000000002"/>
    <n v="317.93"/>
    <n v="24040000"/>
    <n v="-0.36045995933715758"/>
    <d v="2023-08-21T07:00:00"/>
    <n v="46.948900000000002"/>
    <n v="46.966999999999999"/>
    <n v="47.064999999999998"/>
    <n v="44.222000000000001"/>
    <n v="44.494"/>
    <n v="1.2992686260956905"/>
    <n v="692573000"/>
    <d v="2023-08-21T07:00:00"/>
    <n v="16.190100000000001"/>
    <n v="16.515999999999998"/>
    <n v="16.536000000000001"/>
    <n v="16.436"/>
    <n v="16.48"/>
    <n v="-0.62679670881747807"/>
    <n v="2875000"/>
  </r>
  <r>
    <x v="899"/>
    <n v="182.73480000000001"/>
    <n v="183.63"/>
    <n v="184.26"/>
    <n v="180.93"/>
    <n v="182.16"/>
    <n v="65603000"/>
    <n v="-0.49854769649672515"/>
    <d v="2024-01-16T07:00:00"/>
    <n v="46.438099999999999"/>
    <n v="47.06"/>
    <n v="47.22"/>
    <n v="46.38"/>
    <n v="46.98"/>
    <n v="0.19068633245523181"/>
    <n v="43720700"/>
    <d v="2024-01-16T07:00:00"/>
    <n v="388.14870000000002"/>
    <n v="390.27"/>
    <n v="394.03"/>
    <n v="387.62"/>
    <n v="393.66"/>
    <n v="27202300"/>
    <n v="-0.11174119417999404"/>
    <d v="2024-01-16T07:00:00"/>
    <n v="56.369900000000001"/>
    <n v="56.381999999999998"/>
    <n v="56.835000000000001"/>
    <n v="54.9"/>
    <n v="55.018000000000001"/>
    <n v="-4.3391460281422822E-3"/>
    <n v="449580000"/>
    <d v="2024-01-16T07:00:00"/>
    <n v="19.567"/>
    <n v="19.632000000000001"/>
    <n v="19.806000000000001"/>
    <n v="19.623999999999999"/>
    <n v="19.718"/>
    <n v="-4.4171659602078243E-2"/>
    <n v="4267000"/>
  </r>
  <r>
    <x v="900"/>
    <n v="188.28829999999999"/>
    <n v="189.46"/>
    <n v="189.92"/>
    <n v="188.28"/>
    <n v="189.49"/>
    <n v="45732600"/>
    <n v="-0.87297682299697843"/>
    <d v="2023-09-01T07:00:00"/>
    <n v="36.007800000000003"/>
    <n v="36.61"/>
    <n v="36.75"/>
    <n v="35.729999999999997"/>
    <n v="35.79"/>
    <n v="0.1932999686516699"/>
    <n v="43782600"/>
    <d v="2023-09-01T07:00:00"/>
    <n v="326.2115"/>
    <n v="328.66"/>
    <n v="331.99"/>
    <n v="326.77999999999997"/>
    <n v="331.31"/>
    <n v="14931200"/>
    <n v="-1.076878227073796"/>
    <d v="2023-09-01T07:00:00"/>
    <n v="48.490299999999998"/>
    <n v="48.509"/>
    <n v="49.8"/>
    <n v="48.142000000000003"/>
    <n v="49.762"/>
    <n v="7.2109190972366441E-2"/>
    <n v="463830000"/>
    <d v="2023-09-01T07:00:00"/>
    <n v="16.715599999999998"/>
    <n v="17.052"/>
    <n v="17.193999999999999"/>
    <n v="16.948"/>
    <n v="17.16"/>
    <n v="0.59244665926043838"/>
    <n v="5788000"/>
  </r>
  <r>
    <x v="901"/>
    <n v="157.5162"/>
    <n v="158.93"/>
    <n v="161.55000000000001"/>
    <n v="157.68"/>
    <n v="158.83000000000001"/>
    <n v="67622100"/>
    <n v="-0.46050065922939981"/>
    <d v="2023-03-23T07:00:00"/>
    <n v="28.334099999999999"/>
    <n v="29.03"/>
    <n v="29.16"/>
    <n v="28.22"/>
    <n v="28.38"/>
    <n v="0.19342241687412015"/>
    <n v="43785500"/>
    <d v="2023-03-23T07:00:00"/>
    <n v="274.40929999999997"/>
    <n v="277.66000000000003"/>
    <n v="281.06"/>
    <n v="275.2"/>
    <n v="277.94"/>
    <n v="36610900"/>
    <n v="0.62825671046462828"/>
    <d v="2023-03-23T07:00:00"/>
    <n v="27.177700000000002"/>
    <n v="27.190999999999999"/>
    <n v="27.498999999999999"/>
    <n v="26.69"/>
    <n v="27.114999999999998"/>
    <n v="0.6142700673888164"/>
    <n v="564889000"/>
    <d v="2023-03-23T07:00:00"/>
    <n v="17.249400000000001"/>
    <n v="17.654"/>
    <n v="17.884"/>
    <n v="17.54"/>
    <n v="17.664000000000001"/>
    <n v="0.12722558009167623"/>
    <n v="4676500"/>
  </r>
  <r>
    <x v="902"/>
    <n v="231.89490000000001"/>
    <n v="232.15"/>
    <n v="233.85"/>
    <n v="230.52"/>
    <n v="233.43"/>
    <n v="32993800"/>
    <n v="-1.1130211983825482"/>
    <d v="2024-10-17T07:00:00"/>
    <n v="22.44"/>
    <n v="22.44"/>
    <n v="22.82"/>
    <n v="22.4"/>
    <n v="22.72"/>
    <n v="0.19435555677624103"/>
    <n v="43807600"/>
    <d v="2024-10-17T07:00:00"/>
    <n v="416.72"/>
    <n v="416.72"/>
    <n v="422.5"/>
    <n v="415.59"/>
    <n v="422.36"/>
    <n v="14820000"/>
    <n v="-1.0856242431650829"/>
    <d v="2024-10-17T07:00:00"/>
    <n v="136.93"/>
    <n v="136.93"/>
    <n v="140.88999999999999"/>
    <n v="136.87"/>
    <n v="139.34"/>
    <n v="-0.77227798086565258"/>
    <n v="306435900"/>
    <d v="2024-10-17T07:00:00"/>
    <n v="18.510000000000002"/>
    <n v="18.510000000000002"/>
    <n v="18.62"/>
    <n v="18.43"/>
    <n v="18.600000000000001"/>
    <n v="-1.1341241672614335"/>
    <n v="1662900"/>
  </r>
  <r>
    <x v="903"/>
    <n v="156.9323"/>
    <n v="159.30000000000001"/>
    <n v="165.02"/>
    <n v="159.04"/>
    <n v="163.36000000000001"/>
    <n v="96418800"/>
    <n v="8.2131760203014367E-2"/>
    <d v="2022-03-07T07:00:00"/>
    <n v="44.558500000000002"/>
    <n v="47.68"/>
    <n v="48.54"/>
    <n v="47.6"/>
    <n v="48.01"/>
    <n v="0.19461312027863636"/>
    <n v="43813700"/>
    <d v="2022-03-07T07:00:00"/>
    <n v="272.9667"/>
    <n v="278.91000000000003"/>
    <n v="289.69"/>
    <n v="278.52999999999997"/>
    <n v="288.52999999999997"/>
    <n v="43157200"/>
    <n v="1.1431312171048393"/>
    <d v="2022-03-07T07:00:00"/>
    <n v="21.3216"/>
    <n v="21.352"/>
    <n v="23.033000000000001"/>
    <n v="21.33"/>
    <n v="22.817"/>
    <n v="2.318565285375706E-3"/>
    <n v="450821000"/>
    <d v="2022-03-07T07:00:00"/>
    <n v="18.415600000000001"/>
    <n v="19.164000000000001"/>
    <n v="19.596"/>
    <n v="19.155999999999999"/>
    <n v="19.489999999999998"/>
    <n v="-0.23921711429631409"/>
    <n v="3801000"/>
  </r>
  <r>
    <x v="904"/>
    <n v="136.53530000000001"/>
    <n v="138.19999999999999"/>
    <n v="143.1"/>
    <n v="138"/>
    <n v="141.28"/>
    <n v="124925300"/>
    <n v="0.61929577776579459"/>
    <d v="2022-09-30T07:00:00"/>
    <n v="24.5183"/>
    <n v="25.77"/>
    <n v="26.57"/>
    <n v="25.74"/>
    <n v="26.3"/>
    <n v="0.19492135201101113"/>
    <n v="43821000"/>
    <d v="2022-09-30T07:00:00"/>
    <n v="228.953"/>
    <n v="232.9"/>
    <n v="240.54"/>
    <n v="232.73"/>
    <n v="238.29"/>
    <n v="35694800"/>
    <n v="0.55620432430250655"/>
    <d v="2022-09-30T07:00:00"/>
    <n v="12.1279"/>
    <n v="12.138999999999999"/>
    <n v="12.632999999999999"/>
    <n v="12.074999999999999"/>
    <n v="12.087"/>
    <n v="0.61828829927747475"/>
    <n v="565638000"/>
    <d v="2022-09-30T07:00:00"/>
    <n v="12.516400000000001"/>
    <n v="12.81"/>
    <n v="13.086"/>
    <n v="12.786"/>
    <n v="12.868"/>
    <n v="0.10336808885225253"/>
    <n v="4619500"/>
  </r>
  <r>
    <x v="905"/>
    <n v="209.20740000000001"/>
    <n v="209.68"/>
    <n v="214.24"/>
    <n v="208.85"/>
    <n v="213.93"/>
    <n v="86172500"/>
    <n v="-0.11094503537531042"/>
    <d v="2024-06-20T07:00:00"/>
    <n v="30.427"/>
    <n v="30.62"/>
    <n v="31.11"/>
    <n v="30.45"/>
    <n v="30.56"/>
    <n v="0.19514513669342021"/>
    <n v="43826300"/>
    <d v="2024-06-20T07:00:00"/>
    <n v="444.8981"/>
    <n v="445.7"/>
    <n v="446.53"/>
    <n v="441.27"/>
    <n v="446.3"/>
    <n v="19877400"/>
    <n v="-0.68785354370398211"/>
    <d v="2024-06-20T07:00:00"/>
    <n v="130.7688"/>
    <n v="130.78"/>
    <n v="140.76"/>
    <n v="129.52000000000001"/>
    <n v="139.80000000000001"/>
    <n v="0.36147768082978682"/>
    <n v="517768400"/>
    <d v="2024-06-20T07:00:00"/>
    <n v="16.166"/>
    <n v="16.166"/>
    <n v="16.228000000000002"/>
    <n v="16.097999999999999"/>
    <n v="16.100000000000001"/>
    <n v="-0.12348735416121492"/>
    <n v="4077500"/>
  </r>
  <r>
    <x v="906"/>
    <n v="147.6498"/>
    <n v="149.44999999999999"/>
    <n v="150.22999999999999"/>
    <n v="146"/>
    <n v="147.19"/>
    <n v="75981900"/>
    <n v="-0.30297224451621751"/>
    <d v="2022-10-24T07:00:00"/>
    <n v="25.8598"/>
    <n v="27.18"/>
    <n v="27.48"/>
    <n v="26.52"/>
    <n v="26.75"/>
    <n v="0.19536892137582929"/>
    <n v="43831600"/>
    <d v="2022-10-24T07:00:00"/>
    <n v="243.0598"/>
    <n v="247.25"/>
    <n v="247.84"/>
    <n v="241.3"/>
    <n v="243.76"/>
    <n v="24911200"/>
    <n v="-0.29193901312556447"/>
    <d v="2022-10-24T07:00:00"/>
    <n v="12.5875"/>
    <n v="12.599"/>
    <n v="12.71"/>
    <n v="12.064"/>
    <n v="12.507999999999999"/>
    <n v="0.35980708348649149"/>
    <n v="517457000"/>
    <d v="2022-10-24T07:00:00"/>
    <n v="12.7294"/>
    <n v="13.028"/>
    <n v="13.071999999999999"/>
    <n v="12.82"/>
    <n v="12.981999999999999"/>
    <n v="0.1092278235426373"/>
    <n v="4633500"/>
  </r>
  <r>
    <x v="907"/>
    <n v="227.77940000000001"/>
    <n v="228.03"/>
    <n v="228.85"/>
    <n v="224.89"/>
    <n v="226"/>
    <n v="35934600"/>
    <n v="-1.0576060494569128"/>
    <d v="2024-08-27T07:00:00"/>
    <n v="20.07"/>
    <n v="20.07"/>
    <n v="20.260000000000002"/>
    <n v="19.84"/>
    <n v="20.13"/>
    <n v="0.19665251653530777"/>
    <n v="43862000"/>
    <d v="2024-08-27T07:00:00"/>
    <n v="413.84"/>
    <n v="413.84"/>
    <n v="414.36"/>
    <n v="410.25"/>
    <n v="412.86"/>
    <n v="13492900"/>
    <n v="-1.1900022823264753"/>
    <d v="2024-08-27T07:00:00"/>
    <n v="128.28899999999999"/>
    <n v="128.30000000000001"/>
    <n v="129.19999999999999"/>
    <n v="123.88"/>
    <n v="125.05"/>
    <n v="-0.78998878051054933"/>
    <n v="303134600"/>
    <d v="2024-08-27T07:00:00"/>
    <n v="19.213999999999999"/>
    <n v="19.213999999999999"/>
    <n v="19.231999999999999"/>
    <n v="18.963999999999999"/>
    <n v="19.05"/>
    <n v="-7.7575940261157559E-3"/>
    <n v="4354000"/>
  </r>
  <r>
    <x v="908"/>
    <n v="149.30000000000001"/>
    <n v="150.87"/>
    <n v="154.33000000000001"/>
    <n v="150.41999999999999"/>
    <n v="153.78"/>
    <n v="56007100"/>
    <n v="-0.67936863895303101"/>
    <d v="2023-02-09T07:00:00"/>
    <n v="27.065200000000001"/>
    <n v="27.73"/>
    <n v="28.82"/>
    <n v="27.57"/>
    <n v="28.68"/>
    <n v="0.19852724104454608"/>
    <n v="43906400"/>
    <d v="2023-02-09T07:00:00"/>
    <n v="259.8827"/>
    <n v="263.62"/>
    <n v="273.98"/>
    <n v="262.8"/>
    <n v="273.8"/>
    <n v="42375100"/>
    <n v="1.0816180949376137"/>
    <d v="2023-02-09T07:00:00"/>
    <n v="22.322299999999998"/>
    <n v="22.337"/>
    <n v="23.02"/>
    <n v="22.12"/>
    <n v="22.606000000000002"/>
    <n v="0.39424370630798378"/>
    <n v="523876000"/>
    <d v="2023-02-09T07:00:00"/>
    <n v="17.610900000000001"/>
    <n v="18.024000000000001"/>
    <n v="18.41"/>
    <n v="17.998000000000001"/>
    <n v="18.32"/>
    <n v="-0.84046774877757979"/>
    <n v="2364500"/>
  </r>
  <r>
    <x v="909"/>
    <n v="190.30770000000001"/>
    <n v="191.24"/>
    <n v="191.56"/>
    <n v="189.23"/>
    <n v="190.33"/>
    <n v="45679300"/>
    <n v="-0.87398118488413035"/>
    <d v="2023-12-01T07:00:00"/>
    <n v="43.161900000000003"/>
    <n v="43.74"/>
    <n v="44.36"/>
    <n v="42.86"/>
    <n v="44.36"/>
    <n v="0.1992070397967699"/>
    <n v="43922500"/>
    <d v="2023-12-01T07:00:00"/>
    <n v="372.47430000000003"/>
    <n v="374.51"/>
    <n v="378.16"/>
    <n v="371.31"/>
    <n v="376.76"/>
    <n v="33020400"/>
    <n v="0.34585949125810267"/>
    <d v="2023-12-01T07:00:00"/>
    <n v="46.750900000000001"/>
    <n v="46.765000000000001"/>
    <n v="47.2"/>
    <n v="46.186999999999998"/>
    <n v="46.524999999999999"/>
    <n v="-0.43493373358406034"/>
    <n v="369317000"/>
    <d v="2023-12-01T07:00:00"/>
    <n v="17.170999999999999"/>
    <n v="17.228000000000002"/>
    <n v="17.271999999999998"/>
    <n v="17.074000000000002"/>
    <n v="17.074000000000002"/>
    <n v="-0.47339722567276254"/>
    <n v="3241500"/>
  </r>
  <r>
    <x v="910"/>
    <n v="183.19710000000001"/>
    <n v="183.86"/>
    <n v="184.49"/>
    <n v="181.35"/>
    <n v="183.55"/>
    <n v="65434500"/>
    <n v="-0.50172283679663321"/>
    <d v="2024-02-15T07:00:00"/>
    <n v="43.595300000000002"/>
    <n v="44.05"/>
    <n v="45.27"/>
    <n v="44.02"/>
    <n v="44.76"/>
    <n v="0.20351383934502007"/>
    <n v="44024500"/>
    <d v="2024-02-15T07:00:00"/>
    <n v="405.09780000000001"/>
    <n v="406.56"/>
    <n v="409.13"/>
    <n v="404.29"/>
    <n v="408.14"/>
    <n v="21825500"/>
    <n v="-0.53463309453639196"/>
    <d v="2024-02-15T07:00:00"/>
    <n v="72.642399999999995"/>
    <n v="72.658000000000001"/>
    <n v="73.974999999999994"/>
    <n v="72.400000000000006"/>
    <n v="73.869"/>
    <n v="-0.16237529419382551"/>
    <n v="420122000"/>
    <d v="2024-02-15T07:00:00"/>
    <n v="18.3371"/>
    <n v="18.398"/>
    <n v="18.436"/>
    <n v="18.175999999999998"/>
    <n v="18.25"/>
    <n v="1.2575265466191095"/>
    <n v="7377000"/>
  </r>
  <r>
    <x v="911"/>
    <n v="155.3262"/>
    <n v="157.22"/>
    <n v="160.58000000000001"/>
    <n v="157.13999999999999"/>
    <n v="160.31"/>
    <n v="87991100"/>
    <n v="-7.667613241143649E-2"/>
    <d v="2022-08-31T07:00:00"/>
    <n v="30.369599999999998"/>
    <n v="31.92"/>
    <n v="32.39"/>
    <n v="31.77"/>
    <n v="32.39"/>
    <n v="0.2056250155941623"/>
    <n v="44074500"/>
    <d v="2022-08-31T07:00:00"/>
    <n v="257.03879999999998"/>
    <n v="261.47000000000003"/>
    <n v="267.11"/>
    <n v="261.33"/>
    <n v="265.39"/>
    <n v="24791800"/>
    <n v="-0.30132996925235994"/>
    <d v="2022-08-31T07:00:00"/>
    <n v="15.075699999999999"/>
    <n v="15.093999999999999"/>
    <n v="15.54"/>
    <n v="14.959"/>
    <n v="15.384"/>
    <n v="0.66159292919102608"/>
    <n v="573710000"/>
    <d v="2022-08-31T07:00:00"/>
    <n v="15.4465"/>
    <n v="15.87"/>
    <n v="16.184000000000001"/>
    <n v="15.866"/>
    <n v="16.155999999999999"/>
    <n v="-0.47653636925689724"/>
    <n v="3234000"/>
  </r>
  <r>
    <x v="912"/>
    <n v="145.4049"/>
    <n v="146.71"/>
    <n v="147.19"/>
    <n v="145.72"/>
    <n v="147.11000000000001"/>
    <n v="55469600"/>
    <n v="-0.68949705385629845"/>
    <d v="2023-02-24T07:00:00"/>
    <n v="24.537299999999998"/>
    <n v="25.14"/>
    <n v="25.35"/>
    <n v="24.92"/>
    <n v="25.22"/>
    <n v="0.20627525787889811"/>
    <n v="44089900"/>
    <d v="2023-02-24T07:00:00"/>
    <n v="246.3022"/>
    <n v="249.22"/>
    <n v="251"/>
    <n v="248.1"/>
    <n v="249.96"/>
    <n v="24990900"/>
    <n v="-0.28567051058531656"/>
    <d v="2023-02-24T07:00:00"/>
    <n v="23.270700000000001"/>
    <n v="23.286000000000001"/>
    <n v="23.474"/>
    <n v="22.946999999999999"/>
    <n v="23.225000000000001"/>
    <n v="0.74746184722822906"/>
    <n v="589716000"/>
    <d v="2023-02-24T07:00:00"/>
    <n v="16.1629"/>
    <n v="16.542000000000002"/>
    <n v="16.623999999999999"/>
    <n v="16.425999999999998"/>
    <n v="16.542000000000002"/>
    <n v="-1.2989499999673585E-2"/>
    <n v="4341500"/>
  </r>
  <r>
    <x v="913"/>
    <n v="157.20490000000001"/>
    <n v="159.78"/>
    <n v="162.76"/>
    <n v="157.02000000000001"/>
    <n v="158.97999999999999"/>
    <n v="115798400"/>
    <n v="0.44731246617392123"/>
    <d v="2022-01-25T07:00:00"/>
    <n v="47.300800000000002"/>
    <n v="51"/>
    <n v="51.62"/>
    <n v="50.25"/>
    <n v="51.01"/>
    <n v="0.20650748726630375"/>
    <n v="44095400"/>
    <d v="2022-01-25T07:00:00"/>
    <n v="281.76"/>
    <n v="288.49"/>
    <n v="294.99"/>
    <n v="285.17"/>
    <n v="291.52"/>
    <n v="72848600"/>
    <n v="3.4783961647022865"/>
    <d v="2022-01-25T07:00:00"/>
    <n v="22.288499999999999"/>
    <n v="22.324000000000002"/>
    <n v="22.943000000000001"/>
    <n v="22"/>
    <n v="22.545999999999999"/>
    <n v="1.149285036094061"/>
    <n v="664616000"/>
    <d v="2022-01-25T07:00:00"/>
    <n v="21.125399999999999"/>
    <n v="21.984000000000002"/>
    <n v="22.234000000000002"/>
    <n v="21.5"/>
    <n v="21.702000000000002"/>
    <n v="-0.27646828482804586"/>
    <n v="3712000"/>
  </r>
  <r>
    <x v="914"/>
    <n v="140.73410000000001"/>
    <n v="142.44999999999999"/>
    <n v="143.07"/>
    <n v="137.69"/>
    <n v="138.21"/>
    <n v="114311700"/>
    <n v="0.41929774164054867"/>
    <d v="2022-10-03T07:00:00"/>
    <n v="25.66"/>
    <n v="26.97"/>
    <n v="27.25"/>
    <n v="26.07"/>
    <n v="26.33"/>
    <n v="0.20654126608629003"/>
    <n v="44096200"/>
    <d v="2022-10-03T07:00:00"/>
    <n v="236.6601"/>
    <n v="240.74"/>
    <n v="241.61"/>
    <n v="234.66"/>
    <n v="235.41"/>
    <n v="28880400"/>
    <n v="2.0243424550118905E-2"/>
    <d v="2022-10-03T07:00:00"/>
    <n v="12.5006"/>
    <n v="12.512"/>
    <n v="12.678000000000001"/>
    <n v="12.105"/>
    <n v="12.347"/>
    <n v="0.5208636115631422"/>
    <n v="547478000"/>
    <d v="2022-10-03T07:00:00"/>
    <n v="12.928699999999999"/>
    <n v="13.231999999999999"/>
    <n v="13.3"/>
    <n v="13.06"/>
    <n v="13.092000000000001"/>
    <n v="1.8244558779138358"/>
    <n v="8731500"/>
  </r>
  <r>
    <x v="915"/>
    <n v="149.93199999999999"/>
    <n v="151.76"/>
    <n v="154.72"/>
    <n v="149.94999999999999"/>
    <n v="152.74"/>
    <n v="84442700"/>
    <n v="-0.14354062997935152"/>
    <d v="2022-09-27T07:00:00"/>
    <n v="25.5839"/>
    <n v="26.89"/>
    <n v="27.6"/>
    <n v="26.62"/>
    <n v="27.4"/>
    <n v="0.20760529891585772"/>
    <n v="44121400"/>
    <d v="2022-09-27T07:00:00"/>
    <n v="232.40350000000001"/>
    <n v="236.41"/>
    <n v="241.8"/>
    <n v="234.5"/>
    <n v="239.98"/>
    <n v="27018700"/>
    <n v="-0.12618155887747853"/>
    <d v="2022-09-27T07:00:00"/>
    <n v="12.4017"/>
    <n v="12.413"/>
    <n v="12.736000000000001"/>
    <n v="12.257999999999999"/>
    <n v="12.507"/>
    <n v="0.55506954817473819"/>
    <n v="553854000"/>
    <d v="2022-09-27T07:00:00"/>
    <n v="12.8264"/>
    <n v="13.178000000000001"/>
    <n v="13.394"/>
    <n v="13.086"/>
    <n v="13.318"/>
    <n v="0.33168846553831616"/>
    <n v="5165000"/>
  </r>
  <r>
    <x v="916"/>
    <n v="195.42850000000001"/>
    <n v="195.87"/>
    <n v="196.9"/>
    <n v="194.87"/>
    <n v="195.4"/>
    <n v="54156800"/>
    <n v="-0.71423488285166514"/>
    <d v="2024-06-05T07:00:00"/>
    <n v="30.585999999999999"/>
    <n v="30.78"/>
    <n v="30.84"/>
    <n v="30.01"/>
    <n v="30.27"/>
    <n v="0.20930690697266638"/>
    <n v="44161700"/>
    <d v="2024-06-05T07:00:00"/>
    <n v="423.24709999999999"/>
    <n v="424.01"/>
    <n v="424.08"/>
    <n v="416.3"/>
    <n v="417.81"/>
    <n v="16988000"/>
    <n v="-0.91510838987452514"/>
    <d v="2024-06-05T07:00:00"/>
    <n v="122.4195"/>
    <n v="122.44"/>
    <n v="122.449"/>
    <n v="117.468"/>
    <n v="118.371"/>
    <n v="0.41852477109846115"/>
    <n v="528402000"/>
    <d v="2024-06-05T07:00:00"/>
    <n v="17.327999999999999"/>
    <n v="17.327999999999999"/>
    <n v="17.341999999999999"/>
    <n v="17.173999999999999"/>
    <n v="17.277999999999999"/>
    <n v="-0.53157602009872562"/>
    <n v="3102500"/>
  </r>
  <r>
    <x v="917"/>
    <n v="133.80289999999999"/>
    <n v="135.21"/>
    <n v="138.61000000000001"/>
    <n v="135.03"/>
    <n v="136.82"/>
    <n v="69672800"/>
    <n v="-0.4218581653835754"/>
    <d v="2023-01-18T07:00:00"/>
    <n v="27.780799999999999"/>
    <n v="28.81"/>
    <n v="29.82"/>
    <n v="28.63"/>
    <n v="29.8"/>
    <n v="0.21090717856951618"/>
    <n v="44199600"/>
    <d v="2023-01-18T07:00:00"/>
    <n v="232.46700000000001"/>
    <n v="235.81"/>
    <n v="242.38"/>
    <n v="235.52"/>
    <n v="241.57"/>
    <n v="30028700"/>
    <n v="0.11055862488847103"/>
    <d v="2023-01-18T07:00:00"/>
    <n v="17.365600000000001"/>
    <n v="17.376999999999999"/>
    <n v="17.873000000000001"/>
    <n v="17.282"/>
    <n v="17.667000000000002"/>
    <n v="-5.7751050812497713E-2"/>
    <n v="439624000"/>
    <d v="2023-01-18T07:00:00"/>
    <n v="16.938700000000001"/>
    <n v="17.335999999999999"/>
    <n v="17.658000000000001"/>
    <n v="17.321999999999999"/>
    <n v="17.600000000000001"/>
    <n v="-0.34364595752852839"/>
    <n v="3551500"/>
  </r>
  <r>
    <x v="918"/>
    <n v="222.25550000000001"/>
    <n v="222.5"/>
    <n v="224.04"/>
    <n v="221.91"/>
    <n v="223.58"/>
    <n v="36766600"/>
    <n v="-1.0419282053647854"/>
    <d v="2024-09-13T07:00:00"/>
    <n v="19.66"/>
    <n v="19.66"/>
    <n v="19.8"/>
    <n v="19.489999999999998"/>
    <n v="19.489999999999998"/>
    <n v="0.21245678193638659"/>
    <n v="44236300"/>
    <d v="2024-09-13T07:00:00"/>
    <n v="430.59"/>
    <n v="430.59"/>
    <n v="431.83"/>
    <n v="425.46"/>
    <n v="425.83"/>
    <n v="15874600"/>
    <n v="-1.0026786625007738"/>
    <d v="2024-09-13T07:00:00"/>
    <n v="119.1"/>
    <n v="119.1"/>
    <n v="119.96"/>
    <n v="117.6"/>
    <n v="119.08"/>
    <n v="-1.1375003883734303"/>
    <n v="238358300"/>
    <d v="2024-09-13T07:00:00"/>
    <n v="18.687999999999999"/>
    <n v="18.687999999999999"/>
    <n v="18.754000000000001"/>
    <n v="18.641999999999999"/>
    <n v="18.690000000000001"/>
    <n v="-1.1014352187386443"/>
    <n v="1741000"/>
  </r>
  <r>
    <x v="919"/>
    <n v="177.078"/>
    <n v="178.18"/>
    <n v="180.24"/>
    <n v="177.79"/>
    <n v="178.35"/>
    <n v="65551300"/>
    <n v="-0.49952190868369989"/>
    <d v="2023-09-08T07:00:00"/>
    <n v="37.384700000000002"/>
    <n v="38.01"/>
    <n v="38.83"/>
    <n v="37.71"/>
    <n v="38.119999999999997"/>
    <n v="0.21325480655856235"/>
    <n v="44255200"/>
    <d v="2023-09-08T07:00:00"/>
    <n v="331.77969999999999"/>
    <n v="334.27"/>
    <n v="336.16"/>
    <n v="329.46"/>
    <n v="330.09"/>
    <n v="19530100"/>
    <n v="-0.71516911374448511"/>
    <d v="2023-09-08T07:00:00"/>
    <n v="45.558199999999999"/>
    <n v="45.572000000000003"/>
    <n v="46.606000000000002"/>
    <n v="45.271000000000001"/>
    <n v="45.942"/>
    <n v="0.12167453732659102"/>
    <n v="473069000"/>
    <d v="2023-09-08T07:00:00"/>
    <n v="16.511700000000001"/>
    <n v="16.844000000000001"/>
    <n v="16.93"/>
    <n v="16.808"/>
    <n v="16.850000000000001"/>
    <n v="-0.8069835505468097"/>
    <n v="2444500"/>
  </r>
  <r>
    <x v="920"/>
    <n v="169.376"/>
    <n v="170.43"/>
    <n v="173.04"/>
    <n v="169.05"/>
    <n v="172.62"/>
    <n v="66921800"/>
    <n v="-0.47369680612569415"/>
    <d v="2023-09-27T07:00:00"/>
    <n v="34.040700000000001"/>
    <n v="34.61"/>
    <n v="34.83"/>
    <n v="33.880000000000003"/>
    <n v="33.92"/>
    <n v="0.21806406605410839"/>
    <n v="44369100"/>
    <d v="2023-09-27T07:00:00"/>
    <n v="310.4597"/>
    <n v="312.79000000000002"/>
    <n v="314.3"/>
    <n v="309.69"/>
    <n v="312.3"/>
    <n v="19410100"/>
    <n v="-0.72460726060558611"/>
    <d v="2023-09-27T07:00:00"/>
    <n v="42.455199999999998"/>
    <n v="42.468000000000004"/>
    <n v="42.872"/>
    <n v="41.628999999999998"/>
    <n v="42.33"/>
    <n v="-2.9258621492518636E-2"/>
    <n v="444935000"/>
    <d v="2023-09-27T07:00:00"/>
    <n v="16.1843"/>
    <n v="16.510000000000002"/>
    <n v="16.66"/>
    <n v="16.462"/>
    <n v="16.64"/>
    <n v="-0.29425676513814247"/>
    <n v="3669500"/>
  </r>
  <r>
    <x v="921"/>
    <n v="148.83539999999999"/>
    <n v="150.65"/>
    <n v="155.44999999999999"/>
    <n v="149.13"/>
    <n v="155.08000000000001"/>
    <n v="80379300"/>
    <n v="-0.2201095622917926"/>
    <d v="2022-11-01T07:00:00"/>
    <n v="26.9254"/>
    <n v="28.3"/>
    <n v="28.85"/>
    <n v="27.89"/>
    <n v="28.8"/>
    <n v="0.2201583528932575"/>
    <n v="44418700"/>
    <d v="2022-11-01T07:00:00"/>
    <n v="224.3032"/>
    <n v="228.17"/>
    <n v="235.74"/>
    <n v="227.33"/>
    <n v="234.6"/>
    <n v="30592300"/>
    <n v="0.15488645464610862"/>
    <d v="2022-11-01T07:00:00"/>
    <n v="13.5306"/>
    <n v="13.542999999999999"/>
    <n v="13.925000000000001"/>
    <n v="13.519"/>
    <n v="13.811"/>
    <n v="-9.4269214318635455E-2"/>
    <n v="432817000"/>
    <d v="2022-11-01T07:00:00"/>
    <n v="14.4627"/>
    <n v="14.802"/>
    <n v="14.878"/>
    <n v="14.114000000000001"/>
    <n v="14.12"/>
    <n v="5.4675366454216237"/>
    <n v="17435500"/>
  </r>
  <r>
    <x v="922"/>
    <n v="59.468299999999999"/>
    <n v="61.195"/>
    <n v="63.21"/>
    <n v="60.652500000000003"/>
    <n v="61.847499999999997"/>
    <n v="271857200"/>
    <n v="3.3880162349293426"/>
    <d v="2020-03-19T07:00:00"/>
    <n v="40.722900000000003"/>
    <n v="45.94"/>
    <n v="49.23"/>
    <n v="45.16"/>
    <n v="47.84"/>
    <n v="0.22519561942371089"/>
    <n v="44538000"/>
    <d v="2020-03-19T07:00:00"/>
    <n v="137.14689999999999"/>
    <n v="142.71"/>
    <n v="150.15"/>
    <n v="139"/>
    <n v="142.77000000000001"/>
    <n v="85922700"/>
    <n v="4.5066901303416227"/>
    <d v="2020-03-19T07:00:00"/>
    <n v="5.3056000000000001"/>
    <n v="5.3243"/>
    <n v="5.4183000000000003"/>
    <n v="4.8348000000000004"/>
    <n v="5.0490000000000004"/>
    <n v="1.6905714508311365"/>
    <n v="765512000"/>
    <d v="2020-03-19T07:00:00"/>
    <n v="10.5228"/>
    <n v="11.08"/>
    <n v="11.208"/>
    <n v="10.72"/>
    <n v="10.972"/>
    <n v="3.1567084150206015"/>
    <n v="11914500"/>
  </r>
  <r>
    <x v="923"/>
    <n v="190.51660000000001"/>
    <n v="191.45"/>
    <n v="191.91"/>
    <n v="189.88"/>
    <n v="189.89"/>
    <n v="46505100"/>
    <n v="-0.85842017088018929"/>
    <d v="2023-11-20T07:00:00"/>
    <n v="44.148699999999998"/>
    <n v="44.74"/>
    <n v="44.93"/>
    <n v="43.78"/>
    <n v="43.78"/>
    <n v="0.22633143224574939"/>
    <n v="44564900"/>
    <d v="2023-11-20T07:00:00"/>
    <n v="375.38839999999999"/>
    <n v="377.44"/>
    <n v="378.87"/>
    <n v="371"/>
    <n v="371.22"/>
    <n v="52465100"/>
    <n v="1.8752089435085211"/>
    <d v="2023-11-20T07:00:00"/>
    <n v="50.393799999999999"/>
    <n v="50.408999999999999"/>
    <n v="50.548000000000002"/>
    <n v="49.180999999999997"/>
    <n v="49.311999999999998"/>
    <n v="-0.19457479725888191"/>
    <n v="414120000"/>
    <d v="2023-11-20T07:00:00"/>
    <n v="17.450099999999999"/>
    <n v="17.507999999999999"/>
    <n v="17.524000000000001"/>
    <n v="17.353999999999999"/>
    <n v="17.396000000000001"/>
    <n v="-0.79840322475017489"/>
    <n v="2465000"/>
  </r>
  <r>
    <x v="924"/>
    <n v="163.55240000000001"/>
    <n v="166.02"/>
    <n v="166.48"/>
    <n v="159.26"/>
    <n v="159.66999999999999"/>
    <n v="108256500"/>
    <n v="0.3051962013200552"/>
    <d v="2022-05-04T07:00:00"/>
    <n v="43.493099999999998"/>
    <n v="46.54"/>
    <n v="46.64"/>
    <n v="44.41"/>
    <n v="45.06"/>
    <n v="0.22889440021220808"/>
    <n v="44625600"/>
    <d v="2022-05-04T07:00:00"/>
    <n v="283.80090000000001"/>
    <n v="289.98"/>
    <n v="290.88"/>
    <n v="276.73"/>
    <n v="282.58999999999997"/>
    <n v="33599300"/>
    <n v="0.39139068474053068"/>
    <d v="2022-05-04T07:00:00"/>
    <n v="20.305099999999999"/>
    <n v="20.334"/>
    <n v="20.399999999999999"/>
    <n v="18.751000000000001"/>
    <n v="19.922999999999998"/>
    <n v="1.0647304929737087"/>
    <n v="648855000"/>
    <d v="2022-05-04T07:00:00"/>
    <n v="17.2316"/>
    <n v="17.704000000000001"/>
    <n v="17.742000000000001"/>
    <n v="17.052"/>
    <n v="17.251999999999999"/>
    <n v="-0.89550739961940817"/>
    <n v="2233000"/>
  </r>
  <r>
    <x v="925"/>
    <n v="170.04179999999999"/>
    <n v="171.1"/>
    <n v="173.06"/>
    <n v="170.65"/>
    <n v="171.88"/>
    <n v="57157000"/>
    <n v="-0.65770042630695236"/>
    <d v="2023-10-25T07:00:00"/>
    <n v="32.29"/>
    <n v="32.83"/>
    <n v="34.450000000000003"/>
    <n v="32.549999999999997"/>
    <n v="34.18"/>
    <n v="0.23028355418414367"/>
    <n v="44658500"/>
    <d v="2023-10-25T07:00:00"/>
    <n v="338.13200000000001"/>
    <n v="340.67"/>
    <n v="346.2"/>
    <n v="337.62"/>
    <n v="345.02"/>
    <n v="55053800"/>
    <n v="2.078813366669622"/>
    <d v="2023-10-25T07:00:00"/>
    <n v="41.766399999999997"/>
    <n v="41.779000000000003"/>
    <n v="43.65"/>
    <n v="41.555"/>
    <n v="43.398000000000003"/>
    <n v="-0.27902204446765438"/>
    <n v="398379000"/>
    <d v="2023-10-25T07:00:00"/>
    <n v="16.485299999999999"/>
    <n v="16.54"/>
    <n v="16.829999999999998"/>
    <n v="16.46"/>
    <n v="16.756"/>
    <n v="-0.28463005814679604"/>
    <n v="3692500"/>
  </r>
  <r>
    <x v="926"/>
    <n v="181.7424"/>
    <n v="182.4"/>
    <n v="184.9"/>
    <n v="181.32"/>
    <n v="183.45"/>
    <n v="77305800"/>
    <n v="-0.27802525197587186"/>
    <d v="2024-05-07T07:00:00"/>
    <n v="30.486599999999999"/>
    <n v="30.68"/>
    <n v="31.45"/>
    <n v="30.61"/>
    <n v="31.09"/>
    <n v="0.23133491995621652"/>
    <n v="44683400"/>
    <d v="2024-05-07T07:00:00"/>
    <n v="407.86790000000002"/>
    <n v="409.34"/>
    <n v="414.67"/>
    <n v="409.09"/>
    <n v="414.66"/>
    <n v="20018200"/>
    <n v="-0.67677945138695694"/>
    <d v="2024-05-07T07:00:00"/>
    <n v="90.538799999999995"/>
    <n v="90.554000000000002"/>
    <n v="91.781000000000006"/>
    <n v="89.010999999999996"/>
    <n v="91.097999999999999"/>
    <n v="-6.9993514323737072E-2"/>
    <n v="437342000"/>
    <d v="2024-05-07T07:00:00"/>
    <n v="16.329999999999998"/>
    <n v="16.329999999999998"/>
    <n v="16.466000000000001"/>
    <n v="16.318000000000001"/>
    <n v="16.448"/>
    <n v="0.14961813765850374"/>
    <n v="4730000"/>
  </r>
  <r>
    <x v="927"/>
    <n v="158.80860000000001"/>
    <n v="161.41"/>
    <n v="161.80000000000001"/>
    <n v="159.06"/>
    <n v="161.12"/>
    <n v="96041900"/>
    <n v="7.5029621455030157E-2"/>
    <d v="2021-11-23T07:00:00"/>
    <n v="45.538600000000002"/>
    <n v="49.1"/>
    <n v="50.45"/>
    <n v="48.64"/>
    <n v="50.16"/>
    <n v="0.23259740335320356"/>
    <n v="44713300"/>
    <d v="2021-11-23T07:00:00"/>
    <n v="329.80250000000001"/>
    <n v="337.68"/>
    <n v="339.45"/>
    <n v="333.56"/>
    <n v="337.05"/>
    <n v="30427600"/>
    <n v="0.14193259807924752"/>
    <d v="2021-11-23T07:00:00"/>
    <n v="31.691600000000001"/>
    <n v="31.745999999999999"/>
    <n v="32.36"/>
    <n v="30.88"/>
    <n v="31.535"/>
    <n v="0.43870176727101645"/>
    <n v="532163000"/>
    <d v="2021-11-23T07:00:00"/>
    <n v="23.404800000000002"/>
    <n v="24.356000000000002"/>
    <n v="24.542000000000002"/>
    <n v="24.045999999999999"/>
    <n v="24.393999999999998"/>
    <n v="-0.25826125204006461"/>
    <n v="3755500"/>
  </r>
  <r>
    <x v="928"/>
    <n v="229.2877"/>
    <n v="229.54"/>
    <n v="229.75"/>
    <n v="224.83"/>
    <n v="225.23"/>
    <n v="33591100"/>
    <n v="-1.101765938435159"/>
    <d v="2024-10-09T07:00:00"/>
    <n v="23.46"/>
    <n v="23.46"/>
    <n v="23.48"/>
    <n v="23.06"/>
    <n v="23.25"/>
    <n v="0.23452701844491958"/>
    <n v="44759000"/>
    <d v="2024-10-09T07:00:00"/>
    <n v="417.46"/>
    <n v="417.46"/>
    <n v="420.38"/>
    <n v="414.3"/>
    <n v="415.86"/>
    <n v="14974300"/>
    <n v="-1.0734883593261839"/>
    <d v="2024-10-09T07:00:00"/>
    <n v="132.65"/>
    <n v="132.65"/>
    <n v="134.52000000000001"/>
    <n v="131.38"/>
    <n v="134.11000000000001"/>
    <n v="-1.0954763351645822"/>
    <n v="246191600"/>
    <d v="2024-10-09T07:00:00"/>
    <n v="19.05"/>
    <n v="19.05"/>
    <n v="19.23"/>
    <n v="18.71"/>
    <n v="18.829999999999998"/>
    <n v="-0.99817832244450699"/>
    <n v="1987700"/>
  </r>
  <r>
    <x v="929"/>
    <n v="148.9539"/>
    <n v="150.77000000000001"/>
    <n v="153.77000000000001"/>
    <n v="149.63999999999999"/>
    <n v="149.66"/>
    <n v="93339400"/>
    <n v="2.41048934995318E-2"/>
    <d v="2022-09-26T07:00:00"/>
    <n v="25.66"/>
    <n v="26.97"/>
    <n v="27.7"/>
    <n v="26.86"/>
    <n v="27.56"/>
    <n v="0.23568394302944953"/>
    <n v="44786400"/>
    <d v="2022-09-26T07:00:00"/>
    <n v="233.42590000000001"/>
    <n v="237.45"/>
    <n v="241.45"/>
    <n v="236.9"/>
    <n v="237.05"/>
    <n v="27694200"/>
    <n v="-7.305265717186428E-2"/>
    <d v="2022-09-26T07:00:00"/>
    <n v="12.216799999999999"/>
    <n v="12.228"/>
    <n v="12.659000000000001"/>
    <n v="12.214"/>
    <n v="12.491"/>
    <n v="0.52013936415997941"/>
    <n v="547343000"/>
    <d v="2022-09-26T07:00:00"/>
    <n v="12.984"/>
    <n v="13.34"/>
    <n v="13.602"/>
    <n v="13.31"/>
    <n v="13.478"/>
    <n v="7.7417835223405701E-2"/>
    <n v="4557500"/>
  </r>
  <r>
    <x v="930"/>
    <n v="135.7441"/>
    <n v="137.59"/>
    <n v="140.69999999999999"/>
    <n v="132.61000000000001"/>
    <n v="139.09"/>
    <n v="137426100"/>
    <n v="0.85485538525001059"/>
    <d v="2022-05-20T07:00:00"/>
    <n v="39.230899999999998"/>
    <n v="41.65"/>
    <n v="42.29"/>
    <n v="40.31"/>
    <n v="42.25"/>
    <n v="0.23635529707667677"/>
    <n v="44802300"/>
    <d v="2022-05-20T07:00:00"/>
    <n v="247.75389999999999"/>
    <n v="252.56"/>
    <n v="258.54000000000002"/>
    <n v="246.44"/>
    <n v="257.24"/>
    <n v="39199300"/>
    <n v="0.83183753825857631"/>
    <d v="2022-05-20T07:00:00"/>
    <n v="16.670300000000001"/>
    <n v="16.693999999999999"/>
    <n v="17.41"/>
    <n v="15.755000000000001"/>
    <n v="17.332000000000001"/>
    <n v="1.5489032939769307"/>
    <n v="739105000"/>
    <d v="2022-05-20T07:00:00"/>
    <n v="17.507999999999999"/>
    <n v="17.988"/>
    <n v="18.100000000000001"/>
    <n v="17.643999999999998"/>
    <n v="17.988"/>
    <n v="-0.14315932062179237"/>
    <n v="4030500"/>
  </r>
  <r>
    <x v="931"/>
    <n v="155.09989999999999"/>
    <n v="157.44"/>
    <n v="162.88"/>
    <n v="155.80000000000001"/>
    <n v="158.82"/>
    <n v="131148300"/>
    <n v="0.73655926789236859"/>
    <d v="2022-03-08T07:00:00"/>
    <n v="44.3902"/>
    <n v="47.5"/>
    <n v="48.72"/>
    <n v="46.89"/>
    <n v="47.69"/>
    <n v="0.23684508996647777"/>
    <n v="44813900"/>
    <d v="2022-03-08T07:00:00"/>
    <n v="269.97199999999998"/>
    <n v="275.85000000000002"/>
    <n v="283.95999999999998"/>
    <n v="270"/>
    <n v="277.8"/>
    <n v="48159500"/>
    <n v="1.536568234132218"/>
    <d v="2022-03-08T07:00:00"/>
    <n v="21.4834"/>
    <n v="21.513999999999999"/>
    <n v="22.373000000000001"/>
    <n v="20.65"/>
    <n v="21.309000000000001"/>
    <n v="0.57445255460160405"/>
    <n v="557467000"/>
    <d v="2022-03-08T07:00:00"/>
    <n v="18.723099999999999"/>
    <n v="19.484000000000002"/>
    <n v="19.835999999999999"/>
    <n v="19.100000000000001"/>
    <n v="19.186"/>
    <n v="0.13978215442821501"/>
    <n v="4706500"/>
  </r>
  <r>
    <x v="932"/>
    <n v="161.6491"/>
    <n v="163.62"/>
    <n v="171.05"/>
    <n v="163.56"/>
    <n v="170.57"/>
    <n v="78961000"/>
    <n v="-0.24683538714259121"/>
    <d v="2022-08-26T07:00:00"/>
    <n v="31.739599999999999"/>
    <n v="33.36"/>
    <n v="35.03"/>
    <n v="33.35"/>
    <n v="34.950000000000003"/>
    <n v="0.23843269450583274"/>
    <n v="44851500"/>
    <d v="2022-08-26T07:00:00"/>
    <n v="263.54660000000001"/>
    <n v="268.08999999999997"/>
    <n v="280.33999999999997"/>
    <n v="267.98"/>
    <n v="279.08"/>
    <n v="27549300"/>
    <n v="-8.4449219506643705E-2"/>
    <d v="2022-08-26T07:00:00"/>
    <n v="16.240300000000001"/>
    <n v="16.260000000000002"/>
    <n v="17.923999999999999"/>
    <n v="16.236999999999998"/>
    <n v="17.856999999999999"/>
    <n v="1.7099651868491603"/>
    <n v="769127000"/>
    <d v="2022-08-26T07:00:00"/>
    <n v="15.905900000000001"/>
    <n v="16.341999999999999"/>
    <n v="17.001999999999999"/>
    <n v="16.32"/>
    <n v="16.968"/>
    <n v="6.9674614382540107E-2"/>
    <n v="4539000"/>
  </r>
  <r>
    <x v="933"/>
    <n v="228.78829999999999"/>
    <n v="229.04"/>
    <n v="229.5"/>
    <n v="227.17"/>
    <n v="227.78"/>
    <n v="28183500"/>
    <n v="-1.2036643876089437"/>
    <d v="2024-10-10T07:00:00"/>
    <n v="23.22"/>
    <n v="23.22"/>
    <n v="23.53"/>
    <n v="22.96"/>
    <n v="23.19"/>
    <n v="0.23940805793293643"/>
    <n v="44874600"/>
    <d v="2024-10-10T07:00:00"/>
    <n v="415.84"/>
    <n v="415.84"/>
    <n v="417.35"/>
    <n v="413.15"/>
    <n v="415.23"/>
    <n v="13848400"/>
    <n v="-1.1620417722504637"/>
    <d v="2024-10-10T07:00:00"/>
    <n v="134.81"/>
    <n v="134.81"/>
    <n v="135"/>
    <n v="131"/>
    <n v="131.91"/>
    <n v="-1.1162933514497102"/>
    <n v="242311300"/>
    <d v="2024-10-10T07:00:00"/>
    <n v="18.86"/>
    <n v="18.86"/>
    <n v="18.940000000000001"/>
    <n v="18.72"/>
    <n v="18.91"/>
    <n v="-0.95979706022248679"/>
    <n v="2079400"/>
  </r>
  <r>
    <x v="934"/>
    <n v="150.02000000000001"/>
    <n v="152.06"/>
    <n v="155.83000000000001"/>
    <n v="151.49"/>
    <n v="154.93"/>
    <n v="131577900"/>
    <n v="0.74465446238993838"/>
    <d v="2022-05-09T07:00:00"/>
    <n v="40.568399999999997"/>
    <n v="43.07"/>
    <n v="44.2"/>
    <n v="42.87"/>
    <n v="43.81"/>
    <n v="0.24156990241205809"/>
    <n v="44925800"/>
    <d v="2022-05-09T07:00:00"/>
    <n v="258.94209999999998"/>
    <n v="264.58"/>
    <n v="272.36"/>
    <n v="263.32"/>
    <n v="270.06"/>
    <n v="47726000"/>
    <n v="1.5024729285964906"/>
    <d v="2022-05-09T07:00:00"/>
    <n v="16.925899999999999"/>
    <n v="16.95"/>
    <n v="18.254999999999999"/>
    <n v="16.827000000000002"/>
    <n v="18.033999999999999"/>
    <n v="1.0411253924261832"/>
    <n v="644455000"/>
    <d v="2022-05-09T07:00:00"/>
    <n v="15.736599999999999"/>
    <n v="16.167999999999999"/>
    <n v="16.52"/>
    <n v="16.106000000000002"/>
    <n v="16.494"/>
    <n v="0.47148499315178138"/>
    <n v="5499000"/>
  </r>
  <r>
    <x v="935"/>
    <n v="183.90459999999999"/>
    <n v="184.57"/>
    <n v="184.66"/>
    <n v="182.11"/>
    <n v="182.56"/>
    <n v="48983000"/>
    <n v="-0.81172770708706099"/>
    <d v="2024-05-09T07:00:00"/>
    <n v="29.900300000000001"/>
    <n v="30.09"/>
    <n v="30.39"/>
    <n v="29.81"/>
    <n v="29.93"/>
    <n v="0.24484644795072685"/>
    <n v="45003400"/>
    <d v="2024-05-09T07:00:00"/>
    <n v="410.83710000000002"/>
    <n v="412.32"/>
    <n v="412.72"/>
    <n v="409.1"/>
    <n v="410.57"/>
    <n v="14689700"/>
    <n v="-1.0958724976317615"/>
    <d v="2024-05-09T07:00:00"/>
    <n v="88.732100000000003"/>
    <n v="88.747"/>
    <n v="91.072000000000003"/>
    <n v="88.230999999999995"/>
    <n v="90.528999999999996"/>
    <n v="-0.38828147122922357"/>
    <n v="378013000"/>
    <d v="2024-05-09T07:00:00"/>
    <n v="15.494"/>
    <n v="15.494"/>
    <n v="15.5"/>
    <n v="15.326000000000001"/>
    <n v="15.37"/>
    <n v="1.6202022687061381"/>
    <n v="8243500"/>
  </r>
  <r>
    <x v="936"/>
    <n v="108.5502"/>
    <n v="111.2"/>
    <n v="115.43"/>
    <n v="111.1"/>
    <n v="115.05"/>
    <n v="143937800"/>
    <n v="0.97755901190230243"/>
    <d v="2020-10-28T07:00:00"/>
    <n v="39.714300000000001"/>
    <n v="44.25"/>
    <n v="45.29"/>
    <n v="44.2"/>
    <n v="44.89"/>
    <n v="0.24748964061465295"/>
    <n v="45066000"/>
    <d v="2020-10-28T07:00:00"/>
    <n v="195.7937"/>
    <n v="202.68"/>
    <n v="208.84"/>
    <n v="202.1"/>
    <n v="207.67"/>
    <n v="51195600"/>
    <n v="1.7753612148404569"/>
    <d v="2020-10-28T07:00:00"/>
    <n v="12.5922"/>
    <n v="12.627000000000001"/>
    <n v="13.26"/>
    <n v="12.609"/>
    <n v="13.198"/>
    <n v="-0.39629111102864528"/>
    <n v="376520000"/>
    <d v="2020-10-28T07:00:00"/>
    <n v="15.606199999999999"/>
    <n v="16.32"/>
    <n v="16.39"/>
    <n v="15.821999999999999"/>
    <n v="16.38"/>
    <n v="3.8776650581768708"/>
    <n v="13637000"/>
  </r>
  <r>
    <x v="937"/>
    <n v="172.85429999999999"/>
    <n v="173.93"/>
    <n v="176.3"/>
    <n v="173.86"/>
    <n v="174.55"/>
    <n v="63047900"/>
    <n v="-0.54669488332340188"/>
    <d v="2023-09-21T07:00:00"/>
    <n v="34.08"/>
    <n v="34.65"/>
    <n v="35.25"/>
    <n v="34.46"/>
    <n v="34.57"/>
    <n v="0.25381894700958135"/>
    <n v="45215900"/>
    <d v="2023-09-21T07:00:00"/>
    <n v="317.14940000000001"/>
    <n v="319.52999999999997"/>
    <n v="325.35000000000002"/>
    <n v="315"/>
    <n v="319.26"/>
    <n v="35529500"/>
    <n v="0.54320327700133986"/>
    <d v="2023-09-21T07:00:00"/>
    <n v="41.004600000000003"/>
    <n v="41.017000000000003"/>
    <n v="42.1"/>
    <n v="40.98"/>
    <n v="41.582999999999998"/>
    <n v="1.8625576611621451E-3"/>
    <n v="450736000"/>
    <d v="2023-09-21T07:00:00"/>
    <n v="16.201899999999998"/>
    <n v="16.527999999999999"/>
    <n v="16.681999999999999"/>
    <n v="16.506"/>
    <n v="16.57"/>
    <n v="-0.34573871991795152"/>
    <n v="3546500"/>
  </r>
  <r>
    <x v="938"/>
    <n v="171.3338"/>
    <n v="172.4"/>
    <n v="173.63"/>
    <n v="170.82"/>
    <n v="172.26"/>
    <n v="49594600"/>
    <n v="-0.80020298419433844"/>
    <d v="2023-10-03T07:00:00"/>
    <n v="35.102899999999998"/>
    <n v="35.69"/>
    <n v="36.54"/>
    <n v="35.270000000000003"/>
    <n v="35.270000000000003"/>
    <n v="0.25705749137576556"/>
    <n v="45292600"/>
    <d v="2023-10-03T07:00:00"/>
    <n v="311.05520000000001"/>
    <n v="313.39"/>
    <n v="321.39"/>
    <n v="311.20999999999998"/>
    <n v="320.83"/>
    <n v="21033500"/>
    <n v="-0.59692486381965837"/>
    <d v="2023-10-03T07:00:00"/>
    <n v="43.503799999999998"/>
    <n v="43.517000000000003"/>
    <n v="45.13"/>
    <n v="43.246000000000002"/>
    <n v="44.808"/>
    <n v="0.10977005593682759"/>
    <n v="470850000"/>
    <d v="2023-10-03T07:00:00"/>
    <n v="16.188199999999998"/>
    <n v="16.242000000000001"/>
    <n v="16.41"/>
    <n v="16.155999999999999"/>
    <n v="16.297999999999998"/>
    <n v="-0.79631046236075176"/>
    <n v="2470000"/>
  </r>
  <r>
    <x v="939"/>
    <n v="225.82980000000001"/>
    <n v="226.34"/>
    <n v="226.45"/>
    <n v="221.65"/>
    <n v="221.65"/>
    <n v="60412400"/>
    <n v="-0.59635709258398129"/>
    <d v="2024-07-05T07:00:00"/>
    <n v="31.818200000000001"/>
    <n v="32.020000000000003"/>
    <n v="32.340000000000003"/>
    <n v="31.31"/>
    <n v="31.4"/>
    <n v="0.25776684659547738"/>
    <n v="45309400"/>
    <d v="2024-07-05T07:00:00"/>
    <n v="466.71879999999999"/>
    <n v="467.56"/>
    <n v="468.35"/>
    <n v="458.97"/>
    <n v="459.61"/>
    <n v="16000300"/>
    <n v="-0.99279220366377041"/>
    <d v="2024-07-05T07:00:00"/>
    <n v="125.8192"/>
    <n v="125.83"/>
    <n v="128.85"/>
    <n v="125.68"/>
    <n v="127.38"/>
    <n v="-1.2672297291461674"/>
    <n v="214176700"/>
    <d v="2024-07-05T07:00:00"/>
    <n v="17.364000000000001"/>
    <n v="17.364000000000001"/>
    <n v="17.378"/>
    <n v="17.213999999999999"/>
    <n v="17.213999999999999"/>
    <n v="-0.55606134005497621"/>
    <n v="3044000"/>
  </r>
  <r>
    <x v="940"/>
    <n v="155.6122"/>
    <n v="157.96"/>
    <n v="158.22999999999999"/>
    <n v="153.27000000000001"/>
    <n v="156.71"/>
    <n v="123055300"/>
    <n v="0.58405831568372912"/>
    <d v="2022-05-02T07:00:00"/>
    <n v="42.016500000000001"/>
    <n v="44.96"/>
    <n v="44.99"/>
    <n v="43.51"/>
    <n v="43.72"/>
    <n v="0.26355569187062539"/>
    <n v="45446500"/>
    <d v="2022-05-02T07:00:00"/>
    <n v="278.4083"/>
    <n v="284.47000000000003"/>
    <n v="284.94"/>
    <n v="276.22000000000003"/>
    <n v="277.70999999999998"/>
    <n v="35151100"/>
    <n v="0.51344165389933483"/>
    <d v="2022-05-02T07:00:00"/>
    <n v="19.505199999999999"/>
    <n v="19.533000000000001"/>
    <n v="19.574000000000002"/>
    <n v="18.390999999999998"/>
    <n v="18.541"/>
    <n v="0.65268200373433516"/>
    <n v="572049000"/>
    <d v="2022-05-02T07:00:00"/>
    <n v="16.7605"/>
    <n v="17.22"/>
    <n v="17.297999999999998"/>
    <n v="16.876000000000001"/>
    <n v="17.143999999999998"/>
    <n v="-0.52655339036411009"/>
    <n v="3114500"/>
  </r>
  <r>
    <x v="941"/>
    <n v="186.52619999999999"/>
    <n v="187.44"/>
    <n v="188.11"/>
    <n v="186.3"/>
    <n v="187.7"/>
    <n v="60108400"/>
    <n v="-0.60208553561764322"/>
    <d v="2023-11-14T07:00:00"/>
    <n v="38.889200000000002"/>
    <n v="39.409999999999997"/>
    <n v="39.49"/>
    <n v="38.07"/>
    <n v="38.799999999999997"/>
    <n v="0.26401592829293841"/>
    <n v="45457400"/>
    <d v="2023-11-14T07:00:00"/>
    <n v="367.51139999999998"/>
    <n v="370.27"/>
    <n v="371.95"/>
    <n v="367.35"/>
    <n v="371.01"/>
    <n v="27683900"/>
    <n v="-7.3862764777442108E-2"/>
    <d v="2023-11-14T07:00:00"/>
    <n v="49.640999999999998"/>
    <n v="49.655999999999999"/>
    <n v="49.834000000000003"/>
    <n v="49.04"/>
    <n v="49.68"/>
    <n v="-0.17937096658804388"/>
    <n v="416954000"/>
    <d v="2023-11-14T07:00:00"/>
    <n v="16.957699999999999"/>
    <n v="17.013999999999999"/>
    <n v="17.068000000000001"/>
    <n v="16.864000000000001"/>
    <n v="16.876000000000001"/>
    <n v="-0.47067663456651243"/>
    <n v="3248000"/>
  </r>
  <r>
    <x v="942"/>
    <n v="165.96039999999999"/>
    <n v="167.45"/>
    <n v="170.92"/>
    <n v="167.16"/>
    <n v="169.5"/>
    <n v="65136000"/>
    <n v="-0.50734764023593615"/>
    <d v="2023-05-03T07:00:00"/>
    <n v="29.915199999999999"/>
    <n v="30.65"/>
    <n v="31.11"/>
    <n v="30.25"/>
    <n v="30.64"/>
    <n v="0.26811583256877264"/>
    <n v="45554500"/>
    <d v="2023-05-03T07:00:00"/>
    <n v="300.83620000000002"/>
    <n v="304.39999999999998"/>
    <n v="308.61"/>
    <n v="304.08999999999997"/>
    <n v="306.62"/>
    <n v="22360800"/>
    <n v="-0.49253109441349729"/>
    <d v="2023-05-03T07:00:00"/>
    <n v="27.788399999999999"/>
    <n v="27.802"/>
    <n v="28.367000000000001"/>
    <n v="27.472000000000001"/>
    <n v="27.84"/>
    <n v="-0.35945105978776853"/>
    <n v="383387000"/>
    <d v="2023-05-03T07:00:00"/>
    <n v="18.195799999999998"/>
    <n v="18.562000000000001"/>
    <n v="18.635999999999999"/>
    <n v="18.302"/>
    <n v="18.326000000000001"/>
    <n v="-0.26705085407564177"/>
    <n v="3734500"/>
  </r>
  <r>
    <x v="943"/>
    <n v="128.3151"/>
    <n v="130.06"/>
    <n v="132.38999999999999"/>
    <n v="129.04"/>
    <n v="132.08000000000001"/>
    <n v="108123900"/>
    <n v="0.30269754491787237"/>
    <d v="2022-06-16T07:00:00"/>
    <n v="35.171199999999999"/>
    <n v="37.340000000000003"/>
    <n v="37.79"/>
    <n v="36.93"/>
    <n v="37.700000000000003"/>
    <n v="0.26904475011839524"/>
    <n v="45576500"/>
    <d v="2022-06-16T07:00:00"/>
    <n v="240.30840000000001"/>
    <n v="244.97"/>
    <n v="247.42"/>
    <n v="243.02"/>
    <n v="245.98"/>
    <n v="33169200"/>
    <n v="0.35756279336586788"/>
    <d v="2022-06-16T07:00:00"/>
    <n v="15.582100000000001"/>
    <n v="15.601000000000001"/>
    <n v="15.942"/>
    <n v="15.401"/>
    <n v="15.86"/>
    <n v="0.51158788000708044"/>
    <n v="545749000"/>
    <d v="2022-06-16T07:00:00"/>
    <n v="15.8962"/>
    <n v="16.332000000000001"/>
    <n v="16.544"/>
    <n v="16.244"/>
    <n v="16.472000000000001"/>
    <n v="0.63639466943832412"/>
    <n v="5893000"/>
  </r>
  <r>
    <x v="944"/>
    <n v="192.94470000000001"/>
    <n v="193.89"/>
    <n v="195.33"/>
    <n v="192.26"/>
    <n v="192.3"/>
    <n v="60133900"/>
    <n v="-0.6016050247710697"/>
    <d v="2024-01-22T07:00:00"/>
    <n v="47.582700000000003"/>
    <n v="48.22"/>
    <n v="49.17"/>
    <n v="47.64"/>
    <n v="48.85"/>
    <n v="0.27170483219231445"/>
    <n v="45639500"/>
    <d v="2024-01-22T07:00:00"/>
    <n v="394.35480000000001"/>
    <n v="396.51"/>
    <n v="400.62"/>
    <n v="393.59"/>
    <n v="400.02"/>
    <n v="27016900"/>
    <n v="-0.12632313108039506"/>
    <d v="2024-01-22T07:00:00"/>
    <n v="59.641199999999998"/>
    <n v="59.654000000000003"/>
    <n v="60.331000000000003"/>
    <n v="59.07"/>
    <n v="60.048999999999999"/>
    <n v="1.3767039050925575E-2"/>
    <n v="452955000"/>
    <d v="2024-01-22T07:00:00"/>
    <n v="19.8521"/>
    <n v="19.917999999999999"/>
    <n v="20.065999999999999"/>
    <n v="19.867999999999999"/>
    <n v="19.963999999999999"/>
    <n v="-0.62826164249007421"/>
    <n v="2871500"/>
  </r>
  <r>
    <x v="945"/>
    <n v="176.8038"/>
    <n v="179.7"/>
    <n v="182.94"/>
    <n v="179.12"/>
    <n v="182.63"/>
    <n v="99310400"/>
    <n v="0.1366198058482018"/>
    <d v="2022-01-04T07:00:00"/>
    <n v="49.285600000000002"/>
    <n v="53.14"/>
    <n v="53.94"/>
    <n v="52.65"/>
    <n v="53.57"/>
    <n v="0.27347399788909565"/>
    <n v="45681400"/>
    <d v="2022-01-04T07:00:00"/>
    <n v="321.3347"/>
    <n v="329.01"/>
    <n v="335.2"/>
    <n v="326.12"/>
    <n v="334.83"/>
    <n v="32674300"/>
    <n v="0.31863830268621063"/>
    <d v="2022-01-04T07:00:00"/>
    <n v="29.243400000000001"/>
    <n v="29.29"/>
    <n v="30.468"/>
    <n v="28.349"/>
    <n v="30.277000000000001"/>
    <n v="0.41182950621589026"/>
    <n v="527154000"/>
    <d v="2022-01-04T07:00:00"/>
    <n v="24.707799999999999"/>
    <n v="25.712"/>
    <n v="25.861999999999998"/>
    <n v="25.565999999999999"/>
    <n v="25.706"/>
    <n v="-0.34699437735160538"/>
    <n v="3543500"/>
  </r>
  <r>
    <x v="946"/>
    <n v="135.0795"/>
    <n v="136.5"/>
    <n v="141.80000000000001"/>
    <n v="136.03"/>
    <n v="141.11000000000001"/>
    <n v="98931900"/>
    <n v="0.12948751740004041"/>
    <d v="2022-12-15T07:00:00"/>
    <n v="26.180099999999999"/>
    <n v="27.15"/>
    <n v="28"/>
    <n v="27.12"/>
    <n v="27.94"/>
    <n v="0.27352888847157336"/>
    <n v="45682700"/>
    <d v="2022-12-15T07:00:00"/>
    <n v="245.47980000000001"/>
    <n v="249.01"/>
    <n v="254.2"/>
    <n v="247.34"/>
    <n v="253.72"/>
    <n v="35560400"/>
    <n v="0.54563359981807347"/>
    <d v="2022-12-15T07:00:00"/>
    <n v="16.940799999999999"/>
    <n v="16.952000000000002"/>
    <n v="17.32"/>
    <n v="16.7"/>
    <n v="17.146000000000001"/>
    <n v="0.15103606353036536"/>
    <n v="478542000"/>
    <d v="2022-12-15T07:00:00"/>
    <n v="15.3734"/>
    <n v="15.734"/>
    <n v="16.13"/>
    <n v="15.692"/>
    <n v="16.076000000000001"/>
    <n v="-0.52153076062949455"/>
    <n v="3126500"/>
  </r>
  <r>
    <x v="947"/>
    <n v="185.59289999999999"/>
    <n v="187"/>
    <n v="187.05"/>
    <n v="183.67"/>
    <n v="183.74"/>
    <n v="51245300"/>
    <n v="-0.76909791539280603"/>
    <d v="2023-06-22T07:00:00"/>
    <n v="32.056600000000003"/>
    <n v="32.71"/>
    <n v="33.24"/>
    <n v="32.130000000000003"/>
    <n v="32.69"/>
    <n v="0.27596096351058519"/>
    <n v="45740300"/>
    <d v="2023-06-22T07:00:00"/>
    <n v="336.4667"/>
    <n v="339.71"/>
    <n v="340.12"/>
    <n v="333.34"/>
    <n v="334.12"/>
    <n v="23556800"/>
    <n v="-0.39846423069785752"/>
    <d v="2023-06-22T07:00:00"/>
    <n v="43.008400000000002"/>
    <n v="43.024999999999999"/>
    <n v="43.426000000000002"/>
    <n v="42.234000000000002"/>
    <n v="42.253"/>
    <n v="-0.17517033164970014"/>
    <n v="417737000"/>
    <d v="2023-06-22T07:00:00"/>
    <n v="18.393799999999999"/>
    <n v="18.763999999999999"/>
    <n v="18.814"/>
    <n v="18.66"/>
    <n v="18.718"/>
    <n v="-0.36122516159968265"/>
    <n v="3509500"/>
  </r>
  <r>
    <x v="948"/>
    <n v="230.50640000000001"/>
    <n v="230.76"/>
    <n v="235.14"/>
    <n v="227.76"/>
    <n v="234.08"/>
    <n v="52287000"/>
    <n v="-0.74946857622120844"/>
    <d v="2024-10-23T07:00:00"/>
    <n v="21.98"/>
    <n v="21.98"/>
    <n v="22.43"/>
    <n v="21.58"/>
    <n v="22.3"/>
    <n v="0.27844370677957647"/>
    <n v="45799100"/>
    <d v="2024-10-23T07:00:00"/>
    <n v="424.6"/>
    <n v="424.6"/>
    <n v="431.08"/>
    <n v="422.53"/>
    <n v="430.86"/>
    <n v="19654400"/>
    <n v="-0.70539276662086137"/>
    <d v="2024-10-23T07:00:00"/>
    <n v="139.56"/>
    <n v="139.56"/>
    <n v="142.43"/>
    <n v="137.46"/>
    <n v="142.03"/>
    <n v="-0.88228794252872145"/>
    <n v="285930000"/>
    <d v="2024-10-23T07:00:00"/>
    <n v="17.53"/>
    <n v="17.53"/>
    <n v="17.64"/>
    <n v="17.420000000000002"/>
    <n v="17.5"/>
    <n v="-0.64052523009209383"/>
    <n v="2842200"/>
  </r>
  <r>
    <x v="949"/>
    <n v="184.73500000000001"/>
    <n v="185.64"/>
    <n v="188.44"/>
    <n v="183.89"/>
    <n v="187.15"/>
    <n v="82488700"/>
    <n v="-0.1803609513207183"/>
    <d v="2024-01-02T07:00:00"/>
    <n v="47.168300000000002"/>
    <n v="47.8"/>
    <n v="49.38"/>
    <n v="47.45"/>
    <n v="49.2"/>
    <n v="0.28294473454274771"/>
    <n v="45905700"/>
    <d v="2024-01-02T07:00:00"/>
    <n v="368.85410000000002"/>
    <n v="370.87"/>
    <n v="375.9"/>
    <n v="366.77"/>
    <n v="373.86"/>
    <n v="25258600"/>
    <n v="-0.26461557796267715"/>
    <d v="2024-01-02T07:00:00"/>
    <n v="48.157699999999998"/>
    <n v="48.167999999999999"/>
    <n v="49.295000000000002"/>
    <n v="47.594999999999999"/>
    <n v="49.244"/>
    <n v="-0.20995030138824738"/>
    <n v="411254000"/>
    <d v="2024-01-02T07:00:00"/>
    <n v="18.598199999999999"/>
    <n v="18.66"/>
    <n v="18.8"/>
    <n v="18.591999999999999"/>
    <n v="18.7"/>
    <n v="-0.43321618779583837"/>
    <n v="3337500"/>
  </r>
  <r>
    <x v="950"/>
    <n v="126.5442"/>
    <n v="129.41"/>
    <n v="133.61000000000001"/>
    <n v="126.76"/>
    <n v="133.52000000000001"/>
    <n v="143301900"/>
    <n v="0.96557639043813914"/>
    <d v="2021-01-04T07:00:00"/>
    <n v="44.902900000000002"/>
    <n v="49.67"/>
    <n v="51.39"/>
    <n v="49.4"/>
    <n v="49.89"/>
    <n v="0.29125432425937159"/>
    <n v="46102500"/>
    <d v="2021-01-04T07:00:00"/>
    <n v="210.8443"/>
    <n v="217.69"/>
    <n v="223"/>
    <n v="214.81"/>
    <n v="222.53"/>
    <n v="37130100"/>
    <n v="0.66909242588365847"/>
    <d v="2021-01-04T07:00:00"/>
    <n v="13.081200000000001"/>
    <n v="13.1135"/>
    <n v="13.6525"/>
    <n v="12.9625"/>
    <n v="13.104200000000001"/>
    <n v="0.59147505097371733"/>
    <n v="560640000"/>
    <d v="2021-01-04T07:00:00"/>
    <n v="19.1387"/>
    <n v="20.013999999999999"/>
    <n v="20.324000000000002"/>
    <n v="19.891999999999999"/>
    <n v="20.3"/>
    <n v="0.39656409961043326"/>
    <n v="5320000"/>
  </r>
  <r>
    <x v="951"/>
    <n v="164.3152"/>
    <n v="165.79"/>
    <n v="167.04"/>
    <n v="164.31"/>
    <n v="164.89"/>
    <n v="81235400"/>
    <n v="-0.20397758834074647"/>
    <d v="2023-05-04T07:00:00"/>
    <n v="30.616"/>
    <n v="31.24"/>
    <n v="31.72"/>
    <n v="30.38"/>
    <n v="30.44"/>
    <n v="0.29131765954684585"/>
    <n v="46104000"/>
    <d v="2023-05-04T07:00:00"/>
    <n v="301.83440000000002"/>
    <n v="305.41000000000003"/>
    <n v="307.76"/>
    <n v="303.39999999999998"/>
    <n v="306.24"/>
    <n v="22519900"/>
    <n v="-0.48001768470015427"/>
    <d v="2023-05-04T07:00:00"/>
    <n v="27.548500000000001"/>
    <n v="27.562000000000001"/>
    <n v="27.859000000000002"/>
    <n v="27.24"/>
    <n v="27.651"/>
    <n v="-0.68958448533164962"/>
    <n v="321850000"/>
    <d v="2023-05-04T07:00:00"/>
    <n v="18.168299999999999"/>
    <n v="18.533999999999999"/>
    <n v="18.68"/>
    <n v="18.498000000000001"/>
    <n v="18.547999999999998"/>
    <n v="-0.68727754187180656"/>
    <n v="2730500"/>
  </r>
  <r>
    <x v="952"/>
    <n v="125.96510000000001"/>
    <n v="129.04"/>
    <n v="131"/>
    <n v="126"/>
    <n v="127.58"/>
    <n v="225702700"/>
    <n v="2.5183010244123958"/>
    <d v="2020-08-31T07:00:00"/>
    <n v="45.727499999999999"/>
    <n v="50.95"/>
    <n v="51.5"/>
    <n v="50.32"/>
    <n v="51"/>
    <n v="0.29174411714917259"/>
    <n v="46114100"/>
    <d v="2020-08-31T07:00:00"/>
    <n v="217.8674"/>
    <n v="225.53"/>
    <n v="228.7"/>
    <n v="224.31"/>
    <n v="227"/>
    <n v="28774200"/>
    <n v="1.1890664578044538E-2"/>
    <d v="2020-08-31T07:00:00"/>
    <n v="13.333600000000001"/>
    <n v="13.374499999999999"/>
    <n v="13.574999999999999"/>
    <n v="13.037800000000001"/>
    <n v="13.182700000000001"/>
    <n v="0.27066027535052983"/>
    <n v="500840000"/>
    <d v="2020-08-31T07:00:00"/>
    <n v="14.993600000000001"/>
    <n v="15.728"/>
    <n v="15.795999999999999"/>
    <n v="15.688000000000001"/>
    <n v="15.73"/>
    <n v="-0.20364015367612087"/>
    <n v="3886000"/>
  </r>
  <r>
    <x v="953"/>
    <n v="185.27529999999999"/>
    <n v="186.68"/>
    <n v="187.56"/>
    <n v="185.01"/>
    <n v="185.55"/>
    <n v="53079300"/>
    <n v="-0.73453882156472683"/>
    <d v="2023-06-23T07:00:00"/>
    <n v="32.340800000000002"/>
    <n v="33"/>
    <n v="33.450000000000003"/>
    <n v="32.03"/>
    <n v="32.21"/>
    <n v="0.29533733912521271"/>
    <n v="46199200"/>
    <d v="2023-06-23T07:00:00"/>
    <n v="331.82139999999998"/>
    <n v="335.02"/>
    <n v="337.96"/>
    <n v="333.45"/>
    <n v="334.36"/>
    <n v="23084700"/>
    <n v="-0.43559547347390565"/>
    <d v="2023-06-23T07:00:00"/>
    <n v="42.192799999999998"/>
    <n v="42.209000000000003"/>
    <n v="42.808999999999997"/>
    <n v="42.015000000000001"/>
    <n v="42.463999999999999"/>
    <n v="-0.49489605377035406"/>
    <n v="358140000"/>
    <d v="2023-06-23T07:00:00"/>
    <n v="17.868400000000001"/>
    <n v="18.228000000000002"/>
    <n v="18.297999999999998"/>
    <n v="18.16"/>
    <n v="18.248000000000001"/>
    <n v="0.5767509413397649"/>
    <n v="5750500"/>
  </r>
  <r>
    <x v="954"/>
    <n v="161.5427"/>
    <n v="163.98"/>
    <n v="164.48"/>
    <n v="159.76"/>
    <n v="160.51"/>
    <n v="123511700"/>
    <n v="0.59265851765926647"/>
    <d v="2022-03-18T07:00:00"/>
    <n v="44.343499999999999"/>
    <n v="47.45"/>
    <n v="47.6"/>
    <n v="46.35"/>
    <n v="46.82"/>
    <n v="0.29693761072206248"/>
    <n v="46237100"/>
    <d v="2022-03-18T07:00:00"/>
    <n v="294.02820000000003"/>
    <n v="300.43"/>
    <n v="301"/>
    <n v="292.73"/>
    <n v="295.37"/>
    <n v="43390600"/>
    <n v="1.1614884127496807"/>
    <d v="2022-03-18T07:00:00"/>
    <n v="26.415400000000002"/>
    <n v="26.452999999999999"/>
    <n v="26.568999999999999"/>
    <n v="24.623999999999999"/>
    <n v="24.798999999999999"/>
    <n v="1.5039141182515787"/>
    <n v="730719000"/>
    <d v="2022-03-18T07:00:00"/>
    <n v="20.395099999999999"/>
    <n v="21.224"/>
    <n v="21.238"/>
    <n v="20.885999999999999"/>
    <n v="20.885999999999999"/>
    <n v="-0.85574491422036869"/>
    <n v="2328000"/>
  </r>
  <r>
    <x v="955"/>
    <n v="189.024"/>
    <n v="189.95"/>
    <n v="190.32"/>
    <n v="188.19"/>
    <n v="189.84"/>
    <n v="48794400"/>
    <n v="-0.81528160299544472"/>
    <d v="2023-11-30T07:00:00"/>
    <n v="44.109299999999998"/>
    <n v="44.7"/>
    <n v="45.09"/>
    <n v="44.41"/>
    <n v="44.65"/>
    <n v="0.2980312000191182"/>
    <n v="46263000"/>
    <d v="2023-11-30T07:00:00"/>
    <n v="376.85039999999998"/>
    <n v="378.91"/>
    <n v="380.09"/>
    <n v="375.47"/>
    <n v="378.49"/>
    <n v="30554400"/>
    <n v="0.15190557326247756"/>
    <d v="2023-11-30T07:00:00"/>
    <n v="46.755899999999997"/>
    <n v="46.77"/>
    <n v="48.11"/>
    <n v="46.421999999999997"/>
    <n v="48.024000000000001"/>
    <n v="0.40696363662575263"/>
    <n v="526247000"/>
    <d v="2023-11-30T07:00:00"/>
    <n v="17.133099999999999"/>
    <n v="17.190000000000001"/>
    <n v="17.332000000000001"/>
    <n v="17.154"/>
    <n v="17.321999999999999"/>
    <n v="-0.12871926013477275"/>
    <n v="4065000"/>
  </r>
  <r>
    <x v="956"/>
    <n v="116.4136"/>
    <n v="119.05"/>
    <n v="120.97"/>
    <n v="116.81"/>
    <n v="116.97"/>
    <n v="169410200"/>
    <n v="1.4575497761478662"/>
    <d v="2020-11-30T07:00:00"/>
    <n v="43.709600000000002"/>
    <n v="48.35"/>
    <n v="48.5"/>
    <n v="47.27"/>
    <n v="47.42"/>
    <n v="0.30097417971042245"/>
    <n v="46332700"/>
    <d v="2020-11-30T07:00:00"/>
    <n v="207.3381"/>
    <n v="214.07"/>
    <n v="214.76"/>
    <n v="210.84"/>
    <n v="214.1"/>
    <n v="33064800"/>
    <n v="0.34935160559671002"/>
    <d v="2020-11-30T07:00:00"/>
    <n v="13.3645"/>
    <n v="13.4015"/>
    <n v="13.4125"/>
    <n v="12.972200000000001"/>
    <n v="13.265000000000001"/>
    <n v="-0.87680512144700073"/>
    <n v="286952000"/>
    <d v="2020-11-30T07:00:00"/>
    <n v="17.841999999999999"/>
    <n v="18.658000000000001"/>
    <n v="18.8"/>
    <n v="18.524000000000001"/>
    <n v="18.73"/>
    <n v="0.19921660628783194"/>
    <n v="4848500"/>
  </r>
  <r>
    <x v="957"/>
    <n v="159.79249999999999"/>
    <n v="162.41"/>
    <n v="166.33"/>
    <n v="162.30000000000001"/>
    <n v="164.42"/>
    <n v="122848900"/>
    <n v="0.58016900436087449"/>
    <d v="2022-01-21T07:00:00"/>
    <n v="48.2654"/>
    <n v="52.04"/>
    <n v="53.13"/>
    <n v="51.95"/>
    <n v="52.08"/>
    <n v="0.30265045365224141"/>
    <n v="46372400"/>
    <d v="2022-01-21T07:00:00"/>
    <n v="289.1241"/>
    <n v="296.02999999999997"/>
    <n v="304.11"/>
    <n v="295.61"/>
    <n v="302.69"/>
    <n v="57984400"/>
    <n v="2.3093086432624763"/>
    <d v="2022-01-21T07:00:00"/>
    <n v="23.3368"/>
    <n v="23.373999999999999"/>
    <n v="24.823"/>
    <n v="23.263000000000002"/>
    <n v="23.507000000000001"/>
    <n v="1.4408187574471587"/>
    <n v="718958000"/>
    <d v="2022-01-21T07:00:00"/>
    <n v="21.4541"/>
    <n v="22.326000000000001"/>
    <n v="22.55"/>
    <n v="22.08"/>
    <n v="22.382000000000001"/>
    <n v="1.8397330433566248"/>
    <n v="8768000"/>
  </r>
  <r>
    <x v="958"/>
    <n v="103.5412"/>
    <n v="106.26"/>
    <n v="106.41500000000001"/>
    <n v="100.825"/>
    <n v="102.88500000000001"/>
    <n v="374336800"/>
    <n v="5.3190969938519288"/>
    <d v="2020-07-31T07:00:00"/>
    <n v="42.5486"/>
    <n v="47.73"/>
    <n v="48.32"/>
    <n v="46.97"/>
    <n v="48.13"/>
    <n v="0.30955822233943481"/>
    <n v="46536000"/>
    <d v="2020-07-31T07:00:00"/>
    <n v="197.5669"/>
    <n v="205.01"/>
    <n v="205.1"/>
    <n v="199.01"/>
    <n v="204.4"/>
    <n v="51044000"/>
    <n v="1.7634376893059327"/>
    <d v="2020-07-31T07:00:00"/>
    <n v="10.5823"/>
    <n v="10.614699999999999"/>
    <n v="10.766500000000001"/>
    <n v="10.433"/>
    <n v="10.5632"/>
    <n v="-0.34500366529356713"/>
    <n v="386080000"/>
    <d v="2020-07-31T07:00:00"/>
    <n v="14.863899999999999"/>
    <n v="15.592000000000001"/>
    <n v="15.593999999999999"/>
    <n v="15.382"/>
    <n v="15.396000000000001"/>
    <n v="0.49890018045322437"/>
    <n v="5564500"/>
  </r>
  <r>
    <x v="959"/>
    <n v="171.7192"/>
    <n v="174.31"/>
    <n v="174.88"/>
    <n v="171.94"/>
    <n v="174.03"/>
    <n v="78751300"/>
    <n v="-0.25078688222206136"/>
    <d v="2022-04-01T07:00:00"/>
    <n v="44.960299999999997"/>
    <n v="48.11"/>
    <n v="49.9"/>
    <n v="47.33"/>
    <n v="49.83"/>
    <n v="0.3122014150033609"/>
    <n v="46598600"/>
    <d v="2022-04-01T07:00:00"/>
    <n v="302.82659999999998"/>
    <n v="309.42"/>
    <n v="310.13"/>
    <n v="305.54000000000002"/>
    <n v="309.37"/>
    <n v="27110500"/>
    <n v="-0.11896137652873628"/>
    <d v="2022-04-01T07:00:00"/>
    <n v="26.673999999999999"/>
    <n v="26.712"/>
    <n v="27.495999999999999"/>
    <n v="26.266999999999999"/>
    <n v="27.375"/>
    <n v="0.3586160988679572"/>
    <n v="517235000"/>
    <d v="2022-04-01T07:00:00"/>
    <n v="20.034700000000001"/>
    <n v="20.584"/>
    <n v="20.658000000000001"/>
    <n v="20.41"/>
    <n v="20.606000000000002"/>
    <n v="-0.62156480284392024"/>
    <n v="2887500"/>
  </r>
  <r>
    <x v="960"/>
    <n v="187.71039999999999"/>
    <n v="188.63"/>
    <n v="189.14"/>
    <n v="185.83"/>
    <n v="186.09"/>
    <n v="78005800"/>
    <n v="-0.26483475814836072"/>
    <d v="2024-01-18T07:00:00"/>
    <n v="46.122300000000003"/>
    <n v="46.74"/>
    <n v="47.57"/>
    <n v="46.17"/>
    <n v="47.03"/>
    <n v="0.31569330051944217"/>
    <n v="46681300"/>
    <d v="2024-01-18T07:00:00"/>
    <n v="391.72910000000002"/>
    <n v="393.87"/>
    <n v="393.99"/>
    <n v="390.12"/>
    <n v="391.72"/>
    <n v="23392100"/>
    <n v="-0.41141808726471862"/>
    <d v="2024-01-18T07:00:00"/>
    <n v="57.094700000000003"/>
    <n v="57.106999999999999"/>
    <n v="57.6"/>
    <n v="56.106999999999999"/>
    <n v="57.26"/>
    <n v="0.22135780397967542"/>
    <n v="491650000"/>
    <d v="2024-01-18T07:00:00"/>
    <n v="19.505199999999999"/>
    <n v="19.57"/>
    <n v="19.588000000000001"/>
    <n v="19.399999999999999"/>
    <n v="19.416"/>
    <n v="-0.44891190571651191"/>
    <n v="3300000"/>
  </r>
  <r>
    <x v="961"/>
    <n v="54.509799999999998"/>
    <n v="56.092500000000001"/>
    <n v="57.125"/>
    <n v="53.152500000000003"/>
    <n v="57.02"/>
    <n v="336752800"/>
    <n v="4.610880536690245"/>
    <d v="2020-03-23T07:00:00"/>
    <n v="43.9495"/>
    <n v="49.58"/>
    <n v="50.49"/>
    <n v="45.91"/>
    <n v="46.02"/>
    <n v="0.31641954514914711"/>
    <n v="46698500"/>
    <d v="2020-03-23T07:00:00"/>
    <n v="130.67920000000001"/>
    <n v="135.97999999999999"/>
    <n v="140.57"/>
    <n v="132.52000000000001"/>
    <n v="137.01"/>
    <n v="78975200"/>
    <n v="3.9602607526957971"/>
    <d v="2020-03-23T07:00:00"/>
    <n v="5.2986000000000004"/>
    <n v="5.3171999999999997"/>
    <n v="5.4119999999999999"/>
    <n v="4.9630000000000001"/>
    <n v="5.1426999999999996"/>
    <n v="1.038019175785952"/>
    <n v="643876000"/>
    <d v="2020-03-23T07:00:00"/>
    <n v="10.048"/>
    <n v="10.58"/>
    <n v="10.88"/>
    <n v="10.316000000000001"/>
    <n v="10.788"/>
    <n v="1.5027982986595005"/>
    <n v="7963000"/>
  </r>
  <r>
    <x v="962"/>
    <n v="106.26600000000001"/>
    <n v="108.86"/>
    <n v="111.99"/>
    <n v="107.72"/>
    <n v="111.06"/>
    <n v="190272600"/>
    <n v="1.8506717167579638"/>
    <d v="2020-10-30T07:00:00"/>
    <n v="39.741199999999999"/>
    <n v="44.28"/>
    <n v="44.8"/>
    <n v="43.61"/>
    <n v="44.1"/>
    <n v="0.31991565301772668"/>
    <n v="46781300"/>
    <d v="2020-10-30T07:00:00"/>
    <n v="195.5908"/>
    <n v="202.47"/>
    <n v="204.29"/>
    <n v="199.62"/>
    <n v="203.5"/>
    <n v="36953700"/>
    <n v="0.65521834999784001"/>
    <d v="2020-10-30T07:00:00"/>
    <n v="12.4994"/>
    <n v="12.534000000000001"/>
    <n v="12.936500000000001"/>
    <n v="12.3"/>
    <n v="12.85"/>
    <n v="-0.18008984919562762"/>
    <n v="416820000"/>
    <d v="2020-10-30T07:00:00"/>
    <n v="16.0002"/>
    <n v="16.731999999999999"/>
    <n v="16.809999999999999"/>
    <n v="16.515999999999998"/>
    <n v="16.649999999999999"/>
    <n v="1.2656883199378597"/>
    <n v="7396500"/>
  </r>
  <r>
    <x v="963"/>
    <n v="166.29820000000001"/>
    <n v="166.9"/>
    <n v="167.05"/>
    <n v="164.92"/>
    <n v="165.35"/>
    <n v="49537800"/>
    <n v="-0.8012732985506279"/>
    <d v="2024-04-23T07:00:00"/>
    <n v="33.926099999999998"/>
    <n v="34.28"/>
    <n v="34.6"/>
    <n v="34.18"/>
    <n v="34.340000000000003"/>
    <n v="0.32214083278432259"/>
    <n v="46834000"/>
    <d v="2024-04-23T07:00:00"/>
    <n v="406.10419999999999"/>
    <n v="407.57"/>
    <n v="408.2"/>
    <n v="403.06"/>
    <n v="404.24"/>
    <n v="15734500"/>
    <n v="-1.0136976989611091"/>
    <d v="2024-04-23T07:00:00"/>
    <n v="82.409199999999998"/>
    <n v="82.423000000000002"/>
    <n v="82.769000000000005"/>
    <n v="80.263999999999996"/>
    <n v="80.769000000000005"/>
    <n v="-6.3464558104114679E-2"/>
    <n v="438559000"/>
    <d v="2024-04-23T07:00:00"/>
    <n v="16.361999999999998"/>
    <n v="16.361999999999998"/>
    <n v="16.38"/>
    <n v="16.206"/>
    <n v="16.23"/>
    <n v="-0.13709030969246527"/>
    <n v="4045000"/>
  </r>
  <r>
    <x v="964"/>
    <n v="164.08439999999999"/>
    <n v="166.56"/>
    <n v="167.36"/>
    <n v="162.94999999999999"/>
    <n v="164.39"/>
    <n v="79724800"/>
    <n v="-0.23244267402051549"/>
    <d v="2022-03-02T07:00:00"/>
    <n v="45.6706"/>
    <n v="48.87"/>
    <n v="48.99"/>
    <n v="47.48"/>
    <n v="47.52"/>
    <n v="0.32646874409506416"/>
    <n v="46936500"/>
    <d v="2022-03-02T07:00:00"/>
    <n v="293.79320000000001"/>
    <n v="300.19"/>
    <n v="301.47000000000003"/>
    <n v="293.7"/>
    <n v="295.36"/>
    <n v="31873000"/>
    <n v="0.25561507702120884"/>
    <d v="2022-03-02T07:00:00"/>
    <n v="24.185600000000001"/>
    <n v="24.22"/>
    <n v="24.408999999999999"/>
    <n v="23.414999999999999"/>
    <n v="23.756"/>
    <n v="-0.32589426344122946"/>
    <n v="389642000"/>
    <d v="2022-03-02T07:00:00"/>
    <n v="19.5533"/>
    <n v="20.347999999999999"/>
    <n v="20.434000000000001"/>
    <n v="20.116"/>
    <n v="20.116"/>
    <n v="-0.80761137926363658"/>
    <n v="2443000"/>
  </r>
  <r>
    <x v="965"/>
    <n v="152.6686"/>
    <n v="154.53"/>
    <n v="157.09"/>
    <n v="153.69"/>
    <n v="156.47"/>
    <n v="73714800"/>
    <n v="-0.34569248531100394"/>
    <d v="2022-09-06T07:00:00"/>
    <n v="28.885300000000001"/>
    <n v="30.36"/>
    <n v="31.39"/>
    <n v="30.33"/>
    <n v="31.39"/>
    <n v="0.32871081327165325"/>
    <n v="46989600"/>
    <d v="2022-09-06T07:00:00"/>
    <n v="248.9581"/>
    <n v="253.25"/>
    <n v="257.83"/>
    <n v="251.94"/>
    <n v="256.2"/>
    <n v="21328200"/>
    <n v="-0.57374634815327119"/>
    <d v="2022-09-06T07:00:00"/>
    <n v="13.448700000000001"/>
    <n v="13.465"/>
    <n v="13.779"/>
    <n v="13.351000000000001"/>
    <n v="13.731"/>
    <n v="0.45795065380840771"/>
    <n v="535751000"/>
    <d v="2022-09-06T07:00:00"/>
    <n v="14.671799999999999"/>
    <n v="15.074"/>
    <n v="15.268000000000001"/>
    <n v="15.007999999999999"/>
    <n v="15.244"/>
    <n v="-0.48637235248718591"/>
    <n v="3210500"/>
  </r>
  <r>
    <x v="966"/>
    <n v="172.20439999999999"/>
    <n v="173.75"/>
    <n v="174.59"/>
    <n v="172.17"/>
    <n v="173.85"/>
    <n v="49514700"/>
    <n v="-0.80170858484693575"/>
    <d v="2023-05-11T07:00:00"/>
    <n v="28.2835"/>
    <n v="28.86"/>
    <n v="29.68"/>
    <n v="28.82"/>
    <n v="29.6"/>
    <n v="0.33524701493899761"/>
    <n v="47144400"/>
    <d v="2023-05-11T07:00:00"/>
    <n v="306.47930000000002"/>
    <n v="310.11"/>
    <n v="311.12"/>
    <n v="306.26"/>
    <n v="310.10000000000002"/>
    <n v="31680200"/>
    <n v="0.24045112106437325"/>
    <d v="2023-05-11T07:00:00"/>
    <n v="28.564"/>
    <n v="28.577999999999999"/>
    <n v="28.95"/>
    <n v="28.245999999999999"/>
    <n v="28.896000000000001"/>
    <n v="-0.68798041145353372"/>
    <n v="322149000"/>
    <d v="2023-05-11T07:00:00"/>
    <n v="18.2742"/>
    <n v="18.641999999999999"/>
    <n v="18.722000000000001"/>
    <n v="18.53"/>
    <n v="18.722000000000001"/>
    <n v="-0.86327885882229194"/>
    <n v="2310000"/>
  </r>
  <r>
    <x v="967"/>
    <n v="170.23400000000001"/>
    <n v="170.85"/>
    <n v="171.94"/>
    <n v="169.45"/>
    <n v="170.57"/>
    <n v="54288300"/>
    <n v="-0.71175695436835407"/>
    <d v="2024-03-25T07:00:00"/>
    <n v="41.398200000000003"/>
    <n v="41.83"/>
    <n v="42.22"/>
    <n v="40.57"/>
    <n v="40.89"/>
    <n v="0.3408247425892314"/>
    <n v="47276500"/>
    <d v="2024-03-25T07:00:00"/>
    <n v="421.33920000000001"/>
    <n v="422.86"/>
    <n v="427.41"/>
    <n v="421.61"/>
    <n v="425.24"/>
    <n v="18060500"/>
    <n v="-0.8307549523034351"/>
    <d v="2024-03-25T07:00:00"/>
    <n v="94.986099999999993"/>
    <n v="95.001999999999995"/>
    <n v="96.766000000000005"/>
    <n v="93.51"/>
    <n v="93.941000000000003"/>
    <n v="0.54585282937004531"/>
    <n v="552136000"/>
    <d v="2024-03-25T07:00:00"/>
    <n v="17.135100000000001"/>
    <n v="17.192"/>
    <n v="17.294"/>
    <n v="17.146000000000001"/>
    <n v="17.251999999999999"/>
    <n v="-0.31602149398814305"/>
    <n v="3617500"/>
  </r>
  <r>
    <x v="968"/>
    <n v="187.0934"/>
    <n v="188.01"/>
    <n v="189.5"/>
    <n v="187.78"/>
    <n v="187.85"/>
    <n v="53790500"/>
    <n v="-0.72113727983597553"/>
    <d v="2023-11-15T07:00:00"/>
    <n v="40.073300000000003"/>
    <n v="40.61"/>
    <n v="40.840000000000003"/>
    <n v="39.58"/>
    <n v="39.590000000000003"/>
    <n v="0.34570578207724828"/>
    <n v="47392100"/>
    <d v="2023-11-15T07:00:00"/>
    <n v="367.66059999999999"/>
    <n v="369.67"/>
    <n v="373.13"/>
    <n v="367.11"/>
    <n v="371.28"/>
    <n v="26860100"/>
    <n v="-0.13865564297890032"/>
    <d v="2023-11-15T07:00:00"/>
    <n v="48.873199999999997"/>
    <n v="48.887999999999998"/>
    <n v="49.96"/>
    <n v="48.2"/>
    <n v="49.935000000000002"/>
    <n v="0.1347002609923619"/>
    <n v="475497000"/>
    <d v="2023-11-15T07:00:00"/>
    <n v="17.366299999999999"/>
    <n v="17.423999999999999"/>
    <n v="17.641999999999999"/>
    <n v="17.393999999999998"/>
    <n v="17.524000000000001"/>
    <n v="0.49324972200178191"/>
    <n v="5551000"/>
  </r>
  <r>
    <x v="969"/>
    <n v="117.9995"/>
    <n v="120.88"/>
    <n v="128.84"/>
    <n v="120.5"/>
    <n v="126.91"/>
    <n v="257599600"/>
    <n v="3.1193522566505956"/>
    <d v="2020-09-03T07:00:00"/>
    <n v="45.224899999999998"/>
    <n v="50.39"/>
    <n v="52.62"/>
    <n v="50.14"/>
    <n v="52.5"/>
    <n v="0.34579867383221052"/>
    <n v="47394300"/>
    <d v="2020-09-03T07:00:00"/>
    <n v="209.917"/>
    <n v="217.3"/>
    <n v="229.31"/>
    <n v="214.96"/>
    <n v="229.27"/>
    <n v="58400300"/>
    <n v="2.3420196872585755"/>
    <d v="2020-09-03T07:00:00"/>
    <n v="12.9796"/>
    <n v="13.015499999999999"/>
    <n v="13.884499999999999"/>
    <n v="12.8787"/>
    <n v="13.8287"/>
    <n v="2.6541745735457596"/>
    <n v="945128000"/>
    <d v="2020-09-03T07:00:00"/>
    <n v="14.753399999999999"/>
    <n v="15.476000000000001"/>
    <n v="15.792"/>
    <n v="15.342000000000001"/>
    <n v="15.77"/>
    <n v="0.40765574027437584"/>
    <n v="5346500"/>
  </r>
  <r>
    <x v="970"/>
    <n v="130.85390000000001"/>
    <n v="132.22999999999999"/>
    <n v="134.56"/>
    <n v="130.30000000000001"/>
    <n v="134.35"/>
    <n v="77852100"/>
    <n v="-0.26773101372162994"/>
    <d v="2022-12-22T07:00:00"/>
    <n v="25.042300000000001"/>
    <n v="25.97"/>
    <n v="26.45"/>
    <n v="25.35"/>
    <n v="26.45"/>
    <n v="0.34934544993076949"/>
    <n v="47478300"/>
    <d v="2022-12-22T07:00:00"/>
    <n v="234.81319999999999"/>
    <n v="238.19"/>
    <n v="241.99"/>
    <n v="233.87"/>
    <n v="241.26"/>
    <n v="28651700"/>
    <n v="2.2558896573372884E-3"/>
    <d v="2022-12-22T07:00:00"/>
    <n v="15.328900000000001"/>
    <n v="15.339"/>
    <n v="16.138000000000002"/>
    <n v="14.882"/>
    <n v="16.094000000000001"/>
    <n v="0.61510697549913773"/>
    <n v="565045000"/>
    <d v="2022-12-22T07:00:00"/>
    <n v="15.0021"/>
    <n v="15.353999999999999"/>
    <n v="15.41"/>
    <n v="15.24"/>
    <n v="15.41"/>
    <n v="-0.39805777965352979"/>
    <n v="3421500"/>
  </r>
  <r>
    <x v="971"/>
    <n v="151.23259999999999"/>
    <n v="152.59"/>
    <n v="153.4"/>
    <n v="150.1"/>
    <n v="151.28"/>
    <n v="73695900"/>
    <n v="-0.34604862864434677"/>
    <d v="2023-03-14T07:00:00"/>
    <n v="27.3385"/>
    <n v="28.01"/>
    <n v="28.1"/>
    <n v="27.25"/>
    <n v="27.35"/>
    <n v="0.35827572546464115"/>
    <n v="47689800"/>
    <d v="2023-03-14T07:00:00"/>
    <n v="257.73680000000002"/>
    <n v="260.79000000000002"/>
    <n v="261.07"/>
    <n v="255.86"/>
    <n v="256.75"/>
    <n v="33620300"/>
    <n v="0.39304236044122332"/>
    <d v="2023-03-14T07:00:00"/>
    <n v="24.051300000000001"/>
    <n v="24.062999999999999"/>
    <n v="24.219000000000001"/>
    <n v="23.46"/>
    <n v="23.495999999999999"/>
    <n v="0.13155112598749885"/>
    <n v="474910000"/>
    <d v="2023-03-14T07:00:00"/>
    <n v="16.696300000000001"/>
    <n v="17.088000000000001"/>
    <n v="17.088000000000001"/>
    <n v="16.916"/>
    <n v="16.972000000000001"/>
    <n v="-0.33297286934247039"/>
    <n v="3577000"/>
  </r>
  <r>
    <x v="972"/>
    <n v="189.41210000000001"/>
    <n v="189.84"/>
    <n v="191.1"/>
    <n v="189.66"/>
    <n v="190.47"/>
    <n v="52845200"/>
    <n v="-0.73895009957189883"/>
    <d v="2024-05-16T07:00:00"/>
    <n v="31.828099999999999"/>
    <n v="32.03"/>
    <n v="32.26"/>
    <n v="31.52"/>
    <n v="31.63"/>
    <n v="0.36093580753856036"/>
    <n v="47752800"/>
    <d v="2024-05-16T07:00:00"/>
    <n v="420.23259999999999"/>
    <n v="420.99"/>
    <n v="425.42"/>
    <n v="420.35"/>
    <n v="421.8"/>
    <n v="17530100"/>
    <n v="-0.87247156142950144"/>
    <d v="2024-05-16T07:00:00"/>
    <n v="94.343199999999996"/>
    <n v="94.358999999999995"/>
    <n v="95.819000000000003"/>
    <n v="94.102999999999994"/>
    <n v="94.91"/>
    <n v="-0.67830768502462724"/>
    <n v="323952000"/>
    <d v="2024-05-16T07:00:00"/>
    <n v="16.678000000000001"/>
    <n v="16.678000000000001"/>
    <n v="16.878"/>
    <n v="16.661999999999999"/>
    <n v="16.78"/>
    <n v="0.33692037151187398"/>
    <n v="5177500"/>
  </r>
  <r>
    <x v="973"/>
    <n v="187.0076"/>
    <n v="187.43"/>
    <n v="188.3"/>
    <n v="186.29"/>
    <n v="187.51"/>
    <n v="52393600"/>
    <n v="-0.7474598524469046"/>
    <d v="2024-05-14T07:00:00"/>
    <n v="30.854299999999999"/>
    <n v="31.05"/>
    <n v="31.11"/>
    <n v="30.61"/>
    <n v="30.62"/>
    <n v="0.36123559456593857"/>
    <n v="47759900"/>
    <d v="2024-05-14T07:00:00"/>
    <n v="415.06189999999998"/>
    <n v="416.56"/>
    <n v="417.49"/>
    <n v="411.55"/>
    <n v="412.02"/>
    <n v="15109300"/>
    <n v="-1.0628704441074452"/>
    <d v="2024-05-14T07:00:00"/>
    <n v="91.340699999999998"/>
    <n v="91.355999999999995"/>
    <n v="91.650999999999996"/>
    <n v="88.933999999999997"/>
    <n v="89.599000000000004"/>
    <n v="-0.82554449968981758"/>
    <n v="296507000"/>
    <d v="2024-05-14T07:00:00"/>
    <n v="16.245999999999999"/>
    <n v="16.245999999999999"/>
    <n v="16.37"/>
    <n v="15.8"/>
    <n v="15.82"/>
    <n v="5.3986847628096024"/>
    <n v="17271000"/>
  </r>
  <r>
    <x v="974"/>
    <n v="181.0232"/>
    <n v="181.91"/>
    <n v="183.09"/>
    <n v="180.88"/>
    <n v="182.15"/>
    <n v="71983600"/>
    <n v="-0.3783144609027001"/>
    <d v="2024-01-04T07:00:00"/>
    <n v="46.250599999999999"/>
    <n v="46.87"/>
    <n v="47.16"/>
    <n v="45.24"/>
    <n v="45.72"/>
    <n v="0.3628358661627884"/>
    <n v="47797800"/>
    <d v="2024-01-04T07:00:00"/>
    <n v="365.94"/>
    <n v="367.94"/>
    <n v="373.1"/>
    <n v="367.17"/>
    <n v="370.67"/>
    <n v="20901500"/>
    <n v="-0.60730682536686942"/>
    <d v="2024-01-04T07:00:00"/>
    <n v="47.987699999999997"/>
    <n v="47.997999999999998"/>
    <n v="48.5"/>
    <n v="47.508000000000003"/>
    <n v="47.767000000000003"/>
    <n v="-0.77174632962377532"/>
    <n v="306535000"/>
    <d v="2024-01-04T07:00:00"/>
    <n v="18.149699999999999"/>
    <n v="18.21"/>
    <n v="18.366"/>
    <n v="18.143999999999998"/>
    <n v="18.193999999999999"/>
    <n v="7.6371454028694136E-2"/>
    <n v="4555000"/>
  </r>
  <r>
    <x v="975"/>
    <n v="144.01740000000001"/>
    <n v="145.31"/>
    <n v="147.22999999999999"/>
    <n v="145.01"/>
    <n v="146.83000000000001"/>
    <n v="55479000"/>
    <n v="-0.68931992436775769"/>
    <d v="2023-03-01T07:00:00"/>
    <n v="24.722799999999999"/>
    <n v="25.33"/>
    <n v="25.92"/>
    <n v="24.97"/>
    <n v="25.03"/>
    <n v="0.36391678840234926"/>
    <n v="47823400"/>
    <d v="2023-03-01T07:00:00"/>
    <n v="243.38679999999999"/>
    <n v="246.27"/>
    <n v="250.93"/>
    <n v="245.79"/>
    <n v="250.76"/>
    <n v="27565300"/>
    <n v="-8.319079992516358E-2"/>
    <d v="2023-03-01T07:00:00"/>
    <n v="22.6831"/>
    <n v="22.698"/>
    <n v="23.256"/>
    <n v="22.507999999999999"/>
    <n v="23.192"/>
    <n v="5.1701508589914853E-2"/>
    <n v="460026000"/>
    <d v="2023-03-01T07:00:00"/>
    <n v="16.342600000000001"/>
    <n v="16.725999999999999"/>
    <n v="16.838000000000001"/>
    <n v="16.684000000000001"/>
    <n v="16.78"/>
    <n v="-0.68811464682757584"/>
    <n v="2728500"/>
  </r>
  <r>
    <x v="976"/>
    <n v="187.1233"/>
    <n v="188.04"/>
    <n v="191.8"/>
    <n v="187.47"/>
    <n v="190.94"/>
    <n v="55859400"/>
    <n v="-0.68215183315063588"/>
    <d v="2024-01-30T07:00:00"/>
    <n v="42.352800000000002"/>
    <n v="42.92"/>
    <n v="43.82"/>
    <n v="42.89"/>
    <n v="43.67"/>
    <n v="0.36963385368502644"/>
    <n v="47958800"/>
    <d v="2024-01-30T07:00:00"/>
    <n v="406.3691"/>
    <n v="408.59"/>
    <n v="413.05"/>
    <n v="406.45"/>
    <n v="412.26"/>
    <n v="33477600"/>
    <n v="0.38181883079889739"/>
    <d v="2024-01-30T07:00:00"/>
    <n v="62.7605"/>
    <n v="62.774000000000001"/>
    <n v="63.493000000000002"/>
    <n v="62.26"/>
    <n v="62.9"/>
    <n v="-0.2127346302937396"/>
    <n v="410735000"/>
    <d v="2024-01-30T07:00:00"/>
    <n v="19.415500000000002"/>
    <n v="19.48"/>
    <n v="19.641999999999999"/>
    <n v="19.462"/>
    <n v="19.602"/>
    <n v="-0.83691005271556052"/>
    <n v="2373000"/>
  </r>
  <r>
    <x v="977"/>
    <n v="61.778700000000001"/>
    <n v="63.572499999999998"/>
    <n v="65.622500000000002"/>
    <n v="63"/>
    <n v="63.9"/>
    <n v="197002000"/>
    <n v="1.9774775869906116"/>
    <d v="2020-03-31T07:00:00"/>
    <n v="47.9739"/>
    <n v="54.12"/>
    <n v="55.8"/>
    <n v="53.22"/>
    <n v="55.06"/>
    <n v="0.37452756023053813"/>
    <n v="48074700"/>
    <d v="2020-03-31T07:00:00"/>
    <n v="151.56209999999999"/>
    <n v="157.71"/>
    <n v="164.78"/>
    <n v="156.56"/>
    <n v="159.4"/>
    <n v="77927200"/>
    <n v="3.8778342701088486"/>
    <d v="2020-03-31T07:00:00"/>
    <n v="6.5669000000000004"/>
    <n v="6.59"/>
    <n v="6.8849999999999998"/>
    <n v="6.4436999999999998"/>
    <n v="6.68"/>
    <n v="2.6800972657834055"/>
    <n v="949960000"/>
    <d v="2020-03-31T07:00:00"/>
    <n v="11.283300000000001"/>
    <n v="11.836"/>
    <n v="12.1"/>
    <n v="11.722"/>
    <n v="11.853999999999999"/>
    <n v="0.38379824903495213"/>
    <n v="5289500"/>
  </r>
  <r>
    <x v="978"/>
    <n v="137.30590000000001"/>
    <n v="138.97999999999999"/>
    <n v="141.35"/>
    <n v="138.22"/>
    <n v="139.9"/>
    <n v="77033700"/>
    <n v="-0.28315258536225152"/>
    <d v="2022-10-11T07:00:00"/>
    <n v="23.823799999999999"/>
    <n v="25.04"/>
    <n v="25.48"/>
    <n v="24.69"/>
    <n v="25.01"/>
    <n v="0.37706941643450537"/>
    <n v="48134900"/>
    <d v="2022-10-11T07:00:00"/>
    <n v="221.59"/>
    <n v="225.41"/>
    <n v="229.06"/>
    <n v="224.11"/>
    <n v="227.62"/>
    <n v="30474000"/>
    <n v="0.1455820148655399"/>
    <d v="2022-10-11T07:00:00"/>
    <n v="11.5754"/>
    <n v="11.586"/>
    <n v="11.846"/>
    <n v="11.282999999999999"/>
    <n v="11.561"/>
    <n v="1.1646605402234262"/>
    <n v="667482000"/>
    <d v="2022-10-11T07:00:00"/>
    <n v="12.5398"/>
    <n v="12.834"/>
    <n v="13.054"/>
    <n v="12.782"/>
    <n v="12.994"/>
    <n v="2.17503556647504E-2"/>
    <n v="4424500"/>
  </r>
  <r>
    <x v="979"/>
    <n v="186.7081"/>
    <n v="187.87"/>
    <n v="189.12"/>
    <n v="187.48"/>
    <n v="187.84"/>
    <n v="60794500"/>
    <n v="-0.58915696731042133"/>
    <d v="2023-08-31T07:00:00"/>
    <n v="34.561900000000001"/>
    <n v="35.14"/>
    <n v="35.56"/>
    <n v="34.299999999999997"/>
    <n v="34.32"/>
    <n v="0.37802789045161594"/>
    <n v="48157600"/>
    <d v="2023-08-31T07:00:00"/>
    <n v="325.31819999999999"/>
    <n v="327.76"/>
    <n v="330.91"/>
    <n v="326.77999999999997"/>
    <n v="329.2"/>
    <n v="26411000"/>
    <n v="-0.17397790760657075"/>
    <d v="2023-08-31T07:00:00"/>
    <n v="49.335999999999999"/>
    <n v="49.354999999999997"/>
    <n v="49.744"/>
    <n v="48.957999999999998"/>
    <n v="49.38"/>
    <n v="0.4194260567557303"/>
    <n v="528570000"/>
    <d v="2023-08-31T07:00:00"/>
    <n v="16.309699999999999"/>
    <n v="16.638000000000002"/>
    <n v="16.690000000000001"/>
    <n v="16.602"/>
    <n v="16.628"/>
    <n v="-0.4551901928847813"/>
    <n v="3285000"/>
  </r>
  <r>
    <x v="980"/>
    <n v="136.7132"/>
    <n v="138.38"/>
    <n v="144.52000000000001"/>
    <n v="138.19"/>
    <n v="144.31"/>
    <n v="88598000"/>
    <n v="-6.5239974262984335E-2"/>
    <d v="2022-10-14T07:00:00"/>
    <n v="24.651499999999999"/>
    <n v="25.91"/>
    <n v="26.63"/>
    <n v="25.76"/>
    <n v="26.46"/>
    <n v="0.37920170444613904"/>
    <n v="48185400"/>
    <d v="2022-10-14T07:00:00"/>
    <n v="224.6866"/>
    <n v="228.56"/>
    <n v="237.24"/>
    <n v="228.34"/>
    <n v="235.54"/>
    <n v="30198600"/>
    <n v="0.12392146781931317"/>
    <d v="2022-10-14T07:00:00"/>
    <n v="11.216699999999999"/>
    <n v="11.227"/>
    <n v="12.111000000000001"/>
    <n v="11.204000000000001"/>
    <n v="12.057"/>
    <n v="1.4111728970776984"/>
    <n v="713432000"/>
    <d v="2022-10-14T07:00:00"/>
    <n v="12.551600000000001"/>
    <n v="12.846"/>
    <n v="13.236000000000001"/>
    <n v="12.83"/>
    <n v="13.178000000000001"/>
    <n v="-0.27960742841218056"/>
    <n v="3704500"/>
  </r>
  <r>
    <x v="981"/>
    <n v="162.93350000000001"/>
    <n v="164.92"/>
    <n v="165.82"/>
    <n v="163.25"/>
    <n v="164.02"/>
    <n v="63135500"/>
    <n v="-0.54504418723870185"/>
    <d v="2022-08-09T07:00:00"/>
    <n v="32.843299999999999"/>
    <n v="34.520000000000003"/>
    <n v="35.299999999999997"/>
    <n v="34.4"/>
    <n v="35.22"/>
    <n v="0.37991528201834912"/>
    <n v="48202300"/>
    <d v="2022-08-09T07:00:00"/>
    <n v="276.928"/>
    <n v="282.3"/>
    <n v="283.08"/>
    <n v="277.61"/>
    <n v="279.64"/>
    <n v="23405200"/>
    <n v="-0.41038775623238177"/>
    <d v="2022-08-09T07:00:00"/>
    <n v="17.065300000000001"/>
    <n v="17.085999999999999"/>
    <n v="17.446999999999999"/>
    <n v="16.724"/>
    <n v="17.251999999999999"/>
    <n v="1.1688504455706121"/>
    <n v="668263000"/>
    <d v="2022-08-09T07:00:00"/>
    <n v="16.258299999999998"/>
    <n v="16.704000000000001"/>
    <n v="16.873999999999999"/>
    <n v="16.602"/>
    <n v="16.827999999999999"/>
    <n v="-0.56589732328526499"/>
    <n v="3020500"/>
  </r>
  <r>
    <x v="982"/>
    <n v="178.2287"/>
    <n v="179.58"/>
    <n v="184.95"/>
    <n v="178.04"/>
    <n v="182.63"/>
    <n v="121946500"/>
    <n v="0.5631645734609515"/>
    <d v="2023-06-05T07:00:00"/>
    <n v="29.263500000000001"/>
    <n v="29.86"/>
    <n v="31.4"/>
    <n v="29.83"/>
    <n v="31.31"/>
    <n v="0.38168022536263202"/>
    <n v="48244100"/>
    <d v="2023-06-05T07:00:00"/>
    <n v="332.73270000000002"/>
    <n v="335.94"/>
    <n v="338.56"/>
    <n v="334.66"/>
    <n v="335.22"/>
    <n v="21307100"/>
    <n v="-0.57540588897634815"/>
    <d v="2023-06-05T07:00:00"/>
    <n v="39.151899999999998"/>
    <n v="39.170999999999999"/>
    <n v="39.564999999999998"/>
    <n v="38.707000000000001"/>
    <n v="38.908999999999999"/>
    <n v="-0.29128060236563069"/>
    <n v="396094000"/>
    <d v="2023-06-05T07:00:00"/>
    <n v="19.311299999999999"/>
    <n v="19.7"/>
    <n v="19.82"/>
    <n v="19.678000000000001"/>
    <n v="19.797999999999998"/>
    <n v="-0.42296165208766506"/>
    <n v="3362000"/>
  </r>
  <r>
    <x v="983"/>
    <n v="218.30690000000001"/>
    <n v="218.8"/>
    <n v="220.33"/>
    <n v="216.12"/>
    <n v="219.19"/>
    <n v="41643800"/>
    <n v="-0.95002438179973203"/>
    <d v="2024-07-30T07:00:00"/>
    <n v="29.940100000000001"/>
    <n v="30.13"/>
    <n v="30.91"/>
    <n v="30.01"/>
    <n v="30.85"/>
    <n v="0.38220801942491761"/>
    <n v="48256600"/>
    <d v="2024-07-30T07:00:00"/>
    <n v="422.15910000000002"/>
    <n v="422.92"/>
    <n v="429.05"/>
    <n v="417.36"/>
    <n v="427.72"/>
    <n v="32687600"/>
    <n v="0.31968436396331595"/>
    <d v="2024-07-30T07:00:00"/>
    <n v="103.72110000000001"/>
    <n v="103.73"/>
    <n v="111.99"/>
    <n v="102.54"/>
    <n v="111.52"/>
    <n v="0.19551719311438767"/>
    <n v="486833300"/>
    <d v="2024-07-30T07:00:00"/>
    <n v="17.675999999999998"/>
    <n v="17.675999999999998"/>
    <n v="17.739999999999998"/>
    <n v="17.55"/>
    <n v="17.61"/>
    <n v="-5.8611720089097853E-2"/>
    <n v="4232500"/>
  </r>
  <r>
    <x v="984"/>
    <n v="192.23820000000001"/>
    <n v="193.18"/>
    <n v="193.49"/>
    <n v="191.42"/>
    <n v="193.11"/>
    <n v="60943700"/>
    <n v="-0.58634550776890038"/>
    <d v="2023-12-11T07:00:00"/>
    <n v="43.9514"/>
    <n v="44.54"/>
    <n v="44.73"/>
    <n v="43.08"/>
    <n v="43.16"/>
    <n v="0.38354228281437552"/>
    <n v="48288200"/>
    <d v="2023-12-11T07:00:00"/>
    <n v="369.2817"/>
    <n v="371.3"/>
    <n v="371.6"/>
    <n v="366.1"/>
    <n v="368.48"/>
    <n v="27708800"/>
    <n v="-7.1904349303763659E-2"/>
    <d v="2023-12-11T07:00:00"/>
    <n v="46.616999999999997"/>
    <n v="46.627000000000002"/>
    <n v="47.530999999999999"/>
    <n v="45.83"/>
    <n v="47.491"/>
    <n v="0.31834257845653136"/>
    <n v="509728000"/>
    <d v="2023-12-11T07:00:00"/>
    <n v="17.806899999999999"/>
    <n v="17.866"/>
    <n v="17.93"/>
    <n v="17.821999999999999"/>
    <n v="17.858000000000001"/>
    <n v="-0.32941517328045106"/>
    <n v="3585500"/>
  </r>
  <r>
    <x v="985"/>
    <n v="144.61199999999999"/>
    <n v="145.91"/>
    <n v="146.71"/>
    <n v="143.9"/>
    <n v="144.38"/>
    <n v="52238100"/>
    <n v="-0.75039002643287311"/>
    <d v="2023-03-02T07:00:00"/>
    <n v="25.571899999999999"/>
    <n v="26.2"/>
    <n v="26.3"/>
    <n v="25.12"/>
    <n v="25.21"/>
    <n v="0.38443319919151353"/>
    <n v="48309300"/>
    <d v="2023-03-02T07:00:00"/>
    <n v="248.17009999999999"/>
    <n v="251.11"/>
    <n v="251.4"/>
    <n v="245.61"/>
    <n v="246.55"/>
    <n v="24808200"/>
    <n v="-0.30004008918134284"/>
    <d v="2023-03-02T07:00:00"/>
    <n v="23.2987"/>
    <n v="23.314"/>
    <n v="23.38"/>
    <n v="22.431999999999999"/>
    <n v="22.488"/>
    <n v="-0.32711207203765863"/>
    <n v="389415000"/>
    <d v="2023-03-02T07:00:00"/>
    <n v="16.286000000000001"/>
    <n v="16.667999999999999"/>
    <n v="16.673999999999999"/>
    <n v="16.488"/>
    <n v="16.606000000000002"/>
    <n v="-0.39805777965352979"/>
    <n v="3421500"/>
  </r>
  <r>
    <x v="986"/>
    <n v="113.7441"/>
    <n v="116.32"/>
    <n v="121.99"/>
    <n v="116.05"/>
    <n v="120.5"/>
    <n v="154515300"/>
    <n v="1.1768767954173012"/>
    <d v="2020-11-09T07:00:00"/>
    <n v="41.223500000000001"/>
    <n v="45.6"/>
    <n v="47.35"/>
    <n v="45.54"/>
    <n v="46.64"/>
    <n v="0.39171253489855595"/>
    <n v="48481700"/>
    <d v="2020-11-09T07:00:00"/>
    <n v="210.9699"/>
    <n v="218.39"/>
    <n v="228.12"/>
    <n v="217.88"/>
    <n v="224.44"/>
    <n v="44395000"/>
    <n v="1.2404857019770961"/>
    <d v="2020-11-09T07:00:00"/>
    <n v="13.5932"/>
    <n v="13.630699999999999"/>
    <n v="14.6915"/>
    <n v="13.610799999999999"/>
    <n v="14.5525"/>
    <n v="0.71130312502588311"/>
    <n v="582976000"/>
    <d v="2020-11-09T07:00:00"/>
    <n v="16.564399999999999"/>
    <n v="17.321999999999999"/>
    <n v="18"/>
    <n v="17.32"/>
    <n v="18"/>
    <n v="2.114512745087882"/>
    <n v="9424500"/>
  </r>
  <r>
    <x v="987"/>
    <n v="223.45519999999999"/>
    <n v="223.96"/>
    <n v="227.78"/>
    <n v="223.09"/>
    <n v="227.01"/>
    <n v="48201800"/>
    <n v="-0.82644829819856336"/>
    <d v="2024-07-22T07:00:00"/>
    <n v="33.159599999999998"/>
    <n v="33.369999999999997"/>
    <n v="33.409999999999997"/>
    <n v="32.76"/>
    <n v="33.28"/>
    <n v="0.39264145244817855"/>
    <n v="48503700"/>
    <d v="2024-07-22T07:00:00"/>
    <n v="442.1431"/>
    <n v="442.94"/>
    <n v="444.6"/>
    <n v="438.91"/>
    <n v="441.79"/>
    <n v="15808800"/>
    <n v="-1.0078539130296107"/>
    <d v="2024-07-22T07:00:00"/>
    <n v="123.5294"/>
    <n v="123.54"/>
    <n v="124.07"/>
    <n v="119.86"/>
    <n v="120.35"/>
    <n v="-1.0317570486343266"/>
    <n v="258068900"/>
    <d v="2024-07-22T07:00:00"/>
    <n v="18.562000000000001"/>
    <n v="18.562000000000001"/>
    <n v="18.597999999999999"/>
    <n v="18.468"/>
    <n v="18.510000000000002"/>
    <n v="-0.38780324394535642"/>
    <n v="3446000"/>
  </r>
  <r>
    <x v="988"/>
    <n v="225.80160000000001"/>
    <n v="226.05"/>
    <n v="226.83"/>
    <n v="223.65"/>
    <n v="223.92"/>
    <n v="44340200"/>
    <n v="-0.89921459957615912"/>
    <d v="2024-08-16T07:00:00"/>
    <n v="20.87"/>
    <n v="20.87"/>
    <n v="20.9"/>
    <n v="20.41"/>
    <n v="20.53"/>
    <n v="0.39597711092182331"/>
    <n v="48582700"/>
    <d v="2024-08-16T07:00:00"/>
    <n v="418.47"/>
    <n v="418.47"/>
    <n v="421.34"/>
    <n v="417.3"/>
    <n v="420.6"/>
    <n v="22775600"/>
    <n v="-0.4599065667636249"/>
    <d v="2024-08-16T07:00:00"/>
    <n v="124.5693"/>
    <n v="124.58"/>
    <n v="125"/>
    <n v="121.18"/>
    <n v="121.94"/>
    <n v="-0.79291098466242149"/>
    <n v="302589900"/>
    <d v="2024-08-16T07:00:00"/>
    <n v="18.047999999999998"/>
    <n v="18.047999999999998"/>
    <n v="18.084"/>
    <n v="17.82"/>
    <n v="17.923999999999999"/>
    <n v="-0.59582382545401569"/>
    <n v="2949000"/>
  </r>
  <r>
    <x v="989"/>
    <n v="150.15100000000001"/>
    <n v="151.72999999999999"/>
    <n v="153.1"/>
    <n v="150.78"/>
    <n v="152.57"/>
    <n v="69858300"/>
    <n v="-0.41836268451928493"/>
    <d v="2023-02-06T07:00:00"/>
    <n v="28.002199999999998"/>
    <n v="28.69"/>
    <n v="29.65"/>
    <n v="28.61"/>
    <n v="29.55"/>
    <n v="0.40204463146185809"/>
    <n v="48726400"/>
    <d v="2023-02-06T07:00:00"/>
    <n v="253.12979999999999"/>
    <n v="256.77"/>
    <n v="258.3"/>
    <n v="254.78"/>
    <n v="257.44"/>
    <n v="22518000"/>
    <n v="-0.48016712202545503"/>
    <d v="2023-02-06T07:00:00"/>
    <n v="21.075099999999999"/>
    <n v="21.088999999999999"/>
    <n v="21.57"/>
    <n v="20.786000000000001"/>
    <n v="20.806000000000001"/>
    <n v="9.7005240020564092E-3"/>
    <n v="452197000"/>
    <d v="2023-02-06T07:00:00"/>
    <n v="17.610900000000001"/>
    <n v="18.024000000000001"/>
    <n v="18.173999999999999"/>
    <n v="17.904"/>
    <n v="18.172000000000001"/>
    <n v="0.22098133513783252"/>
    <n v="4900500"/>
  </r>
  <r>
    <x v="990"/>
    <n v="67.531700000000001"/>
    <n v="69.492500000000007"/>
    <n v="69.98"/>
    <n v="63.237499999999997"/>
    <n v="66.222499999999997"/>
    <n v="370732000"/>
    <n v="5.2511697193527684"/>
    <d v="2020-03-13T07:00:00"/>
    <n v="48.248699999999999"/>
    <n v="54.43"/>
    <n v="55"/>
    <n v="47.74"/>
    <n v="48.26"/>
    <n v="0.40536762287800798"/>
    <n v="48805100"/>
    <d v="2020-03-13T07:00:00"/>
    <n v="152.63839999999999"/>
    <n v="158.83000000000001"/>
    <n v="161.91"/>
    <n v="140.72999999999999"/>
    <n v="147.5"/>
    <n v="92727400"/>
    <n v="5.041888113222738"/>
    <d v="2020-03-13T07:00:00"/>
    <n v="5.9999000000000002"/>
    <n v="6.0209999999999999"/>
    <n v="6.0255000000000001"/>
    <n v="5.4903000000000004"/>
    <n v="5.7625000000000002"/>
    <n v="0.98952142375194507"/>
    <n v="634836000"/>
    <d v="2020-03-13T07:00:00"/>
    <n v="10.6976"/>
    <n v="11.263999999999999"/>
    <n v="11.334"/>
    <n v="10.657999999999999"/>
    <n v="11.27"/>
    <n v="2.381130673500389"/>
    <n v="10061500"/>
  </r>
  <r>
    <x v="991"/>
    <n v="180.09829999999999"/>
    <n v="180.75"/>
    <n v="182.57"/>
    <n v="179.53"/>
    <n v="181.27"/>
    <n v="136682600"/>
    <n v="0.84084519644893274"/>
    <d v="2024-02-29T07:00:00"/>
    <n v="42.605600000000003"/>
    <n v="43.05"/>
    <n v="43.15"/>
    <n v="42.36"/>
    <n v="42.37"/>
    <n v="0.40832326962680709"/>
    <n v="48875100"/>
    <d v="2024-02-29T07:00:00"/>
    <n v="412.1524"/>
    <n v="413.64"/>
    <n v="414.2"/>
    <n v="405.92"/>
    <n v="408.64"/>
    <n v="31947300"/>
    <n v="0.26145886295270721"/>
    <d v="2024-02-29T07:00:00"/>
    <n v="79.094999999999999"/>
    <n v="79.111999999999995"/>
    <n v="79.989999999999995"/>
    <n v="78.349999999999994"/>
    <n v="79.093999999999994"/>
    <n v="0.3052578420393916"/>
    <n v="507289000"/>
    <d v="2024-02-29T07:00:00"/>
    <n v="17.1052"/>
    <n v="17.161999999999999"/>
    <n v="17.3"/>
    <n v="17.123999999999999"/>
    <n v="17.242000000000001"/>
    <n v="0.56984482545466852"/>
    <n v="5734000"/>
  </r>
  <r>
    <x v="992"/>
    <n v="181.28190000000001"/>
    <n v="182.41"/>
    <n v="184.12"/>
    <n v="181.81"/>
    <n v="182.96"/>
    <n v="53763500"/>
    <n v="-0.72164605602646525"/>
    <d v="2023-11-09T07:00:00"/>
    <n v="37.300400000000003"/>
    <n v="37.799999999999997"/>
    <n v="38.520000000000003"/>
    <n v="37.770000000000003"/>
    <n v="38.049999999999997"/>
    <n v="0.41173070809292273"/>
    <n v="48955800"/>
    <d v="2023-11-09T07:00:00"/>
    <n v="358.00279999999998"/>
    <n v="360.69"/>
    <n v="364.79"/>
    <n v="360.36"/>
    <n v="362.3"/>
    <n v="24847300"/>
    <n v="-0.29696482632910076"/>
    <d v="2023-11-09T07:00:00"/>
    <n v="46.9358"/>
    <n v="46.95"/>
    <n v="48.23"/>
    <n v="46.75"/>
    <n v="47.466999999999999"/>
    <n v="0.48340660883068237"/>
    <n v="540496000"/>
    <d v="2023-11-09T07:00:00"/>
    <n v="16.291899999999998"/>
    <n v="16.346"/>
    <n v="17.123999999999999"/>
    <n v="16.154"/>
    <n v="17.123999999999999"/>
    <n v="5.5324122794937409"/>
    <n v="17590500"/>
  </r>
  <r>
    <x v="993"/>
    <n v="134.05420000000001"/>
    <n v="137.09"/>
    <n v="141.99"/>
    <n v="136.69999999999999"/>
    <n v="139.52000000000001"/>
    <n v="142621100"/>
    <n v="0.95274769301275397"/>
    <d v="2021-01-28T07:00:00"/>
    <n v="50.688699999999997"/>
    <n v="56.07"/>
    <n v="57.4"/>
    <n v="54.7"/>
    <n v="54.79"/>
    <n v="0.4221514740586888"/>
    <n v="49202600"/>
    <d v="2021-01-28T07:00:00"/>
    <n v="231.41630000000001"/>
    <n v="238.93"/>
    <n v="242.64"/>
    <n v="235.09"/>
    <n v="235.61"/>
    <n v="49111200"/>
    <n v="1.6114206038631329"/>
    <d v="2021-01-28T07:00:00"/>
    <n v="13.0189"/>
    <n v="13.051"/>
    <n v="13.3398"/>
    <n v="12.9605"/>
    <n v="12.9963"/>
    <n v="-1.1913752750162521"/>
    <n v="228316000"/>
    <d v="2021-01-28T07:00:00"/>
    <n v="18.675799999999999"/>
    <n v="19.53"/>
    <n v="19.684000000000001"/>
    <n v="19.239999999999998"/>
    <n v="19.276"/>
    <n v="1.1828149293167038"/>
    <n v="7198500"/>
  </r>
  <r>
    <x v="994"/>
    <n v="169.41480000000001"/>
    <n v="172.19"/>
    <n v="172.5"/>
    <n v="168.17"/>
    <n v="169.08"/>
    <n v="106765600"/>
    <n v="0.27710233382371752"/>
    <d v="2022-01-10T07:00:00"/>
    <n v="51.205399999999997"/>
    <n v="55.21"/>
    <n v="55.31"/>
    <n v="53.31"/>
    <n v="53.97"/>
    <n v="0.42460888321269036"/>
    <n v="49260800"/>
    <d v="2022-01-10T07:00:00"/>
    <n v="306.93860000000001"/>
    <n v="314.27"/>
    <n v="314.72000000000003"/>
    <n v="304.69"/>
    <n v="309.49"/>
    <n v="44289500"/>
    <n v="1.2321879978617114"/>
    <d v="2022-01-10T07:00:00"/>
    <n v="27.356400000000001"/>
    <n v="27.4"/>
    <n v="27.469000000000001"/>
    <n v="25.643999999999998"/>
    <n v="26.581"/>
    <n v="0.77409805727787995"/>
    <n v="594681000"/>
    <d v="2022-01-10T07:00:00"/>
    <n v="23.671900000000001"/>
    <n v="24.634"/>
    <n v="24.74"/>
    <n v="24.234000000000002"/>
    <n v="24.7"/>
    <n v="0.32792149323735453"/>
    <n v="5156000"/>
  </r>
  <r>
    <x v="995"/>
    <n v="59.927500000000002"/>
    <n v="61.667499999999997"/>
    <n v="62.5"/>
    <n v="59.28"/>
    <n v="59.942500000000003"/>
    <n v="300233600"/>
    <n v="3.9227287049964668"/>
    <d v="2020-03-18T07:00:00"/>
    <n v="42.203200000000002"/>
    <n v="47.61"/>
    <n v="50.05"/>
    <n v="45.2"/>
    <n v="46.71"/>
    <n v="0.42668205828934802"/>
    <n v="49309900"/>
    <d v="2020-03-18T07:00:00"/>
    <n v="134.92689999999999"/>
    <n v="140.4"/>
    <n v="146"/>
    <n v="135.02000000000001"/>
    <n v="138"/>
    <n v="81593200"/>
    <n v="4.1661696567154829"/>
    <d v="2020-03-18T07:00:00"/>
    <n v="5.0526999999999997"/>
    <n v="5.0705"/>
    <n v="5.2484999999999999"/>
    <n v="4.5170000000000003"/>
    <n v="5.0025000000000004"/>
    <n v="2.2740251588190192"/>
    <n v="874268000"/>
    <d v="2020-03-18T07:00:00"/>
    <n v="10.407"/>
    <n v="10.958"/>
    <n v="11.62"/>
    <n v="10.416"/>
    <n v="10.956"/>
    <n v="5.7592677225072082"/>
    <n v="18132500"/>
  </r>
  <r>
    <x v="996"/>
    <n v="151.62909999999999"/>
    <n v="152.99"/>
    <n v="153.25"/>
    <n v="149.91999999999999"/>
    <n v="151.19"/>
    <n v="77167900"/>
    <n v="-0.28062377925989151"/>
    <d v="2023-03-15T07:00:00"/>
    <n v="27.728899999999999"/>
    <n v="28.41"/>
    <n v="28.5"/>
    <n v="27.66"/>
    <n v="27.73"/>
    <n v="0.42722674176162673"/>
    <n v="49322800"/>
    <d v="2023-03-15T07:00:00"/>
    <n v="262.33229999999998"/>
    <n v="265.44"/>
    <n v="266.48"/>
    <n v="259.20999999999998"/>
    <n v="259.98"/>
    <n v="46028000"/>
    <n v="1.3689231505119119"/>
    <d v="2023-03-15T07:00:00"/>
    <n v="24.216200000000001"/>
    <n v="24.228000000000002"/>
    <n v="24.286000000000001"/>
    <n v="23.36"/>
    <n v="23.760999999999999"/>
    <n v="0.39751623161116345"/>
    <n v="524486000"/>
    <d v="2023-03-15T07:00:00"/>
    <n v="16.364100000000001"/>
    <n v="16.748000000000001"/>
    <n v="16.751999999999999"/>
    <n v="16.472000000000001"/>
    <n v="16.68"/>
    <n v="-0.37671160328141384"/>
    <n v="3472500"/>
  </r>
  <r>
    <x v="997"/>
    <n v="193.55179999999999"/>
    <n v="194.5"/>
    <n v="196.38"/>
    <n v="194.34"/>
    <n v="195.42"/>
    <n v="53631300"/>
    <n v="-0.72413717500360386"/>
    <d v="2024-01-24T07:00:00"/>
    <n v="48.441200000000002"/>
    <n v="49.09"/>
    <n v="49.77"/>
    <n v="48.27"/>
    <n v="49.17"/>
    <n v="0.42946458858571751"/>
    <n v="49375800"/>
    <d v="2024-01-24T07:00:00"/>
    <n v="400.37189999999998"/>
    <n v="402.56"/>
    <n v="405.63"/>
    <n v="400.45"/>
    <n v="401.54"/>
    <n v="24867000"/>
    <n v="-0.29541539721940335"/>
    <d v="2024-01-24T07:00:00"/>
    <n v="61.348799999999997"/>
    <n v="61.362000000000002"/>
    <n v="62.848999999999997"/>
    <n v="59.938000000000002"/>
    <n v="60.304000000000002"/>
    <n v="0.5894954414050726"/>
    <n v="560271000"/>
    <d v="2024-01-24T07:00:00"/>
    <n v="19.525200000000002"/>
    <n v="19.59"/>
    <n v="19.954000000000001"/>
    <n v="19.558"/>
    <n v="19.768000000000001"/>
    <n v="-0.60377632253382363"/>
    <n v="2930000"/>
  </r>
  <r>
    <x v="998"/>
    <n v="162.63589999999999"/>
    <n v="165.3"/>
    <n v="165.52"/>
    <n v="159.91999999999999"/>
    <n v="159.99"/>
    <n v="174048100"/>
    <n v="1.5449443351801717"/>
    <d v="2021-11-30T07:00:00"/>
    <n v="45.631300000000003"/>
    <n v="49.2"/>
    <n v="50.4"/>
    <n v="48.68"/>
    <n v="49.5"/>
    <n v="0.43305358820925932"/>
    <n v="49460800"/>
    <d v="2021-11-30T07:00:00"/>
    <n v="322.87779999999998"/>
    <n v="330.59"/>
    <n v="337.78"/>
    <n v="328.99"/>
    <n v="335.32"/>
    <n v="42885600"/>
    <n v="1.1217695447092142"/>
    <d v="2021-11-30T07:00:00"/>
    <n v="32.619999999999997"/>
    <n v="32.676000000000002"/>
    <n v="33.353000000000002"/>
    <n v="31.864000000000001"/>
    <n v="33.168999999999997"/>
    <n v="0.92101298420833133"/>
    <n v="622066000"/>
    <d v="2021-11-30T07:00:00"/>
    <n v="23.418199999999999"/>
    <n v="24.37"/>
    <n v="24.602"/>
    <n v="24.117999999999999"/>
    <n v="24.468"/>
    <n v="-0.47737347421266646"/>
    <n v="3232000"/>
  </r>
  <r>
    <x v="999"/>
    <n v="225.422"/>
    <n v="225.67"/>
    <n v="226.81"/>
    <n v="223.32"/>
    <n v="225.14"/>
    <n v="34044200"/>
    <n v="-1.0932279202162372"/>
    <d v="2024-10-03T07:00:00"/>
    <n v="22.26"/>
    <n v="22.26"/>
    <n v="22.73"/>
    <n v="21.65"/>
    <n v="22.14"/>
    <n v="0.4374912806849563"/>
    <n v="49565900"/>
    <d v="2024-10-03T07:00:00"/>
    <n v="416.54"/>
    <n v="416.54"/>
    <n v="419.55"/>
    <n v="414.29"/>
    <n v="417.63"/>
    <n v="13686400"/>
    <n v="-1.1747832705129502"/>
    <d v="2024-10-03T07:00:00"/>
    <n v="122.85"/>
    <n v="122.85"/>
    <n v="124.36"/>
    <n v="120.34"/>
    <n v="120.92"/>
    <n v="-0.92956252117072025"/>
    <n v="277118000"/>
    <d v="2024-10-03T07:00:00"/>
    <n v="18.8"/>
    <n v="18.8"/>
    <n v="18.920000000000002"/>
    <n v="18.751999999999999"/>
    <n v="18.797999999999998"/>
    <n v="-0.86244175386652266"/>
    <n v="2312000"/>
  </r>
  <r>
    <x v="1000"/>
    <n v="138.91409999999999"/>
    <n v="142.06"/>
    <n v="144.30000000000001"/>
    <n v="140.41"/>
    <n v="143.43"/>
    <n v="140843800"/>
    <n v="0.9192570291847032"/>
    <d v="2021-01-27T07:00:00"/>
    <n v="48.4467"/>
    <n v="53.59"/>
    <n v="54.85"/>
    <n v="53.3"/>
    <n v="54.61"/>
    <n v="0.44412037410726296"/>
    <n v="49722900"/>
    <d v="2021-01-27T07:00:00"/>
    <n v="225.57599999999999"/>
    <n v="232.9"/>
    <n v="240.44"/>
    <n v="230.14"/>
    <n v="238"/>
    <n v="69870600"/>
    <n v="3.2441728200992972"/>
    <d v="2021-01-27T07:00:00"/>
    <n v="12.885899999999999"/>
    <n v="12.9178"/>
    <n v="13.232699999999999"/>
    <n v="12.793699999999999"/>
    <n v="13.23"/>
    <n v="-0.42444555822714841"/>
    <n v="371272000"/>
    <d v="2021-01-27T07:00:00"/>
    <n v="18.551500000000001"/>
    <n v="19.399999999999999"/>
    <n v="19.776"/>
    <n v="19.378"/>
    <n v="19.556000000000001"/>
    <n v="0.50371353394889762"/>
    <n v="5576000"/>
  </r>
  <r>
    <x v="1001"/>
    <n v="188.76519999999999"/>
    <n v="189.69"/>
    <n v="190.38"/>
    <n v="188.57"/>
    <n v="190.25"/>
    <n v="50922700"/>
    <n v="-0.77517684869102765"/>
    <d v="2023-11-17T07:00:00"/>
    <n v="43.231000000000002"/>
    <n v="43.81"/>
    <n v="43.81"/>
    <n v="42.56"/>
    <n v="42.91"/>
    <n v="0.44463127875955538"/>
    <n v="49735000"/>
    <d v="2023-11-17T07:00:00"/>
    <n v="367.83969999999999"/>
    <n v="369.85"/>
    <n v="374.37"/>
    <n v="367"/>
    <n v="373.61"/>
    <n v="40157000"/>
    <n v="0.90716181533254647"/>
    <d v="2023-11-17T07:00:00"/>
    <n v="49.283099999999997"/>
    <n v="49.298000000000002"/>
    <n v="49.716999999999999"/>
    <n v="49.006999999999998"/>
    <n v="49.524000000000001"/>
    <n v="-0.67158559616416147"/>
    <n v="325205000"/>
    <d v="2023-11-17T07:00:00"/>
    <n v="17.472000000000001"/>
    <n v="17.53"/>
    <n v="17.538"/>
    <n v="17.399999999999999"/>
    <n v="17.515999999999998"/>
    <n v="-0.93150291271748598"/>
    <n v="2147000"/>
  </r>
  <r>
    <x v="1002"/>
    <n v="70.289100000000005"/>
    <n v="72.33"/>
    <n v="76"/>
    <n v="71.45"/>
    <n v="75.917500000000004"/>
    <n v="319475600"/>
    <n v="4.2853165367521369"/>
    <d v="2020-03-03T07:00:00"/>
    <n v="49.613799999999998"/>
    <n v="55.97"/>
    <n v="59.02"/>
    <n v="55.4"/>
    <n v="58.03"/>
    <n v="0.44485506344196446"/>
    <n v="49740300"/>
    <d v="2020-03-03T07:00:00"/>
    <n v="158.09700000000001"/>
    <n v="164.51"/>
    <n v="175"/>
    <n v="162.26"/>
    <n v="173.8"/>
    <n v="71677000"/>
    <n v="3.386248390848404"/>
    <d v="2020-03-03T07:00:00"/>
    <n v="6.6238999999999999"/>
    <n v="6.6473000000000004"/>
    <n v="7.0267999999999997"/>
    <n v="6.5614999999999997"/>
    <n v="6.9668000000000001"/>
    <n v="1.085851693168165"/>
    <n v="652792000"/>
    <d v="2020-03-03T07:00:00"/>
    <n v="12.0006"/>
    <n v="12.635999999999999"/>
    <n v="12.901999999999999"/>
    <n v="12.512"/>
    <n v="12.754"/>
    <n v="1.7579060339301804"/>
    <n v="8572500"/>
  </r>
  <r>
    <x v="1003"/>
    <n v="216.99979999999999"/>
    <n v="217.49"/>
    <n v="220.85"/>
    <n v="214.62"/>
    <n v="218.93"/>
    <n v="51391200"/>
    <n v="-0.76634863960790056"/>
    <d v="2024-07-25T07:00:00"/>
    <n v="30.904"/>
    <n v="31.1"/>
    <n v="31.99"/>
    <n v="30.95"/>
    <n v="31.37"/>
    <n v="0.44627799623388631"/>
    <n v="49774000"/>
    <d v="2024-07-25T07:00:00"/>
    <n v="417.6472"/>
    <n v="418.4"/>
    <n v="429.8"/>
    <n v="417.51"/>
    <n v="428.8"/>
    <n v="29943800"/>
    <n v="0.10388113598424208"/>
    <d v="2024-07-25T07:00:00"/>
    <n v="112.2704"/>
    <n v="112.28"/>
    <n v="116.63"/>
    <n v="106.3"/>
    <n v="113.04"/>
    <n v="5.1921465208653157E-2"/>
    <n v="460067000"/>
    <d v="2024-07-25T07:00:00"/>
    <n v="17.206"/>
    <n v="17.206"/>
    <n v="17.466000000000001"/>
    <n v="17.2"/>
    <n v="17.37"/>
    <n v="0.84629873709746417"/>
    <n v="6394500"/>
  </r>
  <r>
    <x v="1004"/>
    <n v="148.1422"/>
    <n v="149.69999999999999"/>
    <n v="150.01"/>
    <n v="144.37"/>
    <n v="145.82"/>
    <n v="93979700"/>
    <n v="3.6170426639182345E-2"/>
    <d v="2022-11-11T07:00:00"/>
    <n v="29.343"/>
    <n v="30.43"/>
    <n v="30.63"/>
    <n v="28.87"/>
    <n v="28.93"/>
    <n v="0.44849473129548567"/>
    <n v="49826500"/>
    <d v="2022-11-11T07:00:00"/>
    <n v="242.9222"/>
    <n v="247.11"/>
    <n v="247.99"/>
    <n v="241.93"/>
    <n v="242.99"/>
    <n v="34620200"/>
    <n v="0.47168571916134722"/>
    <d v="2022-11-11T07:00:00"/>
    <n v="16.312100000000001"/>
    <n v="16.327000000000002"/>
    <n v="16.388999999999999"/>
    <n v="15.481999999999999"/>
    <n v="15.807"/>
    <n v="1.1003098172535244"/>
    <n v="655487000"/>
    <d v="2022-11-11T07:00:00"/>
    <n v="16.237100000000002"/>
    <n v="16.617999999999999"/>
    <n v="16.638000000000002"/>
    <n v="16.318000000000001"/>
    <n v="16.48"/>
    <n v="0.54808009660466794"/>
    <n v="5682000"/>
  </r>
  <r>
    <x v="1005"/>
    <n v="226.55080000000001"/>
    <n v="226.8"/>
    <n v="228"/>
    <n v="224.13"/>
    <n v="227.9"/>
    <n v="37245100"/>
    <n v="-1.032911560655551"/>
    <d v="2024-10-04T07:00:00"/>
    <n v="22.59"/>
    <n v="22.59"/>
    <n v="22.91"/>
    <n v="22.3"/>
    <n v="22.7"/>
    <n v="0.44929697827015974"/>
    <n v="49845500"/>
    <d v="2024-10-04T07:00:00"/>
    <n v="416.06"/>
    <n v="416.06"/>
    <n v="419.75"/>
    <n v="414.97"/>
    <n v="418.24"/>
    <n v="19169700"/>
    <n v="-0.74351501481732507"/>
    <d v="2024-10-04T07:00:00"/>
    <n v="124.92"/>
    <n v="124.92"/>
    <n v="125.04"/>
    <n v="121.83"/>
    <n v="124.94"/>
    <n v="-1.1089607488523563"/>
    <n v="243678100"/>
    <d v="2024-10-04T07:00:00"/>
    <n v="18.97"/>
    <n v="18.97"/>
    <n v="18.989999999999998"/>
    <n v="18.846"/>
    <n v="18.86"/>
    <n v="-0.87102207966315748"/>
    <n v="2291500"/>
  </r>
  <r>
    <x v="1006"/>
    <n v="67.727999999999994"/>
    <n v="69.86"/>
    <n v="70.662499999999994"/>
    <n v="69.64"/>
    <n v="70.557500000000005"/>
    <n v="275978000"/>
    <n v="3.4656667877356395"/>
    <d v="2019-12-20T07:00:00"/>
    <n v="51.999299999999998"/>
    <n v="58.95"/>
    <n v="59.05"/>
    <n v="57.89"/>
    <n v="58.32"/>
    <n v="0.45383600720581557"/>
    <n v="49953000"/>
    <d v="2019-12-20T07:00:00"/>
    <n v="150.86179999999999"/>
    <n v="157.41"/>
    <n v="158.49"/>
    <n v="156.29"/>
    <n v="157.35"/>
    <n v="53477500"/>
    <n v="1.9548354425266763"/>
    <d v="2019-12-20T07:00:00"/>
    <n v="5.9596999999999998"/>
    <n v="5.9843000000000002"/>
    <n v="6.0096999999999996"/>
    <n v="5.9340000000000002"/>
    <n v="5.9531999999999998"/>
    <n v="0.8189638427049154"/>
    <n v="603044000"/>
    <d v="2019-12-20T07:00:00"/>
    <n v="12.8971"/>
    <n v="13.58"/>
    <n v="13.582000000000001"/>
    <n v="13.384"/>
    <n v="13.448"/>
    <n v="1.5065652709604622"/>
    <n v="7972000"/>
  </r>
  <r>
    <x v="1007"/>
    <n v="59.978499999999997"/>
    <n v="61.72"/>
    <n v="61.922499999999999"/>
    <n v="58.575000000000003"/>
    <n v="59.09"/>
    <n v="287531200"/>
    <n v="3.6833702352899276"/>
    <d v="2020-03-24T07:00:00"/>
    <n v="46.449199999999998"/>
    <n v="52.4"/>
    <n v="54.64"/>
    <n v="51.35"/>
    <n v="53.14"/>
    <n v="0.4566565386746696"/>
    <n v="50019800"/>
    <d v="2020-03-24T07:00:00"/>
    <n v="142.5574"/>
    <n v="148.34"/>
    <n v="149.6"/>
    <n v="141.27000000000001"/>
    <n v="143.75"/>
    <n v="82516700"/>
    <n v="4.2388040619340392"/>
    <d v="2020-03-24T07:00:00"/>
    <n v="6.2076000000000002"/>
    <n v="6.2294999999999998"/>
    <n v="6.3164999999999996"/>
    <n v="5.7012999999999998"/>
    <n v="5.7249999999999996"/>
    <n v="3.4938509183858732"/>
    <n v="1101644000"/>
    <d v="2020-03-24T07:00:00"/>
    <n v="10.826700000000001"/>
    <n v="11.4"/>
    <n v="11.4"/>
    <n v="11.112"/>
    <n v="11.26"/>
    <n v="2.9453394136888651"/>
    <n v="11409500"/>
  </r>
  <r>
    <x v="1008"/>
    <n v="168.3818"/>
    <n v="171.14"/>
    <n v="173.47"/>
    <n v="169.69"/>
    <n v="169.93"/>
    <n v="195432700"/>
    <n v="1.9479063841855928"/>
    <d v="2021-12-17T07:00:00"/>
    <n v="46.948300000000003"/>
    <n v="50.62"/>
    <n v="51.02"/>
    <n v="50.01"/>
    <n v="50.59"/>
    <n v="0.4601399794857543"/>
    <n v="50102300"/>
    <d v="2021-12-17T07:00:00"/>
    <n v="316.24619999999999"/>
    <n v="323.8"/>
    <n v="324.92"/>
    <n v="317.25"/>
    <n v="320.88"/>
    <n v="47750300"/>
    <n v="1.5043841533358637"/>
    <d v="2021-12-17T07:00:00"/>
    <n v="27.756799999999998"/>
    <n v="27.800999999999998"/>
    <n v="28.922000000000001"/>
    <n v="27.76"/>
    <n v="27.984999999999999"/>
    <n v="1.4129218204364469"/>
    <n v="713758000"/>
    <d v="2021-12-17T07:00:00"/>
    <n v="23.279900000000001"/>
    <n v="24.225999999999999"/>
    <n v="24.527999999999999"/>
    <n v="24.181999999999999"/>
    <n v="24.28"/>
    <n v="-0.55208509151507223"/>
    <n v="3053500"/>
  </r>
  <r>
    <x v="1009"/>
    <n v="104.2941"/>
    <n v="106.84"/>
    <n v="110.88"/>
    <n v="106.09"/>
    <n v="110.4"/>
    <n v="287104900"/>
    <n v="3.675337224548973"/>
    <d v="2020-09-18T07:00:00"/>
    <n v="44.7761"/>
    <n v="49.89"/>
    <n v="50.5"/>
    <n v="49.04"/>
    <n v="50.33"/>
    <n v="0.46103511821539062"/>
    <n v="50123500"/>
    <d v="2020-09-18T07:00:00"/>
    <n v="193.58150000000001"/>
    <n v="200.39"/>
    <n v="203.65"/>
    <n v="196.25"/>
    <n v="202.8"/>
    <n v="55225300"/>
    <n v="2.0923020515586122"/>
    <d v="2020-09-18T07:00:00"/>
    <n v="12.1556"/>
    <n v="12.1892"/>
    <n v="12.6325"/>
    <n v="11.988799999999999"/>
    <n v="12.5938"/>
    <n v="1.3308511776691638"/>
    <n v="698460000"/>
    <d v="2020-09-18T07:00:00"/>
    <n v="15.054600000000001"/>
    <n v="15.792"/>
    <n v="16.033999999999999"/>
    <n v="15.666"/>
    <n v="16.015999999999998"/>
    <n v="0.70629293324505671"/>
    <n v="6060000"/>
  </r>
  <r>
    <x v="1010"/>
    <n v="113.8215"/>
    <n v="116.6"/>
    <n v="117.28"/>
    <n v="114.54"/>
    <n v="115.49"/>
    <n v="92276800"/>
    <n v="4.081723869369897E-3"/>
    <d v="2020-10-27T07:00:00"/>
    <n v="40.961799999999997"/>
    <n v="45.64"/>
    <n v="46.41"/>
    <n v="45.36"/>
    <n v="45.98"/>
    <n v="0.46133068289027052"/>
    <n v="50130500"/>
    <d v="2020-10-27T07:00:00"/>
    <n v="206.00460000000001"/>
    <n v="213.25"/>
    <n v="214.67"/>
    <n v="210.33"/>
    <n v="211.59"/>
    <n v="36700300"/>
    <n v="0.63528812987614847"/>
    <d v="2020-10-27T07:00:00"/>
    <n v="13.3598"/>
    <n v="13.396800000000001"/>
    <n v="13.442"/>
    <n v="13.1915"/>
    <n v="13.305999999999999"/>
    <n v="-1.072255353980512"/>
    <n v="250520000"/>
    <d v="2020-10-27T07:00:00"/>
    <n v="14.8164"/>
    <n v="15.494"/>
    <n v="15.657999999999999"/>
    <n v="15.39"/>
    <n v="15.46"/>
    <n v="1.2405751712647821"/>
    <n v="7336500"/>
  </r>
  <r>
    <x v="1011"/>
    <n v="226.24109999999999"/>
    <n v="226.49"/>
    <n v="229.86"/>
    <n v="225.68"/>
    <n v="227.92"/>
    <n v="38052200"/>
    <n v="-1.0177029212724307"/>
    <d v="2024-08-28T07:00:00"/>
    <n v="19.61"/>
    <n v="19.61"/>
    <n v="20.11"/>
    <n v="19.510000000000002"/>
    <n v="19.98"/>
    <n v="0.46193870165002349"/>
    <n v="50144900"/>
    <d v="2024-08-28T07:00:00"/>
    <n v="410.6"/>
    <n v="410.6"/>
    <n v="415"/>
    <n v="407.31"/>
    <n v="414.88"/>
    <n v="14882700"/>
    <n v="-1.0806928114301575"/>
    <d v="2024-08-28T07:00:00"/>
    <n v="125.5993"/>
    <n v="125.61"/>
    <n v="128.33000000000001"/>
    <n v="122.64"/>
    <n v="128.12"/>
    <n v="-1.2273142209900343E-2"/>
    <n v="448101100"/>
    <d v="2024-08-28T07:00:00"/>
    <n v="19.350000000000001"/>
    <n v="19.350000000000001"/>
    <n v="19.466000000000001"/>
    <n v="19.274000000000001"/>
    <n v="19.416"/>
    <n v="0.38421680151283677"/>
    <n v="5290500"/>
  </r>
  <r>
    <x v="1012"/>
    <n v="235.60079999999999"/>
    <n v="235.86"/>
    <n v="236.22"/>
    <n v="232.6"/>
    <n v="233.89"/>
    <n v="38846600"/>
    <n v="-1.0027335951344665"/>
    <d v="2024-10-22T07:00:00"/>
    <n v="22.4"/>
    <n v="22.4"/>
    <n v="22.82"/>
    <n v="22.17"/>
    <n v="22.73"/>
    <n v="0.46259316628725755"/>
    <n v="50160400"/>
    <d v="2024-10-22T07:00:00"/>
    <n v="427.51"/>
    <n v="427.51"/>
    <n v="430.58"/>
    <n v="418.04"/>
    <n v="418.49"/>
    <n v="25482200"/>
    <n v="-0.24702916431149233"/>
    <d v="2024-10-22T07:00:00"/>
    <n v="143.59"/>
    <n v="143.59"/>
    <n v="144.41999999999999"/>
    <n v="141.78"/>
    <n v="142.91"/>
    <n v="-1.2021284712747657"/>
    <n v="226311600"/>
    <d v="2024-10-22T07:00:00"/>
    <n v="17.89"/>
    <n v="17.89"/>
    <n v="17.940000000000001"/>
    <n v="17.82"/>
    <n v="17.899999999999999"/>
    <n v="-0.7290490791646923"/>
    <n v="2630700"/>
  </r>
  <r>
    <x v="1013"/>
    <n v="68.746399999999994"/>
    <n v="70.742500000000007"/>
    <n v="70.752499999999998"/>
    <n v="69.25"/>
    <n v="69.3"/>
    <n v="126161200"/>
    <n v="0.64258453679639604"/>
    <d v="2020-04-24T07:00:00"/>
    <n v="52.530200000000001"/>
    <n v="59.26"/>
    <n v="59.4"/>
    <n v="56.1"/>
    <n v="56.2"/>
    <n v="0.46371631205180125"/>
    <n v="50187000"/>
    <d v="2020-04-24T07:00:00"/>
    <n v="167.7457"/>
    <n v="174.55"/>
    <n v="174.56"/>
    <n v="170.71"/>
    <n v="172.06"/>
    <n v="34277600"/>
    <n v="0.44473980987290396"/>
    <d v="2020-04-24T07:00:00"/>
    <n v="7.2142999999999997"/>
    <n v="7.2397"/>
    <n v="7.2416999999999998"/>
    <n v="7.0149999999999997"/>
    <n v="7.09"/>
    <n v="-0.52607624567540368"/>
    <n v="352328000"/>
    <d v="2020-04-24T07:00:00"/>
    <n v="12.004"/>
    <n v="12.592000000000001"/>
    <n v="12.638"/>
    <n v="12.45"/>
    <n v="12.638"/>
    <n v="0.59349304045514994"/>
    <n v="5790500"/>
  </r>
  <r>
    <x v="1014"/>
    <n v="146.09870000000001"/>
    <n v="147.41"/>
    <n v="149.08000000000001"/>
    <n v="146.83000000000001"/>
    <n v="147.05000000000001"/>
    <n v="50547000"/>
    <n v="-0.78225637516387891"/>
    <d v="2023-02-28T07:00:00"/>
    <n v="24.3324"/>
    <n v="24.93"/>
    <n v="25.12"/>
    <n v="24.73"/>
    <n v="24.94"/>
    <n v="0.46660017880812954"/>
    <n v="50255300"/>
    <d v="2023-02-28T07:00:00"/>
    <n v="246.4999"/>
    <n v="249.42"/>
    <n v="251.49"/>
    <n v="248.73"/>
    <n v="249.07"/>
    <n v="22491000"/>
    <n v="-0.48229070506920274"/>
    <d v="2023-02-28T07:00:00"/>
    <n v="23.200700000000001"/>
    <n v="23.216000000000001"/>
    <n v="23.824999999999999"/>
    <n v="23.206"/>
    <n v="23.372"/>
    <n v="2.9904344152506646E-2"/>
    <n v="455963000"/>
    <d v="2023-02-28T07:00:00"/>
    <n v="16.332899999999999"/>
    <n v="16.716000000000001"/>
    <n v="16.867999999999999"/>
    <n v="16.690000000000001"/>
    <n v="16.736000000000001"/>
    <n v="-0.75592014824488529"/>
    <n v="2566500"/>
  </r>
  <r>
    <x v="1015"/>
    <n v="120.2175"/>
    <n v="122.94"/>
    <n v="123.78"/>
    <n v="122.21"/>
    <n v="123.52"/>
    <n v="78967600"/>
    <n v="-0.2467110196293604"/>
    <d v="2020-12-03T07:00:00"/>
    <n v="46.096200000000003"/>
    <n v="50.99"/>
    <n v="51.11"/>
    <n v="49.78"/>
    <n v="49.92"/>
    <n v="0.46684929760552835"/>
    <n v="50261200"/>
    <d v="2020-12-03T07:00:00"/>
    <n v="207.50280000000001"/>
    <n v="214.24"/>
    <n v="216.38"/>
    <n v="213.65"/>
    <n v="214.61"/>
    <n v="25120900"/>
    <n v="-0.27544585148579054"/>
    <d v="2020-12-03T07:00:00"/>
    <n v="13.363"/>
    <n v="13.396000000000001"/>
    <n v="13.66"/>
    <n v="13.329000000000001"/>
    <n v="13.5875"/>
    <n v="-1.3458599285086483"/>
    <n v="199520000"/>
    <d v="2020-12-03T07:00:00"/>
    <n v="17.9452"/>
    <n v="18.765999999999998"/>
    <n v="18.86"/>
    <n v="18.716000000000001"/>
    <n v="18.760000000000002"/>
    <n v="-0.25093658367708366"/>
    <n v="3773000"/>
  </r>
  <r>
    <x v="1016"/>
    <n v="124.3245"/>
    <n v="127.14"/>
    <n v="130.22"/>
    <n v="127"/>
    <n v="128.78"/>
    <n v="111598500"/>
    <n v="0.36817138756511547"/>
    <d v="2021-01-15T07:00:00"/>
    <n v="52.053800000000003"/>
    <n v="57.58"/>
    <n v="59.65"/>
    <n v="57.5"/>
    <n v="58.85"/>
    <n v="0.46702663641045628"/>
    <n v="50265400"/>
    <d v="2021-01-15T07:00:00"/>
    <n v="205.96279999999999"/>
    <n v="212.65"/>
    <n v="214.51"/>
    <n v="212.03"/>
    <n v="213.52"/>
    <n v="31746500"/>
    <n v="0.24566569720513154"/>
    <d v="2021-01-15T07:00:00"/>
    <n v="12.8278"/>
    <n v="12.859500000000001"/>
    <n v="13.325200000000001"/>
    <n v="12.8485"/>
    <n v="13.228"/>
    <n v="-0.9260110264974335"/>
    <n v="277780000"/>
    <d v="2021-01-15T07:00:00"/>
    <n v="19.517299999999999"/>
    <n v="20.41"/>
    <n v="20.54"/>
    <n v="20.306000000000001"/>
    <n v="20.358000000000001"/>
    <n v="0.32038754863543129"/>
    <n v="5138000"/>
  </r>
  <r>
    <x v="1017"/>
    <n v="130.11070000000001"/>
    <n v="131.88"/>
    <n v="135.19999999999999"/>
    <n v="131.44"/>
    <n v="132.87"/>
    <n v="122207100"/>
    <n v="0.56807520587730786"/>
    <d v="2022-06-13T07:00:00"/>
    <n v="35.576300000000003"/>
    <n v="37.770000000000003"/>
    <n v="38.81"/>
    <n v="37.67"/>
    <n v="38.549999999999997"/>
    <n v="0.47000339492174681"/>
    <n v="50335900"/>
    <d v="2022-06-13T07:00:00"/>
    <n v="237.6499"/>
    <n v="242.26"/>
    <n v="249.02"/>
    <n v="241.53"/>
    <n v="245.11"/>
    <n v="46135800"/>
    <n v="1.3774017524421343"/>
    <d v="2022-06-13T07:00:00"/>
    <n v="15.6281"/>
    <n v="15.647"/>
    <n v="16.312000000000001"/>
    <n v="15.606"/>
    <n v="16"/>
    <n v="0.82491340100200761"/>
    <n v="604153000"/>
    <d v="2022-06-13T07:00:00"/>
    <n v="16.338100000000001"/>
    <n v="16.786000000000001"/>
    <n v="17.085999999999999"/>
    <n v="16.71"/>
    <n v="17"/>
    <n v="-0.21326686066746728"/>
    <n v="3863000"/>
  </r>
  <r>
    <x v="1018"/>
    <n v="168.39070000000001"/>
    <n v="169"/>
    <n v="170.73"/>
    <n v="168.49"/>
    <n v="169.15"/>
    <n v="71765100"/>
    <n v="-0.38243177933314459"/>
    <d v="2024-03-07T07:00:00"/>
    <n v="45.6736"/>
    <n v="46.15"/>
    <n v="46.42"/>
    <n v="45.18"/>
    <n v="45.55"/>
    <n v="0.47178945002852118"/>
    <n v="50378200"/>
    <d v="2024-03-07T07:00:00"/>
    <n v="407.66860000000003"/>
    <n v="409.14"/>
    <n v="409.78"/>
    <n v="402.24"/>
    <n v="406.12"/>
    <n v="18718500"/>
    <n v="-0.77900244701506471"/>
    <d v="2024-03-07T07:00:00"/>
    <n v="92.653499999999994"/>
    <n v="92.668999999999997"/>
    <n v="92.766999999999996"/>
    <n v="89.602000000000004"/>
    <n v="90.158000000000001"/>
    <n v="0.84619018026825443"/>
    <n v="608119000"/>
    <d v="2024-03-07T07:00:00"/>
    <n v="17.322500000000002"/>
    <n v="17.38"/>
    <n v="17.466000000000001"/>
    <n v="17.358000000000001"/>
    <n v="17.442"/>
    <n v="0.44783677815129996"/>
    <n v="5442500"/>
  </r>
  <r>
    <x v="1019"/>
    <n v="188.50649999999999"/>
    <n v="189.43"/>
    <n v="190.05"/>
    <n v="187.45"/>
    <n v="189.98"/>
    <n v="43389500"/>
    <n v="-0.91712917455018028"/>
    <d v="2023-12-04T07:00:00"/>
    <n v="41.790300000000002"/>
    <n v="42.35"/>
    <n v="43.31"/>
    <n v="41.69"/>
    <n v="43.3"/>
    <n v="0.47345305691284523"/>
    <n v="50417600"/>
    <d v="2023-12-04T07:00:00"/>
    <n v="367.13350000000003"/>
    <n v="369.14"/>
    <n v="369.52"/>
    <n v="362.9"/>
    <n v="369.1"/>
    <n v="32063300"/>
    <n v="0.2705824049184381"/>
    <d v="2023-12-04T07:00:00"/>
    <n v="45.496200000000002"/>
    <n v="45.51"/>
    <n v="46.076999999999998"/>
    <n v="45.01"/>
    <n v="46.076999999999998"/>
    <n v="-6.8915190412361479E-2"/>
    <n v="437543000"/>
    <d v="2023-12-04T07:00:00"/>
    <n v="17.0075"/>
    <n v="17.064"/>
    <n v="17.106000000000002"/>
    <n v="16.923999999999999"/>
    <n v="17.053999999999998"/>
    <n v="0.32080610111331587"/>
    <n v="5139000"/>
  </r>
  <r>
    <x v="1020"/>
    <n v="60.306399999999996"/>
    <n v="62.057499999999997"/>
    <n v="67.5"/>
    <n v="62"/>
    <n v="63.984999999999999"/>
    <n v="418474000"/>
    <n v="6.1507990855142491"/>
    <d v="2020-03-12T07:00:00"/>
    <n v="40.368299999999998"/>
    <n v="45.54"/>
    <n v="50.09"/>
    <n v="45.37"/>
    <n v="47.99"/>
    <n v="0.48375981936115769"/>
    <n v="50661700"/>
    <d v="2020-03-12T07:00:00"/>
    <n v="133.63910000000001"/>
    <n v="139.06"/>
    <n v="153.47"/>
    <n v="138.58000000000001"/>
    <n v="145.30000000000001"/>
    <n v="93226400"/>
    <n v="5.0811350739201488"/>
    <d v="2020-03-12T07:00:00"/>
    <n v="5.3887999999999998"/>
    <n v="5.4077999999999999"/>
    <n v="5.9029999999999996"/>
    <n v="5.3949999999999996"/>
    <n v="5.6364999999999998"/>
    <n v="1.9643262396354846"/>
    <n v="816540000"/>
    <d v="2020-03-12T07:00:00"/>
    <n v="9.9853000000000005"/>
    <n v="10.513999999999999"/>
    <n v="11.093999999999999"/>
    <n v="10.3"/>
    <n v="10.906000000000001"/>
    <n v="2.5062778643878922"/>
    <n v="10360500"/>
  </r>
  <r>
    <x v="1021"/>
    <n v="172.06739999999999"/>
    <n v="172.69"/>
    <n v="176.63"/>
    <n v="172.5"/>
    <n v="175.36"/>
    <n v="73531800"/>
    <n v="-0.34914085726876759"/>
    <d v="2024-04-15T07:00:00"/>
    <n v="35.935200000000002"/>
    <n v="36.31"/>
    <n v="36.700000000000003"/>
    <n v="35.89"/>
    <n v="36.04"/>
    <n v="0.48755571425711541"/>
    <n v="50751600"/>
    <d v="2024-04-15T07:00:00"/>
    <n v="412.1524"/>
    <n v="413.64"/>
    <n v="426.82"/>
    <n v="413.43"/>
    <n v="426.6"/>
    <n v="20273500"/>
    <n v="-0.65669979393996458"/>
    <d v="2024-04-15T07:00:00"/>
    <n v="85.986599999999996"/>
    <n v="86.001000000000005"/>
    <n v="90.613"/>
    <n v="85.929000000000002"/>
    <n v="89.097999999999999"/>
    <n v="-3.922641167826918E-2"/>
    <n v="443077000"/>
    <d v="2024-04-15T07:00:00"/>
    <n v="16.46"/>
    <n v="16.46"/>
    <n v="16.734000000000002"/>
    <n v="16.423999999999999"/>
    <n v="16.71"/>
    <n v="-0.17392292774631241"/>
    <n v="3957000"/>
  </r>
  <r>
    <x v="1022"/>
    <n v="153.04060000000001"/>
    <n v="154.65"/>
    <n v="155.22999999999999"/>
    <n v="150.63999999999999"/>
    <n v="150.63999999999999"/>
    <n v="83322600"/>
    <n v="-0.16464730445963041"/>
    <d v="2023-02-07T07:00:00"/>
    <n v="28.3536"/>
    <n v="29.05"/>
    <n v="29.27"/>
    <n v="28.43"/>
    <n v="28.65"/>
    <n v="0.48878864118661447"/>
    <n v="50780800"/>
    <d v="2023-02-07T07:00:00"/>
    <n v="263.76679999999999"/>
    <n v="267.56"/>
    <n v="268.77"/>
    <n v="260.08"/>
    <n v="260.52999999999997"/>
    <n v="50841400"/>
    <n v="1.7475029513554405"/>
    <d v="2023-02-07T07:00:00"/>
    <n v="22.1584"/>
    <n v="22.172999999999998"/>
    <n v="22.259"/>
    <n v="21.15"/>
    <n v="21.382000000000001"/>
    <n v="1.1467850413542549"/>
    <n v="664150000"/>
    <d v="2023-02-07T07:00:00"/>
    <n v="17.8552"/>
    <n v="18.274000000000001"/>
    <n v="18.352"/>
    <n v="18.026"/>
    <n v="18.097999999999999"/>
    <n v="0.10399591756907947"/>
    <n v="4621000"/>
  </r>
  <r>
    <x v="1023"/>
    <n v="170.75210000000001"/>
    <n v="171.37"/>
    <n v="177.49"/>
    <n v="170.84"/>
    <n v="177.05"/>
    <n v="106181300"/>
    <n v="0.26609204019026789"/>
    <d v="2024-03-21T07:00:00"/>
    <n v="41.982100000000003"/>
    <n v="42.42"/>
    <n v="43.6"/>
    <n v="42.32"/>
    <n v="42.99"/>
    <n v="0.48992023165615473"/>
    <n v="50807600"/>
    <d v="2024-03-21T07:00:00"/>
    <n v="427.82580000000002"/>
    <n v="429.37"/>
    <n v="430.82"/>
    <n v="427.16"/>
    <n v="429.83"/>
    <n v="21296200"/>
    <n v="-0.5762631873162315"/>
    <d v="2024-03-21T07:00:00"/>
    <n v="91.419700000000006"/>
    <n v="91.435000000000002"/>
    <n v="92.647999999999996"/>
    <n v="90.405000000000001"/>
    <n v="92.3"/>
    <n v="0.16085363943990436"/>
    <n v="480372000"/>
    <d v="2024-03-21T07:00:00"/>
    <n v="17.685300000000002"/>
    <n v="17.744"/>
    <n v="17.916"/>
    <n v="17.728000000000002"/>
    <n v="17.78"/>
    <n v="-0.57322199164824594"/>
    <n v="3003000"/>
  </r>
  <r>
    <x v="1024"/>
    <n v="172.40620000000001"/>
    <n v="173.03"/>
    <n v="173.42"/>
    <n v="170.89"/>
    <n v="172.51"/>
    <n v="94214900"/>
    <n v="4.0602432565226089E-2"/>
    <d v="2024-05-02T07:00:00"/>
    <n v="30.195"/>
    <n v="30.51"/>
    <n v="30.67"/>
    <n v="30.19"/>
    <n v="30.59"/>
    <n v="0.49379635124957988"/>
    <n v="50899400"/>
    <d v="2024-05-02T07:00:00"/>
    <n v="396.4092"/>
    <n v="397.84"/>
    <n v="399.93"/>
    <n v="394.65"/>
    <n v="397.66"/>
    <n v="17709400"/>
    <n v="-0.85836939699453974"/>
    <d v="2024-05-02T07:00:00"/>
    <n v="85.802599999999998"/>
    <n v="85.816999999999993"/>
    <n v="86.236999999999995"/>
    <n v="83.2"/>
    <n v="84.448999999999998"/>
    <n v="-0.3888984227208066"/>
    <n v="377898000"/>
    <d v="2024-05-02T07:00:00"/>
    <n v="16.815999999999999"/>
    <n v="16.815999999999999"/>
    <n v="16.925999999999998"/>
    <n v="16.687999999999999"/>
    <n v="16.808"/>
    <n v="-0.45498091664583895"/>
    <n v="3285500"/>
  </r>
  <r>
    <x v="1025"/>
    <n v="229.84710000000001"/>
    <n v="230.1"/>
    <n v="233.47"/>
    <n v="229.55"/>
    <n v="232.61"/>
    <n v="47070900"/>
    <n v="-0.84775848315503821"/>
    <d v="2024-10-30T07:00:00"/>
    <n v="22.3"/>
    <n v="22.3"/>
    <n v="22.93"/>
    <n v="22.26"/>
    <n v="22.42"/>
    <n v="0.49556129459386278"/>
    <n v="50941200"/>
    <d v="2024-10-30T07:00:00"/>
    <n v="432.53"/>
    <n v="432.53"/>
    <n v="438.5"/>
    <n v="432.1"/>
    <n v="437.44"/>
    <n v="29749100"/>
    <n v="8.856774270210574E-2"/>
    <d v="2024-10-30T07:00:00"/>
    <n v="139.34"/>
    <n v="139.34"/>
    <n v="140.33000000000001"/>
    <n v="136.81"/>
    <n v="139.54"/>
    <n v="-1.4537025127578083"/>
    <n v="179418100"/>
    <d v="2024-10-30T07:00:00"/>
    <n v="17.98"/>
    <n v="17.98"/>
    <n v="18.11"/>
    <n v="17.97"/>
    <n v="18.07"/>
    <n v="-0.56807379617026499"/>
    <n v="3015300"/>
  </r>
  <r>
    <x v="1026"/>
    <n v="149.13149999999999"/>
    <n v="150.47"/>
    <n v="153.13999999999999"/>
    <n v="147.69999999999999"/>
    <n v="147.81"/>
    <n v="84457100"/>
    <n v="-0.14326928267775699"/>
    <d v="2023-03-13T07:00:00"/>
    <n v="26.303899999999999"/>
    <n v="26.95"/>
    <n v="27.31"/>
    <n v="26.61"/>
    <n v="26.74"/>
    <n v="0.49707289678824862"/>
    <n v="50977000"/>
    <d v="2023-03-13T07:00:00"/>
    <n v="250.94720000000001"/>
    <n v="253.92"/>
    <n v="257.91000000000003"/>
    <n v="245.73"/>
    <n v="247.4"/>
    <n v="33339700"/>
    <n v="0.37097282703101553"/>
    <d v="2023-03-13T07:00:00"/>
    <n v="22.954799999999999"/>
    <n v="22.966000000000001"/>
    <n v="23.297999999999998"/>
    <n v="22.297000000000001"/>
    <n v="22.751999999999999"/>
    <n v="-0.15289033561018345"/>
    <n v="421890000"/>
    <d v="2023-03-13T07:00:00"/>
    <n v="16.719799999999999"/>
    <n v="17.111999999999998"/>
    <n v="17.268000000000001"/>
    <n v="16.89"/>
    <n v="17.004000000000001"/>
    <n v="-0.15906431478140817"/>
    <n v="3992500"/>
  </r>
  <r>
    <x v="1027"/>
    <n v="165.55160000000001"/>
    <n v="167.57"/>
    <n v="169.86"/>
    <n v="167.14"/>
    <n v="169.69"/>
    <n v="69026800"/>
    <n v="-0.43403110683010709"/>
    <d v="2022-08-22T07:00:00"/>
    <n v="32.196300000000001"/>
    <n v="33.840000000000003"/>
    <n v="35.06"/>
    <n v="33.729999999999997"/>
    <n v="35"/>
    <n v="0.49830160136524942"/>
    <n v="51006100"/>
    <d v="2022-08-22T07:00:00"/>
    <n v="273.04289999999997"/>
    <n v="277.75"/>
    <n v="282.45999999999998"/>
    <n v="277.22000000000003"/>
    <n v="282.08"/>
    <n v="25061100"/>
    <n v="-0.28014919467157251"/>
    <d v="2022-08-22T07:00:00"/>
    <n v="17.013400000000001"/>
    <n v="17.033999999999999"/>
    <n v="17.558"/>
    <n v="16.966000000000001"/>
    <n v="17.489999999999998"/>
    <n v="-0.21886122684493825"/>
    <n v="409593000"/>
    <d v="2022-08-22T07:00:00"/>
    <n v="16.591200000000001"/>
    <n v="17.045999999999999"/>
    <n v="17.245999999999999"/>
    <n v="17.001999999999999"/>
    <n v="17.244"/>
    <n v="-0.37440956465304842"/>
    <n v="3478000"/>
  </r>
  <r>
    <x v="1028"/>
    <n v="172.68520000000001"/>
    <n v="173.31"/>
    <n v="173.6"/>
    <n v="170.11"/>
    <n v="170.41"/>
    <n v="60273300"/>
    <n v="-0.59897823214313384"/>
    <d v="2024-03-27T07:00:00"/>
    <n v="43.318100000000001"/>
    <n v="43.77"/>
    <n v="43.83"/>
    <n v="42.5"/>
    <n v="42.54"/>
    <n v="0.49879561660754873"/>
    <n v="51017800"/>
    <d v="2024-03-27T07:00:00"/>
    <n v="419.91430000000003"/>
    <n v="421.43"/>
    <n v="424.45"/>
    <n v="419.01"/>
    <n v="424.44"/>
    <n v="16705000"/>
    <n v="-0.93736668622195496"/>
    <d v="2024-03-27T07:00:00"/>
    <n v="90.234899999999996"/>
    <n v="90.25"/>
    <n v="93.24"/>
    <n v="89.123000000000005"/>
    <n v="93.111999999999995"/>
    <n v="0.72788570816051978"/>
    <n v="586067000"/>
    <d v="2024-03-27T07:00:00"/>
    <n v="17.308"/>
    <n v="17.308"/>
    <n v="17.38"/>
    <n v="17.231999999999999"/>
    <n v="17.38"/>
    <n v="-0.45895716518574292"/>
    <n v="3276000"/>
  </r>
  <r>
    <x v="1029"/>
    <n v="193.91200000000001"/>
    <n v="194.35"/>
    <n v="195.32"/>
    <n v="193.03"/>
    <n v="194.64"/>
    <n v="47471400"/>
    <n v="-0.84021163632944074"/>
    <d v="2024-06-04T07:00:00"/>
    <n v="29.840699999999998"/>
    <n v="30.03"/>
    <n v="30.75"/>
    <n v="29.94"/>
    <n v="30.75"/>
    <n v="0.49919251774238743"/>
    <n v="51027200"/>
    <d v="2024-06-04T07:00:00"/>
    <n v="415.32139999999998"/>
    <n v="416.07"/>
    <n v="416.44"/>
    <n v="409.68"/>
    <n v="412.43"/>
    <n v="14348900"/>
    <n v="-1.1226768347172884"/>
    <d v="2024-06-04T07:00:00"/>
    <n v="116.4175"/>
    <n v="116.437"/>
    <n v="116.6"/>
    <n v="114.045"/>
    <n v="115.71599999999999"/>
    <n v="-0.25249313032958309"/>
    <n v="403324000"/>
    <d v="2024-06-04T07:00:00"/>
    <n v="17.206"/>
    <n v="17.206"/>
    <n v="17.222000000000001"/>
    <n v="16.988"/>
    <n v="17.07"/>
    <n v="0.53719773217966771"/>
    <n v="5656000"/>
  </r>
  <r>
    <x v="1030"/>
    <n v="121.00960000000001"/>
    <n v="123.75"/>
    <n v="124.57"/>
    <n v="122.25"/>
    <n v="122.31"/>
    <n v="86712000"/>
    <n v="-0.10077893334682149"/>
    <d v="2020-12-07T07:00:00"/>
    <n v="45.382100000000001"/>
    <n v="50.2"/>
    <n v="51.29"/>
    <n v="49.56"/>
    <n v="51"/>
    <n v="0.4997456459196627"/>
    <n v="51040300"/>
    <d v="2020-12-07T07:00:00"/>
    <n v="207.55119999999999"/>
    <n v="214.29"/>
    <n v="215.54"/>
    <n v="212.99"/>
    <n v="214.37"/>
    <n v="24620000"/>
    <n v="-0.31484224950850287"/>
    <d v="2020-12-07T07:00:00"/>
    <n v="13.5732"/>
    <n v="13.6067"/>
    <n v="13.731199999999999"/>
    <n v="13.5"/>
    <n v="13.6012"/>
    <n v="-1.2185855181928542"/>
    <n v="223244000"/>
    <d v="2020-12-07T07:00:00"/>
    <n v="17.855399999999999"/>
    <n v="18.672000000000001"/>
    <n v="18.724"/>
    <n v="18.588000000000001"/>
    <n v="18.600000000000001"/>
    <n v="5.6280935090232069E-2"/>
    <n v="4507000"/>
  </r>
  <r>
    <x v="1031"/>
    <n v="186.4753"/>
    <n v="187.15"/>
    <n v="188.67"/>
    <n v="186.79"/>
    <n v="188.42"/>
    <n v="41781900"/>
    <n v="-0.94742208580319021"/>
    <d v="2024-02-12T07:00:00"/>
    <n v="43.575499999999998"/>
    <n v="44.03"/>
    <n v="45.04"/>
    <n v="43.32"/>
    <n v="43.39"/>
    <n v="0.50257462209351333"/>
    <n v="51107300"/>
    <d v="2024-02-12T07:00:00"/>
    <n v="413.00279999999998"/>
    <n v="415.26"/>
    <n v="420.74"/>
    <n v="414.75"/>
    <n v="420.56"/>
    <n v="21202900"/>
    <n v="-0.58360134650073747"/>
    <d v="2024-02-12T07:00:00"/>
    <n v="72.232500000000002"/>
    <n v="72.248000000000005"/>
    <n v="74.611000000000004"/>
    <n v="71.25"/>
    <n v="72.599999999999994"/>
    <n v="0.87618475235034876"/>
    <n v="613710000"/>
    <d v="2024-02-12T07:00:00"/>
    <n v="19.168399999999998"/>
    <n v="19.231999999999999"/>
    <n v="19.504000000000001"/>
    <n v="19.178000000000001"/>
    <n v="19.245999999999999"/>
    <n v="0.22453903119985183"/>
    <n v="4909000"/>
  </r>
  <r>
    <x v="1032"/>
    <n v="167.17509999999999"/>
    <n v="167.78"/>
    <n v="169.09"/>
    <n v="167.11"/>
    <n v="168.8"/>
    <n v="49709300"/>
    <n v="-0.79804162756288766"/>
    <d v="2024-04-10T07:00:00"/>
    <n v="36.816000000000003"/>
    <n v="37.200000000000003"/>
    <n v="38.22"/>
    <n v="37.020000000000003"/>
    <n v="38.020000000000003"/>
    <n v="0.50262106797099448"/>
    <n v="51108400"/>
    <d v="2024-04-10T07:00:00"/>
    <n v="421.73779999999999"/>
    <n v="423.26"/>
    <n v="424.03"/>
    <n v="419.7"/>
    <n v="422.19"/>
    <n v="16216600"/>
    <n v="-0.97577994394663592"/>
    <d v="2024-04-10T07:00:00"/>
    <n v="87.0244"/>
    <n v="87.039000000000001"/>
    <n v="87.4"/>
    <n v="83.709000000000003"/>
    <n v="83.926000000000002"/>
    <n v="-9.903315279277243E-2"/>
    <n v="431929000"/>
    <d v="2024-04-10T07:00:00"/>
    <n v="16.826000000000001"/>
    <n v="16.826000000000001"/>
    <n v="16.884"/>
    <n v="16.765999999999998"/>
    <n v="16.824000000000002"/>
    <n v="-0.91204022249585093"/>
    <n v="2193500"/>
  </r>
  <r>
    <x v="1033"/>
    <n v="142.01849999999999"/>
    <n v="143.75"/>
    <n v="146.69999999999999"/>
    <n v="140.61000000000001"/>
    <n v="145.49"/>
    <n v="99136600"/>
    <n v="0.13334479466645688"/>
    <d v="2022-10-18T07:00:00"/>
    <n v="24.613399999999999"/>
    <n v="25.87"/>
    <n v="26.96"/>
    <n v="25.54"/>
    <n v="26.74"/>
    <n v="0.50340220318317708"/>
    <n v="51126900"/>
    <d v="2022-10-18T07:00:00"/>
    <n v="234.4581"/>
    <n v="238.5"/>
    <n v="243.93"/>
    <n v="235.37"/>
    <n v="243.24"/>
    <n v="26329600"/>
    <n v="-0.18038011722735092"/>
    <d v="2022-10-18T07:00:00"/>
    <n v="11.956099999999999"/>
    <n v="11.967000000000001"/>
    <n v="12.492000000000001"/>
    <n v="11.618"/>
    <n v="12.343999999999999"/>
    <n v="1.1210984001220838"/>
    <n v="659362000"/>
    <d v="2022-10-18T07:00:00"/>
    <n v="12.754799999999999"/>
    <n v="13.054"/>
    <n v="13.19"/>
    <n v="12.94"/>
    <n v="13.164"/>
    <n v="0.16301181695081177"/>
    <n v="4762000"/>
  </r>
  <r>
    <x v="1034"/>
    <n v="188.16909999999999"/>
    <n v="188.85"/>
    <n v="189.99"/>
    <n v="188"/>
    <n v="188.65"/>
    <n v="45155200"/>
    <n v="-0.883857096048414"/>
    <d v="2024-02-09T07:00:00"/>
    <n v="42.862900000000003"/>
    <n v="43.31"/>
    <n v="43.52"/>
    <n v="42.4"/>
    <n v="42.55"/>
    <n v="0.50619317818454312"/>
    <n v="51193000"/>
    <d v="2024-02-09T07:00:00"/>
    <n v="418.26400000000001"/>
    <n v="420.55"/>
    <n v="420.82"/>
    <n v="415.09"/>
    <n v="415.25"/>
    <n v="22032800"/>
    <n v="-0.51832869583384"/>
    <d v="2024-02-09T07:00:00"/>
    <n v="72.117500000000007"/>
    <n v="72.132999999999996"/>
    <n v="72.185000000000002"/>
    <n v="70.212000000000003"/>
    <n v="70.533000000000001"/>
    <n v="-7.3775695206920136E-2"/>
    <n v="436637000"/>
    <d v="2024-02-09T07:00:00"/>
    <n v="19.136500000000002"/>
    <n v="19.2"/>
    <n v="19.257999999999999"/>
    <n v="19.12"/>
    <n v="19.181999999999999"/>
    <n v="-0.1149070283645801"/>
    <n v="4098000"/>
  </r>
  <r>
    <x v="1035"/>
    <n v="128.52539999999999"/>
    <n v="131.24"/>
    <n v="132.85"/>
    <n v="130.63"/>
    <n v="132.52000000000001"/>
    <n v="91420000"/>
    <n v="-1.2063440575503733E-2"/>
    <d v="2021-04-12T07:00:00"/>
    <n v="59.491199999999999"/>
    <n v="65.41"/>
    <n v="68.489999999999995"/>
    <n v="64.709999999999994"/>
    <n v="68.2"/>
    <n v="0.5093134966807753"/>
    <n v="51266900"/>
    <d v="2021-04-12T07:00:00"/>
    <n v="248.4333"/>
    <n v="255.91"/>
    <n v="257.67"/>
    <n v="254.62"/>
    <n v="254.71"/>
    <n v="27148700"/>
    <n v="-0.11595689977795248"/>
    <d v="2021-04-12T07:00:00"/>
    <n v="15.1768"/>
    <n v="15.209"/>
    <n v="15.352499999999999"/>
    <n v="14.139200000000001"/>
    <n v="14.2898"/>
    <n v="2.2475016094765268"/>
    <n v="869324000"/>
    <d v="2021-04-12T07:00:00"/>
    <n v="21.359000000000002"/>
    <n v="22.277999999999999"/>
    <n v="22.46"/>
    <n v="22.225999999999999"/>
    <n v="22.297999999999998"/>
    <n v="-0.89948364815931214"/>
    <n v="2223500"/>
  </r>
  <r>
    <x v="1036"/>
    <n v="212.5898"/>
    <n v="213.07"/>
    <n v="220.2"/>
    <n v="206.9"/>
    <n v="207.37"/>
    <n v="198134300"/>
    <n v="1.9988141529347414"/>
    <d v="2024-06-12T07:00:00"/>
    <n v="30.566099999999999"/>
    <n v="30.76"/>
    <n v="31.48"/>
    <n v="30.39"/>
    <n v="31.46"/>
    <n v="0.51172023760479746"/>
    <n v="51323900"/>
    <d v="2024-06-12T07:00:00"/>
    <n v="440.26639999999998"/>
    <n v="441.06"/>
    <n v="443.4"/>
    <n v="433.25"/>
    <n v="435.32"/>
    <n v="22366200"/>
    <n v="-0.49210637780474775"/>
    <d v="2024-06-12T07:00:00"/>
    <n v="125.1893"/>
    <n v="125.2"/>
    <n v="126.88"/>
    <n v="122.57"/>
    <n v="123.06"/>
    <n v="-0.80897801094191779"/>
    <n v="299595000"/>
    <d v="2024-06-12T07:00:00"/>
    <n v="16.792000000000002"/>
    <n v="16.792000000000002"/>
    <n v="17.047999999999998"/>
    <n v="16.77"/>
    <n v="16.931999999999999"/>
    <n v="-0.16827246929486994"/>
    <n v="3970500"/>
  </r>
  <r>
    <x v="1037"/>
    <n v="185.86019999999999"/>
    <n v="186.28"/>
    <n v="187.1"/>
    <n v="184.62"/>
    <n v="185.44"/>
    <n v="72044800"/>
    <n v="-0.3771612348709234"/>
    <d v="2024-05-13T07:00:00"/>
    <n v="30.317699999999999"/>
    <n v="30.51"/>
    <n v="31.13"/>
    <n v="30"/>
    <n v="30.03"/>
    <n v="0.51742885818247808"/>
    <n v="51459100"/>
    <d v="2024-05-13T07:00:00"/>
    <n v="412.2321"/>
    <n v="413.72"/>
    <n v="418.35"/>
    <n v="410.82"/>
    <n v="418.01"/>
    <n v="15440200"/>
    <n v="-1.0368447541379593"/>
    <d v="2024-05-13T07:00:00"/>
    <n v="90.383899999999997"/>
    <n v="90.399000000000001"/>
    <n v="90.998000000000005"/>
    <n v="88.528999999999996"/>
    <n v="90.477999999999994"/>
    <n v="-0.86216995910753491"/>
    <n v="289680000"/>
    <d v="2024-05-13T07:00:00"/>
    <n v="15.23"/>
    <n v="15.23"/>
    <n v="15.378"/>
    <n v="15.194000000000001"/>
    <n v="15.31"/>
    <n v="1.3508637491873812"/>
    <n v="7600000"/>
  </r>
  <r>
    <x v="1038"/>
    <n v="183.501"/>
    <n v="184.4"/>
    <n v="187.1"/>
    <n v="184.35"/>
    <n v="187.04"/>
    <n v="55467800"/>
    <n v="-0.68953097226899784"/>
    <d v="2024-01-31T07:00:00"/>
    <n v="42.5107"/>
    <n v="43.08"/>
    <n v="43.79"/>
    <n v="42.36"/>
    <n v="42.57"/>
    <n v="0.52271102115783197"/>
    <n v="51584200"/>
    <d v="2024-01-31T07:00:00"/>
    <n v="395.41890000000001"/>
    <n v="397.58"/>
    <n v="415.32"/>
    <n v="397.21"/>
    <n v="406.96"/>
    <n v="47871100"/>
    <n v="1.5138852211760385"/>
    <d v="2024-01-31T07:00:00"/>
    <n v="61.513800000000003"/>
    <n v="61.527000000000001"/>
    <n v="62.268999999999998"/>
    <n v="60.7"/>
    <n v="61.44"/>
    <n v="1.8273467337271351E-2"/>
    <n v="453795000"/>
    <d v="2024-01-31T07:00:00"/>
    <n v="19.485299999999999"/>
    <n v="19.55"/>
    <n v="19.893999999999998"/>
    <n v="19.526"/>
    <n v="19.853999999999999"/>
    <n v="0.10629795619744491"/>
    <n v="4626500"/>
  </r>
  <r>
    <x v="1039"/>
    <n v="222.52520000000001"/>
    <n v="222.77"/>
    <n v="223.55"/>
    <n v="219.82"/>
    <n v="222.5"/>
    <n v="37498200"/>
    <n v="-1.0281422549587751"/>
    <d v="2024-09-12T07:00:00"/>
    <n v="19.36"/>
    <n v="19.36"/>
    <n v="19.54"/>
    <n v="19.04"/>
    <n v="19.43"/>
    <n v="0.52350060107501117"/>
    <n v="51602900"/>
    <d v="2024-09-12T07:00:00"/>
    <n v="427"/>
    <n v="427"/>
    <n v="427.37"/>
    <n v="419.75"/>
    <n v="423.31"/>
    <n v="17418800"/>
    <n v="-0.8812254426431726"/>
    <d v="2024-09-12T07:00:00"/>
    <n v="119.14"/>
    <n v="119.14"/>
    <n v="120.79"/>
    <n v="115.38"/>
    <n v="116.84"/>
    <n v="-0.44682480298487631"/>
    <n v="367100500"/>
    <d v="2024-09-12T07:00:00"/>
    <n v="18.724"/>
    <n v="18.724"/>
    <n v="18.742000000000001"/>
    <n v="18.571999999999999"/>
    <n v="18.623999999999999"/>
    <n v="-1.0361410321886426"/>
    <n v="1897000"/>
  </r>
  <r>
    <x v="1040"/>
    <n v="171.4828"/>
    <n v="174.07"/>
    <n v="174.14"/>
    <n v="170.21"/>
    <n v="171.06"/>
    <n v="90131400"/>
    <n v="-3.6345255355690657E-2"/>
    <d v="2022-03-24T07:00:00"/>
    <n v="48.240499999999997"/>
    <n v="51.62"/>
    <n v="51.65"/>
    <n v="48.59"/>
    <n v="48.66"/>
    <n v="0.52666736544872461"/>
    <n v="51677900"/>
    <d v="2022-03-24T07:00:00"/>
    <n v="297.61989999999997"/>
    <n v="304.10000000000002"/>
    <n v="304.2"/>
    <n v="298.32"/>
    <n v="299.14"/>
    <n v="24484500"/>
    <n v="-0.3254994903391627"/>
    <d v="2022-03-24T07:00:00"/>
    <n v="28.11"/>
    <n v="28.15"/>
    <n v="28.32"/>
    <n v="25.907"/>
    <n v="26.166"/>
    <n v="2.2907150378652354"/>
    <n v="877379000"/>
    <d v="2022-03-24T07:00:00"/>
    <n v="20.635300000000001"/>
    <n v="21.474"/>
    <n v="21.504000000000001"/>
    <n v="21.187999999999999"/>
    <n v="21.2"/>
    <n v="-0.67786011111940248"/>
    <n v="2753000"/>
  </r>
  <r>
    <x v="1041"/>
    <n v="190.7953"/>
    <n v="191.73"/>
    <n v="192.2"/>
    <n v="189.58"/>
    <n v="192.01"/>
    <n v="47145600"/>
    <n v="-0.84635086902801659"/>
    <d v="2024-01-29T07:00:00"/>
    <n v="43.260599999999997"/>
    <n v="43.84"/>
    <n v="43.99"/>
    <n v="42.81"/>
    <n v="43.71"/>
    <n v="0.53143862377178608"/>
    <n v="51790900"/>
    <d v="2024-01-29T07:00:00"/>
    <n v="407.49290000000002"/>
    <n v="409.72"/>
    <n v="409.98"/>
    <n v="404.33"/>
    <n v="406.06"/>
    <n v="24510200"/>
    <n v="-0.32347815388641027"/>
    <d v="2024-01-29T07:00:00"/>
    <n v="62.451599999999999"/>
    <n v="62.465000000000003"/>
    <n v="62.488999999999997"/>
    <n v="60.906999999999996"/>
    <n v="61.231999999999999"/>
    <n v="-0.54536268578184777"/>
    <n v="348733000"/>
    <d v="2024-01-29T07:00:00"/>
    <n v="19.3797"/>
    <n v="19.443999999999999"/>
    <n v="19.46"/>
    <n v="19.297999999999998"/>
    <n v="19.38"/>
    <n v="-0.55145726279824536"/>
    <n v="3055000"/>
  </r>
  <r>
    <x v="1042"/>
    <n v="171.9631"/>
    <n v="174.78"/>
    <n v="175"/>
    <n v="169.51"/>
    <n v="170.16"/>
    <n v="115541600"/>
    <n v="0.44247343929548572"/>
    <d v="2022-01-31T07:00:00"/>
    <n v="45.2789"/>
    <n v="48.82"/>
    <n v="48.87"/>
    <n v="47.31"/>
    <n v="47.68"/>
    <n v="0.53302200595864269"/>
    <n v="51828400"/>
    <d v="2022-01-31T07:00:00"/>
    <n v="303.72539999999998"/>
    <n v="310.98"/>
    <n v="312.38"/>
    <n v="306.37"/>
    <n v="308.95"/>
    <n v="46444500"/>
    <n v="1.4016813852423164"/>
    <d v="2022-01-31T07:00:00"/>
    <n v="24.446999999999999"/>
    <n v="24.486000000000001"/>
    <n v="24.509"/>
    <n v="23.052"/>
    <n v="23.181999999999999"/>
    <n v="0.61314882511280888"/>
    <n v="564680000"/>
    <d v="2022-01-31T07:00:00"/>
    <n v="21.459800000000001"/>
    <n v="22.332000000000001"/>
    <n v="22.66"/>
    <n v="21.827999999999999"/>
    <n v="21.844000000000001"/>
    <n v="2.1004912370787467"/>
    <n v="9391000"/>
  </r>
  <r>
    <x v="1043"/>
    <n v="143.28299999999999"/>
    <n v="145.03"/>
    <n v="152.16999999999999"/>
    <n v="145"/>
    <n v="148.94999999999999"/>
    <n v="93604600"/>
    <n v="2.9102206303897447E-2"/>
    <d v="2022-11-02T07:00:00"/>
    <n v="26.088200000000001"/>
    <n v="27.42"/>
    <n v="28.85"/>
    <n v="27.41"/>
    <n v="28.27"/>
    <n v="0.53841395009895199"/>
    <n v="51956100"/>
    <d v="2022-11-02T07:00:00"/>
    <n v="216.3699"/>
    <n v="220.1"/>
    <n v="231.3"/>
    <n v="220.04"/>
    <n v="229.46"/>
    <n v="38407000"/>
    <n v="0.76952217360815711"/>
    <d v="2022-11-02T07:00:00"/>
    <n v="13.206899999999999"/>
    <n v="13.218999999999999"/>
    <n v="14.21"/>
    <n v="13.211"/>
    <n v="13.85"/>
    <n v="1.1922677782728732"/>
    <n v="672628000"/>
    <d v="2022-11-02T07:00:00"/>
    <n v="13.9468"/>
    <n v="14.273999999999999"/>
    <n v="14.714"/>
    <n v="14.273999999999999"/>
    <n v="14.576000000000001"/>
    <n v="2.356436077305196"/>
    <n v="10002500"/>
  </r>
  <r>
    <x v="1044"/>
    <n v="181.9306"/>
    <n v="183.31"/>
    <n v="184.15"/>
    <n v="182.44"/>
    <n v="182.8"/>
    <n v="54929100"/>
    <n v="-0.69968199944739817"/>
    <d v="2023-06-13T07:00:00"/>
    <n v="33.232599999999998"/>
    <n v="33.909999999999997"/>
    <n v="33.950000000000003"/>
    <n v="33.07"/>
    <n v="33.770000000000003"/>
    <n v="0.53984532759587045"/>
    <n v="51990000"/>
    <d v="2023-06-13T07:00:00"/>
    <n v="331.0985"/>
    <n v="334.29"/>
    <n v="336.98"/>
    <n v="330.39"/>
    <n v="334.47"/>
    <n v="22951300"/>
    <n v="-0.44608754673449624"/>
    <d v="2023-06-13T07:00:00"/>
    <n v="41.0062"/>
    <n v="41.021999999999998"/>
    <n v="41.100999999999999"/>
    <n v="39.74"/>
    <n v="40.186"/>
    <n v="0.87349162496969923"/>
    <n v="613208000"/>
    <d v="2023-06-13T07:00:00"/>
    <n v="19.642700000000001"/>
    <n v="20.038"/>
    <n v="20.187999999999999"/>
    <n v="20.007999999999999"/>
    <n v="20.045999999999999"/>
    <n v="-0.53115746762084093"/>
    <n v="3103500"/>
  </r>
  <r>
    <x v="1045"/>
    <n v="61.4313"/>
    <n v="63.215000000000003"/>
    <n v="64.402500000000003"/>
    <n v="59.6"/>
    <n v="61.877499999999998"/>
    <n v="324056000"/>
    <n v="4.3716275909343256"/>
    <d v="2020-03-17T07:00:00"/>
    <n v="44.392699999999998"/>
    <n v="50.08"/>
    <n v="51.63"/>
    <n v="45.2"/>
    <n v="45.76"/>
    <n v="0.54386500717423725"/>
    <n v="52085200"/>
    <d v="2020-03-17T07:00:00"/>
    <n v="140.85640000000001"/>
    <n v="146.57"/>
    <n v="147.5"/>
    <n v="135"/>
    <n v="140"/>
    <n v="81059800"/>
    <n v="4.1242170939178893"/>
    <d v="2020-03-17T07:00:00"/>
    <n v="5.4127000000000001"/>
    <n v="5.4317000000000002"/>
    <n v="5.5214999999999996"/>
    <n v="4.7750000000000004"/>
    <n v="5.0227000000000004"/>
    <n v="2.056021325671463"/>
    <n v="833632000"/>
    <d v="2020-03-17T07:00:00"/>
    <n v="10.4848"/>
    <n v="11.04"/>
    <n v="11.074"/>
    <n v="10.53"/>
    <n v="10.682"/>
    <n v="1.7325836090181603"/>
    <n v="8512000"/>
  </r>
  <r>
    <x v="1046"/>
    <n v="192.20840000000001"/>
    <n v="193.15"/>
    <n v="193.5"/>
    <n v="191.09"/>
    <n v="192.49"/>
    <n v="48087700"/>
    <n v="-0.82859834869244775"/>
    <d v="2023-12-27T07:00:00"/>
    <n v="50.089199999999998"/>
    <n v="50.76"/>
    <n v="51.28"/>
    <n v="50.19"/>
    <n v="50.63"/>
    <n v="0.54651664454315996"/>
    <n v="52148000"/>
    <d v="2023-12-27T07:00:00"/>
    <n v="372.0367"/>
    <n v="374.07"/>
    <n v="375.06"/>
    <n v="372.81"/>
    <n v="373.69"/>
    <n v="14905400"/>
    <n v="-1.0789074286489326"/>
    <d v="2023-12-27T07:00:00"/>
    <n v="49.406399999999998"/>
    <n v="49.417000000000002"/>
    <n v="49.68"/>
    <n v="49.085000000000001"/>
    <n v="49.511000000000003"/>
    <n v="-1.1627701849891143"/>
    <n v="233648000"/>
    <d v="2023-12-27T07:00:00"/>
    <n v="18.739799999999999"/>
    <n v="18.802"/>
    <n v="18.809999999999999"/>
    <n v="18.692"/>
    <n v="18.724"/>
    <n v="-0.60503197996747748"/>
    <n v="2927000"/>
  </r>
  <r>
    <x v="1047"/>
    <n v="232.45490000000001"/>
    <n v="232.98"/>
    <n v="233.08"/>
    <n v="229.25"/>
    <n v="229.3"/>
    <n v="62627700"/>
    <n v="-0.55461294833243069"/>
    <d v="2024-07-10T07:00:00"/>
    <n v="34.650199999999998"/>
    <n v="34.869999999999997"/>
    <n v="34.97"/>
    <n v="34.130000000000003"/>
    <n v="34.44"/>
    <n v="0.55108522994630371"/>
    <n v="52256200"/>
    <d v="2024-07-10T07:00:00"/>
    <n v="465.41109999999998"/>
    <n v="466.25"/>
    <n v="466.46"/>
    <n v="458.86"/>
    <n v="461.22"/>
    <n v="18196100"/>
    <n v="-0.82008984635039106"/>
    <d v="2024-07-10T07:00:00"/>
    <n v="134.89850000000001"/>
    <n v="134.91"/>
    <n v="135.1"/>
    <n v="132.41999999999999"/>
    <n v="134.03"/>
    <n v="-1.0805246498859564"/>
    <n v="248978600"/>
    <d v="2024-07-10T07:00:00"/>
    <n v="18.545999999999999"/>
    <n v="18.545999999999999"/>
    <n v="18.584"/>
    <n v="18.341999999999999"/>
    <n v="18.37"/>
    <n v="1.2252980058219933"/>
    <n v="7300000"/>
  </r>
  <r>
    <x v="1048"/>
    <n v="55.692900000000002"/>
    <n v="57.31"/>
    <n v="62.957500000000003"/>
    <n v="57"/>
    <n v="61.795000000000002"/>
    <n v="401693200"/>
    <n v="5.8345890300561081"/>
    <d v="2020-03-20T07:00:00"/>
    <n v="40.625399999999999"/>
    <n v="45.83"/>
    <n v="49.42"/>
    <n v="45.47"/>
    <n v="46.51"/>
    <n v="0.55479245543979749"/>
    <n v="52344000"/>
    <d v="2020-03-20T07:00:00"/>
    <n v="131.9958"/>
    <n v="137.35"/>
    <n v="147.1"/>
    <n v="135.86000000000001"/>
    <n v="146"/>
    <n v="84866200"/>
    <n v="4.4235951123520127"/>
    <d v="2020-03-20T07:00:00"/>
    <n v="5.1257000000000001"/>
    <n v="5.1437999999999997"/>
    <n v="5.758"/>
    <n v="5.1283000000000003"/>
    <n v="5.4749999999999996"/>
    <n v="1.9004637130632702"/>
    <n v="804636000"/>
    <d v="2020-03-20T07:00:00"/>
    <n v="10.0784"/>
    <n v="10.612"/>
    <n v="11.38"/>
    <n v="10.564"/>
    <n v="11.295999999999999"/>
    <n v="1.5454906514037325"/>
    <n v="8065000"/>
  </r>
  <r>
    <x v="1049"/>
    <n v="159.3432"/>
    <n v="161.51"/>
    <n v="163.59"/>
    <n v="160.88999999999999"/>
    <n v="161.01"/>
    <n v="67829400"/>
    <n v="-0.45659438870019542"/>
    <d v="2022-08-01T07:00:00"/>
    <n v="34.813299999999998"/>
    <n v="36.96"/>
    <n v="37.69"/>
    <n v="36.049999999999997"/>
    <n v="36.049999999999997"/>
    <n v="0.56194512057189139"/>
    <n v="52513400"/>
    <d v="2022-08-01T07:00:00"/>
    <n v="272.71960000000001"/>
    <n v="278.01"/>
    <n v="281.27999999999997"/>
    <n v="275.83999999999997"/>
    <n v="277.82"/>
    <n v="21539600"/>
    <n v="-0.55711947943296503"/>
    <d v="2022-08-01T07:00:00"/>
    <n v="18.418700000000001"/>
    <n v="18.440999999999999"/>
    <n v="18.846"/>
    <n v="17.989999999999998"/>
    <n v="18.181999999999999"/>
    <n v="0.13991484229513346"/>
    <n v="476469000"/>
    <d v="2022-08-01T07:00:00"/>
    <n v="16.756599999999999"/>
    <n v="17.216000000000001"/>
    <n v="17.338000000000001"/>
    <n v="16.904"/>
    <n v="17.047999999999998"/>
    <n v="1.6930303998580631"/>
    <n v="8417500"/>
  </r>
  <r>
    <x v="1050"/>
    <n v="142.7884"/>
    <n v="144.29"/>
    <n v="144.34"/>
    <n v="142.28"/>
    <n v="142.69999999999999"/>
    <n v="65874500"/>
    <n v="-0.49343166924791187"/>
    <d v="2023-01-31T07:00:00"/>
    <n v="27.250499999999999"/>
    <n v="28.26"/>
    <n v="28.29"/>
    <n v="27.53"/>
    <n v="27.78"/>
    <n v="0.56651370597503525"/>
    <n v="52621600"/>
    <d v="2023-01-31T07:00:00"/>
    <n v="244.29679999999999"/>
    <n v="247.81"/>
    <n v="247.95"/>
    <n v="242.95"/>
    <n v="243.45"/>
    <n v="26541100"/>
    <n v="-0.16374538338466044"/>
    <d v="2023-01-31T07:00:00"/>
    <n v="19.524100000000001"/>
    <n v="19.536999999999999"/>
    <n v="19.687000000000001"/>
    <n v="18.95"/>
    <n v="19.170000000000002"/>
    <n v="0.25551545743106063"/>
    <n v="498017000"/>
    <d v="2023-01-31T07:00:00"/>
    <n v="17.4819"/>
    <n v="17.891999999999999"/>
    <n v="17.943999999999999"/>
    <n v="17.774000000000001"/>
    <n v="17.78"/>
    <n v="-0.16827246929486994"/>
    <n v="3970500"/>
  </r>
  <r>
    <x v="1051"/>
    <n v="168.5103"/>
    <n v="169.12"/>
    <n v="171.24"/>
    <n v="168.68"/>
    <n v="171.06"/>
    <n v="68587700"/>
    <n v="-0.44230531517247873"/>
    <d v="2024-03-06T07:00:00"/>
    <n v="44.0505"/>
    <n v="44.51"/>
    <n v="45.51"/>
    <n v="43.56"/>
    <n v="43.93"/>
    <n v="0.56779730113451365"/>
    <n v="52652000"/>
    <d v="2024-03-06T07:00:00"/>
    <n v="400.64389999999997"/>
    <n v="402.09"/>
    <n v="405.16"/>
    <n v="398.39"/>
    <n v="402.97"/>
    <n v="22344100"/>
    <n v="-0.49384456985166719"/>
    <d v="2024-03-06T07:00:00"/>
    <n v="88.685100000000006"/>
    <n v="88.7"/>
    <n v="89.724000000000004"/>
    <n v="87.03"/>
    <n v="88.022000000000006"/>
    <n v="0.70885677824186688"/>
    <n v="582520000"/>
    <d v="2024-03-06T07:00:00"/>
    <n v="17.296600000000002"/>
    <n v="17.353999999999999"/>
    <n v="17.420000000000002"/>
    <n v="17.277999999999999"/>
    <n v="17.352"/>
    <n v="-0.29090834531506543"/>
    <n v="3677500"/>
  </r>
  <r>
    <x v="1052"/>
    <n v="178.73490000000001"/>
    <n v="180.09"/>
    <n v="180.12"/>
    <n v="176.93"/>
    <n v="177.7"/>
    <n v="68901800"/>
    <n v="-0.43638655215644839"/>
    <d v="2023-06-01T07:00:00"/>
    <n v="30.508199999999999"/>
    <n v="31.13"/>
    <n v="31.94"/>
    <n v="31.02"/>
    <n v="31.8"/>
    <n v="0.56844754341924952"/>
    <n v="52667400"/>
    <d v="2023-06-01T07:00:00"/>
    <n v="329.40480000000002"/>
    <n v="332.58"/>
    <n v="333.53"/>
    <n v="324.72000000000003"/>
    <n v="325.93"/>
    <n v="26773900"/>
    <n v="-0.14543537847412452"/>
    <d v="2023-06-01T07:00:00"/>
    <n v="39.750599999999999"/>
    <n v="39.770000000000003"/>
    <n v="40.049999999999997"/>
    <n v="38.340000000000003"/>
    <n v="38.488999999999997"/>
    <n v="0.99508471676735055"/>
    <n v="635873000"/>
    <d v="2023-06-01T07:00:00"/>
    <n v="18.950600000000001"/>
    <n v="19.332000000000001"/>
    <n v="19.41"/>
    <n v="19.231999999999999"/>
    <n v="19.238"/>
    <n v="0.19712384389840881"/>
    <n v="4843500"/>
  </r>
  <r>
    <x v="1053"/>
    <n v="172.3674"/>
    <n v="173.44"/>
    <n v="173.67"/>
    <n v="171.45"/>
    <n v="173.05"/>
    <n v="43816600"/>
    <n v="-0.90908108895913742"/>
    <d v="2023-10-24T07:00:00"/>
    <n v="34.021000000000001"/>
    <n v="34.590000000000003"/>
    <n v="34.71"/>
    <n v="33.64"/>
    <n v="33.64"/>
    <n v="0.568721996331638"/>
    <n v="52673900"/>
    <d v="2023-10-24T07:00:00"/>
    <n v="328.0675"/>
    <n v="330.53"/>
    <n v="331.84"/>
    <n v="327.60000000000002"/>
    <n v="331.3"/>
    <n v="31153600"/>
    <n v="0.19903338658890846"/>
    <d v="2023-10-24T07:00:00"/>
    <n v="43.649799999999999"/>
    <n v="43.662999999999997"/>
    <n v="43.697000000000003"/>
    <n v="42.691000000000003"/>
    <n v="43.076999999999998"/>
    <n v="-0.26247701490207059"/>
    <n v="401463000"/>
    <d v="2023-10-24T07:00:00"/>
    <n v="16.7883"/>
    <n v="16.844000000000001"/>
    <n v="16.866"/>
    <n v="16.736000000000001"/>
    <n v="16.744"/>
    <n v="-0.80112381585642489"/>
    <n v="2458500"/>
  </r>
  <r>
    <x v="1054"/>
    <n v="154.43989999999999"/>
    <n v="156.77000000000001"/>
    <n v="164.08"/>
    <n v="154.94999999999999"/>
    <n v="163.85"/>
    <n v="130525300"/>
    <n v="0.72481972838588371"/>
    <d v="2022-05-05T07:00:00"/>
    <n v="42.009599999999999"/>
    <n v="44.6"/>
    <n v="45.91"/>
    <n v="44.13"/>
    <n v="45.6"/>
    <n v="0.5823517501961003"/>
    <n v="52996700"/>
    <d v="2022-05-05T07:00:00"/>
    <n v="271.44"/>
    <n v="277.35000000000002"/>
    <n v="286.35000000000002"/>
    <n v="274.33999999999997"/>
    <n v="285.54000000000002"/>
    <n v="43260400"/>
    <n v="1.1512480234053863"/>
    <d v="2022-05-05T07:00:00"/>
    <n v="18.8172"/>
    <n v="18.844000000000001"/>
    <n v="19.925000000000001"/>
    <n v="18.5"/>
    <n v="19.867000000000001"/>
    <n v="0.94389383735269405"/>
    <n v="626331000"/>
    <d v="2022-05-05T07:00:00"/>
    <n v="16.532800000000002"/>
    <n v="16.986000000000001"/>
    <n v="17.486000000000001"/>
    <n v="16.84"/>
    <n v="17.411999999999999"/>
    <n v="-0.42086888969824193"/>
    <n v="3367000"/>
  </r>
  <r>
    <x v="1055"/>
    <n v="128.2688"/>
    <n v="131.4"/>
    <n v="137.97999999999999"/>
    <n v="127"/>
    <n v="137.59"/>
    <n v="200119000"/>
    <n v="2.0362129716482578"/>
    <d v="2020-09-02T07:00:00"/>
    <n v="46.894199999999998"/>
    <n v="52.25"/>
    <n v="52.68"/>
    <n v="51.09"/>
    <n v="51.21"/>
    <n v="0.58252064429603168"/>
    <n v="53000700"/>
    <d v="2020-09-02T07:00:00"/>
    <n v="223.77940000000001"/>
    <n v="231.65"/>
    <n v="232.86"/>
    <n v="227.35"/>
    <n v="227.97"/>
    <n v="34080800"/>
    <n v="0.42926124902069834"/>
    <d v="2020-09-02T07:00:00"/>
    <n v="14.306900000000001"/>
    <n v="14.346500000000001"/>
    <n v="14.726800000000001"/>
    <n v="13.9"/>
    <n v="14.7037"/>
    <n v="2.2726517711507994"/>
    <n v="874012000"/>
    <d v="2020-09-02T07:00:00"/>
    <n v="15.1557"/>
    <n v="15.898"/>
    <n v="16"/>
    <n v="15.76"/>
    <n v="15.917999999999999"/>
    <n v="3.0121405222442926E-2"/>
    <n v="4444500"/>
  </r>
  <r>
    <x v="1056"/>
    <n v="145.49610000000001"/>
    <n v="147.27000000000001"/>
    <n v="147.85"/>
    <n v="142.65"/>
    <n v="142.87"/>
    <n v="86548600"/>
    <n v="-0.1038579714774148"/>
    <d v="2022-10-21T07:00:00"/>
    <n v="25.66"/>
    <n v="26.97"/>
    <n v="27.05"/>
    <n v="25.79"/>
    <n v="25.85"/>
    <n v="0.58496960874503667"/>
    <n v="53058700"/>
    <d v="2022-10-21T07:00:00"/>
    <n v="238.01669999999999"/>
    <n v="242.12"/>
    <n v="243"/>
    <n v="234.5"/>
    <n v="234.74"/>
    <n v="26299700"/>
    <n v="-0.18273178882024191"/>
    <d v="2022-10-21T07:00:00"/>
    <n v="12.454599999999999"/>
    <n v="12.465999999999999"/>
    <n v="12.497999999999999"/>
    <n v="11.887"/>
    <n v="12.098000000000001"/>
    <n v="0.85356677418935611"/>
    <n v="609494000"/>
    <d v="2022-10-21T07:00:00"/>
    <n v="12.709899999999999"/>
    <n v="13.007999999999999"/>
    <n v="13.013999999999999"/>
    <n v="12.667999999999999"/>
    <n v="12.788"/>
    <n v="0.28208999690898795"/>
    <n v="5046500"/>
  </r>
  <r>
    <x v="1057"/>
    <n v="148.9742"/>
    <n v="151"/>
    <n v="151.22999999999999"/>
    <n v="146.91"/>
    <n v="147.91999999999999"/>
    <n v="82982400"/>
    <n v="-0.17105788445980083"/>
    <d v="2022-07-19T07:00:00"/>
    <n v="37.884"/>
    <n v="40.22"/>
    <n v="40.729999999999997"/>
    <n v="39.24"/>
    <n v="39.32"/>
    <n v="0.58651498975940886"/>
    <n v="53095300"/>
    <d v="2022-07-19T07:00:00"/>
    <n v="254.59129999999999"/>
    <n v="259.52999999999997"/>
    <n v="259.72000000000003"/>
    <n v="253.68"/>
    <n v="257.58"/>
    <n v="25012600"/>
    <n v="-0.28396377902793418"/>
    <d v="2022-07-19T07:00:00"/>
    <n v="16.971399999999999"/>
    <n v="16.992000000000001"/>
    <n v="17.11"/>
    <n v="16.172000000000001"/>
    <n v="16.486000000000001"/>
    <n v="1.3518060692006717"/>
    <n v="702366000"/>
    <d v="2022-07-19T07:00:00"/>
    <n v="16.5503"/>
    <n v="17.004000000000001"/>
    <n v="17.036000000000001"/>
    <n v="16.739999999999998"/>
    <n v="16.739999999999998"/>
    <n v="-0.68978885673911428"/>
    <n v="2724500"/>
  </r>
  <r>
    <x v="1058"/>
    <n v="170.51300000000001"/>
    <n v="171.13"/>
    <n v="173.19"/>
    <n v="170.76"/>
    <n v="172.77"/>
    <n v="52488700"/>
    <n v="-0.74566782964262412"/>
    <d v="2024-03-13T07:00:00"/>
    <n v="42.783700000000003"/>
    <n v="43.23"/>
    <n v="44.98"/>
    <n v="43.2"/>
    <n v="44.51"/>
    <n v="0.59076267637268298"/>
    <n v="53195900"/>
    <d v="2024-03-13T07:00:00"/>
    <n v="413.6071"/>
    <n v="415.1"/>
    <n v="418.18"/>
    <n v="411.45"/>
    <n v="418.1"/>
    <n v="17115900"/>
    <n v="-0.9050488983450683"/>
    <d v="2024-03-13T07:00:00"/>
    <n v="90.872799999999998"/>
    <n v="90.888000000000005"/>
    <n v="91.504000000000005"/>
    <n v="88.435000000000002"/>
    <n v="91.055000000000007"/>
    <n v="0.99422634947471322"/>
    <n v="635713000"/>
    <d v="2024-03-13T07:00:00"/>
    <n v="17.509899999999998"/>
    <n v="17.568000000000001"/>
    <n v="17.632000000000001"/>
    <n v="17.515999999999998"/>
    <n v="17.562000000000001"/>
    <n v="-0.90408772541604299"/>
    <n v="2212500"/>
  </r>
  <r>
    <x v="1059"/>
    <n v="168.41059999999999"/>
    <n v="169.02"/>
    <n v="169.3"/>
    <n v="166.21"/>
    <n v="166.54"/>
    <n v="48251800"/>
    <n v="-0.82550612006802693"/>
    <d v="2024-04-24T07:00:00"/>
    <n v="34.143799999999999"/>
    <n v="34.5"/>
    <n v="35.18"/>
    <n v="34.340000000000003"/>
    <n v="34.86"/>
    <n v="0.59351565020156449"/>
    <n v="53261100"/>
    <d v="2024-04-24T07:00:00"/>
    <n v="407.58879999999999"/>
    <n v="409.06"/>
    <n v="412.47"/>
    <n v="406.78"/>
    <n v="409.56"/>
    <n v="15065300"/>
    <n v="-1.0663310979565155"/>
    <d v="2024-04-24T07:00:00"/>
    <n v="79.663600000000002"/>
    <n v="79.677000000000007"/>
    <n v="84.081999999999994"/>
    <n v="79.183000000000007"/>
    <n v="83.95"/>
    <n v="0.33164727149240936"/>
    <n v="512208000"/>
    <d v="2024-04-24T07:00:00"/>
    <n v="16.542000000000002"/>
    <n v="16.542000000000002"/>
    <n v="16.622"/>
    <n v="16.443999999999999"/>
    <n v="16.507999999999999"/>
    <n v="-0.48093117027468579"/>
    <n v="3223500"/>
  </r>
  <r>
    <x v="1060"/>
    <n v="177.96260000000001"/>
    <n v="179.07"/>
    <n v="179.63"/>
    <n v="177.13"/>
    <n v="177.52"/>
    <n v="51826900"/>
    <n v="-0.75813849937840538"/>
    <d v="2023-09-19T07:00:00"/>
    <n v="35.742199999999997"/>
    <n v="36.340000000000003"/>
    <n v="38.1"/>
    <n v="36.020000000000003"/>
    <n v="38.04"/>
    <n v="0.59465568537610125"/>
    <n v="53288100"/>
    <d v="2023-09-19T07:00:00"/>
    <n v="326.20150000000001"/>
    <n v="328.65"/>
    <n v="329.39"/>
    <n v="324.51"/>
    <n v="326.17"/>
    <n v="16505900"/>
    <n v="-0.95302614488899828"/>
    <d v="2023-09-19T07:00:00"/>
    <n v="43.506799999999998"/>
    <n v="43.52"/>
    <n v="43.966000000000001"/>
    <n v="43.002000000000002"/>
    <n v="43.832999999999998"/>
    <n v="-0.41483184454961075"/>
    <n v="373064000"/>
    <d v="2023-09-19T07:00:00"/>
    <n v="16.9665"/>
    <n v="17.308"/>
    <n v="17.393999999999998"/>
    <n v="17.257999999999999"/>
    <n v="17.324000000000002"/>
    <n v="-1.0704623353751819"/>
    <n v="1815000"/>
  </r>
  <r>
    <x v="1061"/>
    <n v="184.94399999999999"/>
    <n v="185.85"/>
    <n v="187.33"/>
    <n v="179.25"/>
    <n v="179.86"/>
    <n v="102518000"/>
    <n v="0.19706241727837995"/>
    <d v="2024-02-02T07:00:00"/>
    <n v="42.036999999999999"/>
    <n v="42.6"/>
    <n v="43.14"/>
    <n v="41.6"/>
    <n v="43"/>
    <n v="0.61077662721455139"/>
    <n v="53669900"/>
    <d v="2024-02-02T07:00:00"/>
    <n v="408.98480000000001"/>
    <n v="411.22"/>
    <n v="412.65"/>
    <n v="403.56"/>
    <n v="403.81"/>
    <n v="28245000"/>
    <n v="-2.9731563079410779E-2"/>
    <d v="2024-02-02T07:00:00"/>
    <n v="66.145799999999994"/>
    <n v="66.16"/>
    <n v="66.599999999999994"/>
    <n v="63.69"/>
    <n v="63.973999999999997"/>
    <n v="0.1404996050132426"/>
    <n v="476578000"/>
    <d v="2024-02-02T07:00:00"/>
    <n v="19.646799999999999"/>
    <n v="19.712"/>
    <n v="19.751999999999999"/>
    <n v="19.559999999999999"/>
    <n v="19.582000000000001"/>
    <n v="-0.98110138134681424"/>
    <n v="2028500"/>
  </r>
  <r>
    <x v="1062"/>
    <n v="125.3903"/>
    <n v="128.22999999999999"/>
    <n v="128.31"/>
    <n v="123.45"/>
    <n v="125.02"/>
    <n v="121251600"/>
    <n v="0.55007018180275513"/>
    <d v="2020-12-21T07:00:00"/>
    <n v="41.910600000000002"/>
    <n v="46.36"/>
    <n v="46.45"/>
    <n v="45.24"/>
    <n v="46.32"/>
    <n v="0.61524387615773646"/>
    <n v="53775700"/>
    <d v="2020-12-21T07:00:00"/>
    <n v="215.59020000000001"/>
    <n v="222.59"/>
    <n v="224"/>
    <n v="217.28"/>
    <n v="217.55"/>
    <n v="37181900"/>
    <n v="0.67316655927870039"/>
    <d v="2020-12-21T07:00:00"/>
    <n v="13.2994"/>
    <n v="13.3322"/>
    <n v="13.37"/>
    <n v="12.967499999999999"/>
    <n v="13.0747"/>
    <n v="-0.7942945654422412"/>
    <n v="302332000"/>
    <d v="2020-12-21T07:00:00"/>
    <n v="19.0105"/>
    <n v="19.88"/>
    <n v="19.905999999999999"/>
    <n v="19.562000000000001"/>
    <n v="19.777999999999999"/>
    <n v="0.13496880093254182"/>
    <n v="4695000"/>
  </r>
  <r>
    <x v="1063"/>
    <n v="160.77430000000001"/>
    <n v="163.19999999999999"/>
    <n v="166.6"/>
    <n v="161.97"/>
    <n v="164.7"/>
    <n v="83474400"/>
    <n v="-0.16178685165532156"/>
    <d v="2022-03-01T07:00:00"/>
    <n v="43.754800000000003"/>
    <n v="46.82"/>
    <n v="47.9"/>
    <n v="46.22"/>
    <n v="47.54"/>
    <n v="0.61850775463891028"/>
    <n v="53853000"/>
    <d v="2022-03-01T07:00:00"/>
    <n v="288.66500000000002"/>
    <n v="294.95"/>
    <n v="299.97000000000003"/>
    <n v="292.14999999999998"/>
    <n v="296.39999999999998"/>
    <n v="31217800"/>
    <n v="0.20408279515959749"/>
    <d v="2022-03-01T07:00:00"/>
    <n v="23.439599999999999"/>
    <n v="23.477"/>
    <n v="24.376999999999999"/>
    <n v="23.132000000000001"/>
    <n v="24.291"/>
    <n v="-0.20564773533390296"/>
    <n v="412056000"/>
    <d v="2022-03-01T07:00:00"/>
    <n v="19.3842"/>
    <n v="20.172000000000001"/>
    <n v="20.474"/>
    <n v="20.065999999999999"/>
    <n v="20.440000000000001"/>
    <n v="-0.49118570598285916"/>
    <n v="3199000"/>
  </r>
  <r>
    <x v="1064"/>
    <n v="58.843899999999998"/>
    <n v="60.552500000000002"/>
    <n v="64.77"/>
    <n v="60"/>
    <n v="60.487499999999997"/>
    <n v="322423600"/>
    <n v="4.3408673593285698"/>
    <d v="2020-03-16T07:00:00"/>
    <n v="39.543900000000001"/>
    <n v="44.61"/>
    <n v="52.25"/>
    <n v="43.63"/>
    <n v="47.51"/>
    <n v="0.619601343935966"/>
    <n v="53878900"/>
    <d v="2020-03-16T07:00:00"/>
    <n v="130.14099999999999"/>
    <n v="135.41999999999999"/>
    <n v="149.35"/>
    <n v="135"/>
    <n v="140"/>
    <n v="87905900"/>
    <n v="4.6626712374660846"/>
    <d v="2020-03-16T07:00:00"/>
    <n v="4.8928000000000003"/>
    <n v="4.91"/>
    <n v="5.6524999999999999"/>
    <n v="4.8499999999999996"/>
    <n v="5.3102"/>
    <n v="1.4838122292171292"/>
    <n v="726972000"/>
    <d v="2020-03-16T07:00:00"/>
    <n v="9.8162000000000003"/>
    <n v="10.336"/>
    <n v="10.772"/>
    <n v="10.188000000000001"/>
    <n v="10.4"/>
    <n v="1.2229959671936279"/>
    <n v="7294500"/>
  </r>
  <r>
    <x v="1065"/>
    <n v="171.93010000000001"/>
    <n v="173"/>
    <n v="174.01"/>
    <n v="169.93"/>
    <n v="170.91"/>
    <n v="55980100"/>
    <n v="-0.67987741514352074"/>
    <d v="2023-10-23T07:00:00"/>
    <n v="33.293199999999999"/>
    <n v="33.85"/>
    <n v="35.19"/>
    <n v="33.39"/>
    <n v="34.6"/>
    <n v="0.62153518138018027"/>
    <n v="53924700"/>
    <d v="2023-10-23T07:00:00"/>
    <n v="326.86649999999997"/>
    <n v="329.32"/>
    <n v="332.73"/>
    <n v="324.39"/>
    <n v="325.47000000000003"/>
    <n v="24374700"/>
    <n v="-0.3341353947170701"/>
    <d v="2023-10-23T07:00:00"/>
    <n v="42.962000000000003"/>
    <n v="42.975000000000001"/>
    <n v="43.247999999999998"/>
    <n v="40.945"/>
    <n v="41.228999999999999"/>
    <n v="0.15097168598341756"/>
    <n v="478530000"/>
    <d v="2023-10-23T07:00:00"/>
    <n v="16.567"/>
    <n v="16.622"/>
    <n v="16.725999999999999"/>
    <n v="16.41"/>
    <n v="16.521999999999998"/>
    <n v="-1.1288504060400872"/>
    <n v="1675500"/>
  </r>
  <r>
    <x v="1066"/>
    <n v="157.86330000000001"/>
    <n v="160.01"/>
    <n v="162.41"/>
    <n v="159.63"/>
    <n v="160.1"/>
    <n v="59907000"/>
    <n v="-0.60588062912744434"/>
    <d v="2022-08-02T07:00:00"/>
    <n v="33.918500000000002"/>
    <n v="36.01"/>
    <n v="36.659999999999997"/>
    <n v="36"/>
    <n v="36.590000000000003"/>
    <n v="0.62173363194759967"/>
    <n v="53929400"/>
    <d v="2022-08-02T07:00:00"/>
    <n v="269.59030000000001"/>
    <n v="274.82"/>
    <n v="277.89"/>
    <n v="272.38"/>
    <n v="276"/>
    <n v="22754200"/>
    <n v="-0.4615897029538546"/>
    <d v="2022-08-02T07:00:00"/>
    <n v="18.503599999999999"/>
    <n v="18.526"/>
    <n v="18.937999999999999"/>
    <n v="18.091999999999999"/>
    <n v="18.122"/>
    <n v="0.20996834296549435"/>
    <n v="489527000"/>
    <d v="2022-08-02T07:00:00"/>
    <n v="16.602799999999998"/>
    <n v="17.058"/>
    <n v="17.329999999999998"/>
    <n v="17.056000000000001"/>
    <n v="17.135999999999999"/>
    <n v="1.2405751712647821"/>
    <n v="7336500"/>
  </r>
  <r>
    <x v="1067"/>
    <n v="163.5855"/>
    <n v="165.81"/>
    <n v="167.19"/>
    <n v="164.43"/>
    <n v="166.01"/>
    <n v="55474100"/>
    <n v="-0.68941225782455018"/>
    <d v="2022-08-04T07:00:00"/>
    <n v="33.927900000000001"/>
    <n v="35.659999999999997"/>
    <n v="36.1"/>
    <n v="35.36"/>
    <n v="36.01"/>
    <n v="0.62666956201809421"/>
    <n v="54046300"/>
    <d v="2022-08-04T07:00:00"/>
    <n v="278.25229999999999"/>
    <n v="283.64999999999998"/>
    <n v="283.8"/>
    <n v="280.17"/>
    <n v="281.8"/>
    <n v="18098700"/>
    <n v="-0.82775047555265135"/>
    <d v="2022-08-04T07:00:00"/>
    <n v="19.191700000000001"/>
    <n v="19.215"/>
    <n v="19.274000000000001"/>
    <n v="18.760000000000002"/>
    <n v="18.849"/>
    <n v="-0.21854470390577824"/>
    <n v="409652000"/>
    <d v="2022-08-04T07:00:00"/>
    <n v="16.731300000000001"/>
    <n v="17.190000000000001"/>
    <n v="17.324000000000002"/>
    <n v="17.053999999999998"/>
    <n v="17.202000000000002"/>
    <n v="0.32792149323735453"/>
    <n v="5156000"/>
  </r>
  <r>
    <x v="1068"/>
    <n v="112.3085"/>
    <n v="115.05"/>
    <n v="116.55"/>
    <n v="112.88"/>
    <n v="114.01"/>
    <n v="111850700"/>
    <n v="0.37292373405554163"/>
    <d v="2020-10-26T07:00:00"/>
    <n v="41.931100000000001"/>
    <n v="46.72"/>
    <n v="47.86"/>
    <n v="46.25"/>
    <n v="47.85"/>
    <n v="0.63152526739112136"/>
    <n v="54161300"/>
    <d v="2020-10-26T07:00:00"/>
    <n v="202.94229999999999"/>
    <n v="210.08"/>
    <n v="216.34"/>
    <n v="208.1"/>
    <n v="213.85"/>
    <n v="37111600"/>
    <n v="0.66763737824257208"/>
    <d v="2020-10-26T07:00:00"/>
    <n v="13.105"/>
    <n v="13.1412"/>
    <n v="13.6927"/>
    <n v="13.038500000000001"/>
    <n v="13.427"/>
    <n v="-0.6088657710502704"/>
    <n v="336896000"/>
    <d v="2020-10-26T07:00:00"/>
    <n v="14.573499999999999"/>
    <n v="15.24"/>
    <n v="15.286"/>
    <n v="15.11"/>
    <n v="15.15"/>
    <n v="-6.6982769646790383E-2"/>
    <n v="4212500"/>
  </r>
  <r>
    <x v="1069"/>
    <n v="170.86170000000001"/>
    <n v="171.48"/>
    <n v="172.23"/>
    <n v="170.51"/>
    <n v="171.75"/>
    <n v="65672700"/>
    <n v="-0.49723430018275727"/>
    <d v="2024-03-28T07:00:00"/>
    <n v="43.713999999999999"/>
    <n v="44.17"/>
    <n v="44.6"/>
    <n v="43.71"/>
    <n v="43.76"/>
    <n v="0.63333665661288541"/>
    <n v="54204200"/>
    <d v="2024-03-28T07:00:00"/>
    <n v="419.20690000000002"/>
    <n v="420.72"/>
    <n v="421.87"/>
    <n v="419.12"/>
    <n v="420.96"/>
    <n v="21871200"/>
    <n v="-0.53103873360678933"/>
    <d v="2024-03-28T07:00:00"/>
    <n v="90.340900000000005"/>
    <n v="90.355999999999995"/>
    <n v="91.3"/>
    <n v="89.192999999999998"/>
    <n v="90"/>
    <n v="-8.1420528906971018E-2"/>
    <n v="435212000"/>
    <d v="2024-03-28T07:00:00"/>
    <n v="17.148"/>
    <n v="17.148"/>
    <n v="17.27"/>
    <n v="17.146000000000001"/>
    <n v="17.238"/>
    <n v="-0.44681914332708877"/>
    <n v="3305000"/>
  </r>
  <r>
    <x v="1070"/>
    <n v="217.29089999999999"/>
    <n v="217.53"/>
    <n v="219.51"/>
    <n v="215.6"/>
    <n v="216.07"/>
    <n v="38028100"/>
    <n v="-1.0181570511313491"/>
    <d v="2024-08-12T07:00:00"/>
    <n v="19.36"/>
    <n v="19.36"/>
    <n v="19.97"/>
    <n v="19"/>
    <n v="19.87"/>
    <n v="0.6533252733397642"/>
    <n v="54677600"/>
    <d v="2024-08-12T07:00:00"/>
    <n v="406.07810000000001"/>
    <n v="406.81"/>
    <n v="408.76"/>
    <n v="404.24"/>
    <n v="407.06"/>
    <n v="16762900"/>
    <n v="-0.93281278036147375"/>
    <d v="2024-08-12T07:00:00"/>
    <n v="109.0107"/>
    <n v="109.02"/>
    <n v="111.07"/>
    <n v="106.26"/>
    <n v="106.32"/>
    <n v="-0.66968163021318039"/>
    <n v="325559900"/>
    <d v="2024-08-12T07:00:00"/>
    <n v="16.943999999999999"/>
    <n v="16.943999999999999"/>
    <n v="16.962"/>
    <n v="16.808"/>
    <n v="16.898"/>
    <n v="-0.7917063851040208"/>
    <n v="2481000"/>
  </r>
  <r>
    <x v="1071"/>
    <n v="170.11449999999999"/>
    <n v="170.73"/>
    <n v="173.7"/>
    <n v="168.94"/>
    <n v="169"/>
    <n v="76114600"/>
    <n v="-0.30047170375777366"/>
    <d v="2024-03-08T07:00:00"/>
    <n v="43.5458"/>
    <n v="44"/>
    <n v="46.63"/>
    <n v="44"/>
    <n v="46.44"/>
    <n v="0.6582316469427707"/>
    <n v="54793800"/>
    <d v="2024-03-08T07:00:00"/>
    <n v="404.75909999999999"/>
    <n v="406.22"/>
    <n v="410.42"/>
    <n v="404.33"/>
    <n v="407.96"/>
    <n v="17971700"/>
    <n v="-0.83773918098064981"/>
    <d v="2024-03-08T07:00:00"/>
    <n v="87.513300000000001"/>
    <n v="87.528000000000006"/>
    <n v="97.4"/>
    <n v="86.506"/>
    <n v="95.138000000000005"/>
    <n v="3.7117957387820604"/>
    <n v="1142269000"/>
    <d v="2024-03-08T07:00:00"/>
    <n v="17.3843"/>
    <n v="17.442"/>
    <n v="17.600000000000001"/>
    <n v="17.399999999999999"/>
    <n v="17.53"/>
    <n v="-0.44179651359247324"/>
    <n v="3317000"/>
  </r>
  <r>
    <x v="1072"/>
    <n v="175.9659"/>
    <n v="177.3"/>
    <n v="178.99"/>
    <n v="176.57"/>
    <n v="176.96"/>
    <n v="55964400"/>
    <n v="-0.68017325907650916"/>
    <d v="2023-05-30T07:00:00"/>
    <n v="29.390899999999998"/>
    <n v="29.99"/>
    <n v="30.04"/>
    <n v="29"/>
    <n v="29.7"/>
    <n v="0.66165175246638119"/>
    <n v="54874800"/>
    <d v="2023-05-30T07:00:00"/>
    <n v="328.04790000000003"/>
    <n v="331.21"/>
    <n v="335.74"/>
    <n v="330.52"/>
    <n v="335.23"/>
    <n v="29503100"/>
    <n v="6.9219541636848736E-2"/>
    <d v="2023-05-30T07:00:00"/>
    <n v="40.0914"/>
    <n v="40.110999999999997"/>
    <n v="41.938000000000002"/>
    <n v="39.948999999999998"/>
    <n v="40.594999999999999"/>
    <n v="2.5376136600011945"/>
    <n v="923401000"/>
    <d v="2023-05-30T07:00:00"/>
    <n v="18.578099999999999"/>
    <n v="18.952000000000002"/>
    <n v="19.244"/>
    <n v="18.95"/>
    <n v="19.218"/>
    <n v="-0.22896257858814076"/>
    <n v="3825500"/>
  </r>
  <r>
    <x v="1073"/>
    <n v="149.25040000000001"/>
    <n v="150.59"/>
    <n v="154.54"/>
    <n v="150.22999999999999"/>
    <n v="153.56"/>
    <n v="53833600"/>
    <n v="-0.72032512228745305"/>
    <d v="2023-03-09T07:00:00"/>
    <n v="25.8062"/>
    <n v="26.44"/>
    <n v="26.98"/>
    <n v="25.97"/>
    <n v="25.98"/>
    <n v="0.66212887829868727"/>
    <n v="54886100"/>
    <d v="2023-03-09T07:00:00"/>
    <n v="249.36590000000001"/>
    <n v="252.32"/>
    <n v="259.56"/>
    <n v="251.58"/>
    <n v="255.82"/>
    <n v="26653400"/>
    <n v="-0.15491285094714677"/>
    <d v="2023-03-09T07:00:00"/>
    <n v="23.424600000000002"/>
    <n v="23.436"/>
    <n v="24.454000000000001"/>
    <n v="23.382999999999999"/>
    <n v="24.175000000000001"/>
    <n v="0.27289739510696576"/>
    <n v="501257000"/>
    <d v="2023-03-09T07:00:00"/>
    <n v="16.915199999999999"/>
    <n v="17.312000000000001"/>
    <n v="17.707999999999998"/>
    <n v="17.27"/>
    <n v="17.565999999999999"/>
    <n v="-0.56024686483382247"/>
    <n v="3034000"/>
  </r>
  <r>
    <x v="1074"/>
    <n v="157.1163"/>
    <n v="159.69"/>
    <n v="164.39"/>
    <n v="157.82"/>
    <n v="163.5"/>
    <n v="108275300"/>
    <n v="0.30555046029713689"/>
    <d v="2022-01-26T07:00:00"/>
    <n v="47.9407"/>
    <n v="51.69"/>
    <n v="52.72"/>
    <n v="50.75"/>
    <n v="51.13"/>
    <n v="0.66252155708102778"/>
    <n v="54895400"/>
    <d v="2022-01-26T07:00:00"/>
    <n v="289.78820000000002"/>
    <n v="296.70999999999998"/>
    <n v="308.5"/>
    <n v="293.02999999999997"/>
    <n v="307.99"/>
    <n v="90428900"/>
    <n v="4.8611082752207331"/>
    <d v="2022-01-26T07:00:00"/>
    <n v="22.735800000000001"/>
    <n v="22.771999999999998"/>
    <n v="24.056999999999999"/>
    <n v="22.3"/>
    <n v="23.24"/>
    <n v="1.6393215586651113"/>
    <n v="755959000"/>
    <d v="2022-01-26T07:00:00"/>
    <n v="21.146599999999999"/>
    <n v="22.006"/>
    <n v="22.536000000000001"/>
    <n v="21.841999999999999"/>
    <n v="22.431999999999999"/>
    <n v="0.31410926146716189"/>
    <n v="5123000"/>
  </r>
  <r>
    <x v="1075"/>
    <n v="221.44640000000001"/>
    <n v="221.69"/>
    <n v="225.69"/>
    <n v="221.33"/>
    <n v="224.5"/>
    <n v="39505400"/>
    <n v="-0.9903194560865175"/>
    <d v="2024-10-07T07:00:00"/>
    <n v="22.38"/>
    <n v="22.38"/>
    <n v="22.65"/>
    <n v="22.02"/>
    <n v="22.4"/>
    <n v="0.66392760046295651"/>
    <n v="54928700"/>
    <d v="2024-10-07T07:00:00"/>
    <n v="409.54"/>
    <n v="409.54"/>
    <n v="417.11"/>
    <n v="409"/>
    <n v="416"/>
    <n v="20919800"/>
    <n v="-0.60586750797055156"/>
    <d v="2024-10-07T07:00:00"/>
    <n v="127.72"/>
    <n v="127.72"/>
    <n v="130.63999999999999"/>
    <n v="124.95"/>
    <n v="124.99"/>
    <n v="-0.55868240024534699"/>
    <n v="346250200"/>
    <d v="2024-10-07T07:00:00"/>
    <n v="19.132000000000001"/>
    <n v="19.132000000000001"/>
    <n v="19.282"/>
    <n v="19.07"/>
    <n v="19.122"/>
    <n v="-0.43154197788429988"/>
    <n v="3341500"/>
  </r>
  <r>
    <x v="1076"/>
    <n v="117.5082"/>
    <n v="119.99"/>
    <n v="121.43"/>
    <n v="119.68"/>
    <n v="119.9"/>
    <n v="185549500"/>
    <n v="1.7616716861912241"/>
    <d v="2021-03-19T07:00:00"/>
    <n v="57.990499999999997"/>
    <n v="63.76"/>
    <n v="64.989999999999995"/>
    <n v="62.92"/>
    <n v="63.18"/>
    <n v="0.6648987415375619"/>
    <n v="54951700"/>
    <d v="2021-03-19T07:00:00"/>
    <n v="223.62"/>
    <n v="230.35"/>
    <n v="232.47"/>
    <n v="229.35"/>
    <n v="231.02"/>
    <n v="46430700"/>
    <n v="1.4005959983532899"/>
    <d v="2021-03-19T07:00:00"/>
    <n v="12.8185"/>
    <n v="12.845700000000001"/>
    <n v="12.9215"/>
    <n v="12.612500000000001"/>
    <n v="12.75"/>
    <n v="-0.81105418683098429"/>
    <n v="299208000"/>
    <d v="2021-03-19T07:00:00"/>
    <n v="20.1313"/>
    <n v="21.052"/>
    <n v="21.161999999999999"/>
    <n v="20.902000000000001"/>
    <n v="21.161999999999999"/>
    <n v="-0.52697194284199467"/>
    <n v="3113500"/>
  </r>
  <r>
    <x v="1077"/>
    <n v="115.45659999999999"/>
    <n v="118.27500000000001"/>
    <n v="118.3925"/>
    <n v="115.7325"/>
    <n v="115.75"/>
    <n v="126907200"/>
    <n v="0.65664183450400082"/>
    <d v="2020-08-20T07:00:00"/>
    <n v="44.129899999999999"/>
    <n v="49.17"/>
    <n v="50.2"/>
    <n v="49"/>
    <n v="49.81"/>
    <n v="0.67037091037533858"/>
    <n v="55081300"/>
    <d v="2020-08-20T07:00:00"/>
    <n v="207.2894"/>
    <n v="214.58"/>
    <n v="215"/>
    <n v="208.91"/>
    <n v="209.54"/>
    <n v="26981500"/>
    <n v="-0.12910738440441985"/>
    <d v="2020-08-20T07:00:00"/>
    <n v="12.103899999999999"/>
    <n v="12.141"/>
    <n v="12.375"/>
    <n v="11.8787"/>
    <n v="11.975"/>
    <n v="2.5268143265007015"/>
    <n v="921388000"/>
    <d v="2020-08-20T07:00:00"/>
    <n v="15.1404"/>
    <n v="15.882"/>
    <n v="15.914"/>
    <n v="15.773999999999999"/>
    <n v="15.814"/>
    <n v="0.73287101559073053"/>
    <n v="6123500"/>
  </r>
  <r>
    <x v="1078"/>
    <n v="127.9786"/>
    <n v="130.46"/>
    <n v="131.51"/>
    <n v="130.24"/>
    <n v="130.71"/>
    <n v="108953300"/>
    <n v="0.318326395747212"/>
    <d v="2021-06-18T07:00:00"/>
    <n v="50.944400000000002"/>
    <n v="55.67"/>
    <n v="56.75"/>
    <n v="55.1"/>
    <n v="56.68"/>
    <n v="0.67193318079970388"/>
    <n v="55118300"/>
    <d v="2021-06-18T07:00:00"/>
    <n v="252.43199999999999"/>
    <n v="259.43"/>
    <n v="262.3"/>
    <n v="258.75"/>
    <n v="259.63"/>
    <n v="37202200"/>
    <n v="0.67476317912270334"/>
    <d v="2021-06-18T07:00:00"/>
    <n v="18.6035"/>
    <n v="18.6388"/>
    <n v="19.375"/>
    <n v="18.584"/>
    <n v="18.783999999999999"/>
    <n v="2.7814704430438697"/>
    <n v="968856000"/>
    <d v="2021-06-18T07:00:00"/>
    <n v="18.1721"/>
    <n v="18.954000000000001"/>
    <n v="19.076000000000001"/>
    <n v="18.884"/>
    <n v="19"/>
    <n v="-0.44242434230930017"/>
    <n v="3315500"/>
  </r>
  <r>
    <x v="1079"/>
    <n v="141.5119"/>
    <n v="143"/>
    <n v="145.55000000000001"/>
    <n v="142.85"/>
    <n v="144.96"/>
    <n v="64015300"/>
    <n v="-0.52846562085378146"/>
    <d v="2023-01-30T07:00:00"/>
    <n v="26.951599999999999"/>
    <n v="27.95"/>
    <n v="28.51"/>
    <n v="27.67"/>
    <n v="27.72"/>
    <n v="0.67309432773673206"/>
    <n v="55145800"/>
    <d v="2023-01-30T07:00:00"/>
    <n v="239.26910000000001"/>
    <n v="242.71"/>
    <n v="245.6"/>
    <n v="242.2"/>
    <n v="244.51"/>
    <n v="25867400"/>
    <n v="-0.21673271288735818"/>
    <d v="2023-01-30T07:00:00"/>
    <n v="19.1494"/>
    <n v="19.161999999999999"/>
    <n v="20.14"/>
    <n v="19.149999999999999"/>
    <n v="19.95"/>
    <n v="0.20505419021514587"/>
    <n v="488611000"/>
    <d v="2023-01-30T07:00:00"/>
    <n v="17.456499999999998"/>
    <n v="17.866"/>
    <n v="17.974"/>
    <n v="17.806000000000001"/>
    <n v="17.858000000000001"/>
    <n v="-0.35557470314824019"/>
    <n v="3523000"/>
  </r>
  <r>
    <x v="1080"/>
    <n v="227.05709999999999"/>
    <n v="227.57"/>
    <n v="232.39"/>
    <n v="225.77"/>
    <n v="231.39"/>
    <n v="64710600"/>
    <n v="-0.51536369177054075"/>
    <d v="2024-07-11T07:00:00"/>
    <n v="33.288800000000002"/>
    <n v="33.5"/>
    <n v="35.15"/>
    <n v="33.31"/>
    <n v="35.03"/>
    <n v="0.67596130508306729"/>
    <n v="55213700"/>
    <d v="2024-07-11T07:00:00"/>
    <n v="453.88189999999997"/>
    <n v="454.7"/>
    <n v="464.78"/>
    <n v="451.55"/>
    <n v="462.98"/>
    <n v="23111200"/>
    <n v="-0.43351121604207915"/>
    <d v="2024-07-11T07:00:00"/>
    <n v="127.3891"/>
    <n v="127.4"/>
    <n v="136.15"/>
    <n v="127.05"/>
    <n v="135.75"/>
    <n v="-0.40561137038801254"/>
    <n v="374782700"/>
    <d v="2024-07-11T07:00:00"/>
    <n v="19.126000000000001"/>
    <n v="19.126000000000001"/>
    <n v="19.238"/>
    <n v="19.064"/>
    <n v="19.196000000000002"/>
    <n v="0.81093105271621324"/>
    <n v="6310000"/>
  </r>
  <r>
    <x v="1081"/>
    <n v="175.2097"/>
    <n v="176.3"/>
    <n v="180.13"/>
    <n v="174.82"/>
    <n v="179.49"/>
    <n v="90370200"/>
    <n v="-3.1845412604248287E-2"/>
    <d v="2023-09-12T07:00:00"/>
    <n v="38.220799999999997"/>
    <n v="38.86"/>
    <n v="40.07"/>
    <n v="38.65"/>
    <n v="38.65"/>
    <n v="0.68072834105363045"/>
    <n v="55326600"/>
    <d v="2023-09-12T07:00:00"/>
    <n v="329.29820000000001"/>
    <n v="331.77"/>
    <n v="336.79"/>
    <n v="331.48"/>
    <n v="335.82"/>
    <n v="17565500"/>
    <n v="-0.86968730810547668"/>
    <d v="2023-09-12T07:00:00"/>
    <n v="44.856400000000001"/>
    <n v="44.87"/>
    <n v="45.673000000000002"/>
    <n v="44.530999999999999"/>
    <n v="44.738"/>
    <n v="-0.5425568976940397"/>
    <n v="349256000"/>
    <d v="2023-09-12T07:00:00"/>
    <n v="16.745000000000001"/>
    <n v="17.082000000000001"/>
    <n v="17.13"/>
    <n v="16.995999999999999"/>
    <n v="17.04"/>
    <n v="-1.0576964847997008"/>
    <n v="1845500"/>
  </r>
  <r>
    <x v="1082"/>
    <n v="219.8681"/>
    <n v="220.11"/>
    <n v="221.48"/>
    <n v="216.73"/>
    <n v="218.92"/>
    <n v="51591000"/>
    <n v="-0.76258369579827667"/>
    <d v="2024-09-10T07:00:00"/>
    <n v="18.98"/>
    <n v="18.98"/>
    <n v="19.11"/>
    <n v="18.510000000000002"/>
    <n v="19.03"/>
    <n v="0.69317161386607484"/>
    <n v="55621300"/>
    <d v="2024-09-10T07:00:00"/>
    <n v="414.2"/>
    <n v="414.2"/>
    <n v="416.33"/>
    <n v="407.7"/>
    <n v="408.2"/>
    <n v="19594300"/>
    <n v="-0.71011970517379608"/>
    <d v="2024-09-10T07:00:00"/>
    <n v="108.0908"/>
    <n v="108.1"/>
    <n v="109.4"/>
    <n v="104.95"/>
    <n v="107.81"/>
    <n v="-0.97695673475413036"/>
    <n v="268283700"/>
    <d v="2024-09-10T07:00:00"/>
    <n v="18.596"/>
    <n v="18.596"/>
    <n v="18.678000000000001"/>
    <n v="18.347999999999999"/>
    <n v="18.399999999999999"/>
    <n v="-0.37608377456458691"/>
    <n v="3474000"/>
  </r>
  <r>
    <x v="1083"/>
    <n v="194.9718"/>
    <n v="196.45"/>
    <n v="196.49"/>
    <n v="195.26"/>
    <n v="196.06"/>
    <n v="38824100"/>
    <n v="-1.003157575293208"/>
    <d v="2023-07-31T07:00:00"/>
    <n v="35.055500000000002"/>
    <n v="35.770000000000003"/>
    <n v="37.19"/>
    <n v="35.67"/>
    <n v="36.869999999999997"/>
    <n v="0.69356851500091354"/>
    <n v="55630700"/>
    <d v="2023-07-31T07:00:00"/>
    <n v="332.71289999999999"/>
    <n v="335.92"/>
    <n v="337.7"/>
    <n v="333.36"/>
    <n v="336.92"/>
    <n v="25446000"/>
    <n v="-0.24987633861459113"/>
    <d v="2023-07-31T07:00:00"/>
    <n v="46.710999999999999"/>
    <n v="46.728999999999999"/>
    <n v="47.13"/>
    <n v="46.506"/>
    <n v="46.753999999999998"/>
    <n v="-1.0693851883457559"/>
    <n v="251055000"/>
    <d v="2023-07-31T07:00:00"/>
    <n v="18.3507"/>
    <n v="18.72"/>
    <n v="18.872"/>
    <n v="18.675999999999998"/>
    <n v="18.762"/>
    <n v="-0.4807218940357435"/>
    <n v="3224000"/>
  </r>
  <r>
    <x v="1084"/>
    <n v="157.8631"/>
    <n v="159.28"/>
    <n v="159.4"/>
    <n v="156.54"/>
    <n v="157.32"/>
    <n v="73938300"/>
    <n v="-0.34148094906750576"/>
    <d v="2023-03-21T07:00:00"/>
    <n v="27.777699999999999"/>
    <n v="28.46"/>
    <n v="29.17"/>
    <n v="27.98"/>
    <n v="29"/>
    <n v="0.69441720785306871"/>
    <n v="55650800"/>
    <d v="2023-03-21T07:00:00"/>
    <n v="270.57470000000001"/>
    <n v="273.77999999999997"/>
    <n v="275"/>
    <n v="269.52"/>
    <n v="274.88"/>
    <n v="34558700"/>
    <n v="0.46684866889503301"/>
    <d v="2023-03-21T07:00:00"/>
    <n v="26.186199999999999"/>
    <n v="26.199000000000002"/>
    <n v="26.391999999999999"/>
    <n v="25.381"/>
    <n v="26.18"/>
    <n v="0.52048807587261336"/>
    <n v="547408000"/>
    <d v="2023-03-21T07:00:00"/>
    <n v="17.464300000000001"/>
    <n v="17.873999999999999"/>
    <n v="17.940000000000001"/>
    <n v="17.742000000000001"/>
    <n v="17.815999999999999"/>
    <n v="-0.35557470314824019"/>
    <n v="3523000"/>
  </r>
  <r>
    <x v="1085"/>
    <n v="164.1566"/>
    <n v="165.63"/>
    <n v="166.84"/>
    <n v="165.11"/>
    <n v="166.6"/>
    <n v="46278300"/>
    <n v="-0.8626938908803029"/>
    <d v="2023-04-04T07:00:00"/>
    <n v="32.3065"/>
    <n v="33.1"/>
    <n v="33.840000000000003"/>
    <n v="32.840000000000003"/>
    <n v="32.85"/>
    <n v="0.69708995698448284"/>
    <n v="55714100"/>
    <d v="2023-04-04T07:00:00"/>
    <n v="283.81779999999998"/>
    <n v="287.18"/>
    <n v="290.45"/>
    <n v="285.67"/>
    <n v="287.23"/>
    <n v="25824300"/>
    <n v="-0.22012258063497028"/>
    <d v="2023-04-04T07:00:00"/>
    <n v="27.439599999999999"/>
    <n v="27.452999999999999"/>
    <n v="28"/>
    <n v="27.306999999999999"/>
    <n v="27.966000000000001"/>
    <n v="-0.43882321037882305"/>
    <n v="368592000"/>
    <d v="2023-04-04T07:00:00"/>
    <n v="17.8429"/>
    <n v="18.202000000000002"/>
    <n v="18.23"/>
    <n v="18.071999999999999"/>
    <n v="18.155999999999999"/>
    <n v="-0.1356253760198691"/>
    <n v="4048500"/>
  </r>
  <r>
    <x v="1086"/>
    <n v="158.8245"/>
    <n v="160.25"/>
    <n v="160.34"/>
    <n v="157.85"/>
    <n v="158.86000000000001"/>
    <n v="59196500"/>
    <n v="-0.6192689803623681"/>
    <d v="2023-03-24T07:00:00"/>
    <n v="28.656199999999998"/>
    <n v="29.36"/>
    <n v="29.81"/>
    <n v="28.93"/>
    <n v="29.04"/>
    <n v="0.70545021493108606"/>
    <n v="55912100"/>
    <d v="2023-03-24T07:00:00"/>
    <n v="277.28519999999997"/>
    <n v="280.57"/>
    <n v="280.63"/>
    <n v="275.27999999999997"/>
    <n v="277.24"/>
    <n v="28172000"/>
    <n v="-3.5473102419913874E-2"/>
    <d v="2023-03-24T07:00:00"/>
    <n v="26.765899999999998"/>
    <n v="26.779"/>
    <n v="27.167000000000002"/>
    <n v="26.355"/>
    <n v="27.030999999999999"/>
    <n v="2.4308862363627306E-2"/>
    <n v="454920000"/>
    <d v="2023-03-24T07:00:00"/>
    <n v="17.104800000000001"/>
    <n v="17.506"/>
    <n v="17.686"/>
    <n v="17.391999999999999"/>
    <n v="17.66"/>
    <n v="0.48718071107245486"/>
    <n v="5536500"/>
  </r>
  <r>
    <x v="1087"/>
    <n v="190.62610000000001"/>
    <n v="191.56"/>
    <n v="191.95"/>
    <n v="188.82"/>
    <n v="189.33"/>
    <n v="68741000"/>
    <n v="-0.43941659702425379"/>
    <d v="2024-01-19T07:00:00"/>
    <n v="47.5137"/>
    <n v="48.15"/>
    <n v="48.76"/>
    <n v="46.44"/>
    <n v="47"/>
    <n v="0.7054839937510724"/>
    <n v="55912900"/>
    <d v="2024-01-19T07:00:00"/>
    <n v="396.50299999999999"/>
    <n v="398.67"/>
    <n v="398.67"/>
    <n v="393.5"/>
    <n v="395.76"/>
    <n v="29272000"/>
    <n v="5.10432438068451E-2"/>
    <d v="2024-01-19T07:00:00"/>
    <n v="59.478200000000001"/>
    <n v="59.491"/>
    <n v="59.5"/>
    <n v="57.225000000000001"/>
    <n v="57.988999999999997"/>
    <n v="0.4995278195455265"/>
    <n v="543501000"/>
    <d v="2024-01-19T07:00:00"/>
    <n v="19.738499999999998"/>
    <n v="19.803999999999998"/>
    <n v="19.82"/>
    <n v="19.588000000000001"/>
    <n v="19.635999999999999"/>
    <n v="-0.91769068094729334"/>
    <n v="2180000"/>
  </r>
  <r>
    <x v="1088"/>
    <n v="142.46190000000001"/>
    <n v="143.96"/>
    <n v="144.25"/>
    <n v="141.9"/>
    <n v="143.16999999999999"/>
    <n v="54105100"/>
    <n v="-0.71520909503863983"/>
    <d v="2023-01-26T07:00:00"/>
    <n v="29.0151"/>
    <n v="30.09"/>
    <n v="30.11"/>
    <n v="29.33"/>
    <n v="30.06"/>
    <n v="0.71288155532806674"/>
    <n v="56088100"/>
    <d v="2023-01-26T07:00:00"/>
    <n v="244.48419999999999"/>
    <n v="248"/>
    <n v="248.31"/>
    <n v="242"/>
    <n v="243.65"/>
    <n v="33454500"/>
    <n v="0.38000198752813547"/>
    <d v="2023-01-26T07:00:00"/>
    <n v="19.789000000000001"/>
    <n v="19.802"/>
    <n v="20.166"/>
    <n v="19.277999999999999"/>
    <n v="19.701000000000001"/>
    <n v="0.21001126133012624"/>
    <n v="489535000"/>
    <d v="2023-01-26T07:00:00"/>
    <n v="17.417400000000001"/>
    <n v="17.826000000000001"/>
    <n v="17.834"/>
    <n v="17.62"/>
    <n v="17.78"/>
    <n v="-0.56631587576314957"/>
    <n v="3019500"/>
  </r>
  <r>
    <x v="1089"/>
    <n v="221.5795"/>
    <n v="222.08"/>
    <n v="223.82"/>
    <n v="220.63"/>
    <n v="221.44"/>
    <n v="50036300"/>
    <n v="-0.7918797825891789"/>
    <d v="2024-07-31T07:00:00"/>
    <n v="30.546199999999999"/>
    <n v="30.74"/>
    <n v="30.87"/>
    <n v="30.28"/>
    <n v="30.54"/>
    <n v="0.71383158464018082"/>
    <n v="56110600"/>
    <d v="2024-07-31T07:00:00"/>
    <n v="417.59730000000002"/>
    <n v="418.35"/>
    <n v="421.78"/>
    <n v="412.21"/>
    <n v="420.5"/>
    <n v="42891400"/>
    <n v="1.1222257218075007"/>
    <d v="2024-07-31T07:00:00"/>
    <n v="117.01"/>
    <n v="117.02"/>
    <n v="118.34"/>
    <n v="110.88"/>
    <n v="112.9"/>
    <n v="0.12223891382150004"/>
    <n v="473174200"/>
    <d v="2024-07-31T07:00:00"/>
    <n v="17.718"/>
    <n v="17.718"/>
    <n v="17.792000000000002"/>
    <n v="17.652000000000001"/>
    <n v="17.792000000000002"/>
    <n v="-0.19589693283525528"/>
    <n v="3904500"/>
  </r>
  <r>
    <x v="1090"/>
    <n v="64.664900000000003"/>
    <n v="66.542500000000004"/>
    <n v="69.522499999999994"/>
    <n v="65.75"/>
    <n v="65.9375"/>
    <n v="286744800"/>
    <n v="3.6685516576528494"/>
    <d v="2020-03-09T07:00:00"/>
    <n v="45.075299999999999"/>
    <n v="50.85"/>
    <n v="52.71"/>
    <n v="50"/>
    <n v="51.92"/>
    <n v="0.71747969719869853"/>
    <n v="56197000"/>
    <d v="2020-03-09T07:00:00"/>
    <n v="144.74850000000001"/>
    <n v="150.62"/>
    <n v="157.75"/>
    <n v="150"/>
    <n v="151"/>
    <n v="70419300"/>
    <n v="3.2873287466216814"/>
    <d v="2020-03-09T07:00:00"/>
    <n v="6.1144999999999996"/>
    <n v="6.1360000000000001"/>
    <n v="6.4850000000000003"/>
    <n v="5.9545000000000003"/>
    <n v="5.9974999999999996"/>
    <n v="0.87859891036089111"/>
    <n v="614160000"/>
    <d v="2020-03-09T07:00:00"/>
    <n v="11.1173"/>
    <n v="11.706"/>
    <n v="12.093999999999999"/>
    <n v="11.6"/>
    <n v="11.638"/>
    <n v="1.0469946502431424"/>
    <n v="6874000"/>
  </r>
  <r>
    <x v="1091"/>
    <n v="143.0558"/>
    <n v="144.80000000000001"/>
    <n v="149.05000000000001"/>
    <n v="144.13"/>
    <n v="148.07"/>
    <n v="109180200"/>
    <n v="0.32260200010358664"/>
    <d v="2022-10-27T07:00:00"/>
    <n v="24.994"/>
    <n v="26.27"/>
    <n v="27.59"/>
    <n v="26.13"/>
    <n v="27.45"/>
    <n v="0.72204406024934409"/>
    <n v="56305100"/>
    <d v="2022-10-27T07:00:00"/>
    <n v="222.90719999999999"/>
    <n v="226.75"/>
    <n v="233.69"/>
    <n v="225.78"/>
    <n v="231.04"/>
    <n v="40424600"/>
    <n v="0.92820888283280156"/>
    <d v="2022-10-27T07:00:00"/>
    <n v="13.164"/>
    <n v="13.176"/>
    <n v="13.837999999999999"/>
    <n v="13.122"/>
    <n v="13.63"/>
    <n v="0.71203810202020379"/>
    <n v="583113000"/>
    <d v="2022-10-27T07:00:00"/>
    <n v="13.0655"/>
    <n v="13.372"/>
    <n v="13.592000000000001"/>
    <n v="13.342000000000001"/>
    <n v="13.448"/>
    <n v="-0.63516775837517059"/>
    <n v="2855000"/>
  </r>
  <r>
    <x v="1092"/>
    <n v="148.071"/>
    <n v="149.4"/>
    <n v="150.34"/>
    <n v="147.24"/>
    <n v="150.09"/>
    <n v="48394200"/>
    <n v="-0.82282279675225889"/>
    <d v="2023-02-23T07:00:00"/>
    <n v="24.996099999999998"/>
    <n v="25.61"/>
    <n v="26.08"/>
    <n v="25.32"/>
    <n v="25.78"/>
    <n v="0.72914183479896033"/>
    <n v="56473200"/>
    <d v="2023-02-23T07:00:00"/>
    <n v="251.78729999999999"/>
    <n v="254.77"/>
    <n v="256.83999999999997"/>
    <n v="250.48"/>
    <n v="255.56"/>
    <n v="29219100"/>
    <n v="4.6882594065576419E-2"/>
    <d v="2023-02-23T07:00:00"/>
    <n v="23.648399999999999"/>
    <n v="23.664000000000001"/>
    <n v="23.888000000000002"/>
    <n v="23.024999999999999"/>
    <n v="23.44"/>
    <n v="3.5815706908978253"/>
    <n v="1117995000"/>
    <d v="2023-02-23T07:00:00"/>
    <n v="16.157"/>
    <n v="16.536000000000001"/>
    <n v="16.648"/>
    <n v="16.408000000000001"/>
    <n v="16.628"/>
    <n v="-0.63098223359632433"/>
    <n v="2865000"/>
  </r>
  <r>
    <x v="1093"/>
    <n v="169.5067"/>
    <n v="170.12"/>
    <n v="172.04"/>
    <n v="169.62"/>
    <n v="170.76"/>
    <n v="95132400"/>
    <n v="5.7891401260571039E-2"/>
    <d v="2024-03-05T07:00:00"/>
    <n v="42.714399999999998"/>
    <n v="43.16"/>
    <n v="44.87"/>
    <n v="42.69"/>
    <n v="44.56"/>
    <n v="0.73682229399333976"/>
    <n v="56655100"/>
    <d v="2024-03-05T07:00:00"/>
    <n v="401.20190000000002"/>
    <n v="402.65"/>
    <n v="414.25"/>
    <n v="400.64"/>
    <n v="413.96"/>
    <n v="26919200"/>
    <n v="-0.13400735564980809"/>
    <d v="2024-03-05T07:00:00"/>
    <n v="85.949600000000004"/>
    <n v="85.963999999999999"/>
    <n v="86.096999999999994"/>
    <n v="83.417000000000002"/>
    <n v="85.27"/>
    <n v="0.3768778630188156"/>
    <n v="520639000"/>
    <d v="2024-03-05T07:00:00"/>
    <n v="17.075299999999999"/>
    <n v="17.132000000000001"/>
    <n v="17.302"/>
    <n v="17.111999999999998"/>
    <n v="17.224"/>
    <n v="-0.70757733704921089"/>
    <n v="2682000"/>
  </r>
  <r>
    <x v="1094"/>
    <n v="155.239"/>
    <n v="157.35"/>
    <n v="157.63999999999999"/>
    <n v="154.41"/>
    <n v="156.97999999999999"/>
    <n v="81378700"/>
    <n v="-0.20127730581862882"/>
    <d v="2022-07-28T07:00:00"/>
    <n v="37.403599999999997"/>
    <n v="39.71"/>
    <n v="40.119999999999997"/>
    <n v="39.04"/>
    <n v="40.090000000000003"/>
    <n v="0.73712630337321627"/>
    <n v="56662300"/>
    <d v="2022-07-28T07:00:00"/>
    <n v="271.15010000000001"/>
    <n v="276.41000000000003"/>
    <n v="277.83999999999997"/>
    <n v="267.87"/>
    <n v="269.75"/>
    <n v="33459300"/>
    <n v="0.38037951340257953"/>
    <d v="2022-07-28T07:00:00"/>
    <n v="17.962199999999999"/>
    <n v="17.984000000000002"/>
    <n v="18.14"/>
    <n v="17.440000000000001"/>
    <n v="17.975000000000001"/>
    <n v="0.13013481995464732"/>
    <n v="474646000"/>
    <d v="2022-07-28T07:00:00"/>
    <n v="17.044699999999999"/>
    <n v="17.512"/>
    <n v="17.55"/>
    <n v="17.2"/>
    <n v="17.25"/>
    <n v="-0.70171760235882619"/>
    <n v="2696000"/>
  </r>
  <r>
    <x v="1095"/>
    <n v="221.47630000000001"/>
    <n v="221.72"/>
    <n v="223.03"/>
    <n v="219.7"/>
    <n v="220.57"/>
    <n v="41960600"/>
    <n v="-0.94405474116465271"/>
    <d v="2024-08-14T07:00:00"/>
    <n v="19.920000000000002"/>
    <n v="19.920000000000002"/>
    <n v="20.5"/>
    <n v="19.79"/>
    <n v="20.49"/>
    <n v="0.74117553941907111"/>
    <n v="56758200"/>
    <d v="2024-08-14T07:00:00"/>
    <n v="416.11"/>
    <n v="416.86"/>
    <n v="417.72"/>
    <n v="412.45"/>
    <n v="414.8"/>
    <n v="18267000"/>
    <n v="-0.81451347457995715"/>
    <d v="2024-08-14T07:00:00"/>
    <n v="118.0699"/>
    <n v="118.08"/>
    <n v="118.6"/>
    <n v="114.07"/>
    <n v="118.53"/>
    <n v="-0.59625635552142864"/>
    <n v="339246400"/>
    <d v="2024-08-14T07:00:00"/>
    <n v="17.797999999999998"/>
    <n v="17.797999999999998"/>
    <n v="17.827999999999999"/>
    <n v="17.681999999999999"/>
    <n v="17.788"/>
    <n v="-0.79714756731652092"/>
    <n v="2468000"/>
  </r>
  <r>
    <x v="1096"/>
    <n v="167.84270000000001"/>
    <n v="168.45"/>
    <n v="169.2"/>
    <n v="168.24"/>
    <n v="169.03"/>
    <n v="37425500"/>
    <n v="-1.0295121819605753"/>
    <d v="2024-04-08T07:00:00"/>
    <n v="37.587899999999998"/>
    <n v="37.979999999999997"/>
    <n v="38.86"/>
    <n v="37.909999999999997"/>
    <n v="38.64"/>
    <n v="0.75002559025547533"/>
    <n v="56967800"/>
    <d v="2024-04-08T07:00:00"/>
    <n v="423.06299999999999"/>
    <n v="424.59"/>
    <n v="427.28"/>
    <n v="423.3"/>
    <n v="425.17"/>
    <n v="14272400"/>
    <n v="-1.1286936533412404"/>
    <d v="2024-04-08T07:00:00"/>
    <n v="87.118399999999994"/>
    <n v="87.132999999999996"/>
    <n v="88.83"/>
    <n v="86.731999999999999"/>
    <n v="88.7"/>
    <n v="-0.89682653854776562"/>
    <n v="283220000"/>
    <d v="2024-04-08T07:00:00"/>
    <n v="16.864000000000001"/>
    <n v="16.864000000000001"/>
    <n v="16.952000000000002"/>
    <n v="16.826000000000001"/>
    <n v="16.917999999999999"/>
    <n v="-0.67681372992469091"/>
    <n v="2755500"/>
  </r>
  <r>
    <x v="1097"/>
    <n v="226.15119999999999"/>
    <n v="226.4"/>
    <n v="227.98"/>
    <n v="225.05"/>
    <n v="226.52"/>
    <n v="34765500"/>
    <n v="-1.0796360585051175"/>
    <d v="2024-08-21T07:00:00"/>
    <n v="21.41"/>
    <n v="21.41"/>
    <n v="21.44"/>
    <n v="21.07"/>
    <n v="21.07"/>
    <n v="0.75260544763192716"/>
    <n v="57028900"/>
    <d v="2024-08-21T07:00:00"/>
    <n v="424.14"/>
    <n v="424.14"/>
    <n v="426.4"/>
    <n v="421.72"/>
    <n v="424.08"/>
    <n v="16067300"/>
    <n v="-0.9875225716663224"/>
    <d v="2024-08-21T07:00:00"/>
    <n v="128.489"/>
    <n v="128.5"/>
    <n v="129.35"/>
    <n v="126.66"/>
    <n v="127.32"/>
    <n v="-1.0327511452551121"/>
    <n v="257883600"/>
    <d v="2024-08-21T07:00:00"/>
    <n v="18.558"/>
    <n v="18.558"/>
    <n v="18.594000000000001"/>
    <n v="18.303999999999998"/>
    <n v="18.315999999999999"/>
    <n v="-0.10025769163861817"/>
    <n v="4133000"/>
  </r>
  <r>
    <x v="1098"/>
    <n v="164.6918"/>
    <n v="166.17"/>
    <n v="166.29"/>
    <n v="164.22"/>
    <n v="164.27"/>
    <n v="56976200"/>
    <n v="-0.66110734242697233"/>
    <d v="2023-04-03T07:00:00"/>
    <n v="32.101500000000001"/>
    <n v="32.89"/>
    <n v="33.56"/>
    <n v="32.54"/>
    <n v="32.94"/>
    <n v="0.75300234876676586"/>
    <n v="57038300"/>
    <d v="2023-04-03T07:00:00"/>
    <n v="283.86720000000003"/>
    <n v="287.23"/>
    <n v="288.27"/>
    <n v="283.95"/>
    <n v="286.52"/>
    <n v="24883300"/>
    <n v="-0.29413338227077046"/>
    <d v="2023-04-03T07:00:00"/>
    <n v="27.9513"/>
    <n v="27.965"/>
    <n v="28"/>
    <n v="27.335999999999999"/>
    <n v="27.509"/>
    <n v="-0.27721410835753707"/>
    <n v="398716000"/>
    <d v="2023-04-03T07:00:00"/>
    <n v="17.9056"/>
    <n v="18.265999999999998"/>
    <n v="18.276"/>
    <n v="18.082000000000001"/>
    <n v="18.082000000000001"/>
    <n v="9.6123338060962356E-3"/>
    <n v="4395500"/>
  </r>
  <r>
    <x v="1099"/>
    <n v="161.8777"/>
    <n v="164.32"/>
    <n v="166.69"/>
    <n v="162.15"/>
    <n v="164.98"/>
    <n v="91162800"/>
    <n v="-1.6910004878983538E-2"/>
    <d v="2022-02-22T07:00:00"/>
    <n v="41.764200000000002"/>
    <n v="44.69"/>
    <n v="45.41"/>
    <n v="43.85"/>
    <n v="44.69"/>
    <n v="0.75532464264082233"/>
    <n v="57093300"/>
    <d v="2022-02-22T07:00:00"/>
    <n v="281.589"/>
    <n v="287.72000000000003"/>
    <n v="291.54000000000002"/>
    <n v="284.5"/>
    <n v="285"/>
    <n v="41736100"/>
    <n v="1.031359962902251"/>
    <d v="2022-02-22T07:00:00"/>
    <n v="23.352799999999998"/>
    <n v="23.39"/>
    <n v="24.064"/>
    <n v="23"/>
    <n v="23.035"/>
    <n v="0.98193560280326297"/>
    <n v="633422000"/>
    <d v="2022-02-22T07:00:00"/>
    <n v="19.734000000000002"/>
    <n v="20.536000000000001"/>
    <n v="20.867999999999999"/>
    <n v="20.420000000000002"/>
    <n v="20.420000000000002"/>
    <n v="0.24169968279312151"/>
    <n v="4950000"/>
  </r>
  <r>
    <x v="1100"/>
    <n v="138.40260000000001"/>
    <n v="140.09"/>
    <n v="143.1"/>
    <n v="139.44999999999999"/>
    <n v="142.54"/>
    <n v="85925600"/>
    <n v="-0.11559751098389971"/>
    <d v="2022-10-07T07:00:00"/>
    <n v="24.470700000000001"/>
    <n v="25.72"/>
    <n v="26.28"/>
    <n v="25.65"/>
    <n v="26.17"/>
    <n v="0.760484357393726"/>
    <n v="57215500"/>
    <d v="2022-10-07T07:00:00"/>
    <n v="230.27029999999999"/>
    <n v="234.24"/>
    <n v="241.32"/>
    <n v="233.17"/>
    <n v="240.9"/>
    <n v="37769600"/>
    <n v="0.71938988353094246"/>
    <d v="2022-10-07T07:00:00"/>
    <n v="12.065"/>
    <n v="12.076000000000001"/>
    <n v="12.67"/>
    <n v="12.022"/>
    <n v="12.505000000000001"/>
    <n v="1.1914630589360258"/>
    <n v="672478000"/>
    <d v="2022-10-07T07:00:00"/>
    <n v="12.977600000000001"/>
    <n v="13.282"/>
    <n v="13.586"/>
    <n v="13.238"/>
    <n v="13.496"/>
    <n v="-0.14650774044486939"/>
    <n v="4022500"/>
  </r>
  <r>
    <x v="1101"/>
    <n v="168.2114"/>
    <n v="168.82"/>
    <n v="171.92"/>
    <n v="168.82"/>
    <n v="170.29"/>
    <n v="53704400"/>
    <n v="-0.72275971057675947"/>
    <d v="2024-04-04T07:00:00"/>
    <n v="39.319899999999997"/>
    <n v="39.729999999999997"/>
    <n v="40.78"/>
    <n v="39.700000000000003"/>
    <n v="40.590000000000003"/>
    <n v="0.76435625463465284"/>
    <n v="57307200"/>
    <d v="2024-04-04T07:00:00"/>
    <n v="416.37709999999998"/>
    <n v="417.88"/>
    <n v="428.67"/>
    <n v="417.57"/>
    <n v="424.99"/>
    <n v="19370900"/>
    <n v="-0.7276903885802124"/>
    <d v="2024-04-04T07:00:00"/>
    <n v="85.890600000000006"/>
    <n v="85.905000000000001"/>
    <n v="90.634"/>
    <n v="85.88"/>
    <n v="90.406000000000006"/>
    <n v="-8.2745633414979827E-2"/>
    <n v="434965000"/>
    <d v="2024-04-04T07:00:00"/>
    <n v="16.91"/>
    <n v="16.91"/>
    <n v="17.22"/>
    <n v="16.904"/>
    <n v="17.218"/>
    <n v="-0.55836337868334163"/>
    <n v="3038500"/>
  </r>
  <r>
    <x v="1102"/>
    <n v="152.8922"/>
    <n v="154.5"/>
    <n v="157.38"/>
    <n v="147.83000000000001"/>
    <n v="148.03"/>
    <n v="154357300"/>
    <n v="1.1738995125248057"/>
    <d v="2023-02-03T07:00:00"/>
    <n v="29.236899999999999"/>
    <n v="30.32"/>
    <n v="31.17"/>
    <n v="29.53"/>
    <n v="29.62"/>
    <n v="0.77685019567707669"/>
    <n v="57603100"/>
    <d v="2023-02-03T07:00:00"/>
    <n v="254.6874"/>
    <n v="258.35000000000002"/>
    <n v="264.2"/>
    <n v="257.10000000000002"/>
    <n v="259.54000000000002"/>
    <n v="29077300"/>
    <n v="3.5729850524708763E-2"/>
    <d v="2023-02-03T07:00:00"/>
    <n v="21.086099999999998"/>
    <n v="21.1"/>
    <n v="21.745000000000001"/>
    <n v="20.789000000000001"/>
    <n v="21"/>
    <n v="-0.11278312386170604"/>
    <n v="429366000"/>
    <d v="2023-02-03T07:00:00"/>
    <n v="18.199100000000001"/>
    <n v="18.626000000000001"/>
    <n v="18.95"/>
    <n v="18.603999999999999"/>
    <n v="18.713999999999999"/>
    <n v="0.37835706682245202"/>
    <n v="5276500"/>
  </r>
  <r>
    <x v="1103"/>
    <n v="174.40469999999999"/>
    <n v="175.49"/>
    <n v="179.7"/>
    <n v="175.4"/>
    <n v="179.26"/>
    <n v="58436200"/>
    <n v="-0.63359574101530636"/>
    <d v="2023-09-20T07:00:00"/>
    <n v="34.119300000000003"/>
    <n v="34.69"/>
    <n v="36.25"/>
    <n v="34.630000000000003"/>
    <n v="36.22"/>
    <n v="0.77928649306858677"/>
    <n v="57660800"/>
    <d v="2023-09-20T07:00:00"/>
    <n v="318.3802"/>
    <n v="320.77"/>
    <n v="329.59"/>
    <n v="320.51"/>
    <n v="329.51"/>
    <n v="21436500"/>
    <n v="-0.56522842061112755"/>
    <d v="2023-09-20T07:00:00"/>
    <n v="42.226199999999999"/>
    <n v="42.238999999999997"/>
    <n v="43.902999999999999"/>
    <n v="42.222999999999999"/>
    <n v="43.6"/>
    <n v="-0.44678456701803393"/>
    <n v="367108000"/>
    <d v="2023-09-20T07:00:00"/>
    <n v="16.635200000000001"/>
    <n v="16.97"/>
    <n v="17.193999999999999"/>
    <n v="16.954000000000001"/>
    <n v="17.138000000000002"/>
    <n v="-0.77203441864344335"/>
    <n v="2528000"/>
  </r>
  <r>
    <x v="1104"/>
    <n v="181.6627"/>
    <n v="182.32"/>
    <n v="182.89"/>
    <n v="180.66"/>
    <n v="181.94"/>
    <n v="41529700"/>
    <n v="-0.95217443229361631"/>
    <d v="2024-02-21T07:00:00"/>
    <n v="43.0212"/>
    <n v="43.47"/>
    <n v="44.69"/>
    <n v="43.08"/>
    <n v="44.48"/>
    <n v="0.78157500812265701"/>
    <n v="57715000"/>
    <d v="2024-02-21T07:00:00"/>
    <n v="400.73360000000002"/>
    <n v="402.18"/>
    <n v="402.29"/>
    <n v="397.22"/>
    <n v="400.17"/>
    <n v="18631100"/>
    <n v="-0.78587656397889993"/>
    <d v="2024-02-21T07:00:00"/>
    <n v="67.457499999999996"/>
    <n v="67.471999999999994"/>
    <n v="68.888000000000005"/>
    <n v="66.248000000000005"/>
    <n v="68.006"/>
    <n v="1.2870637161535041"/>
    <n v="690298000"/>
    <d v="2024-02-21T07:00:00"/>
    <n v="17.320499999999999"/>
    <n v="17.378"/>
    <n v="17.579999999999998"/>
    <n v="17.352"/>
    <n v="17.571999999999999"/>
    <n v="0.59558580284457308"/>
    <n v="5795500"/>
  </r>
  <r>
    <x v="1105"/>
    <n v="120.00239999999999"/>
    <n v="122.72"/>
    <n v="123.47"/>
    <n v="120.01"/>
    <n v="121.01"/>
    <n v="127728200"/>
    <n v="0.6721123994074103"/>
    <d v="2020-12-01T07:00:00"/>
    <n v="44.8035"/>
    <n v="49.56"/>
    <n v="50.23"/>
    <n v="48.71"/>
    <n v="48.75"/>
    <n v="0.78381285494674779"/>
    <n v="57768000"/>
    <d v="2020-12-01T07:00:00"/>
    <n v="209.41079999999999"/>
    <n v="216.21"/>
    <n v="217.32"/>
    <n v="213.35"/>
    <n v="214.51"/>
    <n v="30904500"/>
    <n v="0.17944136672973968"/>
    <d v="2020-12-01T07:00:00"/>
    <n v="13.3531"/>
    <n v="13.39"/>
    <n v="13.5288"/>
    <n v="13.228199999999999"/>
    <n v="13.4923"/>
    <n v="-0.82317862483948601"/>
    <n v="296948000"/>
    <d v="2020-12-01T07:00:00"/>
    <n v="18.107800000000001"/>
    <n v="18.936"/>
    <n v="18.963999999999999"/>
    <n v="18.792000000000002"/>
    <n v="18.827999999999999"/>
    <n v="0.76530883262678906"/>
    <n v="6201000"/>
  </r>
  <r>
    <x v="1106"/>
    <n v="225.12"/>
    <n v="225.12"/>
    <n v="226.65"/>
    <n v="222.76"/>
    <n v="224.01"/>
    <n v="48528500"/>
    <n v="-0.8202921062936378"/>
    <d v="2024-11-13T07:00:00"/>
    <n v="24.92"/>
    <n v="24.92"/>
    <n v="25.14"/>
    <n v="24.02"/>
    <n v="24.06"/>
    <n v="0.80213786478930238"/>
    <n v="58202000"/>
    <d v="2024-11-13T07:00:00"/>
    <n v="425.2"/>
    <n v="425.2"/>
    <n v="429.33"/>
    <n v="418.21"/>
    <n v="421.64"/>
    <n v="21477900"/>
    <n v="-0.56197225994404776"/>
    <d v="2024-11-13T07:00:00"/>
    <n v="146.27000000000001"/>
    <n v="146.27000000000001"/>
    <n v="149.33000000000001"/>
    <n v="145.9"/>
    <n v="149.07"/>
    <n v="-1.3867219669950888"/>
    <n v="191903300"/>
    <d v="2024-11-13T07:00:00"/>
    <n v="18.5"/>
    <n v="18.5"/>
    <n v="18.71"/>
    <n v="18.440000000000001"/>
    <n v="18.690000000000001"/>
    <n v="-0.5902989327459387"/>
    <n v="2962200"/>
  </r>
  <r>
    <x v="1107"/>
    <n v="172.87450000000001"/>
    <n v="173.5"/>
    <n v="176.03"/>
    <n v="173.1"/>
    <n v="173.37"/>
    <n v="68169400"/>
    <n v="-0.45018757741254717"/>
    <d v="2024-04-29T07:00:00"/>
    <n v="31.036300000000001"/>
    <n v="31.36"/>
    <n v="31.91"/>
    <n v="31.07"/>
    <n v="31.86"/>
    <n v="0.81612651861611896"/>
    <n v="58533300"/>
    <d v="2024-04-29T07:00:00"/>
    <n v="400.80329999999998"/>
    <n v="402.25"/>
    <n v="406.32"/>
    <n v="399.19"/>
    <n v="405.25"/>
    <n v="19582100"/>
    <n v="-0.71107925010467476"/>
    <d v="2024-04-29T07:00:00"/>
    <n v="87.7423"/>
    <n v="87.757000000000005"/>
    <n v="87.992000000000004"/>
    <n v="85.266000000000005"/>
    <n v="87.594999999999999"/>
    <n v="-0.32949404127472709"/>
    <n v="388971000"/>
    <d v="2024-04-29T07:00:00"/>
    <n v="16.597999999999999"/>
    <n v="16.597999999999999"/>
    <n v="16.626000000000001"/>
    <n v="16.498000000000001"/>
    <n v="16.574000000000002"/>
    <n v="-0.34741292982949001"/>
    <n v="3542500"/>
  </r>
  <r>
    <x v="1108"/>
    <n v="226.93029999999999"/>
    <n v="227.18"/>
    <n v="227.28"/>
    <n v="223.89"/>
    <n v="226.76"/>
    <n v="30602200"/>
    <n v="-1.1580874627223705"/>
    <d v="2024-08-26T07:00:00"/>
    <n v="20.13"/>
    <n v="20.13"/>
    <n v="20.56"/>
    <n v="19.95"/>
    <n v="20.53"/>
    <n v="0.81618985390359322"/>
    <n v="58534800"/>
    <d v="2024-08-26T07:00:00"/>
    <n v="413.49"/>
    <n v="413.49"/>
    <n v="417.28"/>
    <n v="411.34"/>
    <n v="416.37"/>
    <n v="13152800"/>
    <n v="-1.2167515635553123"/>
    <d v="2024-08-26T07:00:00"/>
    <n v="126.4492"/>
    <n v="126.46"/>
    <n v="131.26"/>
    <n v="124.37"/>
    <n v="129.57"/>
    <n v="-0.63532118748890964"/>
    <n v="331964700"/>
    <d v="2024-08-26T07:00:00"/>
    <n v="18.562000000000001"/>
    <n v="18.562000000000001"/>
    <n v="18.622"/>
    <n v="18.510000000000002"/>
    <n v="18.600000000000001"/>
    <n v="-0.94447803953190945"/>
    <n v="2116000"/>
  </r>
  <r>
    <x v="1109"/>
    <n v="143.9562"/>
    <n v="145.47"/>
    <n v="149.97"/>
    <n v="144.24"/>
    <n v="149.5"/>
    <n v="93886200"/>
    <n v="3.4408553535079073E-2"/>
    <d v="2022-12-13T07:00:00"/>
    <n v="27.703700000000001"/>
    <n v="28.73"/>
    <n v="30.09"/>
    <n v="28.37"/>
    <n v="29.79"/>
    <n v="0.81669653620338734"/>
    <n v="58546800"/>
    <d v="2022-12-13T07:00:00"/>
    <n v="253.27770000000001"/>
    <n v="256.92"/>
    <n v="263.92"/>
    <n v="253.07"/>
    <n v="261.69"/>
    <n v="42196900"/>
    <n v="1.0676024468488787"/>
    <d v="2022-12-13T07:00:00"/>
    <n v="18.060099999999998"/>
    <n v="18.071999999999999"/>
    <n v="18.79"/>
    <n v="17.710999999999999"/>
    <n v="18.530999999999999"/>
    <n v="1.1062218219815638"/>
    <n v="656589000"/>
    <d v="2022-12-13T07:00:00"/>
    <n v="15.826700000000001"/>
    <n v="16.198"/>
    <n v="16.61"/>
    <n v="16.106000000000002"/>
    <n v="16.46"/>
    <n v="-0.2042679823929478"/>
    <n v="3884500"/>
  </r>
  <r>
    <x v="1110"/>
    <n v="225.52189999999999"/>
    <n v="225.77"/>
    <n v="225.98"/>
    <n v="223.25"/>
    <n v="224.3"/>
    <n v="31855700"/>
    <n v="-1.1344670569898203"/>
    <d v="2024-10-08T07:00:00"/>
    <n v="23.32"/>
    <n v="23.32"/>
    <n v="23.42"/>
    <n v="22.05"/>
    <n v="22.25"/>
    <n v="0.8210751157441083"/>
    <n v="58650500"/>
    <d v="2024-10-08T07:00:00"/>
    <n v="414.71"/>
    <n v="414.71"/>
    <n v="415.66"/>
    <n v="408.17"/>
    <n v="410.9"/>
    <n v="19229300"/>
    <n v="-0.73882740187631157"/>
    <d v="2024-10-08T07:00:00"/>
    <n v="132.88999999999999"/>
    <n v="132.88999999999999"/>
    <n v="133.47999999999999"/>
    <n v="129.41999999999999"/>
    <n v="130.26"/>
    <n v="-0.88340113761136041"/>
    <n v="285722500"/>
    <d v="2024-10-08T07:00:00"/>
    <n v="19.027999999999999"/>
    <n v="19.027999999999999"/>
    <n v="19.094000000000001"/>
    <n v="19.010000000000002"/>
    <n v="19.082000000000001"/>
    <n v="-0.98591473484248737"/>
    <n v="2017000"/>
  </r>
  <r>
    <x v="1111"/>
    <n v="191.76609999999999"/>
    <n v="193.22"/>
    <n v="197.2"/>
    <n v="192.55"/>
    <n v="196.02"/>
    <n v="47460200"/>
    <n v="-0.84042268423068089"/>
    <d v="2023-07-27T07:00:00"/>
    <n v="33.8598"/>
    <n v="34.549999999999997"/>
    <n v="35.03"/>
    <n v="34.11"/>
    <n v="34.82"/>
    <n v="0.83122142879748595"/>
    <n v="58890800"/>
    <d v="2023-07-27T07:00:00"/>
    <n v="327.56259999999997"/>
    <n v="330.72"/>
    <n v="341.33"/>
    <n v="329.05"/>
    <n v="340.48"/>
    <n v="39635300"/>
    <n v="0.86612947185390987"/>
    <d v="2023-07-27T07:00:00"/>
    <n v="45.882300000000001"/>
    <n v="45.9"/>
    <n v="47.395000000000003"/>
    <n v="45.75"/>
    <n v="46.518999999999998"/>
    <n v="2.9974086495033424E-2"/>
    <n v="455976000"/>
    <d v="2023-07-27T07:00:00"/>
    <n v="18.382000000000001"/>
    <n v="18.751999999999999"/>
    <n v="19.038"/>
    <n v="18.718"/>
    <n v="18.940000000000001"/>
    <n v="-0.39429080735256816"/>
    <n v="3430500"/>
  </r>
  <r>
    <x v="1112"/>
    <n v="164.4051"/>
    <n v="165"/>
    <n v="166.4"/>
    <n v="164.08"/>
    <n v="166.21"/>
    <n v="67772100"/>
    <n v="-0.4576741248377903"/>
    <d v="2024-04-19T07:00:00"/>
    <n v="33.846899999999998"/>
    <n v="34.200000000000003"/>
    <n v="35.130000000000003"/>
    <n v="34.18"/>
    <n v="35.130000000000003"/>
    <n v="0.83451486374614781"/>
    <n v="58968800"/>
    <d v="2024-04-19T07:00:00"/>
    <n v="397.68459999999999"/>
    <n v="399.12"/>
    <n v="405.48"/>
    <n v="397.77"/>
    <n v="404.03"/>
    <n v="30276500"/>
    <n v="0.13004839815664454"/>
    <d v="2024-04-19T07:00:00"/>
    <n v="76.187200000000004"/>
    <n v="76.2"/>
    <n v="84.323999999999998"/>
    <n v="75.605999999999995"/>
    <n v="83.15"/>
    <n v="2.2790144187074732"/>
    <n v="875198000"/>
    <d v="2024-04-19T07:00:00"/>
    <n v="16.260000000000002"/>
    <n v="16.260000000000002"/>
    <n v="16.431999999999999"/>
    <n v="16.238"/>
    <n v="16.302"/>
    <n v="-0.57908172633863064"/>
    <n v="2989000"/>
  </r>
  <r>
    <x v="1113"/>
    <n v="226.5308"/>
    <n v="226.78"/>
    <n v="227.37"/>
    <n v="223.02"/>
    <n v="225.89"/>
    <n v="32880600"/>
    <n v="-1.1151542896700828"/>
    <d v="2024-10-02T07:00:00"/>
    <n v="22.39"/>
    <n v="22.39"/>
    <n v="23.07"/>
    <n v="22.35"/>
    <n v="22.67"/>
    <n v="0.83726361522253101"/>
    <n v="59033900"/>
    <d v="2024-10-02T07:00:00"/>
    <n v="417.13"/>
    <n v="417.13"/>
    <n v="422.82"/>
    <n v="416.71"/>
    <n v="422.58"/>
    <n v="16582300"/>
    <n v="-0.94701719138743068"/>
    <d v="2024-10-02T07:00:00"/>
    <n v="118.85"/>
    <n v="118.85"/>
    <n v="119.38"/>
    <n v="115.14"/>
    <n v="116.44"/>
    <n v="-1.2260860388918304"/>
    <n v="221845900"/>
    <d v="2024-10-02T07:00:00"/>
    <n v="18.989999999999998"/>
    <n v="18.989999999999998"/>
    <n v="19.053999999999998"/>
    <n v="18.78"/>
    <n v="19.053999999999998"/>
    <n v="-0.27479407491650731"/>
    <n v="3716000"/>
  </r>
  <r>
    <x v="1114"/>
    <n v="172.1009"/>
    <n v="174.92"/>
    <n v="180.17"/>
    <n v="174.64"/>
    <n v="179.61"/>
    <n v="94537600"/>
    <n v="4.6683250219708719E-2"/>
    <d v="2022-01-05T07:00:00"/>
    <n v="49.962600000000002"/>
    <n v="53.87"/>
    <n v="56.17"/>
    <n v="53.83"/>
    <n v="54.19"/>
    <n v="0.84044726900623756"/>
    <n v="59109300"/>
    <d v="2022-01-05T07:00:00"/>
    <n v="308.99939999999998"/>
    <n v="316.38"/>
    <n v="326.07"/>
    <n v="315.98"/>
    <n v="325.86"/>
    <n v="40054300"/>
    <n v="0.89908433464392079"/>
    <d v="2022-01-05T07:00:00"/>
    <n v="27.560099999999998"/>
    <n v="27.603999999999999"/>
    <n v="29.416"/>
    <n v="27.533000000000001"/>
    <n v="28.949000000000002"/>
    <n v="0.25576760282327282"/>
    <n v="498064000"/>
    <d v="2022-01-05T07:00:00"/>
    <n v="24.7136"/>
    <n v="25.718"/>
    <n v="26.75"/>
    <n v="25.661999999999999"/>
    <n v="26.712"/>
    <n v="3.5993276603835942"/>
    <n v="12972000"/>
  </r>
  <r>
    <x v="1115"/>
    <n v="165.8579"/>
    <n v="166.89"/>
    <n v="171.38"/>
    <n v="165.67"/>
    <n v="170.37"/>
    <n v="70625300"/>
    <n v="-0.4039096719968549"/>
    <d v="2023-10-26T07:00:00"/>
    <n v="31.984999999999999"/>
    <n v="32.520000000000003"/>
    <n v="33.22"/>
    <n v="32.15"/>
    <n v="32.89"/>
    <n v="0.84184909003566799"/>
    <n v="59142500"/>
    <d v="2023-10-26T07:00:00"/>
    <n v="325.44720000000001"/>
    <n v="327.89"/>
    <n v="341.63"/>
    <n v="326.94"/>
    <n v="340.54"/>
    <n v="37828500"/>
    <n v="0.72402244061526622"/>
    <d v="2023-10-26T07:00:00"/>
    <n v="40.313800000000001"/>
    <n v="40.326000000000001"/>
    <n v="42.256"/>
    <n v="39.880000000000003"/>
    <n v="41.853000000000002"/>
    <n v="0.48611583059806884"/>
    <n v="541001000"/>
    <d v="2023-10-26T07:00:00"/>
    <n v="16.1404"/>
    <n v="16.193999999999999"/>
    <n v="16.364000000000001"/>
    <n v="16.11"/>
    <n v="16.314"/>
    <n v="-0.50541649023093638"/>
    <n v="3165000"/>
  </r>
  <r>
    <x v="1116"/>
    <n v="223.20439999999999"/>
    <n v="223.45"/>
    <n v="223.95"/>
    <n v="221.14"/>
    <n v="221.8"/>
    <n v="28111300"/>
    <n v="-1.2050248928294383"/>
    <d v="2024-11-05T07:00:00"/>
    <n v="23.32"/>
    <n v="23.32"/>
    <n v="23.58"/>
    <n v="22.4"/>
    <n v="22.58"/>
    <n v="0.84230510410548265"/>
    <n v="59153300"/>
    <d v="2024-11-05T07:00:00"/>
    <n v="411.46"/>
    <n v="411.46"/>
    <n v="414.9"/>
    <n v="408.08"/>
    <n v="408.37"/>
    <n v="17626000"/>
    <n v="-0.8649289090630049"/>
    <d v="2024-11-05T07:00:00"/>
    <n v="139.91"/>
    <n v="139.91"/>
    <n v="140.37"/>
    <n v="137.33000000000001"/>
    <n v="137.44999999999999"/>
    <n v="-1.5549936086459137"/>
    <n v="160537400"/>
    <d v="2024-11-05T07:00:00"/>
    <n v="18.05"/>
    <n v="18.05"/>
    <n v="18.100000000000001"/>
    <n v="17.899999999999999"/>
    <n v="18"/>
    <n v="-0.87930941872527313"/>
    <n v="2271700"/>
  </r>
  <r>
    <x v="1117"/>
    <n v="151.49299999999999"/>
    <n v="153.34"/>
    <n v="154.24"/>
    <n v="151.91999999999999"/>
    <n v="153.16"/>
    <n v="97943200"/>
    <n v="0.11085688704681147"/>
    <d v="2022-10-31T07:00:00"/>
    <n v="27.049099999999999"/>
    <n v="28.43"/>
    <n v="29.18"/>
    <n v="28.05"/>
    <n v="29.08"/>
    <n v="0.85726912135940292"/>
    <n v="59507700"/>
    <d v="2022-10-31T07:00:00"/>
    <n v="228.1961"/>
    <n v="232.13"/>
    <n v="234.92"/>
    <n v="231.15"/>
    <n v="233.76"/>
    <n v="28357300"/>
    <n v="-2.0899030641897114E-2"/>
    <d v="2022-10-31T07:00:00"/>
    <n v="13.4847"/>
    <n v="13.497"/>
    <n v="13.837999999999999"/>
    <n v="13.297000000000001"/>
    <n v="13.778"/>
    <n v="0.1928761042508543"/>
    <n v="486341000"/>
    <d v="2022-10-31T07:00:00"/>
    <n v="13.184699999999999"/>
    <n v="13.494"/>
    <n v="13.534000000000001"/>
    <n v="13.334"/>
    <n v="13.436"/>
    <n v="0.27497460478494934"/>
    <n v="5029500"/>
  </r>
  <r>
    <x v="1118"/>
    <n v="163.90119999999999"/>
    <n v="166.13"/>
    <n v="166.59"/>
    <n v="160.75"/>
    <n v="160.84"/>
    <n v="82507500"/>
    <n v="-0.18000669234363659"/>
    <d v="2022-08-03T07:00:00"/>
    <n v="34.398899999999998"/>
    <n v="36.520000000000003"/>
    <n v="36.590000000000003"/>
    <n v="35.26"/>
    <n v="36.090000000000003"/>
    <n v="0.85753090721429659"/>
    <n v="59513900"/>
    <d v="2022-08-03T07:00:00"/>
    <n v="277.09480000000002"/>
    <n v="282.47000000000003"/>
    <n v="283.5"/>
    <n v="276.61"/>
    <n v="276.76"/>
    <n v="23518900"/>
    <n v="-0.40144511208148859"/>
    <d v="2022-08-03T07:00:00"/>
    <n v="18.870100000000001"/>
    <n v="18.893000000000001"/>
    <n v="18.968"/>
    <n v="18.137"/>
    <n v="18.184000000000001"/>
    <n v="-0.17297613025789607"/>
    <n v="418146000"/>
    <d v="2022-08-03T07:00:00"/>
    <n v="16.963000000000001"/>
    <n v="17.428000000000001"/>
    <n v="17.488"/>
    <n v="17.248000000000001"/>
    <n v="17.271999999999998"/>
    <n v="1.3592347987450737"/>
    <n v="7620000"/>
  </r>
  <r>
    <x v="1119"/>
    <n v="145.97499999999999"/>
    <n v="147.96"/>
    <n v="149.87"/>
    <n v="147.46"/>
    <n v="148.58000000000001"/>
    <n v="53950200"/>
    <n v="-0.71812796288704195"/>
    <d v="2022-06-08T07:00:00"/>
    <n v="38.835299999999997"/>
    <n v="41.23"/>
    <n v="42.26"/>
    <n v="41.03"/>
    <n v="42.25"/>
    <n v="0.86327330661196344"/>
    <n v="59649900"/>
    <d v="2022-06-08T07:00:00"/>
    <n v="265.26420000000002"/>
    <n v="270.41000000000003"/>
    <n v="273"/>
    <n v="269.61"/>
    <n v="271.70999999999998"/>
    <n v="17372300"/>
    <n v="-0.88488272455184924"/>
    <d v="2022-06-08T07:00:00"/>
    <n v="18.625399999999999"/>
    <n v="18.648"/>
    <n v="19.18"/>
    <n v="18.535"/>
    <n v="18.798999999999999"/>
    <n v="-0.46747121877059261"/>
    <n v="363252000"/>
    <d v="2022-06-08T07:00:00"/>
    <n v="17.959599999999998"/>
    <n v="18.452000000000002"/>
    <n v="18.588000000000001"/>
    <n v="18.39"/>
    <n v="18.431999999999999"/>
    <n v="-0.78731158408623225"/>
    <n v="2491500"/>
  </r>
  <r>
    <x v="1120"/>
    <n v="163.4331"/>
    <n v="164.9"/>
    <n v="165"/>
    <n v="161.91"/>
    <n v="162.44"/>
    <n v="68749800"/>
    <n v="-0.43925077367327936"/>
    <d v="2023-03-31T07:00:00"/>
    <n v="31.886800000000001"/>
    <n v="32.67"/>
    <n v="32.9"/>
    <n v="31.73"/>
    <n v="31.8"/>
    <n v="0.8681332343374889"/>
    <n v="59765000"/>
    <d v="2023-03-31T07:00:00"/>
    <n v="284.92469999999997"/>
    <n v="288.3"/>
    <n v="289.27"/>
    <n v="283"/>
    <n v="283.73"/>
    <n v="32766000"/>
    <n v="0.32585061991256858"/>
    <d v="2023-03-31T07:00:00"/>
    <n v="27.763400000000001"/>
    <n v="27.777000000000001"/>
    <n v="27.834"/>
    <n v="27.105"/>
    <n v="27.14"/>
    <n v="-8.8282102452490352E-2"/>
    <n v="433933000"/>
    <d v="2023-03-31T07:00:00"/>
    <n v="17.772300000000001"/>
    <n v="18.13"/>
    <n v="18.184000000000001"/>
    <n v="17.95"/>
    <n v="17.954000000000001"/>
    <n v="0.72596489970563416"/>
    <n v="6107000"/>
  </r>
  <r>
    <x v="1121"/>
    <n v="182.40700000000001"/>
    <n v="183.79"/>
    <n v="183.89"/>
    <n v="180.97"/>
    <n v="181.27"/>
    <n v="54274900"/>
    <n v="-0.71200945810733784"/>
    <d v="2023-06-12T07:00:00"/>
    <n v="32.409399999999998"/>
    <n v="33.07"/>
    <n v="33.299999999999997"/>
    <n v="31.36"/>
    <n v="31.4"/>
    <n v="0.87305649735048863"/>
    <n v="59881600"/>
    <d v="2023-06-12T07:00:00"/>
    <n v="328.68180000000001"/>
    <n v="331.85"/>
    <n v="332.1"/>
    <n v="325.16000000000003"/>
    <n v="328.58"/>
    <n v="24260300"/>
    <n v="-0.34313309472465303"/>
    <d v="2023-06-12T07:00:00"/>
    <n v="39.466799999999999"/>
    <n v="39.481999999999999"/>
    <n v="39.53"/>
    <n v="38.618000000000002"/>
    <n v="39.200000000000003"/>
    <n v="-0.33094253608105251"/>
    <n v="388701000"/>
    <d v="2023-06-12T07:00:00"/>
    <n v="19.458400000000001"/>
    <n v="19.850000000000001"/>
    <n v="19.91"/>
    <n v="19.7"/>
    <n v="19.762"/>
    <n v="0.66841393399649807"/>
    <n v="5969500"/>
  </r>
  <r>
    <x v="1122"/>
    <n v="174.46870000000001"/>
    <n v="175.1"/>
    <n v="176.9"/>
    <n v="173.79"/>
    <n v="176.15"/>
    <n v="81510100"/>
    <n v="-0.19880126169157888"/>
    <d v="2024-03-04T07:00:00"/>
    <n v="45.139099999999999"/>
    <n v="45.61"/>
    <n v="46.61"/>
    <n v="43.85"/>
    <n v="44.27"/>
    <n v="0.87766730627861522"/>
    <n v="59990800"/>
    <d v="2024-03-04T07:00:00"/>
    <n v="413.42779999999999"/>
    <n v="414.92"/>
    <n v="417.35"/>
    <n v="412.32"/>
    <n v="413.44"/>
    <n v="17596000"/>
    <n v="-0.86728844577828013"/>
    <d v="2024-03-04T07:00:00"/>
    <n v="85.218699999999998"/>
    <n v="85.236999999999995"/>
    <n v="87.694999999999993"/>
    <n v="83.718999999999994"/>
    <n v="84.13"/>
    <n v="0.88641005272389051"/>
    <n v="615616000"/>
    <d v="2024-03-04T07:00:00"/>
    <n v="17.238800000000001"/>
    <n v="17.295999999999999"/>
    <n v="17.385999999999999"/>
    <n v="17.231999999999999"/>
    <n v="17.326000000000001"/>
    <n v="-0.65463044859680575"/>
    <n v="2808500"/>
  </r>
  <r>
    <x v="1123"/>
    <n v="166.9119"/>
    <n v="168.41"/>
    <n v="168.56"/>
    <n v="165.19"/>
    <n v="165.19"/>
    <n v="64902300"/>
    <n v="-0.51175138081806382"/>
    <d v="2023-04-27T07:00:00"/>
    <n v="29.144200000000001"/>
    <n v="29.86"/>
    <n v="29.95"/>
    <n v="28.51"/>
    <n v="28.75"/>
    <n v="0.88591778306026314"/>
    <n v="60186200"/>
    <d v="2023-04-27T07:00:00"/>
    <n v="301.26119999999997"/>
    <n v="304.83"/>
    <n v="305.2"/>
    <n v="295.25"/>
    <n v="295.97000000000003"/>
    <n v="46462600"/>
    <n v="1.4031049723938658"/>
    <d v="2023-04-27T07:00:00"/>
    <n v="27.212700000000002"/>
    <n v="27.225999999999999"/>
    <n v="27.495000000000001"/>
    <n v="26.625"/>
    <n v="27.363"/>
    <n v="-0.39285227706251713"/>
    <n v="377161000"/>
    <d v="2023-04-27T07:00:00"/>
    <n v="18.642800000000001"/>
    <n v="19.018000000000001"/>
    <n v="19.03"/>
    <n v="18.736000000000001"/>
    <n v="18.812000000000001"/>
    <n v="0.82181341714121359"/>
    <n v="6336000"/>
  </r>
  <r>
    <x v="1124"/>
    <n v="192.10890000000001"/>
    <n v="193.05"/>
    <n v="193.89"/>
    <n v="192.83"/>
    <n v="193.61"/>
    <n v="28919300"/>
    <n v="-1.1897992942399684"/>
    <d v="2023-12-26T07:00:00"/>
    <n v="49.832599999999999"/>
    <n v="50.5"/>
    <n v="50.52"/>
    <n v="48.71"/>
    <n v="48.92"/>
    <n v="0.890190803788527"/>
    <n v="60287400"/>
    <d v="2023-12-26T07:00:00"/>
    <n v="372.62349999999998"/>
    <n v="374.66"/>
    <n v="376.94"/>
    <n v="373.5"/>
    <n v="375"/>
    <n v="12673100"/>
    <n v="-1.2544805556325636"/>
    <d v="2023-12-26T07:00:00"/>
    <n v="49.2684"/>
    <n v="49.279000000000003"/>
    <n v="49.6"/>
    <n v="48.96"/>
    <n v="48.968000000000004"/>
    <n v="-1.106160862039685"/>
    <n v="244200000"/>
    <d v="2023-12-26T07:00:00"/>
    <n v="18.632100000000001"/>
    <n v="18.693999999999999"/>
    <n v="18.73"/>
    <n v="18.442"/>
    <n v="18.446000000000002"/>
    <n v="-0.44807480076074263"/>
    <n v="3302000"/>
  </r>
  <r>
    <x v="1125"/>
    <n v="85.192999999999998"/>
    <n v="87.43"/>
    <n v="89.14"/>
    <n v="86.287499999999994"/>
    <n v="88.66"/>
    <n v="264476000"/>
    <n v="3.2489281305870206"/>
    <d v="2020-06-19T07:00:00"/>
    <n v="53.147799999999997"/>
    <n v="59.62"/>
    <n v="60.89"/>
    <n v="59.1"/>
    <n v="60.65"/>
    <n v="0.8922470894551916"/>
    <n v="60336100"/>
    <d v="2020-06-19T07:00:00"/>
    <n v="188.06489999999999"/>
    <n v="195.15"/>
    <n v="199.29"/>
    <n v="194.37"/>
    <n v="198.59"/>
    <n v="44441100"/>
    <n v="1.2441115233962357"/>
    <d v="2020-06-19T07:00:00"/>
    <n v="9.2330000000000005"/>
    <n v="9.2612000000000005"/>
    <n v="9.4450000000000003"/>
    <n v="9.2272999999999996"/>
    <n v="9.2424999999999997"/>
    <n v="0.39576730825241496"/>
    <n v="524160000"/>
    <d v="2020-06-19T07:00:00"/>
    <n v="13.533099999999999"/>
    <n v="14.196"/>
    <n v="14.37"/>
    <n v="14.15"/>
    <n v="14.343999999999999"/>
    <n v="1.3380978986119001"/>
    <n v="7569500"/>
  </r>
  <r>
    <x v="1126"/>
    <n v="92.6083"/>
    <n v="95.04"/>
    <n v="95.23"/>
    <n v="93.712500000000006"/>
    <n v="93.75"/>
    <n v="90329200"/>
    <n v="-3.2617998671288229E-2"/>
    <d v="2020-07-29T07:00:00"/>
    <n v="42.851700000000001"/>
    <n v="48.07"/>
    <n v="49.5"/>
    <n v="47.9"/>
    <n v="49.49"/>
    <n v="0.89920130401986609"/>
    <n v="60500800"/>
    <d v="2020-07-29T07:00:00"/>
    <n v="196.6514"/>
    <n v="204.06"/>
    <n v="204.65"/>
    <n v="202.01"/>
    <n v="202.5"/>
    <n v="19632600"/>
    <n v="-0.70710736330062807"/>
    <d v="2020-07-29T07:00:00"/>
    <n v="10.4335"/>
    <n v="10.4655"/>
    <n v="10.5162"/>
    <n v="10.347"/>
    <n v="10.390700000000001"/>
    <n v="-0.88991668184203543"/>
    <n v="284508000"/>
    <d v="2020-07-29T07:00:00"/>
    <n v="14.9383"/>
    <n v="15.67"/>
    <n v="15.747999999999999"/>
    <n v="15.512"/>
    <n v="15.526"/>
    <n v="-0.72013391138574967"/>
    <n v="2652000"/>
  </r>
  <r>
    <x v="1127"/>
    <n v="168.68960000000001"/>
    <n v="169.3"/>
    <n v="172.71"/>
    <n v="169.11"/>
    <n v="169.58"/>
    <n v="50383100"/>
    <n v="-0.78534483507577768"/>
    <d v="2024-05-01T07:00:00"/>
    <n v="30.0565"/>
    <n v="30.37"/>
    <n v="31.04"/>
    <n v="30.02"/>
    <n v="30.17"/>
    <n v="0.90570372686722422"/>
    <n v="60654800"/>
    <d v="2024-05-01T07:00:00"/>
    <n v="393.51960000000003"/>
    <n v="394.94"/>
    <n v="401.72"/>
    <n v="390.31"/>
    <n v="392.61"/>
    <n v="23562500"/>
    <n v="-0.39801591872195524"/>
    <d v="2024-05-01T07:00:00"/>
    <n v="83.027100000000004"/>
    <n v="83.040999999999997"/>
    <n v="86"/>
    <n v="81.254999999999995"/>
    <n v="85.076999999999998"/>
    <n v="0.58730660480884744"/>
    <n v="559863000"/>
    <d v="2024-05-01T07:00:00"/>
    <n v="16.577999999999999"/>
    <n v="16.577999999999999"/>
    <n v="16.771999999999998"/>
    <n v="16.506"/>
    <n v="16.562000000000001"/>
    <n v="-1.0057959775420071"/>
    <n v="1969500"/>
  </r>
  <r>
    <x v="1128"/>
    <n v="66.411699999999996"/>
    <n v="68.34"/>
    <n v="69.602500000000006"/>
    <n v="64.092500000000001"/>
    <n v="64.314999999999998"/>
    <n v="426510000"/>
    <n v="6.3022259546540766"/>
    <d v="2020-02-28T07:00:00"/>
    <n v="49.2149"/>
    <n v="55.52"/>
    <n v="56.38"/>
    <n v="53.6"/>
    <n v="54.3"/>
    <n v="0.9085284806885765"/>
    <n v="60721700"/>
    <d v="2020-02-28T07:00:00"/>
    <n v="155.69450000000001"/>
    <n v="162.01"/>
    <n v="163.71"/>
    <n v="152"/>
    <n v="152.41"/>
    <n v="97012700"/>
    <n v="5.3789322027550375"/>
    <d v="2020-02-28T07:00:00"/>
    <n v="6.7279999999999998"/>
    <n v="6.7516999999999996"/>
    <n v="6.8114999999999997"/>
    <n v="6.0448000000000004"/>
    <n v="6.0614999999999997"/>
    <n v="3.6634213770463697"/>
    <n v="1133252000"/>
    <d v="2020-02-28T07:00:00"/>
    <n v="11.814399999999999"/>
    <n v="12.44"/>
    <n v="12.492000000000001"/>
    <n v="11.87"/>
    <n v="11.898"/>
    <n v="3.8676197987076395"/>
    <n v="13613000"/>
  </r>
  <r>
    <x v="1129"/>
    <n v="180.90539999999999"/>
    <n v="181.56"/>
    <n v="182.43"/>
    <n v="180"/>
    <n v="181.79"/>
    <n v="53665600"/>
    <n v="-0.72349084080605575"/>
    <d v="2024-02-20T07:00:00"/>
    <n v="44.060400000000001"/>
    <n v="44.52"/>
    <n v="45.17"/>
    <n v="43.42"/>
    <n v="44.26"/>
    <n v="0.94198640188498273"/>
    <n v="61514100"/>
    <d v="2024-02-20T07:00:00"/>
    <n v="401.34140000000002"/>
    <n v="402.79"/>
    <n v="404.49"/>
    <n v="398.01"/>
    <n v="403.24"/>
    <n v="24307900"/>
    <n v="-0.33938929646974964"/>
    <d v="2024-02-20T07:00:00"/>
    <n v="69.437100000000001"/>
    <n v="69.451999999999998"/>
    <n v="71.956000000000003"/>
    <n v="67.733999999999995"/>
    <n v="71.947000000000003"/>
    <n v="1.365041019894023"/>
    <n v="704833000"/>
    <d v="2024-02-20T07:00:00"/>
    <n v="17.511900000000001"/>
    <n v="17.57"/>
    <n v="17.716000000000001"/>
    <n v="17.52"/>
    <n v="17.654"/>
    <n v="9.3322829383021499E-2"/>
    <n v="4595500"/>
  </r>
  <r>
    <x v="1130"/>
    <n v="167.5848"/>
    <n v="170.33"/>
    <n v="170.35"/>
    <n v="162.80000000000001"/>
    <n v="165.71"/>
    <n v="179935700"/>
    <n v="1.6558876944071068"/>
    <d v="2022-01-28T07:00:00"/>
    <n v="44.268000000000001"/>
    <n v="47.73"/>
    <n v="48.2"/>
    <n v="46.3"/>
    <n v="47.71"/>
    <n v="0.9601974082100837"/>
    <n v="61945400"/>
    <d v="2022-01-28T07:00:00"/>
    <n v="301.06880000000001"/>
    <n v="308.26"/>
    <n v="308.48"/>
    <n v="294.45"/>
    <n v="300.23"/>
    <n v="49743700"/>
    <n v="1.6611675029435193"/>
    <d v="2022-01-28T07:00:00"/>
    <n v="22.803599999999999"/>
    <n v="22.84"/>
    <n v="22.858000000000001"/>
    <n v="21.295999999999999"/>
    <n v="22.012"/>
    <n v="0.50099240873858886"/>
    <n v="543774000"/>
    <d v="2022-01-28T07:00:00"/>
    <n v="20.5335"/>
    <n v="21.367999999999999"/>
    <n v="21.37"/>
    <n v="20.641999999999999"/>
    <n v="20.92"/>
    <n v="0.18917134681860093"/>
    <n v="4824500"/>
  </r>
  <r>
    <x v="1131"/>
    <n v="139.7551"/>
    <n v="142.91999999999999"/>
    <n v="145.09"/>
    <n v="136.54"/>
    <n v="143.07"/>
    <n v="157611700"/>
    <n v="1.235224002685166"/>
    <d v="2021-01-25T07:00:00"/>
    <n v="50.119199999999999"/>
    <n v="55.44"/>
    <n v="56.5"/>
    <n v="54.06"/>
    <n v="56.38"/>
    <n v="0.9611727716371874"/>
    <n v="61968500"/>
    <d v="2021-01-25T07:00:00"/>
    <n v="222.31200000000001"/>
    <n v="229.53"/>
    <n v="229.78"/>
    <n v="224.22"/>
    <n v="229.12"/>
    <n v="33152100"/>
    <n v="0.35621785743816103"/>
    <d v="2021-01-25T07:00:00"/>
    <n v="13.6196"/>
    <n v="13.6532"/>
    <n v="13.8285"/>
    <n v="13.236499999999999"/>
    <n v="13.781700000000001"/>
    <n v="-1.069079394997754"/>
    <n v="251112000"/>
    <d v="2021-01-25T07:00:00"/>
    <n v="18.9876"/>
    <n v="19.856000000000002"/>
    <n v="19.988"/>
    <n v="19.564"/>
    <n v="19.940000000000001"/>
    <n v="1.2206939285652625"/>
    <n v="7289000"/>
  </r>
  <r>
    <x v="1132"/>
    <n v="186.4588"/>
    <n v="186.88"/>
    <n v="191"/>
    <n v="186.63"/>
    <n v="190.98"/>
    <n v="51005900"/>
    <n v="-0.77360906428181486"/>
    <d v="2024-05-23T07:00:00"/>
    <n v="29.8904"/>
    <n v="30.08"/>
    <n v="31.57"/>
    <n v="29.87"/>
    <n v="31.45"/>
    <n v="0.96311505378639828"/>
    <n v="62014500"/>
    <d v="2024-05-23T07:00:00"/>
    <n v="426.23180000000002"/>
    <n v="427"/>
    <n v="433.6"/>
    <n v="425.42"/>
    <n v="432.97"/>
    <n v="17211700"/>
    <n v="-0.89751411110095602"/>
    <d v="2024-05-23T07:00:00"/>
    <n v="103.7816"/>
    <n v="103.79900000000001"/>
    <n v="106.32"/>
    <n v="101.52"/>
    <n v="102.02800000000001"/>
    <n v="2.0637090777361458"/>
    <n v="835065000"/>
    <d v="2024-05-23T07:00:00"/>
    <n v="16.16"/>
    <n v="16.16"/>
    <n v="16.384"/>
    <n v="16.141999999999999"/>
    <n v="16.384"/>
    <n v="-0.49851037434584011"/>
    <n v="3181500"/>
  </r>
  <r>
    <x v="1133"/>
    <n v="231.52529999999999"/>
    <n v="231.78"/>
    <n v="232.12"/>
    <n v="229.84"/>
    <n v="231.6"/>
    <n v="34082200"/>
    <n v="-1.0925118648370296"/>
    <d v="2024-10-16T07:00:00"/>
    <n v="22.31"/>
    <n v="22.31"/>
    <n v="22.54"/>
    <n v="21.74"/>
    <n v="22.38"/>
    <n v="0.96891234376654289"/>
    <n v="62151800"/>
    <d v="2024-10-16T07:00:00"/>
    <n v="416.12"/>
    <n v="416.12"/>
    <n v="416.36"/>
    <n v="410.48"/>
    <n v="415.17"/>
    <n v="15508900"/>
    <n v="-1.0314414150599789"/>
    <d v="2024-10-16T07:00:00"/>
    <n v="135.72"/>
    <n v="135.72"/>
    <n v="136.62"/>
    <n v="131.58000000000001"/>
    <n v="133.97999999999999"/>
    <n v="-0.99521849890498881"/>
    <n v="264879700"/>
    <d v="2024-10-16T07:00:00"/>
    <n v="18.68"/>
    <n v="18.68"/>
    <n v="18.7"/>
    <n v="18.61"/>
    <n v="18.7"/>
    <n v="-1.0410799514276812"/>
    <n v="1885200"/>
  </r>
  <r>
    <x v="1134"/>
    <n v="218.04740000000001"/>
    <n v="218.54"/>
    <n v="224.8"/>
    <n v="217.13"/>
    <n v="224"/>
    <n v="61777600"/>
    <n v="-0.57063186090781248"/>
    <d v="2024-07-24T07:00:00"/>
    <n v="31.5002"/>
    <n v="31.7"/>
    <n v="32.799999999999997"/>
    <n v="31.66"/>
    <n v="32.53"/>
    <n v="0.97165265053792949"/>
    <n v="62216700"/>
    <d v="2024-07-24T07:00:00"/>
    <n v="428.12830000000002"/>
    <n v="428.9"/>
    <n v="441.48"/>
    <n v="427.59"/>
    <n v="440.45"/>
    <n v="26805800"/>
    <n v="-0.14292640443354854"/>
    <d v="2024-07-24T07:00:00"/>
    <n v="114.2402"/>
    <n v="114.25"/>
    <n v="119.95"/>
    <n v="113.44"/>
    <n v="119.17"/>
    <n v="-0.65778787841457487"/>
    <n v="327776900"/>
    <d v="2024-07-24T07:00:00"/>
    <n v="17.838000000000001"/>
    <n v="17.838000000000001"/>
    <n v="18.22"/>
    <n v="17.808"/>
    <n v="18.2"/>
    <n v="0.35491812806091294"/>
    <n v="5220500"/>
  </r>
  <r>
    <x v="1135"/>
    <n v="149.25049999999999"/>
    <n v="150.82"/>
    <n v="151.18"/>
    <n v="148.16999999999999"/>
    <n v="148.9"/>
    <n v="118339000"/>
    <n v="0.49518642134274238"/>
    <d v="2023-02-02T07:00:00"/>
    <n v="29.111499999999999"/>
    <n v="30.19"/>
    <n v="30.3"/>
    <n v="28.8"/>
    <n v="29.25"/>
    <n v="0.97224377988768929"/>
    <n v="62230700"/>
    <d v="2023-02-02T07:00:00"/>
    <n v="260.84879999999998"/>
    <n v="264.60000000000002"/>
    <n v="264.69"/>
    <n v="257.25"/>
    <n v="258.82"/>
    <n v="39940400"/>
    <n v="0.89012596024825918"/>
    <d v="2023-02-02T07:00:00"/>
    <n v="21.694700000000001"/>
    <n v="21.709"/>
    <n v="21.949000000000002"/>
    <n v="20.7"/>
    <n v="21"/>
    <n v="0.61098144769889973"/>
    <n v="564276000"/>
    <d v="2023-02-02T07:00:00"/>
    <n v="18.329999999999998"/>
    <n v="18.760000000000002"/>
    <n v="19.045999999999999"/>
    <n v="18.364000000000001"/>
    <n v="18.399999999999999"/>
    <n v="1.5480019662710403"/>
    <n v="8071000"/>
  </r>
  <r>
    <x v="1136"/>
    <n v="90.866500000000002"/>
    <n v="93.252499999999998"/>
    <n v="94.55"/>
    <n v="93.247500000000002"/>
    <n v="94.367500000000007"/>
    <n v="103625600"/>
    <n v="0.21793354722602473"/>
    <d v="2020-07-28T07:00:00"/>
    <n v="43.8947"/>
    <n v="49.24"/>
    <n v="50.23"/>
    <n v="49.14"/>
    <n v="49.48"/>
    <n v="0.97781306283292657"/>
    <n v="62362600"/>
    <d v="2020-07-28T07:00:00"/>
    <n v="194.68549999999999"/>
    <n v="202.02"/>
    <n v="204.7"/>
    <n v="201.74"/>
    <n v="203.61"/>
    <n v="23251400"/>
    <n v="-0.42248431445935952"/>
    <d v="2020-07-28T07:00:00"/>
    <n v="10.1843"/>
    <n v="10.2155"/>
    <n v="10.382"/>
    <n v="10.209300000000001"/>
    <n v="10.3743"/>
    <n v="-0.95897233053470543"/>
    <n v="271636000"/>
    <d v="2020-07-28T07:00:00"/>
    <n v="14.799099999999999"/>
    <n v="15.523999999999999"/>
    <n v="15.7"/>
    <n v="15.518000000000001"/>
    <n v="15.7"/>
    <n v="-0.82728334572421403"/>
    <n v="2396000"/>
  </r>
  <r>
    <x v="1137"/>
    <n v="141.26759999999999"/>
    <n v="142.99"/>
    <n v="143.59"/>
    <n v="134.37"/>
    <n v="134.99"/>
    <n v="113224000"/>
    <n v="0.39880159858885744"/>
    <d v="2022-10-13T07:00:00"/>
    <n v="25.136700000000001"/>
    <n v="26.42"/>
    <n v="26.84"/>
    <n v="24.59"/>
    <n v="24.73"/>
    <n v="0.98137672834147871"/>
    <n v="62447000"/>
    <d v="2022-10-13T07:00:00"/>
    <n v="230.27029999999999"/>
    <n v="234.24"/>
    <n v="236.1"/>
    <n v="219.13"/>
    <n v="219.85"/>
    <n v="42551800"/>
    <n v="1.095515766190585"/>
    <d v="2022-10-13T07:00:00"/>
    <n v="11.9491"/>
    <n v="11.96"/>
    <n v="12.077999999999999"/>
    <n v="10.813000000000001"/>
    <n v="10.971"/>
    <n v="2.1443848736528932"/>
    <n v="850103000"/>
    <d v="2022-10-13T07:00:00"/>
    <n v="12.735300000000001"/>
    <n v="13.034000000000001"/>
    <n v="13.138"/>
    <n v="12.343999999999999"/>
    <n v="12.358000000000001"/>
    <n v="0.15464076739311924"/>
    <n v="4742000"/>
  </r>
  <r>
    <x v="1138"/>
    <n v="224.23"/>
    <n v="224.23"/>
    <n v="225.59"/>
    <n v="223.36"/>
    <n v="224.55"/>
    <n v="40398300"/>
    <n v="-0.97349403903139642"/>
    <d v="2024-11-12T07:00:00"/>
    <n v="24.16"/>
    <n v="24.16"/>
    <n v="24.96"/>
    <n v="23.89"/>
    <n v="24.66"/>
    <n v="0.9852908491073884"/>
    <n v="62539700"/>
    <d v="2024-11-12T07:00:00"/>
    <n v="423.03"/>
    <n v="423.03"/>
    <n v="424.44"/>
    <n v="417.2"/>
    <n v="418.25"/>
    <n v="19401200"/>
    <n v="-0.72530725649778449"/>
    <d v="2024-11-12T07:00:00"/>
    <n v="148.29"/>
    <n v="148.29"/>
    <n v="149.65"/>
    <n v="146.01"/>
    <n v="146.78"/>
    <n v="-1.3506093820347223"/>
    <n v="198634700"/>
    <d v="2024-11-12T07:00:00"/>
    <n v="18.670000000000002"/>
    <n v="18.670000000000002"/>
    <n v="19.010000000000002"/>
    <n v="18.62"/>
    <n v="19"/>
    <n v="-0.69451849973921065"/>
    <n v="2713200"/>
  </r>
  <r>
    <x v="1139"/>
    <n v="230.0204"/>
    <n v="230.54"/>
    <n v="232.64"/>
    <n v="228.68"/>
    <n v="228.92"/>
    <n v="53046500"/>
    <n v="-0.73515689041835885"/>
    <d v="2024-07-12T07:00:00"/>
    <n v="34.272599999999997"/>
    <n v="34.49"/>
    <n v="35.479999999999997"/>
    <n v="33.770000000000003"/>
    <n v="33.770000000000003"/>
    <n v="0.99596917857554979"/>
    <n v="62792600"/>
    <d v="2024-07-12T07:00:00"/>
    <n v="452.73399999999998"/>
    <n v="453.55"/>
    <n v="456.36"/>
    <n v="450.65"/>
    <n v="454.33"/>
    <n v="16324300"/>
    <n v="-0.96730920713879776"/>
    <d v="2024-07-12T07:00:00"/>
    <n v="129.22900000000001"/>
    <n v="129.24"/>
    <n v="131.91999999999999"/>
    <n v="127.22"/>
    <n v="128.26"/>
    <n v="-1.060664713132119"/>
    <n v="252680500"/>
    <d v="2024-07-12T07:00:00"/>
    <n v="19.213999999999999"/>
    <n v="19.213999999999999"/>
    <n v="19.294"/>
    <n v="19.004000000000001"/>
    <n v="19.044"/>
    <n v="-0.67137254771219079"/>
    <n v="2768500"/>
  </r>
  <r>
    <x v="1140"/>
    <n v="183.70529999999999"/>
    <n v="184.37"/>
    <n v="184.96"/>
    <n v="182.46"/>
    <n v="183.48"/>
    <n v="52292200"/>
    <n v="-0.74937058969563264"/>
    <d v="2024-02-22T07:00:00"/>
    <n v="42.536299999999997"/>
    <n v="42.98"/>
    <n v="44.68"/>
    <n v="42.53"/>
    <n v="44.68"/>
    <n v="0.99667431144276331"/>
    <n v="62809300"/>
    <d v="2024-02-22T07:00:00"/>
    <n v="410.16950000000003"/>
    <n v="411.65"/>
    <n v="412.83"/>
    <n v="408.57"/>
    <n v="410.19"/>
    <n v="27009900"/>
    <n v="-0.12687368964729262"/>
    <d v="2024-02-22T07:00:00"/>
    <n v="78.521100000000004"/>
    <n v="78.537999999999997"/>
    <n v="78.575000000000003"/>
    <n v="74.22"/>
    <n v="75.025000000000006"/>
    <n v="2.2248407129509022"/>
    <n v="865100000"/>
    <d v="2024-02-22T07:00:00"/>
    <n v="17.605499999999999"/>
    <n v="17.664000000000001"/>
    <n v="17.808"/>
    <n v="17.571999999999999"/>
    <n v="17.649999999999999"/>
    <n v="1.7721368181782575"/>
    <n v="8606500"/>
  </r>
  <r>
    <x v="1141"/>
    <n v="145.3416"/>
    <n v="146.87"/>
    <n v="146.87"/>
    <n v="139.5"/>
    <n v="141.24"/>
    <n v="118854000"/>
    <n v="0.50489085608726836"/>
    <d v="2022-11-10T07:00:00"/>
    <n v="28.696899999999999"/>
    <n v="29.76"/>
    <n v="29.83"/>
    <n v="28.65"/>
    <n v="28.88"/>
    <n v="1.0023575979054542"/>
    <n v="62943900"/>
    <d v="2022-11-10T07:00:00"/>
    <n v="238.8622"/>
    <n v="242.98"/>
    <n v="243.33"/>
    <n v="235"/>
    <n v="235.43"/>
    <n v="46268000"/>
    <n v="1.3877994442341137"/>
    <d v="2022-11-10T07:00:00"/>
    <n v="15.7356"/>
    <n v="15.75"/>
    <n v="15.773"/>
    <n v="14.547000000000001"/>
    <n v="14.8"/>
    <n v="1.3435067304399848"/>
    <n v="700819000"/>
    <d v="2022-11-10T07:00:00"/>
    <n v="15.731"/>
    <n v="16.100000000000001"/>
    <n v="16.111999999999998"/>
    <n v="15.644"/>
    <n v="15.666"/>
    <n v="1.1037085109965095"/>
    <n v="7009500"/>
  </r>
  <r>
    <x v="1142"/>
    <n v="143.91659999999999"/>
    <n v="145.43"/>
    <n v="146.61000000000001"/>
    <n v="141.32"/>
    <n v="143.97"/>
    <n v="77663600"/>
    <n v="-0.27128302527375259"/>
    <d v="2023-02-01T07:00:00"/>
    <n v="28.031600000000001"/>
    <n v="29.07"/>
    <n v="29.43"/>
    <n v="27.68"/>
    <n v="27.89"/>
    <n v="1.0186854350163204"/>
    <n v="63330600"/>
    <d v="2023-02-01T07:00:00"/>
    <n v="249.16679999999999"/>
    <n v="252.75"/>
    <n v="255.18"/>
    <n v="245.47"/>
    <n v="248"/>
    <n v="31259900"/>
    <n v="0.20739401168336707"/>
    <d v="2023-02-01T07:00:00"/>
    <n v="20.929200000000002"/>
    <n v="20.943000000000001"/>
    <n v="21.192"/>
    <n v="19.611000000000001"/>
    <n v="19.690999999999999"/>
    <n v="1.1270801471926499"/>
    <n v="660477000"/>
    <d v="2023-02-01T07:00:00"/>
    <n v="17.499500000000001"/>
    <n v="17.91"/>
    <n v="18.021999999999998"/>
    <n v="17.655999999999999"/>
    <n v="17.777999999999999"/>
    <n v="0.19021772801331249"/>
    <n v="4827000"/>
  </r>
  <r>
    <x v="1143"/>
    <n v="147.1592"/>
    <n v="148.47999999999999"/>
    <n v="151.30000000000001"/>
    <n v="148.41"/>
    <n v="150.19999999999999"/>
    <n v="58867200"/>
    <n v="-0.62547416553008162"/>
    <d v="2023-02-21T07:00:00"/>
    <n v="25.435300000000002"/>
    <n v="26.06"/>
    <n v="27.27"/>
    <n v="26.04"/>
    <n v="27.11"/>
    <n v="1.0329485417555253"/>
    <n v="63668400"/>
    <d v="2023-02-21T07:00:00"/>
    <n v="249.71180000000001"/>
    <n v="252.67"/>
    <n v="255.49"/>
    <n v="251.59"/>
    <n v="254.48"/>
    <n v="28397400"/>
    <n v="-1.7745116565812537E-2"/>
    <d v="2023-02-21T07:00:00"/>
    <n v="20.641400000000001"/>
    <n v="20.655000000000001"/>
    <n v="21.494"/>
    <n v="20.617999999999999"/>
    <n v="21"/>
    <n v="-0.21659728311060739"/>
    <n v="410015000"/>
    <d v="2023-02-21T07:00:00"/>
    <n v="16.266400000000001"/>
    <n v="16.648"/>
    <n v="16.838000000000001"/>
    <n v="16.611999999999998"/>
    <n v="16.760000000000002"/>
    <n v="-0.18857226447227432"/>
    <n v="3922000"/>
  </r>
  <r>
    <x v="1144"/>
    <n v="182.0812"/>
    <n v="182.74"/>
    <n v="183.07"/>
    <n v="181.45"/>
    <n v="182.85"/>
    <n v="45057100"/>
    <n v="-0.88570564954052666"/>
    <d v="2024-05-08T07:00:00"/>
    <n v="29.8109"/>
    <n v="30"/>
    <n v="30.15"/>
    <n v="29.73"/>
    <n v="30"/>
    <n v="1.0357437391093895"/>
    <n v="63734600"/>
    <d v="2024-05-08T07:00:00"/>
    <n v="409.06349999999998"/>
    <n v="410.54"/>
    <n v="412.23"/>
    <n v="406.71"/>
    <n v="408.17"/>
    <n v="11792300"/>
    <n v="-1.3237565535930447"/>
    <d v="2024-05-08T07:00:00"/>
    <n v="90.396799999999999"/>
    <n v="90.412000000000006"/>
    <n v="91.194000000000003"/>
    <n v="89.42"/>
    <n v="89.483000000000004"/>
    <n v="-0.66881736164540617"/>
    <n v="325721000"/>
    <d v="2024-05-08T07:00:00"/>
    <n v="15.67"/>
    <n v="15.67"/>
    <n v="15.77"/>
    <n v="15.532"/>
    <n v="15.651999999999999"/>
    <n v="1.7627193874258535"/>
    <n v="8584000"/>
  </r>
  <r>
    <x v="1145"/>
    <n v="159.01519999999999"/>
    <n v="161.62"/>
    <n v="162.30000000000001"/>
    <n v="154.69999999999999"/>
    <n v="160.02000000000001"/>
    <n v="162294600"/>
    <n v="1.3234665220349544"/>
    <d v="2022-01-24T07:00:00"/>
    <n v="48.172600000000003"/>
    <n v="51.94"/>
    <n v="52.13"/>
    <n v="49.88"/>
    <n v="51.48"/>
    <n v="1.0553270099964331"/>
    <n v="64198400"/>
    <d v="2022-01-24T07:00:00"/>
    <n v="289.45609999999999"/>
    <n v="296.37"/>
    <n v="297.11"/>
    <n v="276.05"/>
    <n v="292.2"/>
    <n v="85731500"/>
    <n v="4.4916520163429352"/>
    <d v="2022-01-24T07:00:00"/>
    <n v="23.334800000000001"/>
    <n v="23.372"/>
    <n v="23.38"/>
    <n v="20.888000000000002"/>
    <n v="22.33"/>
    <n v="2.4870826504427526"/>
    <n v="913982000"/>
    <d v="2022-01-24T07:00:00"/>
    <n v="21.244599999999998"/>
    <n v="22.108000000000001"/>
    <n v="22.146000000000001"/>
    <n v="21.326000000000001"/>
    <n v="22.021999999999998"/>
    <n v="2.0328950119003797"/>
    <n v="9229500"/>
  </r>
  <r>
    <x v="1146"/>
    <n v="220.66720000000001"/>
    <n v="220.91"/>
    <n v="221.27"/>
    <n v="216.71"/>
    <n v="220.82"/>
    <n v="67180000"/>
    <n v="-0.46883139825960363"/>
    <d v="2024-09-09T07:00:00"/>
    <n v="19.07"/>
    <n v="19.07"/>
    <n v="19.54"/>
    <n v="18.95"/>
    <n v="19"/>
    <n v="1.057256625088149"/>
    <n v="64244100"/>
    <d v="2024-09-09T07:00:00"/>
    <n v="405.72"/>
    <n v="405.72"/>
    <n v="408.65"/>
    <n v="402.15"/>
    <n v="407.24"/>
    <n v="15295100"/>
    <n v="-1.0482570467175072"/>
    <d v="2024-09-09T07:00:00"/>
    <n v="106.4609"/>
    <n v="106.47"/>
    <n v="106.55"/>
    <n v="103.69"/>
    <n v="104.88"/>
    <n v="-0.94676205579693995"/>
    <n v="273912000"/>
    <d v="2024-09-09T07:00:00"/>
    <n v="18.21"/>
    <n v="18.21"/>
    <n v="18.28"/>
    <n v="18.116"/>
    <n v="18.18"/>
    <n v="-0.76177988293526999"/>
    <n v="2552500"/>
  </r>
  <r>
    <x v="1147"/>
    <n v="229.53749999999999"/>
    <n v="229.79"/>
    <n v="232.92"/>
    <n v="228.88"/>
    <n v="230.1"/>
    <n v="51906300"/>
    <n v="-0.75664232050711344"/>
    <d v="2024-08-29T07:00:00"/>
    <n v="20.13"/>
    <n v="20.13"/>
    <n v="20.6"/>
    <n v="19.75"/>
    <n v="19.760000000000002"/>
    <n v="1.0693156638232495"/>
    <n v="64529700"/>
    <d v="2024-08-29T07:00:00"/>
    <n v="413.12"/>
    <n v="413.12"/>
    <n v="422.05"/>
    <n v="410.6"/>
    <n v="414.94"/>
    <n v="17045200"/>
    <n v="-0.91060953987073368"/>
    <d v="2024-08-29T07:00:00"/>
    <n v="117.57989999999999"/>
    <n v="117.59"/>
    <n v="124.43"/>
    <n v="116.71"/>
    <n v="121.36"/>
    <n v="1.4133454588970118E-2"/>
    <n v="453023300"/>
    <d v="2024-08-29T07:00:00"/>
    <n v="19.361999999999998"/>
    <n v="19.361999999999998"/>
    <n v="19.440000000000001"/>
    <n v="19.263999999999999"/>
    <n v="19.315999999999999"/>
    <n v="-0.51336898731074432"/>
    <n v="3146000"/>
  </r>
  <r>
    <x v="1148"/>
    <n v="147.179"/>
    <n v="148.5"/>
    <n v="150.94"/>
    <n v="147.61000000000001"/>
    <n v="150.21"/>
    <n v="68572400"/>
    <n v="-0.44259362168042293"/>
    <d v="2023-03-10T07:00:00"/>
    <n v="26.567499999999999"/>
    <n v="27.22"/>
    <n v="27.52"/>
    <n v="26.32"/>
    <n v="26.55"/>
    <n v="1.0970691867944735"/>
    <n v="65187000"/>
    <d v="2023-03-10T07:00:00"/>
    <n v="245.67959999999999"/>
    <n v="248.59"/>
    <n v="252.79"/>
    <n v="247.6"/>
    <n v="251.08"/>
    <n v="28333900"/>
    <n v="-2.2739469279811804E-2"/>
    <d v="2023-03-10T07:00:00"/>
    <n v="22.953800000000001"/>
    <n v="22.965"/>
    <n v="23.626999999999999"/>
    <n v="22.725999999999999"/>
    <n v="23.408999999999999"/>
    <n v="0.13131507498202361"/>
    <n v="474866000"/>
    <d v="2023-03-10T07:00:00"/>
    <n v="16.563500000000001"/>
    <n v="16.952000000000002"/>
    <n v="17.238"/>
    <n v="16.867999999999999"/>
    <n v="17.238"/>
    <n v="4.4980018187347155E-2"/>
    <n v="4480000"/>
  </r>
  <r>
    <x v="1149"/>
    <n v="222.13560000000001"/>
    <n v="222.38"/>
    <n v="225.48"/>
    <n v="221.52"/>
    <n v="221.63"/>
    <n v="36615400"/>
    <n v="-1.0447773520315278"/>
    <d v="2024-09-05T07:00:00"/>
    <n v="19.399999999999999"/>
    <n v="19.399999999999999"/>
    <n v="19.899999999999999"/>
    <n v="19.239999999999998"/>
    <n v="19.28"/>
    <n v="1.1055898941360116"/>
    <n v="65388800"/>
    <d v="2024-09-05T07:00:00"/>
    <n v="408.39"/>
    <n v="408.39"/>
    <n v="413.1"/>
    <n v="406.13"/>
    <n v="407.62"/>
    <n v="14195500"/>
    <n v="-1.1347419324547292"/>
    <d v="2024-09-05T07:00:00"/>
    <n v="107.2008"/>
    <n v="107.21"/>
    <n v="109.65"/>
    <n v="104.76"/>
    <n v="104.99"/>
    <n v="-0.77005266365949043"/>
    <n v="306850700"/>
    <d v="2024-09-05T07:00:00"/>
    <n v="18.872"/>
    <n v="18.872"/>
    <n v="18.931999999999999"/>
    <n v="18.795999999999999"/>
    <n v="18.86"/>
    <n v="-0.81326183771507909"/>
    <n v="2429500"/>
  </r>
  <r>
    <x v="1150"/>
    <n v="225.64179999999999"/>
    <n v="225.89"/>
    <n v="225.99"/>
    <n v="223.04"/>
    <n v="225.72"/>
    <n v="40687800"/>
    <n v="-0.96803882765559013"/>
    <d v="2024-08-19T07:00:00"/>
    <n v="21.52"/>
    <n v="21.52"/>
    <n v="21.86"/>
    <n v="20.84"/>
    <n v="20.89"/>
    <n v="1.1295517445637759"/>
    <n v="65956300"/>
    <d v="2024-08-19T07:00:00"/>
    <n v="421.53"/>
    <n v="421.53"/>
    <n v="421.75"/>
    <n v="416.46"/>
    <n v="418.96"/>
    <n v="15234000"/>
    <n v="-1.0530626364942846"/>
    <d v="2024-08-19T07:00:00"/>
    <n v="129.9889"/>
    <n v="130"/>
    <n v="130"/>
    <n v="123.42"/>
    <n v="124.28"/>
    <n v="-0.70844925250558566"/>
    <n v="318333600"/>
    <d v="2024-08-19T07:00:00"/>
    <n v="18.29"/>
    <n v="18.29"/>
    <n v="18.309999999999999"/>
    <n v="18.085999999999999"/>
    <n v="18.094000000000001"/>
    <n v="-0.47256012071699327"/>
    <n v="3243500"/>
  </r>
  <r>
    <x v="1151"/>
    <n v="183.61789999999999"/>
    <n v="185.01"/>
    <n v="186.1"/>
    <n v="184.41"/>
    <n v="184.41"/>
    <n v="49799100"/>
    <n v="-0.79634947564044412"/>
    <d v="2023-06-20T07:00:00"/>
    <n v="34.300800000000002"/>
    <n v="35"/>
    <n v="37.11"/>
    <n v="34.72"/>
    <n v="36.770000000000003"/>
    <n v="1.1301386515610374"/>
    <n v="65970200"/>
    <d v="2023-06-20T07:00:00"/>
    <n v="334.82260000000002"/>
    <n v="338.05"/>
    <n v="342.08"/>
    <n v="335.86"/>
    <n v="339.31"/>
    <n v="26375400"/>
    <n v="-0.17677789117536405"/>
    <d v="2023-06-20T07:00:00"/>
    <n v="43.7911"/>
    <n v="43.808"/>
    <n v="43.99"/>
    <n v="42.673999999999999"/>
    <n v="42.997999999999998"/>
    <n v="4.0996774175980849E-3"/>
    <n v="451153000"/>
    <d v="2023-06-20T07:00:00"/>
    <n v="18.882000000000001"/>
    <n v="19.262"/>
    <n v="19.402000000000001"/>
    <n v="19.242000000000001"/>
    <n v="19.399999999999999"/>
    <n v="-0.76450047404152011"/>
    <n v="2546000"/>
  </r>
  <r>
    <x v="1152"/>
    <n v="232.7439"/>
    <n v="233"/>
    <n v="233"/>
    <n v="229.65"/>
    <n v="230.04"/>
    <n v="54541900"/>
    <n v="-0.7069782268902729"/>
    <d v="2024-09-30T07:00:00"/>
    <n v="23.46"/>
    <n v="23.46"/>
    <n v="23.95"/>
    <n v="23.09"/>
    <n v="23.74"/>
    <n v="1.144410203005239"/>
    <n v="66308200"/>
    <d v="2024-09-30T07:00:00"/>
    <n v="430.3"/>
    <n v="430.3"/>
    <n v="430.42"/>
    <n v="425.37"/>
    <n v="428.21"/>
    <n v="16807300"/>
    <n v="-0.92932066602286634"/>
    <d v="2024-09-30T07:00:00"/>
    <n v="121.44"/>
    <n v="121.44"/>
    <n v="121.5"/>
    <n v="118.15"/>
    <n v="118.31"/>
    <n v="-1.2008296542650938"/>
    <n v="226553700"/>
    <d v="2024-09-30T07:00:00"/>
    <n v="19.314"/>
    <n v="19.314"/>
    <n v="19.399999999999999"/>
    <n v="19.213999999999999"/>
    <n v="19.38"/>
    <n v="-0.88211372032710011"/>
    <n v="2265000"/>
  </r>
  <r>
    <x v="1153"/>
    <n v="169.2775"/>
    <n v="169.89"/>
    <n v="170.61"/>
    <n v="168.15"/>
    <n v="169.53"/>
    <n v="50558300"/>
    <n v="-0.78204344290637773"/>
    <d v="2024-04-25T07:00:00"/>
    <n v="34.747500000000002"/>
    <n v="35.11"/>
    <n v="35.299999999999997"/>
    <n v="34.5"/>
    <n v="34.56"/>
    <n v="1.1545945172311012"/>
    <n v="66549400"/>
    <d v="2024-04-25T07:00:00"/>
    <n v="397.60489999999999"/>
    <n v="399.04"/>
    <n v="399.89"/>
    <n v="388.03"/>
    <n v="394.03"/>
    <n v="40586500"/>
    <n v="0.94094251597290368"/>
    <d v="2024-04-25T07:00:00"/>
    <n v="82.618099999999998"/>
    <n v="82.632000000000005"/>
    <n v="83.322999999999993"/>
    <n v="78.222999999999999"/>
    <n v="78.867999999999995"/>
    <n v="-0.13813178297240103"/>
    <n v="424641000"/>
    <d v="2024-04-25T07:00:00"/>
    <n v="16.488"/>
    <n v="16.488"/>
    <n v="16.498000000000001"/>
    <n v="16.228000000000002"/>
    <n v="16.256"/>
    <n v="-0.67304675762372923"/>
    <n v="2764500"/>
  </r>
  <r>
    <x v="1154"/>
    <n v="171.99770000000001"/>
    <n v="172.62"/>
    <n v="172.62"/>
    <n v="170.29"/>
    <n v="171.17"/>
    <n v="121664700"/>
    <n v="0.55785445751724771"/>
    <d v="2024-03-15T07:00:00"/>
    <n v="42.199800000000003"/>
    <n v="42.64"/>
    <n v="43.15"/>
    <n v="42.35"/>
    <n v="42.45"/>
    <n v="1.1706732355445686"/>
    <n v="66930200"/>
    <d v="2024-03-15T07:00:00"/>
    <n v="414.92239999999998"/>
    <n v="416.42"/>
    <n v="422.6"/>
    <n v="412.79"/>
    <n v="419.29"/>
    <n v="45049800"/>
    <n v="1.2919865233491703"/>
    <d v="2024-03-15T07:00:00"/>
    <n v="87.822299999999998"/>
    <n v="87.837000000000003"/>
    <n v="89.546000000000006"/>
    <n v="86.257000000000005"/>
    <n v="86.93"/>
    <n v="1.0284161916995724"/>
    <n v="642086000"/>
    <d v="2024-03-15T07:00:00"/>
    <n v="17.418199999999999"/>
    <n v="17.475999999999999"/>
    <n v="17.533999999999999"/>
    <n v="17.423999999999999"/>
    <n v="17.47"/>
    <n v="-0.65693248722517117"/>
    <n v="2803000"/>
  </r>
  <r>
    <x v="1155"/>
    <n v="168.96860000000001"/>
    <n v="169.58"/>
    <n v="170.39"/>
    <n v="168.95"/>
    <n v="169.59"/>
    <n v="42055200"/>
    <n v="-0.94227214014167759"/>
    <d v="2024-04-05T07:00:00"/>
    <n v="38.310400000000001"/>
    <n v="38.71"/>
    <n v="39.46"/>
    <n v="38.51"/>
    <n v="39.35"/>
    <n v="1.181604906162627"/>
    <n v="67189100"/>
    <d v="2024-04-05T07:00:00"/>
    <n v="423.98970000000003"/>
    <n v="425.52"/>
    <n v="426.51"/>
    <n v="418.32"/>
    <n v="420.01"/>
    <n v="16544300"/>
    <n v="-0.95000593789344601"/>
    <d v="2024-04-05T07:00:00"/>
    <n v="87.993200000000002"/>
    <n v="88.007999999999996"/>
    <n v="88.480999999999995"/>
    <n v="85.926000000000002"/>
    <n v="86.866"/>
    <n v="-0.27205317501055537"/>
    <n v="399678000"/>
    <d v="2024-04-05T07:00:00"/>
    <n v="16.963999999999999"/>
    <n v="16.963999999999999"/>
    <n v="17.04"/>
    <n v="16.858000000000001"/>
    <n v="16.899999999999999"/>
    <n v="-0.96938191196604473"/>
    <n v="2056500"/>
  </r>
  <r>
    <x v="1156"/>
    <n v="231.1557"/>
    <n v="231.41"/>
    <n v="233.22"/>
    <n v="229.57"/>
    <n v="229.74"/>
    <n v="38802300"/>
    <n v="-1.003568364958122"/>
    <d v="2024-10-25T07:00:00"/>
    <n v="22.68"/>
    <n v="22.68"/>
    <n v="23.34"/>
    <n v="22.41"/>
    <n v="22.42"/>
    <n v="1.1948588706547421"/>
    <n v="67503000"/>
    <d v="2024-10-25T07:00:00"/>
    <n v="428.15"/>
    <n v="428.15"/>
    <n v="432.52"/>
    <n v="426.57"/>
    <n v="426.76"/>
    <n v="16899100"/>
    <n v="-0.92210048367412412"/>
    <d v="2024-10-25T07:00:00"/>
    <n v="141.54"/>
    <n v="141.54"/>
    <n v="144.13"/>
    <n v="140.80000000000001"/>
    <n v="140.93"/>
    <n v="-1.3158058071956273"/>
    <n v="205122100"/>
    <d v="2024-10-25T07:00:00"/>
    <n v="17.62"/>
    <n v="17.62"/>
    <n v="17.68"/>
    <n v="17.54"/>
    <n v="17.55"/>
    <n v="-0.7388013518994041"/>
    <n v="2607400"/>
  </r>
  <r>
    <x v="1157"/>
    <n v="176.46190000000001"/>
    <n v="177.56"/>
    <n v="178.21"/>
    <n v="173.54"/>
    <n v="175.18"/>
    <n v="112488800"/>
    <n v="0.3849478113574486"/>
    <d v="2023-09-07T07:00:00"/>
    <n v="37.551900000000003"/>
    <n v="38.18"/>
    <n v="38.340000000000003"/>
    <n v="36.75"/>
    <n v="36.83"/>
    <n v="1.2014752970195539"/>
    <n v="67659700"/>
    <d v="2023-09-07T07:00:00"/>
    <n v="327.45209999999997"/>
    <n v="329.91"/>
    <n v="333.08"/>
    <n v="329.03"/>
    <n v="331.29"/>
    <n v="18381000"/>
    <n v="-0.80554723506191128"/>
    <d v="2023-09-07T07:00:00"/>
    <n v="46.226999999999997"/>
    <n v="46.241"/>
    <n v="46.344000000000001"/>
    <n v="45.152000000000001"/>
    <n v="45.524999999999999"/>
    <n v="-9.1517074186617142E-2"/>
    <n v="433330000"/>
    <d v="2023-09-07T07:00:00"/>
    <n v="16.709700000000002"/>
    <n v="17.045999999999999"/>
    <n v="17.071999999999999"/>
    <n v="16.95"/>
    <n v="16.994"/>
    <n v="-0.58515073726795774"/>
    <n v="2974500"/>
  </r>
  <r>
    <x v="1158"/>
    <n v="184.6103"/>
    <n v="186.01"/>
    <n v="186.52"/>
    <n v="183.78"/>
    <n v="183.96"/>
    <n v="65433200"/>
    <n v="-0.50174733342802713"/>
    <d v="2023-06-15T07:00:00"/>
    <n v="35.104500000000002"/>
    <n v="35.82"/>
    <n v="36.42"/>
    <n v="35.22"/>
    <n v="35.28"/>
    <n v="1.202176207534269"/>
    <n v="67676300"/>
    <d v="2023-06-15T07:00:00"/>
    <n v="344.77670000000001"/>
    <n v="348.1"/>
    <n v="349.84"/>
    <n v="337.2"/>
    <n v="337.48"/>
    <n v="38899100"/>
    <n v="0.80822644086105544"/>
    <d v="2023-06-15T07:00:00"/>
    <n v="42.636600000000001"/>
    <n v="42.652999999999999"/>
    <n v="43.289000000000001"/>
    <n v="42.146999999999998"/>
    <n v="42.601999999999997"/>
    <n v="0.63429684928516017"/>
    <n v="568622000"/>
    <d v="2023-06-15T07:00:00"/>
    <n v="19.540700000000001"/>
    <n v="19.934000000000001"/>
    <n v="19.95"/>
    <n v="19.71"/>
    <n v="19.757999999999999"/>
    <n v="-0.59519599673718881"/>
    <n v="2950500"/>
  </r>
  <r>
    <x v="1159"/>
    <n v="145.73429999999999"/>
    <n v="148.56"/>
    <n v="148.72"/>
    <n v="146.91999999999999"/>
    <n v="147.55000000000001"/>
    <n v="71447400"/>
    <n v="-0.38841837917457361"/>
    <d v="2021-07-23T07:00:00"/>
    <n v="48.501100000000001"/>
    <n v="53"/>
    <n v="54.71"/>
    <n v="52.32"/>
    <n v="54.58"/>
    <n v="1.2049629601831369"/>
    <n v="67742300"/>
    <d v="2021-07-23T07:00:00"/>
    <n v="281.8562"/>
    <n v="289.67"/>
    <n v="289.99"/>
    <n v="286.5"/>
    <n v="287.37"/>
    <n v="22768100"/>
    <n v="-0.46049645094244374"/>
    <d v="2021-07-23T07:00:00"/>
    <n v="19.521000000000001"/>
    <n v="19.558"/>
    <n v="19.7"/>
    <n v="19.25"/>
    <n v="19.655999999999999"/>
    <n v="-1.3665036618965754"/>
    <n v="195672000"/>
    <d v="2021-07-23T07:00:00"/>
    <n v="19.301500000000001"/>
    <n v="20.132000000000001"/>
    <n v="20.172000000000001"/>
    <n v="19.948"/>
    <n v="20.015999999999998"/>
    <n v="-0.81368039019296368"/>
    <n v="2428500"/>
  </r>
  <r>
    <x v="1160"/>
    <n v="146.6994"/>
    <n v="149.32"/>
    <n v="150.84"/>
    <n v="149.01"/>
    <n v="149.33000000000001"/>
    <n v="60893400"/>
    <n v="-0.58729333896822011"/>
    <d v="2021-10-26T07:00:00"/>
    <n v="44.468800000000002"/>
    <n v="48.28"/>
    <n v="49.44"/>
    <n v="47.93"/>
    <n v="49.4"/>
    <n v="1.2329613795992611"/>
    <n v="68405400"/>
    <d v="2021-10-26T07:00:00"/>
    <n v="302.32249999999999"/>
    <n v="310.11"/>
    <n v="312.39999999999998"/>
    <n v="308.60000000000002"/>
    <n v="311"/>
    <n v="28107300"/>
    <n v="-4.0561836602524153E-2"/>
    <d v="2021-10-26T07:00:00"/>
    <n v="24.674600000000002"/>
    <n v="24.716999999999999"/>
    <n v="25.259"/>
    <n v="23.923999999999999"/>
    <n v="23.989000000000001"/>
    <n v="0.19049949980936481"/>
    <n v="485898000"/>
    <d v="2021-10-26T07:00:00"/>
    <n v="22.395800000000001"/>
    <n v="23.306000000000001"/>
    <n v="23.443999999999999"/>
    <n v="23.206"/>
    <n v="23.4"/>
    <n v="-0.5049979377530518"/>
    <n v="3166000"/>
  </r>
  <r>
    <x v="1161"/>
    <n v="173.92769999999999"/>
    <n v="175.01"/>
    <n v="176.5"/>
    <n v="173.82"/>
    <n v="176.48"/>
    <n v="109205100"/>
    <n v="0.32307120481259383"/>
    <d v="2023-09-15T07:00:00"/>
    <n v="37.256900000000002"/>
    <n v="37.880000000000003"/>
    <n v="38.520000000000003"/>
    <n v="37.619999999999997"/>
    <n v="38.42"/>
    <n v="1.2525277610763115"/>
    <n v="68868800"/>
    <d v="2023-09-15T07:00:00"/>
    <n v="327.75979999999998"/>
    <n v="330.22"/>
    <n v="337.4"/>
    <n v="329.65"/>
    <n v="336.92"/>
    <n v="37666900"/>
    <n v="0.71131240284231689"/>
    <d v="2023-09-15T07:00:00"/>
    <n v="43.886699999999998"/>
    <n v="43.9"/>
    <n v="45.598999999999997"/>
    <n v="43.808"/>
    <n v="45.341000000000001"/>
    <n v="0.30280076566421738"/>
    <n v="506831000"/>
    <d v="2023-09-15T07:00:00"/>
    <n v="17.009599999999999"/>
    <n v="17.352"/>
    <n v="17.5"/>
    <n v="17.352"/>
    <n v="17.472000000000001"/>
    <n v="-0.80426295944055959"/>
    <n v="2451000"/>
  </r>
  <r>
    <x v="1162"/>
    <n v="233.59299999999999"/>
    <n v="233.85"/>
    <n v="237.49"/>
    <n v="232.37"/>
    <n v="233.61"/>
    <n v="64751400"/>
    <n v="-0.51459487441602303"/>
    <d v="2024-10-15T07:00:00"/>
    <n v="22.66"/>
    <n v="22.66"/>
    <n v="23.72"/>
    <n v="22.47"/>
    <n v="23.41"/>
    <n v="1.2538704691707661"/>
    <n v="68900600"/>
    <d v="2024-10-15T07:00:00"/>
    <n v="418.74"/>
    <n v="418.74"/>
    <n v="422.48"/>
    <n v="415.26"/>
    <n v="422.18"/>
    <n v="18900200"/>
    <n v="-0.76471151964288109"/>
    <d v="2024-10-15T07:00:00"/>
    <n v="131.6"/>
    <n v="131.6"/>
    <n v="138.57"/>
    <n v="128.74"/>
    <n v="137.87"/>
    <n v="-0.3892578640245985"/>
    <n v="377831000"/>
    <d v="2024-10-15T07:00:00"/>
    <n v="18.66"/>
    <n v="18.66"/>
    <n v="18.850000000000001"/>
    <n v="18.600000000000001"/>
    <n v="18.809999999999999"/>
    <n v="-0.94272011912479403"/>
    <n v="2120200"/>
  </r>
  <r>
    <x v="1163"/>
    <n v="223.80439999999999"/>
    <n v="224.31"/>
    <n v="226.8"/>
    <n v="223.28"/>
    <n v="224.82"/>
    <n v="49151500"/>
    <n v="-0.80855256678715293"/>
    <d v="2024-07-19T07:00:00"/>
    <n v="32.772100000000002"/>
    <n v="32.979999999999997"/>
    <n v="34.58"/>
    <n v="32.85"/>
    <n v="34.57"/>
    <n v="1.2846134177107753"/>
    <n v="69628700"/>
    <d v="2024-07-19T07:00:00"/>
    <n v="436.32350000000002"/>
    <n v="437.11"/>
    <n v="441.14"/>
    <n v="432"/>
    <n v="433.1"/>
    <n v="20940400"/>
    <n v="-0.60424729275939593"/>
    <d v="2024-07-19T07:00:00"/>
    <n v="117.9199"/>
    <n v="117.93"/>
    <n v="121.6"/>
    <n v="117.37"/>
    <n v="120.35"/>
    <n v="-1.2508826605374479"/>
    <n v="217223800"/>
    <d v="2024-07-19T07:00:00"/>
    <n v="18.565999999999999"/>
    <n v="18.565999999999999"/>
    <n v="18.646000000000001"/>
    <n v="18.484000000000002"/>
    <n v="18.556000000000001"/>
    <n v="1.4653378518888265"/>
    <n v="7873500"/>
  </r>
  <r>
    <x v="1164"/>
    <n v="160.91569999999999"/>
    <n v="162.36000000000001"/>
    <n v="162.47"/>
    <n v="161.27000000000001"/>
    <n v="161.53"/>
    <n v="49501700"/>
    <n v="-0.80195355116087519"/>
    <d v="2023-03-30T07:00:00"/>
    <n v="31.320699999999999"/>
    <n v="32.090000000000003"/>
    <n v="32.58"/>
    <n v="31.81"/>
    <n v="31.85"/>
    <n v="1.3035675580755743"/>
    <n v="70077600"/>
    <d v="2023-03-30T07:00:00"/>
    <n v="280.72449999999998"/>
    <n v="284.05"/>
    <n v="284.45999999999998"/>
    <n v="281.48"/>
    <n v="284.23"/>
    <n v="25053400"/>
    <n v="-0.28075480909515982"/>
    <d v="2023-03-30T07:00:00"/>
    <n v="27.369599999999998"/>
    <n v="27.382999999999999"/>
    <n v="27.498999999999999"/>
    <n v="27.102"/>
    <n v="27.228999999999999"/>
    <n v="-0.46069011715875802"/>
    <n v="364516000"/>
    <d v="2023-03-30T07:00:00"/>
    <n v="17.509599999999999"/>
    <n v="17.861999999999998"/>
    <n v="17.905999999999999"/>
    <n v="17.712"/>
    <n v="17.739999999999998"/>
    <n v="0.63702249815515111"/>
    <n v="5894500"/>
  </r>
  <r>
    <x v="1165"/>
    <n v="197.14420000000001"/>
    <n v="198.11"/>
    <n v="199.62"/>
    <n v="196.16"/>
    <n v="198.02"/>
    <n v="66831600"/>
    <n v="-0.47539649547318202"/>
    <d v="2023-12-14T07:00:00"/>
    <n v="44.582900000000002"/>
    <n v="45.18"/>
    <n v="47.07"/>
    <n v="44.65"/>
    <n v="45.01"/>
    <n v="1.3265033768462555"/>
    <n v="70620800"/>
    <d v="2023-12-14T07:00:00"/>
    <n v="363.9409"/>
    <n v="365.93"/>
    <n v="373.76"/>
    <n v="364.13"/>
    <n v="373.31"/>
    <n v="43277500"/>
    <n v="1.152592959333093"/>
    <d v="2023-12-14T07:00:00"/>
    <n v="48.339599999999997"/>
    <n v="48.35"/>
    <n v="48.67"/>
    <n v="47.421999999999997"/>
    <n v="48.39"/>
    <n v="-0.31736423847064638"/>
    <n v="391232000"/>
    <d v="2023-12-14T07:00:00"/>
    <n v="18.422799999999999"/>
    <n v="18.484000000000002"/>
    <n v="18.512"/>
    <n v="18.228000000000002"/>
    <n v="18.260000000000002"/>
    <n v="0.97584072900275609"/>
    <n v="6704000"/>
  </r>
  <r>
    <x v="1166"/>
    <n v="155.30680000000001"/>
    <n v="157.65"/>
    <n v="166.2"/>
    <n v="157.25"/>
    <n v="161.84"/>
    <n v="131747600"/>
    <n v="0.74785221496497922"/>
    <d v="2022-04-29T07:00:00"/>
    <n v="40.736199999999997"/>
    <n v="43.59"/>
    <n v="45.36"/>
    <n v="43.5"/>
    <n v="44.99"/>
    <n v="1.3326300103212665"/>
    <n v="70765900"/>
    <d v="2022-04-29T07:00:00"/>
    <n v="271.60640000000001"/>
    <n v="277.52"/>
    <n v="289.88"/>
    <n v="276.5"/>
    <n v="288.61"/>
    <n v="37073900"/>
    <n v="0.66467222710370955"/>
    <d v="2022-04-29T07:00:00"/>
    <n v="18.520600000000002"/>
    <n v="18.547000000000001"/>
    <n v="20.128"/>
    <n v="18.516999999999999"/>
    <n v="19.402000000000001"/>
    <n v="0.26848753314104168"/>
    <n v="500435000"/>
    <d v="2022-04-29T07:00:00"/>
    <n v="16.750800000000002"/>
    <n v="17.21"/>
    <n v="17.7"/>
    <n v="17.192"/>
    <n v="17.416"/>
    <n v="-0.48218682770833965"/>
    <n v="3220500"/>
  </r>
  <r>
    <x v="1167"/>
    <n v="182.57579999999999"/>
    <n v="183.96"/>
    <n v="185.41"/>
    <n v="182.59"/>
    <n v="184.9"/>
    <n v="49515700"/>
    <n v="-0.80168974128432502"/>
    <d v="2023-06-21T07:00:00"/>
    <n v="32.242800000000003"/>
    <n v="32.9"/>
    <n v="35.049999999999997"/>
    <n v="32.83"/>
    <n v="34.92"/>
    <n v="1.341395614107705"/>
    <n v="70973500"/>
    <d v="2023-06-21T07:00:00"/>
    <n v="330.37540000000001"/>
    <n v="333.56"/>
    <n v="337.73"/>
    <n v="332.07"/>
    <n v="336.37"/>
    <n v="25117800"/>
    <n v="-0.27568967027970231"/>
    <d v="2023-06-21T07:00:00"/>
    <n v="43.028399999999998"/>
    <n v="43.045000000000002"/>
    <n v="43.615000000000002"/>
    <n v="42.08"/>
    <n v="43.500999999999998"/>
    <n v="0.54299339332644736"/>
    <n v="551603000"/>
    <d v="2023-06-21T07:00:00"/>
    <n v="18.5624"/>
    <n v="18.936"/>
    <n v="19.085999999999999"/>
    <n v="18.853999999999999"/>
    <n v="19.018000000000001"/>
    <n v="-0.6590252496145943"/>
    <n v="2798000"/>
  </r>
  <r>
    <x v="1168"/>
    <n v="129.79499999999999"/>
    <n v="131.56"/>
    <n v="133.08000000000001"/>
    <n v="129.81"/>
    <n v="130.07"/>
    <n v="134520300"/>
    <n v="0.80009976101575087"/>
    <d v="2022-06-17T07:00:00"/>
    <n v="34.822699999999998"/>
    <n v="36.97"/>
    <n v="38.119999999999997"/>
    <n v="36.6"/>
    <n v="37.479999999999997"/>
    <n v="1.359116827543005"/>
    <n v="71393200"/>
    <d v="2022-06-17T07:00:00"/>
    <n v="242.9374"/>
    <n v="247.65"/>
    <n v="250.5"/>
    <n v="244.03"/>
    <n v="244.7"/>
    <n v="43084800"/>
    <n v="1.1374368684986418"/>
    <d v="2022-06-17T07:00:00"/>
    <n v="15.860799999999999"/>
    <n v="15.88"/>
    <n v="15.994999999999999"/>
    <n v="15.327999999999999"/>
    <n v="15.648"/>
    <n v="0.9653691140553633"/>
    <n v="630334000"/>
    <d v="2022-06-17T07:00:00"/>
    <n v="16.351700000000001"/>
    <n v="16.8"/>
    <n v="16.891999999999999"/>
    <n v="16.564"/>
    <n v="16.626000000000001"/>
    <n v="-9.5862890620829588E-2"/>
    <n v="4143500"/>
  </r>
  <r>
    <x v="1169"/>
    <n v="222.4153"/>
    <n v="222.66"/>
    <n v="223.09"/>
    <n v="217.89"/>
    <n v="221.46"/>
    <n v="44587100"/>
    <n v="-0.89456212396756984"/>
    <d v="2024-09-11T07:00:00"/>
    <n v="19.64"/>
    <n v="19.64"/>
    <n v="19.690000000000001"/>
    <n v="18.52"/>
    <n v="19.010000000000002"/>
    <n v="1.3595348404403351"/>
    <n v="71403100"/>
    <d v="2024-09-11T07:00:00"/>
    <n v="423.04"/>
    <n v="423.04"/>
    <n v="423.99"/>
    <n v="409.58"/>
    <n v="415.5"/>
    <n v="19266900"/>
    <n v="-0.73587011585983331"/>
    <d v="2024-09-11T07:00:00"/>
    <n v="116.9"/>
    <n v="116.91"/>
    <n v="117.19"/>
    <n v="107.42"/>
    <n v="109.39"/>
    <n v="-4.8103002443254564E-2"/>
    <n v="441422400"/>
    <d v="2024-09-11T07:00:00"/>
    <n v="18.754000000000001"/>
    <n v="18.754000000000001"/>
    <n v="18.768000000000001"/>
    <n v="18.456"/>
    <n v="18.591999999999999"/>
    <n v="-0.80802993174152127"/>
    <n v="2442000"/>
  </r>
  <r>
    <x v="1170"/>
    <n v="151.98689999999999"/>
    <n v="153.84"/>
    <n v="160.54"/>
    <n v="153.37"/>
    <n v="159.9"/>
    <n v="122656600"/>
    <n v="0.57654538727083104"/>
    <d v="2022-09-13T07:00:00"/>
    <n v="27.8673"/>
    <n v="29.29"/>
    <n v="30.93"/>
    <n v="29.25"/>
    <n v="30.83"/>
    <n v="1.3601597486100812"/>
    <n v="71417900"/>
    <d v="2022-09-13T07:00:00"/>
    <n v="247.71950000000001"/>
    <n v="251.99"/>
    <n v="260.39999999999998"/>
    <n v="251.59"/>
    <n v="258.83999999999997"/>
    <n v="33353300"/>
    <n v="0.37204248367527365"/>
    <d v="2022-09-13T07:00:00"/>
    <n v="13.119"/>
    <n v="13.131"/>
    <n v="13.922000000000001"/>
    <n v="13.099"/>
    <n v="13.802"/>
    <n v="1.4193488455400685"/>
    <n v="714956000"/>
    <d v="2022-09-13T07:00:00"/>
    <n v="14.0177"/>
    <n v="14.401999999999999"/>
    <n v="14.805999999999999"/>
    <n v="14.39"/>
    <n v="14.805999999999999"/>
    <n v="-0.59896296903815038"/>
    <n v="2941500"/>
  </r>
  <r>
    <x v="1171"/>
    <n v="174.11"/>
    <n v="175.43"/>
    <n v="175.77"/>
    <n v="173.11"/>
    <n v="173.32"/>
    <n v="54835000"/>
    <n v="-0.70145517868906793"/>
    <d v="2023-05-26T07:00:00"/>
    <n v="28.4207"/>
    <n v="29"/>
    <n v="29.09"/>
    <n v="27.1"/>
    <n v="27.44"/>
    <n v="1.3809632793691289"/>
    <n v="71910600"/>
    <d v="2023-05-26T07:00:00"/>
    <n v="329.71190000000001"/>
    <n v="332.89"/>
    <n v="333.4"/>
    <n v="323.88"/>
    <n v="324.02"/>
    <n v="36630600"/>
    <n v="0.62980613957432563"/>
    <d v="2023-05-26T07:00:00"/>
    <n v="38.927"/>
    <n v="38.945999999999998"/>
    <n v="39.17"/>
    <n v="37.549999999999997"/>
    <n v="37.89"/>
    <n v="1.4163499248114171"/>
    <n v="714397000"/>
    <d v="2023-05-26T07:00:00"/>
    <n v="18.817299999999999"/>
    <n v="19.196000000000002"/>
    <n v="19.326000000000001"/>
    <n v="19.074000000000002"/>
    <n v="19.117999999999999"/>
    <n v="-0.52739049531987936"/>
    <n v="3112500"/>
  </r>
  <r>
    <x v="1172"/>
    <n v="146.48949999999999"/>
    <n v="148.03"/>
    <n v="148.72"/>
    <n v="140.55000000000001"/>
    <n v="141.4"/>
    <n v="111380900"/>
    <n v="0.36407102834102062"/>
    <d v="2022-11-30T07:00:00"/>
    <n v="28.995799999999999"/>
    <n v="30.07"/>
    <n v="30.08"/>
    <n v="28.22"/>
    <n v="28.77"/>
    <n v="1.3877992680638513"/>
    <n v="72072500"/>
    <d v="2022-11-30T07:00:00"/>
    <n v="251.52289999999999"/>
    <n v="255.14"/>
    <n v="255.33"/>
    <n v="239.86"/>
    <n v="240.57"/>
    <n v="47594200"/>
    <n v="1.4921066972940482"/>
    <d v="2022-11-30T07:00:00"/>
    <n v="16.911899999999999"/>
    <n v="16.922999999999998"/>
    <n v="16.93"/>
    <n v="15.597"/>
    <n v="15.696999999999999"/>
    <n v="0.61646426878062044"/>
    <n v="565298000"/>
    <d v="2022-11-30T07:00:00"/>
    <n v="16.2332"/>
    <n v="16.614000000000001"/>
    <n v="16.617999999999999"/>
    <n v="16.059999999999999"/>
    <n v="16.22"/>
    <n v="0.13245748606523405"/>
    <n v="4689000"/>
  </r>
  <r>
    <x v="1173"/>
    <n v="169.7159"/>
    <n v="170.33"/>
    <n v="174.99"/>
    <n v="170"/>
    <n v="173.33"/>
    <n v="65934800"/>
    <n v="-0.49229540242248487"/>
    <d v="2024-04-30T07:00:00"/>
    <n v="30.1554"/>
    <n v="30.47"/>
    <n v="31.18"/>
    <n v="30.42"/>
    <n v="31.04"/>
    <n v="1.3993642915566527"/>
    <n v="72346400"/>
    <d v="2024-04-30T07:00:00"/>
    <n v="387.9298"/>
    <n v="389.33"/>
    <n v="402.16"/>
    <n v="389.17"/>
    <n v="401.49"/>
    <n v="28781400"/>
    <n v="1.2456953389710597E-2"/>
    <d v="2024-04-30T07:00:00"/>
    <n v="86.387500000000003"/>
    <n v="86.402000000000001"/>
    <n v="88.819000000000003"/>
    <n v="86.3"/>
    <n v="87.24"/>
    <n v="-0.46501950719099738"/>
    <n v="363709000"/>
    <d v="2024-04-30T07:00:00"/>
    <n v="16.513999999999999"/>
    <n v="16.513999999999999"/>
    <n v="16.628"/>
    <n v="16.498000000000001"/>
    <n v="16.577999999999999"/>
    <n v="-0.85846550532661869"/>
    <n v="2321500"/>
  </r>
  <r>
    <x v="1174"/>
    <n v="160.3212"/>
    <n v="162.74"/>
    <n v="162.85"/>
    <n v="152"/>
    <n v="152.58000000000001"/>
    <n v="141147500"/>
    <n v="0.92497981914958194"/>
    <d v="2022-02-24T07:00:00"/>
    <n v="43.661299999999997"/>
    <n v="46.72"/>
    <n v="46.79"/>
    <n v="43.63"/>
    <n v="43.9"/>
    <n v="1.4159876933423987"/>
    <n v="72740100"/>
    <d v="2022-02-24T07:00:00"/>
    <n v="288.31270000000001"/>
    <n v="294.58999999999997"/>
    <n v="295.16000000000003"/>
    <n v="271.52"/>
    <n v="272.51"/>
    <n v="56989700"/>
    <n v="2.2310742709063334"/>
    <d v="2022-02-24T07:00:00"/>
    <n v="23.7102"/>
    <n v="23.748000000000001"/>
    <n v="23.8"/>
    <n v="20.89"/>
    <n v="21.015000000000001"/>
    <n v="1.5311780093839706"/>
    <n v="735801000"/>
    <d v="2022-02-24T07:00:00"/>
    <n v="19.601400000000002"/>
    <n v="20.398"/>
    <n v="20.422000000000001"/>
    <n v="19.454000000000001"/>
    <n v="19.456"/>
    <n v="0.44427908208928063"/>
    <n v="5434000"/>
  </r>
  <r>
    <x v="1175"/>
    <n v="148.88480000000001"/>
    <n v="150.69999999999999"/>
    <n v="151.35"/>
    <n v="148.37"/>
    <n v="151.21"/>
    <n v="162278800"/>
    <n v="1.3231687937457048"/>
    <d v="2022-09-16T07:00:00"/>
    <n v="27.819700000000001"/>
    <n v="29.24"/>
    <n v="29.32"/>
    <n v="28.42"/>
    <n v="28.7"/>
    <n v="1.4163212591897631"/>
    <n v="72748000"/>
    <d v="2022-09-16T07:00:00"/>
    <n v="240.59229999999999"/>
    <n v="244.74"/>
    <n v="245.3"/>
    <n v="242.06"/>
    <n v="244.26"/>
    <n v="39791800"/>
    <n v="0.87843838838526245"/>
    <d v="2022-09-16T07:00:00"/>
    <n v="13.1859"/>
    <n v="13.198"/>
    <n v="13.212"/>
    <n v="12.617000000000001"/>
    <n v="12.742000000000001"/>
    <n v="1.1821980569711219"/>
    <n v="670751000"/>
    <d v="2022-09-16T07:00:00"/>
    <n v="13.9924"/>
    <n v="14.375999999999999"/>
    <n v="14.516"/>
    <n v="14.332000000000001"/>
    <n v="14.36"/>
    <n v="-0.47883840788526266"/>
    <n v="3228500"/>
  </r>
  <r>
    <x v="1176"/>
    <n v="226.5907"/>
    <n v="226.84"/>
    <n v="228.22"/>
    <n v="224.33"/>
    <n v="225.66"/>
    <n v="38677300"/>
    <n v="-1.0059238102844632"/>
    <d v="2024-08-23T07:00:00"/>
    <n v="20.54"/>
    <n v="20.54"/>
    <n v="20.93"/>
    <n v="20.260000000000002"/>
    <n v="20.32"/>
    <n v="1.4437834398386054"/>
    <n v="73398400"/>
    <d v="2024-08-23T07:00:00"/>
    <n v="416.79"/>
    <n v="416.79"/>
    <n v="419.26"/>
    <n v="412.09"/>
    <n v="416.98"/>
    <n v="18493800"/>
    <n v="-0.79667537701247637"/>
    <d v="2024-08-23T07:00:00"/>
    <n v="129.35890000000001"/>
    <n v="129.37"/>
    <n v="129.6"/>
    <n v="125.22"/>
    <n v="125.86"/>
    <n v="-0.68217945799397928"/>
    <n v="323230300"/>
    <d v="2024-08-23T07:00:00"/>
    <n v="18.478000000000002"/>
    <n v="18.478000000000002"/>
    <n v="18.5"/>
    <n v="18.245999999999999"/>
    <n v="18.315999999999999"/>
    <n v="-0.90011147687613902"/>
    <n v="2222000"/>
  </r>
  <r>
    <x v="1177"/>
    <n v="182.5658"/>
    <n v="183.95"/>
    <n v="184.39"/>
    <n v="182.02"/>
    <n v="183.37"/>
    <n v="57462900"/>
    <n v="-0.65193618050433"/>
    <d v="2023-06-14T07:00:00"/>
    <n v="34.869300000000003"/>
    <n v="35.58"/>
    <n v="35.6"/>
    <n v="33.799999999999997"/>
    <n v="33.869999999999997"/>
    <n v="1.486256083618849"/>
    <n v="74404300"/>
    <d v="2023-06-14T07:00:00"/>
    <n v="334.11939999999998"/>
    <n v="337.34"/>
    <n v="339.04"/>
    <n v="332.81"/>
    <n v="334.34"/>
    <n v="26003800"/>
    <n v="-0.20600468595524007"/>
    <d v="2023-06-14T07:00:00"/>
    <n v="42.980499999999999"/>
    <n v="42.997"/>
    <n v="43"/>
    <n v="40.552"/>
    <n v="40.823999999999998"/>
    <n v="1.5561994159643477"/>
    <n v="740465000"/>
    <d v="2023-06-14T07:00:00"/>
    <n v="19.579899999999999"/>
    <n v="19.974"/>
    <n v="20.178000000000001"/>
    <n v="19.902000000000001"/>
    <n v="20.141999999999999"/>
    <n v="-0.75215317594392361"/>
    <n v="2575500"/>
  </r>
  <r>
    <x v="1178"/>
    <n v="117.6061"/>
    <n v="120.09"/>
    <n v="122.9"/>
    <n v="120.07"/>
    <n v="122.82"/>
    <n v="88530500"/>
    <n v="-6.651191473920863E-2"/>
    <d v="2021-03-24T07:00:00"/>
    <n v="56.426200000000001"/>
    <n v="62.04"/>
    <n v="67.44"/>
    <n v="61.99"/>
    <n v="66.58"/>
    <n v="1.4938732075257541"/>
    <n v="74584700"/>
    <d v="2021-03-24T07:00:00"/>
    <n v="228.58070000000001"/>
    <n v="235.46"/>
    <n v="238"/>
    <n v="235.32"/>
    <n v="237.85"/>
    <n v="25620100"/>
    <n v="-0.23618316054361044"/>
    <d v="2021-03-24T07:00:00"/>
    <n v="12.616199999999999"/>
    <n v="12.643000000000001"/>
    <n v="13.1593"/>
    <n v="12.636799999999999"/>
    <n v="13.151199999999999"/>
    <n v="-1.0973625972901526"/>
    <n v="245840000"/>
    <d v="2021-03-24T07:00:00"/>
    <n v="19.5747"/>
    <n v="20.47"/>
    <n v="20.962"/>
    <n v="20.462"/>
    <n v="20.962"/>
    <n v="0.82913808550419454"/>
    <n v="6353500"/>
  </r>
  <r>
    <x v="1179"/>
    <n v="126.0553"/>
    <n v="128.91"/>
    <n v="131"/>
    <n v="128.76"/>
    <n v="130.80000000000001"/>
    <n v="90221800"/>
    <n v="-3.4641797295680649E-2"/>
    <d v="2021-01-14T07:00:00"/>
    <n v="53.563499999999998"/>
    <n v="59.25"/>
    <n v="60.14"/>
    <n v="57.84"/>
    <n v="58.45"/>
    <n v="1.4979351106291039"/>
    <n v="74680900"/>
    <d v="2021-01-14T07:00:00"/>
    <n v="206.3212"/>
    <n v="213.02"/>
    <n v="217.46"/>
    <n v="212.74"/>
    <n v="215.91"/>
    <n v="29480800"/>
    <n v="6.7465619345160807E-2"/>
    <d v="2021-01-14T07:00:00"/>
    <n v="13.1677"/>
    <n v="13.200200000000001"/>
    <n v="13.5997"/>
    <n v="13.1805"/>
    <n v="13.574999999999999"/>
    <n v="-0.89736301810566388"/>
    <n v="283120000"/>
    <d v="2021-01-14T07:00:00"/>
    <n v="19.779399999999999"/>
    <n v="20.684000000000001"/>
    <n v="20.795999999999999"/>
    <n v="20.648"/>
    <n v="20.73"/>
    <n v="-9.084026088621408E-2"/>
    <n v="4155500"/>
  </r>
  <r>
    <x v="1180"/>
    <n v="178.0258"/>
    <n v="178.67"/>
    <n v="178.67"/>
    <n v="175.09"/>
    <n v="175.72"/>
    <n v="53423100"/>
    <n v="-0.72806040473915778"/>
    <d v="2024-03-20T07:00:00"/>
    <n v="41.764400000000002"/>
    <n v="42.2"/>
    <n v="43.01"/>
    <n v="41.41"/>
    <n v="42.99"/>
    <n v="1.5057084615784455"/>
    <n v="74865000"/>
    <d v="2024-03-20T07:00:00"/>
    <n v="423.70069999999998"/>
    <n v="425.23"/>
    <n v="425.96"/>
    <n v="420.66"/>
    <n v="422"/>
    <n v="17860100"/>
    <n v="-0.84651665756147376"/>
    <d v="2024-03-20T07:00:00"/>
    <n v="90.356800000000007"/>
    <n v="90.372"/>
    <n v="90.41"/>
    <n v="88.222999999999999"/>
    <n v="89.796999999999997"/>
    <n v="0.15383112202701554"/>
    <n v="479063000"/>
    <d v="2024-03-20T07:00:00"/>
    <n v="17.864699999999999"/>
    <n v="17.923999999999999"/>
    <n v="17.948"/>
    <n v="17.670000000000002"/>
    <n v="17.75"/>
    <n v="-0.61005460970209302"/>
    <n v="2915000"/>
  </r>
  <r>
    <x v="1181"/>
    <n v="154.46369999999999"/>
    <n v="155.85"/>
    <n v="156.46"/>
    <n v="151.63999999999999"/>
    <n v="152.16"/>
    <n v="76161100"/>
    <n v="-0.29959547809637471"/>
    <d v="2023-03-16T07:00:00"/>
    <n v="29.456499999999998"/>
    <n v="30.18"/>
    <n v="30.27"/>
    <n v="28.39"/>
    <n v="28.39"/>
    <n v="1.5443218751752572"/>
    <n v="75779500"/>
    <d v="2023-03-16T07:00:00"/>
    <n v="272.96640000000002"/>
    <n v="276.2"/>
    <n v="276.56"/>
    <n v="263.27999999999997"/>
    <n v="265.20999999999998"/>
    <n v="54768800"/>
    <n v="2.0563977678745071"/>
    <d v="2023-03-16T07:00:00"/>
    <n v="25.528500000000001"/>
    <n v="25.541"/>
    <n v="25.588000000000001"/>
    <n v="23.893999999999998"/>
    <n v="24.027000000000001"/>
    <n v="0.71278917340126147"/>
    <n v="583253000"/>
    <d v="2023-03-16T07:00:00"/>
    <n v="16.882000000000001"/>
    <n v="17.277999999999999"/>
    <n v="17.294"/>
    <n v="16.841999999999999"/>
    <n v="16.902000000000001"/>
    <n v="-2.5256880525579275E-3"/>
    <n v="4366500"/>
  </r>
  <r>
    <x v="1182"/>
    <n v="215.7526"/>
    <n v="216.24"/>
    <n v="216.78"/>
    <n v="211.97"/>
    <n v="212.1"/>
    <n v="42201600"/>
    <n v="-0.93951344257546676"/>
    <d v="2024-08-09T07:00:00"/>
    <n v="19.71"/>
    <n v="19.71"/>
    <n v="20.149999999999999"/>
    <n v="19.5"/>
    <n v="20.079999999999998"/>
    <n v="1.5702893430397067"/>
    <n v="76394500"/>
    <d v="2024-08-09T07:00:00"/>
    <n v="405.28949999999998"/>
    <n v="406.02"/>
    <n v="408.05"/>
    <n v="402.26"/>
    <n v="404.03"/>
    <n v="19276700"/>
    <n v="-0.73509933386617676"/>
    <d v="2024-08-09T07:00:00"/>
    <n v="104.741"/>
    <n v="104.75"/>
    <n v="106.6"/>
    <n v="103.43"/>
    <n v="105.64"/>
    <n v="-0.85592426409448286"/>
    <n v="290844200"/>
    <d v="2024-08-09T07:00:00"/>
    <n v="16.88"/>
    <n v="16.88"/>
    <n v="16.888000000000002"/>
    <n v="16.728000000000002"/>
    <n v="16.826000000000001"/>
    <n v="-0.69543931519055679"/>
    <n v="2711000"/>
  </r>
  <r>
    <x v="1183"/>
    <n v="226.96"/>
    <n v="226.96"/>
    <n v="228.66"/>
    <n v="226.41"/>
    <n v="227.17"/>
    <n v="38328800"/>
    <n v="-1.0124907918543027"/>
    <d v="2024-11-08T07:00:00"/>
    <n v="26.2"/>
    <n v="26.2"/>
    <n v="26.43"/>
    <n v="25.83"/>
    <n v="26"/>
    <n v="1.571703831126632"/>
    <n v="76428000"/>
    <d v="2024-11-08T07:00:00"/>
    <n v="422.54"/>
    <n v="422.54"/>
    <n v="426.5"/>
    <n v="421.78"/>
    <n v="425.32"/>
    <n v="16891400"/>
    <n v="-0.92270609809771142"/>
    <d v="2024-11-08T07:00:00"/>
    <n v="147.63"/>
    <n v="147.63"/>
    <n v="149.77000000000001"/>
    <n v="146.26"/>
    <n v="148.77000000000001"/>
    <n v="-1.4738328352088264"/>
    <n v="175665800"/>
    <d v="2024-11-08T07:00:00"/>
    <n v="19.91"/>
    <n v="19.91"/>
    <n v="20.67"/>
    <n v="19.5"/>
    <n v="19.5"/>
    <n v="2.6038843022305871"/>
    <n v="10593700"/>
  </r>
  <r>
    <x v="1184"/>
    <n v="164.8134"/>
    <n v="167.3"/>
    <n v="170.54"/>
    <n v="166.19"/>
    <n v="169.82"/>
    <n v="82772700"/>
    <n v="-0.17500937953927093"/>
    <d v="2022-02-18T07:00:00"/>
    <n v="42.091299999999997"/>
    <n v="45.04"/>
    <n v="46.21"/>
    <n v="44.51"/>
    <n v="46.19"/>
    <n v="1.5755926177775521"/>
    <n v="76520100"/>
    <d v="2022-02-18T07:00:00"/>
    <n v="281.79450000000003"/>
    <n v="287.93"/>
    <n v="293.86"/>
    <n v="286.31"/>
    <n v="293.05"/>
    <n v="34264000"/>
    <n v="0.44367015322864584"/>
    <d v="2022-02-18T07:00:00"/>
    <n v="23.604399999999998"/>
    <n v="23.641999999999999"/>
    <n v="24.986000000000001"/>
    <n v="23.1"/>
    <n v="24.667999999999999"/>
    <n v="1.6677335160514057"/>
    <n v="761255000"/>
    <d v="2022-02-18T07:00:00"/>
    <n v="20.0319"/>
    <n v="20.846"/>
    <n v="21.045999999999999"/>
    <n v="20.742000000000001"/>
    <n v="20.917999999999999"/>
    <n v="-0.5502016053645914"/>
    <n v="3058000"/>
  </r>
  <r>
    <x v="1185"/>
    <n v="131.54179999999999"/>
    <n v="134.32"/>
    <n v="135.12"/>
    <n v="132.16"/>
    <n v="132.16"/>
    <n v="78657500"/>
    <n v="-0.25255440839494786"/>
    <d v="2021-04-23T07:00:00"/>
    <n v="53.8795"/>
    <n v="59.24"/>
    <n v="60"/>
    <n v="57.9"/>
    <n v="59.16"/>
    <n v="1.6161018676460934"/>
    <n v="77479500"/>
    <d v="2021-04-23T07:00:00"/>
    <n v="253.52019999999999"/>
    <n v="261.14999999999998"/>
    <n v="261.51"/>
    <n v="257.27"/>
    <n v="257.88"/>
    <n v="21462600"/>
    <n v="-0.56317562366883811"/>
    <d v="2021-04-23T07:00:00"/>
    <n v="15.232900000000001"/>
    <n v="15.2653"/>
    <n v="15.335000000000001"/>
    <n v="14.9003"/>
    <n v="14.934200000000001"/>
    <n v="-1.1957529482087021"/>
    <n v="227500000"/>
    <d v="2021-04-23T07:00:00"/>
    <n v="21.0809"/>
    <n v="21.988"/>
    <n v="22.065999999999999"/>
    <n v="21.878"/>
    <n v="21.957999999999998"/>
    <n v="-0.93338639886796682"/>
    <n v="2142500"/>
  </r>
  <r>
    <x v="1186"/>
    <n v="221.02680000000001"/>
    <n v="221.27"/>
    <n v="221.89"/>
    <n v="219.01"/>
    <n v="219.01"/>
    <n v="44155300"/>
    <n v="-0.90269877430288314"/>
    <d v="2024-08-13T07:00:00"/>
    <n v="20.47"/>
    <n v="20.47"/>
    <n v="20.48"/>
    <n v="19.47"/>
    <n v="19.48"/>
    <n v="1.6174445757405478"/>
    <n v="77511300"/>
    <d v="2024-08-13T07:00:00"/>
    <n v="413.26510000000002"/>
    <n v="414.01"/>
    <n v="414.95"/>
    <n v="409.57"/>
    <n v="409.59"/>
    <n v="19414300"/>
    <n v="-0.72427692546544764"/>
    <d v="2024-08-13T07:00:00"/>
    <n v="116.1301"/>
    <n v="116.14"/>
    <n v="116.23"/>
    <n v="111.58"/>
    <n v="112.44"/>
    <n v="-0.73895830848370447"/>
    <n v="312646700"/>
    <d v="2024-08-13T07:00:00"/>
    <n v="17.812000000000001"/>
    <n v="17.812000000000001"/>
    <n v="17.834"/>
    <n v="17.474"/>
    <n v="17.474"/>
    <n v="0.49513320815226275"/>
    <n v="5555500"/>
  </r>
  <r>
    <x v="1187"/>
    <n v="171.6883"/>
    <n v="172.99"/>
    <n v="173.9"/>
    <n v="171.69"/>
    <n v="172.41"/>
    <n v="56058300"/>
    <n v="-0.67840384854736158"/>
    <d v="2023-05-25T07:00:00"/>
    <n v="26.852699999999999"/>
    <n v="27.4"/>
    <n v="28.29"/>
    <n v="26.86"/>
    <n v="28.29"/>
    <n v="1.6384761135345027"/>
    <n v="78009400"/>
    <d v="2023-05-25T07:00:00"/>
    <n v="322.80840000000001"/>
    <n v="325.92"/>
    <n v="326.89999999999998"/>
    <n v="320"/>
    <n v="323.24"/>
    <n v="43301700"/>
    <n v="1.1544963189500819"/>
    <d v="2023-05-25T07:00:00"/>
    <n v="37.961500000000001"/>
    <n v="37.979999999999997"/>
    <n v="39.479999999999997"/>
    <n v="36.634999999999998"/>
    <n v="38.523000000000003"/>
    <n v="5.866522964715978"/>
    <n v="1543911000"/>
    <d v="2023-05-25T07:00:00"/>
    <n v="18.632999999999999"/>
    <n v="19.007999999999999"/>
    <n v="19.11"/>
    <n v="18.920000000000002"/>
    <n v="19.091999999999999"/>
    <n v="-0.54413259443526441"/>
    <n v="3072500"/>
  </r>
  <r>
    <x v="1188"/>
    <n v="169.0583"/>
    <n v="169.67"/>
    <n v="170.08"/>
    <n v="168.35"/>
    <n v="168.7"/>
    <n v="42451200"/>
    <n v="-0.9348100893478285"/>
    <d v="2024-04-09T07:00:00"/>
    <n v="37.9343"/>
    <n v="38.33"/>
    <n v="38.58"/>
    <n v="37.33"/>
    <n v="38.049999999999997"/>
    <n v="1.6711402324612317"/>
    <n v="78783000"/>
    <d v="2024-04-09T07:00:00"/>
    <n v="424.74689999999998"/>
    <n v="426.28"/>
    <n v="427.74"/>
    <n v="421.62"/>
    <n v="426.44"/>
    <n v="12512300"/>
    <n v="-1.2671276724264389"/>
    <d v="2024-04-09T07:00:00"/>
    <n v="85.339699999999993"/>
    <n v="85.353999999999999"/>
    <n v="87.635000000000005"/>
    <n v="83.022000000000006"/>
    <n v="87.441999999999993"/>
    <n v="0.28518277698283701"/>
    <n v="503547000"/>
    <d v="2024-04-09T07:00:00"/>
    <n v="16.928000000000001"/>
    <n v="16.928000000000001"/>
    <n v="17.026"/>
    <n v="16.844000000000001"/>
    <n v="16.974"/>
    <n v="-0.7555015957670006"/>
    <n v="2567500"/>
  </r>
  <r>
    <x v="1189"/>
    <n v="190.4957"/>
    <n v="191.94"/>
    <n v="194.97"/>
    <n v="191.23"/>
    <n v="194.1"/>
    <n v="71917800"/>
    <n v="-0.3795543673224861"/>
    <d v="2023-07-21T07:00:00"/>
    <n v="33.340400000000002"/>
    <n v="34.020000000000003"/>
    <n v="34.25"/>
    <n v="33.42"/>
    <n v="33.729999999999997"/>
    <n v="1.7108767918225869"/>
    <n v="79724100"/>
    <d v="2023-07-21T07:00:00"/>
    <n v="340.488"/>
    <n v="343.77"/>
    <n v="350.3"/>
    <n v="339.83"/>
    <n v="349.15"/>
    <n v="69368900"/>
    <n v="3.204713501097511"/>
    <d v="2023-07-21T07:00:00"/>
    <n v="44.291899999999998"/>
    <n v="44.308999999999997"/>
    <n v="45.866"/>
    <n v="44.1"/>
    <n v="45.787999999999997"/>
    <n v="2.7541797279335829"/>
    <n v="963769000"/>
    <d v="2023-07-21T07:00:00"/>
    <n v="18.3095"/>
    <n v="18.678000000000001"/>
    <n v="18.792000000000002"/>
    <n v="18.655999999999999"/>
    <n v="18.763999999999999"/>
    <n v="-0.93924613355835163"/>
    <n v="2128500"/>
  </r>
  <r>
    <x v="1190"/>
    <n v="175.9135"/>
    <n v="176.55"/>
    <n v="178.36"/>
    <n v="174.21"/>
    <n v="174.26"/>
    <n v="101593300"/>
    <n v="0.17963777493223776"/>
    <d v="2024-04-12T07:00:00"/>
    <n v="35.321599999999997"/>
    <n v="35.69"/>
    <n v="36.700000000000003"/>
    <n v="35.6"/>
    <n v="36.69"/>
    <n v="1.7284122217479623"/>
    <n v="80139400"/>
    <d v="2024-04-12T07:00:00"/>
    <n v="420.3827"/>
    <n v="421.9"/>
    <n v="425.18"/>
    <n v="419.77"/>
    <n v="424.05"/>
    <n v="19232100"/>
    <n v="-0.73860717844955259"/>
    <d v="2024-04-12T07:00:00"/>
    <n v="88.171199999999999"/>
    <n v="88.186000000000007"/>
    <n v="90.174999999999997"/>
    <n v="87.53"/>
    <n v="89.698999999999998"/>
    <n v="-0.12652236533948166"/>
    <n v="426805000"/>
    <d v="2024-04-12T07:00:00"/>
    <n v="16.797999999999998"/>
    <n v="16.797999999999998"/>
    <n v="16.914000000000001"/>
    <n v="16.738"/>
    <n v="16.866"/>
    <n v="-0.20322160119823623"/>
    <n v="3887000"/>
  </r>
  <r>
    <x v="1191"/>
    <n v="224.23"/>
    <n v="224.23"/>
    <n v="225.7"/>
    <n v="221.5"/>
    <n v="225"/>
    <n v="42005600"/>
    <n v="-0.9432067808471698"/>
    <d v="2024-11-11T07:00:00"/>
    <n v="25.05"/>
    <n v="25.05"/>
    <n v="26.29"/>
    <n v="24.83"/>
    <n v="25.96"/>
    <n v="1.730350281544675"/>
    <n v="80185300"/>
    <d v="2024-11-11T07:00:00"/>
    <n v="418.01"/>
    <n v="418.01"/>
    <n v="424.81"/>
    <n v="416"/>
    <n v="422.52"/>
    <n v="24503300"/>
    <n v="-0.32402084733092357"/>
    <d v="2024-11-11T07:00:00"/>
    <n v="145.26"/>
    <n v="145.26"/>
    <n v="148.85"/>
    <n v="143.57"/>
    <n v="148.68"/>
    <n v="-1.4381043696119149"/>
    <n v="182325600"/>
    <d v="2024-11-11T07:00:00"/>
    <n v="19.12"/>
    <n v="19.12"/>
    <n v="19.399999999999999"/>
    <n v="18.89"/>
    <n v="19.34"/>
    <n v="-9.033799791275253E-2"/>
    <n v="4156700"/>
  </r>
  <r>
    <x v="1192"/>
    <n v="168.17060000000001"/>
    <n v="169.68"/>
    <n v="169.85"/>
    <n v="167.88"/>
    <n v="168.49"/>
    <n v="55209200"/>
    <n v="-0.69440391756013264"/>
    <d v="2023-04-28T07:00:00"/>
    <n v="30.3154"/>
    <n v="31.06"/>
    <n v="32.57"/>
    <n v="30.81"/>
    <n v="31.98"/>
    <n v="1.7322250060539131"/>
    <n v="80229700"/>
    <d v="2023-04-28T07:00:00"/>
    <n v="303.66269999999997"/>
    <n v="307.26"/>
    <n v="308.93"/>
    <n v="303.31"/>
    <n v="304.01"/>
    <n v="36446700"/>
    <n v="0.61534217950968839"/>
    <d v="2023-04-28T07:00:00"/>
    <n v="27.735499999999998"/>
    <n v="27.748999999999999"/>
    <n v="27.757999999999999"/>
    <n v="27.071000000000002"/>
    <n v="27.225000000000001"/>
    <n v="-0.84856483751923395"/>
    <n v="292216000"/>
    <d v="2023-04-28T07:00:00"/>
    <n v="17.580200000000001"/>
    <n v="17.934000000000001"/>
    <n v="18.335999999999999"/>
    <n v="17.71"/>
    <n v="18.306000000000001"/>
    <n v="3.0564650965672335"/>
    <n v="11675000"/>
  </r>
  <r>
    <x v="1193"/>
    <n v="153.62119999999999"/>
    <n v="155"/>
    <n v="156.74"/>
    <n v="154.28"/>
    <n v="156.08000000000001"/>
    <n v="98944600"/>
    <n v="0.12972683064519669"/>
    <d v="2023-03-17T07:00:00"/>
    <n v="29.095400000000001"/>
    <n v="29.81"/>
    <n v="31"/>
    <n v="29.44"/>
    <n v="29.92"/>
    <n v="1.7490637478170716"/>
    <n v="80628500"/>
    <d v="2023-03-17T07:00:00"/>
    <n v="276.1585"/>
    <n v="279.43"/>
    <n v="283.33"/>
    <n v="276.32"/>
    <n v="278.26"/>
    <n v="69527400"/>
    <n v="3.2171797200765484"/>
    <d v="2023-03-17T07:00:00"/>
    <n v="25.712399999999999"/>
    <n v="25.725000000000001"/>
    <n v="26.399000000000001"/>
    <n v="25.667999999999999"/>
    <n v="25.981999999999999"/>
    <n v="2.1360372517319957"/>
    <n v="848547000"/>
    <d v="2023-03-17T07:00:00"/>
    <n v="16.907399999999999"/>
    <n v="17.303999999999998"/>
    <n v="17.494"/>
    <n v="17.236000000000001"/>
    <n v="17.45"/>
    <n v="-0.12411518287804187"/>
    <n v="4076000"/>
  </r>
  <r>
    <x v="1194"/>
    <n v="133.11019999999999"/>
    <n v="134.51"/>
    <n v="137.65"/>
    <n v="133.72999999999999"/>
    <n v="136.69"/>
    <n v="160156900"/>
    <n v="1.2831846382419965"/>
    <d v="2022-12-16T07:00:00"/>
    <n v="25.958400000000001"/>
    <n v="26.92"/>
    <n v="27.14"/>
    <n v="26.45"/>
    <n v="27"/>
    <n v="1.769149478651411"/>
    <n v="81104200"/>
    <d v="2022-12-16T07:00:00"/>
    <n v="241.22110000000001"/>
    <n v="244.69"/>
    <n v="249.84"/>
    <n v="243.51"/>
    <n v="248.55"/>
    <n v="86102000"/>
    <n v="4.5207922947765837"/>
    <d v="2022-12-16T07:00:00"/>
    <n v="16.560099999999998"/>
    <n v="16.571000000000002"/>
    <n v="17.041"/>
    <n v="16.41"/>
    <n v="16.864000000000001"/>
    <n v="0.14937297690088061"/>
    <n v="478232000"/>
    <d v="2022-12-16T07:00:00"/>
    <n v="15.3147"/>
    <n v="15.673999999999999"/>
    <n v="15.78"/>
    <n v="15.571999999999999"/>
    <n v="15.6"/>
    <n v="-0.53555226863862948"/>
    <n v="3093000"/>
  </r>
  <r>
    <x v="1195"/>
    <n v="224.28319999999999"/>
    <n v="224.53"/>
    <n v="228.34"/>
    <n v="223.9"/>
    <n v="227.79"/>
    <n v="43695300"/>
    <n v="-0.91136681310381906"/>
    <d v="2024-08-22T07:00:00"/>
    <n v="20.100000000000001"/>
    <n v="20.100000000000001"/>
    <n v="21.4"/>
    <n v="20.04"/>
    <n v="21.39"/>
    <n v="1.7835265889080696"/>
    <n v="81444700"/>
    <d v="2024-08-22T07:00:00"/>
    <n v="415.55"/>
    <n v="415.55"/>
    <n v="426.79"/>
    <n v="414.61"/>
    <n v="424.36"/>
    <n v="19361900"/>
    <n v="-0.72839824959479504"/>
    <d v="2024-08-22T07:00:00"/>
    <n v="123.7294"/>
    <n v="123.74"/>
    <n v="130.75"/>
    <n v="123.1"/>
    <n v="130.02000000000001"/>
    <n v="-0.39806632188573077"/>
    <n v="376189100"/>
    <d v="2024-08-22T07:00:00"/>
    <n v="18.257999999999999"/>
    <n v="18.257999999999999"/>
    <n v="18.510000000000002"/>
    <n v="18.224"/>
    <n v="18.486000000000001"/>
    <n v="-0.5079278050982442"/>
    <n v="3159000"/>
  </r>
  <r>
    <x v="1196"/>
    <n v="227.3065"/>
    <n v="227.82"/>
    <n v="227.85"/>
    <n v="223.25"/>
    <n v="227.09"/>
    <n v="59085900"/>
    <n v="-0.62135307838711484"/>
    <d v="2024-07-08T07:00:00"/>
    <n v="33.775700000000001"/>
    <n v="33.99"/>
    <n v="34.090000000000003"/>
    <n v="32.82"/>
    <n v="33.03"/>
    <n v="1.8203117238731241"/>
    <n v="82315900"/>
    <d v="2024-07-08T07:00:00"/>
    <n v="465.40120000000002"/>
    <n v="466.24"/>
    <n v="467.7"/>
    <n v="464.46"/>
    <n v="466.55"/>
    <n v="12962300"/>
    <n v="-1.2317346216973102"/>
    <d v="2024-07-08T07:00:00"/>
    <n v="128.18899999999999"/>
    <n v="128.19999999999999"/>
    <n v="130.77000000000001"/>
    <n v="127.04"/>
    <n v="127.49"/>
    <n v="-1.1411538141627178"/>
    <n v="237677300"/>
    <d v="2024-07-08T07:00:00"/>
    <n v="17.32"/>
    <n v="17.32"/>
    <n v="17.436"/>
    <n v="17.28"/>
    <n v="17.329999999999998"/>
    <n v="-0.92166692948719731"/>
    <n v="2170500"/>
  </r>
  <r>
    <x v="1197"/>
    <n v="233.41319999999999"/>
    <n v="233.67"/>
    <n v="234.33"/>
    <n v="232.32"/>
    <n v="233.1"/>
    <n v="35417200"/>
    <n v="-1.0673557087517047"/>
    <d v="2024-10-29T07:00:00"/>
    <n v="22.9"/>
    <n v="22.9"/>
    <n v="23.14"/>
    <n v="22.41"/>
    <n v="22.87"/>
    <n v="1.8670236095616453"/>
    <n v="83422200"/>
    <d v="2024-10-29T07:00:00"/>
    <n v="431.95"/>
    <n v="431.95"/>
    <n v="433.17"/>
    <n v="425.8"/>
    <n v="428"/>
    <n v="17644100"/>
    <n v="-0.86350532191145557"/>
    <d v="2024-10-29T07:00:00"/>
    <n v="141.25"/>
    <n v="141.25"/>
    <n v="142.26"/>
    <n v="138.9"/>
    <n v="140.29"/>
    <n v="-1.5707864938713241"/>
    <n v="157593600"/>
    <d v="2024-10-29T07:00:00"/>
    <n v="17.850000000000001"/>
    <n v="17.850000000000001"/>
    <n v="17.88"/>
    <n v="17.7"/>
    <n v="17.760000000000002"/>
    <n v="-0.70071307641190306"/>
    <n v="2698400"/>
  </r>
  <r>
    <x v="1198"/>
    <n v="169.0384"/>
    <n v="169.65"/>
    <n v="170.68"/>
    <n v="168.58"/>
    <n v="168.79"/>
    <n v="47691700"/>
    <n v="-0.83606039948629685"/>
    <d v="2024-04-03T07:00:00"/>
    <n v="39.913699999999999"/>
    <n v="40.33"/>
    <n v="41.65"/>
    <n v="40.22"/>
    <n v="41.4"/>
    <n v="1.8795133282515708"/>
    <n v="83718000"/>
    <d v="2024-04-03T07:00:00"/>
    <n v="418.93790000000001"/>
    <n v="420.45"/>
    <n v="423.26"/>
    <n v="419.09"/>
    <n v="419.73"/>
    <n v="16502300"/>
    <n v="-0.95330928929483139"/>
    <d v="2024-04-03T07:00:00"/>
    <n v="88.949100000000001"/>
    <n v="88.963999999999999"/>
    <n v="90.373999999999995"/>
    <n v="88.4"/>
    <n v="88.483999999999995"/>
    <n v="-0.43091013689982299"/>
    <n v="370067000"/>
    <d v="2024-04-03T07:00:00"/>
    <n v="17.154"/>
    <n v="17.154"/>
    <n v="17.238"/>
    <n v="17.082000000000001"/>
    <n v="17.085999999999999"/>
    <n v="0.13685228708302263"/>
    <n v="4699500"/>
  </r>
  <r>
    <x v="1199"/>
    <n v="167.1797"/>
    <n v="168.22"/>
    <n v="168.96"/>
    <n v="166.83"/>
    <n v="166.91"/>
    <n v="58499100"/>
    <n v="-0.6324104809270914"/>
    <d v="2023-10-27T07:00:00"/>
    <n v="34.955399999999997"/>
    <n v="35.54"/>
    <n v="36.380000000000003"/>
    <n v="34.6"/>
    <n v="34.659999999999997"/>
    <n v="1.8968334181995337"/>
    <n v="84128200"/>
    <d v="2023-10-27T07:00:00"/>
    <n v="327.3528"/>
    <n v="329.81"/>
    <n v="336.72"/>
    <n v="328.4"/>
    <n v="330.43"/>
    <n v="29856500"/>
    <n v="9.7014884142791122E-2"/>
    <d v="2023-10-27T07:00:00"/>
    <n v="40.4878"/>
    <n v="40.5"/>
    <n v="41.206000000000003"/>
    <n v="40.015000000000001"/>
    <n v="41.13"/>
    <n v="-0.18028298183647101"/>
    <n v="416784000"/>
    <d v="2023-10-27T07:00:00"/>
    <n v="15.955"/>
    <n v="16.007999999999999"/>
    <n v="16.190000000000001"/>
    <n v="15.923999999999999"/>
    <n v="16.111999999999998"/>
    <n v="-0.38926817761795263"/>
    <n v="3442500"/>
  </r>
  <r>
    <x v="1200"/>
    <n v="226.2611"/>
    <n v="226.51"/>
    <n v="227.17"/>
    <n v="225.45"/>
    <n v="225.77"/>
    <n v="30299000"/>
    <n v="-1.163800830905944"/>
    <d v="2024-08-20T07:00:00"/>
    <n v="20.99"/>
    <n v="20.99"/>
    <n v="21.23"/>
    <n v="20.82"/>
    <n v="21.21"/>
    <n v="1.8982310168764658"/>
    <n v="84161300"/>
    <d v="2024-08-20T07:00:00"/>
    <n v="424.8"/>
    <n v="424.8"/>
    <n v="425.86"/>
    <n v="421.64"/>
    <n v="421.7"/>
    <n v="16387600"/>
    <n v="-0.962330584669567"/>
    <d v="2024-08-20T07:00:00"/>
    <n v="127.23909999999999"/>
    <n v="127.25"/>
    <n v="129.88"/>
    <n v="125.89"/>
    <n v="128.4"/>
    <n v="-0.80633638559882659"/>
    <n v="300087400"/>
    <d v="2024-08-20T07:00:00"/>
    <n v="18.158000000000001"/>
    <n v="18.158000000000001"/>
    <n v="18.212"/>
    <n v="18.097999999999999"/>
    <n v="18.154"/>
    <n v="-0.28337440071314218"/>
    <n v="3695500"/>
  </r>
  <r>
    <x v="1201"/>
    <n v="223.6747"/>
    <n v="224.18"/>
    <n v="230.44"/>
    <n v="222.27"/>
    <n v="230.28"/>
    <n v="66034600"/>
    <n v="-0.49041481487393401"/>
    <d v="2024-07-18T07:00:00"/>
    <n v="34.650199999999998"/>
    <n v="34.869999999999997"/>
    <n v="36.299999999999997"/>
    <n v="34.53"/>
    <n v="34.96"/>
    <n v="1.8993837191084975"/>
    <n v="84188600"/>
    <d v="2024-07-18T07:00:00"/>
    <n v="439.57769999999999"/>
    <n v="440.37"/>
    <n v="444.65"/>
    <n v="434.4"/>
    <n v="444.34"/>
    <n v="20794800"/>
    <n v="-0.61569891095086504"/>
    <d v="2024-07-18T07:00:00"/>
    <n v="121.0796"/>
    <n v="121.09"/>
    <n v="122.4"/>
    <n v="116.56"/>
    <n v="121.85"/>
    <n v="-0.69425453988315444"/>
    <n v="320979500"/>
    <d v="2024-07-18T07:00:00"/>
    <n v="18.64"/>
    <n v="18.64"/>
    <n v="18.95"/>
    <n v="18.597999999999999"/>
    <n v="18.853999999999999"/>
    <n v="-0.44367999974295402"/>
    <n v="3312500"/>
  </r>
  <r>
    <x v="1202"/>
    <n v="131.88329999999999"/>
    <n v="134.87"/>
    <n v="138.79"/>
    <n v="134.34"/>
    <n v="138.05000000000001"/>
    <n v="121047300"/>
    <n v="0.54622044196138297"/>
    <d v="2020-12-29T07:00:00"/>
    <n v="44.649799999999999"/>
    <n v="49.39"/>
    <n v="50.67"/>
    <n v="46.49"/>
    <n v="47.22"/>
    <n v="1.9138579434726166"/>
    <n v="84531400"/>
    <d v="2020-12-29T07:00:00"/>
    <n v="217.1011"/>
    <n v="224.15"/>
    <n v="227.18"/>
    <n v="223.58"/>
    <n v="226.31"/>
    <n v="17403200"/>
    <n v="-0.88245240173511574"/>
    <d v="2020-12-29T07:00:00"/>
    <n v="12.9114"/>
    <n v="12.943199999999999"/>
    <n v="13.0725"/>
    <n v="12.8422"/>
    <n v="12.925000000000001"/>
    <n v="-1.502232990044847"/>
    <n v="170372000"/>
    <d v="2020-12-29T07:00:00"/>
    <n v="19.2075"/>
    <n v="20.085999999999999"/>
    <n v="20.166"/>
    <n v="19.87"/>
    <n v="20"/>
    <n v="0.23918836792581377"/>
    <n v="4944000"/>
  </r>
  <r>
    <x v="1203"/>
    <n v="196.60679999999999"/>
    <n v="197.57"/>
    <n v="198.4"/>
    <n v="197"/>
    <n v="197.53"/>
    <n v="128256700"/>
    <n v="0.6820712222471812"/>
    <d v="2023-12-15T07:00:00"/>
    <n v="45.55"/>
    <n v="46.16"/>
    <n v="47.27"/>
    <n v="45.67"/>
    <n v="45.94"/>
    <n v="1.9148037504322324"/>
    <n v="84553800"/>
    <d v="2023-12-15T07:00:00"/>
    <n v="368.7149"/>
    <n v="370.73"/>
    <n v="372.4"/>
    <n v="366.28"/>
    <n v="366.85"/>
    <n v="78478200"/>
    <n v="3.9211710944460703"/>
    <d v="2023-12-15T07:00:00"/>
    <n v="48.8795"/>
    <n v="48.89"/>
    <n v="49.404000000000003"/>
    <n v="48.12"/>
    <n v="48.194000000000003"/>
    <n v="0.15857896611441555"/>
    <n v="479948000"/>
    <d v="2023-12-15T07:00:00"/>
    <n v="18.476600000000001"/>
    <n v="18.538"/>
    <n v="18.739999999999998"/>
    <n v="18.526"/>
    <n v="18.649999999999999"/>
    <n v="-0.35976022792708645"/>
    <n v="3513000"/>
  </r>
  <r>
    <x v="1204"/>
    <n v="221.76599999999999"/>
    <n v="222.01"/>
    <n v="222.79"/>
    <n v="219.71"/>
    <n v="220.99"/>
    <n v="44944500"/>
    <n v="-0.88782743469049485"/>
    <d v="2024-11-04T07:00:00"/>
    <n v="22.52"/>
    <n v="22.52"/>
    <n v="23"/>
    <n v="22"/>
    <n v="22.96"/>
    <n v="1.9174427207436602"/>
    <n v="84616300"/>
    <d v="2024-11-04T07:00:00"/>
    <n v="408.46"/>
    <n v="408.46"/>
    <n v="410.42"/>
    <n v="405.57"/>
    <n v="409.8"/>
    <n v="19672300"/>
    <n v="-0.70398490971408045"/>
    <d v="2024-11-04T07:00:00"/>
    <n v="136.05000000000001"/>
    <n v="136.05000000000001"/>
    <n v="138.96"/>
    <n v="135.57"/>
    <n v="137.21"/>
    <n v="-1.4101934841326975"/>
    <n v="187528200"/>
    <d v="2024-11-04T07:00:00"/>
    <n v="17.739999999999998"/>
    <n v="17.739999999999998"/>
    <n v="17.850000000000001"/>
    <n v="17.72"/>
    <n v="17.75"/>
    <n v="-1.1070438219422982"/>
    <n v="1727600"/>
  </r>
  <r>
    <x v="1205"/>
    <n v="77.149000000000001"/>
    <n v="79.577500000000001"/>
    <n v="80.832499999999996"/>
    <n v="79.38"/>
    <n v="80.0625"/>
    <n v="146537600"/>
    <n v="1.0265485059776789"/>
    <d v="2020-01-24T07:00:00"/>
    <n v="60.396799999999999"/>
    <n v="68.47"/>
    <n v="69.290000000000006"/>
    <n v="66.459999999999994"/>
    <n v="66.569999999999993"/>
    <n v="1.9214412885595356"/>
    <n v="84711000"/>
    <d v="2020-01-24T07:00:00"/>
    <n v="158.17429999999999"/>
    <n v="165.04"/>
    <n v="167.53"/>
    <n v="164.45"/>
    <n v="167.51"/>
    <n v="24918100"/>
    <n v="-0.29139631968105117"/>
    <d v="2020-01-24T07:00:00"/>
    <n v="6.2363"/>
    <n v="6.2619999999999996"/>
    <n v="6.4874999999999998"/>
    <n v="6.2074999999999996"/>
    <n v="6.4375"/>
    <n v="-0.41242841613022635"/>
    <n v="373512000"/>
    <d v="2020-01-24T07:00:00"/>
    <n v="13.6531"/>
    <n v="14.375999999999999"/>
    <n v="14.536"/>
    <n v="14.295999999999999"/>
    <n v="14.528"/>
    <n v="-0.41061435399006857"/>
    <n v="3391500"/>
  </r>
  <r>
    <x v="1206"/>
    <n v="224.47300000000001"/>
    <n v="224.72"/>
    <n v="225.35"/>
    <n v="222.76"/>
    <n v="224.6"/>
    <n v="46414000"/>
    <n v="-0.86013681943402687"/>
    <d v="2024-08-15T07:00:00"/>
    <n v="20.69"/>
    <n v="20.69"/>
    <n v="21.06"/>
    <n v="20.23"/>
    <n v="20.32"/>
    <n v="1.9258283128052531"/>
    <n v="84814900"/>
    <d v="2024-08-15T07:00:00"/>
    <n v="421.03"/>
    <n v="421.03"/>
    <n v="421.11"/>
    <n v="417.66"/>
    <n v="419.8"/>
    <n v="20752100"/>
    <n v="-0.61905731820894017"/>
    <d v="2024-08-15T07:00:00"/>
    <n v="122.84950000000001"/>
    <n v="122.86"/>
    <n v="123.24"/>
    <n v="117.47"/>
    <n v="118.76"/>
    <n v="-0.70977382053403659"/>
    <n v="318086700"/>
    <d v="2024-08-15T07:00:00"/>
    <n v="17.692"/>
    <n v="17.692"/>
    <n v="17.716000000000001"/>
    <n v="17.532"/>
    <n v="17.542000000000002"/>
    <n v="-0.42672862438862669"/>
    <n v="3353000"/>
  </r>
  <r>
    <x v="1207"/>
    <n v="193.2234"/>
    <n v="194.17"/>
    <n v="196.27"/>
    <n v="193.11"/>
    <n v="195.22"/>
    <n v="54822100"/>
    <n v="-0.70169826064674634"/>
    <d v="2024-01-25T07:00:00"/>
    <n v="48.895200000000003"/>
    <n v="49.55"/>
    <n v="50.3"/>
    <n v="48.97"/>
    <n v="50"/>
    <n v="1.927103463259735"/>
    <n v="84845100"/>
    <d v="2024-01-25T07:00:00"/>
    <n v="402.66930000000002"/>
    <n v="404.87"/>
    <n v="407.01"/>
    <n v="402.53"/>
    <n v="404.32"/>
    <n v="21021200"/>
    <n v="-0.59789227387292121"/>
    <d v="2024-01-25T07:00:00"/>
    <n v="61.6038"/>
    <n v="61.616999999999997"/>
    <n v="62.719000000000001"/>
    <n v="60.85"/>
    <n v="62.35"/>
    <n v="0.17375597280735866"/>
    <n v="482777000"/>
    <d v="2024-01-25T07:00:00"/>
    <n v="19.3398"/>
    <n v="19.404"/>
    <n v="19.533999999999999"/>
    <n v="19.352"/>
    <n v="19.45"/>
    <n v="-0.68058070222565259"/>
    <n v="2746500"/>
  </r>
  <r>
    <x v="1208"/>
    <n v="159.3399"/>
    <n v="160.77000000000001"/>
    <n v="161.05000000000001"/>
    <n v="159.35"/>
    <n v="159.37"/>
    <n v="51305700"/>
    <n v="-0.767959764211118"/>
    <d v="2023-03-29T07:00:00"/>
    <n v="30.764399999999998"/>
    <n v="31.52"/>
    <n v="31.89"/>
    <n v="29.76"/>
    <n v="29.77"/>
    <n v="1.9571286118750362"/>
    <n v="85556200"/>
    <d v="2023-03-29T07:00:00"/>
    <n v="277.22590000000002"/>
    <n v="280.51"/>
    <n v="281.14"/>
    <n v="278.41000000000003"/>
    <n v="278.95999999999998"/>
    <n v="25087000"/>
    <n v="-0.27811212797405155"/>
    <d v="2023-03-29T07:00:00"/>
    <n v="26.970800000000001"/>
    <n v="26.984000000000002"/>
    <n v="27.077999999999999"/>
    <n v="26.597000000000001"/>
    <n v="26.824999999999999"/>
    <n v="-0.30415611175519008"/>
    <n v="393694000"/>
    <d v="2023-03-29T07:00:00"/>
    <n v="17.171199999999999"/>
    <n v="17.574000000000002"/>
    <n v="17.603999999999999"/>
    <n v="17.347999999999999"/>
    <n v="17.385999999999999"/>
    <n v="0.17305707642004281"/>
    <n v="4786000"/>
  </r>
  <r>
    <x v="1209"/>
    <n v="135.99029999999999"/>
    <n v="139.07"/>
    <n v="139.85"/>
    <n v="135.02000000000001"/>
    <n v="136.28"/>
    <n v="114459400"/>
    <n v="0.42208093583815348"/>
    <d v="2021-01-22T07:00:00"/>
    <n v="51.222099999999998"/>
    <n v="56.66"/>
    <n v="59.62"/>
    <n v="56.65"/>
    <n v="58.85"/>
    <n v="1.9644375040495665"/>
    <n v="85729300"/>
    <d v="2021-01-22T07:00:00"/>
    <n v="218.84450000000001"/>
    <n v="225.95"/>
    <n v="230.07"/>
    <n v="225.8"/>
    <n v="227.08"/>
    <n v="30172700"/>
    <n v="0.1218844011217922"/>
    <d v="2021-01-22T07:00:00"/>
    <n v="13.678699999999999"/>
    <n v="13.7125"/>
    <n v="13.841799999999999"/>
    <n v="13.6272"/>
    <n v="13.74"/>
    <n v="-1.0921050976227493"/>
    <n v="246820000"/>
    <d v="2021-01-22T07:00:00"/>
    <n v="19.337599999999998"/>
    <n v="20.222000000000001"/>
    <n v="20.385999999999999"/>
    <n v="20.206"/>
    <n v="20.324000000000002"/>
    <n v="-0.24047277172996798"/>
    <n v="3798000"/>
  </r>
  <r>
    <x v="1210"/>
    <n v="220.60730000000001"/>
    <n v="220.85"/>
    <n v="221.78"/>
    <n v="217.48"/>
    <n v="221.66"/>
    <n v="43840200"/>
    <n v="-0.90863638088152421"/>
    <d v="2024-09-04T07:00:00"/>
    <n v="19.43"/>
    <n v="19.43"/>
    <n v="20.05"/>
    <n v="19.28"/>
    <n v="19.760000000000002"/>
    <n v="1.9704585787121203"/>
    <n v="85871900"/>
    <d v="2024-09-04T07:00:00"/>
    <n v="408.9"/>
    <n v="408.9"/>
    <n v="411.24"/>
    <n v="404.37"/>
    <n v="405.91"/>
    <n v="15135800"/>
    <n v="-1.0607861866756187"/>
    <d v="2024-09-04T07:00:00"/>
    <n v="106.2009"/>
    <n v="106.21"/>
    <n v="113.27"/>
    <n v="104.12"/>
    <n v="105.41"/>
    <n v="-0.41801692368485299"/>
    <n v="372470300"/>
    <d v="2024-09-04T07:00:00"/>
    <n v="18.891999999999999"/>
    <n v="18.891999999999999"/>
    <n v="19.032"/>
    <n v="18.792000000000002"/>
    <n v="18.899999999999999"/>
    <n v="-0.67241892890690236"/>
    <n v="2766000"/>
  </r>
  <r>
    <x v="1211"/>
    <n v="227.53970000000001"/>
    <n v="227.79"/>
    <n v="229.52"/>
    <n v="227.3"/>
    <n v="228.46"/>
    <n v="34026000"/>
    <n v="-1.0935708730557525"/>
    <d v="2024-09-27T07:00:00"/>
    <n v="23.91"/>
    <n v="23.91"/>
    <n v="24.66"/>
    <n v="23.7"/>
    <n v="24.16"/>
    <n v="1.9709399268969245"/>
    <n v="85883300"/>
    <d v="2024-09-27T07:00:00"/>
    <n v="428.02"/>
    <n v="428.02"/>
    <n v="431.85"/>
    <n v="427.47"/>
    <n v="431.52"/>
    <n v="14896100"/>
    <n v="-1.079638885030668"/>
    <d v="2024-09-27T07:00:00"/>
    <n v="121.4"/>
    <n v="121.4"/>
    <n v="124.03"/>
    <n v="119.26"/>
    <n v="123.97"/>
    <n v="-0.96233498440361209"/>
    <n v="271009200"/>
    <d v="2024-09-27T07:00:00"/>
    <n v="19.231999999999999"/>
    <n v="19.231999999999999"/>
    <n v="19.666"/>
    <n v="19.22"/>
    <n v="19.526"/>
    <n v="-7.8074410310732978E-2"/>
    <n v="4186000"/>
  </r>
  <r>
    <x v="1212"/>
    <n v="225.9614"/>
    <n v="226.21"/>
    <n v="229.65"/>
    <n v="223.74"/>
    <n v="229.52"/>
    <n v="63285000"/>
    <n v="-0.5422270746283977"/>
    <d v="2024-10-01T07:00:00"/>
    <n v="22.69"/>
    <n v="22.69"/>
    <n v="23.72"/>
    <n v="22.26"/>
    <n v="23.46"/>
    <n v="1.9904091942665143"/>
    <n v="86344400"/>
    <d v="2024-10-01T07:00:00"/>
    <n v="420.69"/>
    <n v="420.69"/>
    <n v="428.48"/>
    <n v="418.81"/>
    <n v="428.45"/>
    <n v="19092900"/>
    <n v="-0.74955542880842974"/>
    <d v="2024-10-01T07:00:00"/>
    <n v="117"/>
    <n v="117"/>
    <n v="122.44"/>
    <n v="115.79"/>
    <n v="121.77"/>
    <n v="-0.79556870439224969"/>
    <n v="302094500"/>
    <d v="2024-10-01T07:00:00"/>
    <n v="19.36"/>
    <n v="19.36"/>
    <n v="19.481999999999999"/>
    <n v="19.206"/>
    <n v="19.376000000000001"/>
    <n v="0.22998021341235197"/>
    <n v="4922000"/>
  </r>
  <r>
    <x v="1213"/>
    <n v="188.7851"/>
    <n v="189.71"/>
    <n v="190.96"/>
    <n v="188.65"/>
    <n v="189.57"/>
    <n v="54412900"/>
    <n v="-0.70940904646705705"/>
    <d v="2023-11-16T07:00:00"/>
    <n v="42.777099999999997"/>
    <n v="43.35"/>
    <n v="43.4"/>
    <n v="40.82"/>
    <n v="41"/>
    <n v="1.9929974963479626"/>
    <n v="86405700"/>
    <d v="2023-11-16T07:00:00"/>
    <n v="374.12529999999998"/>
    <n v="376.17"/>
    <n v="376.35"/>
    <n v="370.18"/>
    <n v="370.96"/>
    <n v="27182300"/>
    <n v="-0.1133142186568442"/>
    <d v="2023-11-16T07:00:00"/>
    <n v="49.465000000000003"/>
    <n v="49.48"/>
    <n v="49.524999999999999"/>
    <n v="48.33"/>
    <n v="48.679000000000002"/>
    <n v="-0.59352245569437878"/>
    <n v="339756000"/>
    <d v="2023-11-16T07:00:00"/>
    <n v="17.462"/>
    <n v="17.52"/>
    <n v="17.526"/>
    <n v="17.312000000000001"/>
    <n v="17.338000000000001"/>
    <n v="-0.61068243841891989"/>
    <n v="2913500"/>
  </r>
  <r>
    <x v="1214"/>
    <n v="133.839"/>
    <n v="136.87"/>
    <n v="139.66999999999999"/>
    <n v="133.59"/>
    <n v="133.80000000000001"/>
    <n v="120150900"/>
    <n v="0.52932907243712435"/>
    <d v="2021-01-21T07:00:00"/>
    <n v="56.465400000000002"/>
    <n v="62.46"/>
    <n v="63.95"/>
    <n v="58.22"/>
    <n v="59.04"/>
    <n v="1.9978025334910106"/>
    <n v="86519500"/>
    <d v="2021-01-21T07:00:00"/>
    <n v="217.8954"/>
    <n v="224.97"/>
    <n v="226.3"/>
    <n v="222.42"/>
    <n v="224.7"/>
    <n v="30709400"/>
    <n v="0.16409651295806632"/>
    <d v="2021-01-21T07:00:00"/>
    <n v="13.833299999999999"/>
    <n v="13.8675"/>
    <n v="13.9993"/>
    <n v="13.253"/>
    <n v="13.4185"/>
    <n v="-0.60412329175844937"/>
    <n v="337780000"/>
    <d v="2021-01-21T07:00:00"/>
    <n v="19.613"/>
    <n v="20.51"/>
    <n v="20.64"/>
    <n v="20.38"/>
    <n v="20.582000000000001"/>
    <n v="-0.47151373952228171"/>
    <n v="3246000"/>
  </r>
  <r>
    <x v="1215"/>
    <n v="147.58539999999999"/>
    <n v="148.91"/>
    <n v="149.94999999999999"/>
    <n v="147.16"/>
    <n v="148.87"/>
    <n v="51011300"/>
    <n v="-0.7735073090437169"/>
    <d v="2023-02-22T07:00:00"/>
    <n v="24.859400000000001"/>
    <n v="25.47"/>
    <n v="26.9"/>
    <n v="25.3"/>
    <n v="25.91"/>
    <n v="2.1107842416401068"/>
    <n v="89195300"/>
    <d v="2023-02-22T07:00:00"/>
    <n v="248.56540000000001"/>
    <n v="251.51"/>
    <n v="254.34"/>
    <n v="250.34"/>
    <n v="254.09"/>
    <n v="22491100"/>
    <n v="-0.48228283994681848"/>
    <d v="2023-02-22T07:00:00"/>
    <n v="20.740300000000001"/>
    <n v="20.754000000000001"/>
    <n v="21.103999999999999"/>
    <n v="20.420999999999999"/>
    <n v="20.707000000000001"/>
    <n v="0.33688331197749682"/>
    <n v="513184000"/>
    <d v="2023-02-22T07:00:00"/>
    <n v="16.117899999999999"/>
    <n v="16.495999999999999"/>
    <n v="16.594000000000001"/>
    <n v="16.454000000000001"/>
    <n v="16.556000000000001"/>
    <n v="-0.93129363647854368"/>
    <n v="2147500"/>
  </r>
  <r>
    <x v="1216"/>
    <n v="156.65389999999999"/>
    <n v="159.22"/>
    <n v="163.84"/>
    <n v="158.28"/>
    <n v="162.44999999999999"/>
    <n v="121954600"/>
    <n v="0.56331720631809845"/>
    <d v="2022-01-27T07:00:00"/>
    <n v="44.564799999999998"/>
    <n v="48.05"/>
    <n v="50.06"/>
    <n v="47.78"/>
    <n v="49.98"/>
    <n v="2.1296792690699298"/>
    <n v="89642800"/>
    <d v="2022-01-27T07:00:00"/>
    <n v="292.84519999999998"/>
    <n v="299.83999999999997"/>
    <n v="307.3"/>
    <n v="297.93"/>
    <n v="302.66000000000003"/>
    <n v="53481300"/>
    <n v="1.9551343171772779"/>
    <d v="2022-01-27T07:00:00"/>
    <n v="21.909099999999999"/>
    <n v="21.943999999999999"/>
    <n v="23.995000000000001"/>
    <n v="21.675000000000001"/>
    <n v="23.568000000000001"/>
    <n v="0.65967769716932911"/>
    <n v="573353000"/>
    <d v="2022-01-27T07:00:00"/>
    <n v="19.7897"/>
    <n v="20.594000000000001"/>
    <n v="21.158000000000001"/>
    <n v="20.582000000000001"/>
    <n v="21.024000000000001"/>
    <n v="1.5599307118907522"/>
    <n v="8099500"/>
  </r>
  <r>
    <x v="1217"/>
    <n v="194.35640000000001"/>
    <n v="195.83"/>
    <n v="196.63"/>
    <n v="194.14"/>
    <n v="194.67"/>
    <n v="48291400"/>
    <n v="-0.82475991498864198"/>
    <d v="2023-07-28T07:00:00"/>
    <n v="36.094299999999997"/>
    <n v="36.83"/>
    <n v="36.99"/>
    <n v="35.51"/>
    <n v="36.75"/>
    <n v="2.1812004142539969"/>
    <n v="90863000"/>
    <d v="2023-07-28T07:00:00"/>
    <n v="335.13959999999997"/>
    <n v="338.37"/>
    <n v="340.01"/>
    <n v="333.17"/>
    <n v="333.67"/>
    <n v="28484900"/>
    <n v="-1.0863134479593072E-2"/>
    <d v="2023-07-28T07:00:00"/>
    <n v="46.731999999999999"/>
    <n v="46.75"/>
    <n v="47.027000000000001"/>
    <n v="46.381"/>
    <n v="46.667999999999999"/>
    <n v="-0.63945583544163187"/>
    <n v="331194000"/>
    <d v="2023-07-28T07:00:00"/>
    <n v="18.325199999999999"/>
    <n v="18.693999999999999"/>
    <n v="18.834"/>
    <n v="18.68"/>
    <n v="18.754000000000001"/>
    <n v="-0.40747521040593387"/>
    <n v="3399000"/>
  </r>
  <r>
    <x v="1218"/>
    <n v="153.86410000000001"/>
    <n v="155.74"/>
    <n v="157.5"/>
    <n v="147.82"/>
    <n v="148.19999999999999"/>
    <n v="164762400"/>
    <n v="1.3699686658457144"/>
    <d v="2022-10-28T07:00:00"/>
    <n v="27.658000000000001"/>
    <n v="29.07"/>
    <n v="29.22"/>
    <n v="27.86"/>
    <n v="28.18"/>
    <n v="2.2163599435072117"/>
    <n v="91695700"/>
    <d v="2022-10-28T07:00:00"/>
    <n v="231.87270000000001"/>
    <n v="235.87"/>
    <n v="236.6"/>
    <n v="226.05"/>
    <n v="226.24"/>
    <n v="40647700"/>
    <n v="0.9457559708720652"/>
    <d v="2022-10-28T07:00:00"/>
    <n v="13.821400000000001"/>
    <n v="13.834"/>
    <n v="13.85"/>
    <n v="13.061"/>
    <n v="13.103999999999999"/>
    <n v="0.37902914604598781"/>
    <n v="521040000"/>
    <d v="2022-10-28T07:00:00"/>
    <n v="13.259"/>
    <n v="13.57"/>
    <n v="13.574"/>
    <n v="13.342000000000001"/>
    <n v="13.364000000000001"/>
    <n v="-0.29886084239487337"/>
    <n v="3658500"/>
  </r>
  <r>
    <x v="1219"/>
    <n v="168.4211"/>
    <n v="171.18"/>
    <n v="171.58"/>
    <n v="168.34"/>
    <n v="169.08"/>
    <n v="120405400"/>
    <n v="0.53412475912155521"/>
    <d v="2021-12-07T07:00:00"/>
    <n v="48.756900000000002"/>
    <n v="52.57"/>
    <n v="55"/>
    <n v="52.21"/>
    <n v="54.66"/>
    <n v="2.2178715457015978"/>
    <n v="91731500"/>
    <d v="2021-12-07T07:00:00"/>
    <n v="327.10680000000002"/>
    <n v="334.92"/>
    <n v="335.8"/>
    <n v="330.1"/>
    <n v="331.64"/>
    <n v="31021900"/>
    <n v="0.18867502040885012"/>
    <d v="2021-12-07T07:00:00"/>
    <n v="32.375399999999999"/>
    <n v="32.427"/>
    <n v="32.448999999999998"/>
    <n v="30.651"/>
    <n v="30.957000000000001"/>
    <n v="0.76536417007529556"/>
    <n v="593053000"/>
    <d v="2021-12-07T07:00:00"/>
    <n v="23.977499999999999"/>
    <n v="24.952000000000002"/>
    <n v="25.04"/>
    <n v="24.5"/>
    <n v="24.66"/>
    <n v="-0.52550700916939852"/>
    <n v="3117000"/>
  </r>
  <r>
    <x v="1220"/>
    <n v="207.0224"/>
    <n v="207.49"/>
    <n v="211.89"/>
    <n v="207.11"/>
    <n v="210.39"/>
    <n v="246421400"/>
    <n v="2.9087151450753312"/>
    <d v="2024-06-21T07:00:00"/>
    <n v="30.893999999999998"/>
    <n v="31.09"/>
    <n v="31.36"/>
    <n v="30.67"/>
    <n v="30.85"/>
    <n v="2.2523892773750731"/>
    <n v="92549000"/>
    <d v="2024-06-21T07:00:00"/>
    <n v="448.9708"/>
    <n v="449.78"/>
    <n v="450.58"/>
    <n v="446.51"/>
    <n v="447.38"/>
    <n v="34486200"/>
    <n v="0.46114645516645114"/>
    <d v="2024-06-21T07:00:00"/>
    <n v="126.5592"/>
    <n v="126.57"/>
    <n v="130.63"/>
    <n v="124.3"/>
    <n v="127.12"/>
    <n v="1.1002974782236927"/>
    <n v="655484700"/>
    <d v="2024-06-21T07:00:00"/>
    <n v="16.106000000000002"/>
    <n v="16.106000000000002"/>
    <n v="16.148"/>
    <n v="16.04"/>
    <n v="16.132000000000001"/>
    <n v="2.4991624722638535"/>
    <n v="10343500"/>
  </r>
  <r>
    <x v="1221"/>
    <n v="220.57730000000001"/>
    <n v="220.82"/>
    <n v="225.24"/>
    <n v="219.77"/>
    <n v="223.95"/>
    <n v="48423000"/>
    <n v="-0.82228010214906988"/>
    <d v="2024-09-06T07:00:00"/>
    <n v="18.89"/>
    <n v="18.89"/>
    <n v="19.489999999999998"/>
    <n v="18.64"/>
    <n v="19.440000000000001"/>
    <n v="2.2581950120602143"/>
    <n v="92686500"/>
    <d v="2024-09-06T07:00:00"/>
    <n v="401.7"/>
    <n v="401.7"/>
    <n v="410.65"/>
    <n v="400.8"/>
    <n v="409.06"/>
    <n v="19609500"/>
    <n v="-0.70892420657138999"/>
    <d v="2024-09-06T07:00:00"/>
    <n v="102.8212"/>
    <n v="102.83"/>
    <n v="108.15"/>
    <n v="100.95"/>
    <n v="108.04"/>
    <n v="-0.19716009224839384"/>
    <n v="413638100"/>
    <d v="2024-09-06T07:00:00"/>
    <n v="18.010000000000002"/>
    <n v="18.010000000000002"/>
    <n v="18.504000000000001"/>
    <n v="17.952000000000002"/>
    <n v="18.431999999999999"/>
    <n v="0.20612272217292829"/>
    <n v="4865000"/>
  </r>
  <r>
    <x v="1222"/>
    <n v="227.27"/>
    <n v="227.52"/>
    <n v="228.5"/>
    <n v="225.41"/>
    <n v="227.3"/>
    <n v="36636700"/>
    <n v="-1.0443759841479192"/>
    <d v="2024-09-26T07:00:00"/>
    <n v="23.92"/>
    <n v="23.92"/>
    <n v="24.42"/>
    <n v="23.25"/>
    <n v="24.28"/>
    <n v="2.3734821246733739"/>
    <n v="95416900"/>
    <d v="2024-09-26T07:00:00"/>
    <n v="431.31"/>
    <n v="431.31"/>
    <n v="435.3"/>
    <n v="429.13"/>
    <n v="435.09"/>
    <n v="14492000"/>
    <n v="-1.1114218445854256"/>
    <d v="2024-09-26T07:00:00"/>
    <n v="124.04"/>
    <n v="124.04"/>
    <n v="127.67"/>
    <n v="121.8"/>
    <n v="126.8"/>
    <n v="-0.79294853823147438"/>
    <n v="302582900"/>
    <d v="2024-09-26T07:00:00"/>
    <n v="19.73"/>
    <n v="19.73"/>
    <n v="19.748000000000001"/>
    <n v="19.484000000000002"/>
    <n v="19.526"/>
    <n v="-0.34657582487372074"/>
    <n v="3544500"/>
  </r>
  <r>
    <x v="1223"/>
    <n v="191.8167"/>
    <n v="192.25"/>
    <n v="192.57"/>
    <n v="189.91"/>
    <n v="191.44"/>
    <n v="75158300"/>
    <n v="-0.31849180268241495"/>
    <d v="2024-05-31T07:00:00"/>
    <n v="30.6555"/>
    <n v="30.85"/>
    <n v="30.96"/>
    <n v="29.94"/>
    <n v="30.22"/>
    <n v="2.3895523982818445"/>
    <n v="95797500"/>
    <d v="2024-05-31T07:00:00"/>
    <n v="414.38310000000001"/>
    <n v="415.13"/>
    <n v="416.75"/>
    <n v="404.51"/>
    <n v="416.75"/>
    <n v="47995300"/>
    <n v="1.5236537031772781"/>
    <d v="2024-05-31T07:00:00"/>
    <n v="109.6146"/>
    <n v="109.633"/>
    <n v="112.717"/>
    <n v="106.94"/>
    <n v="112.52"/>
    <n v="0.8737866887265433"/>
    <n v="613263000"/>
    <d v="2024-05-31T07:00:00"/>
    <n v="16.468"/>
    <n v="16.468"/>
    <n v="16.475999999999999"/>
    <n v="16.294"/>
    <n v="16.350000000000001"/>
    <n v="0.19607746270369725"/>
    <n v="4841000"/>
  </r>
  <r>
    <x v="1224"/>
    <n v="212.82919999999999"/>
    <n v="213.31"/>
    <n v="214.2"/>
    <n v="208.83"/>
    <n v="213.11"/>
    <n v="47161100"/>
    <n v="-0.84605879380755034"/>
    <d v="2024-08-08T07:00:00"/>
    <n v="20.49"/>
    <n v="20.49"/>
    <n v="20.55"/>
    <n v="18.84"/>
    <n v="19.100000000000001"/>
    <n v="2.4334353077965152"/>
    <n v="96836800"/>
    <d v="2024-08-08T07:00:00"/>
    <n v="401.96550000000002"/>
    <n v="402.69"/>
    <n v="405.86"/>
    <n v="399.94"/>
    <n v="402.44"/>
    <n v="20203000"/>
    <n v="-0.66224470522086143"/>
    <d v="2024-08-08T07:00:00"/>
    <n v="104.961"/>
    <n v="104.97"/>
    <n v="105.5"/>
    <n v="97.52"/>
    <n v="102"/>
    <n v="-0.31372690706809586"/>
    <n v="391910000"/>
    <d v="2024-08-08T07:00:00"/>
    <n v="16.885999999999999"/>
    <n v="16.885999999999999"/>
    <n v="16.93"/>
    <n v="16.692"/>
    <n v="16.88"/>
    <n v="0.22558541239456339"/>
    <n v="4911500"/>
  </r>
  <r>
    <x v="1225"/>
    <n v="112.2987"/>
    <n v="115.04"/>
    <n v="116.55"/>
    <n v="114.28"/>
    <n v="116.39"/>
    <n v="82572600"/>
    <n v="-0.17877997641767804"/>
    <d v="2020-10-23T07:00:00"/>
    <n v="43.259399999999999"/>
    <n v="48.2"/>
    <n v="48.67"/>
    <n v="47.66"/>
    <n v="48.35"/>
    <n v="2.4539432738806832"/>
    <n v="97322500"/>
    <d v="2020-10-23T07:00:00"/>
    <n v="208.88329999999999"/>
    <n v="216.23"/>
    <n v="216.28"/>
    <n v="213.16"/>
    <n v="215.03"/>
    <n v="18879600"/>
    <n v="-0.76633173485403672"/>
    <d v="2020-10-23T07:00:00"/>
    <n v="13.5528"/>
    <n v="13.590299999999999"/>
    <n v="13.593299999999999"/>
    <n v="13.2913"/>
    <n v="13.45"/>
    <n v="-1.1636500114640675"/>
    <n v="233484000"/>
    <d v="2020-10-23T07:00:00"/>
    <n v="14.4262"/>
    <n v="15.086"/>
    <n v="15.114000000000001"/>
    <n v="14.901999999999999"/>
    <n v="15.038"/>
    <n v="-0.25805197580112227"/>
    <n v="3756000"/>
  </r>
  <r>
    <x v="1226"/>
    <n v="228.16460000000001"/>
    <n v="228.68"/>
    <n v="229.4"/>
    <n v="226.37"/>
    <n v="227.93"/>
    <n v="48076100"/>
    <n v="-0.82881693401873213"/>
    <d v="2024-07-09T07:00:00"/>
    <n v="34.372"/>
    <n v="34.590000000000003"/>
    <n v="35.22"/>
    <n v="33.72"/>
    <n v="35.020000000000003"/>
    <n v="2.4634182328868333"/>
    <n v="97546900"/>
    <d v="2024-07-09T07:00:00"/>
    <n v="458.71319999999997"/>
    <n v="459.54"/>
    <n v="467.33"/>
    <n v="458"/>
    <n v="467"/>
    <n v="17207200"/>
    <n v="-0.8978680416082474"/>
    <d v="2024-07-09T07:00:00"/>
    <n v="131.36879999999999"/>
    <n v="131.38"/>
    <n v="133.82"/>
    <n v="128.65"/>
    <n v="130.35"/>
    <n v="-0.88531046835792049"/>
    <n v="285366600"/>
    <d v="2024-07-09T07:00:00"/>
    <n v="18.088000000000001"/>
    <n v="18.088000000000001"/>
    <n v="18.108000000000001"/>
    <n v="17.942"/>
    <n v="18.02"/>
    <n v="0.57465817895034177"/>
    <n v="5745500"/>
  </r>
  <r>
    <x v="1227"/>
    <n v="209.34710000000001"/>
    <n v="209.82"/>
    <n v="213.64"/>
    <n v="206.39"/>
    <n v="206.9"/>
    <n v="63516400"/>
    <n v="-0.53786667424027479"/>
    <d v="2024-08-07T07:00:00"/>
    <n v="18.989999999999998"/>
    <n v="18.989999999999998"/>
    <n v="20.25"/>
    <n v="18.95"/>
    <n v="19.920000000000002"/>
    <n v="2.4813801204145354"/>
    <n v="97972300"/>
    <d v="2024-08-07T07:00:00"/>
    <n v="397.71319999999997"/>
    <n v="398.43"/>
    <n v="410.08"/>
    <n v="397.47"/>
    <n v="408.64"/>
    <n v="20650900"/>
    <n v="-0.62701682206180198"/>
    <d v="2024-08-07T07:00:00"/>
    <n v="98.901499999999999"/>
    <n v="98.91"/>
    <n v="108.8"/>
    <n v="98.69"/>
    <n v="107.81"/>
    <n v="-0.20895030349232493"/>
    <n v="411440400"/>
    <d v="2024-08-07T07:00:00"/>
    <n v="16.911999999999999"/>
    <n v="16.911999999999999"/>
    <n v="17.696000000000002"/>
    <n v="16.911999999999999"/>
    <n v="17.399999999999999"/>
    <n v="0.66987886766909421"/>
    <n v="5973000"/>
  </r>
  <r>
    <x v="1228"/>
    <n v="228.61850000000001"/>
    <n v="228.87"/>
    <n v="229.82"/>
    <n v="224.63"/>
    <n v="224.99"/>
    <n v="66781300"/>
    <n v="-0.47634432667250176"/>
    <d v="2024-09-19T07:00:00"/>
    <n v="21.14"/>
    <n v="21.14"/>
    <n v="21.69"/>
    <n v="21.03"/>
    <n v="21.28"/>
    <n v="2.5597849839551801"/>
    <n v="99829200"/>
    <d v="2024-09-19T07:00:00"/>
    <n v="438.69"/>
    <n v="438.69"/>
    <n v="441.5"/>
    <n v="436.9"/>
    <n v="441.23"/>
    <n v="21706600"/>
    <n v="-0.54398472505126616"/>
    <d v="2024-09-19T07:00:00"/>
    <n v="117.87"/>
    <n v="117.87"/>
    <n v="119.66"/>
    <n v="117.25"/>
    <n v="117.35"/>
    <n v="-0.8416421053041141"/>
    <n v="293506400"/>
    <d v="2024-09-19T07:00:00"/>
    <n v="18.646000000000001"/>
    <n v="18.646000000000001"/>
    <n v="18.713999999999999"/>
    <n v="18.524000000000001"/>
    <n v="18.547999999999998"/>
    <n v="-0.59582382545401569"/>
    <n v="2949000"/>
  </r>
  <r>
    <x v="1229"/>
    <n v="227.23"/>
    <n v="227.48"/>
    <n v="227.88"/>
    <n v="224.57"/>
    <n v="224.63"/>
    <n v="42137700"/>
    <n v="-0.94071754622629233"/>
    <d v="2024-11-07T07:00:00"/>
    <n v="26.23"/>
    <n v="26.23"/>
    <n v="26.38"/>
    <n v="25.19"/>
    <n v="25.43"/>
    <n v="2.6298802577792006"/>
    <n v="101489300"/>
    <d v="2024-11-07T07:00:00"/>
    <n v="425.43"/>
    <n v="425.43"/>
    <n v="426.85"/>
    <n v="419.88"/>
    <n v="421.28"/>
    <n v="19901800"/>
    <n v="-0.68593445384222484"/>
    <d v="2024-11-07T07:00:00"/>
    <n v="148.88"/>
    <n v="148.88"/>
    <n v="148.93"/>
    <n v="146.16999999999999"/>
    <n v="146.38999999999999"/>
    <n v="-1.3039968191671698"/>
    <n v="207323300"/>
    <d v="2024-11-07T07:00:00"/>
    <n v="18.27"/>
    <n v="18.27"/>
    <n v="18.34"/>
    <n v="18.12"/>
    <n v="18.2"/>
    <n v="-0.28605313657160381"/>
    <n v="3689100"/>
  </r>
  <r>
    <x v="1230"/>
    <n v="206.7629"/>
    <n v="207.23"/>
    <n v="209.99"/>
    <n v="201.07"/>
    <n v="205.3"/>
    <n v="69660500"/>
    <n v="-0.42208994120368737"/>
    <d v="2024-08-06T07:00:00"/>
    <n v="19.704999999999998"/>
    <n v="19.829999999999998"/>
    <n v="20.63"/>
    <n v="19.75"/>
    <n v="20.32"/>
    <n v="2.8486445630678179"/>
    <n v="106670400"/>
    <d v="2024-08-06T07:00:00"/>
    <n v="398.89100000000002"/>
    <n v="399.61"/>
    <n v="405.67"/>
    <n v="398.5"/>
    <n v="400"/>
    <n v="24946500"/>
    <n v="-0.28916262492392397"/>
    <d v="2024-08-06T07:00:00"/>
    <n v="104.2411"/>
    <n v="104.25"/>
    <n v="107.71"/>
    <n v="100.55"/>
    <n v="103.84"/>
    <n v="-0.2219776365967695"/>
    <n v="409012100"/>
    <d v="2024-08-06T07:00:00"/>
    <n v="16.61"/>
    <n v="16.61"/>
    <n v="16.693999999999999"/>
    <n v="16.414000000000001"/>
    <n v="16.518000000000001"/>
    <n v="0.91556917218736988"/>
    <n v="6560000"/>
  </r>
  <r>
    <x v="1231"/>
    <n v="92.384200000000007"/>
    <n v="94.81"/>
    <n v="94.905000000000001"/>
    <n v="93.48"/>
    <n v="93.71"/>
    <n v="121214000"/>
    <n v="0.54936166384859164"/>
    <d v="2020-07-27T07:00:00"/>
    <n v="44.188800000000001"/>
    <n v="49.57"/>
    <n v="51.14"/>
    <n v="49.47"/>
    <n v="51.03"/>
    <n v="2.8847921228056315"/>
    <n v="107526500"/>
    <d v="2020-07-27T07:00:00"/>
    <n v="196.44909999999999"/>
    <n v="203.85"/>
    <n v="203.97"/>
    <n v="200.86"/>
    <n v="201.47"/>
    <n v="30160900"/>
    <n v="0.12095631668045061"/>
    <d v="2020-07-27T07:00:00"/>
    <n v="10.389699999999999"/>
    <n v="10.4215"/>
    <n v="10.441700000000001"/>
    <n v="10.217700000000001"/>
    <n v="10.2323"/>
    <n v="-0.84901548034786845"/>
    <n v="292132000"/>
    <d v="2020-07-27T07:00:00"/>
    <n v="14.9726"/>
    <n v="15.706"/>
    <n v="15.722"/>
    <n v="15.526"/>
    <n v="15.534000000000001"/>
    <n v="7.6790006506578759E-2"/>
    <n v="4556000"/>
  </r>
  <r>
    <x v="1232"/>
    <n v="217.86779999999999"/>
    <n v="218.36"/>
    <n v="224.48"/>
    <n v="217.02"/>
    <n v="224.37"/>
    <n v="62501000"/>
    <n v="-0.55700042771521019"/>
    <d v="2024-08-01T07:00:00"/>
    <n v="28.866900000000001"/>
    <n v="29.05"/>
    <n v="30.71"/>
    <n v="28.89"/>
    <n v="30.43"/>
    <n v="2.890956757453127"/>
    <n v="107672500"/>
    <d v="2024-08-01T07:00:00"/>
    <n v="416.35950000000003"/>
    <n v="417.11"/>
    <n v="427.46"/>
    <n v="413.09"/>
    <n v="420.79"/>
    <n v="30296400"/>
    <n v="0.13161355751111045"/>
    <d v="2024-08-01T07:00:00"/>
    <n v="109.2007"/>
    <n v="109.21"/>
    <n v="120.16"/>
    <n v="106.81"/>
    <n v="117.53"/>
    <n v="0.39202429037695852"/>
    <n v="523462300"/>
    <d v="2024-08-01T07:00:00"/>
    <n v="16.986000000000001"/>
    <n v="16.986000000000001"/>
    <n v="17.385999999999999"/>
    <n v="16.97"/>
    <n v="17.346"/>
    <n v="0.52045563306428266"/>
    <n v="5616000"/>
  </r>
  <r>
    <x v="1233"/>
    <n v="146.0804"/>
    <n v="148.69"/>
    <n v="150.18"/>
    <n v="148.63999999999999"/>
    <n v="149.69"/>
    <n v="58883400"/>
    <n v="-0.62516889981578772"/>
    <d v="2021-10-22T07:00:00"/>
    <n v="45.555700000000002"/>
    <n v="49.46"/>
    <n v="50.55"/>
    <n v="49.14"/>
    <n v="50.39"/>
    <n v="2.9880455307986802"/>
    <n v="109971900"/>
    <d v="2021-10-22T07:00:00"/>
    <n v="301.39640000000003"/>
    <n v="309.16000000000003"/>
    <n v="311.08999999999997"/>
    <n v="307.8"/>
    <n v="310.39999999999998"/>
    <n v="17449300"/>
    <n v="-0.87882658031597616"/>
    <d v="2021-10-22T07:00:00"/>
    <n v="22.687100000000001"/>
    <n v="22.725999999999999"/>
    <n v="23.13"/>
    <n v="22.561"/>
    <n v="22.823"/>
    <n v="-1.0783497617582367"/>
    <n v="249384000"/>
    <d v="2021-10-22T07:00:00"/>
    <n v="21.711600000000001"/>
    <n v="22.594000000000001"/>
    <n v="22.608000000000001"/>
    <n v="22.33"/>
    <n v="22.462"/>
    <n v="-0.85574491422036869"/>
    <n v="2328000"/>
  </r>
  <r>
    <x v="1234"/>
    <n v="183.52850000000001"/>
    <n v="184.92"/>
    <n v="186.99"/>
    <n v="184.27"/>
    <n v="186.73"/>
    <n v="101235600"/>
    <n v="0.17289743258637955"/>
    <d v="2023-06-16T07:00:00"/>
    <n v="35.643500000000003"/>
    <n v="36.369999999999997"/>
    <n v="36.799999999999997"/>
    <n v="35.6"/>
    <n v="36.36"/>
    <n v="2.9971911463099645"/>
    <n v="110188500"/>
    <d v="2023-06-16T07:00:00"/>
    <n v="339.06169999999997"/>
    <n v="342.33"/>
    <n v="351.47"/>
    <n v="341.95"/>
    <n v="351.32"/>
    <n v="46533600"/>
    <n v="1.4086892092866841"/>
    <d v="2023-06-16T07:00:00"/>
    <n v="42.675600000000003"/>
    <n v="42.692"/>
    <n v="43.720999999999997"/>
    <n v="42.661000000000001"/>
    <n v="43.45"/>
    <n v="1.1015008018720587"/>
    <n v="655709000"/>
    <d v="2023-06-16T07:00:00"/>
    <n v="19.129000000000001"/>
    <n v="19.513999999999999"/>
    <n v="19.731999999999999"/>
    <n v="19.492000000000001"/>
    <n v="19.696000000000002"/>
    <n v="-0.20196594376458235"/>
    <n v="3890000"/>
  </r>
  <r>
    <x v="1235"/>
    <n v="228.36410000000001"/>
    <n v="228.88"/>
    <n v="231.46"/>
    <n v="226.64"/>
    <n v="229.45"/>
    <n v="57345900"/>
    <n v="-0.65414087732978543"/>
    <d v="2024-07-17T07:00:00"/>
    <n v="34.242800000000003"/>
    <n v="34.46"/>
    <n v="37.159999999999997"/>
    <n v="34.4"/>
    <n v="36.08"/>
    <n v="3.0865234581161691"/>
    <n v="112304200"/>
    <d v="2024-07-17T07:00:00"/>
    <n v="442.72199999999998"/>
    <n v="443.52"/>
    <n v="444.85"/>
    <n v="439.18"/>
    <n v="442.59"/>
    <n v="21778000"/>
    <n v="-0.53836902766891104"/>
    <d v="2024-07-17T07:00:00"/>
    <n v="117.9799"/>
    <n v="117.99"/>
    <n v="121.85"/>
    <n v="116.72"/>
    <n v="121.35"/>
    <n v="-0.32351122124504517"/>
    <n v="390086200"/>
    <d v="2024-07-17T07:00:00"/>
    <n v="19.192"/>
    <n v="19.192"/>
    <n v="19.262"/>
    <n v="19.013999999999999"/>
    <n v="19.032"/>
    <n v="-0.53618009735545646"/>
    <n v="3091500"/>
  </r>
  <r>
    <x v="1236"/>
    <n v="225.6617"/>
    <n v="225.91"/>
    <n v="229.83"/>
    <n v="225.37"/>
    <n v="229.34"/>
    <n v="64370100"/>
    <n v="-0.52177992483949442"/>
    <d v="2024-10-31T07:00:00"/>
    <n v="21.52"/>
    <n v="21.52"/>
    <n v="22.25"/>
    <n v="21.47"/>
    <n v="22.15"/>
    <n v="3.0941785831955588"/>
    <n v="112485500"/>
    <d v="2024-10-31T07:00:00"/>
    <n v="406.35"/>
    <n v="406.35"/>
    <n v="416.16"/>
    <n v="406.3"/>
    <n v="415.36"/>
    <n v="53971000"/>
    <n v="1.9936498214929541"/>
    <d v="2024-10-31T07:00:00"/>
    <n v="132.76"/>
    <n v="132.76"/>
    <n v="137.61000000000001"/>
    <n v="132.11000000000001"/>
    <n v="137.6"/>
    <n v="-0.96753669019699406"/>
    <n v="270039600"/>
    <d v="2024-10-31T07:00:00"/>
    <n v="17.600000000000001"/>
    <n v="17.600000000000001"/>
    <n v="17.82"/>
    <n v="17.559999999999999"/>
    <n v="17.82"/>
    <n v="-0.93598142423085151"/>
    <n v="2136300"/>
  </r>
  <r>
    <x v="1237"/>
    <n v="227.12010000000001"/>
    <n v="227.37"/>
    <n v="229.35"/>
    <n v="225.73"/>
    <n v="228.65"/>
    <n v="43556100"/>
    <n v="-0.91398983701923264"/>
    <d v="2024-09-24T07:00:00"/>
    <n v="22.81"/>
    <n v="22.81"/>
    <n v="23.11"/>
    <n v="22.29"/>
    <n v="22.53"/>
    <n v="3.1193860276103171"/>
    <n v="113082500"/>
    <d v="2024-09-24T07:00:00"/>
    <n v="429.17"/>
    <n v="429.17"/>
    <n v="433.35"/>
    <n v="426.1"/>
    <n v="433"/>
    <n v="17015800"/>
    <n v="-0.91292188585170342"/>
    <d v="2024-09-24T07:00:00"/>
    <n v="120.87"/>
    <n v="120.87"/>
    <n v="121.8"/>
    <n v="115.38"/>
    <n v="116.52"/>
    <n v="-0.51191962310158312"/>
    <n v="354966800"/>
    <d v="2024-09-24T07:00:00"/>
    <n v="19.111999999999998"/>
    <n v="19.111999999999998"/>
    <n v="19.242000000000001"/>
    <n v="19.056000000000001"/>
    <n v="19.242000000000001"/>
    <n v="-0.93485133254056296"/>
    <n v="2139000"/>
  </r>
  <r>
    <x v="1238"/>
    <n v="222.52520000000001"/>
    <n v="222.77"/>
    <n v="229"/>
    <n v="221.17"/>
    <n v="228.55"/>
    <n v="50190600"/>
    <n v="-0.78897222087834318"/>
    <d v="2024-09-03T07:00:00"/>
    <n v="20.100000000000001"/>
    <n v="20.100000000000001"/>
    <n v="21.69"/>
    <n v="19.989999999999998"/>
    <n v="21.54"/>
    <n v="3.2132489236471815"/>
    <n v="115305500"/>
    <d v="2024-09-03T07:00:00"/>
    <n v="409.44"/>
    <n v="409.44"/>
    <n v="419.88"/>
    <n v="407.03"/>
    <n v="417.91"/>
    <n v="20313600"/>
    <n v="-0.65354587986388002"/>
    <d v="2024-09-03T07:00:00"/>
    <n v="107.99079999999999"/>
    <n v="108"/>
    <n v="116.21"/>
    <n v="107.29"/>
    <n v="116.01"/>
    <n v="0.14359562854187374"/>
    <n v="477155100"/>
    <d v="2024-09-03T07:00:00"/>
    <n v="19.096"/>
    <n v="19.096"/>
    <n v="19.384"/>
    <n v="19.076000000000001"/>
    <n v="19.282"/>
    <n v="6.6744747037347729E-2"/>
    <n v="4532000"/>
  </r>
  <r>
    <x v="1239"/>
    <n v="222.4752"/>
    <n v="222.72"/>
    <n v="226.07"/>
    <n v="221.19"/>
    <n v="222.61"/>
    <n v="54561100"/>
    <n v="-0.70661643048814693"/>
    <d v="2024-11-06T07:00:00"/>
    <n v="25.05"/>
    <n v="25.05"/>
    <n v="25.12"/>
    <n v="24.05"/>
    <n v="24.3"/>
    <n v="3.2746841524972203"/>
    <n v="116760500"/>
    <d v="2024-11-06T07:00:00"/>
    <n v="420.18"/>
    <n v="420.18"/>
    <n v="420.45"/>
    <n v="410.52"/>
    <n v="412.42"/>
    <n v="26681800"/>
    <n v="-0.15267915619001954"/>
    <d v="2024-11-06T07:00:00"/>
    <n v="145.61000000000001"/>
    <n v="145.61000000000001"/>
    <n v="146.49"/>
    <n v="141.96"/>
    <n v="142.96"/>
    <n v="-1.1177278977875302"/>
    <n v="242043900"/>
    <d v="2024-11-06T07:00:00"/>
    <n v="17.989999999999998"/>
    <n v="17.989999999999998"/>
    <n v="18.02"/>
    <n v="17.829999999999998"/>
    <n v="18"/>
    <n v="-0.59109418245391943"/>
    <n v="2960300"/>
  </r>
  <r>
    <x v="1240"/>
    <n v="226.12119999999999"/>
    <n v="226.37"/>
    <n v="227.29"/>
    <n v="224.02"/>
    <n v="224.93"/>
    <n v="42308700"/>
    <n v="-0.93749529701985745"/>
    <d v="2024-09-25T07:00:00"/>
    <n v="23.54"/>
    <n v="23.54"/>
    <n v="24.06"/>
    <n v="22.73"/>
    <n v="22.8"/>
    <n v="3.2853624819653819"/>
    <n v="117013400"/>
    <d v="2024-09-25T07:00:00"/>
    <n v="432.11"/>
    <n v="432.11"/>
    <n v="433.12"/>
    <n v="428.57"/>
    <n v="429.83"/>
    <n v="13396400"/>
    <n v="-1.1975921254272774"/>
    <d v="2024-09-25T07:00:00"/>
    <n v="123.51"/>
    <n v="123.51"/>
    <n v="124.94"/>
    <n v="121.61"/>
    <n v="122.02"/>
    <n v="-0.88892473113948145"/>
    <n v="284692900"/>
    <d v="2024-09-25T07:00:00"/>
    <n v="19.202000000000002"/>
    <n v="19.202000000000002"/>
    <n v="19.238"/>
    <n v="19.138000000000002"/>
    <n v="19.16"/>
    <n v="-0.90806397395594696"/>
    <n v="2203000"/>
  </r>
  <r>
    <x v="1241"/>
    <n v="220.44749999999999"/>
    <n v="220.69"/>
    <n v="222.71"/>
    <n v="217.54"/>
    <n v="217.55"/>
    <n v="59894900"/>
    <n v="-0.60610863623503419"/>
    <d v="2024-09-18T07:00:00"/>
    <n v="20.77"/>
    <n v="20.77"/>
    <n v="21.74"/>
    <n v="20.72"/>
    <n v="21.36"/>
    <n v="3.3577547155484693"/>
    <n v="118727900"/>
    <d v="2024-09-18T07:00:00"/>
    <n v="430.81"/>
    <n v="430.81"/>
    <n v="436.03"/>
    <n v="430.41"/>
    <n v="435"/>
    <n v="18898000"/>
    <n v="-0.76488455233533459"/>
    <d v="2024-09-18T07:00:00"/>
    <n v="113.37"/>
    <n v="113.37"/>
    <n v="117.7"/>
    <n v="113.22"/>
    <n v="115.89"/>
    <n v="-0.75144647963246125"/>
    <n v="310318900"/>
    <d v="2024-09-18T07:00:00"/>
    <n v="18.097999999999999"/>
    <n v="18.097999999999999"/>
    <n v="18.3"/>
    <n v="18"/>
    <n v="18.128"/>
    <n v="-0.25951690947371847"/>
    <n v="3752500"/>
  </r>
  <r>
    <x v="1242"/>
    <n v="123.85509999999999"/>
    <n v="126.66"/>
    <n v="129.1"/>
    <n v="126.12"/>
    <n v="128.96"/>
    <n v="192541500"/>
    <n v="1.8934258759654496"/>
    <d v="2020-12-18T07:00:00"/>
    <n v="42.905000000000001"/>
    <n v="47.46"/>
    <n v="50.68"/>
    <n v="47.11"/>
    <n v="50.57"/>
    <n v="3.3818432365511826"/>
    <n v="119298400"/>
    <d v="2020-12-18T07:00:00"/>
    <n v="211.71600000000001"/>
    <n v="218.59"/>
    <n v="219.69"/>
    <n v="216.02"/>
    <n v="218.59"/>
    <n v="63354900"/>
    <n v="2.7317050409086669"/>
    <d v="2020-12-18T07:00:00"/>
    <n v="13.2393"/>
    <n v="13.272"/>
    <n v="13.404999999999999"/>
    <n v="13.070499999999999"/>
    <n v="13.379"/>
    <n v="-0.58114050749808588"/>
    <n v="342064000"/>
    <d v="2020-12-18T07:00:00"/>
    <n v="18.878599999999999"/>
    <n v="19.742000000000001"/>
    <n v="19.87"/>
    <n v="19.628"/>
    <n v="19.82"/>
    <n v="0.86869129466429174"/>
    <n v="6448000"/>
  </r>
  <r>
    <x v="1243"/>
    <n v="168.68960000000001"/>
    <n v="169.3"/>
    <n v="171.34"/>
    <n v="169.18"/>
    <n v="169.88"/>
    <n v="44838400"/>
    <n v="-0.88982673668349332"/>
    <d v="2024-04-26T07:00:00"/>
    <n v="31.550899999999999"/>
    <n v="31.88"/>
    <n v="32.24"/>
    <n v="30.64"/>
    <n v="31.78"/>
    <n v="3.4005947039960636"/>
    <n v="119742500"/>
    <d v="2024-04-26T07:00:00"/>
    <n v="404.8587"/>
    <n v="406.32"/>
    <n v="413"/>
    <n v="405.76"/>
    <n v="412.17"/>
    <n v="29694700"/>
    <n v="8.4289116125073296E-2"/>
    <d v="2024-04-26T07:00:00"/>
    <n v="87.720299999999995"/>
    <n v="87.734999999999999"/>
    <n v="88.331000000000003"/>
    <n v="83.387"/>
    <n v="83.817999999999998"/>
    <n v="0.53981743434368934"/>
    <n v="551011000"/>
    <d v="2024-04-26T07:00:00"/>
    <n v="16.466000000000001"/>
    <n v="16.466000000000001"/>
    <n v="16.486000000000001"/>
    <n v="16.341999999999999"/>
    <n v="16.358000000000001"/>
    <n v="-0.90806397395594696"/>
    <n v="2203000"/>
  </r>
  <r>
    <x v="1244"/>
    <n v="127.9915"/>
    <n v="130.88999999999999"/>
    <n v="131.44999999999999"/>
    <n v="128.49"/>
    <n v="128.76"/>
    <n v="88636800"/>
    <n v="-6.4508844033688006E-2"/>
    <d v="2021-01-13T07:00:00"/>
    <n v="51.484200000000001"/>
    <n v="56.95"/>
    <n v="60.25"/>
    <n v="56.9"/>
    <n v="59.5"/>
    <n v="3.5833465648268126"/>
    <n v="124070700"/>
    <d v="2021-01-13T07:00:00"/>
    <n v="209.5367"/>
    <n v="216.34"/>
    <n v="216.76"/>
    <n v="213.93"/>
    <n v="214.02"/>
    <n v="20087100"/>
    <n v="-0.67136038206420812"/>
    <d v="2021-01-13T07:00:00"/>
    <n v="13.4984"/>
    <n v="13.531700000000001"/>
    <n v="13.625"/>
    <n v="13.385"/>
    <n v="13.49"/>
    <n v="-1.2894866565646943"/>
    <n v="210028000"/>
    <d v="2021-01-13T07:00:00"/>
    <n v="19.869199999999999"/>
    <n v="20.777999999999999"/>
    <n v="20.867999999999999"/>
    <n v="20.64"/>
    <n v="20.648"/>
    <n v="-0.16764464057804301"/>
    <n v="3972000"/>
  </r>
  <r>
    <x v="1245"/>
    <n v="160.32980000000001"/>
    <n v="162.51"/>
    <n v="163.63"/>
    <n v="159.5"/>
    <n v="161.24"/>
    <n v="101786900"/>
    <n v="0.18328588865367512"/>
    <d v="2022-07-29T07:00:00"/>
    <n v="34.201099999999997"/>
    <n v="36.31"/>
    <n v="36.619999999999997"/>
    <n v="35.24"/>
    <n v="35.6"/>
    <n v="3.6349310452983543"/>
    <n v="125292400"/>
    <d v="2022-07-29T07:00:00"/>
    <n v="275.39769999999999"/>
    <n v="280.74"/>
    <n v="282"/>
    <n v="276.63"/>
    <n v="277.7"/>
    <n v="32152800"/>
    <n v="0.27762168945234261"/>
    <d v="2022-07-29T07:00:00"/>
    <n v="18.140999999999998"/>
    <n v="18.163"/>
    <n v="18.244"/>
    <n v="17.692"/>
    <n v="17.812999999999999"/>
    <n v="-8.009005960338321E-2"/>
    <n v="435460000"/>
    <d v="2022-07-29T07:00:00"/>
    <n v="16.622299999999999"/>
    <n v="17.077999999999999"/>
    <n v="17.16"/>
    <n v="16.783999999999999"/>
    <n v="16.783999999999999"/>
    <n v="1.7426288684873914"/>
    <n v="8536000"/>
  </r>
  <r>
    <x v="1246"/>
    <n v="191.4819"/>
    <n v="192.42"/>
    <n v="194.76"/>
    <n v="191.94"/>
    <n v="194.27"/>
    <n v="44594000"/>
    <n v="-0.89443210338555579"/>
    <d v="2024-01-26T07:00:00"/>
    <n v="43.073099999999997"/>
    <n v="43.65"/>
    <n v="45.41"/>
    <n v="43.35"/>
    <n v="44.18"/>
    <n v="3.7351232477301468"/>
    <n v="127665300"/>
    <d v="2024-01-26T07:00:00"/>
    <n v="401.73439999999999"/>
    <n v="403.93"/>
    <n v="406.17"/>
    <n v="402.43"/>
    <n v="404.37"/>
    <n v="17803300"/>
    <n v="-0.85098404707572828"/>
    <d v="2024-01-26T07:00:00"/>
    <n v="61.017899999999997"/>
    <n v="61.030999999999999"/>
    <n v="61.783000000000001"/>
    <n v="60.573"/>
    <n v="60.96"/>
    <n v="-0.32231594479004777"/>
    <n v="390309000"/>
    <d v="2024-01-26T07:00:00"/>
    <n v="19.014900000000001"/>
    <n v="19.077999999999999"/>
    <n v="19.161999999999999"/>
    <n v="18.974"/>
    <n v="19.059999999999999"/>
    <n v="4.9374819205135735E-2"/>
    <n v="4490500"/>
  </r>
  <r>
    <x v="1247"/>
    <n v="175.91630000000001"/>
    <n v="177.25"/>
    <n v="179.35"/>
    <n v="176.76"/>
    <n v="177.33"/>
    <n v="99625300"/>
    <n v="0.14255364371432072"/>
    <d v="2023-05-31T07:00:00"/>
    <n v="30.812000000000001"/>
    <n v="31.44"/>
    <n v="32.29"/>
    <n v="29.67"/>
    <n v="29.7"/>
    <n v="4.097337756795481"/>
    <n v="136243800"/>
    <d v="2023-05-31T07:00:00"/>
    <n v="325.25490000000002"/>
    <n v="328.39"/>
    <n v="335.94"/>
    <n v="327.33"/>
    <n v="332.29"/>
    <n v="45950600"/>
    <n v="1.3628355457865018"/>
    <d v="2023-05-31T07:00:00"/>
    <n v="37.8155"/>
    <n v="37.834000000000003"/>
    <n v="40.295000000000002"/>
    <n v="37.822000000000003"/>
    <n v="39.488"/>
    <n v="2.9623928091494944"/>
    <n v="1002580000"/>
    <d v="2023-05-31T07:00:00"/>
    <n v="18.3703"/>
    <n v="18.739999999999998"/>
    <n v="18.898"/>
    <n v="18.574000000000002"/>
    <n v="18.841999999999999"/>
    <n v="-0.49055787726603217"/>
    <n v="3200500"/>
  </r>
  <r>
    <x v="1248"/>
    <n v="208.79830000000001"/>
    <n v="209.27"/>
    <n v="213.5"/>
    <n v="196"/>
    <n v="199.09"/>
    <n v="119548600"/>
    <n v="0.51797959467668164"/>
    <d v="2024-08-05T07:00:00"/>
    <n v="19.9832"/>
    <n v="20.11"/>
    <n v="20.39"/>
    <n v="19.29"/>
    <n v="20.2"/>
    <n v="4.5677880498018393"/>
    <n v="147385700"/>
    <d v="2024-08-05T07:00:00"/>
    <n v="394.4391"/>
    <n v="395.15"/>
    <n v="401.04"/>
    <n v="385.58"/>
    <n v="389.17"/>
    <n v="40709200"/>
    <n v="0.9505930211383794"/>
    <d v="2024-08-05T07:00:00"/>
    <n v="100.4414"/>
    <n v="100.45"/>
    <n v="103.41"/>
    <n v="90.69"/>
    <n v="92.06"/>
    <n v="0.54964252096703892"/>
    <n v="552842400"/>
    <d v="2024-08-05T07:00:00"/>
    <n v="16.475999999999999"/>
    <n v="16.475999999999999"/>
    <n v="16.52"/>
    <n v="15.956"/>
    <n v="16.097999999999999"/>
    <n v="1.5850438605638297"/>
    <n v="8159500"/>
  </r>
  <r>
    <x v="1249"/>
    <n v="144.41139999999999"/>
    <n v="145.93"/>
    <n v="147.22999999999999"/>
    <n v="143.08000000000001"/>
    <n v="143.16"/>
    <n v="70555800"/>
    <n v="-0.40521929959830066"/>
    <d v="2023-01-27T07:00:00"/>
    <n v="27.1541"/>
    <n v="28.16"/>
    <n v="28.24"/>
    <n v="26.78"/>
    <n v="27.07"/>
    <n v="4.6168728975943969"/>
    <n v="148548200"/>
    <d v="2023-01-27T07:00:00"/>
    <n v="244.64189999999999"/>
    <n v="248.16"/>
    <n v="249.83"/>
    <n v="246.83"/>
    <n v="248.99"/>
    <n v="26498900"/>
    <n v="-0.16706446503081429"/>
    <d v="2023-01-27T07:00:00"/>
    <n v="20.351600000000001"/>
    <n v="20.364999999999998"/>
    <n v="20.628"/>
    <n v="19.405000000000001"/>
    <n v="19.462"/>
    <n v="0.49223706235368853"/>
    <n v="542142000"/>
    <d v="2023-01-27T07:00:00"/>
    <n v="17.706600000000002"/>
    <n v="18.122"/>
    <n v="18.2"/>
    <n v="17.866"/>
    <n v="17.896000000000001"/>
    <n v="-4.333455464630899E-2"/>
    <n v="4269000"/>
  </r>
  <r>
    <x v="1250"/>
    <n v="216.0823"/>
    <n v="216.32"/>
    <n v="217.22"/>
    <n v="213.92"/>
    <n v="216.54"/>
    <n v="59357400"/>
    <n v="-0.61623705113830163"/>
    <d v="2024-09-16T07:00:00"/>
    <n v="20.91"/>
    <n v="20.91"/>
    <n v="21.07"/>
    <n v="19.760000000000002"/>
    <n v="20.03"/>
    <n v="4.6501788141008644"/>
    <n v="149337000"/>
    <d v="2024-09-16T07:00:00"/>
    <n v="431.34"/>
    <n v="431.34"/>
    <n v="433.53"/>
    <n v="428.22"/>
    <n v="430.6"/>
    <n v="13834700"/>
    <n v="-1.163119294017106"/>
    <d v="2024-09-16T07:00:00"/>
    <n v="116.78"/>
    <n v="116.78"/>
    <n v="118.18"/>
    <n v="114.36"/>
    <n v="116.79"/>
    <n v="-1.0816314072139006"/>
    <n v="248772300"/>
    <d v="2024-09-16T07:00:00"/>
    <n v="18.622"/>
    <n v="18.622"/>
    <n v="18.757999999999999"/>
    <n v="18.536000000000001"/>
    <n v="18.670000000000002"/>
    <n v="-0.79086928014825153"/>
    <n v="2483000"/>
  </r>
  <r>
    <x v="1251"/>
    <n v="222.66499999999999"/>
    <n v="222.91"/>
    <n v="225.35"/>
    <n v="220.27"/>
    <n v="220.97"/>
    <n v="65276700"/>
    <n v="-0.50469635097660637"/>
    <d v="2024-11-01T07:00:00"/>
    <n v="23.2"/>
    <n v="23.2"/>
    <n v="23.58"/>
    <n v="21.91"/>
    <n v="23"/>
    <n v="5.6692055883893389"/>
    <n v="173471100"/>
    <d v="2024-11-01T07:00:00"/>
    <n v="410.37"/>
    <n v="410.37"/>
    <n v="415.5"/>
    <n v="407.5"/>
    <n v="409.01"/>
    <n v="24230400"/>
    <n v="-0.34548476631754405"/>
    <d v="2024-11-01T07:00:00"/>
    <n v="135.4"/>
    <n v="135.4"/>
    <n v="137.31"/>
    <n v="134.57"/>
    <n v="134.69999999999999"/>
    <n v="-1.3050456367028611"/>
    <n v="207127800"/>
    <d v="2024-11-01T07:00:00"/>
    <n v="17.73"/>
    <n v="17.73"/>
    <n v="17.84"/>
    <n v="17.62"/>
    <n v="17.68"/>
    <n v="-1.1683617599523961"/>
    <n v="1581100"/>
  </r>
  <r>
    <x v="1252"/>
    <n v="228.7483"/>
    <n v="229"/>
    <n v="230.4"/>
    <n v="227.48"/>
    <n v="230.19"/>
    <n v="52990800"/>
    <n v="-0.73620647685577645"/>
    <d v="2024-08-30T07:00:00"/>
    <n v="22.04"/>
    <n v="22.04"/>
    <n v="22.12"/>
    <n v="21"/>
    <n v="21.25"/>
    <n v="5.8513705422228268"/>
    <n v="177785400"/>
    <d v="2024-08-30T07:00:00"/>
    <n v="417.14"/>
    <n v="417.14"/>
    <n v="417.49"/>
    <n v="412.13"/>
    <n v="415.6"/>
    <n v="24308300"/>
    <n v="-0.33935783598021263"/>
    <d v="2024-08-30T07:00:00"/>
    <n v="119.35980000000001"/>
    <n v="119.37"/>
    <n v="121.75"/>
    <n v="117.22"/>
    <n v="119.53"/>
    <n v="-0.6257348342688247"/>
    <n v="333751600"/>
    <d v="2024-08-30T07:00:00"/>
    <n v="19.512"/>
    <n v="19.512"/>
    <n v="19.544"/>
    <n v="19.396000000000001"/>
    <n v="19.446000000000002"/>
    <n v="-0.99093736457710291"/>
    <n v="2005000"/>
  </r>
  <r>
    <x v="1253"/>
    <n v="90.245400000000004"/>
    <n v="92.614999999999995"/>
    <n v="92.97"/>
    <n v="89.144999999999996"/>
    <n v="90.987499999999997"/>
    <n v="185438800"/>
    <n v="1.7595857038102163"/>
    <d v="2020-07-24T07:00:00"/>
    <n v="45.098100000000002"/>
    <n v="50.59"/>
    <n v="52.18"/>
    <n v="49.5"/>
    <n v="52.15"/>
    <n v="6.0407219400083942"/>
    <n v="182269900"/>
    <d v="2020-07-24T07:00:00"/>
    <n v="193.99170000000001"/>
    <n v="201.3"/>
    <n v="202.86"/>
    <n v="197.51"/>
    <n v="200.42"/>
    <n v="39827000"/>
    <n v="0.88120691146451868"/>
    <d v="2020-07-24T07:00:00"/>
    <n v="10.1633"/>
    <n v="10.1945"/>
    <n v="10.364699999999999"/>
    <n v="9.7769999999999992"/>
    <n v="9.875"/>
    <n v="0.12287088674070425"/>
    <n v="473292000"/>
    <d v="2020-07-24T07:00:00"/>
    <n v="14.577999999999999"/>
    <n v="15.292"/>
    <n v="15.31"/>
    <n v="15.068"/>
    <n v="15.17"/>
    <n v="-0.70946082319969173"/>
    <n v="2677500"/>
  </r>
  <r>
    <x v="1254"/>
    <n v="226.22110000000001"/>
    <n v="226.47"/>
    <n v="229.45"/>
    <n v="225.81"/>
    <n v="227.34"/>
    <n v="54146000"/>
    <n v="-0.71443839332786097"/>
    <d v="2024-09-23T07:00:00"/>
    <n v="22.56"/>
    <n v="22.56"/>
    <n v="22.82"/>
    <n v="22.03"/>
    <n v="22.43"/>
    <n v="6.1323132104011808"/>
    <n v="184439100"/>
    <d v="2024-09-23T07:00:00"/>
    <n v="433.51"/>
    <n v="433.51"/>
    <n v="436.46"/>
    <n v="430.39"/>
    <n v="434.28"/>
    <n v="15128900"/>
    <n v="-1.0613288801201322"/>
    <d v="2024-09-23T07:00:00"/>
    <n v="116.26"/>
    <n v="116.26"/>
    <n v="116.99"/>
    <n v="114.86"/>
    <n v="116.55"/>
    <n v="-1.3098701973670406"/>
    <n v="206228500"/>
    <d v="2024-09-23T07:00:00"/>
    <n v="18.841999999999999"/>
    <n v="18.841999999999999"/>
    <n v="18.86"/>
    <n v="18.591999999999999"/>
    <n v="18.64"/>
    <n v="-0.95640678515162125"/>
    <n v="2087500"/>
  </r>
  <r>
    <x v="1255"/>
    <n v="216.55170000000001"/>
    <n v="216.79"/>
    <n v="216.9"/>
    <n v="214.5"/>
    <n v="215.75"/>
    <n v="45519300"/>
    <n v="-0.87699615490184712"/>
    <d v="2024-09-17T07:00:00"/>
    <n v="21.47"/>
    <n v="21.47"/>
    <n v="22.58"/>
    <n v="21.24"/>
    <n v="21.71"/>
    <n v="6.6310025969160664"/>
    <n v="196249800"/>
    <d v="2024-09-17T07:00:00"/>
    <n v="435.15"/>
    <n v="435.15"/>
    <n v="441.85"/>
    <n v="432.27"/>
    <n v="440.23"/>
    <n v="18874200"/>
    <n v="-0.76675645146278626"/>
    <d v="2024-09-17T07:00:00"/>
    <n v="115.59"/>
    <n v="115.59"/>
    <n v="118.8"/>
    <n v="114.83"/>
    <n v="118.17"/>
    <n v="-1.172008899455681"/>
    <n v="231925900"/>
    <d v="2024-09-17T07:00:00"/>
    <n v="18.11"/>
    <n v="18.11"/>
    <n v="18.3"/>
    <n v="18.03"/>
    <n v="18.288"/>
    <n v="-0.33694911788237436"/>
    <n v="3567500"/>
  </r>
  <r>
    <x v="1256"/>
    <n v="227.94919999999999"/>
    <n v="228.2"/>
    <n v="233.09"/>
    <n v="227.62"/>
    <n v="229.97"/>
    <n v="318679900"/>
    <n v="4.2703227139827789"/>
    <d v="2024-09-20T07:00:00"/>
    <n v="21.84"/>
    <n v="21.84"/>
    <n v="23.14"/>
    <n v="20.350000000000001"/>
    <n v="20.89"/>
    <n v="9.3387170293684374"/>
    <n v="260377900"/>
    <d v="2024-09-20T07:00:00"/>
    <n v="435.27"/>
    <n v="435.27"/>
    <n v="439.24"/>
    <n v="434.22"/>
    <n v="437.22"/>
    <n v="55167100"/>
    <n v="2.0877245503309783"/>
    <d v="2024-09-20T07:00:00"/>
    <n v="116"/>
    <n v="116"/>
    <n v="118.62"/>
    <n v="115.39"/>
    <n v="117.06"/>
    <n v="-0.36441134978009632"/>
    <n v="382462400"/>
    <d v="2024-09-20T07:00:00"/>
    <n v="18.617999999999999"/>
    <n v="18.617999999999999"/>
    <n v="18.792000000000002"/>
    <n v="18.584"/>
    <n v="18.788"/>
    <n v="-0.60503197996747748"/>
    <n v="2927000"/>
  </r>
  <r>
    <x v="1257"/>
    <n v="219.36449999999999"/>
    <n v="219.86"/>
    <n v="225.6"/>
    <n v="217.71"/>
    <n v="219.15"/>
    <n v="105568600"/>
    <n v="0.25454658937867347"/>
    <d v="2024-08-02T07:00:00"/>
    <n v="21.3446"/>
    <n v="21.48"/>
    <n v="21.98"/>
    <n v="20.420000000000002"/>
    <n v="21.94"/>
    <n v="11.049529814623343"/>
    <n v="300895900"/>
    <d v="2024-08-02T07:00:00"/>
    <n v="407.755"/>
    <n v="408.49"/>
    <n v="415"/>
    <n v="404.34"/>
    <n v="412.49"/>
    <n v="29437900"/>
    <n v="6.4091481842317208E-2"/>
    <d v="2024-08-02T07:00:00"/>
    <n v="107.2608"/>
    <n v="107.27"/>
    <n v="108.72"/>
    <n v="101.37"/>
    <n v="103.76"/>
    <n v="0.16973505852091084"/>
    <n v="482027500"/>
    <d v="2024-08-02T07:00:00"/>
    <n v="16.321999999999999"/>
    <n v="16.321999999999999"/>
    <n v="16.45"/>
    <n v="16.218"/>
    <n v="16.318000000000001"/>
    <n v="1.0354844571013153"/>
    <n v="68465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8">
  <r>
    <x v="0"/>
    <n v="5.2194000000000003"/>
    <n v="5.2447999999999997"/>
    <n v="5.2469999999999999"/>
    <n v="5.1630000000000003"/>
    <n v="5.2232000000000003"/>
    <n v="518080000"/>
    <n v="0.36314935113219793"/>
  </r>
  <r>
    <x v="1"/>
    <n v="5.08"/>
    <n v="5.1048"/>
    <n v="5.2945000000000002"/>
    <n v="5.016"/>
    <n v="5.2424999999999997"/>
    <n v="1053628000"/>
    <n v="3.2362548938654219"/>
  </r>
  <r>
    <x v="2"/>
    <n v="5.2812999999999999"/>
    <n v="5.3070000000000004"/>
    <n v="5.3337000000000003"/>
    <n v="5.0942999999999996"/>
    <n v="5.0972"/>
    <n v="574588000"/>
    <n v="0.66630321970937312"/>
  </r>
  <r>
    <x v="3"/>
    <n v="5.1745999999999999"/>
    <n v="5.1997"/>
    <n v="5.2995000000000001"/>
    <n v="5.1413000000000002"/>
    <n v="5.2758000000000003"/>
    <n v="414564000"/>
    <n v="-0.19219282802181342"/>
  </r>
  <r>
    <x v="4"/>
    <n v="5.2538999999999998"/>
    <n v="5.2794999999999996"/>
    <n v="5.3636999999999997"/>
    <n v="5.1639999999999997"/>
    <n v="5.1768000000000001"/>
    <n v="472588000"/>
    <n v="0.11909407065310017"/>
  </r>
  <r>
    <x v="5"/>
    <n v="5.2290999999999999"/>
    <n v="5.2545000000000002"/>
    <n v="5.3310000000000004"/>
    <n v="5.2327000000000004"/>
    <n v="5.2750000000000004"/>
    <n v="288388000"/>
    <n v="-0.8691012749955811"/>
  </r>
  <r>
    <x v="6"/>
    <n v="5.2466999999999997"/>
    <n v="5.2723000000000004"/>
    <n v="5.3239999999999998"/>
    <n v="5.2484999999999999"/>
    <n v="5.2771999999999997"/>
    <n v="224100000"/>
    <n v="-1.2139932531772446"/>
  </r>
  <r>
    <x v="7"/>
    <n v="5.5034999999999998"/>
    <n v="5.5303000000000004"/>
    <n v="5.5353000000000003"/>
    <n v="5.3879999999999999"/>
    <n v="5.4009999999999998"/>
    <n v="506476000"/>
    <n v="0.30089626323367841"/>
  </r>
  <r>
    <x v="8"/>
    <n v="5.3986999999999998"/>
    <n v="5.4249999999999998"/>
    <n v="5.5172999999999996"/>
    <n v="5.4184999999999999"/>
    <n v="5.5125000000000002"/>
    <n v="385244000"/>
    <n v="-0.34948863439759698"/>
  </r>
  <r>
    <x v="9"/>
    <n v="5.4336000000000002"/>
    <n v="5.4560000000000004"/>
    <n v="5.5011999999999999"/>
    <n v="5.4295"/>
    <n v="5.4668000000000001"/>
    <n v="215784000"/>
    <n v="-1.2586068932120678"/>
  </r>
  <r>
    <x v="10"/>
    <n v="5.3963000000000001"/>
    <n v="5.4184999999999999"/>
    <n v="5.4535"/>
    <n v="5.3944999999999999"/>
    <n v="5.4249999999999998"/>
    <n v="141556000"/>
    <n v="-1.656824939448823"/>
  </r>
  <r>
    <x v="11"/>
    <n v="5.2098000000000004"/>
    <n v="5.2312000000000003"/>
    <n v="5.4249999999999998"/>
    <n v="5.2160000000000002"/>
    <n v="5.4115000000000002"/>
    <n v="372036000"/>
    <n v="-0.42034685440480535"/>
  </r>
  <r>
    <x v="12"/>
    <n v="5.1702000000000004"/>
    <n v="5.1914999999999996"/>
    <n v="5.1955"/>
    <n v="5.0092999999999996"/>
    <n v="5.0468000000000002"/>
    <n v="465232000"/>
    <n v="7.9630634374100714E-2"/>
  </r>
  <r>
    <x v="13"/>
    <n v="5.2140000000000004"/>
    <n v="5.2355"/>
    <n v="5.298"/>
    <n v="5.2066999999999997"/>
    <n v="5.2755000000000001"/>
    <n v="273424000"/>
    <n v="-0.94938007603948371"/>
  </r>
  <r>
    <x v="14"/>
    <n v="5.1970999999999998"/>
    <n v="5.2184999999999997"/>
    <n v="5.2732999999999999"/>
    <n v="5.1877000000000004"/>
    <n v="5.2575000000000003"/>
    <n v="184884000"/>
    <n v="-1.4243790766026447"/>
  </r>
  <r>
    <x v="15"/>
    <n v="5.2824999999999998"/>
    <n v="5.3041999999999998"/>
    <n v="5.3372999999999999"/>
    <n v="5.2779999999999996"/>
    <n v="5.2880000000000003"/>
    <n v="232236000"/>
    <n v="-1.1703452763466384"/>
  </r>
  <r>
    <x v="16"/>
    <n v="5.2824999999999998"/>
    <n v="5.3041999999999998"/>
    <n v="5.3593000000000002"/>
    <n v="5.2725"/>
    <n v="5.2812000000000001"/>
    <n v="211880000"/>
    <n v="-1.2795510551524176"/>
  </r>
  <r>
    <x v="17"/>
    <n v="5.3274999999999997"/>
    <n v="5.3494999999999999"/>
    <n v="5.4015000000000004"/>
    <n v="5.2815000000000003"/>
    <n v="5.3345000000000002"/>
    <n v="256388000"/>
    <n v="-1.0407747335230393"/>
  </r>
  <r>
    <x v="18"/>
    <n v="5.4112"/>
    <n v="5.4335000000000004"/>
    <n v="5.4390000000000001"/>
    <n v="5.3574999999999999"/>
    <n v="5.36"/>
    <n v="233796000"/>
    <n v="-1.1619761952434247"/>
  </r>
  <r>
    <x v="19"/>
    <n v="5.5787000000000004"/>
    <n v="5.6017000000000001"/>
    <n v="5.62"/>
    <n v="5.3955000000000002"/>
    <n v="5.4044999999999996"/>
    <n v="404348000"/>
    <n v="-0.24699957965670444"/>
  </r>
  <r>
    <x v="20"/>
    <n v="5.5768000000000004"/>
    <n v="5.5998000000000001"/>
    <n v="5.7244999999999999"/>
    <n v="5.5454999999999997"/>
    <n v="5.6048"/>
    <n v="454704000"/>
    <n v="2.3150066518566961E-2"/>
  </r>
  <r>
    <x v="21"/>
    <n v="5.6055999999999999"/>
    <n v="5.6287000000000003"/>
    <n v="5.7015000000000002"/>
    <n v="5.6192000000000002"/>
    <n v="5.6475"/>
    <n v="320976000"/>
    <n v="-0.69427331666768088"/>
  </r>
  <r>
    <x v="22"/>
    <n v="5.6837999999999997"/>
    <n v="5.7073"/>
    <n v="5.73"/>
    <n v="5.6379999999999999"/>
    <n v="5.6475"/>
    <n v="321196000"/>
    <n v="-0.6930930616403046"/>
  </r>
  <r>
    <x v="23"/>
    <n v="5.7141999999999999"/>
    <n v="5.7378"/>
    <n v="5.7984999999999998"/>
    <n v="5.7336999999999998"/>
    <n v="5.7422000000000004"/>
    <n v="343548000"/>
    <n v="-0.57317915085887505"/>
  </r>
  <r>
    <x v="24"/>
    <n v="5.8623000000000003"/>
    <n v="5.8864999999999998"/>
    <n v="5.9"/>
    <n v="5.7675000000000001"/>
    <n v="5.7725"/>
    <n v="445360000"/>
    <n v="-2.6978583371450832E-2"/>
  </r>
  <r>
    <x v="25"/>
    <n v="5.9596999999999998"/>
    <n v="5.9843000000000002"/>
    <n v="6.0096999999999996"/>
    <n v="5.9340000000000002"/>
    <n v="5.9531999999999998"/>
    <n v="603044000"/>
    <n v="0.8189638427049154"/>
  </r>
  <r>
    <x v="26"/>
    <n v="5.9459999999999997"/>
    <n v="5.9705000000000004"/>
    <n v="6.0452000000000004"/>
    <n v="5.9598000000000004"/>
    <n v="6.0129999999999999"/>
    <n v="355060000"/>
    <n v="-0.51141962415362197"/>
  </r>
  <r>
    <x v="27"/>
    <n v="5.9409999999999998"/>
    <n v="5.9654999999999996"/>
    <n v="5.9827000000000004"/>
    <n v="5.9204999999999997"/>
    <n v="5.9550000000000001"/>
    <n v="138864000"/>
    <n v="-1.6712669691474455"/>
  </r>
  <r>
    <x v="28"/>
    <n v="5.9551999999999996"/>
    <n v="5.9798"/>
    <n v="6.008"/>
    <n v="5.95"/>
    <n v="5.9690000000000003"/>
    <n v="182852000"/>
    <n v="-1.4352803412191382"/>
  </r>
  <r>
    <x v="29"/>
    <n v="5.8974000000000002"/>
    <n v="5.9218000000000002"/>
    <n v="6.0084999999999997"/>
    <n v="5.8952"/>
    <n v="5.9950000000000001"/>
    <n v="254644000"/>
    <n v="-1.0501309370127858"/>
  </r>
  <r>
    <x v="30"/>
    <n v="5.7842000000000002"/>
    <n v="5.8079999999999998"/>
    <n v="5.9050000000000002"/>
    <n v="5.7765000000000004"/>
    <n v="5.8997999999999999"/>
    <n v="258056000"/>
    <n v="-1.0318262544972956"/>
  </r>
  <r>
    <x v="31"/>
    <n v="5.8582999999999998"/>
    <n v="5.8825000000000003"/>
    <n v="5.8920000000000003"/>
    <n v="5.7533000000000003"/>
    <n v="5.7725"/>
    <n v="231004000"/>
    <n v="-1.1769547044999455"/>
  </r>
  <r>
    <x v="32"/>
    <n v="5.9730999999999996"/>
    <n v="5.9977"/>
    <n v="5.9977"/>
    <n v="5.9180000000000001"/>
    <n v="5.9687999999999999"/>
    <n v="237536000"/>
    <n v="-1.141911859778028"/>
  </r>
  <r>
    <x v="33"/>
    <n v="5.8775000000000004"/>
    <n v="5.9017999999999997"/>
    <n v="5.9458000000000002"/>
    <n v="5.8525"/>
    <n v="5.8775000000000004"/>
    <n v="205384000"/>
    <n v="-1.3144007672334916"/>
  </r>
  <r>
    <x v="34"/>
    <n v="5.9021999999999997"/>
    <n v="5.9264999999999999"/>
    <n v="5.9317000000000002"/>
    <n v="5.7817999999999996"/>
    <n v="5.8079999999999998"/>
    <n v="262636000"/>
    <n v="-1.0072554907455531"/>
  </r>
  <r>
    <x v="35"/>
    <n v="5.9736000000000002"/>
    <n v="5.9983000000000004"/>
    <n v="6.0442999999999998"/>
    <n v="5.9097"/>
    <n v="5.9550000000000001"/>
    <n v="314856000"/>
    <n v="-0.72710586561105728"/>
  </r>
  <r>
    <x v="36"/>
    <n v="5.9847999999999999"/>
    <n v="6.0095000000000001"/>
    <n v="6.0510000000000002"/>
    <n v="5.9538000000000002"/>
    <n v="5.9939999999999998"/>
    <n v="277108000"/>
    <n v="-0.92961616912651013"/>
  </r>
  <r>
    <x v="37"/>
    <n v="6.0506000000000002"/>
    <n v="6.0754999999999999"/>
    <n v="6.1482999999999999"/>
    <n v="6.0214999999999996"/>
    <n v="6.0963000000000003"/>
    <n v="255112000"/>
    <n v="-1.0476202126818217"/>
  </r>
  <r>
    <x v="38"/>
    <n v="6.0829000000000004"/>
    <n v="6.1079999999999997"/>
    <n v="6.2137000000000002"/>
    <n v="6.0937999999999999"/>
    <n v="6.1832000000000003"/>
    <n v="316296000"/>
    <n v="-0.71938055997732164"/>
  </r>
  <r>
    <x v="39"/>
    <n v="6.2736000000000001"/>
    <n v="6.2995000000000001"/>
    <n v="6.3247"/>
    <n v="6.1687000000000003"/>
    <n v="6.1914999999999996"/>
    <n v="319840000"/>
    <n v="-0.70036772444540563"/>
  </r>
  <r>
    <x v="40"/>
    <n v="6.1566000000000001"/>
    <n v="6.1820000000000004"/>
    <n v="6.282"/>
    <n v="6.1687000000000003"/>
    <n v="6.2565"/>
    <n v="359088000"/>
    <n v="-0.48981022756147813"/>
  </r>
  <r>
    <x v="41"/>
    <n v="6.1139999999999999"/>
    <n v="6.1391999999999998"/>
    <n v="6.2172000000000001"/>
    <n v="6.1132"/>
    <n v="6.1947000000000001"/>
    <n v="263104000"/>
    <n v="-1.004744766414589"/>
  </r>
  <r>
    <x v="42"/>
    <n v="6.1977000000000002"/>
    <n v="6.2232000000000003"/>
    <n v="6.2291999999999996"/>
    <n v="6.1695000000000002"/>
    <n v="6.1929999999999996"/>
    <n v="284192000"/>
    <n v="-0.89161195724499409"/>
  </r>
  <r>
    <x v="43"/>
    <n v="6.2064000000000004"/>
    <n v="6.2320000000000002"/>
    <n v="6.25"/>
    <n v="6.1841999999999997"/>
    <n v="6.2424999999999997"/>
    <n v="253792000"/>
    <n v="-1.0547017428460794"/>
  </r>
  <r>
    <x v="44"/>
    <n v="6.173"/>
    <n v="6.1985000000000001"/>
    <n v="6.2323000000000004"/>
    <n v="6.1642000000000001"/>
    <n v="6.1952999999999996"/>
    <n v="217916000"/>
    <n v="-1.247169149037676"/>
  </r>
  <r>
    <x v="45"/>
    <n v="6.2271000000000001"/>
    <n v="6.2526999999999999"/>
    <n v="6.3396999999999997"/>
    <n v="6.2249999999999996"/>
    <n v="6.2439999999999998"/>
    <n v="239240000"/>
    <n v="-1.132770248111441"/>
  </r>
  <r>
    <x v="46"/>
    <n v="6.2954999999999997"/>
    <n v="6.3215000000000003"/>
    <n v="6.33"/>
    <n v="6.2038000000000002"/>
    <n v="6.2930000000000001"/>
    <n v="244516000"/>
    <n v="-1.1044655866367263"/>
  </r>
  <r>
    <x v="47"/>
    <n v="6.2363"/>
    <n v="6.2619999999999996"/>
    <n v="6.4874999999999998"/>
    <n v="6.2074999999999996"/>
    <n v="6.4375"/>
    <n v="373512000"/>
    <n v="-0.41242841613022635"/>
  </r>
  <r>
    <x v="48"/>
    <n v="5.9802999999999997"/>
    <n v="6.0049999999999999"/>
    <n v="6.0563000000000002"/>
    <n v="5.8056999999999999"/>
    <n v="5.9560000000000004"/>
    <n v="470536000"/>
    <n v="0.1080855101250269"/>
  </r>
  <r>
    <x v="49"/>
    <n v="6.1738"/>
    <n v="6.1993"/>
    <n v="6.2317999999999998"/>
    <n v="6.0176999999999996"/>
    <n v="6.0712000000000002"/>
    <n v="310976000"/>
    <n v="-0.7479212724575115"/>
  </r>
  <r>
    <x v="50"/>
    <n v="6.1132999999999997"/>
    <n v="6.1384999999999996"/>
    <n v="6.2210000000000001"/>
    <n v="6.0984999999999996"/>
    <n v="6.1848000000000001"/>
    <n v="258848000"/>
    <n v="-1.0275773363987408"/>
  </r>
  <r>
    <x v="51"/>
    <n v="6.12"/>
    <n v="6.1452"/>
    <n v="6.1588000000000003"/>
    <n v="5.9850000000000003"/>
    <n v="6.0401999999999996"/>
    <n v="290504000"/>
    <n v="-0.85774936755045295"/>
  </r>
  <r>
    <x v="52"/>
    <n v="5.8864999999999998"/>
    <n v="5.9107000000000003"/>
    <n v="6.1112000000000002"/>
    <n v="5.8688000000000002"/>
    <n v="6.0991999999999997"/>
    <n v="370420000"/>
    <n v="-0.42901636406044202"/>
  </r>
  <r>
    <x v="53"/>
    <n v="5.9836"/>
    <n v="6.0083000000000002"/>
    <n v="6.0278"/>
    <n v="5.8863000000000003"/>
    <n v="5.8925000000000001"/>
    <n v="255564000"/>
    <n v="-1.0451953250801214"/>
  </r>
  <r>
    <x v="54"/>
    <n v="6.1528999999999998"/>
    <n v="6.1782000000000004"/>
    <n v="6.1974999999999998"/>
    <n v="6.1005000000000003"/>
    <n v="6.1508000000000003"/>
    <n v="271544000"/>
    <n v="-0.95946589172797192"/>
  </r>
  <r>
    <x v="55"/>
    <n v="6.2432999999999996"/>
    <n v="6.2690000000000001"/>
    <n v="6.31"/>
    <n v="6.1852"/>
    <n v="6.2996999999999996"/>
    <n v="208220000"/>
    <n v="-1.2991862069714957"/>
  </r>
  <r>
    <x v="56"/>
    <n v="6.3300999999999998"/>
    <n v="6.3562000000000003"/>
    <n v="6.3562000000000003"/>
    <n v="6.2220000000000004"/>
    <n v="6.3034999999999997"/>
    <n v="218284000"/>
    <n v="-1.2451949042646102"/>
  </r>
  <r>
    <x v="57"/>
    <n v="6.2638999999999996"/>
    <n v="6.2897999999999996"/>
    <n v="6.3383000000000003"/>
    <n v="6.2641999999999998"/>
    <n v="6.3159999999999998"/>
    <n v="189752000"/>
    <n v="-1.3982632517241551"/>
  </r>
  <r>
    <x v="58"/>
    <n v="6.5472999999999999"/>
    <n v="6.5743"/>
    <n v="6.5750000000000002"/>
    <n v="6.3075000000000001"/>
    <n v="6.3125"/>
    <n v="529608000"/>
    <n v="0.42499471456671473"/>
  </r>
  <r>
    <x v="59"/>
    <n v="6.6696999999999997"/>
    <n v="6.6971999999999996"/>
    <n v="6.8125"/>
    <n v="6.6207000000000003"/>
    <n v="6.6829999999999998"/>
    <n v="638556000"/>
    <n v="1.0094784633057621"/>
  </r>
  <r>
    <x v="60"/>
    <n v="6.7854999999999999"/>
    <n v="6.8135000000000003"/>
    <n v="6.82"/>
    <n v="6.7111999999999998"/>
    <n v="6.7502000000000004"/>
    <n v="374644000"/>
    <n v="-0.40635546753481749"/>
  </r>
  <r>
    <x v="61"/>
    <n v="6.7416999999999998"/>
    <n v="6.7694999999999999"/>
    <n v="6.8369999999999997"/>
    <n v="6.7276999999999996"/>
    <n v="6.7552000000000003"/>
    <n v="528016000"/>
    <n v="0.4164539600049737"/>
  </r>
  <r>
    <x v="62"/>
    <n v="7.2149999999999999"/>
    <n v="7.2447999999999997"/>
    <n v="7.3742000000000001"/>
    <n v="7.15"/>
    <n v="7.1814999999999998"/>
    <n v="1041924000"/>
    <n v="3.173465326409004"/>
  </r>
  <r>
    <x v="63"/>
    <n v="7.3837999999999999"/>
    <n v="7.4142000000000001"/>
    <n v="7.4328000000000003"/>
    <n v="7.1215000000000002"/>
    <n v="7.141"/>
    <n v="620164000"/>
    <n v="0.91080914301710547"/>
  </r>
  <r>
    <x v="64"/>
    <n v="7.8352000000000004"/>
    <n v="7.8674999999999997"/>
    <n v="7.8853"/>
    <n v="7.5373000000000001"/>
    <n v="7.5373000000000001"/>
    <n v="694332000"/>
    <n v="1.3087053015191217"/>
  </r>
  <r>
    <x v="65"/>
    <n v="7.6858000000000004"/>
    <n v="7.7175000000000002"/>
    <n v="7.9080000000000004"/>
    <n v="7.4088000000000003"/>
    <n v="7.8193000000000001"/>
    <n v="810052000"/>
    <n v="1.9295194459190423"/>
  </r>
  <r>
    <x v="66"/>
    <n v="7.3216000000000001"/>
    <n v="7.3517000000000001"/>
    <n v="7.63"/>
    <n v="7.2664999999999997"/>
    <n v="7.6048"/>
    <n v="768180000"/>
    <n v="1.7048847254358634"/>
  </r>
  <r>
    <x v="67"/>
    <n v="6.8038999999999996"/>
    <n v="6.8319999999999999"/>
    <n v="7.0468000000000002"/>
    <n v="6.7"/>
    <n v="6.7546999999999997"/>
    <n v="856916000"/>
    <n v="2.180935225932505"/>
  </r>
  <r>
    <x v="68"/>
    <n v="6.5243000000000002"/>
    <n v="6.5511999999999997"/>
    <n v="6.9696999999999996"/>
    <n v="6.4489999999999998"/>
    <n v="6.9074999999999998"/>
    <n v="1055496000"/>
    <n v="3.2462763320069623"/>
  </r>
  <r>
    <x v="69"/>
    <n v="6.6638000000000002"/>
    <n v="6.6912000000000003"/>
    <n v="6.8863000000000003"/>
    <n v="6.55"/>
    <n v="6.5514999999999999"/>
    <n v="747732000"/>
    <n v="1.5951853854368176"/>
  </r>
  <r>
    <x v="70"/>
    <n v="6.2927999999999997"/>
    <n v="6.3150000000000004"/>
    <n v="6.6749999999999998"/>
    <n v="6.2222"/>
    <n v="6.3724999999999996"/>
    <n v="906416000"/>
    <n v="2.4464926070921669"/>
  </r>
  <r>
    <x v="71"/>
    <n v="6.7279999999999998"/>
    <n v="6.7516999999999996"/>
    <n v="6.8114999999999997"/>
    <n v="6.0448000000000004"/>
    <n v="6.0614999999999997"/>
    <n v="1133252000"/>
    <n v="3.6634213770463697"/>
  </r>
  <r>
    <x v="72"/>
    <n v="6.8864999999999998"/>
    <n v="6.9107000000000003"/>
    <n v="6.9398"/>
    <n v="6.5250000000000004"/>
    <n v="6.9225000000000003"/>
    <n v="890744000"/>
    <n v="2.3624155307783443"/>
  </r>
  <r>
    <x v="73"/>
    <n v="6.6238999999999999"/>
    <n v="6.6473000000000004"/>
    <n v="7.0267999999999997"/>
    <n v="6.5614999999999997"/>
    <n v="6.9668000000000001"/>
    <n v="652792000"/>
    <n v="1.085851693168165"/>
  </r>
  <r>
    <x v="74"/>
    <n v="7.0877999999999997"/>
    <n v="7.1128"/>
    <n v="7.1223000000000001"/>
    <n v="6.68"/>
    <n v="6.7549999999999999"/>
    <n v="597408000"/>
    <n v="0.78872785482176677"/>
  </r>
  <r>
    <x v="75"/>
    <n v="6.8083"/>
    <n v="6.8323"/>
    <n v="7.08"/>
    <n v="6.7874999999999996"/>
    <n v="6.9124999999999996"/>
    <n v="540328000"/>
    <n v="0.48250532317341321"/>
  </r>
  <r>
    <x v="76"/>
    <n v="6.6276999999999999"/>
    <n v="6.6509999999999998"/>
    <n v="6.7098000000000004"/>
    <n v="6.45"/>
    <n v="6.6520000000000001"/>
    <n v="515412000"/>
    <n v="0.34883607652747112"/>
  </r>
  <r>
    <x v="77"/>
    <n v="6.1144999999999996"/>
    <n v="6.1360000000000001"/>
    <n v="6.4850000000000003"/>
    <n v="5.9545000000000003"/>
    <n v="5.9974999999999996"/>
    <n v="614160000"/>
    <n v="0.87859891036089111"/>
  </r>
  <r>
    <x v="78"/>
    <n v="6.5041000000000002"/>
    <n v="6.5270000000000001"/>
    <n v="6.5270000000000001"/>
    <n v="6.1497999999999999"/>
    <n v="6.4135"/>
    <n v="580648000"/>
    <n v="0.69881388091801055"/>
  </r>
  <r>
    <x v="79"/>
    <n v="6.1401000000000003"/>
    <n v="6.1616999999999997"/>
    <n v="6.415"/>
    <n v="6.0641999999999996"/>
    <n v="6.3864999999999998"/>
    <n v="499964000"/>
    <n v="0.26596071442334063"/>
  </r>
  <r>
    <x v="80"/>
    <n v="5.3887999999999998"/>
    <n v="5.4077999999999999"/>
    <n v="5.9029999999999996"/>
    <n v="5.3949999999999996"/>
    <n v="5.6364999999999998"/>
    <n v="816540000"/>
    <n v="1.9643262396354846"/>
  </r>
  <r>
    <x v="81"/>
    <n v="5.9999000000000002"/>
    <n v="6.0209999999999999"/>
    <n v="6.0255000000000001"/>
    <n v="5.4903000000000004"/>
    <n v="5.7625000000000002"/>
    <n v="634836000"/>
    <n v="0.98952142375194507"/>
  </r>
  <r>
    <x v="82"/>
    <n v="4.8928000000000003"/>
    <n v="4.91"/>
    <n v="5.6524999999999999"/>
    <n v="4.8499999999999996"/>
    <n v="5.3102"/>
    <n v="726972000"/>
    <n v="1.4838122292171292"/>
  </r>
  <r>
    <x v="83"/>
    <n v="5.4127000000000001"/>
    <n v="5.4317000000000002"/>
    <n v="5.5214999999999996"/>
    <n v="4.7750000000000004"/>
    <n v="5.0227000000000004"/>
    <n v="833632000"/>
    <n v="2.056021325671463"/>
  </r>
  <r>
    <x v="84"/>
    <n v="5.0526999999999997"/>
    <n v="5.0705"/>
    <n v="5.2484999999999999"/>
    <n v="4.5170000000000003"/>
    <n v="5.0025000000000004"/>
    <n v="874268000"/>
    <n v="2.2740251588190192"/>
  </r>
  <r>
    <x v="85"/>
    <n v="5.3056000000000001"/>
    <n v="5.3243"/>
    <n v="5.4183000000000003"/>
    <n v="4.8348000000000004"/>
    <n v="5.0490000000000004"/>
    <n v="765512000"/>
    <n v="1.6905714508311365"/>
  </r>
  <r>
    <x v="86"/>
    <n v="5.1257000000000001"/>
    <n v="5.1437999999999997"/>
    <n v="5.758"/>
    <n v="5.1283000000000003"/>
    <n v="5.4749999999999996"/>
    <n v="804636000"/>
    <n v="1.9004637130632702"/>
  </r>
  <r>
    <x v="87"/>
    <n v="5.2986000000000004"/>
    <n v="5.3171999999999997"/>
    <n v="5.4119999999999999"/>
    <n v="4.9630000000000001"/>
    <n v="5.1426999999999996"/>
    <n v="643876000"/>
    <n v="1.038019175785952"/>
  </r>
  <r>
    <x v="88"/>
    <n v="6.2076000000000002"/>
    <n v="6.2294999999999998"/>
    <n v="6.3164999999999996"/>
    <n v="5.7012999999999998"/>
    <n v="5.7249999999999996"/>
    <n v="1101644000"/>
    <n v="3.4938509183858732"/>
  </r>
  <r>
    <x v="89"/>
    <n v="6.1189"/>
    <n v="6.1405000000000003"/>
    <n v="6.5454999999999997"/>
    <n v="6.0914999999999999"/>
    <n v="6.3449999999999998"/>
    <n v="793432000"/>
    <n v="1.8403565433963438"/>
  </r>
  <r>
    <x v="90"/>
    <n v="6.4084000000000003"/>
    <n v="6.431"/>
    <n v="6.5555000000000003"/>
    <n v="6.25"/>
    <n v="6.3484999999999996"/>
    <n v="696108000"/>
    <n v="1.3182331784673957"/>
  </r>
  <r>
    <x v="91"/>
    <n v="6.2961"/>
    <n v="6.3182999999999998"/>
    <n v="6.5780000000000003"/>
    <n v="6.2169999999999996"/>
    <n v="6.25"/>
    <n v="638828000"/>
    <n v="1.0109376877032454"/>
  </r>
  <r>
    <x v="92"/>
    <n v="6.6163999999999996"/>
    <n v="6.6398000000000001"/>
    <n v="6.649"/>
    <n v="6.3396999999999997"/>
    <n v="6.3840000000000003"/>
    <n v="602252000"/>
    <n v="0.81471492460636075"/>
  </r>
  <r>
    <x v="93"/>
    <n v="6.5669000000000004"/>
    <n v="6.59"/>
    <n v="6.8849999999999998"/>
    <n v="6.4436999999999998"/>
    <n v="6.68"/>
    <n v="949960000"/>
    <n v="2.6800972657834055"/>
  </r>
  <r>
    <x v="94"/>
    <n v="6.0553999999999997"/>
    <n v="6.0766999999999998"/>
    <n v="6.5381999999999998"/>
    <n v="6.032"/>
    <n v="6.3913000000000002"/>
    <n v="656912000"/>
    <n v="1.1079546509535754"/>
  </r>
  <r>
    <x v="95"/>
    <n v="6.3643000000000001"/>
    <n v="6.3868"/>
    <n v="6.4"/>
    <n v="6.0578000000000003"/>
    <n v="6.1059999999999999"/>
    <n v="675764000"/>
    <n v="1.2090917772085641"/>
  </r>
  <r>
    <x v="96"/>
    <n v="6.0762999999999998"/>
    <n v="6.0978000000000003"/>
    <n v="6.3906999999999998"/>
    <n v="5.9598000000000004"/>
    <n v="6.3490000000000002"/>
    <n v="663212000"/>
    <n v="1.1417528631011686"/>
  </r>
  <r>
    <x v="97"/>
    <n v="6.6863999999999999"/>
    <n v="6.71"/>
    <n v="6.7469999999999999"/>
    <n v="6.3231999999999999"/>
    <n v="6.3810000000000002"/>
    <n v="727884000"/>
    <n v="1.4887049227851616"/>
  </r>
  <r>
    <x v="98"/>
    <n v="6.4530000000000003"/>
    <n v="6.4756999999999998"/>
    <n v="6.9562999999999997"/>
    <n v="6.4325000000000001"/>
    <n v="6.9325000000000001"/>
    <n v="784520000"/>
    <n v="1.7925454851964466"/>
  </r>
  <r>
    <x v="99"/>
    <n v="6.6502999999999997"/>
    <n v="6.6737000000000002"/>
    <n v="6.6988000000000003"/>
    <n v="6.5149999999999997"/>
    <n v="6.5852000000000004"/>
    <n v="542444000"/>
    <n v="0.49385723061854142"/>
  </r>
  <r>
    <x v="100"/>
    <n v="6.5507"/>
    <n v="6.5738000000000003"/>
    <n v="6.8230000000000004"/>
    <n v="6.5105000000000004"/>
    <n v="6.8"/>
    <n v="525564000"/>
    <n v="0.40329948124530718"/>
  </r>
  <r>
    <x v="101"/>
    <n v="6.7225999999999999"/>
    <n v="6.7462999999999997"/>
    <n v="6.7549999999999999"/>
    <n v="6.4249999999999998"/>
    <n v="6.5137999999999998"/>
    <n v="398408000"/>
    <n v="-0.27886646539586385"/>
  </r>
  <r>
    <x v="102"/>
    <n v="7.0738000000000003"/>
    <n v="7.0987999999999998"/>
    <n v="7.133"/>
    <n v="6.8472"/>
    <n v="6.875"/>
    <n v="530948000"/>
    <n v="0.43218354064255204"/>
  </r>
  <r>
    <x v="103"/>
    <n v="6.9964000000000004"/>
    <n v="7.0209999999999999"/>
    <n v="7.1041999999999996"/>
    <n v="6.8845000000000001"/>
    <n v="6.93"/>
    <n v="366148000"/>
    <n v="-0.45193477077385769"/>
  </r>
  <r>
    <x v="104"/>
    <n v="7.3415999999999997"/>
    <n v="7.3674999999999997"/>
    <n v="7.4749999999999996"/>
    <n v="7.1638000000000002"/>
    <n v="7.1769999999999996"/>
    <n v="745620000"/>
    <n v="1.5838549371740054"/>
  </r>
  <r>
    <x v="105"/>
    <n v="7.2823000000000002"/>
    <n v="7.3079999999999998"/>
    <n v="7.4714999999999998"/>
    <n v="7.1734999999999998"/>
    <n v="7.45"/>
    <n v="539120000"/>
    <n v="0.47602465011400169"/>
  </r>
  <r>
    <x v="106"/>
    <n v="7.1510999999999996"/>
    <n v="7.1761999999999997"/>
    <n v="7.3375000000000004"/>
    <n v="7.1318000000000001"/>
    <n v="7.181"/>
    <n v="449388000"/>
    <n v="-5.3691867793070319E-3"/>
  </r>
  <r>
    <x v="107"/>
    <n v="6.7141000000000002"/>
    <n v="6.7378"/>
    <n v="7.1192000000000002"/>
    <n v="6.6778000000000004"/>
    <n v="7.0578000000000003"/>
    <n v="735160000"/>
    <n v="1.5277391754178424"/>
  </r>
  <r>
    <x v="108"/>
    <n v="7.1285999999999996"/>
    <n v="7.1536999999999997"/>
    <n v="7.1967999999999996"/>
    <n v="6.8849999999999998"/>
    <n v="6.9306999999999999"/>
    <n v="483356000"/>
    <n v="0.17686218944758986"/>
  </r>
  <r>
    <x v="109"/>
    <n v="7.0753000000000004"/>
    <n v="7.1002000000000001"/>
    <n v="7.3285"/>
    <n v="7.0750000000000002"/>
    <n v="7.1959999999999997"/>
    <n v="424160000"/>
    <n v="-0.14071224964589188"/>
  </r>
  <r>
    <x v="110"/>
    <n v="7.2142999999999997"/>
    <n v="7.2397"/>
    <n v="7.2416999999999998"/>
    <n v="7.0149999999999997"/>
    <n v="7.09"/>
    <n v="352328000"/>
    <n v="-0.52607624567540368"/>
  </r>
  <r>
    <x v="111"/>
    <n v="7.4009"/>
    <n v="7.4269999999999996"/>
    <n v="7.5875000000000004"/>
    <n v="7.35"/>
    <n v="7.3747999999999996"/>
    <n v="479388000"/>
    <n v="0.15557468059018503"/>
  </r>
  <r>
    <x v="112"/>
    <n v="7.2584"/>
    <n v="7.2839999999999998"/>
    <n v="7.6050000000000004"/>
    <n v="7.2785000000000002"/>
    <n v="7.5750000000000002"/>
    <n v="442904000"/>
    <n v="-4.015452131343325E-2"/>
  </r>
  <r>
    <x v="113"/>
    <n v="7.4352999999999998"/>
    <n v="7.4615"/>
    <n v="7.5145"/>
    <n v="7.3437999999999999"/>
    <n v="7.4192999999999998"/>
    <n v="379160000"/>
    <n v="-0.38212805070012995"/>
  </r>
  <r>
    <x v="114"/>
    <n v="7.2813999999999997"/>
    <n v="7.3070000000000004"/>
    <n v="7.4615"/>
    <n v="7.2930000000000001"/>
    <n v="7.4071999999999996"/>
    <n v="375916000"/>
    <n v="-0.39953144755835107"/>
  </r>
  <r>
    <x v="115"/>
    <n v="7.0446999999999997"/>
    <n v="7.0694999999999997"/>
    <n v="7.2225000000000001"/>
    <n v="7.0209999999999999"/>
    <n v="7.1086999999999998"/>
    <n v="342096000"/>
    <n v="-0.58096883403955846"/>
  </r>
  <r>
    <x v="116"/>
    <n v="7.2567000000000004"/>
    <n v="7.2821999999999996"/>
    <n v="7.2960000000000003"/>
    <n v="7.0220000000000002"/>
    <n v="7.0220000000000002"/>
    <n v="317556000"/>
    <n v="-0.71262091754780299"/>
  </r>
  <r>
    <x v="117"/>
    <n v="7.3177000000000003"/>
    <n v="7.3434999999999997"/>
    <n v="7.5068000000000001"/>
    <n v="7.2821999999999996"/>
    <n v="7.3868"/>
    <n v="368896000"/>
    <n v="-0.43719231252281221"/>
  </r>
  <r>
    <x v="118"/>
    <n v="7.4185999999999996"/>
    <n v="7.4447000000000001"/>
    <n v="7.55"/>
    <n v="7.3853"/>
    <n v="7.4233000000000002"/>
    <n v="323464000"/>
    <n v="-0.680925705267171"/>
  </r>
  <r>
    <x v="119"/>
    <n v="7.5949999999999998"/>
    <n v="7.6216999999999997"/>
    <n v="7.6852"/>
    <n v="7.5330000000000004"/>
    <n v="7.5845000000000002"/>
    <n v="373732000"/>
    <n v="-0.41124816110285006"/>
  </r>
  <r>
    <x v="120"/>
    <n v="7.7850999999999999"/>
    <n v="7.8125"/>
    <n v="7.8186999999999998"/>
    <n v="7.6597"/>
    <n v="7.6936999999999998"/>
    <n v="339216000"/>
    <n v="-0.59641944530702962"/>
  </r>
  <r>
    <x v="121"/>
    <n v="8.0372000000000003"/>
    <n v="8.0655000000000001"/>
    <n v="8.1125000000000007"/>
    <n v="7.7786999999999997"/>
    <n v="7.8075000000000001"/>
    <n v="469060000"/>
    <n v="0.10016707185044789"/>
  </r>
  <r>
    <x v="122"/>
    <n v="7.7751000000000001"/>
    <n v="7.8025000000000002"/>
    <n v="8.1724999999999994"/>
    <n v="7.7927"/>
    <n v="8.1234999999999999"/>
    <n v="493060000"/>
    <n v="0.22892216574604154"/>
  </r>
  <r>
    <x v="123"/>
    <n v="7.7526999999999999"/>
    <n v="7.78"/>
    <n v="8.0785"/>
    <n v="7.5946999999999996"/>
    <n v="7.9175000000000004"/>
    <n v="625852000"/>
    <n v="0.94132410027036117"/>
  </r>
  <r>
    <x v="124"/>
    <n v="8.0023"/>
    <n v="8.0305"/>
    <n v="8.0359999999999996"/>
    <n v="7.6875"/>
    <n v="7.8418000000000001"/>
    <n v="602312000"/>
    <n v="0.81503681234109981"/>
  </r>
  <r>
    <x v="125"/>
    <n v="8.4609000000000005"/>
    <n v="8.4908000000000001"/>
    <n v="8.5005000000000006"/>
    <n v="7.8739999999999997"/>
    <n v="7.8898000000000001"/>
    <n v="987660000"/>
    <n v="2.8823500591110669"/>
  </r>
  <r>
    <x v="126"/>
    <n v="8.7195"/>
    <n v="8.7501999999999995"/>
    <n v="8.9164999999999992"/>
    <n v="8.6805000000000003"/>
    <n v="8.7605000000000004"/>
    <n v="774460000"/>
    <n v="1.7385756416718772"/>
  </r>
  <r>
    <x v="127"/>
    <n v="8.7745999999999995"/>
    <n v="8.8055000000000003"/>
    <n v="9.0875000000000004"/>
    <n v="8.7627000000000006"/>
    <n v="8.7902000000000005"/>
    <n v="717320000"/>
    <n v="1.4320312222887845"/>
  </r>
  <r>
    <x v="128"/>
    <n v="8.9384999999999994"/>
    <n v="8.9700000000000006"/>
    <n v="9.0429999999999993"/>
    <n v="8.8887999999999998"/>
    <n v="8.9909999999999997"/>
    <n v="587536000"/>
    <n v="0.73576659286604595"/>
  </r>
  <r>
    <x v="129"/>
    <n v="8.7444000000000006"/>
    <n v="8.7752999999999997"/>
    <n v="9.0525000000000002"/>
    <n v="8.7375000000000007"/>
    <n v="9.0515000000000008"/>
    <n v="761068000"/>
    <n v="1.6667302992781359"/>
  </r>
  <r>
    <x v="130"/>
    <n v="8.9946000000000002"/>
    <n v="9.0261999999999993"/>
    <n v="9.093"/>
    <n v="8.7133000000000003"/>
    <n v="8.8252000000000006"/>
    <n v="1038764000"/>
    <n v="3.1565125723794178"/>
  </r>
  <r>
    <x v="131"/>
    <n v="8.6870999999999992"/>
    <n v="8.7177000000000007"/>
    <n v="9.1818000000000008"/>
    <n v="8.6720000000000006"/>
    <n v="9.1567000000000007"/>
    <n v="770780000"/>
    <n v="1.7188331939412194"/>
  </r>
  <r>
    <x v="132"/>
    <n v="8.4953000000000003"/>
    <n v="8.5252999999999997"/>
    <n v="8.6326999999999998"/>
    <n v="7.9966999999999997"/>
    <n v="8.625"/>
    <n v="1175892000"/>
    <n v="3.8921762605342081"/>
  </r>
  <r>
    <x v="133"/>
    <n v="8.4572000000000003"/>
    <n v="8.4870000000000001"/>
    <n v="8.7605000000000004"/>
    <n v="8.3792000000000009"/>
    <n v="8.4122000000000003"/>
    <n v="734896000"/>
    <n v="1.5263228693849908"/>
  </r>
  <r>
    <x v="134"/>
    <n v="8.8443000000000005"/>
    <n v="8.8755000000000006"/>
    <n v="8.8755000000000006"/>
    <n v="8.4849999999999994"/>
    <n v="8.5545000000000009"/>
    <n v="745256000"/>
    <n v="1.5819021515832554"/>
  </r>
  <r>
    <x v="135"/>
    <n v="8.7752999999999997"/>
    <n v="8.8062000000000005"/>
    <n v="8.8407"/>
    <n v="8.6895000000000007"/>
    <n v="8.8332999999999995"/>
    <n v="389876000"/>
    <n v="-0.3246389012757474"/>
  </r>
  <r>
    <x v="136"/>
    <n v="8.7942999999999998"/>
    <n v="8.8252000000000006"/>
    <n v="8.8371999999999993"/>
    <n v="8.6579999999999995"/>
    <n v="8.7963000000000005"/>
    <n v="391320000"/>
    <n v="-0.31689213645969588"/>
  </r>
  <r>
    <x v="137"/>
    <n v="8.7386999999999997"/>
    <n v="8.7695000000000007"/>
    <n v="8.8663000000000007"/>
    <n v="8.6999999999999993"/>
    <n v="8.8223000000000003"/>
    <n v="365440000"/>
    <n v="-0.45573304604377768"/>
  </r>
  <r>
    <x v="138"/>
    <n v="8.7396999999999991"/>
    <n v="8.7665000000000006"/>
    <n v="8.9431999999999992"/>
    <n v="8.6775000000000002"/>
    <n v="8.7279999999999998"/>
    <n v="424280000"/>
    <n v="-0.14006847417641391"/>
  </r>
  <r>
    <x v="139"/>
    <n v="8.8926999999999996"/>
    <n v="8.92"/>
    <n v="8.9969999999999999"/>
    <n v="8.7080000000000002"/>
    <n v="8.7944999999999993"/>
    <n v="481748000"/>
    <n v="0.16823559815658506"/>
  </r>
  <r>
    <x v="140"/>
    <n v="8.7781000000000002"/>
    <n v="8.8049999999999997"/>
    <n v="8.8896999999999995"/>
    <n v="8.6858000000000004"/>
    <n v="8.8772000000000002"/>
    <n v="387736000"/>
    <n v="-0.33611956381477121"/>
  </r>
  <r>
    <x v="141"/>
    <n v="9.0183999999999997"/>
    <n v="9.0459999999999994"/>
    <n v="9.1097000000000001"/>
    <n v="8.7513000000000005"/>
    <n v="8.8000000000000007"/>
    <n v="468488000"/>
    <n v="9.7098408779269577E-2"/>
  </r>
  <r>
    <x v="142"/>
    <n v="9.3381000000000007"/>
    <n v="9.3666999999999998"/>
    <n v="9.5"/>
    <n v="9.1534999999999993"/>
    <n v="9.1677999999999997"/>
    <n v="632180000"/>
    <n v="0.97527252669416609"/>
  </r>
  <r>
    <x v="143"/>
    <n v="8.7693999999999992"/>
    <n v="8.7963000000000005"/>
    <n v="9.2612000000000005"/>
    <n v="8.7859999999999996"/>
    <n v="9.15"/>
    <n v="583652000"/>
    <n v="0.71492972683727574"/>
  </r>
  <r>
    <x v="144"/>
    <n v="8.9052000000000007"/>
    <n v="8.9324999999999992"/>
    <n v="9.1873000000000005"/>
    <n v="8.7032000000000007"/>
    <n v="9.1624999999999996"/>
    <n v="570908000"/>
    <n v="0.64656077197871542"/>
  </r>
  <r>
    <x v="145"/>
    <n v="9.1456999999999997"/>
    <n v="9.1737000000000002"/>
    <n v="9.1822999999999997"/>
    <n v="8.7437000000000005"/>
    <n v="8.8153000000000006"/>
    <n v="400004000"/>
    <n v="-0.27030425165180688"/>
  </r>
  <r>
    <x v="146"/>
    <n v="9.0408000000000008"/>
    <n v="9.0685000000000002"/>
    <n v="9.2667999999999999"/>
    <n v="8.8386999999999993"/>
    <n v="9.2249999999999996"/>
    <n v="535716000"/>
    <n v="0.4577628859631433"/>
  </r>
  <r>
    <x v="147"/>
    <n v="9.2078000000000007"/>
    <n v="9.2360000000000007"/>
    <n v="9.2989999999999995"/>
    <n v="9.0701999999999998"/>
    <n v="9.1137999999999995"/>
    <n v="408304000"/>
    <n v="-0.22577644834624741"/>
  </r>
  <r>
    <x v="148"/>
    <n v="9.1898"/>
    <n v="9.218"/>
    <n v="9.2825000000000006"/>
    <n v="9.1144999999999996"/>
    <n v="9.2270000000000003"/>
    <n v="254408000"/>
    <n v="-1.0513970287694259"/>
  </r>
  <r>
    <x v="149"/>
    <n v="9.2330000000000005"/>
    <n v="9.2612000000000005"/>
    <n v="9.4450000000000003"/>
    <n v="9.2272999999999996"/>
    <n v="9.2424999999999997"/>
    <n v="524160000"/>
    <n v="0.39576730825241496"/>
  </r>
  <r>
    <x v="150"/>
    <n v="9.4976000000000003"/>
    <n v="9.5266999999999999"/>
    <n v="9.5312000000000001"/>
    <n v="9.2731999999999992"/>
    <n v="9.3000000000000007"/>
    <n v="398468000"/>
    <n v="-0.27854457766112489"/>
  </r>
  <r>
    <x v="151"/>
    <n v="9.4210999999999991"/>
    <n v="9.4499999999999993"/>
    <n v="9.6425000000000001"/>
    <n v="9.4075000000000006"/>
    <n v="9.5510000000000002"/>
    <n v="375108000"/>
    <n v="-0.40386620238616938"/>
  </r>
  <r>
    <x v="152"/>
    <n v="9.2073"/>
    <n v="9.2355"/>
    <n v="9.5564999999999998"/>
    <n v="9.1445000000000007"/>
    <n v="9.4762000000000004"/>
    <n v="449372000"/>
    <n v="-5.4550235085707608E-3"/>
  </r>
  <r>
    <x v="153"/>
    <n v="9.4610000000000003"/>
    <n v="9.49"/>
    <n v="9.5050000000000008"/>
    <n v="9.1822999999999997"/>
    <n v="9.3558000000000003"/>
    <n v="376072000"/>
    <n v="-0.39869453944802968"/>
  </r>
  <r>
    <x v="154"/>
    <n v="9.1270000000000007"/>
    <n v="9.1549999999999994"/>
    <n v="9.5"/>
    <n v="9.125"/>
    <n v="9.5"/>
    <n v="592084000"/>
    <n v="0.76016568315926092"/>
  </r>
  <r>
    <x v="155"/>
    <n v="9.1719000000000008"/>
    <n v="9.1999999999999993"/>
    <n v="9.2044999999999995"/>
    <n v="8.9"/>
    <n v="9.1698000000000004"/>
    <n v="342248000"/>
    <n v="-0.58015338511155301"/>
  </r>
  <r>
    <x v="156"/>
    <n v="9.4687000000000001"/>
    <n v="9.4977999999999998"/>
    <n v="9.5261999999999993"/>
    <n v="9.2665000000000006"/>
    <n v="9.3140000000000001"/>
    <n v="367892000"/>
    <n v="-0.44257856728411121"/>
  </r>
  <r>
    <x v="157"/>
    <n v="9.5008999999999997"/>
    <n v="9.5299999999999994"/>
    <n v="9.5757999999999992"/>
    <n v="9.4130000000000003"/>
    <n v="9.5207999999999995"/>
    <n v="326648000"/>
    <n v="-0.66384419614368884"/>
  </r>
  <r>
    <x v="158"/>
    <n v="9.5829000000000004"/>
    <n v="9.6122999999999994"/>
    <n v="9.7375000000000007"/>
    <n v="9.5782000000000007"/>
    <n v="9.6389999999999993"/>
    <n v="364056000"/>
    <n v="-0.46315792312509024"/>
  </r>
  <r>
    <x v="159"/>
    <n v="9.8092000000000006"/>
    <n v="9.8391999999999999"/>
    <n v="9.9086999999999996"/>
    <n v="9.7125000000000004"/>
    <n v="9.7416999999999998"/>
    <n v="315892000"/>
    <n v="-0.7215479373912308"/>
  </r>
  <r>
    <x v="160"/>
    <n v="9.8415999999999997"/>
    <n v="9.8717000000000006"/>
    <n v="10.07"/>
    <n v="9.8506999999999998"/>
    <n v="9.9461999999999993"/>
    <n v="357800000"/>
    <n v="-0.49672008426720832"/>
  </r>
  <r>
    <x v="161"/>
    <n v="10.184799999999999"/>
    <n v="10.215999999999999"/>
    <n v="10.225"/>
    <n v="9.9655000000000005"/>
    <n v="9.9937000000000005"/>
    <n v="365480000"/>
    <n v="-0.45551845422061837"/>
  </r>
  <r>
    <x v="162"/>
    <n v="10.476900000000001"/>
    <n v="10.509"/>
    <n v="10.57"/>
    <n v="10.233499999999999"/>
    <n v="10.3802"/>
    <n v="494548000"/>
    <n v="0.23690498156756834"/>
  </r>
  <r>
    <x v="163"/>
    <n v="10.4472"/>
    <n v="10.479200000000001"/>
    <n v="10.655200000000001"/>
    <n v="10.3787"/>
    <n v="10.588699999999999"/>
    <n v="497676000"/>
    <n v="0.25368606213862738"/>
  </r>
  <r>
    <x v="164"/>
    <n v="10.0215"/>
    <n v="10.052199999999999"/>
    <n v="10.792199999999999"/>
    <n v="10.025"/>
    <n v="10.595000000000001"/>
    <n v="457076000"/>
    <n v="3.58753616319148E-2"/>
  </r>
  <r>
    <x v="165"/>
    <n v="10.3453"/>
    <n v="10.377000000000001"/>
    <n v="10.402799999999999"/>
    <n v="9.7855000000000008"/>
    <n v="10.074999999999999"/>
    <n v="542676000"/>
    <n v="0.49510186319286548"/>
  </r>
  <r>
    <x v="166"/>
    <n v="10.196"/>
    <n v="10.2273"/>
    <n v="10.433"/>
    <n v="10.0557"/>
    <n v="10.414300000000001"/>
    <n v="403984000"/>
    <n v="-0.24895236524745429"/>
  </r>
  <r>
    <x v="167"/>
    <n v="10.1038"/>
    <n v="10.1348"/>
    <n v="10.2067"/>
    <n v="9.8955000000000002"/>
    <n v="10.015000000000001"/>
    <n v="344964000"/>
    <n v="-0.56558260031903496"/>
  </r>
  <r>
    <x v="168"/>
    <n v="10.170299999999999"/>
    <n v="10.201499999999999"/>
    <n v="10.2485"/>
    <n v="10.0878"/>
    <n v="10.2255"/>
    <n v="266284000"/>
    <n v="-0.98768471647342282"/>
  </r>
  <r>
    <x v="169"/>
    <n v="10.4786"/>
    <n v="10.5107"/>
    <n v="10.5312"/>
    <n v="10.156700000000001"/>
    <n v="10.2743"/>
    <n v="284852000"/>
    <n v="-0.88807119216286523"/>
  </r>
  <r>
    <x v="170"/>
    <n v="10.296900000000001"/>
    <n v="10.3285"/>
    <n v="10.56"/>
    <n v="10.2867"/>
    <n v="10.513"/>
    <n v="277036000"/>
    <n v="-0.93000243440819685"/>
  </r>
  <r>
    <x v="171"/>
    <n v="10.4069"/>
    <n v="10.438800000000001"/>
    <n v="10.602499999999999"/>
    <n v="10.291499999999999"/>
    <n v="10.3675"/>
    <n v="367292000"/>
    <n v="-0.44579744463150106"/>
  </r>
  <r>
    <x v="172"/>
    <n v="10.098800000000001"/>
    <n v="10.129799999999999"/>
    <n v="10.547000000000001"/>
    <n v="10.0312"/>
    <n v="10.45"/>
    <n v="411660000"/>
    <n v="-0.20777219438318026"/>
  </r>
  <r>
    <x v="173"/>
    <n v="10.1633"/>
    <n v="10.1945"/>
    <n v="10.364699999999999"/>
    <n v="9.7769999999999992"/>
    <n v="9.875"/>
    <n v="473292000"/>
    <n v="0.12287088674070425"/>
  </r>
  <r>
    <x v="174"/>
    <n v="10.389699999999999"/>
    <n v="10.4215"/>
    <n v="10.441700000000001"/>
    <n v="10.217700000000001"/>
    <n v="10.2323"/>
    <n v="292132000"/>
    <n v="-0.84901548034786845"/>
  </r>
  <r>
    <x v="175"/>
    <n v="10.1843"/>
    <n v="10.2155"/>
    <n v="10.382"/>
    <n v="10.209300000000001"/>
    <n v="10.3743"/>
    <n v="271636000"/>
    <n v="-0.95897233053470543"/>
  </r>
  <r>
    <x v="176"/>
    <n v="10.4335"/>
    <n v="10.4655"/>
    <n v="10.5162"/>
    <n v="10.347"/>
    <n v="10.390700000000001"/>
    <n v="284508000"/>
    <n v="-0.88991668184203543"/>
  </r>
  <r>
    <x v="177"/>
    <n v="10.5816"/>
    <n v="10.614000000000001"/>
    <n v="10.622999999999999"/>
    <n v="10.295199999999999"/>
    <n v="10.375"/>
    <n v="308880000"/>
    <n v="-0.75916588399106"/>
  </r>
  <r>
    <x v="178"/>
    <n v="10.5823"/>
    <n v="10.614699999999999"/>
    <n v="10.766500000000001"/>
    <n v="10.433"/>
    <n v="10.5632"/>
    <n v="386080000"/>
    <n v="-0.34500366529356713"/>
  </r>
  <r>
    <x v="179"/>
    <n v="10.976599999999999"/>
    <n v="11.010300000000001"/>
    <n v="11.098800000000001"/>
    <n v="10.715299999999999"/>
    <n v="10.7325"/>
    <n v="412720000"/>
    <n v="-0.20208551106945818"/>
  </r>
  <r>
    <x v="180"/>
    <n v="11.1934"/>
    <n v="11.2277"/>
    <n v="11.2277"/>
    <n v="10.906000000000001"/>
    <n v="11.05"/>
    <n v="310336000"/>
    <n v="-0.75135474162806071"/>
  </r>
  <r>
    <x v="181"/>
    <n v="11.2523"/>
    <n v="11.2867"/>
    <n v="11.371700000000001"/>
    <n v="11.1663"/>
    <n v="11.244"/>
    <n v="249924000"/>
    <n v="-1.0754527721455858"/>
  </r>
  <r>
    <x v="182"/>
    <n v="11.3009"/>
    <n v="11.3355"/>
    <n v="11.358000000000001"/>
    <n v="11.178800000000001"/>
    <n v="11.3497"/>
    <n v="244316000"/>
    <n v="-1.1055385457525229"/>
  </r>
  <r>
    <x v="183"/>
    <n v="11.1653"/>
    <n v="11.1995"/>
    <n v="11.504799999999999"/>
    <n v="11.0375"/>
    <n v="11.3125"/>
    <n v="342516000"/>
    <n v="-0.57871561989638554"/>
  </r>
  <r>
    <x v="184"/>
    <n v="11.1309"/>
    <n v="11.164999999999999"/>
    <n v="11.408200000000001"/>
    <n v="10.8565"/>
    <n v="11.334300000000001"/>
    <n v="427796000"/>
    <n v="-0.12120585292070946"/>
  </r>
  <r>
    <x v="185"/>
    <n v="10.816800000000001"/>
    <n v="10.85"/>
    <n v="11.136799999999999"/>
    <n v="10.7957"/>
    <n v="11.073700000000001"/>
    <n v="354512000"/>
    <n v="-0.51435953213090468"/>
  </r>
  <r>
    <x v="186"/>
    <n v="11.4053"/>
    <n v="11.440300000000001"/>
    <n v="11.467000000000001"/>
    <n v="10.958299999999999"/>
    <n v="10.9908"/>
    <n v="464412000"/>
    <n v="7.5231501999334593E-2"/>
  </r>
  <r>
    <x v="187"/>
    <n v="11.407999999999999"/>
    <n v="11.443"/>
    <n v="11.7218"/>
    <n v="11.3558"/>
    <n v="11.545999999999999"/>
    <n v="374460000"/>
    <n v="-0.40734258992135042"/>
  </r>
  <r>
    <x v="188"/>
    <n v="11.528700000000001"/>
    <n v="11.564"/>
    <n v="11.704800000000001"/>
    <n v="11.4405"/>
    <n v="11.53"/>
    <n v="366436000"/>
    <n v="-0.45038970964711056"/>
  </r>
  <r>
    <x v="189"/>
    <n v="12.299300000000001"/>
    <n v="12.337"/>
    <n v="12.409700000000001"/>
    <n v="11.817299999999999"/>
    <n v="11.8512"/>
    <n v="621300000"/>
    <n v="0.91690355079483021"/>
  </r>
  <r>
    <x v="190"/>
    <n v="12.2233"/>
    <n v="12.2607"/>
    <n v="12.496"/>
    <n v="12.0863"/>
    <n v="12.45"/>
    <n v="503448000"/>
    <n v="0.28465166222051769"/>
  </r>
  <r>
    <x v="191"/>
    <n v="12.1014"/>
    <n v="12.138500000000001"/>
    <n v="12.315"/>
    <n v="12.098000000000001"/>
    <n v="12.2965"/>
    <n v="622624000"/>
    <n v="0.92400654014140382"/>
  </r>
  <r>
    <x v="192"/>
    <n v="12.103899999999999"/>
    <n v="12.141"/>
    <n v="12.375"/>
    <n v="11.8787"/>
    <n v="11.975"/>
    <n v="921388000"/>
    <n v="2.5268143265007015"/>
  </r>
  <r>
    <x v="193"/>
    <n v="12.6447"/>
    <n v="12.6835"/>
    <n v="12.8088"/>
    <n v="12.1952"/>
    <n v="12.201700000000001"/>
    <n v="999868000"/>
    <n v="2.9478434835392924"/>
  </r>
  <r>
    <x v="194"/>
    <n v="12.6814"/>
    <n v="12.7203"/>
    <n v="12.9125"/>
    <n v="12.5075"/>
    <n v="12.883699999999999"/>
    <n v="490564000"/>
    <n v="0.21553163598089981"/>
  </r>
  <r>
    <x v="195"/>
    <n v="12.711"/>
    <n v="12.75"/>
    <n v="12.761200000000001"/>
    <n v="12.573700000000001"/>
    <n v="12.630699999999999"/>
    <n v="289076000"/>
    <n v="-0.8654102956372407"/>
  </r>
  <r>
    <x v="196"/>
    <n v="12.734"/>
    <n v="12.773"/>
    <n v="12.868499999999999"/>
    <n v="12.6777"/>
    <n v="12.799200000000001"/>
    <n v="321244000"/>
    <n v="-0.69283555145251341"/>
  </r>
  <r>
    <x v="197"/>
    <n v="12.589700000000001"/>
    <n v="12.628299999999999"/>
    <n v="12.85"/>
    <n v="12.5665"/>
    <n v="12.781499999999999"/>
    <n v="317604000"/>
    <n v="-0.7123634073600118"/>
  </r>
  <r>
    <x v="198"/>
    <n v="13.1076"/>
    <n v="13.1477"/>
    <n v="13.148"/>
    <n v="12.6425"/>
    <n v="12.675000000000001"/>
    <n v="537160000"/>
    <n v="0.46550965077919487"/>
  </r>
  <r>
    <x v="199"/>
    <n v="13.333600000000001"/>
    <n v="13.374499999999999"/>
    <n v="13.574999999999999"/>
    <n v="13.037800000000001"/>
    <n v="13.182700000000001"/>
    <n v="500840000"/>
    <n v="0.27066027535052983"/>
  </r>
  <r>
    <x v="200"/>
    <n v="13.7829"/>
    <n v="13.821"/>
    <n v="13.9937"/>
    <n v="13.436500000000001"/>
    <n v="13.48"/>
    <n v="511316000"/>
    <n v="0.32686187383595644"/>
  </r>
  <r>
    <x v="201"/>
    <n v="14.306900000000001"/>
    <n v="14.346500000000001"/>
    <n v="14.726800000000001"/>
    <n v="13.9"/>
    <n v="14.7037"/>
    <n v="874012000"/>
    <n v="2.2726517711507994"/>
  </r>
  <r>
    <x v="202"/>
    <n v="12.9796"/>
    <n v="13.015499999999999"/>
    <n v="13.884499999999999"/>
    <n v="12.8787"/>
    <n v="13.8287"/>
    <n v="945128000"/>
    <n v="2.6541745735457596"/>
  </r>
  <r>
    <x v="203"/>
    <n v="12.5877"/>
    <n v="12.6225"/>
    <n v="13.175000000000001"/>
    <n v="11.704800000000001"/>
    <n v="12.7837"/>
    <n v="1463684000"/>
    <n v="5.4361215098009037"/>
  </r>
  <r>
    <x v="204"/>
    <n v="11.8802"/>
    <n v="11.913"/>
    <n v="12.55"/>
    <n v="11.7043"/>
    <n v="11.734500000000001"/>
    <n v="795728000"/>
    <n v="1.852674114045689"/>
  </r>
  <r>
    <x v="205"/>
    <n v="12.6799"/>
    <n v="12.715"/>
    <n v="12.809200000000001"/>
    <n v="12.2317"/>
    <n v="12.4"/>
    <n v="736200000"/>
    <n v="1.5333185628199848"/>
  </r>
  <r>
    <x v="206"/>
    <n v="12.277799999999999"/>
    <n v="12.3118"/>
    <n v="13.065300000000001"/>
    <n v="12.167"/>
    <n v="12.9893"/>
    <n v="698684000"/>
    <n v="1.3320528918788561"/>
  </r>
  <r>
    <x v="207"/>
    <n v="12.131"/>
    <n v="12.1645"/>
    <n v="12.6525"/>
    <n v="11.895799999999999"/>
    <n v="12.4855"/>
    <n v="636928000"/>
    <n v="1.0007445761031777"/>
  </r>
  <r>
    <x v="208"/>
    <n v="12.8368"/>
    <n v="12.872199999999999"/>
    <n v="13.315"/>
    <n v="12.6313"/>
    <n v="13.081"/>
    <n v="1201744000"/>
    <n v="4.030866955842078"/>
  </r>
  <r>
    <x v="209"/>
    <n v="12.9552"/>
    <n v="12.991"/>
    <n v="13.2987"/>
    <n v="12.8278"/>
    <n v="13.28"/>
    <n v="727556000"/>
    <n v="1.4869452698352552"/>
  </r>
  <r>
    <x v="210"/>
    <n v="12.48"/>
    <n v="12.5145"/>
    <n v="13.092700000000001"/>
    <n v="12.5138"/>
    <n v="12.9572"/>
    <n v="556384000"/>
    <n v="0.56864248098956538"/>
  </r>
  <r>
    <x v="211"/>
    <n v="12.4291"/>
    <n v="12.4635"/>
    <n v="12.5898"/>
    <n v="12.034700000000001"/>
    <n v="12.132199999999999"/>
    <n v="792512000"/>
    <n v="1.8354209314636794"/>
  </r>
  <r>
    <x v="212"/>
    <n v="12.1556"/>
    <n v="12.1892"/>
    <n v="12.6325"/>
    <n v="11.988799999999999"/>
    <n v="12.5938"/>
    <n v="698460000"/>
    <n v="1.3308511776691638"/>
  </r>
  <r>
    <x v="213"/>
    <n v="12.482699999999999"/>
    <n v="12.517300000000001"/>
    <n v="12.522500000000001"/>
    <n v="11.904500000000001"/>
    <n v="11.925000000000001"/>
    <n v="721044000"/>
    <n v="1.4520097210249174"/>
  </r>
  <r>
    <x v="214"/>
    <n v="12.6029"/>
    <n v="12.637700000000001"/>
    <n v="12.648"/>
    <n v="12.1555"/>
    <n v="12.574999999999999"/>
    <n v="646452000"/>
    <n v="1.0518388891974124"/>
  </r>
  <r>
    <x v="215"/>
    <n v="12.090299999999999"/>
    <n v="12.123699999999999"/>
    <n v="12.727"/>
    <n v="12.0793"/>
    <n v="12.5755"/>
    <n v="647012000"/>
    <n v="1.0548431747216429"/>
  </r>
  <r>
    <x v="216"/>
    <n v="12.314"/>
    <n v="12.348000000000001"/>
    <n v="12.5695"/>
    <n v="12.013999999999999"/>
    <n v="12.0723"/>
    <n v="731240000"/>
    <n v="1.5067091767482288"/>
  </r>
  <r>
    <x v="217"/>
    <n v="12.838200000000001"/>
    <n v="12.873699999999999"/>
    <n v="12.8835"/>
    <n v="12.245799999999999"/>
    <n v="12.4475"/>
    <n v="588016000"/>
    <n v="0.73834169474395783"/>
  </r>
  <r>
    <x v="218"/>
    <n v="12.9991"/>
    <n v="13.035"/>
    <n v="13.0518"/>
    <n v="12.75"/>
    <n v="13.0402"/>
    <n v="573808000"/>
    <n v="0.66211867915776634"/>
  </r>
  <r>
    <x v="219"/>
    <n v="13.189299999999999"/>
    <n v="13.2257"/>
    <n v="13.4427"/>
    <n v="12.933299999999999"/>
    <n v="12.9375"/>
    <n v="621460000"/>
    <n v="0.91776191808746754"/>
  </r>
  <r>
    <x v="220"/>
    <n v="13.4932"/>
    <n v="13.5305"/>
    <n v="13.6225"/>
    <n v="13.1503"/>
    <n v="13.157500000000001"/>
    <n v="689184000"/>
    <n v="1.2810873338785169"/>
  </r>
  <r>
    <x v="221"/>
    <n v="13.577"/>
    <n v="13.6145"/>
    <n v="13.762700000000001"/>
    <n v="13.460699999999999"/>
    <n v="13.757999999999999"/>
    <n v="525004000"/>
    <n v="0.40029519572107669"/>
  </r>
  <r>
    <x v="222"/>
    <n v="13.026199999999999"/>
    <n v="13.0623"/>
    <n v="13.519500000000001"/>
    <n v="13.051"/>
    <n v="13.225"/>
    <n v="552496000"/>
    <n v="0.54778415577847916"/>
  </r>
  <r>
    <x v="223"/>
    <n v="13.604900000000001"/>
    <n v="13.6425"/>
    <n v="13.6442"/>
    <n v="13.2227"/>
    <n v="13.236000000000001"/>
    <n v="479820000"/>
    <n v="0.15789227228030572"/>
  </r>
  <r>
    <x v="224"/>
    <n v="13.698600000000001"/>
    <n v="13.736499999999999"/>
    <n v="14.141999999999999"/>
    <n v="13.664999999999999"/>
    <n v="13.83"/>
    <n v="784420000"/>
    <n v="1.7920090056385485"/>
  </r>
  <r>
    <x v="225"/>
    <n v="13.9255"/>
    <n v="13.964"/>
    <n v="14.119300000000001"/>
    <n v="13.8635"/>
    <n v="13.9998"/>
    <n v="418084000"/>
    <n v="-0.173308747583793"/>
  </r>
  <r>
    <x v="226"/>
    <n v="13.800599999999999"/>
    <n v="13.838699999999999"/>
    <n v="14.0845"/>
    <n v="13.757999999999999"/>
    <n v="14.074999999999999"/>
    <n v="378900000"/>
    <n v="-0.3835228975506656"/>
  </r>
  <r>
    <x v="227"/>
    <n v="13.7248"/>
    <n v="13.762700000000001"/>
    <n v="13.824299999999999"/>
    <n v="13.6608"/>
    <n v="13.766999999999999"/>
    <n v="346892000"/>
    <n v="-0.55523927444275567"/>
  </r>
  <r>
    <x v="228"/>
    <n v="14.1868"/>
    <n v="14.226000000000001"/>
    <n v="14.347"/>
    <n v="13.9125"/>
    <n v="13.9895"/>
    <n v="434744000"/>
    <n v="-8.3931253237935086E-2"/>
  </r>
  <r>
    <x v="229"/>
    <n v="14.209"/>
    <n v="14.2483"/>
    <n v="14.3485"/>
    <n v="14.018800000000001"/>
    <n v="14.2965"/>
    <n v="344604000"/>
    <n v="-0.56751392672746892"/>
  </r>
  <r>
    <x v="230"/>
    <n v="14.0564"/>
    <n v="14.0953"/>
    <n v="14.342700000000001"/>
    <n v="13.96"/>
    <n v="14.2905"/>
    <n v="276100000"/>
    <n v="-0.93502388307012507"/>
  </r>
  <r>
    <x v="231"/>
    <n v="13.9315"/>
    <n v="13.97"/>
    <n v="14.005699999999999"/>
    <n v="13.7677"/>
    <n v="13.8108"/>
    <n v="267224000"/>
    <n v="-0.98264180862917871"/>
  </r>
  <r>
    <x v="232"/>
    <n v="13.773400000000001"/>
    <n v="13.811500000000001"/>
    <n v="14.121499999999999"/>
    <n v="13.7925"/>
    <n v="14.0367"/>
    <n v="242392000"/>
    <n v="-1.1158604124464864"/>
  </r>
  <r>
    <x v="233"/>
    <n v="13.4605"/>
    <n v="13.4978"/>
    <n v="13.983499999999999"/>
    <n v="13.406700000000001"/>
    <n v="13.903"/>
    <n v="298068000"/>
    <n v="-0.81717005379102503"/>
  </r>
  <r>
    <x v="234"/>
    <n v="13.607900000000001"/>
    <n v="13.6455"/>
    <n v="13.799799999999999"/>
    <n v="13.507"/>
    <n v="13.583500000000001"/>
    <n v="229212000"/>
    <n v="-1.1865684181774832"/>
  </r>
  <r>
    <x v="235"/>
    <n v="13.487500000000001"/>
    <n v="13.524699999999999"/>
    <n v="13.791499999999999"/>
    <n v="13.477499999999999"/>
    <n v="13.625"/>
    <n v="219596000"/>
    <n v="-1.2381562924649843"/>
  </r>
  <r>
    <x v="236"/>
    <n v="13.324199999999999"/>
    <n v="13.361000000000001"/>
    <n v="13.611700000000001"/>
    <n v="13.2317"/>
    <n v="13.522500000000001"/>
    <n v="290480000"/>
    <n v="-0.85787812264434848"/>
  </r>
  <r>
    <x v="237"/>
    <n v="13.5528"/>
    <n v="13.590299999999999"/>
    <n v="13.593299999999999"/>
    <n v="13.2913"/>
    <n v="13.45"/>
    <n v="233484000"/>
    <n v="-1.1636500114640675"/>
  </r>
  <r>
    <x v="238"/>
    <n v="13.105"/>
    <n v="13.1412"/>
    <n v="13.6927"/>
    <n v="13.038500000000001"/>
    <n v="13.427"/>
    <n v="336896000"/>
    <n v="-0.6088657710502704"/>
  </r>
  <r>
    <x v="239"/>
    <n v="13.3598"/>
    <n v="13.396800000000001"/>
    <n v="13.442"/>
    <n v="13.1915"/>
    <n v="13.305999999999999"/>
    <n v="250520000"/>
    <n v="-1.072255353980512"/>
  </r>
  <r>
    <x v="240"/>
    <n v="12.5922"/>
    <n v="12.627000000000001"/>
    <n v="13.26"/>
    <n v="12.609"/>
    <n v="13.198"/>
    <n v="376520000"/>
    <n v="-0.39629111102864528"/>
  </r>
  <r>
    <x v="241"/>
    <n v="12.988099999999999"/>
    <n v="13.023999999999999"/>
    <n v="13.1927"/>
    <n v="12.75"/>
    <n v="12.8385"/>
    <n v="320080000"/>
    <n v="-0.69908017350644969"/>
  </r>
  <r>
    <x v="242"/>
    <n v="12.4994"/>
    <n v="12.534000000000001"/>
    <n v="12.936500000000001"/>
    <n v="12.3"/>
    <n v="12.85"/>
    <n v="416820000"/>
    <n v="-0.18008984919562762"/>
  </r>
  <r>
    <x v="243"/>
    <n v="12.546099999999999"/>
    <n v="12.5808"/>
    <n v="12.8368"/>
    <n v="12.395"/>
    <n v="12.6578"/>
    <n v="299652000"/>
    <n v="-0.80867221759391583"/>
  </r>
  <r>
    <x v="244"/>
    <n v="12.983599999999999"/>
    <n v="13.019500000000001"/>
    <n v="13.105"/>
    <n v="12.6027"/>
    <n v="12.708500000000001"/>
    <n v="272900000"/>
    <n v="-0.95219122892287089"/>
  </r>
  <r>
    <x v="245"/>
    <n v="13.7562"/>
    <n v="13.7942"/>
    <n v="13.827500000000001"/>
    <n v="13.337"/>
    <n v="13.389200000000001"/>
    <n v="410228000"/>
    <n v="-0.21545458165228401"/>
  </r>
  <r>
    <x v="246"/>
    <n v="14.121"/>
    <n v="14.16"/>
    <n v="14.339"/>
    <n v="13.991"/>
    <n v="14.1625"/>
    <n v="319028000"/>
    <n v="-0.70472393845553982"/>
  </r>
  <r>
    <x v="247"/>
    <n v="14.521800000000001"/>
    <n v="14.561999999999999"/>
    <n v="14.588699999999999"/>
    <n v="13.895"/>
    <n v="14.1097"/>
    <n v="383348000"/>
    <n v="-0.3596602868153489"/>
  </r>
  <r>
    <x v="248"/>
    <n v="13.5932"/>
    <n v="13.630699999999999"/>
    <n v="14.6915"/>
    <n v="13.610799999999999"/>
    <n v="14.5525"/>
    <n v="582976000"/>
    <n v="0.71130312502588311"/>
  </r>
  <r>
    <x v="249"/>
    <n v="12.7348"/>
    <n v="12.77"/>
    <n v="13.6065"/>
    <n v="12.628299999999999"/>
    <n v="13.6065"/>
    <n v="644068000"/>
    <n v="1.0390492165371168"/>
  </r>
  <r>
    <x v="250"/>
    <n v="13.381"/>
    <n v="13.417999999999999"/>
    <n v="13.435"/>
    <n v="12.9482"/>
    <n v="13.053800000000001"/>
    <n v="404744000"/>
    <n v="-0.24487512060742714"/>
  </r>
  <r>
    <x v="251"/>
    <n v="13.419600000000001"/>
    <n v="13.4567"/>
    <n v="13.766"/>
    <n v="13.316000000000001"/>
    <n v="13.478999999999999"/>
    <n v="365812000"/>
    <n v="-0.453737342088396"/>
  </r>
  <r>
    <x v="252"/>
    <n v="13.260300000000001"/>
    <n v="13.297000000000001"/>
    <n v="13.668699999999999"/>
    <n v="13.059200000000001"/>
    <n v="13.6272"/>
    <n v="346312000"/>
    <n v="-0.55835085587856581"/>
  </r>
  <r>
    <x v="253"/>
    <n v="13.478"/>
    <n v="13.5153"/>
    <n v="13.6495"/>
    <n v="13.156000000000001"/>
    <n v="13.172499999999999"/>
    <n v="413776000"/>
    <n v="-0.19642028693805208"/>
  </r>
  <r>
    <x v="254"/>
    <n v="13.385199999999999"/>
    <n v="13.4222"/>
    <n v="13.5962"/>
    <n v="13.303800000000001"/>
    <n v="13.5525"/>
    <n v="312028000"/>
    <n v="-0.74227750750842136"/>
  </r>
  <r>
    <x v="255"/>
    <n v="13.3917"/>
    <n v="13.428800000000001"/>
    <n v="13.6058"/>
    <n v="13.185"/>
    <n v="13.465299999999999"/>
    <n v="510924000"/>
    <n v="0.32475887396899505"/>
  </r>
  <r>
    <x v="256"/>
    <n v="13.4032"/>
    <n v="13.440300000000001"/>
    <n v="13.487500000000001"/>
    <n v="13.1"/>
    <n v="13.2128"/>
    <n v="565936000"/>
    <n v="0.61988700836001165"/>
  </r>
  <r>
    <x v="257"/>
    <n v="13.0517"/>
    <n v="13.0878"/>
    <n v="13.4945"/>
    <n v="13.065"/>
    <n v="13.454000000000001"/>
    <n v="341088000"/>
    <n v="-0.5863765479831734"/>
  </r>
  <r>
    <x v="258"/>
    <n v="13.1038"/>
    <n v="13.14"/>
    <n v="13.3825"/>
    <n v="13.015499999999999"/>
    <n v="13.1713"/>
    <n v="361356000"/>
    <n v="-0.47764287118834453"/>
  </r>
  <r>
    <x v="259"/>
    <n v="12.922000000000001"/>
    <n v="12.957800000000001"/>
    <n v="13.162000000000001"/>
    <n v="12.885"/>
    <n v="13.1425"/>
    <n v="346500000"/>
    <n v="-0.55734227430971695"/>
  </r>
  <r>
    <x v="260"/>
    <n v="13.1983"/>
    <n v="13.2347"/>
    <n v="13.269500000000001"/>
    <n v="13.02"/>
    <n v="13.032500000000001"/>
    <n v="259916000"/>
    <n v="-1.0218477347203869"/>
  </r>
  <r>
    <x v="261"/>
    <n v="13.2247"/>
    <n v="13.261200000000001"/>
    <n v="13.407500000000001"/>
    <n v="13.170500000000001"/>
    <n v="13.375"/>
    <n v="167276000"/>
    <n v="-1.5188423971573786"/>
  </r>
  <r>
    <x v="262"/>
    <n v="13.3645"/>
    <n v="13.4015"/>
    <n v="13.4125"/>
    <n v="12.972200000000001"/>
    <n v="13.265000000000001"/>
    <n v="286952000"/>
    <n v="-0.87680512144700073"/>
  </r>
  <r>
    <x v="263"/>
    <n v="13.3531"/>
    <n v="13.39"/>
    <n v="13.5288"/>
    <n v="13.228199999999999"/>
    <n v="13.4923"/>
    <n v="296948000"/>
    <n v="-0.82317862483948601"/>
  </r>
  <r>
    <x v="264"/>
    <n v="13.507199999999999"/>
    <n v="13.544499999999999"/>
    <n v="13.673500000000001"/>
    <n v="13.234299999999999"/>
    <n v="13.3505"/>
    <n v="283360000"/>
    <n v="-0.89607546716670794"/>
  </r>
  <r>
    <x v="265"/>
    <n v="13.363"/>
    <n v="13.396000000000001"/>
    <n v="13.66"/>
    <n v="13.329000000000001"/>
    <n v="13.5875"/>
    <n v="199520000"/>
    <n v="-1.3458599285086483"/>
  </r>
  <r>
    <x v="266"/>
    <n v="13.524900000000001"/>
    <n v="13.558299999999999"/>
    <n v="13.56"/>
    <n v="13.3888"/>
    <n v="13.448499999999999"/>
    <n v="202244000"/>
    <n v="-1.3312462253514985"/>
  </r>
  <r>
    <x v="267"/>
    <n v="13.5732"/>
    <n v="13.6067"/>
    <n v="13.731199999999999"/>
    <n v="13.5"/>
    <n v="13.6012"/>
    <n v="223244000"/>
    <n v="-1.2185855181928542"/>
  </r>
  <r>
    <x v="268"/>
    <n v="13.3171"/>
    <n v="13.35"/>
    <n v="13.598800000000001"/>
    <n v="13.281499999999999"/>
    <n v="13.585000000000001"/>
    <n v="271920000"/>
    <n v="-0.9574487285902743"/>
  </r>
  <r>
    <x v="269"/>
    <n v="12.898899999999999"/>
    <n v="12.9307"/>
    <n v="13.414"/>
    <n v="12.8682"/>
    <n v="13.3005"/>
    <n v="401300000"/>
    <n v="-0.26335147658144481"/>
  </r>
  <r>
    <x v="270"/>
    <n v="12.940300000000001"/>
    <n v="12.972200000000001"/>
    <n v="13.0688"/>
    <n v="12.849500000000001"/>
    <n v="12.869"/>
    <n v="207764000"/>
    <n v="-1.301632553755512"/>
  </r>
  <r>
    <x v="271"/>
    <n v="12.981199999999999"/>
    <n v="13.013299999999999"/>
    <n v="13.02"/>
    <n v="12.823"/>
    <n v="12.9672"/>
    <n v="209264000"/>
    <n v="-1.2935853603870373"/>
  </r>
  <r>
    <x v="272"/>
    <n v="13.276"/>
    <n v="13.3088"/>
    <n v="13.3888"/>
    <n v="13.077500000000001"/>
    <n v="13.087999999999999"/>
    <n v="270156000"/>
    <n v="-0.96691222799160037"/>
  </r>
  <r>
    <x v="273"/>
    <n v="13.3276"/>
    <n v="13.3605"/>
    <n v="13.464"/>
    <n v="13.1868"/>
    <n v="13.4397"/>
    <n v="193016000"/>
    <n v="-1.3807525589543543"/>
  </r>
  <r>
    <x v="274"/>
    <n v="13.209899999999999"/>
    <n v="13.2425"/>
    <n v="13.4373"/>
    <n v="13.2125"/>
    <n v="13.422499999999999"/>
    <n v="223116000"/>
    <n v="-1.2192722120269639"/>
  </r>
  <r>
    <x v="275"/>
    <n v="13.308400000000001"/>
    <n v="13.3413"/>
    <n v="13.3795"/>
    <n v="13.1785"/>
    <n v="13.3667"/>
    <n v="231384000"/>
    <n v="-1.1749160821799318"/>
  </r>
  <r>
    <x v="276"/>
    <n v="13.2393"/>
    <n v="13.272"/>
    <n v="13.404999999999999"/>
    <n v="13.070499999999999"/>
    <n v="13.379"/>
    <n v="342064000"/>
    <n v="-0.58114050749808588"/>
  </r>
  <r>
    <x v="277"/>
    <n v="13.2994"/>
    <n v="13.3322"/>
    <n v="13.37"/>
    <n v="12.967499999999999"/>
    <n v="13.0747"/>
    <n v="302332000"/>
    <n v="-0.7942945654422412"/>
  </r>
  <r>
    <x v="278"/>
    <n v="13.2455"/>
    <n v="13.2782"/>
    <n v="13.337199999999999"/>
    <n v="13.054"/>
    <n v="13.3193"/>
    <n v="185580000"/>
    <n v="-1.4206451788796723"/>
  </r>
  <r>
    <x v="279"/>
    <n v="12.9772"/>
    <n v="13.0092"/>
    <n v="13.275"/>
    <n v="13.005000000000001"/>
    <n v="13.256"/>
    <n v="179144000"/>
    <n v="-1.4551730032260075"/>
  </r>
  <r>
    <x v="280"/>
    <n v="12.9617"/>
    <n v="12.9937"/>
    <n v="13.1325"/>
    <n v="12.938800000000001"/>
    <n v="13.0372"/>
    <n v="97884000"/>
    <n v="-1.8911162919741715"/>
  </r>
  <r>
    <x v="281"/>
    <n v="12.8682"/>
    <n v="12.9"/>
    <n v="13.0625"/>
    <n v="12.763299999999999"/>
    <n v="13.0625"/>
    <n v="212564000"/>
    <n v="-1.2758815349763932"/>
  </r>
  <r>
    <x v="282"/>
    <n v="12.9114"/>
    <n v="12.943199999999999"/>
    <n v="13.0725"/>
    <n v="12.8422"/>
    <n v="12.925000000000001"/>
    <n v="170372000"/>
    <n v="-1.502232990044847"/>
  </r>
  <r>
    <x v="283"/>
    <n v="13.1134"/>
    <n v="13.145799999999999"/>
    <n v="13.213699999999999"/>
    <n v="12.896800000000001"/>
    <n v="12.9902"/>
    <n v="225396000"/>
    <n v="-1.2070404781068826"/>
  </r>
  <r>
    <x v="284"/>
    <n v="13.0228"/>
    <n v="13.055"/>
    <n v="13.151"/>
    <n v="12.914999999999999"/>
    <n v="13.1365"/>
    <n v="192424000"/>
    <n v="-1.3839285179371124"/>
  </r>
  <r>
    <x v="285"/>
    <n v="13.081200000000001"/>
    <n v="13.1135"/>
    <n v="13.6525"/>
    <n v="12.9625"/>
    <n v="13.104200000000001"/>
    <n v="560640000"/>
    <n v="0.59147505097371733"/>
  </r>
  <r>
    <x v="286"/>
    <n v="13.371700000000001"/>
    <n v="13.4047"/>
    <n v="13.4435"/>
    <n v="13.087"/>
    <n v="13.0997"/>
    <n v="322760000"/>
    <n v="-0.68470252135477505"/>
  </r>
  <r>
    <x v="287"/>
    <n v="12.583399999999999"/>
    <n v="12.6145"/>
    <n v="13.244999999999999"/>
    <n v="12.586"/>
    <n v="13.2225"/>
    <n v="580424000"/>
    <n v="0.69761216670831838"/>
  </r>
  <r>
    <x v="288"/>
    <n v="13.3111"/>
    <n v="13.343999999999999"/>
    <n v="13.377800000000001"/>
    <n v="12.8865"/>
    <n v="12.967499999999999"/>
    <n v="461480000"/>
    <n v="5.9501921361756235E-2"/>
  </r>
  <r>
    <x v="289"/>
    <n v="13.2441"/>
    <n v="13.2767"/>
    <n v="13.420999999999999"/>
    <n v="13.042"/>
    <n v="13.362500000000001"/>
    <n v="292528000"/>
    <n v="-0.84689102129859117"/>
  </r>
  <r>
    <x v="290"/>
    <n v="13.587999999999999"/>
    <n v="13.621499999999999"/>
    <n v="13.961"/>
    <n v="13.362500000000001"/>
    <n v="13.418699999999999"/>
    <n v="518344000"/>
    <n v="0.36456565716504946"/>
  </r>
  <r>
    <x v="291"/>
    <n v="13.451499999999999"/>
    <n v="13.4847"/>
    <n v="13.7545"/>
    <n v="13.345000000000001"/>
    <n v="13.7525"/>
    <n v="291476000"/>
    <n v="-0.85253478624768142"/>
  </r>
  <r>
    <x v="292"/>
    <n v="13.4984"/>
    <n v="13.531700000000001"/>
    <n v="13.625"/>
    <n v="13.385"/>
    <n v="13.49"/>
    <n v="210028000"/>
    <n v="-1.2894866565646943"/>
  </r>
  <r>
    <x v="293"/>
    <n v="13.1677"/>
    <n v="13.200200000000001"/>
    <n v="13.5997"/>
    <n v="13.1805"/>
    <n v="13.574999999999999"/>
    <n v="283120000"/>
    <n v="-0.89736301810566388"/>
  </r>
  <r>
    <x v="294"/>
    <n v="12.8278"/>
    <n v="12.859500000000001"/>
    <n v="13.325200000000001"/>
    <n v="12.8485"/>
    <n v="13.228"/>
    <n v="277780000"/>
    <n v="-0.9260110264974335"/>
  </r>
  <r>
    <x v="295"/>
    <n v="12.9932"/>
    <n v="13.0253"/>
    <n v="13.093999999999999"/>
    <n v="12.843999999999999"/>
    <n v="13.0162"/>
    <n v="226188000"/>
    <n v="-1.2027915600083279"/>
  </r>
  <r>
    <x v="296"/>
    <n v="13.332800000000001"/>
    <n v="13.3658"/>
    <n v="13.4305"/>
    <n v="13.056800000000001"/>
    <n v="13.111700000000001"/>
    <n v="258572000"/>
    <n v="-1.0290580199785402"/>
  </r>
  <r>
    <x v="297"/>
    <n v="13.833299999999999"/>
    <n v="13.8675"/>
    <n v="13.9993"/>
    <n v="13.253"/>
    <n v="13.4185"/>
    <n v="337780000"/>
    <n v="-0.60412329175844937"/>
  </r>
  <r>
    <x v="298"/>
    <n v="13.678699999999999"/>
    <n v="13.7125"/>
    <n v="13.841799999999999"/>
    <n v="13.6272"/>
    <n v="13.74"/>
    <n v="246820000"/>
    <n v="-1.0921050976227493"/>
  </r>
  <r>
    <x v="299"/>
    <n v="13.6196"/>
    <n v="13.6532"/>
    <n v="13.8285"/>
    <n v="13.236499999999999"/>
    <n v="13.781700000000001"/>
    <n v="251112000"/>
    <n v="-1.069079394997754"/>
  </r>
  <r>
    <x v="300"/>
    <n v="13.402200000000001"/>
    <n v="13.4353"/>
    <n v="13.6447"/>
    <n v="13.387499999999999"/>
    <n v="13.580500000000001"/>
    <n v="163980000"/>
    <n v="-1.5365247633857066"/>
  </r>
  <r>
    <x v="301"/>
    <n v="12.885899999999999"/>
    <n v="12.9178"/>
    <n v="13.232699999999999"/>
    <n v="12.793699999999999"/>
    <n v="13.23"/>
    <n v="371272000"/>
    <n v="-0.42444555822714841"/>
  </r>
  <r>
    <x v="302"/>
    <n v="13.0189"/>
    <n v="13.051"/>
    <n v="13.3398"/>
    <n v="12.9605"/>
    <n v="12.9963"/>
    <n v="228316000"/>
    <n v="-1.1913752750162521"/>
  </r>
  <r>
    <x v="303"/>
    <n v="12.957800000000001"/>
    <n v="12.989699999999999"/>
    <n v="13.3348"/>
    <n v="12.9115"/>
    <n v="13.074999999999999"/>
    <n v="271552000"/>
    <n v="-0.95942297336334004"/>
  </r>
  <r>
    <x v="304"/>
    <n v="13.2044"/>
    <n v="13.237"/>
    <n v="13.270799999999999"/>
    <n v="12.902799999999999"/>
    <n v="13.0533"/>
    <n v="217204000"/>
    <n v="-1.2509888834899119"/>
  </r>
  <r>
    <x v="305"/>
    <n v="13.523400000000001"/>
    <n v="13.556800000000001"/>
    <n v="13.571999999999999"/>
    <n v="13.285500000000001"/>
    <n v="13.3988"/>
    <n v="220440000"/>
    <n v="-1.2336284049963226"/>
  </r>
  <r>
    <x v="306"/>
    <n v="13.497199999999999"/>
    <n v="13.5305"/>
    <n v="13.931800000000001"/>
    <n v="13.516500000000001"/>
    <n v="13.635999999999999"/>
    <n v="245408000"/>
    <n v="-1.0996801889802734"/>
  </r>
  <r>
    <x v="307"/>
    <n v="13.630599999999999"/>
    <n v="13.664300000000001"/>
    <n v="13.673500000000001"/>
    <n v="13.3378"/>
    <n v="13.531000000000001"/>
    <n v="201340000"/>
    <n v="-1.3360960005548992"/>
  </r>
  <r>
    <x v="308"/>
    <n v="13.557499999999999"/>
    <n v="13.590999999999999"/>
    <n v="13.737299999999999"/>
    <n v="13.5457"/>
    <n v="13.725"/>
    <n v="169152000"/>
    <n v="-1.5087780406512064"/>
  </r>
  <r>
    <x v="309"/>
    <n v="14.4032"/>
    <n v="14.438800000000001"/>
    <n v="14.473800000000001"/>
    <n v="13.7273"/>
    <n v="13.7273"/>
    <n v="434624000"/>
    <n v="-8.4575028707413055E-2"/>
  </r>
  <r>
    <x v="310"/>
    <n v="14.2281"/>
    <n v="14.263299999999999"/>
    <n v="14.583299999999999"/>
    <n v="14.2225"/>
    <n v="14.3407"/>
    <n v="287560000"/>
    <n v="-0.87354332573497906"/>
  </r>
  <r>
    <x v="311"/>
    <n v="14.7279"/>
    <n v="14.764200000000001"/>
    <n v="14.904999999999999"/>
    <n v="14.3415"/>
    <n v="14.4633"/>
    <n v="485352000"/>
    <n v="0.18757032142324004"/>
  </r>
  <r>
    <x v="312"/>
    <n v="15.213200000000001"/>
    <n v="15.2507"/>
    <n v="15.2723"/>
    <n v="14.925000000000001"/>
    <n v="14.9803"/>
    <n v="450828000"/>
    <n v="2.3561188544285873E-3"/>
  </r>
  <r>
    <x v="313"/>
    <n v="14.9244"/>
    <n v="14.9613"/>
    <n v="15.2913"/>
    <n v="14.775"/>
    <n v="15.05"/>
    <n v="374756000"/>
    <n v="-0.40575461042997141"/>
  </r>
  <r>
    <x v="314"/>
    <n v="15.2925"/>
    <n v="15.3302"/>
    <n v="15.3725"/>
    <n v="14.95"/>
    <n v="15.0642"/>
    <n v="321960000"/>
    <n v="-0.68899435781796148"/>
  </r>
  <r>
    <x v="315"/>
    <n v="14.869300000000001"/>
    <n v="14.906000000000001"/>
    <n v="15.2235"/>
    <n v="14.78"/>
    <n v="15.170999999999999"/>
    <n v="274756000"/>
    <n v="-0.94223416832827833"/>
  </r>
  <r>
    <x v="316"/>
    <n v="14.7925"/>
    <n v="14.829000000000001"/>
    <n v="14.8733"/>
    <n v="14.574999999999999"/>
    <n v="14.728999999999999"/>
    <n v="233868000"/>
    <n v="-1.161589929961738"/>
  </r>
  <r>
    <x v="317"/>
    <n v="14.889699999999999"/>
    <n v="14.926500000000001"/>
    <n v="15.177"/>
    <n v="14.8468"/>
    <n v="15.0245"/>
    <n v="271724000"/>
    <n v="-0.95850022852375494"/>
  </r>
  <r>
    <x v="318"/>
    <n v="14.320399999999999"/>
    <n v="14.3558"/>
    <n v="15.1333"/>
    <n v="14.324999999999999"/>
    <n v="14.774699999999999"/>
    <n v="325884000"/>
    <n v="-0.66794289996603196"/>
  </r>
  <r>
    <x v="319"/>
    <n v="14.107200000000001"/>
    <n v="14.141999999999999"/>
    <n v="14.238799999999999"/>
    <n v="13.3895"/>
    <n v="14.075200000000001"/>
    <n v="391780000"/>
    <n v="-0.31442433049336366"/>
  </r>
  <r>
    <x v="320"/>
    <n v="14.4633"/>
    <n v="14.499000000000001"/>
    <n v="14.5068"/>
    <n v="13.756"/>
    <n v="14.1228"/>
    <n v="448320000"/>
    <n v="-1.1098788457660949E-2"/>
  </r>
  <r>
    <x v="321"/>
    <n v="13.274699999999999"/>
    <n v="13.307499999999999"/>
    <n v="14.3748"/>
    <n v="13.2163"/>
    <n v="14.045500000000001"/>
    <n v="824436000"/>
    <n v="2.0066866655271349"/>
  </r>
  <r>
    <x v="322"/>
    <n v="13.6807"/>
    <n v="13.714499999999999"/>
    <n v="13.8545"/>
    <n v="13.361000000000001"/>
    <n v="13.7525"/>
    <n v="500932000"/>
    <n v="0.27115383654379627"/>
  </r>
  <r>
    <x v="323"/>
    <n v="13.807700000000001"/>
    <n v="13.841799999999999"/>
    <n v="13.925000000000001"/>
    <n v="13.5533"/>
    <n v="13.875"/>
    <n v="353184000"/>
    <n v="-0.52148398065979418"/>
  </r>
  <r>
    <x v="324"/>
    <n v="13.373200000000001"/>
    <n v="13.4062"/>
    <n v="13.920500000000001"/>
    <n v="13.396000000000001"/>
    <n v="13.9"/>
    <n v="264116000"/>
    <n v="-0.99931559328865815"/>
  </r>
  <r>
    <x v="325"/>
    <n v="12.773199999999999"/>
    <n v="12.8048"/>
    <n v="13.451499999999999"/>
    <n v="12.7987"/>
    <n v="13.426299999999999"/>
    <n v="377592000"/>
    <n v="-0.39054005016797544"/>
  </r>
  <r>
    <x v="326"/>
    <n v="12.3398"/>
    <n v="12.370200000000001"/>
    <n v="12.975"/>
    <n v="12.0837"/>
    <n v="12.800700000000001"/>
    <n v="573344000"/>
    <n v="0.65962941400911823"/>
  </r>
  <r>
    <x v="327"/>
    <n v="12.4308"/>
    <n v="12.461499999999999"/>
    <n v="12.55"/>
    <n v="11.6792"/>
    <n v="12.55"/>
    <n v="542840000"/>
    <n v="0.49598168966781869"/>
  </r>
  <r>
    <x v="328"/>
    <n v="11.5647"/>
    <n v="11.593299999999999"/>
    <n v="12.4712"/>
    <n v="11.5665"/>
    <n v="12.45"/>
    <n v="543112000"/>
    <n v="0.49744091406530211"/>
  </r>
  <r>
    <x v="329"/>
    <n v="12.4937"/>
    <n v="12.520300000000001"/>
    <n v="12.6167"/>
    <n v="12.059200000000001"/>
    <n v="12.1302"/>
    <n v="521824000"/>
    <n v="0.38323514577991052"/>
  </r>
  <r>
    <x v="330"/>
    <n v="12.441800000000001"/>
    <n v="12.468299999999999"/>
    <n v="12.98"/>
    <n v="12.4575"/>
    <n v="12.8405"/>
    <n v="384376000"/>
    <n v="-0.3541452769601543"/>
  </r>
  <r>
    <x v="331"/>
    <n v="12.965999999999999"/>
    <n v="12.993499999999999"/>
    <n v="13.0463"/>
    <n v="12.734500000000001"/>
    <n v="12.95"/>
    <n v="299916000"/>
    <n v="-0.80725591156106424"/>
  </r>
  <r>
    <x v="332"/>
    <n v="12.828799999999999"/>
    <n v="12.856"/>
    <n v="12.8888"/>
    <n v="12.59"/>
    <n v="12.648199999999999"/>
    <n v="243964000"/>
    <n v="-1.1074269537963248"/>
  </r>
  <r>
    <x v="333"/>
    <n v="13.1633"/>
    <n v="13.1912"/>
    <n v="13.2067"/>
    <n v="12.767300000000001"/>
    <n v="12.864699999999999"/>
    <n v="221988000"/>
    <n v="-1.2253237014400569"/>
  </r>
  <r>
    <x v="334"/>
    <n v="13.2631"/>
    <n v="13.2913"/>
    <n v="13.512499999999999"/>
    <n v="13.1167"/>
    <n v="13.3565"/>
    <n v="272128000"/>
    <n v="-0.95633285110984578"/>
  </r>
  <r>
    <x v="335"/>
    <n v="13.313000000000001"/>
    <n v="13.3413"/>
    <n v="13.453200000000001"/>
    <n v="12.9895"/>
    <n v="13.0398"/>
    <n v="243864000"/>
    <n v="-1.1079634333542232"/>
  </r>
  <r>
    <x v="336"/>
    <n v="12.695499999999999"/>
    <n v="12.7225"/>
    <n v="13.183999999999999"/>
    <n v="12.717000000000001"/>
    <n v="13.1365"/>
    <n v="293896000"/>
    <n v="-0.83955198094654238"/>
  </r>
  <r>
    <x v="337"/>
    <n v="12.8185"/>
    <n v="12.845700000000001"/>
    <n v="12.9215"/>
    <n v="12.612500000000001"/>
    <n v="12.75"/>
    <n v="299208000"/>
    <n v="-0.81105418683098429"/>
  </r>
  <r>
    <x v="338"/>
    <n v="13.158300000000001"/>
    <n v="13.186199999999999"/>
    <n v="13.394500000000001"/>
    <n v="12.906700000000001"/>
    <n v="12.912800000000001"/>
    <n v="297804000"/>
    <n v="-0.81858635982387651"/>
  </r>
  <r>
    <x v="339"/>
    <n v="13.043100000000001"/>
    <n v="13.0708"/>
    <n v="13.3445"/>
    <n v="13.0212"/>
    <n v="13.254200000000001"/>
    <n v="222048000"/>
    <n v="-1.2250018137053178"/>
  </r>
  <r>
    <x v="340"/>
    <n v="12.616199999999999"/>
    <n v="12.643000000000001"/>
    <n v="13.1593"/>
    <n v="12.636799999999999"/>
    <n v="13.151199999999999"/>
    <n v="245840000"/>
    <n v="-1.0973625972901526"/>
  </r>
  <r>
    <x v="341"/>
    <n v="12.508699999999999"/>
    <n v="12.5352"/>
    <n v="12.7148"/>
    <n v="12.272"/>
    <n v="12.499499999999999"/>
    <n v="295144000"/>
    <n v="-0.83285671606397149"/>
  </r>
  <r>
    <x v="342"/>
    <n v="12.811999999999999"/>
    <n v="12.8392"/>
    <n v="12.856199999999999"/>
    <n v="12.3735"/>
    <n v="12.554500000000001"/>
    <n v="363968000"/>
    <n v="-0.46363002513604074"/>
  </r>
  <r>
    <x v="343"/>
    <n v="12.9208"/>
    <n v="12.9482"/>
    <n v="13.0625"/>
    <n v="12.7"/>
    <n v="12.8202"/>
    <n v="273520000"/>
    <n v="-0.94886505566390134"/>
  </r>
  <r>
    <x v="344"/>
    <n v="12.8445"/>
    <n v="12.871700000000001"/>
    <n v="12.975300000000001"/>
    <n v="12.705"/>
    <n v="12.842000000000001"/>
    <n v="200204000"/>
    <n v="-1.3421904083326239"/>
  </r>
  <r>
    <x v="345"/>
    <n v="13.32"/>
    <n v="13.3483"/>
    <n v="13.470499999999999"/>
    <n v="12.9825"/>
    <n v="13.015499999999999"/>
    <n v="314776000"/>
    <n v="-0.72753504925737589"/>
  </r>
  <r>
    <x v="346"/>
    <n v="13.782500000000001"/>
    <n v="13.8118"/>
    <n v="13.87"/>
    <n v="13.511200000000001"/>
    <n v="13.5723"/>
    <n v="308276000"/>
    <n v="-0.76240622052076579"/>
  </r>
  <r>
    <x v="347"/>
    <n v="13.9579"/>
    <n v="13.987500000000001"/>
    <n v="14.013999999999999"/>
    <n v="13.733000000000001"/>
    <n v="13.8675"/>
    <n v="255672000"/>
    <n v="-1.0446159271575912"/>
  </r>
  <r>
    <x v="348"/>
    <n v="13.832100000000001"/>
    <n v="13.861499999999999"/>
    <n v="14.0542"/>
    <n v="13.7735"/>
    <n v="13.9998"/>
    <n v="191744000"/>
    <n v="-1.3875765789308208"/>
  </r>
  <r>
    <x v="349"/>
    <n v="14.1135"/>
    <n v="14.1435"/>
    <n v="14.243499999999999"/>
    <n v="13.711499999999999"/>
    <n v="13.880699999999999"/>
    <n v="251284000"/>
    <n v="-1.068156650158169"/>
  </r>
  <r>
    <x v="350"/>
    <n v="14.2867"/>
    <n v="14.317"/>
    <n v="14.471500000000001"/>
    <n v="14.249000000000001"/>
    <n v="14.252800000000001"/>
    <n v="244416000"/>
    <n v="-1.1050020661946245"/>
  </r>
  <r>
    <x v="351"/>
    <n v="14.3695"/>
    <n v="14.4"/>
    <n v="14.407999999999999"/>
    <n v="14.175000000000001"/>
    <n v="14.214"/>
    <n v="195172000"/>
    <n v="-1.3691860596860668"/>
  </r>
  <r>
    <x v="352"/>
    <n v="15.1768"/>
    <n v="15.209"/>
    <n v="15.352499999999999"/>
    <n v="14.139200000000001"/>
    <n v="14.2898"/>
    <n v="869324000"/>
    <n v="2.2475016094765268"/>
  </r>
  <r>
    <x v="353"/>
    <n v="15.6463"/>
    <n v="15.679500000000001"/>
    <n v="15.7"/>
    <n v="15.1257"/>
    <n v="15.2315"/>
    <n v="676212000"/>
    <n v="1.2114952056279484"/>
  </r>
  <r>
    <x v="354"/>
    <n v="15.2446"/>
    <n v="15.276999999999999"/>
    <n v="15.720499999999999"/>
    <n v="15.227499999999999"/>
    <n v="15.625"/>
    <n v="385500000"/>
    <n v="-0.34811524672937733"/>
  </r>
  <r>
    <x v="355"/>
    <n v="16.103100000000001"/>
    <n v="16.1373"/>
    <n v="16.214300000000001"/>
    <n v="15.631500000000001"/>
    <n v="15.6625"/>
    <n v="598480000"/>
    <n v="0.79447891568243667"/>
  </r>
  <r>
    <x v="356"/>
    <n v="15.8788"/>
    <n v="15.9125"/>
    <n v="16.165800000000001"/>
    <n v="15.8652"/>
    <n v="16.053000000000001"/>
    <n v="335208000"/>
    <n v="-0.61792154598759386"/>
  </r>
  <r>
    <x v="357"/>
    <n v="15.3292"/>
    <n v="15.361700000000001"/>
    <n v="15.807499999999999"/>
    <n v="15.233000000000001"/>
    <n v="15.5365"/>
    <n v="404420000"/>
    <n v="-0.24661331437501766"/>
  </r>
  <r>
    <x v="358"/>
    <n v="15.139099999999999"/>
    <n v="15.1713"/>
    <n v="15.497"/>
    <n v="14.962999999999999"/>
    <n v="15.3232"/>
    <n v="334132000"/>
    <n v="-0.62369406603057964"/>
  </r>
  <r>
    <x v="359"/>
    <n v="15.327999999999999"/>
    <n v="15.3605"/>
    <n v="15.362500000000001"/>
    <n v="15.1023"/>
    <n v="15.1187"/>
    <n v="216776000"/>
    <n v="-1.2532850159977167"/>
  </r>
  <r>
    <x v="360"/>
    <n v="14.8188"/>
    <n v="14.850300000000001"/>
    <n v="15.438499999999999"/>
    <n v="14.7835"/>
    <n v="15.375"/>
    <n v="277788000"/>
    <n v="-0.92596810813280162"/>
  </r>
  <r>
    <x v="361"/>
    <n v="15.232900000000001"/>
    <n v="15.2653"/>
    <n v="15.335000000000001"/>
    <n v="14.9003"/>
    <n v="14.934200000000001"/>
    <n v="227500000"/>
    <n v="-1.1957529482087021"/>
  </r>
  <r>
    <x v="362"/>
    <n v="15.4452"/>
    <n v="15.478"/>
    <n v="15.478999999999999"/>
    <n v="15.125"/>
    <n v="15.185"/>
    <n v="197796000"/>
    <n v="-1.3551088360868153"/>
  </r>
  <r>
    <x v="363"/>
    <n v="15.3492"/>
    <n v="15.3818"/>
    <n v="15.670500000000001"/>
    <n v="15.3545"/>
    <n v="15.5785"/>
    <n v="164572000"/>
    <n v="-1.5333488044029486"/>
  </r>
  <r>
    <x v="364"/>
    <n v="15.244400000000001"/>
    <n v="15.2767"/>
    <n v="15.532299999999999"/>
    <n v="15.2155"/>
    <n v="15.3645"/>
    <n v="209416000"/>
    <n v="-1.2927699114590321"/>
  </r>
  <r>
    <x v="365"/>
    <n v="15.292299999999999"/>
    <n v="15.3247"/>
    <n v="15.436500000000001"/>
    <n v="15.0715"/>
    <n v="15.4"/>
    <n v="173196000"/>
    <n v="-1.4870828073297988"/>
  </r>
  <r>
    <x v="366"/>
    <n v="14.9777"/>
    <n v="15.009499999999999"/>
    <n v="15.365"/>
    <n v="14.997"/>
    <n v="15.1745"/>
    <n v="201912000"/>
    <n v="-1.3330273374837209"/>
  </r>
  <r>
    <x v="367"/>
    <n v="14.805300000000001"/>
    <n v="14.8368"/>
    <n v="15.246700000000001"/>
    <n v="14.7875"/>
    <n v="15.125"/>
    <n v="203912000"/>
    <n v="-1.3222977463257548"/>
  </r>
  <r>
    <x v="368"/>
    <n v="14.3208"/>
    <n v="14.3512"/>
    <n v="14.637499999999999"/>
    <n v="14.010300000000001"/>
    <n v="14.6372"/>
    <n v="405324000"/>
    <n v="-0.24176353917161697"/>
  </r>
  <r>
    <x v="369"/>
    <n v="14.427899999999999"/>
    <n v="14.458500000000001"/>
    <n v="14.813499999999999"/>
    <n v="14.387499999999999"/>
    <n v="14.709"/>
    <n v="292024000"/>
    <n v="-0.8495948782703987"/>
  </r>
  <r>
    <x v="370"/>
    <n v="14.4922"/>
    <n v="14.523"/>
    <n v="14.571199999999999"/>
    <n v="14.218"/>
    <n v="14.495200000000001"/>
    <n v="193380000"/>
    <n v="-1.3787997733636044"/>
  </r>
  <r>
    <x v="371"/>
    <n v="14.780900000000001"/>
    <n v="14.8123"/>
    <n v="14.970700000000001"/>
    <n v="14.671799999999999"/>
    <n v="14.808299999999999"/>
    <n v="229328000"/>
    <n v="-1.185946101890321"/>
  </r>
  <r>
    <x v="372"/>
    <n v="14.2355"/>
    <n v="14.265700000000001"/>
    <n v="14.805999999999999"/>
    <n v="14.25"/>
    <n v="14.7872"/>
    <n v="268904000"/>
    <n v="-0.97362895205648714"/>
  </r>
  <r>
    <x v="373"/>
    <n v="14.2759"/>
    <n v="14.3062"/>
    <n v="14.354699999999999"/>
    <n v="13.75"/>
    <n v="13.824999999999999"/>
    <n v="285584000"/>
    <n v="-0.88414416179904964"/>
  </r>
  <r>
    <x v="374"/>
    <n v="13.7294"/>
    <n v="13.7585"/>
    <n v="14.260300000000001"/>
    <n v="13.709300000000001"/>
    <n v="14.009499999999999"/>
    <n v="303408000"/>
    <n v="-0.78852204539925541"/>
  </r>
  <r>
    <x v="375"/>
    <n v="13.6363"/>
    <n v="13.6652"/>
    <n v="14.0808"/>
    <n v="13.459"/>
    <n v="14.0337"/>
    <n v="285404000"/>
    <n v="-0.88510982500326651"/>
  </r>
  <r>
    <x v="376"/>
    <n v="14.2128"/>
    <n v="14.243"/>
    <n v="14.327999999999999"/>
    <n v="13.7485"/>
    <n v="13.89"/>
    <n v="258616000"/>
    <n v="-1.0288219689730651"/>
  </r>
  <r>
    <x v="377"/>
    <n v="14.1355"/>
    <n v="14.1655"/>
    <n v="14.1692"/>
    <n v="13.8535"/>
    <n v="14.157"/>
    <n v="216980000"/>
    <n v="-1.2521905976996039"/>
  </r>
  <r>
    <x v="378"/>
    <n v="13.9861"/>
    <n v="14.015700000000001"/>
    <n v="14.404299999999999"/>
    <n v="14.004"/>
    <n v="14.266999999999999"/>
    <n v="186256000"/>
    <n v="-1.4170185770682799"/>
  </r>
  <r>
    <x v="379"/>
    <n v="14.036"/>
    <n v="14.065799999999999"/>
    <n v="14.079499999999999"/>
    <n v="13.5433"/>
    <n v="13.5665"/>
    <n v="344000000"/>
    <n v="-0.57075426325717471"/>
  </r>
  <r>
    <x v="380"/>
    <n v="14.5815"/>
    <n v="14.612500000000001"/>
    <n v="14.6838"/>
    <n v="14.2705"/>
    <n v="14.3025"/>
    <n v="321592000"/>
    <n v="-0.69096860259102733"/>
  </r>
  <r>
    <x v="381"/>
    <n v="14.96"/>
    <n v="14.9917"/>
    <n v="15.222"/>
    <n v="14.8695"/>
    <n v="15.1637"/>
    <n v="672992000"/>
    <n v="1.194220563863623"/>
  </r>
  <r>
    <x v="382"/>
    <n v="15.578900000000001"/>
    <n v="15.612"/>
    <n v="15.744999999999999"/>
    <n v="15.176"/>
    <n v="15.2125"/>
    <n v="554816000"/>
    <n v="0.56023048152171995"/>
  </r>
  <r>
    <x v="383"/>
    <n v="15.614599999999999"/>
    <n v="15.6477"/>
    <n v="15.8185"/>
    <n v="15.4825"/>
    <n v="15.766"/>
    <n v="435408000"/>
    <n v="-8.0369028973490325E-2"/>
  </r>
  <r>
    <x v="384"/>
    <n v="15.666700000000001"/>
    <n v="15.7"/>
    <n v="15.793699999999999"/>
    <n v="15.5863"/>
    <n v="15.734299999999999"/>
    <n v="370440000"/>
    <n v="-0.42890906814886232"/>
  </r>
  <r>
    <x v="385"/>
    <n v="15.4552"/>
    <n v="15.488"/>
    <n v="15.75"/>
    <n v="15.46"/>
    <n v="15.6997"/>
    <n v="581476000"/>
    <n v="0.70325593165740852"/>
  </r>
  <r>
    <x v="386"/>
    <n v="16.210100000000001"/>
    <n v="16.244499999999999"/>
    <n v="16.2775"/>
    <n v="15.500999999999999"/>
    <n v="15.500999999999999"/>
    <n v="644536000"/>
    <n v="1.0415599408680809"/>
  </r>
  <r>
    <x v="387"/>
    <n v="16.23"/>
    <n v="16.264500000000002"/>
    <n v="16.388300000000001"/>
    <n v="15.9032"/>
    <n v="16.27"/>
    <n v="472804000"/>
    <n v="0.1202528664981605"/>
  </r>
  <r>
    <x v="388"/>
    <n v="16.742699999999999"/>
    <n v="16.778199999999998"/>
    <n v="16.918800000000001"/>
    <n v="16.235499999999998"/>
    <n v="16.252300000000002"/>
    <n v="594168000"/>
    <n v="0.77134591714586165"/>
  </r>
  <r>
    <x v="389"/>
    <n v="16.933800000000002"/>
    <n v="16.9697"/>
    <n v="17.259"/>
    <n v="16.582999999999998"/>
    <n v="16.700800000000001"/>
    <n v="580008000"/>
    <n v="0.69538041174746135"/>
  </r>
  <r>
    <x v="390"/>
    <n v="17.541"/>
    <n v="17.578299999999999"/>
    <n v="17.661000000000001"/>
    <n v="17.095500000000001"/>
    <n v="17.112500000000001"/>
    <n v="617120000"/>
    <n v="0.89447870527468099"/>
  </r>
  <r>
    <x v="391"/>
    <n v="17.581700000000001"/>
    <n v="17.619"/>
    <n v="17.8125"/>
    <n v="17.192799999999998"/>
    <n v="17.571300000000001"/>
    <n v="575756000"/>
    <n v="0.67256930094562539"/>
  </r>
  <r>
    <x v="392"/>
    <n v="17.420000000000002"/>
    <n v="17.457000000000001"/>
    <n v="17.621500000000001"/>
    <n v="17.251000000000001"/>
    <n v="17.5273"/>
    <n v="323848000"/>
    <n v="-0.6788656237648415"/>
  </r>
  <r>
    <x v="393"/>
    <n v="17.325399999999998"/>
    <n v="17.3582"/>
    <n v="17.574999999999999"/>
    <n v="17.255800000000001"/>
    <n v="17.515799999999999"/>
    <n v="381656000"/>
    <n v="-0.36873752093498824"/>
  </r>
  <r>
    <x v="394"/>
    <n v="17.392099999999999"/>
    <n v="17.425000000000001"/>
    <n v="17.492000000000001"/>
    <n v="17.175999999999998"/>
    <n v="17.350000000000001"/>
    <n v="287772000"/>
    <n v="-0.87240598907223466"/>
  </r>
  <r>
    <x v="395"/>
    <n v="17.791599999999999"/>
    <n v="17.825299999999999"/>
    <n v="17.939299999999999"/>
    <n v="17.4438"/>
    <n v="17.479500000000002"/>
    <n v="416308000"/>
    <n v="-0.18283662453206695"/>
  </r>
  <r>
    <x v="396"/>
    <n v="17.9847"/>
    <n v="18.018699999999999"/>
    <n v="18.0395"/>
    <n v="17.662800000000001"/>
    <n v="17.905999999999999"/>
    <n v="321376000"/>
    <n v="-0.69212739843608762"/>
  </r>
  <r>
    <x v="397"/>
    <n v="17.754899999999999"/>
    <n v="17.788499999999999"/>
    <n v="18.016300000000001"/>
    <n v="17.728000000000002"/>
    <n v="17.914999999999999"/>
    <n v="243032000"/>
    <n v="-1.1124269432759371"/>
  </r>
  <r>
    <x v="398"/>
    <n v="17.776599999999998"/>
    <n v="17.810199999999998"/>
    <n v="17.954799999999999"/>
    <n v="17.584499999999998"/>
    <n v="17.790800000000001"/>
    <n v="307124000"/>
    <n v="-0.7685864650277543"/>
  </r>
  <r>
    <x v="399"/>
    <n v="18.622"/>
    <n v="18.6572"/>
    <n v="18.835000000000001"/>
    <n v="17.7563"/>
    <n v="17.7745"/>
    <n v="809656000"/>
    <n v="1.9273949868697651"/>
  </r>
  <r>
    <x v="400"/>
    <n v="18.6035"/>
    <n v="18.6388"/>
    <n v="19.375"/>
    <n v="18.584"/>
    <n v="18.783999999999999"/>
    <n v="968856000"/>
    <n v="2.7814704430438697"/>
  </r>
  <r>
    <x v="401"/>
    <n v="18.392399999999999"/>
    <n v="18.427199999999999"/>
    <n v="18.5365"/>
    <n v="17.822800000000001"/>
    <n v="18.435199999999998"/>
    <n v="672384000"/>
    <n v="1.1909587681516014"/>
  </r>
  <r>
    <x v="402"/>
    <n v="18.851099999999999"/>
    <n v="18.886700000000001"/>
    <n v="18.963799999999999"/>
    <n v="18.385999999999999"/>
    <n v="18.471499999999999"/>
    <n v="580144000"/>
    <n v="0.69611002394620314"/>
  </r>
  <r>
    <x v="403"/>
    <n v="19.0212"/>
    <n v="19.057200000000002"/>
    <n v="19.152799999999999"/>
    <n v="18.907699999999998"/>
    <n v="19.0077"/>
    <n v="332356000"/>
    <n v="-0.63322194297885348"/>
  </r>
  <r>
    <x v="404"/>
    <n v="19.1692"/>
    <n v="19.205500000000001"/>
    <n v="19.420000000000002"/>
    <n v="19.088200000000001"/>
    <n v="19.227799999999998"/>
    <n v="320924000"/>
    <n v="-0.69455228603778796"/>
  </r>
  <r>
    <x v="405"/>
    <n v="18.995000000000001"/>
    <n v="19.030999999999999"/>
    <n v="19.345500000000001"/>
    <n v="18.894500000000001"/>
    <n v="19.2805"/>
    <n v="278364000"/>
    <n v="-0.92287798587930736"/>
  </r>
  <r>
    <x v="406"/>
    <n v="19.947199999999999"/>
    <n v="19.984999999999999"/>
    <n v="20.078800000000001"/>
    <n v="19.318999999999999"/>
    <n v="19.3612"/>
    <n v="495436000"/>
    <n v="0.24166892004170532"/>
  </r>
  <r>
    <x v="407"/>
    <n v="19.988900000000001"/>
    <n v="20.026800000000001"/>
    <n v="20.098700000000001"/>
    <n v="19.657"/>
    <n v="19.8825"/>
    <n v="367632000"/>
    <n v="-0.4439734141346468"/>
  </r>
  <r>
    <x v="408"/>
    <n v="19.964700000000001"/>
    <n v="20.002500000000001"/>
    <n v="20.162500000000001"/>
    <n v="19.863800000000001"/>
    <n v="19.999300000000002"/>
    <n v="326568000"/>
    <n v="-0.66427337979000756"/>
  </r>
  <r>
    <x v="409"/>
    <n v="20.1738"/>
    <n v="20.212"/>
    <n v="20.456"/>
    <n v="20.018999999999998"/>
    <n v="20.125"/>
    <n v="480136000"/>
    <n v="0.15958754768326436"/>
  </r>
  <r>
    <x v="410"/>
    <n v="20.4483"/>
    <n v="20.486999999999998"/>
    <n v="20.505299999999998"/>
    <n v="20.287800000000001"/>
    <n v="20.440300000000001"/>
    <n v="342764000"/>
    <n v="-0.57738515059279771"/>
  </r>
  <r>
    <x v="411"/>
    <n v="20.659400000000002"/>
    <n v="20.698499999999999"/>
    <n v="20.841999999999999"/>
    <n v="20.350300000000001"/>
    <n v="20.737500000000001"/>
    <n v="446708000"/>
    <n v="-1.9746838930981656E-2"/>
  </r>
  <r>
    <x v="412"/>
    <n v="20.333300000000001"/>
    <n v="20.371700000000001"/>
    <n v="20.875"/>
    <n v="20.332000000000001"/>
    <n v="20.8535"/>
    <n v="418428000"/>
    <n v="-0.17146325790462283"/>
  </r>
  <r>
    <x v="413"/>
    <n v="19.865100000000002"/>
    <n v="19.902799999999999"/>
    <n v="20.132999999999999"/>
    <n v="19.700800000000001"/>
    <n v="19.8565"/>
    <n v="503300000"/>
    <n v="0.28385767247482818"/>
  </r>
  <r>
    <x v="414"/>
    <n v="20.0124"/>
    <n v="20.0502"/>
    <n v="20.080200000000001"/>
    <n v="19.754200000000001"/>
    <n v="19.962499999999999"/>
    <n v="296624000"/>
    <n v="-0.82491681860707655"/>
  </r>
  <r>
    <x v="415"/>
    <n v="20.473700000000001"/>
    <n v="20.512499999999999"/>
    <n v="20.532699999999998"/>
    <n v="20.1877"/>
    <n v="20.239999999999998"/>
    <n v="321984000"/>
    <n v="-0.68886560272406594"/>
  </r>
  <r>
    <x v="416"/>
    <n v="20.2117"/>
    <n v="20.25"/>
    <n v="20.461300000000001"/>
    <n v="20.114000000000001"/>
    <n v="20.400500000000001"/>
    <n v="290708000"/>
    <n v="-0.85665494925234031"/>
  </r>
  <r>
    <x v="417"/>
    <n v="19.803999999999998"/>
    <n v="19.8415"/>
    <n v="20.4177"/>
    <n v="19.752800000000001"/>
    <n v="20.357700000000001"/>
    <n v="380100000"/>
    <n v="-0.3770851428558859"/>
  </r>
  <r>
    <x v="418"/>
    <n v="18.930399999999999"/>
    <n v="18.966200000000001"/>
    <n v="19.847000000000001"/>
    <n v="18.858499999999999"/>
    <n v="19.811800000000002"/>
    <n v="550564000"/>
    <n v="0.53741937071988388"/>
  </r>
  <r>
    <x v="419"/>
    <n v="18.1267"/>
    <n v="18.161000000000001"/>
    <n v="19.157"/>
    <n v="18.073"/>
    <n v="19.0305"/>
    <n v="688224000"/>
    <n v="1.2759371301226932"/>
  </r>
  <r>
    <x v="420"/>
    <n v="18.744299999999999"/>
    <n v="18.779800000000002"/>
    <n v="19.042000000000002"/>
    <n v="17.865500000000001"/>
    <n v="17.915299999999998"/>
    <n v="749060000"/>
    <n v="1.6023098339657071"/>
  </r>
  <r>
    <x v="421"/>
    <n v="18.576799999999999"/>
    <n v="18.611999999999998"/>
    <n v="18.838000000000001"/>
    <n v="18.164000000000001"/>
    <n v="18.73"/>
    <n v="434687000"/>
    <n v="-8.4237046585937128E-2"/>
  </r>
  <r>
    <x v="422"/>
    <n v="19.3733"/>
    <n v="19.41"/>
    <n v="19.527000000000001"/>
    <n v="18.742000000000001"/>
    <n v="18.882000000000001"/>
    <n v="371017000"/>
    <n v="-0.42581358109978912"/>
  </r>
  <r>
    <x v="423"/>
    <n v="19.556999999999999"/>
    <n v="19.594000000000001"/>
    <n v="19.887"/>
    <n v="19.276"/>
    <n v="19.641999999999999"/>
    <n v="323826000"/>
    <n v="-0.67898364926757915"/>
  </r>
  <r>
    <x v="424"/>
    <n v="19.521000000000001"/>
    <n v="19.558"/>
    <n v="19.7"/>
    <n v="19.25"/>
    <n v="19.655999999999999"/>
    <n v="195672000"/>
    <n v="-1.3665036618965754"/>
  </r>
  <r>
    <x v="425"/>
    <n v="19.2575"/>
    <n v="19.294"/>
    <n v="19.442"/>
    <n v="18.914000000000001"/>
    <n v="19.311"/>
    <n v="203943000"/>
    <n v="-1.3221314376628064"/>
  </r>
  <r>
    <x v="426"/>
    <n v="19.171700000000001"/>
    <n v="19.207999999999998"/>
    <n v="19.622"/>
    <n v="18.741"/>
    <n v="19.265000000000001"/>
    <n v="248863000"/>
    <n v="-1.0811448202548868"/>
  </r>
  <r>
    <x v="427"/>
    <n v="19.466100000000001"/>
    <n v="19.503"/>
    <n v="19.646000000000001"/>
    <n v="18.995000000000001"/>
    <n v="19.318999999999999"/>
    <n v="202191000"/>
    <n v="-1.3315305595171847"/>
  </r>
  <r>
    <x v="428"/>
    <n v="19.6248"/>
    <n v="19.661999999999999"/>
    <n v="19.853000000000002"/>
    <n v="19.327999999999999"/>
    <n v="19.518999999999998"/>
    <n v="190781000"/>
    <n v="-1.3927428770733814"/>
  </r>
  <r>
    <x v="429"/>
    <n v="19.4621"/>
    <n v="19.498999999999999"/>
    <n v="19.63"/>
    <n v="19.263000000000002"/>
    <n v="19.417999999999999"/>
    <n v="183497000"/>
    <n v="-1.4318200480706942"/>
  </r>
  <r>
    <x v="430"/>
    <n v="19.712700000000002"/>
    <n v="19.75"/>
    <n v="19.960999999999999"/>
    <n v="19.361000000000001"/>
    <n v="19.7"/>
    <n v="217444000"/>
    <n v="-1.2497013325509558"/>
  </r>
  <r>
    <x v="431"/>
    <n v="19.7776"/>
    <n v="19.815000000000001"/>
    <n v="20.222000000000001"/>
    <n v="19.22"/>
    <n v="19.739999999999998"/>
    <n v="301811000"/>
    <n v="-0.79708962393889138"/>
  </r>
  <r>
    <x v="432"/>
    <n v="20.235700000000001"/>
    <n v="20.274000000000001"/>
    <n v="20.318000000000001"/>
    <n v="19.827999999999999"/>
    <n v="19.989999999999998"/>
    <n v="231309000"/>
    <n v="-1.1753184418483558"/>
  </r>
  <r>
    <x v="433"/>
    <n v="20.597999999999999"/>
    <n v="20.637"/>
    <n v="20.733000000000001"/>
    <n v="20.341999999999999"/>
    <n v="20.5"/>
    <n v="211435000"/>
    <n v="-1.2819383891850651"/>
  </r>
  <r>
    <x v="434"/>
    <n v="20.327500000000001"/>
    <n v="20.366"/>
    <n v="20.57"/>
    <n v="20.21"/>
    <n v="20.524000000000001"/>
    <n v="178497000"/>
    <n v="-1.4586440259656095"/>
  </r>
  <r>
    <x v="435"/>
    <n v="20.256599999999999"/>
    <n v="20.295000000000002"/>
    <n v="20.507999999999999"/>
    <n v="20.143000000000001"/>
    <n v="20.446000000000002"/>
    <n v="146443000"/>
    <n v="-1.6306071834543328"/>
  </r>
  <r>
    <x v="436"/>
    <n v="19.898299999999999"/>
    <n v="19.936"/>
    <n v="20.43"/>
    <n v="19.835000000000001"/>
    <n v="20.321999999999999"/>
    <n v="179238000"/>
    <n v="-1.4546687124415831"/>
  </r>
  <r>
    <x v="437"/>
    <n v="19.661799999999999"/>
    <n v="19.699000000000002"/>
    <n v="20.048999999999999"/>
    <n v="19.43"/>
    <n v="20.042999999999999"/>
    <n v="185925000"/>
    <n v="-1.4187943244049233"/>
  </r>
  <r>
    <x v="438"/>
    <n v="19.8674"/>
    <n v="19.905000000000001"/>
    <n v="20.029"/>
    <n v="19.62"/>
    <n v="19.87"/>
    <n v="151652000"/>
    <n v="-1.60266196328341"/>
  </r>
  <r>
    <x v="439"/>
    <n v="20.149799999999999"/>
    <n v="20.187999999999999"/>
    <n v="20.213999999999999"/>
    <n v="19.850999999999999"/>
    <n v="19.905000000000001"/>
    <n v="183063000"/>
    <n v="-1.4341483693519728"/>
  </r>
  <r>
    <x v="440"/>
    <n v="19.912299999999998"/>
    <n v="19.95"/>
    <n v="20.286999999999999"/>
    <n v="19.452999999999999"/>
    <n v="20.135000000000002"/>
    <n v="210876000"/>
    <n v="-1.2849373099137167"/>
  </r>
  <r>
    <x v="441"/>
    <n v="19.421199999999999"/>
    <n v="19.457999999999998"/>
    <n v="19.77"/>
    <n v="19.266999999999999"/>
    <n v="19.684999999999999"/>
    <n v="204585000"/>
    <n v="-1.3186872389010993"/>
  </r>
  <r>
    <x v="442"/>
    <n v="19.004000000000001"/>
    <n v="19.04"/>
    <n v="19.634"/>
    <n v="19"/>
    <n v="19.5"/>
    <n v="285913000"/>
    <n v="-0.88237914405356421"/>
  </r>
  <r>
    <x v="443"/>
    <n v="19.7606"/>
    <n v="19.797999999999998"/>
    <n v="20.495000000000001"/>
    <n v="18.762"/>
    <n v="19.494"/>
    <n v="766555000"/>
    <n v="1.6961669326200159"/>
  </r>
  <r>
    <x v="444"/>
    <n v="20.776700000000002"/>
    <n v="20.815999999999999"/>
    <n v="20.864999999999998"/>
    <n v="19.933"/>
    <n v="19.991"/>
    <n v="675741000"/>
    <n v="1.2089683869102474"/>
  </r>
  <r>
    <x v="445"/>
    <n v="21.916499999999999"/>
    <n v="21.957999999999998"/>
    <n v="21.997"/>
    <n v="20.95"/>
    <n v="20.971"/>
    <n v="575807000"/>
    <n v="0.67284290552015358"/>
  </r>
  <r>
    <x v="446"/>
    <n v="21.751799999999999"/>
    <n v="21.792999999999999"/>
    <n v="21.959"/>
    <n v="21.535"/>
    <n v="21.753"/>
    <n v="297299000"/>
    <n v="-0.82129558159126292"/>
  </r>
  <r>
    <x v="447"/>
    <n v="22.170999999999999"/>
    <n v="22.213000000000001"/>
    <n v="22.47"/>
    <n v="21.722000000000001"/>
    <n v="21.736999999999998"/>
    <n v="347701000"/>
    <n v="-0.55089915481935836"/>
  </r>
  <r>
    <x v="448"/>
    <n v="22.026299999999999"/>
    <n v="22.068000000000001"/>
    <n v="22.34"/>
    <n v="21.79"/>
    <n v="22.2"/>
    <n v="237940000"/>
    <n v="-1.139744482364119"/>
  </r>
  <r>
    <x v="449"/>
    <n v="22.5932"/>
    <n v="22.635999999999999"/>
    <n v="22.722000000000001"/>
    <n v="22.167000000000002"/>
    <n v="22.184000000000001"/>
    <n v="304722000"/>
    <n v="-0.78147270400847169"/>
  </r>
  <r>
    <x v="450"/>
    <n v="22.645099999999999"/>
    <n v="22.687999999999999"/>
    <n v="23.042999999999999"/>
    <n v="22.550999999999998"/>
    <n v="22.83"/>
    <n v="262580000"/>
    <n v="-1.0075559192979762"/>
  </r>
  <r>
    <x v="451"/>
    <n v="22.346599999999999"/>
    <n v="22.385000000000002"/>
    <n v="22.695"/>
    <n v="22.12"/>
    <n v="22.695"/>
    <n v="259850000"/>
    <n v="-1.0222018112286"/>
  </r>
  <r>
    <x v="452"/>
    <n v="22.4025"/>
    <n v="22.440999999999999"/>
    <n v="22.696999999999999"/>
    <n v="22.356999999999999"/>
    <n v="22.484999999999999"/>
    <n v="201767000"/>
    <n v="-1.3338052328426735"/>
  </r>
  <r>
    <x v="453"/>
    <n v="22.357600000000001"/>
    <n v="22.396000000000001"/>
    <n v="22.593"/>
    <n v="22.295000000000002"/>
    <n v="22.518000000000001"/>
    <n v="187834000"/>
    <n v="-1.4085529296446446"/>
  </r>
  <r>
    <x v="454"/>
    <n v="22.803899999999999"/>
    <n v="22.843"/>
    <n v="22.986000000000001"/>
    <n v="22.2"/>
    <n v="22.324999999999999"/>
    <n v="280532000"/>
    <n v="-0.91124710906407203"/>
  </r>
  <r>
    <x v="455"/>
    <n v="22.623200000000001"/>
    <n v="22.661999999999999"/>
    <n v="22.899000000000001"/>
    <n v="22.521999999999998"/>
    <n v="22.832999999999998"/>
    <n v="198107000"/>
    <n v="-1.3534403846617515"/>
  </r>
  <r>
    <x v="456"/>
    <n v="22.300699999999999"/>
    <n v="22.338999999999999"/>
    <n v="22.61"/>
    <n v="21.977"/>
    <n v="22.513000000000002"/>
    <n v="254434000"/>
    <n v="-1.0512575440843721"/>
  </r>
  <r>
    <x v="457"/>
    <n v="22.138999999999999"/>
    <n v="22.177"/>
    <n v="22.538"/>
    <n v="22.131"/>
    <n v="22.312000000000001"/>
    <n v="196856000"/>
    <n v="-1.3601517439310593"/>
  </r>
  <r>
    <x v="458"/>
    <n v="22.439499999999999"/>
    <n v="22.478000000000002"/>
    <n v="22.626000000000001"/>
    <n v="22.27"/>
    <n v="22.347999999999999"/>
    <n v="248376000"/>
    <n v="-1.0837574757018515"/>
  </r>
  <r>
    <x v="459"/>
    <n v="22.114000000000001"/>
    <n v="22.152000000000001"/>
    <n v="22.963999999999999"/>
    <n v="21.858000000000001"/>
    <n v="22.684000000000001"/>
    <n v="297500000"/>
    <n v="-0.8202172576798874"/>
  </r>
  <r>
    <x v="460"/>
    <n v="22.203900000000001"/>
    <n v="22.242000000000001"/>
    <n v="22.41"/>
    <n v="22.085999999999999"/>
    <n v="22.274999999999999"/>
    <n v="199755000"/>
    <n v="-1.3445992015475874"/>
  </r>
  <r>
    <x v="461"/>
    <n v="22.302700000000002"/>
    <n v="22.341000000000001"/>
    <n v="22.367000000000001"/>
    <n v="21.966000000000001"/>
    <n v="22.309000000000001"/>
    <n v="166538000"/>
    <n v="-1.522801616294668"/>
  </r>
  <r>
    <x v="462"/>
    <n v="22.203900000000001"/>
    <n v="22.242000000000001"/>
    <n v="22.277000000000001"/>
    <n v="21.927"/>
    <n v="22.183"/>
    <n v="156033000"/>
    <n v="-1.5791587938518852"/>
  </r>
  <r>
    <x v="463"/>
    <n v="21.862500000000001"/>
    <n v="21.9"/>
    <n v="22.321000000000002"/>
    <n v="21.83"/>
    <n v="22.3"/>
    <n v="294503000"/>
    <n v="-0.83629555003009959"/>
  </r>
  <r>
    <x v="464"/>
    <n v="21.076799999999999"/>
    <n v="21.113"/>
    <n v="21.433"/>
    <n v="20.661999999999999"/>
    <n v="21.146000000000001"/>
    <n v="349440000"/>
    <n v="-0.54156977530750683"/>
  </r>
  <r>
    <x v="465"/>
    <n v="21.209599999999998"/>
    <n v="21.245999999999999"/>
    <n v="21.425000000000001"/>
    <n v="20.95"/>
    <n v="21.417000000000002"/>
    <n v="204688000"/>
    <n v="-1.318134664956464"/>
  </r>
  <r>
    <x v="466"/>
    <n v="21.903400000000001"/>
    <n v="21.940999999999999"/>
    <n v="21.96"/>
    <n v="21.196000000000002"/>
    <n v="21.366"/>
    <n v="268726000"/>
    <n v="-0.97458388566954623"/>
  </r>
  <r>
    <x v="467"/>
    <n v="22.4435"/>
    <n v="22.481999999999999"/>
    <n v="22.535"/>
    <n v="21.89"/>
    <n v="22.14"/>
    <n v="248555000"/>
    <n v="-1.0827971772932137"/>
  </r>
  <r>
    <x v="468"/>
    <n v="22.043199999999999"/>
    <n v="22.081"/>
    <n v="22.149000000000001"/>
    <n v="21.861000000000001"/>
    <n v="22.07"/>
    <n v="217655000"/>
    <n v="-1.2485693606837904"/>
  </r>
  <r>
    <x v="469"/>
    <n v="21.622900000000001"/>
    <n v="21.66"/>
    <n v="21.798999999999999"/>
    <n v="21.324999999999999"/>
    <n v="21.71"/>
    <n v="245215000"/>
    <n v="-1.1007155945270171"/>
  </r>
  <r>
    <x v="470"/>
    <n v="20.663499999999999"/>
    <n v="20.699000000000002"/>
    <n v="21.419"/>
    <n v="20.651"/>
    <n v="21.213999999999999"/>
    <n v="343069000"/>
    <n v="-0.57574888794120793"/>
  </r>
  <r>
    <x v="471"/>
    <n v="20.4818"/>
    <n v="20.516999999999999"/>
    <n v="21.016999999999999"/>
    <n v="20.466999999999999"/>
    <n v="20.94"/>
    <n v="218394000"/>
    <n v="-1.2446047767509221"/>
  </r>
  <r>
    <x v="472"/>
    <n v="20.680499999999999"/>
    <n v="20.716000000000001"/>
    <n v="21.065999999999999"/>
    <n v="20.687999999999999"/>
    <n v="20.768000000000001"/>
    <n v="221009000"/>
    <n v="-1.2305758363118813"/>
  </r>
  <r>
    <x v="473"/>
    <n v="20.706499999999998"/>
    <n v="20.742000000000001"/>
    <n v="20.859000000000002"/>
    <n v="20.202999999999999"/>
    <n v="20.75"/>
    <n v="240978000"/>
    <n v="-1.1234462333951685"/>
  </r>
  <r>
    <x v="474"/>
    <n v="19.6982"/>
    <n v="19.731999999999999"/>
    <n v="20.542000000000002"/>
    <n v="19.555"/>
    <n v="20.504000000000001"/>
    <n v="345635000"/>
    <n v="-0.56198282248553733"/>
  </r>
  <r>
    <x v="475"/>
    <n v="20.416"/>
    <n v="20.451000000000001"/>
    <n v="20.648"/>
    <n v="19.853999999999999"/>
    <n v="19.95"/>
    <n v="279282000"/>
    <n v="-0.91795310353780091"/>
  </r>
  <r>
    <x v="476"/>
    <n v="20.6645"/>
    <n v="20.7"/>
    <n v="20.72"/>
    <n v="20.079999999999998"/>
    <n v="20.12"/>
    <n v="297202000"/>
    <n v="-0.8218159667624243"/>
  </r>
  <r>
    <x v="477"/>
    <n v="21.038900000000002"/>
    <n v="21.074999999999999"/>
    <n v="21.321999999999999"/>
    <n v="20.972000000000001"/>
    <n v="21.091999999999999"/>
    <n v="256919000"/>
    <n v="-1.0379260270705992"/>
  </r>
  <r>
    <x v="478"/>
    <n v="20.795300000000001"/>
    <n v="20.831"/>
    <n v="21.206"/>
    <n v="20.774999999999999"/>
    <n v="21.100999999999999"/>
    <n v="151258000"/>
    <n v="-1.6047756927415293"/>
  </r>
  <r>
    <x v="479"/>
    <n v="20.659500000000001"/>
    <n v="20.695"/>
    <n v="21.062999999999999"/>
    <n v="20.510999999999999"/>
    <n v="20.574999999999999"/>
    <n v="163388000"/>
    <n v="-1.5397007223684647"/>
  </r>
  <r>
    <x v="480"/>
    <n v="20.6356"/>
    <n v="20.670999999999999"/>
    <n v="21.056999999999999"/>
    <n v="20.527999999999999"/>
    <n v="20.827999999999999"/>
    <n v="162134000"/>
    <n v="-1.5464281760245093"/>
  </r>
  <r>
    <x v="481"/>
    <n v="20.903099999999998"/>
    <n v="20.939"/>
    <n v="20.99"/>
    <n v="20.713000000000001"/>
    <n v="20.917999999999999"/>
    <n v="180652000"/>
    <n v="-1.447082891492901"/>
  </r>
  <r>
    <x v="482"/>
    <n v="21.7087"/>
    <n v="21.745999999999999"/>
    <n v="21.754999999999999"/>
    <n v="21.122"/>
    <n v="21.288"/>
    <n v="243589000"/>
    <n v="-1.1094387521384437"/>
  </r>
  <r>
    <x v="483"/>
    <n v="21.8245"/>
    <n v="21.861999999999998"/>
    <n v="21.931000000000001"/>
    <n v="21.661999999999999"/>
    <n v="21.81"/>
    <n v="226994000"/>
    <n v="-1.1984675347716676"/>
  </r>
  <r>
    <x v="484"/>
    <n v="22.183900000000001"/>
    <n v="22.222000000000001"/>
    <n v="22.291"/>
    <n v="21.643999999999998"/>
    <n v="21.748999999999999"/>
    <n v="189494000"/>
    <n v="-1.3996473689835327"/>
  </r>
  <r>
    <x v="485"/>
    <n v="22.251799999999999"/>
    <n v="22.29"/>
    <n v="22.379000000000001"/>
    <n v="22.036999999999999"/>
    <n v="22.276"/>
    <n v="161473000"/>
    <n v="-1.5499743059022173"/>
  </r>
  <r>
    <x v="486"/>
    <n v="22.065100000000001"/>
    <n v="22.103000000000002"/>
    <n v="22.433"/>
    <n v="21.981999999999999"/>
    <n v="22.305"/>
    <n v="146276000"/>
    <n v="-1.6315031043160229"/>
  </r>
  <r>
    <x v="487"/>
    <n v="22.653099999999998"/>
    <n v="22.692"/>
    <n v="22.710999999999999"/>
    <n v="22.082999999999998"/>
    <n v="22.097000000000001"/>
    <n v="187590000"/>
    <n v="-1.4098619397659164"/>
  </r>
  <r>
    <x v="488"/>
    <n v="22.687100000000001"/>
    <n v="22.725999999999999"/>
    <n v="23.13"/>
    <n v="22.561"/>
    <n v="22.823"/>
    <n v="249384000"/>
    <n v="-1.0783497617582367"/>
  </r>
  <r>
    <x v="489"/>
    <n v="23.126300000000001"/>
    <n v="23.166"/>
    <n v="23.355"/>
    <n v="22.77"/>
    <n v="22.972999999999999"/>
    <n v="230235000"/>
    <n v="-1.1810802323001834"/>
  </r>
  <r>
    <x v="490"/>
    <n v="24.674600000000002"/>
    <n v="24.716999999999999"/>
    <n v="25.259"/>
    <n v="23.923999999999999"/>
    <n v="23.989000000000001"/>
    <n v="485898000"/>
    <n v="0.19049949980936481"/>
  </r>
  <r>
    <x v="491"/>
    <n v="24.409099999999999"/>
    <n v="24.451000000000001"/>
    <n v="25.09"/>
    <n v="24.282"/>
    <n v="24.474"/>
    <n v="245990000"/>
    <n v="-1.0965578779533052"/>
  </r>
  <r>
    <x v="492"/>
    <n v="24.898299999999999"/>
    <n v="24.940999999999999"/>
    <n v="24.95"/>
    <n v="24.523"/>
    <n v="24.878"/>
    <n v="234204000"/>
    <n v="-1.1597873586471996"/>
  </r>
  <r>
    <x v="493"/>
    <n v="25.523199999999999"/>
    <n v="25.567"/>
    <n v="25.709"/>
    <n v="25"/>
    <n v="25.001000000000001"/>
    <n v="292503000"/>
    <n v="-0.84702514118806571"/>
  </r>
  <r>
    <x v="494"/>
    <n v="25.782699999999998"/>
    <n v="25.827000000000002"/>
    <n v="25.893999999999998"/>
    <n v="25.227"/>
    <n v="25.649000000000001"/>
    <n v="265740000"/>
    <n v="-0.99060316526838965"/>
  </r>
  <r>
    <x v="495"/>
    <n v="26.355799999999999"/>
    <n v="26.401"/>
    <n v="26.678000000000001"/>
    <n v="25.8"/>
    <n v="25.821999999999999"/>
    <n v="294112000"/>
    <n v="-0.83839318510148197"/>
  </r>
  <r>
    <x v="496"/>
    <n v="26.552399999999999"/>
    <n v="26.597999999999999"/>
    <n v="26.783999999999999"/>
    <n v="26.234999999999999"/>
    <n v="26.67"/>
    <n v="239910000"/>
    <n v="-1.1291758350735224"/>
  </r>
  <r>
    <x v="497"/>
    <n v="29.7499"/>
    <n v="29.800999999999998"/>
    <n v="31.364999999999998"/>
    <n v="27.117999999999999"/>
    <n v="27.228999999999999"/>
    <n v="1153631000"/>
    <n v="3.772750546150466"/>
  </r>
  <r>
    <x v="498"/>
    <n v="29.701000000000001"/>
    <n v="29.751999999999999"/>
    <n v="31.4"/>
    <n v="29.41"/>
    <n v="30.187000000000001"/>
    <n v="851260000"/>
    <n v="2.1505919421377766"/>
  </r>
  <r>
    <x v="499"/>
    <n v="30.751200000000001"/>
    <n v="30.803999999999998"/>
    <n v="31.1"/>
    <n v="29.907"/>
    <n v="30.149000000000001"/>
    <n v="503101000"/>
    <n v="0.28279007815461055"/>
  </r>
  <r>
    <x v="500"/>
    <n v="30.604500000000002"/>
    <n v="30.657"/>
    <n v="32.31"/>
    <n v="29.963999999999999"/>
    <n v="32.281999999999996"/>
    <n v="646746000"/>
    <n v="1.0534161390976335"/>
  </r>
  <r>
    <x v="501"/>
    <n v="29.4085"/>
    <n v="29.459"/>
    <n v="30.85"/>
    <n v="28.777999999999999"/>
    <n v="29.356000000000002"/>
    <n v="636206000"/>
    <n v="0.99687119369515187"/>
  </r>
  <r>
    <x v="502"/>
    <n v="30.337900000000001"/>
    <n v="30.39"/>
    <n v="30.59"/>
    <n v="29.777000000000001"/>
    <n v="30.468"/>
    <n v="332172000"/>
    <n v="-0.63420906536538646"/>
  </r>
  <r>
    <x v="503"/>
    <n v="30.337900000000001"/>
    <n v="30.39"/>
    <n v="30.68"/>
    <n v="29.63"/>
    <n v="30.01"/>
    <n v="413054000"/>
    <n v="-0.20029366934607784"/>
  </r>
  <r>
    <x v="504"/>
    <n v="29.973500000000001"/>
    <n v="30.024999999999999"/>
    <n v="30.643999999999998"/>
    <n v="29.247"/>
    <n v="30.552"/>
    <n v="384909000"/>
    <n v="-0.35128584091655629"/>
  </r>
  <r>
    <x v="505"/>
    <n v="30.151199999999999"/>
    <n v="30.202999999999999"/>
    <n v="30.39"/>
    <n v="29.706"/>
    <n v="29.759"/>
    <n v="264484000"/>
    <n v="-0.99734134851559231"/>
  </r>
  <r>
    <x v="506"/>
    <n v="29.210899999999999"/>
    <n v="29.260999999999999"/>
    <n v="30.509"/>
    <n v="28.8"/>
    <n v="30.417999999999999"/>
    <n v="428508000"/>
    <n v="-0.11738611846847351"/>
  </r>
  <r>
    <x v="507"/>
    <n v="31.620699999999999"/>
    <n v="31.675000000000001"/>
    <n v="32.76"/>
    <n v="31.321000000000002"/>
    <n v="32.366999999999997"/>
    <n v="781711000"/>
    <n v="1.7774757744150833"/>
  </r>
  <r>
    <x v="508"/>
    <n v="32.9285"/>
    <n v="32.984999999999999"/>
    <n v="33.088000000000001"/>
    <n v="31.905000000000001"/>
    <n v="32.243000000000002"/>
    <n v="533867000"/>
    <n v="0.44784337893760362"/>
  </r>
  <r>
    <x v="509"/>
    <n v="31.901199999999999"/>
    <n v="31.956"/>
    <n v="34.646999999999998"/>
    <n v="31.9"/>
    <n v="33.517000000000003"/>
    <n v="754335000"/>
    <n v="1.6306091306448427"/>
  </r>
  <r>
    <x v="510"/>
    <n v="31.691600000000001"/>
    <n v="31.745999999999999"/>
    <n v="32.36"/>
    <n v="30.88"/>
    <n v="31.535"/>
    <n v="532163000"/>
    <n v="0.43870176727101645"/>
  </r>
  <r>
    <x v="511"/>
    <n v="32.618000000000002"/>
    <n v="32.673999999999999"/>
    <n v="32.854999999999997"/>
    <n v="30.928000000000001"/>
    <n v="31.460999999999999"/>
    <n v="435162000"/>
    <n v="-8.1688768685920163E-2"/>
  </r>
  <r>
    <x v="512"/>
    <n v="31.449000000000002"/>
    <n v="31.503"/>
    <n v="32.71"/>
    <n v="31.35"/>
    <n v="32.6"/>
    <n v="283069000"/>
    <n v="-0.89763662268019206"/>
  </r>
  <r>
    <x v="513"/>
    <n v="33.318800000000003"/>
    <n v="33.375999999999998"/>
    <n v="33.411999999999999"/>
    <n v="32.036000000000001"/>
    <n v="32.366"/>
    <n v="454964000"/>
    <n v="2.4544913369102559E-2"/>
  </r>
  <r>
    <x v="514"/>
    <n v="32.619999999999997"/>
    <n v="32.676000000000002"/>
    <n v="33.353000000000002"/>
    <n v="31.864000000000001"/>
    <n v="33.168999999999997"/>
    <n v="622066000"/>
    <n v="0.92101298420833133"/>
  </r>
  <r>
    <x v="515"/>
    <n v="31.385000000000002"/>
    <n v="31.434999999999999"/>
    <n v="33.289000000000001"/>
    <n v="31.38"/>
    <n v="33.219000000000001"/>
    <n v="484368000"/>
    <n v="0.18229136257352072"/>
  </r>
  <r>
    <x v="516"/>
    <n v="32.0749"/>
    <n v="32.125999999999998"/>
    <n v="32.478000000000002"/>
    <n v="31.024999999999999"/>
    <n v="31.213999999999999"/>
    <n v="472890000"/>
    <n v="0.12071423891795305"/>
  </r>
  <r>
    <x v="517"/>
    <n v="30.644100000000002"/>
    <n v="30.693000000000001"/>
    <n v="32.128999999999998"/>
    <n v="30.13"/>
    <n v="32"/>
    <n v="544325000"/>
    <n v="0.50394841110260857"/>
  </r>
  <r>
    <x v="518"/>
    <n v="29.9892"/>
    <n v="30.036999999999999"/>
    <n v="30.241"/>
    <n v="28.038"/>
    <n v="29.88"/>
    <n v="658938000"/>
    <n v="1.118823726796595"/>
  </r>
  <r>
    <x v="519"/>
    <n v="32.375399999999999"/>
    <n v="32.427"/>
    <n v="32.448999999999998"/>
    <n v="30.651"/>
    <n v="30.957000000000001"/>
    <n v="593053000"/>
    <n v="0.76536417007529556"/>
  </r>
  <r>
    <x v="520"/>
    <n v="31.775400000000001"/>
    <n v="31.826000000000001"/>
    <n v="32.29"/>
    <n v="31.420999999999999"/>
    <n v="31.998999999999999"/>
    <n v="475551000"/>
    <n v="0.134989959953627"/>
  </r>
  <r>
    <x v="521"/>
    <n v="30.441500000000001"/>
    <n v="30.49"/>
    <n v="32.204999999999998"/>
    <n v="30.428000000000001"/>
    <n v="31.734000000000002"/>
    <n v="488507000"/>
    <n v="0.20449625147493164"/>
  </r>
  <r>
    <x v="522"/>
    <n v="30.149899999999999"/>
    <n v="30.198"/>
    <n v="31.305"/>
    <n v="29.861000000000001"/>
    <n v="31.15"/>
    <n v="488825000"/>
    <n v="0.20620225646904825"/>
  </r>
  <r>
    <x v="523"/>
    <n v="28.116199999999999"/>
    <n v="28.161000000000001"/>
    <n v="30.294"/>
    <n v="28.116"/>
    <n v="30.248999999999999"/>
    <n v="598344000"/>
    <n v="0.79374930348369499"/>
  </r>
  <r>
    <x v="524"/>
    <n v="28.291899999999998"/>
    <n v="28.337"/>
    <n v="28.678000000000001"/>
    <n v="27.25"/>
    <n v="27.699000000000002"/>
    <n v="667035000"/>
    <n v="1.162262476599621"/>
  </r>
  <r>
    <x v="525"/>
    <n v="30.410499999999999"/>
    <n v="30.459"/>
    <n v="30.5"/>
    <n v="27.838000000000001"/>
    <n v="28.4"/>
    <n v="698297000"/>
    <n v="1.3299767159897895"/>
  </r>
  <r>
    <x v="526"/>
    <n v="28.341799999999999"/>
    <n v="28.387"/>
    <n v="31.16"/>
    <n v="28.093"/>
    <n v="31.152000000000001"/>
    <n v="707366000"/>
    <n v="1.378630047095587"/>
  </r>
  <r>
    <x v="527"/>
    <n v="27.756799999999998"/>
    <n v="27.800999999999998"/>
    <n v="28.922000000000001"/>
    <n v="27.76"/>
    <n v="27.984999999999999"/>
    <n v="713758000"/>
    <n v="1.4129218204364469"/>
  </r>
  <r>
    <x v="528"/>
    <n v="27.674900000000001"/>
    <n v="27.719000000000001"/>
    <n v="28.143999999999998"/>
    <n v="27.145"/>
    <n v="27.305"/>
    <n v="461847000"/>
    <n v="6.1470801339243021E-2"/>
  </r>
  <r>
    <x v="529"/>
    <n v="29.028700000000001"/>
    <n v="29.074999999999999"/>
    <n v="29.12"/>
    <n v="27.401"/>
    <n v="28.373999999999999"/>
    <n v="524385000"/>
    <n v="0.39697438725768619"/>
  </r>
  <r>
    <x v="530"/>
    <n v="29.353200000000001"/>
    <n v="29.4"/>
    <n v="29.555"/>
    <n v="28.449000000000002"/>
    <n v="28.890999999999998"/>
    <n v="395184000"/>
    <n v="-0.29616256634250526"/>
  </r>
  <r>
    <x v="531"/>
    <n v="29.5928"/>
    <n v="29.64"/>
    <n v="30.059000000000001"/>
    <n v="29.431000000000001"/>
    <n v="29.754999999999999"/>
    <n v="343022000"/>
    <n v="-0.57600103333342012"/>
  </r>
  <r>
    <x v="532"/>
    <n v="30.895800000000001"/>
    <n v="30.945"/>
    <n v="31.087"/>
    <n v="29.64"/>
    <n v="29.66"/>
    <n v="403686000"/>
    <n v="-0.25055107432999124"/>
  </r>
  <r>
    <x v="533"/>
    <n v="30.273700000000002"/>
    <n v="30.321999999999999"/>
    <n v="31.33"/>
    <n v="30.012"/>
    <n v="31.312000000000001"/>
    <n v="420591000"/>
    <n v="-0.15985920506728246"/>
  </r>
  <r>
    <x v="534"/>
    <n v="29.953299999999999"/>
    <n v="30.001000000000001"/>
    <n v="30.547999999999998"/>
    <n v="29.366"/>
    <n v="30.273"/>
    <n v="343139000"/>
    <n v="-0.57537335225067909"/>
  </r>
  <r>
    <x v="535"/>
    <n v="29.538900000000002"/>
    <n v="29.585999999999999"/>
    <n v="30.457000000000001"/>
    <n v="29.54"/>
    <n v="29.827000000000002"/>
    <n v="308864000"/>
    <n v="-0.75925172072032376"/>
  </r>
  <r>
    <x v="536"/>
    <n v="29.3642"/>
    <n v="29.411000000000001"/>
    <n v="30.03"/>
    <n v="29.331"/>
    <n v="29.673999999999999"/>
    <n v="266530000"/>
    <n v="-0.986364976760993"/>
  </r>
  <r>
    <x v="537"/>
    <n v="30.0731"/>
    <n v="30.120999999999999"/>
    <n v="30.710999999999999"/>
    <n v="29.785"/>
    <n v="29.815000000000001"/>
    <n v="391547000"/>
    <n v="-0.31567432786326671"/>
  </r>
  <r>
    <x v="538"/>
    <n v="29.243400000000001"/>
    <n v="29.29"/>
    <n v="30.468"/>
    <n v="28.349"/>
    <n v="30.277000000000001"/>
    <n v="527154000"/>
    <n v="0.41182950621589026"/>
  </r>
  <r>
    <x v="539"/>
    <n v="27.560099999999998"/>
    <n v="27.603999999999999"/>
    <n v="29.416"/>
    <n v="27.533000000000001"/>
    <n v="28.949000000000002"/>
    <n v="498064000"/>
    <n v="0.25576760282327282"/>
  </r>
  <r>
    <x v="540"/>
    <n v="28.133199999999999"/>
    <n v="28.178000000000001"/>
    <n v="28.437999999999999"/>
    <n v="27.065000000000001"/>
    <n v="27.64"/>
    <n v="454186000"/>
    <n v="2.0371102408653731E-2"/>
  </r>
  <r>
    <x v="541"/>
    <n v="27.203600000000002"/>
    <n v="27.247"/>
    <n v="28.422000000000001"/>
    <n v="27.056999999999999"/>
    <n v="28.140999999999998"/>
    <n v="409939000"/>
    <n v="-0.21700500757461011"/>
  </r>
  <r>
    <x v="542"/>
    <n v="27.356400000000001"/>
    <n v="27.4"/>
    <n v="27.469000000000001"/>
    <n v="25.643999999999998"/>
    <n v="26.581"/>
    <n v="594681000"/>
    <n v="0.77409805727787995"/>
  </r>
  <r>
    <x v="543"/>
    <n v="27.7727"/>
    <n v="27.817"/>
    <n v="28.065000000000001"/>
    <n v="26.838999999999999"/>
    <n v="27.323"/>
    <n v="404089000"/>
    <n v="-0.24838906171166106"/>
  </r>
  <r>
    <x v="544"/>
    <n v="27.9544"/>
    <n v="27.998999999999999"/>
    <n v="28.594999999999999"/>
    <n v="27.608000000000001"/>
    <n v="28.067"/>
    <n v="383413000"/>
    <n v="-0.359311575102715"/>
  </r>
  <r>
    <x v="545"/>
    <n v="26.532699999999998"/>
    <n v="26.574999999999999"/>
    <n v="28.48"/>
    <n v="26.498000000000001"/>
    <n v="28.379000000000001"/>
    <n v="540171000"/>
    <n v="0.48166305026751288"/>
  </r>
  <r>
    <x v="546"/>
    <n v="26.899100000000001"/>
    <n v="26.942"/>
    <n v="27.196999999999999"/>
    <n v="26.21"/>
    <n v="26.3"/>
    <n v="395832000"/>
    <n v="-0.29268617880732428"/>
  </r>
  <r>
    <x v="547"/>
    <n v="25.861799999999999"/>
    <n v="25.902999999999999"/>
    <n v="26.638000000000002"/>
    <n v="25.77"/>
    <n v="26.26"/>
    <n v="424270000"/>
    <n v="-0.14012212213220376"/>
  </r>
  <r>
    <x v="548"/>
    <n v="25.027100000000001"/>
    <n v="25.067"/>
    <n v="26.542999999999999"/>
    <n v="25.052"/>
    <n v="26.079000000000001"/>
    <n v="488315000"/>
    <n v="0.20346621072376689"/>
  </r>
  <r>
    <x v="549"/>
    <n v="24.111599999999999"/>
    <n v="24.15"/>
    <n v="25.579000000000001"/>
    <n v="24.077999999999999"/>
    <n v="25.303999999999998"/>
    <n v="435181000"/>
    <n v="-8.1586837569919482E-2"/>
  </r>
  <r>
    <x v="550"/>
    <n v="23.3368"/>
    <n v="23.373999999999999"/>
    <n v="24.823"/>
    <n v="23.263000000000002"/>
    <n v="23.507000000000001"/>
    <n v="718958000"/>
    <n v="1.4408187574471587"/>
  </r>
  <r>
    <x v="551"/>
    <n v="23.334800000000001"/>
    <n v="23.372"/>
    <n v="23.38"/>
    <n v="20.888000000000002"/>
    <n v="22.33"/>
    <n v="913982000"/>
    <n v="2.4870826504427526"/>
  </r>
  <r>
    <x v="552"/>
    <n v="22.288499999999999"/>
    <n v="22.324000000000002"/>
    <n v="22.943000000000001"/>
    <n v="22"/>
    <n v="22.545999999999999"/>
    <n v="664616000"/>
    <n v="1.149285036094061"/>
  </r>
  <r>
    <x v="553"/>
    <n v="22.735800000000001"/>
    <n v="22.771999999999998"/>
    <n v="24.056999999999999"/>
    <n v="22.3"/>
    <n v="23.24"/>
    <n v="755959000"/>
    <n v="1.6393215586651113"/>
  </r>
  <r>
    <x v="554"/>
    <n v="21.909099999999999"/>
    <n v="21.943999999999999"/>
    <n v="23.995000000000001"/>
    <n v="21.675000000000001"/>
    <n v="23.568000000000001"/>
    <n v="573353000"/>
    <n v="0.65967769716932911"/>
  </r>
  <r>
    <x v="555"/>
    <n v="22.803599999999999"/>
    <n v="22.84"/>
    <n v="22.858000000000001"/>
    <n v="21.295999999999999"/>
    <n v="22.012"/>
    <n v="543774000"/>
    <n v="0.50099240873858886"/>
  </r>
  <r>
    <x v="556"/>
    <n v="24.446999999999999"/>
    <n v="24.486000000000001"/>
    <n v="24.509"/>
    <n v="23.052"/>
    <n v="23.181999999999999"/>
    <n v="564680000"/>
    <n v="0.61314882511280888"/>
  </r>
  <r>
    <x v="557"/>
    <n v="24.598800000000001"/>
    <n v="24.638000000000002"/>
    <n v="25.145"/>
    <n v="23.89"/>
    <n v="25.103999999999999"/>
    <n v="518925000"/>
    <n v="0.3676826033964386"/>
  </r>
  <r>
    <x v="558"/>
    <n v="25.201799999999999"/>
    <n v="25.242000000000001"/>
    <n v="25.817"/>
    <n v="24.553000000000001"/>
    <n v="25.794"/>
    <n v="543419000"/>
    <n v="0.49908790630804989"/>
  </r>
  <r>
    <x v="559"/>
    <n v="23.9099"/>
    <n v="23.948"/>
    <n v="25.077000000000002"/>
    <n v="23.78"/>
    <n v="24.457999999999998"/>
    <n v="410178000"/>
    <n v="-0.21572282143123314"/>
  </r>
  <r>
    <x v="560"/>
    <n v="24.2803"/>
    <n v="24.318999999999999"/>
    <n v="24.635000000000002"/>
    <n v="23.632000000000001"/>
    <n v="23.972000000000001"/>
    <n v="354829000"/>
    <n v="-0.51265889193236702"/>
  </r>
  <r>
    <x v="561"/>
    <n v="24.688600000000001"/>
    <n v="24.728000000000002"/>
    <n v="25.181999999999999"/>
    <n v="24.202000000000002"/>
    <n v="24.372"/>
    <n v="376868000"/>
    <n v="-0.3944241621671592"/>
  </r>
  <r>
    <x v="562"/>
    <n v="25.068000000000001"/>
    <n v="25.108000000000001"/>
    <n v="25.23"/>
    <n v="23.98"/>
    <n v="24.359000000000002"/>
    <n v="410359000"/>
    <n v="-0.21475179343143722"/>
  </r>
  <r>
    <x v="563"/>
    <n v="26.662500000000001"/>
    <n v="26.704999999999998"/>
    <n v="26.725000000000001"/>
    <n v="25.353000000000002"/>
    <n v="25.622"/>
    <n v="524282000"/>
    <n v="0.39642181331305093"/>
  </r>
  <r>
    <x v="564"/>
    <n v="25.782900000000001"/>
    <n v="25.824000000000002"/>
    <n v="26.925000000000001"/>
    <n v="25.6"/>
    <n v="25.995000000000001"/>
    <n v="513200000"/>
    <n v="0.33696914870676054"/>
  </r>
  <r>
    <x v="565"/>
    <n v="23.910900000000002"/>
    <n v="23.949000000000002"/>
    <n v="26.152000000000001"/>
    <n v="23.773"/>
    <n v="25.916"/>
    <n v="605472000"/>
    <n v="0.83198956637068622"/>
  </r>
  <r>
    <x v="566"/>
    <n v="24.228400000000001"/>
    <n v="24.266999999999999"/>
    <n v="24.875"/>
    <n v="23.754999999999999"/>
    <n v="23.934000000000001"/>
    <n v="440424000"/>
    <n v="-5.3459214349311258E-2"/>
  </r>
  <r>
    <x v="567"/>
    <n v="26.4528"/>
    <n v="26.495000000000001"/>
    <n v="26.545000000000002"/>
    <n v="24.783999999999999"/>
    <n v="24.949000000000002"/>
    <n v="699869000"/>
    <n v="1.338410174639951"/>
  </r>
  <r>
    <x v="568"/>
    <n v="26.468800000000002"/>
    <n v="26.510999999999999"/>
    <n v="26.582000000000001"/>
    <n v="25.552"/>
    <n v="26.259"/>
    <n v="732676000"/>
    <n v="1.5144130231996484"/>
  </r>
  <r>
    <x v="569"/>
    <n v="24.468"/>
    <n v="24.507000000000001"/>
    <n v="25.785"/>
    <n v="24.164999999999999"/>
    <n v="25.63"/>
    <n v="810595000"/>
    <n v="1.9324325299184302"/>
  </r>
  <r>
    <x v="570"/>
    <n v="23.604399999999998"/>
    <n v="23.641999999999999"/>
    <n v="24.986000000000001"/>
    <n v="23.1"/>
    <n v="24.667999999999999"/>
    <n v="761255000"/>
    <n v="1.6677335160514057"/>
  </r>
  <r>
    <x v="571"/>
    <n v="23.352799999999998"/>
    <n v="23.39"/>
    <n v="24.064"/>
    <n v="23"/>
    <n v="23.035"/>
    <n v="633422000"/>
    <n v="0.98193560280326297"/>
  </r>
  <r>
    <x v="572"/>
    <n v="22.351400000000002"/>
    <n v="22.387"/>
    <n v="24.155000000000001"/>
    <n v="22.300999999999998"/>
    <n v="23.802"/>
    <n v="566511000"/>
    <n v="0.6229717658179269"/>
  </r>
  <r>
    <x v="573"/>
    <n v="23.7102"/>
    <n v="23.748000000000001"/>
    <n v="23.8"/>
    <n v="20.89"/>
    <n v="21.015000000000001"/>
    <n v="735801000"/>
    <n v="1.5311780093839706"/>
  </r>
  <r>
    <x v="574"/>
    <n v="24.118600000000001"/>
    <n v="24.157"/>
    <n v="24.216999999999999"/>
    <n v="23.381"/>
    <n v="23.721"/>
    <n v="528866000"/>
    <n v="0.42101403624710931"/>
  </r>
  <r>
    <x v="575"/>
    <n v="24.3462"/>
    <n v="24.385000000000002"/>
    <n v="24.664999999999999"/>
    <n v="23.707000000000001"/>
    <n v="23.992000000000001"/>
    <n v="477319000"/>
    <n v="0.14447491853726907"/>
  </r>
  <r>
    <x v="576"/>
    <n v="23.439599999999999"/>
    <n v="23.477"/>
    <n v="24.376999999999999"/>
    <n v="23.132000000000001"/>
    <n v="24.291"/>
    <n v="412056000"/>
    <n v="-0.20564773533390296"/>
  </r>
  <r>
    <x v="577"/>
    <n v="24.185600000000001"/>
    <n v="24.22"/>
    <n v="24.408999999999999"/>
    <n v="23.414999999999999"/>
    <n v="23.756"/>
    <n v="389642000"/>
    <n v="-0.32589426344122946"/>
  </r>
  <r>
    <x v="578"/>
    <n v="23.680299999999999"/>
    <n v="23.713999999999999"/>
    <n v="24.326000000000001"/>
    <n v="23.469000000000001"/>
    <n v="24.262"/>
    <n v="365095000"/>
    <n v="-0.45758390051852682"/>
  </r>
  <r>
    <x v="579"/>
    <n v="22.903400000000001"/>
    <n v="22.936"/>
    <n v="23.68"/>
    <n v="22.481999999999999"/>
    <n v="23.384"/>
    <n v="431415000"/>
    <n v="-0.10179065772036973"/>
  </r>
  <r>
    <x v="580"/>
    <n v="21.3216"/>
    <n v="21.352"/>
    <n v="23.033000000000001"/>
    <n v="21.33"/>
    <n v="22.817"/>
    <n v="450821000"/>
    <n v="2.318565285375706E-3"/>
  </r>
  <r>
    <x v="581"/>
    <n v="21.4834"/>
    <n v="21.513999999999999"/>
    <n v="22.373000000000001"/>
    <n v="20.65"/>
    <n v="21.309000000000001"/>
    <n v="557467000"/>
    <n v="0.57445255460160405"/>
  </r>
  <r>
    <x v="582"/>
    <n v="22.981300000000001"/>
    <n v="23.013999999999999"/>
    <n v="23.22"/>
    <n v="22.247"/>
    <n v="22.387"/>
    <n v="492742000"/>
    <n v="0.22721616075192494"/>
  </r>
  <r>
    <x v="583"/>
    <n v="22.625800000000002"/>
    <n v="22.658000000000001"/>
    <n v="22.788"/>
    <n v="21.882000000000001"/>
    <n v="22.530999999999999"/>
    <n v="428066000"/>
    <n v="-0.11975735811438402"/>
  </r>
  <r>
    <x v="584"/>
    <n v="22.0686"/>
    <n v="22.1"/>
    <n v="23.145"/>
    <n v="22.045999999999999"/>
    <n v="23.021999999999998"/>
    <n v="367209000"/>
    <n v="-0.44624272266455661"/>
  </r>
  <r>
    <x v="585"/>
    <n v="21.299700000000001"/>
    <n v="21.33"/>
    <n v="22.262"/>
    <n v="21.158999999999999"/>
    <n v="21.869"/>
    <n v="385354000"/>
    <n v="-0.34889850688390883"/>
  </r>
  <r>
    <x v="586"/>
    <n v="22.940300000000001"/>
    <n v="22.972999999999999"/>
    <n v="23.038"/>
    <n v="21.321999999999999"/>
    <n v="21.518000000000001"/>
    <n v="491996000"/>
    <n v="0.22321402325000356"/>
  </r>
  <r>
    <x v="587"/>
    <n v="24.461200000000002"/>
    <n v="24.495999999999999"/>
    <n v="24.597000000000001"/>
    <n v="23.172000000000001"/>
    <n v="23.5"/>
    <n v="671422000"/>
    <n v="1.1857978348046196"/>
  </r>
  <r>
    <x v="588"/>
    <n v="24.730799999999999"/>
    <n v="24.765999999999998"/>
    <n v="24.841999999999999"/>
    <n v="23.905999999999999"/>
    <n v="24.12"/>
    <n v="471941000"/>
    <n v="0.11562304791349812"/>
  </r>
  <r>
    <x v="589"/>
    <n v="26.415400000000002"/>
    <n v="26.452999999999999"/>
    <n v="26.568999999999999"/>
    <n v="24.623999999999999"/>
    <n v="24.798999999999999"/>
    <n v="730719000"/>
    <n v="1.5039141182515787"/>
  </r>
  <r>
    <x v="590"/>
    <n v="26.696000000000002"/>
    <n v="26.734000000000002"/>
    <n v="27.152000000000001"/>
    <n v="25.966999999999999"/>
    <n v="26.507000000000001"/>
    <n v="591727000"/>
    <n v="0.75825045113756395"/>
  </r>
  <r>
    <x v="591"/>
    <n v="26.4863"/>
    <n v="26.524000000000001"/>
    <n v="27.238"/>
    <n v="26.071999999999999"/>
    <n v="26.727"/>
    <n v="547007000"/>
    <n v="0.5183367928454411"/>
  </r>
  <r>
    <x v="592"/>
    <n v="25.5976"/>
    <n v="25.634"/>
    <n v="26.611999999999998"/>
    <n v="25.574999999999999"/>
    <n v="26.126000000000001"/>
    <n v="502120000"/>
    <n v="0.27752721369162814"/>
  </r>
  <r>
    <x v="593"/>
    <n v="28.11"/>
    <n v="28.15"/>
    <n v="28.32"/>
    <n v="25.907"/>
    <n v="26.166"/>
    <n v="877379000"/>
    <n v="2.2907150378652354"/>
  </r>
  <r>
    <x v="594"/>
    <n v="27.6526"/>
    <n v="27.692"/>
    <n v="28.358000000000001"/>
    <n v="27.271000000000001"/>
    <n v="27.885999999999999"/>
    <n v="579016000"/>
    <n v="0.69005853453311017"/>
  </r>
  <r>
    <x v="595"/>
    <n v="28.178899999999999"/>
    <n v="28.219000000000001"/>
    <n v="28.25"/>
    <n v="27.206"/>
    <n v="27.756"/>
    <n v="425494000"/>
    <n v="-0.13355561234352847"/>
  </r>
  <r>
    <x v="596"/>
    <n v="28.615300000000001"/>
    <n v="28.655999999999999"/>
    <n v="28.946000000000002"/>
    <n v="27.98"/>
    <n v="28.695"/>
    <n v="488984000"/>
    <n v="0.20705525896610655"/>
  </r>
  <r>
    <x v="597"/>
    <n v="27.650600000000001"/>
    <n v="27.69"/>
    <n v="28.495999999999999"/>
    <n v="27.503"/>
    <n v="28.303999999999998"/>
    <n v="463487000"/>
    <n v="7.0269066088775256E-2"/>
  </r>
  <r>
    <x v="598"/>
    <n v="27.247199999999999"/>
    <n v="27.286000000000001"/>
    <n v="28.248000000000001"/>
    <n v="27.27"/>
    <n v="27.782"/>
    <n v="523440000"/>
    <n v="0.39190465543554714"/>
  </r>
  <r>
    <x v="599"/>
    <n v="26.673999999999999"/>
    <n v="26.712"/>
    <n v="27.495999999999999"/>
    <n v="26.266999999999999"/>
    <n v="27.375"/>
    <n v="517235000"/>
    <n v="0.3586160988679572"/>
  </r>
  <r>
    <x v="600"/>
    <n v="27.321100000000001"/>
    <n v="27.36"/>
    <n v="27.558"/>
    <n v="26.613"/>
    <n v="26.728000000000002"/>
    <n v="397120000"/>
    <n v="-0.28577632210159404"/>
  </r>
  <r>
    <x v="601"/>
    <n v="25.894100000000002"/>
    <n v="25.931000000000001"/>
    <n v="27.318999999999999"/>
    <n v="25.82"/>
    <n v="27.254000000000001"/>
    <n v="436615000"/>
    <n v="-7.3893720709657773E-2"/>
  </r>
  <r>
    <x v="602"/>
    <n v="24.372299999999999"/>
    <n v="24.407"/>
    <n v="25.3"/>
    <n v="24.003"/>
    <n v="24.934000000000001"/>
    <n v="703833000"/>
    <n v="1.35967622431504"/>
  </r>
  <r>
    <x v="603"/>
    <n v="24.1736"/>
    <n v="24.207999999999998"/>
    <n v="24.722000000000001"/>
    <n v="23.478000000000002"/>
    <n v="24.440999999999999"/>
    <n v="557992000"/>
    <n v="0.57726907228057012"/>
  </r>
  <r>
    <x v="604"/>
    <n v="23.086099999999998"/>
    <n v="23.119"/>
    <n v="23.922999999999998"/>
    <n v="23.062000000000001"/>
    <n v="23.917000000000002"/>
    <n v="524781000"/>
    <n v="0.39909884630696346"/>
  </r>
  <r>
    <x v="605"/>
    <n v="21.8858"/>
    <n v="21.917000000000002"/>
    <n v="22.32"/>
    <n v="21.66"/>
    <n v="22.213999999999999"/>
    <n v="575207000"/>
    <n v="0.66962402817276367"/>
  </r>
  <r>
    <x v="606"/>
    <n v="21.473400000000002"/>
    <n v="21.504000000000001"/>
    <n v="22.725000000000001"/>
    <n v="21.282"/>
    <n v="22.536999999999999"/>
    <n v="662258000"/>
    <n v="1.1366348481188189"/>
  </r>
  <r>
    <x v="607"/>
    <n v="22.171399999999998"/>
    <n v="22.202999999999999"/>
    <n v="22.5"/>
    <n v="21.454999999999998"/>
    <n v="21.728000000000002"/>
    <n v="516943000"/>
    <n v="0.35704957855889419"/>
  </r>
  <r>
    <x v="608"/>
    <n v="21.227799999999998"/>
    <n v="21.257999999999999"/>
    <n v="22.777000000000001"/>
    <n v="21.163"/>
    <n v="22.504999999999999"/>
    <n v="569097000"/>
    <n v="0.63684512718517716"/>
  </r>
  <r>
    <x v="609"/>
    <n v="21.751999999999999"/>
    <n v="21.783000000000001"/>
    <n v="22.088000000000001"/>
    <n v="21.079000000000001"/>
    <n v="21.2"/>
    <n v="525701000"/>
    <n v="0.40403445823962791"/>
  </r>
  <r>
    <x v="610"/>
    <n v="22.166399999999999"/>
    <n v="22.198"/>
    <n v="22.373000000000001"/>
    <n v="21.314"/>
    <n v="21.72"/>
    <n v="512781000"/>
    <n v="0.33472129935916661"/>
  </r>
  <r>
    <x v="611"/>
    <n v="21.451499999999999"/>
    <n v="21.481999999999999"/>
    <n v="22.67"/>
    <n v="21.2"/>
    <n v="22.516999999999999"/>
    <n v="468974000"/>
    <n v="9.9705699430655353E-2"/>
  </r>
  <r>
    <x v="612"/>
    <n v="20.154299999999999"/>
    <n v="20.183"/>
    <n v="22.391999999999999"/>
    <n v="20"/>
    <n v="21.709"/>
    <n v="656209000"/>
    <n v="1.1041831996615503"/>
  </r>
  <r>
    <x v="613"/>
    <n v="19.487300000000001"/>
    <n v="19.515000000000001"/>
    <n v="20.486000000000001"/>
    <n v="19.5"/>
    <n v="20.303000000000001"/>
    <n v="624713000"/>
    <n v="0.93521359810589944"/>
  </r>
  <r>
    <x v="614"/>
    <n v="19.873699999999999"/>
    <n v="19.902000000000001"/>
    <n v="19.945"/>
    <n v="19.096"/>
    <n v="19.202000000000002"/>
    <n v="641566000"/>
    <n v="1.025626497998501"/>
  </r>
  <r>
    <x v="615"/>
    <n v="18.761299999999999"/>
    <n v="18.788"/>
    <n v="19.788"/>
    <n v="18.670000000000002"/>
    <n v="19.718"/>
    <n v="653143000"/>
    <n v="1.0877347364163881"/>
  </r>
  <r>
    <x v="616"/>
    <n v="18.3888"/>
    <n v="18.414999999999999"/>
    <n v="19.167000000000002"/>
    <n v="18.29"/>
    <n v="18.597999999999999"/>
    <n v="499460000"/>
    <n v="0.26325685745153315"/>
  </r>
  <r>
    <x v="617"/>
    <n v="19.753900000000002"/>
    <n v="19.782"/>
    <n v="20.036999999999999"/>
    <n v="18.489999999999998"/>
    <n v="18.966999999999999"/>
    <n v="570327000"/>
    <n v="0.64344382574732628"/>
  </r>
  <r>
    <x v="618"/>
    <n v="18.520600000000002"/>
    <n v="18.547000000000001"/>
    <n v="20.128"/>
    <n v="18.516999999999999"/>
    <n v="19.402000000000001"/>
    <n v="500435000"/>
    <n v="0.26848753314104168"/>
  </r>
  <r>
    <x v="619"/>
    <n v="19.505199999999999"/>
    <n v="19.533000000000001"/>
    <n v="19.574000000000002"/>
    <n v="18.390999999999998"/>
    <n v="18.541"/>
    <n v="572049000"/>
    <n v="0.65268200373433516"/>
  </r>
  <r>
    <x v="620"/>
    <n v="19.574100000000001"/>
    <n v="19.602"/>
    <n v="19.824999999999999"/>
    <n v="19.132999999999999"/>
    <n v="19.399999999999999"/>
    <n v="475751000"/>
    <n v="0.13606291906942361"/>
  </r>
  <r>
    <x v="621"/>
    <n v="20.305099999999999"/>
    <n v="20.334"/>
    <n v="20.399999999999999"/>
    <n v="18.751000000000001"/>
    <n v="19.922999999999998"/>
    <n v="648855000"/>
    <n v="1.0647304929737087"/>
  </r>
  <r>
    <x v="622"/>
    <n v="18.8172"/>
    <n v="18.844000000000001"/>
    <n v="19.925000000000001"/>
    <n v="18.5"/>
    <n v="19.867000000000001"/>
    <n v="626331000"/>
    <n v="0.94389383735269405"/>
  </r>
  <r>
    <x v="623"/>
    <n v="18.648499999999999"/>
    <n v="18.675000000000001"/>
    <n v="19.512"/>
    <n v="17.989999999999998"/>
    <n v="18.736000000000001"/>
    <n v="633297000"/>
    <n v="0.98126500335589018"/>
  </r>
  <r>
    <x v="624"/>
    <n v="16.925899999999999"/>
    <n v="16.95"/>
    <n v="18.254999999999999"/>
    <n v="16.827000000000002"/>
    <n v="18.033999999999999"/>
    <n v="644455000"/>
    <n v="1.0411253924261832"/>
  </r>
  <r>
    <x v="625"/>
    <n v="17.57"/>
    <n v="17.594999999999999"/>
    <n v="18.198"/>
    <n v="17.024999999999999"/>
    <n v="17.689"/>
    <n v="761474000"/>
    <n v="1.6689084062832029"/>
  </r>
  <r>
    <x v="626"/>
    <n v="16.606400000000001"/>
    <n v="16.63"/>
    <n v="17.753"/>
    <n v="16.568000000000001"/>
    <n v="17.347000000000001"/>
    <n v="670167000"/>
    <n v="1.1790650163529959"/>
  </r>
  <r>
    <x v="627"/>
    <n v="16.152000000000001"/>
    <n v="16.175000000000001"/>
    <n v="16.788"/>
    <n v="15.567"/>
    <n v="16.219000000000001"/>
    <n v="708728000"/>
    <n v="1.385936898674162"/>
  </r>
  <r>
    <x v="628"/>
    <n v="17.680800000000001"/>
    <n v="17.706"/>
    <n v="17.928000000000001"/>
    <n v="16.593"/>
    <n v="16.788"/>
    <n v="670437000"/>
    <n v="1.1805135111593212"/>
  </r>
  <r>
    <x v="629"/>
    <n v="17.2395"/>
    <n v="17.263999999999999"/>
    <n v="17.788"/>
    <n v="17.106000000000002"/>
    <n v="17.509"/>
    <n v="521446000"/>
    <n v="0.38120725305105491"/>
  </r>
  <r>
    <x v="630"/>
    <n v="18.151199999999999"/>
    <n v="18.177"/>
    <n v="18.370999999999999"/>
    <n v="17.634"/>
    <n v="18.074000000000002"/>
    <n v="585830000"/>
    <n v="0.72661425160830084"/>
  </r>
  <r>
    <x v="631"/>
    <n v="16.913900000000002"/>
    <n v="16.937999999999999"/>
    <n v="18.117999999999999"/>
    <n v="16.864000000000001"/>
    <n v="17.704999999999998"/>
    <n v="545161000"/>
    <n v="0.50843338020663842"/>
  </r>
  <r>
    <x v="632"/>
    <n v="17.099699999999999"/>
    <n v="17.123999999999999"/>
    <n v="17.687000000000001"/>
    <n v="16.734000000000002"/>
    <n v="16.937000000000001"/>
    <n v="621310000"/>
    <n v="0.91695719875062009"/>
  </r>
  <r>
    <x v="633"/>
    <n v="16.670300000000001"/>
    <n v="16.693999999999999"/>
    <n v="17.41"/>
    <n v="15.755000000000001"/>
    <n v="17.332000000000001"/>
    <n v="739105000"/>
    <n v="1.5489032939769307"/>
  </r>
  <r>
    <x v="634"/>
    <n v="16.873999999999999"/>
    <n v="16.898"/>
    <n v="16.914999999999999"/>
    <n v="16.178999999999998"/>
    <n v="16.274000000000001"/>
    <n v="639889000"/>
    <n v="1.0166297358125465"/>
  </r>
  <r>
    <x v="635"/>
    <n v="16.131"/>
    <n v="16.154"/>
    <n v="16.597000000000001"/>
    <n v="15.78"/>
    <n v="16.510000000000002"/>
    <n v="588550000"/>
    <n v="0.74120649558313478"/>
  </r>
  <r>
    <x v="636"/>
    <n v="16.950900000000001"/>
    <n v="16.975000000000001"/>
    <n v="17.111000000000001"/>
    <n v="16"/>
    <n v="16.02"/>
    <n v="781132000"/>
    <n v="1.7743695577748522"/>
  </r>
  <r>
    <x v="637"/>
    <n v="17.825600000000001"/>
    <n v="17.850999999999999"/>
    <n v="18.091999999999999"/>
    <n v="16.021999999999998"/>
    <n v="16.036000000000001"/>
    <n v="996575000"/>
    <n v="2.9301772116977012"/>
  </r>
  <r>
    <x v="638"/>
    <n v="18.784300000000002"/>
    <n v="18.811"/>
    <n v="18.881"/>
    <n v="18.100000000000001"/>
    <n v="18.186"/>
    <n v="738379000"/>
    <n v="1.545008452386589"/>
  </r>
  <r>
    <x v="639"/>
    <n v="18.645499999999998"/>
    <n v="18.672000000000001"/>
    <n v="19.2"/>
    <n v="18.350000000000001"/>
    <n v="18.98"/>
    <n v="664100000"/>
    <n v="1.1465168015753056"/>
  </r>
  <r>
    <x v="640"/>
    <n v="18.294"/>
    <n v="18.32"/>
    <n v="19.053000000000001"/>
    <n v="18.122"/>
    <n v="18.724"/>
    <n v="544514000"/>
    <n v="0.50496235746703633"/>
  </r>
  <r>
    <x v="641"/>
    <n v="19.5641"/>
    <n v="19.591999999999999"/>
    <n v="19.619"/>
    <n v="18.198"/>
    <n v="18.292000000000002"/>
    <n v="648656000"/>
    <n v="1.0636628986534911"/>
  </r>
  <r>
    <x v="642"/>
    <n v="18.6934"/>
    <n v="18.72"/>
    <n v="19.332000000000001"/>
    <n v="18.521999999999998"/>
    <n v="19.082000000000001"/>
    <n v="598779000"/>
    <n v="0.79608298956055257"/>
  </r>
  <r>
    <x v="643"/>
    <n v="18.7593"/>
    <n v="18.786000000000001"/>
    <n v="19.337"/>
    <n v="18.564"/>
    <n v="19.138999999999999"/>
    <n v="422406000"/>
    <n v="-0.15012210109142818"/>
  </r>
  <r>
    <x v="644"/>
    <n v="18.899100000000001"/>
    <n v="18.925999999999998"/>
    <n v="19"/>
    <n v="18.187999999999999"/>
    <n v="18.472000000000001"/>
    <n v="388914000"/>
    <n v="-0.3297998346227291"/>
  </r>
  <r>
    <x v="645"/>
    <n v="18.625399999999999"/>
    <n v="18.648"/>
    <n v="19.18"/>
    <n v="18.535"/>
    <n v="18.798999999999999"/>
    <n v="363252000"/>
    <n v="-0.46747121877059261"/>
  </r>
  <r>
    <x v="646"/>
    <n v="18.026199999999999"/>
    <n v="18.047999999999998"/>
    <n v="18.933"/>
    <n v="18.041"/>
    <n v="18.481000000000002"/>
    <n v="395574000"/>
    <n v="-0.29407029606670188"/>
  </r>
  <r>
    <x v="647"/>
    <n v="16.953499999999998"/>
    <n v="16.974"/>
    <n v="17.696999999999999"/>
    <n v="16.869"/>
    <n v="17.600000000000001"/>
    <n v="465248000"/>
    <n v="7.9716471103364439E-2"/>
  </r>
  <r>
    <x v="648"/>
    <n v="15.6281"/>
    <n v="15.647"/>
    <n v="16.312000000000001"/>
    <n v="15.606"/>
    <n v="16"/>
    <n v="604153000"/>
    <n v="0.82491340100200761"/>
  </r>
  <r>
    <x v="649"/>
    <n v="15.816800000000001"/>
    <n v="15.836"/>
    <n v="16.065999999999999"/>
    <n v="15.412000000000001"/>
    <n v="15.731"/>
    <n v="469680000"/>
    <n v="0.1034932451094174"/>
  </r>
  <r>
    <x v="650"/>
    <n v="16.507000000000001"/>
    <n v="16.527000000000001"/>
    <n v="16.867999999999999"/>
    <n v="15.926"/>
    <n v="16.094999999999999"/>
    <n v="563936000"/>
    <n v="0.60915741720204553"/>
  </r>
  <r>
    <x v="651"/>
    <n v="15.582100000000001"/>
    <n v="15.601000000000001"/>
    <n v="15.942"/>
    <n v="15.401"/>
    <n v="15.86"/>
    <n v="545749000"/>
    <n v="0.51158788000708044"/>
  </r>
  <r>
    <x v="652"/>
    <n v="15.860799999999999"/>
    <n v="15.88"/>
    <n v="15.994999999999999"/>
    <n v="15.327999999999999"/>
    <n v="15.648"/>
    <n v="630334000"/>
    <n v="0.9653691140553633"/>
  </r>
  <r>
    <x v="653"/>
    <n v="16.5459"/>
    <n v="16.565999999999999"/>
    <n v="17.007999999999999"/>
    <n v="16.407"/>
    <n v="16.475000000000001"/>
    <n v="483089000"/>
    <n v="0.17542978902800135"/>
  </r>
  <r>
    <x v="654"/>
    <n v="16.340199999999999"/>
    <n v="16.36"/>
    <n v="16.661999999999999"/>
    <n v="16.18"/>
    <n v="16.225999999999999"/>
    <n v="437135000"/>
    <n v="-7.1104027008586576E-2"/>
  </r>
  <r>
    <x v="655"/>
    <n v="16.205400000000001"/>
    <n v="16.225000000000001"/>
    <n v="16.585000000000001"/>
    <n v="15.853"/>
    <n v="16.518999999999998"/>
    <n v="463680000"/>
    <n v="7.1304471635518979E-2"/>
  </r>
  <r>
    <x v="656"/>
    <n v="17.1053"/>
    <n v="17.126000000000001"/>
    <n v="17.14"/>
    <n v="16.309999999999999"/>
    <n v="16.5"/>
    <n v="472153000"/>
    <n v="0.11676038457624252"/>
  </r>
  <r>
    <x v="657"/>
    <n v="16.848600000000001"/>
    <n v="16.869"/>
    <n v="17.329999999999998"/>
    <n v="16.626000000000001"/>
    <n v="17.312000000000001"/>
    <n v="427968000"/>
    <n v="-0.12028310808112436"/>
  </r>
  <r>
    <x v="658"/>
    <n v="15.9627"/>
    <n v="15.981999999999999"/>
    <n v="17.202000000000002"/>
    <n v="15.945"/>
    <n v="16.899999999999999"/>
    <n v="461149000"/>
    <n v="5.7726174025112841E-2"/>
  </r>
  <r>
    <x v="659"/>
    <n v="15.523199999999999"/>
    <n v="15.542"/>
    <n v="15.82"/>
    <n v="15.17"/>
    <n v="15.814"/>
    <n v="482352000"/>
    <n v="0.17147593468629085"/>
  </r>
  <r>
    <x v="660"/>
    <n v="15.140700000000001"/>
    <n v="15.159000000000001"/>
    <n v="15.567"/>
    <n v="14.862"/>
    <n v="15.361000000000001"/>
    <n v="686070000"/>
    <n v="1.2643813604455636"/>
  </r>
  <r>
    <x v="661"/>
    <n v="14.5054"/>
    <n v="14.523"/>
    <n v="15.063000000000001"/>
    <n v="14.391999999999999"/>
    <n v="14.898999999999999"/>
    <n v="577610000"/>
    <n v="0.68251563194905995"/>
  </r>
  <r>
    <x v="662"/>
    <n v="14.9459"/>
    <n v="14.964"/>
    <n v="14.971"/>
    <n v="14.055"/>
    <n v="14.175000000000001"/>
    <n v="651397000"/>
    <n v="1.0783678033354838"/>
  </r>
  <r>
    <x v="663"/>
    <n v="15.111700000000001"/>
    <n v="15.13"/>
    <n v="15.319000000000001"/>
    <n v="14.789"/>
    <n v="15.01"/>
    <n v="529066000"/>
    <n v="0.42208699536290589"/>
  </r>
  <r>
    <x v="664"/>
    <n v="15.838800000000001"/>
    <n v="15.858000000000001"/>
    <n v="15.945"/>
    <n v="15.388999999999999"/>
    <n v="15.456"/>
    <n v="492903000"/>
    <n v="0.22807989284014121"/>
  </r>
  <r>
    <x v="665"/>
    <n v="15.8188"/>
    <n v="15.837999999999999"/>
    <n v="16.036999999999999"/>
    <n v="15.388999999999999"/>
    <n v="15.43"/>
    <n v="467972000"/>
    <n v="9.4330174260514321E-2"/>
  </r>
  <r>
    <x v="666"/>
    <n v="15.133699999999999"/>
    <n v="15.151999999999999"/>
    <n v="15.526999999999999"/>
    <n v="15.038"/>
    <n v="15.526"/>
    <n v="437321000"/>
    <n v="-7.0106175030895723E-2"/>
  </r>
  <r>
    <x v="667"/>
    <n v="15.063700000000001"/>
    <n v="15.082000000000001"/>
    <n v="15.430999999999999"/>
    <n v="14.877000000000001"/>
    <n v="15.268000000000001"/>
    <n v="458483000"/>
    <n v="4.3423629011543979E-2"/>
  </r>
  <r>
    <x v="668"/>
    <n v="15.1456"/>
    <n v="15.164"/>
    <n v="15.375"/>
    <n v="14.465"/>
    <n v="14.59"/>
    <n v="521918000"/>
    <n v="0.38373943656433496"/>
  </r>
  <r>
    <x v="669"/>
    <n v="15.353400000000001"/>
    <n v="15.372"/>
    <n v="15.473000000000001"/>
    <n v="14.728"/>
    <n v="15.108000000000001"/>
    <n v="456235000"/>
    <n v="3.1363568549990041E-2"/>
  </r>
  <r>
    <x v="670"/>
    <n v="15.742900000000001"/>
    <n v="15.762"/>
    <n v="15.782"/>
    <n v="15.445"/>
    <n v="15.659000000000001"/>
    <n v="385935000"/>
    <n v="-0.34578156065251969"/>
  </r>
  <r>
    <x v="671"/>
    <n v="16.081499999999998"/>
    <n v="16.100999999999999"/>
    <n v="16.896999999999998"/>
    <n v="16.001999999999999"/>
    <n v="16.302"/>
    <n v="670517000"/>
    <n v="1.1809426948056398"/>
  </r>
  <r>
    <x v="672"/>
    <n v="16.971399999999999"/>
    <n v="16.992000000000001"/>
    <n v="17.11"/>
    <n v="16.172000000000001"/>
    <n v="16.486000000000001"/>
    <n v="702366000"/>
    <n v="1.3518060692006717"/>
  </r>
  <r>
    <x v="673"/>
    <n v="17.785399999999999"/>
    <n v="17.806999999999999"/>
    <n v="17.933"/>
    <n v="16.800999999999998"/>
    <n v="16.946999999999999"/>
    <n v="760538000"/>
    <n v="1.6638869576212747"/>
  </r>
  <r>
    <x v="674"/>
    <n v="18.028199999999998"/>
    <n v="18.05"/>
    <n v="18.143999999999998"/>
    <n v="17.545000000000002"/>
    <n v="17.885000000000002"/>
    <n v="557049000"/>
    <n v="0.57221007004958913"/>
  </r>
  <r>
    <x v="675"/>
    <n v="17.297999999999998"/>
    <n v="17.318999999999999"/>
    <n v="17.966999999999999"/>
    <n v="17.137"/>
    <n v="17.893000000000001"/>
    <n v="536671000"/>
    <n v="0.46288626574107217"/>
  </r>
  <r>
    <x v="676"/>
    <n v="17.003399999999999"/>
    <n v="17.024000000000001"/>
    <n v="17.123999999999999"/>
    <n v="16.649000000000001"/>
    <n v="17.018999999999998"/>
    <n v="480748000"/>
    <n v="0.162870802577602"/>
  </r>
  <r>
    <x v="677"/>
    <n v="16.513000000000002"/>
    <n v="16.533000000000001"/>
    <n v="16.919"/>
    <n v="16.478000000000002"/>
    <n v="16.888999999999999"/>
    <n v="397865000"/>
    <n v="-0.28177954939525168"/>
  </r>
  <r>
    <x v="678"/>
    <n v="17.7685"/>
    <n v="17.79"/>
    <n v="17.936"/>
    <n v="16.913"/>
    <n v="17.032"/>
    <n v="569776000"/>
    <n v="0.64048782338330668"/>
  </r>
  <r>
    <x v="679"/>
    <n v="17.962199999999999"/>
    <n v="17.984000000000002"/>
    <n v="18.14"/>
    <n v="17.440000000000001"/>
    <n v="17.975000000000001"/>
    <n v="474646000"/>
    <n v="0.13013481995464732"/>
  </r>
  <r>
    <x v="680"/>
    <n v="18.140999999999998"/>
    <n v="18.163"/>
    <n v="18.244"/>
    <n v="17.692"/>
    <n v="17.812999999999999"/>
    <n v="435460000"/>
    <n v="-8.009005960338321E-2"/>
  </r>
  <r>
    <x v="681"/>
    <n v="18.418700000000001"/>
    <n v="18.440999999999999"/>
    <n v="18.846"/>
    <n v="17.989999999999998"/>
    <n v="18.181999999999999"/>
    <n v="476469000"/>
    <n v="0.13991484229513346"/>
  </r>
  <r>
    <x v="682"/>
    <n v="18.503599999999999"/>
    <n v="18.526"/>
    <n v="18.937999999999999"/>
    <n v="18.091999999999999"/>
    <n v="18.122"/>
    <n v="489527000"/>
    <n v="0.20996834296549435"/>
  </r>
  <r>
    <x v="683"/>
    <n v="18.870100000000001"/>
    <n v="18.893000000000001"/>
    <n v="18.968"/>
    <n v="18.137"/>
    <n v="18.184000000000001"/>
    <n v="418146000"/>
    <n v="-0.17297613025789607"/>
  </r>
  <r>
    <x v="684"/>
    <n v="19.191700000000001"/>
    <n v="19.215"/>
    <n v="19.274000000000001"/>
    <n v="18.760000000000002"/>
    <n v="18.849"/>
    <n v="409652000"/>
    <n v="-0.21854470390577824"/>
  </r>
  <r>
    <x v="685"/>
    <n v="18.966000000000001"/>
    <n v="18.989000000000001"/>
    <n v="19.228999999999999"/>
    <n v="18.666"/>
    <n v="18.809999999999999"/>
    <n v="386068000"/>
    <n v="-0.34506804284051495"/>
  </r>
  <r>
    <x v="686"/>
    <n v="17.7715"/>
    <n v="17.792999999999999"/>
    <n v="18.239000000000001"/>
    <n v="17.242000000000001"/>
    <n v="17.501999999999999"/>
    <n v="981859000"/>
    <n v="2.8512288799573864"/>
  </r>
  <r>
    <x v="687"/>
    <n v="17.065300000000001"/>
    <n v="17.085999999999999"/>
    <n v="17.446999999999999"/>
    <n v="16.724"/>
    <n v="17.251999999999999"/>
    <n v="668263000"/>
    <n v="1.1688504455706121"/>
  </r>
  <r>
    <x v="688"/>
    <n v="18.075099999999999"/>
    <n v="18.097000000000001"/>
    <n v="18.117999999999999"/>
    <n v="17.317"/>
    <n v="17.698"/>
    <n v="597422000"/>
    <n v="0.78880296195987254"/>
  </r>
  <r>
    <x v="689"/>
    <n v="17.920300000000001"/>
    <n v="17.942"/>
    <n v="18.707000000000001"/>
    <n v="17.876000000000001"/>
    <n v="18.131"/>
    <n v="509327000"/>
    <n v="0.31619129542935914"/>
  </r>
  <r>
    <x v="690"/>
    <n v="18.686399999999999"/>
    <n v="18.709"/>
    <n v="18.718"/>
    <n v="17.952999999999999"/>
    <n v="18.16"/>
    <n v="478094000"/>
    <n v="0.14863263511098093"/>
  </r>
  <r>
    <x v="691"/>
    <n v="19.009"/>
    <n v="19.032"/>
    <n v="19.164000000000001"/>
    <n v="18.613"/>
    <n v="18.701000000000001"/>
    <n v="457666000"/>
    <n v="3.9040591023514808E-2"/>
  </r>
  <r>
    <x v="692"/>
    <n v="18.856200000000001"/>
    <n v="18.879000000000001"/>
    <n v="19.141999999999999"/>
    <n v="18.501000000000001"/>
    <n v="18.920000000000002"/>
    <n v="451240000"/>
    <n v="4.566414632969612E-3"/>
  </r>
  <r>
    <x v="693"/>
    <n v="18.312799999999999"/>
    <n v="18.335000000000001"/>
    <n v="18.687999999999999"/>
    <n v="18.145"/>
    <n v="18.523"/>
    <n v="446799000"/>
    <n v="-1.9258642533294196E-2"/>
  </r>
  <r>
    <x v="694"/>
    <n v="18.750299999999999"/>
    <n v="18.773"/>
    <n v="18.864999999999998"/>
    <n v="18.183"/>
    <n v="18.300999999999998"/>
    <n v="415447000"/>
    <n v="-0.18745571352557136"/>
  </r>
  <r>
    <x v="695"/>
    <n v="17.827400000000001"/>
    <n v="17.849"/>
    <n v="18.52"/>
    <n v="17.77"/>
    <n v="18.405999999999999"/>
    <n v="441588000"/>
    <n v="-4.7214592295374967E-2"/>
  </r>
  <r>
    <x v="696"/>
    <n v="17.013400000000001"/>
    <n v="17.033999999999999"/>
    <n v="17.558"/>
    <n v="16.966000000000001"/>
    <n v="17.489999999999998"/>
    <n v="409593000"/>
    <n v="-0.21886122684493825"/>
  </r>
  <r>
    <x v="697"/>
    <n v="17.1602"/>
    <n v="17.181000000000001"/>
    <n v="17.465"/>
    <n v="16.97"/>
    <n v="16.989000000000001"/>
    <n v="369986000"/>
    <n v="-0.43134468534172066"/>
  </r>
  <r>
    <x v="698"/>
    <n v="17.2012"/>
    <n v="17.222000000000001"/>
    <n v="17.405999999999999"/>
    <n v="16.895"/>
    <n v="17.012"/>
    <n v="522661000"/>
    <n v="0.38772547967951937"/>
  </r>
  <r>
    <x v="699"/>
    <n v="17.891300000000001"/>
    <n v="17.913"/>
    <n v="17.946999999999999"/>
    <n v="16.832999999999998"/>
    <n v="16.844000000000001"/>
    <n v="770691000"/>
    <n v="1.7183557271346899"/>
  </r>
  <r>
    <x v="700"/>
    <n v="16.240300000000001"/>
    <n v="16.260000000000002"/>
    <n v="17.923999999999999"/>
    <n v="16.236999999999998"/>
    <n v="17.856999999999999"/>
    <n v="769127000"/>
    <n v="1.7099651868491603"/>
  </r>
  <r>
    <x v="701"/>
    <n v="15.7819"/>
    <n v="15.801"/>
    <n v="16.338000000000001"/>
    <n v="15.766999999999999"/>
    <n v="16.02"/>
    <n v="496132000"/>
    <n v="0.24540281776467754"/>
  </r>
  <r>
    <x v="702"/>
    <n v="15.449299999999999"/>
    <n v="15.468"/>
    <n v="16.039000000000001"/>
    <n v="15.182"/>
    <n v="15.96"/>
    <n v="530181000"/>
    <n v="0.42806874243347204"/>
  </r>
  <r>
    <x v="703"/>
    <n v="15.075699999999999"/>
    <n v="15.093999999999999"/>
    <n v="15.54"/>
    <n v="14.959"/>
    <n v="15.384"/>
    <n v="573710000"/>
    <n v="0.66159292919102608"/>
  </r>
  <r>
    <x v="704"/>
    <n v="13.9201"/>
    <n v="13.936999999999999"/>
    <n v="14.38"/>
    <n v="13.27"/>
    <n v="14.209"/>
    <n v="1178865000"/>
    <n v="3.9081257977905248"/>
  </r>
  <r>
    <x v="705"/>
    <n v="13.6305"/>
    <n v="13.647"/>
    <n v="14.170999999999999"/>
    <n v="13.590999999999999"/>
    <n v="14.1"/>
    <n v="743157000"/>
    <n v="1.57064144566297"/>
  </r>
  <r>
    <x v="706"/>
    <n v="13.448700000000001"/>
    <n v="13.465"/>
    <n v="13.779"/>
    <n v="13.351000000000001"/>
    <n v="13.731"/>
    <n v="535751000"/>
    <n v="0.45795065380840771"/>
  </r>
  <r>
    <x v="707"/>
    <n v="13.701499999999999"/>
    <n v="13.714"/>
    <n v="13.837999999999999"/>
    <n v="13.346"/>
    <n v="13.563000000000001"/>
    <n v="512657000"/>
    <n v="0.33405606470737276"/>
  </r>
  <r>
    <x v="708"/>
    <n v="13.9772"/>
    <n v="13.99"/>
    <n v="14.007999999999999"/>
    <n v="13.369"/>
    <n v="13.459"/>
    <n v="624873000"/>
    <n v="0.93607196539853676"/>
  </r>
  <r>
    <x v="709"/>
    <n v="14.373900000000001"/>
    <n v="14.387"/>
    <n v="14.474"/>
    <n v="14.125999999999999"/>
    <n v="14.157"/>
    <n v="486612000"/>
    <n v="0.19432996385275872"/>
  </r>
  <r>
    <x v="710"/>
    <n v="14.4917"/>
    <n v="14.505000000000001"/>
    <n v="14.547000000000001"/>
    <n v="14.198"/>
    <n v="14.369"/>
    <n v="484159000"/>
    <n v="0.18117012029751325"/>
  </r>
  <r>
    <x v="711"/>
    <n v="13.119"/>
    <n v="13.131"/>
    <n v="13.922000000000001"/>
    <n v="13.099"/>
    <n v="13.802"/>
    <n v="714956000"/>
    <n v="1.4193488455400685"/>
  </r>
  <r>
    <x v="712"/>
    <n v="13.116"/>
    <n v="13.128"/>
    <n v="13.29"/>
    <n v="12.913"/>
    <n v="13.254"/>
    <n v="588507000"/>
    <n v="0.74097580937323848"/>
  </r>
  <r>
    <x v="713"/>
    <n v="12.917199999999999"/>
    <n v="12.929"/>
    <n v="13.233000000000001"/>
    <n v="12.79"/>
    <n v="13.015000000000001"/>
    <n v="523625000"/>
    <n v="0.39289714261765901"/>
  </r>
  <r>
    <x v="714"/>
    <n v="13.1859"/>
    <n v="13.198"/>
    <n v="13.212"/>
    <n v="12.617000000000001"/>
    <n v="12.742000000000001"/>
    <n v="670751000"/>
    <n v="1.1821980569711219"/>
  </r>
  <r>
    <x v="715"/>
    <n v="13.3698"/>
    <n v="13.382"/>
    <n v="13.462999999999999"/>
    <n v="13.01"/>
    <n v="13.012"/>
    <n v="569685000"/>
    <n v="0.63999962698561919"/>
  </r>
  <r>
    <x v="716"/>
    <n v="13.164"/>
    <n v="13.176"/>
    <n v="13.483000000000001"/>
    <n v="13.057"/>
    <n v="13.215"/>
    <n v="524818000"/>
    <n v="0.39929734374338582"/>
  </r>
  <r>
    <x v="717"/>
    <n v="13.248900000000001"/>
    <n v="13.260999999999999"/>
    <n v="14.031000000000001"/>
    <n v="13.11"/>
    <n v="13.212999999999999"/>
    <n v="807679000"/>
    <n v="1.9167887860101156"/>
  </r>
  <r>
    <x v="718"/>
    <n v="12.5495"/>
    <n v="12.561"/>
    <n v="13.148999999999999"/>
    <n v="12.428000000000001"/>
    <n v="13.07"/>
    <n v="759162000"/>
    <n v="1.6565049989045941"/>
  </r>
  <r>
    <x v="719"/>
    <n v="12.5046"/>
    <n v="12.516"/>
    <n v="12.611000000000001"/>
    <n v="12.257"/>
    <n v="12.42"/>
    <n v="663309000"/>
    <n v="1.1422732482723299"/>
  </r>
  <r>
    <x v="720"/>
    <n v="12.216799999999999"/>
    <n v="12.228"/>
    <n v="12.659000000000001"/>
    <n v="12.214"/>
    <n v="12.491"/>
    <n v="547343000"/>
    <n v="0.52013936415997941"/>
  </r>
  <r>
    <x v="721"/>
    <n v="12.4017"/>
    <n v="12.413"/>
    <n v="12.736000000000001"/>
    <n v="12.257999999999999"/>
    <n v="12.507"/>
    <n v="553854000"/>
    <n v="0.55506954817473819"/>
  </r>
  <r>
    <x v="722"/>
    <n v="12.724399999999999"/>
    <n v="12.736000000000001"/>
    <n v="12.823"/>
    <n v="12.353999999999999"/>
    <n v="12.41"/>
    <n v="542414000"/>
    <n v="0.49369628675117189"/>
  </r>
  <r>
    <x v="723"/>
    <n v="12.2088"/>
    <n v="12.22"/>
    <n v="12.5"/>
    <n v="11.946"/>
    <n v="12.448"/>
    <n v="532763000"/>
    <n v="0.4419206446184063"/>
  </r>
  <r>
    <x v="724"/>
    <n v="12.1279"/>
    <n v="12.138999999999999"/>
    <n v="12.632999999999999"/>
    <n v="12.074999999999999"/>
    <n v="12.087"/>
    <n v="565638000"/>
    <n v="0.61828829927747475"/>
  </r>
  <r>
    <x v="725"/>
    <n v="12.5006"/>
    <n v="12.512"/>
    <n v="12.678000000000001"/>
    <n v="12.105"/>
    <n v="12.347"/>
    <n v="547478000"/>
    <n v="0.5208636115631422"/>
  </r>
  <r>
    <x v="726"/>
    <n v="13.154999999999999"/>
    <n v="13.167"/>
    <n v="13.22"/>
    <n v="12.879"/>
    <n v="12.879"/>
    <n v="584182000"/>
    <n v="0.71777306849413669"/>
  </r>
  <r>
    <x v="727"/>
    <n v="13.196899999999999"/>
    <n v="13.209"/>
    <n v="13.321"/>
    <n v="12.621"/>
    <n v="12.911"/>
    <n v="507131000"/>
    <n v="0.30441020433791233"/>
  </r>
  <r>
    <x v="728"/>
    <n v="13.118"/>
    <n v="13.13"/>
    <n v="13.656000000000001"/>
    <n v="13.103"/>
    <n v="13.22"/>
    <n v="644157000"/>
    <n v="1.0395266833436463"/>
  </r>
  <r>
    <x v="729"/>
    <n v="12.065"/>
    <n v="12.076000000000001"/>
    <n v="12.67"/>
    <n v="12.022"/>
    <n v="12.505000000000001"/>
    <n v="672478000"/>
    <n v="1.1914630589360258"/>
  </r>
  <r>
    <x v="730"/>
    <n v="11.6593"/>
    <n v="11.67"/>
    <n v="12.124000000000001"/>
    <n v="11.407999999999999"/>
    <n v="12.037000000000001"/>
    <n v="698699000"/>
    <n v="1.3321333638125408"/>
  </r>
  <r>
    <x v="731"/>
    <n v="11.5754"/>
    <n v="11.586"/>
    <n v="11.846"/>
    <n v="11.282999999999999"/>
    <n v="11.561"/>
    <n v="667482000"/>
    <n v="1.1646605402234262"/>
  </r>
  <r>
    <x v="732"/>
    <n v="11.4895"/>
    <n v="11.5"/>
    <n v="11.734999999999999"/>
    <n v="11.345000000000001"/>
    <n v="11.579000000000001"/>
    <n v="492590000"/>
    <n v="0.22640071182391949"/>
  </r>
  <r>
    <x v="733"/>
    <n v="11.9491"/>
    <n v="11.96"/>
    <n v="12.077999999999999"/>
    <n v="10.813000000000001"/>
    <n v="10.971"/>
    <n v="850103000"/>
    <n v="2.1443848736528932"/>
  </r>
  <r>
    <x v="734"/>
    <n v="11.216699999999999"/>
    <n v="11.227"/>
    <n v="12.111000000000001"/>
    <n v="11.204000000000001"/>
    <n v="12.057"/>
    <n v="713432000"/>
    <n v="1.4111728970776984"/>
  </r>
  <r>
    <x v="735"/>
    <n v="11.8771"/>
    <n v="11.888"/>
    <n v="11.948"/>
    <n v="11.516999999999999"/>
    <n v="11.518000000000001"/>
    <n v="580774000"/>
    <n v="0.69948984516096246"/>
  </r>
  <r>
    <x v="736"/>
    <n v="11.956099999999999"/>
    <n v="11.967000000000001"/>
    <n v="12.492000000000001"/>
    <n v="11.618"/>
    <n v="12.343999999999999"/>
    <n v="659362000"/>
    <n v="1.1210984001220838"/>
  </r>
  <r>
    <x v="737"/>
    <n v="12.04"/>
    <n v="12.051"/>
    <n v="12.35"/>
    <n v="11.834"/>
    <n v="11.879"/>
    <n v="523131000"/>
    <n v="0.39024693360164142"/>
  </r>
  <r>
    <x v="738"/>
    <n v="12.1829"/>
    <n v="12.194000000000001"/>
    <n v="12.769"/>
    <n v="12.105"/>
    <n v="12.113"/>
    <n v="652398000"/>
    <n v="1.0837379637100457"/>
  </r>
  <r>
    <x v="739"/>
    <n v="12.454599999999999"/>
    <n v="12.465999999999999"/>
    <n v="12.497999999999999"/>
    <n v="11.887"/>
    <n v="12.098000000000001"/>
    <n v="609494000"/>
    <n v="0.85356677418935611"/>
  </r>
  <r>
    <x v="740"/>
    <n v="12.5875"/>
    <n v="12.599"/>
    <n v="12.71"/>
    <n v="12.064"/>
    <n v="12.507999999999999"/>
    <n v="517457000"/>
    <n v="0.35980708348649149"/>
  </r>
  <r>
    <x v="741"/>
    <n v="13.248900000000001"/>
    <n v="13.260999999999999"/>
    <n v="13.3"/>
    <n v="12.664"/>
    <n v="12.694000000000001"/>
    <n v="505482000"/>
    <n v="0.29556365642816923"/>
  </r>
  <r>
    <x v="742"/>
    <n v="12.8842"/>
    <n v="12.896000000000001"/>
    <n v="13.388"/>
    <n v="12.708"/>
    <n v="12.869"/>
    <n v="532953000"/>
    <n v="0.44293995577841311"/>
  </r>
  <r>
    <x v="743"/>
    <n v="13.164"/>
    <n v="13.176"/>
    <n v="13.837999999999999"/>
    <n v="13.122"/>
    <n v="13.63"/>
    <n v="583113000"/>
    <n v="0.71203810202020379"/>
  </r>
  <r>
    <x v="744"/>
    <n v="13.821400000000001"/>
    <n v="13.834"/>
    <n v="13.85"/>
    <n v="13.061"/>
    <n v="13.103999999999999"/>
    <n v="521040000"/>
    <n v="0.37902914604598781"/>
  </r>
  <r>
    <x v="745"/>
    <n v="13.4847"/>
    <n v="13.497"/>
    <n v="13.837999999999999"/>
    <n v="13.297000000000001"/>
    <n v="13.778"/>
    <n v="486341000"/>
    <n v="0.1928761042508543"/>
  </r>
  <r>
    <x v="746"/>
    <n v="13.5306"/>
    <n v="13.542999999999999"/>
    <n v="13.925000000000001"/>
    <n v="13.519"/>
    <n v="13.811"/>
    <n v="432817000"/>
    <n v="-9.4269214318635455E-2"/>
  </r>
  <r>
    <x v="747"/>
    <n v="13.206899999999999"/>
    <n v="13.218999999999999"/>
    <n v="14.21"/>
    <n v="13.211"/>
    <n v="13.85"/>
    <n v="672628000"/>
    <n v="1.1922677782728732"/>
  </r>
  <r>
    <x v="748"/>
    <n v="13.4087"/>
    <n v="13.420999999999999"/>
    <n v="13.781000000000001"/>
    <n v="12.956"/>
    <n v="13.042999999999999"/>
    <n v="500065000"/>
    <n v="0.26650255877681794"/>
  </r>
  <r>
    <x v="749"/>
    <n v="14.1431"/>
    <n v="14.156000000000001"/>
    <n v="14.228999999999999"/>
    <n v="13.696999999999999"/>
    <n v="13.986000000000001"/>
    <n v="612576000"/>
    <n v="0.87010107416378202"/>
  </r>
  <r>
    <x v="750"/>
    <n v="14.2879"/>
    <n v="14.301"/>
    <n v="14.412000000000001"/>
    <n v="13.954000000000001"/>
    <n v="14.228"/>
    <n v="410061000"/>
    <n v="-0.21635050251397417"/>
  </r>
  <r>
    <x v="751"/>
    <n v="14.588699999999999"/>
    <n v="14.602"/>
    <n v="14.891"/>
    <n v="14.215999999999999"/>
    <n v="14.801"/>
    <n v="595292000"/>
    <n v="0.77737594737663862"/>
  </r>
  <r>
    <x v="752"/>
    <n v="13.763400000000001"/>
    <n v="13.776"/>
    <n v="14.211"/>
    <n v="13.759"/>
    <n v="14.162000000000001"/>
    <n v="454414000"/>
    <n v="2.1594275800661873E-2"/>
  </r>
  <r>
    <x v="753"/>
    <n v="15.7356"/>
    <n v="15.75"/>
    <n v="15.773"/>
    <n v="14.547000000000001"/>
    <n v="14.8"/>
    <n v="700819000"/>
    <n v="1.3435067304399848"/>
  </r>
  <r>
    <x v="754"/>
    <n v="16.312100000000001"/>
    <n v="16.327000000000002"/>
    <n v="16.388999999999999"/>
    <n v="15.481999999999999"/>
    <n v="15.807"/>
    <n v="655487000"/>
    <n v="1.1003098172535244"/>
  </r>
  <r>
    <x v="755"/>
    <n v="16.280100000000001"/>
    <n v="16.295000000000002"/>
    <n v="16.54"/>
    <n v="15.922000000000001"/>
    <n v="16.218"/>
    <n v="527852000"/>
    <n v="0.41557413353002048"/>
  </r>
  <r>
    <x v="756"/>
    <n v="16.6508"/>
    <n v="16.666"/>
    <n v="16.998000000000001"/>
    <n v="16.382000000000001"/>
    <n v="16.722000000000001"/>
    <n v="545876000"/>
    <n v="0.51226920904561135"/>
  </r>
  <r>
    <x v="757"/>
    <n v="15.8955"/>
    <n v="15.91"/>
    <n v="16.361999999999998"/>
    <n v="15.872999999999999"/>
    <n v="16.161999999999999"/>
    <n v="649547000"/>
    <n v="1.0684429315143651"/>
  </r>
  <r>
    <x v="758"/>
    <n v="15.662699999999999"/>
    <n v="15.677"/>
    <n v="16.265999999999998"/>
    <n v="15.535"/>
    <n v="15.715"/>
    <n v="710894000"/>
    <n v="1.3975570458982394"/>
  </r>
  <r>
    <x v="759"/>
    <n v="15.3949"/>
    <n v="15.409000000000001"/>
    <n v="16.001999999999999"/>
    <n v="15.12"/>
    <n v="15.965999999999999"/>
    <n v="492072000"/>
    <n v="0.22362174771400628"/>
  </r>
  <r>
    <x v="760"/>
    <n v="15.303000000000001"/>
    <n v="15.317"/>
    <n v="15.477"/>
    <n v="15.08"/>
    <n v="15.147"/>
    <n v="404739000"/>
    <n v="-0.24490194458532205"/>
  </r>
  <r>
    <x v="761"/>
    <n v="16.023299999999999"/>
    <n v="16.038"/>
    <n v="16.058"/>
    <n v="15.122"/>
    <n v="15.327999999999999"/>
    <n v="472866000"/>
    <n v="0.12058548382405745"/>
  </r>
  <r>
    <x v="762"/>
    <n v="16.503900000000002"/>
    <n v="16.518999999999998"/>
    <n v="16.527000000000001"/>
    <n v="16.047999999999998"/>
    <n v="16.097999999999999"/>
    <n v="427241000"/>
    <n v="-0.12418331446704506"/>
  </r>
  <r>
    <x v="763"/>
    <n v="16.255099999999999"/>
    <n v="16.27"/>
    <n v="16.486999999999998"/>
    <n v="16.172000000000001"/>
    <n v="16.318000000000001"/>
    <n v="167934000"/>
    <n v="-1.5153123616664077"/>
  </r>
  <r>
    <x v="764"/>
    <n v="15.8125"/>
    <n v="15.827"/>
    <n v="16.356999999999999"/>
    <n v="15.725"/>
    <n v="16.026"/>
    <n v="303741000"/>
    <n v="-0.78673556847145398"/>
  </r>
  <r>
    <x v="765"/>
    <n v="15.624700000000001"/>
    <n v="15.638999999999999"/>
    <n v="15.932"/>
    <n v="15.52"/>
    <n v="15.827"/>
    <n v="298384000"/>
    <n v="-0.81547477838806637"/>
  </r>
  <r>
    <x v="766"/>
    <n v="16.911899999999999"/>
    <n v="16.922999999999998"/>
    <n v="16.93"/>
    <n v="15.597"/>
    <n v="15.696999999999999"/>
    <n v="565298000"/>
    <n v="0.61646426878062044"/>
  </r>
  <r>
    <x v="767"/>
    <n v="17.123699999999999"/>
    <n v="17.135000000000002"/>
    <n v="17.265000000000001"/>
    <n v="16.635000000000002"/>
    <n v="16.998999999999999"/>
    <n v="470977000"/>
    <n v="0.11045138497535843"/>
  </r>
  <r>
    <x v="768"/>
    <n v="16.864899999999999"/>
    <n v="16.876000000000001"/>
    <n v="16.933"/>
    <n v="16.445"/>
    <n v="16.658999999999999"/>
    <n v="371389000"/>
    <n v="-0.42381787714440738"/>
  </r>
  <r>
    <x v="769"/>
    <n v="16.5991"/>
    <n v="16.61"/>
    <n v="16.995000000000001"/>
    <n v="16.472000000000001"/>
    <n v="16.678999999999998"/>
    <n v="352255000"/>
    <n v="-0.5264678757526694"/>
  </r>
  <r>
    <x v="770"/>
    <n v="15.9765"/>
    <n v="15.987"/>
    <n v="16.573"/>
    <n v="15.819000000000001"/>
    <n v="16.53"/>
    <n v="352694000"/>
    <n v="-0.52411273049349583"/>
  </r>
  <r>
    <x v="771"/>
    <n v="16.109400000000001"/>
    <n v="16.12"/>
    <n v="16.186"/>
    <n v="15.667"/>
    <n v="15.772"/>
    <n v="372388000"/>
    <n v="-0.41845844636100332"/>
  </r>
  <r>
    <x v="772"/>
    <n v="17.157699999999998"/>
    <n v="17.169"/>
    <n v="17.178999999999998"/>
    <n v="15.959"/>
    <n v="16.273"/>
    <n v="515456000"/>
    <n v="0.34907212753294636"/>
  </r>
  <r>
    <x v="773"/>
    <n v="16.989799999999999"/>
    <n v="17.001000000000001"/>
    <n v="17.582999999999998"/>
    <n v="16.975000000000001"/>
    <n v="17.16"/>
    <n v="465338000"/>
    <n v="8.0199302705472916E-2"/>
  </r>
  <r>
    <x v="774"/>
    <n v="17.523499999999999"/>
    <n v="17.535"/>
    <n v="17.538"/>
    <n v="16.797000000000001"/>
    <n v="17.036999999999999"/>
    <n v="457328000"/>
    <n v="3.7227290117818536E-2"/>
  </r>
  <r>
    <x v="775"/>
    <n v="18.060099999999998"/>
    <n v="18.071999999999999"/>
    <n v="18.79"/>
    <n v="17.710999999999999"/>
    <n v="18.530999999999999"/>
    <n v="656589000"/>
    <n v="1.1062218219815638"/>
  </r>
  <r>
    <x v="776"/>
    <n v="17.662400000000002"/>
    <n v="17.673999999999999"/>
    <n v="18.251999999999999"/>
    <n v="17.420000000000002"/>
    <n v="17.986999999999998"/>
    <n v="496888000"/>
    <n v="0.24945860322238872"/>
  </r>
  <r>
    <x v="777"/>
    <n v="16.940799999999999"/>
    <n v="16.952000000000002"/>
    <n v="17.32"/>
    <n v="16.7"/>
    <n v="17.146000000000001"/>
    <n v="478542000"/>
    <n v="0.15103606353036536"/>
  </r>
  <r>
    <x v="778"/>
    <n v="16.560099999999998"/>
    <n v="16.571000000000002"/>
    <n v="17.041"/>
    <n v="16.41"/>
    <n v="16.864000000000001"/>
    <n v="478232000"/>
    <n v="0.14937297690088061"/>
  </r>
  <r>
    <x v="779"/>
    <n v="16.243300000000001"/>
    <n v="16.254000000000001"/>
    <n v="16.609000000000002"/>
    <n v="16.145"/>
    <n v="16.571999999999999"/>
    <n v="354039000"/>
    <n v="-0.51689708043976368"/>
  </r>
  <r>
    <x v="780"/>
    <n v="16.074400000000001"/>
    <n v="16.085000000000001"/>
    <n v="16.309999999999999"/>
    <n v="15.852"/>
    <n v="16.064"/>
    <n v="403260000"/>
    <n v="-0.25283647724663805"/>
  </r>
  <r>
    <x v="781"/>
    <n v="16.490100000000002"/>
    <n v="16.501000000000001"/>
    <n v="16.626999999999999"/>
    <n v="16.102"/>
    <n v="16.114000000000001"/>
    <n v="325025000"/>
    <n v="-0.67255125936837845"/>
  </r>
  <r>
    <x v="782"/>
    <n v="15.328900000000001"/>
    <n v="15.339"/>
    <n v="16.138000000000002"/>
    <n v="14.882"/>
    <n v="16.094000000000001"/>
    <n v="565045000"/>
    <n v="0.61510697549913773"/>
  </r>
  <r>
    <x v="783"/>
    <n v="15.196"/>
    <n v="15.206"/>
    <n v="15.339"/>
    <n v="14.882999999999999"/>
    <n v="15.196"/>
    <n v="349326000"/>
    <n v="-0.54218136200351086"/>
  </r>
  <r>
    <x v="784"/>
    <n v="14.111700000000001"/>
    <n v="14.121"/>
    <n v="15.1"/>
    <n v="14.055999999999999"/>
    <n v="15.074"/>
    <n v="464902000"/>
    <n v="7.7860251833036298E-2"/>
  </r>
  <r>
    <x v="785"/>
    <n v="14.0268"/>
    <n v="14.036"/>
    <n v="14.262"/>
    <n v="13.884"/>
    <n v="13.927"/>
    <n v="351066000"/>
    <n v="-0.53284661769608033"/>
  </r>
  <r>
    <x v="786"/>
    <n v="14.593400000000001"/>
    <n v="14.603"/>
    <n v="14.683"/>
    <n v="14.227"/>
    <n v="14.401999999999999"/>
    <n v="354923000"/>
    <n v="-0.51215460114794265"/>
  </r>
  <r>
    <x v="787"/>
    <n v="14.6044"/>
    <n v="14.614000000000001"/>
    <n v="14.629"/>
    <n v="14.233000000000001"/>
    <n v="14.334"/>
    <n v="310490000"/>
    <n v="-0.75052856310889726"/>
  </r>
  <r>
    <x v="788"/>
    <n v="14.3056"/>
    <n v="14.315"/>
    <n v="14.996"/>
    <n v="14.096"/>
    <n v="14.851000000000001"/>
    <n v="401277000"/>
    <n v="-0.26347486687976146"/>
  </r>
  <r>
    <x v="789"/>
    <n v="14.7393"/>
    <n v="14.749000000000001"/>
    <n v="14.853"/>
    <n v="14.241"/>
    <n v="14.567"/>
    <n v="431324000"/>
    <n v="-0.10227885411805718"/>
  </r>
  <r>
    <x v="790"/>
    <n v="14.255599999999999"/>
    <n v="14.265000000000001"/>
    <n v="14.564"/>
    <n v="14.148"/>
    <n v="14.491"/>
    <n v="389168000"/>
    <n v="-0.32843717654566745"/>
  </r>
  <r>
    <x v="791"/>
    <n v="14.8492"/>
    <n v="14.859"/>
    <n v="15.01"/>
    <n v="14.034000000000001"/>
    <n v="14.474"/>
    <n v="405044000"/>
    <n v="-0.24326568193373221"/>
  </r>
  <r>
    <x v="792"/>
    <n v="15.617699999999999"/>
    <n v="15.628"/>
    <n v="16.056000000000001"/>
    <n v="15.141"/>
    <n v="15.284000000000001"/>
    <n v="504231000"/>
    <n v="0.2888522971588614"/>
  </r>
  <r>
    <x v="793"/>
    <n v="15.8985"/>
    <n v="15.909000000000001"/>
    <n v="15.962"/>
    <n v="15.472"/>
    <n v="15.507"/>
    <n v="384101000"/>
    <n v="-0.35562059574437466"/>
  </r>
  <r>
    <x v="794"/>
    <n v="15.990500000000001"/>
    <n v="16.001000000000001"/>
    <n v="16.027999999999999"/>
    <n v="15.563000000000001"/>
    <n v="15.84"/>
    <n v="353285000"/>
    <n v="-0.52094213630631692"/>
  </r>
  <r>
    <x v="795"/>
    <n v="16.5001"/>
    <n v="16.510999999999999"/>
    <n v="16.637"/>
    <n v="15.492000000000001"/>
    <n v="16.100000000000001"/>
    <n v="551409000"/>
    <n v="0.54195262298412461"/>
  </r>
  <r>
    <x v="796"/>
    <n v="16.887899999999998"/>
    <n v="16.899000000000001"/>
    <n v="16.922000000000001"/>
    <n v="16.164999999999999"/>
    <n v="16.277999999999999"/>
    <n v="447287000"/>
    <n v="-1.6640622290750459E-2"/>
  </r>
  <r>
    <x v="797"/>
    <n v="17.6904"/>
    <n v="17.702000000000002"/>
    <n v="17.728000000000002"/>
    <n v="16.899000000000001"/>
    <n v="16.899000000000001"/>
    <n v="511102000"/>
    <n v="0.32571380758205409"/>
  </r>
  <r>
    <x v="798"/>
    <n v="17.365600000000001"/>
    <n v="17.376999999999999"/>
    <n v="17.873000000000001"/>
    <n v="17.282"/>
    <n v="17.667000000000002"/>
    <n v="439624000"/>
    <n v="-5.7751050812497713E-2"/>
  </r>
  <r>
    <x v="799"/>
    <n v="16.754000000000001"/>
    <n v="16.765000000000001"/>
    <n v="17.196999999999999"/>
    <n v="16.731000000000002"/>
    <n v="17.036000000000001"/>
    <n v="452932000"/>
    <n v="1.3643648752608964E-2"/>
  </r>
  <r>
    <x v="800"/>
    <n v="17.827300000000001"/>
    <n v="17.838999999999999"/>
    <n v="17.856000000000002"/>
    <n v="16.824999999999999"/>
    <n v="17.010999999999999"/>
    <n v="564967000"/>
    <n v="0.61468852144397701"/>
  </r>
  <r>
    <x v="801"/>
    <n v="19.180399999999999"/>
    <n v="19.193000000000001"/>
    <n v="19.245000000000001"/>
    <n v="17.818000000000001"/>
    <n v="18.064"/>
    <n v="655163000"/>
    <n v="1.098571623485934"/>
  </r>
  <r>
    <x v="802"/>
    <n v="19.252300000000002"/>
    <n v="19.265000000000001"/>
    <n v="19.495000000000001"/>
    <n v="18.82"/>
    <n v="18.827000000000002"/>
    <n v="496204000"/>
    <n v="0.24578908304636432"/>
  </r>
  <r>
    <x v="803"/>
    <n v="19.310300000000002"/>
    <n v="19.323"/>
    <n v="19.37"/>
    <n v="18.579999999999998"/>
    <n v="18.913"/>
    <n v="449537000"/>
    <n v="-4.5698322380385544E-3"/>
  </r>
  <r>
    <x v="804"/>
    <n v="19.789000000000001"/>
    <n v="19.802"/>
    <n v="20.166"/>
    <n v="19.277999999999999"/>
    <n v="19.701000000000001"/>
    <n v="489535000"/>
    <n v="0.21001126133012624"/>
  </r>
  <r>
    <x v="805"/>
    <n v="20.351600000000001"/>
    <n v="20.364999999999998"/>
    <n v="20.628"/>
    <n v="19.405000000000001"/>
    <n v="19.462"/>
    <n v="542142000"/>
    <n v="0.49223706235368853"/>
  </r>
  <r>
    <x v="806"/>
    <n v="19.1494"/>
    <n v="19.161999999999999"/>
    <n v="20.14"/>
    <n v="19.149999999999999"/>
    <n v="19.95"/>
    <n v="488611000"/>
    <n v="0.20505419021514587"/>
  </r>
  <r>
    <x v="807"/>
    <n v="19.524100000000001"/>
    <n v="19.536999999999999"/>
    <n v="19.687000000000001"/>
    <n v="18.95"/>
    <n v="19.170000000000002"/>
    <n v="498017000"/>
    <n v="0.25551545743106063"/>
  </r>
  <r>
    <x v="808"/>
    <n v="20.929200000000002"/>
    <n v="20.943000000000001"/>
    <n v="21.192"/>
    <n v="19.611000000000001"/>
    <n v="19.690999999999999"/>
    <n v="660477000"/>
    <n v="1.1270801471926499"/>
  </r>
  <r>
    <x v="809"/>
    <n v="21.694700000000001"/>
    <n v="21.709"/>
    <n v="21.949000000000002"/>
    <n v="20.7"/>
    <n v="21"/>
    <n v="564276000"/>
    <n v="0.61098144769889973"/>
  </r>
  <r>
    <x v="810"/>
    <n v="21.086099999999998"/>
    <n v="21.1"/>
    <n v="21.745000000000001"/>
    <n v="20.789000000000001"/>
    <n v="21"/>
    <n v="429366000"/>
    <n v="-0.11278312386170604"/>
  </r>
  <r>
    <x v="811"/>
    <n v="21.075099999999999"/>
    <n v="21.088999999999999"/>
    <n v="21.57"/>
    <n v="20.786000000000001"/>
    <n v="20.806000000000001"/>
    <n v="452197000"/>
    <n v="9.7005240020564092E-3"/>
  </r>
  <r>
    <x v="812"/>
    <n v="22.1584"/>
    <n v="22.172999999999998"/>
    <n v="22.259"/>
    <n v="21.15"/>
    <n v="21.382000000000001"/>
    <n v="664150000"/>
    <n v="1.1467850413542549"/>
  </r>
  <r>
    <x v="813"/>
    <n v="22.1904"/>
    <n v="22.204999999999998"/>
    <n v="22.878"/>
    <n v="22.007999999999999"/>
    <n v="22.387"/>
    <n v="559651000"/>
    <n v="0.58616926814610304"/>
  </r>
  <r>
    <x v="814"/>
    <n v="22.322299999999998"/>
    <n v="22.337"/>
    <n v="23.02"/>
    <n v="22.12"/>
    <n v="22.606000000000002"/>
    <n v="523876000"/>
    <n v="0.39424370630798378"/>
  </r>
  <r>
    <x v="815"/>
    <n v="21.251000000000001"/>
    <n v="21.265000000000001"/>
    <n v="22.077999999999999"/>
    <n v="20.811"/>
    <n v="21.69"/>
    <n v="550737000"/>
    <n v="0.53834748035504798"/>
  </r>
  <r>
    <x v="816"/>
    <n v="21.773700000000002"/>
    <n v="21.788"/>
    <n v="22.047999999999998"/>
    <n v="20.962"/>
    <n v="21.538"/>
    <n v="474919000"/>
    <n v="0.13159940914770971"/>
  </r>
  <r>
    <x v="817"/>
    <n v="22.9559"/>
    <n v="22.971"/>
    <n v="23.048999999999999"/>
    <n v="21.366"/>
    <n v="21.577999999999999"/>
    <n v="675474000"/>
    <n v="1.207535986490659"/>
  </r>
  <r>
    <x v="818"/>
    <n v="22.748999999999999"/>
    <n v="22.763999999999999"/>
    <n v="22.855"/>
    <n v="22.106000000000002"/>
    <n v="22.548999999999999"/>
    <n v="420575000"/>
    <n v="-0.1599450417965462"/>
  </r>
  <r>
    <x v="819"/>
    <n v="21.987500000000001"/>
    <n v="22.001999999999999"/>
    <n v="22.55"/>
    <n v="21.927"/>
    <n v="22.132999999999999"/>
    <n v="412026000"/>
    <n v="-0.20580867920127244"/>
  </r>
  <r>
    <x v="820"/>
    <n v="21.373899999999999"/>
    <n v="21.388000000000002"/>
    <n v="21.74"/>
    <n v="20.975000000000001"/>
    <n v="21.631"/>
    <n v="465888000"/>
    <n v="8.3149940273913606E-2"/>
  </r>
  <r>
    <x v="821"/>
    <n v="20.641400000000001"/>
    <n v="20.655000000000001"/>
    <n v="21.494"/>
    <n v="20.617999999999999"/>
    <n v="21"/>
    <n v="410015000"/>
    <n v="-0.21659728311060739"/>
  </r>
  <r>
    <x v="822"/>
    <n v="20.740300000000001"/>
    <n v="20.754000000000001"/>
    <n v="21.103999999999999"/>
    <n v="20.420999999999999"/>
    <n v="20.707000000000001"/>
    <n v="513184000"/>
    <n v="0.33688331197749682"/>
  </r>
  <r>
    <x v="823"/>
    <n v="23.648399999999999"/>
    <n v="23.664000000000001"/>
    <n v="23.888000000000002"/>
    <n v="23.024999999999999"/>
    <n v="23.44"/>
    <n v="1117995000"/>
    <n v="3.5815706908978253"/>
  </r>
  <r>
    <x v="824"/>
    <n v="23.270700000000001"/>
    <n v="23.286000000000001"/>
    <n v="23.474"/>
    <n v="22.946999999999999"/>
    <n v="23.225000000000001"/>
    <n v="589716000"/>
    <n v="0.74746184722822906"/>
  </r>
  <r>
    <x v="825"/>
    <n v="23.485499999999998"/>
    <n v="23.501000000000001"/>
    <n v="23.88"/>
    <n v="23.454000000000001"/>
    <n v="23.67"/>
    <n v="452994000"/>
    <n v="1.3976266078505915E-2"/>
  </r>
  <r>
    <x v="826"/>
    <n v="23.200700000000001"/>
    <n v="23.216000000000001"/>
    <n v="23.824999999999999"/>
    <n v="23.206"/>
    <n v="23.372"/>
    <n v="455963000"/>
    <n v="2.9904344152506646E-2"/>
  </r>
  <r>
    <x v="827"/>
    <n v="22.6831"/>
    <n v="22.698"/>
    <n v="23.256"/>
    <n v="22.507999999999999"/>
    <n v="23.192"/>
    <n v="460026000"/>
    <n v="5.1701508589914853E-2"/>
  </r>
  <r>
    <x v="828"/>
    <n v="23.2987"/>
    <n v="23.314"/>
    <n v="23.38"/>
    <n v="22.431999999999999"/>
    <n v="22.488"/>
    <n v="389415000"/>
    <n v="-0.32711207203765863"/>
  </r>
  <r>
    <x v="829"/>
    <n v="23.874300000000002"/>
    <n v="23.89"/>
    <n v="23.9"/>
    <n v="23.13"/>
    <n v="23.32"/>
    <n v="412393000"/>
    <n v="-0.20383979922378564"/>
  </r>
  <r>
    <x v="830"/>
    <n v="23.538499999999999"/>
    <n v="23.553999999999998"/>
    <n v="24.248000000000001"/>
    <n v="23.486999999999998"/>
    <n v="23.890999999999998"/>
    <n v="437429000"/>
    <n v="-6.9526777108365551E-2"/>
  </r>
  <r>
    <x v="831"/>
    <n v="23.276599999999998"/>
    <n v="23.288"/>
    <n v="24.125"/>
    <n v="23.241"/>
    <n v="23.6"/>
    <n v="515154000"/>
    <n v="0.34745195926809347"/>
  </r>
  <r>
    <x v="832"/>
    <n v="24.1692"/>
    <n v="24.181000000000001"/>
    <n v="24.2"/>
    <n v="23.423999999999999"/>
    <n v="23.486999999999998"/>
    <n v="513573000"/>
    <n v="0.33897021745772121"/>
  </r>
  <r>
    <x v="833"/>
    <n v="23.424600000000002"/>
    <n v="23.436"/>
    <n v="24.454000000000001"/>
    <n v="23.382999999999999"/>
    <n v="24.175000000000001"/>
    <n v="501257000"/>
    <n v="0.27289739510696576"/>
  </r>
  <r>
    <x v="834"/>
    <n v="22.953800000000001"/>
    <n v="22.965"/>
    <n v="23.626999999999999"/>
    <n v="22.725999999999999"/>
    <n v="23.408999999999999"/>
    <n v="474866000"/>
    <n v="0.13131507498202361"/>
  </r>
  <r>
    <x v="835"/>
    <n v="22.954799999999999"/>
    <n v="22.966000000000001"/>
    <n v="23.297999999999998"/>
    <n v="22.297000000000001"/>
    <n v="22.751999999999999"/>
    <n v="421890000"/>
    <n v="-0.15289033561018345"/>
  </r>
  <r>
    <x v="836"/>
    <n v="24.051300000000001"/>
    <n v="24.062999999999999"/>
    <n v="24.219000000000001"/>
    <n v="23.46"/>
    <n v="23.495999999999999"/>
    <n v="474910000"/>
    <n v="0.13155112598749885"/>
  </r>
  <r>
    <x v="837"/>
    <n v="24.216200000000001"/>
    <n v="24.228000000000002"/>
    <n v="24.286000000000001"/>
    <n v="23.36"/>
    <n v="23.760999999999999"/>
    <n v="524486000"/>
    <n v="0.39751623161116345"/>
  </r>
  <r>
    <x v="838"/>
    <n v="25.528500000000001"/>
    <n v="25.541"/>
    <n v="25.588000000000001"/>
    <n v="23.893999999999998"/>
    <n v="24.027000000000001"/>
    <n v="583253000"/>
    <n v="0.71278917340126147"/>
  </r>
  <r>
    <x v="839"/>
    <n v="25.712399999999999"/>
    <n v="25.725000000000001"/>
    <n v="26.399000000000001"/>
    <n v="25.667999999999999"/>
    <n v="25.981999999999999"/>
    <n v="848547000"/>
    <n v="2.1360372517319957"/>
  </r>
  <r>
    <x v="840"/>
    <n v="25.8874"/>
    <n v="25.9"/>
    <n v="26.024000000000001"/>
    <n v="25.13"/>
    <n v="25.614999999999998"/>
    <n v="432747000"/>
    <n v="-9.464475000916428E-2"/>
  </r>
  <r>
    <x v="841"/>
    <n v="26.186199999999999"/>
    <n v="26.199000000000002"/>
    <n v="26.391999999999999"/>
    <n v="25.381"/>
    <n v="26.18"/>
    <n v="547408000"/>
    <n v="0.52048807587261336"/>
  </r>
  <r>
    <x v="842"/>
    <n v="26.455100000000002"/>
    <n v="26.468"/>
    <n v="27.588999999999999"/>
    <n v="26.236999999999998"/>
    <n v="26.425000000000001"/>
    <n v="797295000"/>
    <n v="1.8610807487179555"/>
  </r>
  <r>
    <x v="843"/>
    <n v="27.177700000000002"/>
    <n v="27.190999999999999"/>
    <n v="27.498999999999999"/>
    <n v="26.69"/>
    <n v="27.114999999999998"/>
    <n v="564889000"/>
    <n v="0.6142700673888164"/>
  </r>
  <r>
    <x v="844"/>
    <n v="26.765899999999998"/>
    <n v="26.779"/>
    <n v="27.167000000000002"/>
    <n v="26.355"/>
    <n v="27.030999999999999"/>
    <n v="454920000"/>
    <n v="2.4308862363627306E-2"/>
  </r>
  <r>
    <x v="845"/>
    <n v="26.518000000000001"/>
    <n v="26.530999999999999"/>
    <n v="27"/>
    <n v="26.364999999999998"/>
    <n v="26.837"/>
    <n v="361026000"/>
    <n v="-0.47941325372940896"/>
  </r>
  <r>
    <x v="846"/>
    <n v="26.397099999999998"/>
    <n v="26.41"/>
    <n v="26.513000000000002"/>
    <n v="25.85"/>
    <n v="26.446999999999999"/>
    <n v="356104000"/>
    <n v="-0.5058187775691636"/>
  </r>
  <r>
    <x v="847"/>
    <n v="26.970800000000001"/>
    <n v="26.984000000000002"/>
    <n v="27.077999999999999"/>
    <n v="26.597000000000001"/>
    <n v="26.824999999999999"/>
    <n v="393694000"/>
    <n v="-0.30415611175519008"/>
  </r>
  <r>
    <x v="848"/>
    <n v="27.369599999999998"/>
    <n v="27.382999999999999"/>
    <n v="27.498999999999999"/>
    <n v="27.102"/>
    <n v="27.228999999999999"/>
    <n v="364516000"/>
    <n v="-0.46069011715875802"/>
  </r>
  <r>
    <x v="849"/>
    <n v="27.763400000000001"/>
    <n v="27.777000000000001"/>
    <n v="27.834"/>
    <n v="27.105"/>
    <n v="27.14"/>
    <n v="433933000"/>
    <n v="-8.8282102452490352E-2"/>
  </r>
  <r>
    <x v="850"/>
    <n v="27.9513"/>
    <n v="27.965"/>
    <n v="28"/>
    <n v="27.335999999999999"/>
    <n v="27.509"/>
    <n v="398716000"/>
    <n v="-0.27721410835753707"/>
  </r>
  <r>
    <x v="851"/>
    <n v="27.439599999999999"/>
    <n v="27.452999999999999"/>
    <n v="28"/>
    <n v="27.306999999999999"/>
    <n v="27.966000000000001"/>
    <n v="368592000"/>
    <n v="-0.43882321037882305"/>
  </r>
  <r>
    <x v="852"/>
    <n v="26.867899999999999"/>
    <n v="26.881"/>
    <n v="26.998000000000001"/>
    <n v="26.395"/>
    <n v="26.829000000000001"/>
    <n v="515015000"/>
    <n v="0.34670625268261479"/>
  </r>
  <r>
    <x v="853"/>
    <n v="27.023800000000001"/>
    <n v="27.036999999999999"/>
    <n v="27.08"/>
    <n v="26.427"/>
    <n v="26.584"/>
    <n v="397654000"/>
    <n v="-0.28291152126241709"/>
  </r>
  <r>
    <x v="854"/>
    <n v="27.5655"/>
    <n v="27.579000000000001"/>
    <n v="27.620999999999999"/>
    <n v="26.669"/>
    <n v="26.823"/>
    <n v="395279000"/>
    <n v="-0.29565291076250189"/>
  </r>
  <r>
    <x v="855"/>
    <n v="27.1557"/>
    <n v="27.169"/>
    <n v="27.79"/>
    <n v="27.126000000000001"/>
    <n v="27.724"/>
    <n v="314378000"/>
    <n v="-0.72967023789781116"/>
  </r>
  <r>
    <x v="856"/>
    <n v="26.482099999999999"/>
    <n v="26.495000000000001"/>
    <n v="27.468"/>
    <n v="26.448"/>
    <n v="27.37"/>
    <n v="446259000"/>
    <n v="-2.2155632145945053E-2"/>
  </r>
  <r>
    <x v="857"/>
    <n v="26.450099999999999"/>
    <n v="26.463000000000001"/>
    <n v="26.887"/>
    <n v="26.329000000000001"/>
    <n v="26.734000000000002"/>
    <n v="353615000"/>
    <n v="-0.51917175376525249"/>
  </r>
  <r>
    <x v="858"/>
    <n v="26.744900000000001"/>
    <n v="26.757999999999999"/>
    <n v="26.882999999999999"/>
    <n v="26.22"/>
    <n v="26.504000000000001"/>
    <n v="395660000"/>
    <n v="-0.29360892364690933"/>
  </r>
  <r>
    <x v="859"/>
    <n v="26.988800000000001"/>
    <n v="27.001999999999999"/>
    <n v="27.006"/>
    <n v="26.433"/>
    <n v="26.565000000000001"/>
    <n v="321471000"/>
    <n v="-0.69161774285608424"/>
  </r>
  <r>
    <x v="860"/>
    <n v="27.653500000000001"/>
    <n v="27.667000000000002"/>
    <n v="28.11"/>
    <n v="27.356999999999999"/>
    <n v="27.533000000000001"/>
    <n v="604812000"/>
    <n v="0.82844880128855747"/>
  </r>
  <r>
    <x v="861"/>
    <n v="27.917400000000001"/>
    <n v="27.931000000000001"/>
    <n v="28"/>
    <n v="27.231999999999999"/>
    <n v="27.361000000000001"/>
    <n v="358660000"/>
    <n v="-0.49210636006928288"/>
  </r>
  <r>
    <x v="862"/>
    <n v="27.090800000000002"/>
    <n v="27.103999999999999"/>
    <n v="28.03"/>
    <n v="27"/>
    <n v="27.670999999999999"/>
    <n v="427713000"/>
    <n v="-0.12165113095376505"/>
  </r>
  <r>
    <x v="863"/>
    <n v="27.105799999999999"/>
    <n v="27.119"/>
    <n v="27.183"/>
    <n v="26.722000000000001"/>
    <n v="26.952000000000002"/>
    <n v="345103000"/>
    <n v="-0.56483689373355639"/>
  </r>
  <r>
    <x v="864"/>
    <n v="27.0288"/>
    <n v="27.042000000000002"/>
    <n v="27.366"/>
    <n v="26.670999999999999"/>
    <n v="27.013000000000002"/>
    <n v="339282000"/>
    <n v="-0.59606536879881677"/>
  </r>
  <r>
    <x v="865"/>
    <n v="26.228200000000001"/>
    <n v="26.241"/>
    <n v="27.247"/>
    <n v="26.225000000000001"/>
    <n v="27.077999999999999"/>
    <n v="378527000"/>
    <n v="-0.38552396630162628"/>
  </r>
  <r>
    <x v="866"/>
    <n v="26.942799999999998"/>
    <n v="26.956"/>
    <n v="27.33"/>
    <n v="26.704999999999998"/>
    <n v="27.001999999999999"/>
    <n v="406337000"/>
    <n v="-0.23632900125010711"/>
  </r>
  <r>
    <x v="867"/>
    <n v="27.212700000000002"/>
    <n v="27.225999999999999"/>
    <n v="27.495000000000001"/>
    <n v="26.625"/>
    <n v="27.363"/>
    <n v="377161000"/>
    <n v="-0.39285227706251713"/>
  </r>
  <r>
    <x v="868"/>
    <n v="27.735499999999998"/>
    <n v="27.748999999999999"/>
    <n v="27.757999999999999"/>
    <n v="27.071000000000002"/>
    <n v="27.225000000000001"/>
    <n v="292216000"/>
    <n v="-0.84856483751923395"/>
  </r>
  <r>
    <x v="869"/>
    <n v="28.895900000000001"/>
    <n v="28.91"/>
    <n v="29.058"/>
    <n v="27.78"/>
    <n v="27.84"/>
    <n v="570329000"/>
    <n v="0.64345455533848428"/>
  </r>
  <r>
    <x v="870"/>
    <n v="28.196200000000001"/>
    <n v="28.21"/>
    <n v="28.835999999999999"/>
    <n v="28.082999999999998"/>
    <n v="28.68"/>
    <n v="402730000"/>
    <n v="-0.25567981890349906"/>
  </r>
  <r>
    <x v="871"/>
    <n v="27.788399999999999"/>
    <n v="27.802"/>
    <n v="28.367000000000001"/>
    <n v="27.472000000000001"/>
    <n v="27.84"/>
    <n v="383387000"/>
    <n v="-0.35945105978776853"/>
  </r>
  <r>
    <x v="872"/>
    <n v="27.548500000000001"/>
    <n v="27.562000000000001"/>
    <n v="27.859000000000002"/>
    <n v="27.24"/>
    <n v="27.651"/>
    <n v="321850000"/>
    <n v="-0.68958448533164962"/>
  </r>
  <r>
    <x v="873"/>
    <n v="28.666"/>
    <n v="28.68"/>
    <n v="28.754999999999999"/>
    <n v="27.731000000000002"/>
    <n v="27.826000000000001"/>
    <n v="361494000"/>
    <n v="-0.47690252939844485"/>
  </r>
  <r>
    <x v="874"/>
    <n v="29.136800000000001"/>
    <n v="29.151"/>
    <n v="29.22"/>
    <n v="28.35"/>
    <n v="28.521999999999998"/>
    <n v="344979000"/>
    <n v="-0.5655021283853503"/>
  </r>
  <r>
    <x v="875"/>
    <n v="28.557099999999998"/>
    <n v="28.571000000000002"/>
    <n v="28.972999999999999"/>
    <n v="28.45"/>
    <n v="28.899000000000001"/>
    <n v="314869000"/>
    <n v="-0.7270361232685304"/>
  </r>
  <r>
    <x v="876"/>
    <n v="28.870899999999999"/>
    <n v="28.885000000000002"/>
    <n v="29.113"/>
    <n v="28.460999999999999"/>
    <n v="29.004999999999999"/>
    <n v="369350000"/>
    <n v="-0.43475669532995387"/>
  </r>
  <r>
    <x v="877"/>
    <n v="28.564"/>
    <n v="28.577999999999999"/>
    <n v="28.95"/>
    <n v="28.245999999999999"/>
    <n v="28.896000000000001"/>
    <n v="322149000"/>
    <n v="-0.68798041145353372"/>
  </r>
  <r>
    <x v="878"/>
    <n v="28.3262"/>
    <n v="28.34"/>
    <n v="28.78"/>
    <n v="28.045999999999999"/>
    <n v="28.529"/>
    <n v="274222000"/>
    <n v="-0.94509896916745528"/>
  </r>
  <r>
    <x v="879"/>
    <n v="28.9389"/>
    <n v="28.952999999999999"/>
    <n v="28.969000000000001"/>
    <n v="28.152000000000001"/>
    <n v="28.507999999999999"/>
    <n v="293926000"/>
    <n v="-0.83939103707917284"/>
  </r>
  <r>
    <x v="880"/>
    <n v="29.198699999999999"/>
    <n v="29.213000000000001"/>
    <n v="29.87"/>
    <n v="28.832000000000001"/>
    <n v="28.841000000000001"/>
    <n v="449405000"/>
    <n v="-5.2779852544643192E-3"/>
  </r>
  <r>
    <x v="881"/>
    <n v="30.1633"/>
    <n v="30.178000000000001"/>
    <n v="30.199000000000002"/>
    <n v="29.43"/>
    <n v="29.584"/>
    <n v="432535000"/>
    <n v="-9.5782086671908684E-2"/>
  </r>
  <r>
    <x v="882"/>
    <n v="31.662500000000001"/>
    <n v="31.678000000000001"/>
    <n v="31.827999999999999"/>
    <n v="30.32"/>
    <n v="30.41"/>
    <n v="748725000"/>
    <n v="1.6005126274467478"/>
  </r>
  <r>
    <x v="883"/>
    <n v="31.248699999999999"/>
    <n v="31.263999999999999"/>
    <n v="31.58"/>
    <n v="30.916"/>
    <n v="31.536000000000001"/>
    <n v="473908000"/>
    <n v="0.12617560081735782"/>
  </r>
  <r>
    <x v="884"/>
    <n v="31.160799999999998"/>
    <n v="31.175999999999998"/>
    <n v="31.52"/>
    <n v="30.68"/>
    <n v="30.901"/>
    <n v="372000000"/>
    <n v="-0.42053998704564877"/>
  </r>
  <r>
    <x v="885"/>
    <n v="30.672999999999998"/>
    <n v="30.687999999999999"/>
    <n v="31.288"/>
    <n v="30.631"/>
    <n v="31"/>
    <n v="356253000"/>
    <n v="-0.50501942302789515"/>
  </r>
  <r>
    <x v="886"/>
    <n v="30.523099999999999"/>
    <n v="30.538"/>
    <n v="30.606999999999999"/>
    <n v="29.806000000000001"/>
    <n v="30.21"/>
    <n v="721419000"/>
    <n v="1.4540215193670361"/>
  </r>
  <r>
    <x v="887"/>
    <n v="37.961500000000001"/>
    <n v="37.979999999999997"/>
    <n v="39.479999999999997"/>
    <n v="36.634999999999998"/>
    <n v="38.523000000000003"/>
    <n v="1543911000"/>
    <n v="5.866522964715978"/>
  </r>
  <r>
    <x v="888"/>
    <n v="38.927"/>
    <n v="38.945999999999998"/>
    <n v="39.17"/>
    <n v="37.549999999999997"/>
    <n v="37.89"/>
    <n v="714397000"/>
    <n v="1.4163499248114171"/>
  </r>
  <r>
    <x v="889"/>
    <n v="40.0914"/>
    <n v="40.110999999999997"/>
    <n v="41.938000000000002"/>
    <n v="39.948999999999998"/>
    <n v="40.594999999999999"/>
    <n v="923401000"/>
    <n v="2.5376136600011945"/>
  </r>
  <r>
    <x v="890"/>
    <n v="37.8155"/>
    <n v="37.834000000000003"/>
    <n v="40.295000000000002"/>
    <n v="37.822000000000003"/>
    <n v="39.488"/>
    <n v="1002580000"/>
    <n v="2.9623928091494944"/>
  </r>
  <r>
    <x v="891"/>
    <n v="39.750599999999999"/>
    <n v="39.770000000000003"/>
    <n v="40.049999999999997"/>
    <n v="38.340000000000003"/>
    <n v="38.488999999999997"/>
    <n v="635873000"/>
    <n v="0.99508471676735055"/>
  </r>
  <r>
    <x v="892"/>
    <n v="39.3078"/>
    <n v="39.326999999999998"/>
    <n v="40.5"/>
    <n v="39.058"/>
    <n v="40.097000000000001"/>
    <n v="482731000"/>
    <n v="0.17350919221072542"/>
  </r>
  <r>
    <x v="893"/>
    <n v="39.151899999999998"/>
    <n v="39.170999999999999"/>
    <n v="39.564999999999998"/>
    <n v="38.707000000000001"/>
    <n v="38.908999999999999"/>
    <n v="396094000"/>
    <n v="-0.29128060236563069"/>
  </r>
  <r>
    <x v="894"/>
    <n v="38.635100000000001"/>
    <n v="38.654000000000003"/>
    <n v="39.159999999999997"/>
    <n v="38.148000000000003"/>
    <n v="38.83"/>
    <n v="388729000"/>
    <n v="-0.33079232180484097"/>
  </r>
  <r>
    <x v="895"/>
    <n v="37.460599999999999"/>
    <n v="37.475000000000001"/>
    <n v="39.499000000000002"/>
    <n v="37.356000000000002"/>
    <n v="38.914999999999999"/>
    <n v="511998000"/>
    <n v="0.3305206644208229"/>
  </r>
  <r>
    <x v="896"/>
    <n v="38.495199999999997"/>
    <n v="38.51"/>
    <n v="38.863999999999997"/>
    <n v="37.505000000000003"/>
    <n v="37.723999999999997"/>
    <n v="417772000"/>
    <n v="-0.17498256380443572"/>
  </r>
  <r>
    <x v="897"/>
    <n v="38.755099999999999"/>
    <n v="38.770000000000003"/>
    <n v="39.710999999999999"/>
    <n v="38.567"/>
    <n v="39.036999999999999"/>
    <n v="427717000"/>
    <n v="-0.12162967177144911"/>
  </r>
  <r>
    <x v="898"/>
    <n v="39.466799999999999"/>
    <n v="39.481999999999999"/>
    <n v="39.53"/>
    <n v="38.618000000000002"/>
    <n v="39.200000000000003"/>
    <n v="388701000"/>
    <n v="-0.33094253608105251"/>
  </r>
  <r>
    <x v="899"/>
    <n v="41.0062"/>
    <n v="41.021999999999998"/>
    <n v="41.100999999999999"/>
    <n v="39.74"/>
    <n v="40.186"/>
    <n v="613208000"/>
    <n v="0.87349162496969923"/>
  </r>
  <r>
    <x v="900"/>
    <n v="42.980499999999999"/>
    <n v="42.997"/>
    <n v="43"/>
    <n v="40.552"/>
    <n v="40.823999999999998"/>
    <n v="740465000"/>
    <n v="1.5561994159643477"/>
  </r>
  <r>
    <x v="901"/>
    <n v="42.636600000000001"/>
    <n v="42.652999999999999"/>
    <n v="43.289000000000001"/>
    <n v="42.146999999999998"/>
    <n v="42.601999999999997"/>
    <n v="568622000"/>
    <n v="0.63429684928516017"/>
  </r>
  <r>
    <x v="902"/>
    <n v="42.675600000000003"/>
    <n v="42.692"/>
    <n v="43.720999999999997"/>
    <n v="42.661000000000001"/>
    <n v="43.45"/>
    <n v="655709000"/>
    <n v="1.1015008018720587"/>
  </r>
  <r>
    <x v="903"/>
    <n v="43.7911"/>
    <n v="43.808"/>
    <n v="43.99"/>
    <n v="42.673999999999999"/>
    <n v="42.997999999999998"/>
    <n v="451153000"/>
    <n v="4.0996774175980849E-3"/>
  </r>
  <r>
    <x v="904"/>
    <n v="43.028399999999998"/>
    <n v="43.045000000000002"/>
    <n v="43.615000000000002"/>
    <n v="42.08"/>
    <n v="43.500999999999998"/>
    <n v="551603000"/>
    <n v="0.54299339332644736"/>
  </r>
  <r>
    <x v="905"/>
    <n v="43.008400000000002"/>
    <n v="43.024999999999999"/>
    <n v="43.426000000000002"/>
    <n v="42.234000000000002"/>
    <n v="42.253"/>
    <n v="417737000"/>
    <n v="-0.17517033164970014"/>
  </r>
  <r>
    <x v="906"/>
    <n v="42.192799999999998"/>
    <n v="42.209000000000003"/>
    <n v="42.808999999999997"/>
    <n v="42.015000000000001"/>
    <n v="42.463999999999999"/>
    <n v="358140000"/>
    <n v="-0.49489605377035406"/>
  </r>
  <r>
    <x v="907"/>
    <n v="40.616399999999999"/>
    <n v="40.631999999999998"/>
    <n v="42.764000000000003"/>
    <n v="40.1"/>
    <n v="42.460999999999999"/>
    <n v="594322000"/>
    <n v="0.77217209566502509"/>
  </r>
  <r>
    <x v="908"/>
    <n v="41.859900000000003"/>
    <n v="41.875999999999998"/>
    <n v="41.94"/>
    <n v="40.448"/>
    <n v="40.798999999999999"/>
    <n v="462175000"/>
    <n v="6.3230454289149474E-2"/>
  </r>
  <r>
    <x v="909"/>
    <n v="41.101199999999999"/>
    <n v="41.116999999999997"/>
    <n v="41.844999999999999"/>
    <n v="40.518000000000001"/>
    <n v="40.659999999999997"/>
    <n v="582639000"/>
    <n v="0.7094951889157658"/>
  </r>
  <r>
    <x v="910"/>
    <n v="40.8063"/>
    <n v="40.822000000000003"/>
    <n v="41.6"/>
    <n v="40.6"/>
    <n v="41.558"/>
    <n v="380514000"/>
    <n v="-0.37486411748618692"/>
  </r>
  <r>
    <x v="911"/>
    <n v="42.285699999999999"/>
    <n v="42.302"/>
    <n v="42.55"/>
    <n v="41.500999999999998"/>
    <n v="41.68"/>
    <n v="501148000"/>
    <n v="0.27231263238885661"/>
  </r>
  <r>
    <x v="912"/>
    <n v="42.396700000000003"/>
    <n v="42.412999999999997"/>
    <n v="42.898000000000003"/>
    <n v="42.201999999999998"/>
    <n v="42.517000000000003"/>
    <n v="198209000"/>
    <n v="-1.3528931755126952"/>
  </r>
  <r>
    <x v="913"/>
    <n v="42.300699999999999"/>
    <n v="42.317"/>
    <n v="43.177"/>
    <n v="42.085000000000001"/>
    <n v="42.134999999999998"/>
    <n v="323618000"/>
    <n v="-0.68009952674800755"/>
  </r>
  <r>
    <x v="914"/>
    <n v="42.086799999999997"/>
    <n v="42.103000000000002"/>
    <n v="42.179000000000002"/>
    <n v="41.345999999999997"/>
    <n v="41.844000000000001"/>
    <n v="303582000"/>
    <n v="-0.78758857096851231"/>
  </r>
  <r>
    <x v="915"/>
    <n v="42.486600000000003"/>
    <n v="42.503"/>
    <n v="43.213999999999999"/>
    <n v="42.18"/>
    <n v="42.322000000000003"/>
    <n v="355881000"/>
    <n v="-0.50701512698327689"/>
  </r>
  <r>
    <x v="916"/>
    <n v="42.163800000000002"/>
    <n v="42.18"/>
    <n v="42.811"/>
    <n v="41.649000000000001"/>
    <n v="42.656999999999996"/>
    <n v="353908000"/>
    <n v="-0.51759986866061047"/>
  </r>
  <r>
    <x v="917"/>
    <n v="42.3887"/>
    <n v="42.405000000000001"/>
    <n v="42.758000000000003"/>
    <n v="42.067"/>
    <n v="42.481000000000002"/>
    <n v="298244000"/>
    <n v="-0.81622584976912393"/>
  </r>
  <r>
    <x v="918"/>
    <n v="43.885100000000001"/>
    <n v="43.902000000000001"/>
    <n v="43.935000000000002"/>
    <n v="42.777000000000001"/>
    <n v="43.033000000000001"/>
    <n v="481277000"/>
    <n v="0.16570877943888404"/>
  </r>
  <r>
    <x v="919"/>
    <n v="45.959299999999999"/>
    <n v="45.976999999999997"/>
    <n v="46.155000000000001"/>
    <n v="44.491999999999997"/>
    <n v="44.518000000000001"/>
    <n v="478204000"/>
    <n v="0.14922276262466908"/>
  </r>
  <r>
    <x v="920"/>
    <n v="45.451500000000003"/>
    <n v="45.469000000000001"/>
    <n v="48.088000000000001"/>
    <n v="45.06"/>
    <n v="46.582999999999998"/>
    <n v="772075000"/>
    <n v="1.7257806042160024"/>
  </r>
  <r>
    <x v="921"/>
    <n v="46.443100000000001"/>
    <n v="46.460999999999999"/>
    <n v="46.496000000000002"/>
    <n v="45.262"/>
    <n v="46.289000000000001"/>
    <n v="510488000"/>
    <n v="0.32241982309655848"/>
  </r>
  <r>
    <x v="922"/>
    <n v="47.475700000000003"/>
    <n v="47.494"/>
    <n v="47.896000000000001"/>
    <n v="45.734000000000002"/>
    <n v="46.701000000000001"/>
    <n v="569164000"/>
    <n v="0.637204568488969"/>
  </r>
  <r>
    <x v="923"/>
    <n v="47.058900000000001"/>
    <n v="47.076999999999998"/>
    <n v="47.817999999999998"/>
    <n v="46.741999999999997"/>
    <n v="47.463999999999999"/>
    <n v="427502000"/>
    <n v="-0.12278310282093047"/>
  </r>
  <r>
    <x v="924"/>
    <n v="45.502499999999998"/>
    <n v="45.52"/>
    <n v="47.087000000000003"/>
    <n v="45.061999999999998"/>
    <n v="46.506999999999998"/>
    <n v="537865000"/>
    <n v="0.46929183166237792"/>
  </r>
  <r>
    <x v="925"/>
    <n v="44.291899999999998"/>
    <n v="44.308999999999997"/>
    <n v="45.866"/>
    <n v="44.1"/>
    <n v="45.787999999999997"/>
    <n v="963769000"/>
    <n v="2.7541797279335829"/>
  </r>
  <r>
    <x v="926"/>
    <n v="44.594799999999999"/>
    <n v="44.612000000000002"/>
    <n v="45.109000000000002"/>
    <n v="44.04"/>
    <n v="44.731000000000002"/>
    <n v="382516000"/>
    <n v="-0.3641237967370628"/>
  </r>
  <r>
    <x v="927"/>
    <n v="45.6614"/>
    <n v="45.679000000000002"/>
    <n v="46.183"/>
    <n v="44.923000000000002"/>
    <n v="44.941000000000003"/>
    <n v="348081000"/>
    <n v="-0.54886053249934474"/>
  </r>
  <r>
    <x v="928"/>
    <n v="45.4345"/>
    <n v="45.451999999999998"/>
    <n v="46.052999999999997"/>
    <n v="44.63"/>
    <n v="46.021000000000001"/>
    <n v="364237000"/>
    <n v="-0.46218689512529432"/>
  </r>
  <r>
    <x v="929"/>
    <n v="45.882300000000001"/>
    <n v="45.9"/>
    <n v="47.395000000000003"/>
    <n v="45.75"/>
    <n v="46.518999999999998"/>
    <n v="455976000"/>
    <n v="2.9974086495033424E-2"/>
  </r>
  <r>
    <x v="930"/>
    <n v="46.731999999999999"/>
    <n v="46.75"/>
    <n v="47.027000000000001"/>
    <n v="46.381"/>
    <n v="46.667999999999999"/>
    <n v="331194000"/>
    <n v="-0.63945583544163187"/>
  </r>
  <r>
    <x v="931"/>
    <n v="46.710999999999999"/>
    <n v="46.728999999999999"/>
    <n v="47.13"/>
    <n v="46.506"/>
    <n v="46.753999999999998"/>
    <n v="251055000"/>
    <n v="-1.0693851883457559"/>
  </r>
  <r>
    <x v="932"/>
    <n v="46.489100000000001"/>
    <n v="46.506999999999998"/>
    <n v="46.9"/>
    <n v="46.027000000000001"/>
    <n v="46.46"/>
    <n v="237858000"/>
    <n v="-1.1401843956015956"/>
  </r>
  <r>
    <x v="933"/>
    <n v="44.252000000000002"/>
    <n v="44.268999999999998"/>
    <n v="45.84"/>
    <n v="43.387"/>
    <n v="45.831000000000003"/>
    <n v="530142000"/>
    <n v="0.42785951540589168"/>
  </r>
  <r>
    <x v="934"/>
    <n v="44.497900000000001"/>
    <n v="44.515000000000001"/>
    <n v="45.118000000000002"/>
    <n v="43.8"/>
    <n v="43.8"/>
    <n v="324176000"/>
    <n v="-0.67710597081493507"/>
  </r>
  <r>
    <x v="935"/>
    <n v="44.662799999999997"/>
    <n v="44.68"/>
    <n v="45.642000000000003"/>
    <n v="44.393000000000001"/>
    <n v="44.984999999999999"/>
    <n v="362666000"/>
    <n v="-0.47061498897987669"/>
  </r>
  <r>
    <x v="936"/>
    <n v="45.399500000000003"/>
    <n v="45.417000000000002"/>
    <n v="45.54"/>
    <n v="44.563000000000002"/>
    <n v="45.110999999999997"/>
    <n v="322154000"/>
    <n v="-0.68795358747563884"/>
  </r>
  <r>
    <x v="937"/>
    <n v="44.646799999999999"/>
    <n v="44.664000000000001"/>
    <n v="45.241999999999997"/>
    <n v="44.055999999999997"/>
    <n v="44.853000000000002"/>
    <n v="353843000"/>
    <n v="-0.51794858037324432"/>
  </r>
  <r>
    <x v="938"/>
    <n v="42.537599999999998"/>
    <n v="42.554000000000002"/>
    <n v="44.311999999999998"/>
    <n v="42.134"/>
    <n v="44.274000000000001"/>
    <n v="586449000"/>
    <n v="0.72993506007169129"/>
  </r>
  <r>
    <x v="939"/>
    <n v="42.371699999999997"/>
    <n v="42.387999999999998"/>
    <n v="43.573999999999998"/>
    <n v="41.835000000000001"/>
    <n v="42.16"/>
    <n v="492705000"/>
    <n v="0.22701766331550255"/>
  </r>
  <r>
    <x v="940"/>
    <n v="40.839300000000001"/>
    <n v="40.854999999999997"/>
    <n v="42.018000000000001"/>
    <n v="40.639000000000003"/>
    <n v="41.750999999999998"/>
    <n v="533085000"/>
    <n v="0.44364810879483885"/>
  </r>
  <r>
    <x v="941"/>
    <n v="43.736199999999997"/>
    <n v="43.753"/>
    <n v="43.8"/>
    <n v="40.311"/>
    <n v="40.485999999999997"/>
    <n v="690286000"/>
    <n v="1.2869993386065561"/>
  </r>
  <r>
    <x v="942"/>
    <n v="43.923099999999998"/>
    <n v="43.94"/>
    <n v="45.268000000000001"/>
    <n v="43.71"/>
    <n v="44.56"/>
    <n v="676512000"/>
    <n v="1.2131046443016436"/>
  </r>
  <r>
    <x v="943"/>
    <n v="43.469299999999997"/>
    <n v="43.485999999999997"/>
    <n v="44.674999999999997"/>
    <n v="43.405999999999999"/>
    <n v="44.52"/>
    <n v="527451000"/>
    <n v="0.41342285050284827"/>
  </r>
  <r>
    <x v="944"/>
    <n v="43.327300000000001"/>
    <n v="43.344000000000001"/>
    <n v="44.061999999999998"/>
    <n v="43.000999999999998"/>
    <n v="43.97"/>
    <n v="452395000"/>
    <n v="1.0762753526695056E-2"/>
  </r>
  <r>
    <x v="945"/>
    <n v="43.282299999999999"/>
    <n v="43.298999999999999"/>
    <n v="43.578000000000003"/>
    <n v="41.66"/>
    <n v="42.634999999999998"/>
    <n v="583768000"/>
    <n v="0.71555204312443776"/>
  </r>
  <r>
    <x v="946"/>
    <n v="46.948900000000002"/>
    <n v="46.966999999999999"/>
    <n v="47.064999999999998"/>
    <n v="44.222000000000001"/>
    <n v="44.494"/>
    <n v="692573000"/>
    <n v="1.2992686260956905"/>
  </r>
  <r>
    <x v="947"/>
    <n v="45.650399999999998"/>
    <n v="45.667999999999999"/>
    <n v="48.186999999999998"/>
    <n v="45.332999999999998"/>
    <n v="48.134999999999998"/>
    <n v="755293000"/>
    <n v="1.6357486048095087"/>
  </r>
  <r>
    <x v="948"/>
    <n v="47.097900000000003"/>
    <n v="47.116"/>
    <n v="47.2"/>
    <n v="45.207999999999998"/>
    <n v="45.866"/>
    <n v="779046000"/>
    <n v="1.7631785941970934"/>
  </r>
  <r>
    <x v="949"/>
    <n v="47.1449"/>
    <n v="47.162999999999997"/>
    <n v="50.265999999999998"/>
    <n v="47.158999999999999"/>
    <n v="50.216000000000001"/>
    <n v="1156044000"/>
    <n v="3.7856957978825521"/>
  </r>
  <r>
    <x v="950"/>
    <n v="46.000300000000003"/>
    <n v="46.018000000000001"/>
    <n v="47.805"/>
    <n v="45.024000000000001"/>
    <n v="47.012"/>
    <n v="925341000"/>
    <n v="2.5480213634244215"/>
  </r>
  <r>
    <x v="951"/>
    <n v="46.817"/>
    <n v="46.835000000000001"/>
    <n v="46.98"/>
    <n v="44.887999999999998"/>
    <n v="46.481999999999999"/>
    <n v="685192000"/>
    <n v="1.2596710699272164"/>
  </r>
  <r>
    <x v="952"/>
    <n v="48.7652"/>
    <n v="48.783999999999999"/>
    <n v="49.081000000000003"/>
    <n v="46.390999999999998"/>
    <n v="46.665999999999997"/>
    <n v="701397000"/>
    <n v="1.3466075822846371"/>
  </r>
  <r>
    <x v="953"/>
    <n v="49.244999999999997"/>
    <n v="49.264000000000003"/>
    <n v="49.927"/>
    <n v="48.424999999999997"/>
    <n v="49.043999999999997"/>
    <n v="735206000"/>
    <n v="1.5279859560144757"/>
  </r>
  <r>
    <x v="954"/>
    <n v="49.335999999999999"/>
    <n v="49.354999999999997"/>
    <n v="49.744"/>
    <n v="48.957999999999998"/>
    <n v="49.38"/>
    <n v="528570000"/>
    <n v="0.4194260567557303"/>
  </r>
  <r>
    <x v="955"/>
    <n v="48.490299999999998"/>
    <n v="48.509"/>
    <n v="49.8"/>
    <n v="48.142000000000003"/>
    <n v="49.762"/>
    <n v="463830000"/>
    <n v="7.2109190972366441E-2"/>
  </r>
  <r>
    <x v="956"/>
    <n v="48.529299999999999"/>
    <n v="48.548000000000002"/>
    <n v="48.850999999999999"/>
    <n v="47.86"/>
    <n v="48.222999999999999"/>
    <n v="382653000"/>
    <n v="-0.36338881974274212"/>
  </r>
  <r>
    <x v="957"/>
    <n v="47.046799999999998"/>
    <n v="47.061"/>
    <n v="48.548999999999999"/>
    <n v="46.58"/>
    <n v="48.441000000000003"/>
    <n v="468670000"/>
    <n v="9.8074801574644502E-2"/>
  </r>
  <r>
    <x v="958"/>
    <n v="46.226999999999997"/>
    <n v="46.241"/>
    <n v="46.344000000000001"/>
    <n v="45.152000000000001"/>
    <n v="45.524999999999999"/>
    <n v="433330000"/>
    <n v="-9.1517074186617142E-2"/>
  </r>
  <r>
    <x v="959"/>
    <n v="45.558199999999999"/>
    <n v="45.572000000000003"/>
    <n v="46.606000000000002"/>
    <n v="45.271000000000001"/>
    <n v="45.942"/>
    <n v="473069000"/>
    <n v="0.12167453732659102"/>
  </r>
  <r>
    <x v="960"/>
    <n v="45.164299999999997"/>
    <n v="45.177999999999997"/>
    <n v="46.162999999999997"/>
    <n v="44.311999999999998"/>
    <n v="46.148000000000003"/>
    <n v="473966000"/>
    <n v="0.12648675896093883"/>
  </r>
  <r>
    <x v="961"/>
    <n v="44.856400000000001"/>
    <n v="44.87"/>
    <n v="45.673000000000002"/>
    <n v="44.530999999999999"/>
    <n v="44.738"/>
    <n v="349256000"/>
    <n v="-0.5425568976940397"/>
  </r>
  <r>
    <x v="962"/>
    <n v="45.471200000000003"/>
    <n v="45.484999999999999"/>
    <n v="45.93"/>
    <n v="44.503"/>
    <n v="44.6"/>
    <n v="398355000"/>
    <n v="-0.27915079956154998"/>
  </r>
  <r>
    <x v="963"/>
    <n v="45.5672"/>
    <n v="45.581000000000003"/>
    <n v="45.987000000000002"/>
    <n v="45.131"/>
    <n v="45.95"/>
    <n v="370097000"/>
    <n v="-0.43074919303245351"/>
  </r>
  <r>
    <x v="964"/>
    <n v="43.886699999999998"/>
    <n v="43.9"/>
    <n v="45.598999999999997"/>
    <n v="43.808"/>
    <n v="45.341000000000001"/>
    <n v="506831000"/>
    <n v="0.30280076566421738"/>
  </r>
  <r>
    <x v="965"/>
    <n v="43.9527"/>
    <n v="43.966000000000001"/>
    <n v="44.241999999999997"/>
    <n v="42"/>
    <n v="42.747999999999998"/>
    <n v="500271000"/>
    <n v="0.26760770666608846"/>
  </r>
  <r>
    <x v="966"/>
    <n v="43.506799999999998"/>
    <n v="43.52"/>
    <n v="43.966000000000001"/>
    <n v="43.002000000000002"/>
    <n v="43.832999999999998"/>
    <n v="373064000"/>
    <n v="-0.41483184454961075"/>
  </r>
  <r>
    <x v="967"/>
    <n v="42.226199999999999"/>
    <n v="42.238999999999997"/>
    <n v="43.902999999999999"/>
    <n v="42.222999999999999"/>
    <n v="43.6"/>
    <n v="367108000"/>
    <n v="-0.44678456701803393"/>
  </r>
  <r>
    <x v="968"/>
    <n v="41.004600000000003"/>
    <n v="41.017000000000003"/>
    <n v="42.1"/>
    <n v="40.98"/>
    <n v="41.582999999999998"/>
    <n v="450736000"/>
    <n v="1.8625576611621451E-3"/>
  </r>
  <r>
    <x v="969"/>
    <n v="41.5974"/>
    <n v="41.61"/>
    <n v="42.115000000000002"/>
    <n v="41.231000000000002"/>
    <n v="41.572000000000003"/>
    <n v="479236000"/>
    <n v="0.15475923166217961"/>
  </r>
  <r>
    <x v="970"/>
    <n v="42.209200000000003"/>
    <n v="42.222000000000001"/>
    <n v="42.536000000000001"/>
    <n v="41.177"/>
    <n v="41.591000000000001"/>
    <n v="419091000"/>
    <n v="-0.16790639843575705"/>
  </r>
  <r>
    <x v="971"/>
    <n v="41.898299999999999"/>
    <n v="41.911000000000001"/>
    <n v="42.82"/>
    <n v="41.655000000000001"/>
    <n v="42.000999999999998"/>
    <n v="402282000"/>
    <n v="-0.25808324732288346"/>
  </r>
  <r>
    <x v="972"/>
    <n v="42.455199999999998"/>
    <n v="42.468000000000004"/>
    <n v="42.872"/>
    <n v="41.628999999999998"/>
    <n v="42.33"/>
    <n v="444935000"/>
    <n v="-2.9258621492518636E-2"/>
  </r>
  <r>
    <x v="973"/>
    <n v="43.076000000000001"/>
    <n v="43.088999999999999"/>
    <n v="43.445999999999998"/>
    <n v="42.115000000000002"/>
    <n v="42.46"/>
    <n v="424663000"/>
    <n v="-0.13801375746966341"/>
  </r>
  <r>
    <x v="974"/>
    <n v="43.485799999999998"/>
    <n v="43.499000000000002"/>
    <n v="44.143999999999998"/>
    <n v="43.307000000000002"/>
    <n v="43.826999999999998"/>
    <n v="397830000"/>
    <n v="-0.2819673172405161"/>
  </r>
  <r>
    <x v="975"/>
    <n v="44.768500000000003"/>
    <n v="44.781999999999996"/>
    <n v="45.174999999999997"/>
    <n v="43.860999999999997"/>
    <n v="44.03"/>
    <n v="433298000"/>
    <n v="-9.1688747645144605E-2"/>
  </r>
  <r>
    <x v="976"/>
    <n v="43.503799999999998"/>
    <n v="43.517000000000003"/>
    <n v="45.13"/>
    <n v="43.246000000000002"/>
    <n v="44.808"/>
    <n v="470850000"/>
    <n v="0.10977005593682759"/>
  </r>
  <r>
    <x v="977"/>
    <n v="44.027700000000003"/>
    <n v="44.040999999999997"/>
    <n v="44.143000000000001"/>
    <n v="43.292000000000002"/>
    <n v="43.741999999999997"/>
    <n v="361821000"/>
    <n v="-0.47514824124411742"/>
  </r>
  <r>
    <x v="978"/>
    <n v="44.674500000000002"/>
    <n v="44.688000000000002"/>
    <n v="44.9"/>
    <n v="43.887999999999998"/>
    <n v="44.05"/>
    <n v="393483000"/>
    <n v="-0.30528808362235549"/>
  </r>
  <r>
    <x v="979"/>
    <n v="45.748199999999997"/>
    <n v="45.762"/>
    <n v="45.789000000000001"/>
    <n v="44.026000000000003"/>
    <n v="44.192999999999998"/>
    <n v="434436000"/>
    <n v="-8.5583610276261879E-2"/>
  </r>
  <r>
    <x v="980"/>
    <n v="45.259300000000003"/>
    <n v="45.273000000000003"/>
    <n v="45.604999999999997"/>
    <n v="44.368000000000002"/>
    <n v="44.841999999999999"/>
    <n v="409675000"/>
    <n v="-0.21842131360746164"/>
  </r>
  <r>
    <x v="981"/>
    <n v="45.784100000000002"/>
    <n v="45.798000000000002"/>
    <n v="46.259"/>
    <n v="45.088000000000001"/>
    <n v="45.31"/>
    <n v="368582000"/>
    <n v="-0.43887685833461287"/>
  </r>
  <r>
    <x v="982"/>
    <n v="46.791800000000002"/>
    <n v="46.805999999999997"/>
    <n v="46.859000000000002"/>
    <n v="46.05"/>
    <n v="46.195999999999998"/>
    <n v="378137000"/>
    <n v="-0.38761623657742966"/>
  </r>
  <r>
    <x v="983"/>
    <n v="46.930799999999998"/>
    <n v="46.945"/>
    <n v="47.609000000000002"/>
    <n v="46.33"/>
    <n v="46.777000000000001"/>
    <n v="481325000"/>
    <n v="0.16596628962667523"/>
  </r>
  <r>
    <x v="984"/>
    <n v="45.447200000000002"/>
    <n v="45.460999999999999"/>
    <n v="47.116"/>
    <n v="45.28"/>
    <n v="46.96"/>
    <n v="474115000"/>
    <n v="0.12728611350220731"/>
  </r>
  <r>
    <x v="985"/>
    <n v="46.081099999999999"/>
    <n v="46.094999999999999"/>
    <n v="46.225000000000001"/>
    <n v="44.911999999999999"/>
    <n v="45.063000000000002"/>
    <n v="375099000"/>
    <n v="-0.40391448554638021"/>
  </r>
  <r>
    <x v="986"/>
    <n v="43.924700000000001"/>
    <n v="43.938000000000002"/>
    <n v="44.753999999999998"/>
    <n v="42.48"/>
    <n v="44"/>
    <n v="812333000"/>
    <n v="1.9417565446347029"/>
  </r>
  <r>
    <x v="987"/>
    <n v="42.183199999999999"/>
    <n v="42.195999999999998"/>
    <n v="43.219000000000001"/>
    <n v="41.825000000000003"/>
    <n v="42.591000000000001"/>
    <n v="627294000"/>
    <n v="0.94906013549525481"/>
  </r>
  <r>
    <x v="988"/>
    <n v="42.088299999999997"/>
    <n v="42.100999999999999"/>
    <n v="43.296999999999997"/>
    <n v="41.881999999999998"/>
    <n v="42.811"/>
    <n v="501233000"/>
    <n v="0.27276864001307016"/>
  </r>
  <r>
    <x v="989"/>
    <n v="41.374499999999998"/>
    <n v="41.387"/>
    <n v="42.47"/>
    <n v="41.078000000000003"/>
    <n v="41.89"/>
    <n v="477266000"/>
    <n v="0.14419058437158297"/>
  </r>
  <r>
    <x v="990"/>
    <n v="42.962000000000003"/>
    <n v="42.975000000000001"/>
    <n v="43.247999999999998"/>
    <n v="40.945"/>
    <n v="41.228999999999999"/>
    <n v="478530000"/>
    <n v="0.15097168598341756"/>
  </r>
  <r>
    <x v="991"/>
    <n v="43.649799999999999"/>
    <n v="43.662999999999997"/>
    <n v="43.697000000000003"/>
    <n v="42.691000000000003"/>
    <n v="43.076999999999998"/>
    <n v="401463000"/>
    <n v="-0.26247701490207059"/>
  </r>
  <r>
    <x v="992"/>
    <n v="41.766399999999997"/>
    <n v="41.779000000000003"/>
    <n v="43.65"/>
    <n v="41.555"/>
    <n v="43.398000000000003"/>
    <n v="398379000"/>
    <n v="-0.27902204446765438"/>
  </r>
  <r>
    <x v="993"/>
    <n v="40.313800000000001"/>
    <n v="40.326000000000001"/>
    <n v="42.256"/>
    <n v="39.880000000000003"/>
    <n v="41.853000000000002"/>
    <n v="541001000"/>
    <n v="0.48611583059806884"/>
  </r>
  <r>
    <x v="994"/>
    <n v="40.4878"/>
    <n v="40.5"/>
    <n v="41.206000000000003"/>
    <n v="40.015000000000001"/>
    <n v="41.13"/>
    <n v="416784000"/>
    <n v="-0.18028298183647101"/>
  </r>
  <r>
    <x v="995"/>
    <n v="41.148499999999999"/>
    <n v="41.161000000000001"/>
    <n v="41.765999999999998"/>
    <n v="40.481000000000002"/>
    <n v="41.087000000000003"/>
    <n v="388028000"/>
    <n v="-0.33455304350570814"/>
  </r>
  <r>
    <x v="996"/>
    <n v="40.767699999999998"/>
    <n v="40.78"/>
    <n v="40.878999999999998"/>
    <n v="39.229999999999997"/>
    <n v="40.450000000000003"/>
    <n v="517969000"/>
    <n v="0.36255385882293079"/>
  </r>
  <r>
    <x v="997"/>
    <n v="42.312199999999997"/>
    <n v="42.325000000000003"/>
    <n v="42.381"/>
    <n v="40.869"/>
    <n v="40.884"/>
    <n v="437593000"/>
    <n v="-6.8646950633412321E-2"/>
  </r>
  <r>
    <x v="998"/>
    <n v="43.492800000000003"/>
    <n v="43.506"/>
    <n v="43.884"/>
    <n v="42.893999999999998"/>
    <n v="43.328000000000003"/>
    <n v="409172000"/>
    <n v="-0.22111980578369012"/>
  </r>
  <r>
    <x v="999"/>
    <n v="44.991399999999999"/>
    <n v="45.005000000000003"/>
    <n v="45.308999999999997"/>
    <n v="43.722999999999999"/>
    <n v="44.02"/>
    <n v="424610000"/>
    <n v="-0.13829809163534951"/>
  </r>
  <r>
    <x v="1000"/>
    <n v="45.737200000000001"/>
    <n v="45.750999999999998"/>
    <n v="45.935000000000002"/>
    <n v="44.899000000000001"/>
    <n v="45.284999999999997"/>
    <n v="400733000"/>
    <n v="-0.26639331567472824"/>
  </r>
  <r>
    <x v="1001"/>
    <n v="45.941099999999999"/>
    <n v="45.954999999999998"/>
    <n v="46.218000000000004"/>
    <n v="45.158000000000001"/>
    <n v="45.719000000000001"/>
    <n v="343165000"/>
    <n v="-0.57523386756562556"/>
  </r>
  <r>
    <x v="1002"/>
    <n v="46.559899999999999"/>
    <n v="46.573999999999998"/>
    <n v="46.866999999999997"/>
    <n v="45.968000000000004"/>
    <n v="46.1"/>
    <n v="346719000"/>
    <n v="-0.55616738407791966"/>
  </r>
  <r>
    <x v="1003"/>
    <n v="46.9358"/>
    <n v="46.95"/>
    <n v="48.23"/>
    <n v="46.75"/>
    <n v="47.466999999999999"/>
    <n v="540496000"/>
    <n v="0.48340660883068237"/>
  </r>
  <r>
    <x v="1004"/>
    <n v="48.320399999999999"/>
    <n v="48.335000000000001"/>
    <n v="48.472000000000001"/>
    <n v="47.283000000000001"/>
    <n v="47.5"/>
    <n v="421245000"/>
    <n v="-0.15635062875862754"/>
  </r>
  <r>
    <x v="1005"/>
    <n v="48.6053"/>
    <n v="48.62"/>
    <n v="49.116"/>
    <n v="48.098999999999997"/>
    <n v="48.32"/>
    <n v="384136000"/>
    <n v="-0.35543282789911024"/>
  </r>
  <r>
    <x v="1006"/>
    <n v="49.640999999999998"/>
    <n v="49.655999999999999"/>
    <n v="49.834000000000003"/>
    <n v="49.04"/>
    <n v="49.68"/>
    <n v="416954000"/>
    <n v="-0.17937096658804388"/>
  </r>
  <r>
    <x v="1007"/>
    <n v="48.873199999999997"/>
    <n v="48.887999999999998"/>
    <n v="49.96"/>
    <n v="48.2"/>
    <n v="49.935000000000002"/>
    <n v="475497000"/>
    <n v="0.1347002609923619"/>
  </r>
  <r>
    <x v="1008"/>
    <n v="49.465000000000003"/>
    <n v="49.48"/>
    <n v="49.524999999999999"/>
    <n v="48.33"/>
    <n v="48.679000000000002"/>
    <n v="339756000"/>
    <n v="-0.59352245569437878"/>
  </r>
  <r>
    <x v="1009"/>
    <n v="49.283099999999997"/>
    <n v="49.298000000000002"/>
    <n v="49.716999999999999"/>
    <n v="49.006999999999998"/>
    <n v="49.524000000000001"/>
    <n v="325205000"/>
    <n v="-0.67158559616416147"/>
  </r>
  <r>
    <x v="1010"/>
    <n v="50.393799999999999"/>
    <n v="50.408999999999999"/>
    <n v="50.548000000000002"/>
    <n v="49.180999999999997"/>
    <n v="49.311999999999998"/>
    <n v="414120000"/>
    <n v="-0.19457479725888191"/>
  </r>
  <r>
    <x v="1011"/>
    <n v="49.928899999999999"/>
    <n v="49.944000000000003"/>
    <n v="50.517000000000003"/>
    <n v="49.222000000000001"/>
    <n v="50.125999999999998"/>
    <n v="565747000"/>
    <n v="0.6188730619955839"/>
  </r>
  <r>
    <x v="1012"/>
    <n v="48.701300000000003"/>
    <n v="48.716000000000001"/>
    <n v="50.335000000000001"/>
    <n v="47.69"/>
    <n v="49.851999999999997"/>
    <n v="899420000"/>
    <n v="2.4089604972216012"/>
  </r>
  <r>
    <x v="1013"/>
    <n v="47.761600000000001"/>
    <n v="47.776000000000003"/>
    <n v="48.920999999999999"/>
    <n v="47.744999999999997"/>
    <n v="48.47"/>
    <n v="294645000"/>
    <n v="-0.83553374905788402"/>
  </r>
  <r>
    <x v="1014"/>
    <n v="48.227400000000003"/>
    <n v="48.241999999999997"/>
    <n v="48.53"/>
    <n v="47.652000000000001"/>
    <n v="47.8"/>
    <n v="395662000"/>
    <n v="-0.29359819405575138"/>
  </r>
  <r>
    <x v="1015"/>
    <n v="47.8065"/>
    <n v="47.820999999999998"/>
    <n v="48.323"/>
    <n v="47.472999999999999"/>
    <n v="48.235999999999997"/>
    <n v="401491000"/>
    <n v="-0.26232680062585906"/>
  </r>
  <r>
    <x v="1016"/>
    <n v="48.125399999999999"/>
    <n v="48.14"/>
    <n v="48.762"/>
    <n v="47.86"/>
    <n v="48.378999999999998"/>
    <n v="382005000"/>
    <n v="-0.36686520727792316"/>
  </r>
  <r>
    <x v="1017"/>
    <n v="46.755899999999997"/>
    <n v="46.77"/>
    <n v="48.11"/>
    <n v="46.421999999999997"/>
    <n v="48.024000000000001"/>
    <n v="526247000"/>
    <n v="0.40696363662575263"/>
  </r>
  <r>
    <x v="1018"/>
    <n v="46.750900000000001"/>
    <n v="46.765000000000001"/>
    <n v="47.2"/>
    <n v="46.186999999999998"/>
    <n v="46.524999999999999"/>
    <n v="369317000"/>
    <n v="-0.43493373358406034"/>
  </r>
  <r>
    <x v="1019"/>
    <n v="45.496200000000002"/>
    <n v="45.51"/>
    <n v="46.076999999999998"/>
    <n v="45.01"/>
    <n v="46.076999999999998"/>
    <n v="437543000"/>
    <n v="-6.8915190412361479E-2"/>
  </r>
  <r>
    <x v="1020"/>
    <n v="46.555999999999997"/>
    <n v="46.566000000000003"/>
    <n v="46.6"/>
    <n v="45.271000000000001"/>
    <n v="45.466000000000001"/>
    <n v="371718000"/>
    <n v="-0.42205285939892195"/>
  </r>
  <r>
    <x v="1021"/>
    <n v="45.493200000000002"/>
    <n v="45.503"/>
    <n v="47.387"/>
    <n v="45.411999999999999"/>
    <n v="47.215000000000003"/>
    <n v="380590000"/>
    <n v="-0.3744563930221842"/>
  </r>
  <r>
    <x v="1022"/>
    <n v="46.585999999999999"/>
    <n v="46.595999999999997"/>
    <n v="46.628999999999998"/>
    <n v="45.603999999999999"/>
    <n v="45.7"/>
    <n v="350823000"/>
    <n v="-0.53415026302177315"/>
  </r>
  <r>
    <x v="1023"/>
    <n v="47.495800000000003"/>
    <n v="47.506"/>
    <n v="47.741"/>
    <n v="46.55"/>
    <n v="46.594999999999999"/>
    <n v="359224000"/>
    <n v="-0.48908061536273645"/>
  </r>
  <r>
    <x v="1024"/>
    <n v="46.616999999999997"/>
    <n v="46.627000000000002"/>
    <n v="47.530999999999999"/>
    <n v="45.83"/>
    <n v="47.491"/>
    <n v="509728000"/>
    <n v="0.31834257845653136"/>
  </r>
  <r>
    <x v="1025"/>
    <n v="47.646799999999999"/>
    <n v="47.656999999999996"/>
    <n v="47.665999999999997"/>
    <n v="46.045999999999999"/>
    <n v="46.045999999999999"/>
    <n v="372387000"/>
    <n v="-0.41846381115658232"/>
  </r>
  <r>
    <x v="1026"/>
    <n v="48.0777"/>
    <n v="48.088000000000001"/>
    <n v="48.594000000000001"/>
    <n v="47.607999999999997"/>
    <n v="47.628999999999998"/>
    <n v="447792000"/>
    <n v="-1.3931400523364008E-2"/>
  </r>
  <r>
    <x v="1027"/>
    <n v="48.339599999999997"/>
    <n v="48.35"/>
    <n v="48.67"/>
    <n v="47.421999999999997"/>
    <n v="48.39"/>
    <n v="391232000"/>
    <n v="-0.31736423847064638"/>
  </r>
  <r>
    <x v="1028"/>
    <n v="48.8795"/>
    <n v="48.89"/>
    <n v="49.404000000000003"/>
    <n v="48.12"/>
    <n v="48.194000000000003"/>
    <n v="479948000"/>
    <n v="0.15857896611441555"/>
  </r>
  <r>
    <x v="1029"/>
    <n v="50.066299999999998"/>
    <n v="50.076999999999998"/>
    <n v="50.433"/>
    <n v="49.15"/>
    <n v="49.4"/>
    <n v="412587000"/>
    <n v="-0.20279902888146295"/>
  </r>
  <r>
    <x v="1030"/>
    <n v="49.593400000000003"/>
    <n v="49.603999999999999"/>
    <n v="49.7"/>
    <n v="48.895000000000003"/>
    <n v="49.423999999999999"/>
    <n v="464444000"/>
    <n v="7.5403175457862057E-2"/>
  </r>
  <r>
    <x v="1031"/>
    <n v="48.100700000000003"/>
    <n v="48.110999999999997"/>
    <n v="49.999000000000002"/>
    <n v="48.097999999999999"/>
    <n v="49.655000000000001"/>
    <n v="397894000"/>
    <n v="-0.28162397032346115"/>
  </r>
  <r>
    <x v="1032"/>
    <n v="48.979500000000002"/>
    <n v="48.99"/>
    <n v="49.094999999999999"/>
    <n v="48.418999999999997"/>
    <n v="48.811"/>
    <n v="300425000"/>
    <n v="-0.80452523061136194"/>
  </r>
  <r>
    <x v="1033"/>
    <n v="48.819499999999998"/>
    <n v="48.83"/>
    <n v="49.383000000000003"/>
    <n v="48.466999999999999"/>
    <n v="49.195"/>
    <n v="252507000"/>
    <n v="-1.0615955051650725"/>
  </r>
  <r>
    <x v="1034"/>
    <n v="49.2684"/>
    <n v="49.279000000000003"/>
    <n v="49.6"/>
    <n v="48.96"/>
    <n v="48.968000000000004"/>
    <n v="244200000"/>
    <n v="-1.106160862039685"/>
  </r>
  <r>
    <x v="1035"/>
    <n v="49.406399999999998"/>
    <n v="49.417000000000002"/>
    <n v="49.68"/>
    <n v="49.085000000000001"/>
    <n v="49.511000000000003"/>
    <n v="233648000"/>
    <n v="-1.1627701849891143"/>
  </r>
  <r>
    <x v="1036"/>
    <n v="49.511400000000002"/>
    <n v="49.521999999999998"/>
    <n v="49.884"/>
    <n v="49.411999999999999"/>
    <n v="49.643000000000001"/>
    <n v="246587000"/>
    <n v="-1.0933550949926523"/>
  </r>
  <r>
    <x v="1037"/>
    <n v="49.511400000000002"/>
    <n v="49.521999999999998"/>
    <n v="49.997"/>
    <n v="48.750999999999998"/>
    <n v="49.813000000000002"/>
    <n v="389293000"/>
    <n v="-0.32776657709829454"/>
  </r>
  <r>
    <x v="1038"/>
    <n v="48.157699999999998"/>
    <n v="48.167999999999999"/>
    <n v="49.295000000000002"/>
    <n v="47.594999999999999"/>
    <n v="49.244"/>
    <n v="411254000"/>
    <n v="-0.20995030138824738"/>
  </r>
  <r>
    <x v="1039"/>
    <n v="47.558799999999998"/>
    <n v="47.569000000000003"/>
    <n v="48.183999999999997"/>
    <n v="47.32"/>
    <n v="47.484999999999999"/>
    <n v="320896000"/>
    <n v="-0.69470250031399949"/>
  </r>
  <r>
    <x v="1040"/>
    <n v="47.987699999999997"/>
    <n v="47.997999999999998"/>
    <n v="48.5"/>
    <n v="47.508000000000003"/>
    <n v="47.767000000000003"/>
    <n v="306535000"/>
    <n v="-0.77174632962377532"/>
  </r>
  <r>
    <x v="1041"/>
    <n v="49.086500000000001"/>
    <n v="49.097000000000001"/>
    <n v="49.546999999999997"/>
    <n v="48.305999999999997"/>
    <n v="48.462000000000003"/>
    <n v="415039000"/>
    <n v="-0.18964455012179646"/>
  </r>
  <r>
    <x v="1042"/>
    <n v="52.241799999999998"/>
    <n v="52.253"/>
    <n v="52.274999999999999"/>
    <n v="49.478999999999999"/>
    <n v="49.512"/>
    <n v="642510000"/>
    <n v="1.0306908650250612"/>
  </r>
  <r>
    <x v="1043"/>
    <n v="53.128599999999999"/>
    <n v="53.14"/>
    <n v="54.325000000000003"/>
    <n v="51.69"/>
    <n v="52.401000000000003"/>
    <n v="773100000"/>
    <n v="1.7312795196844601"/>
  </r>
  <r>
    <x v="1044"/>
    <n v="54.338299999999997"/>
    <n v="54.35"/>
    <n v="54.6"/>
    <n v="53.488999999999997"/>
    <n v="53.616"/>
    <n v="533796000"/>
    <n v="0.44746247845149584"/>
  </r>
  <r>
    <x v="1045"/>
    <n v="54.810200000000002"/>
    <n v="54.822000000000003"/>
    <n v="55.345999999999997"/>
    <n v="53.56"/>
    <n v="54.999000000000002"/>
    <n v="596759000"/>
    <n v="0.78524610249100679"/>
  </r>
  <r>
    <x v="1046"/>
    <n v="54.698300000000003"/>
    <n v="54.71"/>
    <n v="54.97"/>
    <n v="54.33"/>
    <n v="54.62"/>
    <n v="352994000"/>
    <n v="-0.52250329181980093"/>
  </r>
  <r>
    <x v="1047"/>
    <n v="56.369900000000001"/>
    <n v="56.381999999999998"/>
    <n v="56.835000000000001"/>
    <n v="54.9"/>
    <n v="55.018000000000001"/>
    <n v="449580000"/>
    <n v="-4.3391460281422822E-3"/>
  </r>
  <r>
    <x v="1048"/>
    <n v="56.040999999999997"/>
    <n v="56.052999999999997"/>
    <n v="56.470999999999997"/>
    <n v="54.74"/>
    <n v="56.347000000000001"/>
    <n v="474394000"/>
    <n v="0.12878289146874358"/>
  </r>
  <r>
    <x v="1049"/>
    <n v="57.094700000000003"/>
    <n v="57.106999999999999"/>
    <n v="57.6"/>
    <n v="56.106999999999999"/>
    <n v="57.26"/>
    <n v="491650000"/>
    <n v="0.22135780397967542"/>
  </r>
  <r>
    <x v="1050"/>
    <n v="59.478200000000001"/>
    <n v="59.491"/>
    <n v="59.5"/>
    <n v="57.225000000000001"/>
    <n v="57.988999999999997"/>
    <n v="543501000"/>
    <n v="0.4995278195455265"/>
  </r>
  <r>
    <x v="1051"/>
    <n v="59.641199999999998"/>
    <n v="59.654000000000003"/>
    <n v="60.331000000000003"/>
    <n v="59.07"/>
    <n v="60.048999999999999"/>
    <n v="452955000"/>
    <n v="1.3767039050925575E-2"/>
  </r>
  <r>
    <x v="1052"/>
    <n v="59.860199999999999"/>
    <n v="59.872999999999998"/>
    <n v="59.91"/>
    <n v="58.585000000000001"/>
    <n v="59.57"/>
    <n v="294654000"/>
    <n v="-0.83548546589767314"/>
  </r>
  <r>
    <x v="1053"/>
    <n v="61.348799999999997"/>
    <n v="61.362000000000002"/>
    <n v="62.848999999999997"/>
    <n v="59.938000000000002"/>
    <n v="60.304000000000002"/>
    <n v="560271000"/>
    <n v="0.5894954414050726"/>
  </r>
  <r>
    <x v="1054"/>
    <n v="61.6038"/>
    <n v="61.616999999999997"/>
    <n v="62.719000000000001"/>
    <n v="60.85"/>
    <n v="62.35"/>
    <n v="482777000"/>
    <n v="0.17375597280735866"/>
  </r>
  <r>
    <x v="1055"/>
    <n v="61.017899999999997"/>
    <n v="61.030999999999999"/>
    <n v="61.783000000000001"/>
    <n v="60.573"/>
    <n v="60.96"/>
    <n v="390309000"/>
    <n v="-0.32231594479004777"/>
  </r>
  <r>
    <x v="1056"/>
    <n v="62.451599999999999"/>
    <n v="62.465000000000003"/>
    <n v="62.488999999999997"/>
    <n v="60.906999999999996"/>
    <n v="61.231999999999999"/>
    <n v="348733000"/>
    <n v="-0.54536268578184777"/>
  </r>
  <r>
    <x v="1057"/>
    <n v="62.7605"/>
    <n v="62.774000000000001"/>
    <n v="63.493000000000002"/>
    <n v="62.26"/>
    <n v="62.9"/>
    <n v="410735000"/>
    <n v="-0.2127346302937396"/>
  </r>
  <r>
    <x v="1058"/>
    <n v="61.513800000000003"/>
    <n v="61.527000000000001"/>
    <n v="62.268999999999998"/>
    <n v="60.7"/>
    <n v="61.44"/>
    <n v="453795000"/>
    <n v="1.8273467337271351E-2"/>
  </r>
  <r>
    <x v="1059"/>
    <n v="63.013500000000001"/>
    <n v="63.027000000000001"/>
    <n v="63.191000000000003"/>
    <n v="61.65"/>
    <n v="62.1"/>
    <n v="369146000"/>
    <n v="-0.43585111362806644"/>
  </r>
  <r>
    <x v="1060"/>
    <n v="66.145799999999994"/>
    <n v="66.16"/>
    <n v="66.599999999999994"/>
    <n v="63.69"/>
    <n v="63.973999999999997"/>
    <n v="476578000"/>
    <n v="0.1404996050132426"/>
  </r>
  <r>
    <x v="1061"/>
    <n v="69.317099999999996"/>
    <n v="69.331999999999994"/>
    <n v="69.497"/>
    <n v="67.204999999999998"/>
    <n v="68.224999999999994"/>
    <n v="680078000"/>
    <n v="1.232235505336297"/>
  </r>
  <r>
    <x v="1062"/>
    <n v="68.208399999999997"/>
    <n v="68.222999999999999"/>
    <n v="69.754000000000005"/>
    <n v="66.3"/>
    <n v="69.63"/>
    <n v="683111000"/>
    <n v="1.2485069303273528"/>
  </r>
  <r>
    <x v="1063"/>
    <n v="70.084000000000003"/>
    <n v="70.099000000000004"/>
    <n v="70.22"/>
    <n v="67.599999999999994"/>
    <n v="68.319000000000003"/>
    <n v="495575000"/>
    <n v="0.24241462662718397"/>
  </r>
  <r>
    <x v="1064"/>
    <n v="69.626099999999994"/>
    <n v="69.641000000000005"/>
    <n v="70.793999999999997"/>
    <n v="69.454999999999998"/>
    <n v="70.073999999999998"/>
    <n v="414422000"/>
    <n v="-0.19295462899402901"/>
  </r>
  <r>
    <x v="1065"/>
    <n v="72.117500000000007"/>
    <n v="72.132999999999996"/>
    <n v="72.185000000000002"/>
    <n v="70.212000000000003"/>
    <n v="70.533000000000001"/>
    <n v="436637000"/>
    <n v="-7.3775695206920136E-2"/>
  </r>
  <r>
    <x v="1066"/>
    <n v="72.232500000000002"/>
    <n v="72.248000000000005"/>
    <n v="74.611000000000004"/>
    <n v="71.25"/>
    <n v="72.599999999999994"/>
    <n v="613710000"/>
    <n v="0.87618475235034876"/>
  </r>
  <r>
    <x v="1067"/>
    <n v="72.112499999999997"/>
    <n v="72.128"/>
    <n v="73.45"/>
    <n v="69.62"/>
    <n v="70.400000000000006"/>
    <n v="602580000"/>
    <n v="0.81647457755626718"/>
  </r>
  <r>
    <x v="1068"/>
    <n v="73.884100000000004"/>
    <n v="73.900000000000006"/>
    <n v="74.236000000000004"/>
    <n v="71.938000000000002"/>
    <n v="73.201999999999998"/>
    <n v="504917000"/>
    <n v="0.2925325469260438"/>
  </r>
  <r>
    <x v="1069"/>
    <n v="72.642399999999995"/>
    <n v="72.658000000000001"/>
    <n v="73.974999999999994"/>
    <n v="72.400000000000006"/>
    <n v="73.869"/>
    <n v="420122000"/>
    <n v="-0.16237529419382551"/>
  </r>
  <r>
    <x v="1070"/>
    <n v="72.597399999999993"/>
    <n v="72.613"/>
    <n v="74.402000000000001"/>
    <n v="72.501000000000005"/>
    <n v="74.099999999999994"/>
    <n v="495327000"/>
    <n v="0.24108415732359617"/>
  </r>
  <r>
    <x v="1071"/>
    <n v="69.437100000000001"/>
    <n v="69.451999999999998"/>
    <n v="71.956000000000003"/>
    <n v="67.733999999999995"/>
    <n v="71.947000000000003"/>
    <n v="704833000"/>
    <n v="1.365041019894023"/>
  </r>
  <r>
    <x v="1072"/>
    <n v="67.457499999999996"/>
    <n v="67.471999999999994"/>
    <n v="68.888000000000005"/>
    <n v="66.248000000000005"/>
    <n v="68.006"/>
    <n v="690298000"/>
    <n v="1.2870637161535041"/>
  </r>
  <r>
    <x v="1073"/>
    <n v="78.521100000000004"/>
    <n v="78.537999999999997"/>
    <n v="78.575000000000003"/>
    <n v="74.22"/>
    <n v="75.025000000000006"/>
    <n v="865100000"/>
    <n v="2.2248407129509022"/>
  </r>
  <r>
    <x v="1074"/>
    <n v="78.8001"/>
    <n v="78.816999999999993"/>
    <n v="82.394000000000005"/>
    <n v="77.569999999999993"/>
    <n v="80.790000000000006"/>
    <n v="829388000"/>
    <n v="2.0332531332342589"/>
  </r>
  <r>
    <x v="1075"/>
    <n v="79.075000000000003"/>
    <n v="79.091999999999999"/>
    <n v="80.646000000000001"/>
    <n v="78.504999999999995"/>
    <n v="79.7"/>
    <n v="503973000"/>
    <n v="0.28746817989948376"/>
  </r>
  <r>
    <x v="1076"/>
    <n v="78.684100000000001"/>
    <n v="78.700999999999993"/>
    <n v="79.48"/>
    <n v="77.162000000000006"/>
    <n v="79.381"/>
    <n v="391705000"/>
    <n v="-0.31482669016178738"/>
  </r>
  <r>
    <x v="1077"/>
    <n v="77.646299999999997"/>
    <n v="77.662999999999997"/>
    <n v="78.933000000000007"/>
    <n v="77.125"/>
    <n v="77.62"/>
    <n v="393110000"/>
    <n v="-0.30728915237331617"/>
  </r>
  <r>
    <x v="1078"/>
    <n v="79.094999999999999"/>
    <n v="79.111999999999995"/>
    <n v="79.989999999999995"/>
    <n v="78.349999999999994"/>
    <n v="79.093999999999994"/>
    <n v="507289000"/>
    <n v="0.3052578420393916"/>
  </r>
  <r>
    <x v="1079"/>
    <n v="82.261300000000006"/>
    <n v="82.278999999999996"/>
    <n v="82.3"/>
    <n v="79.435000000000002"/>
    <n v="80"/>
    <n v="479135000"/>
    <n v="0.15421738730870233"/>
  </r>
  <r>
    <x v="1080"/>
    <n v="85.218699999999998"/>
    <n v="85.236999999999995"/>
    <n v="87.694999999999993"/>
    <n v="83.718999999999994"/>
    <n v="84.13"/>
    <n v="615616000"/>
    <n v="0.88641005272389051"/>
  </r>
  <r>
    <x v="1081"/>
    <n v="85.949600000000004"/>
    <n v="85.963999999999999"/>
    <n v="86.096999999999994"/>
    <n v="83.417000000000002"/>
    <n v="85.27"/>
    <n v="520639000"/>
    <n v="0.3768778630188156"/>
  </r>
  <r>
    <x v="1082"/>
    <n v="88.685100000000006"/>
    <n v="88.7"/>
    <n v="89.724000000000004"/>
    <n v="87.03"/>
    <n v="88.022000000000006"/>
    <n v="582520000"/>
    <n v="0.70885677824186688"/>
  </r>
  <r>
    <x v="1083"/>
    <n v="92.653499999999994"/>
    <n v="92.668999999999997"/>
    <n v="92.766999999999996"/>
    <n v="89.602000000000004"/>
    <n v="90.158000000000001"/>
    <n v="608119000"/>
    <n v="0.84619018026825443"/>
  </r>
  <r>
    <x v="1084"/>
    <n v="87.513300000000001"/>
    <n v="87.528000000000006"/>
    <n v="97.4"/>
    <n v="86.506"/>
    <n v="95.138000000000005"/>
    <n v="1142269000"/>
    <n v="3.7117957387820604"/>
  </r>
  <r>
    <x v="1085"/>
    <n v="85.759600000000006"/>
    <n v="85.774000000000001"/>
    <n v="88.796999999999997"/>
    <n v="84.165999999999997"/>
    <n v="86.429000000000002"/>
    <n v="678364000"/>
    <n v="1.22304024571392"/>
  </r>
  <r>
    <x v="1086"/>
    <n v="91.897599999999997"/>
    <n v="91.912999999999997"/>
    <n v="91.96"/>
    <n v="86.15"/>
    <n v="88.049000000000007"/>
    <n v="668075000"/>
    <n v="1.1678418640017634"/>
  </r>
  <r>
    <x v="1087"/>
    <n v="90.872799999999998"/>
    <n v="90.888000000000005"/>
    <n v="91.504000000000005"/>
    <n v="88.435000000000002"/>
    <n v="91.055000000000007"/>
    <n v="635713000"/>
    <n v="0.99422634947471322"/>
  </r>
  <r>
    <x v="1088"/>
    <n v="87.929299999999998"/>
    <n v="87.944000000000003"/>
    <n v="90.646000000000001"/>
    <n v="86.6"/>
    <n v="89.576999999999998"/>
    <n v="602318000"/>
    <n v="0.8150690011145737"/>
  </r>
  <r>
    <x v="1089"/>
    <n v="87.822299999999998"/>
    <n v="87.837000000000003"/>
    <n v="89.546000000000006"/>
    <n v="86.257000000000005"/>
    <n v="86.93"/>
    <n v="642086000"/>
    <n v="1.0284161916995724"/>
  </r>
  <r>
    <x v="1090"/>
    <n v="88.440200000000004"/>
    <n v="88.454999999999998"/>
    <n v="92.405000000000001"/>
    <n v="87.084999999999994"/>
    <n v="90.388000000000005"/>
    <n v="668976000"/>
    <n v="1.172675544818427"/>
  </r>
  <r>
    <x v="1091"/>
    <n v="89.382999999999996"/>
    <n v="89.397999999999996"/>
    <n v="90.543999999999997"/>
    <n v="85.01"/>
    <n v="86.7"/>
    <n v="672171000"/>
    <n v="1.189816066693278"/>
  </r>
  <r>
    <x v="1092"/>
    <n v="90.356800000000007"/>
    <n v="90.372"/>
    <n v="90.41"/>
    <n v="88.222999999999999"/>
    <n v="89.796999999999997"/>
    <n v="479063000"/>
    <n v="0.15383112202701554"/>
  </r>
  <r>
    <x v="1093"/>
    <n v="91.419700000000006"/>
    <n v="91.435000000000002"/>
    <n v="92.647999999999996"/>
    <n v="90.405000000000001"/>
    <n v="92.3"/>
    <n v="480372000"/>
    <n v="0.16085363943990436"/>
  </r>
  <r>
    <x v="1094"/>
    <n v="94.273200000000003"/>
    <n v="94.289000000000001"/>
    <n v="94.778000000000006"/>
    <n v="90.834000000000003"/>
    <n v="91.141000000000005"/>
    <n v="586719000"/>
    <n v="0.73138355487801676"/>
  </r>
  <r>
    <x v="1095"/>
    <n v="94.986099999999993"/>
    <n v="95.001999999999995"/>
    <n v="96.766000000000005"/>
    <n v="93.51"/>
    <n v="93.941000000000003"/>
    <n v="552136000"/>
    <n v="0.54585282937004531"/>
  </r>
  <r>
    <x v="1096"/>
    <n v="92.545500000000004"/>
    <n v="92.561000000000007"/>
    <n v="96.375"/>
    <n v="92.501999999999995"/>
    <n v="95.850999999999999"/>
    <n v="513648000"/>
    <n v="0.33937257712614494"/>
  </r>
  <r>
    <x v="1097"/>
    <n v="90.234899999999996"/>
    <n v="90.25"/>
    <n v="93.24"/>
    <n v="89.123000000000005"/>
    <n v="93.111999999999995"/>
    <n v="586067000"/>
    <n v="0.72788570816051978"/>
  </r>
  <r>
    <x v="1098"/>
    <n v="90.340900000000005"/>
    <n v="90.355999999999995"/>
    <n v="91.3"/>
    <n v="89.192999999999998"/>
    <n v="90"/>
    <n v="435212000"/>
    <n v="-8.1420528906971018E-2"/>
  </r>
  <r>
    <x v="1099"/>
    <n v="90.347800000000007"/>
    <n v="90.363"/>
    <n v="92.224999999999994"/>
    <n v="89.203999999999994"/>
    <n v="90.299000000000007"/>
    <n v="452441000"/>
    <n v="1.1009534123328278E-2"/>
  </r>
  <r>
    <x v="1100"/>
    <n v="89.436999999999998"/>
    <n v="89.451999999999998"/>
    <n v="90.093999999999994"/>
    <n v="87.62"/>
    <n v="88.447999999999993"/>
    <n v="433064000"/>
    <n v="-9.2944109810626646E-2"/>
  </r>
  <r>
    <x v="1101"/>
    <n v="88.949100000000001"/>
    <n v="88.963999999999999"/>
    <n v="90.373999999999995"/>
    <n v="88.4"/>
    <n v="88.483999999999995"/>
    <n v="370067000"/>
    <n v="-0.43091013689982299"/>
  </r>
  <r>
    <x v="1102"/>
    <n v="85.890600000000006"/>
    <n v="85.905000000000001"/>
    <n v="90.634"/>
    <n v="85.88"/>
    <n v="90.406000000000006"/>
    <n v="434965000"/>
    <n v="-8.2745633414979827E-2"/>
  </r>
  <r>
    <x v="1103"/>
    <n v="87.993200000000002"/>
    <n v="88.007999999999996"/>
    <n v="88.480999999999995"/>
    <n v="85.926000000000002"/>
    <n v="86.866"/>
    <n v="399678000"/>
    <n v="-0.27205317501055537"/>
  </r>
  <r>
    <x v="1104"/>
    <n v="87.118399999999994"/>
    <n v="87.132999999999996"/>
    <n v="88.83"/>
    <n v="86.731999999999999"/>
    <n v="88.7"/>
    <n v="283220000"/>
    <n v="-0.89682653854776562"/>
  </r>
  <r>
    <x v="1105"/>
    <n v="85.339699999999993"/>
    <n v="85.353999999999999"/>
    <n v="87.635000000000005"/>
    <n v="83.022000000000006"/>
    <n v="87.441999999999993"/>
    <n v="503547000"/>
    <n v="0.28518277698283701"/>
  </r>
  <r>
    <x v="1106"/>
    <n v="87.0244"/>
    <n v="87.039000000000001"/>
    <n v="87.4"/>
    <n v="83.709000000000003"/>
    <n v="83.926000000000002"/>
    <n v="431929000"/>
    <n v="-9.903315279277243E-2"/>
  </r>
  <r>
    <x v="1107"/>
    <n v="90.600800000000007"/>
    <n v="90.616"/>
    <n v="90.739000000000004"/>
    <n v="86.926000000000002"/>
    <n v="87.42"/>
    <n v="431637000"/>
    <n v="-0.10059967310183549"/>
  </r>
  <r>
    <x v="1108"/>
    <n v="88.171199999999999"/>
    <n v="88.186000000000007"/>
    <n v="90.174999999999997"/>
    <n v="87.53"/>
    <n v="89.698999999999998"/>
    <n v="426805000"/>
    <n v="-0.12652236533948166"/>
  </r>
  <r>
    <x v="1109"/>
    <n v="85.986599999999996"/>
    <n v="86.001000000000005"/>
    <n v="90.613"/>
    <n v="85.929000000000002"/>
    <n v="89.097999999999999"/>
    <n v="443077000"/>
    <n v="-3.922641167826918E-2"/>
  </r>
  <r>
    <x v="1110"/>
    <n v="87.400300000000001"/>
    <n v="87.415000000000006"/>
    <n v="88.117999999999995"/>
    <n v="86.063999999999993"/>
    <n v="86.433000000000007"/>
    <n v="370453000"/>
    <n v="-0.42883932580633555"/>
  </r>
  <r>
    <x v="1111"/>
    <n v="84.020899999999997"/>
    <n v="84.034999999999997"/>
    <n v="88.775000000000006"/>
    <n v="83.95"/>
    <n v="88.34"/>
    <n v="495400000"/>
    <n v="0.24147578740086192"/>
  </r>
  <r>
    <x v="1112"/>
    <n v="84.656800000000004"/>
    <n v="84.671000000000006"/>
    <n v="86.19"/>
    <n v="82.402000000000001"/>
    <n v="84.97"/>
    <n v="447260000"/>
    <n v="-1.6785471771383002E-2"/>
  </r>
  <r>
    <x v="1113"/>
    <n v="76.187200000000004"/>
    <n v="76.2"/>
    <n v="84.323999999999998"/>
    <n v="75.605999999999995"/>
    <n v="83.15"/>
    <n v="875198000"/>
    <n v="2.2790144187074732"/>
  </r>
  <r>
    <x v="1114"/>
    <n v="79.5047"/>
    <n v="79.518000000000001"/>
    <n v="80.072999999999993"/>
    <n v="76.400000000000006"/>
    <n v="78.103999999999999"/>
    <n v="596341000"/>
    <n v="0.78300361793899187"/>
  </r>
  <r>
    <x v="1115"/>
    <n v="82.409199999999998"/>
    <n v="82.423000000000002"/>
    <n v="82.769000000000005"/>
    <n v="80.263999999999996"/>
    <n v="80.769000000000005"/>
    <n v="438559000"/>
    <n v="-6.3464558104114679E-2"/>
  </r>
  <r>
    <x v="1116"/>
    <n v="79.663600000000002"/>
    <n v="79.677000000000007"/>
    <n v="84.081999999999994"/>
    <n v="79.183000000000007"/>
    <n v="83.95"/>
    <n v="512208000"/>
    <n v="0.33164727149240936"/>
  </r>
  <r>
    <x v="1117"/>
    <n v="82.618099999999998"/>
    <n v="82.632000000000005"/>
    <n v="83.322999999999993"/>
    <n v="78.222999999999999"/>
    <n v="78.867999999999995"/>
    <n v="424641000"/>
    <n v="-0.13813178297240103"/>
  </r>
  <r>
    <x v="1118"/>
    <n v="87.720299999999995"/>
    <n v="87.734999999999999"/>
    <n v="88.331000000000003"/>
    <n v="83.387"/>
    <n v="83.817999999999998"/>
    <n v="551011000"/>
    <n v="0.53981743434368934"/>
  </r>
  <r>
    <x v="1119"/>
    <n v="87.7423"/>
    <n v="87.757000000000005"/>
    <n v="87.992000000000004"/>
    <n v="85.266000000000005"/>
    <n v="87.594999999999999"/>
    <n v="388971000"/>
    <n v="-0.32949404127472709"/>
  </r>
  <r>
    <x v="1120"/>
    <n v="86.387500000000003"/>
    <n v="86.402000000000001"/>
    <n v="88.819000000000003"/>
    <n v="86.3"/>
    <n v="87.24"/>
    <n v="363709000"/>
    <n v="-0.46501950719099738"/>
  </r>
  <r>
    <x v="1121"/>
    <n v="83.027100000000004"/>
    <n v="83.040999999999997"/>
    <n v="86"/>
    <n v="81.254999999999995"/>
    <n v="85.076999999999998"/>
    <n v="559863000"/>
    <n v="0.58730660480884744"/>
  </r>
  <r>
    <x v="1122"/>
    <n v="85.802599999999998"/>
    <n v="85.816999999999993"/>
    <n v="86.236999999999995"/>
    <n v="83.2"/>
    <n v="84.448999999999998"/>
    <n v="377898000"/>
    <n v="-0.3888984227208066"/>
  </r>
  <r>
    <x v="1123"/>
    <n v="88.774100000000004"/>
    <n v="88.789000000000001"/>
    <n v="89.281000000000006"/>
    <n v="87.04"/>
    <n v="87.789000000000001"/>
    <n v="398341000"/>
    <n v="-0.27922590669965575"/>
  </r>
  <r>
    <x v="1124"/>
    <n v="92.124499999999998"/>
    <n v="92.14"/>
    <n v="92.22"/>
    <n v="89.055000000000007"/>
    <n v="89.39"/>
    <n v="376203000"/>
    <n v="-0.39799175122718289"/>
  </r>
  <r>
    <x v="1125"/>
    <n v="90.538799999999995"/>
    <n v="90.554000000000002"/>
    <n v="91.781000000000006"/>
    <n v="89.010999999999996"/>
    <n v="91.097999999999999"/>
    <n v="437342000"/>
    <n v="-6.9993514323737072E-2"/>
  </r>
  <r>
    <x v="1126"/>
    <n v="90.396799999999999"/>
    <n v="90.412000000000006"/>
    <n v="91.194000000000003"/>
    <n v="89.42"/>
    <n v="89.483000000000004"/>
    <n v="325721000"/>
    <n v="-0.66881736164540617"/>
  </r>
  <r>
    <x v="1127"/>
    <n v="88.732100000000003"/>
    <n v="88.747"/>
    <n v="91.072000000000003"/>
    <n v="88.230999999999995"/>
    <n v="90.528999999999996"/>
    <n v="378013000"/>
    <n v="-0.38828147122922357"/>
  </r>
  <r>
    <x v="1128"/>
    <n v="89.862899999999996"/>
    <n v="89.878"/>
    <n v="91.400999999999996"/>
    <n v="89.227000000000004"/>
    <n v="90.305000000000007"/>
    <n v="335325000"/>
    <n v="-0.61729386490485283"/>
  </r>
  <r>
    <x v="1129"/>
    <n v="90.383899999999997"/>
    <n v="90.399000000000001"/>
    <n v="90.998000000000005"/>
    <n v="88.528999999999996"/>
    <n v="90.477999999999994"/>
    <n v="289680000"/>
    <n v="-0.86216995910753491"/>
  </r>
  <r>
    <x v="1130"/>
    <n v="91.340699999999998"/>
    <n v="91.355999999999995"/>
    <n v="91.650999999999996"/>
    <n v="88.933999999999997"/>
    <n v="89.599000000000004"/>
    <n v="296507000"/>
    <n v="-0.82554449968981758"/>
  </r>
  <r>
    <x v="1131"/>
    <n v="94.614099999999993"/>
    <n v="94.63"/>
    <n v="94.861999999999995"/>
    <n v="91.599000000000004"/>
    <n v="92.471999999999994"/>
    <n v="417735000"/>
    <n v="-0.17518106124085811"/>
  </r>
  <r>
    <x v="1132"/>
    <n v="94.343199999999996"/>
    <n v="94.358999999999995"/>
    <n v="95.819000000000003"/>
    <n v="94.102999999999994"/>
    <n v="94.91"/>
    <n v="323952000"/>
    <n v="-0.67830768502462724"/>
  </r>
  <r>
    <x v="1133"/>
    <n v="92.463499999999996"/>
    <n v="92.478999999999999"/>
    <n v="94.74"/>
    <n v="91.805999999999997"/>
    <n v="94.369"/>
    <n v="359691000"/>
    <n v="-0.48657525582735134"/>
  </r>
  <r>
    <x v="1134"/>
    <n v="94.764099999999999"/>
    <n v="94.78"/>
    <n v="95.2"/>
    <n v="93.44"/>
    <n v="93.75"/>
    <n v="318764000"/>
    <n v="-0.70614024448839141"/>
  </r>
  <r>
    <x v="1135"/>
    <n v="95.37"/>
    <n v="95.385999999999996"/>
    <n v="95.4"/>
    <n v="93.18"/>
    <n v="93.599000000000004"/>
    <n v="328946000"/>
    <n v="-0.65151589590318582"/>
  </r>
  <r>
    <x v="1136"/>
    <n v="94.934100000000001"/>
    <n v="94.95"/>
    <n v="96.02"/>
    <n v="93.248999999999995"/>
    <n v="95.459000000000003"/>
    <n v="548648000"/>
    <n v="0.52714042239055237"/>
  </r>
  <r>
    <x v="1137"/>
    <n v="103.7816"/>
    <n v="103.79900000000001"/>
    <n v="106.32"/>
    <n v="101.52"/>
    <n v="102.02800000000001"/>
    <n v="835065000"/>
    <n v="2.0637090777361458"/>
  </r>
  <r>
    <x v="1138"/>
    <n v="106.4511"/>
    <n v="106.46899999999999"/>
    <n v="106.47499999999999"/>
    <n v="103"/>
    <n v="104.449"/>
    <n v="429494000"/>
    <n v="-0.1120964300275962"/>
  </r>
  <r>
    <x v="1139"/>
    <n v="113.8819"/>
    <n v="113.901"/>
    <n v="114.93899999999999"/>
    <n v="109.883"/>
    <n v="110.244"/>
    <n v="652728000"/>
    <n v="1.0855083462511101"/>
  </r>
  <r>
    <x v="1140"/>
    <n v="114.8057"/>
    <n v="114.825"/>
    <n v="115.492"/>
    <n v="110.901"/>
    <n v="113.05"/>
    <n v="557442000"/>
    <n v="0.57431843471212951"/>
  </r>
  <r>
    <x v="1141"/>
    <n v="110.4815"/>
    <n v="110.5"/>
    <n v="115.819"/>
    <n v="109.663"/>
    <n v="114.65"/>
    <n v="487350000"/>
    <n v="0.19828918299004822"/>
  </r>
  <r>
    <x v="1142"/>
    <n v="109.6146"/>
    <n v="109.633"/>
    <n v="112.717"/>
    <n v="106.94"/>
    <n v="112.52"/>
    <n v="613263000"/>
    <n v="0.8737866887265433"/>
  </r>
  <r>
    <x v="1143"/>
    <n v="114.9807"/>
    <n v="115"/>
    <n v="115"/>
    <n v="112.003"/>
    <n v="113.621"/>
    <n v="438392000"/>
    <n v="-6.4360478965804852E-2"/>
  </r>
  <r>
    <x v="1144"/>
    <n v="116.4175"/>
    <n v="116.437"/>
    <n v="116.6"/>
    <n v="114.045"/>
    <n v="115.71599999999999"/>
    <n v="403324000"/>
    <n v="-0.25249313032958309"/>
  </r>
  <r>
    <x v="1145"/>
    <n v="122.4195"/>
    <n v="122.44"/>
    <n v="122.449"/>
    <n v="117.468"/>
    <n v="118.371"/>
    <n v="528402000"/>
    <n v="0.41852477109846115"/>
  </r>
  <r>
    <x v="1146"/>
    <n v="120.9777"/>
    <n v="120.998"/>
    <n v="125.587"/>
    <n v="118.32"/>
    <n v="124.048"/>
    <n v="664696000"/>
    <n v="1.1497142197403796"/>
  </r>
  <r>
    <x v="1147"/>
    <n v="120.8677"/>
    <n v="120.88800000000001"/>
    <n v="121.69199999999999"/>
    <n v="118.02200000000001"/>
    <n v="119.77"/>
    <n v="412386000"/>
    <n v="-0.20387735279283853"/>
  </r>
  <r>
    <x v="1148"/>
    <n v="121.7696"/>
    <n v="121.79"/>
    <n v="123.1"/>
    <n v="117.01"/>
    <n v="120.37"/>
    <n v="314162700"/>
    <n v="-0.73082527838596623"/>
  </r>
  <r>
    <x v="1149"/>
    <n v="120.8997"/>
    <n v="120.91"/>
    <n v="122.87"/>
    <n v="118.74"/>
    <n v="121.77"/>
    <n v="222551200"/>
    <n v="-1.2223022485699735"/>
  </r>
  <r>
    <x v="1150"/>
    <n v="125.1893"/>
    <n v="125.2"/>
    <n v="126.88"/>
    <n v="122.57"/>
    <n v="123.06"/>
    <n v="299595000"/>
    <n v="-0.80897801094191779"/>
  </r>
  <r>
    <x v="1151"/>
    <n v="129.59889999999999"/>
    <n v="129.61000000000001"/>
    <n v="129.80000000000001"/>
    <n v="127.16"/>
    <n v="129.38999999999999"/>
    <n v="260704500"/>
    <n v="-1.0176175934063589"/>
  </r>
  <r>
    <x v="1152"/>
    <n v="131.86869999999999"/>
    <n v="131.88"/>
    <n v="132.84"/>
    <n v="128.32"/>
    <n v="129.96"/>
    <n v="309320400"/>
    <n v="-0.75680322801807587"/>
  </r>
  <r>
    <x v="1153"/>
    <n v="130.96879999999999"/>
    <n v="130.97999999999999"/>
    <n v="133.72999999999999"/>
    <n v="129.58000000000001"/>
    <n v="132.99"/>
    <n v="288504400"/>
    <n v="-0.8684768127901874"/>
  </r>
  <r>
    <x v="1154"/>
    <n v="135.5684"/>
    <n v="135.58000000000001"/>
    <n v="136.33000000000001"/>
    <n v="130.69"/>
    <n v="131.13999999999999"/>
    <n v="294335100"/>
    <n v="-0.83719629920781091"/>
  </r>
  <r>
    <x v="1155"/>
    <n v="130.7688"/>
    <n v="130.78"/>
    <n v="140.76"/>
    <n v="129.52000000000001"/>
    <n v="139.80000000000001"/>
    <n v="517768400"/>
    <n v="0.36147768082978682"/>
  </r>
  <r>
    <x v="1156"/>
    <n v="126.5592"/>
    <n v="126.57"/>
    <n v="130.63"/>
    <n v="124.3"/>
    <n v="127.12"/>
    <n v="655484700"/>
    <n v="1.1002974782236927"/>
  </r>
  <r>
    <x v="1157"/>
    <n v="118.09990000000001"/>
    <n v="118.11"/>
    <n v="124.46"/>
    <n v="118.04"/>
    <n v="123.24"/>
    <n v="476060900"/>
    <n v="0.13772546921935047"/>
  </r>
  <r>
    <x v="1158"/>
    <n v="126.0792"/>
    <n v="126.09"/>
    <n v="126.5"/>
    <n v="119.32"/>
    <n v="121.2"/>
    <n v="425787500"/>
    <n v="-0.13198104484109693"/>
  </r>
  <r>
    <x v="1159"/>
    <n v="126.3892"/>
    <n v="126.4"/>
    <n v="128.12"/>
    <n v="122.6"/>
    <n v="126.13"/>
    <n v="362975900"/>
    <n v="-0.46895243882994986"/>
  </r>
  <r>
    <x v="1160"/>
    <n v="123.9794"/>
    <n v="123.99"/>
    <n v="126.41"/>
    <n v="122.92"/>
    <n v="124.1"/>
    <n v="252571700"/>
    <n v="-1.0612484028911124"/>
  </r>
  <r>
    <x v="1161"/>
    <n v="123.5294"/>
    <n v="123.54"/>
    <n v="127.71"/>
    <n v="122.75"/>
    <n v="124.58"/>
    <n v="315516700"/>
    <n v="-0.72356134517202308"/>
  </r>
  <r>
    <x v="1162"/>
    <n v="124.2894"/>
    <n v="124.3"/>
    <n v="124.84"/>
    <n v="118.83"/>
    <n v="123.47"/>
    <n v="284885500"/>
    <n v="-0.88789147151096925"/>
  </r>
  <r>
    <x v="1163"/>
    <n v="122.65949999999999"/>
    <n v="122.67"/>
    <n v="123.41"/>
    <n v="121.03"/>
    <n v="121.13"/>
    <n v="218374000"/>
    <n v="-1.2447120726625016"/>
  </r>
  <r>
    <x v="1164"/>
    <n v="128.26900000000001"/>
    <n v="128.28"/>
    <n v="128.28"/>
    <n v="121.36"/>
    <n v="121.66"/>
    <n v="215749000"/>
    <n v="-1.2587946610573322"/>
  </r>
  <r>
    <x v="1165"/>
    <n v="125.8192"/>
    <n v="125.83"/>
    <n v="128.85"/>
    <n v="125.68"/>
    <n v="127.38"/>
    <n v="214176700"/>
    <n v="-1.2672297291461674"/>
  </r>
  <r>
    <x v="1166"/>
    <n v="128.18899999999999"/>
    <n v="128.19999999999999"/>
    <n v="130.77000000000001"/>
    <n v="127.04"/>
    <n v="127.49"/>
    <n v="237677300"/>
    <n v="-1.1411538141627178"/>
  </r>
  <r>
    <x v="1167"/>
    <n v="131.36879999999999"/>
    <n v="131.38"/>
    <n v="133.82"/>
    <n v="128.65"/>
    <n v="130.35"/>
    <n v="285366600"/>
    <n v="-0.88531046835792049"/>
  </r>
  <r>
    <x v="1168"/>
    <n v="134.89850000000001"/>
    <n v="134.91"/>
    <n v="135.1"/>
    <n v="132.41999999999999"/>
    <n v="134.03"/>
    <n v="248978600"/>
    <n v="-1.0805246498859564"/>
  </r>
  <r>
    <x v="1169"/>
    <n v="127.3891"/>
    <n v="127.4"/>
    <n v="136.15"/>
    <n v="127.05"/>
    <n v="135.75"/>
    <n v="374782700"/>
    <n v="-0.40561137038801254"/>
  </r>
  <r>
    <x v="1170"/>
    <n v="129.22900000000001"/>
    <n v="129.24"/>
    <n v="131.91999999999999"/>
    <n v="127.22"/>
    <n v="128.26"/>
    <n v="252680500"/>
    <n v="-1.060664713132119"/>
  </r>
  <r>
    <x v="1171"/>
    <n v="128.429"/>
    <n v="128.44"/>
    <n v="131.38999999999999"/>
    <n v="127.18"/>
    <n v="130.56"/>
    <n v="208326200"/>
    <n v="-1.2986164656810077"/>
  </r>
  <r>
    <x v="1172"/>
    <n v="126.3492"/>
    <n v="126.36"/>
    <n v="129.04"/>
    <n v="124.58"/>
    <n v="128.44"/>
    <n v="214769500"/>
    <n v="-1.264049478326946"/>
  </r>
  <r>
    <x v="1173"/>
    <n v="117.9799"/>
    <n v="117.99"/>
    <n v="121.85"/>
    <n v="116.72"/>
    <n v="121.35"/>
    <n v="390086200"/>
    <n v="-0.32351122124504517"/>
  </r>
  <r>
    <x v="1174"/>
    <n v="121.0796"/>
    <n v="121.09"/>
    <n v="122.4"/>
    <n v="116.56"/>
    <n v="121.85"/>
    <n v="320979500"/>
    <n v="-0.69425453988315444"/>
  </r>
  <r>
    <x v="1175"/>
    <n v="117.9199"/>
    <n v="117.93"/>
    <n v="121.6"/>
    <n v="117.37"/>
    <n v="120.35"/>
    <n v="217223800"/>
    <n v="-1.2508826605374479"/>
  </r>
  <r>
    <x v="1176"/>
    <n v="123.5294"/>
    <n v="123.54"/>
    <n v="124.07"/>
    <n v="119.86"/>
    <n v="120.35"/>
    <n v="258068900"/>
    <n v="-1.0317570486343266"/>
  </r>
  <r>
    <x v="1177"/>
    <n v="122.5795"/>
    <n v="122.59"/>
    <n v="124.69"/>
    <n v="122.1"/>
    <n v="122.78"/>
    <n v="173911000"/>
    <n v="-1.4832469784908258"/>
  </r>
  <r>
    <x v="1178"/>
    <n v="114.2402"/>
    <n v="114.25"/>
    <n v="119.95"/>
    <n v="113.44"/>
    <n v="119.17"/>
    <n v="327776900"/>
    <n v="-0.65778787841457487"/>
  </r>
  <r>
    <x v="1179"/>
    <n v="112.2704"/>
    <n v="112.28"/>
    <n v="116.63"/>
    <n v="106.3"/>
    <n v="113.04"/>
    <n v="460067000"/>
    <n v="5.1921465208653157E-2"/>
  </r>
  <r>
    <x v="1180"/>
    <n v="113.05029999999999"/>
    <n v="113.06"/>
    <n v="116.2"/>
    <n v="111.58"/>
    <n v="116.19"/>
    <n v="293399100"/>
    <n v="-0.84221774786973902"/>
  </r>
  <r>
    <x v="1181"/>
    <n v="111.5805"/>
    <n v="111.59"/>
    <n v="116.28"/>
    <n v="111.3"/>
    <n v="113.69"/>
    <n v="248152100"/>
    <n v="-1.0849586534319859"/>
  </r>
  <r>
    <x v="1182"/>
    <n v="103.72110000000001"/>
    <n v="103.73"/>
    <n v="111.99"/>
    <n v="102.54"/>
    <n v="111.52"/>
    <n v="486833300"/>
    <n v="0.19551719311438767"/>
  </r>
  <r>
    <x v="1183"/>
    <n v="117.01"/>
    <n v="117.02"/>
    <n v="118.34"/>
    <n v="110.88"/>
    <n v="112.9"/>
    <n v="473174200"/>
    <n v="0.12223891382150004"/>
  </r>
  <r>
    <x v="1184"/>
    <n v="109.2007"/>
    <n v="109.21"/>
    <n v="120.16"/>
    <n v="106.81"/>
    <n v="117.53"/>
    <n v="523462300"/>
    <n v="0.39202429037695852"/>
  </r>
  <r>
    <x v="1185"/>
    <n v="107.2608"/>
    <n v="107.27"/>
    <n v="108.72"/>
    <n v="101.37"/>
    <n v="103.76"/>
    <n v="482027500"/>
    <n v="0.16973505852091084"/>
  </r>
  <r>
    <x v="1186"/>
    <n v="100.4414"/>
    <n v="100.45"/>
    <n v="103.41"/>
    <n v="90.69"/>
    <n v="92.06"/>
    <n v="552842400"/>
    <n v="0.54964252096703892"/>
  </r>
  <r>
    <x v="1187"/>
    <n v="104.2411"/>
    <n v="104.25"/>
    <n v="107.71"/>
    <n v="100.55"/>
    <n v="103.84"/>
    <n v="409012100"/>
    <n v="-0.2219776365967695"/>
  </r>
  <r>
    <x v="1188"/>
    <n v="98.901499999999999"/>
    <n v="98.91"/>
    <n v="108.8"/>
    <n v="98.69"/>
    <n v="107.81"/>
    <n v="411440400"/>
    <n v="-0.20895030349232493"/>
  </r>
  <r>
    <x v="1189"/>
    <n v="104.961"/>
    <n v="104.97"/>
    <n v="105.5"/>
    <n v="97.52"/>
    <n v="102"/>
    <n v="391910000"/>
    <n v="-0.31372690706809586"/>
  </r>
  <r>
    <x v="1190"/>
    <n v="104.741"/>
    <n v="104.75"/>
    <n v="106.6"/>
    <n v="103.43"/>
    <n v="105.64"/>
    <n v="290844200"/>
    <n v="-0.85592426409448286"/>
  </r>
  <r>
    <x v="1191"/>
    <n v="109.0107"/>
    <n v="109.02"/>
    <n v="111.07"/>
    <n v="106.26"/>
    <n v="106.32"/>
    <n v="325559900"/>
    <n v="-0.66968163021318039"/>
  </r>
  <r>
    <x v="1192"/>
    <n v="116.1301"/>
    <n v="116.14"/>
    <n v="116.23"/>
    <n v="111.58"/>
    <n v="112.44"/>
    <n v="312646700"/>
    <n v="-0.73895830848370447"/>
  </r>
  <r>
    <x v="1193"/>
    <n v="118.0699"/>
    <n v="118.08"/>
    <n v="118.6"/>
    <n v="114.07"/>
    <n v="118.53"/>
    <n v="339246400"/>
    <n v="-0.59625635552142864"/>
  </r>
  <r>
    <x v="1194"/>
    <n v="122.84950000000001"/>
    <n v="122.86"/>
    <n v="123.24"/>
    <n v="117.47"/>
    <n v="118.76"/>
    <n v="318086700"/>
    <n v="-0.70977382053403659"/>
  </r>
  <r>
    <x v="1195"/>
    <n v="124.5693"/>
    <n v="124.58"/>
    <n v="125"/>
    <n v="121.18"/>
    <n v="121.94"/>
    <n v="302589900"/>
    <n v="-0.79291098466242149"/>
  </r>
  <r>
    <x v="1196"/>
    <n v="129.9889"/>
    <n v="130"/>
    <n v="130"/>
    <n v="123.42"/>
    <n v="124.28"/>
    <n v="318333600"/>
    <n v="-0.70844925250558566"/>
  </r>
  <r>
    <x v="1197"/>
    <n v="127.23909999999999"/>
    <n v="127.25"/>
    <n v="129.88"/>
    <n v="125.89"/>
    <n v="128.4"/>
    <n v="300087400"/>
    <n v="-0.80633638559882659"/>
  </r>
  <r>
    <x v="1198"/>
    <n v="128.489"/>
    <n v="128.5"/>
    <n v="129.35"/>
    <n v="126.66"/>
    <n v="127.32"/>
    <n v="257883600"/>
    <n v="-1.0327511452551121"/>
  </r>
  <r>
    <x v="1199"/>
    <n v="123.7294"/>
    <n v="123.74"/>
    <n v="130.75"/>
    <n v="123.1"/>
    <n v="130.02000000000001"/>
    <n v="376189100"/>
    <n v="-0.39806632188573077"/>
  </r>
  <r>
    <x v="1200"/>
    <n v="129.35890000000001"/>
    <n v="129.37"/>
    <n v="129.6"/>
    <n v="125.22"/>
    <n v="125.86"/>
    <n v="323230300"/>
    <n v="-0.68217945799397928"/>
  </r>
  <r>
    <x v="1201"/>
    <n v="126.4492"/>
    <n v="126.46"/>
    <n v="131.26"/>
    <n v="124.37"/>
    <n v="129.57"/>
    <n v="331964700"/>
    <n v="-0.63532118748890964"/>
  </r>
  <r>
    <x v="1202"/>
    <n v="128.28899999999999"/>
    <n v="128.30000000000001"/>
    <n v="129.19999999999999"/>
    <n v="123.88"/>
    <n v="125.05"/>
    <n v="303134600"/>
    <n v="-0.78998878051054933"/>
  </r>
  <r>
    <x v="1203"/>
    <n v="125.5993"/>
    <n v="125.61"/>
    <n v="128.33000000000001"/>
    <n v="122.64"/>
    <n v="128.12"/>
    <n v="448101100"/>
    <n v="-1.2273142209900343E-2"/>
  </r>
  <r>
    <x v="1204"/>
    <n v="117.57989999999999"/>
    <n v="117.59"/>
    <n v="124.43"/>
    <n v="116.71"/>
    <n v="121.36"/>
    <n v="453023300"/>
    <n v="1.4133454588970118E-2"/>
  </r>
  <r>
    <x v="1205"/>
    <n v="119.35980000000001"/>
    <n v="119.37"/>
    <n v="121.75"/>
    <n v="117.22"/>
    <n v="119.53"/>
    <n v="333751600"/>
    <n v="-0.6257348342688247"/>
  </r>
  <r>
    <x v="1206"/>
    <n v="107.99079999999999"/>
    <n v="108"/>
    <n v="116.21"/>
    <n v="107.29"/>
    <n v="116.01"/>
    <n v="477155100"/>
    <n v="0.14359562854187374"/>
  </r>
  <r>
    <x v="1207"/>
    <n v="106.2009"/>
    <n v="106.21"/>
    <n v="113.27"/>
    <n v="104.12"/>
    <n v="105.41"/>
    <n v="372470300"/>
    <n v="-0.41801692368485299"/>
  </r>
  <r>
    <x v="1208"/>
    <n v="107.2008"/>
    <n v="107.21"/>
    <n v="109.65"/>
    <n v="104.76"/>
    <n v="104.99"/>
    <n v="306850700"/>
    <n v="-0.77005266365949043"/>
  </r>
  <r>
    <x v="1209"/>
    <n v="102.8212"/>
    <n v="102.83"/>
    <n v="108.15"/>
    <n v="100.95"/>
    <n v="108.04"/>
    <n v="413638100"/>
    <n v="-0.19716009224839384"/>
  </r>
  <r>
    <x v="1210"/>
    <n v="106.4609"/>
    <n v="106.47"/>
    <n v="106.55"/>
    <n v="103.69"/>
    <n v="104.88"/>
    <n v="273912000"/>
    <n v="-0.94676205579693995"/>
  </r>
  <r>
    <x v="1211"/>
    <n v="108.0908"/>
    <n v="108.1"/>
    <n v="109.4"/>
    <n v="104.95"/>
    <n v="107.81"/>
    <n v="268283700"/>
    <n v="-0.97695673475413036"/>
  </r>
  <r>
    <x v="1212"/>
    <n v="116.9"/>
    <n v="116.91"/>
    <n v="117.19"/>
    <n v="107.42"/>
    <n v="109.39"/>
    <n v="441422400"/>
    <n v="-4.8103002443254564E-2"/>
  </r>
  <r>
    <x v="1213"/>
    <n v="119.14"/>
    <n v="119.14"/>
    <n v="120.79"/>
    <n v="115.38"/>
    <n v="116.84"/>
    <n v="367100500"/>
    <n v="-0.44682480298487631"/>
  </r>
  <r>
    <x v="1214"/>
    <n v="119.1"/>
    <n v="119.1"/>
    <n v="119.96"/>
    <n v="117.6"/>
    <n v="119.08"/>
    <n v="238358300"/>
    <n v="-1.1375003883734303"/>
  </r>
  <r>
    <x v="1215"/>
    <n v="116.78"/>
    <n v="116.78"/>
    <n v="118.18"/>
    <n v="114.36"/>
    <n v="116.79"/>
    <n v="248772300"/>
    <n v="-1.0816314072139006"/>
  </r>
  <r>
    <x v="1216"/>
    <n v="115.59"/>
    <n v="115.59"/>
    <n v="118.8"/>
    <n v="114.83"/>
    <n v="118.17"/>
    <n v="231925900"/>
    <n v="-1.172008899455681"/>
  </r>
  <r>
    <x v="1217"/>
    <n v="113.37"/>
    <n v="113.37"/>
    <n v="117.7"/>
    <n v="113.22"/>
    <n v="115.89"/>
    <n v="310318900"/>
    <n v="-0.75144647963246125"/>
  </r>
  <r>
    <x v="1218"/>
    <n v="117.87"/>
    <n v="117.87"/>
    <n v="119.66"/>
    <n v="117.25"/>
    <n v="117.35"/>
    <n v="293506400"/>
    <n v="-0.8416421053041141"/>
  </r>
  <r>
    <x v="1219"/>
    <n v="116"/>
    <n v="116"/>
    <n v="118.62"/>
    <n v="115.39"/>
    <n v="117.06"/>
    <n v="382462400"/>
    <n v="-0.36441134978009632"/>
  </r>
  <r>
    <x v="1220"/>
    <n v="116.26"/>
    <n v="116.26"/>
    <n v="116.99"/>
    <n v="114.86"/>
    <n v="116.55"/>
    <n v="206228500"/>
    <n v="-1.3098701973670406"/>
  </r>
  <r>
    <x v="1221"/>
    <n v="120.87"/>
    <n v="120.87"/>
    <n v="121.8"/>
    <n v="115.38"/>
    <n v="116.52"/>
    <n v="354966800"/>
    <n v="-0.51191962310158312"/>
  </r>
  <r>
    <x v="1222"/>
    <n v="123.51"/>
    <n v="123.51"/>
    <n v="124.94"/>
    <n v="121.61"/>
    <n v="122.02"/>
    <n v="284692900"/>
    <n v="-0.88892473113948145"/>
  </r>
  <r>
    <x v="1223"/>
    <n v="124.04"/>
    <n v="124.04"/>
    <n v="127.67"/>
    <n v="121.8"/>
    <n v="126.8"/>
    <n v="302582900"/>
    <n v="-0.79294853823147438"/>
  </r>
  <r>
    <x v="1224"/>
    <n v="121.4"/>
    <n v="121.4"/>
    <n v="124.03"/>
    <n v="119.26"/>
    <n v="123.97"/>
    <n v="271009200"/>
    <n v="-0.96233498440361209"/>
  </r>
  <r>
    <x v="1225"/>
    <n v="121.44"/>
    <n v="121.44"/>
    <n v="121.5"/>
    <n v="118.15"/>
    <n v="118.31"/>
    <n v="226553700"/>
    <n v="-1.2008296542650938"/>
  </r>
  <r>
    <x v="1226"/>
    <n v="117"/>
    <n v="117"/>
    <n v="122.44"/>
    <n v="115.79"/>
    <n v="121.77"/>
    <n v="302094500"/>
    <n v="-0.79556870439224969"/>
  </r>
  <r>
    <x v="1227"/>
    <n v="118.85"/>
    <n v="118.85"/>
    <n v="119.38"/>
    <n v="115.14"/>
    <n v="116.44"/>
    <n v="221845900"/>
    <n v="-1.2260860388918304"/>
  </r>
  <r>
    <x v="1228"/>
    <n v="122.85"/>
    <n v="122.85"/>
    <n v="124.36"/>
    <n v="120.34"/>
    <n v="120.92"/>
    <n v="277118000"/>
    <n v="-0.92956252117072025"/>
  </r>
  <r>
    <x v="1229"/>
    <n v="124.92"/>
    <n v="124.92"/>
    <n v="125.04"/>
    <n v="121.83"/>
    <n v="124.94"/>
    <n v="243678100"/>
    <n v="-1.1089607488523563"/>
  </r>
  <r>
    <x v="1230"/>
    <n v="127.72"/>
    <n v="127.72"/>
    <n v="130.63999999999999"/>
    <n v="124.95"/>
    <n v="124.99"/>
    <n v="346250200"/>
    <n v="-0.55868240024534699"/>
  </r>
  <r>
    <x v="1231"/>
    <n v="132.88999999999999"/>
    <n v="132.88999999999999"/>
    <n v="133.47999999999999"/>
    <n v="129.41999999999999"/>
    <n v="130.26"/>
    <n v="285722500"/>
    <n v="-0.88340113761136041"/>
  </r>
  <r>
    <x v="1232"/>
    <n v="132.65"/>
    <n v="132.65"/>
    <n v="134.52000000000001"/>
    <n v="131.38"/>
    <n v="134.11000000000001"/>
    <n v="246191600"/>
    <n v="-1.0954763351645822"/>
  </r>
  <r>
    <x v="1233"/>
    <n v="134.81"/>
    <n v="134.81"/>
    <n v="135"/>
    <n v="131"/>
    <n v="131.91"/>
    <n v="242311300"/>
    <n v="-1.1162933514497102"/>
  </r>
  <r>
    <x v="1234"/>
    <n v="134.80000000000001"/>
    <n v="134.80000000000001"/>
    <n v="135.78"/>
    <n v="133.66"/>
    <n v="134.01"/>
    <n v="170209500"/>
    <n v="-1.5031047693264317"/>
  </r>
  <r>
    <x v="1235"/>
    <n v="138.07"/>
    <n v="138.07"/>
    <n v="139.6"/>
    <n v="136.30000000000001"/>
    <n v="136.47"/>
    <n v="232347700"/>
    <n v="-1.169746028680466"/>
  </r>
  <r>
    <x v="1236"/>
    <n v="131.6"/>
    <n v="131.6"/>
    <n v="138.57"/>
    <n v="128.74"/>
    <n v="137.87"/>
    <n v="377831000"/>
    <n v="-0.3892578640245985"/>
  </r>
  <r>
    <x v="1237"/>
    <n v="135.72"/>
    <n v="135.72"/>
    <n v="136.62"/>
    <n v="131.58000000000001"/>
    <n v="133.97999999999999"/>
    <n v="264879700"/>
    <n v="-0.99521849890498881"/>
  </r>
  <r>
    <x v="1238"/>
    <n v="136.93"/>
    <n v="136.93"/>
    <n v="140.88999999999999"/>
    <n v="136.87"/>
    <n v="139.34"/>
    <n v="306435900"/>
    <n v="-0.77227798086565258"/>
  </r>
  <r>
    <x v="1239"/>
    <n v="138"/>
    <n v="138"/>
    <n v="138.9"/>
    <n v="137.28"/>
    <n v="138.66999999999999"/>
    <n v="176090200"/>
    <n v="-1.471556015965106"/>
  </r>
  <r>
    <x v="1240"/>
    <n v="143.71"/>
    <n v="143.71"/>
    <n v="143.71"/>
    <n v="138"/>
    <n v="138.13"/>
    <n v="264554500"/>
    <n v="-0.99696313042727402"/>
  </r>
  <r>
    <x v="1241"/>
    <n v="143.59"/>
    <n v="143.59"/>
    <n v="144.41999999999999"/>
    <n v="141.78"/>
    <n v="142.91"/>
    <n v="226311600"/>
    <n v="-1.2021284712747657"/>
  </r>
  <r>
    <x v="1242"/>
    <n v="139.56"/>
    <n v="139.56"/>
    <n v="142.43"/>
    <n v="137.46"/>
    <n v="142.03"/>
    <n v="285930000"/>
    <n v="-0.88228794252872145"/>
  </r>
  <r>
    <x v="1243"/>
    <n v="140.41"/>
    <n v="140.41"/>
    <n v="141.35"/>
    <n v="138.46"/>
    <n v="140.82"/>
    <n v="172354900"/>
    <n v="-1.4915951368912814"/>
  </r>
  <r>
    <x v="1244"/>
    <n v="141.54"/>
    <n v="141.54"/>
    <n v="144.13"/>
    <n v="140.80000000000001"/>
    <n v="140.93"/>
    <n v="205122100"/>
    <n v="-1.3158058071956273"/>
  </r>
  <r>
    <x v="1245"/>
    <n v="140.52000000000001"/>
    <n v="140.52000000000001"/>
    <n v="143.13999999999999"/>
    <n v="140.05000000000001"/>
    <n v="143"/>
    <n v="173586700"/>
    <n v="-1.4849867816970901"/>
  </r>
  <r>
    <x v="1246"/>
    <n v="141.25"/>
    <n v="141.25"/>
    <n v="142.26"/>
    <n v="138.9"/>
    <n v="140.29"/>
    <n v="157593600"/>
    <n v="-1.5707864938713241"/>
  </r>
  <r>
    <x v="1247"/>
    <n v="139.34"/>
    <n v="139.34"/>
    <n v="140.33000000000001"/>
    <n v="136.81"/>
    <n v="139.54"/>
    <n v="179418100"/>
    <n v="-1.4537025127578083"/>
  </r>
  <r>
    <x v="1248"/>
    <n v="132.76"/>
    <n v="132.76"/>
    <n v="137.61000000000001"/>
    <n v="132.11000000000001"/>
    <n v="137.6"/>
    <n v="270039600"/>
    <n v="-0.96753669019699406"/>
  </r>
  <r>
    <x v="1249"/>
    <n v="135.4"/>
    <n v="135.4"/>
    <n v="137.31"/>
    <n v="134.57"/>
    <n v="134.69999999999999"/>
    <n v="207127800"/>
    <n v="-1.3050456367028611"/>
  </r>
  <r>
    <x v="1250"/>
    <n v="136.05000000000001"/>
    <n v="136.05000000000001"/>
    <n v="138.96"/>
    <n v="135.57"/>
    <n v="137.21"/>
    <n v="187528200"/>
    <n v="-1.4101934841326975"/>
  </r>
  <r>
    <x v="1251"/>
    <n v="139.91"/>
    <n v="139.91"/>
    <n v="140.37"/>
    <n v="137.33000000000001"/>
    <n v="137.44999999999999"/>
    <n v="160537400"/>
    <n v="-1.5549936086459137"/>
  </r>
  <r>
    <x v="1252"/>
    <n v="145.61000000000001"/>
    <n v="145.61000000000001"/>
    <n v="146.49"/>
    <n v="141.96"/>
    <n v="142.96"/>
    <n v="242043900"/>
    <n v="-1.1177278977875302"/>
  </r>
  <r>
    <x v="1253"/>
    <n v="148.88"/>
    <n v="148.88"/>
    <n v="148.93"/>
    <n v="146.16999999999999"/>
    <n v="146.38999999999999"/>
    <n v="207323300"/>
    <n v="-1.3039968191671698"/>
  </r>
  <r>
    <x v="1254"/>
    <n v="147.63"/>
    <n v="147.63"/>
    <n v="149.77000000000001"/>
    <n v="146.26"/>
    <n v="148.77000000000001"/>
    <n v="175665800"/>
    <n v="-1.4738328352088264"/>
  </r>
  <r>
    <x v="1255"/>
    <n v="145.26"/>
    <n v="145.26"/>
    <n v="148.85"/>
    <n v="143.57"/>
    <n v="148.68"/>
    <n v="182325600"/>
    <n v="-1.4381043696119149"/>
  </r>
  <r>
    <x v="1256"/>
    <n v="148.29"/>
    <n v="148.29"/>
    <n v="149.65"/>
    <n v="146.01"/>
    <n v="146.78"/>
    <n v="198634700"/>
    <n v="-1.3506093820347223"/>
  </r>
  <r>
    <x v="1257"/>
    <n v="146.27000000000001"/>
    <n v="146.27000000000001"/>
    <n v="149.33000000000001"/>
    <n v="145.9"/>
    <n v="149.07"/>
    <n v="191903300"/>
    <n v="-1.386721966995088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8">
  <r>
    <x v="0"/>
    <n v="141.4195"/>
    <n v="148.06"/>
    <n v="148.41"/>
    <n v="147"/>
    <n v="147.02000000000001"/>
    <n v="19729800"/>
    <n v="-0.6994624643431363"/>
  </r>
  <r>
    <x v="1"/>
    <n v="143.2439"/>
    <n v="149.97"/>
    <n v="149.99"/>
    <n v="148.27000000000001"/>
    <n v="148.93"/>
    <n v="23485700"/>
    <n v="-0.40405633271305985"/>
  </r>
  <r>
    <x v="2"/>
    <n v="143.59719999999999"/>
    <n v="150.34"/>
    <n v="150.55000000000001"/>
    <n v="148.97999999999999"/>
    <n v="150.07"/>
    <n v="21534000"/>
    <n v="-0.55755992628648299"/>
  </r>
  <r>
    <x v="3"/>
    <n v="143.64500000000001"/>
    <n v="150.38999999999999"/>
    <n v="151.33000000000001"/>
    <n v="150.19999999999999"/>
    <n v="150.88"/>
    <n v="23935700"/>
    <n v="-0.36866328198393117"/>
  </r>
  <r>
    <x v="4"/>
    <n v="143.39580000000001"/>
    <n v="149.62"/>
    <n v="150.84"/>
    <n v="148.46"/>
    <n v="150.31"/>
    <n v="25696800"/>
    <n v="-0.23015061167489007"/>
  </r>
  <r>
    <x v="5"/>
    <n v="143.26159999999999"/>
    <n v="149.47999999999999"/>
    <n v="149.80000000000001"/>
    <n v="148.5"/>
    <n v="149.4"/>
    <n v="18576100"/>
    <n v="-0.7902023812902379"/>
  </r>
  <r>
    <x v="6"/>
    <n v="143.36709999999999"/>
    <n v="149.59"/>
    <n v="150.30000000000001"/>
    <n v="148.82"/>
    <n v="150.07"/>
    <n v="15901800"/>
    <n v="-1.0005393492122574"/>
  </r>
  <r>
    <x v="7"/>
    <n v="144.93879999999999"/>
    <n v="151.22999999999999"/>
    <n v="151.35"/>
    <n v="149.91999999999999"/>
    <n v="150"/>
    <n v="22420900"/>
    <n v="-0.48780415586056253"/>
  </r>
  <r>
    <x v="8"/>
    <n v="145.7055"/>
    <n v="152.03"/>
    <n v="152.41999999999999"/>
    <n v="151.32"/>
    <n v="151.36000000000001"/>
    <n v="24620100"/>
    <n v="-0.3148343843861186"/>
  </r>
  <r>
    <x v="9"/>
    <n v="145.98349999999999"/>
    <n v="152.32"/>
    <n v="152.5"/>
    <n v="151.52000000000001"/>
    <n v="152.33000000000001"/>
    <n v="15184400"/>
    <n v="-1.0569637371968728"/>
  </r>
  <r>
    <x v="10"/>
    <n v="145.08260000000001"/>
    <n v="151.38"/>
    <n v="152.30000000000001"/>
    <n v="151.28"/>
    <n v="152.1"/>
    <n v="11977300"/>
    <n v="-1.3092060771821807"/>
  </r>
  <r>
    <x v="11"/>
    <n v="143.3287"/>
    <n v="149.55000000000001"/>
    <n v="151.83000000000001"/>
    <n v="148.32"/>
    <n v="151.81"/>
    <n v="27418400"/>
    <n v="-9.4744664707628032E-2"/>
  </r>
  <r>
    <x v="12"/>
    <n v="143.09870000000001"/>
    <n v="149.31"/>
    <n v="149.43"/>
    <n v="146.65"/>
    <n v="147.49"/>
    <n v="24066000"/>
    <n v="-0.3584150275172524"/>
  </r>
  <r>
    <x v="13"/>
    <n v="143.6163"/>
    <n v="149.85"/>
    <n v="150.18"/>
    <n v="149.19999999999999"/>
    <n v="150.13999999999999"/>
    <n v="17574700"/>
    <n v="-0.86896371684612561"/>
  </r>
  <r>
    <x v="14"/>
    <n v="143.69290000000001"/>
    <n v="149.93"/>
    <n v="150.32"/>
    <n v="149.47999999999999"/>
    <n v="150.05000000000001"/>
    <n v="17869100"/>
    <n v="-0.84580879654689123"/>
  </r>
  <r>
    <x v="15"/>
    <n v="145.43719999999999"/>
    <n v="151.75"/>
    <n v="151.87"/>
    <n v="150.27000000000001"/>
    <n v="150.99"/>
    <n v="16403500"/>
    <n v="-0.96108003021047117"/>
  </r>
  <r>
    <x v="16"/>
    <n v="145.0634"/>
    <n v="151.36000000000001"/>
    <n v="152.21"/>
    <n v="150.91"/>
    <n v="151.07"/>
    <n v="16687400"/>
    <n v="-0.93875094776158308"/>
  </r>
  <r>
    <x v="17"/>
    <n v="144.84299999999999"/>
    <n v="151.13"/>
    <n v="151.88999999999999"/>
    <n v="150.76"/>
    <n v="151.29"/>
    <n v="16476100"/>
    <n v="-0.95536995135950509"/>
  </r>
  <r>
    <x v="18"/>
    <n v="145.38929999999999"/>
    <n v="151.69999999999999"/>
    <n v="151.87"/>
    <n v="150.33000000000001"/>
    <n v="151.54"/>
    <n v="18856600"/>
    <n v="-0.76814071300241438"/>
  </r>
  <r>
    <x v="19"/>
    <n v="146.86519999999999"/>
    <n v="153.24"/>
    <n v="153.44"/>
    <n v="151.02000000000001"/>
    <n v="151.65"/>
    <n v="24612100"/>
    <n v="-0.31546359417685865"/>
  </r>
  <r>
    <x v="20"/>
    <n v="148.10149999999999"/>
    <n v="154.53"/>
    <n v="154.88999999999999"/>
    <n v="152.83000000000001"/>
    <n v="153"/>
    <n v="23845400"/>
    <n v="-0.37576548749690969"/>
  </r>
  <r>
    <x v="21"/>
    <n v="149.06"/>
    <n v="155.53"/>
    <n v="155.9"/>
    <n v="154.82"/>
    <n v="155.11000000000001"/>
    <n v="24144200"/>
    <n v="-0.35226450181276825"/>
  </r>
  <r>
    <x v="22"/>
    <n v="148.25489999999999"/>
    <n v="154.69"/>
    <n v="155.71"/>
    <n v="154.44999999999999"/>
    <n v="155.44999999999999"/>
    <n v="25425600"/>
    <n v="-0.25148082358097829"/>
  </r>
  <r>
    <x v="23"/>
    <n v="147.94820000000001"/>
    <n v="154.37"/>
    <n v="155.47999999999999"/>
    <n v="154.18"/>
    <n v="154.30000000000001"/>
    <n v="24129200"/>
    <n v="-0.35344427017040586"/>
  </r>
  <r>
    <x v="24"/>
    <n v="149.23249999999999"/>
    <n v="155.71"/>
    <n v="155.77000000000001"/>
    <n v="153.75"/>
    <n v="154"/>
    <n v="24958900"/>
    <n v="-0.28818734974827687"/>
  </r>
  <r>
    <x v="25"/>
    <n v="150.86179999999999"/>
    <n v="157.41"/>
    <n v="158.49"/>
    <n v="156.29"/>
    <n v="157.35"/>
    <n v="53477500"/>
    <n v="1.9548354425266763"/>
  </r>
  <r>
    <x v="26"/>
    <n v="150.86179999999999"/>
    <n v="157.41"/>
    <n v="158.12"/>
    <n v="157.27000000000001"/>
    <n v="158.12"/>
    <n v="17718200"/>
    <n v="-0.85767726622472573"/>
  </r>
  <r>
    <x v="27"/>
    <n v="150.833"/>
    <n v="157.38"/>
    <n v="157.71"/>
    <n v="157.12"/>
    <n v="157.47999999999999"/>
    <n v="8989200"/>
    <n v="-1.5442237991459795"/>
  </r>
  <r>
    <x v="28"/>
    <n v="152.0693"/>
    <n v="158.66999999999999"/>
    <n v="158.72999999999999"/>
    <n v="157.4"/>
    <n v="157.56"/>
    <n v="14520600"/>
    <n v="-1.1091724195835297"/>
  </r>
  <r>
    <x v="29"/>
    <n v="152.34729999999999"/>
    <n v="158.96"/>
    <n v="159.55000000000001"/>
    <n v="158.22"/>
    <n v="159.44999999999999"/>
    <n v="18412800"/>
    <n v="-0.80304612614371951"/>
  </r>
  <r>
    <x v="30"/>
    <n v="151.0343"/>
    <n v="157.59"/>
    <n v="159.02000000000001"/>
    <n v="156.72999999999999"/>
    <n v="158.99"/>
    <n v="16348400"/>
    <n v="-0.9654137126441934"/>
  </r>
  <r>
    <x v="31"/>
    <n v="151.1397"/>
    <n v="157.69999999999999"/>
    <n v="157.77000000000001"/>
    <n v="156.44999999999999"/>
    <n v="156.77000000000001"/>
    <n v="18369400"/>
    <n v="-0.80645958925848438"/>
  </r>
  <r>
    <x v="32"/>
    <n v="153.93819999999999"/>
    <n v="160.62"/>
    <n v="160.72999999999999"/>
    <n v="158.33000000000001"/>
    <n v="158.78"/>
    <n v="22622100"/>
    <n v="-0.47197952962344991"/>
  </r>
  <r>
    <x v="33"/>
    <n v="152.0214"/>
    <n v="158.62"/>
    <n v="159.94999999999999"/>
    <n v="158.06"/>
    <n v="158.32"/>
    <n v="21116200"/>
    <n v="-0.59042040760788295"/>
  </r>
  <r>
    <x v="34"/>
    <n v="152.4144"/>
    <n v="159.03"/>
    <n v="159.1"/>
    <n v="156.51"/>
    <n v="157.08000000000001"/>
    <n v="20813700"/>
    <n v="-0.6142124028202417"/>
  </r>
  <r>
    <x v="35"/>
    <n v="151.0247"/>
    <n v="157.58000000000001"/>
    <n v="159.66999999999999"/>
    <n v="157.32"/>
    <n v="159.32"/>
    <n v="21634100"/>
    <n v="-0.54968693877984798"/>
  </r>
  <r>
    <x v="36"/>
    <n v="153.43029999999999"/>
    <n v="160.09"/>
    <n v="160.80000000000001"/>
    <n v="157.94999999999999"/>
    <n v="158.93"/>
    <n v="27746500"/>
    <n v="-6.89391981649011E-2"/>
  </r>
  <r>
    <x v="37"/>
    <n v="155.34700000000001"/>
    <n v="162.09"/>
    <n v="162.22"/>
    <n v="161.03"/>
    <n v="161.84"/>
    <n v="21385000"/>
    <n v="-0.56927895863901679"/>
  </r>
  <r>
    <x v="38"/>
    <n v="154.6283"/>
    <n v="161.34"/>
    <n v="163.22"/>
    <n v="161.18"/>
    <n v="162.82"/>
    <n v="20725900"/>
    <n v="-0.62111798027361387"/>
  </r>
  <r>
    <x v="39"/>
    <n v="156.48759999999999"/>
    <n v="163.28"/>
    <n v="163.31"/>
    <n v="161.26"/>
    <n v="161.76"/>
    <n v="21626500"/>
    <n v="-0.55028468808105102"/>
  </r>
  <r>
    <x v="40"/>
    <n v="155.3854"/>
    <n v="162.13"/>
    <n v="163.6"/>
    <n v="161.72"/>
    <n v="163.38999999999999"/>
    <n v="23477400"/>
    <n v="-0.4047091378709527"/>
  </r>
  <r>
    <x v="41"/>
    <n v="156.39169999999999"/>
    <n v="163.18"/>
    <n v="163.94"/>
    <n v="162.57"/>
    <n v="162.62"/>
    <n v="21417900"/>
    <n v="-0.56669133337459821"/>
  </r>
  <r>
    <x v="42"/>
    <n v="159.25729999999999"/>
    <n v="166.17"/>
    <n v="166.24"/>
    <n v="164.03"/>
    <n v="164.35"/>
    <n v="23865400"/>
    <n v="-0.37419246302005954"/>
  </r>
  <r>
    <x v="43"/>
    <n v="160.14869999999999"/>
    <n v="167.1"/>
    <n v="167.47"/>
    <n v="165.43"/>
    <n v="167.42"/>
    <n v="34371700"/>
    <n v="0.45214089003648394"/>
  </r>
  <r>
    <x v="44"/>
    <n v="159.5736"/>
    <n v="166.5"/>
    <n v="168.19"/>
    <n v="166.43"/>
    <n v="166.68"/>
    <n v="29517200"/>
    <n v="7.03285238930281E-2"/>
  </r>
  <r>
    <x v="45"/>
    <n v="158.80690000000001"/>
    <n v="165.7"/>
    <n v="167.49"/>
    <n v="165.68"/>
    <n v="167.4"/>
    <n v="24138800"/>
    <n v="-0.35268921842151779"/>
  </r>
  <r>
    <x v="46"/>
    <n v="159.78440000000001"/>
    <n v="166.72"/>
    <n v="166.8"/>
    <n v="165.27"/>
    <n v="166.19"/>
    <n v="19680800"/>
    <n v="-0.70331637431141913"/>
  </r>
  <r>
    <x v="47"/>
    <n v="158.17429999999999"/>
    <n v="165.04"/>
    <n v="167.53"/>
    <n v="164.45"/>
    <n v="167.51"/>
    <n v="24918100"/>
    <n v="-0.29139631968105117"/>
  </r>
  <r>
    <x v="48"/>
    <n v="155.5291"/>
    <n v="162.28"/>
    <n v="163.38"/>
    <n v="160.19999999999999"/>
    <n v="161.15"/>
    <n v="32078100"/>
    <n v="0.27174644303130724"/>
  </r>
  <r>
    <x v="49"/>
    <n v="158.57689999999999"/>
    <n v="165.46"/>
    <n v="165.76"/>
    <n v="163.07"/>
    <n v="163.78"/>
    <n v="24899900"/>
    <n v="-0.29282777195498483"/>
  </r>
  <r>
    <x v="50"/>
    <n v="161.04949999999999"/>
    <n v="168.04"/>
    <n v="168.75"/>
    <n v="165.69"/>
    <n v="167.84"/>
    <n v="34754500"/>
    <n v="0.48224857852339609"/>
  </r>
  <r>
    <x v="51"/>
    <n v="165.59229999999999"/>
    <n v="172.78"/>
    <n v="174.05"/>
    <n v="170.79"/>
    <n v="174.05"/>
    <n v="51597500"/>
    <n v="1.806971141702761"/>
  </r>
  <r>
    <x v="52"/>
    <n v="163.14840000000001"/>
    <n v="170.23"/>
    <n v="172.4"/>
    <n v="169.58"/>
    <n v="172.21"/>
    <n v="36142700"/>
    <n v="0.59143220746156588"/>
  </r>
  <r>
    <x v="53"/>
    <n v="167.1258"/>
    <n v="174.38"/>
    <n v="174.5"/>
    <n v="170.4"/>
    <n v="170.43"/>
    <n v="30107000"/>
    <n v="0.11671701571533942"/>
  </r>
  <r>
    <x v="54"/>
    <n v="172.62700000000001"/>
    <n v="180.12"/>
    <n v="180.64"/>
    <n v="176.31"/>
    <n v="177.14"/>
    <n v="36433300"/>
    <n v="0.61428825311019875"/>
  </r>
  <r>
    <x v="55"/>
    <n v="172.4161"/>
    <n v="179.9"/>
    <n v="184.2"/>
    <n v="178.41"/>
    <n v="184.03"/>
    <n v="39186300"/>
    <n v="0.83081507234862373"/>
  </r>
  <r>
    <x v="56"/>
    <n v="175.99100000000001"/>
    <n v="183.63"/>
    <n v="183.82"/>
    <n v="180.06"/>
    <n v="180.97"/>
    <n v="27751400"/>
    <n v="-6.8553807168072814E-2"/>
  </r>
  <r>
    <x v="57"/>
    <n v="176.24019999999999"/>
    <n v="183.89"/>
    <n v="185.63"/>
    <n v="182.48"/>
    <n v="182.85"/>
    <n v="33529100"/>
    <n v="0.38586936882678657"/>
  </r>
  <r>
    <x v="58"/>
    <n v="180.8501"/>
    <n v="188.7"/>
    <n v="188.84"/>
    <n v="183.25"/>
    <n v="183.58"/>
    <n v="35844300"/>
    <n v="0.56796268226696145"/>
  </r>
  <r>
    <x v="59"/>
    <n v="176.76730000000001"/>
    <n v="184.44"/>
    <n v="190.7"/>
    <n v="183.5"/>
    <n v="190.65"/>
    <n v="53159900"/>
    <n v="1.9298558138342958"/>
  </r>
  <r>
    <x v="60"/>
    <n v="177.02610000000001"/>
    <n v="184.71"/>
    <n v="185.85"/>
    <n v="181.85"/>
    <n v="185.58"/>
    <n v="47062900"/>
    <n v="1.4503193020665235"/>
  </r>
  <r>
    <x v="61"/>
    <n v="176.0676"/>
    <n v="183.71"/>
    <n v="186.23"/>
    <n v="182.87"/>
    <n v="183.08"/>
    <n v="35295800"/>
    <n v="0.52482248598934578"/>
  </r>
  <r>
    <x v="62"/>
    <n v="177.63939999999999"/>
    <n v="185.35"/>
    <n v="185.41"/>
    <n v="182.65"/>
    <n v="183.25"/>
    <n v="23149500"/>
    <n v="-0.43049887416891108"/>
  </r>
  <r>
    <x v="63"/>
    <n v="179.44120000000001"/>
    <n v="187.23"/>
    <n v="187.7"/>
    <n v="185.5"/>
    <n v="185.61"/>
    <n v="27792200"/>
    <n v="-6.5344837235298478E-2"/>
  </r>
  <r>
    <x v="64"/>
    <n v="179.9794"/>
    <n v="187.28"/>
    <n v="188.18"/>
    <n v="186.47"/>
    <n v="188.06"/>
    <n v="29997500"/>
    <n v="0.10810470670458477"/>
  </r>
  <r>
    <x v="65"/>
    <n v="177.23089999999999"/>
    <n v="184.42"/>
    <n v="187.25"/>
    <n v="181.1"/>
    <n v="186.95"/>
    <n v="36862400"/>
    <n v="0.648037493261019"/>
  </r>
  <r>
    <x v="66"/>
    <n v="171.62819999999999"/>
    <n v="178.59"/>
    <n v="183.5"/>
    <n v="177.25"/>
    <n v="183.17"/>
    <n v="48572600"/>
    <n v="1.5690590547015582"/>
  </r>
  <r>
    <x v="67"/>
    <n v="164.22829999999999"/>
    <n v="170.89"/>
    <n v="174.55"/>
    <n v="163.22999999999999"/>
    <n v="167.77"/>
    <n v="68311100"/>
    <n v="3.1215162365169058"/>
  </r>
  <r>
    <x v="68"/>
    <n v="161.51820000000001"/>
    <n v="168.07"/>
    <n v="174.84"/>
    <n v="167.65"/>
    <n v="174.2"/>
    <n v="68073300"/>
    <n v="3.1028129754871574"/>
  </r>
  <r>
    <x v="69"/>
    <n v="163.53639999999999"/>
    <n v="170.17"/>
    <n v="173.26"/>
    <n v="168.21"/>
    <n v="169.71"/>
    <n v="56206100"/>
    <n v="2.1694431719033442"/>
  </r>
  <r>
    <x v="70"/>
    <n v="152.0138"/>
    <n v="158.18"/>
    <n v="167.03"/>
    <n v="157.97999999999999"/>
    <n v="163.32"/>
    <n v="93174900"/>
    <n v="5.0770845358922605"/>
  </r>
  <r>
    <x v="71"/>
    <n v="155.69450000000001"/>
    <n v="162.01"/>
    <n v="163.71"/>
    <n v="152"/>
    <n v="152.41"/>
    <n v="97012700"/>
    <n v="5.3789322027550375"/>
  </r>
  <r>
    <x v="72"/>
    <n v="166.05420000000001"/>
    <n v="172.79"/>
    <n v="172.92"/>
    <n v="162.31"/>
    <n v="165.31"/>
    <n v="71030800"/>
    <n v="3.3354239700013752"/>
  </r>
  <r>
    <x v="73"/>
    <n v="158.09700000000001"/>
    <n v="164.51"/>
    <n v="175"/>
    <n v="162.26"/>
    <n v="173.8"/>
    <n v="71677000"/>
    <n v="3.386248390848404"/>
  </r>
  <r>
    <x v="74"/>
    <n v="163.9016"/>
    <n v="170.55"/>
    <n v="170.7"/>
    <n v="165.62"/>
    <n v="168.49"/>
    <n v="49814400"/>
    <n v="1.6667281444691848"/>
  </r>
  <r>
    <x v="75"/>
    <n v="159.7885"/>
    <n v="166.27"/>
    <n v="170.87"/>
    <n v="165.69"/>
    <n v="166.05"/>
    <n v="47817300"/>
    <n v="1.5096537853333116"/>
  </r>
  <r>
    <x v="76"/>
    <n v="155.27170000000001"/>
    <n v="161.57"/>
    <n v="163.11000000000001"/>
    <n v="156"/>
    <n v="162.61000000000001"/>
    <n v="72821100"/>
    <n v="3.4762332560466174"/>
  </r>
  <r>
    <x v="77"/>
    <n v="144.74850000000001"/>
    <n v="150.62"/>
    <n v="157.75"/>
    <n v="150"/>
    <n v="151"/>
    <n v="70419300"/>
    <n v="3.2873287466216814"/>
  </r>
  <r>
    <x v="78"/>
    <n v="154.64699999999999"/>
    <n v="160.91999999999999"/>
    <n v="161.03"/>
    <n v="152.58000000000001"/>
    <n v="158.16"/>
    <n v="65354400"/>
    <n v="2.8889681629817616"/>
  </r>
  <r>
    <x v="79"/>
    <n v="147.6412"/>
    <n v="153.63"/>
    <n v="157.69999999999999"/>
    <n v="151.15"/>
    <n v="157.13"/>
    <n v="56371600"/>
    <n v="2.1824599494492793"/>
  </r>
  <r>
    <x v="80"/>
    <n v="133.63910000000001"/>
    <n v="139.06"/>
    <n v="153.47"/>
    <n v="138.58000000000001"/>
    <n v="145.30000000000001"/>
    <n v="93226400"/>
    <n v="5.0811350739201488"/>
  </r>
  <r>
    <x v="81"/>
    <n v="152.63839999999999"/>
    <n v="158.83000000000001"/>
    <n v="161.91"/>
    <n v="140.72999999999999"/>
    <n v="147.5"/>
    <n v="92727400"/>
    <n v="5.041888113222738"/>
  </r>
  <r>
    <x v="82"/>
    <n v="130.14099999999999"/>
    <n v="135.41999999999999"/>
    <n v="149.35"/>
    <n v="135"/>
    <n v="140"/>
    <n v="87905900"/>
    <n v="4.6626712374660846"/>
  </r>
  <r>
    <x v="83"/>
    <n v="140.85640000000001"/>
    <n v="146.57"/>
    <n v="147.5"/>
    <n v="135"/>
    <n v="140"/>
    <n v="81059800"/>
    <n v="4.1242170939178893"/>
  </r>
  <r>
    <x v="84"/>
    <n v="134.92689999999999"/>
    <n v="140.4"/>
    <n v="146"/>
    <n v="135.02000000000001"/>
    <n v="138"/>
    <n v="81593200"/>
    <n v="4.1661696567154829"/>
  </r>
  <r>
    <x v="85"/>
    <n v="137.14689999999999"/>
    <n v="142.71"/>
    <n v="150.15"/>
    <n v="139"/>
    <n v="142.77000000000001"/>
    <n v="85922700"/>
    <n v="4.5066901303416227"/>
  </r>
  <r>
    <x v="86"/>
    <n v="131.9958"/>
    <n v="137.35"/>
    <n v="147.1"/>
    <n v="135.86000000000001"/>
    <n v="146"/>
    <n v="84866200"/>
    <n v="4.4235951123520127"/>
  </r>
  <r>
    <x v="87"/>
    <n v="130.67920000000001"/>
    <n v="135.97999999999999"/>
    <n v="140.57"/>
    <n v="132.52000000000001"/>
    <n v="137.01"/>
    <n v="78975200"/>
    <n v="3.9602607526957971"/>
  </r>
  <r>
    <x v="88"/>
    <n v="142.5574"/>
    <n v="148.34"/>
    <n v="149.6"/>
    <n v="141.27000000000001"/>
    <n v="143.75"/>
    <n v="82516700"/>
    <n v="4.2388040619340392"/>
  </r>
  <r>
    <x v="89"/>
    <n v="141.1927"/>
    <n v="146.91999999999999"/>
    <n v="154.33000000000001"/>
    <n v="144.44"/>
    <n v="148.91"/>
    <n v="75638200"/>
    <n v="3.6978016187333473"/>
  </r>
  <r>
    <x v="90"/>
    <n v="150.02449999999999"/>
    <n v="156.11000000000001"/>
    <n v="156.66"/>
    <n v="148.37"/>
    <n v="148.4"/>
    <n v="64568100"/>
    <n v="2.8271247056743976"/>
  </r>
  <r>
    <x v="91"/>
    <n v="143.86429999999999"/>
    <n v="149.69999999999999"/>
    <n v="154.88999999999999"/>
    <n v="149.19999999999999"/>
    <n v="151.75"/>
    <n v="57042300"/>
    <n v="2.2352113252804493"/>
  </r>
  <r>
    <x v="92"/>
    <n v="153.98390000000001"/>
    <n v="160.22999999999999"/>
    <n v="160.6"/>
    <n v="150.01"/>
    <n v="152.44"/>
    <n v="63420300"/>
    <n v="2.7368488309479666"/>
  </r>
  <r>
    <x v="93"/>
    <n v="151.56209999999999"/>
    <n v="157.71"/>
    <n v="164.78"/>
    <n v="156.56"/>
    <n v="159.4"/>
    <n v="77927200"/>
    <n v="3.8778342701088486"/>
  </r>
  <r>
    <x v="94"/>
    <n v="146.18039999999999"/>
    <n v="152.11000000000001"/>
    <n v="157.75"/>
    <n v="150.82"/>
    <n v="153"/>
    <n v="57969900"/>
    <n v="2.3081682005167599"/>
  </r>
  <r>
    <x v="95"/>
    <n v="149.20760000000001"/>
    <n v="155.26"/>
    <n v="155.47999999999999"/>
    <n v="150.36000000000001"/>
    <n v="151.86000000000001"/>
    <n v="49630700"/>
    <n v="1.6522799146493159"/>
  </r>
  <r>
    <x v="96"/>
    <n v="147.83340000000001"/>
    <n v="153.83000000000001"/>
    <n v="157.38"/>
    <n v="152.19"/>
    <n v="155.1"/>
    <n v="41243300"/>
    <n v="0.992600639792663"/>
  </r>
  <r>
    <x v="97"/>
    <n v="158.82740000000001"/>
    <n v="165.27"/>
    <n v="166.5"/>
    <n v="157.58000000000001"/>
    <n v="160.32"/>
    <n v="67111700"/>
    <n v="3.0271819586402016"/>
  </r>
  <r>
    <x v="98"/>
    <n v="157.11680000000001"/>
    <n v="163.49"/>
    <n v="170"/>
    <n v="163.26"/>
    <n v="169.59"/>
    <n v="62769000"/>
    <n v="2.6856232888593414"/>
  </r>
  <r>
    <x v="99"/>
    <n v="158.69290000000001"/>
    <n v="165.13"/>
    <n v="166.67"/>
    <n v="163.5"/>
    <n v="165.67"/>
    <n v="48318200"/>
    <n v="1.549050183356024"/>
  </r>
  <r>
    <x v="100"/>
    <n v="158.70249999999999"/>
    <n v="165.14"/>
    <n v="167.37"/>
    <n v="163.33000000000001"/>
    <n v="166.36"/>
    <n v="51385100"/>
    <n v="1.7902656217586124"/>
  </r>
  <r>
    <x v="101"/>
    <n v="159.0581"/>
    <n v="165.51"/>
    <n v="165.57"/>
    <n v="162.30000000000001"/>
    <n v="164.35"/>
    <n v="41905300"/>
    <n v="1.0446677499764034"/>
  </r>
  <r>
    <x v="102"/>
    <n v="166.9288"/>
    <n v="173.7"/>
    <n v="173.75"/>
    <n v="168"/>
    <n v="169"/>
    <n v="52874300"/>
    <n v="1.9073930243048753"/>
  </r>
  <r>
    <x v="103"/>
    <n v="165.1798"/>
    <n v="171.88"/>
    <n v="173.57"/>
    <n v="169.24"/>
    <n v="171.2"/>
    <n v="40940800"/>
    <n v="0.96880864458030436"/>
  </r>
  <r>
    <x v="104"/>
    <n v="170.1386"/>
    <n v="177.04"/>
    <n v="177.28"/>
    <n v="172.9"/>
    <n v="174.3"/>
    <n v="50479600"/>
    <n v="1.7190469385692211"/>
  </r>
  <r>
    <x v="105"/>
    <n v="171.6378"/>
    <n v="178.6"/>
    <n v="180"/>
    <n v="175.87"/>
    <n v="179.5"/>
    <n v="52765600"/>
    <n v="1.8988436362731949"/>
  </r>
  <r>
    <x v="106"/>
    <n v="168.23580000000001"/>
    <n v="175.06"/>
    <n v="178.75"/>
    <n v="174.99"/>
    <n v="176.63"/>
    <n v="36669600"/>
    <n v="0.6328735373041835"/>
  </r>
  <r>
    <x v="107"/>
    <n v="161.27799999999999"/>
    <n v="167.82"/>
    <n v="173.67"/>
    <n v="166.11"/>
    <n v="173.5"/>
    <n v="56203700"/>
    <n v="2.1692544089661223"/>
  </r>
  <r>
    <x v="108"/>
    <n v="166.75579999999999"/>
    <n v="173.52"/>
    <n v="174"/>
    <n v="170.82"/>
    <n v="171.39"/>
    <n v="34620200"/>
    <n v="0.47168571916134722"/>
  </r>
  <r>
    <x v="109"/>
    <n v="164.73769999999999"/>
    <n v="171.42"/>
    <n v="175.06"/>
    <n v="170.91"/>
    <n v="174.11"/>
    <n v="32790800"/>
    <n v="0.3278011702638628"/>
  </r>
  <r>
    <x v="110"/>
    <n v="167.7457"/>
    <n v="174.55"/>
    <n v="174.56"/>
    <n v="170.71"/>
    <n v="172.06"/>
    <n v="34277600"/>
    <n v="0.44473980987290396"/>
  </r>
  <r>
    <x v="111"/>
    <n v="167.26519999999999"/>
    <n v="174.05"/>
    <n v="176.9"/>
    <n v="173.3"/>
    <n v="176.59"/>
    <n v="33194400"/>
    <n v="0.3595448042066991"/>
  </r>
  <r>
    <x v="112"/>
    <n v="163.19040000000001"/>
    <n v="169.81"/>
    <n v="175.67"/>
    <n v="169.39"/>
    <n v="175.59"/>
    <n v="34392700"/>
    <n v="0.45379256573717663"/>
  </r>
  <r>
    <x v="113"/>
    <n v="170.51339999999999"/>
    <n v="177.43"/>
    <n v="177.68"/>
    <n v="171.88"/>
    <n v="173.22"/>
    <n v="51286600"/>
    <n v="1.7825184762101252"/>
  </r>
  <r>
    <x v="114"/>
    <n v="172.22399999999999"/>
    <n v="179.21"/>
    <n v="180.4"/>
    <n v="176.23"/>
    <n v="180"/>
    <n v="53875900"/>
    <n v="1.9861700901055317"/>
  </r>
  <r>
    <x v="115"/>
    <n v="167.76490000000001"/>
    <n v="174.57"/>
    <n v="178.64"/>
    <n v="174.01"/>
    <n v="175.8"/>
    <n v="39370500"/>
    <n v="0.84530262778041376"/>
  </r>
  <r>
    <x v="116"/>
    <n v="171.86840000000001"/>
    <n v="178.84"/>
    <n v="179"/>
    <n v="173.8"/>
    <n v="174.49"/>
    <n v="30372900"/>
    <n v="0.13763037613506232"/>
  </r>
  <r>
    <x v="117"/>
    <n v="173.71350000000001"/>
    <n v="180.76"/>
    <n v="183.65"/>
    <n v="179.9"/>
    <n v="180.62"/>
    <n v="36839200"/>
    <n v="0.64621278486787281"/>
  </r>
  <r>
    <x v="118"/>
    <n v="175.42420000000001"/>
    <n v="182.54"/>
    <n v="184.2"/>
    <n v="181.63"/>
    <n v="182.08"/>
    <n v="32139300"/>
    <n v="0.27655989793046876"/>
  </r>
  <r>
    <x v="119"/>
    <n v="176.44280000000001"/>
    <n v="183.6"/>
    <n v="184.55"/>
    <n v="182.58"/>
    <n v="184.17"/>
    <n v="28316000"/>
    <n v="-2.41473261865927E-2"/>
  </r>
  <r>
    <x v="120"/>
    <n v="177.48079999999999"/>
    <n v="184.68"/>
    <n v="185"/>
    <n v="183.36"/>
    <n v="184.98"/>
    <n v="30877800"/>
    <n v="0.1773413790531447"/>
  </r>
  <r>
    <x v="121"/>
    <n v="179.46039999999999"/>
    <n v="186.74"/>
    <n v="187.51"/>
    <n v="182.85"/>
    <n v="183.15"/>
    <n v="30892700"/>
    <n v="0.17851328228839808"/>
  </r>
  <r>
    <x v="122"/>
    <n v="175.3954"/>
    <n v="182.51"/>
    <n v="187.04"/>
    <n v="182.3"/>
    <n v="186.8"/>
    <n v="32038200"/>
    <n v="0.26860825919999115"/>
  </r>
  <r>
    <x v="123"/>
    <n v="172.74299999999999"/>
    <n v="179.75"/>
    <n v="184.05"/>
    <n v="176.54"/>
    <n v="182.55"/>
    <n v="44711500"/>
    <n v="1.2653788143232498"/>
  </r>
  <r>
    <x v="124"/>
    <n v="173.49250000000001"/>
    <n v="180.53"/>
    <n v="180.69"/>
    <n v="175.68"/>
    <n v="177.54"/>
    <n v="41873900"/>
    <n v="1.0421981015477486"/>
  </r>
  <r>
    <x v="125"/>
    <n v="176.02"/>
    <n v="183.16"/>
    <n v="187.06"/>
    <n v="177"/>
    <n v="179.06"/>
    <n v="46610400"/>
    <n v="1.4147296232777886"/>
  </r>
  <r>
    <x v="126"/>
    <n v="177.70179999999999"/>
    <n v="184.91"/>
    <n v="186.2"/>
    <n v="183.96"/>
    <n v="185.75"/>
    <n v="35264500"/>
    <n v="0.52236070268307522"/>
  </r>
  <r>
    <x v="127"/>
    <n v="176.4717"/>
    <n v="183.63"/>
    <n v="186.6"/>
    <n v="183.49"/>
    <n v="185.03"/>
    <n v="26799100"/>
    <n v="-0.14345336763329333"/>
  </r>
  <r>
    <x v="128"/>
    <n v="178.9195"/>
    <n v="185.66"/>
    <n v="185.85"/>
    <n v="183.94"/>
    <n v="184.81"/>
    <n v="31261300"/>
    <n v="0.20750412339674659"/>
  </r>
  <r>
    <x v="129"/>
    <n v="176.7704"/>
    <n v="183.43"/>
    <n v="186.67"/>
    <n v="183.29"/>
    <n v="185.4"/>
    <n v="29119500"/>
    <n v="3.9048932170862603E-2"/>
  </r>
  <r>
    <x v="130"/>
    <n v="176.8475"/>
    <n v="183.51"/>
    <n v="184.46"/>
    <n v="182.54"/>
    <n v="183.19"/>
    <n v="20826900"/>
    <n v="-0.61317420666552058"/>
  </r>
  <r>
    <x v="131"/>
    <n v="174.97800000000001"/>
    <n v="181.57"/>
    <n v="186.5"/>
    <n v="181.1"/>
    <n v="186.34"/>
    <n v="36073600"/>
    <n v="0.58599740789404864"/>
  </r>
  <r>
    <x v="132"/>
    <n v="175.20920000000001"/>
    <n v="181.81"/>
    <n v="181.99"/>
    <n v="176.6"/>
    <n v="180.2"/>
    <n v="39517100"/>
    <n v="0.85683289719572542"/>
  </r>
  <r>
    <x v="133"/>
    <n v="174.8141"/>
    <n v="181.4"/>
    <n v="184.15"/>
    <n v="180.38"/>
    <n v="180.74"/>
    <n v="33810200"/>
    <n v="0.40797822784891563"/>
  </r>
  <r>
    <x v="134"/>
    <n v="176.59700000000001"/>
    <n v="183.25"/>
    <n v="184.27"/>
    <n v="180.41"/>
    <n v="182.73"/>
    <n v="42130400"/>
    <n v="1.0623721404633519"/>
  </r>
  <r>
    <x v="135"/>
    <n v="176.19220000000001"/>
    <n v="182.83"/>
    <n v="183"/>
    <n v="181.46"/>
    <n v="182.54"/>
    <n v="22622400"/>
    <n v="-0.47195593425629717"/>
  </r>
  <r>
    <x v="136"/>
    <n v="178.19669999999999"/>
    <n v="184.91"/>
    <n v="185"/>
    <n v="181.35"/>
    <n v="184.25"/>
    <n v="30794600"/>
    <n v="0.17079759722944801"/>
  </r>
  <r>
    <x v="137"/>
    <n v="178.63040000000001"/>
    <n v="185.36"/>
    <n v="185.94"/>
    <n v="183.58"/>
    <n v="184.82"/>
    <n v="27311000"/>
    <n v="-0.1031918061483134"/>
  </r>
  <r>
    <x v="138"/>
    <n v="176.27889999999999"/>
    <n v="182.92"/>
    <n v="185.84"/>
    <n v="182.3"/>
    <n v="184.3"/>
    <n v="28761800"/>
    <n v="1.0915389402397438E-2"/>
  </r>
  <r>
    <x v="139"/>
    <n v="180.40350000000001"/>
    <n v="187.2"/>
    <n v="187.73"/>
    <n v="182.01"/>
    <n v="182.62"/>
    <n v="39893600"/>
    <n v="0.88644508297242974"/>
  </r>
  <r>
    <x v="140"/>
    <n v="181.5215"/>
    <n v="188.36"/>
    <n v="188.55"/>
    <n v="184.44"/>
    <n v="185.94"/>
    <n v="33211600"/>
    <n v="0.36089760525679027"/>
  </r>
  <r>
    <x v="141"/>
    <n v="182.9092"/>
    <n v="189.8"/>
    <n v="190.7"/>
    <n v="187.26"/>
    <n v="188"/>
    <n v="29783900"/>
    <n v="9.1304805291825025E-2"/>
  </r>
  <r>
    <x v="142"/>
    <n v="189.6936"/>
    <n v="196.84"/>
    <n v="198.52"/>
    <n v="191.01"/>
    <n v="191.13"/>
    <n v="43872300"/>
    <n v="1.199374707274617"/>
  </r>
  <r>
    <x v="143"/>
    <n v="179.50729999999999"/>
    <n v="186.27"/>
    <n v="195.76"/>
    <n v="186.07"/>
    <n v="193.13"/>
    <n v="52854700"/>
    <n v="1.9058514603175623"/>
  </r>
  <r>
    <x v="144"/>
    <n v="180.92400000000001"/>
    <n v="187.74"/>
    <n v="191.72"/>
    <n v="185.18"/>
    <n v="190.54"/>
    <n v="43373600"/>
    <n v="1.1601513419443581"/>
  </r>
  <r>
    <x v="145"/>
    <n v="182.0804"/>
    <n v="188.94"/>
    <n v="190.82"/>
    <n v="184.01"/>
    <n v="184.58"/>
    <n v="32770200"/>
    <n v="0.32618095505270717"/>
  </r>
  <r>
    <x v="146"/>
    <n v="186.54230000000001"/>
    <n v="193.57"/>
    <n v="195.58"/>
    <n v="191.46"/>
    <n v="192.89"/>
    <n v="42556700"/>
    <n v="1.0959011571874133"/>
  </r>
  <r>
    <x v="147"/>
    <n v="187.18799999999999"/>
    <n v="194.24"/>
    <n v="196.32"/>
    <n v="193.69"/>
    <n v="195.03"/>
    <n v="25687800"/>
    <n v="-0.23085847268947265"/>
  </r>
  <r>
    <x v="148"/>
    <n v="189.19239999999999"/>
    <n v="196.32"/>
    <n v="196.49"/>
    <n v="194"/>
    <n v="194"/>
    <n v="23061600"/>
    <n v="-0.43741231674466757"/>
  </r>
  <r>
    <x v="149"/>
    <n v="188.06489999999999"/>
    <n v="195.15"/>
    <n v="199.29"/>
    <n v="194.37"/>
    <n v="198.59"/>
    <n v="44441100"/>
    <n v="1.2441115233962357"/>
  </r>
  <r>
    <x v="150"/>
    <n v="193.28819999999999"/>
    <n v="200.57"/>
    <n v="200.76"/>
    <n v="195.23"/>
    <n v="195.79"/>
    <n v="32818900"/>
    <n v="0.33001126965383731"/>
  </r>
  <r>
    <x v="151"/>
    <n v="194.5795"/>
    <n v="201.91"/>
    <n v="203.95"/>
    <n v="201.43"/>
    <n v="202.09"/>
    <n v="30917400"/>
    <n v="0.18045596751730802"/>
  </r>
  <r>
    <x v="152"/>
    <n v="190.65719999999999"/>
    <n v="197.84"/>
    <n v="203.25"/>
    <n v="196.56"/>
    <n v="201.6"/>
    <n v="36740600"/>
    <n v="0.63845777419700156"/>
  </r>
  <r>
    <x v="153"/>
    <n v="193.06649999999999"/>
    <n v="200.34"/>
    <n v="200.61"/>
    <n v="195.47"/>
    <n v="197.8"/>
    <n v="27803900"/>
    <n v="-6.4424617916341131E-2"/>
  </r>
  <r>
    <x v="154"/>
    <n v="189.2021"/>
    <n v="196.33"/>
    <n v="199.89"/>
    <n v="194.88"/>
    <n v="199.73"/>
    <n v="54675800"/>
    <n v="2.0490832040571538"/>
  </r>
  <r>
    <x v="155"/>
    <n v="191.2355"/>
    <n v="198.44"/>
    <n v="198.53"/>
    <n v="193.55"/>
    <n v="195.78"/>
    <n v="26701600"/>
    <n v="-0.15112186195793786"/>
  </r>
  <r>
    <x v="156"/>
    <n v="196.12139999999999"/>
    <n v="203.51"/>
    <n v="204.4"/>
    <n v="197.74"/>
    <n v="197.88"/>
    <n v="34310300"/>
    <n v="0.44731170489255395"/>
  </r>
  <r>
    <x v="157"/>
    <n v="197.26820000000001"/>
    <n v="204.7"/>
    <n v="206.35"/>
    <n v="201.77"/>
    <n v="203.14"/>
    <n v="32061200"/>
    <n v="0.27041723734836887"/>
  </r>
  <r>
    <x v="158"/>
    <n v="198.77160000000001"/>
    <n v="206.26"/>
    <n v="208.02"/>
    <n v="205"/>
    <n v="205.68"/>
    <n v="29315800"/>
    <n v="5.4488167411146961E-2"/>
  </r>
  <r>
    <x v="159"/>
    <n v="203.0504"/>
    <n v="210.7"/>
    <n v="211.13"/>
    <n v="208.09"/>
    <n v="208.83"/>
    <n v="31897600"/>
    <n v="0.25754989712773452"/>
  </r>
  <r>
    <x v="160"/>
    <n v="200.6893"/>
    <n v="208.25"/>
    <n v="214.67"/>
    <n v="207.99"/>
    <n v="210.45"/>
    <n v="33600700"/>
    <n v="0.39150079645391017"/>
  </r>
  <r>
    <x v="161"/>
    <n v="205.10310000000001"/>
    <n v="212.83"/>
    <n v="213.26"/>
    <n v="208.69"/>
    <n v="210.07"/>
    <n v="33600000"/>
    <n v="0.39144574059722043"/>
  </r>
  <r>
    <x v="162"/>
    <n v="206.53899999999999"/>
    <n v="214.32"/>
    <n v="216.38"/>
    <n v="211.47"/>
    <n v="216.33"/>
    <n v="33121700"/>
    <n v="0.35382686023334875"/>
  </r>
  <r>
    <x v="163"/>
    <n v="205.9126"/>
    <n v="213.67"/>
    <n v="214.08"/>
    <n v="211.08"/>
    <n v="213.62"/>
    <n v="26177600"/>
    <n v="-0.19233510325141215"/>
  </r>
  <r>
    <x v="164"/>
    <n v="199.5522"/>
    <n v="207.07"/>
    <n v="215.8"/>
    <n v="206.5"/>
    <n v="214.48"/>
    <n v="38135600"/>
    <n v="0.74817623145730039"/>
  </r>
  <r>
    <x v="165"/>
    <n v="200.78569999999999"/>
    <n v="208.35"/>
    <n v="208.85"/>
    <n v="202.03"/>
    <n v="206.13"/>
    <n v="37591800"/>
    <n v="0.70540569593174451"/>
  </r>
  <r>
    <x v="166"/>
    <n v="200.48689999999999"/>
    <n v="208.04"/>
    <n v="211.33"/>
    <n v="205.03"/>
    <n v="209.56"/>
    <n v="32179400"/>
    <n v="0.27971381200655332"/>
  </r>
  <r>
    <x v="167"/>
    <n v="196.51650000000001"/>
    <n v="203.92"/>
    <n v="205.7"/>
    <n v="202.31"/>
    <n v="205.4"/>
    <n v="29940700"/>
    <n v="0.1036373171903303"/>
  </r>
  <r>
    <x v="168"/>
    <n v="195.51429999999999"/>
    <n v="202.88"/>
    <n v="205.04"/>
    <n v="201.39"/>
    <n v="204.47"/>
    <n v="31635300"/>
    <n v="0.23691968111384462"/>
  </r>
  <r>
    <x v="169"/>
    <n v="203.9177"/>
    <n v="211.6"/>
    <n v="212.3"/>
    <n v="203.01"/>
    <n v="205"/>
    <n v="36884800"/>
    <n v="0.64979928067509118"/>
  </r>
  <r>
    <x v="170"/>
    <n v="201.1712"/>
    <n v="208.75"/>
    <n v="213.94"/>
    <n v="208.03"/>
    <n v="213.66"/>
    <n v="37990400"/>
    <n v="0.73675607375536822"/>
  </r>
  <r>
    <x v="171"/>
    <n v="204.06229999999999"/>
    <n v="211.75"/>
    <n v="212.3"/>
    <n v="208.39"/>
    <n v="209.2"/>
    <n v="49605700"/>
    <n v="1.6503136340532534"/>
  </r>
  <r>
    <x v="172"/>
    <n v="195.1866"/>
    <n v="202.54"/>
    <n v="210.92"/>
    <n v="202.15"/>
    <n v="207.19"/>
    <n v="67457000"/>
    <n v="3.0543402262330193"/>
  </r>
  <r>
    <x v="173"/>
    <n v="193.99170000000001"/>
    <n v="201.3"/>
    <n v="202.86"/>
    <n v="197.51"/>
    <n v="200.42"/>
    <n v="39827000"/>
    <n v="0.88120691146451868"/>
  </r>
  <r>
    <x v="174"/>
    <n v="196.44909999999999"/>
    <n v="203.85"/>
    <n v="203.97"/>
    <n v="200.86"/>
    <n v="201.47"/>
    <n v="30160900"/>
    <n v="0.12095631668045061"/>
  </r>
  <r>
    <x v="175"/>
    <n v="194.68549999999999"/>
    <n v="202.02"/>
    <n v="204.7"/>
    <n v="201.74"/>
    <n v="203.61"/>
    <n v="23251400"/>
    <n v="-0.42248431445935952"/>
  </r>
  <r>
    <x v="176"/>
    <n v="196.6514"/>
    <n v="204.06"/>
    <n v="204.65"/>
    <n v="202.01"/>
    <n v="202.5"/>
    <n v="19632600"/>
    <n v="-0.70710736330062807"/>
  </r>
  <r>
    <x v="177"/>
    <n v="196.4973"/>
    <n v="203.9"/>
    <n v="204.46"/>
    <n v="199.57"/>
    <n v="201"/>
    <n v="25079600"/>
    <n v="-0.27869414703048612"/>
  </r>
  <r>
    <x v="178"/>
    <n v="197.5669"/>
    <n v="205.01"/>
    <n v="205.1"/>
    <n v="199.01"/>
    <n v="204.4"/>
    <n v="51044000"/>
    <n v="1.7634376893059327"/>
  </r>
  <r>
    <x v="179"/>
    <n v="208.67840000000001"/>
    <n v="216.54"/>
    <n v="217.64"/>
    <n v="210.44"/>
    <n v="211.52"/>
    <n v="78983000"/>
    <n v="3.9608742322417685"/>
  </r>
  <r>
    <x v="180"/>
    <n v="205.5463"/>
    <n v="213.29"/>
    <n v="214.77"/>
    <n v="210.31"/>
    <n v="214.17"/>
    <n v="49280100"/>
    <n v="1.6247047955701326"/>
  </r>
  <r>
    <x v="181"/>
    <n v="205.20910000000001"/>
    <n v="212.94"/>
    <n v="215"/>
    <n v="211.57"/>
    <n v="214.9"/>
    <n v="28806400"/>
    <n v="1.44232339857733E-2"/>
  </r>
  <r>
    <x v="182"/>
    <n v="208.49529999999999"/>
    <n v="216.35"/>
    <n v="216.37"/>
    <n v="211.55"/>
    <n v="212.34"/>
    <n v="32656800"/>
    <n v="0.31726190626896672"/>
  </r>
  <r>
    <x v="183"/>
    <n v="204.76570000000001"/>
    <n v="212.48"/>
    <n v="215.7"/>
    <n v="210.93"/>
    <n v="214.85"/>
    <n v="27820400"/>
    <n v="-6.312687272293975E-2"/>
  </r>
  <r>
    <x v="184"/>
    <n v="200.6893"/>
    <n v="208.25"/>
    <n v="211.88"/>
    <n v="206.35"/>
    <n v="211.67"/>
    <n v="36716500"/>
    <n v="0.63656227970239709"/>
  </r>
  <r>
    <x v="185"/>
    <n v="195.99619999999999"/>
    <n v="203.38"/>
    <n v="207.65"/>
    <n v="203.14"/>
    <n v="207.16"/>
    <n v="36446500"/>
    <n v="0.61532644926491986"/>
  </r>
  <r>
    <x v="186"/>
    <n v="201.59520000000001"/>
    <n v="209.19"/>
    <n v="210.28"/>
    <n v="204.75"/>
    <n v="205.29"/>
    <n v="28013100"/>
    <n v="-4.7970781888488426E-2"/>
  </r>
  <r>
    <x v="187"/>
    <n v="201.12299999999999"/>
    <n v="208.7"/>
    <n v="211.35"/>
    <n v="208.15"/>
    <n v="209.44"/>
    <n v="22588900"/>
    <n v="-0.47459075025502118"/>
  </r>
  <r>
    <x v="188"/>
    <n v="201.31569999999999"/>
    <n v="208.9"/>
    <n v="209.59"/>
    <n v="207.51"/>
    <n v="208.76"/>
    <n v="17958900"/>
    <n v="-0.83874591664583398"/>
  </r>
  <r>
    <x v="189"/>
    <n v="202.6456"/>
    <n v="210.28"/>
    <n v="211.19"/>
    <n v="208.92"/>
    <n v="209.6"/>
    <n v="20184800"/>
    <n v="-0.66367615749479503"/>
  </r>
  <r>
    <x v="190"/>
    <n v="203.8117"/>
    <n v="211.49"/>
    <n v="212.36"/>
    <n v="209.21"/>
    <n v="210.53"/>
    <n v="21336200"/>
    <n v="-0.5731171383625312"/>
  </r>
  <r>
    <x v="191"/>
    <n v="202.5752"/>
    <n v="209.7"/>
    <n v="212.1"/>
    <n v="209.25"/>
    <n v="211.49"/>
    <n v="27627600"/>
    <n v="-7.8290828679775312E-2"/>
  </r>
  <r>
    <x v="192"/>
    <n v="207.2894"/>
    <n v="214.58"/>
    <n v="215"/>
    <n v="208.91"/>
    <n v="209.54"/>
    <n v="26981500"/>
    <n v="-0.12910738440441985"/>
  </r>
  <r>
    <x v="193"/>
    <n v="205.7824"/>
    <n v="213.02"/>
    <n v="216.25"/>
    <n v="212.85"/>
    <n v="213.86"/>
    <n v="36249300"/>
    <n v="0.59981642792317724"/>
  </r>
  <r>
    <x v="194"/>
    <n v="206.42959999999999"/>
    <n v="213.69"/>
    <n v="215.52"/>
    <n v="212.43"/>
    <n v="214.79"/>
    <n v="25460100"/>
    <n v="-0.24876735635841177"/>
  </r>
  <r>
    <x v="195"/>
    <n v="209.11519999999999"/>
    <n v="216.47"/>
    <n v="216.61"/>
    <n v="213.1"/>
    <n v="213.1"/>
    <n v="23043700"/>
    <n v="-0.43882017365144849"/>
  </r>
  <r>
    <x v="196"/>
    <n v="213.6362"/>
    <n v="221.15"/>
    <n v="222.09"/>
    <n v="217.36"/>
    <n v="217.88"/>
    <n v="39600800"/>
    <n v="0.86341600463134338"/>
  </r>
  <r>
    <x v="197"/>
    <n v="218.8817"/>
    <n v="226.58"/>
    <n v="231.15"/>
    <n v="219.4"/>
    <n v="222.89"/>
    <n v="57602200"/>
    <n v="2.2792481455098699"/>
  </r>
  <r>
    <x v="198"/>
    <n v="221.13249999999999"/>
    <n v="228.91"/>
    <n v="230.64"/>
    <n v="226.58"/>
    <n v="228.18"/>
    <n v="26292900"/>
    <n v="-0.18326661714237097"/>
  </r>
  <r>
    <x v="199"/>
    <n v="217.8674"/>
    <n v="225.53"/>
    <n v="228.7"/>
    <n v="224.31"/>
    <n v="227"/>
    <n v="28774200"/>
    <n v="1.1890664578044538E-2"/>
  </r>
  <r>
    <x v="200"/>
    <n v="219.54830000000001"/>
    <n v="227.27"/>
    <n v="227.45"/>
    <n v="224.43"/>
    <n v="225.51"/>
    <n v="25725500"/>
    <n v="-0.2278933215506101"/>
  </r>
  <r>
    <x v="201"/>
    <n v="223.77940000000001"/>
    <n v="231.65"/>
    <n v="232.86"/>
    <n v="227.35"/>
    <n v="227.97"/>
    <n v="34080800"/>
    <n v="0.42926124902069834"/>
  </r>
  <r>
    <x v="202"/>
    <n v="209.917"/>
    <n v="217.3"/>
    <n v="229.31"/>
    <n v="214.96"/>
    <n v="229.27"/>
    <n v="58400300"/>
    <n v="2.3420196872585755"/>
  </r>
  <r>
    <x v="203"/>
    <n v="206.97059999999999"/>
    <n v="214.25"/>
    <n v="218.36"/>
    <n v="205.19"/>
    <n v="215.1"/>
    <n v="59664100"/>
    <n v="2.4414191039507371"/>
  </r>
  <r>
    <x v="204"/>
    <n v="195.77440000000001"/>
    <n v="202.66"/>
    <n v="210.03"/>
    <n v="202.2"/>
    <n v="206.5"/>
    <n v="52924300"/>
    <n v="1.9113255854970008"/>
  </r>
  <r>
    <x v="205"/>
    <n v="204.1112"/>
    <n v="211.29"/>
    <n v="214.84"/>
    <n v="206.7"/>
    <n v="207.6"/>
    <n v="45679000"/>
    <n v="1.3414738733908764"/>
  </r>
  <r>
    <x v="206"/>
    <n v="198.39230000000001"/>
    <n v="205.37"/>
    <n v="214.74"/>
    <n v="204.11"/>
    <n v="213.4"/>
    <n v="35461500"/>
    <n v="0.53785499378004931"/>
  </r>
  <r>
    <x v="207"/>
    <n v="197.09780000000001"/>
    <n v="204.03"/>
    <n v="208.63"/>
    <n v="201.24"/>
    <n v="207.2"/>
    <n v="33620100"/>
    <n v="0.39302663019645484"/>
  </r>
  <r>
    <x v="208"/>
    <n v="198.43100000000001"/>
    <n v="205.41"/>
    <n v="209.2"/>
    <n v="204.03"/>
    <n v="204.24"/>
    <n v="30375800"/>
    <n v="0.13785846468420559"/>
  </r>
  <r>
    <x v="209"/>
    <n v="201.6865"/>
    <n v="208.78"/>
    <n v="209.78"/>
    <n v="206.93"/>
    <n v="208.42"/>
    <n v="21823900"/>
    <n v="-0.53475893649453987"/>
  </r>
  <r>
    <x v="210"/>
    <n v="198.08320000000001"/>
    <n v="205.05"/>
    <n v="210.65"/>
    <n v="204.64"/>
    <n v="210.62"/>
    <n v="26328100"/>
    <n v="-0.18049809406311468"/>
  </r>
  <r>
    <x v="211"/>
    <n v="196.01589999999999"/>
    <n v="202.91"/>
    <n v="204.33"/>
    <n v="199.96"/>
    <n v="200.05"/>
    <n v="34011300"/>
    <n v="0.42379498896364404"/>
  </r>
  <r>
    <x v="212"/>
    <n v="193.58150000000001"/>
    <n v="200.39"/>
    <n v="203.65"/>
    <n v="196.25"/>
    <n v="202.8"/>
    <n v="55225300"/>
    <n v="2.0923020515586122"/>
  </r>
  <r>
    <x v="213"/>
    <n v="195.6584"/>
    <n v="202.54"/>
    <n v="202.71"/>
    <n v="196.38"/>
    <n v="197.19"/>
    <n v="39839700"/>
    <n v="0.88220578200731858"/>
  </r>
  <r>
    <x v="214"/>
    <n v="200.37270000000001"/>
    <n v="207.42"/>
    <n v="208.1"/>
    <n v="202.08"/>
    <n v="205.06"/>
    <n v="33517100"/>
    <n v="0.38492555414067647"/>
  </r>
  <r>
    <x v="215"/>
    <n v="193.7747"/>
    <n v="200.59"/>
    <n v="208.1"/>
    <n v="200.03"/>
    <n v="207.9"/>
    <n v="30803800"/>
    <n v="0.1715211884887991"/>
  </r>
  <r>
    <x v="216"/>
    <n v="196.28639999999999"/>
    <n v="203.19"/>
    <n v="205.57"/>
    <n v="199.2"/>
    <n v="199.85"/>
    <n v="31202500"/>
    <n v="0.20287943143480711"/>
  </r>
  <r>
    <x v="217"/>
    <n v="200.75909999999999"/>
    <n v="207.82"/>
    <n v="209.04"/>
    <n v="202.54"/>
    <n v="203.55"/>
    <n v="29437300"/>
    <n v="6.40442911080117E-2"/>
  </r>
  <r>
    <x v="218"/>
    <n v="202.32400000000001"/>
    <n v="209.44"/>
    <n v="212.57"/>
    <n v="208.06"/>
    <n v="210.88"/>
    <n v="32004900"/>
    <n v="0.26598917344603568"/>
  </r>
  <r>
    <x v="219"/>
    <n v="200.21809999999999"/>
    <n v="207.26"/>
    <n v="210.07"/>
    <n v="206.81"/>
    <n v="209.35"/>
    <n v="24221900"/>
    <n v="-0.34615330172020536"/>
  </r>
  <r>
    <x v="220"/>
    <n v="203.18379999999999"/>
    <n v="210.33"/>
    <n v="211.98"/>
    <n v="206.54"/>
    <n v="207.73"/>
    <n v="33829100"/>
    <n v="0.40946473597953903"/>
  </r>
  <r>
    <x v="221"/>
    <n v="205.2414"/>
    <n v="212.46"/>
    <n v="213.99"/>
    <n v="211.32"/>
    <n v="213.49"/>
    <n v="27158400"/>
    <n v="-0.11519398290668015"/>
  </r>
  <r>
    <x v="222"/>
    <n v="199.18440000000001"/>
    <n v="206.19"/>
    <n v="210.99"/>
    <n v="205.54"/>
    <n v="208"/>
    <n v="33154800"/>
    <n v="0.35643021574253581"/>
  </r>
  <r>
    <x v="223"/>
    <n v="203.2321"/>
    <n v="210.38"/>
    <n v="210.41"/>
    <n v="206.98"/>
    <n v="207.22"/>
    <n v="21331600"/>
    <n v="-0.57347893399220673"/>
  </r>
  <r>
    <x v="224"/>
    <n v="198.91390000000001"/>
    <n v="205.91"/>
    <n v="210.18"/>
    <n v="204.82"/>
    <n v="208.82"/>
    <n v="28554300"/>
    <n v="-5.4047395449230064E-3"/>
  </r>
  <r>
    <x v="225"/>
    <n v="202.70079999999999"/>
    <n v="209.83"/>
    <n v="210.11"/>
    <n v="206.72"/>
    <n v="207.06"/>
    <n v="25681100"/>
    <n v="-0.23138543588921745"/>
  </r>
  <r>
    <x v="226"/>
    <n v="203.42529999999999"/>
    <n v="210.58"/>
    <n v="211.19"/>
    <n v="208.32"/>
    <n v="210.51"/>
    <n v="19925800"/>
    <n v="-0.68404682447000464"/>
  </r>
  <r>
    <x v="227"/>
    <n v="208.4776"/>
    <n v="215.81"/>
    <n v="215.86"/>
    <n v="211.23"/>
    <n v="211.23"/>
    <n v="26458000"/>
    <n v="-0.17028130008597286"/>
  </r>
  <r>
    <x v="228"/>
    <n v="213.8777"/>
    <n v="221.4"/>
    <n v="223.86"/>
    <n v="216.81"/>
    <n v="218.79"/>
    <n v="40461400"/>
    <n v="0.93110324787020593"/>
  </r>
  <r>
    <x v="229"/>
    <n v="215.28800000000001"/>
    <n v="222.86"/>
    <n v="225.21"/>
    <n v="220.43"/>
    <n v="222.72"/>
    <n v="28950800"/>
    <n v="2.578047070863148E-2"/>
  </r>
  <r>
    <x v="230"/>
    <n v="213.35599999999999"/>
    <n v="220.86"/>
    <n v="224.22"/>
    <n v="219.13"/>
    <n v="223"/>
    <n v="23421700"/>
    <n v="-0.40909001103898041"/>
  </r>
  <r>
    <x v="231"/>
    <n v="212.1968"/>
    <n v="219.66"/>
    <n v="220.36"/>
    <n v="216.01"/>
    <n v="217.1"/>
    <n v="22733100"/>
    <n v="-0.4632492437769315"/>
  </r>
  <r>
    <x v="232"/>
    <n v="212.1968"/>
    <n v="219.66"/>
    <n v="222.29"/>
    <n v="219.32"/>
    <n v="220.15"/>
    <n v="26057900"/>
    <n v="-0.20174965474536039"/>
  </r>
  <r>
    <x v="233"/>
    <n v="206.9417"/>
    <n v="214.22"/>
    <n v="222.3"/>
    <n v="213.72"/>
    <n v="220.42"/>
    <n v="27625800"/>
    <n v="-7.8432400882691836E-2"/>
  </r>
  <r>
    <x v="234"/>
    <n v="207.357"/>
    <n v="214.65"/>
    <n v="217.37"/>
    <n v="213.09"/>
    <n v="215.8"/>
    <n v="22753500"/>
    <n v="-0.46164475881054434"/>
  </r>
  <r>
    <x v="235"/>
    <n v="207.50190000000001"/>
    <n v="214.8"/>
    <n v="216.92"/>
    <n v="213.12"/>
    <n v="213.12"/>
    <n v="22724900"/>
    <n v="-0.46389418381244008"/>
  </r>
  <r>
    <x v="236"/>
    <n v="207.5889"/>
    <n v="214.89"/>
    <n v="216.06"/>
    <n v="211.7"/>
    <n v="213.93"/>
    <n v="22351500"/>
    <n v="-0.49326255079523262"/>
  </r>
  <r>
    <x v="237"/>
    <n v="208.88329999999999"/>
    <n v="216.23"/>
    <n v="216.28"/>
    <n v="213.16"/>
    <n v="215.03"/>
    <n v="18879600"/>
    <n v="-0.76633173485403672"/>
  </r>
  <r>
    <x v="238"/>
    <n v="202.94229999999999"/>
    <n v="210.08"/>
    <n v="216.34"/>
    <n v="208.1"/>
    <n v="213.85"/>
    <n v="37111600"/>
    <n v="0.66763737824257208"/>
  </r>
  <r>
    <x v="239"/>
    <n v="206.00460000000001"/>
    <n v="213.25"/>
    <n v="214.67"/>
    <n v="210.33"/>
    <n v="211.59"/>
    <n v="36700300"/>
    <n v="0.63528812987614847"/>
  </r>
  <r>
    <x v="240"/>
    <n v="195.7937"/>
    <n v="202.68"/>
    <n v="208.84"/>
    <n v="202.1"/>
    <n v="207.67"/>
    <n v="51195600"/>
    <n v="1.7753612148404569"/>
  </r>
  <r>
    <x v="241"/>
    <n v="197.76439999999999"/>
    <n v="204.72"/>
    <n v="207.36"/>
    <n v="203.37"/>
    <n v="204.07"/>
    <n v="31432600"/>
    <n v="0.22097707804096822"/>
  </r>
  <r>
    <x v="242"/>
    <n v="195.5908"/>
    <n v="202.47"/>
    <n v="204.29"/>
    <n v="199.62"/>
    <n v="203.5"/>
    <n v="36953700"/>
    <n v="0.65521834999784001"/>
  </r>
  <r>
    <x v="243"/>
    <n v="195.4556"/>
    <n v="202.33"/>
    <n v="205.28"/>
    <n v="200.12"/>
    <n v="204.29"/>
    <n v="30842200"/>
    <n v="0.17454139548435141"/>
  </r>
  <r>
    <x v="244"/>
    <n v="199.41630000000001"/>
    <n v="206.43"/>
    <n v="208.12"/>
    <n v="203.12"/>
    <n v="203.89"/>
    <n v="27512000"/>
    <n v="-8.7382910155969259E-2"/>
  </r>
  <r>
    <x v="245"/>
    <n v="209.03790000000001"/>
    <n v="216.39"/>
    <n v="218.32"/>
    <n v="212.42"/>
    <n v="214.02"/>
    <n v="42311800"/>
    <n v="1.076639472468383"/>
  </r>
  <r>
    <x v="246"/>
    <n v="215.70339999999999"/>
    <n v="223.29"/>
    <n v="224.12"/>
    <n v="221.15"/>
    <n v="222.04"/>
    <n v="36080100"/>
    <n v="0.58650864084902488"/>
  </r>
  <r>
    <x v="247"/>
    <n v="216.1189"/>
    <n v="223.72"/>
    <n v="224.36"/>
    <n v="218.03"/>
    <n v="222.26"/>
    <n v="25231900"/>
    <n v="-0.26671556563927212"/>
  </r>
  <r>
    <x v="248"/>
    <n v="210.9699"/>
    <n v="218.39"/>
    <n v="228.12"/>
    <n v="217.88"/>
    <n v="224.44"/>
    <n v="44395000"/>
    <n v="1.2404857019770961"/>
  </r>
  <r>
    <x v="249"/>
    <n v="203.8407"/>
    <n v="211.01"/>
    <n v="216.5"/>
    <n v="209.72"/>
    <n v="214.5"/>
    <n v="44045100"/>
    <n v="1.2129656387546024"/>
  </r>
  <r>
    <x v="250"/>
    <n v="209.1925"/>
    <n v="216.55"/>
    <n v="218.04"/>
    <n v="212.2"/>
    <n v="212.39"/>
    <n v="29440800"/>
    <n v="6.4319570391460482E-2"/>
  </r>
  <r>
    <x v="251"/>
    <n v="208.12020000000001"/>
    <n v="215.44"/>
    <n v="219.11"/>
    <n v="214.46"/>
    <n v="217.21"/>
    <n v="21593900"/>
    <n v="-0.55284871797831681"/>
  </r>
  <r>
    <x v="252"/>
    <n v="209.15379999999999"/>
    <n v="216.51"/>
    <n v="217.42"/>
    <n v="214.16"/>
    <n v="216.36"/>
    <n v="18621100"/>
    <n v="-0.78666307621732501"/>
  </r>
  <r>
    <x v="253"/>
    <n v="209.8493"/>
    <n v="217.23"/>
    <n v="217.74"/>
    <n v="214.52"/>
    <n v="214.87"/>
    <n v="24953300"/>
    <n v="-0.28862779660179488"/>
  </r>
  <r>
    <x v="254"/>
    <n v="207.17349999999999"/>
    <n v="214.46"/>
    <n v="217.68"/>
    <n v="214.08"/>
    <n v="216.1"/>
    <n v="24154100"/>
    <n v="-0.35148585469672738"/>
  </r>
  <r>
    <x v="255"/>
    <n v="204.44220000000001"/>
    <n v="211.08"/>
    <n v="215.17"/>
    <n v="210.93"/>
    <n v="213.65"/>
    <n v="28372800"/>
    <n v="-1.9679936672338236E-2"/>
  </r>
  <r>
    <x v="256"/>
    <n v="205.74"/>
    <n v="212.42"/>
    <n v="213.03"/>
    <n v="209.93"/>
    <n v="211.38"/>
    <n v="24792700"/>
    <n v="-0.30125918315090172"/>
  </r>
  <r>
    <x v="257"/>
    <n v="203.77379999999999"/>
    <n v="210.39"/>
    <n v="213.29"/>
    <n v="210"/>
    <n v="212.2"/>
    <n v="22843100"/>
    <n v="-0.45459760915425562"/>
  </r>
  <r>
    <x v="258"/>
    <n v="203.5027"/>
    <n v="210.11"/>
    <n v="212.29"/>
    <n v="208.16"/>
    <n v="210.95"/>
    <n v="25683500"/>
    <n v="-0.23119667295199542"/>
  </r>
  <r>
    <x v="259"/>
    <n v="207.13470000000001"/>
    <n v="213.86"/>
    <n v="214.25"/>
    <n v="208.86"/>
    <n v="209.59"/>
    <n v="33979700"/>
    <n v="0.42130961029022074"/>
  </r>
  <r>
    <x v="260"/>
    <n v="207.14439999999999"/>
    <n v="213.87"/>
    <n v="215.29"/>
    <n v="212.46"/>
    <n v="215.11"/>
    <n v="21012900"/>
    <n v="-0.598545079030814"/>
  </r>
  <r>
    <x v="261"/>
    <n v="208.4616"/>
    <n v="215.23"/>
    <n v="216.27"/>
    <n v="214.04"/>
    <n v="214.85"/>
    <n v="14512200"/>
    <n v="-1.1098330898638069"/>
  </r>
  <r>
    <x v="262"/>
    <n v="207.3381"/>
    <n v="214.07"/>
    <n v="214.76"/>
    <n v="210.84"/>
    <n v="214.1"/>
    <n v="33064800"/>
    <n v="0.34935160559671002"/>
  </r>
  <r>
    <x v="263"/>
    <n v="209.41079999999999"/>
    <n v="216.21"/>
    <n v="217.32"/>
    <n v="213.35"/>
    <n v="214.51"/>
    <n v="30904500"/>
    <n v="0.17944136672973968"/>
  </r>
  <r>
    <x v="264"/>
    <n v="208.59719999999999"/>
    <n v="215.37"/>
    <n v="215.47"/>
    <n v="212.8"/>
    <n v="214.88"/>
    <n v="23724500"/>
    <n v="-0.38527442045946891"/>
  </r>
  <r>
    <x v="265"/>
    <n v="207.50280000000001"/>
    <n v="214.24"/>
    <n v="216.38"/>
    <n v="213.65"/>
    <n v="214.61"/>
    <n v="25120900"/>
    <n v="-0.27544585148579054"/>
  </r>
  <r>
    <x v="266"/>
    <n v="207.619"/>
    <n v="214.36"/>
    <n v="215.38"/>
    <n v="213.18"/>
    <n v="214.22"/>
    <n v="24666000"/>
    <n v="-0.31122429321174749"/>
  </r>
  <r>
    <x v="267"/>
    <n v="207.55119999999999"/>
    <n v="214.29"/>
    <n v="215.54"/>
    <n v="212.99"/>
    <n v="214.37"/>
    <n v="24620000"/>
    <n v="-0.31484224950850287"/>
  </r>
  <r>
    <x v="268"/>
    <n v="209.21709999999999"/>
    <n v="216.01"/>
    <n v="216.95"/>
    <n v="212.89"/>
    <n v="213.97"/>
    <n v="23284100"/>
    <n v="-0.41991241943970953"/>
  </r>
  <r>
    <x v="269"/>
    <n v="205.1395"/>
    <n v="211.8"/>
    <n v="215.23"/>
    <n v="211.21"/>
    <n v="215.16"/>
    <n v="32440600"/>
    <n v="0.30025751167421644"/>
  </r>
  <r>
    <x v="270"/>
    <n v="203.8998"/>
    <n v="210.52"/>
    <n v="213.08"/>
    <n v="210.36"/>
    <n v="211.77"/>
    <n v="26733300"/>
    <n v="-0.14862861816213035"/>
  </r>
  <r>
    <x v="271"/>
    <n v="206.55359999999999"/>
    <n v="213.26"/>
    <n v="213.32"/>
    <n v="209.11"/>
    <n v="210.05"/>
    <n v="30979400"/>
    <n v="0.18533234339554353"/>
  </r>
  <r>
    <x v="272"/>
    <n v="207.464"/>
    <n v="214.2"/>
    <n v="216.21"/>
    <n v="212.88"/>
    <n v="213.1"/>
    <n v="28798400"/>
    <n v="1.3794024195033236E-2"/>
  </r>
  <r>
    <x v="273"/>
    <n v="207.3963"/>
    <n v="214.13"/>
    <n v="215.42"/>
    <n v="212.24"/>
    <n v="215.17"/>
    <n v="27000600"/>
    <n v="-0.12760514602902792"/>
  </r>
  <r>
    <x v="274"/>
    <n v="212.3843"/>
    <n v="219.28"/>
    <n v="220.11"/>
    <n v="214.72"/>
    <n v="214.75"/>
    <n v="35023300"/>
    <n v="0.50339002749226225"/>
  </r>
  <r>
    <x v="275"/>
    <n v="212.51990000000001"/>
    <n v="219.42"/>
    <n v="220.89"/>
    <n v="217.92"/>
    <n v="219.87"/>
    <n v="32515800"/>
    <n v="0.30617208370717308"/>
  </r>
  <r>
    <x v="276"/>
    <n v="211.71600000000001"/>
    <n v="218.59"/>
    <n v="219.69"/>
    <n v="216.02"/>
    <n v="218.59"/>
    <n v="63354900"/>
    <n v="2.7317050409086669"/>
  </r>
  <r>
    <x v="277"/>
    <n v="215.59020000000001"/>
    <n v="222.59"/>
    <n v="224"/>
    <n v="217.28"/>
    <n v="217.55"/>
    <n v="37181900"/>
    <n v="0.67316655927870039"/>
  </r>
  <r>
    <x v="278"/>
    <n v="216.89769999999999"/>
    <n v="223.94"/>
    <n v="225.63"/>
    <n v="221.85"/>
    <n v="222.69"/>
    <n v="22612200"/>
    <n v="-0.47275817673949072"/>
  </r>
  <r>
    <x v="279"/>
    <n v="214.06960000000001"/>
    <n v="221.02"/>
    <n v="223.56"/>
    <n v="220.8"/>
    <n v="223.11"/>
    <n v="18699600"/>
    <n v="-0.78048895514568817"/>
  </r>
  <r>
    <x v="280"/>
    <n v="215.74520000000001"/>
    <n v="222.75"/>
    <n v="223.61"/>
    <n v="221.2"/>
    <n v="221.42"/>
    <n v="10550600"/>
    <n v="-1.4214177782382871"/>
  </r>
  <r>
    <x v="281"/>
    <n v="217.88570000000001"/>
    <n v="224.96"/>
    <n v="226.03"/>
    <n v="223.02"/>
    <n v="224.45"/>
    <n v="17933500"/>
    <n v="-0.84074365773143367"/>
  </r>
  <r>
    <x v="282"/>
    <n v="217.1011"/>
    <n v="224.15"/>
    <n v="227.18"/>
    <n v="223.58"/>
    <n v="226.31"/>
    <n v="17403200"/>
    <n v="-0.88245240173511574"/>
  </r>
  <r>
    <x v="283"/>
    <n v="214.7088"/>
    <n v="221.68"/>
    <n v="225.63"/>
    <n v="221.47"/>
    <n v="225.23"/>
    <n v="20272300"/>
    <n v="-0.65679417540857554"/>
  </r>
  <r>
    <x v="284"/>
    <n v="215.4255"/>
    <n v="222.42"/>
    <n v="223"/>
    <n v="219.68"/>
    <n v="221.7"/>
    <n v="20942100"/>
    <n v="-0.60411358567886364"/>
  </r>
  <r>
    <x v="285"/>
    <n v="210.8443"/>
    <n v="217.69"/>
    <n v="223"/>
    <n v="214.81"/>
    <n v="222.53"/>
    <n v="37130100"/>
    <n v="0.66909242588365847"/>
  </r>
  <r>
    <x v="286"/>
    <n v="211.04769999999999"/>
    <n v="217.9"/>
    <n v="218.52"/>
    <n v="215.7"/>
    <n v="217.26"/>
    <n v="23823000"/>
    <n v="-0.37752727491098187"/>
  </r>
  <r>
    <x v="287"/>
    <n v="205.5753"/>
    <n v="212.25"/>
    <n v="216.49"/>
    <n v="211.94"/>
    <n v="212.17"/>
    <n v="35930700"/>
    <n v="0.57475814800695424"/>
  </r>
  <r>
    <x v="288"/>
    <n v="211.4254"/>
    <n v="218.29"/>
    <n v="219.34"/>
    <n v="213.71"/>
    <n v="214.04"/>
    <n v="27694500"/>
    <n v="-7.3029061804711526E-2"/>
  </r>
  <r>
    <x v="289"/>
    <n v="212.71360000000001"/>
    <n v="219.62"/>
    <n v="220.58"/>
    <n v="217.03"/>
    <n v="218.68"/>
    <n v="22956200"/>
    <n v="-0.44570215573766792"/>
  </r>
  <r>
    <x v="290"/>
    <n v="210.6506"/>
    <n v="217.49"/>
    <n v="218.91"/>
    <n v="216.73"/>
    <n v="218.47"/>
    <n v="23031300"/>
    <n v="-0.43979544882709559"/>
  </r>
  <r>
    <x v="291"/>
    <n v="208.1711"/>
    <n v="214.93"/>
    <n v="217.1"/>
    <n v="213.32"/>
    <n v="216.5"/>
    <n v="23249300"/>
    <n v="-0.42264948202942881"/>
  </r>
  <r>
    <x v="292"/>
    <n v="209.5367"/>
    <n v="216.34"/>
    <n v="216.76"/>
    <n v="213.93"/>
    <n v="214.02"/>
    <n v="20087100"/>
    <n v="-0.67136038206420812"/>
  </r>
  <r>
    <x v="293"/>
    <n v="206.3212"/>
    <n v="213.02"/>
    <n v="217.46"/>
    <n v="212.74"/>
    <n v="215.91"/>
    <n v="29480800"/>
    <n v="6.7465619345160807E-2"/>
  </r>
  <r>
    <x v="294"/>
    <n v="205.96279999999999"/>
    <n v="212.65"/>
    <n v="214.51"/>
    <n v="212.03"/>
    <n v="213.52"/>
    <n v="31746500"/>
    <n v="0.24566569720513154"/>
  </r>
  <r>
    <x v="295"/>
    <n v="209.6336"/>
    <n v="216.44"/>
    <n v="216.98"/>
    <n v="212.63"/>
    <n v="213.75"/>
    <n v="30480900"/>
    <n v="0.14612470831005323"/>
  </r>
  <r>
    <x v="296"/>
    <n v="217.2852"/>
    <n v="224.34"/>
    <n v="225.79"/>
    <n v="217.29"/>
    <n v="217.7"/>
    <n v="37777300"/>
    <n v="0.71999549795452977"/>
  </r>
  <r>
    <x v="297"/>
    <n v="217.8954"/>
    <n v="224.97"/>
    <n v="226.3"/>
    <n v="222.42"/>
    <n v="224.7"/>
    <n v="30709400"/>
    <n v="0.16409651295806632"/>
  </r>
  <r>
    <x v="298"/>
    <n v="218.84450000000001"/>
    <n v="225.95"/>
    <n v="230.07"/>
    <n v="225.8"/>
    <n v="227.08"/>
    <n v="30172700"/>
    <n v="0.1218844011217922"/>
  </r>
  <r>
    <x v="299"/>
    <n v="222.31200000000001"/>
    <n v="229.53"/>
    <n v="229.78"/>
    <n v="224.22"/>
    <n v="229.12"/>
    <n v="33152100"/>
    <n v="0.35621785743816103"/>
  </r>
  <r>
    <x v="300"/>
    <n v="225.0239"/>
    <n v="232.33"/>
    <n v="234.18"/>
    <n v="230.08"/>
    <n v="231.86"/>
    <n v="49169600"/>
    <n v="1.6160138353355356"/>
  </r>
  <r>
    <x v="301"/>
    <n v="225.57599999999999"/>
    <n v="232.9"/>
    <n v="240.44"/>
    <n v="230.14"/>
    <n v="238"/>
    <n v="69870600"/>
    <n v="3.2441728200992972"/>
  </r>
  <r>
    <x v="302"/>
    <n v="231.41630000000001"/>
    <n v="238.93"/>
    <n v="242.64"/>
    <n v="235.09"/>
    <n v="235.61"/>
    <n v="49111200"/>
    <n v="1.6114206038631329"/>
  </r>
  <r>
    <x v="303"/>
    <n v="224.66560000000001"/>
    <n v="231.96"/>
    <n v="238.02"/>
    <n v="231.35"/>
    <n v="235.99"/>
    <n v="42503100"/>
    <n v="1.0916854515894547"/>
  </r>
  <r>
    <x v="304"/>
    <n v="232.11369999999999"/>
    <n v="239.65"/>
    <n v="242.5"/>
    <n v="232.43"/>
    <n v="235.06"/>
    <n v="33314200"/>
    <n v="0.36896722082303157"/>
  </r>
  <r>
    <x v="305"/>
    <n v="231.97810000000001"/>
    <n v="239.51"/>
    <n v="242.31"/>
    <n v="238.69"/>
    <n v="241.3"/>
    <n v="25916300"/>
    <n v="-0.21288666804145953"/>
  </r>
  <r>
    <x v="306"/>
    <n v="235.35839999999999"/>
    <n v="243"/>
    <n v="245.09"/>
    <n v="239.26"/>
    <n v="239.57"/>
    <n v="27158100"/>
    <n v="-0.1152175782738329"/>
  </r>
  <r>
    <x v="307"/>
    <n v="234.39949999999999"/>
    <n v="242.01"/>
    <n v="243.24"/>
    <n v="240.37"/>
    <n v="242.66"/>
    <n v="25296100"/>
    <n v="-0.26166615706858309"/>
  </r>
  <r>
    <x v="308"/>
    <n v="234.58349999999999"/>
    <n v="242.2"/>
    <n v="243.28"/>
    <n v="240.42"/>
    <n v="242.23"/>
    <n v="18054800"/>
    <n v="-0.83120326427933744"/>
  </r>
  <r>
    <x v="309"/>
    <n v="234.845"/>
    <n v="242.47"/>
    <n v="243.68"/>
    <n v="240.81"/>
    <n v="243.15"/>
    <n v="22211900"/>
    <n v="-0.50424226164364672"/>
  </r>
  <r>
    <x v="310"/>
    <n v="236.10419999999999"/>
    <n v="243.77"/>
    <n v="244.76"/>
    <n v="241.38"/>
    <n v="241.87"/>
    <n v="23565000"/>
    <n v="-0.39781929066234895"/>
  </r>
  <r>
    <x v="311"/>
    <n v="235.184"/>
    <n v="242.82"/>
    <n v="245.92"/>
    <n v="240.89"/>
    <n v="245"/>
    <n v="22186700"/>
    <n v="-0.50622427248447799"/>
  </r>
  <r>
    <x v="312"/>
    <n v="236.8015"/>
    <n v="244.49"/>
    <n v="245.15"/>
    <n v="242.15"/>
    <n v="244.78"/>
    <n v="15751100"/>
    <n v="-1.0123920886453235"/>
  </r>
  <r>
    <x v="313"/>
    <n v="237.28579999999999"/>
    <n v="244.99"/>
    <n v="245.3"/>
    <n v="242.73"/>
    <n v="243.93"/>
    <n v="16561100"/>
    <n v="-0.9486845973328919"/>
  </r>
  <r>
    <x v="314"/>
    <n v="236.03630000000001"/>
    <n v="243.7"/>
    <n v="246.13"/>
    <n v="242.92"/>
    <n v="245.03"/>
    <n v="26728500"/>
    <n v="-0.14900614403657442"/>
  </r>
  <r>
    <x v="315"/>
    <n v="237.06540000000001"/>
    <n v="244.2"/>
    <n v="244.31"/>
    <n v="240.94"/>
    <n v="241.32"/>
    <n v="21653500"/>
    <n v="-0.54816110503730331"/>
  </r>
  <r>
    <x v="316"/>
    <n v="236.66739999999999"/>
    <n v="243.79"/>
    <n v="243.93"/>
    <n v="240.86"/>
    <n v="241.8"/>
    <n v="16925600"/>
    <n v="-0.92001622624229762"/>
  </r>
  <r>
    <x v="317"/>
    <n v="233.9297"/>
    <n v="240.97"/>
    <n v="243.86"/>
    <n v="240.18"/>
    <n v="243.75"/>
    <n v="25262600"/>
    <n v="-0.2643009730673071"/>
  </r>
  <r>
    <x v="318"/>
    <n v="227.6585"/>
    <n v="234.51"/>
    <n v="237.93"/>
    <n v="232.4"/>
    <n v="237.42"/>
    <n v="36446900"/>
    <n v="0.61535790975445692"/>
  </r>
  <r>
    <x v="319"/>
    <n v="226.4547"/>
    <n v="233.27"/>
    <n v="234.83"/>
    <n v="228.73"/>
    <n v="230.33"/>
    <n v="30228700"/>
    <n v="0.12628886965697267"/>
  </r>
  <r>
    <x v="320"/>
    <n v="227.69730000000001"/>
    <n v="234.55"/>
    <n v="235.2"/>
    <n v="229"/>
    <n v="230.01"/>
    <n v="26339700"/>
    <n v="-0.17958573986654158"/>
  </r>
  <r>
    <x v="321"/>
    <n v="222.2998"/>
    <n v="228.99"/>
    <n v="234.59"/>
    <n v="227.88"/>
    <n v="232.08"/>
    <n v="39542200"/>
    <n v="0.85880704291417242"/>
  </r>
  <r>
    <x v="322"/>
    <n v="225.5907"/>
    <n v="232.38"/>
    <n v="235.37"/>
    <n v="229.54"/>
    <n v="231.53"/>
    <n v="37819200"/>
    <n v="0.72329098423353089"/>
  </r>
  <r>
    <x v="323"/>
    <n v="230.01750000000001"/>
    <n v="236.94"/>
    <n v="237.47"/>
    <n v="233.15"/>
    <n v="235.9"/>
    <n v="25324000"/>
    <n v="-0.25947178792337711"/>
  </r>
  <r>
    <x v="324"/>
    <n v="227.03720000000001"/>
    <n v="233.87"/>
    <n v="237.3"/>
    <n v="233.45"/>
    <n v="237.01"/>
    <n v="22812500"/>
    <n v="-0.45700433660383638"/>
  </r>
  <r>
    <x v="325"/>
    <n v="220.91159999999999"/>
    <n v="227.56"/>
    <n v="233.58"/>
    <n v="227.26"/>
    <n v="232.16"/>
    <n v="34029500"/>
    <n v="0.42522644123757769"/>
  </r>
  <r>
    <x v="326"/>
    <n v="220.10579999999999"/>
    <n v="226.73"/>
    <n v="232.49"/>
    <n v="224.26"/>
    <n v="226.74"/>
    <n v="44727800"/>
    <n v="1.2666608292718826"/>
  </r>
  <r>
    <x v="327"/>
    <n v="224.83349999999999"/>
    <n v="231.6"/>
    <n v="233.27"/>
    <n v="226.46"/>
    <n v="229.52"/>
    <n v="41872800"/>
    <n v="1.0421115852015219"/>
  </r>
  <r>
    <x v="328"/>
    <n v="220.7465"/>
    <n v="227.39"/>
    <n v="233.37"/>
    <n v="227.13"/>
    <n v="231.37"/>
    <n v="35267400"/>
    <n v="0.52258879123221857"/>
  </r>
  <r>
    <x v="329"/>
    <n v="226.94980000000001"/>
    <n v="233.78"/>
    <n v="235.38"/>
    <n v="231.67"/>
    <n v="232.88"/>
    <n v="33080500"/>
    <n v="0.35058642981103744"/>
  </r>
  <r>
    <x v="330"/>
    <n v="225.62950000000001"/>
    <n v="232.42"/>
    <n v="237"/>
    <n v="232.04"/>
    <n v="237"/>
    <n v="29746800"/>
    <n v="8.8386844887267974E-2"/>
  </r>
  <r>
    <x v="331"/>
    <n v="230.20189999999999"/>
    <n v="237.13"/>
    <n v="239.17"/>
    <n v="234.31"/>
    <n v="234.96"/>
    <n v="29907600"/>
    <n v="0.10103396168114329"/>
  </r>
  <r>
    <x v="332"/>
    <n v="228.8623"/>
    <n v="235.75"/>
    <n v="235.82"/>
    <n v="233.23"/>
    <n v="234.01"/>
    <n v="22653700"/>
    <n v="-0.46949415095002667"/>
  </r>
  <r>
    <x v="333"/>
    <n v="227.94970000000001"/>
    <n v="234.81"/>
    <n v="235.19"/>
    <n v="231.81"/>
    <n v="234.96"/>
    <n v="26034900"/>
    <n v="-0.20355863289373807"/>
  </r>
  <r>
    <x v="334"/>
    <n v="230.76499999999999"/>
    <n v="237.71"/>
    <n v="240.06"/>
    <n v="235.94"/>
    <n v="236.28"/>
    <n v="28092200"/>
    <n v="-4.1749470082546029E-2"/>
  </r>
  <r>
    <x v="335"/>
    <n v="230.1146"/>
    <n v="237.04"/>
    <n v="238.55"/>
    <n v="233.23"/>
    <n v="236.15"/>
    <n v="29562100"/>
    <n v="7.3859963843556711E-2"/>
  </r>
  <r>
    <x v="336"/>
    <n v="223.97919999999999"/>
    <n v="230.72"/>
    <n v="234.19"/>
    <n v="230.33"/>
    <n v="232.56"/>
    <n v="34833000"/>
    <n v="0.48842269959503298"/>
  </r>
  <r>
    <x v="337"/>
    <n v="223.62"/>
    <n v="230.35"/>
    <n v="232.47"/>
    <n v="229.35"/>
    <n v="231.02"/>
    <n v="46430700"/>
    <n v="1.4005959983532899"/>
  </r>
  <r>
    <x v="338"/>
    <n v="229.09530000000001"/>
    <n v="235.99"/>
    <n v="236.9"/>
    <n v="230.14"/>
    <n v="230.27"/>
    <n v="30127000"/>
    <n v="0.11829004019218958"/>
  </r>
  <r>
    <x v="339"/>
    <n v="230.6388"/>
    <n v="237.58"/>
    <n v="241.05"/>
    <n v="237.07"/>
    <n v="237.49"/>
    <n v="31638400"/>
    <n v="0.2371634999077564"/>
  </r>
  <r>
    <x v="340"/>
    <n v="228.58070000000001"/>
    <n v="235.46"/>
    <n v="238"/>
    <n v="235.32"/>
    <n v="237.85"/>
    <n v="25620100"/>
    <n v="-0.23618316054361044"/>
  </r>
  <r>
    <x v="341"/>
    <n v="225.55179999999999"/>
    <n v="232.34"/>
    <n v="236.94"/>
    <n v="231.57"/>
    <n v="235.3"/>
    <n v="34061900"/>
    <n v="0.42777474089007494"/>
  </r>
  <r>
    <x v="342"/>
    <n v="229.57089999999999"/>
    <n v="236.48"/>
    <n v="236.71"/>
    <n v="231.55"/>
    <n v="231.55"/>
    <n v="25479900"/>
    <n v="-0.24721006212633009"/>
  </r>
  <r>
    <x v="343"/>
    <n v="228.3672"/>
    <n v="235.24"/>
    <n v="236.8"/>
    <n v="231.88"/>
    <n v="236.59"/>
    <n v="25227500"/>
    <n v="-0.26706163102417912"/>
  </r>
  <r>
    <x v="344"/>
    <n v="225.0762"/>
    <n v="231.85"/>
    <n v="233.85"/>
    <n v="231.1"/>
    <n v="233.53"/>
    <n v="24792000"/>
    <n v="-0.30131423900759147"/>
  </r>
  <r>
    <x v="345"/>
    <n v="228.8817"/>
    <n v="235.77"/>
    <n v="239.1"/>
    <n v="232.39"/>
    <n v="232.91"/>
    <n v="43623500"/>
    <n v="1.179806282782601"/>
  </r>
  <r>
    <x v="346"/>
    <n v="235.26939999999999"/>
    <n v="242.35"/>
    <n v="242.84"/>
    <n v="238.05"/>
    <n v="238.47"/>
    <n v="30338000"/>
    <n v="0.1348854484229588"/>
  </r>
  <r>
    <x v="347"/>
    <n v="241.79310000000001"/>
    <n v="249.07"/>
    <n v="249.96"/>
    <n v="242.7"/>
    <n v="242.76"/>
    <n v="36910600"/>
    <n v="0.65182848225022794"/>
  </r>
  <r>
    <x v="348"/>
    <n v="240.61840000000001"/>
    <n v="247.86"/>
    <n v="249.4"/>
    <n v="246.88"/>
    <n v="247.61"/>
    <n v="22931900"/>
    <n v="-0.44761338047704091"/>
  </r>
  <r>
    <x v="349"/>
    <n v="242.59889999999999"/>
    <n v="249.9"/>
    <n v="250.93"/>
    <n v="247.19"/>
    <n v="247.81"/>
    <n v="22719800"/>
    <n v="-0.46429530505403688"/>
  </r>
  <r>
    <x v="350"/>
    <n v="245.8509"/>
    <n v="253.25"/>
    <n v="254.14"/>
    <n v="252"/>
    <n v="252.77"/>
    <n v="23625200"/>
    <n v="-0.39308448698702997"/>
  </r>
  <r>
    <x v="351"/>
    <n v="248.375"/>
    <n v="255.85"/>
    <n v="255.99"/>
    <n v="252.44"/>
    <n v="252.87"/>
    <n v="24326800"/>
    <n v="-0.33790278833912624"/>
  </r>
  <r>
    <x v="352"/>
    <n v="248.4333"/>
    <n v="255.91"/>
    <n v="257.67"/>
    <n v="254.62"/>
    <n v="254.71"/>
    <n v="27148700"/>
    <n v="-0.11595689977795248"/>
  </r>
  <r>
    <x v="353"/>
    <n v="250.93790000000001"/>
    <n v="258.49"/>
    <n v="259.19"/>
    <n v="256.83"/>
    <n v="257.26"/>
    <n v="23837500"/>
    <n v="-0.37638683216526547"/>
  </r>
  <r>
    <x v="354"/>
    <n v="248.12260000000001"/>
    <n v="255.59"/>
    <n v="258.83"/>
    <n v="255.16"/>
    <n v="257.48"/>
    <n v="23070900"/>
    <n v="-0.43668086036293224"/>
  </r>
  <r>
    <x v="355"/>
    <n v="251.91839999999999"/>
    <n v="259.5"/>
    <n v="259.93"/>
    <n v="257.73"/>
    <n v="257.93"/>
    <n v="25627500"/>
    <n v="-0.2356011414871759"/>
  </r>
  <r>
    <x v="356"/>
    <n v="253.12209999999999"/>
    <n v="260.74"/>
    <n v="261"/>
    <n v="257.60000000000002"/>
    <n v="259.47000000000003"/>
    <n v="24878600"/>
    <n v="-0.29450304302283026"/>
  </r>
  <r>
    <x v="357"/>
    <n v="251.1806"/>
    <n v="258.74"/>
    <n v="261.48"/>
    <n v="257.82"/>
    <n v="260.19"/>
    <n v="23209300"/>
    <n v="-0.42579553098312911"/>
  </r>
  <r>
    <x v="358"/>
    <n v="250.71459999999999"/>
    <n v="258.26"/>
    <n v="260.2"/>
    <n v="256.83999999999997"/>
    <n v="257.82"/>
    <n v="19722900"/>
    <n v="-0.7000051577876496"/>
  </r>
  <r>
    <x v="359"/>
    <n v="252.9667"/>
    <n v="260.58"/>
    <n v="260.68"/>
    <n v="257.25"/>
    <n v="258.94"/>
    <n v="24030400"/>
    <n v="-0.36121501108604565"/>
  </r>
  <r>
    <x v="360"/>
    <n v="249.65639999999999"/>
    <n v="257.17"/>
    <n v="261.77999999999997"/>
    <n v="255.64"/>
    <n v="260.20999999999998"/>
    <n v="25606200"/>
    <n v="-0.2372764125550213"/>
  </r>
  <r>
    <x v="361"/>
    <n v="253.52019999999999"/>
    <n v="261.14999999999998"/>
    <n v="261.51"/>
    <n v="257.27"/>
    <n v="257.88"/>
    <n v="21462600"/>
    <n v="-0.56317562366883811"/>
  </r>
  <r>
    <x v="362"/>
    <n v="253.9084"/>
    <n v="261.55"/>
    <n v="262.44"/>
    <n v="260.17"/>
    <n v="261.66000000000003"/>
    <n v="19763300"/>
    <n v="-0.69682764834441224"/>
  </r>
  <r>
    <x v="363"/>
    <n v="254.31620000000001"/>
    <n v="261.97000000000003"/>
    <n v="263.19"/>
    <n v="260.12"/>
    <n v="261.58"/>
    <n v="31014200"/>
    <n v="0.18806940598526281"/>
  </r>
  <r>
    <x v="364"/>
    <n v="247.12270000000001"/>
    <n v="254.56"/>
    <n v="256.54000000000002"/>
    <n v="252.95"/>
    <n v="256.08"/>
    <n v="46903100"/>
    <n v="1.4377508364964908"/>
  </r>
  <r>
    <x v="365"/>
    <n v="245.1326"/>
    <n v="252.51"/>
    <n v="256.10000000000002"/>
    <n v="249"/>
    <n v="255.46"/>
    <n v="40589000"/>
    <n v="0.94113914403250998"/>
  </r>
  <r>
    <x v="366"/>
    <n v="244.81219999999999"/>
    <n v="252.18"/>
    <n v="253.08"/>
    <n v="249.6"/>
    <n v="249.74"/>
    <n v="30945100"/>
    <n v="0.18263460641774551"/>
  </r>
  <r>
    <x v="367"/>
    <n v="244.5016"/>
    <n v="251.86"/>
    <n v="254.35"/>
    <n v="251.12"/>
    <n v="253.4"/>
    <n v="19626600"/>
    <n v="-0.70757927064368309"/>
  </r>
  <r>
    <x v="368"/>
    <n v="240.5505"/>
    <n v="247.79"/>
    <n v="251.21"/>
    <n v="245.76"/>
    <n v="250.97"/>
    <n v="32756100"/>
    <n v="0.32507197279652777"/>
  </r>
  <r>
    <x v="369"/>
    <n v="239.26910000000001"/>
    <n v="246.47"/>
    <n v="249.5"/>
    <n v="245.82"/>
    <n v="249.06"/>
    <n v="21901300"/>
    <n v="-0.52867133176912984"/>
  </r>
  <r>
    <x v="370"/>
    <n v="242.43379999999999"/>
    <n v="249.73"/>
    <n v="249.86"/>
    <n v="244.69"/>
    <n v="246.45"/>
    <n v="26491100"/>
    <n v="-0.16767794457678584"/>
  </r>
  <r>
    <x v="371"/>
    <n v="245.08410000000001"/>
    <n v="252.46"/>
    <n v="254.3"/>
    <n v="251.17"/>
    <n v="252.15"/>
    <n v="27032900"/>
    <n v="-0.12506471149891493"/>
  </r>
  <r>
    <x v="372"/>
    <n v="239.95830000000001"/>
    <n v="247.18"/>
    <n v="251.73"/>
    <n v="247.12"/>
    <n v="250.87"/>
    <n v="29299900"/>
    <n v="5.323761295205108E-2"/>
  </r>
  <r>
    <x v="373"/>
    <n v="239.0361"/>
    <n v="246.23"/>
    <n v="246.6"/>
    <n v="242.57"/>
    <n v="244.55"/>
    <n v="33641600"/>
    <n v="0.39471763150906874"/>
  </r>
  <r>
    <x v="374"/>
    <n v="232.01730000000001"/>
    <n v="239"/>
    <n v="244.38"/>
    <n v="238.07"/>
    <n v="242.17"/>
    <n v="36684400"/>
    <n v="0.63403757541705263"/>
  </r>
  <r>
    <x v="375"/>
    <n v="235.92959999999999"/>
    <n v="243.03"/>
    <n v="245.6"/>
    <n v="241.42"/>
    <n v="241.8"/>
    <n v="29624300"/>
    <n v="7.8752069966560728E-2"/>
  </r>
  <r>
    <x v="376"/>
    <n v="240.9"/>
    <n v="248.15"/>
    <n v="249.18"/>
    <n v="245.49"/>
    <n v="245.58"/>
    <n v="23901100"/>
    <n v="-0.37138461432888198"/>
  </r>
  <r>
    <x v="377"/>
    <n v="238.01669999999999"/>
    <n v="245.18"/>
    <n v="246.59"/>
    <n v="243.52"/>
    <n v="246.55"/>
    <n v="24970200"/>
    <n v="-0.28729859091885651"/>
  </r>
  <r>
    <x v="378"/>
    <n v="235.97810000000001"/>
    <n v="243.08"/>
    <n v="246.41"/>
    <n v="242.9"/>
    <n v="246.27"/>
    <n v="20168000"/>
    <n v="-0.66499749805534913"/>
  </r>
  <r>
    <x v="379"/>
    <n v="236.56190000000001"/>
    <n v="243.12"/>
    <n v="243.23"/>
    <n v="238.6"/>
    <n v="239.31"/>
    <n v="25739800"/>
    <n v="-0.22676860904966223"/>
  </r>
  <r>
    <x v="380"/>
    <n v="239.8313"/>
    <n v="246.48"/>
    <n v="247.95"/>
    <n v="243.86"/>
    <n v="243.96"/>
    <n v="21800700"/>
    <n v="-0.53658364488768606"/>
  </r>
  <r>
    <x v="381"/>
    <n v="238.5566"/>
    <n v="245.17"/>
    <n v="248.33"/>
    <n v="244.74"/>
    <n v="247.57"/>
    <n v="21863100"/>
    <n v="-0.53167580851991358"/>
  </r>
  <r>
    <x v="382"/>
    <n v="244.0153"/>
    <n v="250.78"/>
    <n v="251.16"/>
    <n v="247.51"/>
    <n v="247.79"/>
    <n v="21411500"/>
    <n v="-0.56719470120719029"/>
  </r>
  <r>
    <x v="383"/>
    <n v="244.93"/>
    <n v="251.72"/>
    <n v="252.75"/>
    <n v="250.82"/>
    <n v="251.77"/>
    <n v="17704300"/>
    <n v="-0.85877051823613659"/>
  </r>
  <r>
    <x v="384"/>
    <n v="244.70609999999999"/>
    <n v="251.49"/>
    <n v="252.94"/>
    <n v="250.75"/>
    <n v="251.43"/>
    <n v="17771600"/>
    <n v="-0.85347729087153579"/>
  </r>
  <r>
    <x v="385"/>
    <n v="242.5849"/>
    <n v="249.31"/>
    <n v="251.48"/>
    <n v="249.25"/>
    <n v="251.17"/>
    <n v="24426200"/>
    <n v="-0.33008485668918092"/>
  </r>
  <r>
    <x v="386"/>
    <n v="242.94499999999999"/>
    <n v="249.68"/>
    <n v="252.08"/>
    <n v="249.56"/>
    <n v="251"/>
    <n v="18270200"/>
    <n v="-0.81426179066366122"/>
  </r>
  <r>
    <x v="387"/>
    <n v="240.72649999999999"/>
    <n v="247.4"/>
    <n v="251.29"/>
    <n v="246.96"/>
    <n v="251.23"/>
    <n v="23213300"/>
    <n v="-0.42548092608775911"/>
  </r>
  <r>
    <x v="388"/>
    <n v="240.6292"/>
    <n v="247.3"/>
    <n v="249.27"/>
    <n v="245.84"/>
    <n v="248.13"/>
    <n v="19406700"/>
    <n v="-0.72487467476665068"/>
  </r>
  <r>
    <x v="389"/>
    <n v="239.08199999999999"/>
    <n v="245.71"/>
    <n v="246.34"/>
    <n v="243"/>
    <n v="245.22"/>
    <n v="25307700"/>
    <n v="-0.26075380287201"/>
  </r>
  <r>
    <x v="390"/>
    <n v="244.02500000000001"/>
    <n v="250.79"/>
    <n v="251.65"/>
    <n v="247.51"/>
    <n v="247.76"/>
    <n v="25281100"/>
    <n v="-0.26284592542622071"/>
  </r>
  <r>
    <x v="391"/>
    <n v="246.96360000000001"/>
    <n v="253.81"/>
    <n v="254.09"/>
    <n v="249.81"/>
    <n v="249.98"/>
    <n v="23079200"/>
    <n v="-0.43602805520503946"/>
  </r>
  <r>
    <x v="392"/>
    <n v="245.75700000000001"/>
    <n v="252.57"/>
    <n v="256.01"/>
    <n v="252.51"/>
    <n v="255.16"/>
    <n v="22455000"/>
    <n v="-0.48512214912753304"/>
  </r>
  <r>
    <x v="393"/>
    <n v="246.74950000000001"/>
    <n v="253.59"/>
    <n v="255.53"/>
    <n v="253.21"/>
    <n v="253.81"/>
    <n v="17937600"/>
    <n v="-0.84042118771367935"/>
  </r>
  <r>
    <x v="394"/>
    <n v="250.30099999999999"/>
    <n v="257.24"/>
    <n v="257.45999999999998"/>
    <n v="253.67"/>
    <n v="254.29"/>
    <n v="24563600"/>
    <n v="-0.31927817853322032"/>
  </r>
  <r>
    <x v="395"/>
    <n v="250.93350000000001"/>
    <n v="257.89"/>
    <n v="258.49"/>
    <n v="256.61"/>
    <n v="257.99"/>
    <n v="18999700"/>
    <n v="-0.75688572287055145"/>
  </r>
  <r>
    <x v="396"/>
    <n v="252.87960000000001"/>
    <n v="259.89"/>
    <n v="259.95"/>
    <n v="256.8"/>
    <n v="257.89999999999998"/>
    <n v="19150500"/>
    <n v="-0.74502511831510121"/>
  </r>
  <r>
    <x v="397"/>
    <n v="251.39080000000001"/>
    <n v="258.36"/>
    <n v="259.99"/>
    <n v="257.68"/>
    <n v="259.77"/>
    <n v="18038900"/>
    <n v="-0.83245381873843327"/>
  </r>
  <r>
    <x v="398"/>
    <n v="250.43729999999999"/>
    <n v="257.38"/>
    <n v="260.58"/>
    <n v="254.42"/>
    <n v="259.39999999999998"/>
    <n v="27220000"/>
    <n v="-0.11034906751798164"/>
  </r>
  <r>
    <x v="399"/>
    <n v="253.8623"/>
    <n v="260.89999999999998"/>
    <n v="261.75"/>
    <n v="256.01"/>
    <n v="256.07"/>
    <n v="27565500"/>
    <n v="-8.3175069680395078E-2"/>
  </r>
  <r>
    <x v="400"/>
    <n v="252.43199999999999"/>
    <n v="259.43"/>
    <n v="262.3"/>
    <n v="258.75"/>
    <n v="259.63"/>
    <n v="37202200"/>
    <n v="0.67476317912270334"/>
  </r>
  <r>
    <x v="401"/>
    <n v="255.54570000000001"/>
    <n v="262.63"/>
    <n v="263.52"/>
    <n v="257.92"/>
    <n v="259.82"/>
    <n v="26696100"/>
    <n v="-0.15155444368907167"/>
  </r>
  <r>
    <x v="402"/>
    <n v="258.34789999999998"/>
    <n v="265.51"/>
    <n v="265.79000000000002"/>
    <n v="262.39999999999998"/>
    <n v="262.72000000000003"/>
    <n v="24694100"/>
    <n v="-0.30901419382177303"/>
  </r>
  <r>
    <x v="403"/>
    <n v="258.11430000000001"/>
    <n v="265.27"/>
    <n v="266.83"/>
    <n v="264.43"/>
    <n v="265.99"/>
    <n v="19518700"/>
    <n v="-0.71606573769628978"/>
  </r>
  <r>
    <x v="404"/>
    <n v="259.49610000000001"/>
    <n v="266.69"/>
    <n v="267.85000000000002"/>
    <n v="265.47000000000003"/>
    <n v="266.16000000000003"/>
    <n v="21446900"/>
    <n v="-0.56441044788316552"/>
  </r>
  <r>
    <x v="405"/>
    <n v="257.87119999999999"/>
    <n v="265.02"/>
    <n v="267.25"/>
    <n v="264.76"/>
    <n v="266.23"/>
    <n v="25611100"/>
    <n v="-0.23689102155819303"/>
  </r>
  <r>
    <x v="406"/>
    <n v="261.47129999999999"/>
    <n v="268.72000000000003"/>
    <n v="268.89999999999998"/>
    <n v="265.91000000000003"/>
    <n v="266.19"/>
    <n v="19590000"/>
    <n v="-0.71045790543631893"/>
  </r>
  <r>
    <x v="407"/>
    <n v="264.07909999999998"/>
    <n v="271.39999999999998"/>
    <n v="271.64999999999998"/>
    <n v="267.98"/>
    <n v="268.87"/>
    <n v="19937800"/>
    <n v="-0.6831030097838946"/>
  </r>
  <r>
    <x v="408"/>
    <n v="263.5926"/>
    <n v="270.89999999999998"/>
    <n v="271.36"/>
    <n v="269.60000000000002"/>
    <n v="270.69"/>
    <n v="21656500"/>
    <n v="-0.5479251513657758"/>
  </r>
  <r>
    <x v="409"/>
    <n v="264.27370000000002"/>
    <n v="271.60000000000002"/>
    <n v="271.83999999999997"/>
    <n v="269.60000000000002"/>
    <n v="269.61"/>
    <n v="16725300"/>
    <n v="-0.93577006637795201"/>
  </r>
  <r>
    <x v="410"/>
    <n v="270.16039999999998"/>
    <n v="277.64999999999998"/>
    <n v="278"/>
    <n v="272.5"/>
    <n v="272.82"/>
    <n v="26458000"/>
    <n v="-0.17028130008597286"/>
  </r>
  <r>
    <x v="411"/>
    <n v="270.17020000000002"/>
    <n v="277.66000000000003"/>
    <n v="279.37"/>
    <n v="274.3"/>
    <n v="278.02999999999997"/>
    <n v="31565600"/>
    <n v="0.23143769081202181"/>
  </r>
  <r>
    <x v="412"/>
    <n v="272.37909999999999"/>
    <n v="279.93"/>
    <n v="280.69"/>
    <n v="277.14999999999998"/>
    <n v="279.39999999999998"/>
    <n v="23260000"/>
    <n v="-0.42180791393431394"/>
  </r>
  <r>
    <x v="413"/>
    <n v="269.93669999999997"/>
    <n v="277.42"/>
    <n v="278.73"/>
    <n v="274.87"/>
    <n v="276.89999999999998"/>
    <n v="24618600"/>
    <n v="-0.31495236122188236"/>
  </r>
  <r>
    <x v="414"/>
    <n v="270.44260000000003"/>
    <n v="277.94"/>
    <n v="278.05"/>
    <n v="275.32"/>
    <n v="275.72000000000003"/>
    <n v="23916700"/>
    <n v="-0.37015765523693883"/>
  </r>
  <r>
    <x v="415"/>
    <n v="269.83940000000001"/>
    <n v="277.32"/>
    <n v="279.77"/>
    <n v="276.58"/>
    <n v="279.16000000000003"/>
    <n v="18931700"/>
    <n v="-0.762234006091842"/>
  </r>
  <r>
    <x v="416"/>
    <n v="273.4006"/>
    <n v="280.98"/>
    <n v="282.85000000000002"/>
    <n v="277.39"/>
    <n v="277.52"/>
    <n v="26120100"/>
    <n v="-0.19685754862235638"/>
  </r>
  <r>
    <x v="417"/>
    <n v="274.88940000000002"/>
    <n v="282.51"/>
    <n v="283.66000000000003"/>
    <n v="280.55"/>
    <n v="282.35000000000002"/>
    <n v="23113700"/>
    <n v="-0.43331458798247291"/>
  </r>
  <r>
    <x v="418"/>
    <n v="273.44929999999999"/>
    <n v="281.02999999999997"/>
    <n v="282.51"/>
    <n v="279.83"/>
    <n v="282"/>
    <n v="22604200"/>
    <n v="-0.47338738653023082"/>
  </r>
  <r>
    <x v="419"/>
    <n v="273.17680000000001"/>
    <n v="280.75"/>
    <n v="284.10000000000002"/>
    <n v="279.45999999999998"/>
    <n v="282.07"/>
    <n v="26186800"/>
    <n v="-0.19161151199206108"/>
  </r>
  <r>
    <x v="420"/>
    <n v="269.53769999999997"/>
    <n v="277.01"/>
    <n v="280.37"/>
    <n v="274.45"/>
    <n v="278.93"/>
    <n v="32935600"/>
    <n v="0.33918986747625801"/>
  </r>
  <r>
    <x v="421"/>
    <n v="271.78539999999998"/>
    <n v="279.32"/>
    <n v="280.97000000000003"/>
    <n v="276.26"/>
    <n v="278.02999999999997"/>
    <n v="26259700"/>
    <n v="-0.18587783777394223"/>
  </r>
  <r>
    <x v="422"/>
    <n v="273.80930000000001"/>
    <n v="281.39999999999998"/>
    <n v="281.52"/>
    <n v="277.29000000000002"/>
    <n v="278.89999999999998"/>
    <n v="24364300"/>
    <n v="-0.33495336744503218"/>
  </r>
  <r>
    <x v="423"/>
    <n v="278.42149999999998"/>
    <n v="286.14"/>
    <n v="286.42"/>
    <n v="283.42"/>
    <n v="283.83999999999997"/>
    <n v="23384100"/>
    <n v="-0.41204729705545867"/>
  </r>
  <r>
    <x v="424"/>
    <n v="281.8562"/>
    <n v="289.67"/>
    <n v="289.99"/>
    <n v="286.5"/>
    <n v="287.37"/>
    <n v="22768100"/>
    <n v="-0.46049645094244374"/>
  </r>
  <r>
    <x v="425"/>
    <n v="281.25290000000001"/>
    <n v="289.05"/>
    <n v="289.69"/>
    <n v="286.64"/>
    <n v="289"/>
    <n v="23176100"/>
    <n v="-0.42840675161470038"/>
  </r>
  <r>
    <x v="426"/>
    <n v="278.8107"/>
    <n v="286.54000000000002"/>
    <n v="289.58"/>
    <n v="282.95"/>
    <n v="289.43"/>
    <n v="33604100"/>
    <n v="0.39176821061497469"/>
  </r>
  <r>
    <x v="427"/>
    <n v="278.49930000000001"/>
    <n v="286.22000000000003"/>
    <n v="290.14999999999998"/>
    <n v="283.83"/>
    <n v="288.99"/>
    <n v="33566900"/>
    <n v="0.38884238508803337"/>
  </r>
  <r>
    <x v="428"/>
    <n v="278.77179999999998"/>
    <n v="286.5"/>
    <n v="288.62"/>
    <n v="286.08"/>
    <n v="286.24"/>
    <n v="18168300"/>
    <n v="-0.82227635037321278"/>
  </r>
  <r>
    <x v="429"/>
    <n v="277.22460000000001"/>
    <n v="284.91000000000003"/>
    <n v="286.66000000000003"/>
    <n v="283.91000000000003"/>
    <n v="285.17"/>
    <n v="20944800"/>
    <n v="-0.60390122737448881"/>
  </r>
  <r>
    <x v="430"/>
    <n v="277.13709999999998"/>
    <n v="284.82"/>
    <n v="286.77"/>
    <n v="283.74"/>
    <n v="286.36"/>
    <n v="16267400"/>
    <n v="-0.97178446177543654"/>
  </r>
  <r>
    <x v="431"/>
    <n v="279.375"/>
    <n v="287.12"/>
    <n v="287.23"/>
    <n v="284"/>
    <n v="285.42"/>
    <n v="17879000"/>
    <n v="-0.84503014943085042"/>
  </r>
  <r>
    <x v="432"/>
    <n v="278.78149999999999"/>
    <n v="286.51"/>
    <n v="287.58999999999997"/>
    <n v="284.64999999999998"/>
    <n v="286.22000000000003"/>
    <n v="16191300"/>
    <n v="-0.97776981990985135"/>
  </r>
  <r>
    <x v="433"/>
    <n v="281.71030000000002"/>
    <n v="289.52"/>
    <n v="289.63"/>
    <n v="286.10000000000002"/>
    <n v="286.88"/>
    <n v="13900200"/>
    <n v="-1.1579676388554219"/>
  </r>
  <r>
    <x v="434"/>
    <n v="281.65190000000001"/>
    <n v="289.45999999999998"/>
    <n v="289.5"/>
    <n v="287.62"/>
    <n v="288.51"/>
    <n v="16589300"/>
    <n v="-0.94646663282053312"/>
  </r>
  <r>
    <x v="435"/>
    <n v="280.5523"/>
    <n v="288.33"/>
    <n v="291.55"/>
    <n v="287.81"/>
    <n v="289.75"/>
    <n v="16117600"/>
    <n v="-0.98356641510704423"/>
  </r>
  <r>
    <x v="436"/>
    <n v="278.7133"/>
    <n v="286.44"/>
    <n v="289.25"/>
    <n v="285.2"/>
    <n v="288.8"/>
    <n v="18616600"/>
    <n v="-0.78701700672461639"/>
  </r>
  <r>
    <x v="437"/>
    <n v="279.2097"/>
    <n v="286.95"/>
    <n v="288.66000000000003"/>
    <n v="285.86"/>
    <n v="287.20999999999998"/>
    <n v="13955900"/>
    <n v="-1.1535867656873942"/>
  </r>
  <r>
    <x v="438"/>
    <n v="281.99239999999998"/>
    <n v="289.81"/>
    <n v="289.97000000000003"/>
    <n v="286.33999999999997"/>
    <n v="286.63"/>
    <n v="14561300"/>
    <n v="-1.1059713147731396"/>
  </r>
  <r>
    <x v="439"/>
    <n v="284.95049999999998"/>
    <n v="292.85000000000002"/>
    <n v="292.89999999999998"/>
    <n v="289.3"/>
    <n v="289.48"/>
    <n v="18249000"/>
    <n v="-0.81592919660912233"/>
  </r>
  <r>
    <x v="440"/>
    <n v="286.6533"/>
    <n v="294.60000000000002"/>
    <n v="294.82"/>
    <n v="290.02"/>
    <n v="293.19"/>
    <n v="22507600"/>
    <n v="-0.48098509475341711"/>
  </r>
  <r>
    <x v="441"/>
    <n v="285.17419999999998"/>
    <n v="293.08"/>
    <n v="293.43"/>
    <n v="291.08"/>
    <n v="292.39"/>
    <n v="20075300"/>
    <n v="-0.67228846650554974"/>
  </r>
  <r>
    <x v="442"/>
    <n v="283.42930000000001"/>
    <n v="290.73"/>
    <n v="294.82"/>
    <n v="290.27"/>
    <n v="292.04000000000002"/>
    <n v="21813000"/>
    <n v="-0.53561623483442322"/>
  </r>
  <r>
    <x v="443"/>
    <n v="289.3175"/>
    <n v="296.77"/>
    <n v="297.47000000000003"/>
    <n v="288.64"/>
    <n v="288.69"/>
    <n v="29850500"/>
    <n v="9.6542976799736072E-2"/>
  </r>
  <r>
    <x v="444"/>
    <n v="296.71690000000001"/>
    <n v="304.36"/>
    <n v="305.83999999999997"/>
    <n v="298.06"/>
    <n v="299.72000000000003"/>
    <n v="40817600"/>
    <n v="0.95911881380290731"/>
  </r>
  <r>
    <x v="445"/>
    <n v="296.99959999999999"/>
    <n v="304.64999999999998"/>
    <n v="305.39999999999998"/>
    <n v="301.85000000000002"/>
    <n v="303.25"/>
    <n v="22830200"/>
    <n v="-0.45561220994182394"/>
  </r>
  <r>
    <x v="446"/>
    <n v="295.0206"/>
    <n v="302.62"/>
    <n v="305.64999999999998"/>
    <n v="302"/>
    <n v="305.02"/>
    <n v="18175800"/>
    <n v="-0.82168646619439389"/>
  </r>
  <r>
    <x v="447"/>
    <n v="294.42590000000001"/>
    <n v="302.01"/>
    <n v="304.58999999999997"/>
    <n v="300.42"/>
    <n v="304.3"/>
    <n v="20006100"/>
    <n v="-0.67773113119545125"/>
  </r>
  <r>
    <x v="448"/>
    <n v="291.57929999999999"/>
    <n v="299.08999999999997"/>
    <n v="302.43"/>
    <n v="298.95"/>
    <n v="300.99"/>
    <n v="17666100"/>
    <n v="-0.86177499498692034"/>
  </r>
  <r>
    <x v="449"/>
    <n v="292.1934"/>
    <n v="299.72000000000003"/>
    <n v="300.87"/>
    <n v="296.83"/>
    <n v="298.99"/>
    <n v="22605700"/>
    <n v="-0.47326940969446707"/>
  </r>
  <r>
    <x v="450"/>
    <n v="295.96629999999999"/>
    <n v="303.58999999999997"/>
    <n v="304.22000000000003"/>
    <n v="301.06"/>
    <n v="301.12"/>
    <n v="16348100"/>
    <n v="-0.96543730801134608"/>
  </r>
  <r>
    <x v="451"/>
    <n v="294.29930000000002"/>
    <n v="301.88"/>
    <n v="304.5"/>
    <n v="301.5"/>
    <n v="304.42"/>
    <n v="26285300"/>
    <n v="-0.18386436644357401"/>
  </r>
  <r>
    <x v="452"/>
    <n v="294.25040000000001"/>
    <n v="301.83"/>
    <n v="305.19"/>
    <n v="301.49"/>
    <n v="302.87"/>
    <n v="18983800"/>
    <n v="-0.75813627732964739"/>
  </r>
  <r>
    <x v="453"/>
    <n v="293.58749999999998"/>
    <n v="301.14999999999998"/>
    <n v="303.36"/>
    <n v="300.18"/>
    <n v="302.2"/>
    <n v="16285600"/>
    <n v="-0.97035300950150283"/>
  </r>
  <r>
    <x v="454"/>
    <n v="293.5779"/>
    <n v="301.14"/>
    <n v="302.60000000000002"/>
    <n v="300.26"/>
    <n v="300.99"/>
    <n v="14747900"/>
    <n v="-1.0912949964041276"/>
  </r>
  <r>
    <x v="455"/>
    <n v="292.64190000000002"/>
    <n v="300.18"/>
    <n v="301.08999999999997"/>
    <n v="298.2"/>
    <n v="301.01"/>
    <n v="17180400"/>
    <n v="-0.89997589440722658"/>
  </r>
  <r>
    <x v="456"/>
    <n v="292.6712"/>
    <n v="300.20999999999998"/>
    <n v="300.61"/>
    <n v="297.47000000000003"/>
    <n v="299.77999999999997"/>
    <n v="15046800"/>
    <n v="-1.0677861455976019"/>
  </r>
  <r>
    <x v="457"/>
    <n v="289.78550000000001"/>
    <n v="297.25"/>
    <n v="302.14"/>
    <n v="297"/>
    <n v="300.82"/>
    <n v="19927000"/>
    <n v="-0.68395244300139368"/>
  </r>
  <r>
    <x v="458"/>
    <n v="288.28410000000002"/>
    <n v="295.70999999999998"/>
    <n v="299.92"/>
    <n v="295.38"/>
    <n v="298.42"/>
    <n v="19633400"/>
    <n v="-0.70704444232155406"/>
  </r>
  <r>
    <x v="459"/>
    <n v="289.53199999999998"/>
    <n v="296.99"/>
    <n v="298.54000000000002"/>
    <n v="294.08"/>
    <n v="297.55"/>
    <n v="23652900"/>
    <n v="-0.39090584808659251"/>
  </r>
  <r>
    <x v="460"/>
    <n v="292.26170000000002"/>
    <n v="299.79000000000002"/>
    <n v="301.39"/>
    <n v="298.10000000000002"/>
    <n v="299.56"/>
    <n v="21853400"/>
    <n v="-0.53243872539118597"/>
  </r>
  <r>
    <x v="461"/>
    <n v="297.16539999999998"/>
    <n v="304.82"/>
    <n v="305.32"/>
    <n v="301.82"/>
    <n v="303.26"/>
    <n v="28356300"/>
    <n v="-2.097768186573962E-2"/>
  </r>
  <r>
    <x v="462"/>
    <n v="297.55540000000002"/>
    <n v="305.22000000000003"/>
    <n v="305.31"/>
    <n v="300.76"/>
    <n v="303.76"/>
    <n v="19550800"/>
    <n v="-0.71354103341094521"/>
  </r>
  <r>
    <x v="463"/>
    <n v="292.33969999999999"/>
    <n v="299.87"/>
    <n v="304.5"/>
    <n v="299.52999999999997"/>
    <n v="304.17"/>
    <n v="41372500"/>
    <n v="1.0027623779131152"/>
  </r>
  <r>
    <x v="464"/>
    <n v="286.90960000000001"/>
    <n v="294.3"/>
    <n v="298.72000000000003"/>
    <n v="289.52"/>
    <n v="296.33"/>
    <n v="38278700"/>
    <n v="0.75943122158916332"/>
  </r>
  <r>
    <x v="465"/>
    <n v="287.39699999999999"/>
    <n v="294.8"/>
    <n v="297.54000000000002"/>
    <n v="294.07"/>
    <n v="295.69"/>
    <n v="22364100"/>
    <n v="-0.49227154537481704"/>
  </r>
  <r>
    <x v="466"/>
    <n v="291.08210000000003"/>
    <n v="298.58"/>
    <n v="300.22000000000003"/>
    <n v="294.51"/>
    <n v="296.73"/>
    <n v="26626300"/>
    <n v="-0.15704429911327875"/>
  </r>
  <r>
    <x v="467"/>
    <n v="292.03739999999999"/>
    <n v="299.56"/>
    <n v="300.89999999999998"/>
    <n v="297.52999999999997"/>
    <n v="298.85000000000002"/>
    <n v="18604600"/>
    <n v="-0.78796082141072643"/>
  </r>
  <r>
    <x v="468"/>
    <n v="291.83269999999999"/>
    <n v="299.35000000000002"/>
    <n v="299.8"/>
    <n v="296.93"/>
    <n v="298.23"/>
    <n v="14999000"/>
    <n v="-1.071545674097274"/>
  </r>
  <r>
    <x v="469"/>
    <n v="286.78289999999998"/>
    <n v="294.17"/>
    <n v="296.47000000000003"/>
    <n v="292.94"/>
    <n v="296.14"/>
    <n v="23571700"/>
    <n v="-0.39729232746260418"/>
  </r>
  <r>
    <x v="470"/>
    <n v="276.40019999999998"/>
    <n v="283.52"/>
    <n v="290.77999999999997"/>
    <n v="282.75"/>
    <n v="289.8"/>
    <n v="43186200"/>
    <n v="1.1454121025962722"/>
  </r>
  <r>
    <x v="471"/>
    <n v="276.8682"/>
    <n v="284"/>
    <n v="286.77"/>
    <n v="283.01"/>
    <n v="285.10000000000002"/>
    <n v="26353700"/>
    <n v="-0.17848462273274646"/>
  </r>
  <r>
    <x v="472"/>
    <n v="274.84050000000002"/>
    <n v="281.92"/>
    <n v="287.83"/>
    <n v="281.62"/>
    <n v="285.70999999999998"/>
    <n v="32343600"/>
    <n v="0.29262834296149315"/>
  </r>
  <r>
    <x v="473"/>
    <n v="281.84010000000001"/>
    <n v="289.10000000000002"/>
    <n v="289.98"/>
    <n v="281.29000000000002"/>
    <n v="282.12"/>
    <n v="30086300"/>
    <n v="0.1150889353817995"/>
  </r>
  <r>
    <x v="474"/>
    <n v="276.00049999999999"/>
    <n v="283.11"/>
    <n v="287.75"/>
    <n v="280.25"/>
    <n v="287.39999999999998"/>
    <n v="31350700"/>
    <n v="0.21453554280826681"/>
  </r>
  <r>
    <x v="475"/>
    <n v="281.5086"/>
    <n v="288.76"/>
    <n v="290.39999999999998"/>
    <n v="284.05"/>
    <n v="284.05"/>
    <n v="24993000"/>
    <n v="-0.28550534301524733"/>
  </r>
  <r>
    <x v="476"/>
    <n v="285.74939999999998"/>
    <n v="293.11"/>
    <n v="293.63"/>
    <n v="285.51"/>
    <n v="285.77999999999997"/>
    <n v="28002600"/>
    <n v="-4.8796619738834757E-2"/>
  </r>
  <r>
    <x v="477"/>
    <n v="287.44569999999999"/>
    <n v="294.85000000000002"/>
    <n v="296.64"/>
    <n v="293.92"/>
    <n v="295.18"/>
    <n v="20430500"/>
    <n v="-0.64435155179669079"/>
  </r>
  <r>
    <x v="478"/>
    <n v="287.44569999999999"/>
    <n v="294.85000000000002"/>
    <n v="296.64"/>
    <n v="293.76"/>
    <n v="296.22000000000003"/>
    <n v="17685700"/>
    <n v="-0.86023343099960714"/>
  </r>
  <r>
    <x v="479"/>
    <n v="286.84129999999999"/>
    <n v="294.23"/>
    <n v="297.97000000000003"/>
    <n v="292.75"/>
    <n v="292.92"/>
    <n v="19298600"/>
    <n v="-0.7333768720640258"/>
  </r>
  <r>
    <x v="480"/>
    <n v="285.52519999999998"/>
    <n v="292.88"/>
    <n v="295.44"/>
    <n v="292.35000000000002"/>
    <n v="295.33999999999997"/>
    <n v="17974100"/>
    <n v="-0.83755041804342789"/>
  </r>
  <r>
    <x v="481"/>
    <n v="288.8691"/>
    <n v="296.31"/>
    <n v="297.27999999999997"/>
    <n v="293.49"/>
    <n v="294.91000000000003"/>
    <n v="23416300"/>
    <n v="-0.40951472764772995"/>
  </r>
  <r>
    <x v="482"/>
    <n v="295.14729999999997"/>
    <n v="302.75"/>
    <n v="303.27"/>
    <n v="297.83"/>
    <n v="299.20999999999998"/>
    <n v="27262900"/>
    <n v="-0.10697493001513804"/>
  </r>
  <r>
    <x v="483"/>
    <n v="296.57069999999999"/>
    <n v="304.20999999999998"/>
    <n v="304.45"/>
    <n v="300.52"/>
    <n v="302.33999999999997"/>
    <n v="25384800"/>
    <n v="-0.25468979351375259"/>
  </r>
  <r>
    <x v="484"/>
    <n v="299.57339999999999"/>
    <n v="307.29000000000002"/>
    <n v="308.20999999999998"/>
    <n v="302.69"/>
    <n v="303.57"/>
    <n v="22729300"/>
    <n v="-0.46354811842753302"/>
  </r>
  <r>
    <x v="485"/>
    <n v="300.48970000000003"/>
    <n v="308.23"/>
    <n v="309.3"/>
    <n v="307.22000000000003"/>
    <n v="308.35000000000002"/>
    <n v="17682100"/>
    <n v="-0.86051657540544024"/>
  </r>
  <r>
    <x v="486"/>
    <n v="299.69029999999998"/>
    <n v="307.41000000000003"/>
    <n v="309.7"/>
    <n v="306.11"/>
    <n v="309.20999999999998"/>
    <n v="16537100"/>
    <n v="-0.9505722267051121"/>
  </r>
  <r>
    <x v="487"/>
    <n v="302.95620000000002"/>
    <n v="310.76"/>
    <n v="311.02"/>
    <n v="306.36"/>
    <n v="307.17"/>
    <n v="16918100"/>
    <n v="-0.92060611042111651"/>
  </r>
  <r>
    <x v="488"/>
    <n v="301.39640000000003"/>
    <n v="309.16000000000003"/>
    <n v="311.08999999999997"/>
    <n v="307.8"/>
    <n v="310.39999999999998"/>
    <n v="17449300"/>
    <n v="-0.87882658031597616"/>
  </r>
  <r>
    <x v="489"/>
    <n v="300.39229999999998"/>
    <n v="308.13"/>
    <n v="309.39999999999998"/>
    <n v="306.45999999999998"/>
    <n v="309.36"/>
    <n v="17554500"/>
    <n v="-0.87055247156774429"/>
  </r>
  <r>
    <x v="490"/>
    <n v="302.32249999999999"/>
    <n v="310.11"/>
    <n v="312.39999999999998"/>
    <n v="308.60000000000002"/>
    <n v="311"/>
    <n v="28107300"/>
    <n v="-4.0561836602524153E-2"/>
  </r>
  <r>
    <x v="491"/>
    <n v="315.05450000000002"/>
    <n v="323.17"/>
    <n v="326.10000000000002"/>
    <n v="316"/>
    <n v="316"/>
    <n v="52588700"/>
    <n v="1.8849302347754551"/>
  </r>
  <r>
    <x v="492"/>
    <n v="316.20490000000001"/>
    <n v="324.35000000000002"/>
    <n v="324.87"/>
    <n v="321.36"/>
    <n v="324.33"/>
    <n v="26297900"/>
    <n v="-0.18287336102315843"/>
  </r>
  <r>
    <x v="493"/>
    <n v="323.29239999999999"/>
    <n v="331.62"/>
    <n v="332"/>
    <n v="323.89999999999998"/>
    <n v="324.13"/>
    <n v="34766000"/>
    <n v="0.48315306759758492"/>
  </r>
  <r>
    <x v="494"/>
    <n v="321.09890000000001"/>
    <n v="329.37"/>
    <n v="331.49"/>
    <n v="326.37"/>
    <n v="331.36"/>
    <n v="27073200"/>
    <n v="-0.12189506717806184"/>
  </r>
  <r>
    <x v="495"/>
    <n v="324.7645"/>
    <n v="333.13"/>
    <n v="333.45"/>
    <n v="330"/>
    <n v="330.31"/>
    <n v="26487100"/>
    <n v="-0.16799254947215586"/>
  </r>
  <r>
    <x v="496"/>
    <n v="325.61259999999999"/>
    <n v="334"/>
    <n v="334.9"/>
    <n v="330.65"/>
    <n v="333.9"/>
    <n v="21500100"/>
    <n v="-0.56022620277474411"/>
  </r>
  <r>
    <x v="497"/>
    <n v="327.9914"/>
    <n v="336.44"/>
    <n v="336.54"/>
    <n v="329.51"/>
    <n v="332.89"/>
    <n v="23992200"/>
    <n v="-0.3642194878368295"/>
  </r>
  <r>
    <x v="498"/>
    <n v="327.62090000000001"/>
    <n v="336.06"/>
    <n v="338.79"/>
    <n v="334.42"/>
    <n v="338.51"/>
    <n v="22570100"/>
    <n v="-0.47606939326326031"/>
  </r>
  <r>
    <x v="499"/>
    <n v="328.52749999999997"/>
    <n v="336.99"/>
    <n v="337.65"/>
    <n v="334.44"/>
    <n v="337.3"/>
    <n v="20897000"/>
    <n v="-0.60766075587416069"/>
  </r>
  <r>
    <x v="500"/>
    <n v="327.51369999999997"/>
    <n v="335.95"/>
    <n v="338.72"/>
    <n v="334.53"/>
    <n v="337.11"/>
    <n v="21307400"/>
    <n v="-0.57538229360919535"/>
  </r>
  <r>
    <x v="501"/>
    <n v="322.49290000000002"/>
    <n v="330.8"/>
    <n v="334.63"/>
    <n v="329.92"/>
    <n v="334.57"/>
    <n v="25500900"/>
    <n v="-0.24555838642563743"/>
  </r>
  <r>
    <x v="502"/>
    <n v="324.08199999999999"/>
    <n v="332.43"/>
    <n v="333.77"/>
    <n v="330.51"/>
    <n v="331.25"/>
    <n v="16849800"/>
    <n v="-0.92597798900955974"/>
  </r>
  <r>
    <x v="503"/>
    <n v="328.26429999999999"/>
    <n v="336.72"/>
    <n v="337.23"/>
    <n v="333.79"/>
    <n v="333.92"/>
    <n v="23831000"/>
    <n v="-0.37689806512024182"/>
  </r>
  <r>
    <x v="504"/>
    <n v="327.63060000000002"/>
    <n v="336.07"/>
    <n v="337.88"/>
    <n v="334.03"/>
    <n v="337.54"/>
    <n v="16723000"/>
    <n v="-0.93595096419278978"/>
  </r>
  <r>
    <x v="505"/>
    <n v="330.98430000000002"/>
    <n v="339.51"/>
    <n v="340.67"/>
    <n v="335.51"/>
    <n v="335.68"/>
    <n v="20886800"/>
    <n v="-0.60846299835735429"/>
  </r>
  <r>
    <x v="506"/>
    <n v="331.20890000000003"/>
    <n v="339.12"/>
    <n v="342.19"/>
    <n v="338"/>
    <n v="338.94"/>
    <n v="19053400"/>
    <n v="-0.75266215215020882"/>
  </r>
  <r>
    <x v="507"/>
    <n v="333.30869999999999"/>
    <n v="341.27"/>
    <n v="342.45"/>
    <n v="337.12"/>
    <n v="338.18"/>
    <n v="22463500"/>
    <n v="-0.48445361372487172"/>
  </r>
  <r>
    <x v="508"/>
    <n v="335.10579999999999"/>
    <n v="343.11"/>
    <n v="345.1"/>
    <n v="342.2"/>
    <n v="342.64"/>
    <n v="21963400"/>
    <n v="-0.52378709076851004"/>
  </r>
  <r>
    <x v="509"/>
    <n v="331.90230000000003"/>
    <n v="339.83"/>
    <n v="349.67"/>
    <n v="339.55"/>
    <n v="344.62"/>
    <n v="31031100"/>
    <n v="0.18939861166820121"/>
  </r>
  <r>
    <x v="510"/>
    <n v="329.80250000000001"/>
    <n v="337.68"/>
    <n v="339.45"/>
    <n v="333.56"/>
    <n v="337.05"/>
    <n v="30427600"/>
    <n v="0.14193259807924752"/>
  </r>
  <r>
    <x v="511"/>
    <n v="330.02710000000002"/>
    <n v="337.91"/>
    <n v="338.16"/>
    <n v="333.91"/>
    <n v="336.28"/>
    <n v="21661300"/>
    <n v="-0.54754762549133174"/>
  </r>
  <r>
    <x v="512"/>
    <n v="321.98910000000001"/>
    <n v="329.68"/>
    <n v="337.93"/>
    <n v="328.12"/>
    <n v="334.35"/>
    <n v="24217200"/>
    <n v="-0.34652296247226516"/>
  </r>
  <r>
    <x v="513"/>
    <n v="328.77699999999999"/>
    <n v="336.63"/>
    <n v="339.03"/>
    <n v="334.74"/>
    <n v="334.94"/>
    <n v="28563500"/>
    <n v="-4.6811482855719311E-3"/>
  </r>
  <r>
    <x v="514"/>
    <n v="322.87779999999998"/>
    <n v="330.59"/>
    <n v="337.78"/>
    <n v="328.99"/>
    <n v="335.32"/>
    <n v="42885600"/>
    <n v="1.1217695447092142"/>
  </r>
  <r>
    <x v="515"/>
    <n v="322.37970000000001"/>
    <n v="330.08"/>
    <n v="339.28"/>
    <n v="329.39"/>
    <n v="335.13"/>
    <n v="33337600"/>
    <n v="0.37080765946094629"/>
  </r>
  <r>
    <x v="516"/>
    <n v="321.80360000000002"/>
    <n v="329.49"/>
    <n v="333.49"/>
    <n v="327.8"/>
    <n v="330.3"/>
    <n v="30766000"/>
    <n v="0.16854817222755228"/>
  </r>
  <r>
    <x v="517"/>
    <n v="315.47469999999998"/>
    <n v="323.01"/>
    <n v="332.7"/>
    <n v="318.02999999999997"/>
    <n v="331.99"/>
    <n v="41779300"/>
    <n v="1.0347576957722473"/>
  </r>
  <r>
    <x v="518"/>
    <n v="318.58049999999997"/>
    <n v="326.19"/>
    <n v="327.45"/>
    <n v="319.23"/>
    <n v="323.95"/>
    <n v="30032600"/>
    <n v="0.1108653646614568"/>
  </r>
  <r>
    <x v="519"/>
    <n v="327.10680000000002"/>
    <n v="334.92"/>
    <n v="335.8"/>
    <n v="330.1"/>
    <n v="331.64"/>
    <n v="31021900"/>
    <n v="0.18867502040885012"/>
  </r>
  <r>
    <x v="520"/>
    <n v="327.15570000000002"/>
    <n v="334.97"/>
    <n v="335.5"/>
    <n v="330.8"/>
    <n v="335.31"/>
    <n v="24761000"/>
    <n v="-0.30375242694670923"/>
  </r>
  <r>
    <x v="521"/>
    <n v="325.32929999999999"/>
    <n v="333.1"/>
    <n v="336.49"/>
    <n v="332.12"/>
    <n v="334.41"/>
    <n v="22214200"/>
    <n v="-0.50406136382880895"/>
  </r>
  <r>
    <x v="522"/>
    <n v="334.54910000000001"/>
    <n v="342.54"/>
    <n v="343"/>
    <n v="334.79"/>
    <n v="334.98"/>
    <n v="38095700"/>
    <n v="0.74503804762598436"/>
  </r>
  <r>
    <x v="523"/>
    <n v="331.48230000000001"/>
    <n v="339.4"/>
    <n v="343.79"/>
    <n v="339.08"/>
    <n v="340.68"/>
    <n v="28899400"/>
    <n v="2.1737797803126561E-2"/>
  </r>
  <r>
    <x v="524"/>
    <n v="320.68029999999999"/>
    <n v="328.34"/>
    <n v="334.64"/>
    <n v="324.11"/>
    <n v="333.22"/>
    <n v="44438700"/>
    <n v="1.2439227604590135"/>
  </r>
  <r>
    <x v="525"/>
    <n v="326.84320000000002"/>
    <n v="334.65"/>
    <n v="335.19"/>
    <n v="324.5"/>
    <n v="328.61"/>
    <n v="35381100"/>
    <n v="0.53153143538311165"/>
  </r>
  <r>
    <x v="526"/>
    <n v="317.32060000000001"/>
    <n v="324.89999999999998"/>
    <n v="336.76"/>
    <n v="323.02"/>
    <n v="335.71"/>
    <n v="35034800"/>
    <n v="0.50429451656645108"/>
  </r>
  <r>
    <x v="527"/>
    <n v="316.24619999999999"/>
    <n v="323.8"/>
    <n v="324.92"/>
    <n v="317.25"/>
    <n v="320.88"/>
    <n v="47750300"/>
    <n v="1.5043841533358637"/>
  </r>
  <r>
    <x v="528"/>
    <n v="312.447"/>
    <n v="319.91000000000003"/>
    <n v="322.8"/>
    <n v="317.57"/>
    <n v="320.05"/>
    <n v="28326500"/>
    <n v="-2.3321488336246365E-2"/>
  </r>
  <r>
    <x v="529"/>
    <n v="319.65480000000002"/>
    <n v="327.29000000000002"/>
    <n v="327.73"/>
    <n v="319.8"/>
    <n v="323.29000000000002"/>
    <n v="24740600"/>
    <n v="-0.30535691191309638"/>
  </r>
  <r>
    <x v="530"/>
    <n v="325.42700000000002"/>
    <n v="333.2"/>
    <n v="333.61"/>
    <n v="325.75"/>
    <n v="328.3"/>
    <n v="24831500"/>
    <n v="-0.29820751566581238"/>
  </r>
  <r>
    <x v="531"/>
    <n v="326.88220000000001"/>
    <n v="334.69"/>
    <n v="336.39"/>
    <n v="332.73"/>
    <n v="332.75"/>
    <n v="19617800"/>
    <n v="-0.7082714014134972"/>
  </r>
  <r>
    <x v="532"/>
    <n v="334.46120000000002"/>
    <n v="342.45"/>
    <n v="342.48"/>
    <n v="335.43"/>
    <n v="335.46"/>
    <n v="19947000"/>
    <n v="-0.68237941852454354"/>
  </r>
  <r>
    <x v="533"/>
    <n v="333.28919999999999"/>
    <n v="341.25"/>
    <n v="343.81"/>
    <n v="340.32"/>
    <n v="343.15"/>
    <n v="15661500"/>
    <n v="-1.0194392383016122"/>
  </r>
  <r>
    <x v="534"/>
    <n v="333.97289999999998"/>
    <n v="341.95"/>
    <n v="344.3"/>
    <n v="339.68"/>
    <n v="341.3"/>
    <n v="15042000"/>
    <n v="-1.0681636714720459"/>
  </r>
  <r>
    <x v="535"/>
    <n v="331.4042"/>
    <n v="339.32"/>
    <n v="343.13"/>
    <n v="338.82"/>
    <n v="341.91"/>
    <n v="15994500"/>
    <n v="-0.99324838076205701"/>
  </r>
  <r>
    <x v="536"/>
    <n v="328.4742"/>
    <n v="336.32"/>
    <n v="339.36"/>
    <n v="335.85"/>
    <n v="338.51"/>
    <n v="18000800"/>
    <n v="-0.83545043036683286"/>
  </r>
  <r>
    <x v="537"/>
    <n v="326.94080000000002"/>
    <n v="334.75"/>
    <n v="338"/>
    <n v="329.78"/>
    <n v="335.35"/>
    <n v="28865100"/>
    <n v="1.9040060825328529E-2"/>
  </r>
  <r>
    <x v="538"/>
    <n v="321.3347"/>
    <n v="329.01"/>
    <n v="335.2"/>
    <n v="326.12"/>
    <n v="334.83"/>
    <n v="32674300"/>
    <n v="0.31863830268621063"/>
  </r>
  <r>
    <x v="539"/>
    <n v="308.99939999999998"/>
    <n v="316.38"/>
    <n v="326.07"/>
    <n v="315.98"/>
    <n v="325.86"/>
    <n v="40054300"/>
    <n v="0.89908433464392079"/>
  </r>
  <r>
    <x v="540"/>
    <n v="306.55770000000001"/>
    <n v="313.88"/>
    <n v="318.7"/>
    <n v="311.49"/>
    <n v="313.14999999999998"/>
    <n v="39646100"/>
    <n v="0.86697890507140896"/>
  </r>
  <r>
    <x v="541"/>
    <n v="306.714"/>
    <n v="314.04000000000002"/>
    <n v="316.5"/>
    <n v="310.08999999999997"/>
    <n v="314.14999999999998"/>
    <n v="32720000"/>
    <n v="0.32223266361581321"/>
  </r>
  <r>
    <x v="542"/>
    <n v="306.93860000000001"/>
    <n v="314.27"/>
    <n v="314.72000000000003"/>
    <n v="304.69"/>
    <n v="309.49"/>
    <n v="44289500"/>
    <n v="1.2321879978617114"/>
  </r>
  <r>
    <x v="543"/>
    <n v="307.63200000000001"/>
    <n v="314.98"/>
    <n v="316.61"/>
    <n v="309.89"/>
    <n v="313.38"/>
    <n v="29386800"/>
    <n v="6.0072404303965037E-2"/>
  </r>
  <r>
    <x v="544"/>
    <n v="310.84530000000001"/>
    <n v="318.27"/>
    <n v="323.41000000000003"/>
    <n v="317.08"/>
    <n v="319.67"/>
    <n v="34372200"/>
    <n v="0.45218021564840521"/>
  </r>
  <r>
    <x v="545"/>
    <n v="297.68950000000001"/>
    <n v="304.8"/>
    <n v="320.88"/>
    <n v="304"/>
    <n v="320.47000000000003"/>
    <n v="45366000"/>
    <n v="1.3168560403281715"/>
  </r>
  <r>
    <x v="546"/>
    <n v="302.96359999999999"/>
    <n v="310.2"/>
    <n v="310.82"/>
    <n v="303.75"/>
    <n v="304.25"/>
    <n v="39846400"/>
    <n v="0.88273274520706335"/>
  </r>
  <r>
    <x v="547"/>
    <n v="295.58960000000002"/>
    <n v="302.64999999999998"/>
    <n v="309.8"/>
    <n v="301.74"/>
    <n v="304.07"/>
    <n v="42333200"/>
    <n v="1.0783226086586126"/>
  </r>
  <r>
    <x v="548"/>
    <n v="296.25380000000001"/>
    <n v="303.33"/>
    <n v="313.91000000000003"/>
    <n v="302.7"/>
    <n v="306.29000000000002"/>
    <n v="45933900"/>
    <n v="1.3615220703483317"/>
  </r>
  <r>
    <x v="549"/>
    <n v="294.56420000000003"/>
    <n v="301.60000000000002"/>
    <n v="311.64999999999998"/>
    <n v="301.14"/>
    <n v="309.07"/>
    <n v="35380700"/>
    <n v="0.5314999748935747"/>
  </r>
  <r>
    <x v="550"/>
    <n v="289.1241"/>
    <n v="296.02999999999997"/>
    <n v="304.11"/>
    <n v="295.61"/>
    <n v="302.69"/>
    <n v="57984400"/>
    <n v="2.3093086432624763"/>
  </r>
  <r>
    <x v="551"/>
    <n v="289.45609999999999"/>
    <n v="296.37"/>
    <n v="297.11"/>
    <n v="276.05"/>
    <n v="292.2"/>
    <n v="85731500"/>
    <n v="4.4916520163429352"/>
  </r>
  <r>
    <x v="552"/>
    <n v="281.76"/>
    <n v="288.49"/>
    <n v="294.99"/>
    <n v="285.17"/>
    <n v="291.52"/>
    <n v="72848600"/>
    <n v="3.4783961647022865"/>
  </r>
  <r>
    <x v="553"/>
    <n v="289.78820000000002"/>
    <n v="296.70999999999998"/>
    <n v="308.5"/>
    <n v="293.02999999999997"/>
    <n v="307.99"/>
    <n v="90428900"/>
    <n v="4.8611082752207331"/>
  </r>
  <r>
    <x v="554"/>
    <n v="292.84519999999998"/>
    <n v="299.83999999999997"/>
    <n v="307.3"/>
    <n v="297.93"/>
    <n v="302.66000000000003"/>
    <n v="53481300"/>
    <n v="1.9551343171772779"/>
  </r>
  <r>
    <x v="555"/>
    <n v="301.06880000000001"/>
    <n v="308.26"/>
    <n v="308.48"/>
    <n v="294.45"/>
    <n v="300.23"/>
    <n v="49743700"/>
    <n v="1.6611675029435193"/>
  </r>
  <r>
    <x v="556"/>
    <n v="303.72539999999998"/>
    <n v="310.98"/>
    <n v="312.38"/>
    <n v="306.37"/>
    <n v="308.95"/>
    <n v="46444500"/>
    <n v="1.4016813852423164"/>
  </r>
  <r>
    <x v="557"/>
    <n v="301.55709999999999"/>
    <n v="308.76"/>
    <n v="310.63"/>
    <n v="305.13"/>
    <n v="310.41000000000003"/>
    <n v="40950400"/>
    <n v="0.96956369632919237"/>
  </r>
  <r>
    <x v="558"/>
    <n v="306.14749999999998"/>
    <n v="313.45999999999998"/>
    <n v="315.12"/>
    <n v="308.88"/>
    <n v="309.63"/>
    <n v="36636000"/>
    <n v="0.63023085618307517"/>
  </r>
  <r>
    <x v="559"/>
    <n v="294.22239999999999"/>
    <n v="301.25"/>
    <n v="311.23"/>
    <n v="299.95999999999998"/>
    <n v="309.49"/>
    <n v="43730000"/>
    <n v="1.1881826381218281"/>
  </r>
  <r>
    <x v="560"/>
    <n v="298.80290000000002"/>
    <n v="305.94"/>
    <n v="308.8"/>
    <n v="299.97000000000003"/>
    <n v="300.20999999999998"/>
    <n v="35096500"/>
    <n v="0.50914729707753392"/>
  </r>
  <r>
    <x v="561"/>
    <n v="293.92930000000001"/>
    <n v="300.95"/>
    <n v="307.83999999999997"/>
    <n v="299.89999999999998"/>
    <n v="306.17"/>
    <n v="28533300"/>
    <n v="-7.0564152456156779E-3"/>
  </r>
  <r>
    <x v="562"/>
    <n v="297.45510000000002"/>
    <n v="304.56"/>
    <n v="305.56"/>
    <n v="299.95"/>
    <n v="301.25"/>
    <n v="32421200"/>
    <n v="0.29873167793167182"/>
  </r>
  <r>
    <x v="563"/>
    <n v="303.95"/>
    <n v="311.20999999999998"/>
    <n v="311.93"/>
    <n v="307.39"/>
    <n v="309.87"/>
    <n v="31284700"/>
    <n v="0.20934456203466129"/>
  </r>
  <r>
    <x v="564"/>
    <n v="295.32600000000002"/>
    <n v="302.38"/>
    <n v="309.12"/>
    <n v="300.7"/>
    <n v="304.04000000000002"/>
    <n v="45386200"/>
    <n v="1.3184447950497902"/>
  </r>
  <r>
    <x v="565"/>
    <n v="288.15719999999999"/>
    <n v="295.04000000000002"/>
    <n v="304.29000000000002"/>
    <n v="294.22000000000003"/>
    <n v="303.19"/>
    <n v="39175600"/>
    <n v="0.82997350425350891"/>
  </r>
  <r>
    <x v="566"/>
    <n v="288.1182"/>
    <n v="295"/>
    <n v="296.76"/>
    <n v="291.35000000000002"/>
    <n v="293.77"/>
    <n v="36359500"/>
    <n v="0.6084837927906217"/>
  </r>
  <r>
    <x v="567"/>
    <n v="293.4606"/>
    <n v="300.47000000000003"/>
    <n v="300.8"/>
    <n v="297.02"/>
    <n v="300.01"/>
    <n v="27058300"/>
    <n v="-0.12306697041331521"/>
  </r>
  <r>
    <x v="568"/>
    <n v="293.11799999999999"/>
    <n v="299.5"/>
    <n v="300.87"/>
    <n v="293.68"/>
    <n v="298.37"/>
    <n v="29982100"/>
    <n v="0.10689347785741014"/>
  </r>
  <r>
    <x v="569"/>
    <n v="284.53489999999999"/>
    <n v="290.73"/>
    <n v="296.8"/>
    <n v="290"/>
    <n v="296.36"/>
    <n v="32461600"/>
    <n v="0.30190918737490913"/>
  </r>
  <r>
    <x v="570"/>
    <n v="281.79450000000003"/>
    <n v="287.93"/>
    <n v="293.86"/>
    <n v="286.31"/>
    <n v="293.05"/>
    <n v="34264000"/>
    <n v="0.44367015322864584"/>
  </r>
  <r>
    <x v="571"/>
    <n v="281.589"/>
    <n v="287.72000000000003"/>
    <n v="291.54000000000002"/>
    <n v="284.5"/>
    <n v="285"/>
    <n v="41736100"/>
    <n v="1.031359962902251"/>
  </r>
  <r>
    <x v="572"/>
    <n v="274.2978"/>
    <n v="280.27"/>
    <n v="291.7"/>
    <n v="280.10000000000002"/>
    <n v="290.18"/>
    <n v="37811200"/>
    <n v="0.72266177444279078"/>
  </r>
  <r>
    <x v="573"/>
    <n v="288.31270000000001"/>
    <n v="294.58999999999997"/>
    <n v="295.16000000000003"/>
    <n v="271.52"/>
    <n v="272.51"/>
    <n v="56989700"/>
    <n v="2.2310742709063334"/>
  </r>
  <r>
    <x v="574"/>
    <n v="290.97460000000001"/>
    <n v="297.31"/>
    <n v="297.63"/>
    <n v="291.64999999999998"/>
    <n v="295.14"/>
    <n v="32546700"/>
    <n v="0.30860240652390658"/>
  </r>
  <r>
    <x v="575"/>
    <n v="292.42309999999998"/>
    <n v="298.79000000000002"/>
    <n v="299.14"/>
    <n v="293"/>
    <n v="294.31"/>
    <n v="34627500"/>
    <n v="0.47225987309539758"/>
  </r>
  <r>
    <x v="576"/>
    <n v="288.66500000000002"/>
    <n v="294.95"/>
    <n v="299.97000000000003"/>
    <n v="292.14999999999998"/>
    <n v="296.39999999999998"/>
    <n v="31217800"/>
    <n v="0.20408279515959749"/>
  </r>
  <r>
    <x v="577"/>
    <n v="293.79320000000001"/>
    <n v="300.19"/>
    <n v="301.47000000000003"/>
    <n v="293.7"/>
    <n v="295.36"/>
    <n v="31873000"/>
    <n v="0.25561507702120884"/>
  </r>
  <r>
    <x v="578"/>
    <n v="289.61430000000001"/>
    <n v="295.92"/>
    <n v="303.13"/>
    <n v="294.05"/>
    <n v="302.89"/>
    <n v="27314500"/>
    <n v="-0.10291652686486462"/>
  </r>
  <r>
    <x v="579"/>
    <n v="283.68340000000001"/>
    <n v="289.86"/>
    <n v="295.66000000000003"/>
    <n v="287.17"/>
    <n v="294.29000000000002"/>
    <n v="32356500"/>
    <n v="0.29364294374906152"/>
  </r>
  <r>
    <x v="580"/>
    <n v="272.9667"/>
    <n v="278.91000000000003"/>
    <n v="289.69"/>
    <n v="278.52999999999997"/>
    <n v="288.52999999999997"/>
    <n v="43157200"/>
    <n v="1.1431312171048393"/>
  </r>
  <r>
    <x v="581"/>
    <n v="269.97199999999998"/>
    <n v="275.85000000000002"/>
    <n v="283.95999999999998"/>
    <n v="270"/>
    <n v="277.8"/>
    <n v="48159500"/>
    <n v="1.536568234132218"/>
  </r>
  <r>
    <x v="582"/>
    <n v="282.35230000000001"/>
    <n v="288.5"/>
    <n v="289.60000000000002"/>
    <n v="280.77999999999997"/>
    <n v="283.44"/>
    <n v="35204500"/>
    <n v="0.51764162925252477"/>
  </r>
  <r>
    <x v="583"/>
    <n v="279.50439999999998"/>
    <n v="285.58999999999997"/>
    <n v="286.60000000000002"/>
    <n v="280.58"/>
    <n v="283.02"/>
    <n v="30628000"/>
    <n v="0.15769430333728615"/>
  </r>
  <r>
    <x v="584"/>
    <n v="274.10199999999998"/>
    <n v="280.07"/>
    <n v="289.51"/>
    <n v="279.43"/>
    <n v="287.95999999999998"/>
    <n v="27209300"/>
    <n v="-0.11119063561309649"/>
  </r>
  <r>
    <x v="585"/>
    <n v="270.54930000000002"/>
    <n v="276.44"/>
    <n v="285.39999999999998"/>
    <n v="275.82"/>
    <n v="280.33999999999997"/>
    <n v="30660700"/>
    <n v="0.16026619835693617"/>
  </r>
  <r>
    <x v="586"/>
    <n v="281.03120000000001"/>
    <n v="287.14999999999998"/>
    <n v="287.82"/>
    <n v="278.73"/>
    <n v="280.35000000000002"/>
    <n v="34245100"/>
    <n v="0.44218364509802244"/>
  </r>
  <r>
    <x v="587"/>
    <n v="288.11689999999999"/>
    <n v="294.39"/>
    <n v="294.57"/>
    <n v="283.2"/>
    <n v="289.11"/>
    <n v="37826300"/>
    <n v="0.7238494079228126"/>
  </r>
  <r>
    <x v="588"/>
    <n v="288.92919999999998"/>
    <n v="295.22000000000003"/>
    <n v="295.61"/>
    <n v="289.37"/>
    <n v="293.29000000000002"/>
    <n v="30816600"/>
    <n v="0.17252792415398321"/>
  </r>
  <r>
    <x v="589"/>
    <n v="294.02820000000003"/>
    <n v="300.43"/>
    <n v="301"/>
    <n v="292.73"/>
    <n v="295.37"/>
    <n v="43390600"/>
    <n v="1.1614884127496807"/>
  </r>
  <r>
    <x v="590"/>
    <n v="292.78519999999997"/>
    <n v="299.16000000000003"/>
    <n v="300.14"/>
    <n v="294.89999999999998"/>
    <n v="298.89"/>
    <n v="28351200"/>
    <n v="-2.1378803107336412E-2"/>
  </r>
  <r>
    <x v="591"/>
    <n v="297.58080000000001"/>
    <n v="304.06"/>
    <n v="305"/>
    <n v="298.77"/>
    <n v="299.8"/>
    <n v="27599700"/>
    <n v="-8.04851978249813E-2"/>
  </r>
  <r>
    <x v="592"/>
    <n v="293.10820000000001"/>
    <n v="299.49"/>
    <n v="303.23"/>
    <n v="297.72000000000003"/>
    <n v="300.51"/>
    <n v="25715400"/>
    <n v="-0.22868769891141943"/>
  </r>
  <r>
    <x v="593"/>
    <n v="297.61989999999997"/>
    <n v="304.10000000000002"/>
    <n v="304.2"/>
    <n v="298.32"/>
    <n v="299.14"/>
    <n v="24484500"/>
    <n v="-0.3254994903391627"/>
  </r>
  <r>
    <x v="594"/>
    <n v="297.209"/>
    <n v="303.68"/>
    <n v="305.5"/>
    <n v="299.29000000000002"/>
    <n v="305.23"/>
    <n v="22566500"/>
    <n v="-0.47635253766909336"/>
  </r>
  <r>
    <x v="595"/>
    <n v="304.07940000000002"/>
    <n v="310.7"/>
    <n v="310.8"/>
    <n v="304.33"/>
    <n v="304.33"/>
    <n v="29578200"/>
    <n v="7.5126248547421101E-2"/>
  </r>
  <r>
    <x v="596"/>
    <n v="308.68900000000002"/>
    <n v="315.41000000000003"/>
    <n v="315.82"/>
    <n v="309.05"/>
    <n v="313.91000000000003"/>
    <n v="30393400"/>
    <n v="0.13924272622383374"/>
  </r>
  <r>
    <x v="597"/>
    <n v="307.17200000000003"/>
    <n v="313.86"/>
    <n v="315.95"/>
    <n v="311.58"/>
    <n v="313.76"/>
    <n v="28163600"/>
    <n v="-3.6133772700190941E-2"/>
  </r>
  <r>
    <x v="598"/>
    <n v="301.74029999999999"/>
    <n v="308.31"/>
    <n v="315.14"/>
    <n v="307.89"/>
    <n v="313.89999999999998"/>
    <n v="33422100"/>
    <n v="0.37745368787563821"/>
  </r>
  <r>
    <x v="599"/>
    <n v="302.82659999999998"/>
    <n v="309.42"/>
    <n v="310.13"/>
    <n v="305.54000000000002"/>
    <n v="309.37"/>
    <n v="27110500"/>
    <n v="-0.11896137652873628"/>
  </r>
  <r>
    <x v="600"/>
    <n v="308.25830000000002"/>
    <n v="314.97000000000003"/>
    <n v="315.11"/>
    <n v="309.70999999999998"/>
    <n v="310.08999999999997"/>
    <n v="24289600"/>
    <n v="-0.34082861386606755"/>
  </r>
  <r>
    <x v="601"/>
    <n v="304.25549999999998"/>
    <n v="310.88"/>
    <n v="314.87"/>
    <n v="309.87"/>
    <n v="313.27"/>
    <n v="23156700"/>
    <n v="-0.42993258535724505"/>
  </r>
  <r>
    <x v="602"/>
    <n v="293.11799999999999"/>
    <n v="299.5"/>
    <n v="307"/>
    <n v="296.70999999999998"/>
    <n v="305.19"/>
    <n v="40110400"/>
    <n v="0.90349666830148556"/>
  </r>
  <r>
    <x v="603"/>
    <n v="294.94819999999999"/>
    <n v="301.37"/>
    <n v="303.64999999999998"/>
    <n v="296.35000000000002"/>
    <n v="296.66000000000003"/>
    <n v="31411200"/>
    <n v="0.21929394185073856"/>
  </r>
  <r>
    <x v="604"/>
    <n v="290.64179999999999"/>
    <n v="296.97000000000003"/>
    <n v="301.12"/>
    <n v="296.27999999999997"/>
    <n v="300.44"/>
    <n v="24361900"/>
    <n v="-0.33514213038225421"/>
  </r>
  <r>
    <x v="605"/>
    <n v="279.1814"/>
    <n v="285.26"/>
    <n v="292.61"/>
    <n v="285"/>
    <n v="291.79000000000002"/>
    <n v="34569300"/>
    <n v="0.46768237186776357"/>
  </r>
  <r>
    <x v="606"/>
    <n v="276.04969999999997"/>
    <n v="282.06"/>
    <n v="290.74"/>
    <n v="280.49"/>
    <n v="289.24"/>
    <n v="30966700"/>
    <n v="0.18433347285274368"/>
  </r>
  <r>
    <x v="607"/>
    <n v="281.49110000000002"/>
    <n v="287.62"/>
    <n v="288.58"/>
    <n v="281.3"/>
    <n v="282.73"/>
    <n v="21907200"/>
    <n v="-0.52820728954845897"/>
  </r>
  <r>
    <x v="608"/>
    <n v="273.86709999999999"/>
    <n v="279.83"/>
    <n v="288.31"/>
    <n v="279.32"/>
    <n v="288.08999999999997"/>
    <n v="28221600"/>
    <n v="-3.1572001717325472E-2"/>
  </r>
  <r>
    <x v="609"/>
    <n v="274.54239999999999"/>
    <n v="280.52"/>
    <n v="282.45999999999998"/>
    <n v="278.33999999999997"/>
    <n v="278.91000000000003"/>
    <n v="20778000"/>
    <n v="-0.61702025151141926"/>
  </r>
  <r>
    <x v="610"/>
    <n v="279.22059999999999"/>
    <n v="285.3"/>
    <n v="286.17"/>
    <n v="278.41000000000003"/>
    <n v="279.38"/>
    <n v="22297700"/>
    <n v="-0.49749398663795957"/>
  </r>
  <r>
    <x v="611"/>
    <n v="280.25799999999998"/>
    <n v="286.36"/>
    <n v="289.7"/>
    <n v="285.37"/>
    <n v="289.39999999999998"/>
    <n v="22906700"/>
    <n v="-0.44959539131787207"/>
  </r>
  <r>
    <x v="612"/>
    <n v="274.8263"/>
    <n v="280.81"/>
    <n v="293.3"/>
    <n v="280.06"/>
    <n v="288.58"/>
    <n v="29454600"/>
    <n v="6.5404957280487092E-2"/>
  </r>
  <r>
    <x v="613"/>
    <n v="268.19069999999999"/>
    <n v="274.02999999999997"/>
    <n v="283.2"/>
    <n v="273.38"/>
    <n v="281.68"/>
    <n v="29405800"/>
    <n v="6.1566777556972693E-2"/>
  </r>
  <r>
    <x v="614"/>
    <n v="274.73820000000001"/>
    <n v="280.72000000000003"/>
    <n v="281.11"/>
    <n v="270.77"/>
    <n v="273.29000000000002"/>
    <n v="35678900"/>
    <n v="0.5549537698434106"/>
  </r>
  <r>
    <x v="615"/>
    <n v="264.46190000000001"/>
    <n v="270.22000000000003"/>
    <n v="278.36"/>
    <n v="270"/>
    <n v="277.5"/>
    <n v="46518400"/>
    <n v="1.4074937106842778"/>
  </r>
  <r>
    <x v="616"/>
    <n v="277.185"/>
    <n v="283.22000000000003"/>
    <n v="290.97000000000003"/>
    <n v="279.16000000000003"/>
    <n v="282.10000000000002"/>
    <n v="63477700"/>
    <n v="2.7413634111965268"/>
  </r>
  <r>
    <x v="617"/>
    <n v="283.45830000000001"/>
    <n v="289.63"/>
    <n v="290.98"/>
    <n v="281.45999999999998"/>
    <n v="285.19"/>
    <n v="33646600"/>
    <n v="0.39511088762828128"/>
  </r>
  <r>
    <x v="618"/>
    <n v="271.60640000000001"/>
    <n v="277.52"/>
    <n v="289.88"/>
    <n v="276.5"/>
    <n v="288.61"/>
    <n v="37073900"/>
    <n v="0.66467222710370955"/>
  </r>
  <r>
    <x v="619"/>
    <n v="278.4083"/>
    <n v="284.47000000000003"/>
    <n v="284.94"/>
    <n v="276.22000000000003"/>
    <n v="277.70999999999998"/>
    <n v="35151100"/>
    <n v="0.51344165389933483"/>
  </r>
  <r>
    <x v="620"/>
    <n v="275.7756"/>
    <n v="281.77999999999997"/>
    <n v="284.13"/>
    <n v="280.14999999999998"/>
    <n v="283.95999999999998"/>
    <n v="25978600"/>
    <n v="-0.20798669679607126"/>
  </r>
  <r>
    <x v="621"/>
    <n v="283.80090000000001"/>
    <n v="289.98"/>
    <n v="290.88"/>
    <n v="276.73"/>
    <n v="282.58999999999997"/>
    <n v="33599300"/>
    <n v="0.39139068474053068"/>
  </r>
  <r>
    <x v="622"/>
    <n v="271.44"/>
    <n v="277.35000000000002"/>
    <n v="286.35000000000002"/>
    <n v="274.33999999999997"/>
    <n v="285.54000000000002"/>
    <n v="43260400"/>
    <n v="1.1512480234053863"/>
  </r>
  <r>
    <x v="623"/>
    <n v="268.87580000000003"/>
    <n v="274.73"/>
    <n v="279.25"/>
    <n v="271.27"/>
    <n v="274.81"/>
    <n v="37780300"/>
    <n v="0.72023145162605728"/>
  </r>
  <r>
    <x v="624"/>
    <n v="258.94209999999998"/>
    <n v="264.58"/>
    <n v="272.36"/>
    <n v="263.32"/>
    <n v="270.06"/>
    <n v="47726000"/>
    <n v="1.5024729285964906"/>
  </r>
  <r>
    <x v="625"/>
    <n v="263.75729999999999"/>
    <n v="269.5"/>
    <n v="273.75"/>
    <n v="265.07"/>
    <n v="271.69"/>
    <n v="39336400"/>
    <n v="0.84262062104738422"/>
  </r>
  <r>
    <x v="626"/>
    <n v="254.99789999999999"/>
    <n v="260.55"/>
    <n v="271.36"/>
    <n v="259.3"/>
    <n v="265.68"/>
    <n v="48975900"/>
    <n v="1.6007790932772417"/>
  </r>
  <r>
    <x v="627"/>
    <n v="249.90880000000001"/>
    <n v="255.35"/>
    <n v="259.88"/>
    <n v="250.02"/>
    <n v="257.69"/>
    <n v="51033800"/>
    <n v="1.7626354468227392"/>
  </r>
  <r>
    <x v="628"/>
    <n v="255.5558"/>
    <n v="261.12"/>
    <n v="263.04000000000002"/>
    <n v="255.35"/>
    <n v="257.35000000000002"/>
    <n v="34925100"/>
    <n v="0.495666477310928"/>
  </r>
  <r>
    <x v="629"/>
    <n v="255.92769999999999"/>
    <n v="261.5"/>
    <n v="265.82"/>
    <n v="255.78"/>
    <n v="259.95999999999998"/>
    <n v="32550900"/>
    <n v="0.30893274166404511"/>
  </r>
  <r>
    <x v="630"/>
    <n v="261.13440000000003"/>
    <n v="266.82"/>
    <n v="268.33"/>
    <n v="262.45999999999998"/>
    <n v="266.11"/>
    <n v="28828800"/>
    <n v="1.6185021399845484E-2"/>
  </r>
  <r>
    <x v="631"/>
    <n v="249.245"/>
    <n v="254.08"/>
    <n v="263.60000000000002"/>
    <n v="252.77"/>
    <n v="263"/>
    <n v="31356000"/>
    <n v="0.21495239429463212"/>
  </r>
  <r>
    <x v="632"/>
    <n v="248.3229"/>
    <n v="253.14"/>
    <n v="257.67"/>
    <n v="251.88"/>
    <n v="253.9"/>
    <n v="32692300"/>
    <n v="0.32005402471537575"/>
  </r>
  <r>
    <x v="633"/>
    <n v="247.75389999999999"/>
    <n v="252.56"/>
    <n v="258.54000000000002"/>
    <n v="246.44"/>
    <n v="257.24"/>
    <n v="39199300"/>
    <n v="0.83183753825857631"/>
  </r>
  <r>
    <x v="634"/>
    <n v="255.69"/>
    <n v="260.64999999999998"/>
    <n v="261.5"/>
    <n v="253.43"/>
    <n v="255.49"/>
    <n v="33175400"/>
    <n v="0.35805043095369143"/>
  </r>
  <r>
    <x v="635"/>
    <n v="254.67959999999999"/>
    <n v="259.62"/>
    <n v="261.33"/>
    <n v="253.5"/>
    <n v="257.89"/>
    <n v="29043900"/>
    <n v="3.3102899648368989E-2"/>
  </r>
  <r>
    <x v="636"/>
    <n v="257.52440000000001"/>
    <n v="262.52"/>
    <n v="264.58"/>
    <n v="257.13"/>
    <n v="258.14"/>
    <n v="28547900"/>
    <n v="-5.9081073775150584E-3"/>
  </r>
  <r>
    <x v="637"/>
    <n v="260.84010000000001"/>
    <n v="265.89999999999998"/>
    <n v="267.11"/>
    <n v="261.43"/>
    <n v="262.27"/>
    <n v="25002100"/>
    <n v="-0.28478961687828047"/>
  </r>
  <r>
    <x v="638"/>
    <n v="268.04039999999998"/>
    <n v="273.24"/>
    <n v="273.33999999999997"/>
    <n v="267.56"/>
    <n v="268.48"/>
    <n v="26910800"/>
    <n v="-0.13466802593008517"/>
  </r>
  <r>
    <x v="639"/>
    <n v="266.69650000000001"/>
    <n v="271.87"/>
    <n v="274.77"/>
    <n v="268.93"/>
    <n v="272.52999999999997"/>
    <n v="37827700"/>
    <n v="0.72395951963619221"/>
  </r>
  <r>
    <x v="640"/>
    <n v="267.23599999999999"/>
    <n v="272.42"/>
    <n v="277.69"/>
    <n v="270.04000000000002"/>
    <n v="275.2"/>
    <n v="25292200"/>
    <n v="-0.26197289684156888"/>
  </r>
  <r>
    <x v="641"/>
    <n v="269.35489999999999"/>
    <n v="274.58"/>
    <n v="274.64999999999998"/>
    <n v="261.60000000000002"/>
    <n v="264.45"/>
    <n v="44008200"/>
    <n v="1.2100634085948139"/>
  </r>
  <r>
    <x v="642"/>
    <n v="264.88170000000002"/>
    <n v="270.02"/>
    <n v="273.45"/>
    <n v="268.41000000000003"/>
    <n v="270.31"/>
    <n v="28059000"/>
    <n v="-4.4360690714117294E-2"/>
  </r>
  <r>
    <x v="643"/>
    <n v="263.63589999999999"/>
    <n v="268.75"/>
    <n v="274.18"/>
    <n v="267.22000000000003"/>
    <n v="272.06"/>
    <n v="22400300"/>
    <n v="-0.48942437107171821"/>
  </r>
  <r>
    <x v="644"/>
    <n v="267.31450000000001"/>
    <n v="272.5"/>
    <n v="273.13"/>
    <n v="265.94"/>
    <n v="266.64"/>
    <n v="22860700"/>
    <n v="-0.45321334761462745"/>
  </r>
  <r>
    <x v="645"/>
    <n v="265.26420000000002"/>
    <n v="270.41000000000003"/>
    <n v="273"/>
    <n v="269.61"/>
    <n v="271.70999999999998"/>
    <n v="17372300"/>
    <n v="-0.88488272455184924"/>
  </r>
  <r>
    <x v="646"/>
    <n v="259.75119999999998"/>
    <n v="264.79000000000002"/>
    <n v="272.70999999999998"/>
    <n v="264.63"/>
    <n v="267.77999999999997"/>
    <n v="26439700"/>
    <n v="-0.17172061748229075"/>
  </r>
  <r>
    <x v="647"/>
    <n v="248.17580000000001"/>
    <n v="252.99"/>
    <n v="260.58"/>
    <n v="252.53"/>
    <n v="260.58"/>
    <n v="31422800"/>
    <n v="0.22020629604731165"/>
  </r>
  <r>
    <x v="648"/>
    <n v="237.6499"/>
    <n v="242.26"/>
    <n v="249.02"/>
    <n v="241.53"/>
    <n v="245.11"/>
    <n v="46135800"/>
    <n v="1.3774017524421343"/>
  </r>
  <r>
    <x v="649"/>
    <n v="239.83750000000001"/>
    <n v="244.49"/>
    <n v="245.74"/>
    <n v="241.51"/>
    <n v="243.86"/>
    <n v="28651500"/>
    <n v="2.2401594125687871E-3"/>
  </r>
  <r>
    <x v="650"/>
    <n v="246.9691"/>
    <n v="251.76"/>
    <n v="255.3"/>
    <n v="246.42"/>
    <n v="248.31"/>
    <n v="33111700"/>
    <n v="0.35304034799492368"/>
  </r>
  <r>
    <x v="651"/>
    <n v="240.30840000000001"/>
    <n v="244.97"/>
    <n v="247.42"/>
    <n v="243.02"/>
    <n v="245.98"/>
    <n v="33169200"/>
    <n v="0.35756279336586788"/>
  </r>
  <r>
    <x v="652"/>
    <n v="242.9374"/>
    <n v="247.65"/>
    <n v="250.5"/>
    <n v="244.03"/>
    <n v="244.7"/>
    <n v="43084800"/>
    <n v="1.1374368684986418"/>
  </r>
  <r>
    <x v="653"/>
    <n v="248.91149999999999"/>
    <n v="253.74"/>
    <n v="254.75"/>
    <n v="249.51"/>
    <n v="250.26"/>
    <n v="29928300"/>
    <n v="0.10266204201468321"/>
  </r>
  <r>
    <x v="654"/>
    <n v="248.31309999999999"/>
    <n v="253.13"/>
    <n v="257.17"/>
    <n v="250.37"/>
    <n v="251.89"/>
    <n v="25939900"/>
    <n v="-0.21103049915877634"/>
  </r>
  <r>
    <x v="655"/>
    <n v="253.934"/>
    <n v="258.86"/>
    <n v="259.37"/>
    <n v="253.63"/>
    <n v="255.57"/>
    <n v="25861400"/>
    <n v="-0.21720462023041323"/>
  </r>
  <r>
    <x v="656"/>
    <n v="262.60590000000002"/>
    <n v="267.7"/>
    <n v="267.98"/>
    <n v="261.72000000000003"/>
    <n v="261.81"/>
    <n v="33923200"/>
    <n v="0.41686581614311907"/>
  </r>
  <r>
    <x v="657"/>
    <n v="259.84930000000003"/>
    <n v="264.89"/>
    <n v="268.3"/>
    <n v="263.27999999999997"/>
    <n v="268.20999999999998"/>
    <n v="24615100"/>
    <n v="-0.31522764050533114"/>
  </r>
  <r>
    <x v="658"/>
    <n v="251.5993"/>
    <n v="256.48"/>
    <n v="266.91000000000003"/>
    <n v="256.32"/>
    <n v="263.98"/>
    <n v="27295500"/>
    <n v="-0.10441090011787228"/>
  </r>
  <r>
    <x v="659"/>
    <n v="255.3074"/>
    <n v="260.26"/>
    <n v="261.97000000000003"/>
    <n v="255.76"/>
    <n v="257.58999999999997"/>
    <n v="20069800"/>
    <n v="-0.67272104823668344"/>
  </r>
  <r>
    <x v="660"/>
    <n v="251.9427"/>
    <n v="256.83"/>
    <n v="259.52999999999997"/>
    <n v="252.9"/>
    <n v="257.05"/>
    <n v="31730900"/>
    <n v="0.24443873811318842"/>
  </r>
  <r>
    <x v="661"/>
    <n v="254.6404"/>
    <n v="259.58"/>
    <n v="259.77"/>
    <n v="254.61"/>
    <n v="256.39"/>
    <n v="22837700"/>
    <n v="-0.45502232576300516"/>
  </r>
  <r>
    <x v="662"/>
    <n v="257.84809999999999"/>
    <n v="262.85000000000002"/>
    <n v="262.98"/>
    <n v="254.74"/>
    <n v="256.16000000000003"/>
    <n v="22941000"/>
    <n v="-0.44689765434007406"/>
  </r>
  <r>
    <x v="663"/>
    <n v="261.14420000000001"/>
    <n v="266.20999999999998"/>
    <n v="267.99"/>
    <n v="262.39999999999998"/>
    <n v="263.75"/>
    <n v="23824400"/>
    <n v="-0.37741716319760238"/>
  </r>
  <r>
    <x v="664"/>
    <n v="263.29239999999999"/>
    <n v="268.39999999999998"/>
    <n v="269.06"/>
    <n v="265.02"/>
    <n v="265.12"/>
    <n v="20859900"/>
    <n v="-0.61057871627871774"/>
  </r>
  <r>
    <x v="665"/>
    <n v="262.56659999999999"/>
    <n v="267.66000000000003"/>
    <n v="268.10000000000002"/>
    <n v="263.29000000000002"/>
    <n v="264.79000000000002"/>
    <n v="19658800"/>
    <n v="-0.70504670123595437"/>
  </r>
  <r>
    <x v="666"/>
    <n v="259.47649999999999"/>
    <n v="264.51"/>
    <n v="266.52999999999997"/>
    <n v="262.18"/>
    <n v="265.64999999999998"/>
    <n v="19455200"/>
    <n v="-0.72106009041028896"/>
  </r>
  <r>
    <x v="667"/>
    <n v="248.84280000000001"/>
    <n v="253.67"/>
    <n v="265.94"/>
    <n v="252.04"/>
    <n v="265.88"/>
    <n v="35868500"/>
    <n v="0.56986604188395018"/>
  </r>
  <r>
    <x v="668"/>
    <n v="247.9109"/>
    <n v="252.72"/>
    <n v="253.55"/>
    <n v="248.11"/>
    <n v="250.19"/>
    <n v="29497400"/>
    <n v="6.877122966094644E-2"/>
  </r>
  <r>
    <x v="669"/>
    <n v="249.245"/>
    <n v="254.08"/>
    <n v="255.14"/>
    <n v="245.94"/>
    <n v="250.57"/>
    <n v="25102800"/>
    <n v="-0.27686943863733993"/>
  </r>
  <r>
    <x v="670"/>
    <n v="251.8348"/>
    <n v="256.72000000000003"/>
    <n v="260.37"/>
    <n v="254.77"/>
    <n v="255.72"/>
    <n v="29774100"/>
    <n v="9.0534023298168453E-2"/>
  </r>
  <r>
    <x v="671"/>
    <n v="249.4118"/>
    <n v="254.25"/>
    <n v="260.83999999999997"/>
    <n v="253.3"/>
    <n v="259.75"/>
    <n v="20975000"/>
    <n v="-0.60152596041444506"/>
  </r>
  <r>
    <x v="672"/>
    <n v="254.59129999999999"/>
    <n v="259.52999999999997"/>
    <n v="259.72000000000003"/>
    <n v="253.68"/>
    <n v="257.58"/>
    <n v="25012600"/>
    <n v="-0.28396377902793418"/>
  </r>
  <r>
    <x v="673"/>
    <n v="257.27910000000003"/>
    <n v="262.27"/>
    <n v="264.87"/>
    <n v="258.91000000000003"/>
    <n v="259.89999999999998"/>
    <n v="22788300"/>
    <n v="-0.45890769622082506"/>
  </r>
  <r>
    <x v="674"/>
    <n v="259.80020000000002"/>
    <n v="264.83999999999997"/>
    <n v="264.89"/>
    <n v="257.02999999999997"/>
    <n v="259.79000000000002"/>
    <n v="22404700"/>
    <n v="-0.48907830568681121"/>
  </r>
  <r>
    <x v="675"/>
    <n v="255.40549999999999"/>
    <n v="260.36"/>
    <n v="265.33"/>
    <n v="259.07"/>
    <n v="265.24"/>
    <n v="21881300"/>
    <n v="-0.53024435624597999"/>
  </r>
  <r>
    <x v="676"/>
    <n v="253.90459999999999"/>
    <n v="258.83"/>
    <n v="261.5"/>
    <n v="256.81"/>
    <n v="261"/>
    <n v="21056000"/>
    <n v="-0.59515521128320192"/>
  </r>
  <r>
    <x v="677"/>
    <n v="247.10650000000001"/>
    <n v="251.9"/>
    <n v="259.88"/>
    <n v="249.57"/>
    <n v="259.86"/>
    <n v="39348000"/>
    <n v="0.84353297524395732"/>
  </r>
  <r>
    <x v="678"/>
    <n v="263.62599999999998"/>
    <n v="268.74"/>
    <n v="270.05"/>
    <n v="258.85000000000002"/>
    <n v="261.16000000000003"/>
    <n v="45994000"/>
    <n v="1.3662490089012667"/>
  </r>
  <r>
    <x v="679"/>
    <n v="271.15010000000001"/>
    <n v="276.41000000000003"/>
    <n v="277.83999999999997"/>
    <n v="267.87"/>
    <n v="269.75"/>
    <n v="33459300"/>
    <n v="0.38037951340257953"/>
  </r>
  <r>
    <x v="680"/>
    <n v="275.39769999999999"/>
    <n v="280.74"/>
    <n v="282"/>
    <n v="276.63"/>
    <n v="277.7"/>
    <n v="32152800"/>
    <n v="0.27762168945234261"/>
  </r>
  <r>
    <x v="681"/>
    <n v="272.71960000000001"/>
    <n v="278.01"/>
    <n v="281.27999999999997"/>
    <n v="275.83999999999997"/>
    <n v="277.82"/>
    <n v="21539600"/>
    <n v="-0.55711947943296503"/>
  </r>
  <r>
    <x v="682"/>
    <n v="269.59030000000001"/>
    <n v="274.82"/>
    <n v="277.89"/>
    <n v="272.38"/>
    <n v="276"/>
    <n v="22754200"/>
    <n v="-0.4615897029538546"/>
  </r>
  <r>
    <x v="683"/>
    <n v="277.09480000000002"/>
    <n v="282.47000000000003"/>
    <n v="283.5"/>
    <n v="276.61"/>
    <n v="276.76"/>
    <n v="23518900"/>
    <n v="-0.40144511208148859"/>
  </r>
  <r>
    <x v="684"/>
    <n v="278.25229999999999"/>
    <n v="283.64999999999998"/>
    <n v="283.8"/>
    <n v="280.17"/>
    <n v="281.8"/>
    <n v="18098700"/>
    <n v="-0.82775047555265135"/>
  </r>
  <r>
    <x v="685"/>
    <n v="277.52640000000002"/>
    <n v="282.91000000000003"/>
    <n v="283.64999999999998"/>
    <n v="278.68"/>
    <n v="279.14999999999998"/>
    <n v="16774600"/>
    <n v="-0.93189256104251639"/>
  </r>
  <r>
    <x v="686"/>
    <n v="274.98570000000001"/>
    <n v="280.32"/>
    <n v="285.92"/>
    <n v="279.32"/>
    <n v="284.05"/>
    <n v="18739200"/>
    <n v="-0.77737436668152482"/>
  </r>
  <r>
    <x v="687"/>
    <n v="276.928"/>
    <n v="282.3"/>
    <n v="283.08"/>
    <n v="277.61"/>
    <n v="279.64"/>
    <n v="23405200"/>
    <n v="-0.41038775623238177"/>
  </r>
  <r>
    <x v="688"/>
    <n v="283.6574"/>
    <n v="289.16000000000003"/>
    <n v="289.81"/>
    <n v="286.94"/>
    <n v="288.17"/>
    <n v="24687800"/>
    <n v="-0.30950969653198079"/>
  </r>
  <r>
    <x v="689"/>
    <n v="281.55810000000002"/>
    <n v="287.02"/>
    <n v="291.20999999999998"/>
    <n v="286.51"/>
    <n v="290.85000000000002"/>
    <n v="20065900"/>
    <n v="-0.67302778800966923"/>
  </r>
  <r>
    <x v="690"/>
    <n v="286.35509999999999"/>
    <n v="291.91000000000003"/>
    <n v="291.91000000000003"/>
    <n v="286.94"/>
    <n v="288.48"/>
    <n v="22619700"/>
    <n v="-0.47216829256067194"/>
  </r>
  <r>
    <x v="691"/>
    <n v="287.8854"/>
    <n v="293.47000000000003"/>
    <n v="294.18"/>
    <n v="290.11"/>
    <n v="291"/>
    <n v="18085700"/>
    <n v="-0.82877294146260394"/>
  </r>
  <r>
    <x v="692"/>
    <n v="287.13990000000001"/>
    <n v="292.70999999999998"/>
    <n v="294.04000000000002"/>
    <n v="290.42"/>
    <n v="291.99"/>
    <n v="18102900"/>
    <n v="-0.82742014041251277"/>
  </r>
  <r>
    <x v="693"/>
    <n v="286.38290000000001"/>
    <n v="291.32"/>
    <n v="293.35000000000002"/>
    <n v="289.47000000000003"/>
    <n v="289.74"/>
    <n v="18253400"/>
    <n v="-0.81558313122421533"/>
  </r>
  <r>
    <x v="694"/>
    <n v="285.2525"/>
    <n v="290.17"/>
    <n v="291.91000000000003"/>
    <n v="289.08"/>
    <n v="290.19"/>
    <n v="17186200"/>
    <n v="-0.89951971730893998"/>
  </r>
  <r>
    <x v="695"/>
    <n v="281.3005"/>
    <n v="286.14999999999998"/>
    <n v="289.25"/>
    <n v="285.56"/>
    <n v="288.89999999999998"/>
    <n v="20570000"/>
    <n v="-0.63337970607066085"/>
  </r>
  <r>
    <x v="696"/>
    <n v="273.04289999999997"/>
    <n v="277.75"/>
    <n v="282.45999999999998"/>
    <n v="277.22000000000003"/>
    <n v="282.08"/>
    <n v="25061100"/>
    <n v="-0.28014919467157251"/>
  </r>
  <r>
    <x v="697"/>
    <n v="271.75510000000003"/>
    <n v="276.44"/>
    <n v="278.86"/>
    <n v="275.39999999999998"/>
    <n v="276.44"/>
    <n v="17527400"/>
    <n v="-0.87268391973387627"/>
  </r>
  <r>
    <x v="698"/>
    <n v="271.11619999999999"/>
    <n v="275.79000000000002"/>
    <n v="277.23"/>
    <n v="275.11"/>
    <n v="275.41000000000003"/>
    <n v="18137000"/>
    <n v="-0.82473813367948323"/>
  </r>
  <r>
    <x v="699"/>
    <n v="274.12430000000001"/>
    <n v="278.85000000000002"/>
    <n v="279.02"/>
    <n v="274.52"/>
    <n v="277.33"/>
    <n v="16583400"/>
    <n v="-0.94693067504120398"/>
  </r>
  <r>
    <x v="700"/>
    <n v="263.54660000000001"/>
    <n v="268.08999999999997"/>
    <n v="280.33999999999997"/>
    <n v="267.98"/>
    <n v="279.08"/>
    <n v="27549300"/>
    <n v="-8.4449219506643705E-2"/>
  </r>
  <r>
    <x v="701"/>
    <n v="260.73509999999999"/>
    <n v="265.23"/>
    <n v="267.39999999999998"/>
    <n v="263.85000000000002"/>
    <n v="265.85000000000002"/>
    <n v="20338500"/>
    <n v="-0.65158746439020154"/>
  </r>
  <r>
    <x v="702"/>
    <n v="258.51339999999999"/>
    <n v="262.97000000000003"/>
    <n v="267.05"/>
    <n v="260.66000000000003"/>
    <n v="266.67"/>
    <n v="22767100"/>
    <n v="-0.46057510216628622"/>
  </r>
  <r>
    <x v="703"/>
    <n v="257.03879999999998"/>
    <n v="261.47000000000003"/>
    <n v="267.11"/>
    <n v="261.33"/>
    <n v="265.39"/>
    <n v="24791800"/>
    <n v="-0.30132996925235994"/>
  </r>
  <r>
    <x v="704"/>
    <n v="255.98699999999999"/>
    <n v="260.39999999999998"/>
    <n v="260.89"/>
    <n v="255.41"/>
    <n v="258.87"/>
    <n v="23263400"/>
    <n v="-0.42154049977324942"/>
  </r>
  <r>
    <x v="705"/>
    <n v="251.72049999999999"/>
    <n v="256.06"/>
    <n v="264.74"/>
    <n v="254.47"/>
    <n v="261.7"/>
    <n v="22855400"/>
    <n v="-0.45363019910099278"/>
  </r>
  <r>
    <x v="706"/>
    <n v="248.9581"/>
    <n v="253.25"/>
    <n v="257.83"/>
    <n v="251.94"/>
    <n v="256.2"/>
    <n v="21328200"/>
    <n v="-0.57374634815327119"/>
  </r>
  <r>
    <x v="707"/>
    <n v="253.71610000000001"/>
    <n v="258.08999999999997"/>
    <n v="258.83"/>
    <n v="253.22"/>
    <n v="254.7"/>
    <n v="24126700"/>
    <n v="-0.35364089823001216"/>
  </r>
  <r>
    <x v="708"/>
    <n v="254.1388"/>
    <n v="258.52"/>
    <n v="260.43"/>
    <n v="254.79"/>
    <n v="257.51"/>
    <n v="20319900"/>
    <n v="-0.6530503771536722"/>
  </r>
  <r>
    <x v="709"/>
    <n v="259.97809999999998"/>
    <n v="264.45999999999998"/>
    <n v="265.23"/>
    <n v="260.29000000000002"/>
    <n v="260.5"/>
    <n v="22084700"/>
    <n v="-0.51424669731641381"/>
  </r>
  <r>
    <x v="710"/>
    <n v="262.13099999999997"/>
    <n v="266.64999999999998"/>
    <n v="267.45"/>
    <n v="265.16000000000003"/>
    <n v="265.77999999999997"/>
    <n v="18747700"/>
    <n v="-0.7767058312788635"/>
  </r>
  <r>
    <x v="711"/>
    <n v="247.71950000000001"/>
    <n v="251.99"/>
    <n v="260.39999999999998"/>
    <n v="251.59"/>
    <n v="258.83999999999997"/>
    <n v="33353300"/>
    <n v="0.37204248367527365"/>
  </r>
  <r>
    <x v="712"/>
    <n v="247.94560000000001"/>
    <n v="252.22"/>
    <n v="254.23"/>
    <n v="249.86"/>
    <n v="253.53"/>
    <n v="23913000"/>
    <n v="-0.37044866476515614"/>
  </r>
  <r>
    <x v="713"/>
    <n v="241.22149999999999"/>
    <n v="245.38"/>
    <n v="251.4"/>
    <n v="244.02"/>
    <n v="249.77"/>
    <n v="31530900"/>
    <n v="0.22870849334468679"/>
  </r>
  <r>
    <x v="714"/>
    <n v="240.59229999999999"/>
    <n v="244.74"/>
    <n v="245.3"/>
    <n v="242.06"/>
    <n v="244.26"/>
    <n v="39791800"/>
    <n v="0.87843838838526245"/>
  </r>
  <r>
    <x v="715"/>
    <n v="240.37610000000001"/>
    <n v="244.52"/>
    <n v="245.14"/>
    <n v="240.85"/>
    <n v="242.47"/>
    <n v="26826900"/>
    <n v="-0.14126686361047161"/>
  </r>
  <r>
    <x v="716"/>
    <n v="238.34110000000001"/>
    <n v="242.45"/>
    <n v="243.51"/>
    <n v="239.64"/>
    <n v="242.07"/>
    <n v="26660300"/>
    <n v="-0.15437015750263347"/>
  </r>
  <r>
    <x v="717"/>
    <n v="234.90049999999999"/>
    <n v="238.95"/>
    <n v="247.66"/>
    <n v="238.9"/>
    <n v="244.27"/>
    <n v="28625600"/>
    <n v="2.0309271504782565E-4"/>
  </r>
  <r>
    <x v="718"/>
    <n v="236.89599999999999"/>
    <n v="240.98"/>
    <n v="243.86"/>
    <n v="237.57"/>
    <n v="237.87"/>
    <n v="31061200"/>
    <n v="0.1917660135058607"/>
  </r>
  <r>
    <x v="719"/>
    <n v="233.8879"/>
    <n v="237.92"/>
    <n v="241.13"/>
    <n v="235.2"/>
    <n v="239.54"/>
    <n v="34176000"/>
    <n v="0.43674884553050514"/>
  </r>
  <r>
    <x v="720"/>
    <n v="233.42590000000001"/>
    <n v="237.45"/>
    <n v="241.45"/>
    <n v="236.9"/>
    <n v="237.05"/>
    <n v="27694200"/>
    <n v="-7.305265717186428E-2"/>
  </r>
  <r>
    <x v="721"/>
    <n v="232.40350000000001"/>
    <n v="236.41"/>
    <n v="241.8"/>
    <n v="234.5"/>
    <n v="239.98"/>
    <n v="27018700"/>
    <n v="-0.12618155887747853"/>
  </r>
  <r>
    <x v="722"/>
    <n v="236.9845"/>
    <n v="241.07"/>
    <n v="242.33"/>
    <n v="234.73"/>
    <n v="236.81"/>
    <n v="29029700"/>
    <n v="3.1986052269805373E-2"/>
  </r>
  <r>
    <x v="723"/>
    <n v="233.47499999999999"/>
    <n v="237.5"/>
    <n v="239.95"/>
    <n v="234.41"/>
    <n v="238.89"/>
    <n v="27484200"/>
    <n v="-8.9569414178790982E-2"/>
  </r>
  <r>
    <x v="724"/>
    <n v="228.953"/>
    <n v="232.9"/>
    <n v="240.54"/>
    <n v="232.73"/>
    <n v="238.29"/>
    <n v="35694800"/>
    <n v="0.55620432430250655"/>
  </r>
  <r>
    <x v="725"/>
    <n v="236.6601"/>
    <n v="240.74"/>
    <n v="241.61"/>
    <n v="234.66"/>
    <n v="235.41"/>
    <n v="28880400"/>
    <n v="2.0243424550118905E-2"/>
  </r>
  <r>
    <x v="726"/>
    <n v="244.66220000000001"/>
    <n v="248.88"/>
    <n v="250.36"/>
    <n v="244.98"/>
    <n v="245.09"/>
    <n v="34888400"/>
    <n v="0.49277997739590795"/>
  </r>
  <r>
    <x v="727"/>
    <n v="244.97669999999999"/>
    <n v="249.2"/>
    <n v="250.58"/>
    <n v="244.1"/>
    <n v="245.99"/>
    <n v="20347100"/>
    <n v="-0.65091106386515596"/>
  </r>
  <r>
    <x v="728"/>
    <n v="242.60759999999999"/>
    <n v="246.79"/>
    <n v="250.34"/>
    <n v="246.08"/>
    <n v="247.93"/>
    <n v="20239900"/>
    <n v="-0.6593424750610728"/>
  </r>
  <r>
    <x v="729"/>
    <n v="230.27029999999999"/>
    <n v="234.24"/>
    <n v="241.32"/>
    <n v="233.17"/>
    <n v="240.9"/>
    <n v="37769600"/>
    <n v="0.71938988353094246"/>
  </r>
  <r>
    <x v="730"/>
    <n v="225.3648"/>
    <n v="229.25"/>
    <n v="234.56"/>
    <n v="226.73"/>
    <n v="233.05"/>
    <n v="29743600"/>
    <n v="8.8135160970971946E-2"/>
  </r>
  <r>
    <x v="731"/>
    <n v="221.59"/>
    <n v="225.41"/>
    <n v="229.06"/>
    <n v="224.11"/>
    <n v="227.62"/>
    <n v="30474000"/>
    <n v="0.1455820148655399"/>
  </r>
  <r>
    <x v="732"/>
    <n v="221.92420000000001"/>
    <n v="225.75"/>
    <n v="227.86"/>
    <n v="223.96"/>
    <n v="225.4"/>
    <n v="21903900"/>
    <n v="-0.52846683858713928"/>
  </r>
  <r>
    <x v="733"/>
    <n v="230.27029999999999"/>
    <n v="234.24"/>
    <n v="236.1"/>
    <n v="219.13"/>
    <n v="219.85"/>
    <n v="42551800"/>
    <n v="1.095515766190585"/>
  </r>
  <r>
    <x v="734"/>
    <n v="224.6866"/>
    <n v="228.56"/>
    <n v="237.24"/>
    <n v="228.34"/>
    <n v="235.54"/>
    <n v="30198600"/>
    <n v="0.12392146781931317"/>
  </r>
  <r>
    <x v="735"/>
    <n v="233.50450000000001"/>
    <n v="237.53"/>
    <n v="238.96"/>
    <n v="235.14"/>
    <n v="235.82"/>
    <n v="28142300"/>
    <n v="-3.7809043768036371E-2"/>
  </r>
  <r>
    <x v="736"/>
    <n v="234.4581"/>
    <n v="238.5"/>
    <n v="243.93"/>
    <n v="235.37"/>
    <n v="243.24"/>
    <n v="26329600"/>
    <n v="-0.18038011722735092"/>
  </r>
  <r>
    <x v="737"/>
    <n v="232.47229999999999"/>
    <n v="236.48"/>
    <n v="239.61"/>
    <n v="234.29"/>
    <n v="237.04"/>
    <n v="19985700"/>
    <n v="-0.67933561616183846"/>
  </r>
  <r>
    <x v="738"/>
    <n v="232.14789999999999"/>
    <n v="236.15"/>
    <n v="241.31"/>
    <n v="234.87"/>
    <n v="235.77"/>
    <n v="21811000"/>
    <n v="-0.5357735372821083"/>
  </r>
  <r>
    <x v="739"/>
    <n v="238.01669999999999"/>
    <n v="242.12"/>
    <n v="243"/>
    <n v="234.5"/>
    <n v="234.74"/>
    <n v="26299700"/>
    <n v="-0.18273178882024191"/>
  </r>
  <r>
    <x v="740"/>
    <n v="243.0598"/>
    <n v="247.25"/>
    <n v="247.84"/>
    <n v="241.3"/>
    <n v="243.76"/>
    <n v="24911200"/>
    <n v="-0.29193901312556447"/>
  </r>
  <r>
    <x v="741"/>
    <n v="246.41200000000001"/>
    <n v="250.66"/>
    <n v="251.04"/>
    <n v="245.83"/>
    <n v="247.26"/>
    <n v="34775500"/>
    <n v="0.48390025422408878"/>
  </r>
  <r>
    <x v="742"/>
    <n v="227.3998"/>
    <n v="231.32"/>
    <n v="238.3"/>
    <n v="230.06"/>
    <n v="231.17"/>
    <n v="82543200"/>
    <n v="4.2408883193658662"/>
  </r>
  <r>
    <x v="743"/>
    <n v="222.90719999999999"/>
    <n v="226.75"/>
    <n v="233.69"/>
    <n v="225.78"/>
    <n v="231.04"/>
    <n v="40424600"/>
    <n v="0.92820888283280156"/>
  </r>
  <r>
    <x v="744"/>
    <n v="231.87270000000001"/>
    <n v="235.87"/>
    <n v="236.6"/>
    <n v="226.05"/>
    <n v="226.24"/>
    <n v="40647700"/>
    <n v="0.9457559708720652"/>
  </r>
  <r>
    <x v="745"/>
    <n v="228.1961"/>
    <n v="232.13"/>
    <n v="234.92"/>
    <n v="231.15"/>
    <n v="233.76"/>
    <n v="28357300"/>
    <n v="-2.0899030641897114E-2"/>
  </r>
  <r>
    <x v="746"/>
    <n v="224.3032"/>
    <n v="228.17"/>
    <n v="235.74"/>
    <n v="227.33"/>
    <n v="234.6"/>
    <n v="30592300"/>
    <n v="0.15488645464610862"/>
  </r>
  <r>
    <x v="747"/>
    <n v="216.3699"/>
    <n v="220.1"/>
    <n v="231.3"/>
    <n v="220.04"/>
    <n v="229.46"/>
    <n v="38407000"/>
    <n v="0.76952217360815711"/>
  </r>
  <r>
    <x v="748"/>
    <n v="210.619"/>
    <n v="214.25"/>
    <n v="220.41"/>
    <n v="213.98"/>
    <n v="220.09"/>
    <n v="36633900"/>
    <n v="0.63006568861300594"/>
  </r>
  <r>
    <x v="749"/>
    <n v="217.63810000000001"/>
    <n v="221.39"/>
    <n v="221.59"/>
    <n v="213.43"/>
    <n v="217.55"/>
    <n v="36789100"/>
    <n v="0.64227235855336318"/>
  </r>
  <r>
    <x v="750"/>
    <n v="224.00819999999999"/>
    <n v="227.87"/>
    <n v="228.41"/>
    <n v="221.28"/>
    <n v="221.99"/>
    <n v="33498000"/>
    <n v="0.3834233157652846"/>
  </r>
  <r>
    <x v="751"/>
    <n v="224.9913"/>
    <n v="228.87"/>
    <n v="231.65"/>
    <n v="225.84"/>
    <n v="228.7"/>
    <n v="28192500"/>
    <n v="-3.3860752331142462E-2"/>
  </r>
  <r>
    <x v="752"/>
    <n v="220.70519999999999"/>
    <n v="224.51"/>
    <n v="228.63"/>
    <n v="224.33"/>
    <n v="227.37"/>
    <n v="27852900"/>
    <n v="-6.0570707948058231E-2"/>
  </r>
  <r>
    <x v="753"/>
    <n v="238.8622"/>
    <n v="242.98"/>
    <n v="243.33"/>
    <n v="235"/>
    <n v="235.43"/>
    <n v="46268000"/>
    <n v="1.3877994442341137"/>
  </r>
  <r>
    <x v="754"/>
    <n v="242.9222"/>
    <n v="247.11"/>
    <n v="247.99"/>
    <n v="241.93"/>
    <n v="242.99"/>
    <n v="34620200"/>
    <n v="0.47168571916134722"/>
  </r>
  <r>
    <x v="755"/>
    <n v="237.4564"/>
    <n v="241.55"/>
    <n v="243.91"/>
    <n v="239.21"/>
    <n v="241.99"/>
    <n v="31123300"/>
    <n v="0.19665025450648047"/>
  </r>
  <r>
    <x v="756"/>
    <n v="237.86930000000001"/>
    <n v="241.97"/>
    <n v="247"/>
    <n v="240.03"/>
    <n v="245.66"/>
    <n v="31390100"/>
    <n v="0.21763440102766163"/>
  </r>
  <r>
    <x v="757"/>
    <n v="238.303"/>
    <n v="241.73"/>
    <n v="243.8"/>
    <n v="240.42"/>
    <n v="242.79"/>
    <n v="24093300"/>
    <n v="-0.3562678491063519"/>
  </r>
  <r>
    <x v="758"/>
    <n v="238.25380000000001"/>
    <n v="241.68"/>
    <n v="243.25"/>
    <n v="237.63"/>
    <n v="237.78"/>
    <n v="23123500"/>
    <n v="-0.43254380598881631"/>
  </r>
  <r>
    <x v="759"/>
    <n v="237.80029999999999"/>
    <n v="241.22"/>
    <n v="243.74"/>
    <n v="239.03"/>
    <n v="243.51"/>
    <n v="27613500"/>
    <n v="-7.9399810935954676E-2"/>
  </r>
  <r>
    <x v="760"/>
    <n v="238.61850000000001"/>
    <n v="242.05"/>
    <n v="244.67"/>
    <n v="241.19"/>
    <n v="241.43"/>
    <n v="26394700"/>
    <n v="-0.17525992255520362"/>
  </r>
  <r>
    <x v="761"/>
    <n v="241.55619999999999"/>
    <n v="245.03"/>
    <n v="245.31"/>
    <n v="240.71"/>
    <n v="243.59"/>
    <n v="19665700"/>
    <n v="-0.70450400779144107"/>
  </r>
  <r>
    <x v="762"/>
    <n v="244.0701"/>
    <n v="247.58"/>
    <n v="248.28"/>
    <n v="244.27"/>
    <n v="245.11"/>
    <n v="19508500"/>
    <n v="-0.71686798017948328"/>
  </r>
  <r>
    <x v="763"/>
    <n v="243.98140000000001"/>
    <n v="247.49"/>
    <n v="248.7"/>
    <n v="246.73"/>
    <n v="247.31"/>
    <n v="9200800"/>
    <n v="-1.5275812001809046"/>
  </r>
  <r>
    <x v="764"/>
    <n v="238.33260000000001"/>
    <n v="241.76"/>
    <n v="246.65"/>
    <n v="240.8"/>
    <n v="246.08"/>
    <n v="24778200"/>
    <n v="-0.30239962589661806"/>
  </r>
  <r>
    <x v="765"/>
    <n v="236.9229"/>
    <n v="240.33"/>
    <n v="242.79"/>
    <n v="238.21"/>
    <n v="241.4"/>
    <n v="17956300"/>
    <n v="-0.83895040982782454"/>
  </r>
  <r>
    <x v="766"/>
    <n v="251.52289999999999"/>
    <n v="255.14"/>
    <n v="255.33"/>
    <n v="239.86"/>
    <n v="240.57"/>
    <n v="47594200"/>
    <n v="1.4921066972940482"/>
  </r>
  <r>
    <x v="767"/>
    <n v="251.07929999999999"/>
    <n v="254.69"/>
    <n v="256.12"/>
    <n v="250.92"/>
    <n v="253.87"/>
    <n v="26041500"/>
    <n v="-0.20303953481637751"/>
  </r>
  <r>
    <x v="768"/>
    <n v="251.40459999999999"/>
    <n v="255.02"/>
    <n v="256.06"/>
    <n v="249.69"/>
    <n v="249.82"/>
    <n v="21528500"/>
    <n v="-0.5579925080176168"/>
  </r>
  <r>
    <x v="769"/>
    <n v="246.65289999999999"/>
    <n v="250.2"/>
    <n v="253.82"/>
    <n v="248.06"/>
    <n v="252.01"/>
    <n v="23435300"/>
    <n v="-0.40802035439472228"/>
  </r>
  <r>
    <x v="770"/>
    <n v="241.64500000000001"/>
    <n v="245.12"/>
    <n v="251.86"/>
    <n v="243.78"/>
    <n v="250.82"/>
    <n v="22463700"/>
    <n v="-0.48443788348010319"/>
  </r>
  <r>
    <x v="771"/>
    <n v="240.90559999999999"/>
    <n v="244.37"/>
    <n v="246.16"/>
    <n v="242.21"/>
    <n v="244.83"/>
    <n v="20481500"/>
    <n v="-0.64034033938072288"/>
  </r>
  <r>
    <x v="772"/>
    <n v="243.89269999999999"/>
    <n v="247.4"/>
    <n v="248.74"/>
    <n v="243.06"/>
    <n v="244.84"/>
    <n v="22611800"/>
    <n v="-0.47278963722902773"/>
  </r>
  <r>
    <x v="773"/>
    <n v="241.94069999999999"/>
    <n v="245.42"/>
    <n v="248.31"/>
    <n v="244.16"/>
    <n v="244.7"/>
    <n v="20609700"/>
    <n v="-0.63025725248411335"/>
  </r>
  <r>
    <x v="774"/>
    <n v="248.93020000000001"/>
    <n v="252.51"/>
    <n v="252.54"/>
    <n v="247.17"/>
    <n v="247.45"/>
    <n v="30665100"/>
    <n v="0.16061226374184323"/>
  </r>
  <r>
    <x v="775"/>
    <n v="253.27770000000001"/>
    <n v="256.92"/>
    <n v="263.92"/>
    <n v="253.07"/>
    <n v="261.69"/>
    <n v="42196900"/>
    <n v="1.0676024468488787"/>
  </r>
  <r>
    <x v="776"/>
    <n v="253.5735"/>
    <n v="257.22000000000003"/>
    <n v="262.58999999999997"/>
    <n v="254.31"/>
    <n v="257.13"/>
    <n v="35410900"/>
    <n v="0.53387524185361845"/>
  </r>
  <r>
    <x v="777"/>
    <n v="245.47980000000001"/>
    <n v="249.01"/>
    <n v="254.2"/>
    <n v="247.34"/>
    <n v="253.72"/>
    <n v="35560400"/>
    <n v="0.54563359981807347"/>
  </r>
  <r>
    <x v="778"/>
    <n v="241.22110000000001"/>
    <n v="244.69"/>
    <n v="249.84"/>
    <n v="243.51"/>
    <n v="248.55"/>
    <n v="86102000"/>
    <n v="4.5207922947765837"/>
  </r>
  <r>
    <x v="779"/>
    <n v="237.0412"/>
    <n v="240.45"/>
    <n v="245.21"/>
    <n v="238.71"/>
    <n v="244.86"/>
    <n v="29696400"/>
    <n v="8.4422823205605568E-2"/>
  </r>
  <r>
    <x v="780"/>
    <n v="238.37209999999999"/>
    <n v="241.8"/>
    <n v="242.91"/>
    <n v="238.42"/>
    <n v="239.4"/>
    <n v="25150800"/>
    <n v="-0.27309417989289952"/>
  </r>
  <r>
    <x v="781"/>
    <n v="240.9648"/>
    <n v="244.43"/>
    <n v="245.62"/>
    <n v="240.11"/>
    <n v="241.69"/>
    <n v="23690600"/>
    <n v="-0.38794069694772992"/>
  </r>
  <r>
    <x v="782"/>
    <n v="234.81319999999999"/>
    <n v="238.19"/>
    <n v="241.99"/>
    <n v="233.87"/>
    <n v="241.26"/>
    <n v="28651700"/>
    <n v="2.2558896573372884E-3"/>
  </r>
  <r>
    <x v="783"/>
    <n v="235.34559999999999"/>
    <n v="238.73"/>
    <n v="238.87"/>
    <n v="233.94"/>
    <n v="236.11"/>
    <n v="21207000"/>
    <n v="-0.58327887648298316"/>
  </r>
  <r>
    <x v="784"/>
    <n v="233.60059999999999"/>
    <n v="236.96"/>
    <n v="238.93"/>
    <n v="235.83"/>
    <n v="238.7"/>
    <n v="16688600"/>
    <n v="-0.93865656629297212"/>
  </r>
  <r>
    <x v="785"/>
    <n v="231.20509999999999"/>
    <n v="234.53"/>
    <n v="239.72"/>
    <n v="234.17"/>
    <n v="236.89"/>
    <n v="17457100"/>
    <n v="-0.87821310077000458"/>
  </r>
  <r>
    <x v="786"/>
    <n v="237.5932"/>
    <n v="241.01"/>
    <n v="241.92"/>
    <n v="235.65"/>
    <n v="235.65"/>
    <n v="19770700"/>
    <n v="-0.69624562928797773"/>
  </r>
  <r>
    <x v="787"/>
    <n v="236.42009999999999"/>
    <n v="239.82"/>
    <n v="239.96"/>
    <n v="236.66"/>
    <n v="238.21"/>
    <n v="21938500"/>
    <n v="-0.52574550624218852"/>
  </r>
  <r>
    <x v="788"/>
    <n v="236.18350000000001"/>
    <n v="239.58"/>
    <n v="245.75"/>
    <n v="237.4"/>
    <n v="243.08"/>
    <n v="25740000"/>
    <n v="-0.22675287880489373"/>
  </r>
  <r>
    <x v="789"/>
    <n v="225.85210000000001"/>
    <n v="229.1"/>
    <n v="232.87"/>
    <n v="225.96"/>
    <n v="232.28"/>
    <n v="50623400"/>
    <n v="1.7303569845577738"/>
  </r>
  <r>
    <x v="790"/>
    <n v="219.1584"/>
    <n v="222.31"/>
    <n v="227.55"/>
    <n v="221.76"/>
    <n v="227.2"/>
    <n v="39585600"/>
    <n v="0.86222050602893729"/>
  </r>
  <r>
    <x v="791"/>
    <n v="221.74119999999999"/>
    <n v="224.93"/>
    <n v="225.76"/>
    <n v="219.35"/>
    <n v="223"/>
    <n v="43613600"/>
    <n v="1.1790276356665601"/>
  </r>
  <r>
    <x v="792"/>
    <n v="223.90020000000001"/>
    <n v="227.12"/>
    <n v="231.24"/>
    <n v="226.41"/>
    <n v="226.45"/>
    <n v="27369800"/>
    <n v="-9.8567114186373928E-2"/>
  </r>
  <r>
    <x v="793"/>
    <n v="225.60570000000001"/>
    <n v="228.85"/>
    <n v="231.31"/>
    <n v="227.33"/>
    <n v="227.76"/>
    <n v="27033900"/>
    <n v="-0.12498606027507242"/>
  </r>
  <r>
    <x v="794"/>
    <n v="232.42750000000001"/>
    <n v="235.77"/>
    <n v="235.95"/>
    <n v="231.11"/>
    <n v="231.29"/>
    <n v="28669300"/>
    <n v="3.6401511969654321E-3"/>
  </r>
  <r>
    <x v="795"/>
    <n v="235.12870000000001"/>
    <n v="238.51"/>
    <n v="239.9"/>
    <n v="233.56"/>
    <n v="235.26"/>
    <n v="27269500"/>
    <n v="-0.1064558319377775"/>
  </r>
  <r>
    <x v="796"/>
    <n v="235.83850000000001"/>
    <n v="239.23"/>
    <n v="239.37"/>
    <n v="234.92"/>
    <n v="237"/>
    <n v="21333300"/>
    <n v="-0.57334522691167444"/>
  </r>
  <r>
    <x v="797"/>
    <n v="236.9426"/>
    <n v="240.35"/>
    <n v="240.91"/>
    <n v="237.09"/>
    <n v="237.97"/>
    <n v="29831300"/>
    <n v="9.5032873301959919E-2"/>
  </r>
  <r>
    <x v="798"/>
    <n v="232.46700000000001"/>
    <n v="235.81"/>
    <n v="242.38"/>
    <n v="235.52"/>
    <n v="241.57"/>
    <n v="30028700"/>
    <n v="0.11055862488847103"/>
  </r>
  <r>
    <x v="799"/>
    <n v="228.642"/>
    <n v="231.93"/>
    <n v="235.52"/>
    <n v="230.68"/>
    <n v="233.78"/>
    <n v="28623000"/>
    <n v="-1.4004669426955751E-6"/>
  </r>
  <r>
    <x v="800"/>
    <n v="236.81450000000001"/>
    <n v="240.22"/>
    <n v="240.74"/>
    <n v="234.51"/>
    <n v="234.86"/>
    <n v="35389800"/>
    <n v="0.5322157010305415"/>
  </r>
  <r>
    <x v="801"/>
    <n v="239.14099999999999"/>
    <n v="242.58"/>
    <n v="245.17"/>
    <n v="239.65"/>
    <n v="241.1"/>
    <n v="31934000"/>
    <n v="0.26041280167560182"/>
  </r>
  <r>
    <x v="802"/>
    <n v="238.6086"/>
    <n v="242.04"/>
    <n v="243.95"/>
    <n v="240.44"/>
    <n v="242.5"/>
    <n v="40234400"/>
    <n v="0.91324942005795651"/>
  </r>
  <r>
    <x v="803"/>
    <n v="237.19890000000001"/>
    <n v="240.61"/>
    <n v="243.3"/>
    <n v="230.9"/>
    <n v="234.48"/>
    <n v="66526600"/>
    <n v="2.9811631275699497"/>
  </r>
  <r>
    <x v="804"/>
    <n v="244.48419999999999"/>
    <n v="248"/>
    <n v="248.31"/>
    <n v="242"/>
    <n v="243.65"/>
    <n v="33454500"/>
    <n v="0.38000198752813547"/>
  </r>
  <r>
    <x v="805"/>
    <n v="244.64189999999999"/>
    <n v="248.16"/>
    <n v="249.83"/>
    <n v="246.83"/>
    <n v="248.99"/>
    <n v="26498900"/>
    <n v="-0.16706446503081429"/>
  </r>
  <r>
    <x v="806"/>
    <n v="239.26910000000001"/>
    <n v="242.71"/>
    <n v="245.6"/>
    <n v="242.2"/>
    <n v="244.51"/>
    <n v="25867400"/>
    <n v="-0.21673271288735818"/>
  </r>
  <r>
    <x v="807"/>
    <n v="244.29679999999999"/>
    <n v="247.81"/>
    <n v="247.95"/>
    <n v="242.95"/>
    <n v="243.45"/>
    <n v="26541100"/>
    <n v="-0.16374538338466044"/>
  </r>
  <r>
    <x v="808"/>
    <n v="249.16679999999999"/>
    <n v="252.75"/>
    <n v="255.18"/>
    <n v="245.47"/>
    <n v="248"/>
    <n v="31259900"/>
    <n v="0.20739401168336707"/>
  </r>
  <r>
    <x v="809"/>
    <n v="260.84879999999998"/>
    <n v="264.60000000000002"/>
    <n v="264.69"/>
    <n v="257.25"/>
    <n v="258.82"/>
    <n v="39940400"/>
    <n v="0.89012596024825918"/>
  </r>
  <r>
    <x v="810"/>
    <n v="254.6874"/>
    <n v="258.35000000000002"/>
    <n v="264.2"/>
    <n v="257.10000000000002"/>
    <n v="259.54000000000002"/>
    <n v="29077300"/>
    <n v="3.5729850524708763E-2"/>
  </r>
  <r>
    <x v="811"/>
    <n v="253.12979999999999"/>
    <n v="256.77"/>
    <n v="258.3"/>
    <n v="254.78"/>
    <n v="257.44"/>
    <n v="22518000"/>
    <n v="-0.48016712202545503"/>
  </r>
  <r>
    <x v="812"/>
    <n v="263.76679999999999"/>
    <n v="267.56"/>
    <n v="268.77"/>
    <n v="260.08"/>
    <n v="260.52999999999997"/>
    <n v="50841400"/>
    <n v="1.7475029513554405"/>
  </r>
  <r>
    <x v="813"/>
    <n v="262.9486"/>
    <n v="266.73"/>
    <n v="276.76"/>
    <n v="266.20999999999998"/>
    <n v="273.2"/>
    <n v="54686000"/>
    <n v="2.0498854465403475"/>
  </r>
  <r>
    <x v="814"/>
    <n v="259.8827"/>
    <n v="263.62"/>
    <n v="273.98"/>
    <n v="262.8"/>
    <n v="273.8"/>
    <n v="42375100"/>
    <n v="1.0816180949376137"/>
  </r>
  <r>
    <x v="815"/>
    <n v="259.37009999999998"/>
    <n v="263.10000000000002"/>
    <n v="264.08999999999997"/>
    <n v="260.66000000000003"/>
    <n v="261.52999999999997"/>
    <n v="25818500"/>
    <n v="-0.22057875773325683"/>
  </r>
  <r>
    <x v="816"/>
    <n v="267.47359999999998"/>
    <n v="271.32"/>
    <n v="274.60000000000002"/>
    <n v="267.14999999999998"/>
    <n v="267.64"/>
    <n v="44630900"/>
    <n v="1.2590395256815436"/>
  </r>
  <r>
    <x v="817"/>
    <n v="268.31150000000002"/>
    <n v="272.17"/>
    <n v="274.97000000000003"/>
    <n v="269.27999999999997"/>
    <n v="272.67"/>
    <n v="37047900"/>
    <n v="0.66262729528380426"/>
  </r>
  <r>
    <x v="818"/>
    <n v="266.16699999999997"/>
    <n v="269.32"/>
    <n v="270.73"/>
    <n v="266.18"/>
    <n v="268.32"/>
    <n v="28922400"/>
    <n v="2.3546775951504246E-2"/>
  </r>
  <r>
    <x v="819"/>
    <n v="259.08080000000001"/>
    <n v="262.14999999999998"/>
    <n v="266.74"/>
    <n v="261.89999999999998"/>
    <n v="264.02"/>
    <n v="29603600"/>
    <n v="7.7123989633020806E-2"/>
  </r>
  <r>
    <x v="820"/>
    <n v="255.03870000000001"/>
    <n v="258.06"/>
    <n v="260.08999999999997"/>
    <n v="256"/>
    <n v="259.39"/>
    <n v="30000100"/>
    <n v="0.10830919988657529"/>
  </r>
  <r>
    <x v="821"/>
    <n v="249.71180000000001"/>
    <n v="252.67"/>
    <n v="255.49"/>
    <n v="251.59"/>
    <n v="254.48"/>
    <n v="28397400"/>
    <n v="-1.7745116565812537E-2"/>
  </r>
  <r>
    <x v="822"/>
    <n v="248.56540000000001"/>
    <n v="251.51"/>
    <n v="254.34"/>
    <n v="250.34"/>
    <n v="254.09"/>
    <n v="22491100"/>
    <n v="-0.48228283994681848"/>
  </r>
  <r>
    <x v="823"/>
    <n v="251.78729999999999"/>
    <n v="254.77"/>
    <n v="256.83999999999997"/>
    <n v="250.48"/>
    <n v="255.56"/>
    <n v="29219100"/>
    <n v="4.6882594065576419E-2"/>
  </r>
  <r>
    <x v="824"/>
    <n v="246.3022"/>
    <n v="249.22"/>
    <n v="251"/>
    <n v="248.1"/>
    <n v="249.96"/>
    <n v="24990900"/>
    <n v="-0.28567051058531656"/>
  </r>
  <r>
    <x v="825"/>
    <n v="247.2312"/>
    <n v="250.16"/>
    <n v="252.82"/>
    <n v="249.39"/>
    <n v="252.46"/>
    <n v="21190000"/>
    <n v="-0.58461594728830579"/>
  </r>
  <r>
    <x v="826"/>
    <n v="246.4999"/>
    <n v="249.42"/>
    <n v="251.49"/>
    <n v="248.73"/>
    <n v="249.07"/>
    <n v="22491000"/>
    <n v="-0.48229070506920274"/>
  </r>
  <r>
    <x v="827"/>
    <n v="243.38679999999999"/>
    <n v="246.27"/>
    <n v="250.93"/>
    <n v="245.79"/>
    <n v="250.76"/>
    <n v="27565300"/>
    <n v="-8.319079992516358E-2"/>
  </r>
  <r>
    <x v="828"/>
    <n v="248.17009999999999"/>
    <n v="251.11"/>
    <n v="251.4"/>
    <n v="245.61"/>
    <n v="246.55"/>
    <n v="24808200"/>
    <n v="-0.30004008918134284"/>
  </r>
  <r>
    <x v="829"/>
    <n v="252.30119999999999"/>
    <n v="255.29"/>
    <n v="255.62"/>
    <n v="251.39"/>
    <n v="252.19"/>
    <n v="30760100"/>
    <n v="0.16808413000688149"/>
  </r>
  <r>
    <x v="830"/>
    <n v="253.86269999999999"/>
    <n v="256.87"/>
    <n v="260.12"/>
    <n v="255.98"/>
    <n v="256.43"/>
    <n v="24109800"/>
    <n v="-0.35497010391295053"/>
  </r>
  <r>
    <x v="831"/>
    <n v="251.17449999999999"/>
    <n v="254.15"/>
    <n v="257.69"/>
    <n v="253.39"/>
    <n v="256.3"/>
    <n v="21473200"/>
    <n v="-0.56234192069610756"/>
  </r>
  <r>
    <x v="832"/>
    <n v="250.72980000000001"/>
    <n v="253.7"/>
    <n v="254.54"/>
    <n v="250.81"/>
    <n v="254.04"/>
    <n v="17340200"/>
    <n v="-0.88740742883719381"/>
  </r>
  <r>
    <x v="833"/>
    <n v="249.36590000000001"/>
    <n v="252.32"/>
    <n v="259.56"/>
    <n v="251.58"/>
    <n v="255.82"/>
    <n v="26653400"/>
    <n v="-0.15491285094714677"/>
  </r>
  <r>
    <x v="834"/>
    <n v="245.67959999999999"/>
    <n v="248.59"/>
    <n v="252.79"/>
    <n v="247.6"/>
    <n v="251.08"/>
    <n v="28333900"/>
    <n v="-2.2739469279811804E-2"/>
  </r>
  <r>
    <x v="835"/>
    <n v="250.94720000000001"/>
    <n v="253.92"/>
    <n v="257.91000000000003"/>
    <n v="245.73"/>
    <n v="247.4"/>
    <n v="33339700"/>
    <n v="0.37097282703101553"/>
  </r>
  <r>
    <x v="836"/>
    <n v="257.73680000000002"/>
    <n v="260.79000000000002"/>
    <n v="261.07"/>
    <n v="255.86"/>
    <n v="256.75"/>
    <n v="33620300"/>
    <n v="0.39304236044122332"/>
  </r>
  <r>
    <x v="837"/>
    <n v="262.33229999999998"/>
    <n v="265.44"/>
    <n v="266.48"/>
    <n v="259.20999999999998"/>
    <n v="259.98"/>
    <n v="46028000"/>
    <n v="1.3689231505119119"/>
  </r>
  <r>
    <x v="838"/>
    <n v="272.96640000000002"/>
    <n v="276.2"/>
    <n v="276.56"/>
    <n v="263.27999999999997"/>
    <n v="265.20999999999998"/>
    <n v="54768800"/>
    <n v="2.0563977678745071"/>
  </r>
  <r>
    <x v="839"/>
    <n v="276.1585"/>
    <n v="279.43"/>
    <n v="283.33"/>
    <n v="276.32"/>
    <n v="278.26"/>
    <n v="69527400"/>
    <n v="3.2171797200765484"/>
  </r>
  <r>
    <x v="840"/>
    <n v="269.04289999999997"/>
    <n v="272.23"/>
    <n v="277.48"/>
    <n v="269.85000000000002"/>
    <n v="276.98"/>
    <n v="43466600"/>
    <n v="1.1674659057617114"/>
  </r>
  <r>
    <x v="841"/>
    <n v="270.57470000000001"/>
    <n v="273.77999999999997"/>
    <n v="275"/>
    <n v="269.52"/>
    <n v="274.88"/>
    <n v="34558700"/>
    <n v="0.46684866889503301"/>
  </r>
  <r>
    <x v="842"/>
    <n v="269.10210000000001"/>
    <n v="272.29000000000002"/>
    <n v="281.04000000000002"/>
    <n v="272.18"/>
    <n v="273.39999999999998"/>
    <n v="34873300"/>
    <n v="0.49159234391588608"/>
  </r>
  <r>
    <x v="843"/>
    <n v="274.40929999999997"/>
    <n v="277.66000000000003"/>
    <n v="281.06"/>
    <n v="275.2"/>
    <n v="277.94"/>
    <n v="36610900"/>
    <n v="0.62825671046462828"/>
  </r>
  <r>
    <x v="844"/>
    <n v="277.28519999999997"/>
    <n v="280.57"/>
    <n v="280.63"/>
    <n v="275.27999999999997"/>
    <n v="277.24"/>
    <n v="28172000"/>
    <n v="-3.5473102419913874E-2"/>
  </r>
  <r>
    <x v="845"/>
    <n v="273.14429999999999"/>
    <n v="276.38"/>
    <n v="281.45999999999998"/>
    <n v="275.52"/>
    <n v="280.5"/>
    <n v="26840200"/>
    <n v="-0.14022080233336626"/>
  </r>
  <r>
    <x v="846"/>
    <n v="272.0077"/>
    <n v="275.23"/>
    <n v="276.14"/>
    <n v="272.05"/>
    <n v="275.79000000000002"/>
    <n v="21878600"/>
    <n v="-0.5304567145503547"/>
  </r>
  <r>
    <x v="847"/>
    <n v="277.22590000000002"/>
    <n v="280.51"/>
    <n v="281.14"/>
    <n v="278.41000000000003"/>
    <n v="278.95999999999998"/>
    <n v="25087000"/>
    <n v="-0.27811212797405155"/>
  </r>
  <r>
    <x v="848"/>
    <n v="280.72449999999998"/>
    <n v="284.05"/>
    <n v="284.45999999999998"/>
    <n v="281.48"/>
    <n v="284.23"/>
    <n v="25053400"/>
    <n v="-0.28075480909515982"/>
  </r>
  <r>
    <x v="849"/>
    <n v="284.92469999999997"/>
    <n v="288.3"/>
    <n v="289.27"/>
    <n v="283"/>
    <n v="283.73"/>
    <n v="32766000"/>
    <n v="0.32585061991256858"/>
  </r>
  <r>
    <x v="850"/>
    <n v="283.86720000000003"/>
    <n v="287.23"/>
    <n v="288.27"/>
    <n v="283.95"/>
    <n v="286.52"/>
    <n v="24883300"/>
    <n v="-0.29413338227077046"/>
  </r>
  <r>
    <x v="851"/>
    <n v="283.81779999999998"/>
    <n v="287.18"/>
    <n v="290.45"/>
    <n v="285.67"/>
    <n v="287.23"/>
    <n v="25824300"/>
    <n v="-0.22012258063497028"/>
  </r>
  <r>
    <x v="852"/>
    <n v="281.0111"/>
    <n v="284.33999999999997"/>
    <n v="287.14999999999998"/>
    <n v="282.92"/>
    <n v="285.85000000000002"/>
    <n v="22064800"/>
    <n v="-0.5158118566708797"/>
  </r>
  <r>
    <x v="853"/>
    <n v="288.18610000000001"/>
    <n v="291.60000000000002"/>
    <n v="292.08"/>
    <n v="282.02999999999997"/>
    <n v="283.20999999999998"/>
    <n v="29770300"/>
    <n v="9.0235148647566918E-2"/>
  </r>
  <r>
    <x v="854"/>
    <n v="286.00200000000001"/>
    <n v="289.39"/>
    <n v="289.60000000000002"/>
    <n v="284.70999999999998"/>
    <n v="289.20999999999998"/>
    <n v="23103000"/>
    <n v="-0.43415615607758773"/>
  </r>
  <r>
    <x v="855"/>
    <n v="279.51870000000002"/>
    <n v="282.83"/>
    <n v="285.98"/>
    <n v="281.64"/>
    <n v="285.75"/>
    <n v="27276600"/>
    <n v="-0.10589740824849568"/>
  </r>
  <r>
    <x v="856"/>
    <n v="280.17099999999999"/>
    <n v="283.49"/>
    <n v="287.01"/>
    <n v="281.95999999999998"/>
    <n v="284.79000000000002"/>
    <n v="27403400"/>
    <n v="-9.5924433065265644E-2"/>
  </r>
  <r>
    <x v="857"/>
    <n v="286.44670000000002"/>
    <n v="289.83999999999997"/>
    <n v="289.89999999999998"/>
    <n v="283.17"/>
    <n v="283.58999999999997"/>
    <n v="24222700"/>
    <n v="-0.34609038074113135"/>
  </r>
  <r>
    <x v="858"/>
    <n v="282.79000000000002"/>
    <n v="286.14"/>
    <n v="288.48"/>
    <n v="283.69"/>
    <n v="287"/>
    <n v="20987900"/>
    <n v="-0.60051135962687674"/>
  </r>
  <r>
    <x v="859"/>
    <n v="285.41879999999998"/>
    <n v="288.8"/>
    <n v="291.60000000000002"/>
    <n v="286.16000000000003"/>
    <n v="289.93"/>
    <n v="23836200"/>
    <n v="-0.37648907875626075"/>
  </r>
  <r>
    <x v="860"/>
    <n v="284.9939"/>
    <n v="288.37"/>
    <n v="291.76"/>
    <n v="287.01"/>
    <n v="291.57"/>
    <n v="20161800"/>
    <n v="-0.66548513564317269"/>
  </r>
  <r>
    <x v="861"/>
    <n v="285.0729"/>
    <n v="288.45"/>
    <n v="289.05"/>
    <n v="284.54000000000002"/>
    <n v="285.99"/>
    <n v="17150300"/>
    <n v="-0.90234329624488607"/>
  </r>
  <r>
    <x v="862"/>
    <n v="282.76029999999997"/>
    <n v="286.11"/>
    <n v="289.02999999999997"/>
    <n v="285.08"/>
    <n v="285.25"/>
    <n v="23244400"/>
    <n v="-0.42303487302625709"/>
  </r>
  <r>
    <x v="863"/>
    <n v="282.4144"/>
    <n v="285.76"/>
    <n v="286.27"/>
    <n v="283.06"/>
    <n v="285.01"/>
    <n v="21676400"/>
    <n v="-0.54635999201130991"/>
  </r>
  <r>
    <x v="864"/>
    <n v="278.47120000000001"/>
    <n v="281.77"/>
    <n v="284.95"/>
    <n v="278.72000000000003"/>
    <n v="282.08999999999997"/>
    <n v="26611000"/>
    <n v="-0.15824766283806913"/>
  </r>
  <r>
    <x v="865"/>
    <n v="272.19549999999998"/>
    <n v="275.42"/>
    <n v="281.60000000000002"/>
    <n v="275.37"/>
    <n v="279.51"/>
    <n v="45772200"/>
    <n v="1.3488041674529982"/>
  </r>
  <r>
    <x v="866"/>
    <n v="291.91199999999998"/>
    <n v="295.37"/>
    <n v="299.57"/>
    <n v="292.73"/>
    <n v="296.7"/>
    <n v="64599200"/>
    <n v="2.8295707587358998"/>
  </r>
  <r>
    <x v="867"/>
    <n v="301.26119999999997"/>
    <n v="304.83"/>
    <n v="305.2"/>
    <n v="295.25"/>
    <n v="295.97000000000003"/>
    <n v="46462600"/>
    <n v="1.4031049723938658"/>
  </r>
  <r>
    <x v="868"/>
    <n v="303.66269999999997"/>
    <n v="307.26"/>
    <n v="308.93"/>
    <n v="303.31"/>
    <n v="304.01"/>
    <n v="36446700"/>
    <n v="0.61534217950968839"/>
  </r>
  <r>
    <x v="869"/>
    <n v="301.98259999999999"/>
    <n v="305.56"/>
    <n v="308.60000000000002"/>
    <n v="305.14999999999998"/>
    <n v="306.97000000000003"/>
    <n v="21294100"/>
    <n v="-0.57642835488630073"/>
  </r>
  <r>
    <x v="870"/>
    <n v="301.83440000000002"/>
    <n v="305.41000000000003"/>
    <n v="309.18"/>
    <n v="303.91000000000003"/>
    <n v="307.76"/>
    <n v="26404400"/>
    <n v="-0.17449700568393131"/>
  </r>
  <r>
    <x v="871"/>
    <n v="300.83620000000002"/>
    <n v="304.39999999999998"/>
    <n v="308.61"/>
    <n v="304.08999999999997"/>
    <n v="306.62"/>
    <n v="22360800"/>
    <n v="-0.49253109441349729"/>
  </r>
  <r>
    <x v="872"/>
    <n v="301.83440000000002"/>
    <n v="305.41000000000003"/>
    <n v="307.76"/>
    <n v="303.39999999999998"/>
    <n v="306.24"/>
    <n v="22519900"/>
    <n v="-0.48001768470015427"/>
  </r>
  <r>
    <x v="873"/>
    <n v="307.01299999999998"/>
    <n v="310.64999999999998"/>
    <n v="311.97000000000003"/>
    <n v="304.27"/>
    <n v="305.72000000000003"/>
    <n v="28181200"/>
    <n v="-3.4749511160562803E-2"/>
  </r>
  <r>
    <x v="874"/>
    <n v="305.03649999999999"/>
    <n v="308.64999999999998"/>
    <n v="310.2"/>
    <n v="306.08999999999997"/>
    <n v="310.13"/>
    <n v="21318600"/>
    <n v="-0.57450139990215932"/>
  </r>
  <r>
    <x v="875"/>
    <n v="303.4058"/>
    <n v="307"/>
    <n v="310.04000000000002"/>
    <n v="306.31"/>
    <n v="308"/>
    <n v="21340800"/>
    <n v="-0.57275534273285567"/>
  </r>
  <r>
    <x v="876"/>
    <n v="308.65359999999998"/>
    <n v="312.31"/>
    <n v="313"/>
    <n v="307.67"/>
    <n v="308.62"/>
    <n v="30078000"/>
    <n v="0.11443613022390668"/>
  </r>
  <r>
    <x v="877"/>
    <n v="306.47930000000002"/>
    <n v="310.11"/>
    <n v="311.12"/>
    <n v="306.26"/>
    <n v="310.10000000000002"/>
    <n v="31680200"/>
    <n v="0.24045112106437325"/>
  </r>
  <r>
    <x v="878"/>
    <n v="305.35270000000003"/>
    <n v="308.97000000000003"/>
    <n v="310.64999999999998"/>
    <n v="306.60000000000002"/>
    <n v="310.55"/>
    <n v="19758100"/>
    <n v="-0.69723663470839325"/>
  </r>
  <r>
    <x v="879"/>
    <n v="305.83690000000001"/>
    <n v="309.45999999999998"/>
    <n v="309.89999999999998"/>
    <n v="307.58999999999997"/>
    <n v="309.10000000000002"/>
    <n v="16336500"/>
    <n v="-0.96634966220791918"/>
  </r>
  <r>
    <x v="880"/>
    <n v="308.09019999999998"/>
    <n v="311.74"/>
    <n v="313.70999999999998"/>
    <n v="309.83"/>
    <n v="309.83"/>
    <n v="26730300"/>
    <n v="-0.14886457183365789"/>
  </r>
  <r>
    <x v="881"/>
    <n v="311.00220000000002"/>
    <n v="314"/>
    <n v="314.43"/>
    <n v="310.74"/>
    <n v="312.29000000000002"/>
    <n v="24315000"/>
    <n v="-0.33883087278046786"/>
  </r>
  <r>
    <x v="882"/>
    <n v="315.47899999999998"/>
    <n v="318.52"/>
    <n v="319.04000000000002"/>
    <n v="313.72000000000003"/>
    <n v="314.52999999999997"/>
    <n v="27276000"/>
    <n v="-0.10594459898280119"/>
  </r>
  <r>
    <x v="883"/>
    <n v="315.30079999999998"/>
    <n v="318.33999999999997"/>
    <n v="318.75"/>
    <n v="316.37"/>
    <n v="316.74"/>
    <n v="27529500"/>
    <n v="-8.6006513738725365E-2"/>
  </r>
  <r>
    <x v="884"/>
    <n v="318.11360000000002"/>
    <n v="321.18"/>
    <n v="322.58999999999997"/>
    <n v="318.01"/>
    <n v="318.60000000000002"/>
    <n v="24115700"/>
    <n v="-0.35450606169227972"/>
  </r>
  <r>
    <x v="885"/>
    <n v="312.25020000000001"/>
    <n v="315.26"/>
    <n v="322.72000000000003"/>
    <n v="315.25"/>
    <n v="320.02999999999997"/>
    <n v="30797200"/>
    <n v="0.17100209041143855"/>
  </r>
  <r>
    <x v="886"/>
    <n v="310.85359999999997"/>
    <n v="313.85000000000002"/>
    <n v="316.5"/>
    <n v="312.61"/>
    <n v="314.73"/>
    <n v="23384900"/>
    <n v="-0.41198437607638466"/>
  </r>
  <r>
    <x v="887"/>
    <n v="322.80840000000001"/>
    <n v="325.92"/>
    <n v="326.89999999999998"/>
    <n v="320"/>
    <n v="323.24"/>
    <n v="43301700"/>
    <n v="1.1544963189500819"/>
  </r>
  <r>
    <x v="888"/>
    <n v="329.71190000000001"/>
    <n v="332.89"/>
    <n v="333.4"/>
    <n v="323.88"/>
    <n v="324.02"/>
    <n v="36630600"/>
    <n v="0.62980613957432563"/>
  </r>
  <r>
    <x v="889"/>
    <n v="328.04790000000003"/>
    <n v="331.21"/>
    <n v="335.74"/>
    <n v="330.52"/>
    <n v="335.23"/>
    <n v="29503100"/>
    <n v="6.9219541636848736E-2"/>
  </r>
  <r>
    <x v="890"/>
    <n v="325.25490000000002"/>
    <n v="328.39"/>
    <n v="335.94"/>
    <n v="327.33"/>
    <n v="332.29"/>
    <n v="45950600"/>
    <n v="1.3628355457865018"/>
  </r>
  <r>
    <x v="891"/>
    <n v="329.40480000000002"/>
    <n v="332.58"/>
    <n v="333.53"/>
    <n v="324.72000000000003"/>
    <n v="325.93"/>
    <n v="26773900"/>
    <n v="-0.14543537847412452"/>
  </r>
  <r>
    <x v="892"/>
    <n v="332.19779999999997"/>
    <n v="335.4"/>
    <n v="337.5"/>
    <n v="332.55"/>
    <n v="334.25"/>
    <n v="25864000"/>
    <n v="-0.2170001270484227"/>
  </r>
  <r>
    <x v="893"/>
    <n v="332.73270000000002"/>
    <n v="335.94"/>
    <n v="338.56"/>
    <n v="334.66"/>
    <n v="335.22"/>
    <n v="21307100"/>
    <n v="-0.57540588897634815"/>
  </r>
  <r>
    <x v="894"/>
    <n v="330.49430000000001"/>
    <n v="333.68"/>
    <n v="335.37"/>
    <n v="332.17"/>
    <n v="335.33"/>
    <n v="20396200"/>
    <n v="-0.64704928877448886"/>
  </r>
  <r>
    <x v="895"/>
    <n v="320.29259999999999"/>
    <n v="323.38"/>
    <n v="334.49"/>
    <n v="322.5"/>
    <n v="331.65"/>
    <n v="40717100"/>
    <n v="0.95121436580673524"/>
  </r>
  <r>
    <x v="896"/>
    <n v="322.15469999999999"/>
    <n v="325.26"/>
    <n v="326.64"/>
    <n v="323.35000000000002"/>
    <n v="323.94"/>
    <n v="23277700"/>
    <n v="-0.42041578727230156"/>
  </r>
  <r>
    <x v="897"/>
    <n v="323.67009999999999"/>
    <n v="326.79000000000002"/>
    <n v="329.99"/>
    <n v="324.41000000000003"/>
    <n v="324.99"/>
    <n v="22514900"/>
    <n v="-0.48041094081936681"/>
  </r>
  <r>
    <x v="898"/>
    <n v="328.68180000000001"/>
    <n v="331.85"/>
    <n v="332.1"/>
    <n v="325.16000000000003"/>
    <n v="328.58"/>
    <n v="24260300"/>
    <n v="-0.34313309472465303"/>
  </r>
  <r>
    <x v="899"/>
    <n v="331.0985"/>
    <n v="334.29"/>
    <n v="336.98"/>
    <n v="330.39"/>
    <n v="334.47"/>
    <n v="22951300"/>
    <n v="-0.44608754673449624"/>
  </r>
  <r>
    <x v="900"/>
    <n v="334.11939999999998"/>
    <n v="337.34"/>
    <n v="339.04"/>
    <n v="332.81"/>
    <n v="334.34"/>
    <n v="26003800"/>
    <n v="-0.20600468595524007"/>
  </r>
  <r>
    <x v="901"/>
    <n v="344.77670000000001"/>
    <n v="348.1"/>
    <n v="349.84"/>
    <n v="337.2"/>
    <n v="337.48"/>
    <n v="38899100"/>
    <n v="0.80822644086105544"/>
  </r>
  <r>
    <x v="902"/>
    <n v="339.06169999999997"/>
    <n v="342.33"/>
    <n v="351.47"/>
    <n v="341.95"/>
    <n v="351.32"/>
    <n v="46533600"/>
    <n v="1.4086892092866841"/>
  </r>
  <r>
    <x v="903"/>
    <n v="334.82260000000002"/>
    <n v="338.05"/>
    <n v="342.08"/>
    <n v="335.86"/>
    <n v="339.31"/>
    <n v="26375400"/>
    <n v="-0.17677789117536405"/>
  </r>
  <r>
    <x v="904"/>
    <n v="330.37540000000001"/>
    <n v="333.56"/>
    <n v="337.73"/>
    <n v="332.07"/>
    <n v="336.37"/>
    <n v="25117800"/>
    <n v="-0.27568967027970231"/>
  </r>
  <r>
    <x v="905"/>
    <n v="336.4667"/>
    <n v="339.71"/>
    <n v="340.12"/>
    <n v="333.34"/>
    <n v="334.12"/>
    <n v="23556800"/>
    <n v="-0.39846423069785752"/>
  </r>
  <r>
    <x v="906"/>
    <n v="331.82139999999998"/>
    <n v="335.02"/>
    <n v="337.96"/>
    <n v="333.45"/>
    <n v="334.36"/>
    <n v="23084700"/>
    <n v="-0.43559547347390565"/>
  </r>
  <r>
    <x v="907"/>
    <n v="325.46280000000002"/>
    <n v="328.6"/>
    <n v="336.11"/>
    <n v="328.49"/>
    <n v="333.72"/>
    <n v="21520600"/>
    <n v="-0.55861385268597263"/>
  </r>
  <r>
    <x v="908"/>
    <n v="331.37580000000003"/>
    <n v="334.57"/>
    <n v="336.15"/>
    <n v="329.3"/>
    <n v="331.86"/>
    <n v="24354100"/>
    <n v="-0.33575560992822578"/>
  </r>
  <r>
    <x v="909"/>
    <n v="332.64359999999999"/>
    <n v="335.85"/>
    <n v="337.98"/>
    <n v="333.81"/>
    <n v="334.66"/>
    <n v="20259500"/>
    <n v="-0.65780091107375971"/>
  </r>
  <r>
    <x v="910"/>
    <n v="331.85120000000001"/>
    <n v="335.05"/>
    <n v="336.11"/>
    <n v="332.62"/>
    <n v="334.71"/>
    <n v="16997000"/>
    <n v="-0.91440052885994261"/>
  </r>
  <r>
    <x v="911"/>
    <n v="337.28879999999998"/>
    <n v="340.54"/>
    <n v="342.73"/>
    <n v="337.2"/>
    <n v="337.75"/>
    <n v="26823800"/>
    <n v="-0.14151068240438339"/>
  </r>
  <r>
    <x v="912"/>
    <n v="334.76319999999998"/>
    <n v="337.99"/>
    <n v="340.9"/>
    <n v="336.57"/>
    <n v="339.19"/>
    <n v="12508700"/>
    <n v="-1.267410816832272"/>
  </r>
  <r>
    <x v="913"/>
    <n v="334.92160000000001"/>
    <n v="338.15"/>
    <n v="341.65"/>
    <n v="334.73"/>
    <n v="335.09"/>
    <n v="18172400"/>
    <n v="-0.82195388035545847"/>
  </r>
  <r>
    <x v="914"/>
    <n v="338.01190000000003"/>
    <n v="341.27"/>
    <n v="342.99"/>
    <n v="335.5"/>
    <n v="337.3"/>
    <n v="28161200"/>
    <n v="-3.6322535637412966E-2"/>
  </r>
  <r>
    <x v="915"/>
    <n v="334.00049999999999"/>
    <n v="337.22"/>
    <n v="341.79"/>
    <n v="337"/>
    <n v="339.32"/>
    <n v="21185300"/>
    <n v="-0.58498560804036559"/>
  </r>
  <r>
    <x v="916"/>
    <n v="328.66199999999998"/>
    <n v="331.83"/>
    <n v="335.23"/>
    <n v="327.58999999999997"/>
    <n v="334.6"/>
    <n v="32791400"/>
    <n v="0.32784836099816833"/>
  </r>
  <r>
    <x v="917"/>
    <n v="329.29579999999999"/>
    <n v="332.47"/>
    <n v="332.86"/>
    <n v="327"/>
    <n v="331.06"/>
    <n v="26698200"/>
    <n v="-0.15138927611900241"/>
  </r>
  <r>
    <x v="918"/>
    <n v="333.98070000000001"/>
    <n v="337.2"/>
    <n v="341.65"/>
    <n v="335.67"/>
    <n v="336.6"/>
    <n v="29995300"/>
    <n v="0.10793167401213125"/>
  </r>
  <r>
    <x v="919"/>
    <n v="339.3886"/>
    <n v="342.66"/>
    <n v="343.74"/>
    <n v="339.02"/>
    <n v="339.56"/>
    <n v="20567200"/>
    <n v="-0.63359992949741994"/>
  </r>
  <r>
    <x v="920"/>
    <n v="341.94389999999999"/>
    <n v="345.24"/>
    <n v="351.43"/>
    <n v="344.31"/>
    <n v="347.59"/>
    <n v="28302200"/>
    <n v="-2.5232713075619313E-2"/>
  </r>
  <r>
    <x v="921"/>
    <n v="342.42930000000001"/>
    <n v="345.73"/>
    <n v="346.99"/>
    <n v="342.2"/>
    <n v="345.68"/>
    <n v="20363900"/>
    <n v="-0.64958972330460185"/>
  </r>
  <r>
    <x v="922"/>
    <n v="356.05790000000002"/>
    <n v="359.49"/>
    <n v="366.78"/>
    <n v="342.17"/>
    <n v="345.83"/>
    <n v="64872700"/>
    <n v="2.8510818684568258"/>
  </r>
  <r>
    <x v="923"/>
    <n v="351.69"/>
    <n v="355.08"/>
    <n v="362.46"/>
    <n v="352.44"/>
    <n v="361.75"/>
    <n v="39732900"/>
    <n v="0.8738058313009387"/>
  </r>
  <r>
    <x v="924"/>
    <n v="343.55840000000001"/>
    <n v="346.87"/>
    <n v="357.97"/>
    <n v="345.37"/>
    <n v="353.57"/>
    <n v="33778400"/>
    <n v="0.40547711893072386"/>
  </r>
  <r>
    <x v="925"/>
    <n v="340.488"/>
    <n v="343.77"/>
    <n v="350.3"/>
    <n v="339.83"/>
    <n v="349.15"/>
    <n v="69368900"/>
    <n v="3.204713501097511"/>
  </r>
  <r>
    <x v="926"/>
    <n v="341.8152"/>
    <n v="345.11"/>
    <n v="346.92"/>
    <n v="342.31"/>
    <n v="345.85"/>
    <n v="26678100"/>
    <n v="-0.15297016571823682"/>
  </r>
  <r>
    <x v="927"/>
    <n v="347.62920000000003"/>
    <n v="350.98"/>
    <n v="351.89"/>
    <n v="345.07"/>
    <n v="347.11"/>
    <n v="41637700"/>
    <n v="1.0236206824761482"/>
  </r>
  <r>
    <x v="928"/>
    <n v="334.5453"/>
    <n v="337.77"/>
    <n v="344.67"/>
    <n v="333.11"/>
    <n v="341.44"/>
    <n v="58383700"/>
    <n v="2.3407140769427901"/>
  </r>
  <r>
    <x v="929"/>
    <n v="327.56259999999997"/>
    <n v="330.72"/>
    <n v="341.33"/>
    <n v="329.05"/>
    <n v="340.48"/>
    <n v="39635300"/>
    <n v="0.86612947185390987"/>
  </r>
  <r>
    <x v="930"/>
    <n v="335.13959999999997"/>
    <n v="338.37"/>
    <n v="340.01"/>
    <n v="333.17"/>
    <n v="333.67"/>
    <n v="28484900"/>
    <n v="-1.0863134479593072E-2"/>
  </r>
  <r>
    <x v="931"/>
    <n v="332.71289999999999"/>
    <n v="335.92"/>
    <n v="337.7"/>
    <n v="333.36"/>
    <n v="336.92"/>
    <n v="25446000"/>
    <n v="-0.24987633861459113"/>
  </r>
  <r>
    <x v="932"/>
    <n v="333.12889999999999"/>
    <n v="336.34"/>
    <n v="338.54"/>
    <n v="333.7"/>
    <n v="335.19"/>
    <n v="18311900"/>
    <n v="-0.81098203462942853"/>
  </r>
  <r>
    <x v="933"/>
    <n v="324.37329999999997"/>
    <n v="327.5"/>
    <n v="333.63"/>
    <n v="326.36"/>
    <n v="333.63"/>
    <n v="27761300"/>
    <n v="-6.7775160052031977E-2"/>
  </r>
  <r>
    <x v="934"/>
    <n v="323.54129999999998"/>
    <n v="326.66000000000003"/>
    <n v="329.88"/>
    <n v="325.95"/>
    <n v="326"/>
    <n v="18253700"/>
    <n v="-0.81555953585706253"/>
  </r>
  <r>
    <x v="935"/>
    <n v="324.6506"/>
    <n v="327.78"/>
    <n v="335.14"/>
    <n v="327.24"/>
    <n v="331.88"/>
    <n v="23727700"/>
    <n v="-0.38502273654317287"/>
  </r>
  <r>
    <x v="936"/>
    <n v="326.95839999999998"/>
    <n v="330.11"/>
    <n v="331.11"/>
    <n v="327.52"/>
    <n v="328.37"/>
    <n v="17741500"/>
    <n v="-0.85584469270919528"/>
  </r>
  <r>
    <x v="937"/>
    <n v="322.93709999999999"/>
    <n v="326.05"/>
    <n v="328.75"/>
    <n v="323"/>
    <n v="326.95999999999998"/>
    <n v="22327600"/>
    <n v="-0.49514231504506856"/>
  </r>
  <r>
    <x v="938"/>
    <n v="319.15359999999998"/>
    <n v="322.23"/>
    <n v="327.11"/>
    <n v="321.05"/>
    <n v="326.47000000000003"/>
    <n v="22373300"/>
    <n v="-0.49154795411546592"/>
  </r>
  <r>
    <x v="939"/>
    <n v="319.84699999999998"/>
    <n v="322.93"/>
    <n v="328.26"/>
    <n v="321.18"/>
    <n v="326.02"/>
    <n v="20113700"/>
    <n v="-0.66926825950999735"/>
  </r>
  <r>
    <x v="940"/>
    <n v="317.94529999999997"/>
    <n v="321.01"/>
    <n v="322.41000000000003"/>
    <n v="319.20999999999998"/>
    <n v="320.26"/>
    <n v="24342600"/>
    <n v="-0.33666009900241461"/>
  </r>
  <r>
    <x v="941"/>
    <n v="320.94639999999998"/>
    <n v="324.04000000000002"/>
    <n v="324.06"/>
    <n v="320.08"/>
    <n v="321.39"/>
    <n v="18836100"/>
    <n v="-0.76975306309118585"/>
  </r>
  <r>
    <x v="942"/>
    <n v="318.78719999999998"/>
    <n v="321.86"/>
    <n v="325.08999999999997"/>
    <n v="320.89999999999998"/>
    <n v="323"/>
    <n v="16966300"/>
    <n v="-0.91681512143190758"/>
  </r>
  <r>
    <x v="943"/>
    <n v="318.01299999999998"/>
    <n v="320.39999999999998"/>
    <n v="324.42"/>
    <n v="319.8"/>
    <n v="320.8"/>
    <n v="20698900"/>
    <n v="-0.62324156331736158"/>
  </r>
  <r>
    <x v="944"/>
    <n v="314.51920000000001"/>
    <n v="316.88"/>
    <n v="321.87"/>
    <n v="316.20999999999998"/>
    <n v="320.54000000000002"/>
    <n v="21257200"/>
    <n v="-0.57933058504608925"/>
  </r>
  <r>
    <x v="945"/>
    <n v="314.12220000000002"/>
    <n v="316.48"/>
    <n v="318.38"/>
    <n v="311.55"/>
    <n v="314.49"/>
    <n v="24744800"/>
    <n v="-0.30502657677295786"/>
  </r>
  <r>
    <x v="946"/>
    <n v="319.48200000000003"/>
    <n v="321.88"/>
    <n v="322.77"/>
    <n v="317.04000000000002"/>
    <n v="317.93"/>
    <n v="24040000"/>
    <n v="-0.36045995933715758"/>
  </r>
  <r>
    <x v="947"/>
    <n v="320.05759999999998"/>
    <n v="322.45999999999998"/>
    <n v="326.08"/>
    <n v="321.45999999999998"/>
    <n v="325.5"/>
    <n v="16102000"/>
    <n v="-0.98479337419898738"/>
  </r>
  <r>
    <x v="948"/>
    <n v="324.56380000000001"/>
    <n v="327"/>
    <n v="329.2"/>
    <n v="323.45999999999998"/>
    <n v="323.82"/>
    <n v="21166400"/>
    <n v="-0.58647211617098904"/>
  </r>
  <r>
    <x v="949"/>
    <n v="317.58620000000002"/>
    <n v="319.97000000000003"/>
    <n v="332.98"/>
    <n v="319.95999999999998"/>
    <n v="332.85"/>
    <n v="23281400"/>
    <n v="-0.4201247777440843"/>
  </r>
  <r>
    <x v="950"/>
    <n v="320.57380000000001"/>
    <n v="322.98"/>
    <n v="325.36"/>
    <n v="318.8"/>
    <n v="321.47000000000003"/>
    <n v="21684100"/>
    <n v="-0.54575437758772261"/>
  </r>
  <r>
    <x v="951"/>
    <n v="321.28840000000002"/>
    <n v="323.7"/>
    <n v="326.14999999999998"/>
    <n v="321.72000000000003"/>
    <n v="325.66000000000003"/>
    <n v="14808500"/>
    <n v="-1.0865287322392716"/>
  </r>
  <r>
    <x v="952"/>
    <n v="325.9633"/>
    <n v="328.41"/>
    <n v="328.98"/>
    <n v="321.88"/>
    <n v="321.88"/>
    <n v="19284600"/>
    <n v="-0.73447798919782092"/>
  </r>
  <r>
    <x v="953"/>
    <n v="326.34050000000002"/>
    <n v="328.79"/>
    <n v="329.81"/>
    <n v="326.45"/>
    <n v="328.67"/>
    <n v="15222100"/>
    <n v="-1.0539985860580103"/>
  </r>
  <r>
    <x v="954"/>
    <n v="325.31819999999999"/>
    <n v="327.76"/>
    <n v="330.91"/>
    <n v="326.77999999999997"/>
    <n v="329.2"/>
    <n v="26411000"/>
    <n v="-0.17397790760657075"/>
  </r>
  <r>
    <x v="955"/>
    <n v="326.2115"/>
    <n v="328.66"/>
    <n v="331.99"/>
    <n v="326.77999999999997"/>
    <n v="331.31"/>
    <n v="14931200"/>
    <n v="-1.076878227073796"/>
  </r>
  <r>
    <x v="956"/>
    <n v="331.065"/>
    <n v="333.55"/>
    <n v="334.85"/>
    <n v="328.66"/>
    <n v="329"/>
    <n v="18553900"/>
    <n v="-0.79194843845954166"/>
  </r>
  <r>
    <x v="957"/>
    <n v="330.4"/>
    <n v="332.88"/>
    <n v="334.46"/>
    <n v="330.18"/>
    <n v="333.38"/>
    <n v="17535800"/>
    <n v="-0.87202324945359921"/>
  </r>
  <r>
    <x v="958"/>
    <n v="327.45209999999997"/>
    <n v="329.91"/>
    <n v="333.08"/>
    <n v="329.03"/>
    <n v="331.29"/>
    <n v="18381000"/>
    <n v="-0.80554723506191128"/>
  </r>
  <r>
    <x v="959"/>
    <n v="331.77969999999999"/>
    <n v="334.27"/>
    <n v="336.16"/>
    <n v="329.46"/>
    <n v="330.09"/>
    <n v="19530100"/>
    <n v="-0.71516911374448511"/>
  </r>
  <r>
    <x v="960"/>
    <n v="335.42230000000001"/>
    <n v="337.94"/>
    <n v="338.42"/>
    <n v="335.43"/>
    <n v="337.24"/>
    <n v="16583300"/>
    <n v="-0.94693854016358814"/>
  </r>
  <r>
    <x v="961"/>
    <n v="329.29820000000001"/>
    <n v="331.77"/>
    <n v="336.79"/>
    <n v="331.48"/>
    <n v="335.82"/>
    <n v="17565500"/>
    <n v="-0.86968730810547668"/>
  </r>
  <r>
    <x v="962"/>
    <n v="333.55630000000002"/>
    <n v="336.06"/>
    <n v="336.85"/>
    <n v="331.17"/>
    <n v="331.31"/>
    <n v="16544400"/>
    <n v="-0.94999807277106174"/>
  </r>
  <r>
    <x v="963"/>
    <n v="336.17669999999998"/>
    <n v="338.7"/>
    <n v="340.86"/>
    <n v="336.57"/>
    <n v="339.15"/>
    <n v="20267000"/>
    <n v="-0.65721102689494093"/>
  </r>
  <r>
    <x v="964"/>
    <n v="327.75979999999998"/>
    <n v="330.22"/>
    <n v="337.4"/>
    <n v="329.65"/>
    <n v="336.92"/>
    <n v="37666900"/>
    <n v="0.71131240284231689"/>
  </r>
  <r>
    <x v="965"/>
    <n v="326.60849999999999"/>
    <n v="329.06"/>
    <n v="330.4"/>
    <n v="326.36"/>
    <n v="327.8"/>
    <n v="16834200"/>
    <n v="-0.92720494810150289"/>
  </r>
  <r>
    <x v="966"/>
    <n v="326.20150000000001"/>
    <n v="328.65"/>
    <n v="329.39"/>
    <n v="324.51"/>
    <n v="326.17"/>
    <n v="16505900"/>
    <n v="-0.95302614488899828"/>
  </r>
  <r>
    <x v="967"/>
    <n v="318.3802"/>
    <n v="320.77"/>
    <n v="329.59"/>
    <n v="320.51"/>
    <n v="329.51"/>
    <n v="21436500"/>
    <n v="-0.56522842061112755"/>
  </r>
  <r>
    <x v="968"/>
    <n v="317.14940000000001"/>
    <n v="319.52999999999997"/>
    <n v="325.35000000000002"/>
    <n v="315"/>
    <n v="319.26"/>
    <n v="35529500"/>
    <n v="0.54320327700133986"/>
  </r>
  <r>
    <x v="969"/>
    <n v="314.64819999999997"/>
    <n v="317.01"/>
    <n v="321.45"/>
    <n v="316.14999999999998"/>
    <n v="321.32"/>
    <n v="21447900"/>
    <n v="-0.56433179665932298"/>
  </r>
  <r>
    <x v="970"/>
    <n v="315.17430000000002"/>
    <n v="317.54000000000002"/>
    <n v="317.67"/>
    <n v="315"/>
    <n v="316.58999999999997"/>
    <n v="17836000"/>
    <n v="-0.84841215205607823"/>
  </r>
  <r>
    <x v="971"/>
    <n v="309.81450000000001"/>
    <n v="312.14"/>
    <n v="315.88"/>
    <n v="310.02"/>
    <n v="315.13"/>
    <n v="26297600"/>
    <n v="-0.18289695639031117"/>
  </r>
  <r>
    <x v="972"/>
    <n v="310.4597"/>
    <n v="312.79000000000002"/>
    <n v="314.3"/>
    <n v="309.69"/>
    <n v="312.3"/>
    <n v="19410100"/>
    <n v="-0.72460726060558611"/>
  </r>
  <r>
    <x v="973"/>
    <n v="311.30340000000001"/>
    <n v="313.64"/>
    <n v="315.48"/>
    <n v="309.45"/>
    <n v="310.99"/>
    <n v="19683600"/>
    <n v="-0.70309615088466015"/>
  </r>
  <r>
    <x v="974"/>
    <n v="313.39760000000001"/>
    <n v="315.75"/>
    <n v="319.47000000000003"/>
    <n v="314.98"/>
    <n v="317.75"/>
    <n v="24140300"/>
    <n v="-0.35257124158575404"/>
  </r>
  <r>
    <x v="975"/>
    <n v="319.40249999999997"/>
    <n v="321.8"/>
    <n v="321.89"/>
    <n v="315.18"/>
    <n v="316.27999999999997"/>
    <n v="20570000"/>
    <n v="-0.63337970607066085"/>
  </r>
  <r>
    <x v="976"/>
    <n v="311.05520000000001"/>
    <n v="313.39"/>
    <n v="321.39"/>
    <n v="311.20999999999998"/>
    <n v="320.83"/>
    <n v="21033500"/>
    <n v="-0.59692486381965837"/>
  </r>
  <r>
    <x v="977"/>
    <n v="316.58370000000002"/>
    <n v="318.95999999999998"/>
    <n v="320.04000000000002"/>
    <n v="314"/>
    <n v="314.02999999999997"/>
    <n v="20720100"/>
    <n v="-0.62157415737190047"/>
  </r>
  <r>
    <x v="978"/>
    <n v="316.98070000000001"/>
    <n v="319.36"/>
    <n v="319.98"/>
    <n v="314.89999999999998"/>
    <n v="319.08999999999997"/>
    <n v="16965600"/>
    <n v="-0.91687017728859732"/>
  </r>
  <r>
    <x v="979"/>
    <n v="324.82190000000003"/>
    <n v="327.26"/>
    <n v="329.19"/>
    <n v="316.3"/>
    <n v="316.55"/>
    <n v="25645500"/>
    <n v="-0.23418541945801075"/>
  </r>
  <r>
    <x v="980"/>
    <n v="327.36279999999999"/>
    <n v="329.82"/>
    <n v="330.3"/>
    <n v="323.18"/>
    <n v="324.75"/>
    <n v="19891200"/>
    <n v="-0.6867681568149554"/>
  </r>
  <r>
    <x v="981"/>
    <n v="325.94349999999997"/>
    <n v="328.39"/>
    <n v="331.1"/>
    <n v="327.67"/>
    <n v="330.96"/>
    <n v="20557100"/>
    <n v="-0.63439430685822928"/>
  </r>
  <r>
    <x v="982"/>
    <n v="329.9434"/>
    <n v="332.42"/>
    <n v="332.82"/>
    <n v="329.14"/>
    <n v="331.21"/>
    <n v="20063200"/>
    <n v="-0.67324014631404405"/>
  </r>
  <r>
    <x v="983"/>
    <n v="328.69279999999998"/>
    <n v="331.16"/>
    <n v="333.63"/>
    <n v="328.72"/>
    <n v="330.57"/>
    <n v="19313100"/>
    <n v="-0.73223642931830946"/>
  </r>
  <r>
    <x v="984"/>
    <n v="325.28840000000002"/>
    <n v="327.73"/>
    <n v="333.83"/>
    <n v="326.36"/>
    <n v="332.38"/>
    <n v="21072400"/>
    <n v="-0.59386533121218477"/>
  </r>
  <r>
    <x v="985"/>
    <n v="330.16180000000003"/>
    <n v="332.64"/>
    <n v="336.14"/>
    <n v="330.6"/>
    <n v="331.05"/>
    <n v="22158000"/>
    <n v="-0.50848156260875799"/>
  </r>
  <r>
    <x v="986"/>
    <n v="329.58609999999999"/>
    <n v="332.06"/>
    <n v="333.46"/>
    <n v="327.41000000000003"/>
    <n v="329.59"/>
    <n v="18338500"/>
    <n v="-0.80888991207521788"/>
  </r>
  <r>
    <x v="987"/>
    <n v="327.6506"/>
    <n v="330.11"/>
    <n v="335.59"/>
    <n v="328.3"/>
    <n v="332.49"/>
    <n v="23153600"/>
    <n v="-0.43017640415115682"/>
  </r>
  <r>
    <x v="988"/>
    <n v="328.85160000000002"/>
    <n v="331.32"/>
    <n v="336.88"/>
    <n v="330.91"/>
    <n v="332.15"/>
    <n v="25052100"/>
    <n v="-0.2808570556861551"/>
  </r>
  <r>
    <x v="989"/>
    <n v="324.23630000000003"/>
    <n v="326.67"/>
    <n v="331.92"/>
    <n v="325.45"/>
    <n v="331.72"/>
    <n v="25012600"/>
    <n v="-0.28396377902793418"/>
  </r>
  <r>
    <x v="990"/>
    <n v="326.86649999999997"/>
    <n v="329.32"/>
    <n v="332.73"/>
    <n v="324.39"/>
    <n v="325.47000000000003"/>
    <n v="24374700"/>
    <n v="-0.3341353947170701"/>
  </r>
  <r>
    <x v="991"/>
    <n v="328.0675"/>
    <n v="330.53"/>
    <n v="331.84"/>
    <n v="327.60000000000002"/>
    <n v="331.3"/>
    <n v="31153600"/>
    <n v="0.19903338658890846"/>
  </r>
  <r>
    <x v="992"/>
    <n v="338.13200000000001"/>
    <n v="340.67"/>
    <n v="346.2"/>
    <n v="337.62"/>
    <n v="345.02"/>
    <n v="55053800"/>
    <n v="2.078813366669622"/>
  </r>
  <r>
    <x v="993"/>
    <n v="325.44720000000001"/>
    <n v="327.89"/>
    <n v="341.63"/>
    <n v="326.94"/>
    <n v="340.54"/>
    <n v="37828500"/>
    <n v="0.72402244061526622"/>
  </r>
  <r>
    <x v="994"/>
    <n v="327.3528"/>
    <n v="329.81"/>
    <n v="336.72"/>
    <n v="328.4"/>
    <n v="330.43"/>
    <n v="29856500"/>
    <n v="9.7014884142791122E-2"/>
  </r>
  <r>
    <x v="995"/>
    <n v="334.79700000000003"/>
    <n v="337.31"/>
    <n v="339.45"/>
    <n v="331.83"/>
    <n v="333.41"/>
    <n v="22828100"/>
    <n v="-0.45577737751189323"/>
  </r>
  <r>
    <x v="996"/>
    <n v="335.59100000000001"/>
    <n v="338.11"/>
    <n v="339"/>
    <n v="334.69"/>
    <n v="338.85"/>
    <n v="20265300"/>
    <n v="-0.65734473397547311"/>
  </r>
  <r>
    <x v="997"/>
    <n v="343.49169999999998"/>
    <n v="346.07"/>
    <n v="347.42"/>
    <n v="339.65"/>
    <n v="339.79"/>
    <n v="28158800"/>
    <n v="-3.6511298574634983E-2"/>
  </r>
  <r>
    <x v="998"/>
    <n v="345.72500000000002"/>
    <n v="348.32"/>
    <n v="348.83"/>
    <n v="344.77"/>
    <n v="347.24"/>
    <n v="24348100"/>
    <n v="-0.33622751727128081"/>
  </r>
  <r>
    <x v="999"/>
    <n v="350.17160000000001"/>
    <n v="352.8"/>
    <n v="354.39"/>
    <n v="347.33"/>
    <n v="349.63"/>
    <n v="23624000"/>
    <n v="-0.39317886845564098"/>
  </r>
  <r>
    <x v="1000"/>
    <n v="353.87380000000002"/>
    <n v="356.53"/>
    <n v="357.54"/>
    <n v="353.35"/>
    <n v="353.45"/>
    <n v="23828300"/>
    <n v="-0.37711042342461659"/>
  </r>
  <r>
    <x v="1001"/>
    <n v="357.84399999999999"/>
    <n v="360.53"/>
    <n v="362.46"/>
    <n v="357.63"/>
    <n v="359.4"/>
    <n v="25833900"/>
    <n v="-0.21936752888608221"/>
  </r>
  <r>
    <x v="1002"/>
    <n v="360.4941"/>
    <n v="363.2"/>
    <n v="363.87"/>
    <n v="360.55"/>
    <n v="361.68"/>
    <n v="26767800"/>
    <n v="-0.14591515093956384"/>
  </r>
  <r>
    <x v="1003"/>
    <n v="358.00279999999998"/>
    <n v="360.69"/>
    <n v="364.79"/>
    <n v="360.36"/>
    <n v="362.3"/>
    <n v="24847300"/>
    <n v="-0.29696482632910076"/>
  </r>
  <r>
    <x v="1004"/>
    <n v="366.91590000000002"/>
    <n v="369.67"/>
    <n v="370.1"/>
    <n v="361.07"/>
    <n v="361.49"/>
    <n v="28042100"/>
    <n v="-4.5689896397055688E-2"/>
  </r>
  <r>
    <x v="1005"/>
    <n v="363.94819999999999"/>
    <n v="366.68"/>
    <n v="368.47"/>
    <n v="365.9"/>
    <n v="368.22"/>
    <n v="19986500"/>
    <n v="-0.67927269518276445"/>
  </r>
  <r>
    <x v="1006"/>
    <n v="367.51139999999998"/>
    <n v="370.27"/>
    <n v="371.95"/>
    <n v="367.35"/>
    <n v="371.01"/>
    <n v="27683900"/>
    <n v="-7.3862764777442108E-2"/>
  </r>
  <r>
    <x v="1007"/>
    <n v="367.66059999999999"/>
    <n v="369.67"/>
    <n v="373.13"/>
    <n v="367.11"/>
    <n v="371.28"/>
    <n v="26860100"/>
    <n v="-0.13865564297890032"/>
  </r>
  <r>
    <x v="1008"/>
    <n v="374.12529999999998"/>
    <n v="376.17"/>
    <n v="376.35"/>
    <n v="370.18"/>
    <n v="370.96"/>
    <n v="27182300"/>
    <n v="-0.1133142186568442"/>
  </r>
  <r>
    <x v="1009"/>
    <n v="367.83969999999999"/>
    <n v="369.85"/>
    <n v="374.37"/>
    <n v="367"/>
    <n v="373.61"/>
    <n v="40157000"/>
    <n v="0.90716181533254647"/>
  </r>
  <r>
    <x v="1010"/>
    <n v="375.38839999999999"/>
    <n v="377.44"/>
    <n v="378.87"/>
    <n v="371"/>
    <n v="371.22"/>
    <n v="52465100"/>
    <n v="1.8752089435085211"/>
  </r>
  <r>
    <x v="1011"/>
    <n v="371.0421"/>
    <n v="373.07"/>
    <n v="376.22"/>
    <n v="371.12"/>
    <n v="375.67"/>
    <n v="28423100"/>
    <n v="-1.5723780113060078E-2"/>
  </r>
  <r>
    <x v="1012"/>
    <n v="375.7962"/>
    <n v="377.85"/>
    <n v="379.79"/>
    <n v="374.97"/>
    <n v="378"/>
    <n v="23345300"/>
    <n v="-0.41509896454054801"/>
  </r>
  <r>
    <x v="1013"/>
    <n v="375.3784"/>
    <n v="377.43"/>
    <n v="377.97"/>
    <n v="375.14"/>
    <n v="377.33"/>
    <n v="10176600"/>
    <n v="-1.4508333359553851"/>
  </r>
  <r>
    <x v="1014"/>
    <n v="376.55200000000002"/>
    <n v="378.61"/>
    <n v="380.64"/>
    <n v="376.2"/>
    <n v="376.78"/>
    <n v="22179200"/>
    <n v="-0.50681415666329677"/>
  </r>
  <r>
    <x v="1015"/>
    <n v="380.6198"/>
    <n v="382.7"/>
    <n v="383"/>
    <n v="378.16"/>
    <n v="378.35"/>
    <n v="20453100"/>
    <n v="-0.64257403413785008"/>
  </r>
  <r>
    <x v="1016"/>
    <n v="376.79070000000002"/>
    <n v="378.85"/>
    <n v="384.3"/>
    <n v="377.44"/>
    <n v="383.76"/>
    <n v="28963400"/>
    <n v="2.6771476129047081E-2"/>
  </r>
  <r>
    <x v="1017"/>
    <n v="376.85039999999998"/>
    <n v="378.91"/>
    <n v="380.09"/>
    <n v="375.47"/>
    <n v="378.49"/>
    <n v="30554400"/>
    <n v="0.15190557326247756"/>
  </r>
  <r>
    <x v="1018"/>
    <n v="372.47430000000003"/>
    <n v="374.51"/>
    <n v="378.16"/>
    <n v="371.31"/>
    <n v="376.76"/>
    <n v="33020400"/>
    <n v="0.34585949125810267"/>
  </r>
  <r>
    <x v="1019"/>
    <n v="367.13350000000003"/>
    <n v="369.14"/>
    <n v="369.52"/>
    <n v="362.9"/>
    <n v="369.1"/>
    <n v="32063300"/>
    <n v="0.2705824049184381"/>
  </r>
  <r>
    <x v="1020"/>
    <n v="370.49509999999998"/>
    <n v="372.52"/>
    <n v="373.08"/>
    <n v="365.62"/>
    <n v="366.45"/>
    <n v="23065000"/>
    <n v="-0.43714490258360306"/>
  </r>
  <r>
    <x v="1021"/>
    <n v="366.79539999999997"/>
    <n v="368.8"/>
    <n v="374.18"/>
    <n v="368.03"/>
    <n v="373.54"/>
    <n v="21182100"/>
    <n v="-0.58523729195666163"/>
  </r>
  <r>
    <x v="1022"/>
    <n v="368.93369999999999"/>
    <n v="370.95"/>
    <n v="371.45"/>
    <n v="366.32"/>
    <n v="368.23"/>
    <n v="23118900"/>
    <n v="-0.43290560161849184"/>
  </r>
  <r>
    <x v="1023"/>
    <n v="372.19580000000002"/>
    <n v="374.23"/>
    <n v="374.46"/>
    <n v="368.23"/>
    <n v="369.2"/>
    <n v="20144800"/>
    <n v="-0.66682220644849532"/>
  </r>
  <r>
    <x v="1024"/>
    <n v="369.2817"/>
    <n v="371.3"/>
    <n v="371.6"/>
    <n v="366.1"/>
    <n v="368.48"/>
    <n v="27708800"/>
    <n v="-7.1904349303763659E-2"/>
  </r>
  <r>
    <x v="1025"/>
    <n v="372.34500000000003"/>
    <n v="374.38"/>
    <n v="374.42"/>
    <n v="370.46"/>
    <n v="370.85"/>
    <n v="24838300"/>
    <n v="-0.29767268734368335"/>
  </r>
  <r>
    <x v="1026"/>
    <n v="372.33510000000001"/>
    <n v="374.37"/>
    <n v="377.64"/>
    <n v="370.77"/>
    <n v="376.02"/>
    <n v="30955500"/>
    <n v="0.18345257914570759"/>
  </r>
  <r>
    <x v="1027"/>
    <n v="363.9409"/>
    <n v="365.93"/>
    <n v="373.76"/>
    <n v="364.13"/>
    <n v="373.31"/>
    <n v="43277500"/>
    <n v="1.152592959333093"/>
  </r>
  <r>
    <x v="1028"/>
    <n v="368.7149"/>
    <n v="370.73"/>
    <n v="372.4"/>
    <n v="366.28"/>
    <n v="366.85"/>
    <n v="78478200"/>
    <n v="3.9211710944460703"/>
  </r>
  <r>
    <x v="1029"/>
    <n v="370.62439999999998"/>
    <n v="372.65"/>
    <n v="373"/>
    <n v="368.68"/>
    <n v="369.45"/>
    <n v="21802900"/>
    <n v="-0.53641061219523256"/>
  </r>
  <r>
    <x v="1030"/>
    <n v="371.23110000000003"/>
    <n v="373.26"/>
    <n v="373.26"/>
    <n v="369.84"/>
    <n v="371.49"/>
    <n v="20603700"/>
    <n v="-0.63072915982716837"/>
  </r>
  <r>
    <x v="1031"/>
    <n v="368.60539999999997"/>
    <n v="370.62"/>
    <n v="376.03"/>
    <n v="370.53"/>
    <n v="375"/>
    <n v="26316700"/>
    <n v="-0.18139471801491927"/>
  </r>
  <r>
    <x v="1032"/>
    <n v="371.50959999999998"/>
    <n v="373.54"/>
    <n v="374.41"/>
    <n v="370.04"/>
    <n v="372.56"/>
    <n v="17708000"/>
    <n v="-0.85847950870791923"/>
  </r>
  <r>
    <x v="1033"/>
    <n v="372.54390000000001"/>
    <n v="374.58"/>
    <n v="375.18"/>
    <n v="372.71"/>
    <n v="373.68"/>
    <n v="17091100"/>
    <n v="-0.90699944869636251"/>
  </r>
  <r>
    <x v="1034"/>
    <n v="372.62349999999998"/>
    <n v="374.66"/>
    <n v="376.94"/>
    <n v="373.5"/>
    <n v="375"/>
    <n v="12673100"/>
    <n v="-1.2544805556325636"/>
  </r>
  <r>
    <x v="1035"/>
    <n v="372.0367"/>
    <n v="374.07"/>
    <n v="375.06"/>
    <n v="372.81"/>
    <n v="373.69"/>
    <n v="14905400"/>
    <n v="-1.0789074286489326"/>
  </r>
  <r>
    <x v="1036"/>
    <n v="373.24009999999998"/>
    <n v="375.28"/>
    <n v="376.46"/>
    <n v="374.16"/>
    <n v="375.37"/>
    <n v="14327000"/>
    <n v="-1.1243992965194394"/>
  </r>
  <r>
    <x v="1037"/>
    <n v="373.99599999999998"/>
    <n v="376.04"/>
    <n v="377.16"/>
    <n v="373.48"/>
    <n v="376"/>
    <n v="18723000"/>
    <n v="-0.77864851650777345"/>
  </r>
  <r>
    <x v="1038"/>
    <n v="368.85410000000002"/>
    <n v="370.87"/>
    <n v="375.9"/>
    <n v="366.77"/>
    <n v="373.86"/>
    <n v="25258600"/>
    <n v="-0.26461557796267715"/>
  </r>
  <r>
    <x v="1039"/>
    <n v="368.5856"/>
    <n v="370.6"/>
    <n v="373.26"/>
    <n v="368.51"/>
    <n v="369.01"/>
    <n v="23083500"/>
    <n v="-0.43568985494251666"/>
  </r>
  <r>
    <x v="1040"/>
    <n v="365.94"/>
    <n v="367.94"/>
    <n v="373.1"/>
    <n v="367.17"/>
    <n v="370.67"/>
    <n v="20901500"/>
    <n v="-0.60730682536686942"/>
  </r>
  <r>
    <x v="1041"/>
    <n v="365.75099999999998"/>
    <n v="367.75"/>
    <n v="372.06"/>
    <n v="366.5"/>
    <n v="368.97"/>
    <n v="20987000"/>
    <n v="-0.60058214572833502"/>
  </r>
  <r>
    <x v="1042"/>
    <n v="372.65339999999998"/>
    <n v="374.69"/>
    <n v="375.2"/>
    <n v="369.01"/>
    <n v="369.3"/>
    <n v="23134000"/>
    <n v="-0.43171796813846997"/>
  </r>
  <r>
    <x v="1043"/>
    <n v="373.7473"/>
    <n v="375.79"/>
    <n v="375.99"/>
    <n v="371.19"/>
    <n v="372.01"/>
    <n v="20830000"/>
    <n v="-0.61293038787160881"/>
  </r>
  <r>
    <x v="1044"/>
    <n v="380.68939999999998"/>
    <n v="382.77"/>
    <n v="384.17"/>
    <n v="376.32"/>
    <n v="376.37"/>
    <n v="25514200"/>
    <n v="-0.24451232514853205"/>
  </r>
  <r>
    <x v="1045"/>
    <n v="382.53930000000003"/>
    <n v="384.63"/>
    <n v="390.68"/>
    <n v="380.38"/>
    <n v="386"/>
    <n v="27850800"/>
    <n v="-6.0735875518127494E-2"/>
  </r>
  <r>
    <x v="1046"/>
    <n v="386.35840000000002"/>
    <n v="388.47"/>
    <n v="388.68"/>
    <n v="384.65"/>
    <n v="385.49"/>
    <n v="21645700"/>
    <n v="-0.54877458458327488"/>
  </r>
  <r>
    <x v="1047"/>
    <n v="388.14870000000002"/>
    <n v="390.27"/>
    <n v="394.03"/>
    <n v="387.62"/>
    <n v="393.66"/>
    <n v="27202300"/>
    <n v="-0.11174119417999404"/>
  </r>
  <r>
    <x v="1048"/>
    <n v="387.35300000000001"/>
    <n v="389.47"/>
    <n v="390.11"/>
    <n v="384.81"/>
    <n v="387.98"/>
    <n v="22234100"/>
    <n v="-0.50249620447434307"/>
  </r>
  <r>
    <x v="1049"/>
    <n v="391.72910000000002"/>
    <n v="393.87"/>
    <n v="393.99"/>
    <n v="390.12"/>
    <n v="391.72"/>
    <n v="23392100"/>
    <n v="-0.41141808726471862"/>
  </r>
  <r>
    <x v="1050"/>
    <n v="396.50299999999999"/>
    <n v="398.67"/>
    <n v="398.67"/>
    <n v="393.5"/>
    <n v="395.76"/>
    <n v="29272000"/>
    <n v="5.10432438068451E-2"/>
  </r>
  <r>
    <x v="1051"/>
    <n v="394.35480000000001"/>
    <n v="396.51"/>
    <n v="400.62"/>
    <n v="393.59"/>
    <n v="400.02"/>
    <n v="27016900"/>
    <n v="-0.12632313108039506"/>
  </r>
  <r>
    <x v="1052"/>
    <n v="396.73180000000002"/>
    <n v="398.9"/>
    <n v="399.38"/>
    <n v="393.93"/>
    <n v="395.75"/>
    <n v="20525900"/>
    <n v="-0.63684822504211547"/>
  </r>
  <r>
    <x v="1053"/>
    <n v="400.37189999999998"/>
    <n v="402.56"/>
    <n v="405.63"/>
    <n v="400.45"/>
    <n v="401.54"/>
    <n v="24867000"/>
    <n v="-0.29541539721940335"/>
  </r>
  <r>
    <x v="1054"/>
    <n v="402.66930000000002"/>
    <n v="404.87"/>
    <n v="407.01"/>
    <n v="402.53"/>
    <n v="404.32"/>
    <n v="21021200"/>
    <n v="-0.59789227387292121"/>
  </r>
  <r>
    <x v="1055"/>
    <n v="401.73439999999999"/>
    <n v="403.93"/>
    <n v="406.17"/>
    <n v="402.43"/>
    <n v="404.37"/>
    <n v="17803300"/>
    <n v="-0.85098404707572828"/>
  </r>
  <r>
    <x v="1056"/>
    <n v="407.49290000000002"/>
    <n v="409.72"/>
    <n v="409.98"/>
    <n v="404.33"/>
    <n v="406.06"/>
    <n v="24510200"/>
    <n v="-0.32347815388641027"/>
  </r>
  <r>
    <x v="1057"/>
    <n v="406.3691"/>
    <n v="408.59"/>
    <n v="413.05"/>
    <n v="406.45"/>
    <n v="412.26"/>
    <n v="33477600"/>
    <n v="0.38181883079889739"/>
  </r>
  <r>
    <x v="1058"/>
    <n v="395.41890000000001"/>
    <n v="397.58"/>
    <n v="415.32"/>
    <n v="397.21"/>
    <n v="406.96"/>
    <n v="47871100"/>
    <n v="1.5138852211760385"/>
  </r>
  <r>
    <x v="1059"/>
    <n v="401.58519999999999"/>
    <n v="403.78"/>
    <n v="408"/>
    <n v="401.8"/>
    <n v="401.83"/>
    <n v="30657700"/>
    <n v="0.16003024468540866"/>
  </r>
  <r>
    <x v="1060"/>
    <n v="408.98480000000001"/>
    <n v="411.22"/>
    <n v="412.65"/>
    <n v="403.56"/>
    <n v="403.81"/>
    <n v="28245000"/>
    <n v="-2.9731563079410779E-2"/>
  </r>
  <r>
    <x v="1061"/>
    <n v="403.44499999999999"/>
    <n v="405.65"/>
    <n v="411.16"/>
    <n v="403.99"/>
    <n v="409.9"/>
    <n v="25352300"/>
    <n v="-0.25724595828863411"/>
  </r>
  <r>
    <x v="1062"/>
    <n v="403.28590000000003"/>
    <n v="405.49"/>
    <n v="407.97"/>
    <n v="402.91"/>
    <n v="405.88"/>
    <n v="18382600"/>
    <n v="-0.80542139310376326"/>
  </r>
  <r>
    <x v="1063"/>
    <n v="411.79939999999999"/>
    <n v="414.05"/>
    <n v="414.3"/>
    <n v="407.4"/>
    <n v="407.44"/>
    <n v="22340500"/>
    <n v="-0.49412771425750018"/>
  </r>
  <r>
    <x v="1064"/>
    <n v="411.85899999999998"/>
    <n v="414.11"/>
    <n v="415.56"/>
    <n v="412.53"/>
    <n v="414.05"/>
    <n v="21225300"/>
    <n v="-0.58183955908666529"/>
  </r>
  <r>
    <x v="1065"/>
    <n v="418.26400000000001"/>
    <n v="420.55"/>
    <n v="420.82"/>
    <n v="415.09"/>
    <n v="415.25"/>
    <n v="22032800"/>
    <n v="-0.51832869583384"/>
  </r>
  <r>
    <x v="1066"/>
    <n v="413.00279999999998"/>
    <n v="415.26"/>
    <n v="420.74"/>
    <n v="414.75"/>
    <n v="420.56"/>
    <n v="21202900"/>
    <n v="-0.58360134650073747"/>
  </r>
  <r>
    <x v="1067"/>
    <n v="404.1114"/>
    <n v="406.32"/>
    <n v="410.07"/>
    <n v="403.39"/>
    <n v="404.94"/>
    <n v="27824900"/>
    <n v="-6.2772942215648456E-2"/>
  </r>
  <r>
    <x v="1068"/>
    <n v="408.01729999999998"/>
    <n v="409.49"/>
    <n v="409.84"/>
    <n v="404.57"/>
    <n v="408.07"/>
    <n v="20401200"/>
    <n v="-0.64665603265527627"/>
  </r>
  <r>
    <x v="1069"/>
    <n v="405.09780000000001"/>
    <n v="406.56"/>
    <n v="409.13"/>
    <n v="404.29"/>
    <n v="408.14"/>
    <n v="21825500"/>
    <n v="-0.53463309453639196"/>
  </r>
  <r>
    <x v="1070"/>
    <n v="402.60680000000002"/>
    <n v="404.06"/>
    <n v="408.29"/>
    <n v="403.44"/>
    <n v="407.96"/>
    <n v="22281100"/>
    <n v="-0.49879959695374521"/>
  </r>
  <r>
    <x v="1071"/>
    <n v="401.34140000000002"/>
    <n v="402.79"/>
    <n v="404.49"/>
    <n v="398.01"/>
    <n v="403.24"/>
    <n v="24307900"/>
    <n v="-0.33938929646974964"/>
  </r>
  <r>
    <x v="1072"/>
    <n v="400.73360000000002"/>
    <n v="402.18"/>
    <n v="402.29"/>
    <n v="397.22"/>
    <n v="400.17"/>
    <n v="18631100"/>
    <n v="-0.78587656397889993"/>
  </r>
  <r>
    <x v="1073"/>
    <n v="410.16950000000003"/>
    <n v="411.65"/>
    <n v="412.83"/>
    <n v="408.57"/>
    <n v="410.19"/>
    <n v="27009900"/>
    <n v="-0.12687368964729262"/>
  </r>
  <r>
    <x v="1074"/>
    <n v="408.86430000000001"/>
    <n v="410.34"/>
    <n v="415.86"/>
    <n v="408.97"/>
    <n v="415.67"/>
    <n v="16295900"/>
    <n v="-0.96954290189592507"/>
  </r>
  <r>
    <x v="1075"/>
    <n v="406.07429999999999"/>
    <n v="407.54"/>
    <n v="412.16"/>
    <n v="407.36"/>
    <n v="411.46"/>
    <n v="16193500"/>
    <n v="-0.97759678721739784"/>
  </r>
  <r>
    <x v="1076"/>
    <n v="406.0145"/>
    <n v="407.48"/>
    <n v="408.32"/>
    <n v="403.85"/>
    <n v="407.99"/>
    <n v="14835800"/>
    <n v="-1.0843815538283712"/>
  </r>
  <r>
    <x v="1077"/>
    <n v="406.25369999999998"/>
    <n v="407.72"/>
    <n v="409.3"/>
    <n v="405.32"/>
    <n v="408.18"/>
    <n v="13183100"/>
    <n v="-1.2143684314728844"/>
  </r>
  <r>
    <x v="1078"/>
    <n v="412.1524"/>
    <n v="413.64"/>
    <n v="414.2"/>
    <n v="405.92"/>
    <n v="408.64"/>
    <n v="31947300"/>
    <n v="0.26145886295270721"/>
  </r>
  <r>
    <x v="1079"/>
    <n v="414.00569999999999"/>
    <n v="415.5"/>
    <n v="415.87"/>
    <n v="410.88"/>
    <n v="411.27"/>
    <n v="17800300"/>
    <n v="-0.85122000074725579"/>
  </r>
  <r>
    <x v="1080"/>
    <n v="413.42779999999999"/>
    <n v="414.92"/>
    <n v="417.35"/>
    <n v="412.32"/>
    <n v="413.44"/>
    <n v="17596000"/>
    <n v="-0.86728844577828013"/>
  </r>
  <r>
    <x v="1081"/>
    <n v="401.20190000000002"/>
    <n v="402.65"/>
    <n v="414.25"/>
    <n v="400.64"/>
    <n v="413.96"/>
    <n v="26919200"/>
    <n v="-0.13400735564980809"/>
  </r>
  <r>
    <x v="1082"/>
    <n v="400.64389999999997"/>
    <n v="402.09"/>
    <n v="405.16"/>
    <n v="398.39"/>
    <n v="402.97"/>
    <n v="22344100"/>
    <n v="-0.49384456985166719"/>
  </r>
  <r>
    <x v="1083"/>
    <n v="407.66860000000003"/>
    <n v="409.14"/>
    <n v="409.78"/>
    <n v="402.24"/>
    <n v="406.12"/>
    <n v="18718500"/>
    <n v="-0.77900244701506471"/>
  </r>
  <r>
    <x v="1084"/>
    <n v="404.75909999999999"/>
    <n v="406.22"/>
    <n v="410.42"/>
    <n v="404.33"/>
    <n v="407.96"/>
    <n v="17971700"/>
    <n v="-0.83773918098064981"/>
  </r>
  <r>
    <x v="1085"/>
    <n v="403.0652"/>
    <n v="404.52"/>
    <n v="405.68"/>
    <n v="401.26"/>
    <n v="403.76"/>
    <n v="16120800"/>
    <n v="-0.98331473119074819"/>
  </r>
  <r>
    <x v="1086"/>
    <n v="413.78649999999999"/>
    <n v="415.28"/>
    <n v="415.57"/>
    <n v="406.79"/>
    <n v="407.62"/>
    <n v="22457000"/>
    <n v="-0.48496484667984802"/>
  </r>
  <r>
    <x v="1087"/>
    <n v="413.6071"/>
    <n v="415.1"/>
    <n v="418.18"/>
    <n v="411.45"/>
    <n v="418.1"/>
    <n v="17115900"/>
    <n v="-0.9050488983450683"/>
  </r>
  <r>
    <x v="1088"/>
    <n v="423.69069999999999"/>
    <n v="425.22"/>
    <n v="427.82"/>
    <n v="417.99"/>
    <n v="420.24"/>
    <n v="34157300"/>
    <n v="0.43527806764465021"/>
  </r>
  <r>
    <x v="1089"/>
    <n v="414.92239999999998"/>
    <n v="416.42"/>
    <n v="422.6"/>
    <n v="412.79"/>
    <n v="419.29"/>
    <n v="45049800"/>
    <n v="1.2919865233491703"/>
  </r>
  <r>
    <x v="1090"/>
    <n v="415.81920000000002"/>
    <n v="417.32"/>
    <n v="420.73"/>
    <n v="413.78"/>
    <n v="414.25"/>
    <n v="20106000"/>
    <n v="-0.66987387393358466"/>
  </r>
  <r>
    <x v="1091"/>
    <n v="419.89440000000002"/>
    <n v="421.41"/>
    <n v="421.67"/>
    <n v="415.55"/>
    <n v="417.83"/>
    <n v="19837900"/>
    <n v="-0.69096026704576108"/>
  </r>
  <r>
    <x v="1092"/>
    <n v="423.70069999999998"/>
    <n v="425.23"/>
    <n v="425.96"/>
    <n v="420.66"/>
    <n v="422"/>
    <n v="17860100"/>
    <n v="-0.84651665756147376"/>
  </r>
  <r>
    <x v="1093"/>
    <n v="427.82580000000002"/>
    <n v="429.37"/>
    <n v="430.82"/>
    <n v="427.16"/>
    <n v="429.83"/>
    <n v="21296200"/>
    <n v="-0.5762631873162315"/>
  </r>
  <r>
    <x v="1094"/>
    <n v="427.19810000000001"/>
    <n v="428.74"/>
    <n v="429.86"/>
    <n v="426.07"/>
    <n v="429.7"/>
    <n v="17636500"/>
    <n v="-0.86410307121265861"/>
  </r>
  <r>
    <x v="1095"/>
    <n v="421.33920000000001"/>
    <n v="422.86"/>
    <n v="427.41"/>
    <n v="421.61"/>
    <n v="425.24"/>
    <n v="18060500"/>
    <n v="-0.8307549523034351"/>
  </r>
  <r>
    <x v="1096"/>
    <n v="420.13350000000003"/>
    <n v="421.65"/>
    <n v="425.99"/>
    <n v="421.35"/>
    <n v="425.61"/>
    <n v="16725600"/>
    <n v="-0.93574647101079933"/>
  </r>
  <r>
    <x v="1097"/>
    <n v="419.91430000000003"/>
    <n v="421.43"/>
    <n v="424.45"/>
    <n v="419.01"/>
    <n v="424.44"/>
    <n v="16705000"/>
    <n v="-0.93736668622195496"/>
  </r>
  <r>
    <x v="1098"/>
    <n v="419.20690000000002"/>
    <n v="420.72"/>
    <n v="421.87"/>
    <n v="419.12"/>
    <n v="420.96"/>
    <n v="21871200"/>
    <n v="-0.53103873360678933"/>
  </r>
  <r>
    <x v="1099"/>
    <n v="423.04309999999998"/>
    <n v="424.57"/>
    <n v="427.89"/>
    <n v="422.22"/>
    <n v="423.95"/>
    <n v="16316000"/>
    <n v="-0.96796201229669065"/>
  </r>
  <r>
    <x v="1100"/>
    <n v="419.92430000000002"/>
    <n v="421.44"/>
    <n v="422.38"/>
    <n v="417.84"/>
    <n v="420.11"/>
    <n v="17912000"/>
    <n v="-0.84243465904404757"/>
  </r>
  <r>
    <x v="1101"/>
    <n v="418.93790000000001"/>
    <n v="420.45"/>
    <n v="423.26"/>
    <n v="419.09"/>
    <n v="419.73"/>
    <n v="16502300"/>
    <n v="-0.95330928929483139"/>
  </r>
  <r>
    <x v="1102"/>
    <n v="416.37709999999998"/>
    <n v="417.88"/>
    <n v="428.67"/>
    <n v="417.57"/>
    <n v="424.99"/>
    <n v="19370900"/>
    <n v="-0.7276903885802124"/>
  </r>
  <r>
    <x v="1103"/>
    <n v="423.98970000000003"/>
    <n v="425.52"/>
    <n v="426.51"/>
    <n v="418.32"/>
    <n v="420.01"/>
    <n v="16544300"/>
    <n v="-0.95000593789344601"/>
  </r>
  <r>
    <x v="1104"/>
    <n v="423.06299999999999"/>
    <n v="424.59"/>
    <n v="427.28"/>
    <n v="423.3"/>
    <n v="425.17"/>
    <n v="14272400"/>
    <n v="-1.1286936533412404"/>
  </r>
  <r>
    <x v="1105"/>
    <n v="424.74689999999998"/>
    <n v="426.28"/>
    <n v="427.74"/>
    <n v="421.62"/>
    <n v="426.44"/>
    <n v="12512300"/>
    <n v="-1.2671276724264389"/>
  </r>
  <r>
    <x v="1106"/>
    <n v="421.73779999999999"/>
    <n v="423.26"/>
    <n v="424.03"/>
    <n v="419.7"/>
    <n v="422.19"/>
    <n v="16216600"/>
    <n v="-0.97577994394663592"/>
  </r>
  <r>
    <x v="1107"/>
    <n v="426.39100000000002"/>
    <n v="427.93"/>
    <n v="429.37"/>
    <n v="422.36"/>
    <n v="425.82"/>
    <n v="17966400"/>
    <n v="-0.8381560324670152"/>
  </r>
  <r>
    <x v="1108"/>
    <n v="420.3827"/>
    <n v="421.9"/>
    <n v="425.18"/>
    <n v="419.77"/>
    <n v="424.05"/>
    <n v="19232100"/>
    <n v="-0.73860717844955259"/>
  </r>
  <r>
    <x v="1109"/>
    <n v="412.1524"/>
    <n v="413.64"/>
    <n v="426.82"/>
    <n v="413.43"/>
    <n v="426.6"/>
    <n v="20273500"/>
    <n v="-0.65669979393996458"/>
  </r>
  <r>
    <x v="1110"/>
    <n v="413.089"/>
    <n v="414.58"/>
    <n v="418.4"/>
    <n v="413.73"/>
    <n v="414.57"/>
    <n v="16765600"/>
    <n v="-0.93260042205709892"/>
  </r>
  <r>
    <x v="1111"/>
    <n v="410.35890000000001"/>
    <n v="411.84"/>
    <n v="418.88"/>
    <n v="410.33"/>
    <n v="417.25"/>
    <n v="15855500"/>
    <n v="-1.0041809008761655"/>
  </r>
  <r>
    <x v="1112"/>
    <n v="402.81610000000001"/>
    <n v="404.27"/>
    <n v="411.89"/>
    <n v="403.95"/>
    <n v="410.63"/>
    <n v="21029900"/>
    <n v="-0.59720800822549136"/>
  </r>
  <r>
    <x v="1113"/>
    <n v="397.68459999999999"/>
    <n v="399.12"/>
    <n v="405.48"/>
    <n v="397.77"/>
    <n v="404.03"/>
    <n v="30276500"/>
    <n v="0.13004839815664454"/>
  </r>
  <r>
    <x v="1114"/>
    <n v="399.51799999999997"/>
    <n v="400.96"/>
    <n v="402.85"/>
    <n v="395.75"/>
    <n v="400.08"/>
    <n v="20286900"/>
    <n v="-0.65564586754047494"/>
  </r>
  <r>
    <x v="1115"/>
    <n v="406.10419999999999"/>
    <n v="407.57"/>
    <n v="408.2"/>
    <n v="403.06"/>
    <n v="404.24"/>
    <n v="15734500"/>
    <n v="-1.0136976989611091"/>
  </r>
  <r>
    <x v="1116"/>
    <n v="407.58879999999999"/>
    <n v="409.06"/>
    <n v="412.47"/>
    <n v="406.78"/>
    <n v="409.56"/>
    <n v="15065300"/>
    <n v="-1.0663310979565155"/>
  </r>
  <r>
    <x v="1117"/>
    <n v="397.60489999999999"/>
    <n v="399.04"/>
    <n v="399.89"/>
    <n v="388.03"/>
    <n v="394.03"/>
    <n v="40586500"/>
    <n v="0.94094251597290368"/>
  </r>
  <r>
    <x v="1118"/>
    <n v="404.8587"/>
    <n v="406.32"/>
    <n v="413"/>
    <n v="405.76"/>
    <n v="412.17"/>
    <n v="29694700"/>
    <n v="8.4289116125073296E-2"/>
  </r>
  <r>
    <x v="1119"/>
    <n v="400.80329999999998"/>
    <n v="402.25"/>
    <n v="406.32"/>
    <n v="399.19"/>
    <n v="405.25"/>
    <n v="19582100"/>
    <n v="-0.71107925010467476"/>
  </r>
  <r>
    <x v="1120"/>
    <n v="387.9298"/>
    <n v="389.33"/>
    <n v="402.16"/>
    <n v="389.17"/>
    <n v="401.49"/>
    <n v="28781400"/>
    <n v="1.2456953389710597E-2"/>
  </r>
  <r>
    <x v="1121"/>
    <n v="393.51960000000003"/>
    <n v="394.94"/>
    <n v="401.72"/>
    <n v="390.31"/>
    <n v="392.61"/>
    <n v="23562500"/>
    <n v="-0.39801591872195524"/>
  </r>
  <r>
    <x v="1122"/>
    <n v="396.4092"/>
    <n v="397.84"/>
    <n v="399.93"/>
    <n v="394.65"/>
    <n v="397.66"/>
    <n v="17709400"/>
    <n v="-0.85836939699453974"/>
  </r>
  <r>
    <x v="1123"/>
    <n v="405.19749999999999"/>
    <n v="406.66"/>
    <n v="407.15"/>
    <n v="401.86"/>
    <n v="402.28"/>
    <n v="17446700"/>
    <n v="-0.87903107349796661"/>
  </r>
  <r>
    <x v="1124"/>
    <n v="412.05279999999999"/>
    <n v="413.54"/>
    <n v="413.93"/>
    <n v="406.37"/>
    <n v="408.76"/>
    <n v="16996600"/>
    <n v="-0.91443198934947956"/>
  </r>
  <r>
    <x v="1125"/>
    <n v="407.86790000000002"/>
    <n v="409.34"/>
    <n v="414.67"/>
    <n v="409.09"/>
    <n v="414.66"/>
    <n v="20018200"/>
    <n v="-0.67677945138695694"/>
  </r>
  <r>
    <x v="1126"/>
    <n v="409.06349999999998"/>
    <n v="410.54"/>
    <n v="412.23"/>
    <n v="406.71"/>
    <n v="408.17"/>
    <n v="11792300"/>
    <n v="-1.3237565535930447"/>
  </r>
  <r>
    <x v="1127"/>
    <n v="410.83710000000002"/>
    <n v="412.32"/>
    <n v="412.72"/>
    <n v="409.1"/>
    <n v="410.57"/>
    <n v="14689700"/>
    <n v="-1.0958724976317615"/>
  </r>
  <r>
    <x v="1128"/>
    <n v="413.2484"/>
    <n v="414.74"/>
    <n v="415.38"/>
    <n v="411.8"/>
    <n v="412.94"/>
    <n v="13402300"/>
    <n v="-1.1971280832066067"/>
  </r>
  <r>
    <x v="1129"/>
    <n v="412.2321"/>
    <n v="413.72"/>
    <n v="418.35"/>
    <n v="410.82"/>
    <n v="418.01"/>
    <n v="15440200"/>
    <n v="-1.0368447541379593"/>
  </r>
  <r>
    <x v="1130"/>
    <n v="415.06189999999998"/>
    <n v="416.56"/>
    <n v="417.49"/>
    <n v="411.55"/>
    <n v="412.02"/>
    <n v="15109300"/>
    <n v="-1.0628704441074452"/>
  </r>
  <r>
    <x v="1131"/>
    <n v="422.31880000000001"/>
    <n v="423.08"/>
    <n v="423.81"/>
    <n v="417.27"/>
    <n v="417.9"/>
    <n v="22239500"/>
    <n v="-0.50207148786559352"/>
  </r>
  <r>
    <x v="1132"/>
    <n v="420.23259999999999"/>
    <n v="420.99"/>
    <n v="425.42"/>
    <n v="420.35"/>
    <n v="421.8"/>
    <n v="17530100"/>
    <n v="-0.87247156142950144"/>
  </r>
  <r>
    <x v="1133"/>
    <n v="419.45389999999998"/>
    <n v="420.21"/>
    <n v="422.92"/>
    <n v="418.03"/>
    <n v="422.54"/>
    <n v="15352200"/>
    <n v="-1.0437660618361"/>
  </r>
  <r>
    <x v="1134"/>
    <n v="424.57470000000001"/>
    <n v="425.34"/>
    <n v="426.77"/>
    <n v="419.99"/>
    <n v="420.21"/>
    <n v="16272100"/>
    <n v="-0.97141480102337674"/>
  </r>
  <r>
    <x v="1135"/>
    <n v="428.2681"/>
    <n v="429.04"/>
    <n v="432.97"/>
    <n v="424.85"/>
    <n v="426.83"/>
    <n v="21453300"/>
    <n v="-0.56390708005057344"/>
  </r>
  <r>
    <x v="1136"/>
    <n v="429.74540000000002"/>
    <n v="430.52"/>
    <n v="432.41"/>
    <n v="427.13"/>
    <n v="430.09"/>
    <n v="18073700"/>
    <n v="-0.82971675614871399"/>
  </r>
  <r>
    <x v="1137"/>
    <n v="426.23180000000002"/>
    <n v="427"/>
    <n v="433.6"/>
    <n v="425.42"/>
    <n v="432.97"/>
    <n v="17211700"/>
    <n v="-0.89751411110095602"/>
  </r>
  <r>
    <x v="1138"/>
    <n v="429.3861"/>
    <n v="430.16"/>
    <n v="431.06"/>
    <n v="424.41"/>
    <n v="427.19"/>
    <n v="11845800"/>
    <n v="-1.3195487131174706"/>
  </r>
  <r>
    <x v="1139"/>
    <n v="429.54579999999999"/>
    <n v="430.32"/>
    <n v="430.82"/>
    <n v="426.6"/>
    <n v="429.63"/>
    <n v="15718000"/>
    <n v="-1.0149954441545106"/>
  </r>
  <r>
    <x v="1140"/>
    <n v="428.39789999999999"/>
    <n v="429.17"/>
    <n v="430.94"/>
    <n v="425.69"/>
    <n v="425.69"/>
    <n v="15517100"/>
    <n v="-1.0307964750244705"/>
  </r>
  <r>
    <x v="1141"/>
    <n v="413.92399999999998"/>
    <n v="414.67"/>
    <n v="424.3"/>
    <n v="414.24"/>
    <n v="424.3"/>
    <n v="28424800"/>
    <n v="-1.5590073032527813E-2"/>
  </r>
  <r>
    <x v="1142"/>
    <n v="414.38310000000001"/>
    <n v="415.13"/>
    <n v="416.75"/>
    <n v="404.51"/>
    <n v="416.75"/>
    <n v="47995300"/>
    <n v="1.5236537031772781"/>
  </r>
  <r>
    <x v="1143"/>
    <n v="412.77600000000001"/>
    <n v="413.52"/>
    <n v="416.43"/>
    <n v="408.92"/>
    <n v="415.53"/>
    <n v="17484700"/>
    <n v="-0.87604232699195128"/>
  </r>
  <r>
    <x v="1144"/>
    <n v="415.32139999999998"/>
    <n v="416.07"/>
    <n v="416.44"/>
    <n v="409.68"/>
    <n v="412.43"/>
    <n v="14348900"/>
    <n v="-1.1226768347172884"/>
  </r>
  <r>
    <x v="1145"/>
    <n v="423.24709999999999"/>
    <n v="424.01"/>
    <n v="424.08"/>
    <n v="416.3"/>
    <n v="417.81"/>
    <n v="16988000"/>
    <n v="-0.91510838987452514"/>
  </r>
  <r>
    <x v="1146"/>
    <n v="423.75619999999998"/>
    <n v="424.52"/>
    <n v="425.31"/>
    <n v="420.58"/>
    <n v="424.01"/>
    <n v="14861300"/>
    <n v="-1.0823759476203871"/>
  </r>
  <r>
    <x v="1147"/>
    <n v="423.0874"/>
    <n v="423.85"/>
    <n v="426.28"/>
    <n v="423"/>
    <n v="426.2"/>
    <n v="13621700"/>
    <n v="-1.1798720046955604"/>
  </r>
  <r>
    <x v="1148"/>
    <n v="427.10019999999997"/>
    <n v="427.87"/>
    <n v="428.08"/>
    <n v="423.89"/>
    <n v="424.7"/>
    <n v="14003000"/>
    <n v="-1.1498822930444119"/>
  </r>
  <r>
    <x v="1149"/>
    <n v="431.9015"/>
    <n v="432.68"/>
    <n v="432.82"/>
    <n v="425.25"/>
    <n v="425.48"/>
    <n v="14551100"/>
    <n v="-1.1067735572563333"/>
  </r>
  <r>
    <x v="1150"/>
    <n v="440.26639999999998"/>
    <n v="441.06"/>
    <n v="443.4"/>
    <n v="433.25"/>
    <n v="435.32"/>
    <n v="22366200"/>
    <n v="-0.49210637780474775"/>
  </r>
  <r>
    <x v="1151"/>
    <n v="440.78550000000001"/>
    <n v="441.58"/>
    <n v="443.39"/>
    <n v="439.37"/>
    <n v="440.85"/>
    <n v="15960600"/>
    <n v="-0.99591465725031803"/>
  </r>
  <r>
    <x v="1152"/>
    <n v="441.77370000000002"/>
    <n v="442.57"/>
    <n v="443.14"/>
    <n v="436.72"/>
    <n v="438.28"/>
    <n v="13582000"/>
    <n v="-1.1829944582821079"/>
  </r>
  <r>
    <x v="1153"/>
    <n v="447.56330000000003"/>
    <n v="448.37"/>
    <n v="450.94"/>
    <n v="440.72"/>
    <n v="442.59"/>
    <n v="20790000"/>
    <n v="-0.6160764368253091"/>
  </r>
  <r>
    <x v="1154"/>
    <n v="445.53699999999998"/>
    <n v="446.34"/>
    <n v="450.14"/>
    <n v="444.89"/>
    <n v="449.71"/>
    <n v="17112500"/>
    <n v="-0.90531631250613287"/>
  </r>
  <r>
    <x v="1155"/>
    <n v="444.8981"/>
    <n v="445.7"/>
    <n v="446.53"/>
    <n v="441.27"/>
    <n v="446.3"/>
    <n v="19877400"/>
    <n v="-0.68785354370398211"/>
  </r>
  <r>
    <x v="1156"/>
    <n v="448.9708"/>
    <n v="449.78"/>
    <n v="450.58"/>
    <n v="446.51"/>
    <n v="447.38"/>
    <n v="34486200"/>
    <n v="0.46114645516645114"/>
  </r>
  <r>
    <x v="1157"/>
    <n v="446.8646"/>
    <n v="447.67"/>
    <n v="452.75"/>
    <n v="446.41"/>
    <n v="449.8"/>
    <n v="15913700"/>
    <n v="-0.99960339964853162"/>
  </r>
  <r>
    <x v="1158"/>
    <n v="450.13869999999997"/>
    <n v="450.95"/>
    <n v="451.42"/>
    <n v="446.75"/>
    <n v="448.25"/>
    <n v="16747500"/>
    <n v="-0.93402400920864836"/>
  </r>
  <r>
    <x v="1159"/>
    <n v="451.34649999999999"/>
    <n v="452.16"/>
    <n v="453.6"/>
    <n v="448.19"/>
    <n v="449"/>
    <n v="16507000"/>
    <n v="-0.95293962854277159"/>
  </r>
  <r>
    <x v="1160"/>
    <n v="452.03519999999997"/>
    <n v="452.85"/>
    <n v="456.17"/>
    <n v="451.77"/>
    <n v="452.18"/>
    <n v="14806300"/>
    <n v="-1.0867017649317252"/>
  </r>
  <r>
    <x v="1161"/>
    <n v="446.14589999999998"/>
    <n v="446.95"/>
    <n v="455.38"/>
    <n v="446.41"/>
    <n v="453.07"/>
    <n v="28362300"/>
    <n v="-2.0505774522684574E-2"/>
  </r>
  <r>
    <x v="1162"/>
    <n v="455.9083"/>
    <n v="456.73"/>
    <n v="457.37"/>
    <n v="445.66"/>
    <n v="448.66"/>
    <n v="17662800"/>
    <n v="-0.86203454402560065"/>
  </r>
  <r>
    <x v="1163"/>
    <n v="458.45370000000003"/>
    <n v="459.28"/>
    <n v="459.59"/>
    <n v="453.11"/>
    <n v="453.2"/>
    <n v="13979800"/>
    <n v="-1.1517070014375581"/>
  </r>
  <r>
    <x v="1164"/>
    <n v="459.94099999999997"/>
    <n v="460.77"/>
    <n v="461.02"/>
    <n v="457.88"/>
    <n v="458.19"/>
    <n v="9932800"/>
    <n v="-1.4700085043281887"/>
  </r>
  <r>
    <x v="1165"/>
    <n v="466.71879999999999"/>
    <n v="467.56"/>
    <n v="468.35"/>
    <n v="458.97"/>
    <n v="459.61"/>
    <n v="16000300"/>
    <n v="-0.99279220366377041"/>
  </r>
  <r>
    <x v="1166"/>
    <n v="465.40120000000002"/>
    <n v="466.24"/>
    <n v="467.7"/>
    <n v="464.46"/>
    <n v="466.55"/>
    <n v="12962300"/>
    <n v="-1.2317346216973102"/>
  </r>
  <r>
    <x v="1167"/>
    <n v="458.71319999999997"/>
    <n v="459.54"/>
    <n v="467.33"/>
    <n v="458"/>
    <n v="467"/>
    <n v="17207200"/>
    <n v="-0.8978680416082474"/>
  </r>
  <r>
    <x v="1168"/>
    <n v="465.41109999999998"/>
    <n v="466.25"/>
    <n v="466.46"/>
    <n v="458.86"/>
    <n v="461.22"/>
    <n v="18196100"/>
    <n v="-0.82008984635039106"/>
  </r>
  <r>
    <x v="1169"/>
    <n v="453.88189999999997"/>
    <n v="454.7"/>
    <n v="464.78"/>
    <n v="451.55"/>
    <n v="462.98"/>
    <n v="23111200"/>
    <n v="-0.43351121604207915"/>
  </r>
  <r>
    <x v="1170"/>
    <n v="452.73399999999998"/>
    <n v="453.55"/>
    <n v="456.36"/>
    <n v="450.65"/>
    <n v="454.33"/>
    <n v="16324300"/>
    <n v="-0.96730920713879776"/>
  </r>
  <r>
    <x v="1171"/>
    <n v="453.14319999999998"/>
    <n v="453.96"/>
    <n v="457.26"/>
    <n v="451.43"/>
    <n v="453.3"/>
    <n v="14429400"/>
    <n v="-1.1163454111979665"/>
  </r>
  <r>
    <x v="1172"/>
    <n v="448.71120000000002"/>
    <n v="449.52"/>
    <n v="454.3"/>
    <n v="446.66"/>
    <n v="454.22"/>
    <n v="17175700"/>
    <n v="-0.90034555515928638"/>
  </r>
  <r>
    <x v="1173"/>
    <n v="442.72199999999998"/>
    <n v="443.52"/>
    <n v="444.85"/>
    <n v="439.18"/>
    <n v="442.59"/>
    <n v="21778000"/>
    <n v="-0.53836902766891104"/>
  </r>
  <r>
    <x v="1174"/>
    <n v="439.57769999999999"/>
    <n v="440.37"/>
    <n v="444.65"/>
    <n v="434.4"/>
    <n v="444.34"/>
    <n v="20794800"/>
    <n v="-0.61569891095086504"/>
  </r>
  <r>
    <x v="1175"/>
    <n v="436.32350000000002"/>
    <n v="437.11"/>
    <n v="441.14"/>
    <n v="432"/>
    <n v="433.1"/>
    <n v="20940400"/>
    <n v="-0.60424729275939593"/>
  </r>
  <r>
    <x v="1176"/>
    <n v="442.1431"/>
    <n v="442.94"/>
    <n v="444.6"/>
    <n v="438.91"/>
    <n v="441.79"/>
    <n v="15808800"/>
    <n v="-1.0078539130296107"/>
  </r>
  <r>
    <x v="1177"/>
    <n v="444.04969999999997"/>
    <n v="444.85"/>
    <n v="448.39"/>
    <n v="443.1"/>
    <n v="443.9"/>
    <n v="13107100"/>
    <n v="-1.2203459244849151"/>
  </r>
  <r>
    <x v="1178"/>
    <n v="428.12830000000002"/>
    <n v="428.9"/>
    <n v="441.48"/>
    <n v="427.59"/>
    <n v="440.45"/>
    <n v="26805800"/>
    <n v="-0.14292640443354854"/>
  </r>
  <r>
    <x v="1179"/>
    <n v="417.6472"/>
    <n v="418.4"/>
    <n v="429.8"/>
    <n v="417.51"/>
    <n v="428.8"/>
    <n v="29943800"/>
    <n v="0.10388113598424208"/>
  </r>
  <r>
    <x v="1180"/>
    <n v="424.50490000000002"/>
    <n v="425.27"/>
    <n v="428.92"/>
    <n v="417.27"/>
    <n v="418.2"/>
    <n v="23583800"/>
    <n v="-0.39634064765410981"/>
  </r>
  <r>
    <x v="1181"/>
    <n v="425.9622"/>
    <n v="426.73"/>
    <n v="432.15"/>
    <n v="424.7"/>
    <n v="431.58"/>
    <n v="15125800"/>
    <n v="-1.0615726989140439"/>
  </r>
  <r>
    <x v="1182"/>
    <n v="422.15910000000002"/>
    <n v="422.92"/>
    <n v="429.05"/>
    <n v="417.36"/>
    <n v="427.72"/>
    <n v="32687600"/>
    <n v="0.31968436396331595"/>
  </r>
  <r>
    <x v="1183"/>
    <n v="417.59730000000002"/>
    <n v="418.35"/>
    <n v="421.78"/>
    <n v="412.21"/>
    <n v="420.5"/>
    <n v="42891400"/>
    <n v="1.1222257218075007"/>
  </r>
  <r>
    <x v="1184"/>
    <n v="416.35950000000003"/>
    <n v="417.11"/>
    <n v="427.46"/>
    <n v="413.09"/>
    <n v="420.79"/>
    <n v="30296400"/>
    <n v="0.13161355751111045"/>
  </r>
  <r>
    <x v="1185"/>
    <n v="407.755"/>
    <n v="408.49"/>
    <n v="415"/>
    <n v="404.34"/>
    <n v="412.49"/>
    <n v="29437900"/>
    <n v="6.4091481842317208E-2"/>
  </r>
  <r>
    <x v="1186"/>
    <n v="394.4391"/>
    <n v="395.15"/>
    <n v="401.04"/>
    <n v="385.58"/>
    <n v="389.17"/>
    <n v="40709200"/>
    <n v="0.9505930211383794"/>
  </r>
  <r>
    <x v="1187"/>
    <n v="398.89100000000002"/>
    <n v="399.61"/>
    <n v="405.67"/>
    <n v="398.5"/>
    <n v="400"/>
    <n v="24946500"/>
    <n v="-0.28916262492392397"/>
  </r>
  <r>
    <x v="1188"/>
    <n v="397.71319999999997"/>
    <n v="398.43"/>
    <n v="410.08"/>
    <n v="397.47"/>
    <n v="408.64"/>
    <n v="20650900"/>
    <n v="-0.62701682206180198"/>
  </r>
  <r>
    <x v="1189"/>
    <n v="401.96550000000002"/>
    <n v="402.69"/>
    <n v="405.86"/>
    <n v="399.94"/>
    <n v="402.44"/>
    <n v="20203000"/>
    <n v="-0.66224470522086143"/>
  </r>
  <r>
    <x v="1190"/>
    <n v="405.28949999999998"/>
    <n v="406.02"/>
    <n v="408.05"/>
    <n v="402.26"/>
    <n v="404.03"/>
    <n v="19276700"/>
    <n v="-0.73509933386617676"/>
  </r>
  <r>
    <x v="1191"/>
    <n v="406.07810000000001"/>
    <n v="406.81"/>
    <n v="408.76"/>
    <n v="404.24"/>
    <n v="407.06"/>
    <n v="16762900"/>
    <n v="-0.93281278036147375"/>
  </r>
  <r>
    <x v="1192"/>
    <n v="413.26510000000002"/>
    <n v="414.01"/>
    <n v="414.95"/>
    <n v="409.57"/>
    <n v="409.59"/>
    <n v="19414300"/>
    <n v="-0.72427692546544764"/>
  </r>
  <r>
    <x v="1193"/>
    <n v="416.11"/>
    <n v="416.86"/>
    <n v="417.72"/>
    <n v="412.45"/>
    <n v="414.8"/>
    <n v="18267000"/>
    <n v="-0.81451347457995715"/>
  </r>
  <r>
    <x v="1194"/>
    <n v="421.03"/>
    <n v="421.03"/>
    <n v="421.11"/>
    <n v="417.66"/>
    <n v="419.8"/>
    <n v="20752100"/>
    <n v="-0.61905731820894017"/>
  </r>
  <r>
    <x v="1195"/>
    <n v="418.47"/>
    <n v="418.47"/>
    <n v="421.34"/>
    <n v="417.3"/>
    <n v="420.6"/>
    <n v="22775600"/>
    <n v="-0.4599065667636249"/>
  </r>
  <r>
    <x v="1196"/>
    <n v="421.53"/>
    <n v="421.53"/>
    <n v="421.75"/>
    <n v="416.46"/>
    <n v="418.96"/>
    <n v="15234000"/>
    <n v="-1.0530626364942846"/>
  </r>
  <r>
    <x v="1197"/>
    <n v="424.8"/>
    <n v="424.8"/>
    <n v="425.86"/>
    <n v="421.64"/>
    <n v="421.7"/>
    <n v="16387600"/>
    <n v="-0.962330584669567"/>
  </r>
  <r>
    <x v="1198"/>
    <n v="424.14"/>
    <n v="424.14"/>
    <n v="426.4"/>
    <n v="421.72"/>
    <n v="424.08"/>
    <n v="16067300"/>
    <n v="-0.9875225716663224"/>
  </r>
  <r>
    <x v="1199"/>
    <n v="415.55"/>
    <n v="415.55"/>
    <n v="426.79"/>
    <n v="414.61"/>
    <n v="424.36"/>
    <n v="19361900"/>
    <n v="-0.72839824959479504"/>
  </r>
  <r>
    <x v="1200"/>
    <n v="416.79"/>
    <n v="416.79"/>
    <n v="419.26"/>
    <n v="412.09"/>
    <n v="416.98"/>
    <n v="18493800"/>
    <n v="-0.79667537701247637"/>
  </r>
  <r>
    <x v="1201"/>
    <n v="413.49"/>
    <n v="413.49"/>
    <n v="417.28"/>
    <n v="411.34"/>
    <n v="416.37"/>
    <n v="13152800"/>
    <n v="-1.2167515635553123"/>
  </r>
  <r>
    <x v="1202"/>
    <n v="413.84"/>
    <n v="413.84"/>
    <n v="414.36"/>
    <n v="410.25"/>
    <n v="412.86"/>
    <n v="13492900"/>
    <n v="-1.1900022823264753"/>
  </r>
  <r>
    <x v="1203"/>
    <n v="410.6"/>
    <n v="410.6"/>
    <n v="415"/>
    <n v="407.31"/>
    <n v="414.88"/>
    <n v="14882700"/>
    <n v="-1.0806928114301575"/>
  </r>
  <r>
    <x v="1204"/>
    <n v="413.12"/>
    <n v="413.12"/>
    <n v="422.05"/>
    <n v="410.6"/>
    <n v="414.94"/>
    <n v="17045200"/>
    <n v="-0.91060953987073368"/>
  </r>
  <r>
    <x v="1205"/>
    <n v="417.14"/>
    <n v="417.14"/>
    <n v="417.49"/>
    <n v="412.13"/>
    <n v="415.6"/>
    <n v="24308300"/>
    <n v="-0.33935783598021263"/>
  </r>
  <r>
    <x v="1206"/>
    <n v="409.44"/>
    <n v="409.44"/>
    <n v="419.88"/>
    <n v="407.03"/>
    <n v="417.91"/>
    <n v="20313600"/>
    <n v="-0.65354587986388002"/>
  </r>
  <r>
    <x v="1207"/>
    <n v="408.9"/>
    <n v="408.9"/>
    <n v="411.24"/>
    <n v="404.37"/>
    <n v="405.91"/>
    <n v="15135800"/>
    <n v="-1.0607861866756187"/>
  </r>
  <r>
    <x v="1208"/>
    <n v="408.39"/>
    <n v="408.39"/>
    <n v="413.1"/>
    <n v="406.13"/>
    <n v="407.62"/>
    <n v="14195500"/>
    <n v="-1.1347419324547292"/>
  </r>
  <r>
    <x v="1209"/>
    <n v="401.7"/>
    <n v="401.7"/>
    <n v="410.65"/>
    <n v="400.8"/>
    <n v="409.06"/>
    <n v="19609500"/>
    <n v="-0.70892420657138999"/>
  </r>
  <r>
    <x v="1210"/>
    <n v="405.72"/>
    <n v="405.72"/>
    <n v="408.65"/>
    <n v="402.15"/>
    <n v="407.24"/>
    <n v="15295100"/>
    <n v="-1.0482570467175072"/>
  </r>
  <r>
    <x v="1211"/>
    <n v="414.2"/>
    <n v="414.2"/>
    <n v="416.33"/>
    <n v="407.7"/>
    <n v="408.2"/>
    <n v="19594300"/>
    <n v="-0.71011970517379608"/>
  </r>
  <r>
    <x v="1212"/>
    <n v="423.04"/>
    <n v="423.04"/>
    <n v="423.99"/>
    <n v="409.58"/>
    <n v="415.5"/>
    <n v="19266900"/>
    <n v="-0.73587011585983331"/>
  </r>
  <r>
    <x v="1213"/>
    <n v="427"/>
    <n v="427"/>
    <n v="427.37"/>
    <n v="419.75"/>
    <n v="423.31"/>
    <n v="17418800"/>
    <n v="-0.8812254426431726"/>
  </r>
  <r>
    <x v="1214"/>
    <n v="430.59"/>
    <n v="430.59"/>
    <n v="431.83"/>
    <n v="425.46"/>
    <n v="425.83"/>
    <n v="15874600"/>
    <n v="-1.0026786625007738"/>
  </r>
  <r>
    <x v="1215"/>
    <n v="431.34"/>
    <n v="431.34"/>
    <n v="433.53"/>
    <n v="428.22"/>
    <n v="430.6"/>
    <n v="13834700"/>
    <n v="-1.163119294017106"/>
  </r>
  <r>
    <x v="1216"/>
    <n v="435.15"/>
    <n v="435.15"/>
    <n v="441.85"/>
    <n v="432.27"/>
    <n v="440.23"/>
    <n v="18874200"/>
    <n v="-0.76675645146278626"/>
  </r>
  <r>
    <x v="1217"/>
    <n v="430.81"/>
    <n v="430.81"/>
    <n v="436.03"/>
    <n v="430.41"/>
    <n v="435"/>
    <n v="18898000"/>
    <n v="-0.76488455233533459"/>
  </r>
  <r>
    <x v="1218"/>
    <n v="438.69"/>
    <n v="438.69"/>
    <n v="441.5"/>
    <n v="436.9"/>
    <n v="441.23"/>
    <n v="21706600"/>
    <n v="-0.54398472505126616"/>
  </r>
  <r>
    <x v="1219"/>
    <n v="435.27"/>
    <n v="435.27"/>
    <n v="439.24"/>
    <n v="434.22"/>
    <n v="437.22"/>
    <n v="55167100"/>
    <n v="2.0877245503309783"/>
  </r>
  <r>
    <x v="1220"/>
    <n v="433.51"/>
    <n v="433.51"/>
    <n v="436.46"/>
    <n v="430.39"/>
    <n v="434.28"/>
    <n v="15128900"/>
    <n v="-1.0613288801201322"/>
  </r>
  <r>
    <x v="1221"/>
    <n v="429.17"/>
    <n v="429.17"/>
    <n v="433.35"/>
    <n v="426.1"/>
    <n v="433"/>
    <n v="17015800"/>
    <n v="-0.91292188585170342"/>
  </r>
  <r>
    <x v="1222"/>
    <n v="432.11"/>
    <n v="432.11"/>
    <n v="433.12"/>
    <n v="428.57"/>
    <n v="429.83"/>
    <n v="13396400"/>
    <n v="-1.1975921254272774"/>
  </r>
  <r>
    <x v="1223"/>
    <n v="431.31"/>
    <n v="431.31"/>
    <n v="435.3"/>
    <n v="429.13"/>
    <n v="435.09"/>
    <n v="14492000"/>
    <n v="-1.1114218445854256"/>
  </r>
  <r>
    <x v="1224"/>
    <n v="428.02"/>
    <n v="428.02"/>
    <n v="431.85"/>
    <n v="427.47"/>
    <n v="431.52"/>
    <n v="14896100"/>
    <n v="-1.079638885030668"/>
  </r>
  <r>
    <x v="1225"/>
    <n v="430.3"/>
    <n v="430.3"/>
    <n v="430.42"/>
    <n v="425.37"/>
    <n v="428.21"/>
    <n v="16807300"/>
    <n v="-0.92932066602286634"/>
  </r>
  <r>
    <x v="1226"/>
    <n v="420.69"/>
    <n v="420.69"/>
    <n v="428.48"/>
    <n v="418.81"/>
    <n v="428.45"/>
    <n v="19092900"/>
    <n v="-0.74955542880842974"/>
  </r>
  <r>
    <x v="1227"/>
    <n v="417.13"/>
    <n v="417.13"/>
    <n v="422.82"/>
    <n v="416.71"/>
    <n v="422.58"/>
    <n v="16582300"/>
    <n v="-0.94701719138743068"/>
  </r>
  <r>
    <x v="1228"/>
    <n v="416.54"/>
    <n v="416.54"/>
    <n v="419.55"/>
    <n v="414.29"/>
    <n v="417.63"/>
    <n v="13686400"/>
    <n v="-1.1747832705129502"/>
  </r>
  <r>
    <x v="1229"/>
    <n v="416.06"/>
    <n v="416.06"/>
    <n v="419.75"/>
    <n v="414.97"/>
    <n v="418.24"/>
    <n v="19169700"/>
    <n v="-0.74351501481732507"/>
  </r>
  <r>
    <x v="1230"/>
    <n v="409.54"/>
    <n v="409.54"/>
    <n v="417.11"/>
    <n v="409"/>
    <n v="416"/>
    <n v="20919800"/>
    <n v="-0.60586750797055156"/>
  </r>
  <r>
    <x v="1231"/>
    <n v="414.71"/>
    <n v="414.71"/>
    <n v="415.66"/>
    <n v="408.17"/>
    <n v="410.9"/>
    <n v="19229300"/>
    <n v="-0.73882740187631157"/>
  </r>
  <r>
    <x v="1232"/>
    <n v="417.46"/>
    <n v="417.46"/>
    <n v="420.38"/>
    <n v="414.3"/>
    <n v="415.86"/>
    <n v="14974300"/>
    <n v="-1.0734883593261839"/>
  </r>
  <r>
    <x v="1233"/>
    <n v="415.84"/>
    <n v="415.84"/>
    <n v="417.35"/>
    <n v="413.15"/>
    <n v="415.23"/>
    <n v="13848400"/>
    <n v="-1.1620417722504637"/>
  </r>
  <r>
    <x v="1234"/>
    <n v="416.32"/>
    <n v="416.32"/>
    <n v="417.13"/>
    <n v="413.25"/>
    <n v="416.14"/>
    <n v="14144900"/>
    <n v="-1.1387216843811601"/>
  </r>
  <r>
    <x v="1235"/>
    <n v="419.14"/>
    <n v="419.14"/>
    <n v="424.04"/>
    <n v="417.52"/>
    <n v="417.77"/>
    <n v="16653100"/>
    <n v="-0.94144868473938115"/>
  </r>
  <r>
    <x v="1236"/>
    <n v="418.74"/>
    <n v="418.74"/>
    <n v="422.48"/>
    <n v="415.26"/>
    <n v="422.18"/>
    <n v="18900200"/>
    <n v="-0.76471151964288109"/>
  </r>
  <r>
    <x v="1237"/>
    <n v="416.12"/>
    <n v="416.12"/>
    <n v="416.36"/>
    <n v="410.48"/>
    <n v="415.17"/>
    <n v="15508900"/>
    <n v="-1.0314414150599789"/>
  </r>
  <r>
    <x v="1238"/>
    <n v="416.72"/>
    <n v="416.72"/>
    <n v="422.5"/>
    <n v="415.59"/>
    <n v="422.36"/>
    <n v="14820000"/>
    <n v="-1.0856242431650829"/>
  </r>
  <r>
    <x v="1239"/>
    <n v="418.16"/>
    <n v="418.16"/>
    <n v="419.65"/>
    <n v="416.26"/>
    <n v="417.14"/>
    <n v="17145300"/>
    <n v="-0.90273655236409855"/>
  </r>
  <r>
    <x v="1240"/>
    <n v="418.78"/>
    <n v="418.78"/>
    <n v="418.96"/>
    <n v="413.75"/>
    <n v="416.12"/>
    <n v="14206100"/>
    <n v="-1.1339082294819987"/>
  </r>
  <r>
    <x v="1241"/>
    <n v="427.51"/>
    <n v="427.51"/>
    <n v="430.58"/>
    <n v="418.04"/>
    <n v="418.49"/>
    <n v="25482200"/>
    <n v="-0.24702916431149233"/>
  </r>
  <r>
    <x v="1242"/>
    <n v="424.6"/>
    <n v="424.6"/>
    <n v="431.08"/>
    <n v="422.53"/>
    <n v="430.86"/>
    <n v="19654400"/>
    <n v="-0.70539276662086137"/>
  </r>
  <r>
    <x v="1243"/>
    <n v="424.73"/>
    <n v="424.73"/>
    <n v="425.98"/>
    <n v="422.4"/>
    <n v="425.33"/>
    <n v="13581600"/>
    <n v="-1.183025918771645"/>
  </r>
  <r>
    <x v="1244"/>
    <n v="428.15"/>
    <n v="428.15"/>
    <n v="432.52"/>
    <n v="426.57"/>
    <n v="426.76"/>
    <n v="16899100"/>
    <n v="-0.92210048367412412"/>
  </r>
  <r>
    <x v="1245"/>
    <n v="426.59"/>
    <n v="426.59"/>
    <n v="431.94"/>
    <n v="426.3"/>
    <n v="431.66"/>
    <n v="14882400"/>
    <n v="-1.0807164067973103"/>
  </r>
  <r>
    <x v="1246"/>
    <n v="431.95"/>
    <n v="431.95"/>
    <n v="433.17"/>
    <n v="425.8"/>
    <n v="428"/>
    <n v="17644100"/>
    <n v="-0.86350532191145557"/>
  </r>
  <r>
    <x v="1247"/>
    <n v="432.53"/>
    <n v="432.53"/>
    <n v="438.5"/>
    <n v="432.1"/>
    <n v="437.44"/>
    <n v="29749100"/>
    <n v="8.856774270210574E-2"/>
  </r>
  <r>
    <x v="1248"/>
    <n v="406.35"/>
    <n v="406.35"/>
    <n v="416.16"/>
    <n v="406.3"/>
    <n v="415.36"/>
    <n v="53971000"/>
    <n v="1.9936498214929541"/>
  </r>
  <r>
    <x v="1249"/>
    <n v="410.37"/>
    <n v="410.37"/>
    <n v="415.5"/>
    <n v="407.5"/>
    <n v="409.01"/>
    <n v="24230400"/>
    <n v="-0.34548476631754405"/>
  </r>
  <r>
    <x v="1250"/>
    <n v="408.46"/>
    <n v="408.46"/>
    <n v="410.42"/>
    <n v="405.57"/>
    <n v="409.8"/>
    <n v="19672300"/>
    <n v="-0.70398490971408045"/>
  </r>
  <r>
    <x v="1251"/>
    <n v="411.46"/>
    <n v="411.46"/>
    <n v="414.9"/>
    <n v="408.08"/>
    <n v="408.37"/>
    <n v="17626000"/>
    <n v="-0.8649289090630049"/>
  </r>
  <r>
    <x v="1252"/>
    <n v="420.18"/>
    <n v="420.18"/>
    <n v="420.45"/>
    <n v="410.52"/>
    <n v="412.42"/>
    <n v="26681800"/>
    <n v="-0.15267915619001954"/>
  </r>
  <r>
    <x v="1253"/>
    <n v="425.43"/>
    <n v="425.43"/>
    <n v="426.85"/>
    <n v="419.88"/>
    <n v="421.28"/>
    <n v="19901800"/>
    <n v="-0.68593445384222484"/>
  </r>
  <r>
    <x v="1254"/>
    <n v="422.54"/>
    <n v="422.54"/>
    <n v="426.5"/>
    <n v="421.78"/>
    <n v="425.32"/>
    <n v="16891400"/>
    <n v="-0.92270609809771142"/>
  </r>
  <r>
    <x v="1255"/>
    <n v="418.01"/>
    <n v="418.01"/>
    <n v="424.81"/>
    <n v="416"/>
    <n v="422.52"/>
    <n v="24503300"/>
    <n v="-0.32402084733092357"/>
  </r>
  <r>
    <x v="1256"/>
    <n v="423.03"/>
    <n v="423.03"/>
    <n v="424.44"/>
    <n v="417.2"/>
    <n v="418.25"/>
    <n v="19401200"/>
    <n v="-0.72530725649778449"/>
  </r>
  <r>
    <x v="1257"/>
    <n v="425.2"/>
    <n v="425.2"/>
    <n v="429.33"/>
    <n v="418.21"/>
    <n v="421.64"/>
    <n v="21477900"/>
    <n v="-0.5619722599440477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8">
  <r>
    <x v="0"/>
    <n v="11.747999999999999"/>
    <n v="12.37"/>
    <n v="12.42"/>
    <n v="12.268000000000001"/>
    <n v="12.401999999999999"/>
    <n v="2120500"/>
    <n v="-0.94259455338142861"/>
  </r>
  <r>
    <x v="1"/>
    <n v="11.787800000000001"/>
    <n v="12.412000000000001"/>
    <n v="12.44"/>
    <n v="12.343999999999999"/>
    <n v="12.4"/>
    <n v="1626000"/>
    <n v="-1.1495687536953763"/>
  </r>
  <r>
    <x v="2"/>
    <n v="11.86"/>
    <n v="12.488"/>
    <n v="12.602"/>
    <n v="12.465999999999999"/>
    <n v="12.602"/>
    <n v="4135500"/>
    <n v="-9.9211310443906603E-2"/>
  </r>
  <r>
    <x v="3"/>
    <n v="11.757400000000001"/>
    <n v="12.38"/>
    <n v="12.464"/>
    <n v="12.35"/>
    <n v="12.448"/>
    <n v="7562500"/>
    <n v="1.3351680312667078"/>
  </r>
  <r>
    <x v="4"/>
    <n v="11.6777"/>
    <n v="12.295999999999999"/>
    <n v="12.375999999999999"/>
    <n v="12.25"/>
    <n v="12.343999999999999"/>
    <n v="4262500"/>
    <n v="-4.6055145752559062E-2"/>
  </r>
  <r>
    <x v="5"/>
    <n v="11.6853"/>
    <n v="12.304"/>
    <n v="12.327999999999999"/>
    <n v="12.192"/>
    <n v="12.22"/>
    <n v="5748500"/>
    <n v="0.57591383638399563"/>
  </r>
  <r>
    <x v="6"/>
    <n v="11.624499999999999"/>
    <n v="12.24"/>
    <n v="12.34"/>
    <n v="12.234"/>
    <n v="12.327999999999999"/>
    <n v="3036000"/>
    <n v="-0.55940975987805319"/>
  </r>
  <r>
    <x v="7"/>
    <n v="11.7385"/>
    <n v="12.36"/>
    <n v="12.39"/>
    <n v="12.316000000000001"/>
    <n v="12.342000000000001"/>
    <n v="4397000"/>
    <n v="1.0240162522923174E-2"/>
  </r>
  <r>
    <x v="8"/>
    <n v="11.994899999999999"/>
    <n v="12.63"/>
    <n v="12.64"/>
    <n v="12.523999999999999"/>
    <n v="12.6"/>
    <n v="11108500"/>
    <n v="2.8193551178455927"/>
  </r>
  <r>
    <x v="9"/>
    <n v="12.1031"/>
    <n v="12.744"/>
    <n v="12.75"/>
    <n v="12.64"/>
    <n v="12.656000000000001"/>
    <n v="7827000"/>
    <n v="1.4458751616671914"/>
  </r>
  <r>
    <x v="10"/>
    <n v="12.057600000000001"/>
    <n v="12.696"/>
    <n v="12.72"/>
    <n v="12.644"/>
    <n v="12.651999999999999"/>
    <n v="4764000"/>
    <n v="0.16384892190658104"/>
  </r>
  <r>
    <x v="11"/>
    <n v="12.019600000000001"/>
    <n v="12.656000000000001"/>
    <n v="12.712"/>
    <n v="12.538"/>
    <n v="12.692"/>
    <n v="7577000"/>
    <n v="1.3412370421960349"/>
  </r>
  <r>
    <x v="12"/>
    <n v="12.2684"/>
    <n v="12.917999999999999"/>
    <n v="12.926"/>
    <n v="12.782"/>
    <n v="12.88"/>
    <n v="8240500"/>
    <n v="1.6189466112724844"/>
  </r>
  <r>
    <x v="13"/>
    <n v="12.401400000000001"/>
    <n v="13.058"/>
    <n v="13.112"/>
    <n v="13.016"/>
    <n v="13.054"/>
    <n v="5619000"/>
    <n v="0.52171129049793652"/>
  </r>
  <r>
    <x v="14"/>
    <n v="12.3843"/>
    <n v="13.04"/>
    <n v="13.058"/>
    <n v="12.96"/>
    <n v="13.032"/>
    <n v="5782000"/>
    <n v="0.58993534439313056"/>
  </r>
  <r>
    <x v="15"/>
    <n v="12.401400000000001"/>
    <n v="13.058"/>
    <n v="13.093999999999999"/>
    <n v="13.03"/>
    <n v="13.068"/>
    <n v="4999000"/>
    <n v="0.26220875420946821"/>
  </r>
  <r>
    <x v="16"/>
    <n v="12.5229"/>
    <n v="13.186"/>
    <n v="13.26"/>
    <n v="13.122"/>
    <n v="13.122"/>
    <n v="6616000"/>
    <n v="0.9390081109489089"/>
  </r>
  <r>
    <x v="17"/>
    <n v="12.5951"/>
    <n v="13.262"/>
    <n v="13.34"/>
    <n v="13.208"/>
    <n v="13.314"/>
    <n v="4364500"/>
    <n v="-3.3627930083271799E-3"/>
  </r>
  <r>
    <x v="18"/>
    <n v="12.6388"/>
    <n v="13.308"/>
    <n v="13.31"/>
    <n v="13.24"/>
    <n v="13.295999999999999"/>
    <n v="6875500"/>
    <n v="1.0476224789599695"/>
  </r>
  <r>
    <x v="19"/>
    <n v="12.786899999999999"/>
    <n v="13.464"/>
    <n v="13.478"/>
    <n v="13.366"/>
    <n v="13.384"/>
    <n v="5761500"/>
    <n v="0.58135501859649574"/>
  </r>
  <r>
    <x v="20"/>
    <n v="12.8344"/>
    <n v="13.513999999999999"/>
    <n v="13.558"/>
    <n v="13.44"/>
    <n v="13.48"/>
    <n v="5096000"/>
    <n v="0.30280834456427697"/>
  </r>
  <r>
    <x v="21"/>
    <n v="12.9636"/>
    <n v="13.65"/>
    <n v="13.694000000000001"/>
    <n v="13.6"/>
    <n v="13.64"/>
    <n v="5547000"/>
    <n v="0.49157551209024342"/>
  </r>
  <r>
    <x v="22"/>
    <n v="12.8667"/>
    <n v="13.548"/>
    <n v="13.618"/>
    <n v="13.538"/>
    <n v="13.608000000000001"/>
    <n v="3738000"/>
    <n v="-0.26558592040304557"/>
  </r>
  <r>
    <x v="23"/>
    <n v="12.8591"/>
    <n v="13.54"/>
    <n v="13.582000000000001"/>
    <n v="13.48"/>
    <n v="13.566000000000001"/>
    <n v="2788500"/>
    <n v="-0.66300149815449827"/>
  </r>
  <r>
    <x v="24"/>
    <n v="12.8933"/>
    <n v="13.576000000000001"/>
    <n v="13.641999999999999"/>
    <n v="13.564"/>
    <n v="13.612"/>
    <n v="3338000"/>
    <n v="-0.43300691155689608"/>
  </r>
  <r>
    <x v="25"/>
    <n v="12.8971"/>
    <n v="13.58"/>
    <n v="13.582000000000001"/>
    <n v="13.384"/>
    <n v="13.448"/>
    <n v="7972000"/>
    <n v="1.5065652709604622"/>
  </r>
  <r>
    <x v="26"/>
    <n v="12.9313"/>
    <n v="13.616"/>
    <n v="13.634"/>
    <n v="13.52"/>
    <n v="13.561999999999999"/>
    <n v="3007000"/>
    <n v="-0.57154778173670739"/>
  </r>
  <r>
    <x v="27"/>
    <n v="12.8705"/>
    <n v="13.552"/>
    <n v="13.6"/>
    <n v="13.552"/>
    <n v="13.596"/>
    <n v="1322500"/>
    <n v="-1.2765994307333604"/>
  </r>
  <r>
    <x v="28"/>
    <n v="12.9199"/>
    <n v="13.603999999999999"/>
    <n v="13.606"/>
    <n v="13.57"/>
    <n v="13.6"/>
    <n v="2590000"/>
    <n v="-0.74608416501459651"/>
  </r>
  <r>
    <x v="29"/>
    <n v="12.8743"/>
    <n v="13.555999999999999"/>
    <n v="13.62"/>
    <n v="13.545999999999999"/>
    <n v="13.606"/>
    <n v="1755500"/>
    <n v="-1.0953662078093171"/>
  </r>
  <r>
    <x v="30"/>
    <n v="12.8629"/>
    <n v="13.544"/>
    <n v="13.558"/>
    <n v="13.45"/>
    <n v="13.555999999999999"/>
    <n v="4969500"/>
    <n v="0.24986145611187174"/>
  </r>
  <r>
    <x v="31"/>
    <n v="12.9161"/>
    <n v="13.6"/>
    <n v="13.606"/>
    <n v="13.502000000000001"/>
    <n v="13.544"/>
    <n v="2748500"/>
    <n v="-0.67974359726988332"/>
  </r>
  <r>
    <x v="32"/>
    <n v="13.1174"/>
    <n v="13.811999999999999"/>
    <n v="13.811999999999999"/>
    <n v="13.656000000000001"/>
    <n v="13.66"/>
    <n v="4282500"/>
    <n v="-3.768409619486654E-2"/>
  </r>
  <r>
    <x v="33"/>
    <n v="12.9313"/>
    <n v="13.616"/>
    <n v="13.73"/>
    <n v="13.592000000000001"/>
    <n v="13.7"/>
    <n v="2593000"/>
    <n v="-0.74482850758094266"/>
  </r>
  <r>
    <x v="34"/>
    <n v="13.126899999999999"/>
    <n v="13.821999999999999"/>
    <n v="13.84"/>
    <n v="13.644"/>
    <n v="13.65"/>
    <n v="3777500"/>
    <n v="-0.24905309752660282"/>
  </r>
  <r>
    <x v="35"/>
    <n v="13.334"/>
    <n v="14.04"/>
    <n v="14.116"/>
    <n v="13.962"/>
    <n v="14.102"/>
    <n v="6581000"/>
    <n v="0.92435877422294699"/>
  </r>
  <r>
    <x v="36"/>
    <n v="13.3834"/>
    <n v="14.092000000000001"/>
    <n v="14.224"/>
    <n v="14.074"/>
    <n v="14.16"/>
    <n v="8201000"/>
    <n v="1.6024137883960416"/>
  </r>
  <r>
    <x v="37"/>
    <n v="13.4916"/>
    <n v="14.206"/>
    <n v="14.332000000000001"/>
    <n v="14.118"/>
    <n v="14.28"/>
    <n v="11886500"/>
    <n v="3.1449889456398319"/>
  </r>
  <r>
    <x v="38"/>
    <n v="13.459300000000001"/>
    <n v="14.172000000000001"/>
    <n v="14.292"/>
    <n v="14.148"/>
    <n v="14.292"/>
    <n v="5602500"/>
    <n v="0.51480517461284014"/>
  </r>
  <r>
    <x v="39"/>
    <n v="13.6075"/>
    <n v="14.327999999999999"/>
    <n v="14.34"/>
    <n v="14.215999999999999"/>
    <n v="14.278"/>
    <n v="6361500"/>
    <n v="0.83248650532727153"/>
  </r>
  <r>
    <x v="40"/>
    <n v="13.7651"/>
    <n v="14.494"/>
    <n v="14.59"/>
    <n v="14.401999999999999"/>
    <n v="14.587999999999999"/>
    <n v="9704000"/>
    <n v="2.231498162656635"/>
  </r>
  <r>
    <x v="41"/>
    <n v="13.5999"/>
    <n v="14.32"/>
    <n v="14.423999999999999"/>
    <n v="14.29"/>
    <n v="14.32"/>
    <n v="5429500"/>
    <n v="0.44239559593879985"/>
  </r>
  <r>
    <x v="42"/>
    <n v="13.7936"/>
    <n v="14.523999999999999"/>
    <n v="14.544"/>
    <n v="14.44"/>
    <n v="14.446"/>
    <n v="5794500"/>
    <n v="0.59516725036668838"/>
  </r>
  <r>
    <x v="43"/>
    <n v="13.766999999999999"/>
    <n v="14.496"/>
    <n v="14.544"/>
    <n v="14.432"/>
    <n v="14.544"/>
    <n v="3902500"/>
    <n v="-0.19673403779102452"/>
  </r>
  <r>
    <x v="44"/>
    <n v="13.7006"/>
    <n v="14.426"/>
    <n v="14.5"/>
    <n v="14.422000000000001"/>
    <n v="14.5"/>
    <n v="4836000"/>
    <n v="0.19398470031427412"/>
  </r>
  <r>
    <x v="45"/>
    <n v="13.747999999999999"/>
    <n v="14.476000000000001"/>
    <n v="14.536"/>
    <n v="14.433999999999999"/>
    <n v="14.513999999999999"/>
    <n v="3804000"/>
    <n v="-0.23796145686266021"/>
  </r>
  <r>
    <x v="46"/>
    <n v="13.7879"/>
    <n v="14.518000000000001"/>
    <n v="14.55"/>
    <n v="14.404"/>
    <n v="14.55"/>
    <n v="2898500"/>
    <n v="-0.61696072558718928"/>
  </r>
  <r>
    <x v="47"/>
    <n v="13.6531"/>
    <n v="14.375999999999999"/>
    <n v="14.536"/>
    <n v="14.295999999999999"/>
    <n v="14.528"/>
    <n v="3391500"/>
    <n v="-0.41061435399006857"/>
  </r>
  <r>
    <x v="48"/>
    <n v="13.5448"/>
    <n v="14.262"/>
    <n v="14.34"/>
    <n v="14.23"/>
    <n v="14.288"/>
    <n v="6336500"/>
    <n v="0.82202269338015588"/>
  </r>
  <r>
    <x v="49"/>
    <n v="13.6797"/>
    <n v="14.404"/>
    <n v="14.442"/>
    <n v="14.27"/>
    <n v="14.34"/>
    <n v="4063000"/>
    <n v="-0.129556365090542"/>
  </r>
  <r>
    <x v="50"/>
    <n v="13.6379"/>
    <n v="14.36"/>
    <n v="14.404"/>
    <n v="14.33"/>
    <n v="14.38"/>
    <n v="3065000"/>
    <n v="-0.5472717380193991"/>
  </r>
  <r>
    <x v="51"/>
    <n v="13.512499999999999"/>
    <n v="14.228"/>
    <n v="14.262"/>
    <n v="14.042"/>
    <n v="14.125999999999999"/>
    <n v="4354500"/>
    <n v="-7.5483177871734433E-3"/>
  </r>
  <r>
    <x v="52"/>
    <n v="13.3302"/>
    <n v="14.036"/>
    <n v="14.198"/>
    <n v="13.981999999999999"/>
    <n v="14.198"/>
    <n v="4787000"/>
    <n v="0.17347562889792742"/>
  </r>
  <r>
    <x v="53"/>
    <n v="13.3872"/>
    <n v="14.096"/>
    <n v="14.18"/>
    <n v="14.05"/>
    <n v="14.058"/>
    <n v="9055500"/>
    <n v="1.9600668807484547"/>
  </r>
  <r>
    <x v="54"/>
    <n v="13.8658"/>
    <n v="14.6"/>
    <n v="14.772"/>
    <n v="14.231999999999999"/>
    <n v="14.433999999999999"/>
    <n v="7893500"/>
    <n v="1.473708901446519"/>
  </r>
  <r>
    <x v="55"/>
    <n v="13.392899999999999"/>
    <n v="14.102"/>
    <n v="14.212"/>
    <n v="14.07"/>
    <n v="14.132"/>
    <n v="8995000"/>
    <n v="1.9347444558364348"/>
  </r>
  <r>
    <x v="56"/>
    <n v="13.590400000000001"/>
    <n v="14.31"/>
    <n v="14.31"/>
    <n v="14.194000000000001"/>
    <n v="14.194000000000001"/>
    <n v="3313000"/>
    <n v="-0.44347072350401173"/>
  </r>
  <r>
    <x v="57"/>
    <n v="13.3131"/>
    <n v="14.018000000000001"/>
    <n v="14.25"/>
    <n v="13.942"/>
    <n v="14.2"/>
    <n v="7312000"/>
    <n v="1.2303206355566088"/>
  </r>
  <r>
    <x v="58"/>
    <n v="13.3283"/>
    <n v="14.034000000000001"/>
    <n v="14.042"/>
    <n v="13.926"/>
    <n v="14.026"/>
    <n v="4646500"/>
    <n v="0.11466900575513744"/>
  </r>
  <r>
    <x v="59"/>
    <n v="13.3568"/>
    <n v="14.064"/>
    <n v="14.17"/>
    <n v="14.038"/>
    <n v="14.125999999999999"/>
    <n v="4260000"/>
    <n v="-4.7101526947270628E-2"/>
  </r>
  <r>
    <x v="60"/>
    <n v="13.4422"/>
    <n v="14.154"/>
    <n v="14.157999999999999"/>
    <n v="14.06"/>
    <n v="14.06"/>
    <n v="2939500"/>
    <n v="-0.59980007399391966"/>
  </r>
  <r>
    <x v="61"/>
    <n v="13.22"/>
    <n v="13.92"/>
    <n v="13.984"/>
    <n v="13.901999999999999"/>
    <n v="13.984"/>
    <n v="4551500"/>
    <n v="7.4906520356097933E-2"/>
  </r>
  <r>
    <x v="62"/>
    <n v="13.073700000000001"/>
    <n v="13.766"/>
    <n v="13.906000000000001"/>
    <n v="13.692"/>
    <n v="13.896000000000001"/>
    <n v="7426000"/>
    <n v="1.2780356180354562"/>
  </r>
  <r>
    <x v="63"/>
    <n v="12.6578"/>
    <n v="13.327999999999999"/>
    <n v="13.417999999999999"/>
    <n v="13.22"/>
    <n v="13.284000000000001"/>
    <n v="11728500"/>
    <n v="3.0788576541340609"/>
  </r>
  <r>
    <x v="64"/>
    <n v="12.7395"/>
    <n v="13.414"/>
    <n v="13.474"/>
    <n v="13.374000000000001"/>
    <n v="13.391999999999999"/>
    <n v="6174500"/>
    <n v="0.75421719196284642"/>
  </r>
  <r>
    <x v="65"/>
    <n v="12.6768"/>
    <n v="13.348000000000001"/>
    <n v="13.433999999999999"/>
    <n v="13.206"/>
    <n v="13.382"/>
    <n v="6630500"/>
    <n v="0.945077121878236"/>
  </r>
  <r>
    <x v="66"/>
    <n v="12.524800000000001"/>
    <n v="13.188000000000001"/>
    <n v="13.4"/>
    <n v="13.15"/>
    <n v="13.39"/>
    <n v="4534500"/>
    <n v="6.7791128232059295E-2"/>
  </r>
  <r>
    <x v="67"/>
    <n v="12.143000000000001"/>
    <n v="12.786"/>
    <n v="12.916"/>
    <n v="12.702"/>
    <n v="12.8"/>
    <n v="7069000"/>
    <n v="1.1286123834306447"/>
  </r>
  <r>
    <x v="68"/>
    <n v="12.076599999999999"/>
    <n v="12.715999999999999"/>
    <n v="13.1"/>
    <n v="12.625999999999999"/>
    <n v="13.05"/>
    <n v="11132000"/>
    <n v="2.8291911010758812"/>
  </r>
  <r>
    <x v="69"/>
    <n v="12.1449"/>
    <n v="12.788"/>
    <n v="12.965999999999999"/>
    <n v="12.756"/>
    <n v="12.872"/>
    <n v="7767000"/>
    <n v="1.4207620129941139"/>
  </r>
  <r>
    <x v="70"/>
    <n v="11.5656"/>
    <n v="12.178000000000001"/>
    <n v="12.544"/>
    <n v="12.176"/>
    <n v="12.382"/>
    <n v="10030000"/>
    <n v="2.3679462704470233"/>
  </r>
  <r>
    <x v="71"/>
    <n v="11.814399999999999"/>
    <n v="12.44"/>
    <n v="12.492000000000001"/>
    <n v="11.87"/>
    <n v="11.898"/>
    <n v="13613000"/>
    <n v="3.8676197987076395"/>
  </r>
  <r>
    <x v="72"/>
    <n v="12.1867"/>
    <n v="12.832000000000001"/>
    <n v="12.852"/>
    <n v="12.462"/>
    <n v="12.72"/>
    <n v="10589500"/>
    <n v="2.6021263818234717"/>
  </r>
  <r>
    <x v="73"/>
    <n v="12.0006"/>
    <n v="12.635999999999999"/>
    <n v="12.901999999999999"/>
    <n v="12.512"/>
    <n v="12.754"/>
    <n v="8572500"/>
    <n v="1.7579060339301804"/>
  </r>
  <r>
    <x v="74"/>
    <n v="12.3064"/>
    <n v="12.958"/>
    <n v="12.99"/>
    <n v="12.714"/>
    <n v="12.756"/>
    <n v="6119000"/>
    <n v="0.73098752944024969"/>
  </r>
  <r>
    <x v="75"/>
    <n v="12.05"/>
    <n v="12.688000000000001"/>
    <n v="12.798"/>
    <n v="12.584"/>
    <n v="12.77"/>
    <n v="6299500"/>
    <n v="0.80653625169842469"/>
  </r>
  <r>
    <x v="76"/>
    <n v="11.9892"/>
    <n v="12.624000000000001"/>
    <n v="12.648"/>
    <n v="12.432"/>
    <n v="12.56"/>
    <n v="5828000"/>
    <n v="0.60918875837582342"/>
  </r>
  <r>
    <x v="77"/>
    <n v="11.1173"/>
    <n v="11.706"/>
    <n v="12.093999999999999"/>
    <n v="11.6"/>
    <n v="11.638"/>
    <n v="6874000"/>
    <n v="1.0469946502431424"/>
  </r>
  <r>
    <x v="78"/>
    <n v="11.459199999999999"/>
    <n v="12.066000000000001"/>
    <n v="12.23"/>
    <n v="11.811999999999999"/>
    <n v="12.218"/>
    <n v="15586500"/>
    <n v="4.6936331138129495"/>
  </r>
  <r>
    <x v="79"/>
    <n v="10.976800000000001"/>
    <n v="11.558"/>
    <n v="11.87"/>
    <n v="11.488"/>
    <n v="11.79"/>
    <n v="6749000"/>
    <n v="0.99467559050756427"/>
  </r>
  <r>
    <x v="80"/>
    <n v="9.9853000000000005"/>
    <n v="10.513999999999999"/>
    <n v="11.093999999999999"/>
    <n v="10.3"/>
    <n v="10.906000000000001"/>
    <n v="10360500"/>
    <n v="2.5062778643878922"/>
  </r>
  <r>
    <x v="81"/>
    <n v="10.6976"/>
    <n v="11.263999999999999"/>
    <n v="11.334"/>
    <n v="10.657999999999999"/>
    <n v="11.27"/>
    <n v="10061500"/>
    <n v="2.381130673500389"/>
  </r>
  <r>
    <x v="82"/>
    <n v="9.8162000000000003"/>
    <n v="10.336"/>
    <n v="10.772"/>
    <n v="10.188000000000001"/>
    <n v="10.4"/>
    <n v="7294500"/>
    <n v="1.2229959671936279"/>
  </r>
  <r>
    <x v="83"/>
    <n v="10.4848"/>
    <n v="11.04"/>
    <n v="11.074"/>
    <n v="10.53"/>
    <n v="10.682"/>
    <n v="8512000"/>
    <n v="1.7325836090181603"/>
  </r>
  <r>
    <x v="84"/>
    <n v="10.407"/>
    <n v="10.958"/>
    <n v="11.62"/>
    <n v="10.416"/>
    <n v="10.956"/>
    <n v="18132500"/>
    <n v="5.7592677225072082"/>
  </r>
  <r>
    <x v="85"/>
    <n v="10.5228"/>
    <n v="11.08"/>
    <n v="11.208"/>
    <n v="10.72"/>
    <n v="10.972"/>
    <n v="11914500"/>
    <n v="3.1567084150206015"/>
  </r>
  <r>
    <x v="86"/>
    <n v="10.0784"/>
    <n v="10.612"/>
    <n v="11.38"/>
    <n v="10.564"/>
    <n v="11.295999999999999"/>
    <n v="8065000"/>
    <n v="1.5454906514037325"/>
  </r>
  <r>
    <x v="87"/>
    <n v="10.048"/>
    <n v="10.58"/>
    <n v="10.88"/>
    <n v="10.316000000000001"/>
    <n v="10.788"/>
    <n v="7963000"/>
    <n v="1.5027982986595005"/>
  </r>
  <r>
    <x v="88"/>
    <n v="10.826700000000001"/>
    <n v="11.4"/>
    <n v="11.4"/>
    <n v="11.112"/>
    <n v="11.26"/>
    <n v="11409500"/>
    <n v="2.9453394136888651"/>
  </r>
  <r>
    <x v="89"/>
    <n v="10.9559"/>
    <n v="11.536"/>
    <n v="11.866"/>
    <n v="11.263999999999999"/>
    <n v="11.676"/>
    <n v="6125000"/>
    <n v="0.73349884430755741"/>
  </r>
  <r>
    <x v="90"/>
    <n v="11.4915"/>
    <n v="12.1"/>
    <n v="12.102"/>
    <n v="11.6"/>
    <n v="11.731999999999999"/>
    <n v="7327000"/>
    <n v="1.2365989227248781"/>
  </r>
  <r>
    <x v="91"/>
    <n v="11.31"/>
    <n v="11.864000000000001"/>
    <n v="12.12"/>
    <n v="11.744"/>
    <n v="11.92"/>
    <n v="9717000"/>
    <n v="2.236939344869135"/>
  </r>
  <r>
    <x v="92"/>
    <n v="11.472099999999999"/>
    <n v="12.034000000000001"/>
    <n v="12.09"/>
    <n v="11.827999999999999"/>
    <n v="11.988"/>
    <n v="6076000"/>
    <n v="0.71298977289121068"/>
  </r>
  <r>
    <x v="93"/>
    <n v="11.283300000000001"/>
    <n v="11.836"/>
    <n v="12.1"/>
    <n v="11.722"/>
    <n v="11.853999999999999"/>
    <n v="5289500"/>
    <n v="0.38379824903495213"/>
  </r>
  <r>
    <x v="94"/>
    <n v="10.8391"/>
    <n v="11.37"/>
    <n v="11.686"/>
    <n v="11.33"/>
    <n v="11.586"/>
    <n v="5554500"/>
    <n v="0.49471465567437811"/>
  </r>
  <r>
    <x v="95"/>
    <n v="11.2318"/>
    <n v="11.782"/>
    <n v="11.86"/>
    <n v="11.582000000000001"/>
    <n v="11.673999999999999"/>
    <n v="5539500"/>
    <n v="0.48843636850610872"/>
  </r>
  <r>
    <x v="96"/>
    <n v="10.959199999999999"/>
    <n v="11.496"/>
    <n v="11.706"/>
    <n v="11.353999999999999"/>
    <n v="11.6"/>
    <n v="3339000"/>
    <n v="-0.43258835907901144"/>
  </r>
  <r>
    <x v="97"/>
    <n v="11.605499999999999"/>
    <n v="12.173999999999999"/>
    <n v="12.246"/>
    <n v="11.9"/>
    <n v="11.965999999999999"/>
    <n v="5984000"/>
    <n v="0.67448294492582517"/>
  </r>
  <r>
    <x v="98"/>
    <n v="11.5655"/>
    <n v="12.132"/>
    <n v="12.58"/>
    <n v="12.092000000000001"/>
    <n v="12.55"/>
    <n v="6735500"/>
    <n v="0.98902513205612175"/>
  </r>
  <r>
    <x v="99"/>
    <n v="11.842000000000001"/>
    <n v="12.422000000000001"/>
    <n v="12.474"/>
    <n v="12.144"/>
    <n v="12.215999999999999"/>
    <n v="5563000"/>
    <n v="0.49827235173639745"/>
  </r>
  <r>
    <x v="100"/>
    <n v="11.7409"/>
    <n v="12.316000000000001"/>
    <n v="12.49"/>
    <n v="12.2"/>
    <n v="12.446"/>
    <n v="5696500"/>
    <n v="0.55414910753399504"/>
  </r>
  <r>
    <x v="101"/>
    <n v="11.456799999999999"/>
    <n v="12.018000000000001"/>
    <n v="12.215999999999999"/>
    <n v="11.901999999999999"/>
    <n v="12.2"/>
    <n v="7758500"/>
    <n v="1.4172043169320945"/>
  </r>
  <r>
    <x v="102"/>
    <n v="11.712300000000001"/>
    <n v="12.286"/>
    <n v="12.41"/>
    <n v="12.18"/>
    <n v="12.36"/>
    <n v="8812500"/>
    <n v="1.8583586286224907"/>
  </r>
  <r>
    <x v="103"/>
    <n v="11.834300000000001"/>
    <n v="12.414"/>
    <n v="12.44"/>
    <n v="12.247999999999999"/>
    <n v="12.44"/>
    <n v="11036500"/>
    <n v="2.7892193394378997"/>
  </r>
  <r>
    <x v="104"/>
    <n v="11.8667"/>
    <n v="12.448"/>
    <n v="12.494"/>
    <n v="12.318"/>
    <n v="12.484"/>
    <n v="13701000"/>
    <n v="3.9044524167614867"/>
  </r>
  <r>
    <x v="105"/>
    <n v="12.286199999999999"/>
    <n v="12.888"/>
    <n v="12.888"/>
    <n v="12.698"/>
    <n v="12.827999999999999"/>
    <n v="15911500"/>
    <n v="4.8296626691254527"/>
  </r>
  <r>
    <x v="106"/>
    <n v="12.1165"/>
    <n v="12.71"/>
    <n v="12.885999999999999"/>
    <n v="12.64"/>
    <n v="12.718"/>
    <n v="12184500"/>
    <n v="3.2697175840494506"/>
  </r>
  <r>
    <x v="107"/>
    <n v="11.830500000000001"/>
    <n v="12.41"/>
    <n v="12.53"/>
    <n v="12.282"/>
    <n v="12.442"/>
    <n v="11018500"/>
    <n v="2.7816853948359763"/>
  </r>
  <r>
    <x v="108"/>
    <n v="11.9506"/>
    <n v="12.536"/>
    <n v="12.596"/>
    <n v="12.494"/>
    <n v="12.538"/>
    <n v="4186500"/>
    <n v="-7.7865134071790659E-2"/>
  </r>
  <r>
    <x v="109"/>
    <n v="11.8324"/>
    <n v="12.412000000000001"/>
    <n v="12.7"/>
    <n v="12.391999999999999"/>
    <n v="12.686"/>
    <n v="4927500"/>
    <n v="0.23228225204071742"/>
  </r>
  <r>
    <x v="110"/>
    <n v="12.004"/>
    <n v="12.592000000000001"/>
    <n v="12.638"/>
    <n v="12.45"/>
    <n v="12.638"/>
    <n v="5790500"/>
    <n v="0.59349304045514994"/>
  </r>
  <r>
    <x v="111"/>
    <n v="12.0975"/>
    <n v="12.69"/>
    <n v="12.773999999999999"/>
    <n v="12.644"/>
    <n v="12.702"/>
    <n v="6166500"/>
    <n v="0.75086877213976944"/>
  </r>
  <r>
    <x v="112"/>
    <n v="11.9964"/>
    <n v="12.584"/>
    <n v="12.808"/>
    <n v="12.577999999999999"/>
    <n v="12.776"/>
    <n v="4860500"/>
    <n v="0.20423923602244748"/>
  </r>
  <r>
    <x v="113"/>
    <n v="12.312900000000001"/>
    <n v="12.916"/>
    <n v="12.97"/>
    <n v="12.766"/>
    <n v="12.882"/>
    <n v="5968000"/>
    <n v="0.66778610527967108"/>
  </r>
  <r>
    <x v="114"/>
    <n v="12.25"/>
    <n v="12.85"/>
    <n v="12.888"/>
    <n v="12.68"/>
    <n v="12.832000000000001"/>
    <n v="5544500"/>
    <n v="0.49052913089553185"/>
  </r>
  <r>
    <x v="115"/>
    <n v="11.9602"/>
    <n v="12.545999999999999"/>
    <n v="12.724"/>
    <n v="12.432"/>
    <n v="12.646000000000001"/>
    <n v="3126000"/>
    <n v="-0.52174003686843684"/>
  </r>
  <r>
    <x v="116"/>
    <n v="11.8096"/>
    <n v="12.388"/>
    <n v="12.506"/>
    <n v="12.27"/>
    <n v="12.46"/>
    <n v="3840500"/>
    <n v="-0.22268429141987137"/>
  </r>
  <r>
    <x v="117"/>
    <n v="12.086"/>
    <n v="12.678000000000001"/>
    <n v="12.747999999999999"/>
    <n v="12.555999999999999"/>
    <n v="12.577999999999999"/>
    <n v="4786000"/>
    <n v="0.17305707642004281"/>
  </r>
  <r>
    <x v="118"/>
    <n v="12.1928"/>
    <n v="12.79"/>
    <n v="12.852"/>
    <n v="12.648"/>
    <n v="12.788"/>
    <n v="4568000"/>
    <n v="8.1812636241194267E-2"/>
  </r>
  <r>
    <x v="119"/>
    <n v="12.2729"/>
    <n v="12.874000000000001"/>
    <n v="12.917999999999999"/>
    <n v="12.78"/>
    <n v="12.853999999999999"/>
    <n v="4502000"/>
    <n v="5.4188172700808938E-2"/>
  </r>
  <r>
    <x v="120"/>
    <n v="12.4902"/>
    <n v="13.102"/>
    <n v="13.178000000000001"/>
    <n v="12.917999999999999"/>
    <n v="13"/>
    <n v="4788500"/>
    <n v="0.17410345761475438"/>
  </r>
  <r>
    <x v="121"/>
    <n v="12.5779"/>
    <n v="13.194000000000001"/>
    <n v="13.21"/>
    <n v="13.055999999999999"/>
    <n v="13.154"/>
    <n v="4584000"/>
    <n v="8.8509475887348296E-2"/>
  </r>
  <r>
    <x v="122"/>
    <n v="12.5055"/>
    <n v="13.118"/>
    <n v="13.28"/>
    <n v="13.11"/>
    <n v="13.183999999999999"/>
    <n v="5701000"/>
    <n v="0.55603259368447588"/>
  </r>
  <r>
    <x v="123"/>
    <n v="11.9697"/>
    <n v="12.555999999999999"/>
    <n v="12.81"/>
    <n v="12.46"/>
    <n v="12.736000000000001"/>
    <n v="12719000"/>
    <n v="3.4934338834787835"/>
  </r>
  <r>
    <x v="124"/>
    <n v="12.137499999999999"/>
    <n v="12.731999999999999"/>
    <n v="12.731999999999999"/>
    <n v="12.474"/>
    <n v="12.587999999999999"/>
    <n v="6649500"/>
    <n v="0.95302961895804394"/>
  </r>
  <r>
    <x v="125"/>
    <n v="12.2042"/>
    <n v="12.802"/>
    <n v="12.912000000000001"/>
    <n v="12.696"/>
    <n v="12.704000000000001"/>
    <n v="6206000"/>
    <n v="0.76740159501621219"/>
  </r>
  <r>
    <x v="126"/>
    <n v="12.2157"/>
    <n v="12.814"/>
    <n v="12.891999999999999"/>
    <n v="12.538"/>
    <n v="12.6"/>
    <n v="9884500"/>
    <n v="2.30704688491481"/>
  </r>
  <r>
    <x v="127"/>
    <n v="12.0212"/>
    <n v="12.61"/>
    <n v="12.868"/>
    <n v="12.6"/>
    <n v="12.858000000000001"/>
    <n v="10592000"/>
    <n v="2.6031727630181831"/>
  </r>
  <r>
    <x v="128"/>
    <n v="12.0441"/>
    <n v="12.634"/>
    <n v="12.77"/>
    <n v="12.612"/>
    <n v="12.646000000000001"/>
    <n v="10732500"/>
    <n v="2.6619793861609731"/>
  </r>
  <r>
    <x v="129"/>
    <n v="11.9621"/>
    <n v="12.548"/>
    <n v="12.676"/>
    <n v="12.436"/>
    <n v="12.6"/>
    <n v="6073000"/>
    <n v="0.71173411545755683"/>
  </r>
  <r>
    <x v="130"/>
    <n v="12.057399999999999"/>
    <n v="12.648"/>
    <n v="12.664"/>
    <n v="12.518000000000001"/>
    <n v="12.64"/>
    <n v="4243500"/>
    <n v="-5.4007642832366962E-2"/>
  </r>
  <r>
    <x v="131"/>
    <n v="11.8553"/>
    <n v="12.436"/>
    <n v="12.632"/>
    <n v="12.432"/>
    <n v="12.558"/>
    <n v="7175500"/>
    <n v="1.1731882223253574"/>
  </r>
  <r>
    <x v="132"/>
    <n v="12.0059"/>
    <n v="12.593999999999999"/>
    <n v="12.606"/>
    <n v="12.404"/>
    <n v="12.5"/>
    <n v="7623000"/>
    <n v="1.3604904561787277"/>
  </r>
  <r>
    <x v="133"/>
    <n v="12.312900000000001"/>
    <n v="12.916"/>
    <n v="13.066000000000001"/>
    <n v="12.715999999999999"/>
    <n v="12.715999999999999"/>
    <n v="8034500"/>
    <n v="1.5327248008282512"/>
  </r>
  <r>
    <x v="134"/>
    <n v="12.347200000000001"/>
    <n v="12.952"/>
    <n v="12.952"/>
    <n v="12.73"/>
    <n v="12.84"/>
    <n v="5884000"/>
    <n v="0.63262769713736244"/>
  </r>
  <r>
    <x v="135"/>
    <n v="12.4864"/>
    <n v="13.098000000000001"/>
    <n v="13.13"/>
    <n v="12.912000000000001"/>
    <n v="12.981999999999999"/>
    <n v="7118000"/>
    <n v="1.1491214548469912"/>
  </r>
  <r>
    <x v="136"/>
    <n v="12.726599999999999"/>
    <n v="13.35"/>
    <n v="13.364000000000001"/>
    <n v="13.183999999999999"/>
    <n v="13.196"/>
    <n v="7103000"/>
    <n v="1.1428431676787218"/>
  </r>
  <r>
    <x v="137"/>
    <n v="12.734299999999999"/>
    <n v="13.358000000000001"/>
    <n v="13.404"/>
    <n v="13.194000000000001"/>
    <n v="13.2"/>
    <n v="13616000"/>
    <n v="3.8688754561412932"/>
  </r>
  <r>
    <x v="138"/>
    <n v="12.618"/>
    <n v="13.236000000000001"/>
    <n v="13.481999999999999"/>
    <n v="13.212"/>
    <n v="13.4"/>
    <n v="5837000"/>
    <n v="0.6129557306767851"/>
  </r>
  <r>
    <x v="139"/>
    <n v="12.833399999999999"/>
    <n v="13.462"/>
    <n v="13.51"/>
    <n v="13.31"/>
    <n v="13.316000000000001"/>
    <n v="6372500"/>
    <n v="0.83709058258400248"/>
  </r>
  <r>
    <x v="140"/>
    <n v="13.0717"/>
    <n v="13.712"/>
    <n v="13.757999999999999"/>
    <n v="13.46"/>
    <n v="13.5"/>
    <n v="6963000"/>
    <n v="1.0842458207748742"/>
  </r>
  <r>
    <x v="141"/>
    <n v="13.050800000000001"/>
    <n v="13.69"/>
    <n v="13.76"/>
    <n v="13.58"/>
    <n v="13.688000000000001"/>
    <n v="4933500"/>
    <n v="0.23479356690802519"/>
  </r>
  <r>
    <x v="142"/>
    <n v="13.4435"/>
    <n v="14.102"/>
    <n v="14.12"/>
    <n v="13.83"/>
    <n v="14"/>
    <n v="9316500"/>
    <n v="2.0693090774763423"/>
  </r>
  <r>
    <x v="143"/>
    <n v="12.844799999999999"/>
    <n v="13.474"/>
    <n v="14.038"/>
    <n v="13.42"/>
    <n v="14.034000000000001"/>
    <n v="13922000"/>
    <n v="3.996952514373989"/>
  </r>
  <r>
    <x v="144"/>
    <n v="13.020300000000001"/>
    <n v="13.657999999999999"/>
    <n v="13.965999999999999"/>
    <n v="13.374000000000001"/>
    <n v="13.944000000000001"/>
    <n v="11803500"/>
    <n v="3.1102490899754081"/>
  </r>
  <r>
    <x v="145"/>
    <n v="13.2948"/>
    <n v="13.946"/>
    <n v="13.997999999999999"/>
    <n v="13.577999999999999"/>
    <n v="13.672000000000001"/>
    <n v="8200500"/>
    <n v="1.6022045121570994"/>
  </r>
  <r>
    <x v="146"/>
    <n v="13.2224"/>
    <n v="13.87"/>
    <n v="14.1"/>
    <n v="13.76"/>
    <n v="14.098000000000001"/>
    <n v="5146000"/>
    <n v="0.32373596845850827"/>
  </r>
  <r>
    <x v="147"/>
    <n v="13.647500000000001"/>
    <n v="14.316000000000001"/>
    <n v="14.356"/>
    <n v="14.146000000000001"/>
    <n v="14.192"/>
    <n v="6876500"/>
    <n v="1.0480410314378541"/>
  </r>
  <r>
    <x v="148"/>
    <n v="13.6418"/>
    <n v="14.31"/>
    <n v="14.37"/>
    <n v="14.284000000000001"/>
    <n v="14.33"/>
    <n v="4600000"/>
    <n v="9.5206315533502311E-2"/>
  </r>
  <r>
    <x v="149"/>
    <n v="13.533099999999999"/>
    <n v="14.196"/>
    <n v="14.37"/>
    <n v="14.15"/>
    <n v="14.343999999999999"/>
    <n v="7569500"/>
    <n v="1.3380978986119001"/>
  </r>
  <r>
    <x v="150"/>
    <n v="13.6723"/>
    <n v="14.342000000000001"/>
    <n v="14.362"/>
    <n v="14.192"/>
    <n v="14.25"/>
    <n v="3029500"/>
    <n v="-0.56213035098430331"/>
  </r>
  <r>
    <x v="151"/>
    <n v="13.659000000000001"/>
    <n v="14.327999999999999"/>
    <n v="14.468"/>
    <n v="14.318"/>
    <n v="14.362"/>
    <n v="5948500"/>
    <n v="0.65962433196092085"/>
  </r>
  <r>
    <x v="152"/>
    <n v="13.4702"/>
    <n v="14.13"/>
    <n v="14.295999999999999"/>
    <n v="14.06"/>
    <n v="14.278"/>
    <n v="3232500"/>
    <n v="-0.47716419797372417"/>
  </r>
  <r>
    <x v="153"/>
    <n v="13.536899999999999"/>
    <n v="14.2"/>
    <n v="14.224"/>
    <n v="13.944000000000001"/>
    <n v="14.032"/>
    <n v="3411500"/>
    <n v="-0.40224330443237605"/>
  </r>
  <r>
    <x v="154"/>
    <n v="13.285299999999999"/>
    <n v="13.936"/>
    <n v="14.084"/>
    <n v="13.84"/>
    <n v="14.052"/>
    <n v="4766500"/>
    <n v="0.16489530310129261"/>
  </r>
  <r>
    <x v="155"/>
    <n v="13.1022"/>
    <n v="13.744"/>
    <n v="13.77"/>
    <n v="13.63"/>
    <n v="13.747999999999999"/>
    <n v="4860500"/>
    <n v="0.20423923602244748"/>
  </r>
  <r>
    <x v="156"/>
    <n v="13.180400000000001"/>
    <n v="13.826000000000001"/>
    <n v="13.843999999999999"/>
    <n v="13.692"/>
    <n v="13.726000000000001"/>
    <n v="3683500"/>
    <n v="-0.28839703044775772"/>
  </r>
  <r>
    <x v="157"/>
    <n v="13.4206"/>
    <n v="14.077999999999999"/>
    <n v="14.19"/>
    <n v="13.834"/>
    <n v="13.834"/>
    <n v="7748500"/>
    <n v="1.4130187921532482"/>
  </r>
  <r>
    <x v="158"/>
    <n v="13.3901"/>
    <n v="14.045999999999999"/>
    <n v="14.1"/>
    <n v="13.994"/>
    <n v="14.1"/>
    <n v="5435000"/>
    <n v="0.44469763456716527"/>
  </r>
  <r>
    <x v="159"/>
    <n v="13.4473"/>
    <n v="14.106"/>
    <n v="14.162000000000001"/>
    <n v="14.06"/>
    <n v="14.103999999999999"/>
    <n v="6987500"/>
    <n v="1.0945003564830476"/>
  </r>
  <r>
    <x v="160"/>
    <n v="13.1861"/>
    <n v="13.832000000000001"/>
    <n v="14.012"/>
    <n v="13.81"/>
    <n v="13.964"/>
    <n v="4540000"/>
    <n v="7.009316686042473E-2"/>
  </r>
  <r>
    <x v="161"/>
    <n v="13.3062"/>
    <n v="13.958"/>
    <n v="13.97"/>
    <n v="13.795999999999999"/>
    <n v="13.91"/>
    <n v="2667500"/>
    <n v="-0.71364634797853799"/>
  </r>
  <r>
    <x v="162"/>
    <n v="13.638"/>
    <n v="14.305999999999999"/>
    <n v="14.332000000000001"/>
    <n v="14.096"/>
    <n v="14.263999999999999"/>
    <n v="4748000"/>
    <n v="0.15715208226042701"/>
  </r>
  <r>
    <x v="163"/>
    <n v="14.0975"/>
    <n v="14.788"/>
    <n v="14.821999999999999"/>
    <n v="14.522"/>
    <n v="14.6"/>
    <n v="8334500"/>
    <n v="1.6582905441936393"/>
  </r>
  <r>
    <x v="164"/>
    <n v="14.1776"/>
    <n v="14.872"/>
    <n v="15.327999999999999"/>
    <n v="14.832000000000001"/>
    <n v="15.1"/>
    <n v="9073000"/>
    <n v="1.9673915491114358"/>
  </r>
  <r>
    <x v="165"/>
    <n v="14.2081"/>
    <n v="14.904"/>
    <n v="14.922000000000001"/>
    <n v="14.625999999999999"/>
    <n v="14.678000000000001"/>
    <n v="3788000"/>
    <n v="-0.24465829650881424"/>
  </r>
  <r>
    <x v="166"/>
    <n v="14.6485"/>
    <n v="15.366"/>
    <n v="15.576000000000001"/>
    <n v="15.178000000000001"/>
    <n v="15.222"/>
    <n v="9926000"/>
    <n v="2.3244168127470219"/>
  </r>
  <r>
    <x v="167"/>
    <n v="14.642799999999999"/>
    <n v="15.36"/>
    <n v="15.414"/>
    <n v="15.23"/>
    <n v="15.26"/>
    <n v="4677000"/>
    <n v="0.12743485633061855"/>
  </r>
  <r>
    <x v="168"/>
    <n v="14.5055"/>
    <n v="15.215999999999999"/>
    <n v="15.286"/>
    <n v="15.087999999999999"/>
    <n v="15.192"/>
    <n v="5458500"/>
    <n v="0.45453361779745399"/>
  </r>
  <r>
    <x v="169"/>
    <n v="14.905900000000001"/>
    <n v="15.635999999999999"/>
    <n v="15.7"/>
    <n v="15.378"/>
    <n v="15.436"/>
    <n v="4375000"/>
    <n v="1.0320080094613961E-3"/>
  </r>
  <r>
    <x v="170"/>
    <n v="14.74"/>
    <n v="15.462"/>
    <n v="15.654"/>
    <n v="15.43"/>
    <n v="15.65"/>
    <n v="3491000"/>
    <n v="-0.36896838244054825"/>
  </r>
  <r>
    <x v="171"/>
    <n v="14.7476"/>
    <n v="15.47"/>
    <n v="15.52"/>
    <n v="15.362"/>
    <n v="15.454000000000001"/>
    <n v="2085000"/>
    <n v="-0.95745316634633282"/>
  </r>
  <r>
    <x v="172"/>
    <n v="14.5703"/>
    <n v="15.284000000000001"/>
    <n v="15.598000000000001"/>
    <n v="15.238"/>
    <n v="15.496"/>
    <n v="3040500"/>
    <n v="-0.55752627372757235"/>
  </r>
  <r>
    <x v="173"/>
    <n v="14.577999999999999"/>
    <n v="15.292"/>
    <n v="15.31"/>
    <n v="15.068"/>
    <n v="15.17"/>
    <n v="2677500"/>
    <n v="-0.70946082319969173"/>
  </r>
  <r>
    <x v="174"/>
    <n v="14.9726"/>
    <n v="15.706"/>
    <n v="15.722"/>
    <n v="15.526"/>
    <n v="15.534000000000001"/>
    <n v="4556000"/>
    <n v="7.6790006506578759E-2"/>
  </r>
  <r>
    <x v="175"/>
    <n v="14.799099999999999"/>
    <n v="15.523999999999999"/>
    <n v="15.7"/>
    <n v="15.518000000000001"/>
    <n v="15.7"/>
    <n v="2396000"/>
    <n v="-0.82728334572421403"/>
  </r>
  <r>
    <x v="176"/>
    <n v="14.9383"/>
    <n v="15.67"/>
    <n v="15.747999999999999"/>
    <n v="15.512"/>
    <n v="15.526"/>
    <n v="2652000"/>
    <n v="-0.72013391138574967"/>
  </r>
  <r>
    <x v="177"/>
    <n v="14.970700000000001"/>
    <n v="15.704000000000001"/>
    <n v="15.752000000000001"/>
    <n v="15.465999999999999"/>
    <n v="15.492000000000001"/>
    <n v="3121500"/>
    <n v="-0.52362352301891768"/>
  </r>
  <r>
    <x v="178"/>
    <n v="14.863899999999999"/>
    <n v="15.592000000000001"/>
    <n v="15.593999999999999"/>
    <n v="15.382"/>
    <n v="15.396000000000001"/>
    <n v="5564500"/>
    <n v="0.49890018045322437"/>
  </r>
  <r>
    <x v="179"/>
    <n v="15.494999999999999"/>
    <n v="16.254000000000001"/>
    <n v="16.282"/>
    <n v="15.734"/>
    <n v="15.742000000000001"/>
    <n v="10748500"/>
    <n v="2.6686762258071273"/>
  </r>
  <r>
    <x v="180"/>
    <n v="15.8954"/>
    <n v="16.673999999999999"/>
    <n v="16.829999999999998"/>
    <n v="16.501999999999999"/>
    <n v="16.712"/>
    <n v="8477500"/>
    <n v="1.7181435485311407"/>
  </r>
  <r>
    <x v="181"/>
    <n v="15.491199999999999"/>
    <n v="16.25"/>
    <n v="16.358000000000001"/>
    <n v="16.141999999999999"/>
    <n v="16.34"/>
    <n v="5895500"/>
    <n v="0.63744105063303569"/>
  </r>
  <r>
    <x v="182"/>
    <n v="15.342499999999999"/>
    <n v="16.094000000000001"/>
    <n v="16.224"/>
    <n v="16.071999999999999"/>
    <n v="16.172000000000001"/>
    <n v="5649000"/>
    <n v="0.5342678648344753"/>
  </r>
  <r>
    <x v="183"/>
    <n v="15.258599999999999"/>
    <n v="16.006"/>
    <n v="16.146000000000001"/>
    <n v="15.821999999999999"/>
    <n v="16.100000000000001"/>
    <n v="5508000"/>
    <n v="0.47525196545274301"/>
  </r>
  <r>
    <x v="184"/>
    <n v="15.2624"/>
    <n v="16.010000000000002"/>
    <n v="16.09"/>
    <n v="15.946"/>
    <n v="16.09"/>
    <n v="3223000"/>
    <n v="-0.48114044651362808"/>
  </r>
  <r>
    <x v="185"/>
    <n v="15.1251"/>
    <n v="15.866"/>
    <n v="16.064"/>
    <n v="15.843999999999999"/>
    <n v="15.984"/>
    <n v="5198000"/>
    <n v="0.34550069730850885"/>
  </r>
  <r>
    <x v="186"/>
    <n v="15.394"/>
    <n v="16.148"/>
    <n v="16.196000000000002"/>
    <n v="15.891999999999999"/>
    <n v="15.901999999999999"/>
    <n v="6168000"/>
    <n v="0.75149660085659631"/>
  </r>
  <r>
    <x v="187"/>
    <n v="15.762"/>
    <n v="16.533999999999999"/>
    <n v="16.638000000000002"/>
    <n v="16.254000000000001"/>
    <n v="16.312000000000001"/>
    <n v="8971000"/>
    <n v="1.924699196367204"/>
  </r>
  <r>
    <x v="188"/>
    <n v="15.811500000000001"/>
    <n v="16.585999999999999"/>
    <n v="16.722000000000001"/>
    <n v="16.576000000000001"/>
    <n v="16.678000000000001"/>
    <n v="7097000"/>
    <n v="1.1403318528114141"/>
  </r>
  <r>
    <x v="189"/>
    <n v="15.9107"/>
    <n v="16.690000000000001"/>
    <n v="16.742000000000001"/>
    <n v="16.544"/>
    <n v="16.706"/>
    <n v="6187000"/>
    <n v="0.75944909793640425"/>
  </r>
  <r>
    <x v="190"/>
    <n v="15.821099999999999"/>
    <n v="16.596"/>
    <n v="16.78"/>
    <n v="16.526"/>
    <n v="16.77"/>
    <n v="3991000"/>
    <n v="-0.1596921434982351"/>
  </r>
  <r>
    <x v="191"/>
    <n v="15.4626"/>
    <n v="16.22"/>
    <n v="16.414000000000001"/>
    <n v="16.204000000000001"/>
    <n v="16.3"/>
    <n v="6771500"/>
    <n v="1.0040930212599684"/>
  </r>
  <r>
    <x v="192"/>
    <n v="15.1404"/>
    <n v="15.882"/>
    <n v="15.914"/>
    <n v="15.773999999999999"/>
    <n v="15.814"/>
    <n v="6123500"/>
    <n v="0.73287101559073053"/>
  </r>
  <r>
    <x v="193"/>
    <n v="15.0146"/>
    <n v="15.75"/>
    <n v="15.786"/>
    <n v="15.64"/>
    <n v="15.7"/>
    <n v="6685000"/>
    <n v="0.96788823192294815"/>
  </r>
  <r>
    <x v="194"/>
    <n v="15.209"/>
    <n v="15.954000000000001"/>
    <n v="16.056000000000001"/>
    <n v="15.874000000000001"/>
    <n v="15.981999999999999"/>
    <n v="4242500"/>
    <n v="-5.4426195310251592E-2"/>
  </r>
  <r>
    <x v="195"/>
    <n v="15.1328"/>
    <n v="15.874000000000001"/>
    <n v="15.923999999999999"/>
    <n v="15.832000000000001"/>
    <n v="15.836"/>
    <n v="3180000"/>
    <n v="-0.49913820306266704"/>
  </r>
  <r>
    <x v="196"/>
    <n v="15.4664"/>
    <n v="16.224"/>
    <n v="16.242000000000001"/>
    <n v="16.027999999999999"/>
    <n v="16.079999999999998"/>
    <n v="4503000"/>
    <n v="5.4606725178693562E-2"/>
  </r>
  <r>
    <x v="197"/>
    <n v="15.333"/>
    <n v="16.084"/>
    <n v="16.239999999999998"/>
    <n v="15.994"/>
    <n v="16.239999999999998"/>
    <n v="5164000"/>
    <n v="0.33126991306043158"/>
  </r>
  <r>
    <x v="198"/>
    <n v="15.1366"/>
    <n v="15.878"/>
    <n v="15.93"/>
    <n v="15.76"/>
    <n v="15.814"/>
    <n v="5050000"/>
    <n v="0.28355493058158415"/>
  </r>
  <r>
    <x v="199"/>
    <n v="14.993600000000001"/>
    <n v="15.728"/>
    <n v="15.795999999999999"/>
    <n v="15.688000000000001"/>
    <n v="15.73"/>
    <n v="3886000"/>
    <n v="-0.20364015367612087"/>
  </r>
  <r>
    <x v="200"/>
    <n v="15.1576"/>
    <n v="15.9"/>
    <n v="16.021999999999998"/>
    <n v="15.75"/>
    <n v="15.846"/>
    <n v="5309500"/>
    <n v="0.39216929859264466"/>
  </r>
  <r>
    <x v="201"/>
    <n v="15.1557"/>
    <n v="15.898"/>
    <n v="16"/>
    <n v="15.76"/>
    <n v="15.917999999999999"/>
    <n v="4444500"/>
    <n v="3.0121405222442926E-2"/>
  </r>
  <r>
    <x v="202"/>
    <n v="14.753399999999999"/>
    <n v="15.476000000000001"/>
    <n v="15.792"/>
    <n v="15.342000000000001"/>
    <n v="15.77"/>
    <n v="5346500"/>
    <n v="0.40765574027437584"/>
  </r>
  <r>
    <x v="203"/>
    <n v="14.806699999999999"/>
    <n v="15.532"/>
    <n v="15.694000000000001"/>
    <n v="15.12"/>
    <n v="15.555999999999999"/>
    <n v="6207500"/>
    <n v="0.76802942373303906"/>
  </r>
  <r>
    <x v="204"/>
    <n v="14.4922"/>
    <n v="15.202"/>
    <n v="15.372"/>
    <n v="15.173999999999999"/>
    <n v="15.342000000000001"/>
    <n v="6311500"/>
    <n v="0.81155888143304022"/>
  </r>
  <r>
    <x v="205"/>
    <n v="14.772399999999999"/>
    <n v="15.496"/>
    <n v="15.59"/>
    <n v="15.31"/>
    <n v="15.372"/>
    <n v="4441500"/>
    <n v="2.8865747788789045E-2"/>
  </r>
  <r>
    <x v="206"/>
    <n v="14.585599999999999"/>
    <n v="15.3"/>
    <n v="15.587999999999999"/>
    <n v="15.28"/>
    <n v="15.554"/>
    <n v="4898500"/>
    <n v="0.22014423018206328"/>
  </r>
  <r>
    <x v="207"/>
    <n v="14.684699999999999"/>
    <n v="15.404"/>
    <n v="15.478"/>
    <n v="15.247999999999999"/>
    <n v="15.436"/>
    <n v="4130500"/>
    <n v="-0.10130407283332973"/>
  </r>
  <r>
    <x v="208"/>
    <n v="14.818199999999999"/>
    <n v="15.544"/>
    <n v="15.651999999999999"/>
    <n v="15.454000000000001"/>
    <n v="15.465999999999999"/>
    <n v="3381000"/>
    <n v="-0.41500915500785712"/>
  </r>
  <r>
    <x v="209"/>
    <n v="14.577999999999999"/>
    <n v="15.292"/>
    <n v="15.46"/>
    <n v="15.246"/>
    <n v="15.374000000000001"/>
    <n v="6918000"/>
    <n v="1.065410959270066"/>
  </r>
  <r>
    <x v="210"/>
    <n v="14.679"/>
    <n v="15.398"/>
    <n v="15.6"/>
    <n v="15.378"/>
    <n v="15.576000000000001"/>
    <n v="8946000"/>
    <n v="1.9142353844200883"/>
  </r>
  <r>
    <x v="211"/>
    <n v="14.7972"/>
    <n v="15.522"/>
    <n v="15.657999999999999"/>
    <n v="15.343999999999999"/>
    <n v="15.432"/>
    <n v="7307500"/>
    <n v="1.2284371494061281"/>
  </r>
  <r>
    <x v="212"/>
    <n v="15.054600000000001"/>
    <n v="15.792"/>
    <n v="16.033999999999999"/>
    <n v="15.666"/>
    <n v="16.015999999999998"/>
    <n v="6060000"/>
    <n v="0.70629293324505671"/>
  </r>
  <r>
    <x v="213"/>
    <n v="14.923"/>
    <n v="15.654"/>
    <n v="15.67"/>
    <n v="15.4"/>
    <n v="15.55"/>
    <n v="3812500"/>
    <n v="-0.2344037608006409"/>
  </r>
  <r>
    <x v="214"/>
    <n v="15.005000000000001"/>
    <n v="15.74"/>
    <n v="15.816000000000001"/>
    <n v="15.564"/>
    <n v="15.814"/>
    <n v="3654000"/>
    <n v="-0.30074432854535416"/>
  </r>
  <r>
    <x v="215"/>
    <n v="14.7438"/>
    <n v="15.465999999999999"/>
    <n v="15.708"/>
    <n v="15.398"/>
    <n v="15.7"/>
    <n v="4365500"/>
    <n v="-2.9442405304425535E-3"/>
  </r>
  <r>
    <x v="216"/>
    <n v="14.829599999999999"/>
    <n v="15.555999999999999"/>
    <n v="15.696"/>
    <n v="15.362"/>
    <n v="15.394"/>
    <n v="4173500"/>
    <n v="-8.3306316284290804E-2"/>
  </r>
  <r>
    <x v="217"/>
    <n v="14.730499999999999"/>
    <n v="15.452"/>
    <n v="15.478"/>
    <n v="15.278"/>
    <n v="15.388"/>
    <n v="3088500"/>
    <n v="-0.53743575478911032"/>
  </r>
  <r>
    <x v="218"/>
    <n v="14.78"/>
    <n v="15.456"/>
    <n v="15.62"/>
    <n v="15.391999999999999"/>
    <n v="15.62"/>
    <n v="3951000"/>
    <n v="-0.17643424261362015"/>
  </r>
  <r>
    <x v="219"/>
    <n v="14.818300000000001"/>
    <n v="15.496"/>
    <n v="15.564"/>
    <n v="15.416"/>
    <n v="15.486000000000001"/>
    <n v="2245500"/>
    <n v="-0.89027549364585035"/>
  </r>
  <r>
    <x v="220"/>
    <n v="14.678599999999999"/>
    <n v="15.35"/>
    <n v="15.488"/>
    <n v="15.256"/>
    <n v="15.35"/>
    <n v="3533500"/>
    <n v="-0.35117990213045164"/>
  </r>
  <r>
    <x v="221"/>
    <n v="14.6213"/>
    <n v="15.29"/>
    <n v="15.384"/>
    <n v="15.23"/>
    <n v="15.382"/>
    <n v="3598500"/>
    <n v="-0.32397399106795094"/>
  </r>
  <r>
    <x v="222"/>
    <n v="14.152699999999999"/>
    <n v="14.8"/>
    <n v="14.99"/>
    <n v="14.724"/>
    <n v="14.8"/>
    <n v="6960000"/>
    <n v="1.0829901633412204"/>
  </r>
  <r>
    <x v="223"/>
    <n v="14.3573"/>
    <n v="15.013999999999999"/>
    <n v="15.044"/>
    <n v="14.91"/>
    <n v="14.97"/>
    <n v="4231000"/>
    <n v="-5.9239548805924788E-2"/>
  </r>
  <r>
    <x v="224"/>
    <n v="14.0647"/>
    <n v="14.708"/>
    <n v="14.882"/>
    <n v="14.686"/>
    <n v="14.868"/>
    <n v="4254000"/>
    <n v="-4.9612841814578389E-2"/>
  </r>
  <r>
    <x v="225"/>
    <n v="14.0322"/>
    <n v="14.673999999999999"/>
    <n v="14.795999999999999"/>
    <n v="14.62"/>
    <n v="14.795999999999999"/>
    <n v="6192000"/>
    <n v="0.76154186032582738"/>
  </r>
  <r>
    <x v="226"/>
    <n v="14.1776"/>
    <n v="14.826000000000001"/>
    <n v="14.86"/>
    <n v="14.706"/>
    <n v="14.75"/>
    <n v="3724500"/>
    <n v="-0.27123637885448804"/>
  </r>
  <r>
    <x v="227"/>
    <n v="14.257899999999999"/>
    <n v="14.91"/>
    <n v="14.968"/>
    <n v="14.786"/>
    <n v="14.87"/>
    <n v="3778500"/>
    <n v="-0.24863454504871818"/>
  </r>
  <r>
    <x v="228"/>
    <n v="14.265499999999999"/>
    <n v="14.917999999999999"/>
    <n v="14.976000000000001"/>
    <n v="14.811999999999999"/>
    <n v="14.814"/>
    <n v="3854500"/>
    <n v="-0.21682455672948658"/>
  </r>
  <r>
    <x v="229"/>
    <n v="14.284700000000001"/>
    <n v="14.938000000000001"/>
    <n v="15.036"/>
    <n v="14.852"/>
    <n v="14.958"/>
    <n v="4535000"/>
    <n v="6.8000404471001599E-2"/>
  </r>
  <r>
    <x v="230"/>
    <n v="14.2311"/>
    <n v="14.882"/>
    <n v="14.98"/>
    <n v="14.853999999999999"/>
    <n v="14.922000000000001"/>
    <n v="4714000"/>
    <n v="0.14292129801234971"/>
  </r>
  <r>
    <x v="231"/>
    <n v="14.0131"/>
    <n v="14.654"/>
    <n v="14.72"/>
    <n v="14.516"/>
    <n v="14.72"/>
    <n v="5645500"/>
    <n v="0.53280293116187916"/>
  </r>
  <r>
    <x v="232"/>
    <n v="13.898300000000001"/>
    <n v="14.534000000000001"/>
    <n v="14.608000000000001"/>
    <n v="14.49"/>
    <n v="14.552"/>
    <n v="5313000"/>
    <n v="0.39363423226524086"/>
  </r>
  <r>
    <x v="233"/>
    <n v="13.9481"/>
    <n v="14.586"/>
    <n v="14.772"/>
    <n v="14.561999999999999"/>
    <n v="14.74"/>
    <n v="4111000"/>
    <n v="-0.10946584615207995"/>
  </r>
  <r>
    <x v="234"/>
    <n v="14.452999999999999"/>
    <n v="15.114000000000001"/>
    <n v="15.173999999999999"/>
    <n v="14.916"/>
    <n v="14.926"/>
    <n v="6079000"/>
    <n v="0.71424543032486465"/>
  </r>
  <r>
    <x v="235"/>
    <n v="14.2751"/>
    <n v="14.928000000000001"/>
    <n v="15.086"/>
    <n v="14.88"/>
    <n v="15.066000000000001"/>
    <n v="4366000"/>
    <n v="-2.7349642915002405E-3"/>
  </r>
  <r>
    <x v="236"/>
    <n v="14.2675"/>
    <n v="14.92"/>
    <n v="14.994"/>
    <n v="14.842000000000001"/>
    <n v="14.976000000000001"/>
    <n v="3309500"/>
    <n v="-0.44493565717660793"/>
  </r>
  <r>
    <x v="237"/>
    <n v="14.4262"/>
    <n v="15.086"/>
    <n v="15.114000000000001"/>
    <n v="14.901999999999999"/>
    <n v="15.038"/>
    <n v="3756000"/>
    <n v="-0.25805197580112227"/>
  </r>
  <r>
    <x v="238"/>
    <n v="14.573499999999999"/>
    <n v="15.24"/>
    <n v="15.286"/>
    <n v="15.11"/>
    <n v="15.15"/>
    <n v="4212500"/>
    <n v="-6.6982769646790383E-2"/>
  </r>
  <r>
    <x v="239"/>
    <n v="14.8164"/>
    <n v="15.494"/>
    <n v="15.657999999999999"/>
    <n v="15.39"/>
    <n v="15.46"/>
    <n v="7336500"/>
    <n v="1.2405751712647821"/>
  </r>
  <r>
    <x v="240"/>
    <n v="15.606199999999999"/>
    <n v="16.32"/>
    <n v="16.39"/>
    <n v="15.821999999999999"/>
    <n v="16.38"/>
    <n v="13637000"/>
    <n v="3.8776650581768708"/>
  </r>
  <r>
    <x v="241"/>
    <n v="15.956200000000001"/>
    <n v="16.686"/>
    <n v="16.776"/>
    <n v="16.512"/>
    <n v="16.751999999999999"/>
    <n v="9225500"/>
    <n v="2.0312208019888414"/>
  </r>
  <r>
    <x v="242"/>
    <n v="16.0002"/>
    <n v="16.731999999999999"/>
    <n v="16.809999999999999"/>
    <n v="16.515999999999998"/>
    <n v="16.649999999999999"/>
    <n v="7396500"/>
    <n v="1.2656883199378597"/>
  </r>
  <r>
    <x v="243"/>
    <n v="16.3521"/>
    <n v="17.100000000000001"/>
    <n v="17.184000000000001"/>
    <n v="16.808"/>
    <n v="16.824000000000002"/>
    <n v="10388500"/>
    <n v="2.5179973337686619"/>
  </r>
  <r>
    <x v="244"/>
    <n v="16.5261"/>
    <n v="17.282"/>
    <n v="17.45"/>
    <n v="17.2"/>
    <n v="17.2"/>
    <n v="5297000"/>
    <n v="0.38693739261908683"/>
  </r>
  <r>
    <x v="245"/>
    <n v="16.5261"/>
    <n v="17.282"/>
    <n v="17.454000000000001"/>
    <n v="17.033999999999999"/>
    <n v="17.076000000000001"/>
    <n v="5196000"/>
    <n v="0.34466359235273958"/>
  </r>
  <r>
    <x v="246"/>
    <n v="17.287299999999998"/>
    <n v="18.077999999999999"/>
    <n v="18.175999999999998"/>
    <n v="17.744"/>
    <n v="17.75"/>
    <n v="9116500"/>
    <n v="1.9855985818994171"/>
  </r>
  <r>
    <x v="247"/>
    <n v="17.0961"/>
    <n v="17.878"/>
    <n v="18.033999999999999"/>
    <n v="17.731999999999999"/>
    <n v="17.82"/>
    <n v="6972500"/>
    <n v="1.0882220693147782"/>
  </r>
  <r>
    <x v="248"/>
    <n v="16.564399999999999"/>
    <n v="17.321999999999999"/>
    <n v="18"/>
    <n v="17.32"/>
    <n v="18"/>
    <n v="9424500"/>
    <n v="2.114512745087882"/>
  </r>
  <r>
    <x v="249"/>
    <n v="16.430499999999999"/>
    <n v="17.181999999999999"/>
    <n v="17.288"/>
    <n v="17.056000000000001"/>
    <n v="17.21"/>
    <n v="6500500"/>
    <n v="0.89066529975323461"/>
  </r>
  <r>
    <x v="250"/>
    <n v="16.8475"/>
    <n v="17.617999999999999"/>
    <n v="17.738"/>
    <n v="17.251999999999999"/>
    <n v="17.295999999999999"/>
    <n v="6737000"/>
    <n v="0.98965296077294873"/>
  </r>
  <r>
    <x v="251"/>
    <n v="16.66"/>
    <n v="17.422000000000001"/>
    <n v="17.628"/>
    <n v="17.372"/>
    <n v="17.494"/>
    <n v="6045000"/>
    <n v="0.70001464607678732"/>
  </r>
  <r>
    <x v="252"/>
    <n v="17.159199999999998"/>
    <n v="17.943999999999999"/>
    <n v="18.010000000000002"/>
    <n v="17.707999999999998"/>
    <n v="17.794"/>
    <n v="5474500"/>
    <n v="0.46123045744360802"/>
  </r>
  <r>
    <x v="253"/>
    <n v="17.2988"/>
    <n v="18.09"/>
    <n v="18.22"/>
    <n v="18.010000000000002"/>
    <n v="18.138000000000002"/>
    <n v="5755500"/>
    <n v="0.57884370372918803"/>
  </r>
  <r>
    <x v="254"/>
    <n v="17.157299999999999"/>
    <n v="17.942"/>
    <n v="18.14"/>
    <n v="17.904"/>
    <n v="18.047999999999998"/>
    <n v="8757500"/>
    <n v="1.8353382423388362"/>
  </r>
  <r>
    <x v="255"/>
    <n v="16.8781"/>
    <n v="17.649999999999999"/>
    <n v="17.937999999999999"/>
    <n v="17.648"/>
    <n v="17.771999999999998"/>
    <n v="3732000"/>
    <n v="-0.26809723527035334"/>
  </r>
  <r>
    <x v="256"/>
    <n v="16.992799999999999"/>
    <n v="17.77"/>
    <n v="17.797999999999998"/>
    <n v="17.687999999999999"/>
    <n v="17.774000000000001"/>
    <n v="4499500"/>
    <n v="5.3141791506097373E-2"/>
  </r>
  <r>
    <x v="257"/>
    <n v="17.2089"/>
    <n v="17.995999999999999"/>
    <n v="18.053999999999998"/>
    <n v="17.771999999999998"/>
    <n v="17.782"/>
    <n v="3119500"/>
    <n v="-0.52446062797468695"/>
  </r>
  <r>
    <x v="258"/>
    <n v="17.172599999999999"/>
    <n v="17.957999999999998"/>
    <n v="18.161999999999999"/>
    <n v="17.893999999999998"/>
    <n v="18.02"/>
    <n v="3714000"/>
    <n v="-0.27563117987227659"/>
  </r>
  <r>
    <x v="259"/>
    <n v="17.3658"/>
    <n v="18.16"/>
    <n v="18.309999999999999"/>
    <n v="18.006"/>
    <n v="18.21"/>
    <n v="6044500"/>
    <n v="0.69980536983784503"/>
  </r>
  <r>
    <x v="260"/>
    <n v="17.830500000000001"/>
    <n v="18.646000000000001"/>
    <n v="18.7"/>
    <n v="18.382000000000001"/>
    <n v="18.68"/>
    <n v="8248500"/>
    <n v="1.6222950310955613"/>
  </r>
  <r>
    <x v="261"/>
    <n v="17.991099999999999"/>
    <n v="18.814"/>
    <n v="18.899999999999999"/>
    <n v="18.763999999999999"/>
    <n v="18.795999999999999"/>
    <n v="3334500"/>
    <n v="-0.43447184522949228"/>
  </r>
  <r>
    <x v="262"/>
    <n v="17.841999999999999"/>
    <n v="18.658000000000001"/>
    <n v="18.8"/>
    <n v="18.524000000000001"/>
    <n v="18.73"/>
    <n v="4848500"/>
    <n v="0.19921660628783194"/>
  </r>
  <r>
    <x v="263"/>
    <n v="18.107800000000001"/>
    <n v="18.936"/>
    <n v="18.963999999999999"/>
    <n v="18.792000000000002"/>
    <n v="18.827999999999999"/>
    <n v="6201000"/>
    <n v="0.76530883262678906"/>
  </r>
  <r>
    <x v="264"/>
    <n v="17.713799999999999"/>
    <n v="18.524000000000001"/>
    <n v="18.670000000000002"/>
    <n v="18.431999999999999"/>
    <n v="18.478000000000002"/>
    <n v="5942000"/>
    <n v="0.65690374085467085"/>
  </r>
  <r>
    <x v="265"/>
    <n v="17.9452"/>
    <n v="18.765999999999998"/>
    <n v="18.86"/>
    <n v="18.716000000000001"/>
    <n v="18.760000000000002"/>
    <n v="3773000"/>
    <n v="-0.25093658367708366"/>
  </r>
  <r>
    <x v="266"/>
    <n v="18.054300000000001"/>
    <n v="18.88"/>
    <n v="18.882000000000001"/>
    <n v="18.760000000000002"/>
    <n v="18.78"/>
    <n v="2850500"/>
    <n v="-0.63705124452565143"/>
  </r>
  <r>
    <x v="267"/>
    <n v="17.855399999999999"/>
    <n v="18.672000000000001"/>
    <n v="18.724"/>
    <n v="18.588000000000001"/>
    <n v="18.600000000000001"/>
    <n v="4507000"/>
    <n v="5.6280935090232069E-2"/>
  </r>
  <r>
    <x v="268"/>
    <n v="17.857299999999999"/>
    <n v="18.673999999999999"/>
    <n v="18.760000000000002"/>
    <n v="18.63"/>
    <n v="18.68"/>
    <n v="3589500"/>
    <n v="-0.32774096336891256"/>
  </r>
  <r>
    <x v="269"/>
    <n v="18.002600000000001"/>
    <n v="18.826000000000001"/>
    <n v="18.925999999999998"/>
    <n v="18.649999999999999"/>
    <n v="18.917999999999999"/>
    <n v="9943500"/>
    <n v="2.331741481110003"/>
  </r>
  <r>
    <x v="270"/>
    <n v="17.995000000000001"/>
    <n v="18.818000000000001"/>
    <n v="18.838000000000001"/>
    <n v="18.666"/>
    <n v="18.739999999999998"/>
    <n v="3627000"/>
    <n v="-0.31204524544823908"/>
  </r>
  <r>
    <x v="271"/>
    <n v="18.107800000000001"/>
    <n v="18.936"/>
    <n v="18.995999999999999"/>
    <n v="18.832000000000001"/>
    <n v="18.861999999999998"/>
    <n v="4538000"/>
    <n v="6.9256061904655483E-2"/>
  </r>
  <r>
    <x v="272"/>
    <n v="17.857299999999999"/>
    <n v="18.673999999999999"/>
    <n v="19.010000000000002"/>
    <n v="18.667999999999999"/>
    <n v="18.992000000000001"/>
    <n v="4278500"/>
    <n v="-3.935830610640504E-2"/>
  </r>
  <r>
    <x v="273"/>
    <n v="18.006399999999999"/>
    <n v="18.829999999999998"/>
    <n v="18.928000000000001"/>
    <n v="18.71"/>
    <n v="18.760000000000002"/>
    <n v="4121500"/>
    <n v="-0.10507104513429137"/>
  </r>
  <r>
    <x v="274"/>
    <n v="18.190100000000001"/>
    <n v="19.021999999999998"/>
    <n v="19.071999999999999"/>
    <n v="18.809999999999999"/>
    <n v="18.853999999999999"/>
    <n v="4284000"/>
    <n v="-3.7056267478039598E-2"/>
  </r>
  <r>
    <x v="275"/>
    <n v="18.555299999999999"/>
    <n v="19.404"/>
    <n v="19.553999999999998"/>
    <n v="19.353999999999999"/>
    <n v="19.414000000000001"/>
    <n v="5998500"/>
    <n v="0.68055195585515216"/>
  </r>
  <r>
    <x v="276"/>
    <n v="18.878599999999999"/>
    <n v="19.742000000000001"/>
    <n v="19.87"/>
    <n v="19.628"/>
    <n v="19.82"/>
    <n v="6448000"/>
    <n v="0.86869129466429174"/>
  </r>
  <r>
    <x v="277"/>
    <n v="19.0105"/>
    <n v="19.88"/>
    <n v="19.905999999999999"/>
    <n v="19.562000000000001"/>
    <n v="19.777999999999999"/>
    <n v="4695000"/>
    <n v="0.13496880093254182"/>
  </r>
  <r>
    <x v="278"/>
    <n v="18.639500000000002"/>
    <n v="19.492000000000001"/>
    <n v="19.661999999999999"/>
    <n v="19.456"/>
    <n v="19.591999999999999"/>
    <n v="3715000"/>
    <n v="-0.27521262739439195"/>
  </r>
  <r>
    <x v="279"/>
    <n v="18.639500000000002"/>
    <n v="19.492000000000001"/>
    <n v="19.626000000000001"/>
    <n v="19.448"/>
    <n v="19.626000000000001"/>
    <n v="3348000"/>
    <n v="-0.42882138677804982"/>
  </r>
  <r>
    <x v="280"/>
    <n v="18.520900000000001"/>
    <n v="19.367999999999999"/>
    <n v="19.512"/>
    <n v="19.308"/>
    <n v="19.492000000000001"/>
    <n v="1509000"/>
    <n v="-1.1985393936078776"/>
  </r>
  <r>
    <x v="281"/>
    <n v="18.7332"/>
    <n v="19.59"/>
    <n v="19.658000000000001"/>
    <n v="19.565999999999999"/>
    <n v="19.638000000000002"/>
    <n v="4818000"/>
    <n v="0.18645075571235084"/>
  </r>
  <r>
    <x v="282"/>
    <n v="19.2075"/>
    <n v="20.085999999999999"/>
    <n v="20.166"/>
    <n v="19.87"/>
    <n v="20"/>
    <n v="4944000"/>
    <n v="0.23918836792581377"/>
  </r>
  <r>
    <x v="283"/>
    <n v="19.2745"/>
    <n v="20.155999999999999"/>
    <n v="20.190000000000001"/>
    <n v="19.931999999999999"/>
    <n v="19.96"/>
    <n v="3081000"/>
    <n v="-0.54057489837324502"/>
  </r>
  <r>
    <x v="284"/>
    <n v="19.335699999999999"/>
    <n v="20.22"/>
    <n v="20.28"/>
    <n v="20.122"/>
    <n v="20.186"/>
    <n v="3353500"/>
    <n v="-0.4265193481496844"/>
  </r>
  <r>
    <x v="285"/>
    <n v="19.1387"/>
    <n v="20.013999999999999"/>
    <n v="20.324000000000002"/>
    <n v="19.891999999999999"/>
    <n v="20.3"/>
    <n v="5320000"/>
    <n v="0.39656409961043326"/>
  </r>
  <r>
    <x v="286"/>
    <n v="19.720099999999999"/>
    <n v="20.622"/>
    <n v="20.704000000000001"/>
    <n v="20.399999999999999"/>
    <n v="20.404"/>
    <n v="5593500"/>
    <n v="0.51103820231187858"/>
  </r>
  <r>
    <x v="287"/>
    <n v="19.331800000000001"/>
    <n v="20.216000000000001"/>
    <n v="20.398"/>
    <n v="20.056000000000001"/>
    <n v="20.091999999999999"/>
    <n v="4907500"/>
    <n v="0.2239112024830249"/>
  </r>
  <r>
    <x v="288"/>
    <n v="19.5078"/>
    <n v="20.399999999999999"/>
    <n v="20.417999999999999"/>
    <n v="20.172000000000001"/>
    <n v="20.216000000000001"/>
    <n v="3803500"/>
    <n v="-0.23817073310160253"/>
  </r>
  <r>
    <x v="289"/>
    <n v="19.888400000000001"/>
    <n v="20.797999999999998"/>
    <n v="20.8"/>
    <n v="20.588000000000001"/>
    <n v="20.658000000000001"/>
    <n v="7002000"/>
    <n v="1.1005693674123747"/>
  </r>
  <r>
    <x v="290"/>
    <n v="19.8597"/>
    <n v="20.768000000000001"/>
    <n v="21"/>
    <n v="20.666"/>
    <n v="20.866"/>
    <n v="5183000"/>
    <n v="0.33922241014023946"/>
  </r>
  <r>
    <x v="291"/>
    <n v="19.896000000000001"/>
    <n v="20.806000000000001"/>
    <n v="20.896000000000001"/>
    <n v="20.655999999999999"/>
    <n v="20.86"/>
    <n v="5961500"/>
    <n v="0.66506551417342108"/>
  </r>
  <r>
    <x v="292"/>
    <n v="19.869199999999999"/>
    <n v="20.777999999999999"/>
    <n v="20.867999999999999"/>
    <n v="20.64"/>
    <n v="20.648"/>
    <n v="3972000"/>
    <n v="-0.16764464057804301"/>
  </r>
  <r>
    <x v="293"/>
    <n v="19.779399999999999"/>
    <n v="20.684000000000001"/>
    <n v="20.795999999999999"/>
    <n v="20.648"/>
    <n v="20.73"/>
    <n v="4155500"/>
    <n v="-9.084026088621408E-2"/>
  </r>
  <r>
    <x v="294"/>
    <n v="19.517299999999999"/>
    <n v="20.41"/>
    <n v="20.54"/>
    <n v="20.306000000000001"/>
    <n v="20.358000000000001"/>
    <n v="5138000"/>
    <n v="0.32038754863543129"/>
  </r>
  <r>
    <x v="295"/>
    <n v="19.5518"/>
    <n v="20.446000000000002"/>
    <n v="20.488"/>
    <n v="20.34"/>
    <n v="20.405999999999999"/>
    <n v="3505000"/>
    <n v="-0.36310864775016349"/>
  </r>
  <r>
    <x v="296"/>
    <n v="19.678000000000001"/>
    <n v="20.577999999999999"/>
    <n v="20.72"/>
    <n v="20.486000000000001"/>
    <n v="20.486000000000001"/>
    <n v="4370000"/>
    <n v="-1.0607543799617354E-3"/>
  </r>
  <r>
    <x v="297"/>
    <n v="19.613"/>
    <n v="20.51"/>
    <n v="20.64"/>
    <n v="20.38"/>
    <n v="20.582000000000001"/>
    <n v="3246000"/>
    <n v="-0.47151373952228171"/>
  </r>
  <r>
    <x v="298"/>
    <n v="19.337599999999998"/>
    <n v="20.222000000000001"/>
    <n v="20.385999999999999"/>
    <n v="20.206"/>
    <n v="20.324000000000002"/>
    <n v="3798000"/>
    <n v="-0.24047277172996798"/>
  </r>
  <r>
    <x v="299"/>
    <n v="18.9876"/>
    <n v="19.856000000000002"/>
    <n v="19.988"/>
    <n v="19.564"/>
    <n v="19.940000000000001"/>
    <n v="7289000"/>
    <n v="1.2206939285652625"/>
  </r>
  <r>
    <x v="300"/>
    <n v="19.069800000000001"/>
    <n v="19.942"/>
    <n v="20.036000000000001"/>
    <n v="19.878"/>
    <n v="19.97"/>
    <n v="3875000"/>
    <n v="-0.20824423093285174"/>
  </r>
  <r>
    <x v="301"/>
    <n v="18.551500000000001"/>
    <n v="19.399999999999999"/>
    <n v="19.776"/>
    <n v="19.378"/>
    <n v="19.556000000000001"/>
    <n v="5576000"/>
    <n v="0.50371353394889762"/>
  </r>
  <r>
    <x v="302"/>
    <n v="18.675799999999999"/>
    <n v="19.53"/>
    <n v="19.684000000000001"/>
    <n v="19.239999999999998"/>
    <n v="19.276"/>
    <n v="7198500"/>
    <n v="1.1828149293167038"/>
  </r>
  <r>
    <x v="303"/>
    <n v="18.3048"/>
    <n v="19.141999999999999"/>
    <n v="19.417999999999999"/>
    <n v="19.018000000000001"/>
    <n v="19.399999999999999"/>
    <n v="4296000"/>
    <n v="-3.2033637743424083E-2"/>
  </r>
  <r>
    <x v="304"/>
    <n v="18.844100000000001"/>
    <n v="19.706"/>
    <n v="19.728000000000002"/>
    <n v="19.388000000000002"/>
    <n v="19.521999999999998"/>
    <n v="7497500"/>
    <n v="1.3079621202042071"/>
  </r>
  <r>
    <x v="305"/>
    <n v="18.979900000000001"/>
    <n v="19.847999999999999"/>
    <n v="19.966000000000001"/>
    <n v="19.834"/>
    <n v="19.899999999999999"/>
    <n v="6338500"/>
    <n v="0.82285979833592515"/>
  </r>
  <r>
    <x v="306"/>
    <n v="21.2883"/>
    <n v="22.262"/>
    <n v="22.457999999999998"/>
    <n v="21.391999999999999"/>
    <n v="21.66"/>
    <n v="15131000"/>
    <n v="4.5029824601365025"/>
  </r>
  <r>
    <x v="307"/>
    <n v="21.206099999999999"/>
    <n v="22.175999999999998"/>
    <n v="22.23"/>
    <n v="21.802"/>
    <n v="22.196000000000002"/>
    <n v="6912000"/>
    <n v="1.0628996444027583"/>
  </r>
  <r>
    <x v="308"/>
    <n v="22.321100000000001"/>
    <n v="23.341999999999999"/>
    <n v="23.7"/>
    <n v="23.047999999999998"/>
    <n v="23.606000000000002"/>
    <n v="10132500"/>
    <n v="2.4108478994301974"/>
  </r>
  <r>
    <x v="309"/>
    <n v="22.1126"/>
    <n v="23.123999999999999"/>
    <n v="23.128"/>
    <n v="22.872"/>
    <n v="22.872"/>
    <n v="5339000"/>
    <n v="0.40451659669024115"/>
  </r>
  <r>
    <x v="310"/>
    <n v="21.5427"/>
    <n v="22.527999999999999"/>
    <n v="22.686"/>
    <n v="22.398"/>
    <n v="22.513999999999999"/>
    <n v="5071500"/>
    <n v="0.2925538088561036"/>
  </r>
  <r>
    <x v="311"/>
    <n v="21.6709"/>
    <n v="22.661999999999999"/>
    <n v="22.9"/>
    <n v="22.456"/>
    <n v="22.9"/>
    <n v="3032000"/>
    <n v="-0.56108396978959174"/>
  </r>
  <r>
    <x v="312"/>
    <n v="21.7971"/>
    <n v="22.794"/>
    <n v="22.948"/>
    <n v="22.687999999999999"/>
    <n v="22.803999999999998"/>
    <n v="2351500"/>
    <n v="-0.84590893099007991"/>
  </r>
  <r>
    <x v="313"/>
    <n v="21.712900000000001"/>
    <n v="22.706"/>
    <n v="22.724"/>
    <n v="22.558"/>
    <n v="22.562000000000001"/>
    <n v="2788500"/>
    <n v="-0.66300149815449827"/>
  </r>
  <r>
    <x v="314"/>
    <n v="21.988299999999999"/>
    <n v="22.994"/>
    <n v="23.18"/>
    <n v="22.884"/>
    <n v="23.17"/>
    <n v="4247000"/>
    <n v="-5.2542709159770773E-2"/>
  </r>
  <r>
    <x v="315"/>
    <n v="21.9788"/>
    <n v="22.984000000000002"/>
    <n v="23.062000000000001"/>
    <n v="22.771999999999998"/>
    <n v="23.062000000000001"/>
    <n v="2961000"/>
    <n v="-0.59080119571940015"/>
  </r>
  <r>
    <x v="316"/>
    <n v="21.710999999999999"/>
    <n v="22.704000000000001"/>
    <n v="22.774000000000001"/>
    <n v="22.486000000000001"/>
    <n v="22.65"/>
    <n v="2836000"/>
    <n v="-0.64312025545497853"/>
  </r>
  <r>
    <x v="317"/>
    <n v="22.097300000000001"/>
    <n v="23.108000000000001"/>
    <n v="23.562000000000001"/>
    <n v="22.782"/>
    <n v="22.802"/>
    <n v="9943000"/>
    <n v="2.3315322048710607"/>
  </r>
  <r>
    <x v="318"/>
    <n v="21.665099999999999"/>
    <n v="22.655999999999999"/>
    <n v="22.981999999999999"/>
    <n v="22.606000000000002"/>
    <n v="22.706"/>
    <n v="5482000"/>
    <n v="0.46436960102774272"/>
  </r>
  <r>
    <x v="319"/>
    <n v="21.502600000000001"/>
    <n v="22.486000000000001"/>
    <n v="22.571999999999999"/>
    <n v="21.908000000000001"/>
    <n v="22.193999999999999"/>
    <n v="5336500"/>
    <n v="0.40347021549552958"/>
  </r>
  <r>
    <x v="320"/>
    <n v="20.961300000000001"/>
    <n v="21.92"/>
    <n v="21.994"/>
    <n v="21.622"/>
    <n v="21.664000000000001"/>
    <n v="7374000"/>
    <n v="1.2562708891854557"/>
  </r>
  <r>
    <x v="321"/>
    <n v="20.479299999999999"/>
    <n v="21.416"/>
    <n v="21.818000000000001"/>
    <n v="21.37"/>
    <n v="21.745999999999999"/>
    <n v="6690000"/>
    <n v="0.96998099431237128"/>
  </r>
  <r>
    <x v="322"/>
    <n v="20.236499999999999"/>
    <n v="21.161999999999999"/>
    <n v="21.398"/>
    <n v="21.074000000000002"/>
    <n v="21.385999999999999"/>
    <n v="5014500"/>
    <n v="0.26869631761667989"/>
  </r>
  <r>
    <x v="323"/>
    <n v="20.6706"/>
    <n v="21.616"/>
    <n v="21.712"/>
    <n v="21.37"/>
    <n v="21.466000000000001"/>
    <n v="4678000"/>
    <n v="0.12785340880850316"/>
  </r>
  <r>
    <x v="324"/>
    <n v="20.2288"/>
    <n v="21.154"/>
    <n v="21.452000000000002"/>
    <n v="21.15"/>
    <n v="21.436"/>
    <n v="5412500"/>
    <n v="0.43528020381476118"/>
  </r>
  <r>
    <x v="325"/>
    <n v="19.989699999999999"/>
    <n v="20.904"/>
    <n v="21.314"/>
    <n v="20.9"/>
    <n v="21.282"/>
    <n v="5263500"/>
    <n v="0.37291588460995184"/>
  </r>
  <r>
    <x v="326"/>
    <n v="19.4772"/>
    <n v="20.367999999999999"/>
    <n v="20.803999999999998"/>
    <n v="20.146000000000001"/>
    <n v="20.661999999999999"/>
    <n v="8212500"/>
    <n v="1.6072271418917148"/>
  </r>
  <r>
    <x v="327"/>
    <n v="19.917100000000001"/>
    <n v="20.827999999999999"/>
    <n v="20.85"/>
    <n v="20.256"/>
    <n v="20.722000000000001"/>
    <n v="5269500"/>
    <n v="0.37542719947725961"/>
  </r>
  <r>
    <x v="328"/>
    <n v="19.173100000000002"/>
    <n v="20.05"/>
    <n v="20.6"/>
    <n v="20.04"/>
    <n v="20.468"/>
    <n v="6213000"/>
    <n v="0.7703314623614046"/>
  </r>
  <r>
    <x v="329"/>
    <n v="19.416"/>
    <n v="20.303999999999998"/>
    <n v="20.398"/>
    <n v="20.018000000000001"/>
    <n v="20.05"/>
    <n v="6442500"/>
    <n v="0.86638925603592631"/>
  </r>
  <r>
    <x v="330"/>
    <n v="19.314599999999999"/>
    <n v="20.198"/>
    <n v="20.538"/>
    <n v="20.102"/>
    <n v="20.494"/>
    <n v="5367000"/>
    <n v="0.41623606607101071"/>
  </r>
  <r>
    <x v="331"/>
    <n v="19.737300000000001"/>
    <n v="20.64"/>
    <n v="20.73"/>
    <n v="20.353999999999999"/>
    <n v="20.456"/>
    <n v="4577500"/>
    <n v="8.5788884781098224E-2"/>
  </r>
  <r>
    <x v="332"/>
    <n v="19.997399999999999"/>
    <n v="20.911999999999999"/>
    <n v="20.917999999999999"/>
    <n v="20.501999999999999"/>
    <n v="20.634"/>
    <n v="4350500"/>
    <n v="-9.2225276987119489E-3"/>
  </r>
  <r>
    <x v="333"/>
    <n v="20.156099999999999"/>
    <n v="21.077999999999999"/>
    <n v="21.088000000000001"/>
    <n v="20.834"/>
    <n v="20.975999999999999"/>
    <n v="4377500"/>
    <n v="2.0783892041729619E-3"/>
  </r>
  <r>
    <x v="334"/>
    <n v="20.379899999999999"/>
    <n v="21.312000000000001"/>
    <n v="21.45"/>
    <n v="21.23"/>
    <n v="21.248000000000001"/>
    <n v="4119500"/>
    <n v="-0.10590815009006062"/>
  </r>
  <r>
    <x v="335"/>
    <n v="20.259399999999999"/>
    <n v="21.186"/>
    <n v="21.26"/>
    <n v="20.954000000000001"/>
    <n v="21.154"/>
    <n v="3595500"/>
    <n v="-0.3252296485016048"/>
  </r>
  <r>
    <x v="336"/>
    <n v="20.146599999999999"/>
    <n v="21.068000000000001"/>
    <n v="21.225999999999999"/>
    <n v="20.988"/>
    <n v="21.187999999999999"/>
    <n v="4303000"/>
    <n v="-2.9103770398231699E-2"/>
  </r>
  <r>
    <x v="337"/>
    <n v="20.1313"/>
    <n v="21.052"/>
    <n v="21.161999999999999"/>
    <n v="20.902000000000001"/>
    <n v="21.161999999999999"/>
    <n v="3113500"/>
    <n v="-0.52697194284199467"/>
  </r>
  <r>
    <x v="338"/>
    <n v="20.443000000000001"/>
    <n v="21.378"/>
    <n v="21.484000000000002"/>
    <n v="21.102"/>
    <n v="21.2"/>
    <n v="10410500"/>
    <n v="2.5272054882821235"/>
  </r>
  <r>
    <x v="339"/>
    <n v="20.102599999999999"/>
    <n v="21.021999999999998"/>
    <n v="21.385999999999999"/>
    <n v="21.001999999999999"/>
    <n v="21.265999999999998"/>
    <n v="3806000"/>
    <n v="-0.23712435190689096"/>
  </r>
  <r>
    <x v="340"/>
    <n v="19.5747"/>
    <n v="20.47"/>
    <n v="20.962"/>
    <n v="20.462"/>
    <n v="20.962"/>
    <n v="6353500"/>
    <n v="0.82913808550419454"/>
  </r>
  <r>
    <x v="341"/>
    <n v="19.632100000000001"/>
    <n v="20.53"/>
    <n v="20.588000000000001"/>
    <n v="20.292000000000002"/>
    <n v="20.472000000000001"/>
    <n v="4856000"/>
    <n v="0.20235574987196664"/>
  </r>
  <r>
    <x v="342"/>
    <n v="20.161899999999999"/>
    <n v="21.084"/>
    <n v="21.1"/>
    <n v="20.82"/>
    <n v="20.832000000000001"/>
    <n v="4119500"/>
    <n v="-0.10590815009006062"/>
  </r>
  <r>
    <x v="343"/>
    <n v="20.4405"/>
    <n v="21.32"/>
    <n v="21.408000000000001"/>
    <n v="21.007999999999999"/>
    <n v="21.18"/>
    <n v="4085500"/>
    <n v="-0.12013893433813792"/>
  </r>
  <r>
    <x v="344"/>
    <n v="20.0397"/>
    <n v="20.902000000000001"/>
    <n v="20.98"/>
    <n v="20.744"/>
    <n v="20.866"/>
    <n v="3475500"/>
    <n v="-0.37545594584775999"/>
  </r>
  <r>
    <x v="345"/>
    <n v="20.327300000000001"/>
    <n v="21.202000000000002"/>
    <n v="21.36"/>
    <n v="21.052"/>
    <n v="21.111999999999998"/>
    <n v="2987500"/>
    <n v="-0.57970955505545763"/>
  </r>
  <r>
    <x v="346"/>
    <n v="20.490300000000001"/>
    <n v="21.372"/>
    <n v="21.423999999999999"/>
    <n v="21.102"/>
    <n v="21.312000000000001"/>
    <n v="2250500"/>
    <n v="-0.88818273125642722"/>
  </r>
  <r>
    <x v="347"/>
    <n v="21.359000000000002"/>
    <n v="22.277999999999999"/>
    <n v="22.367999999999999"/>
    <n v="21.963999999999999"/>
    <n v="22.16"/>
    <n v="4162000"/>
    <n v="-8.8119669779964008E-2"/>
  </r>
  <r>
    <x v="348"/>
    <n v="21.0733"/>
    <n v="21.98"/>
    <n v="22.056000000000001"/>
    <n v="21.866"/>
    <n v="22.024000000000001"/>
    <n v="2195500"/>
    <n v="-0.91120311754008165"/>
  </r>
  <r>
    <x v="349"/>
    <n v="21.257300000000001"/>
    <n v="22.172000000000001"/>
    <n v="22.268000000000001"/>
    <n v="21.928000000000001"/>
    <n v="22.11"/>
    <n v="2446500"/>
    <n v="-0.80614644559104043"/>
  </r>
  <r>
    <x v="350"/>
    <n v="21.0579"/>
    <n v="21.963999999999999"/>
    <n v="21.992000000000001"/>
    <n v="21.8"/>
    <n v="21.86"/>
    <n v="2812500"/>
    <n v="-0.6529562386852672"/>
  </r>
  <r>
    <x v="351"/>
    <n v="21.435700000000001"/>
    <n v="22.358000000000001"/>
    <n v="22.411999999999999"/>
    <n v="22.102"/>
    <n v="22.302"/>
    <n v="4116000"/>
    <n v="-0.10737308376265682"/>
  </r>
  <r>
    <x v="352"/>
    <n v="21.359000000000002"/>
    <n v="22.277999999999999"/>
    <n v="22.46"/>
    <n v="22.225999999999999"/>
    <n v="22.297999999999998"/>
    <n v="2223500"/>
    <n v="-0.89948364815931214"/>
  </r>
  <r>
    <x v="353"/>
    <n v="21.4529"/>
    <n v="22.376000000000001"/>
    <n v="22.472000000000001"/>
    <n v="22.294"/>
    <n v="22.396000000000001"/>
    <n v="2674000"/>
    <n v="-0.71092575687228798"/>
  </r>
  <r>
    <x v="354"/>
    <n v="21.433700000000002"/>
    <n v="22.356000000000002"/>
    <n v="22.562000000000001"/>
    <n v="22.341999999999999"/>
    <n v="22.498000000000001"/>
    <n v="2054000"/>
    <n v="-0.97042829316075629"/>
  </r>
  <r>
    <x v="355"/>
    <n v="21.6236"/>
    <n v="22.553999999999998"/>
    <n v="22.7"/>
    <n v="22.423999999999999"/>
    <n v="22.55"/>
    <n v="2541000"/>
    <n v="-0.76659323643094324"/>
  </r>
  <r>
    <x v="356"/>
    <n v="21.3033"/>
    <n v="22.22"/>
    <n v="22.334"/>
    <n v="22.141999999999999"/>
    <n v="22.33"/>
    <n v="3212000"/>
    <n v="-0.48574452377035898"/>
  </r>
  <r>
    <x v="357"/>
    <n v="21.0886"/>
    <n v="21.995999999999999"/>
    <n v="22.248000000000001"/>
    <n v="21.882000000000001"/>
    <n v="22.21"/>
    <n v="2068500"/>
    <n v="-0.96435928223142919"/>
  </r>
  <r>
    <x v="358"/>
    <n v="20.825900000000001"/>
    <n v="21.722000000000001"/>
    <n v="22.02"/>
    <n v="21.6"/>
    <n v="21.93"/>
    <n v="2445500"/>
    <n v="-0.80656499806892501"/>
  </r>
  <r>
    <x v="359"/>
    <n v="20.793299999999999"/>
    <n v="21.687999999999999"/>
    <n v="21.718"/>
    <n v="21.34"/>
    <n v="21.446000000000002"/>
    <n v="2796000"/>
    <n v="-0.65986235457036357"/>
  </r>
  <r>
    <x v="360"/>
    <n v="20.889199999999999"/>
    <n v="21.788"/>
    <n v="22.01"/>
    <n v="21.707999999999998"/>
    <n v="21.806000000000001"/>
    <n v="4532500"/>
    <n v="6.6954023276290034E-2"/>
  </r>
  <r>
    <x v="361"/>
    <n v="21.0809"/>
    <n v="21.988"/>
    <n v="22.065999999999999"/>
    <n v="21.878"/>
    <n v="21.957999999999998"/>
    <n v="2142500"/>
    <n v="-0.93338639886796682"/>
  </r>
  <r>
    <x v="362"/>
    <n v="20.885300000000001"/>
    <n v="21.783999999999999"/>
    <n v="21.94"/>
    <n v="21.77"/>
    <n v="21.8"/>
    <n v="2684500"/>
    <n v="-0.70653095585449932"/>
  </r>
  <r>
    <x v="363"/>
    <n v="20.453900000000001"/>
    <n v="21.334"/>
    <n v="21.54"/>
    <n v="21.071999999999999"/>
    <n v="21.3"/>
    <n v="7796000"/>
    <n v="1.4329000348527681"/>
  </r>
  <r>
    <x v="364"/>
    <n v="20.035900000000002"/>
    <n v="20.898"/>
    <n v="21.283999999999999"/>
    <n v="20.626000000000001"/>
    <n v="21.28"/>
    <n v="8676000"/>
    <n v="1.8012262153912391"/>
  </r>
  <r>
    <x v="365"/>
    <n v="20.104900000000001"/>
    <n v="20.97"/>
    <n v="21.097999999999999"/>
    <n v="20.821999999999999"/>
    <n v="21.084"/>
    <n v="4544000"/>
    <n v="7.1767376771963237E-2"/>
  </r>
  <r>
    <x v="366"/>
    <n v="19.2056"/>
    <n v="20.032"/>
    <n v="20.46"/>
    <n v="20"/>
    <n v="20.265999999999998"/>
    <n v="5402500"/>
    <n v="0.43109467903591492"/>
  </r>
  <r>
    <x v="367"/>
    <n v="19.054099999999998"/>
    <n v="19.873999999999999"/>
    <n v="20.238"/>
    <n v="19.73"/>
    <n v="20.193999999999999"/>
    <n v="5133000"/>
    <n v="0.31829478624600815"/>
  </r>
  <r>
    <x v="368"/>
    <n v="18.5594"/>
    <n v="19.358000000000001"/>
    <n v="19.846"/>
    <n v="19.297999999999998"/>
    <n v="19.783999999999999"/>
    <n v="6892500"/>
    <n v="1.0547378710840081"/>
  </r>
  <r>
    <x v="369"/>
    <n v="18.720500000000001"/>
    <n v="19.526"/>
    <n v="19.614000000000001"/>
    <n v="19.443999999999999"/>
    <n v="19.538"/>
    <n v="4860500"/>
    <n v="0.20423923602244748"/>
  </r>
  <r>
    <x v="370"/>
    <n v="18.743500000000001"/>
    <n v="19.55"/>
    <n v="19.654"/>
    <n v="19.411999999999999"/>
    <n v="19.635999999999999"/>
    <n v="4130500"/>
    <n v="-0.10130407283332973"/>
  </r>
  <r>
    <x v="371"/>
    <n v="18.607399999999998"/>
    <n v="19.408000000000001"/>
    <n v="19.59"/>
    <n v="19.347999999999999"/>
    <n v="19.399999999999999"/>
    <n v="4392500"/>
    <n v="8.3566763724423569E-3"/>
  </r>
  <r>
    <x v="372"/>
    <n v="18.676400000000001"/>
    <n v="19.48"/>
    <n v="19.898"/>
    <n v="19.442"/>
    <n v="19.850000000000001"/>
    <n v="5229000"/>
    <n v="0.35847582412293227"/>
  </r>
  <r>
    <x v="373"/>
    <n v="18.4175"/>
    <n v="19.21"/>
    <n v="19.244"/>
    <n v="18.885999999999999"/>
    <n v="19.11"/>
    <n v="4881000"/>
    <n v="0.21281956181908229"/>
  </r>
  <r>
    <x v="374"/>
    <n v="17.842300000000002"/>
    <n v="18.61"/>
    <n v="19.064"/>
    <n v="18.568000000000001"/>
    <n v="19.027999999999999"/>
    <n v="5496000"/>
    <n v="0.47022933571812747"/>
  </r>
  <r>
    <x v="375"/>
    <n v="17.826899999999998"/>
    <n v="18.594000000000001"/>
    <n v="18.672000000000001"/>
    <n v="18.350000000000001"/>
    <n v="18.436"/>
    <n v="6209500"/>
    <n v="0.76886652868880834"/>
  </r>
  <r>
    <x v="376"/>
    <n v="18.0532"/>
    <n v="18.829999999999998"/>
    <n v="18.86"/>
    <n v="18.622"/>
    <n v="18.734000000000002"/>
    <n v="3483500"/>
    <n v="-0.37210752602468294"/>
  </r>
  <r>
    <x v="377"/>
    <n v="18.0091"/>
    <n v="18.783999999999999"/>
    <n v="18.925999999999998"/>
    <n v="18.693999999999999"/>
    <n v="18.853999999999999"/>
    <n v="3313000"/>
    <n v="-0.44347072350401173"/>
  </r>
  <r>
    <x v="378"/>
    <n v="18.216200000000001"/>
    <n v="19"/>
    <n v="19.218"/>
    <n v="18.832000000000001"/>
    <n v="18.832000000000001"/>
    <n v="4562000"/>
    <n v="7.9301321373886513E-2"/>
  </r>
  <r>
    <x v="379"/>
    <n v="18.275600000000001"/>
    <n v="19.062000000000001"/>
    <n v="19.076000000000001"/>
    <n v="18.765999999999998"/>
    <n v="18.905999999999999"/>
    <n v="2672000"/>
    <n v="-0.71176286182805715"/>
  </r>
  <r>
    <x v="380"/>
    <n v="18.580500000000001"/>
    <n v="19.38"/>
    <n v="19.46"/>
    <n v="19.198"/>
    <n v="19.198"/>
    <n v="2593500"/>
    <n v="-0.74461923134200037"/>
  </r>
  <r>
    <x v="381"/>
    <n v="18.480799999999999"/>
    <n v="19.276"/>
    <n v="19.488"/>
    <n v="19.271999999999998"/>
    <n v="19.463999999999999"/>
    <n v="2459500"/>
    <n v="-0.80070526337854031"/>
  </r>
  <r>
    <x v="382"/>
    <n v="18.557500000000001"/>
    <n v="19.356000000000002"/>
    <n v="19.399999999999999"/>
    <n v="19.314"/>
    <n v="19.367999999999999"/>
    <n v="1902000"/>
    <n v="-1.0340482697992195"/>
  </r>
  <r>
    <x v="383"/>
    <n v="18.858499999999999"/>
    <n v="19.670000000000002"/>
    <n v="19.757999999999999"/>
    <n v="19.584"/>
    <n v="19.702000000000002"/>
    <n v="4477500"/>
    <n v="4.393363699263559E-2"/>
  </r>
  <r>
    <x v="384"/>
    <n v="18.872"/>
    <n v="19.684000000000001"/>
    <n v="19.893999999999998"/>
    <n v="19.681999999999999"/>
    <n v="19.693999999999999"/>
    <n v="2889000"/>
    <n v="-0.62093697412709326"/>
  </r>
  <r>
    <x v="385"/>
    <n v="19.092500000000001"/>
    <n v="19.914000000000001"/>
    <n v="19.957999999999998"/>
    <n v="19.698"/>
    <n v="19.84"/>
    <n v="2748500"/>
    <n v="-0.67974359726988332"/>
  </r>
  <r>
    <x v="386"/>
    <n v="19.100200000000001"/>
    <n v="19.922000000000001"/>
    <n v="20.106000000000002"/>
    <n v="19.899999999999999"/>
    <n v="20.018000000000001"/>
    <n v="2128000"/>
    <n v="-0.93945540979729392"/>
  </r>
  <r>
    <x v="387"/>
    <n v="19.017700000000001"/>
    <n v="19.835999999999999"/>
    <n v="19.972000000000001"/>
    <n v="19.760000000000002"/>
    <n v="19.972000000000001"/>
    <n v="2734500"/>
    <n v="-0.68560333196026801"/>
  </r>
  <r>
    <x v="388"/>
    <n v="18.802900000000001"/>
    <n v="19.611999999999998"/>
    <n v="19.794"/>
    <n v="19.518000000000001"/>
    <n v="19.745999999999999"/>
    <n v="2725500"/>
    <n v="-0.68937030426122969"/>
  </r>
  <r>
    <x v="389"/>
    <n v="18.935199999999998"/>
    <n v="19.75"/>
    <n v="19.861999999999998"/>
    <n v="19.420000000000002"/>
    <n v="19.553999999999998"/>
    <n v="3773500"/>
    <n v="-0.25072730743814131"/>
  </r>
  <r>
    <x v="390"/>
    <n v="19.307200000000002"/>
    <n v="20.138000000000002"/>
    <n v="20.21"/>
    <n v="19.916"/>
    <n v="19.942"/>
    <n v="4457000"/>
    <n v="3.5353311196000756E-2"/>
  </r>
  <r>
    <x v="391"/>
    <n v="19.203700000000001"/>
    <n v="20.03"/>
    <n v="20.062000000000001"/>
    <n v="19.923999999999999"/>
    <n v="19.940000000000001"/>
    <n v="6030500"/>
    <n v="0.69394563514746022"/>
  </r>
  <r>
    <x v="392"/>
    <n v="19.100200000000001"/>
    <n v="19.922000000000001"/>
    <n v="20.13"/>
    <n v="19.87"/>
    <n v="20.056000000000001"/>
    <n v="4799000"/>
    <n v="0.17849825863254296"/>
  </r>
  <r>
    <x v="393"/>
    <n v="18.7377"/>
    <n v="19.544"/>
    <n v="19.765999999999998"/>
    <n v="19.521999999999998"/>
    <n v="19.724"/>
    <n v="2578000"/>
    <n v="-0.75110679474921205"/>
  </r>
  <r>
    <x v="394"/>
    <n v="18.906500000000001"/>
    <n v="19.72"/>
    <n v="19.760000000000002"/>
    <n v="19.568000000000001"/>
    <n v="19.614000000000001"/>
    <n v="2847000"/>
    <n v="-0.63851617819824757"/>
  </r>
  <r>
    <x v="395"/>
    <n v="19.098199999999999"/>
    <n v="19.920000000000002"/>
    <n v="19.943999999999999"/>
    <n v="19.72"/>
    <n v="19.795999999999999"/>
    <n v="3009500"/>
    <n v="-0.57050140054199583"/>
  </r>
  <r>
    <x v="396"/>
    <n v="19.0656"/>
    <n v="19.885999999999999"/>
    <n v="19.974"/>
    <n v="19.762"/>
    <n v="19.776"/>
    <n v="2432000"/>
    <n v="-0.81221545652036753"/>
  </r>
  <r>
    <x v="397"/>
    <n v="18.992799999999999"/>
    <n v="19.809999999999999"/>
    <n v="19.998000000000001"/>
    <n v="19.738"/>
    <n v="19.998000000000001"/>
    <n v="2969500"/>
    <n v="-0.58724349965738087"/>
  </r>
  <r>
    <x v="398"/>
    <n v="18.568999999999999"/>
    <n v="19.367999999999999"/>
    <n v="19.582000000000001"/>
    <n v="19.3"/>
    <n v="19.564"/>
    <n v="2957500"/>
    <n v="-0.59226612939199641"/>
  </r>
  <r>
    <x v="399"/>
    <n v="18.427099999999999"/>
    <n v="19.22"/>
    <n v="19.236000000000001"/>
    <n v="18.920000000000002"/>
    <n v="18.952000000000002"/>
    <n v="3671000"/>
    <n v="-0.29362893642131555"/>
  </r>
  <r>
    <x v="400"/>
    <n v="18.1721"/>
    <n v="18.954000000000001"/>
    <n v="19.076000000000001"/>
    <n v="18.884"/>
    <n v="19"/>
    <n v="3315500"/>
    <n v="-0.44242434230930017"/>
  </r>
  <r>
    <x v="401"/>
    <n v="18.5824"/>
    <n v="19.382000000000001"/>
    <n v="19.408000000000001"/>
    <n v="19.2"/>
    <n v="19.204000000000001"/>
    <n v="5314000"/>
    <n v="0.39405278474312549"/>
  </r>
  <r>
    <x v="402"/>
    <n v="18.733899999999998"/>
    <n v="19.54"/>
    <n v="19.646000000000001"/>
    <n v="19.5"/>
    <n v="19.53"/>
    <n v="3586500"/>
    <n v="-0.32899662080256642"/>
  </r>
  <r>
    <x v="403"/>
    <n v="18.434799999999999"/>
    <n v="19.228000000000002"/>
    <n v="19.326000000000001"/>
    <n v="19.207999999999998"/>
    <n v="19.3"/>
    <n v="2610000"/>
    <n v="-0.73771311545690399"/>
  </r>
  <r>
    <x v="404"/>
    <n v="18.555599999999998"/>
    <n v="19.353999999999999"/>
    <n v="19.43"/>
    <n v="19.32"/>
    <n v="19.335999999999999"/>
    <n v="1895000"/>
    <n v="-1.0369781371444118"/>
  </r>
  <r>
    <x v="405"/>
    <n v="18.839400000000001"/>
    <n v="19.649999999999999"/>
    <n v="19.704000000000001"/>
    <n v="19.512"/>
    <n v="19.55"/>
    <n v="2617500"/>
    <n v="-0.73457397187276929"/>
  </r>
  <r>
    <x v="406"/>
    <n v="18.881599999999999"/>
    <n v="19.693999999999999"/>
    <n v="19.75"/>
    <n v="19.606000000000002"/>
    <n v="19.687999999999999"/>
    <n v="4108000"/>
    <n v="-0.11072150358573382"/>
  </r>
  <r>
    <x v="407"/>
    <n v="19.151900000000001"/>
    <n v="19.975999999999999"/>
    <n v="20.04"/>
    <n v="19.850000000000001"/>
    <n v="19.899999999999999"/>
    <n v="2988500"/>
    <n v="-0.57929100257757293"/>
  </r>
  <r>
    <x v="408"/>
    <n v="18.6419"/>
    <n v="19.443999999999999"/>
    <n v="19.626000000000001"/>
    <n v="19.38"/>
    <n v="19.584"/>
    <n v="3910500"/>
    <n v="-0.19338561796794751"/>
  </r>
  <r>
    <x v="409"/>
    <n v="18.839400000000001"/>
    <n v="19.649999999999999"/>
    <n v="19.72"/>
    <n v="19.512"/>
    <n v="19.582000000000001"/>
    <n v="2499500"/>
    <n v="-0.78396316426315527"/>
  </r>
  <r>
    <x v="410"/>
    <n v="19.491299999999999"/>
    <n v="20.329999999999998"/>
    <n v="20.347999999999999"/>
    <n v="20.12"/>
    <n v="20.244"/>
    <n v="3677000"/>
    <n v="-0.29111762155400778"/>
  </r>
  <r>
    <x v="411"/>
    <n v="19.382000000000001"/>
    <n v="20.216000000000001"/>
    <n v="20.431999999999999"/>
    <n v="19.998000000000001"/>
    <n v="20.352"/>
    <n v="3165000"/>
    <n v="-0.50541649023093638"/>
  </r>
  <r>
    <x v="412"/>
    <n v="19.316800000000001"/>
    <n v="20.148"/>
    <n v="20.294"/>
    <n v="20.004000000000001"/>
    <n v="20.173999999999999"/>
    <n v="2649000"/>
    <n v="-0.72138956881940364"/>
  </r>
  <r>
    <x v="413"/>
    <n v="19.048400000000001"/>
    <n v="19.867999999999999"/>
    <n v="19.920000000000002"/>
    <n v="19.61"/>
    <n v="19.768000000000001"/>
    <n v="3448000"/>
    <n v="-0.38696613898958721"/>
  </r>
  <r>
    <x v="414"/>
    <n v="19.566099999999999"/>
    <n v="20.408000000000001"/>
    <n v="20.472000000000001"/>
    <n v="20.058"/>
    <n v="20.11"/>
    <n v="4373500"/>
    <n v="4.0417929263445677E-4"/>
  </r>
  <r>
    <x v="415"/>
    <n v="19.999500000000001"/>
    <n v="20.86"/>
    <n v="20.942"/>
    <n v="20.69"/>
    <n v="20.818000000000001"/>
    <n v="5077500"/>
    <n v="0.29506512372341137"/>
  </r>
  <r>
    <x v="416"/>
    <n v="19.9956"/>
    <n v="20.856000000000002"/>
    <n v="20.902000000000001"/>
    <n v="20.722000000000001"/>
    <n v="20.84"/>
    <n v="3046500"/>
    <n v="-0.55501495886026464"/>
  </r>
  <r>
    <x v="417"/>
    <n v="20.051200000000001"/>
    <n v="20.914000000000001"/>
    <n v="21.058"/>
    <n v="20.866"/>
    <n v="20.995999999999999"/>
    <n v="3210500"/>
    <n v="-0.48637235248718591"/>
  </r>
  <r>
    <x v="418"/>
    <n v="19.725300000000001"/>
    <n v="20.574000000000002"/>
    <n v="20.782"/>
    <n v="20.48"/>
    <n v="20.782"/>
    <n v="2193000"/>
    <n v="-0.91224949873479322"/>
  </r>
  <r>
    <x v="419"/>
    <n v="19.462599999999998"/>
    <n v="20.3"/>
    <n v="20.515999999999998"/>
    <n v="20.271999999999998"/>
    <n v="20.443999999999999"/>
    <n v="2919000"/>
    <n v="-0.60838039979055447"/>
  </r>
  <r>
    <x v="420"/>
    <n v="18.877700000000001"/>
    <n v="19.690000000000001"/>
    <n v="19.826000000000001"/>
    <n v="19.552"/>
    <n v="19.745999999999999"/>
    <n v="3562000"/>
    <n v="-0.33925115651073978"/>
  </r>
  <r>
    <x v="421"/>
    <n v="18.9985"/>
    <n v="19.815999999999999"/>
    <n v="19.898"/>
    <n v="19.576000000000001"/>
    <n v="19.664000000000001"/>
    <n v="2770000"/>
    <n v="-0.67074471899536381"/>
  </r>
  <r>
    <x v="422"/>
    <n v="19.263100000000001"/>
    <n v="20.091999999999999"/>
    <n v="20.166"/>
    <n v="19.89"/>
    <n v="19.942"/>
    <n v="2097500"/>
    <n v="-0.95222126037277499"/>
  </r>
  <r>
    <x v="423"/>
    <n v="19.084800000000001"/>
    <n v="19.905999999999999"/>
    <n v="20.141999999999999"/>
    <n v="19.899999999999999"/>
    <n v="20.12"/>
    <n v="1744500"/>
    <n v="-1.099970285066048"/>
  </r>
  <r>
    <x v="424"/>
    <n v="19.301500000000001"/>
    <n v="20.132000000000001"/>
    <n v="20.172000000000001"/>
    <n v="19.948"/>
    <n v="20.015999999999998"/>
    <n v="2428500"/>
    <n v="-0.81368039019296368"/>
  </r>
  <r>
    <x v="425"/>
    <n v="19.038799999999998"/>
    <n v="19.858000000000001"/>
    <n v="20.074000000000002"/>
    <n v="19.762"/>
    <n v="20.05"/>
    <n v="2619500"/>
    <n v="-0.73373686691700013"/>
  </r>
  <r>
    <x v="426"/>
    <n v="19.103999999999999"/>
    <n v="19.925999999999998"/>
    <n v="19.989999999999998"/>
    <n v="19.739999999999998"/>
    <n v="19.986000000000001"/>
    <n v="3763000"/>
    <n v="-0.25512210845592992"/>
  </r>
  <r>
    <x v="427"/>
    <n v="19.775099999999998"/>
    <n v="20.626000000000001"/>
    <n v="20.672000000000001"/>
    <n v="20.265999999999998"/>
    <n v="20.28"/>
    <n v="4304500"/>
    <n v="-2.8475941681404757E-2"/>
  </r>
  <r>
    <x v="428"/>
    <n v="20.2986"/>
    <n v="21.172000000000001"/>
    <n v="21.224"/>
    <n v="20.815999999999999"/>
    <n v="20.9"/>
    <n v="4086500"/>
    <n v="-0.11972038186025329"/>
  </r>
  <r>
    <x v="429"/>
    <n v="19.999500000000001"/>
    <n v="20.86"/>
    <n v="20.946000000000002"/>
    <n v="20.724"/>
    <n v="20.8"/>
    <n v="3141000"/>
    <n v="-0.51546174970016745"/>
  </r>
  <r>
    <x v="430"/>
    <n v="20.018599999999999"/>
    <n v="20.88"/>
    <n v="21.07"/>
    <n v="20.856000000000002"/>
    <n v="20.956"/>
    <n v="2037000"/>
    <n v="-0.97754368528479485"/>
  </r>
  <r>
    <x v="431"/>
    <n v="19.880600000000001"/>
    <n v="20.736000000000001"/>
    <n v="20.98"/>
    <n v="20.532"/>
    <n v="20.917999999999999"/>
    <n v="3666000"/>
    <n v="-0.29572169881073868"/>
  </r>
  <r>
    <x v="432"/>
    <n v="19.6083"/>
    <n v="20.452000000000002"/>
    <n v="20.768000000000001"/>
    <n v="20.350000000000001"/>
    <n v="20.507999999999999"/>
    <n v="3098500"/>
    <n v="-0.53325023001026406"/>
  </r>
  <r>
    <x v="433"/>
    <n v="19.7195"/>
    <n v="20.568000000000001"/>
    <n v="20.797999999999998"/>
    <n v="20.422000000000001"/>
    <n v="20.794"/>
    <n v="2101500"/>
    <n v="-0.95054705046123655"/>
  </r>
  <r>
    <x v="434"/>
    <n v="19.677299999999999"/>
    <n v="20.524000000000001"/>
    <n v="20.832000000000001"/>
    <n v="20.506"/>
    <n v="20.696000000000002"/>
    <n v="2066000"/>
    <n v="-0.96540566342614076"/>
  </r>
  <r>
    <x v="435"/>
    <n v="19.679200000000002"/>
    <n v="20.526"/>
    <n v="20.55"/>
    <n v="20.414000000000001"/>
    <n v="20.527999999999999"/>
    <n v="1934500"/>
    <n v="-1.020445314267969"/>
  </r>
  <r>
    <x v="436"/>
    <n v="19.343699999999998"/>
    <n v="20.175999999999998"/>
    <n v="20.3"/>
    <n v="20.056000000000001"/>
    <n v="20.239999999999998"/>
    <n v="2556000"/>
    <n v="-0.76031494926267384"/>
  </r>
  <r>
    <x v="437"/>
    <n v="19.5124"/>
    <n v="20.352"/>
    <n v="20.373999999999999"/>
    <n v="20.16"/>
    <n v="20.218"/>
    <n v="2260500"/>
    <n v="-0.88399720647758095"/>
  </r>
  <r>
    <x v="438"/>
    <n v="19.2133"/>
    <n v="20.04"/>
    <n v="20.097999999999999"/>
    <n v="19.751999999999999"/>
    <n v="20.04"/>
    <n v="2952000"/>
    <n v="-0.59456816802036183"/>
  </r>
  <r>
    <x v="439"/>
    <n v="19.546900000000001"/>
    <n v="20.388000000000002"/>
    <n v="20.443999999999999"/>
    <n v="20.126000000000001"/>
    <n v="20.213999999999999"/>
    <n v="2462000"/>
    <n v="-0.79965888218382875"/>
  </r>
  <r>
    <x v="440"/>
    <n v="19.222899999999999"/>
    <n v="20.05"/>
    <n v="20.184000000000001"/>
    <n v="19.882000000000001"/>
    <n v="19.995999999999999"/>
    <n v="3944000"/>
    <n v="-0.17936410995881255"/>
  </r>
  <r>
    <x v="441"/>
    <n v="18.883500000000002"/>
    <n v="19.696000000000002"/>
    <n v="19.852"/>
    <n v="19.608000000000001"/>
    <n v="19.738"/>
    <n v="3877500"/>
    <n v="-0.20719784973814018"/>
  </r>
  <r>
    <x v="442"/>
    <n v="18.850899999999999"/>
    <n v="19.661999999999999"/>
    <n v="19.873999999999999"/>
    <n v="19.66"/>
    <n v="19.834"/>
    <n v="1808500"/>
    <n v="-1.0731829264814321"/>
  </r>
  <r>
    <x v="443"/>
    <n v="18.524899999999999"/>
    <n v="19.321999999999999"/>
    <n v="19.398"/>
    <n v="19.123999999999999"/>
    <n v="19.295999999999999"/>
    <n v="2707000"/>
    <n v="-0.69711352510209523"/>
  </r>
  <r>
    <x v="444"/>
    <n v="18.7224"/>
    <n v="19.527999999999999"/>
    <n v="19.568000000000001"/>
    <n v="19.36"/>
    <n v="19.36"/>
    <n v="2095000"/>
    <n v="-0.95326764156748656"/>
  </r>
  <r>
    <x v="445"/>
    <n v="19.428000000000001"/>
    <n v="20.263999999999999"/>
    <n v="20.292000000000002"/>
    <n v="19.923999999999999"/>
    <n v="19.98"/>
    <n v="2713500"/>
    <n v="-0.69439293399584523"/>
  </r>
  <r>
    <x v="446"/>
    <n v="19.963000000000001"/>
    <n v="20.821999999999999"/>
    <n v="20.908000000000001"/>
    <n v="20.506"/>
    <n v="20.6"/>
    <n v="3168000"/>
    <n v="-0.50416083279728252"/>
  </r>
  <r>
    <x v="447"/>
    <n v="20.200800000000001"/>
    <n v="21.07"/>
    <n v="21.08"/>
    <n v="20.824000000000002"/>
    <n v="20.84"/>
    <n v="2041500"/>
    <n v="-0.97566019913431412"/>
  </r>
  <r>
    <x v="448"/>
    <n v="19.491299999999999"/>
    <n v="20.329999999999998"/>
    <n v="20.623999999999999"/>
    <n v="20.294"/>
    <n v="20.623999999999999"/>
    <n v="2922500"/>
    <n v="-0.60691546611795832"/>
  </r>
  <r>
    <x v="449"/>
    <n v="19.798100000000002"/>
    <n v="20.65"/>
    <n v="20.704000000000001"/>
    <n v="20.440000000000001"/>
    <n v="20.521999999999998"/>
    <n v="2015500"/>
    <n v="-0.98654256355931436"/>
  </r>
  <r>
    <x v="450"/>
    <n v="19.646599999999999"/>
    <n v="20.492000000000001"/>
    <n v="20.56"/>
    <n v="20.47"/>
    <n v="20.55"/>
    <n v="1961000"/>
    <n v="-1.0093536736040265"/>
  </r>
  <r>
    <x v="451"/>
    <n v="19.8384"/>
    <n v="20.692"/>
    <n v="20.777999999999999"/>
    <n v="20.552"/>
    <n v="20.591999999999999"/>
    <n v="1906500"/>
    <n v="-1.0321647836487386"/>
  </r>
  <r>
    <x v="452"/>
    <n v="20.0915"/>
    <n v="20.956"/>
    <n v="21.062000000000001"/>
    <n v="20.768000000000001"/>
    <n v="20.8"/>
    <n v="2750000"/>
    <n v="-0.67911576855305633"/>
  </r>
  <r>
    <x v="453"/>
    <n v="20.214200000000002"/>
    <n v="21.084"/>
    <n v="21.192"/>
    <n v="21.013999999999999"/>
    <n v="21.013999999999999"/>
    <n v="1757000"/>
    <n v="-1.0947383790924903"/>
  </r>
  <r>
    <x v="454"/>
    <n v="20.756900000000002"/>
    <n v="21.65"/>
    <n v="21.658000000000001"/>
    <n v="21.332000000000001"/>
    <n v="21.494"/>
    <n v="3479500"/>
    <n v="-0.37378173593622144"/>
  </r>
  <r>
    <x v="455"/>
    <n v="20.777999999999999"/>
    <n v="21.672000000000001"/>
    <n v="21.762"/>
    <n v="21.52"/>
    <n v="21.65"/>
    <n v="2549500"/>
    <n v="-0.76303554036892396"/>
  </r>
  <r>
    <x v="456"/>
    <n v="20.6782"/>
    <n v="21.568000000000001"/>
    <n v="21.712"/>
    <n v="21.404"/>
    <n v="21.655999999999999"/>
    <n v="1996000"/>
    <n v="-0.99470433687806459"/>
  </r>
  <r>
    <x v="457"/>
    <n v="21.082799999999999"/>
    <n v="21.99"/>
    <n v="22.184000000000001"/>
    <n v="21.88"/>
    <n v="21.884"/>
    <n v="3275500"/>
    <n v="-0.45916644142468521"/>
  </r>
  <r>
    <x v="458"/>
    <n v="21.1538"/>
    <n v="22.064"/>
    <n v="22.367999999999999"/>
    <n v="22.052"/>
    <n v="22.164000000000001"/>
    <n v="2536000"/>
    <n v="-0.76868599882036637"/>
  </r>
  <r>
    <x v="459"/>
    <n v="21.305299999999999"/>
    <n v="22.222000000000001"/>
    <n v="22.346"/>
    <n v="22.02"/>
    <n v="22.346"/>
    <n v="2584500"/>
    <n v="-0.74838620364296204"/>
  </r>
  <r>
    <x v="460"/>
    <n v="21.337900000000001"/>
    <n v="22.256"/>
    <n v="22.376000000000001"/>
    <n v="22.167999999999999"/>
    <n v="22.326000000000001"/>
    <n v="2696500"/>
    <n v="-0.7015083261198839"/>
  </r>
  <r>
    <x v="461"/>
    <n v="21.416499999999999"/>
    <n v="22.338000000000001"/>
    <n v="22.356000000000002"/>
    <n v="22.077999999999999"/>
    <n v="22.187999999999999"/>
    <n v="2193000"/>
    <n v="-0.91224949873479322"/>
  </r>
  <r>
    <x v="462"/>
    <n v="21.531500000000001"/>
    <n v="22.457999999999998"/>
    <n v="22.472000000000001"/>
    <n v="22.212"/>
    <n v="22.338000000000001"/>
    <n v="2037500"/>
    <n v="-0.97733440904585256"/>
  </r>
  <r>
    <x v="463"/>
    <n v="21.226700000000001"/>
    <n v="22.14"/>
    <n v="22.344000000000001"/>
    <n v="22.062000000000001"/>
    <n v="22.26"/>
    <n v="1938500"/>
    <n v="-1.0187711043564307"/>
  </r>
  <r>
    <x v="464"/>
    <n v="20.816299999999998"/>
    <n v="21.712"/>
    <n v="21.876000000000001"/>
    <n v="21.488"/>
    <n v="21.78"/>
    <n v="3588500"/>
    <n v="-0.3281595158467972"/>
  </r>
  <r>
    <x v="465"/>
    <n v="21.554500000000001"/>
    <n v="22.481999999999999"/>
    <n v="22.582000000000001"/>
    <n v="22.33"/>
    <n v="22.5"/>
    <n v="4812000"/>
    <n v="0.1839394408450431"/>
  </r>
  <r>
    <x v="466"/>
    <n v="21.976400000000002"/>
    <n v="22.922000000000001"/>
    <n v="23.04"/>
    <n v="22.62"/>
    <n v="22.664000000000001"/>
    <n v="4162000"/>
    <n v="-8.8119669779964008E-2"/>
  </r>
  <r>
    <x v="467"/>
    <n v="22.146999999999998"/>
    <n v="23.1"/>
    <n v="23.181999999999999"/>
    <n v="23"/>
    <n v="23.018000000000001"/>
    <n v="2771000"/>
    <n v="-0.67032616651747923"/>
  </r>
  <r>
    <x v="468"/>
    <n v="22.551600000000001"/>
    <n v="23.521999999999998"/>
    <n v="23.574000000000002"/>
    <n v="23.245999999999999"/>
    <n v="23.373999999999999"/>
    <n v="4318500"/>
    <n v="-2.2616206991019992E-2"/>
  </r>
  <r>
    <x v="469"/>
    <n v="22.294699999999999"/>
    <n v="23.254000000000001"/>
    <n v="23.506"/>
    <n v="23.192"/>
    <n v="23.416"/>
    <n v="3155500"/>
    <n v="-0.50939273877084035"/>
  </r>
  <r>
    <x v="470"/>
    <n v="21.811499999999999"/>
    <n v="22.698"/>
    <n v="23.084"/>
    <n v="22.597999999999999"/>
    <n v="23.001999999999999"/>
    <n v="4516500"/>
    <n v="6.0257183630136019E-2"/>
  </r>
  <r>
    <x v="471"/>
    <n v="21.4252"/>
    <n v="22.295999999999999"/>
    <n v="22.63"/>
    <n v="22.244"/>
    <n v="22.558"/>
    <n v="3365000"/>
    <n v="-0.42170599465401115"/>
  </r>
  <r>
    <x v="472"/>
    <n v="21.252300000000002"/>
    <n v="22.116"/>
    <n v="22.4"/>
    <n v="22.027999999999999"/>
    <n v="22.3"/>
    <n v="2451000"/>
    <n v="-0.80426295944055959"/>
  </r>
  <r>
    <x v="473"/>
    <n v="21.046600000000002"/>
    <n v="21.902000000000001"/>
    <n v="22.058"/>
    <n v="21.693999999999999"/>
    <n v="21.994"/>
    <n v="3053000"/>
    <n v="-0.55229436775401453"/>
  </r>
  <r>
    <x v="474"/>
    <n v="20.558499999999999"/>
    <n v="21.393999999999998"/>
    <n v="21.667999999999999"/>
    <n v="21.26"/>
    <n v="21.622"/>
    <n v="4436500"/>
    <n v="2.6772985399365914E-2"/>
  </r>
  <r>
    <x v="475"/>
    <n v="20.508500000000002"/>
    <n v="21.341999999999999"/>
    <n v="21.512"/>
    <n v="21.27"/>
    <n v="21.373999999999999"/>
    <n v="2565500"/>
    <n v="-0.75633870072276987"/>
  </r>
  <r>
    <x v="476"/>
    <n v="20.287500000000001"/>
    <n v="21.111999999999998"/>
    <n v="21.17"/>
    <n v="20.818000000000001"/>
    <n v="21"/>
    <n v="3549000"/>
    <n v="-0.34469233872323995"/>
  </r>
  <r>
    <x v="477"/>
    <n v="20.3874"/>
    <n v="21.216000000000001"/>
    <n v="21.361999999999998"/>
    <n v="21.1"/>
    <n v="21.222000000000001"/>
    <n v="2581000"/>
    <n v="-0.74985113731555819"/>
  </r>
  <r>
    <x v="478"/>
    <n v="20.6584"/>
    <n v="21.498000000000001"/>
    <n v="21.7"/>
    <n v="21.378"/>
    <n v="21.5"/>
    <n v="3259500"/>
    <n v="-0.46586328107083924"/>
  </r>
  <r>
    <x v="479"/>
    <n v="20.977399999999999"/>
    <n v="21.83"/>
    <n v="22.2"/>
    <n v="21.78"/>
    <n v="21.78"/>
    <n v="3838000"/>
    <n v="-0.22373067261458293"/>
  </r>
  <r>
    <x v="480"/>
    <n v="20.939"/>
    <n v="21.79"/>
    <n v="21.864000000000001"/>
    <n v="21.66"/>
    <n v="21.8"/>
    <n v="2775000"/>
    <n v="-0.66865195660594068"/>
  </r>
  <r>
    <x v="481"/>
    <n v="21.044699999999999"/>
    <n v="21.9"/>
    <n v="21.992000000000001"/>
    <n v="21.85"/>
    <n v="21.89"/>
    <n v="1873500"/>
    <n v="-1.0459770154189314"/>
  </r>
  <r>
    <x v="482"/>
    <n v="21.4541"/>
    <n v="22.326000000000001"/>
    <n v="22.35"/>
    <n v="22.128"/>
    <n v="22.128"/>
    <n v="2746500"/>
    <n v="-0.68058070222565259"/>
  </r>
  <r>
    <x v="483"/>
    <n v="21.621300000000002"/>
    <n v="22.5"/>
    <n v="22.591999999999999"/>
    <n v="22.425999999999998"/>
    <n v="22.5"/>
    <n v="2882000"/>
    <n v="-0.62386684147228566"/>
  </r>
  <r>
    <x v="484"/>
    <n v="21.553999999999998"/>
    <n v="22.43"/>
    <n v="22.436"/>
    <n v="22.1"/>
    <n v="22.146000000000001"/>
    <n v="3295500"/>
    <n v="-0.45079539186699269"/>
  </r>
  <r>
    <x v="485"/>
    <n v="21.619299999999999"/>
    <n v="22.498000000000001"/>
    <n v="22.53"/>
    <n v="22.356000000000002"/>
    <n v="22.437999999999999"/>
    <n v="2759000"/>
    <n v="-0.67534879625209476"/>
  </r>
  <r>
    <x v="486"/>
    <n v="21.613600000000002"/>
    <n v="22.492000000000001"/>
    <n v="22.68"/>
    <n v="22.472000000000001"/>
    <n v="22.538"/>
    <n v="1845500"/>
    <n v="-1.0576964847997008"/>
  </r>
  <r>
    <x v="487"/>
    <n v="21.577100000000002"/>
    <n v="22.454000000000001"/>
    <n v="22.472000000000001"/>
    <n v="22.206"/>
    <n v="22.238"/>
    <n v="3331500"/>
    <n v="-0.43572750266314614"/>
  </r>
  <r>
    <x v="488"/>
    <n v="21.711600000000001"/>
    <n v="22.594000000000001"/>
    <n v="22.608000000000001"/>
    <n v="22.33"/>
    <n v="22.462"/>
    <n v="2328000"/>
    <n v="-0.85574491422036869"/>
  </r>
  <r>
    <x v="489"/>
    <n v="22.159400000000002"/>
    <n v="23.06"/>
    <n v="23.196000000000002"/>
    <n v="22.834"/>
    <n v="22.905999999999999"/>
    <n v="3595500"/>
    <n v="-0.3252296485016048"/>
  </r>
  <r>
    <x v="490"/>
    <n v="22.395800000000001"/>
    <n v="23.306000000000001"/>
    <n v="23.443999999999999"/>
    <n v="23.206"/>
    <n v="23.4"/>
    <n v="3166000"/>
    <n v="-0.5049979377530518"/>
  </r>
  <r>
    <x v="491"/>
    <n v="21.761600000000001"/>
    <n v="22.646000000000001"/>
    <n v="23.08"/>
    <n v="22.628"/>
    <n v="22.975999999999999"/>
    <n v="2934500"/>
    <n v="-0.60189283638334279"/>
  </r>
  <r>
    <x v="492"/>
    <n v="22.734000000000002"/>
    <n v="23.658000000000001"/>
    <n v="23.786000000000001"/>
    <n v="23.094000000000001"/>
    <n v="23.114000000000001"/>
    <n v="4322500"/>
    <n v="-2.0941997079481484E-2"/>
  </r>
  <r>
    <x v="493"/>
    <n v="22.253599999999999"/>
    <n v="23.158000000000001"/>
    <n v="23.238"/>
    <n v="22.95"/>
    <n v="23.175999999999998"/>
    <n v="3827500"/>
    <n v="-0.22812547363237151"/>
  </r>
  <r>
    <x v="494"/>
    <n v="23.300999999999998"/>
    <n v="24.248000000000001"/>
    <n v="24.28"/>
    <n v="24"/>
    <n v="24"/>
    <n v="5650500"/>
    <n v="0.53489569355130229"/>
  </r>
  <r>
    <x v="495"/>
    <n v="23.700700000000001"/>
    <n v="24.664000000000001"/>
    <n v="24.68"/>
    <n v="24.274000000000001"/>
    <n v="24.4"/>
    <n v="4015500"/>
    <n v="-0.14943760779006177"/>
  </r>
  <r>
    <x v="496"/>
    <n v="23.6662"/>
    <n v="24.628"/>
    <n v="24.652000000000001"/>
    <n v="24.4"/>
    <n v="24.6"/>
    <n v="2262500"/>
    <n v="-0.88316010152181168"/>
  </r>
  <r>
    <x v="497"/>
    <n v="23.571999999999999"/>
    <n v="24.53"/>
    <n v="24.648"/>
    <n v="24.398"/>
    <n v="24.582000000000001"/>
    <n v="2955000"/>
    <n v="-0.59331251058670798"/>
  </r>
  <r>
    <x v="498"/>
    <n v="23.6815"/>
    <n v="24.643999999999998"/>
    <n v="24.81"/>
    <n v="24.55"/>
    <n v="24.797999999999998"/>
    <n v="3005000"/>
    <n v="-0.57238488669247667"/>
  </r>
  <r>
    <x v="499"/>
    <n v="23.706499999999998"/>
    <n v="24.67"/>
    <n v="24.925999999999998"/>
    <n v="24.667999999999999"/>
    <n v="24.925999999999998"/>
    <n v="2113500"/>
    <n v="-0.94552442072662102"/>
  </r>
  <r>
    <x v="500"/>
    <n v="23.537400000000002"/>
    <n v="24.494"/>
    <n v="24.754000000000001"/>
    <n v="24.344000000000001"/>
    <n v="24.754000000000001"/>
    <n v="2623500"/>
    <n v="-0.73206265700546158"/>
  </r>
  <r>
    <x v="501"/>
    <n v="23.3414"/>
    <n v="24.29"/>
    <n v="24.571999999999999"/>
    <n v="24.244"/>
    <n v="24.367999999999999"/>
    <n v="3997500"/>
    <n v="-0.15697155239198504"/>
  </r>
  <r>
    <x v="502"/>
    <n v="23.254899999999999"/>
    <n v="24.2"/>
    <n v="24.417999999999999"/>
    <n v="24.164000000000001"/>
    <n v="24.416"/>
    <n v="2122000"/>
    <n v="-0.94196672466460163"/>
  </r>
  <r>
    <x v="503"/>
    <n v="23.62"/>
    <n v="24.58"/>
    <n v="24.638000000000002"/>
    <n v="24.378"/>
    <n v="24.454000000000001"/>
    <n v="2293500"/>
    <n v="-0.8701849747073882"/>
  </r>
  <r>
    <x v="504"/>
    <n v="23.6296"/>
    <n v="24.59"/>
    <n v="24.79"/>
    <n v="24.553999999999998"/>
    <n v="24.7"/>
    <n v="1546000"/>
    <n v="-1.1830529519261463"/>
  </r>
  <r>
    <x v="505"/>
    <n v="24.039000000000001"/>
    <n v="25.015999999999998"/>
    <n v="25.085999999999999"/>
    <n v="24.841999999999999"/>
    <n v="24.88"/>
    <n v="2567000"/>
    <n v="-0.755710872005943"/>
  </r>
  <r>
    <x v="506"/>
    <n v="23.875599999999999"/>
    <n v="24.846"/>
    <n v="24.92"/>
    <n v="24.718"/>
    <n v="24.853999999999999"/>
    <n v="1579500"/>
    <n v="-1.1690314439170115"/>
  </r>
  <r>
    <x v="507"/>
    <n v="24.054400000000001"/>
    <n v="25.032"/>
    <n v="25.077999999999999"/>
    <n v="24.802"/>
    <n v="25.07"/>
    <n v="2974000"/>
    <n v="-0.58536001350690003"/>
  </r>
  <r>
    <x v="508"/>
    <n v="24.069800000000001"/>
    <n v="25.047999999999998"/>
    <n v="25.152000000000001"/>
    <n v="24.974"/>
    <n v="25.068000000000001"/>
    <n v="1759000"/>
    <n v="-1.0939012741367211"/>
  </r>
  <r>
    <x v="509"/>
    <n v="23.523900000000001"/>
    <n v="24.48"/>
    <n v="25.044"/>
    <n v="24.468"/>
    <n v="25.044"/>
    <n v="2337500"/>
    <n v="-0.85176866568046472"/>
  </r>
  <r>
    <x v="510"/>
    <n v="23.404800000000002"/>
    <n v="24.356000000000002"/>
    <n v="24.542000000000002"/>
    <n v="24.045999999999999"/>
    <n v="24.393999999999998"/>
    <n v="3755500"/>
    <n v="-0.25826125204006461"/>
  </r>
  <r>
    <x v="511"/>
    <n v="23.4893"/>
    <n v="24.443999999999999"/>
    <n v="24.468"/>
    <n v="24.071999999999999"/>
    <n v="24.286000000000001"/>
    <n v="2220000"/>
    <n v="-0.90094858183190829"/>
  </r>
  <r>
    <x v="512"/>
    <n v="23.306799999999999"/>
    <n v="24.254000000000001"/>
    <n v="24.396000000000001"/>
    <n v="24.138000000000002"/>
    <n v="24.26"/>
    <n v="1701500"/>
    <n v="-1.117968041615087"/>
  </r>
  <r>
    <x v="513"/>
    <n v="23.339400000000001"/>
    <n v="24.288"/>
    <n v="24.428000000000001"/>
    <n v="24.2"/>
    <n v="24.364000000000001"/>
    <n v="2046500"/>
    <n v="-0.97356743674489099"/>
  </r>
  <r>
    <x v="514"/>
    <n v="23.418199999999999"/>
    <n v="24.37"/>
    <n v="24.602"/>
    <n v="24.117999999999999"/>
    <n v="24.468"/>
    <n v="3232000"/>
    <n v="-0.47737347421266646"/>
  </r>
  <r>
    <x v="515"/>
    <n v="22.941600000000001"/>
    <n v="23.873999999999999"/>
    <n v="24.73"/>
    <n v="23.853999999999999"/>
    <n v="24.652000000000001"/>
    <n v="4380500"/>
    <n v="3.3340466378268411E-3"/>
  </r>
  <r>
    <x v="516"/>
    <n v="23.093399999999999"/>
    <n v="24.032"/>
    <n v="24.207999999999998"/>
    <n v="23.6"/>
    <n v="23.783999999999999"/>
    <n v="3183500"/>
    <n v="-0.49767326939007084"/>
  </r>
  <r>
    <x v="517"/>
    <n v="23.066500000000001"/>
    <n v="24.004000000000001"/>
    <n v="24.353999999999999"/>
    <n v="23.698"/>
    <n v="24.295999999999999"/>
    <n v="3268500"/>
    <n v="-0.46209630876987762"/>
  </r>
  <r>
    <x v="518"/>
    <n v="23.254899999999999"/>
    <n v="24.2"/>
    <n v="24.257999999999999"/>
    <n v="23.911999999999999"/>
    <n v="24.015999999999998"/>
    <n v="2058000"/>
    <n v="-0.96875408324921775"/>
  </r>
  <r>
    <x v="519"/>
    <n v="23.977499999999999"/>
    <n v="24.952000000000002"/>
    <n v="25.04"/>
    <n v="24.5"/>
    <n v="24.66"/>
    <n v="3117000"/>
    <n v="-0.52550700916939852"/>
  </r>
  <r>
    <x v="520"/>
    <n v="24.2043"/>
    <n v="25.187999999999999"/>
    <n v="25.2"/>
    <n v="24.867999999999999"/>
    <n v="25.052"/>
    <n v="1756500"/>
    <n v="-1.0949476553314326"/>
  </r>
  <r>
    <x v="521"/>
    <n v="23.610399999999998"/>
    <n v="24.57"/>
    <n v="24.925999999999998"/>
    <n v="24.507999999999999"/>
    <n v="24.81"/>
    <n v="2863000"/>
    <n v="-0.6318193385520936"/>
  </r>
  <r>
    <x v="522"/>
    <n v="23.6892"/>
    <n v="24.652000000000001"/>
    <n v="24.67"/>
    <n v="24.443999999999999"/>
    <n v="24.56"/>
    <n v="2009000"/>
    <n v="-0.98926315466556447"/>
  </r>
  <r>
    <x v="523"/>
    <n v="23.176100000000002"/>
    <n v="24.117999999999999"/>
    <n v="24.564"/>
    <n v="24.108000000000001"/>
    <n v="24.504000000000001"/>
    <n v="2444500"/>
    <n v="-0.8069835505468097"/>
  </r>
  <r>
    <x v="524"/>
    <n v="23.1799"/>
    <n v="24.122"/>
    <n v="24.206"/>
    <n v="23.896000000000001"/>
    <n v="24.12"/>
    <n v="1742500"/>
    <n v="-1.1008073900218174"/>
  </r>
  <r>
    <x v="525"/>
    <n v="23.802600000000002"/>
    <n v="24.77"/>
    <n v="24.8"/>
    <n v="24.248000000000001"/>
    <n v="24.478000000000002"/>
    <n v="4096500"/>
    <n v="-0.11553485708140702"/>
  </r>
  <r>
    <x v="526"/>
    <n v="23.487400000000001"/>
    <n v="24.442"/>
    <n v="24.802"/>
    <n v="24.315999999999999"/>
    <n v="24.728000000000002"/>
    <n v="3902000"/>
    <n v="-0.19694331402996684"/>
  </r>
  <r>
    <x v="527"/>
    <n v="23.279900000000001"/>
    <n v="24.225999999999999"/>
    <n v="24.527999999999999"/>
    <n v="24.181999999999999"/>
    <n v="24.28"/>
    <n v="3053500"/>
    <n v="-0.55208509151507223"/>
  </r>
  <r>
    <x v="528"/>
    <n v="22.860900000000001"/>
    <n v="23.79"/>
    <n v="23.9"/>
    <n v="23.547999999999998"/>
    <n v="23.728000000000002"/>
    <n v="2563000"/>
    <n v="-0.75738508191748144"/>
  </r>
  <r>
    <x v="529"/>
    <n v="23.168399999999998"/>
    <n v="24.11"/>
    <n v="24.238"/>
    <n v="23.802"/>
    <n v="23.96"/>
    <n v="4182500"/>
    <n v="-7.9539343983329167E-2"/>
  </r>
  <r>
    <x v="530"/>
    <n v="23.6585"/>
    <n v="24.62"/>
    <n v="24.716000000000001"/>
    <n v="24.302"/>
    <n v="24.302"/>
    <n v="3333000"/>
    <n v="-0.43509967394631921"/>
  </r>
  <r>
    <x v="531"/>
    <n v="23.804500000000001"/>
    <n v="24.771999999999998"/>
    <n v="24.853999999999999"/>
    <n v="24.622"/>
    <n v="24.75"/>
    <n v="2572000"/>
    <n v="-0.75361810961651987"/>
  </r>
  <r>
    <x v="532"/>
    <n v="24.448399999999999"/>
    <n v="25.442"/>
    <n v="25.48"/>
    <n v="24.948"/>
    <n v="25.015999999999998"/>
    <n v="2741000"/>
    <n v="-0.68288274085401801"/>
  </r>
  <r>
    <x v="533"/>
    <n v="24.500299999999999"/>
    <n v="25.495999999999999"/>
    <n v="25.66"/>
    <n v="25.456"/>
    <n v="25.6"/>
    <n v="2078500"/>
    <n v="-0.96017375745258293"/>
  </r>
  <r>
    <x v="534"/>
    <n v="24.348400000000002"/>
    <n v="25.338000000000001"/>
    <n v="25.425999999999998"/>
    <n v="25.26"/>
    <n v="25.4"/>
    <n v="1295500"/>
    <n v="-1.2879003476362454"/>
  </r>
  <r>
    <x v="535"/>
    <n v="24.200399999999998"/>
    <n v="25.184000000000001"/>
    <n v="25.338000000000001"/>
    <n v="25.152000000000001"/>
    <n v="25.25"/>
    <n v="1161000"/>
    <n v="-1.3441956559117276"/>
  </r>
  <r>
    <x v="536"/>
    <n v="24.2927"/>
    <n v="25.28"/>
    <n v="25.358000000000001"/>
    <n v="25.1"/>
    <n v="25.16"/>
    <n v="1375000"/>
    <n v="-1.2546254256444176"/>
  </r>
  <r>
    <x v="537"/>
    <n v="24.267700000000001"/>
    <n v="25.254000000000001"/>
    <n v="25.434000000000001"/>
    <n v="25.13"/>
    <n v="25.28"/>
    <n v="1868500"/>
    <n v="-1.0480697778083545"/>
  </r>
  <r>
    <x v="538"/>
    <n v="24.707799999999999"/>
    <n v="25.712"/>
    <n v="25.861999999999998"/>
    <n v="25.565999999999999"/>
    <n v="25.706"/>
    <n v="3543500"/>
    <n v="-0.34699437735160538"/>
  </r>
  <r>
    <x v="539"/>
    <n v="24.7136"/>
    <n v="25.718"/>
    <n v="26.75"/>
    <n v="25.661999999999999"/>
    <n v="26.712"/>
    <n v="12972000"/>
    <n v="3.5993276603835942"/>
  </r>
  <r>
    <x v="540"/>
    <n v="23.660399999999999"/>
    <n v="24.622"/>
    <n v="25.262"/>
    <n v="24.474"/>
    <n v="25.08"/>
    <n v="9182500"/>
    <n v="2.0132230454398021"/>
  </r>
  <r>
    <x v="541"/>
    <n v="23.890999999999998"/>
    <n v="24.861999999999998"/>
    <n v="25.148"/>
    <n v="24.66"/>
    <n v="25.1"/>
    <n v="2874000"/>
    <n v="-0.62721526129536265"/>
  </r>
  <r>
    <x v="542"/>
    <n v="23.671900000000001"/>
    <n v="24.634"/>
    <n v="24.74"/>
    <n v="24.234000000000002"/>
    <n v="24.7"/>
    <n v="5156000"/>
    <n v="0.32792149323735453"/>
  </r>
  <r>
    <x v="543"/>
    <n v="24.2773"/>
    <n v="25.263999999999999"/>
    <n v="25.276"/>
    <n v="24.77"/>
    <n v="24.852"/>
    <n v="3996000"/>
    <n v="-0.15759938110881197"/>
  </r>
  <r>
    <x v="544"/>
    <n v="24.436800000000002"/>
    <n v="25.43"/>
    <n v="25.53"/>
    <n v="25.251999999999999"/>
    <n v="25.265999999999998"/>
    <n v="1728000"/>
    <n v="-1.1068764009511445"/>
  </r>
  <r>
    <x v="545"/>
    <n v="23.985199999999999"/>
    <n v="24.96"/>
    <n v="25.4"/>
    <n v="24.9"/>
    <n v="25.364000000000001"/>
    <n v="2752500"/>
    <n v="-0.67806938735834477"/>
  </r>
  <r>
    <x v="546"/>
    <n v="23.9833"/>
    <n v="24.957999999999998"/>
    <n v="25"/>
    <n v="24.658000000000001"/>
    <n v="24.821999999999999"/>
    <n v="2223500"/>
    <n v="-0.89948364815931214"/>
  </r>
  <r>
    <x v="547"/>
    <n v="22.263200000000001"/>
    <n v="23.167999999999999"/>
    <n v="24.34"/>
    <n v="23.047999999999998"/>
    <n v="24.184000000000001"/>
    <n v="15215500"/>
    <n v="4.5383501445177536"/>
  </r>
  <r>
    <x v="548"/>
    <n v="21.148499999999999"/>
    <n v="22.007999999999999"/>
    <n v="22.725999999999999"/>
    <n v="22.004000000000001"/>
    <n v="22.5"/>
    <n v="19807500"/>
    <n v="6.4603431229639572"/>
  </r>
  <r>
    <x v="549"/>
    <n v="21.8384"/>
    <n v="22.725999999999999"/>
    <n v="23.148"/>
    <n v="22.7"/>
    <n v="22.936"/>
    <n v="8734500"/>
    <n v="1.8257115353474898"/>
  </r>
  <r>
    <x v="550"/>
    <n v="21.4541"/>
    <n v="22.326000000000001"/>
    <n v="22.55"/>
    <n v="22.08"/>
    <n v="22.382000000000001"/>
    <n v="8768000"/>
    <n v="1.8397330433566248"/>
  </r>
  <r>
    <x v="551"/>
    <n v="21.244599999999998"/>
    <n v="22.108000000000001"/>
    <n v="22.146000000000001"/>
    <n v="21.326000000000001"/>
    <n v="22.021999999999998"/>
    <n v="9229500"/>
    <n v="2.0328950119003797"/>
  </r>
  <r>
    <x v="552"/>
    <n v="21.125399999999999"/>
    <n v="21.984000000000002"/>
    <n v="22.234000000000002"/>
    <n v="21.5"/>
    <n v="21.702000000000002"/>
    <n v="3712000"/>
    <n v="-0.27646828482804586"/>
  </r>
  <r>
    <x v="553"/>
    <n v="21.146599999999999"/>
    <n v="22.006"/>
    <n v="22.536000000000001"/>
    <n v="21.841999999999999"/>
    <n v="22.431999999999999"/>
    <n v="5123000"/>
    <n v="0.31410926146716189"/>
  </r>
  <r>
    <x v="554"/>
    <n v="19.7897"/>
    <n v="20.594000000000001"/>
    <n v="21.158000000000001"/>
    <n v="20.582000000000001"/>
    <n v="21.024000000000001"/>
    <n v="8099500"/>
    <n v="1.5599307118907522"/>
  </r>
  <r>
    <x v="555"/>
    <n v="20.5335"/>
    <n v="21.367999999999999"/>
    <n v="21.37"/>
    <n v="20.641999999999999"/>
    <n v="20.92"/>
    <n v="4824500"/>
    <n v="0.18917134681860093"/>
  </r>
  <r>
    <x v="556"/>
    <n v="21.459800000000001"/>
    <n v="22.332000000000001"/>
    <n v="22.66"/>
    <n v="21.827999999999999"/>
    <n v="21.844000000000001"/>
    <n v="9391000"/>
    <n v="2.1004912370787467"/>
  </r>
  <r>
    <x v="557"/>
    <n v="21.6328"/>
    <n v="22.512"/>
    <n v="22.532"/>
    <n v="22.19"/>
    <n v="22.361999999999998"/>
    <n v="5095500"/>
    <n v="0.30259906832533467"/>
  </r>
  <r>
    <x v="558"/>
    <n v="21.5732"/>
    <n v="22.45"/>
    <n v="23.8"/>
    <n v="22.321999999999999"/>
    <n v="23.56"/>
    <n v="7856000"/>
    <n v="1.4580131835258456"/>
  </r>
  <r>
    <x v="559"/>
    <n v="20.7622"/>
    <n v="21.606000000000002"/>
    <n v="22.047999999999998"/>
    <n v="21.576000000000001"/>
    <n v="21.911999999999999"/>
    <n v="5100000"/>
    <n v="0.30448255447581546"/>
  </r>
  <r>
    <x v="560"/>
    <n v="20.971699999999998"/>
    <n v="21.824000000000002"/>
    <n v="21.94"/>
    <n v="21.506"/>
    <n v="21.75"/>
    <n v="4076000"/>
    <n v="-0.12411518287804187"/>
  </r>
  <r>
    <x v="561"/>
    <n v="21.092700000000001"/>
    <n v="21.95"/>
    <n v="22.16"/>
    <n v="21.768000000000001"/>
    <n v="21.88"/>
    <n v="3316500"/>
    <n v="-0.44200578983141553"/>
  </r>
  <r>
    <x v="562"/>
    <n v="21.096599999999999"/>
    <n v="21.954000000000001"/>
    <n v="21.978000000000002"/>
    <n v="21.7"/>
    <n v="21.803999999999998"/>
    <n v="3000000"/>
    <n v="-0.5744776490818998"/>
  </r>
  <r>
    <x v="563"/>
    <n v="21.421399999999998"/>
    <n v="22.292000000000002"/>
    <n v="22.385999999999999"/>
    <n v="21.802"/>
    <n v="21.873999999999999"/>
    <n v="4847000"/>
    <n v="0.19858877757100502"/>
  </r>
  <r>
    <x v="564"/>
    <n v="21.1235"/>
    <n v="21.981999999999999"/>
    <n v="22.396000000000001"/>
    <n v="21.872"/>
    <n v="21.917999999999999"/>
    <n v="2654500"/>
    <n v="-0.7190875301910381"/>
  </r>
  <r>
    <x v="565"/>
    <n v="20.716100000000001"/>
    <n v="21.558"/>
    <n v="22.117999999999999"/>
    <n v="21.468"/>
    <n v="21.98"/>
    <n v="3803500"/>
    <n v="-0.23817073310160253"/>
  </r>
  <r>
    <x v="566"/>
    <n v="20.5854"/>
    <n v="21.422000000000001"/>
    <n v="21.576000000000001"/>
    <n v="21.225999999999999"/>
    <n v="21.405999999999999"/>
    <n v="3987500"/>
    <n v="-0.1611570771708313"/>
  </r>
  <r>
    <x v="567"/>
    <n v="20.844799999999999"/>
    <n v="21.692"/>
    <n v="21.736000000000001"/>
    <n v="21.422000000000001"/>
    <n v="21.423999999999999"/>
    <n v="3165500"/>
    <n v="-0.50520721399199409"/>
  </r>
  <r>
    <x v="568"/>
    <n v="20.472000000000001"/>
    <n v="21.303999999999998"/>
    <n v="21.366"/>
    <n v="21.126000000000001"/>
    <n v="21.202000000000002"/>
    <n v="2588000"/>
    <n v="-0.74692126997036579"/>
  </r>
  <r>
    <x v="569"/>
    <n v="20.1433"/>
    <n v="20.962"/>
    <n v="21.198"/>
    <n v="20.93"/>
    <n v="21.128"/>
    <n v="4354000"/>
    <n v="-7.7575940261157559E-3"/>
  </r>
  <r>
    <x v="570"/>
    <n v="20.0319"/>
    <n v="20.846"/>
    <n v="21.045999999999999"/>
    <n v="20.742000000000001"/>
    <n v="20.917999999999999"/>
    <n v="3058000"/>
    <n v="-0.5502016053645914"/>
  </r>
  <r>
    <x v="571"/>
    <n v="19.734000000000002"/>
    <n v="20.536000000000001"/>
    <n v="20.867999999999999"/>
    <n v="20.420000000000002"/>
    <n v="20.420000000000002"/>
    <n v="4950000"/>
    <n v="0.24169968279312151"/>
  </r>
  <r>
    <x v="572"/>
    <n v="19.470700000000001"/>
    <n v="20.262"/>
    <n v="20.774000000000001"/>
    <n v="20.206"/>
    <n v="20.693999999999999"/>
    <n v="4126500"/>
    <n v="-0.10297828274486824"/>
  </r>
  <r>
    <x v="573"/>
    <n v="19.601400000000002"/>
    <n v="20.398"/>
    <n v="20.422000000000001"/>
    <n v="19.454000000000001"/>
    <n v="19.456"/>
    <n v="5434000"/>
    <n v="0.44427908208928063"/>
  </r>
  <r>
    <x v="574"/>
    <n v="20.004999999999999"/>
    <n v="20.818000000000001"/>
    <n v="20.866"/>
    <n v="20.431999999999999"/>
    <n v="20.576000000000001"/>
    <n v="3182000"/>
    <n v="-0.49830109810689777"/>
  </r>
  <r>
    <x v="575"/>
    <n v="19.705100000000002"/>
    <n v="20.506"/>
    <n v="20.62"/>
    <n v="20.274000000000001"/>
    <n v="20.504000000000001"/>
    <n v="3546500"/>
    <n v="-0.34573871991795152"/>
  </r>
  <r>
    <x v="576"/>
    <n v="19.3842"/>
    <n v="20.172000000000001"/>
    <n v="20.474"/>
    <n v="20.065999999999999"/>
    <n v="20.440000000000001"/>
    <n v="3199000"/>
    <n v="-0.49118570598285916"/>
  </r>
  <r>
    <x v="577"/>
    <n v="19.5533"/>
    <n v="20.347999999999999"/>
    <n v="20.434000000000001"/>
    <n v="20.116"/>
    <n v="20.116"/>
    <n v="2443000"/>
    <n v="-0.80761137926363658"/>
  </r>
  <r>
    <x v="578"/>
    <n v="19.263100000000001"/>
    <n v="20.045999999999999"/>
    <n v="20.402000000000001"/>
    <n v="19.954000000000001"/>
    <n v="20.402000000000001"/>
    <n v="2697000"/>
    <n v="-0.70129904988094149"/>
  </r>
  <r>
    <x v="579"/>
    <n v="18.924900000000001"/>
    <n v="19.693999999999999"/>
    <n v="19.8"/>
    <n v="19.533999999999999"/>
    <n v="19.748000000000001"/>
    <n v="2766000"/>
    <n v="-0.67241892890690236"/>
  </r>
  <r>
    <x v="580"/>
    <n v="18.415600000000001"/>
    <n v="19.164000000000001"/>
    <n v="19.596"/>
    <n v="19.155999999999999"/>
    <n v="19.489999999999998"/>
    <n v="3801000"/>
    <n v="-0.23921711429631409"/>
  </r>
  <r>
    <x v="581"/>
    <n v="18.723099999999999"/>
    <n v="19.484000000000002"/>
    <n v="19.835999999999999"/>
    <n v="19.100000000000001"/>
    <n v="19.186"/>
    <n v="4706500"/>
    <n v="0.13978215442821501"/>
  </r>
  <r>
    <x v="582"/>
    <n v="18.899899999999999"/>
    <n v="19.667999999999999"/>
    <n v="19.814"/>
    <n v="19.364000000000001"/>
    <n v="19.364000000000001"/>
    <n v="4368500"/>
    <n v="-1.6885830967886747E-3"/>
  </r>
  <r>
    <x v="583"/>
    <n v="19.253499999999999"/>
    <n v="20.036000000000001"/>
    <n v="20.152000000000001"/>
    <n v="19.838000000000001"/>
    <n v="20.013999999999999"/>
    <n v="4085000"/>
    <n v="-0.12034821057708023"/>
  </r>
  <r>
    <x v="584"/>
    <n v="18.701899999999998"/>
    <n v="19.462"/>
    <n v="20.076000000000001"/>
    <n v="19.45"/>
    <n v="20.068000000000001"/>
    <n v="2561000"/>
    <n v="-0.75822218687325071"/>
  </r>
  <r>
    <x v="585"/>
    <n v="18.217600000000001"/>
    <n v="18.957999999999998"/>
    <n v="19.533999999999999"/>
    <n v="18.866"/>
    <n v="19.399999999999999"/>
    <n v="3738000"/>
    <n v="-0.26558592040304557"/>
  </r>
  <r>
    <x v="586"/>
    <n v="18.8537"/>
    <n v="19.62"/>
    <n v="19.664000000000001"/>
    <n v="19.321999999999999"/>
    <n v="19.399999999999999"/>
    <n v="4131000"/>
    <n v="-0.10109479659438741"/>
  </r>
  <r>
    <x v="587"/>
    <n v="19.747399999999999"/>
    <n v="20.55"/>
    <n v="20.614000000000001"/>
    <n v="20.071999999999999"/>
    <n v="20.173999999999999"/>
    <n v="4304500"/>
    <n v="-2.8475941681404757E-2"/>
  </r>
  <r>
    <x v="588"/>
    <n v="20.1068"/>
    <n v="20.923999999999999"/>
    <n v="20.95"/>
    <n v="20.454000000000001"/>
    <n v="20.518000000000001"/>
    <n v="2314000"/>
    <n v="-0.86160464891075339"/>
  </r>
  <r>
    <x v="589"/>
    <n v="20.395099999999999"/>
    <n v="21.224"/>
    <n v="21.238"/>
    <n v="20.885999999999999"/>
    <n v="20.885999999999999"/>
    <n v="2328000"/>
    <n v="-0.85574491422036869"/>
  </r>
  <r>
    <x v="590"/>
    <n v="20.074100000000001"/>
    <n v="20.89"/>
    <n v="21.193999999999999"/>
    <n v="20.776"/>
    <n v="21.15"/>
    <n v="3049500"/>
    <n v="-0.55375930142661078"/>
  </r>
  <r>
    <x v="591"/>
    <n v="20.3201"/>
    <n v="21.146000000000001"/>
    <n v="21.268000000000001"/>
    <n v="21.024000000000001"/>
    <n v="21.024000000000001"/>
    <n v="2869000"/>
    <n v="-0.62930802368478578"/>
  </r>
  <r>
    <x v="592"/>
    <n v="20.016500000000001"/>
    <n v="20.83"/>
    <n v="21.134"/>
    <n v="20.827999999999999"/>
    <n v="21.015999999999998"/>
    <n v="2099000"/>
    <n v="-0.95159343165594812"/>
  </r>
  <r>
    <x v="593"/>
    <n v="20.635300000000001"/>
    <n v="21.474"/>
    <n v="21.504000000000001"/>
    <n v="21.187999999999999"/>
    <n v="21.2"/>
    <n v="2753000"/>
    <n v="-0.67786011111940248"/>
  </r>
  <r>
    <x v="594"/>
    <n v="20.427800000000001"/>
    <n v="21.257999999999999"/>
    <n v="21.36"/>
    <n v="20.978000000000002"/>
    <n v="21.216000000000001"/>
    <n v="3896500"/>
    <n v="-0.19924535265833229"/>
  </r>
  <r>
    <x v="595"/>
    <n v="20.185600000000001"/>
    <n v="21.006"/>
    <n v="21.02"/>
    <n v="20.806000000000001"/>
    <n v="20.866"/>
    <n v="3549500"/>
    <n v="-0.34448306248429761"/>
  </r>
  <r>
    <x v="596"/>
    <n v="20.595400000000001"/>
    <n v="21.16"/>
    <n v="21.366"/>
    <n v="20.95"/>
    <n v="21.295999999999999"/>
    <n v="2905000"/>
    <n v="-0.61424013448093928"/>
  </r>
  <r>
    <x v="597"/>
    <n v="20.476600000000001"/>
    <n v="21.038"/>
    <n v="21.263999999999999"/>
    <n v="20.972000000000001"/>
    <n v="21.106000000000002"/>
    <n v="1775000"/>
    <n v="-1.0872044344905669"/>
  </r>
  <r>
    <x v="598"/>
    <n v="19.9939"/>
    <n v="20.542000000000002"/>
    <n v="20.92"/>
    <n v="20.532"/>
    <n v="20.92"/>
    <n v="2456500"/>
    <n v="-0.80196092081219417"/>
  </r>
  <r>
    <x v="599"/>
    <n v="20.034700000000001"/>
    <n v="20.584"/>
    <n v="20.658000000000001"/>
    <n v="20.41"/>
    <n v="20.606000000000002"/>
    <n v="2887500"/>
    <n v="-0.62156480284392024"/>
  </r>
  <r>
    <x v="600"/>
    <n v="20.447399999999998"/>
    <n v="21.007999999999999"/>
    <n v="21.01"/>
    <n v="20.646000000000001"/>
    <n v="20.664000000000001"/>
    <n v="3732500"/>
    <n v="-0.26788795903141099"/>
  </r>
  <r>
    <x v="601"/>
    <n v="19.680499999999999"/>
    <n v="20.22"/>
    <n v="20.7"/>
    <n v="20.143999999999998"/>
    <n v="20.67"/>
    <n v="3390500"/>
    <n v="-0.41103290646795321"/>
  </r>
  <r>
    <x v="602"/>
    <n v="19.343699999999998"/>
    <n v="19.873999999999999"/>
    <n v="19.963999999999999"/>
    <n v="19.71"/>
    <n v="19.882000000000001"/>
    <n v="3345000"/>
    <n v="-0.43007704421170367"/>
  </r>
  <r>
    <x v="603"/>
    <n v="19.1159"/>
    <n v="19.64"/>
    <n v="19.760000000000002"/>
    <n v="19.475999999999999"/>
    <n v="19.649999999999999"/>
    <n v="4687500"/>
    <n v="0.13182965734840713"/>
  </r>
  <r>
    <x v="604"/>
    <n v="19.1296"/>
    <n v="19.654"/>
    <n v="19.928000000000001"/>
    <n v="19.594000000000001"/>
    <n v="19.634"/>
    <n v="2995500"/>
    <n v="-0.57636113523238064"/>
  </r>
  <r>
    <x v="605"/>
    <n v="18.070599999999999"/>
    <n v="18.565999999999999"/>
    <n v="18.872"/>
    <n v="18.545999999999999"/>
    <n v="18.852"/>
    <n v="5780500"/>
    <n v="0.58930751567630368"/>
  </r>
  <r>
    <x v="606"/>
    <n v="17.6813"/>
    <n v="18.166"/>
    <n v="18.600000000000001"/>
    <n v="18.100000000000001"/>
    <n v="18.596"/>
    <n v="5862500"/>
    <n v="0.62362881886284305"/>
  </r>
  <r>
    <x v="607"/>
    <n v="17.868099999999998"/>
    <n v="18.358000000000001"/>
    <n v="18.393999999999998"/>
    <n v="18.09"/>
    <n v="18.16"/>
    <n v="4094000"/>
    <n v="-0.11658123827611859"/>
  </r>
  <r>
    <x v="608"/>
    <n v="17.3523"/>
    <n v="17.827999999999999"/>
    <n v="18.384"/>
    <n v="17.806000000000001"/>
    <n v="18.384"/>
    <n v="6653500"/>
    <n v="0.95470382886958238"/>
  </r>
  <r>
    <x v="609"/>
    <n v="17.223800000000001"/>
    <n v="17.696000000000002"/>
    <n v="17.864000000000001"/>
    <n v="17.585999999999999"/>
    <n v="17.675999999999998"/>
    <n v="4209500"/>
    <n v="-6.8238427080444253E-2"/>
  </r>
  <r>
    <x v="610"/>
    <n v="17.3873"/>
    <n v="17.864000000000001"/>
    <n v="17.872"/>
    <n v="17.507999999999999"/>
    <n v="17.596"/>
    <n v="5374000"/>
    <n v="0.41916593341620306"/>
  </r>
  <r>
    <x v="611"/>
    <n v="17.338699999999999"/>
    <n v="17.814"/>
    <n v="18.05"/>
    <n v="17.776"/>
    <n v="18.012"/>
    <n v="3923500"/>
    <n v="-0.18794443575544739"/>
  </r>
  <r>
    <x v="612"/>
    <n v="17.159600000000001"/>
    <n v="17.63"/>
    <n v="18.216000000000001"/>
    <n v="17.62"/>
    <n v="18.155999999999999"/>
    <n v="3315000"/>
    <n v="-0.44263361854824246"/>
  </r>
  <r>
    <x v="613"/>
    <n v="16.6632"/>
    <n v="17.12"/>
    <n v="17.545999999999999"/>
    <n v="17.11"/>
    <n v="17.504000000000001"/>
    <n v="4398500"/>
    <n v="1.0867991239750114E-2"/>
  </r>
  <r>
    <x v="614"/>
    <n v="17.0486"/>
    <n v="17.515999999999998"/>
    <n v="17.53"/>
    <n v="17.175999999999998"/>
    <n v="17.283999999999999"/>
    <n v="5501000"/>
    <n v="0.4723220981075506"/>
  </r>
  <r>
    <x v="615"/>
    <n v="16.398399999999999"/>
    <n v="16.847999999999999"/>
    <n v="17.3"/>
    <n v="16.84"/>
    <n v="17.257999999999999"/>
    <n v="5406000"/>
    <n v="0.43255961270851112"/>
  </r>
  <r>
    <x v="616"/>
    <n v="16.634"/>
    <n v="17.09"/>
    <n v="17.244"/>
    <n v="16.802"/>
    <n v="16.850000000000001"/>
    <n v="5455000"/>
    <n v="0.45306868412485779"/>
  </r>
  <r>
    <x v="617"/>
    <n v="16.9941"/>
    <n v="17.46"/>
    <n v="17.582000000000001"/>
    <n v="17.128"/>
    <n v="17.282"/>
    <n v="3680000"/>
    <n v="-0.28986196412035387"/>
  </r>
  <r>
    <x v="618"/>
    <n v="16.750800000000002"/>
    <n v="17.21"/>
    <n v="17.7"/>
    <n v="17.192"/>
    <n v="17.416"/>
    <n v="3220500"/>
    <n v="-0.48218682770833965"/>
  </r>
  <r>
    <x v="619"/>
    <n v="16.7605"/>
    <n v="17.22"/>
    <n v="17.297999999999998"/>
    <n v="16.876000000000001"/>
    <n v="17.143999999999998"/>
    <n v="3114500"/>
    <n v="-0.52655339036411009"/>
  </r>
  <r>
    <x v="620"/>
    <n v="16.805299999999999"/>
    <n v="17.265999999999998"/>
    <n v="17.346"/>
    <n v="17.143999999999998"/>
    <n v="17.206"/>
    <n v="2706500"/>
    <n v="-0.69732280134103763"/>
  </r>
  <r>
    <x v="621"/>
    <n v="17.2316"/>
    <n v="17.704000000000001"/>
    <n v="17.742000000000001"/>
    <n v="17.052"/>
    <n v="17.251999999999999"/>
    <n v="2233000"/>
    <n v="-0.89550739961940817"/>
  </r>
  <r>
    <x v="622"/>
    <n v="16.532800000000002"/>
    <n v="16.986000000000001"/>
    <n v="17.486000000000001"/>
    <n v="16.84"/>
    <n v="17.411999999999999"/>
    <n v="3367000"/>
    <n v="-0.42086888969824193"/>
  </r>
  <r>
    <x v="623"/>
    <n v="16.285499999999999"/>
    <n v="16.731999999999999"/>
    <n v="16.992000000000001"/>
    <n v="16.617999999999999"/>
    <n v="16.885999999999999"/>
    <n v="4126500"/>
    <n v="-0.10297828274486824"/>
  </r>
  <r>
    <x v="624"/>
    <n v="15.736599999999999"/>
    <n v="16.167999999999999"/>
    <n v="16.52"/>
    <n v="16.106000000000002"/>
    <n v="16.494"/>
    <n v="5499000"/>
    <n v="0.47148499315178138"/>
  </r>
  <r>
    <x v="625"/>
    <n v="15.962400000000001"/>
    <n v="16.399999999999999"/>
    <n v="16.760000000000002"/>
    <n v="16.143999999999998"/>
    <n v="16.594000000000001"/>
    <n v="5797500"/>
    <n v="0.59642290780034235"/>
  </r>
  <r>
    <x v="626"/>
    <n v="15.5847"/>
    <n v="16.012"/>
    <n v="16.532"/>
    <n v="15.988"/>
    <n v="16.341999999999999"/>
    <n v="5605000"/>
    <n v="0.51585155580755171"/>
  </r>
  <r>
    <x v="627"/>
    <n v="16.3323"/>
    <n v="16.78"/>
    <n v="16.995999999999999"/>
    <n v="16.488"/>
    <n v="16.672000000000001"/>
    <n v="8492500"/>
    <n v="1.7244218356994101"/>
  </r>
  <r>
    <x v="628"/>
    <n v="16.9377"/>
    <n v="17.402000000000001"/>
    <n v="17.454000000000001"/>
    <n v="17.091999999999999"/>
    <n v="17.091999999999999"/>
    <n v="4422000"/>
    <n v="2.0703974470038831E-2"/>
  </r>
  <r>
    <x v="629"/>
    <n v="16.8111"/>
    <n v="17.271999999999998"/>
    <n v="17.431999999999999"/>
    <n v="17.192"/>
    <n v="17.257999999999999"/>
    <n v="2730500"/>
    <n v="-0.68727754187180656"/>
  </r>
  <r>
    <x v="630"/>
    <n v="17.07"/>
    <n v="17.538"/>
    <n v="17.588000000000001"/>
    <n v="17.361999999999998"/>
    <n v="17.494"/>
    <n v="2811500"/>
    <n v="-0.65337479116315178"/>
  </r>
  <r>
    <x v="631"/>
    <n v="16.949300000000001"/>
    <n v="17.414000000000001"/>
    <n v="17.846"/>
    <n v="17.388000000000002"/>
    <n v="17.760000000000002"/>
    <n v="5333000"/>
    <n v="0.40200528182293338"/>
  </r>
  <r>
    <x v="632"/>
    <n v="17.268599999999999"/>
    <n v="17.742000000000001"/>
    <n v="17.946000000000002"/>
    <n v="17.574000000000002"/>
    <n v="17.62"/>
    <n v="3892500"/>
    <n v="-0.20091956256987079"/>
  </r>
  <r>
    <x v="633"/>
    <n v="17.507999999999999"/>
    <n v="17.988"/>
    <n v="18.100000000000001"/>
    <n v="17.643999999999998"/>
    <n v="17.988"/>
    <n v="4030500"/>
    <n v="-0.14315932062179237"/>
  </r>
  <r>
    <x v="634"/>
    <n v="17.474900000000002"/>
    <n v="17.954000000000001"/>
    <n v="18.052"/>
    <n v="17.79"/>
    <n v="17.898"/>
    <n v="3436000"/>
    <n v="-0.39198876872420269"/>
  </r>
  <r>
    <x v="635"/>
    <n v="17.3309"/>
    <n v="17.806000000000001"/>
    <n v="17.876000000000001"/>
    <n v="17.61"/>
    <n v="17.788"/>
    <n v="3237500"/>
    <n v="-0.47507143558430104"/>
  </r>
  <r>
    <x v="636"/>
    <n v="17.186800000000002"/>
    <n v="17.658000000000001"/>
    <n v="17.79"/>
    <n v="17.41"/>
    <n v="17.585999999999999"/>
    <n v="4139500"/>
    <n v="-9.7537100532368096E-2"/>
  </r>
  <r>
    <x v="637"/>
    <n v="17.6248"/>
    <n v="18.108000000000001"/>
    <n v="18.18"/>
    <n v="17.760000000000002"/>
    <n v="17.786000000000001"/>
    <n v="2820500"/>
    <n v="-0.64960781886219021"/>
  </r>
  <r>
    <x v="638"/>
    <n v="17.959599999999998"/>
    <n v="18.452000000000002"/>
    <n v="18.472000000000001"/>
    <n v="18.132000000000001"/>
    <n v="18.152000000000001"/>
    <n v="3247000"/>
    <n v="-0.47109518704439707"/>
  </r>
  <r>
    <x v="639"/>
    <n v="18.312000000000001"/>
    <n v="18.814"/>
    <n v="18.972000000000001"/>
    <n v="18.690000000000001"/>
    <n v="18.7"/>
    <n v="4387000"/>
    <n v="6.0546377440769119E-3"/>
  </r>
  <r>
    <x v="640"/>
    <n v="18.309999999999999"/>
    <n v="18.812000000000001"/>
    <n v="19.14"/>
    <n v="18.684000000000001"/>
    <n v="19.047999999999998"/>
    <n v="4071500"/>
    <n v="-0.12599866902852269"/>
  </r>
  <r>
    <x v="641"/>
    <n v="18.267199999999999"/>
    <n v="18.768000000000001"/>
    <n v="18.774000000000001"/>
    <n v="18.352"/>
    <n v="18.507999999999999"/>
    <n v="3221500"/>
    <n v="-0.48176827523045507"/>
  </r>
  <r>
    <x v="642"/>
    <n v="18.0336"/>
    <n v="18.527999999999999"/>
    <n v="18.623999999999999"/>
    <n v="18.478000000000002"/>
    <n v="18.623999999999999"/>
    <n v="2309000"/>
    <n v="-0.86369741130017652"/>
  </r>
  <r>
    <x v="643"/>
    <n v="17.967400000000001"/>
    <n v="18.46"/>
    <n v="18.658000000000001"/>
    <n v="18.385999999999999"/>
    <n v="18.571999999999999"/>
    <n v="2339500"/>
    <n v="-0.85093156072469545"/>
  </r>
  <r>
    <x v="644"/>
    <n v="18.0336"/>
    <n v="18.527999999999999"/>
    <n v="18.544"/>
    <n v="18.224"/>
    <n v="18.260000000000002"/>
    <n v="2208500"/>
    <n v="-0.90576193532758154"/>
  </r>
  <r>
    <x v="645"/>
    <n v="17.959599999999998"/>
    <n v="18.452000000000002"/>
    <n v="18.588000000000001"/>
    <n v="18.39"/>
    <n v="18.431999999999999"/>
    <n v="2491500"/>
    <n v="-0.78731158408623225"/>
  </r>
  <r>
    <x v="646"/>
    <n v="17.4282"/>
    <n v="17.905999999999999"/>
    <n v="18.37"/>
    <n v="17.905999999999999"/>
    <n v="18.314"/>
    <n v="2144500"/>
    <n v="-0.93254929391219754"/>
  </r>
  <r>
    <x v="647"/>
    <n v="17.142099999999999"/>
    <n v="17.611999999999998"/>
    <n v="17.84"/>
    <n v="17.526"/>
    <n v="17.751999999999999"/>
    <n v="2639500"/>
    <n v="-0.72536581735930761"/>
  </r>
  <r>
    <x v="648"/>
    <n v="16.338100000000001"/>
    <n v="16.786000000000001"/>
    <n v="17.085999999999999"/>
    <n v="16.71"/>
    <n v="17"/>
    <n v="3863000"/>
    <n v="-0.21326686066746728"/>
  </r>
  <r>
    <x v="649"/>
    <n v="16.1571"/>
    <n v="16.600000000000001"/>
    <n v="16.693999999999999"/>
    <n v="16.38"/>
    <n v="16.66"/>
    <n v="4655000"/>
    <n v="0.11822670181715676"/>
  </r>
  <r>
    <x v="650"/>
    <n v="16.417899999999999"/>
    <n v="16.867999999999999"/>
    <n v="17.010000000000002"/>
    <n v="16.52"/>
    <n v="16.643999999999998"/>
    <n v="3168000"/>
    <n v="-0.50416083279728252"/>
  </r>
  <r>
    <x v="651"/>
    <n v="15.8962"/>
    <n v="16.332000000000001"/>
    <n v="16.544"/>
    <n v="16.244"/>
    <n v="16.472000000000001"/>
    <n v="5893000"/>
    <n v="0.63639466943832412"/>
  </r>
  <r>
    <x v="652"/>
    <n v="16.351700000000001"/>
    <n v="16.8"/>
    <n v="16.891999999999999"/>
    <n v="16.564"/>
    <n v="16.626000000000001"/>
    <n v="4143500"/>
    <n v="-9.5862890620829588E-2"/>
  </r>
  <r>
    <x v="653"/>
    <n v="16.517199999999999"/>
    <n v="16.97"/>
    <n v="17.094000000000001"/>
    <n v="16.95"/>
    <n v="17.001999999999999"/>
    <n v="3546000"/>
    <n v="-0.34594799615689381"/>
  </r>
  <r>
    <x v="654"/>
    <n v="16.303100000000001"/>
    <n v="16.75"/>
    <n v="16.931999999999999"/>
    <n v="16.658000000000001"/>
    <n v="16.7"/>
    <n v="2900500"/>
    <n v="-0.61612362063142012"/>
  </r>
  <r>
    <x v="655"/>
    <n v="16.303100000000001"/>
    <n v="16.75"/>
    <n v="16.838000000000001"/>
    <n v="16.562000000000001"/>
    <n v="16.762"/>
    <n v="2750500"/>
    <n v="-0.67890649231411404"/>
  </r>
  <r>
    <x v="656"/>
    <n v="16.670999999999999"/>
    <n v="17.128"/>
    <n v="17.138000000000002"/>
    <n v="16.722000000000001"/>
    <n v="16.803999999999998"/>
    <n v="4549500"/>
    <n v="7.4069415400328686E-2"/>
  </r>
  <r>
    <x v="657"/>
    <n v="16.439299999999999"/>
    <n v="16.89"/>
    <n v="17.088000000000001"/>
    <n v="16.852"/>
    <n v="17.085999999999999"/>
    <n v="2337500"/>
    <n v="-0.85176866568046472"/>
  </r>
  <r>
    <x v="658"/>
    <n v="16.193999999999999"/>
    <n v="16.638000000000002"/>
    <n v="17.187999999999999"/>
    <n v="16.628"/>
    <n v="17.122"/>
    <n v="3340500"/>
    <n v="-0.43196053036218451"/>
  </r>
  <r>
    <x v="659"/>
    <n v="16.236899999999999"/>
    <n v="16.681999999999999"/>
    <n v="16.731999999999999"/>
    <n v="16.5"/>
    <n v="16.725999999999999"/>
    <n v="2679000"/>
    <n v="-0.70883299448286485"/>
  </r>
  <r>
    <x v="660"/>
    <n v="15.9176"/>
    <n v="16.353999999999999"/>
    <n v="16.416"/>
    <n v="15.992000000000001"/>
    <n v="16.283999999999999"/>
    <n v="3408000"/>
    <n v="-0.40370823810497225"/>
  </r>
  <r>
    <x v="661"/>
    <n v="15.9001"/>
    <n v="16.335999999999999"/>
    <n v="16.376000000000001"/>
    <n v="16.074000000000002"/>
    <n v="16.103999999999999"/>
    <n v="2798500"/>
    <n v="-0.65881597337565201"/>
  </r>
  <r>
    <x v="662"/>
    <n v="15.757999999999999"/>
    <n v="16.190000000000001"/>
    <n v="16.204000000000001"/>
    <n v="15.81"/>
    <n v="15.928000000000001"/>
    <n v="3948000"/>
    <n v="-0.17768990004727403"/>
  </r>
  <r>
    <x v="663"/>
    <n v="15.6373"/>
    <n v="16.065999999999999"/>
    <n v="16.218"/>
    <n v="15.992000000000001"/>
    <n v="16.218"/>
    <n v="3336500"/>
    <n v="-0.43363474027372301"/>
  </r>
  <r>
    <x v="664"/>
    <n v="16.2563"/>
    <n v="16.702000000000002"/>
    <n v="16.745999999999999"/>
    <n v="16.335999999999999"/>
    <n v="16.335999999999999"/>
    <n v="3253000"/>
    <n v="-0.4685838721770893"/>
  </r>
  <r>
    <x v="665"/>
    <n v="16.075299999999999"/>
    <n v="16.515999999999998"/>
    <n v="16.591999999999999"/>
    <n v="16.350000000000001"/>
    <n v="16.486000000000001"/>
    <n v="2607000"/>
    <n v="-0.73896877289055796"/>
  </r>
  <r>
    <x v="666"/>
    <n v="15.9604"/>
    <n v="16.398"/>
    <n v="16.547999999999998"/>
    <n v="16.366"/>
    <n v="16.466000000000001"/>
    <n v="2425500"/>
    <n v="-0.81493604762661753"/>
  </r>
  <r>
    <x v="667"/>
    <n v="15.972099999999999"/>
    <n v="16.41"/>
    <n v="16.594000000000001"/>
    <n v="16.344000000000001"/>
    <n v="16.353999999999999"/>
    <n v="2078500"/>
    <n v="-0.96017375745258293"/>
  </r>
  <r>
    <x v="668"/>
    <n v="15.869"/>
    <n v="16.303999999999998"/>
    <n v="16.352"/>
    <n v="16.045999999999999"/>
    <n v="16.202000000000002"/>
    <n v="2503000"/>
    <n v="-0.78249823059055901"/>
  </r>
  <r>
    <x v="669"/>
    <n v="15.7872"/>
    <n v="16.22"/>
    <n v="16.262"/>
    <n v="15.872"/>
    <n v="16.11"/>
    <n v="2505000"/>
    <n v="-0.78166112563478984"/>
  </r>
  <r>
    <x v="670"/>
    <n v="15.9916"/>
    <n v="16.43"/>
    <n v="16.442"/>
    <n v="16.192"/>
    <n v="16.302"/>
    <n v="2307500"/>
    <n v="-0.8643252400170035"/>
  </r>
  <r>
    <x v="671"/>
    <n v="16.003299999999999"/>
    <n v="16.442"/>
    <n v="16.7"/>
    <n v="16.41"/>
    <n v="16.452000000000002"/>
    <n v="3118000"/>
    <n v="-0.52508845669151383"/>
  </r>
  <r>
    <x v="672"/>
    <n v="16.5503"/>
    <n v="17.004000000000001"/>
    <n v="17.036000000000001"/>
    <n v="16.739999999999998"/>
    <n v="16.739999999999998"/>
    <n v="2724500"/>
    <n v="-0.68978885673911428"/>
  </r>
  <r>
    <x v="673"/>
    <n v="16.748799999999999"/>
    <n v="17.207999999999998"/>
    <n v="17.32"/>
    <n v="17.116"/>
    <n v="17.231999999999999"/>
    <n v="2306000"/>
    <n v="-0.86495306873383038"/>
  </r>
  <r>
    <x v="674"/>
    <n v="16.9863"/>
    <n v="17.452000000000002"/>
    <n v="17.456"/>
    <n v="17.141999999999999"/>
    <n v="17.186"/>
    <n v="1833000"/>
    <n v="-1.0629283907732587"/>
  </r>
  <r>
    <x v="675"/>
    <n v="16.927900000000001"/>
    <n v="17.391999999999999"/>
    <n v="17.649999999999999"/>
    <n v="17.324000000000002"/>
    <n v="17.588000000000001"/>
    <n v="2117000"/>
    <n v="-0.94405948705402476"/>
  </r>
  <r>
    <x v="676"/>
    <n v="16.6418"/>
    <n v="17.097999999999999"/>
    <n v="17.213999999999999"/>
    <n v="17.006"/>
    <n v="17.213999999999999"/>
    <n v="2998500"/>
    <n v="-0.57510547779872667"/>
  </r>
  <r>
    <x v="677"/>
    <n v="16.5989"/>
    <n v="17.053999999999998"/>
    <n v="17.149999999999999"/>
    <n v="17.010000000000002"/>
    <n v="17.088000000000001"/>
    <n v="1599000"/>
    <n v="-1.1608696705982613"/>
  </r>
  <r>
    <x v="678"/>
    <n v="16.869499999999999"/>
    <n v="17.332000000000001"/>
    <n v="17.417999999999999"/>
    <n v="17.03"/>
    <n v="17.053999999999998"/>
    <n v="2547000"/>
    <n v="-0.76408192156363552"/>
  </r>
  <r>
    <x v="679"/>
    <n v="17.044699999999999"/>
    <n v="17.512"/>
    <n v="17.55"/>
    <n v="17.2"/>
    <n v="17.25"/>
    <n v="2696000"/>
    <n v="-0.70171760235882619"/>
  </r>
  <r>
    <x v="680"/>
    <n v="16.622299999999999"/>
    <n v="17.077999999999999"/>
    <n v="17.16"/>
    <n v="16.783999999999999"/>
    <n v="16.783999999999999"/>
    <n v="8536000"/>
    <n v="1.7426288684873914"/>
  </r>
  <r>
    <x v="681"/>
    <n v="16.756599999999999"/>
    <n v="17.216000000000001"/>
    <n v="17.338000000000001"/>
    <n v="16.904"/>
    <n v="17.047999999999998"/>
    <n v="8417500"/>
    <n v="1.6930303998580631"/>
  </r>
  <r>
    <x v="682"/>
    <n v="16.602799999999998"/>
    <n v="17.058"/>
    <n v="17.329999999999998"/>
    <n v="17.056000000000001"/>
    <n v="17.135999999999999"/>
    <n v="7336500"/>
    <n v="1.2405751712647821"/>
  </r>
  <r>
    <x v="683"/>
    <n v="16.963000000000001"/>
    <n v="17.428000000000001"/>
    <n v="17.488"/>
    <n v="17.248000000000001"/>
    <n v="17.271999999999998"/>
    <n v="7620000"/>
    <n v="1.3592347987450737"/>
  </r>
  <r>
    <x v="684"/>
    <n v="16.731300000000001"/>
    <n v="17.190000000000001"/>
    <n v="17.324000000000002"/>
    <n v="17.053999999999998"/>
    <n v="17.202000000000002"/>
    <n v="5156000"/>
    <n v="0.32792149323735453"/>
  </r>
  <r>
    <x v="685"/>
    <n v="16.8033"/>
    <n v="17.263999999999999"/>
    <n v="17.448"/>
    <n v="17.190000000000001"/>
    <n v="17.213999999999999"/>
    <n v="4082000"/>
    <n v="-0.12160386801073411"/>
  </r>
  <r>
    <x v="686"/>
    <n v="16.513300000000001"/>
    <n v="16.966000000000001"/>
    <n v="17.404"/>
    <n v="16.911999999999999"/>
    <n v="17.398"/>
    <n v="3854500"/>
    <n v="-0.21682455672948658"/>
  </r>
  <r>
    <x v="687"/>
    <n v="16.258299999999998"/>
    <n v="16.704000000000001"/>
    <n v="16.873999999999999"/>
    <n v="16.602"/>
    <n v="16.827999999999999"/>
    <n v="3020500"/>
    <n v="-0.56589732328526499"/>
  </r>
  <r>
    <x v="688"/>
    <n v="16.610600000000002"/>
    <n v="17.065999999999999"/>
    <n v="17.117999999999999"/>
    <n v="16.888000000000002"/>
    <n v="16.902000000000001"/>
    <n v="3055500"/>
    <n v="-0.55124798655930296"/>
  </r>
  <r>
    <x v="689"/>
    <n v="16.706"/>
    <n v="17.164000000000001"/>
    <n v="17.332000000000001"/>
    <n v="17.085999999999999"/>
    <n v="17.198"/>
    <n v="3417500"/>
    <n v="-0.39973198956506828"/>
  </r>
  <r>
    <x v="690"/>
    <n v="16.896799999999999"/>
    <n v="17.36"/>
    <n v="17.364000000000001"/>
    <n v="17.173999999999999"/>
    <n v="17.234000000000002"/>
    <n v="1933000"/>
    <n v="-1.0210731429847961"/>
  </r>
  <r>
    <x v="691"/>
    <n v="16.920100000000001"/>
    <n v="17.384"/>
    <n v="17.452000000000002"/>
    <n v="17.295999999999999"/>
    <n v="17.353999999999999"/>
    <n v="1715000"/>
    <n v="-1.1123175831636445"/>
  </r>
  <r>
    <x v="692"/>
    <n v="16.762499999999999"/>
    <n v="17.222000000000001"/>
    <n v="17.297999999999998"/>
    <n v="17.053999999999998"/>
    <n v="17.225999999999999"/>
    <n v="2448500"/>
    <n v="-0.80530934063527115"/>
  </r>
  <r>
    <x v="693"/>
    <n v="16.966899999999999"/>
    <n v="17.431999999999999"/>
    <n v="17.576000000000001"/>
    <n v="17.29"/>
    <n v="17.43"/>
    <n v="3210500"/>
    <n v="-0.48637235248718591"/>
  </r>
  <r>
    <x v="694"/>
    <n v="16.912299999999998"/>
    <n v="17.376000000000001"/>
    <n v="17.48"/>
    <n v="17.308"/>
    <n v="17.308"/>
    <n v="1764500"/>
    <n v="-1.0915992355083555"/>
  </r>
  <r>
    <x v="695"/>
    <n v="16.883199999999999"/>
    <n v="17.346"/>
    <n v="17.475999999999999"/>
    <n v="17.262"/>
    <n v="17.43"/>
    <n v="2999500"/>
    <n v="-0.57468692532084209"/>
  </r>
  <r>
    <x v="696"/>
    <n v="16.591200000000001"/>
    <n v="17.045999999999999"/>
    <n v="17.245999999999999"/>
    <n v="17.001999999999999"/>
    <n v="17.244"/>
    <n v="3478000"/>
    <n v="-0.37440956465304842"/>
  </r>
  <r>
    <x v="697"/>
    <n v="16.355599999999999"/>
    <n v="16.803999999999998"/>
    <n v="17.006"/>
    <n v="16.713999999999999"/>
    <n v="16.844000000000001"/>
    <n v="2101500"/>
    <n v="-0.95054705046123655"/>
  </r>
  <r>
    <x v="698"/>
    <n v="16.382899999999999"/>
    <n v="16.832000000000001"/>
    <n v="16.914000000000001"/>
    <n v="16.7"/>
    <n v="16.7"/>
    <n v="2127000"/>
    <n v="-0.9398739622751785"/>
  </r>
  <r>
    <x v="699"/>
    <n v="16.597000000000001"/>
    <n v="17.052"/>
    <n v="17.052"/>
    <n v="16.73"/>
    <n v="16.768000000000001"/>
    <n v="2837000"/>
    <n v="-0.64270170297709384"/>
  </r>
  <r>
    <x v="700"/>
    <n v="15.905900000000001"/>
    <n v="16.341999999999999"/>
    <n v="17.001999999999999"/>
    <n v="16.32"/>
    <n v="16.968"/>
    <n v="4539000"/>
    <n v="6.9674614382540107E-2"/>
  </r>
  <r>
    <x v="701"/>
    <n v="15.8339"/>
    <n v="16.268000000000001"/>
    <n v="16.39"/>
    <n v="16.175999999999998"/>
    <n v="16.207999999999998"/>
    <n v="2819000"/>
    <n v="-0.65023564757901708"/>
  </r>
  <r>
    <x v="702"/>
    <n v="15.7171"/>
    <n v="16.148"/>
    <n v="16.443999999999999"/>
    <n v="16.09"/>
    <n v="16.420000000000002"/>
    <n v="2296500"/>
    <n v="-0.86892931727373435"/>
  </r>
  <r>
    <x v="703"/>
    <n v="15.4465"/>
    <n v="15.87"/>
    <n v="16.184000000000001"/>
    <n v="15.866"/>
    <n v="16.155999999999999"/>
    <n v="3234000"/>
    <n v="-0.47653636925689724"/>
  </r>
  <r>
    <x v="704"/>
    <n v="15.355"/>
    <n v="15.776"/>
    <n v="15.836"/>
    <n v="15.608000000000001"/>
    <n v="15.81"/>
    <n v="2606000"/>
    <n v="-0.73938732536844254"/>
  </r>
  <r>
    <x v="705"/>
    <n v="15.033799999999999"/>
    <n v="15.446"/>
    <n v="15.772"/>
    <n v="15.384"/>
    <n v="15.662000000000001"/>
    <n v="2533000"/>
    <n v="-0.76994165625402022"/>
  </r>
  <r>
    <x v="706"/>
    <n v="14.671799999999999"/>
    <n v="15.074"/>
    <n v="15.268000000000001"/>
    <n v="15.007999999999999"/>
    <n v="15.244"/>
    <n v="3210500"/>
    <n v="-0.48637235248718591"/>
  </r>
  <r>
    <x v="707"/>
    <n v="14.5024"/>
    <n v="14.9"/>
    <n v="14.946"/>
    <n v="14.61"/>
    <n v="14.69"/>
    <n v="4219000"/>
    <n v="-6.426217854054031E-2"/>
  </r>
  <r>
    <x v="708"/>
    <n v="14.4421"/>
    <n v="14.837999999999999"/>
    <n v="14.981999999999999"/>
    <n v="14.718"/>
    <n v="14.914"/>
    <n v="4615000"/>
    <n v="0.1014846027017717"/>
  </r>
  <r>
    <x v="709"/>
    <n v="14.6737"/>
    <n v="15.076000000000001"/>
    <n v="15.135999999999999"/>
    <n v="15.012"/>
    <n v="15.023999999999999"/>
    <n v="2553000"/>
    <n v="-0.7615706066963277"/>
  </r>
  <r>
    <x v="710"/>
    <n v="14.7204"/>
    <n v="15.124000000000001"/>
    <n v="15.198"/>
    <n v="15.032"/>
    <n v="15.074"/>
    <n v="2528500"/>
    <n v="-0.77182514240450106"/>
  </r>
  <r>
    <x v="711"/>
    <n v="14.0177"/>
    <n v="14.401999999999999"/>
    <n v="14.805999999999999"/>
    <n v="14.39"/>
    <n v="14.805999999999999"/>
    <n v="2941500"/>
    <n v="-0.59896296903815038"/>
  </r>
  <r>
    <x v="712"/>
    <n v="14.0235"/>
    <n v="14.407999999999999"/>
    <n v="14.507999999999999"/>
    <n v="14.302"/>
    <n v="14.426"/>
    <n v="2581000"/>
    <n v="-0.74985113731555819"/>
  </r>
  <r>
    <x v="713"/>
    <n v="13.9885"/>
    <n v="14.372"/>
    <n v="14.683999999999999"/>
    <n v="14.326000000000001"/>
    <n v="14.452"/>
    <n v="3894000"/>
    <n v="-0.20029173385304386"/>
  </r>
  <r>
    <x v="714"/>
    <n v="13.9924"/>
    <n v="14.375999999999999"/>
    <n v="14.516"/>
    <n v="14.332000000000001"/>
    <n v="14.36"/>
    <n v="3228500"/>
    <n v="-0.47883840788526266"/>
  </r>
  <r>
    <x v="715"/>
    <n v="14.1092"/>
    <n v="14.496"/>
    <n v="14.51"/>
    <n v="14.244"/>
    <n v="14.263999999999999"/>
    <n v="2943500"/>
    <n v="-0.59812586408238111"/>
  </r>
  <r>
    <x v="716"/>
    <n v="13.854200000000001"/>
    <n v="14.234"/>
    <n v="14.36"/>
    <n v="14.154"/>
    <n v="14.266"/>
    <n v="3150000"/>
    <n v="-0.51169477739920588"/>
  </r>
  <r>
    <x v="717"/>
    <n v="13.6089"/>
    <n v="13.981999999999999"/>
    <n v="14.298"/>
    <n v="13.981999999999999"/>
    <n v="14.176"/>
    <n v="3292500"/>
    <n v="-0.4520510493006466"/>
  </r>
  <r>
    <x v="718"/>
    <n v="13.505699999999999"/>
    <n v="13.875999999999999"/>
    <n v="14.13"/>
    <n v="13.808"/>
    <n v="14.05"/>
    <n v="3847000"/>
    <n v="-0.21996370031362128"/>
  </r>
  <r>
    <x v="719"/>
    <n v="13.3208"/>
    <n v="13.686"/>
    <n v="13.747999999999999"/>
    <n v="13.555999999999999"/>
    <n v="13.704000000000001"/>
    <n v="3672000"/>
    <n v="-0.29321038394343091"/>
  </r>
  <r>
    <x v="720"/>
    <n v="12.984"/>
    <n v="13.34"/>
    <n v="13.602"/>
    <n v="13.31"/>
    <n v="13.478"/>
    <n v="4557500"/>
    <n v="7.7417835223405701E-2"/>
  </r>
  <r>
    <x v="721"/>
    <n v="12.8264"/>
    <n v="13.178000000000001"/>
    <n v="13.394"/>
    <n v="13.086"/>
    <n v="13.318"/>
    <n v="5165000"/>
    <n v="0.33168846553831616"/>
  </r>
  <r>
    <x v="722"/>
    <n v="13.0405"/>
    <n v="13.398"/>
    <n v="13.458"/>
    <n v="13.116"/>
    <n v="13.116"/>
    <n v="7732500"/>
    <n v="1.4063219525070942"/>
  </r>
  <r>
    <x v="723"/>
    <n v="12.7157"/>
    <n v="13.013999999999999"/>
    <n v="13.21"/>
    <n v="12.9"/>
    <n v="13.19"/>
    <n v="4283500"/>
    <n v="-3.726554371698191E-2"/>
  </r>
  <r>
    <x v="724"/>
    <n v="12.516400000000001"/>
    <n v="12.81"/>
    <n v="13.086"/>
    <n v="12.786"/>
    <n v="12.868"/>
    <n v="4619500"/>
    <n v="0.10336808885225253"/>
  </r>
  <r>
    <x v="725"/>
    <n v="12.928699999999999"/>
    <n v="13.231999999999999"/>
    <n v="13.3"/>
    <n v="13.06"/>
    <n v="13.092000000000001"/>
    <n v="8731500"/>
    <n v="1.8244558779138358"/>
  </r>
  <r>
    <x v="726"/>
    <n v="13.3352"/>
    <n v="13.648"/>
    <n v="13.694000000000001"/>
    <n v="13.484"/>
    <n v="13.548"/>
    <n v="5722500"/>
    <n v="0.56503147195899539"/>
  </r>
  <r>
    <x v="727"/>
    <n v="13.2121"/>
    <n v="13.522"/>
    <n v="13.61"/>
    <n v="13.343999999999999"/>
    <n v="13.444000000000001"/>
    <n v="3175000"/>
    <n v="-0.50123096545209012"/>
  </r>
  <r>
    <x v="728"/>
    <n v="13.173"/>
    <n v="13.481999999999999"/>
    <n v="13.678000000000001"/>
    <n v="13.442"/>
    <n v="13.587999999999999"/>
    <n v="4298000"/>
    <n v="-3.1196532787654829E-2"/>
  </r>
  <r>
    <x v="729"/>
    <n v="12.977600000000001"/>
    <n v="13.282"/>
    <n v="13.586"/>
    <n v="13.238"/>
    <n v="13.496"/>
    <n v="4022500"/>
    <n v="-0.14650774044486939"/>
  </r>
  <r>
    <x v="730"/>
    <n v="12.8232"/>
    <n v="13.124000000000001"/>
    <n v="13.282"/>
    <n v="13.007999999999999"/>
    <n v="13.262"/>
    <n v="3716000"/>
    <n v="-0.27479407491650731"/>
  </r>
  <r>
    <x v="731"/>
    <n v="12.5398"/>
    <n v="12.834"/>
    <n v="13.054"/>
    <n v="12.782"/>
    <n v="12.994"/>
    <n v="4424500"/>
    <n v="2.17503556647504E-2"/>
  </r>
  <r>
    <x v="732"/>
    <n v="12.3444"/>
    <n v="12.634"/>
    <n v="12.763999999999999"/>
    <n v="12.618"/>
    <n v="12.698"/>
    <n v="3933500"/>
    <n v="-0.1837589109766011"/>
  </r>
  <r>
    <x v="733"/>
    <n v="12.735300000000001"/>
    <n v="13.034000000000001"/>
    <n v="13.138"/>
    <n v="12.343999999999999"/>
    <n v="12.358000000000001"/>
    <n v="4742000"/>
    <n v="0.15464076739311924"/>
  </r>
  <r>
    <x v="734"/>
    <n v="12.551600000000001"/>
    <n v="12.846"/>
    <n v="13.236000000000001"/>
    <n v="12.83"/>
    <n v="13.178000000000001"/>
    <n v="3704500"/>
    <n v="-0.27960742841218056"/>
  </r>
  <r>
    <x v="735"/>
    <n v="12.914999999999999"/>
    <n v="13.218"/>
    <n v="13.268000000000001"/>
    <n v="13.013999999999999"/>
    <n v="13.013999999999999"/>
    <n v="4487500"/>
    <n v="4.8119161771481858E-2"/>
  </r>
  <r>
    <x v="736"/>
    <n v="12.754799999999999"/>
    <n v="13.054"/>
    <n v="13.19"/>
    <n v="12.94"/>
    <n v="13.164"/>
    <n v="4762000"/>
    <n v="0.16301181695081177"/>
  </r>
  <r>
    <x v="737"/>
    <n v="12.6297"/>
    <n v="12.926"/>
    <n v="13.114000000000001"/>
    <n v="12.856"/>
    <n v="12.972"/>
    <n v="3626000"/>
    <n v="-0.31246379792612372"/>
  </r>
  <r>
    <x v="738"/>
    <n v="12.6493"/>
    <n v="12.946"/>
    <n v="13.188000000000001"/>
    <n v="12.89"/>
    <n v="12.942"/>
    <n v="2562000"/>
    <n v="-0.75780363439536613"/>
  </r>
  <r>
    <x v="739"/>
    <n v="12.709899999999999"/>
    <n v="13.007999999999999"/>
    <n v="13.013999999999999"/>
    <n v="12.667999999999999"/>
    <n v="12.788"/>
    <n v="5046500"/>
    <n v="0.28208999690898795"/>
  </r>
  <r>
    <x v="740"/>
    <n v="12.7294"/>
    <n v="13.028"/>
    <n v="13.071999999999999"/>
    <n v="12.82"/>
    <n v="12.981999999999999"/>
    <n v="4633500"/>
    <n v="0.1092278235426373"/>
  </r>
  <r>
    <x v="741"/>
    <n v="13.139799999999999"/>
    <n v="13.448"/>
    <n v="13.47"/>
    <n v="13.206"/>
    <n v="13.218"/>
    <n v="4188000"/>
    <n v="-7.7237305354963717E-2"/>
  </r>
  <r>
    <x v="742"/>
    <n v="13.1554"/>
    <n v="13.464"/>
    <n v="13.635999999999999"/>
    <n v="13.353999999999999"/>
    <n v="13.37"/>
    <n v="3591500"/>
    <n v="-0.32690385841314329"/>
  </r>
  <r>
    <x v="743"/>
    <n v="13.0655"/>
    <n v="13.372"/>
    <n v="13.592000000000001"/>
    <n v="13.342000000000001"/>
    <n v="13.448"/>
    <n v="2855000"/>
    <n v="-0.63516775837517059"/>
  </r>
  <r>
    <x v="744"/>
    <n v="13.259"/>
    <n v="13.57"/>
    <n v="13.574"/>
    <n v="13.342000000000001"/>
    <n v="13.364000000000001"/>
    <n v="3658500"/>
    <n v="-0.29886084239487337"/>
  </r>
  <r>
    <x v="745"/>
    <n v="13.184699999999999"/>
    <n v="13.494"/>
    <n v="13.534000000000001"/>
    <n v="13.334"/>
    <n v="13.436"/>
    <n v="5029500"/>
    <n v="0.27497460478494934"/>
  </r>
  <r>
    <x v="746"/>
    <n v="14.4627"/>
    <n v="14.802"/>
    <n v="14.878"/>
    <n v="14.114000000000001"/>
    <n v="14.12"/>
    <n v="17435500"/>
    <n v="5.4675366454216237"/>
  </r>
  <r>
    <x v="747"/>
    <n v="13.9468"/>
    <n v="14.273999999999999"/>
    <n v="14.714"/>
    <n v="14.273999999999999"/>
    <n v="14.576000000000001"/>
    <n v="10002500"/>
    <n v="2.356436077305196"/>
  </r>
  <r>
    <x v="748"/>
    <n v="14.0953"/>
    <n v="14.426"/>
    <n v="14.464"/>
    <n v="14.102"/>
    <n v="14.202"/>
    <n v="6281000"/>
    <n v="0.79879303085755915"/>
  </r>
  <r>
    <x v="749"/>
    <n v="14.5761"/>
    <n v="14.917999999999999"/>
    <n v="15.1"/>
    <n v="14.7"/>
    <n v="14.71"/>
    <n v="6988000"/>
    <n v="1.0947096327219898"/>
  </r>
  <r>
    <x v="750"/>
    <n v="14.7539"/>
    <n v="15.1"/>
    <n v="15.1"/>
    <n v="14.882"/>
    <n v="14.92"/>
    <n v="9284500"/>
    <n v="2.0559153981840343"/>
  </r>
  <r>
    <x v="751"/>
    <n v="15.0099"/>
    <n v="15.362"/>
    <n v="15.768000000000001"/>
    <n v="15.231999999999999"/>
    <n v="15.34"/>
    <n v="7983000"/>
    <n v="1.5111693482171931"/>
  </r>
  <r>
    <x v="752"/>
    <n v="14.75"/>
    <n v="15.096"/>
    <n v="15.32"/>
    <n v="15.054"/>
    <n v="15.25"/>
    <n v="3855000"/>
    <n v="-0.21661528049054429"/>
  </r>
  <r>
    <x v="753"/>
    <n v="15.731"/>
    <n v="16.100000000000001"/>
    <n v="16.111999999999998"/>
    <n v="15.644"/>
    <n v="15.666"/>
    <n v="7009500"/>
    <n v="1.1037085109965095"/>
  </r>
  <r>
    <x v="754"/>
    <n v="16.237100000000002"/>
    <n v="16.617999999999999"/>
    <n v="16.638000000000002"/>
    <n v="16.318000000000001"/>
    <n v="16.48"/>
    <n v="5682000"/>
    <n v="0.54808009660466794"/>
  </r>
  <r>
    <x v="755"/>
    <n v="16.106200000000001"/>
    <n v="16.484000000000002"/>
    <n v="16.654"/>
    <n v="16.463999999999999"/>
    <n v="16.559999999999999"/>
    <n v="3102000"/>
    <n v="-0.53178529633766791"/>
  </r>
  <r>
    <x v="756"/>
    <n v="16.157"/>
    <n v="16.536000000000001"/>
    <n v="16.815999999999999"/>
    <n v="16.507999999999999"/>
    <n v="16.77"/>
    <n v="4566000"/>
    <n v="8.097553128542502E-2"/>
  </r>
  <r>
    <x v="757"/>
    <n v="15.856"/>
    <n v="16.228000000000002"/>
    <n v="16.329999999999998"/>
    <n v="16.173999999999999"/>
    <n v="16.329999999999998"/>
    <n v="4257000"/>
    <n v="-4.8357184380924505E-2"/>
  </r>
  <r>
    <x v="758"/>
    <n v="15.795500000000001"/>
    <n v="16.166"/>
    <n v="16.175999999999998"/>
    <n v="15.8"/>
    <n v="15.891999999999999"/>
    <n v="3043000"/>
    <n v="-0.55647989253286079"/>
  </r>
  <r>
    <x v="759"/>
    <n v="15.7095"/>
    <n v="16.077999999999999"/>
    <n v="16.218"/>
    <n v="16.02"/>
    <n v="16.184000000000001"/>
    <n v="1859000"/>
    <n v="-1.0520460263482583"/>
  </r>
  <r>
    <x v="760"/>
    <n v="15.455399999999999"/>
    <n v="15.818"/>
    <n v="15.944000000000001"/>
    <n v="15.788"/>
    <n v="15.826000000000001"/>
    <n v="3604500"/>
    <n v="-0.32146267620064317"/>
  </r>
  <r>
    <x v="761"/>
    <n v="15.8756"/>
    <n v="16.248000000000001"/>
    <n v="16.268000000000001"/>
    <n v="16.100000000000001"/>
    <n v="16.167999999999999"/>
    <n v="3126000"/>
    <n v="-0.52174003686843684"/>
  </r>
  <r>
    <x v="762"/>
    <n v="16.063199999999998"/>
    <n v="16.440000000000001"/>
    <n v="16.443999999999999"/>
    <n v="16.245999999999999"/>
    <n v="16.302"/>
    <n v="3298000"/>
    <n v="-0.44974901067228112"/>
  </r>
  <r>
    <x v="763"/>
    <n v="16.198"/>
    <n v="16.577999999999999"/>
    <n v="16.756"/>
    <n v="16.556000000000001"/>
    <n v="16.556000000000001"/>
    <n v="2084500"/>
    <n v="-0.95766244258527511"/>
  </r>
  <r>
    <x v="764"/>
    <n v="16.057300000000001"/>
    <n v="16.434000000000001"/>
    <n v="16.834"/>
    <n v="16.402000000000001"/>
    <n v="16.666"/>
    <n v="5601500"/>
    <n v="0.51438662213495556"/>
  </r>
  <r>
    <x v="765"/>
    <n v="16.068999999999999"/>
    <n v="16.446000000000002"/>
    <n v="16.558"/>
    <n v="16.361999999999998"/>
    <n v="16.364000000000001"/>
    <n v="3752500"/>
    <n v="-0.25951690947371847"/>
  </r>
  <r>
    <x v="766"/>
    <n v="16.2332"/>
    <n v="16.614000000000001"/>
    <n v="16.617999999999999"/>
    <n v="16.059999999999999"/>
    <n v="16.22"/>
    <n v="4689000"/>
    <n v="0.13245748606523405"/>
  </r>
  <r>
    <x v="767"/>
    <n v="16.403199999999998"/>
    <n v="16.788"/>
    <n v="16.838000000000001"/>
    <n v="16.574000000000002"/>
    <n v="16.579999999999998"/>
    <n v="4139000"/>
    <n v="-9.7746376771310414E-2"/>
  </r>
  <r>
    <x v="768"/>
    <n v="16.1785"/>
    <n v="16.558"/>
    <n v="16.617999999999999"/>
    <n v="16.382000000000001"/>
    <n v="16.552"/>
    <n v="3531000"/>
    <n v="-0.3522262833251632"/>
  </r>
  <r>
    <x v="769"/>
    <n v="15.947900000000001"/>
    <n v="16.321999999999999"/>
    <n v="16.52"/>
    <n v="16.271999999999998"/>
    <n v="16.364000000000001"/>
    <n v="5243000"/>
    <n v="0.36433555881331703"/>
  </r>
  <r>
    <x v="770"/>
    <n v="15.5297"/>
    <n v="15.894"/>
    <n v="16.178000000000001"/>
    <n v="15.786"/>
    <n v="16.178000000000001"/>
    <n v="3592500"/>
    <n v="-0.32648530593525871"/>
  </r>
  <r>
    <x v="771"/>
    <n v="15.4457"/>
    <n v="15.808"/>
    <n v="15.88"/>
    <n v="15.734"/>
    <n v="15.827999999999999"/>
    <n v="2404000"/>
    <n v="-0.82393492590113704"/>
  </r>
  <r>
    <x v="772"/>
    <n v="15.475"/>
    <n v="15.837999999999999"/>
    <n v="15.878"/>
    <n v="15.577999999999999"/>
    <n v="15.686"/>
    <n v="5175000"/>
    <n v="0.33587399031716242"/>
  </r>
  <r>
    <x v="773"/>
    <n v="15.7075"/>
    <n v="16.076000000000001"/>
    <n v="16.187999999999999"/>
    <n v="15.896000000000001"/>
    <n v="15.896000000000001"/>
    <n v="5080000"/>
    <n v="0.29611150491812294"/>
  </r>
  <r>
    <x v="774"/>
    <n v="15.6684"/>
    <n v="16.036000000000001"/>
    <n v="16.038"/>
    <n v="15.9"/>
    <n v="16.010000000000002"/>
    <n v="4470000"/>
    <n v="4.0794493408500894E-2"/>
  </r>
  <r>
    <x v="775"/>
    <n v="15.826700000000001"/>
    <n v="16.198"/>
    <n v="16.61"/>
    <n v="16.106000000000002"/>
    <n v="16.46"/>
    <n v="3884500"/>
    <n v="-0.2042679823929478"/>
  </r>
  <r>
    <x v="776"/>
    <n v="15.8736"/>
    <n v="16.245999999999999"/>
    <n v="16.53"/>
    <n v="16.12"/>
    <n v="16.446000000000002"/>
    <n v="3289000"/>
    <n v="-0.45351598297324275"/>
  </r>
  <r>
    <x v="777"/>
    <n v="15.3734"/>
    <n v="15.734"/>
    <n v="16.13"/>
    <n v="15.692"/>
    <n v="16.076000000000001"/>
    <n v="3126500"/>
    <n v="-0.52153076062949455"/>
  </r>
  <r>
    <x v="778"/>
    <n v="15.3147"/>
    <n v="15.673999999999999"/>
    <n v="15.78"/>
    <n v="15.571999999999999"/>
    <n v="15.6"/>
    <n v="3093000"/>
    <n v="-0.53555226863862948"/>
  </r>
  <r>
    <x v="779"/>
    <n v="15.181900000000001"/>
    <n v="15.538"/>
    <n v="15.72"/>
    <n v="15.474"/>
    <n v="15.662000000000001"/>
    <n v="4972000"/>
    <n v="0.25090783730658328"/>
  </r>
  <r>
    <x v="780"/>
    <n v="15.1447"/>
    <n v="15.5"/>
    <n v="15.657999999999999"/>
    <n v="15.454000000000001"/>
    <n v="15.494"/>
    <n v="3929000"/>
    <n v="-0.18564239712708194"/>
  </r>
  <r>
    <x v="781"/>
    <n v="15.129099999999999"/>
    <n v="15.484"/>
    <n v="15.54"/>
    <n v="15.404"/>
    <n v="15.5"/>
    <n v="3138000"/>
    <n v="-0.5167174071338213"/>
  </r>
  <r>
    <x v="782"/>
    <n v="15.0021"/>
    <n v="15.353999999999999"/>
    <n v="15.41"/>
    <n v="15.24"/>
    <n v="15.41"/>
    <n v="3421500"/>
    <n v="-0.39805777965352979"/>
  </r>
  <r>
    <x v="783"/>
    <n v="15.035299999999999"/>
    <n v="15.388"/>
    <n v="15.442"/>
    <n v="15.236000000000001"/>
    <n v="15.385999999999999"/>
    <n v="3089500"/>
    <n v="-0.53701720231122574"/>
  </r>
  <r>
    <x v="784"/>
    <n v="14.761699999999999"/>
    <n v="15.108000000000001"/>
    <n v="15.257999999999999"/>
    <n v="15.077999999999999"/>
    <n v="15.242000000000001"/>
    <n v="3520500"/>
    <n v="-0.35662108434295176"/>
  </r>
  <r>
    <x v="785"/>
    <n v="14.626899999999999"/>
    <n v="14.97"/>
    <n v="15.25"/>
    <n v="14.962"/>
    <n v="15.202"/>
    <n v="3195500"/>
    <n v="-0.4926506396554553"/>
  </r>
  <r>
    <x v="786"/>
    <n v="14.9864"/>
    <n v="15.337999999999999"/>
    <n v="15.366"/>
    <n v="15.144"/>
    <n v="15.146000000000001"/>
    <n v="2872500"/>
    <n v="-0.62784309001218963"/>
  </r>
  <r>
    <x v="787"/>
    <n v="14.9063"/>
    <n v="15.256"/>
    <n v="15.263999999999999"/>
    <n v="15.086"/>
    <n v="15.114000000000001"/>
    <n v="2067500"/>
    <n v="-0.96477783470931378"/>
  </r>
  <r>
    <x v="788"/>
    <n v="14.9786"/>
    <n v="15.33"/>
    <n v="15.536"/>
    <n v="15.278"/>
    <n v="15.43"/>
    <n v="3303000"/>
    <n v="-0.44765624828285799"/>
  </r>
  <r>
    <x v="789"/>
    <n v="15.2034"/>
    <n v="15.56"/>
    <n v="15.678000000000001"/>
    <n v="15.497999999999999"/>
    <n v="15.598000000000001"/>
    <n v="2982000"/>
    <n v="-0.58201159368382305"/>
  </r>
  <r>
    <x v="790"/>
    <n v="15.1447"/>
    <n v="15.5"/>
    <n v="15.622"/>
    <n v="15.462"/>
    <n v="15.555999999999999"/>
    <n v="2705000"/>
    <n v="-0.69795063005786451"/>
  </r>
  <r>
    <x v="791"/>
    <n v="15.9049"/>
    <n v="16.277999999999999"/>
    <n v="16.327999999999999"/>
    <n v="15.82"/>
    <n v="15.846"/>
    <n v="4483500"/>
    <n v="4.6444951859943351E-2"/>
  </r>
  <r>
    <x v="792"/>
    <n v="16.145299999999999"/>
    <n v="16.524000000000001"/>
    <n v="16.667999999999999"/>
    <n v="16.326000000000001"/>
    <n v="16.335999999999999"/>
    <n v="4590000"/>
    <n v="9.102079075465605E-2"/>
  </r>
  <r>
    <x v="793"/>
    <n v="16.0397"/>
    <n v="16.416"/>
    <n v="16.431999999999999"/>
    <n v="16.222000000000001"/>
    <n v="16.288"/>
    <n v="3980500"/>
    <n v="-0.16408694451602368"/>
  </r>
  <r>
    <x v="794"/>
    <n v="16.471599999999999"/>
    <n v="16.858000000000001"/>
    <n v="16.899999999999999"/>
    <n v="16.757999999999999"/>
    <n v="16.786000000000001"/>
    <n v="3608000"/>
    <n v="-0.31999774252804697"/>
  </r>
  <r>
    <x v="795"/>
    <n v="16.819400000000002"/>
    <n v="17.213999999999999"/>
    <n v="17.23"/>
    <n v="16.867999999999999"/>
    <n v="16.93"/>
    <n v="5565500"/>
    <n v="0.49931873293110901"/>
  </r>
  <r>
    <x v="796"/>
    <n v="16.756900000000002"/>
    <n v="17.149999999999999"/>
    <n v="17.186"/>
    <n v="16.832000000000001"/>
    <n v="16.838000000000001"/>
    <n v="4972000"/>
    <n v="0.25090783730658328"/>
  </r>
  <r>
    <x v="797"/>
    <n v="16.9543"/>
    <n v="17.352"/>
    <n v="17.544"/>
    <n v="17.256"/>
    <n v="17.256"/>
    <n v="4455000"/>
    <n v="3.4516206240231502E-2"/>
  </r>
  <r>
    <x v="798"/>
    <n v="16.938700000000001"/>
    <n v="17.335999999999999"/>
    <n v="17.658000000000001"/>
    <n v="17.321999999999999"/>
    <n v="17.600000000000001"/>
    <n v="3551500"/>
    <n v="-0.34364595752852839"/>
  </r>
  <r>
    <x v="799"/>
    <n v="17.1907"/>
    <n v="17.594000000000001"/>
    <n v="17.757999999999999"/>
    <n v="17.512"/>
    <n v="17.655999999999999"/>
    <n v="4243000"/>
    <n v="-5.4216919071309273E-2"/>
  </r>
  <r>
    <x v="800"/>
    <n v="17.448699999999999"/>
    <n v="17.858000000000001"/>
    <n v="17.867999999999999"/>
    <n v="17.628"/>
    <n v="17.68"/>
    <n v="2705000"/>
    <n v="-0.69795063005786451"/>
  </r>
  <r>
    <x v="801"/>
    <n v="17.374400000000001"/>
    <n v="17.782"/>
    <n v="17.838000000000001"/>
    <n v="17.600000000000001"/>
    <n v="17.626000000000001"/>
    <n v="3049000"/>
    <n v="-0.55396857766555307"/>
  </r>
  <r>
    <x v="802"/>
    <n v="17.4526"/>
    <n v="17.861999999999998"/>
    <n v="17.998000000000001"/>
    <n v="17.600000000000001"/>
    <n v="17.802"/>
    <n v="3465500"/>
    <n v="-0.37964147062660625"/>
  </r>
  <r>
    <x v="803"/>
    <n v="17.499500000000001"/>
    <n v="17.91"/>
    <n v="17.937999999999999"/>
    <n v="17.745999999999999"/>
    <n v="17.792000000000002"/>
    <n v="2878500"/>
    <n v="-0.62533177514488192"/>
  </r>
  <r>
    <x v="804"/>
    <n v="17.417400000000001"/>
    <n v="17.826000000000001"/>
    <n v="17.834"/>
    <n v="17.62"/>
    <n v="17.78"/>
    <n v="3019500"/>
    <n v="-0.56631587576314957"/>
  </r>
  <r>
    <x v="805"/>
    <n v="17.706600000000002"/>
    <n v="18.122"/>
    <n v="18.2"/>
    <n v="17.866"/>
    <n v="17.896000000000001"/>
    <n v="4269000"/>
    <n v="-4.333455464630899E-2"/>
  </r>
  <r>
    <x v="806"/>
    <n v="17.456499999999998"/>
    <n v="17.866"/>
    <n v="17.974"/>
    <n v="17.806000000000001"/>
    <n v="17.858000000000001"/>
    <n v="3523000"/>
    <n v="-0.35557470314824019"/>
  </r>
  <r>
    <x v="807"/>
    <n v="17.4819"/>
    <n v="17.891999999999999"/>
    <n v="17.943999999999999"/>
    <n v="17.774000000000001"/>
    <n v="17.78"/>
    <n v="3970500"/>
    <n v="-0.16827246929486994"/>
  </r>
  <r>
    <x v="808"/>
    <n v="17.499500000000001"/>
    <n v="17.91"/>
    <n v="18.021999999999998"/>
    <n v="17.655999999999999"/>
    <n v="17.777999999999999"/>
    <n v="4827000"/>
    <n v="0.19021772801331249"/>
  </r>
  <r>
    <x v="809"/>
    <n v="18.329999999999998"/>
    <n v="18.760000000000002"/>
    <n v="19.045999999999999"/>
    <n v="18.364000000000001"/>
    <n v="18.399999999999999"/>
    <n v="8071000"/>
    <n v="1.5480019662710403"/>
  </r>
  <r>
    <x v="810"/>
    <n v="18.199100000000001"/>
    <n v="18.626000000000001"/>
    <n v="18.95"/>
    <n v="18.603999999999999"/>
    <n v="18.713999999999999"/>
    <n v="5276500"/>
    <n v="0.37835706682245202"/>
  </r>
  <r>
    <x v="811"/>
    <n v="17.610900000000001"/>
    <n v="18.024000000000001"/>
    <n v="18.173999999999999"/>
    <n v="17.904"/>
    <n v="18.172000000000001"/>
    <n v="4900500"/>
    <n v="0.22098133513783252"/>
  </r>
  <r>
    <x v="812"/>
    <n v="17.8552"/>
    <n v="18.274000000000001"/>
    <n v="18.352"/>
    <n v="18.026"/>
    <n v="18.097999999999999"/>
    <n v="4621000"/>
    <n v="0.10399591756907947"/>
  </r>
  <r>
    <x v="813"/>
    <n v="17.669499999999999"/>
    <n v="18.084"/>
    <n v="18.295999999999999"/>
    <n v="18.044"/>
    <n v="18.152000000000001"/>
    <n v="3313000"/>
    <n v="-0.44347072350401173"/>
  </r>
  <r>
    <x v="814"/>
    <n v="17.610900000000001"/>
    <n v="18.024000000000001"/>
    <n v="18.41"/>
    <n v="17.998000000000001"/>
    <n v="18.32"/>
    <n v="2364500"/>
    <n v="-0.84046774877757979"/>
  </r>
  <r>
    <x v="815"/>
    <n v="17.610900000000001"/>
    <n v="18.024000000000001"/>
    <n v="18.141999999999999"/>
    <n v="17.937999999999999"/>
    <n v="17.96"/>
    <n v="2546500"/>
    <n v="-0.76429119780257782"/>
  </r>
  <r>
    <x v="816"/>
    <n v="17.517099999999999"/>
    <n v="17.928000000000001"/>
    <n v="17.95"/>
    <n v="17.693999999999999"/>
    <n v="17.748000000000001"/>
    <n v="2523500"/>
    <n v="-0.77391790479392419"/>
  </r>
  <r>
    <x v="817"/>
    <n v="17.458500000000001"/>
    <n v="17.867999999999999"/>
    <n v="17.936"/>
    <n v="17.72"/>
    <n v="17.815999999999999"/>
    <n v="2536500"/>
    <n v="-0.76847672258142408"/>
  </r>
  <r>
    <x v="818"/>
    <n v="17.278700000000001"/>
    <n v="17.684000000000001"/>
    <n v="17.687999999999999"/>
    <n v="17.489999999999998"/>
    <n v="17.54"/>
    <n v="2934500"/>
    <n v="-0.60189283638334279"/>
  </r>
  <r>
    <x v="819"/>
    <n v="17.1067"/>
    <n v="17.507999999999999"/>
    <n v="17.675999999999998"/>
    <n v="17.463999999999999"/>
    <n v="17.484000000000002"/>
    <n v="3399500"/>
    <n v="-0.40726593416699158"/>
  </r>
  <r>
    <x v="820"/>
    <n v="16.6221"/>
    <n v="17.012"/>
    <n v="17.122"/>
    <n v="16.878"/>
    <n v="17.122"/>
    <n v="4223500"/>
    <n v="-6.2378692390059491E-2"/>
  </r>
  <r>
    <x v="821"/>
    <n v="16.266400000000001"/>
    <n v="16.648"/>
    <n v="16.838000000000001"/>
    <n v="16.611999999999998"/>
    <n v="16.760000000000002"/>
    <n v="3922000"/>
    <n v="-0.18857226447227432"/>
  </r>
  <r>
    <x v="822"/>
    <n v="16.117899999999999"/>
    <n v="16.495999999999999"/>
    <n v="16.594000000000001"/>
    <n v="16.454000000000001"/>
    <n v="16.556000000000001"/>
    <n v="2147500"/>
    <n v="-0.93129363647854368"/>
  </r>
  <r>
    <x v="823"/>
    <n v="16.157"/>
    <n v="16.536000000000001"/>
    <n v="16.648"/>
    <n v="16.408000000000001"/>
    <n v="16.628"/>
    <n v="2865000"/>
    <n v="-0.63098223359632433"/>
  </r>
  <r>
    <x v="824"/>
    <n v="16.1629"/>
    <n v="16.542000000000002"/>
    <n v="16.623999999999999"/>
    <n v="16.425999999999998"/>
    <n v="16.542000000000002"/>
    <n v="4341500"/>
    <n v="-1.2989499999673585E-2"/>
  </r>
  <r>
    <x v="825"/>
    <n v="16.2879"/>
    <n v="16.670000000000002"/>
    <n v="16.898"/>
    <n v="16.667999999999999"/>
    <n v="16.78"/>
    <n v="3581000"/>
    <n v="-0.3312986594309319"/>
  </r>
  <r>
    <x v="826"/>
    <n v="16.332899999999999"/>
    <n v="16.716000000000001"/>
    <n v="16.867999999999999"/>
    <n v="16.690000000000001"/>
    <n v="16.736000000000001"/>
    <n v="2566500"/>
    <n v="-0.75592014824488529"/>
  </r>
  <r>
    <x v="827"/>
    <n v="16.342600000000001"/>
    <n v="16.725999999999999"/>
    <n v="16.838000000000001"/>
    <n v="16.684000000000001"/>
    <n v="16.78"/>
    <n v="2728500"/>
    <n v="-0.68811464682757584"/>
  </r>
  <r>
    <x v="828"/>
    <n v="16.286000000000001"/>
    <n v="16.667999999999999"/>
    <n v="16.673999999999999"/>
    <n v="16.488"/>
    <n v="16.606000000000002"/>
    <n v="3421500"/>
    <n v="-0.39805777965352979"/>
  </r>
  <r>
    <x v="829"/>
    <n v="16.754999999999999"/>
    <n v="17.148"/>
    <n v="17.181999999999999"/>
    <n v="16.853999999999999"/>
    <n v="16.853999999999999"/>
    <n v="3686000"/>
    <n v="-0.28735064925304615"/>
  </r>
  <r>
    <x v="830"/>
    <n v="16.909300000000002"/>
    <n v="17.306000000000001"/>
    <n v="17.559999999999999"/>
    <n v="17.277999999999999"/>
    <n v="17.361999999999998"/>
    <n v="3594000"/>
    <n v="-0.32585747721843172"/>
  </r>
  <r>
    <x v="831"/>
    <n v="17.052"/>
    <n v="17.452000000000002"/>
    <n v="17.73"/>
    <n v="17.428000000000001"/>
    <n v="17.655999999999999"/>
    <n v="5957000"/>
    <n v="0.66318202802294024"/>
  </r>
  <r>
    <x v="832"/>
    <n v="17.208300000000001"/>
    <n v="17.611999999999998"/>
    <n v="17.652000000000001"/>
    <n v="17.515999999999998"/>
    <n v="17.574000000000002"/>
    <n v="3103500"/>
    <n v="-0.53115746762084093"/>
  </r>
  <r>
    <x v="833"/>
    <n v="16.915199999999999"/>
    <n v="17.312000000000001"/>
    <n v="17.707999999999998"/>
    <n v="17.27"/>
    <n v="17.565999999999999"/>
    <n v="3034000"/>
    <n v="-0.56024686483382247"/>
  </r>
  <r>
    <x v="834"/>
    <n v="16.563500000000001"/>
    <n v="16.952000000000002"/>
    <n v="17.238"/>
    <n v="16.867999999999999"/>
    <n v="17.238"/>
    <n v="4480000"/>
    <n v="4.4980018187347155E-2"/>
  </r>
  <r>
    <x v="835"/>
    <n v="16.719799999999999"/>
    <n v="17.111999999999998"/>
    <n v="17.268000000000001"/>
    <n v="16.89"/>
    <n v="17.004000000000001"/>
    <n v="3992500"/>
    <n v="-0.15906431478140817"/>
  </r>
  <r>
    <x v="836"/>
    <n v="16.696300000000001"/>
    <n v="17.088000000000001"/>
    <n v="17.088000000000001"/>
    <n v="16.916"/>
    <n v="16.972000000000001"/>
    <n v="3577000"/>
    <n v="-0.33297286934247039"/>
  </r>
  <r>
    <x v="837"/>
    <n v="16.364100000000001"/>
    <n v="16.748000000000001"/>
    <n v="16.751999999999999"/>
    <n v="16.472000000000001"/>
    <n v="16.68"/>
    <n v="3472500"/>
    <n v="-0.37671160328141384"/>
  </r>
  <r>
    <x v="838"/>
    <n v="16.882000000000001"/>
    <n v="17.277999999999999"/>
    <n v="17.294"/>
    <n v="16.841999999999999"/>
    <n v="16.902000000000001"/>
    <n v="4366500"/>
    <n v="-2.5256880525579275E-3"/>
  </r>
  <r>
    <x v="839"/>
    <n v="16.907399999999999"/>
    <n v="17.303999999999998"/>
    <n v="17.494"/>
    <n v="17.236000000000001"/>
    <n v="17.45"/>
    <n v="4076000"/>
    <n v="-0.12411518287804187"/>
  </r>
  <r>
    <x v="840"/>
    <n v="17.278700000000001"/>
    <n v="17.684000000000001"/>
    <n v="17.832000000000001"/>
    <n v="17.466000000000001"/>
    <n v="17.504000000000001"/>
    <n v="5405500"/>
    <n v="0.43235033646956877"/>
  </r>
  <r>
    <x v="841"/>
    <n v="17.464300000000001"/>
    <n v="17.873999999999999"/>
    <n v="17.940000000000001"/>
    <n v="17.742000000000001"/>
    <n v="17.815999999999999"/>
    <n v="3523000"/>
    <n v="-0.35557470314824019"/>
  </r>
  <r>
    <x v="842"/>
    <n v="17.087199999999999"/>
    <n v="17.488"/>
    <n v="17.814"/>
    <n v="17.486000000000001"/>
    <n v="17.782"/>
    <n v="3929500"/>
    <n v="-0.18543312088813962"/>
  </r>
  <r>
    <x v="843"/>
    <n v="17.249400000000001"/>
    <n v="17.654"/>
    <n v="17.884"/>
    <n v="17.54"/>
    <n v="17.664000000000001"/>
    <n v="4676500"/>
    <n v="0.12722558009167623"/>
  </r>
  <r>
    <x v="844"/>
    <n v="17.104800000000001"/>
    <n v="17.506"/>
    <n v="17.686"/>
    <n v="17.391999999999999"/>
    <n v="17.66"/>
    <n v="5536500"/>
    <n v="0.48718071107245486"/>
  </r>
  <r>
    <x v="845"/>
    <n v="16.930800000000001"/>
    <n v="17.327999999999999"/>
    <n v="17.481999999999999"/>
    <n v="17.265999999999998"/>
    <n v="17.423999999999999"/>
    <n v="4234000"/>
    <n v="-5.7983891372270911E-2"/>
  </r>
  <r>
    <x v="846"/>
    <n v="16.770600000000002"/>
    <n v="17.164000000000001"/>
    <n v="17.334"/>
    <n v="17.148"/>
    <n v="17.222000000000001"/>
    <n v="3280500"/>
    <n v="-0.45707367903526208"/>
  </r>
  <r>
    <x v="847"/>
    <n v="17.171199999999999"/>
    <n v="17.574000000000002"/>
    <n v="17.603999999999999"/>
    <n v="17.347999999999999"/>
    <n v="17.385999999999999"/>
    <n v="4786000"/>
    <n v="0.17305707642004281"/>
  </r>
  <r>
    <x v="848"/>
    <n v="17.509599999999999"/>
    <n v="17.861999999999998"/>
    <n v="17.905999999999999"/>
    <n v="17.712"/>
    <n v="17.739999999999998"/>
    <n v="5894500"/>
    <n v="0.63702249815515111"/>
  </r>
  <r>
    <x v="849"/>
    <n v="17.772300000000001"/>
    <n v="18.13"/>
    <n v="18.184000000000001"/>
    <n v="17.95"/>
    <n v="17.954000000000001"/>
    <n v="6107000"/>
    <n v="0.72596489970563416"/>
  </r>
  <r>
    <x v="850"/>
    <n v="17.9056"/>
    <n v="18.265999999999998"/>
    <n v="18.276"/>
    <n v="18.082000000000001"/>
    <n v="18.082000000000001"/>
    <n v="4395500"/>
    <n v="9.6123338060962356E-3"/>
  </r>
  <r>
    <x v="851"/>
    <n v="17.8429"/>
    <n v="18.202000000000002"/>
    <n v="18.23"/>
    <n v="18.071999999999999"/>
    <n v="18.155999999999999"/>
    <n v="4048500"/>
    <n v="-0.1356253760198691"/>
  </r>
  <r>
    <x v="852"/>
    <n v="17.5762"/>
    <n v="17.93"/>
    <n v="18.004000000000001"/>
    <n v="17.904"/>
    <n v="17.98"/>
    <n v="3222000"/>
    <n v="-0.48155899899151272"/>
  </r>
  <r>
    <x v="853"/>
    <n v="17.286100000000001"/>
    <n v="17.634"/>
    <n v="17.667999999999999"/>
    <n v="17.443999999999999"/>
    <n v="17.649999999999999"/>
    <n v="3979500"/>
    <n v="-0.16450549699390832"/>
  </r>
  <r>
    <x v="854"/>
    <n v="17.352699999999999"/>
    <n v="17.702000000000002"/>
    <n v="17.704000000000001"/>
    <n v="17.545999999999999"/>
    <n v="17.552"/>
    <n v="2248000"/>
    <n v="-0.88922911245113878"/>
  </r>
  <r>
    <x v="855"/>
    <n v="17.4312"/>
    <n v="17.782"/>
    <n v="17.898"/>
    <n v="17.765999999999998"/>
    <n v="17.847999999999999"/>
    <n v="2217000"/>
    <n v="-0.90220423926556215"/>
  </r>
  <r>
    <x v="856"/>
    <n v="17.5351"/>
    <n v="17.888000000000002"/>
    <n v="18.079999999999998"/>
    <n v="17.858000000000001"/>
    <n v="18"/>
    <n v="2099000"/>
    <n v="-0.95159343165594812"/>
  </r>
  <r>
    <x v="857"/>
    <n v="17.7409"/>
    <n v="18.097999999999999"/>
    <n v="18.166"/>
    <n v="17.988"/>
    <n v="18.02"/>
    <n v="3423500"/>
    <n v="-0.39722067469776051"/>
  </r>
  <r>
    <x v="858"/>
    <n v="17.813500000000001"/>
    <n v="18.172000000000001"/>
    <n v="18.292000000000002"/>
    <n v="18.082000000000001"/>
    <n v="18.170000000000002"/>
    <n v="3642000"/>
    <n v="-0.30576695827996969"/>
  </r>
  <r>
    <x v="859"/>
    <n v="17.8703"/>
    <n v="18.23"/>
    <n v="18.245999999999999"/>
    <n v="18.07"/>
    <n v="18.11"/>
    <n v="3864000"/>
    <n v="-0.21284830818958264"/>
  </r>
  <r>
    <x v="860"/>
    <n v="17.901700000000002"/>
    <n v="18.262"/>
    <n v="18.372"/>
    <n v="18.198"/>
    <n v="18.314"/>
    <n v="4334500"/>
    <n v="-1.5919367344865969E-2"/>
  </r>
  <r>
    <x v="861"/>
    <n v="17.835000000000001"/>
    <n v="18.193999999999999"/>
    <n v="18.224"/>
    <n v="18.146000000000001"/>
    <n v="18.2"/>
    <n v="2111500"/>
    <n v="-0.94636152568239029"/>
  </r>
  <r>
    <x v="862"/>
    <n v="17.915400000000002"/>
    <n v="18.276"/>
    <n v="18.456"/>
    <n v="18.184000000000001"/>
    <n v="18.193999999999999"/>
    <n v="3041000"/>
    <n v="-0.55731699748863006"/>
  </r>
  <r>
    <x v="863"/>
    <n v="18.046800000000001"/>
    <n v="18.41"/>
    <n v="18.475999999999999"/>
    <n v="18.321999999999999"/>
    <n v="18.373999999999999"/>
    <n v="3029000"/>
    <n v="-0.5623396272232456"/>
  </r>
  <r>
    <x v="864"/>
    <n v="17.950700000000001"/>
    <n v="18.312000000000001"/>
    <n v="18.405999999999999"/>
    <n v="18.28"/>
    <n v="18.372"/>
    <n v="2564500"/>
    <n v="-0.75675725320065457"/>
  </r>
  <r>
    <x v="865"/>
    <n v="17.793900000000001"/>
    <n v="18.152000000000001"/>
    <n v="18.36"/>
    <n v="18.11"/>
    <n v="18.292000000000002"/>
    <n v="4112500"/>
    <n v="-0.10883801743525301"/>
  </r>
  <r>
    <x v="866"/>
    <n v="18.3918"/>
    <n v="18.762"/>
    <n v="19.007999999999999"/>
    <n v="18.506"/>
    <n v="18.506"/>
    <n v="8926500"/>
    <n v="1.9060736111013381"/>
  </r>
  <r>
    <x v="867"/>
    <n v="18.642800000000001"/>
    <n v="19.018000000000001"/>
    <n v="19.03"/>
    <n v="18.736000000000001"/>
    <n v="18.812000000000001"/>
    <n v="6336000"/>
    <n v="0.82181341714121359"/>
  </r>
  <r>
    <x v="868"/>
    <n v="17.580200000000001"/>
    <n v="17.934000000000001"/>
    <n v="18.335999999999999"/>
    <n v="17.71"/>
    <n v="18.306000000000001"/>
    <n v="11675000"/>
    <n v="3.0564650965672335"/>
  </r>
  <r>
    <x v="869"/>
    <n v="18.074200000000001"/>
    <n v="18.437999999999999"/>
    <n v="18.501999999999999"/>
    <n v="18.25"/>
    <n v="18.420000000000002"/>
    <n v="5334000"/>
    <n v="0.40242383430081802"/>
  </r>
  <r>
    <x v="870"/>
    <n v="17.9115"/>
    <n v="18.271999999999998"/>
    <n v="18.28"/>
    <n v="18.026"/>
    <n v="18.228000000000002"/>
    <n v="3864500"/>
    <n v="-0.21263903195064032"/>
  </r>
  <r>
    <x v="871"/>
    <n v="18.195799999999998"/>
    <n v="18.562000000000001"/>
    <n v="18.635999999999999"/>
    <n v="18.302"/>
    <n v="18.326000000000001"/>
    <n v="3734500"/>
    <n v="-0.26705085407564177"/>
  </r>
  <r>
    <x v="872"/>
    <n v="18.168299999999999"/>
    <n v="18.533999999999999"/>
    <n v="18.68"/>
    <n v="18.498000000000001"/>
    <n v="18.547999999999998"/>
    <n v="2730500"/>
    <n v="-0.68727754187180656"/>
  </r>
  <r>
    <x v="873"/>
    <n v="18.401599999999998"/>
    <n v="18.771999999999998"/>
    <n v="18.815999999999999"/>
    <n v="18.564"/>
    <n v="18.602"/>
    <n v="3333000"/>
    <n v="-0.43509967394631921"/>
  </r>
  <r>
    <x v="874"/>
    <n v="18.123200000000001"/>
    <n v="18.488"/>
    <n v="18.5"/>
    <n v="18.36"/>
    <n v="18.454000000000001"/>
    <n v="5141500"/>
    <n v="0.32185248230802743"/>
  </r>
  <r>
    <x v="875"/>
    <n v="18.409500000000001"/>
    <n v="18.78"/>
    <n v="18.818000000000001"/>
    <n v="18.564"/>
    <n v="18.564"/>
    <n v="4330000"/>
    <n v="-1.7802853495346788E-2"/>
  </r>
  <r>
    <x v="876"/>
    <n v="18.317299999999999"/>
    <n v="18.686"/>
    <n v="18.704000000000001"/>
    <n v="18.48"/>
    <n v="18.600000000000001"/>
    <n v="3778000"/>
    <n v="-0.2488438212876605"/>
  </r>
  <r>
    <x v="877"/>
    <n v="18.2742"/>
    <n v="18.641999999999999"/>
    <n v="18.722000000000001"/>
    <n v="18.53"/>
    <n v="18.722000000000001"/>
    <n v="2310000"/>
    <n v="-0.86327885882229194"/>
  </r>
  <r>
    <x v="878"/>
    <n v="18.5624"/>
    <n v="18.936"/>
    <n v="19.068000000000001"/>
    <n v="18.878"/>
    <n v="18.968"/>
    <n v="2854000"/>
    <n v="-0.63558631085305517"/>
  </r>
  <r>
    <x v="879"/>
    <n v="18.560400000000001"/>
    <n v="18.934000000000001"/>
    <n v="19.024000000000001"/>
    <n v="18.914000000000001"/>
    <n v="18.923999999999999"/>
    <n v="2693500"/>
    <n v="-0.70276398355353775"/>
  </r>
  <r>
    <x v="880"/>
    <n v="18.3918"/>
    <n v="18.762"/>
    <n v="18.852"/>
    <n v="18.707999999999998"/>
    <n v="18.78"/>
    <n v="2520000"/>
    <n v="-0.77538283846652034"/>
  </r>
  <r>
    <x v="881"/>
    <n v="18.687899999999999"/>
    <n v="19.064"/>
    <n v="19.178000000000001"/>
    <n v="19.001999999999999"/>
    <n v="19.11"/>
    <n v="4610500"/>
    <n v="9.9601116551290891E-2"/>
  </r>
  <r>
    <x v="882"/>
    <n v="19.387799999999999"/>
    <n v="19.777999999999999"/>
    <n v="19.829999999999998"/>
    <n v="19.670000000000002"/>
    <n v="19.814"/>
    <n v="9050500"/>
    <n v="1.9579741183590316"/>
  </r>
  <r>
    <x v="883"/>
    <n v="19.215299999999999"/>
    <n v="19.602"/>
    <n v="19.698"/>
    <n v="19.524000000000001"/>
    <n v="19.611999999999998"/>
    <n v="3557000"/>
    <n v="-0.34134391890016291"/>
  </r>
  <r>
    <x v="884"/>
    <n v="19.134899999999998"/>
    <n v="19.52"/>
    <n v="19.698"/>
    <n v="19.492000000000001"/>
    <n v="19.623999999999999"/>
    <n v="4430000"/>
    <n v="2.4052394293115842E-2"/>
  </r>
  <r>
    <x v="885"/>
    <n v="18.619299999999999"/>
    <n v="18.994"/>
    <n v="19.114000000000001"/>
    <n v="18.911999999999999"/>
    <n v="19.114000000000001"/>
    <n v="4903000"/>
    <n v="0.22202771633254409"/>
  </r>
  <r>
    <x v="886"/>
    <n v="18.4742"/>
    <n v="18.846"/>
    <n v="18.988"/>
    <n v="18.802"/>
    <n v="18.888000000000002"/>
    <n v="3286500"/>
    <n v="-0.45456236416795431"/>
  </r>
  <r>
    <x v="887"/>
    <n v="18.632999999999999"/>
    <n v="19.007999999999999"/>
    <n v="19.11"/>
    <n v="18.920000000000002"/>
    <n v="19.091999999999999"/>
    <n v="3072500"/>
    <n v="-0.54413259443526441"/>
  </r>
  <r>
    <x v="888"/>
    <n v="18.817299999999999"/>
    <n v="19.196000000000002"/>
    <n v="19.326000000000001"/>
    <n v="19.074000000000002"/>
    <n v="19.117999999999999"/>
    <n v="3112500"/>
    <n v="-0.52739049531987936"/>
  </r>
  <r>
    <x v="889"/>
    <n v="18.578099999999999"/>
    <n v="18.952000000000002"/>
    <n v="19.244"/>
    <n v="18.95"/>
    <n v="19.218"/>
    <n v="3825500"/>
    <n v="-0.22896257858814076"/>
  </r>
  <r>
    <x v="890"/>
    <n v="18.3703"/>
    <n v="18.739999999999998"/>
    <n v="18.898"/>
    <n v="18.574000000000002"/>
    <n v="18.841999999999999"/>
    <n v="3200500"/>
    <n v="-0.49055787726603217"/>
  </r>
  <r>
    <x v="891"/>
    <n v="18.950600000000001"/>
    <n v="19.332000000000001"/>
    <n v="19.41"/>
    <n v="19.231999999999999"/>
    <n v="19.238"/>
    <n v="4843500"/>
    <n v="0.19712384389840881"/>
  </r>
  <r>
    <x v="892"/>
    <n v="19.215299999999999"/>
    <n v="19.602"/>
    <n v="19.771999999999998"/>
    <n v="19.585999999999999"/>
    <n v="19.61"/>
    <n v="3382000"/>
    <n v="-0.41459060252997254"/>
  </r>
  <r>
    <x v="893"/>
    <n v="19.311299999999999"/>
    <n v="19.7"/>
    <n v="19.82"/>
    <n v="19.678000000000001"/>
    <n v="19.797999999999998"/>
    <n v="3362000"/>
    <n v="-0.42296165208766506"/>
  </r>
  <r>
    <x v="894"/>
    <n v="19.615200000000002"/>
    <n v="20.010000000000002"/>
    <n v="20.047999999999998"/>
    <n v="19.757999999999999"/>
    <n v="19.8"/>
    <n v="3770500"/>
    <n v="-0.25198296487179522"/>
  </r>
  <r>
    <x v="895"/>
    <n v="19.150600000000001"/>
    <n v="19.536000000000001"/>
    <n v="19.760000000000002"/>
    <n v="19.526"/>
    <n v="19.66"/>
    <n v="3680500"/>
    <n v="-0.28965268788141157"/>
  </r>
  <r>
    <x v="896"/>
    <n v="19.0976"/>
    <n v="19.481999999999999"/>
    <n v="19.481999999999999"/>
    <n v="19.184000000000001"/>
    <n v="19.242000000000001"/>
    <n v="3430500"/>
    <n v="-0.39429080735256816"/>
  </r>
  <r>
    <x v="897"/>
    <n v="19.299600000000002"/>
    <n v="19.687999999999999"/>
    <n v="19.809999999999999"/>
    <n v="19.600000000000001"/>
    <n v="19.707999999999998"/>
    <n v="2584000"/>
    <n v="-0.74859547988190434"/>
  </r>
  <r>
    <x v="898"/>
    <n v="19.458400000000001"/>
    <n v="19.850000000000001"/>
    <n v="19.91"/>
    <n v="19.7"/>
    <n v="19.762"/>
    <n v="5969500"/>
    <n v="0.66841393399649807"/>
  </r>
  <r>
    <x v="899"/>
    <n v="19.642700000000001"/>
    <n v="20.038"/>
    <n v="20.187999999999999"/>
    <n v="20.007999999999999"/>
    <n v="20.045999999999999"/>
    <n v="3103500"/>
    <n v="-0.53115746762084093"/>
  </r>
  <r>
    <x v="900"/>
    <n v="19.579899999999999"/>
    <n v="19.974"/>
    <n v="20.178000000000001"/>
    <n v="19.902000000000001"/>
    <n v="20.141999999999999"/>
    <n v="2575500"/>
    <n v="-0.75215317594392361"/>
  </r>
  <r>
    <x v="901"/>
    <n v="19.540700000000001"/>
    <n v="19.934000000000001"/>
    <n v="19.95"/>
    <n v="19.71"/>
    <n v="19.757999999999999"/>
    <n v="2950500"/>
    <n v="-0.59519599673718881"/>
  </r>
  <r>
    <x v="902"/>
    <n v="19.129000000000001"/>
    <n v="19.513999999999999"/>
    <n v="19.731999999999999"/>
    <n v="19.492000000000001"/>
    <n v="19.696000000000002"/>
    <n v="3890000"/>
    <n v="-0.20196594376458235"/>
  </r>
  <r>
    <x v="903"/>
    <n v="18.882000000000001"/>
    <n v="19.262"/>
    <n v="19.402000000000001"/>
    <n v="19.242000000000001"/>
    <n v="19.399999999999999"/>
    <n v="2546000"/>
    <n v="-0.76450047404152011"/>
  </r>
  <r>
    <x v="904"/>
    <n v="18.5624"/>
    <n v="18.936"/>
    <n v="19.085999999999999"/>
    <n v="18.853999999999999"/>
    <n v="19.018000000000001"/>
    <n v="2798000"/>
    <n v="-0.6590252496145943"/>
  </r>
  <r>
    <x v="905"/>
    <n v="18.393799999999999"/>
    <n v="18.763999999999999"/>
    <n v="18.814"/>
    <n v="18.66"/>
    <n v="18.718"/>
    <n v="3509500"/>
    <n v="-0.36122516159968265"/>
  </r>
  <r>
    <x v="906"/>
    <n v="17.868400000000001"/>
    <n v="18.228000000000002"/>
    <n v="18.297999999999998"/>
    <n v="18.16"/>
    <n v="18.248000000000001"/>
    <n v="5750500"/>
    <n v="0.5767509413397649"/>
  </r>
  <r>
    <x v="907"/>
    <n v="17.717400000000001"/>
    <n v="18.074000000000002"/>
    <n v="18.231999999999999"/>
    <n v="18.038"/>
    <n v="18.126000000000001"/>
    <n v="3473500"/>
    <n v="-0.37629305080352921"/>
  </r>
  <r>
    <x v="908"/>
    <n v="17.6586"/>
    <n v="18.013999999999999"/>
    <n v="18.076000000000001"/>
    <n v="17.844000000000001"/>
    <n v="17.96"/>
    <n v="6568500"/>
    <n v="0.91912686824938916"/>
  </r>
  <r>
    <x v="909"/>
    <n v="17.8978"/>
    <n v="18.257999999999999"/>
    <n v="18.309999999999999"/>
    <n v="18.111999999999998"/>
    <n v="18.14"/>
    <n v="4039500"/>
    <n v="-0.13939234832083072"/>
  </r>
  <r>
    <x v="910"/>
    <n v="17.637"/>
    <n v="17.992000000000001"/>
    <n v="18.059999999999999"/>
    <n v="17.916"/>
    <n v="18.021999999999998"/>
    <n v="3323500"/>
    <n v="-0.43907592248622318"/>
  </r>
  <r>
    <x v="911"/>
    <n v="17.652699999999999"/>
    <n v="18.007999999999999"/>
    <n v="18.158000000000001"/>
    <n v="18"/>
    <n v="18.010000000000002"/>
    <n v="4697000"/>
    <n v="0.13580590588831107"/>
  </r>
  <r>
    <x v="912"/>
    <n v="17.948699999999999"/>
    <n v="18.309999999999999"/>
    <n v="18.420000000000002"/>
    <n v="18.268000000000001"/>
    <n v="18.308"/>
    <n v="3798500"/>
    <n v="-0.24026349549102566"/>
  </r>
  <r>
    <x v="913"/>
    <n v="17.9252"/>
    <n v="18.286000000000001"/>
    <n v="18.353999999999999"/>
    <n v="18.225999999999999"/>
    <n v="18.286000000000001"/>
    <n v="4176500"/>
    <n v="-8.2050658850636921E-2"/>
  </r>
  <r>
    <x v="914"/>
    <n v="17.7409"/>
    <n v="18.097999999999999"/>
    <n v="18.167999999999999"/>
    <n v="17.968"/>
    <n v="18.132000000000001"/>
    <n v="3798500"/>
    <n v="-0.24026349549102566"/>
  </r>
  <r>
    <x v="915"/>
    <n v="17.848800000000001"/>
    <n v="18.207999999999998"/>
    <n v="18.372"/>
    <n v="18.128"/>
    <n v="18.128"/>
    <n v="3630000"/>
    <n v="-0.31078958801458517"/>
  </r>
  <r>
    <x v="916"/>
    <n v="17.788"/>
    <n v="18.146000000000001"/>
    <n v="18.173999999999999"/>
    <n v="18.079999999999998"/>
    <n v="18.079999999999998"/>
    <n v="3361000"/>
    <n v="-0.4233802045655497"/>
  </r>
  <r>
    <x v="917"/>
    <n v="17.574300000000001"/>
    <n v="17.928000000000001"/>
    <n v="18.079999999999998"/>
    <n v="17.858000000000001"/>
    <n v="17.984000000000002"/>
    <n v="6809500"/>
    <n v="1.0199980154195842"/>
  </r>
  <r>
    <x v="918"/>
    <n v="17.888000000000002"/>
    <n v="18.248000000000001"/>
    <n v="18.506"/>
    <n v="17.928000000000001"/>
    <n v="17.93"/>
    <n v="11568500"/>
    <n v="3.0118892576725207"/>
  </r>
  <r>
    <x v="919"/>
    <n v="18.3918"/>
    <n v="18.762"/>
    <n v="18.826000000000001"/>
    <n v="18.675999999999998"/>
    <n v="18.731999999999999"/>
    <n v="7519500"/>
    <n v="1.3171702747176688"/>
  </r>
  <r>
    <x v="920"/>
    <n v="18.113399999999999"/>
    <n v="18.478000000000002"/>
    <n v="18.643999999999998"/>
    <n v="18.468"/>
    <n v="18.643999999999998"/>
    <n v="4578500"/>
    <n v="8.6207437258982847E-2"/>
  </r>
  <r>
    <x v="921"/>
    <n v="18.344799999999999"/>
    <n v="18.713999999999999"/>
    <n v="18.858000000000001"/>
    <n v="18.474"/>
    <n v="18.506"/>
    <n v="3848500"/>
    <n v="-0.21933587159679435"/>
  </r>
  <r>
    <x v="922"/>
    <n v="18.6447"/>
    <n v="19.02"/>
    <n v="19.084"/>
    <n v="18.916"/>
    <n v="18.972000000000001"/>
    <n v="4835500"/>
    <n v="0.1937754240753318"/>
  </r>
  <r>
    <x v="923"/>
    <n v="18.540800000000001"/>
    <n v="18.914000000000001"/>
    <n v="19"/>
    <n v="18.826000000000001"/>
    <n v="18.952000000000002"/>
    <n v="2695500"/>
    <n v="-0.70192687859776848"/>
  </r>
  <r>
    <x v="924"/>
    <n v="18.282"/>
    <n v="18.649999999999999"/>
    <n v="18.771999999999998"/>
    <n v="18.635999999999999"/>
    <n v="18.658000000000001"/>
    <n v="3253500"/>
    <n v="-0.46837459593814701"/>
  </r>
  <r>
    <x v="925"/>
    <n v="18.3095"/>
    <n v="18.678000000000001"/>
    <n v="18.792000000000002"/>
    <n v="18.655999999999999"/>
    <n v="18.763999999999999"/>
    <n v="2128500"/>
    <n v="-0.93924613355835163"/>
  </r>
  <r>
    <x v="926"/>
    <n v="18.362400000000001"/>
    <n v="18.731999999999999"/>
    <n v="18.783999999999999"/>
    <n v="18.652000000000001"/>
    <n v="18.678000000000001"/>
    <n v="1931000"/>
    <n v="-1.0219102479405653"/>
  </r>
  <r>
    <x v="927"/>
    <n v="18.368300000000001"/>
    <n v="18.738"/>
    <n v="18.757999999999999"/>
    <n v="18.559999999999999"/>
    <n v="18.606000000000002"/>
    <n v="2186500"/>
    <n v="-0.91497008984104322"/>
  </r>
  <r>
    <x v="928"/>
    <n v="18.3781"/>
    <n v="18.748000000000001"/>
    <n v="18.814"/>
    <n v="18.64"/>
    <n v="18.678000000000001"/>
    <n v="1873500"/>
    <n v="-1.0459770154189314"/>
  </r>
  <r>
    <x v="929"/>
    <n v="18.382000000000001"/>
    <n v="18.751999999999999"/>
    <n v="19.038"/>
    <n v="18.718"/>
    <n v="18.940000000000001"/>
    <n v="3430500"/>
    <n v="-0.39429080735256816"/>
  </r>
  <r>
    <x v="930"/>
    <n v="18.325199999999999"/>
    <n v="18.693999999999999"/>
    <n v="18.834"/>
    <n v="18.68"/>
    <n v="18.754000000000001"/>
    <n v="3399000"/>
    <n v="-0.40747521040593387"/>
  </r>
  <r>
    <x v="931"/>
    <n v="18.3507"/>
    <n v="18.72"/>
    <n v="18.872"/>
    <n v="18.675999999999998"/>
    <n v="18.762"/>
    <n v="3224000"/>
    <n v="-0.4807218940357435"/>
  </r>
  <r>
    <x v="932"/>
    <n v="18.3291"/>
    <n v="18.698"/>
    <n v="18.783999999999999"/>
    <n v="18.655999999999999"/>
    <n v="18.7"/>
    <n v="2179500"/>
    <n v="-0.91789995718623563"/>
  </r>
  <r>
    <x v="933"/>
    <n v="17.854600000000001"/>
    <n v="18.213999999999999"/>
    <n v="18.436"/>
    <n v="18.181999999999999"/>
    <n v="18.378"/>
    <n v="3337500"/>
    <n v="-0.43321618779583837"/>
  </r>
  <r>
    <x v="934"/>
    <n v="17.650700000000001"/>
    <n v="18.006"/>
    <n v="18.04"/>
    <n v="17.904"/>
    <n v="18.004000000000001"/>
    <n v="2859500"/>
    <n v="-0.63328427222468975"/>
  </r>
  <r>
    <x v="935"/>
    <n v="17.682099999999998"/>
    <n v="18.038"/>
    <n v="18.271999999999998"/>
    <n v="18.012"/>
    <n v="18.213999999999999"/>
    <n v="2792500"/>
    <n v="-0.66132728824295972"/>
  </r>
  <r>
    <x v="936"/>
    <n v="17.731100000000001"/>
    <n v="18.088000000000001"/>
    <n v="18.146000000000001"/>
    <n v="18.024000000000001"/>
    <n v="18.132000000000001"/>
    <n v="3268500"/>
    <n v="-0.46209630876987762"/>
  </r>
  <r>
    <x v="937"/>
    <n v="17.6096"/>
    <n v="17.963999999999999"/>
    <n v="18.116"/>
    <n v="17.884"/>
    <n v="18.018000000000001"/>
    <n v="4535000"/>
    <n v="6.8000404471001599E-2"/>
  </r>
  <r>
    <x v="938"/>
    <n v="16.4391"/>
    <n v="16.77"/>
    <n v="18.062000000000001"/>
    <n v="16.54"/>
    <n v="18.062000000000001"/>
    <n v="12284000"/>
    <n v="3.3113635555989709"/>
  </r>
  <r>
    <x v="939"/>
    <n v="16.750900000000001"/>
    <n v="17.088000000000001"/>
    <n v="17.399999999999999"/>
    <n v="17.062000000000001"/>
    <n v="17.39"/>
    <n v="8048000"/>
    <n v="1.5383752592796938"/>
  </r>
  <r>
    <x v="940"/>
    <n v="16.778300000000002"/>
    <n v="17.116"/>
    <n v="17.158000000000001"/>
    <n v="16.925999999999998"/>
    <n v="17.032"/>
    <n v="3878500"/>
    <n v="-0.20677929726025557"/>
  </r>
  <r>
    <x v="941"/>
    <n v="16.462700000000002"/>
    <n v="16.794"/>
    <n v="16.8"/>
    <n v="16.579999999999998"/>
    <n v="16.716000000000001"/>
    <n v="5731500"/>
    <n v="0.56879844425995696"/>
  </r>
  <r>
    <x v="942"/>
    <n v="16.3764"/>
    <n v="16.706"/>
    <n v="16.744"/>
    <n v="16.584"/>
    <n v="16.684000000000001"/>
    <n v="2851500"/>
    <n v="-0.63663269204776674"/>
  </r>
  <r>
    <x v="943"/>
    <n v="16.1235"/>
    <n v="16.448"/>
    <n v="16.638000000000002"/>
    <n v="16.43"/>
    <n v="16.545999999999999"/>
    <n v="4472500"/>
    <n v="4.1840874603212459E-2"/>
  </r>
  <r>
    <x v="944"/>
    <n v="16.154900000000001"/>
    <n v="16.48"/>
    <n v="16.7"/>
    <n v="16.446000000000002"/>
    <n v="16.7"/>
    <n v="3496500"/>
    <n v="-0.36666634381218283"/>
  </r>
  <r>
    <x v="945"/>
    <n v="16.2058"/>
    <n v="16.532"/>
    <n v="16.602"/>
    <n v="16.352"/>
    <n v="16.404"/>
    <n v="3073000"/>
    <n v="-0.543923318196322"/>
  </r>
  <r>
    <x v="946"/>
    <n v="16.190100000000001"/>
    <n v="16.515999999999998"/>
    <n v="16.536000000000001"/>
    <n v="16.436"/>
    <n v="16.48"/>
    <n v="2875000"/>
    <n v="-0.62679670881747807"/>
  </r>
  <r>
    <x v="947"/>
    <n v="16.056799999999999"/>
    <n v="16.38"/>
    <n v="16.562000000000001"/>
    <n v="16.358000000000001"/>
    <n v="16.53"/>
    <n v="3727000"/>
    <n v="-0.27018999765977647"/>
  </r>
  <r>
    <x v="948"/>
    <n v="16.196000000000002"/>
    <n v="16.521999999999998"/>
    <n v="16.556000000000001"/>
    <n v="16.420000000000002"/>
    <n v="16.420000000000002"/>
    <n v="4388500"/>
    <n v="6.6824664609038513E-3"/>
  </r>
  <r>
    <x v="949"/>
    <n v="15.8902"/>
    <n v="16.21"/>
    <n v="16.474"/>
    <n v="16.175999999999998"/>
    <n v="16.446000000000002"/>
    <n v="4405000"/>
    <n v="1.3588582346000185E-2"/>
  </r>
  <r>
    <x v="950"/>
    <n v="15.9"/>
    <n v="16.22"/>
    <n v="16.338000000000001"/>
    <n v="16.068000000000001"/>
    <n v="16.282"/>
    <n v="3599500"/>
    <n v="-0.3235554385900663"/>
  </r>
  <r>
    <x v="951"/>
    <n v="16.090199999999999"/>
    <n v="16.414000000000001"/>
    <n v="16.45"/>
    <n v="16.346"/>
    <n v="16.346"/>
    <n v="2294000"/>
    <n v="-0.86997569846844591"/>
  </r>
  <r>
    <x v="952"/>
    <n v="16.196000000000002"/>
    <n v="16.521999999999998"/>
    <n v="16.568000000000001"/>
    <n v="16.29"/>
    <n v="16.335999999999999"/>
    <n v="2694000"/>
    <n v="-0.70255470731459546"/>
  </r>
  <r>
    <x v="953"/>
    <n v="16.145"/>
    <n v="16.47"/>
    <n v="16.57"/>
    <n v="16.437999999999999"/>
    <n v="16.5"/>
    <n v="2784500"/>
    <n v="-0.66467570806603671"/>
  </r>
  <r>
    <x v="954"/>
    <n v="16.309699999999999"/>
    <n v="16.638000000000002"/>
    <n v="16.690000000000001"/>
    <n v="16.602"/>
    <n v="16.628"/>
    <n v="3285000"/>
    <n v="-0.4551901928847813"/>
  </r>
  <r>
    <x v="955"/>
    <n v="16.715599999999998"/>
    <n v="17.052"/>
    <n v="17.193999999999999"/>
    <n v="16.948"/>
    <n v="17.16"/>
    <n v="5788000"/>
    <n v="0.59244665926043838"/>
  </r>
  <r>
    <x v="956"/>
    <n v="16.574400000000001"/>
    <n v="16.908000000000001"/>
    <n v="17.038"/>
    <n v="16.884"/>
    <n v="16.93"/>
    <n v="2591500"/>
    <n v="-0.74545633629776964"/>
  </r>
  <r>
    <x v="957"/>
    <n v="16.762599999999999"/>
    <n v="17.100000000000001"/>
    <n v="17.218"/>
    <n v="17.07"/>
    <n v="17.164000000000001"/>
    <n v="4150000"/>
    <n v="-9.3142299514579516E-2"/>
  </r>
  <r>
    <x v="958"/>
    <n v="16.709700000000002"/>
    <n v="17.045999999999999"/>
    <n v="17.071999999999999"/>
    <n v="16.95"/>
    <n v="16.994"/>
    <n v="2974500"/>
    <n v="-0.58515073726795774"/>
  </r>
  <r>
    <x v="959"/>
    <n v="16.511700000000001"/>
    <n v="16.844000000000001"/>
    <n v="16.93"/>
    <n v="16.808"/>
    <n v="16.850000000000001"/>
    <n v="2444500"/>
    <n v="-0.8069835505468097"/>
  </r>
  <r>
    <x v="960"/>
    <n v="16.703800000000001"/>
    <n v="17.04"/>
    <n v="17.126000000000001"/>
    <n v="16.963999999999999"/>
    <n v="17.02"/>
    <n v="3137500"/>
    <n v="-0.51692668337276371"/>
  </r>
  <r>
    <x v="961"/>
    <n v="16.745000000000001"/>
    <n v="17.082000000000001"/>
    <n v="17.13"/>
    <n v="16.995999999999999"/>
    <n v="17.04"/>
    <n v="1845500"/>
    <n v="-1.0576964847997008"/>
  </r>
  <r>
    <x v="962"/>
    <n v="16.552800000000001"/>
    <n v="16.885999999999999"/>
    <n v="16.986000000000001"/>
    <n v="16.850000000000001"/>
    <n v="16.876000000000001"/>
    <n v="2816000"/>
    <n v="-0.65149130501267105"/>
  </r>
  <r>
    <x v="963"/>
    <n v="16.9587"/>
    <n v="17.3"/>
    <n v="17.378"/>
    <n v="17.158000000000001"/>
    <n v="17.186"/>
    <n v="3263500"/>
    <n v="-0.46418907115930075"/>
  </r>
  <r>
    <x v="964"/>
    <n v="17.009599999999999"/>
    <n v="17.352"/>
    <n v="17.5"/>
    <n v="17.352"/>
    <n v="17.472000000000001"/>
    <n v="2451000"/>
    <n v="-0.80426295944055959"/>
  </r>
  <r>
    <x v="965"/>
    <n v="17.009599999999999"/>
    <n v="17.352"/>
    <n v="17.378"/>
    <n v="17.21"/>
    <n v="17.274000000000001"/>
    <n v="2197000"/>
    <n v="-0.91057528882325467"/>
  </r>
  <r>
    <x v="966"/>
    <n v="16.9665"/>
    <n v="17.308"/>
    <n v="17.393999999999998"/>
    <n v="17.257999999999999"/>
    <n v="17.324000000000002"/>
    <n v="1815000"/>
    <n v="-1.0704623353751819"/>
  </r>
  <r>
    <x v="967"/>
    <n v="16.635200000000001"/>
    <n v="16.97"/>
    <n v="17.193999999999999"/>
    <n v="16.954000000000001"/>
    <n v="17.138000000000002"/>
    <n v="2528000"/>
    <n v="-0.77203441864344335"/>
  </r>
  <r>
    <x v="968"/>
    <n v="16.201899999999998"/>
    <n v="16.527999999999999"/>
    <n v="16.681999999999999"/>
    <n v="16.506"/>
    <n v="16.57"/>
    <n v="3546500"/>
    <n v="-0.34573871991795152"/>
  </r>
  <r>
    <x v="969"/>
    <n v="16.1509"/>
    <n v="16.475999999999999"/>
    <n v="16.626000000000001"/>
    <n v="16.466000000000001"/>
    <n v="16.596"/>
    <n v="2525000"/>
    <n v="-0.77329007607709721"/>
  </r>
  <r>
    <x v="970"/>
    <n v="16.325399999999998"/>
    <n v="16.654"/>
    <n v="16.678000000000001"/>
    <n v="16.545999999999999"/>
    <n v="16.61"/>
    <n v="3040000"/>
    <n v="-0.55773554996651475"/>
  </r>
  <r>
    <x v="971"/>
    <n v="15.9392"/>
    <n v="16.260000000000002"/>
    <n v="16.52"/>
    <n v="16.216000000000001"/>
    <n v="16.478000000000002"/>
    <n v="2960500"/>
    <n v="-0.59101047195834255"/>
  </r>
  <r>
    <x v="972"/>
    <n v="16.1843"/>
    <n v="16.510000000000002"/>
    <n v="16.66"/>
    <n v="16.462"/>
    <n v="16.64"/>
    <n v="3669500"/>
    <n v="-0.29425676513814247"/>
  </r>
  <r>
    <x v="973"/>
    <n v="16.501200000000001"/>
    <n v="16.556000000000001"/>
    <n v="16.635999999999999"/>
    <n v="16.34"/>
    <n v="16.341999999999999"/>
    <n v="4394500"/>
    <n v="9.1937813282116088E-3"/>
  </r>
  <r>
    <x v="974"/>
    <n v="16.427499999999998"/>
    <n v="16.481999999999999"/>
    <n v="16.616"/>
    <n v="16.414000000000001"/>
    <n v="16.562000000000001"/>
    <n v="3113500"/>
    <n v="-0.52697194284199467"/>
  </r>
  <r>
    <x v="975"/>
    <n v="16.276"/>
    <n v="16.329999999999998"/>
    <n v="16.41"/>
    <n v="16.239999999999998"/>
    <n v="16.332000000000001"/>
    <n v="2367000"/>
    <n v="-0.83942136758286823"/>
  </r>
  <r>
    <x v="976"/>
    <n v="16.188199999999998"/>
    <n v="16.242000000000001"/>
    <n v="16.41"/>
    <n v="16.155999999999999"/>
    <n v="16.297999999999998"/>
    <n v="2470000"/>
    <n v="-0.79631046236075176"/>
  </r>
  <r>
    <x v="977"/>
    <n v="16.309799999999999"/>
    <n v="16.364000000000001"/>
    <n v="16.385999999999999"/>
    <n v="16.149999999999999"/>
    <n v="16.283999999999999"/>
    <n v="2569000"/>
    <n v="-0.75487376705017373"/>
  </r>
  <r>
    <x v="978"/>
    <n v="16.517199999999999"/>
    <n v="16.571999999999999"/>
    <n v="16.632000000000001"/>
    <n v="16.452000000000002"/>
    <n v="16.532"/>
    <n v="2506000"/>
    <n v="-0.78124257315690515"/>
  </r>
  <r>
    <x v="979"/>
    <n v="16.539100000000001"/>
    <n v="16.594000000000001"/>
    <n v="16.670000000000002"/>
    <n v="16.36"/>
    <n v="16.46"/>
    <n v="1901000"/>
    <n v="-1.0344668222771041"/>
  </r>
  <r>
    <x v="980"/>
    <n v="16.6447"/>
    <n v="16.7"/>
    <n v="16.725999999999999"/>
    <n v="16.457999999999998"/>
    <n v="16.481999999999999"/>
    <n v="1613000"/>
    <n v="-1.1550099359078765"/>
  </r>
  <r>
    <x v="981"/>
    <n v="16.866"/>
    <n v="16.922000000000001"/>
    <n v="17.036000000000001"/>
    <n v="16.824000000000002"/>
    <n v="16.858000000000001"/>
    <n v="2145500"/>
    <n v="-0.93213074143431296"/>
  </r>
  <r>
    <x v="982"/>
    <n v="17.035399999999999"/>
    <n v="17.091999999999999"/>
    <n v="17.196000000000002"/>
    <n v="17.065999999999999"/>
    <n v="17.068000000000001"/>
    <n v="3100500"/>
    <n v="-0.53241312505449478"/>
  </r>
  <r>
    <x v="983"/>
    <n v="17.258700000000001"/>
    <n v="17.315999999999999"/>
    <n v="17.454000000000001"/>
    <n v="17.23"/>
    <n v="17.350000000000001"/>
    <n v="3946000"/>
    <n v="-0.17852700500304328"/>
  </r>
  <r>
    <x v="984"/>
    <n v="16.973600000000001"/>
    <n v="17.03"/>
    <n v="17.170000000000002"/>
    <n v="16.978000000000002"/>
    <n v="17.149999999999999"/>
    <n v="2801000"/>
    <n v="-0.65776959218094044"/>
  </r>
  <r>
    <x v="985"/>
    <n v="17.023499999999999"/>
    <n v="17.079999999999998"/>
    <n v="17.094000000000001"/>
    <n v="16.902000000000001"/>
    <n v="16.957999999999998"/>
    <n v="2426500"/>
    <n v="-0.81451749514873295"/>
  </r>
  <r>
    <x v="986"/>
    <n v="17.0853"/>
    <n v="17.141999999999999"/>
    <n v="17.276"/>
    <n v="16.975999999999999"/>
    <n v="16.98"/>
    <n v="2124500"/>
    <n v="-0.94092034346989006"/>
  </r>
  <r>
    <x v="987"/>
    <n v="16.764299999999999"/>
    <n v="16.82"/>
    <n v="17.058"/>
    <n v="16.795999999999999"/>
    <n v="17.024000000000001"/>
    <n v="1929000"/>
    <n v="-1.0227473528963344"/>
  </r>
  <r>
    <x v="988"/>
    <n v="16.712499999999999"/>
    <n v="16.768000000000001"/>
    <n v="16.984000000000002"/>
    <n v="16.739999999999998"/>
    <n v="16.829999999999998"/>
    <n v="2174500"/>
    <n v="-0.91999271957565876"/>
  </r>
  <r>
    <x v="989"/>
    <n v="16.582899999999999"/>
    <n v="16.638000000000002"/>
    <n v="16.792000000000002"/>
    <n v="16.635999999999999"/>
    <n v="16.742000000000001"/>
    <n v="1717000"/>
    <n v="-1.1114804782078753"/>
  </r>
  <r>
    <x v="990"/>
    <n v="16.567"/>
    <n v="16.622"/>
    <n v="16.725999999999999"/>
    <n v="16.41"/>
    <n v="16.521999999999998"/>
    <n v="1675500"/>
    <n v="-1.1288504060400872"/>
  </r>
  <r>
    <x v="991"/>
    <n v="16.7883"/>
    <n v="16.844000000000001"/>
    <n v="16.866"/>
    <n v="16.736000000000001"/>
    <n v="16.744"/>
    <n v="2458500"/>
    <n v="-0.80112381585642489"/>
  </r>
  <r>
    <x v="992"/>
    <n v="16.485299999999999"/>
    <n v="16.54"/>
    <n v="16.829999999999998"/>
    <n v="16.46"/>
    <n v="16.756"/>
    <n v="3692500"/>
    <n v="-0.28463005814679604"/>
  </r>
  <r>
    <x v="993"/>
    <n v="16.1404"/>
    <n v="16.193999999999999"/>
    <n v="16.364000000000001"/>
    <n v="16.11"/>
    <n v="16.314"/>
    <n v="3165000"/>
    <n v="-0.50541649023093638"/>
  </r>
  <r>
    <x v="994"/>
    <n v="15.955"/>
    <n v="16.007999999999999"/>
    <n v="16.190000000000001"/>
    <n v="15.923999999999999"/>
    <n v="16.111999999999998"/>
    <n v="3442500"/>
    <n v="-0.38926817761795263"/>
  </r>
  <r>
    <x v="995"/>
    <n v="16.293900000000001"/>
    <n v="16.347999999999999"/>
    <n v="16.41"/>
    <n v="16.186"/>
    <n v="16.186"/>
    <n v="7206500"/>
    <n v="1.1861633491397807"/>
  </r>
  <r>
    <x v="996"/>
    <n v="16.555"/>
    <n v="16.61"/>
    <n v="16.654"/>
    <n v="16.510000000000002"/>
    <n v="16.564"/>
    <n v="3304000"/>
    <n v="-0.44723769580497336"/>
  </r>
  <r>
    <x v="997"/>
    <n v="16.9497"/>
    <n v="17.006"/>
    <n v="17.042000000000002"/>
    <n v="16.803999999999998"/>
    <n v="16.867999999999999"/>
    <n v="4083500"/>
    <n v="-0.12097603929390717"/>
  </r>
  <r>
    <x v="998"/>
    <n v="17.2547"/>
    <n v="17.312000000000001"/>
    <n v="17.358000000000001"/>
    <n v="17.13"/>
    <n v="17.13"/>
    <n v="4826500"/>
    <n v="0.19000845177437017"/>
  </r>
  <r>
    <x v="999"/>
    <n v="17.426100000000002"/>
    <n v="17.484000000000002"/>
    <n v="17.591999999999999"/>
    <n v="17.478000000000002"/>
    <n v="17.478000000000002"/>
    <n v="4672500"/>
    <n v="0.12555137018013773"/>
  </r>
  <r>
    <x v="1000"/>
    <n v="17.2806"/>
    <n v="17.338000000000001"/>
    <n v="17.462"/>
    <n v="17.263999999999999"/>
    <n v="17.263999999999999"/>
    <n v="5646500"/>
    <n v="0.53322148363976374"/>
  </r>
  <r>
    <x v="1001"/>
    <n v="17.4939"/>
    <n v="17.552"/>
    <n v="17.61"/>
    <n v="17.373999999999999"/>
    <n v="17.399999999999999"/>
    <n v="3626500"/>
    <n v="-0.31225452168718137"/>
  </r>
  <r>
    <x v="1002"/>
    <n v="17.450099999999999"/>
    <n v="17.507999999999999"/>
    <n v="17.771999999999998"/>
    <n v="17.446000000000002"/>
    <n v="17.728000000000002"/>
    <n v="6880000"/>
    <n v="1.0495059651104504"/>
  </r>
  <r>
    <x v="1003"/>
    <n v="16.291899999999998"/>
    <n v="16.346"/>
    <n v="17.123999999999999"/>
    <n v="16.154"/>
    <n v="17.123999999999999"/>
    <n v="17590500"/>
    <n v="5.5324122794937409"/>
  </r>
  <r>
    <x v="1004"/>
    <n v="17.1311"/>
    <n v="17.187999999999999"/>
    <n v="17.256"/>
    <n v="16.774000000000001"/>
    <n v="17.071999999999999"/>
    <n v="9445500"/>
    <n v="2.1233023471234591"/>
  </r>
  <r>
    <x v="1005"/>
    <n v="16.610800000000001"/>
    <n v="16.666"/>
    <n v="16.72"/>
    <n v="16.501999999999999"/>
    <n v="16.713999999999999"/>
    <n v="5548500"/>
    <n v="0.49220334080707034"/>
  </r>
  <r>
    <x v="1006"/>
    <n v="16.957699999999999"/>
    <n v="17.013999999999999"/>
    <n v="17.068000000000001"/>
    <n v="16.864000000000001"/>
    <n v="16.876000000000001"/>
    <n v="3248000"/>
    <n v="-0.47067663456651243"/>
  </r>
  <r>
    <x v="1007"/>
    <n v="17.366299999999999"/>
    <n v="17.423999999999999"/>
    <n v="17.641999999999999"/>
    <n v="17.393999999999998"/>
    <n v="17.524000000000001"/>
    <n v="5551000"/>
    <n v="0.49324972200178191"/>
  </r>
  <r>
    <x v="1008"/>
    <n v="17.462"/>
    <n v="17.52"/>
    <n v="17.526"/>
    <n v="17.312000000000001"/>
    <n v="17.338000000000001"/>
    <n v="2913500"/>
    <n v="-0.61068243841891989"/>
  </r>
  <r>
    <x v="1009"/>
    <n v="17.472000000000001"/>
    <n v="17.53"/>
    <n v="17.538"/>
    <n v="17.399999999999999"/>
    <n v="17.515999999999998"/>
    <n v="2147000"/>
    <n v="-0.93150291271748598"/>
  </r>
  <r>
    <x v="1010"/>
    <n v="17.450099999999999"/>
    <n v="17.507999999999999"/>
    <n v="17.524000000000001"/>
    <n v="17.353999999999999"/>
    <n v="17.396000000000001"/>
    <n v="2465000"/>
    <n v="-0.79840322475017489"/>
  </r>
  <r>
    <x v="1011"/>
    <n v="17.300599999999999"/>
    <n v="17.358000000000001"/>
    <n v="17.495999999999999"/>
    <n v="17.341999999999999"/>
    <n v="17.474"/>
    <n v="2705000"/>
    <n v="-0.69795063005786451"/>
  </r>
  <r>
    <x v="1012"/>
    <n v="17.46"/>
    <n v="17.518000000000001"/>
    <n v="17.597999999999999"/>
    <n v="17.414000000000001"/>
    <n v="17.475999999999999"/>
    <n v="2349500"/>
    <n v="-0.84674603594584918"/>
  </r>
  <r>
    <x v="1013"/>
    <n v="17.270700000000001"/>
    <n v="17.327999999999999"/>
    <n v="17.356000000000002"/>
    <n v="17.206"/>
    <n v="17.244"/>
    <n v="1949000"/>
    <n v="-1.0143763033386419"/>
  </r>
  <r>
    <x v="1014"/>
    <n v="17.3324"/>
    <n v="17.39"/>
    <n v="17.423999999999999"/>
    <n v="17.231999999999999"/>
    <n v="17.262"/>
    <n v="2824000"/>
    <n v="-0.64814288518959395"/>
  </r>
  <r>
    <x v="1015"/>
    <n v="17.388300000000001"/>
    <n v="17.446000000000002"/>
    <n v="17.521999999999998"/>
    <n v="17.28"/>
    <n v="17.34"/>
    <n v="5846500"/>
    <n v="0.61693197921668896"/>
  </r>
  <r>
    <x v="1016"/>
    <n v="17.163"/>
    <n v="17.22"/>
    <n v="17.416"/>
    <n v="17.207999999999998"/>
    <n v="17.38"/>
    <n v="3034500"/>
    <n v="-0.56003758859488018"/>
  </r>
  <r>
    <x v="1017"/>
    <n v="17.133099999999999"/>
    <n v="17.190000000000001"/>
    <n v="17.332000000000001"/>
    <n v="17.154"/>
    <n v="17.321999999999999"/>
    <n v="4065000"/>
    <n v="-0.12871926013477275"/>
  </r>
  <r>
    <x v="1018"/>
    <n v="17.170999999999999"/>
    <n v="17.228000000000002"/>
    <n v="17.271999999999998"/>
    <n v="17.074000000000002"/>
    <n v="17.074000000000002"/>
    <n v="3241500"/>
    <n v="-0.47339722567276254"/>
  </r>
  <r>
    <x v="1019"/>
    <n v="17.0075"/>
    <n v="17.064"/>
    <n v="17.106000000000002"/>
    <n v="16.923999999999999"/>
    <n v="17.053999999999998"/>
    <n v="5139000"/>
    <n v="0.32080610111331587"/>
  </r>
  <r>
    <x v="1020"/>
    <n v="17.222799999999999"/>
    <n v="17.28"/>
    <n v="17.338000000000001"/>
    <n v="17.172000000000001"/>
    <n v="17.175999999999998"/>
    <n v="4086500"/>
    <n v="-0.11972038186025329"/>
  </r>
  <r>
    <x v="1021"/>
    <n v="17.621500000000001"/>
    <n v="17.68"/>
    <n v="17.908000000000001"/>
    <n v="17.68"/>
    <n v="17.8"/>
    <n v="10883000"/>
    <n v="2.7249715340826093"/>
  </r>
  <r>
    <x v="1022"/>
    <n v="17.6434"/>
    <n v="17.702000000000002"/>
    <n v="17.724"/>
    <n v="17.474"/>
    <n v="17.596"/>
    <n v="4265500"/>
    <n v="-4.4799488318905185E-2"/>
  </r>
  <r>
    <x v="1023"/>
    <n v="17.800899999999999"/>
    <n v="17.86"/>
    <n v="17.896000000000001"/>
    <n v="17.673999999999999"/>
    <n v="17.673999999999999"/>
    <n v="3239500"/>
    <n v="-0.47423433062853176"/>
  </r>
  <r>
    <x v="1024"/>
    <n v="17.806899999999999"/>
    <n v="17.866"/>
    <n v="17.93"/>
    <n v="17.821999999999999"/>
    <n v="17.858000000000001"/>
    <n v="3585500"/>
    <n v="-0.32941517328045106"/>
  </r>
  <r>
    <x v="1025"/>
    <n v="18.0182"/>
    <n v="18.077999999999999"/>
    <n v="18.108000000000001"/>
    <n v="17.838000000000001"/>
    <n v="17.882000000000001"/>
    <n v="3447000"/>
    <n v="-0.38738469146747179"/>
  </r>
  <r>
    <x v="1026"/>
    <n v="18.2972"/>
    <n v="18.358000000000001"/>
    <n v="18.372"/>
    <n v="17.957999999999998"/>
    <n v="18.116"/>
    <n v="7517000"/>
    <n v="1.3161238935229573"/>
  </r>
  <r>
    <x v="1027"/>
    <n v="18.422799999999999"/>
    <n v="18.484000000000002"/>
    <n v="18.512"/>
    <n v="18.228000000000002"/>
    <n v="18.260000000000002"/>
    <n v="6704000"/>
    <n v="0.97584072900275609"/>
  </r>
  <r>
    <x v="1028"/>
    <n v="18.476600000000001"/>
    <n v="18.538"/>
    <n v="18.739999999999998"/>
    <n v="18.526"/>
    <n v="18.649999999999999"/>
    <n v="3513000"/>
    <n v="-0.35976022792708645"/>
  </r>
  <r>
    <x v="1029"/>
    <n v="18.381"/>
    <n v="18.442"/>
    <n v="18.481999999999999"/>
    <n v="18.283999999999999"/>
    <n v="18.314"/>
    <n v="4349500"/>
    <n v="-9.641080176596574E-3"/>
  </r>
  <r>
    <x v="1030"/>
    <n v="18.263400000000001"/>
    <n v="18.324000000000002"/>
    <n v="18.532"/>
    <n v="18.29"/>
    <n v="18.332000000000001"/>
    <n v="5179000"/>
    <n v="0.33754820022870097"/>
  </r>
  <r>
    <x v="1031"/>
    <n v="17.956399999999999"/>
    <n v="18.015999999999998"/>
    <n v="18.399999999999999"/>
    <n v="18.015999999999998"/>
    <n v="18.382000000000001"/>
    <n v="3922000"/>
    <n v="-0.18857226447227432"/>
  </r>
  <r>
    <x v="1032"/>
    <n v="18.490600000000001"/>
    <n v="18.552"/>
    <n v="18.577999999999999"/>
    <n v="18.268000000000001"/>
    <n v="18.416"/>
    <n v="3759000"/>
    <n v="-0.25679631836746841"/>
  </r>
  <r>
    <x v="1033"/>
    <n v="18.367000000000001"/>
    <n v="18.428000000000001"/>
    <n v="18.46"/>
    <n v="18.302"/>
    <n v="18.350000000000001"/>
    <n v="2659500"/>
    <n v="-0.71699476780161497"/>
  </r>
  <r>
    <x v="1034"/>
    <n v="18.632100000000001"/>
    <n v="18.693999999999999"/>
    <n v="18.73"/>
    <n v="18.442"/>
    <n v="18.446000000000002"/>
    <n v="3302000"/>
    <n v="-0.44807480076074263"/>
  </r>
  <r>
    <x v="1035"/>
    <n v="18.739799999999999"/>
    <n v="18.802"/>
    <n v="18.809999999999999"/>
    <n v="18.692"/>
    <n v="18.724"/>
    <n v="2927000"/>
    <n v="-0.60503197996747748"/>
  </r>
  <r>
    <x v="1036"/>
    <n v="18.8674"/>
    <n v="18.93"/>
    <n v="18.968"/>
    <n v="18.782"/>
    <n v="18.795999999999999"/>
    <n v="2228500"/>
    <n v="-0.89739088576988901"/>
  </r>
  <r>
    <x v="1037"/>
    <n v="18.875299999999999"/>
    <n v="18.937999999999999"/>
    <n v="18.981999999999999"/>
    <n v="18.861999999999998"/>
    <n v="18.920000000000002"/>
    <n v="1512500"/>
    <n v="-1.1970744599352814"/>
  </r>
  <r>
    <x v="1038"/>
    <n v="18.598199999999999"/>
    <n v="18.66"/>
    <n v="18.8"/>
    <n v="18.591999999999999"/>
    <n v="18.7"/>
    <n v="3337500"/>
    <n v="-0.43321618779583837"/>
  </r>
  <r>
    <x v="1039"/>
    <n v="18.414899999999999"/>
    <n v="18.475999999999999"/>
    <n v="18.559999999999999"/>
    <n v="18.442"/>
    <n v="18.52"/>
    <n v="2849000"/>
    <n v="-0.6376790732424783"/>
  </r>
  <r>
    <x v="1040"/>
    <n v="18.149699999999999"/>
    <n v="18.21"/>
    <n v="18.366"/>
    <n v="18.143999999999998"/>
    <n v="18.193999999999999"/>
    <n v="4555000"/>
    <n v="7.6371454028694136E-2"/>
  </r>
  <r>
    <x v="1041"/>
    <n v="18.183599999999998"/>
    <n v="18.244"/>
    <n v="18.46"/>
    <n v="18.166"/>
    <n v="18.190000000000001"/>
    <n v="3612000"/>
    <n v="-0.31832353261650848"/>
  </r>
  <r>
    <x v="1042"/>
    <n v="18.418800000000001"/>
    <n v="18.48"/>
    <n v="18.5"/>
    <n v="18.242000000000001"/>
    <n v="18.242000000000001"/>
    <n v="2077000"/>
    <n v="-0.9608015861694098"/>
  </r>
  <r>
    <x v="1043"/>
    <n v="18.361000000000001"/>
    <n v="18.422000000000001"/>
    <n v="18.475999999999999"/>
    <n v="18.37"/>
    <n v="18.425999999999998"/>
    <n v="2647000"/>
    <n v="-0.7222266737751728"/>
  </r>
  <r>
    <x v="1044"/>
    <n v="19.166399999999999"/>
    <n v="19.23"/>
    <n v="19.27"/>
    <n v="19.013999999999999"/>
    <n v="19.021999999999998"/>
    <n v="5481000"/>
    <n v="0.46395104854985808"/>
  </r>
  <r>
    <x v="1045"/>
    <n v="19.397600000000001"/>
    <n v="19.462"/>
    <n v="19.71"/>
    <n v="19.274000000000001"/>
    <n v="19.66"/>
    <n v="6116500"/>
    <n v="0.72994114824553813"/>
  </r>
  <r>
    <x v="1046"/>
    <n v="19.884"/>
    <n v="19.95"/>
    <n v="20.175999999999998"/>
    <n v="19.89"/>
    <n v="19.954000000000001"/>
    <n v="7613500"/>
    <n v="1.3565142076388237"/>
  </r>
  <r>
    <x v="1047"/>
    <n v="19.567"/>
    <n v="19.632000000000001"/>
    <n v="19.806000000000001"/>
    <n v="19.623999999999999"/>
    <n v="19.718"/>
    <n v="4267000"/>
    <n v="-4.4171659602078243E-2"/>
  </r>
  <r>
    <x v="1048"/>
    <n v="19.4175"/>
    <n v="19.481999999999999"/>
    <n v="19.536000000000001"/>
    <n v="19.404"/>
    <n v="19.411999999999999"/>
    <n v="4046500"/>
    <n v="-0.13646248097563835"/>
  </r>
  <r>
    <x v="1049"/>
    <n v="19.505199999999999"/>
    <n v="19.57"/>
    <n v="19.588000000000001"/>
    <n v="19.399999999999999"/>
    <n v="19.416"/>
    <n v="3300000"/>
    <n v="-0.44891190571651191"/>
  </r>
  <r>
    <x v="1050"/>
    <n v="19.738499999999998"/>
    <n v="19.803999999999998"/>
    <n v="19.82"/>
    <n v="19.588000000000001"/>
    <n v="19.635999999999999"/>
    <n v="2180000"/>
    <n v="-0.91769068094729334"/>
  </r>
  <r>
    <x v="1051"/>
    <n v="19.8521"/>
    <n v="19.917999999999999"/>
    <n v="20.065999999999999"/>
    <n v="19.867999999999999"/>
    <n v="19.963999999999999"/>
    <n v="2871500"/>
    <n v="-0.62826164249007421"/>
  </r>
  <r>
    <x v="1052"/>
    <n v="19.6846"/>
    <n v="19.75"/>
    <n v="19.8"/>
    <n v="19.646000000000001"/>
    <n v="19.776"/>
    <n v="2709500"/>
    <n v="-0.69606714390738367"/>
  </r>
  <r>
    <x v="1053"/>
    <n v="19.525200000000002"/>
    <n v="19.59"/>
    <n v="19.954000000000001"/>
    <n v="19.558"/>
    <n v="19.768000000000001"/>
    <n v="2930000"/>
    <n v="-0.60377632253382363"/>
  </r>
  <r>
    <x v="1054"/>
    <n v="19.3398"/>
    <n v="19.404"/>
    <n v="19.533999999999999"/>
    <n v="19.352"/>
    <n v="19.45"/>
    <n v="2746500"/>
    <n v="-0.68058070222565259"/>
  </r>
  <r>
    <x v="1055"/>
    <n v="19.014900000000001"/>
    <n v="19.077999999999999"/>
    <n v="19.161999999999999"/>
    <n v="18.974"/>
    <n v="19.059999999999999"/>
    <n v="4490500"/>
    <n v="4.9374819205135735E-2"/>
  </r>
  <r>
    <x v="1056"/>
    <n v="19.3797"/>
    <n v="19.443999999999999"/>
    <n v="19.46"/>
    <n v="19.297999999999998"/>
    <n v="19.38"/>
    <n v="3055000"/>
    <n v="-0.55145726279824536"/>
  </r>
  <r>
    <x v="1057"/>
    <n v="19.415500000000002"/>
    <n v="19.48"/>
    <n v="19.641999999999999"/>
    <n v="19.462"/>
    <n v="19.602"/>
    <n v="2373000"/>
    <n v="-0.83691005271556052"/>
  </r>
  <r>
    <x v="1058"/>
    <n v="19.485299999999999"/>
    <n v="19.55"/>
    <n v="19.893999999999998"/>
    <n v="19.526"/>
    <n v="19.853999999999999"/>
    <n v="4626500"/>
    <n v="0.10629795619744491"/>
  </r>
  <r>
    <x v="1059"/>
    <n v="19.712499999999999"/>
    <n v="19.777999999999999"/>
    <n v="19.808"/>
    <n v="19.562000000000001"/>
    <n v="19.606000000000002"/>
    <n v="3121000"/>
    <n v="-0.52383279925785997"/>
  </r>
  <r>
    <x v="1060"/>
    <n v="19.646799999999999"/>
    <n v="19.712"/>
    <n v="19.751999999999999"/>
    <n v="19.559999999999999"/>
    <n v="19.582000000000001"/>
    <n v="2028500"/>
    <n v="-0.98110138134681424"/>
  </r>
  <r>
    <x v="1061"/>
    <n v="19.453399999999998"/>
    <n v="19.518000000000001"/>
    <n v="19.552"/>
    <n v="19.378"/>
    <n v="19.48"/>
    <n v="2576500"/>
    <n v="-0.75173462346603903"/>
  </r>
  <r>
    <x v="1062"/>
    <n v="19.3278"/>
    <n v="19.391999999999999"/>
    <n v="19.396000000000001"/>
    <n v="19.225999999999999"/>
    <n v="19.282"/>
    <n v="3756500"/>
    <n v="-0.25784269956217998"/>
  </r>
  <r>
    <x v="1063"/>
    <n v="19.387599999999999"/>
    <n v="19.452000000000002"/>
    <n v="19.533999999999999"/>
    <n v="19.391999999999999"/>
    <n v="19.452000000000002"/>
    <n v="2948500"/>
    <n v="-0.59603310169295798"/>
  </r>
  <r>
    <x v="1064"/>
    <n v="19.216200000000001"/>
    <n v="19.28"/>
    <n v="19.294"/>
    <n v="19.094000000000001"/>
    <n v="19.234000000000002"/>
    <n v="3142500"/>
    <n v="-0.51483392098334058"/>
  </r>
  <r>
    <x v="1065"/>
    <n v="19.136500000000002"/>
    <n v="19.2"/>
    <n v="19.257999999999999"/>
    <n v="19.12"/>
    <n v="19.181999999999999"/>
    <n v="4098000"/>
    <n v="-0.1149070283645801"/>
  </r>
  <r>
    <x v="1066"/>
    <n v="19.168399999999998"/>
    <n v="19.231999999999999"/>
    <n v="19.504000000000001"/>
    <n v="19.178000000000001"/>
    <n v="19.245999999999999"/>
    <n v="4909000"/>
    <n v="0.22453903119985183"/>
  </r>
  <r>
    <x v="1067"/>
    <n v="19.108599999999999"/>
    <n v="19.172000000000001"/>
    <n v="19.440000000000001"/>
    <n v="19.084"/>
    <n v="19.39"/>
    <n v="5579000"/>
    <n v="0.50496919138255147"/>
  </r>
  <r>
    <x v="1068"/>
    <n v="18.289300000000001"/>
    <n v="18.350000000000001"/>
    <n v="19.084"/>
    <n v="17.87"/>
    <n v="19.036000000000001"/>
    <n v="16785500"/>
    <n v="5.1954775347966162"/>
  </r>
  <r>
    <x v="1069"/>
    <n v="18.3371"/>
    <n v="18.398"/>
    <n v="18.436"/>
    <n v="18.175999999999998"/>
    <n v="18.25"/>
    <n v="7377000"/>
    <n v="1.2575265466191095"/>
  </r>
  <r>
    <x v="1070"/>
    <n v="17.709199999999999"/>
    <n v="17.768000000000001"/>
    <n v="18.05"/>
    <n v="17.739999999999998"/>
    <n v="18.036000000000001"/>
    <n v="7168500"/>
    <n v="1.1702583549801651"/>
  </r>
  <r>
    <x v="1071"/>
    <n v="17.511900000000001"/>
    <n v="17.57"/>
    <n v="17.716000000000001"/>
    <n v="17.52"/>
    <n v="17.654"/>
    <n v="4595500"/>
    <n v="9.3322829383021499E-2"/>
  </r>
  <r>
    <x v="1072"/>
    <n v="17.320499999999999"/>
    <n v="17.378"/>
    <n v="17.579999999999998"/>
    <n v="17.352"/>
    <n v="17.571999999999999"/>
    <n v="5795500"/>
    <n v="0.59558580284457308"/>
  </r>
  <r>
    <x v="1073"/>
    <n v="17.605499999999999"/>
    <n v="17.664000000000001"/>
    <n v="17.808"/>
    <n v="17.571999999999999"/>
    <n v="17.649999999999999"/>
    <n v="8606500"/>
    <n v="1.7721368181782575"/>
  </r>
  <r>
    <x v="1074"/>
    <n v="17.523800000000001"/>
    <n v="17.582000000000001"/>
    <n v="17.713999999999999"/>
    <n v="17.533999999999999"/>
    <n v="17.661999999999999"/>
    <n v="6012000"/>
    <n v="0.68620241430659468"/>
  </r>
  <r>
    <x v="1075"/>
    <n v="17.157"/>
    <n v="17.213999999999999"/>
    <n v="17.318000000000001"/>
    <n v="17.184000000000001"/>
    <n v="17.312000000000001"/>
    <n v="8274000"/>
    <n v="1.6329681192816194"/>
  </r>
  <r>
    <x v="1076"/>
    <n v="17.101199999999999"/>
    <n v="17.158000000000001"/>
    <n v="17.248000000000001"/>
    <n v="17.053999999999998"/>
    <n v="17.236000000000001"/>
    <n v="4384000"/>
    <n v="4.7989803104230332E-3"/>
  </r>
  <r>
    <x v="1077"/>
    <n v="16.9756"/>
    <n v="17.032"/>
    <n v="17.096"/>
    <n v="16.978000000000002"/>
    <n v="17.064"/>
    <n v="2902500"/>
    <n v="-0.61528651567565085"/>
  </r>
  <r>
    <x v="1078"/>
    <n v="17.1052"/>
    <n v="17.161999999999999"/>
    <n v="17.3"/>
    <n v="17.123999999999999"/>
    <n v="17.242000000000001"/>
    <n v="5734000"/>
    <n v="0.56984482545466852"/>
  </r>
  <r>
    <x v="1079"/>
    <n v="17.5457"/>
    <n v="17.603999999999999"/>
    <n v="17.690000000000001"/>
    <n v="17.454000000000001"/>
    <n v="17.524000000000001"/>
    <n v="5830000"/>
    <n v="0.6100258633315927"/>
  </r>
  <r>
    <x v="1080"/>
    <n v="17.238800000000001"/>
    <n v="17.295999999999999"/>
    <n v="17.385999999999999"/>
    <n v="17.231999999999999"/>
    <n v="17.326000000000001"/>
    <n v="2808500"/>
    <n v="-0.65463044859680575"/>
  </r>
  <r>
    <x v="1081"/>
    <n v="17.075299999999999"/>
    <n v="17.132000000000001"/>
    <n v="17.302"/>
    <n v="17.111999999999998"/>
    <n v="17.224"/>
    <n v="2682000"/>
    <n v="-0.70757733704921089"/>
  </r>
  <r>
    <x v="1082"/>
    <n v="17.296600000000002"/>
    <n v="17.353999999999999"/>
    <n v="17.420000000000002"/>
    <n v="17.277999999999999"/>
    <n v="17.352"/>
    <n v="3677500"/>
    <n v="-0.29090834531506543"/>
  </r>
  <r>
    <x v="1083"/>
    <n v="17.322500000000002"/>
    <n v="17.38"/>
    <n v="17.466000000000001"/>
    <n v="17.358000000000001"/>
    <n v="17.442"/>
    <n v="5442500"/>
    <n v="0.44783677815129996"/>
  </r>
  <r>
    <x v="1084"/>
    <n v="17.3843"/>
    <n v="17.442"/>
    <n v="17.600000000000001"/>
    <n v="17.399999999999999"/>
    <n v="17.53"/>
    <n v="3317000"/>
    <n v="-0.44179651359247324"/>
  </r>
  <r>
    <x v="1085"/>
    <n v="17.294599999999999"/>
    <n v="17.352"/>
    <n v="17.385999999999999"/>
    <n v="17.265999999999998"/>
    <n v="17.297999999999998"/>
    <n v="2774500"/>
    <n v="-0.66886123284488297"/>
  </r>
  <r>
    <x v="1086"/>
    <n v="17.491900000000001"/>
    <n v="17.55"/>
    <n v="17.643999999999998"/>
    <n v="17.414000000000001"/>
    <n v="17.492000000000001"/>
    <n v="2401500"/>
    <n v="-0.8249813070958486"/>
  </r>
  <r>
    <x v="1087"/>
    <n v="17.509899999999998"/>
    <n v="17.568000000000001"/>
    <n v="17.632000000000001"/>
    <n v="17.515999999999998"/>
    <n v="17.562000000000001"/>
    <n v="2212500"/>
    <n v="-0.90408772541604299"/>
  </r>
  <r>
    <x v="1088"/>
    <n v="17.362300000000001"/>
    <n v="17.420000000000002"/>
    <n v="17.643999999999998"/>
    <n v="17.361999999999998"/>
    <n v="17.596"/>
    <n v="3240000"/>
    <n v="-0.47402505438958947"/>
  </r>
  <r>
    <x v="1089"/>
    <n v="17.418199999999999"/>
    <n v="17.475999999999999"/>
    <n v="17.533999999999999"/>
    <n v="17.423999999999999"/>
    <n v="17.47"/>
    <n v="2803000"/>
    <n v="-0.65693248722517117"/>
  </r>
  <r>
    <x v="1090"/>
    <n v="17.7471"/>
    <n v="17.806000000000001"/>
    <n v="17.904"/>
    <n v="17.777999999999999"/>
    <n v="17.777999999999999"/>
    <n v="4409500"/>
    <n v="1.5472068496481004E-2"/>
  </r>
  <r>
    <x v="1091"/>
    <n v="17.741099999999999"/>
    <n v="17.8"/>
    <n v="17.84"/>
    <n v="17.71"/>
    <n v="17.8"/>
    <n v="3201000"/>
    <n v="-0.49034860102708988"/>
  </r>
  <r>
    <x v="1092"/>
    <n v="17.864699999999999"/>
    <n v="17.923999999999999"/>
    <n v="17.948"/>
    <n v="17.670000000000002"/>
    <n v="17.75"/>
    <n v="2915000"/>
    <n v="-0.61005460970209302"/>
  </r>
  <r>
    <x v="1093"/>
    <n v="17.685300000000002"/>
    <n v="17.744"/>
    <n v="17.916"/>
    <n v="17.728000000000002"/>
    <n v="17.78"/>
    <n v="3003000"/>
    <n v="-0.57322199164824594"/>
  </r>
  <r>
    <x v="1094"/>
    <n v="17.665299999999998"/>
    <n v="17.724"/>
    <n v="17.77"/>
    <n v="17.672000000000001"/>
    <n v="17.748000000000001"/>
    <n v="1495500"/>
    <n v="-1.2041898520593199"/>
  </r>
  <r>
    <x v="1095"/>
    <n v="17.135100000000001"/>
    <n v="17.192"/>
    <n v="17.294"/>
    <n v="17.146000000000001"/>
    <n v="17.251999999999999"/>
    <n v="3617500"/>
    <n v="-0.31602149398814305"/>
  </r>
  <r>
    <x v="1096"/>
    <n v="17.2866"/>
    <n v="17.344000000000001"/>
    <n v="17.423999999999999"/>
    <n v="17.29"/>
    <n v="17.32"/>
    <n v="2844000"/>
    <n v="-0.63977183563190143"/>
  </r>
  <r>
    <x v="1097"/>
    <n v="17.308"/>
    <n v="17.308"/>
    <n v="17.38"/>
    <n v="17.231999999999999"/>
    <n v="17.38"/>
    <n v="3276000"/>
    <n v="-0.45895716518574292"/>
  </r>
  <r>
    <x v="1098"/>
    <n v="17.148"/>
    <n v="17.148"/>
    <n v="17.27"/>
    <n v="17.146000000000001"/>
    <n v="17.238"/>
    <n v="3305000"/>
    <n v="-0.44681914332708877"/>
  </r>
  <r>
    <x v="1099"/>
    <n v="17.234000000000002"/>
    <n v="17.234000000000002"/>
    <n v="17.268000000000001"/>
    <n v="17.158000000000001"/>
    <n v="17.2"/>
    <n v="1990000"/>
    <n v="-0.9972156517453723"/>
  </r>
  <r>
    <x v="1100"/>
    <n v="17.065999999999999"/>
    <n v="17.065999999999999"/>
    <n v="17.100000000000001"/>
    <n v="16.934000000000001"/>
    <n v="17.100000000000001"/>
    <n v="2704500"/>
    <n v="-0.6981599062968068"/>
  </r>
  <r>
    <x v="1101"/>
    <n v="17.154"/>
    <n v="17.154"/>
    <n v="17.238"/>
    <n v="17.082000000000001"/>
    <n v="17.085999999999999"/>
    <n v="4699500"/>
    <n v="0.13685228708302263"/>
  </r>
  <r>
    <x v="1102"/>
    <n v="16.91"/>
    <n v="16.91"/>
    <n v="17.22"/>
    <n v="16.904"/>
    <n v="17.218"/>
    <n v="3038500"/>
    <n v="-0.55836337868334163"/>
  </r>
  <r>
    <x v="1103"/>
    <n v="16.963999999999999"/>
    <n v="16.963999999999999"/>
    <n v="17.04"/>
    <n v="16.858000000000001"/>
    <n v="16.899999999999999"/>
    <n v="2056500"/>
    <n v="-0.96938191196604473"/>
  </r>
  <r>
    <x v="1104"/>
    <n v="16.864000000000001"/>
    <n v="16.864000000000001"/>
    <n v="16.952000000000002"/>
    <n v="16.826000000000001"/>
    <n v="16.917999999999999"/>
    <n v="2755500"/>
    <n v="-0.67681372992469091"/>
  </r>
  <r>
    <x v="1105"/>
    <n v="16.928000000000001"/>
    <n v="16.928000000000001"/>
    <n v="17.026"/>
    <n v="16.844000000000001"/>
    <n v="16.974"/>
    <n v="2567500"/>
    <n v="-0.7555015957670006"/>
  </r>
  <r>
    <x v="1106"/>
    <n v="16.826000000000001"/>
    <n v="16.826000000000001"/>
    <n v="16.884"/>
    <n v="16.765999999999998"/>
    <n v="16.824000000000002"/>
    <n v="2193500"/>
    <n v="-0.91204022249585093"/>
  </r>
  <r>
    <x v="1107"/>
    <n v="16.812000000000001"/>
    <n v="16.812000000000001"/>
    <n v="16.861999999999998"/>
    <n v="16.684000000000001"/>
    <n v="16.850000000000001"/>
    <n v="1914000"/>
    <n v="-1.0290256400646038"/>
  </r>
  <r>
    <x v="1108"/>
    <n v="16.797999999999998"/>
    <n v="16.797999999999998"/>
    <n v="16.914000000000001"/>
    <n v="16.738"/>
    <n v="16.866"/>
    <n v="3887000"/>
    <n v="-0.20322160119823623"/>
  </r>
  <r>
    <x v="1109"/>
    <n v="16.46"/>
    <n v="16.46"/>
    <n v="16.734000000000002"/>
    <n v="16.423999999999999"/>
    <n v="16.71"/>
    <n v="3957000"/>
    <n v="-0.17392292774631241"/>
  </r>
  <r>
    <x v="1110"/>
    <n v="16.594000000000001"/>
    <n v="16.594000000000001"/>
    <n v="16.725999999999999"/>
    <n v="16.579999999999998"/>
    <n v="16.7"/>
    <n v="4266000"/>
    <n v="-4.4590212079962874E-2"/>
  </r>
  <r>
    <x v="1111"/>
    <n v="16.315999999999999"/>
    <n v="16.315999999999999"/>
    <n v="16.456"/>
    <n v="16.271999999999998"/>
    <n v="16.456"/>
    <n v="2900000"/>
    <n v="-0.61633289687036241"/>
  </r>
  <r>
    <x v="1112"/>
    <n v="16.376000000000001"/>
    <n v="16.376000000000001"/>
    <n v="16.513999999999999"/>
    <n v="16.37"/>
    <n v="16.414000000000001"/>
    <n v="2239500"/>
    <n v="-0.89278680851315806"/>
  </r>
  <r>
    <x v="1113"/>
    <n v="16.260000000000002"/>
    <n v="16.260000000000002"/>
    <n v="16.431999999999999"/>
    <n v="16.238"/>
    <n v="16.302"/>
    <n v="2989000"/>
    <n v="-0.57908172633863064"/>
  </r>
  <r>
    <x v="1114"/>
    <n v="16.312000000000001"/>
    <n v="16.312000000000001"/>
    <n v="16.346"/>
    <n v="16.178000000000001"/>
    <n v="16.248000000000001"/>
    <n v="3056000"/>
    <n v="-0.55103871032036067"/>
  </r>
  <r>
    <x v="1115"/>
    <n v="16.361999999999998"/>
    <n v="16.361999999999998"/>
    <n v="16.38"/>
    <n v="16.206"/>
    <n v="16.23"/>
    <n v="4045000"/>
    <n v="-0.13709030969246527"/>
  </r>
  <r>
    <x v="1116"/>
    <n v="16.542000000000002"/>
    <n v="16.542000000000002"/>
    <n v="16.622"/>
    <n v="16.443999999999999"/>
    <n v="16.507999999999999"/>
    <n v="3223500"/>
    <n v="-0.48093117027468579"/>
  </r>
  <r>
    <x v="1117"/>
    <n v="16.488"/>
    <n v="16.488"/>
    <n v="16.498000000000001"/>
    <n v="16.228000000000002"/>
    <n v="16.256"/>
    <n v="2764500"/>
    <n v="-0.67304675762372923"/>
  </r>
  <r>
    <x v="1118"/>
    <n v="16.466000000000001"/>
    <n v="16.466000000000001"/>
    <n v="16.486000000000001"/>
    <n v="16.341999999999999"/>
    <n v="16.358000000000001"/>
    <n v="2203000"/>
    <n v="-0.90806397395594696"/>
  </r>
  <r>
    <x v="1119"/>
    <n v="16.597999999999999"/>
    <n v="16.597999999999999"/>
    <n v="16.626000000000001"/>
    <n v="16.498000000000001"/>
    <n v="16.574000000000002"/>
    <n v="3542500"/>
    <n v="-0.34741292982949001"/>
  </r>
  <r>
    <x v="1120"/>
    <n v="16.513999999999999"/>
    <n v="16.513999999999999"/>
    <n v="16.628"/>
    <n v="16.498000000000001"/>
    <n v="16.577999999999999"/>
    <n v="2321500"/>
    <n v="-0.85846550532661869"/>
  </r>
  <r>
    <x v="1121"/>
    <n v="16.577999999999999"/>
    <n v="16.577999999999999"/>
    <n v="16.771999999999998"/>
    <n v="16.506"/>
    <n v="16.562000000000001"/>
    <n v="1969500"/>
    <n v="-1.0057959775420071"/>
  </r>
  <r>
    <x v="1122"/>
    <n v="16.815999999999999"/>
    <n v="16.815999999999999"/>
    <n v="16.925999999999998"/>
    <n v="16.687999999999999"/>
    <n v="16.808"/>
    <n v="3285500"/>
    <n v="-0.45498091664583895"/>
  </r>
  <r>
    <x v="1123"/>
    <n v="16.908000000000001"/>
    <n v="16.908000000000001"/>
    <n v="17.114000000000001"/>
    <n v="16.84"/>
    <n v="17.05"/>
    <n v="3156000"/>
    <n v="-0.50918346253189806"/>
  </r>
  <r>
    <x v="1124"/>
    <n v="16.968"/>
    <n v="16.968"/>
    <n v="17.026"/>
    <n v="16.899999999999999"/>
    <n v="17.001999999999999"/>
    <n v="3732500"/>
    <n v="-0.26788795903141099"/>
  </r>
  <r>
    <x v="1125"/>
    <n v="16.329999999999998"/>
    <n v="16.329999999999998"/>
    <n v="16.466000000000001"/>
    <n v="16.318000000000001"/>
    <n v="16.448"/>
    <n v="4730000"/>
    <n v="0.14961813765850374"/>
  </r>
  <r>
    <x v="1126"/>
    <n v="15.67"/>
    <n v="15.67"/>
    <n v="15.77"/>
    <n v="15.532"/>
    <n v="15.651999999999999"/>
    <n v="8584000"/>
    <n v="1.7627193874258535"/>
  </r>
  <r>
    <x v="1127"/>
    <n v="15.494"/>
    <n v="15.494"/>
    <n v="15.5"/>
    <n v="15.326000000000001"/>
    <n v="15.37"/>
    <n v="8243500"/>
    <n v="1.6202022687061381"/>
  </r>
  <r>
    <x v="1128"/>
    <n v="15.074"/>
    <n v="15.074"/>
    <n v="15.186"/>
    <n v="15.022"/>
    <n v="15.176"/>
    <n v="10575500"/>
    <n v="2.5962666471330866"/>
  </r>
  <r>
    <x v="1129"/>
    <n v="15.23"/>
    <n v="15.23"/>
    <n v="15.378"/>
    <n v="15.194000000000001"/>
    <n v="15.31"/>
    <n v="7600000"/>
    <n v="1.3508637491873812"/>
  </r>
  <r>
    <x v="1130"/>
    <n v="16.245999999999999"/>
    <n v="16.245999999999999"/>
    <n v="16.37"/>
    <n v="15.8"/>
    <n v="15.82"/>
    <n v="17271000"/>
    <n v="5.3986847628096024"/>
  </r>
  <r>
    <x v="1131"/>
    <n v="16.696000000000002"/>
    <n v="16.696000000000002"/>
    <n v="16.704000000000001"/>
    <n v="16.521999999999998"/>
    <n v="16.54"/>
    <n v="10085000"/>
    <n v="2.3909666567306775"/>
  </r>
  <r>
    <x v="1132"/>
    <n v="16.678000000000001"/>
    <n v="16.678000000000001"/>
    <n v="16.878"/>
    <n v="16.661999999999999"/>
    <n v="16.78"/>
    <n v="5177500"/>
    <n v="0.33692037151187398"/>
  </r>
  <r>
    <x v="1133"/>
    <n v="16.75"/>
    <n v="16.75"/>
    <n v="16.852"/>
    <n v="16.7"/>
    <n v="16.814"/>
    <n v="3842500"/>
    <n v="-0.22184718646410212"/>
  </r>
  <r>
    <x v="1134"/>
    <n v="16.718"/>
    <n v="16.718"/>
    <n v="16.8"/>
    <n v="16.7"/>
    <n v="16.75"/>
    <n v="3897000"/>
    <n v="-0.19903607641938997"/>
  </r>
  <r>
    <x v="1135"/>
    <n v="16.399999999999999"/>
    <n v="16.399999999999999"/>
    <n v="16.562000000000001"/>
    <n v="16.393999999999998"/>
    <n v="16.562000000000001"/>
    <n v="4444000"/>
    <n v="2.991212898350061E-2"/>
  </r>
  <r>
    <x v="1136"/>
    <n v="16.251999999999999"/>
    <n v="16.251999999999999"/>
    <n v="16.361999999999998"/>
    <n v="16.236000000000001"/>
    <n v="16.346"/>
    <n v="2983500"/>
    <n v="-0.58138376496699606"/>
  </r>
  <r>
    <x v="1137"/>
    <n v="16.16"/>
    <n v="16.16"/>
    <n v="16.384"/>
    <n v="16.141999999999999"/>
    <n v="16.384"/>
    <n v="3181500"/>
    <n v="-0.49851037434584011"/>
  </r>
  <r>
    <x v="1138"/>
    <n v="16.058"/>
    <n v="16.058"/>
    <n v="16.155999999999999"/>
    <n v="16.03"/>
    <n v="16.036000000000001"/>
    <n v="3700000"/>
    <n v="-0.28149091456266134"/>
  </r>
  <r>
    <x v="1139"/>
    <n v="15.974"/>
    <n v="15.974"/>
    <n v="16.154"/>
    <n v="15.954000000000001"/>
    <n v="16.108000000000001"/>
    <n v="2697000"/>
    <n v="-0.70129904988094149"/>
  </r>
  <r>
    <x v="1140"/>
    <n v="15.69"/>
    <n v="15.69"/>
    <n v="15.874000000000001"/>
    <n v="15.667999999999999"/>
    <n v="15.798"/>
    <n v="3792500"/>
    <n v="-0.24277481035833343"/>
  </r>
  <r>
    <x v="1141"/>
    <n v="16.158000000000001"/>
    <n v="16.158000000000001"/>
    <n v="16.251999999999999"/>
    <n v="16.03"/>
    <n v="16.096"/>
    <n v="5094000"/>
    <n v="0.30197123960850769"/>
  </r>
  <r>
    <x v="1142"/>
    <n v="16.468"/>
    <n v="16.468"/>
    <n v="16.475999999999999"/>
    <n v="16.294"/>
    <n v="16.350000000000001"/>
    <n v="4841000"/>
    <n v="0.19607746270369725"/>
  </r>
  <r>
    <x v="1143"/>
    <n v="16.72"/>
    <n v="16.72"/>
    <n v="16.78"/>
    <n v="16.600000000000001"/>
    <n v="16.626000000000001"/>
    <n v="4084500"/>
    <n v="-0.12055748681602255"/>
  </r>
  <r>
    <x v="1144"/>
    <n v="17.206"/>
    <n v="17.206"/>
    <n v="17.222000000000001"/>
    <n v="16.988"/>
    <n v="17.07"/>
    <n v="5656000"/>
    <n v="0.53719773217966771"/>
  </r>
  <r>
    <x v="1145"/>
    <n v="17.327999999999999"/>
    <n v="17.327999999999999"/>
    <n v="17.341999999999999"/>
    <n v="17.173999999999999"/>
    <n v="17.277999999999999"/>
    <n v="3102500"/>
    <n v="-0.53157602009872562"/>
  </r>
  <r>
    <x v="1146"/>
    <n v="17.446000000000002"/>
    <n v="17.446000000000002"/>
    <n v="17.498000000000001"/>
    <n v="17.329999999999998"/>
    <n v="17.329999999999998"/>
    <n v="3188000"/>
    <n v="-0.49578978323959"/>
  </r>
  <r>
    <x v="1147"/>
    <n v="17.09"/>
    <n v="17.09"/>
    <n v="17.204000000000001"/>
    <n v="17.077999999999999"/>
    <n v="17.181999999999999"/>
    <n v="2238000"/>
    <n v="-0.89341463722998504"/>
  </r>
  <r>
    <x v="1148"/>
    <n v="17.128"/>
    <n v="17.128"/>
    <n v="17.164000000000001"/>
    <n v="16.966000000000001"/>
    <n v="17"/>
    <n v="2429000"/>
    <n v="-0.81347111395402139"/>
  </r>
  <r>
    <x v="1149"/>
    <n v="17"/>
    <n v="17"/>
    <n v="17.018000000000001"/>
    <n v="16.846"/>
    <n v="16.963999999999999"/>
    <n v="3901000"/>
    <n v="-0.19736186650785148"/>
  </r>
  <r>
    <x v="1150"/>
    <n v="16.792000000000002"/>
    <n v="16.792000000000002"/>
    <n v="17.047999999999998"/>
    <n v="16.77"/>
    <n v="16.931999999999999"/>
    <n v="3970500"/>
    <n v="-0.16827246929486994"/>
  </r>
  <r>
    <x v="1151"/>
    <n v="16.82"/>
    <n v="16.82"/>
    <n v="16.89"/>
    <n v="16.75"/>
    <n v="16.834"/>
    <n v="2319500"/>
    <n v="-0.85930261028238797"/>
  </r>
  <r>
    <x v="1152"/>
    <n v="16.443999999999999"/>
    <n v="16.443999999999999"/>
    <n v="16.53"/>
    <n v="16.376000000000001"/>
    <n v="16.5"/>
    <n v="3336500"/>
    <n v="-0.43363474027372301"/>
  </r>
  <r>
    <x v="1153"/>
    <n v="16.224"/>
    <n v="16.224"/>
    <n v="16.268000000000001"/>
    <n v="16.114000000000001"/>
    <n v="16.146000000000001"/>
    <n v="3513500"/>
    <n v="-0.35955095168814416"/>
  </r>
  <r>
    <x v="1154"/>
    <n v="15.926"/>
    <n v="15.926"/>
    <n v="16.117999999999999"/>
    <n v="15.86"/>
    <n v="16.088000000000001"/>
    <n v="11213000"/>
    <n v="2.8630938517845359"/>
  </r>
  <r>
    <x v="1155"/>
    <n v="16.166"/>
    <n v="16.166"/>
    <n v="16.228000000000002"/>
    <n v="16.097999999999999"/>
    <n v="16.100000000000001"/>
    <n v="4077500"/>
    <n v="-0.12348735416121492"/>
  </r>
  <r>
    <x v="1156"/>
    <n v="16.106000000000002"/>
    <n v="16.106000000000002"/>
    <n v="16.148"/>
    <n v="16.04"/>
    <n v="16.132000000000001"/>
    <n v="10343500"/>
    <n v="2.4991624722638535"/>
  </r>
  <r>
    <x v="1157"/>
    <n v="16.224"/>
    <n v="16.224"/>
    <n v="16.297999999999998"/>
    <n v="16.123999999999999"/>
    <n v="16.154"/>
    <n v="2711000"/>
    <n v="-0.69543931519055679"/>
  </r>
  <r>
    <x v="1158"/>
    <n v="16.416"/>
    <n v="16.416"/>
    <n v="16.448"/>
    <n v="16.277999999999999"/>
    <n v="16.448"/>
    <n v="5581500"/>
    <n v="0.50601557257726304"/>
  </r>
  <r>
    <x v="1159"/>
    <n v="16.571999999999999"/>
    <n v="16.571999999999999"/>
    <n v="16.591999999999999"/>
    <n v="16.443999999999999"/>
    <n v="16.512"/>
    <n v="4289000"/>
    <n v="-3.4963505088616467E-2"/>
  </r>
  <r>
    <x v="1160"/>
    <n v="16.856000000000002"/>
    <n v="16.856000000000002"/>
    <n v="16.93"/>
    <n v="16.8"/>
    <n v="16.84"/>
    <n v="4038500"/>
    <n v="-0.13981090079871536"/>
  </r>
  <r>
    <x v="1161"/>
    <n v="16.989999999999998"/>
    <n v="16.989999999999998"/>
    <n v="17.053999999999998"/>
    <n v="16.885999999999999"/>
    <n v="16.885999999999999"/>
    <n v="3588000"/>
    <n v="-0.32836879208573949"/>
  </r>
  <r>
    <x v="1162"/>
    <n v="17.062000000000001"/>
    <n v="17.062000000000001"/>
    <n v="17.143999999999998"/>
    <n v="17.012"/>
    <n v="17.024000000000001"/>
    <n v="2806000"/>
    <n v="-0.65567682979151731"/>
  </r>
  <r>
    <x v="1163"/>
    <n v="17.332000000000001"/>
    <n v="17.332000000000001"/>
    <n v="17.334"/>
    <n v="17.123999999999999"/>
    <n v="17.181999999999999"/>
    <n v="4093000"/>
    <n v="-0.11699979075400323"/>
  </r>
  <r>
    <x v="1164"/>
    <n v="17.13"/>
    <n v="17.13"/>
    <n v="17.18"/>
    <n v="17.004000000000001"/>
    <n v="17.004000000000001"/>
    <n v="2657000"/>
    <n v="-0.71804114899632654"/>
  </r>
  <r>
    <x v="1165"/>
    <n v="17.364000000000001"/>
    <n v="17.364000000000001"/>
    <n v="17.378"/>
    <n v="17.213999999999999"/>
    <n v="17.213999999999999"/>
    <n v="3044000"/>
    <n v="-0.55606134005497621"/>
  </r>
  <r>
    <x v="1166"/>
    <n v="17.32"/>
    <n v="17.32"/>
    <n v="17.436"/>
    <n v="17.28"/>
    <n v="17.329999999999998"/>
    <n v="2170500"/>
    <n v="-0.92166692948719731"/>
  </r>
  <r>
    <x v="1167"/>
    <n v="18.088000000000001"/>
    <n v="18.088000000000001"/>
    <n v="18.108000000000001"/>
    <n v="17.942"/>
    <n v="18.02"/>
    <n v="5745500"/>
    <n v="0.57465817895034177"/>
  </r>
  <r>
    <x v="1168"/>
    <n v="18.545999999999999"/>
    <n v="18.545999999999999"/>
    <n v="18.584"/>
    <n v="18.341999999999999"/>
    <n v="18.37"/>
    <n v="7300000"/>
    <n v="1.2252980058219933"/>
  </r>
  <r>
    <x v="1169"/>
    <n v="19.126000000000001"/>
    <n v="19.126000000000001"/>
    <n v="19.238"/>
    <n v="19.064"/>
    <n v="19.196000000000002"/>
    <n v="6310000"/>
    <n v="0.81093105271621324"/>
  </r>
  <r>
    <x v="1170"/>
    <n v="19.213999999999999"/>
    <n v="19.213999999999999"/>
    <n v="19.294"/>
    <n v="19.004000000000001"/>
    <n v="19.044"/>
    <n v="2768500"/>
    <n v="-0.67137254771219079"/>
  </r>
  <r>
    <x v="1171"/>
    <n v="19.126000000000001"/>
    <n v="19.126000000000001"/>
    <n v="19.248000000000001"/>
    <n v="19.096"/>
    <n v="19.198"/>
    <n v="2464000"/>
    <n v="-0.79882177722805947"/>
  </r>
  <r>
    <x v="1172"/>
    <n v="19.225999999999999"/>
    <n v="19.225999999999999"/>
    <n v="19.251999999999999"/>
    <n v="19.062000000000001"/>
    <n v="19.122"/>
    <n v="3258000"/>
    <n v="-0.46649110978766617"/>
  </r>
  <r>
    <x v="1173"/>
    <n v="19.192"/>
    <n v="19.192"/>
    <n v="19.262"/>
    <n v="19.013999999999999"/>
    <n v="19.032"/>
    <n v="3091500"/>
    <n v="-0.53618009735545646"/>
  </r>
  <r>
    <x v="1174"/>
    <n v="18.64"/>
    <n v="18.64"/>
    <n v="18.95"/>
    <n v="18.597999999999999"/>
    <n v="18.853999999999999"/>
    <n v="3312500"/>
    <n v="-0.44367999974295402"/>
  </r>
  <r>
    <x v="1175"/>
    <n v="18.565999999999999"/>
    <n v="18.565999999999999"/>
    <n v="18.646000000000001"/>
    <n v="18.484000000000002"/>
    <n v="18.556000000000001"/>
    <n v="7873500"/>
    <n v="1.4653378518888265"/>
  </r>
  <r>
    <x v="1176"/>
    <n v="18.562000000000001"/>
    <n v="18.562000000000001"/>
    <n v="18.597999999999999"/>
    <n v="18.468"/>
    <n v="18.510000000000002"/>
    <n v="3446000"/>
    <n v="-0.38780324394535642"/>
  </r>
  <r>
    <x v="1177"/>
    <n v="18.334"/>
    <n v="18.334"/>
    <n v="18.462"/>
    <n v="18.324000000000002"/>
    <n v="18.434000000000001"/>
    <n v="2719000"/>
    <n v="-0.69209089536747981"/>
  </r>
  <r>
    <x v="1178"/>
    <n v="17.838000000000001"/>
    <n v="17.838000000000001"/>
    <n v="18.22"/>
    <n v="17.808"/>
    <n v="18.2"/>
    <n v="5220500"/>
    <n v="0.35491812806091294"/>
  </r>
  <r>
    <x v="1179"/>
    <n v="17.206"/>
    <n v="17.206"/>
    <n v="17.466000000000001"/>
    <n v="17.2"/>
    <n v="17.37"/>
    <n v="6394500"/>
    <n v="0.84629873709746417"/>
  </r>
  <r>
    <x v="1180"/>
    <n v="17.463999999999999"/>
    <n v="17.463999999999999"/>
    <n v="17.527999999999999"/>
    <n v="17.329999999999998"/>
    <n v="17.364000000000001"/>
    <n v="4810000"/>
    <n v="0.18310233588927383"/>
  </r>
  <r>
    <x v="1181"/>
    <n v="17.28"/>
    <n v="17.28"/>
    <n v="17.388000000000002"/>
    <n v="17.276"/>
    <n v="17.37"/>
    <n v="2764000"/>
    <n v="-0.67325603386267163"/>
  </r>
  <r>
    <x v="1182"/>
    <n v="17.675999999999998"/>
    <n v="17.675999999999998"/>
    <n v="17.739999999999998"/>
    <n v="17.55"/>
    <n v="17.61"/>
    <n v="4232500"/>
    <n v="-5.8611720089097853E-2"/>
  </r>
  <r>
    <x v="1183"/>
    <n v="17.718"/>
    <n v="17.718"/>
    <n v="17.792000000000002"/>
    <n v="17.652000000000001"/>
    <n v="17.792000000000002"/>
    <n v="3904500"/>
    <n v="-0.19589693283525528"/>
  </r>
  <r>
    <x v="1184"/>
    <n v="16.986000000000001"/>
    <n v="16.986000000000001"/>
    <n v="17.385999999999999"/>
    <n v="16.97"/>
    <n v="17.346"/>
    <n v="5616000"/>
    <n v="0.52045563306428266"/>
  </r>
  <r>
    <x v="1185"/>
    <n v="16.321999999999999"/>
    <n v="16.321999999999999"/>
    <n v="16.45"/>
    <n v="16.218"/>
    <n v="16.318000000000001"/>
    <n v="6846500"/>
    <n v="1.0354844571013153"/>
  </r>
  <r>
    <x v="1186"/>
    <n v="16.475999999999999"/>
    <n v="16.475999999999999"/>
    <n v="16.52"/>
    <n v="15.956"/>
    <n v="16.097999999999999"/>
    <n v="8159500"/>
    <n v="1.5850438605638297"/>
  </r>
  <r>
    <x v="1187"/>
    <n v="16.61"/>
    <n v="16.61"/>
    <n v="16.693999999999999"/>
    <n v="16.414000000000001"/>
    <n v="16.518000000000001"/>
    <n v="6560000"/>
    <n v="0.91556917218736988"/>
  </r>
  <r>
    <x v="1188"/>
    <n v="16.911999999999999"/>
    <n v="16.911999999999999"/>
    <n v="17.696000000000002"/>
    <n v="16.911999999999999"/>
    <n v="17.399999999999999"/>
    <n v="5973000"/>
    <n v="0.66987886766909421"/>
  </r>
  <r>
    <x v="1189"/>
    <n v="16.885999999999999"/>
    <n v="16.885999999999999"/>
    <n v="16.93"/>
    <n v="16.692"/>
    <n v="16.88"/>
    <n v="4911500"/>
    <n v="0.22558541239456339"/>
  </r>
  <r>
    <x v="1190"/>
    <n v="16.88"/>
    <n v="16.88"/>
    <n v="16.888000000000002"/>
    <n v="16.728000000000002"/>
    <n v="16.826000000000001"/>
    <n v="2711000"/>
    <n v="-0.69543931519055679"/>
  </r>
  <r>
    <x v="1191"/>
    <n v="16.943999999999999"/>
    <n v="16.943999999999999"/>
    <n v="16.962"/>
    <n v="16.808"/>
    <n v="16.898"/>
    <n v="2481000"/>
    <n v="-0.7917063851040208"/>
  </r>
  <r>
    <x v="1192"/>
    <n v="17.812000000000001"/>
    <n v="17.812000000000001"/>
    <n v="17.834"/>
    <n v="17.474"/>
    <n v="17.474"/>
    <n v="5555500"/>
    <n v="0.49513320815226275"/>
  </r>
  <r>
    <x v="1193"/>
    <n v="17.797999999999998"/>
    <n v="17.797999999999998"/>
    <n v="17.827999999999999"/>
    <n v="17.681999999999999"/>
    <n v="17.788"/>
    <n v="2468000"/>
    <n v="-0.79714756731652092"/>
  </r>
  <r>
    <x v="1194"/>
    <n v="17.692"/>
    <n v="17.692"/>
    <n v="17.716000000000001"/>
    <n v="17.532"/>
    <n v="17.542000000000002"/>
    <n v="3353000"/>
    <n v="-0.42672862438862669"/>
  </r>
  <r>
    <x v="1195"/>
    <n v="18.047999999999998"/>
    <n v="18.047999999999998"/>
    <n v="18.084"/>
    <n v="17.82"/>
    <n v="17.923999999999999"/>
    <n v="2949000"/>
    <n v="-0.59582382545401569"/>
  </r>
  <r>
    <x v="1196"/>
    <n v="18.29"/>
    <n v="18.29"/>
    <n v="18.309999999999999"/>
    <n v="18.085999999999999"/>
    <n v="18.094000000000001"/>
    <n v="3243500"/>
    <n v="-0.47256012071699327"/>
  </r>
  <r>
    <x v="1197"/>
    <n v="18.158000000000001"/>
    <n v="18.158000000000001"/>
    <n v="18.212"/>
    <n v="18.097999999999999"/>
    <n v="18.154"/>
    <n v="3695500"/>
    <n v="-0.28337440071314218"/>
  </r>
  <r>
    <x v="1198"/>
    <n v="18.558"/>
    <n v="18.558"/>
    <n v="18.594000000000001"/>
    <n v="18.303999999999998"/>
    <n v="18.315999999999999"/>
    <n v="4133000"/>
    <n v="-0.10025769163861817"/>
  </r>
  <r>
    <x v="1199"/>
    <n v="18.257999999999999"/>
    <n v="18.257999999999999"/>
    <n v="18.510000000000002"/>
    <n v="18.224"/>
    <n v="18.486000000000001"/>
    <n v="3159000"/>
    <n v="-0.5079278050982442"/>
  </r>
  <r>
    <x v="1200"/>
    <n v="18.478000000000002"/>
    <n v="18.478000000000002"/>
    <n v="18.5"/>
    <n v="18.245999999999999"/>
    <n v="18.315999999999999"/>
    <n v="2222000"/>
    <n v="-0.90011147687613902"/>
  </r>
  <r>
    <x v="1201"/>
    <n v="18.562000000000001"/>
    <n v="18.562000000000001"/>
    <n v="18.622"/>
    <n v="18.510000000000002"/>
    <n v="18.600000000000001"/>
    <n v="2116000"/>
    <n v="-0.94447803953190945"/>
  </r>
  <r>
    <x v="1202"/>
    <n v="19.213999999999999"/>
    <n v="19.213999999999999"/>
    <n v="19.231999999999999"/>
    <n v="18.963999999999999"/>
    <n v="19.05"/>
    <n v="4354000"/>
    <n v="-7.7575940261157559E-3"/>
  </r>
  <r>
    <x v="1203"/>
    <n v="19.350000000000001"/>
    <n v="19.350000000000001"/>
    <n v="19.466000000000001"/>
    <n v="19.274000000000001"/>
    <n v="19.416"/>
    <n v="5290500"/>
    <n v="0.38421680151283677"/>
  </r>
  <r>
    <x v="1204"/>
    <n v="19.361999999999998"/>
    <n v="19.361999999999998"/>
    <n v="19.440000000000001"/>
    <n v="19.263999999999999"/>
    <n v="19.315999999999999"/>
    <n v="3146000"/>
    <n v="-0.51336898731074432"/>
  </r>
  <r>
    <x v="1205"/>
    <n v="19.512"/>
    <n v="19.512"/>
    <n v="19.544"/>
    <n v="19.396000000000001"/>
    <n v="19.446000000000002"/>
    <n v="2005000"/>
    <n v="-0.99093736457710291"/>
  </r>
  <r>
    <x v="1206"/>
    <n v="19.096"/>
    <n v="19.096"/>
    <n v="19.384"/>
    <n v="19.076000000000001"/>
    <n v="19.282"/>
    <n v="4532000"/>
    <n v="6.6744747037347729E-2"/>
  </r>
  <r>
    <x v="1207"/>
    <n v="18.891999999999999"/>
    <n v="18.891999999999999"/>
    <n v="19.032"/>
    <n v="18.792000000000002"/>
    <n v="18.899999999999999"/>
    <n v="2766000"/>
    <n v="-0.67241892890690236"/>
  </r>
  <r>
    <x v="1208"/>
    <n v="18.872"/>
    <n v="18.872"/>
    <n v="18.931999999999999"/>
    <n v="18.795999999999999"/>
    <n v="18.86"/>
    <n v="2429500"/>
    <n v="-0.81326183771507909"/>
  </r>
  <r>
    <x v="1209"/>
    <n v="18.010000000000002"/>
    <n v="18.010000000000002"/>
    <n v="18.504000000000001"/>
    <n v="17.952000000000002"/>
    <n v="18.431999999999999"/>
    <n v="4865000"/>
    <n v="0.20612272217292829"/>
  </r>
  <r>
    <x v="1210"/>
    <n v="18.21"/>
    <n v="18.21"/>
    <n v="18.28"/>
    <n v="18.116"/>
    <n v="18.18"/>
    <n v="2552500"/>
    <n v="-0.76177988293526999"/>
  </r>
  <r>
    <x v="1211"/>
    <n v="18.596"/>
    <n v="18.596"/>
    <n v="18.678000000000001"/>
    <n v="18.347999999999999"/>
    <n v="18.399999999999999"/>
    <n v="3474000"/>
    <n v="-0.37608377456458691"/>
  </r>
  <r>
    <x v="1212"/>
    <n v="18.754000000000001"/>
    <n v="18.754000000000001"/>
    <n v="18.768000000000001"/>
    <n v="18.456"/>
    <n v="18.591999999999999"/>
    <n v="2442000"/>
    <n v="-0.80802993174152127"/>
  </r>
  <r>
    <x v="1213"/>
    <n v="18.724"/>
    <n v="18.724"/>
    <n v="18.742000000000001"/>
    <n v="18.571999999999999"/>
    <n v="18.623999999999999"/>
    <n v="1897000"/>
    <n v="-1.0361410321886426"/>
  </r>
  <r>
    <x v="1214"/>
    <n v="18.687999999999999"/>
    <n v="18.687999999999999"/>
    <n v="18.754000000000001"/>
    <n v="18.641999999999999"/>
    <n v="18.690000000000001"/>
    <n v="1741000"/>
    <n v="-1.1014352187386443"/>
  </r>
  <r>
    <x v="1215"/>
    <n v="18.622"/>
    <n v="18.622"/>
    <n v="18.757999999999999"/>
    <n v="18.536000000000001"/>
    <n v="18.670000000000002"/>
    <n v="2483000"/>
    <n v="-0.79086928014825153"/>
  </r>
  <r>
    <x v="1216"/>
    <n v="18.11"/>
    <n v="18.11"/>
    <n v="18.3"/>
    <n v="18.03"/>
    <n v="18.288"/>
    <n v="3567500"/>
    <n v="-0.33694911788237436"/>
  </r>
  <r>
    <x v="1217"/>
    <n v="18.097999999999999"/>
    <n v="18.097999999999999"/>
    <n v="18.3"/>
    <n v="18"/>
    <n v="18.128"/>
    <n v="3752500"/>
    <n v="-0.25951690947371847"/>
  </r>
  <r>
    <x v="1218"/>
    <n v="18.646000000000001"/>
    <n v="18.646000000000001"/>
    <n v="18.713999999999999"/>
    <n v="18.524000000000001"/>
    <n v="18.547999999999998"/>
    <n v="2949000"/>
    <n v="-0.59582382545401569"/>
  </r>
  <r>
    <x v="1219"/>
    <n v="18.617999999999999"/>
    <n v="18.617999999999999"/>
    <n v="18.792000000000002"/>
    <n v="18.584"/>
    <n v="18.788"/>
    <n v="2927000"/>
    <n v="-0.60503197996747748"/>
  </r>
  <r>
    <x v="1220"/>
    <n v="18.841999999999999"/>
    <n v="18.841999999999999"/>
    <n v="18.86"/>
    <n v="18.591999999999999"/>
    <n v="18.64"/>
    <n v="2087500"/>
    <n v="-0.95640678515162125"/>
  </r>
  <r>
    <x v="1221"/>
    <n v="19.111999999999998"/>
    <n v="19.111999999999998"/>
    <n v="19.242000000000001"/>
    <n v="19.056000000000001"/>
    <n v="19.242000000000001"/>
    <n v="2139000"/>
    <n v="-0.93485133254056296"/>
  </r>
  <r>
    <x v="1222"/>
    <n v="19.202000000000002"/>
    <n v="19.202000000000002"/>
    <n v="19.238"/>
    <n v="19.138000000000002"/>
    <n v="19.16"/>
    <n v="2203000"/>
    <n v="-0.90806397395594696"/>
  </r>
  <r>
    <x v="1223"/>
    <n v="19.73"/>
    <n v="19.73"/>
    <n v="19.748000000000001"/>
    <n v="19.484000000000002"/>
    <n v="19.526"/>
    <n v="3544500"/>
    <n v="-0.34657582487372074"/>
  </r>
  <r>
    <x v="1224"/>
    <n v="19.231999999999999"/>
    <n v="19.231999999999999"/>
    <n v="19.666"/>
    <n v="19.22"/>
    <n v="19.526"/>
    <n v="4186000"/>
    <n v="-7.8074410310732978E-2"/>
  </r>
  <r>
    <x v="1225"/>
    <n v="19.314"/>
    <n v="19.314"/>
    <n v="19.399999999999999"/>
    <n v="19.213999999999999"/>
    <n v="19.38"/>
    <n v="2265000"/>
    <n v="-0.88211372032710011"/>
  </r>
  <r>
    <x v="1226"/>
    <n v="19.36"/>
    <n v="19.36"/>
    <n v="19.481999999999999"/>
    <n v="19.206"/>
    <n v="19.376000000000001"/>
    <n v="4922000"/>
    <n v="0.22998021341235197"/>
  </r>
  <r>
    <x v="1227"/>
    <n v="18.989999999999998"/>
    <n v="18.989999999999998"/>
    <n v="19.053999999999998"/>
    <n v="18.78"/>
    <n v="19.053999999999998"/>
    <n v="3716000"/>
    <n v="-0.27479407491650731"/>
  </r>
  <r>
    <x v="1228"/>
    <n v="18.8"/>
    <n v="18.8"/>
    <n v="18.920000000000002"/>
    <n v="18.751999999999999"/>
    <n v="18.797999999999998"/>
    <n v="2312000"/>
    <n v="-0.86244175386652266"/>
  </r>
  <r>
    <x v="1229"/>
    <n v="18.97"/>
    <n v="18.97"/>
    <n v="18.989999999999998"/>
    <n v="18.846"/>
    <n v="18.86"/>
    <n v="2291500"/>
    <n v="-0.87102207966315748"/>
  </r>
  <r>
    <x v="1230"/>
    <n v="19.132000000000001"/>
    <n v="19.132000000000001"/>
    <n v="19.282"/>
    <n v="19.07"/>
    <n v="19.122"/>
    <n v="3341500"/>
    <n v="-0.43154197788429988"/>
  </r>
  <r>
    <x v="1231"/>
    <n v="19.027999999999999"/>
    <n v="19.027999999999999"/>
    <n v="19.094000000000001"/>
    <n v="19.010000000000002"/>
    <n v="19.082000000000001"/>
    <n v="2017000"/>
    <n v="-0.98591473484248737"/>
  </r>
  <r>
    <x v="1232"/>
    <n v="19.05"/>
    <n v="19.05"/>
    <n v="19.23"/>
    <n v="18.71"/>
    <n v="18.829999999999998"/>
    <n v="1987700"/>
    <n v="-0.99817832244450699"/>
  </r>
  <r>
    <x v="1233"/>
    <n v="18.86"/>
    <n v="18.86"/>
    <n v="18.940000000000001"/>
    <n v="18.72"/>
    <n v="18.91"/>
    <n v="2079400"/>
    <n v="-0.95979706022248679"/>
  </r>
  <r>
    <x v="1234"/>
    <n v="18.98"/>
    <n v="18.98"/>
    <n v="19.05"/>
    <n v="18.739999999999998"/>
    <n v="18.739999999999998"/>
    <n v="1725600"/>
    <n v="-1.1078809268980676"/>
  </r>
  <r>
    <x v="1235"/>
    <n v="19.09"/>
    <n v="19.09"/>
    <n v="19.16"/>
    <n v="18.87"/>
    <n v="18.899999999999999"/>
    <n v="2081300"/>
    <n v="-0.95900181051450595"/>
  </r>
  <r>
    <x v="1236"/>
    <n v="18.66"/>
    <n v="18.66"/>
    <n v="18.850000000000001"/>
    <n v="18.600000000000001"/>
    <n v="18.809999999999999"/>
    <n v="2120200"/>
    <n v="-0.94272011912479403"/>
  </r>
  <r>
    <x v="1237"/>
    <n v="18.68"/>
    <n v="18.68"/>
    <n v="18.7"/>
    <n v="18.61"/>
    <n v="18.7"/>
    <n v="1885200"/>
    <n v="-1.0410799514276812"/>
  </r>
  <r>
    <x v="1238"/>
    <n v="18.510000000000002"/>
    <n v="18.510000000000002"/>
    <n v="18.62"/>
    <n v="18.43"/>
    <n v="18.600000000000001"/>
    <n v="1662900"/>
    <n v="-1.1341241672614335"/>
  </r>
  <r>
    <x v="1239"/>
    <n v="18.22"/>
    <n v="18.22"/>
    <n v="18.239999999999998"/>
    <n v="18.079999999999998"/>
    <n v="18.11"/>
    <n v="2534500"/>
    <n v="-0.76931382753719335"/>
  </r>
  <r>
    <x v="1240"/>
    <n v="18.100000000000001"/>
    <n v="18.100000000000001"/>
    <n v="18.170000000000002"/>
    <n v="18.02"/>
    <n v="18.14"/>
    <n v="2361300"/>
    <n v="-0.84180711670681063"/>
  </r>
  <r>
    <x v="1241"/>
    <n v="17.89"/>
    <n v="17.89"/>
    <n v="17.940000000000001"/>
    <n v="17.82"/>
    <n v="17.899999999999999"/>
    <n v="2630700"/>
    <n v="-0.7290490791646923"/>
  </r>
  <r>
    <x v="1242"/>
    <n v="17.53"/>
    <n v="17.53"/>
    <n v="17.64"/>
    <n v="17.420000000000002"/>
    <n v="17.5"/>
    <n v="2842200"/>
    <n v="-0.64052523009209383"/>
  </r>
  <r>
    <x v="1243"/>
    <n v="17.690000000000001"/>
    <n v="17.690000000000001"/>
    <n v="17.739999999999998"/>
    <n v="17.59"/>
    <n v="17.600000000000001"/>
    <n v="2544500"/>
    <n v="-0.76512830275834709"/>
  </r>
  <r>
    <x v="1244"/>
    <n v="17.62"/>
    <n v="17.62"/>
    <n v="17.68"/>
    <n v="17.54"/>
    <n v="17.55"/>
    <n v="2607400"/>
    <n v="-0.7388013518994041"/>
  </r>
  <r>
    <x v="1245"/>
    <n v="17.75"/>
    <n v="17.75"/>
    <n v="17.79"/>
    <n v="17.68"/>
    <n v="17.71"/>
    <n v="2573700"/>
    <n v="-0.75290657040411602"/>
  </r>
  <r>
    <x v="1246"/>
    <n v="17.850000000000001"/>
    <n v="17.850000000000001"/>
    <n v="17.88"/>
    <n v="17.7"/>
    <n v="17.760000000000002"/>
    <n v="2698400"/>
    <n v="-0.70071307641190306"/>
  </r>
  <r>
    <x v="1247"/>
    <n v="17.98"/>
    <n v="17.98"/>
    <n v="18.11"/>
    <n v="17.97"/>
    <n v="18.07"/>
    <n v="3015300"/>
    <n v="-0.56807379617026499"/>
  </r>
  <r>
    <x v="1248"/>
    <n v="17.600000000000001"/>
    <n v="17.600000000000001"/>
    <n v="17.82"/>
    <n v="17.559999999999999"/>
    <n v="17.82"/>
    <n v="2136300"/>
    <n v="-0.93598142423085151"/>
  </r>
  <r>
    <x v="1249"/>
    <n v="17.73"/>
    <n v="17.73"/>
    <n v="17.84"/>
    <n v="17.62"/>
    <n v="17.68"/>
    <n v="1581100"/>
    <n v="-1.1683617599523961"/>
  </r>
  <r>
    <x v="1250"/>
    <n v="17.739999999999998"/>
    <n v="17.739999999999998"/>
    <n v="17.850000000000001"/>
    <n v="17.72"/>
    <n v="17.75"/>
    <n v="1727600"/>
    <n v="-1.1070438219422982"/>
  </r>
  <r>
    <x v="1251"/>
    <n v="18.05"/>
    <n v="18.05"/>
    <n v="18.100000000000001"/>
    <n v="17.899999999999999"/>
    <n v="18"/>
    <n v="2271700"/>
    <n v="-0.87930941872527313"/>
  </r>
  <r>
    <x v="1252"/>
    <n v="17.989999999999998"/>
    <n v="17.989999999999998"/>
    <n v="18.02"/>
    <n v="17.829999999999998"/>
    <n v="18"/>
    <n v="2960300"/>
    <n v="-0.59109418245391943"/>
  </r>
  <r>
    <x v="1253"/>
    <n v="18.27"/>
    <n v="18.27"/>
    <n v="18.34"/>
    <n v="18.12"/>
    <n v="18.2"/>
    <n v="3689100"/>
    <n v="-0.28605313657160381"/>
  </r>
  <r>
    <x v="1254"/>
    <n v="19.91"/>
    <n v="19.91"/>
    <n v="20.67"/>
    <n v="19.5"/>
    <n v="19.5"/>
    <n v="10593700"/>
    <n v="2.6038843022305871"/>
  </r>
  <r>
    <x v="1255"/>
    <n v="19.12"/>
    <n v="19.12"/>
    <n v="19.399999999999999"/>
    <n v="18.89"/>
    <n v="19.34"/>
    <n v="4156700"/>
    <n v="-9.033799791275253E-2"/>
  </r>
  <r>
    <x v="1256"/>
    <n v="18.670000000000002"/>
    <n v="18.670000000000002"/>
    <n v="19.010000000000002"/>
    <n v="18.62"/>
    <n v="19"/>
    <n v="2713200"/>
    <n v="-0.69451849973921065"/>
  </r>
  <r>
    <x v="1257"/>
    <n v="18.5"/>
    <n v="18.5"/>
    <n v="18.71"/>
    <n v="18.440000000000001"/>
    <n v="18.690000000000001"/>
    <n v="2962200"/>
    <n v="-0.590298932745938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8">
  <r>
    <x v="0"/>
    <n v="50.993699999999997"/>
    <n v="57.81"/>
    <n v="58.04"/>
    <n v="57.57"/>
    <n v="57.61"/>
    <n v="12119000"/>
    <n v="-1.1436488369951352"/>
  </r>
  <r>
    <x v="1"/>
    <n v="51.125999999999998"/>
    <n v="57.96"/>
    <n v="58.7"/>
    <n v="57.62"/>
    <n v="58.17"/>
    <n v="16112100"/>
    <n v="-0.97504607938613752"/>
  </r>
  <r>
    <x v="2"/>
    <n v="51.381900000000002"/>
    <n v="58.25"/>
    <n v="58.48"/>
    <n v="57.57"/>
    <n v="57.7"/>
    <n v="16097500"/>
    <n v="-0.97566254285088705"/>
  </r>
  <r>
    <x v="3"/>
    <n v="51.470100000000002"/>
    <n v="58.35"/>
    <n v="58.65"/>
    <n v="57.75"/>
    <n v="58.48"/>
    <n v="17061900"/>
    <n v="-0.93494217535743152"/>
  </r>
  <r>
    <x v="4"/>
    <n v="51.073099999999997"/>
    <n v="57.9"/>
    <n v="58.36"/>
    <n v="57.37"/>
    <n v="58.26"/>
    <n v="18542300"/>
    <n v="-0.87243446897282806"/>
  </r>
  <r>
    <x v="5"/>
    <n v="51.355400000000003"/>
    <n v="58.22"/>
    <n v="58.3"/>
    <n v="57.41"/>
    <n v="57.49"/>
    <n v="16139000"/>
    <n v="-0.97391026656409907"/>
  </r>
  <r>
    <x v="6"/>
    <n v="50.817300000000003"/>
    <n v="57.61"/>
    <n v="58.65"/>
    <n v="57.49"/>
    <n v="58.34"/>
    <n v="15690200"/>
    <n v="-0.9928601845763998"/>
  </r>
  <r>
    <x v="7"/>
    <n v="51.875799999999998"/>
    <n v="58.81"/>
    <n v="58.84"/>
    <n v="58"/>
    <n v="58"/>
    <n v="15011700"/>
    <n v="-1.0215088462772599"/>
  </r>
  <r>
    <x v="8"/>
    <n v="51.955199999999998"/>
    <n v="58.9"/>
    <n v="59.13"/>
    <n v="58.45"/>
    <n v="58.95"/>
    <n v="22338700"/>
    <n v="-0.71213707872795606"/>
  </r>
  <r>
    <x v="9"/>
    <n v="51.611199999999997"/>
    <n v="58.51"/>
    <n v="58.59"/>
    <n v="57.91"/>
    <n v="58.53"/>
    <n v="18184200"/>
    <n v="-0.88755471326918478"/>
  </r>
  <r>
    <x v="10"/>
    <n v="51.205399999999997"/>
    <n v="58.05"/>
    <n v="58.3"/>
    <n v="57.79"/>
    <n v="58.15"/>
    <n v="9481100"/>
    <n v="-1.2550302735473815"/>
  </r>
  <r>
    <x v="11"/>
    <n v="50.861400000000003"/>
    <n v="57.66"/>
    <n v="58.69"/>
    <n v="57.47"/>
    <n v="58.55"/>
    <n v="19154500"/>
    <n v="-0.8465852269783305"/>
  </r>
  <r>
    <x v="12"/>
    <n v="49.4589"/>
    <n v="56.07"/>
    <n v="56.86"/>
    <n v="55.75"/>
    <n v="56.86"/>
    <n v="25737400"/>
    <n v="-0.56863198436876139"/>
  </r>
  <r>
    <x v="13"/>
    <n v="49.4148"/>
    <n v="56.02"/>
    <n v="56.66"/>
    <n v="55.86"/>
    <n v="56.66"/>
    <n v="18881400"/>
    <n v="-0.85811647165114546"/>
  </r>
  <r>
    <x v="14"/>
    <n v="49.467700000000001"/>
    <n v="56.08"/>
    <n v="56.41"/>
    <n v="55.76"/>
    <n v="56.41"/>
    <n v="17673700"/>
    <n v="-0.90910982277292707"/>
  </r>
  <r>
    <x v="15"/>
    <n v="50.111600000000003"/>
    <n v="56.81"/>
    <n v="56.99"/>
    <n v="56.42"/>
    <n v="56.66"/>
    <n v="16476800"/>
    <n v="-0.95964715982489401"/>
  </r>
  <r>
    <x v="16"/>
    <n v="49.864600000000003"/>
    <n v="56.53"/>
    <n v="56.96"/>
    <n v="56.5"/>
    <n v="56.54"/>
    <n v="14298600"/>
    <n v="-1.0516184419425265"/>
  </r>
  <r>
    <x v="17"/>
    <n v="49.9176"/>
    <n v="56.59"/>
    <n v="56.83"/>
    <n v="56.44"/>
    <n v="56.71"/>
    <n v="16157900"/>
    <n v="-0.97311224194192325"/>
  </r>
  <r>
    <x v="18"/>
    <n v="50.341000000000001"/>
    <n v="57.07"/>
    <n v="57.17"/>
    <n v="56.58"/>
    <n v="56.91"/>
    <n v="20051100"/>
    <n v="-0.80872761447871178"/>
  </r>
  <r>
    <x v="19"/>
    <n v="50.764400000000002"/>
    <n v="57.55"/>
    <n v="58.05"/>
    <n v="56.61"/>
    <n v="56.75"/>
    <n v="27883300"/>
    <n v="-0.47802452210807467"/>
  </r>
  <r>
    <x v="20"/>
    <n v="50.976100000000002"/>
    <n v="57.79"/>
    <n v="58.34"/>
    <n v="57.38"/>
    <n v="57.55"/>
    <n v="22795200"/>
    <n v="-0.6928620395732874"/>
  </r>
  <r>
    <x v="21"/>
    <n v="50.896700000000003"/>
    <n v="57.7"/>
    <n v="58.57"/>
    <n v="57.65"/>
    <n v="58.21"/>
    <n v="19131200"/>
    <n v="-0.8475690351104308"/>
  </r>
  <r>
    <x v="22"/>
    <n v="50.543900000000001"/>
    <n v="57.3"/>
    <n v="58.1"/>
    <n v="57.13"/>
    <n v="58"/>
    <n v="21653100"/>
    <n v="-0.74108552745619438"/>
  </r>
  <r>
    <x v="23"/>
    <n v="50.429200000000002"/>
    <n v="57.17"/>
    <n v="57.46"/>
    <n v="56.94"/>
    <n v="57.39"/>
    <n v="28261000"/>
    <n v="-0.4620766967220542"/>
  </r>
  <r>
    <x v="24"/>
    <n v="51.125999999999998"/>
    <n v="57.96"/>
    <n v="57.99"/>
    <n v="56.97"/>
    <n v="57.17"/>
    <n v="18865100"/>
    <n v="-0.85880471510836576"/>
  </r>
  <r>
    <x v="25"/>
    <n v="51.999299999999998"/>
    <n v="58.95"/>
    <n v="59.05"/>
    <n v="57.89"/>
    <n v="58.32"/>
    <n v="49953000"/>
    <n v="0.45383600720581557"/>
  </r>
  <r>
    <x v="26"/>
    <n v="52.246299999999998"/>
    <n v="59.23"/>
    <n v="59.78"/>
    <n v="59.04"/>
    <n v="59.06"/>
    <n v="23593000"/>
    <n v="-0.65917611134197374"/>
  </r>
  <r>
    <x v="27"/>
    <n v="52.405099999999997"/>
    <n v="59.41"/>
    <n v="59.78"/>
    <n v="59.16"/>
    <n v="59.25"/>
    <n v="6313200"/>
    <n v="-1.3887901783405356"/>
  </r>
  <r>
    <x v="28"/>
    <n v="52.7667"/>
    <n v="59.82"/>
    <n v="59.78"/>
    <n v="59.35"/>
    <n v="59.41"/>
    <n v="11480300"/>
    <n v="-1.1706170024016782"/>
  </r>
  <r>
    <x v="29"/>
    <n v="52.996099999999998"/>
    <n v="60.08"/>
    <n v="59.78"/>
    <n v="59.9"/>
    <n v="59.91"/>
    <n v="14085800"/>
    <n v="-1.0606036080588761"/>
  </r>
  <r>
    <x v="30"/>
    <n v="52.590299999999999"/>
    <n v="59.62"/>
    <n v="59.78"/>
    <n v="59.38"/>
    <n v="59.99"/>
    <n v="12750500"/>
    <n v="-1.1169846809684687"/>
  </r>
  <r>
    <x v="31"/>
    <n v="52.793199999999999"/>
    <n v="59.85"/>
    <n v="59.78"/>
    <n v="59.36"/>
    <n v="59.62"/>
    <n v="14432900"/>
    <n v="-1.0459478225373307"/>
  </r>
  <r>
    <x v="32"/>
    <n v="53.666499999999999"/>
    <n v="60.84"/>
    <n v="59.78"/>
    <n v="60.22"/>
    <n v="60.24"/>
    <n v="18056000"/>
    <n v="-0.8929677691719855"/>
  </r>
  <r>
    <x v="33"/>
    <n v="53.0137"/>
    <n v="60.1"/>
    <n v="59.78"/>
    <n v="59.81"/>
    <n v="59.81"/>
    <n v="15293900"/>
    <n v="-1.0095933675271012"/>
  </r>
  <r>
    <x v="34"/>
    <n v="52.863799999999998"/>
    <n v="59.93"/>
    <n v="59.78"/>
    <n v="59.33"/>
    <n v="59.59"/>
    <n v="17755200"/>
    <n v="-0.90566860548682526"/>
  </r>
  <r>
    <x v="35"/>
    <n v="51.981699999999996"/>
    <n v="58.93"/>
    <n v="59.78"/>
    <n v="58.89"/>
    <n v="59.78"/>
    <n v="21876100"/>
    <n v="-0.73166968138502009"/>
  </r>
  <r>
    <x v="36"/>
    <n v="52.017000000000003"/>
    <n v="58.97"/>
    <n v="59.78"/>
    <n v="58.52"/>
    <n v="58.89"/>
    <n v="23133500"/>
    <n v="-0.67857782107159093"/>
  </r>
  <r>
    <x v="37"/>
    <n v="52.308"/>
    <n v="59.3"/>
    <n v="59.78"/>
    <n v="58.83"/>
    <n v="59.05"/>
    <n v="18813300"/>
    <n v="-0.8609918937024772"/>
  </r>
  <r>
    <x v="38"/>
    <n v="51.990499999999997"/>
    <n v="58.94"/>
    <n v="59.78"/>
    <n v="58.87"/>
    <n v="59.57"/>
    <n v="15200600"/>
    <n v="-1.0135328224080007"/>
  </r>
  <r>
    <x v="39"/>
    <n v="52.563899999999997"/>
    <n v="59.59"/>
    <n v="59.78"/>
    <n v="59.08"/>
    <n v="59.17"/>
    <n v="16453300"/>
    <n v="-0.96063941266199093"/>
  </r>
  <r>
    <x v="40"/>
    <n v="52.422699999999999"/>
    <n v="59.43"/>
    <n v="59.78"/>
    <n v="59.19"/>
    <n v="59.49"/>
    <n v="17051200"/>
    <n v="-0.93539396707474798"/>
  </r>
  <r>
    <x v="41"/>
    <n v="51.990499999999997"/>
    <n v="58.94"/>
    <n v="59.78"/>
    <n v="58.75"/>
    <n v="59.3"/>
    <n v="18498800"/>
    <n v="-0.87427119230958183"/>
  </r>
  <r>
    <x v="42"/>
    <n v="52.625599999999999"/>
    <n v="59.66"/>
    <n v="59.78"/>
    <n v="59.07"/>
    <n v="59.26"/>
    <n v="21365500"/>
    <n v="-0.75322901324126057"/>
  </r>
  <r>
    <x v="43"/>
    <n v="52.572699999999998"/>
    <n v="59.6"/>
    <n v="59.78"/>
    <n v="59.24"/>
    <n v="59.98"/>
    <n v="21803400"/>
    <n v="-0.73473933165127281"/>
  </r>
  <r>
    <x v="44"/>
    <n v="53.410699999999999"/>
    <n v="60.55"/>
    <n v="59.78"/>
    <n v="59.79"/>
    <n v="59.81"/>
    <n v="28358500"/>
    <n v="-0.4579599030362268"/>
  </r>
  <r>
    <x v="45"/>
    <n v="55.333599999999997"/>
    <n v="62.73"/>
    <n v="59.78"/>
    <n v="60.97"/>
    <n v="61.04"/>
    <n v="29475100"/>
    <n v="-0.41081311504038232"/>
  </r>
  <r>
    <x v="46"/>
    <n v="55.854100000000003"/>
    <n v="63.32"/>
    <n v="59.78"/>
    <n v="62.81"/>
    <n v="62.86"/>
    <n v="42778700"/>
    <n v="0.15091177192139199"/>
  </r>
  <r>
    <x v="47"/>
    <n v="60.396799999999999"/>
    <n v="68.47"/>
    <n v="59.78"/>
    <n v="66.459999999999994"/>
    <n v="66.569999999999993"/>
    <n v="84711000"/>
    <n v="1.9214412885595356"/>
  </r>
  <r>
    <x v="48"/>
    <n v="57.944600000000001"/>
    <n v="65.69"/>
    <n v="59.78"/>
    <n v="65.599999999999994"/>
    <n v="66.72"/>
    <n v="30764000"/>
    <n v="-0.3563912136899936"/>
  </r>
  <r>
    <x v="49"/>
    <n v="59.373600000000003"/>
    <n v="67.31"/>
    <n v="59.78"/>
    <n v="65.94"/>
    <n v="66.5"/>
    <n v="30915400"/>
    <n v="-0.34999857200759088"/>
  </r>
  <r>
    <x v="50"/>
    <n v="58.5092"/>
    <n v="66.33"/>
    <n v="59.78"/>
    <n v="66.17"/>
    <n v="67.63"/>
    <n v="18055800"/>
    <n v="-0.89297621387698212"/>
  </r>
  <r>
    <x v="51"/>
    <n v="58.632599999999996"/>
    <n v="66.47"/>
    <n v="59.78"/>
    <n v="64.930000000000007"/>
    <n v="65.64"/>
    <n v="18522400"/>
    <n v="-0.87327471711998672"/>
  </r>
  <r>
    <x v="52"/>
    <n v="56.392099999999999"/>
    <n v="63.93"/>
    <n v="59.78"/>
    <n v="63.67"/>
    <n v="65.8"/>
    <n v="25268400"/>
    <n v="-0.58843481758571559"/>
  </r>
  <r>
    <x v="53"/>
    <n v="56.824399999999997"/>
    <n v="64.42"/>
    <n v="59.78"/>
    <n v="64.3"/>
    <n v="64.459999999999994"/>
    <n v="16646600"/>
    <n v="-0.952477605282807"/>
  </r>
  <r>
    <x v="54"/>
    <n v="57.741700000000002"/>
    <n v="65.459999999999994"/>
    <n v="59.78"/>
    <n v="64.92"/>
    <n v="65.77"/>
    <n v="20970800"/>
    <n v="-0.76989463855198947"/>
  </r>
  <r>
    <x v="55"/>
    <n v="59.400100000000002"/>
    <n v="67.34"/>
    <n v="59.78"/>
    <n v="66.13"/>
    <n v="66.69"/>
    <n v="23401400"/>
    <n v="-0.6672661387286869"/>
  </r>
  <r>
    <x v="56"/>
    <n v="59.470999999999997"/>
    <n v="67.09"/>
    <n v="59.78"/>
    <n v="66.77"/>
    <n v="67.3"/>
    <n v="17408000"/>
    <n v="-0.92032861336086891"/>
  </r>
  <r>
    <x v="57"/>
    <n v="58.522500000000001"/>
    <n v="66.02"/>
    <n v="59.78"/>
    <n v="66.010000000000005"/>
    <n v="66.86"/>
    <n v="18134600"/>
    <n v="-0.88964900010833392"/>
  </r>
  <r>
    <x v="58"/>
    <n v="58.850499999999997"/>
    <n v="66.39"/>
    <n v="59.78"/>
    <n v="65.44"/>
    <n v="65.56"/>
    <n v="22299300"/>
    <n v="-0.71380068561228016"/>
  </r>
  <r>
    <x v="59"/>
    <n v="59.754600000000003"/>
    <n v="67.41"/>
    <n v="59.78"/>
    <n v="66.569999999999993"/>
    <n v="66.83"/>
    <n v="17975600"/>
    <n v="-0.89636254058060627"/>
  </r>
  <r>
    <x v="60"/>
    <n v="59.798999999999999"/>
    <n v="67.459999999999994"/>
    <n v="59.78"/>
    <n v="67.31"/>
    <n v="67.599999999999994"/>
    <n v="15586600"/>
    <n v="-0.99723454176462245"/>
  </r>
  <r>
    <x v="61"/>
    <n v="59.781199999999998"/>
    <n v="67.44"/>
    <n v="59.78"/>
    <n v="66.739999999999995"/>
    <n v="66.989999999999995"/>
    <n v="11602700"/>
    <n v="-1.1654488429437779"/>
  </r>
  <r>
    <x v="62"/>
    <n v="59.630499999999998"/>
    <n v="67.27"/>
    <n v="59.78"/>
    <n v="66.819999999999993"/>
    <n v="67.52"/>
    <n v="13405500"/>
    <n v="-1.0893282721047053"/>
  </r>
  <r>
    <x v="63"/>
    <n v="58.628900000000002"/>
    <n v="66.14"/>
    <n v="59.78"/>
    <n v="65.88"/>
    <n v="66.66"/>
    <n v="12758400"/>
    <n v="-1.1166511151211043"/>
  </r>
  <r>
    <x v="64"/>
    <n v="59.488700000000001"/>
    <n v="67.11"/>
    <n v="59.78"/>
    <n v="66.180000000000007"/>
    <n v="66.39"/>
    <n v="13551200"/>
    <n v="-1.0831763045147049"/>
  </r>
  <r>
    <x v="65"/>
    <n v="58.017200000000003"/>
    <n v="65.45"/>
    <n v="59.78"/>
    <n v="64.56"/>
    <n v="67.040000000000006"/>
    <n v="26452600"/>
    <n v="-0.53843371930103079"/>
  </r>
  <r>
    <x v="66"/>
    <n v="57.033299999999997"/>
    <n v="64.34"/>
    <n v="59.78"/>
    <n v="64.040000000000006"/>
    <n v="65.180000000000007"/>
    <n v="20775900"/>
    <n v="-0.77812400357114586"/>
  </r>
  <r>
    <x v="67"/>
    <n v="54.746299999999998"/>
    <n v="61.76"/>
    <n v="59.78"/>
    <n v="61.32"/>
    <n v="61.61"/>
    <n v="26903100"/>
    <n v="-0.51941202129625919"/>
  </r>
  <r>
    <x v="68"/>
    <n v="52.946800000000003"/>
    <n v="59.73"/>
    <n v="59.78"/>
    <n v="59.46"/>
    <n v="61.99"/>
    <n v="34495700"/>
    <n v="-0.19882568551151161"/>
  </r>
  <r>
    <x v="69"/>
    <n v="52.875900000000001"/>
    <n v="59.65"/>
    <n v="59.78"/>
    <n v="59.27"/>
    <n v="60.11"/>
    <n v="26190100"/>
    <n v="-0.54951739460902749"/>
  </r>
  <r>
    <x v="70"/>
    <n v="49.489699999999999"/>
    <n v="55.83"/>
    <n v="59.78"/>
    <n v="55.8"/>
    <n v="57.93"/>
    <n v="42226900"/>
    <n v="0.12761283083585823"/>
  </r>
  <r>
    <x v="71"/>
    <n v="49.2149"/>
    <n v="55.52"/>
    <n v="59.78"/>
    <n v="53.6"/>
    <n v="54.3"/>
    <n v="60721700"/>
    <n v="0.9085284806885765"/>
  </r>
  <r>
    <x v="72"/>
    <n v="51.572800000000001"/>
    <n v="58.18"/>
    <n v="59.78"/>
    <n v="54.52"/>
    <n v="55.79"/>
    <n v="43140300"/>
    <n v="0.16617979855518866"/>
  </r>
  <r>
    <x v="73"/>
    <n v="49.613799999999998"/>
    <n v="55.97"/>
    <n v="59.78"/>
    <n v="55.4"/>
    <n v="58.03"/>
    <n v="49740300"/>
    <n v="0.44485506344196446"/>
  </r>
  <r>
    <x v="74"/>
    <n v="52.016100000000002"/>
    <n v="58.68"/>
    <n v="59.78"/>
    <n v="56.16"/>
    <n v="57.01"/>
    <n v="29223100"/>
    <n v="-0.42145344333605916"/>
  </r>
  <r>
    <x v="75"/>
    <n v="50.491399999999999"/>
    <n v="56.96"/>
    <n v="59.78"/>
    <n v="56.61"/>
    <n v="57.06"/>
    <n v="29099200"/>
    <n v="-0.42668493808143365"/>
  </r>
  <r>
    <x v="76"/>
    <n v="49.436500000000002"/>
    <n v="55.77"/>
    <n v="59.78"/>
    <n v="54.54"/>
    <n v="55.18"/>
    <n v="36259200"/>
    <n v="-0.12436449920426478"/>
  </r>
  <r>
    <x v="77"/>
    <n v="45.075299999999999"/>
    <n v="50.85"/>
    <n v="59.78"/>
    <n v="50"/>
    <n v="51.92"/>
    <n v="56197000"/>
    <n v="0.71747969719869853"/>
  </r>
  <r>
    <x v="78"/>
    <n v="47.849800000000002"/>
    <n v="53.98"/>
    <n v="59.78"/>
    <n v="50.43"/>
    <n v="52.76"/>
    <n v="36569000"/>
    <n v="-0.11128365116457946"/>
  </r>
  <r>
    <x v="79"/>
    <n v="45.793300000000002"/>
    <n v="51.66"/>
    <n v="59.78"/>
    <n v="51.01"/>
    <n v="52.39"/>
    <n v="38563500"/>
    <n v="-2.7068830586295473E-2"/>
  </r>
  <r>
    <x v="80"/>
    <n v="40.368299999999998"/>
    <n v="45.54"/>
    <n v="59.78"/>
    <n v="45.37"/>
    <n v="47.99"/>
    <n v="50661700"/>
    <n v="0.48375981936115769"/>
  </r>
  <r>
    <x v="81"/>
    <n v="48.248699999999999"/>
    <n v="54.43"/>
    <n v="59.78"/>
    <n v="47.74"/>
    <n v="48.26"/>
    <n v="48805100"/>
    <n v="0.40536762287800798"/>
  </r>
  <r>
    <x v="82"/>
    <n v="39.543900000000001"/>
    <n v="44.61"/>
    <n v="59.78"/>
    <n v="43.63"/>
    <n v="47.51"/>
    <n v="53878900"/>
    <n v="0.619601343935966"/>
  </r>
  <r>
    <x v="83"/>
    <n v="44.392699999999998"/>
    <n v="50.08"/>
    <n v="59.78"/>
    <n v="45.2"/>
    <n v="45.76"/>
    <n v="52085200"/>
    <n v="0.54386500717423725"/>
  </r>
  <r>
    <x v="84"/>
    <n v="42.203200000000002"/>
    <n v="47.61"/>
    <n v="59.78"/>
    <n v="45.2"/>
    <n v="46.71"/>
    <n v="49309900"/>
    <n v="0.42668205828934802"/>
  </r>
  <r>
    <x v="85"/>
    <n v="40.722900000000003"/>
    <n v="45.94"/>
    <n v="59.78"/>
    <n v="45.16"/>
    <n v="47.84"/>
    <n v="44538000"/>
    <n v="0.22519561942371089"/>
  </r>
  <r>
    <x v="86"/>
    <n v="40.625399999999999"/>
    <n v="45.83"/>
    <n v="59.78"/>
    <n v="45.47"/>
    <n v="46.51"/>
    <n v="52344000"/>
    <n v="0.55479245543979749"/>
  </r>
  <r>
    <x v="87"/>
    <n v="43.9495"/>
    <n v="49.58"/>
    <n v="59.78"/>
    <n v="45.91"/>
    <n v="46.02"/>
    <n v="46698500"/>
    <n v="0.31641954514914711"/>
  </r>
  <r>
    <x v="88"/>
    <n v="46.449199999999998"/>
    <n v="52.4"/>
    <n v="59.78"/>
    <n v="51.35"/>
    <n v="53.14"/>
    <n v="50019800"/>
    <n v="0.4566565386746696"/>
  </r>
  <r>
    <x v="89"/>
    <n v="45.438699999999997"/>
    <n v="51.26"/>
    <n v="59.78"/>
    <n v="49.91"/>
    <n v="52.48"/>
    <n v="41106100"/>
    <n v="8.0288704035085756E-2"/>
  </r>
  <r>
    <x v="90"/>
    <n v="49.232700000000001"/>
    <n v="55.54"/>
    <n v="59.78"/>
    <n v="51.66"/>
    <n v="51.74"/>
    <n v="41459800"/>
    <n v="9.5223164821517964E-2"/>
  </r>
  <r>
    <x v="91"/>
    <n v="46.422600000000003"/>
    <n v="52.37"/>
    <n v="59.78"/>
    <n v="52.07"/>
    <n v="53.42"/>
    <n v="31633500"/>
    <n v="-0.31967785871741006"/>
  </r>
  <r>
    <x v="92"/>
    <n v="49.188299999999998"/>
    <n v="55.49"/>
    <n v="59.78"/>
    <n v="52.83"/>
    <n v="52.99"/>
    <n v="31628600"/>
    <n v="-0.31988475398982597"/>
  </r>
  <r>
    <x v="93"/>
    <n v="47.9739"/>
    <n v="54.12"/>
    <n v="59.78"/>
    <n v="53.22"/>
    <n v="55.06"/>
    <n v="48074700"/>
    <n v="0.37452756023053813"/>
  </r>
  <r>
    <x v="94"/>
    <n v="45.988300000000002"/>
    <n v="51.88"/>
    <n v="59.78"/>
    <n v="51.43"/>
    <n v="52.5"/>
    <n v="29586600"/>
    <n v="-0.40610519200479511"/>
  </r>
  <r>
    <x v="95"/>
    <n v="48.177799999999998"/>
    <n v="54.35"/>
    <n v="59.78"/>
    <n v="51.22"/>
    <n v="51.29"/>
    <n v="27810000"/>
    <n v="-0.48111950648931717"/>
  </r>
  <r>
    <x v="96"/>
    <n v="47.982799999999997"/>
    <n v="54.13"/>
    <n v="59.78"/>
    <n v="52.73"/>
    <n v="53.85"/>
    <n v="23906100"/>
    <n v="-0.64595592566984505"/>
  </r>
  <r>
    <x v="97"/>
    <n v="51.794400000000003"/>
    <n v="58.43"/>
    <n v="59.78"/>
    <n v="56.12"/>
    <n v="56.63"/>
    <n v="32323400"/>
    <n v="-0.29054784883174539"/>
  </r>
  <r>
    <x v="98"/>
    <n v="51.767899999999997"/>
    <n v="58.4"/>
    <n v="59.78"/>
    <n v="58.21"/>
    <n v="59.94"/>
    <n v="41410000"/>
    <n v="9.3120433277372294E-2"/>
  </r>
  <r>
    <x v="99"/>
    <n v="52.281999999999996"/>
    <n v="58.98"/>
    <n v="59.78"/>
    <n v="57.91"/>
    <n v="58.99"/>
    <n v="26719500"/>
    <n v="-0.52716426048310949"/>
  </r>
  <r>
    <x v="100"/>
    <n v="50.6509"/>
    <n v="57.14"/>
    <n v="59.78"/>
    <n v="56.06"/>
    <n v="59.36"/>
    <n v="40499700"/>
    <n v="5.4684358485488659E-2"/>
  </r>
  <r>
    <x v="101"/>
    <n v="52.033799999999999"/>
    <n v="58.7"/>
    <n v="59.78"/>
    <n v="56.57"/>
    <n v="56.57"/>
    <n v="23251900"/>
    <n v="-0.67357855571362213"/>
  </r>
  <r>
    <x v="102"/>
    <n v="53.7712"/>
    <n v="60.66"/>
    <n v="59.78"/>
    <n v="59.51"/>
    <n v="60.04"/>
    <n v="25674000"/>
    <n v="-0.57130895585267372"/>
  </r>
  <r>
    <x v="103"/>
    <n v="52.1845"/>
    <n v="58.87"/>
    <n v="59.78"/>
    <n v="58.39"/>
    <n v="59.74"/>
    <n v="22841600"/>
    <n v="-0.6909028680140834"/>
  </r>
  <r>
    <x v="104"/>
    <n v="53.886400000000002"/>
    <n v="60.79"/>
    <n v="59.78"/>
    <n v="58.81"/>
    <n v="59.61"/>
    <n v="24433500"/>
    <n v="-0.62368723859389275"/>
  </r>
  <r>
    <x v="105"/>
    <n v="53.505299999999998"/>
    <n v="60.36"/>
    <n v="59.78"/>
    <n v="59.83"/>
    <n v="62.02"/>
    <n v="27385600"/>
    <n v="-0.49903917049203655"/>
  </r>
  <r>
    <x v="106"/>
    <n v="52.459299999999999"/>
    <n v="59.18"/>
    <n v="59.78"/>
    <n v="58.89"/>
    <n v="59.28"/>
    <n v="26420300"/>
    <n v="-0.53979753915797668"/>
  </r>
  <r>
    <x v="107"/>
    <n v="49.959499999999998"/>
    <n v="56.36"/>
    <n v="59.78"/>
    <n v="55.93"/>
    <n v="58.11"/>
    <n v="25248000"/>
    <n v="-0.58929617749536556"/>
  </r>
  <r>
    <x v="108"/>
    <n v="53.274799999999999"/>
    <n v="60.1"/>
    <n v="59.78"/>
    <n v="57.81"/>
    <n v="58.27"/>
    <n v="23350400"/>
    <n v="-0.66941953850281188"/>
  </r>
  <r>
    <x v="109"/>
    <n v="52.3352"/>
    <n v="59.04"/>
    <n v="59.78"/>
    <n v="58.81"/>
    <n v="59.67"/>
    <n v="35092000"/>
    <n v="-0.17364779756424126"/>
  </r>
  <r>
    <x v="110"/>
    <n v="52.530200000000001"/>
    <n v="59.26"/>
    <n v="59.78"/>
    <n v="56.1"/>
    <n v="56.2"/>
    <n v="50187000"/>
    <n v="0.46371631205180125"/>
  </r>
  <r>
    <x v="111"/>
    <n v="52.716299999999997"/>
    <n v="59.47"/>
    <n v="59.78"/>
    <n v="58.39"/>
    <n v="59.72"/>
    <n v="25902200"/>
    <n v="-0.56167354745158848"/>
  </r>
  <r>
    <x v="112"/>
    <n v="52.078099999999999"/>
    <n v="58.75"/>
    <n v="59.78"/>
    <n v="58.26"/>
    <n v="59.99"/>
    <n v="28784700"/>
    <n v="-0.43996423668853835"/>
  </r>
  <r>
    <x v="113"/>
    <n v="54.781700000000001"/>
    <n v="61.8"/>
    <n v="59.78"/>
    <n v="59.32"/>
    <n v="59.44"/>
    <n v="30451500"/>
    <n v="-0.36958606524713261"/>
  </r>
  <r>
    <x v="114"/>
    <n v="53.168399999999998"/>
    <n v="59.98"/>
    <n v="59.78"/>
    <n v="59.75"/>
    <n v="61.37"/>
    <n v="26279900"/>
    <n v="-0.54572572206556802"/>
  </r>
  <r>
    <x v="115"/>
    <n v="50.9435"/>
    <n v="57.47"/>
    <n v="59.78"/>
    <n v="57.31"/>
    <n v="58.83"/>
    <n v="21194800"/>
    <n v="-0.76043656895583223"/>
  </r>
  <r>
    <x v="116"/>
    <n v="51.404400000000003"/>
    <n v="57.99"/>
    <n v="59.78"/>
    <n v="56.31"/>
    <n v="57.12"/>
    <n v="18957200"/>
    <n v="-0.8549159284574458"/>
  </r>
  <r>
    <x v="117"/>
    <n v="52.078099999999999"/>
    <n v="58.75"/>
    <n v="59.78"/>
    <n v="58.35"/>
    <n v="58.79"/>
    <n v="17252100"/>
    <n v="-0.92691126090569442"/>
  </r>
  <r>
    <x v="118"/>
    <n v="52.755600000000001"/>
    <n v="59.18"/>
    <n v="59.78"/>
    <n v="58.94"/>
    <n v="59.04"/>
    <n v="17848700"/>
    <n v="-0.90172070590092923"/>
  </r>
  <r>
    <x v="119"/>
    <n v="52.746699999999997"/>
    <n v="59.17"/>
    <n v="59.78"/>
    <n v="58.92"/>
    <n v="59.93"/>
    <n v="14733500"/>
    <n v="-1.0332554309274875"/>
  </r>
  <r>
    <x v="120"/>
    <n v="53.192399999999999"/>
    <n v="59.67"/>
    <n v="59.78"/>
    <n v="59.05"/>
    <n v="59.67"/>
    <n v="20384500"/>
    <n v="-0.79465029124943132"/>
  </r>
  <r>
    <x v="121"/>
    <n v="53.602499999999999"/>
    <n v="60.13"/>
    <n v="59.78"/>
    <n v="59.71"/>
    <n v="59.74"/>
    <n v="18684400"/>
    <n v="-0.86643450607276584"/>
  </r>
  <r>
    <x v="122"/>
    <n v="52.051400000000001"/>
    <n v="58.39"/>
    <n v="59.78"/>
    <n v="58.26"/>
    <n v="60.22"/>
    <n v="16754900"/>
    <n v="-0.94790479752716494"/>
  </r>
  <r>
    <x v="123"/>
    <n v="51.471899999999998"/>
    <n v="57.74"/>
    <n v="59.78"/>
    <n v="56.9"/>
    <n v="58.45"/>
    <n v="21065000"/>
    <n v="-0.76591718249860552"/>
  </r>
  <r>
    <x v="124"/>
    <n v="52.666499999999999"/>
    <n v="59.08"/>
    <n v="59.78"/>
    <n v="56.1"/>
    <n v="57.32"/>
    <n v="21569400"/>
    <n v="-0.7446196364972586"/>
  </r>
  <r>
    <x v="125"/>
    <n v="51.953299999999999"/>
    <n v="58.28"/>
    <n v="59.78"/>
    <n v="56.96"/>
    <n v="57.4"/>
    <n v="21373300"/>
    <n v="-0.75289966974639444"/>
  </r>
  <r>
    <x v="126"/>
    <n v="53.415300000000002"/>
    <n v="59.92"/>
    <n v="59.78"/>
    <n v="59.36"/>
    <n v="59.74"/>
    <n v="20428700"/>
    <n v="-0.79278401144518962"/>
  </r>
  <r>
    <x v="127"/>
    <n v="53.745100000000001"/>
    <n v="60.29"/>
    <n v="59.78"/>
    <n v="59.85"/>
    <n v="60.13"/>
    <n v="21865000"/>
    <n v="-0.73213836251232967"/>
  </r>
  <r>
    <x v="128"/>
    <n v="56.250100000000003"/>
    <n v="63.1"/>
    <n v="59.78"/>
    <n v="61.02"/>
    <n v="61.16"/>
    <n v="30584000"/>
    <n v="-0.36399144818690565"/>
  </r>
  <r>
    <x v="129"/>
    <n v="55.251600000000003"/>
    <n v="61.98"/>
    <n v="59.78"/>
    <n v="61.82"/>
    <n v="63.1"/>
    <n v="20987700"/>
    <n v="-0.76918106097977934"/>
  </r>
  <r>
    <x v="130"/>
    <n v="55.501199999999997"/>
    <n v="62.26"/>
    <n v="59.78"/>
    <n v="61.42"/>
    <n v="61.98"/>
    <n v="14103000"/>
    <n v="-1.0598773634291712"/>
  </r>
  <r>
    <x v="131"/>
    <n v="55.572600000000001"/>
    <n v="62.34"/>
    <n v="59.78"/>
    <n v="62.12"/>
    <n v="63.68"/>
    <n v="20933600"/>
    <n v="-0.77146535368135127"/>
  </r>
  <r>
    <x v="132"/>
    <n v="56.6601"/>
    <n v="63.56"/>
    <n v="59.78"/>
    <n v="61.07"/>
    <n v="62.32"/>
    <n v="19886300"/>
    <n v="-0.81568605139588468"/>
  </r>
  <r>
    <x v="133"/>
    <n v="55.002000000000002"/>
    <n v="61.7"/>
    <n v="59.78"/>
    <n v="61.49"/>
    <n v="63"/>
    <n v="17253500"/>
    <n v="-0.92685214797071847"/>
  </r>
  <r>
    <x v="134"/>
    <n v="56.098500000000001"/>
    <n v="62.93"/>
    <n v="59.78"/>
    <n v="61.62"/>
    <n v="61.9"/>
    <n v="33393900"/>
    <n v="-0.24534756533761004"/>
  </r>
  <r>
    <x v="135"/>
    <n v="55.1447"/>
    <n v="61.86"/>
    <n v="59.78"/>
    <n v="61.66"/>
    <n v="62.49"/>
    <n v="14317700"/>
    <n v="-1.0508119726153542"/>
  </r>
  <r>
    <x v="136"/>
    <n v="55.376399999999997"/>
    <n v="62.12"/>
    <n v="59.78"/>
    <n v="60.83"/>
    <n v="61.7"/>
    <n v="20702400"/>
    <n v="-0.78122743265738503"/>
  </r>
  <r>
    <x v="137"/>
    <n v="55.207099999999997"/>
    <n v="61.93"/>
    <n v="59.78"/>
    <n v="61.53"/>
    <n v="62.45"/>
    <n v="16737300"/>
    <n v="-0.948647931566863"/>
  </r>
  <r>
    <x v="138"/>
    <n v="56.1342"/>
    <n v="62.97"/>
    <n v="59.78"/>
    <n v="61.34"/>
    <n v="61.74"/>
    <n v="22010100"/>
    <n v="-0.72601172903731881"/>
  </r>
  <r>
    <x v="139"/>
    <n v="57.355400000000003"/>
    <n v="64.34"/>
    <n v="59.78"/>
    <n v="63.16"/>
    <n v="63.36"/>
    <n v="26813100"/>
    <n v="-0.52321213854471516"/>
  </r>
  <r>
    <x v="140"/>
    <n v="56.758200000000002"/>
    <n v="63.67"/>
    <n v="59.78"/>
    <n v="62.94"/>
    <n v="63.97"/>
    <n v="21546200"/>
    <n v="-0.7455992222768606"/>
  </r>
  <r>
    <x v="141"/>
    <n v="56.196599999999997"/>
    <n v="63.04"/>
    <n v="59.78"/>
    <n v="62.9"/>
    <n v="62.99"/>
    <n v="23594100"/>
    <n v="-0.6591296654644927"/>
  </r>
  <r>
    <x v="142"/>
    <n v="56.936500000000002"/>
    <n v="63.87"/>
    <n v="59.78"/>
    <n v="62.75"/>
    <n v="62.79"/>
    <n v="21367800"/>
    <n v="-0.75313189913380008"/>
  </r>
  <r>
    <x v="143"/>
    <n v="53.219200000000001"/>
    <n v="59.7"/>
    <n v="59.78"/>
    <n v="59.52"/>
    <n v="63.07"/>
    <n v="26998200"/>
    <n v="-0.51539656407039058"/>
  </r>
  <r>
    <x v="144"/>
    <n v="52.889299999999999"/>
    <n v="59.33"/>
    <n v="59.78"/>
    <n v="58.12"/>
    <n v="60.11"/>
    <n v="30419800"/>
    <n v="-0.37092455098908877"/>
  </r>
  <r>
    <x v="145"/>
    <n v="53.575699999999998"/>
    <n v="60.1"/>
    <n v="59.78"/>
    <n v="58.58"/>
    <n v="59.33"/>
    <n v="29651700"/>
    <n v="-0.40335644052841191"/>
  </r>
  <r>
    <x v="146"/>
    <n v="53.843200000000003"/>
    <n v="60.4"/>
    <n v="59.78"/>
    <n v="59.49"/>
    <n v="61.49"/>
    <n v="23226600"/>
    <n v="-0.67464681089568812"/>
  </r>
  <r>
    <x v="147"/>
    <n v="53.923400000000001"/>
    <n v="60.49"/>
    <n v="59.78"/>
    <n v="60.06"/>
    <n v="60.74"/>
    <n v="20454800"/>
    <n v="-0.7916819774431374"/>
  </r>
  <r>
    <x v="148"/>
    <n v="53.557899999999997"/>
    <n v="60.08"/>
    <n v="59.78"/>
    <n v="59.32"/>
    <n v="60.35"/>
    <n v="24899700"/>
    <n v="-0.60400263124689046"/>
  </r>
  <r>
    <x v="149"/>
    <n v="53.147799999999997"/>
    <n v="59.62"/>
    <n v="59.78"/>
    <n v="59.1"/>
    <n v="60.65"/>
    <n v="60336100"/>
    <n v="0.8922470894551916"/>
  </r>
  <r>
    <x v="150"/>
    <n v="53.566800000000001"/>
    <n v="60.09"/>
    <n v="59.78"/>
    <n v="58.83"/>
    <n v="59.73"/>
    <n v="22846000"/>
    <n v="-0.69071708450415881"/>
  </r>
  <r>
    <x v="151"/>
    <n v="53.415300000000002"/>
    <n v="59.92"/>
    <n v="59.78"/>
    <n v="59.86"/>
    <n v="60.19"/>
    <n v="22809600"/>
    <n v="-0.69225402081353438"/>
  </r>
  <r>
    <x v="152"/>
    <n v="52.675400000000003"/>
    <n v="59.09"/>
    <n v="59.78"/>
    <n v="58.67"/>
    <n v="59.64"/>
    <n v="27764500"/>
    <n v="-0.48304067687603663"/>
  </r>
  <r>
    <x v="153"/>
    <n v="52.158299999999997"/>
    <n v="58.51"/>
    <n v="59.78"/>
    <n v="57.48"/>
    <n v="58.98"/>
    <n v="21906900"/>
    <n v="-0.73036919681554846"/>
  </r>
  <r>
    <x v="154"/>
    <n v="51.258000000000003"/>
    <n v="57.5"/>
    <n v="59.78"/>
    <n v="57.07"/>
    <n v="58.49"/>
    <n v="38477500"/>
    <n v="-3.0700053734820126E-2"/>
  </r>
  <r>
    <x v="155"/>
    <n v="51.944400000000002"/>
    <n v="58.27"/>
    <n v="59.78"/>
    <n v="56.76"/>
    <n v="57.47"/>
    <n v="22150300"/>
    <n v="-0.72009199083472397"/>
  </r>
  <r>
    <x v="156"/>
    <n v="53.335000000000001"/>
    <n v="59.83"/>
    <n v="59.78"/>
    <n v="58.54"/>
    <n v="58.71"/>
    <n v="31542100"/>
    <n v="-0.32353708890084204"/>
  </r>
  <r>
    <x v="157"/>
    <n v="52.425800000000002"/>
    <n v="58.81"/>
    <n v="59.78"/>
    <n v="58.76"/>
    <n v="59.91"/>
    <n v="14748100"/>
    <n v="-1.0326389674627379"/>
  </r>
  <r>
    <x v="158"/>
    <n v="52.710999999999999"/>
    <n v="59.13"/>
    <n v="59.78"/>
    <n v="58.97"/>
    <n v="59.19"/>
    <n v="15578600"/>
    <n v="-0.9975723299644853"/>
  </r>
  <r>
    <x v="159"/>
    <n v="53.076500000000003"/>
    <n v="59.54"/>
    <n v="59.78"/>
    <n v="58.6"/>
    <n v="58.72"/>
    <n v="20536700"/>
    <n v="-0.78822387074704237"/>
  </r>
  <r>
    <x v="160"/>
    <n v="51.98"/>
    <n v="58.31"/>
    <n v="59.78"/>
    <n v="58.14"/>
    <n v="59.07"/>
    <n v="15996500"/>
    <n v="-0.9799271188741544"/>
  </r>
  <r>
    <x v="161"/>
    <n v="52.247500000000002"/>
    <n v="58.61"/>
    <n v="59.78"/>
    <n v="57.93"/>
    <n v="58.45"/>
    <n v="13277900"/>
    <n v="-1.0947159938925164"/>
  </r>
  <r>
    <x v="162"/>
    <n v="52.078099999999999"/>
    <n v="58.42"/>
    <n v="59.78"/>
    <n v="57.7"/>
    <n v="58.2"/>
    <n v="20683700"/>
    <n v="-0.78201701257456424"/>
  </r>
  <r>
    <x v="163"/>
    <n v="53.067599999999999"/>
    <n v="59.53"/>
    <n v="59.78"/>
    <n v="57.83"/>
    <n v="57.95"/>
    <n v="17742300"/>
    <n v="-0.90621328895910391"/>
  </r>
  <r>
    <x v="164"/>
    <n v="52.220700000000001"/>
    <n v="58.58"/>
    <n v="59.78"/>
    <n v="58.39"/>
    <n v="59.84"/>
    <n v="19082900"/>
    <n v="-0.84960843136710218"/>
  </r>
  <r>
    <x v="165"/>
    <n v="52.577300000000001"/>
    <n v="58.98"/>
    <n v="59.78"/>
    <n v="57.35"/>
    <n v="57.87"/>
    <n v="24190900"/>
    <n v="-0.63393066575473089"/>
  </r>
  <r>
    <x v="166"/>
    <n v="52.621899999999997"/>
    <n v="59.03"/>
    <n v="59.78"/>
    <n v="58.42"/>
    <n v="59.03"/>
    <n v="19986300"/>
    <n v="-0.81146369889760017"/>
  </r>
  <r>
    <x v="167"/>
    <n v="52.719900000000003"/>
    <n v="59.14"/>
    <n v="59.78"/>
    <n v="58.4"/>
    <n v="58.54"/>
    <n v="12425900"/>
    <n v="-1.1306904371779001"/>
  </r>
  <r>
    <x v="168"/>
    <n v="53.486600000000003"/>
    <n v="60"/>
    <n v="59.78"/>
    <n v="59.28"/>
    <n v="59.42"/>
    <n v="16322800"/>
    <n v="-0.96614958267225215"/>
  </r>
  <r>
    <x v="169"/>
    <n v="54.511699999999998"/>
    <n v="61.15"/>
    <n v="59.78"/>
    <n v="59.34"/>
    <n v="60.08"/>
    <n v="16868700"/>
    <n v="-0.94309976038411714"/>
  </r>
  <r>
    <x v="170"/>
    <n v="54.110599999999998"/>
    <n v="60.7"/>
    <n v="59.78"/>
    <n v="60.44"/>
    <n v="61.52"/>
    <n v="19803700"/>
    <n v="-0.81917371455946764"/>
  </r>
  <r>
    <x v="171"/>
    <n v="54.422600000000003"/>
    <n v="61.05"/>
    <n v="59.78"/>
    <n v="60.62"/>
    <n v="61.31"/>
    <n v="18959900"/>
    <n v="-0.85480192493999207"/>
  </r>
  <r>
    <x v="172"/>
    <n v="53.843200000000003"/>
    <n v="60.4"/>
    <n v="59.78"/>
    <n v="59.98"/>
    <n v="61.26"/>
    <n v="43518600"/>
    <n v="0.18215295805619888"/>
  </r>
  <r>
    <x v="173"/>
    <n v="45.098100000000002"/>
    <n v="50.59"/>
    <n v="59.78"/>
    <n v="49.5"/>
    <n v="52.15"/>
    <n v="182269900"/>
    <n v="6.0407219400083942"/>
  </r>
  <r>
    <x v="174"/>
    <n v="44.188800000000001"/>
    <n v="49.57"/>
    <n v="59.78"/>
    <n v="49.47"/>
    <n v="51.03"/>
    <n v="107526500"/>
    <n v="2.8847921228056315"/>
  </r>
  <r>
    <x v="175"/>
    <n v="43.8947"/>
    <n v="49.24"/>
    <n v="59.78"/>
    <n v="49.14"/>
    <n v="49.48"/>
    <n v="62362600"/>
    <n v="0.97781306283292657"/>
  </r>
  <r>
    <x v="176"/>
    <n v="42.851700000000001"/>
    <n v="48.07"/>
    <n v="59.78"/>
    <n v="47.9"/>
    <n v="49.49"/>
    <n v="60500800"/>
    <n v="0.89920130401986609"/>
  </r>
  <r>
    <x v="177"/>
    <n v="42.7804"/>
    <n v="47.99"/>
    <n v="59.78"/>
    <n v="47.59"/>
    <n v="47.83"/>
    <n v="39735200"/>
    <n v="2.2404473636103796E-2"/>
  </r>
  <r>
    <x v="178"/>
    <n v="42.5486"/>
    <n v="47.73"/>
    <n v="59.78"/>
    <n v="46.97"/>
    <n v="48.13"/>
    <n v="46536000"/>
    <n v="0.30955822233943481"/>
  </r>
  <r>
    <x v="179"/>
    <n v="43.056699999999999"/>
    <n v="48.3"/>
    <n v="59.78"/>
    <n v="47.74"/>
    <n v="48.27"/>
    <n v="31767100"/>
    <n v="-0.31403679577970195"/>
  </r>
  <r>
    <x v="180"/>
    <n v="43.796599999999998"/>
    <n v="49.13"/>
    <n v="59.78"/>
    <n v="48.5"/>
    <n v="48.6"/>
    <n v="29045800"/>
    <n v="-0.42893967431551755"/>
  </r>
  <r>
    <x v="181"/>
    <n v="43.609400000000001"/>
    <n v="48.92"/>
    <n v="59.78"/>
    <n v="48.66"/>
    <n v="49.72"/>
    <n v="29438600"/>
    <n v="-0.41235427370225614"/>
  </r>
  <r>
    <x v="182"/>
    <n v="43.591500000000003"/>
    <n v="48.57"/>
    <n v="59.78"/>
    <n v="48.1"/>
    <n v="48.79"/>
    <n v="23795500"/>
    <n v="-0.65062584753294772"/>
  </r>
  <r>
    <x v="183"/>
    <n v="43.1068"/>
    <n v="48.03"/>
    <n v="59.78"/>
    <n v="47.7"/>
    <n v="48.53"/>
    <n v="36765200"/>
    <n v="-0.10299939556294531"/>
  </r>
  <r>
    <x v="184"/>
    <n v="44.174799999999998"/>
    <n v="49.22"/>
    <n v="59.78"/>
    <n v="48.06"/>
    <n v="48.2"/>
    <n v="37442600"/>
    <n v="-7.4397179739566222E-2"/>
  </r>
  <r>
    <x v="185"/>
    <n v="43.250399999999999"/>
    <n v="48.19"/>
    <n v="59.78"/>
    <n v="48.06"/>
    <n v="49.63"/>
    <n v="35348100"/>
    <n v="-0.1628343528161347"/>
  </r>
  <r>
    <x v="186"/>
    <n v="44.1479"/>
    <n v="49.19"/>
    <n v="59.78"/>
    <n v="48.24"/>
    <n v="48.67"/>
    <n v="30659800"/>
    <n v="-0.36079090499320604"/>
  </r>
  <r>
    <x v="187"/>
    <n v="43.582500000000003"/>
    <n v="48.56"/>
    <n v="59.78"/>
    <n v="48.39"/>
    <n v="49.26"/>
    <n v="24774500"/>
    <n v="-0.60928901657474266"/>
  </r>
  <r>
    <x v="188"/>
    <n v="43.878700000000002"/>
    <n v="48.89"/>
    <n v="59.78"/>
    <n v="48.65"/>
    <n v="48.73"/>
    <n v="22321200"/>
    <n v="-0.71287599041515581"/>
  </r>
  <r>
    <x v="189"/>
    <n v="43.914499999999997"/>
    <n v="48.93"/>
    <n v="59.78"/>
    <n v="48.73"/>
    <n v="49.11"/>
    <n v="20018300"/>
    <n v="-0.81011254609814909"/>
  </r>
  <r>
    <x v="190"/>
    <n v="43.6633"/>
    <n v="48.65"/>
    <n v="59.78"/>
    <n v="48.62"/>
    <n v="49.26"/>
    <n v="19251400"/>
    <n v="-0.84249376740749282"/>
  </r>
  <r>
    <x v="191"/>
    <n v="43.375999999999998"/>
    <n v="48.33"/>
    <n v="59.78"/>
    <n v="48.25"/>
    <n v="48.79"/>
    <n v="27775000"/>
    <n v="-0.48259732986371678"/>
  </r>
  <r>
    <x v="192"/>
    <n v="44.129899999999999"/>
    <n v="49.17"/>
    <n v="59.78"/>
    <n v="49"/>
    <n v="49.81"/>
    <n v="55081300"/>
    <n v="0.67037091037533858"/>
  </r>
  <r>
    <x v="193"/>
    <n v="44.228700000000003"/>
    <n v="49.28"/>
    <n v="59.78"/>
    <n v="48.65"/>
    <n v="49.02"/>
    <n v="34621500"/>
    <n v="-0.19351396606866975"/>
  </r>
  <r>
    <x v="194"/>
    <n v="44.103000000000002"/>
    <n v="49.14"/>
    <n v="59.78"/>
    <n v="48.82"/>
    <n v="49.26"/>
    <n v="36295300"/>
    <n v="-0.12284022995238408"/>
  </r>
  <r>
    <x v="195"/>
    <n v="44.363300000000002"/>
    <n v="49.43"/>
    <n v="59.78"/>
    <n v="49.21"/>
    <n v="49.35"/>
    <n v="38384300"/>
    <n v="-3.4635286263221265E-2"/>
  </r>
  <r>
    <x v="196"/>
    <n v="44.470999999999997"/>
    <n v="49.55"/>
    <n v="59.78"/>
    <n v="49.23"/>
    <n v="49.39"/>
    <n v="28616600"/>
    <n v="-0.44706201123815459"/>
  </r>
  <r>
    <x v="197"/>
    <n v="44.336399999999998"/>
    <n v="49.4"/>
    <n v="59.78"/>
    <n v="49.17"/>
    <n v="49.79"/>
    <n v="24420600"/>
    <n v="-0.6242319220661714"/>
  </r>
  <r>
    <x v="198"/>
    <n v="45.260800000000003"/>
    <n v="50.43"/>
    <n v="59.78"/>
    <n v="49.46"/>
    <n v="49.57"/>
    <n v="35384700"/>
    <n v="-0.16128897180176258"/>
  </r>
  <r>
    <x v="199"/>
    <n v="45.727499999999999"/>
    <n v="50.95"/>
    <n v="59.78"/>
    <n v="50.32"/>
    <n v="51"/>
    <n v="46114100"/>
    <n v="0.29174411714917259"/>
  </r>
  <r>
    <x v="200"/>
    <n v="45.5839"/>
    <n v="50.79"/>
    <n v="59.78"/>
    <n v="50.22"/>
    <n v="50.91"/>
    <n v="30472800"/>
    <n v="-0.36868670416499799"/>
  </r>
  <r>
    <x v="201"/>
    <n v="46.894199999999998"/>
    <n v="52.25"/>
    <n v="59.78"/>
    <n v="51.09"/>
    <n v="51.21"/>
    <n v="53000700"/>
    <n v="0.58252064429603168"/>
  </r>
  <r>
    <x v="202"/>
    <n v="45.224899999999998"/>
    <n v="50.39"/>
    <n v="59.78"/>
    <n v="50.14"/>
    <n v="52.5"/>
    <n v="47394300"/>
    <n v="0.34579867383221052"/>
  </r>
  <r>
    <x v="203"/>
    <n v="44.9467"/>
    <n v="50.08"/>
    <n v="59.78"/>
    <n v="49.49"/>
    <n v="50.53"/>
    <n v="43318400"/>
    <n v="0.17369980835463333"/>
  </r>
  <r>
    <x v="204"/>
    <n v="43.896599999999999"/>
    <n v="48.91"/>
    <n v="59.78"/>
    <n v="48.85"/>
    <n v="49.26"/>
    <n v="39752700"/>
    <n v="2.3143385323303581E-2"/>
  </r>
  <r>
    <x v="205"/>
    <n v="44.533799999999999"/>
    <n v="49.62"/>
    <n v="59.78"/>
    <n v="49.04"/>
    <n v="49.53"/>
    <n v="33437300"/>
    <n v="-0.24351506435335457"/>
  </r>
  <r>
    <x v="206"/>
    <n v="43.941499999999998"/>
    <n v="48.96"/>
    <n v="59.78"/>
    <n v="48.71"/>
    <n v="50"/>
    <n v="32649100"/>
    <n v="-0.27679564674483287"/>
  </r>
  <r>
    <x v="207"/>
    <n v="44.228700000000003"/>
    <n v="49.28"/>
    <n v="59.78"/>
    <n v="48.95"/>
    <n v="49.26"/>
    <n v="29333600"/>
    <n v="-0.41678774382545486"/>
  </r>
  <r>
    <x v="208"/>
    <n v="44.345300000000002"/>
    <n v="49.41"/>
    <n v="59.78"/>
    <n v="48.85"/>
    <n v="48.85"/>
    <n v="27212500"/>
    <n v="-0.50634806266656696"/>
  </r>
  <r>
    <x v="209"/>
    <n v="44.874899999999997"/>
    <n v="50"/>
    <n v="59.78"/>
    <n v="49.73"/>
    <n v="49.79"/>
    <n v="27598300"/>
    <n v="-0.49005822672818544"/>
  </r>
  <r>
    <x v="210"/>
    <n v="45.206899999999997"/>
    <n v="50.37"/>
    <n v="59.78"/>
    <n v="50.17"/>
    <n v="50.51"/>
    <n v="26531400"/>
    <n v="-0.53510650553238259"/>
  </r>
  <r>
    <x v="211"/>
    <n v="45.162100000000002"/>
    <n v="50.32"/>
    <n v="59.78"/>
    <n v="49.3"/>
    <n v="49.37"/>
    <n v="26959900"/>
    <n v="-0.51701372507723353"/>
  </r>
  <r>
    <x v="212"/>
    <n v="44.7761"/>
    <n v="49.89"/>
    <n v="59.78"/>
    <n v="49.04"/>
    <n v="50.33"/>
    <n v="50123500"/>
    <n v="0.46103511821539062"/>
  </r>
  <r>
    <x v="213"/>
    <n v="44.623600000000003"/>
    <n v="49.72"/>
    <n v="59.78"/>
    <n v="48.83"/>
    <n v="49.39"/>
    <n v="27377100"/>
    <n v="-0.49939807045439072"/>
  </r>
  <r>
    <x v="214"/>
    <n v="44.83"/>
    <n v="49.95"/>
    <n v="59.78"/>
    <n v="49.47"/>
    <n v="49.89"/>
    <n v="22290900"/>
    <n v="-0.71415536322213602"/>
  </r>
  <r>
    <x v="215"/>
    <n v="43.815800000000003"/>
    <n v="48.82"/>
    <n v="59.78"/>
    <n v="48.66"/>
    <n v="49.83"/>
    <n v="30078800"/>
    <n v="-0.38532277300823886"/>
  </r>
  <r>
    <x v="216"/>
    <n v="44.121000000000002"/>
    <n v="49.16"/>
    <n v="59.78"/>
    <n v="48.42"/>
    <n v="48.53"/>
    <n v="29343400"/>
    <n v="-0.41637395328062293"/>
  </r>
  <r>
    <x v="217"/>
    <n v="44.820999999999998"/>
    <n v="49.94"/>
    <n v="59.78"/>
    <n v="48.75"/>
    <n v="48.96"/>
    <n v="26633400"/>
    <n v="-0.5307997059841324"/>
  </r>
  <r>
    <x v="218"/>
    <n v="46.158299999999997"/>
    <n v="51.43"/>
    <n v="59.78"/>
    <n v="50.16"/>
    <n v="50.51"/>
    <n v="29652200"/>
    <n v="-0.40333532876592049"/>
  </r>
  <r>
    <x v="219"/>
    <n v="45.942900000000002"/>
    <n v="51.19"/>
    <n v="59.78"/>
    <n v="50.95"/>
    <n v="51.31"/>
    <n v="19558200"/>
    <n v="-0.82953958994275601"/>
  </r>
  <r>
    <x v="220"/>
    <n v="46.4724"/>
    <n v="51.78"/>
    <n v="59.78"/>
    <n v="51.15"/>
    <n v="51.24"/>
    <n v="27711300"/>
    <n v="-0.48528696840512398"/>
  </r>
  <r>
    <x v="221"/>
    <n v="46.885300000000001"/>
    <n v="52.24"/>
    <n v="59.78"/>
    <n v="51.99"/>
    <n v="52.4"/>
    <n v="22127600"/>
    <n v="-0.72105046485183455"/>
  </r>
  <r>
    <x v="222"/>
    <n v="45.781300000000002"/>
    <n v="51.01"/>
    <n v="59.78"/>
    <n v="50.99"/>
    <n v="51.5"/>
    <n v="25811800"/>
    <n v="-0.56549055411003768"/>
  </r>
  <r>
    <x v="223"/>
    <n v="46.391599999999997"/>
    <n v="51.69"/>
    <n v="59.78"/>
    <n v="51.27"/>
    <n v="51.3"/>
    <n v="20883200"/>
    <n v="-0.77359341934048664"/>
  </r>
  <r>
    <x v="224"/>
    <n v="46.104399999999998"/>
    <n v="51.37"/>
    <n v="59.78"/>
    <n v="51.23"/>
    <n v="51.71"/>
    <n v="25642800"/>
    <n v="-0.57262632983213846"/>
  </r>
  <r>
    <x v="225"/>
    <n v="47.2712"/>
    <n v="52.67"/>
    <n v="59.78"/>
    <n v="51.79"/>
    <n v="51.85"/>
    <n v="21978700"/>
    <n v="-0.72733754772178016"/>
  </r>
  <r>
    <x v="226"/>
    <n v="47.8994"/>
    <n v="53.37"/>
    <n v="59.78"/>
    <n v="52.67"/>
    <n v="52.91"/>
    <n v="22369500"/>
    <n v="-0.71083659415848444"/>
  </r>
  <r>
    <x v="227"/>
    <n v="47.405799999999999"/>
    <n v="52.82"/>
    <n v="59.78"/>
    <n v="52.67"/>
    <n v="53.55"/>
    <n v="24343900"/>
    <n v="-0.6274704664323556"/>
  </r>
  <r>
    <x v="228"/>
    <n v="48.357199999999999"/>
    <n v="53.88"/>
    <n v="59.78"/>
    <n v="53.21"/>
    <n v="53.55"/>
    <n v="27303500"/>
    <n v="-0.50250572189312814"/>
  </r>
  <r>
    <x v="229"/>
    <n v="48.3123"/>
    <n v="53.83"/>
    <n v="59.78"/>
    <n v="53.62"/>
    <n v="54.27"/>
    <n v="20005800"/>
    <n v="-0.81064034016043474"/>
  </r>
  <r>
    <x v="230"/>
    <n v="48.061"/>
    <n v="53.55"/>
    <n v="59.78"/>
    <n v="53.51"/>
    <n v="54.01"/>
    <n v="21874200"/>
    <n v="-0.73174990608248747"/>
  </r>
  <r>
    <x v="231"/>
    <n v="48.330199999999998"/>
    <n v="53.85"/>
    <n v="59.78"/>
    <n v="52.62"/>
    <n v="52.75"/>
    <n v="18272900"/>
    <n v="-0.88380948660320646"/>
  </r>
  <r>
    <x v="232"/>
    <n v="48.608499999999999"/>
    <n v="54.16"/>
    <n v="59.78"/>
    <n v="53.9"/>
    <n v="53.9"/>
    <n v="23414400"/>
    <n v="-0.66671723290390983"/>
  </r>
  <r>
    <x v="233"/>
    <n v="48.985399999999998"/>
    <n v="54.58"/>
    <n v="59.78"/>
    <n v="53.84"/>
    <n v="54.47"/>
    <n v="43537200"/>
    <n v="0.18293831562087978"/>
  </r>
  <r>
    <x v="234"/>
    <n v="47.953299999999999"/>
    <n v="53.43"/>
    <n v="59.78"/>
    <n v="53.27"/>
    <n v="54.6"/>
    <n v="27224900"/>
    <n v="-0.50582449095677973"/>
  </r>
  <r>
    <x v="235"/>
    <n v="48.016100000000002"/>
    <n v="53.5"/>
    <n v="59.78"/>
    <n v="52.82"/>
    <n v="53.14"/>
    <n v="21866000"/>
    <n v="-0.73209613898734682"/>
  </r>
  <r>
    <x v="236"/>
    <n v="48.375100000000003"/>
    <n v="53.9"/>
    <n v="59.78"/>
    <n v="53.07"/>
    <n v="53.12"/>
    <n v="41522700"/>
    <n v="9.7879024542938897E-2"/>
  </r>
  <r>
    <x v="237"/>
    <n v="43.259399999999999"/>
    <n v="48.2"/>
    <n v="59.78"/>
    <n v="47.66"/>
    <n v="48.35"/>
    <n v="97322500"/>
    <n v="2.4539432738806832"/>
  </r>
  <r>
    <x v="238"/>
    <n v="41.931100000000001"/>
    <n v="46.72"/>
    <n v="59.78"/>
    <n v="46.25"/>
    <n v="47.85"/>
    <n v="54161300"/>
    <n v="0.63152526739112136"/>
  </r>
  <r>
    <x v="239"/>
    <n v="40.961799999999997"/>
    <n v="45.64"/>
    <n v="59.78"/>
    <n v="45.36"/>
    <n v="45.98"/>
    <n v="50130500"/>
    <n v="0.46133068289027052"/>
  </r>
  <r>
    <x v="240"/>
    <n v="39.714300000000001"/>
    <n v="44.25"/>
    <n v="59.78"/>
    <n v="44.2"/>
    <n v="44.89"/>
    <n v="45066000"/>
    <n v="0.24748964061465295"/>
  </r>
  <r>
    <x v="241"/>
    <n v="39.5886"/>
    <n v="44.11"/>
    <n v="59.78"/>
    <n v="43.92"/>
    <n v="44.24"/>
    <n v="36796800"/>
    <n v="-0.10166513217348741"/>
  </r>
  <r>
    <x v="242"/>
    <n v="39.741199999999999"/>
    <n v="44.28"/>
    <n v="59.78"/>
    <n v="43.61"/>
    <n v="44.1"/>
    <n v="46781300"/>
    <n v="0.31991565301772668"/>
  </r>
  <r>
    <x v="243"/>
    <n v="39.902700000000003"/>
    <n v="44.46"/>
    <n v="59.78"/>
    <n v="44.24"/>
    <n v="44.96"/>
    <n v="33856700"/>
    <n v="-0.22580651797554946"/>
  </r>
  <r>
    <x v="244"/>
    <n v="40.252800000000001"/>
    <n v="44.85"/>
    <n v="59.78"/>
    <n v="44.7"/>
    <n v="44.73"/>
    <n v="34349500"/>
    <n v="-0.20499876486400354"/>
  </r>
  <r>
    <x v="245"/>
    <n v="41.015599999999999"/>
    <n v="45.7"/>
    <n v="59.78"/>
    <n v="44.78"/>
    <n v="45.11"/>
    <n v="34748200"/>
    <n v="-0.18816424545334329"/>
  </r>
  <r>
    <x v="246"/>
    <n v="41.295900000000003"/>
    <n v="45.68"/>
    <n v="59.78"/>
    <n v="45.53"/>
    <n v="46.15"/>
    <n v="31103200"/>
    <n v="-0.34206899401581264"/>
  </r>
  <r>
    <x v="247"/>
    <n v="41.033700000000003"/>
    <n v="45.39"/>
    <n v="59.78"/>
    <n v="44.9"/>
    <n v="45.54"/>
    <n v="36233700"/>
    <n v="-0.12544119909132731"/>
  </r>
  <r>
    <x v="248"/>
    <n v="41.223500000000001"/>
    <n v="45.6"/>
    <n v="59.78"/>
    <n v="45.54"/>
    <n v="46.64"/>
    <n v="48481700"/>
    <n v="0.39171253489855595"/>
  </r>
  <r>
    <x v="249"/>
    <n v="41.078899999999997"/>
    <n v="45.44"/>
    <n v="59.78"/>
    <n v="45.25"/>
    <n v="45.4"/>
    <n v="39224500"/>
    <n v="8.4091942736494929E-4"/>
  </r>
  <r>
    <x v="250"/>
    <n v="41.901600000000002"/>
    <n v="46.35"/>
    <n v="59.78"/>
    <n v="45.86"/>
    <n v="45.9"/>
    <n v="31496900"/>
    <n v="-0.32544559223006664"/>
  </r>
  <r>
    <x v="251"/>
    <n v="40.635899999999999"/>
    <n v="44.95"/>
    <n v="59.78"/>
    <n v="44.55"/>
    <n v="46.13"/>
    <n v="42881300"/>
    <n v="0.15524390558463186"/>
  </r>
  <r>
    <x v="252"/>
    <n v="41.097000000000001"/>
    <n v="45.46"/>
    <n v="59.78"/>
    <n v="44.97"/>
    <n v="44.99"/>
    <n v="30884700"/>
    <n v="-0.35129483422456426"/>
  </r>
  <r>
    <x v="253"/>
    <n v="41.756900000000002"/>
    <n v="46.19"/>
    <n v="59.78"/>
    <n v="45.79"/>
    <n v="46.04"/>
    <n v="36306300"/>
    <n v="-0.12237577117757278"/>
  </r>
  <r>
    <x v="254"/>
    <n v="41.160299999999999"/>
    <n v="45.53"/>
    <n v="59.78"/>
    <n v="45.41"/>
    <n v="45.75"/>
    <n v="31118000"/>
    <n v="-0.34144408584606656"/>
  </r>
  <r>
    <x v="255"/>
    <n v="40.735399999999998"/>
    <n v="45.06"/>
    <n v="59.78"/>
    <n v="45.04"/>
    <n v="45.55"/>
    <n v="32817900"/>
    <n v="-0.26966831572772865"/>
  </r>
  <r>
    <x v="256"/>
    <n v="41.241599999999998"/>
    <n v="45.62"/>
    <n v="59.78"/>
    <n v="44.7"/>
    <n v="44.92"/>
    <n v="29469100"/>
    <n v="-0.41106645619027937"/>
  </r>
  <r>
    <x v="257"/>
    <n v="41.033700000000003"/>
    <n v="45.39"/>
    <n v="59.78"/>
    <n v="45.33"/>
    <n v="45.66"/>
    <n v="24199300"/>
    <n v="-0.63357598814487492"/>
  </r>
  <r>
    <x v="258"/>
    <n v="41.639400000000002"/>
    <n v="46.06"/>
    <n v="59.78"/>
    <n v="45.45"/>
    <n v="45.48"/>
    <n v="35489600"/>
    <n v="-0.15685972403106216"/>
  </r>
  <r>
    <x v="259"/>
    <n v="42.498199999999997"/>
    <n v="47.01"/>
    <n v="59.78"/>
    <n v="46.01"/>
    <n v="46.29"/>
    <n v="33901200"/>
    <n v="-0.22392757111381287"/>
  </r>
  <r>
    <x v="260"/>
    <n v="42.534399999999998"/>
    <n v="47.05"/>
    <n v="59.78"/>
    <n v="46.57"/>
    <n v="47.03"/>
    <n v="28126900"/>
    <n v="-0.46773887142225368"/>
  </r>
  <r>
    <x v="261"/>
    <n v="42.896000000000001"/>
    <n v="47.45"/>
    <n v="59.78"/>
    <n v="47.36"/>
    <n v="47.36"/>
    <n v="15921400"/>
    <n v="-0.98309810560036603"/>
  </r>
  <r>
    <x v="262"/>
    <n v="43.709600000000002"/>
    <n v="48.35"/>
    <n v="59.78"/>
    <n v="47.27"/>
    <n v="47.42"/>
    <n v="46332700"/>
    <n v="0.30097417971042245"/>
  </r>
  <r>
    <x v="263"/>
    <n v="44.8035"/>
    <n v="49.56"/>
    <n v="59.78"/>
    <n v="48.71"/>
    <n v="48.75"/>
    <n v="57768000"/>
    <n v="0.78381285494674779"/>
  </r>
  <r>
    <x v="264"/>
    <n v="45.110900000000001"/>
    <n v="49.9"/>
    <n v="59.78"/>
    <n v="49.18"/>
    <n v="49.22"/>
    <n v="33753500"/>
    <n v="-0.23016398575377903"/>
  </r>
  <r>
    <x v="265"/>
    <n v="46.096200000000003"/>
    <n v="50.99"/>
    <n v="59.78"/>
    <n v="49.78"/>
    <n v="49.92"/>
    <n v="50261200"/>
    <n v="0.46684929760552835"/>
  </r>
  <r>
    <x v="266"/>
    <n v="47.000300000000003"/>
    <n v="51.99"/>
    <n v="59.78"/>
    <n v="51"/>
    <n v="51.06"/>
    <n v="39767700"/>
    <n v="2.3776738198046252E-2"/>
  </r>
  <r>
    <x v="267"/>
    <n v="45.382100000000001"/>
    <n v="50.2"/>
    <n v="59.78"/>
    <n v="49.56"/>
    <n v="51"/>
    <n v="51040300"/>
    <n v="0.4997456459196627"/>
  </r>
  <r>
    <x v="268"/>
    <n v="45.825000000000003"/>
    <n v="50.69"/>
    <n v="59.78"/>
    <n v="49.81"/>
    <n v="49.83"/>
    <n v="28956500"/>
    <n v="-0.4327102350964856"/>
  </r>
  <r>
    <x v="269"/>
    <n v="45.264600000000002"/>
    <n v="50.07"/>
    <n v="59.78"/>
    <n v="49.73"/>
    <n v="50.28"/>
    <n v="34068400"/>
    <n v="-0.21686779773668119"/>
  </r>
  <r>
    <x v="270"/>
    <n v="45.436300000000003"/>
    <n v="50.26"/>
    <n v="59.78"/>
    <n v="49.59"/>
    <n v="49.66"/>
    <n v="33706000"/>
    <n v="-0.23216960319046417"/>
  </r>
  <r>
    <x v="271"/>
    <n v="44.9572"/>
    <n v="49.73"/>
    <n v="59.78"/>
    <n v="49.12"/>
    <n v="50.14"/>
    <n v="29398800"/>
    <n v="-0.41403476999657335"/>
  </r>
  <r>
    <x v="272"/>
    <n v="45.626199999999997"/>
    <n v="50.47"/>
    <n v="59.78"/>
    <n v="49.74"/>
    <n v="49.82"/>
    <n v="33436400"/>
    <n v="-0.24355306552583914"/>
  </r>
  <r>
    <x v="273"/>
    <n v="45.807000000000002"/>
    <n v="50.67"/>
    <n v="59.78"/>
    <n v="50.21"/>
    <n v="50.98"/>
    <n v="25465600"/>
    <n v="-0.58010833845909859"/>
  </r>
  <r>
    <x v="274"/>
    <n v="46.213799999999999"/>
    <n v="51.12"/>
    <n v="59.78"/>
    <n v="50.68"/>
    <n v="50.71"/>
    <n v="28351000"/>
    <n v="-0.45827657947359812"/>
  </r>
  <r>
    <x v="275"/>
    <n v="45.788899999999998"/>
    <n v="50.65"/>
    <n v="59.78"/>
    <n v="50.22"/>
    <n v="51.15"/>
    <n v="26399000"/>
    <n v="-0.54069690024011119"/>
  </r>
  <r>
    <x v="276"/>
    <n v="42.905000000000001"/>
    <n v="47.46"/>
    <n v="59.78"/>
    <n v="47.11"/>
    <n v="50.57"/>
    <n v="119298400"/>
    <n v="3.3818432365511826"/>
  </r>
  <r>
    <x v="277"/>
    <n v="41.910600000000002"/>
    <n v="46.36"/>
    <n v="59.78"/>
    <n v="45.24"/>
    <n v="46.32"/>
    <n v="53775700"/>
    <n v="0.61524387615773646"/>
  </r>
  <r>
    <x v="278"/>
    <n v="41.738799999999998"/>
    <n v="46.17"/>
    <n v="59.78"/>
    <n v="45.77"/>
    <n v="46.25"/>
    <n v="32171200"/>
    <n v="-0.2969742693341344"/>
  </r>
  <r>
    <x v="279"/>
    <n v="42.100499999999997"/>
    <n v="46.57"/>
    <n v="59.78"/>
    <n v="46.07"/>
    <n v="46.17"/>
    <n v="22564200"/>
    <n v="-0.70261567384432455"/>
  </r>
  <r>
    <x v="280"/>
    <n v="42.552500000000002"/>
    <n v="47.07"/>
    <n v="59.78"/>
    <n v="46.34"/>
    <n v="46.6"/>
    <n v="11865600"/>
    <n v="-1.1543482782257881"/>
  </r>
  <r>
    <x v="281"/>
    <n v="42.552500000000002"/>
    <n v="47.07"/>
    <n v="59.78"/>
    <n v="46.86"/>
    <n v="47.19"/>
    <n v="21269200"/>
    <n v="-0.75729513869710852"/>
  </r>
  <r>
    <x v="282"/>
    <n v="44.649799999999999"/>
    <n v="49.39"/>
    <n v="59.78"/>
    <n v="46.49"/>
    <n v="47.22"/>
    <n v="84531400"/>
    <n v="1.9138579434726166"/>
  </r>
  <r>
    <x v="283"/>
    <n v="44.071199999999997"/>
    <n v="48.75"/>
    <n v="59.78"/>
    <n v="48.56"/>
    <n v="49.11"/>
    <n v="37385400"/>
    <n v="-7.6812365368584948E-2"/>
  </r>
  <r>
    <x v="284"/>
    <n v="45.038499999999999"/>
    <n v="49.82"/>
    <n v="59.78"/>
    <n v="48.72"/>
    <n v="48.75"/>
    <n v="28576800"/>
    <n v="-0.4487425075324718"/>
  </r>
  <r>
    <x v="285"/>
    <n v="44.902900000000002"/>
    <n v="49.67"/>
    <n v="59.78"/>
    <n v="49.4"/>
    <n v="49.89"/>
    <n v="46102500"/>
    <n v="0.29125432425937159"/>
  </r>
  <r>
    <x v="286"/>
    <n v="45.752699999999997"/>
    <n v="50.61"/>
    <n v="59.78"/>
    <n v="49.33"/>
    <n v="49.45"/>
    <n v="24866600"/>
    <n v="-0.60540022992382259"/>
  </r>
  <r>
    <x v="287"/>
    <n v="46.195700000000002"/>
    <n v="51.1"/>
    <n v="59.78"/>
    <n v="50.2"/>
    <n v="50.44"/>
    <n v="36809600"/>
    <n v="-0.101124671053707"/>
  </r>
  <r>
    <x v="288"/>
    <n v="47.181100000000001"/>
    <n v="52.19"/>
    <n v="59.78"/>
    <n v="51.3"/>
    <n v="51.49"/>
    <n v="32092300"/>
    <n v="-0.30030570545528085"/>
  </r>
  <r>
    <x v="289"/>
    <n v="46.692900000000002"/>
    <n v="51.65"/>
    <n v="59.78"/>
    <n v="51.27"/>
    <n v="52.45"/>
    <n v="34625400"/>
    <n v="-0.19334929432123665"/>
  </r>
  <r>
    <x v="290"/>
    <n v="46.593499999999999"/>
    <n v="51.54"/>
    <n v="59.78"/>
    <n v="51.25"/>
    <n v="51.29"/>
    <n v="32925000"/>
    <n v="-0.26514617620206599"/>
  </r>
  <r>
    <x v="291"/>
    <n v="48.130299999999998"/>
    <n v="53.24"/>
    <n v="59.78"/>
    <n v="51.56"/>
    <n v="51.9"/>
    <n v="39883900"/>
    <n v="2.8683111801052822E-2"/>
  </r>
  <r>
    <x v="292"/>
    <n v="51.484200000000001"/>
    <n v="56.95"/>
    <n v="59.78"/>
    <n v="56.9"/>
    <n v="59.5"/>
    <n v="124070700"/>
    <n v="3.5833465648268126"/>
  </r>
  <r>
    <x v="293"/>
    <n v="53.563499999999998"/>
    <n v="59.25"/>
    <n v="59.78"/>
    <n v="57.84"/>
    <n v="58.45"/>
    <n v="74680900"/>
    <n v="1.4979351106291039"/>
  </r>
  <r>
    <x v="294"/>
    <n v="52.053800000000003"/>
    <n v="57.58"/>
    <n v="59.78"/>
    <n v="57.5"/>
    <n v="58.85"/>
    <n v="50265400"/>
    <n v="0.46702663641045628"/>
  </r>
  <r>
    <x v="295"/>
    <n v="52.424399999999999"/>
    <n v="57.99"/>
    <n v="59.78"/>
    <n v="57.1"/>
    <n v="57.94"/>
    <n v="35647100"/>
    <n v="-0.1502095188462641"/>
  </r>
  <r>
    <x v="296"/>
    <n v="53.039200000000001"/>
    <n v="58.67"/>
    <n v="59.78"/>
    <n v="58.09"/>
    <n v="58.24"/>
    <n v="28701300"/>
    <n v="-0.44348567867210759"/>
  </r>
  <r>
    <x v="297"/>
    <n v="56.465400000000002"/>
    <n v="62.46"/>
    <n v="59.78"/>
    <n v="58.22"/>
    <n v="59.04"/>
    <n v="86519500"/>
    <n v="1.9978025334910106"/>
  </r>
  <r>
    <x v="298"/>
    <n v="51.222099999999998"/>
    <n v="56.66"/>
    <n v="59.78"/>
    <n v="56.65"/>
    <n v="58.85"/>
    <n v="85729300"/>
    <n v="1.9644375040495665"/>
  </r>
  <r>
    <x v="299"/>
    <n v="50.119199999999999"/>
    <n v="55.44"/>
    <n v="59.78"/>
    <n v="54.06"/>
    <n v="56.38"/>
    <n v="61968500"/>
    <n v="0.9611727716371874"/>
  </r>
  <r>
    <x v="300"/>
    <n v="49.911200000000001"/>
    <n v="55.21"/>
    <n v="59.78"/>
    <n v="54.85"/>
    <n v="55.28"/>
    <n v="31485900"/>
    <n v="-0.32591005100487791"/>
  </r>
  <r>
    <x v="301"/>
    <n v="48.4467"/>
    <n v="53.59"/>
    <n v="59.78"/>
    <n v="53.3"/>
    <n v="54.61"/>
    <n v="49722900"/>
    <n v="0.44412037410726296"/>
  </r>
  <r>
    <x v="302"/>
    <n v="50.688699999999997"/>
    <n v="56.07"/>
    <n v="59.78"/>
    <n v="54.7"/>
    <n v="54.79"/>
    <n v="49202600"/>
    <n v="0.4221514740586888"/>
  </r>
  <r>
    <x v="303"/>
    <n v="50.182400000000001"/>
    <n v="55.51"/>
    <n v="59.78"/>
    <n v="55.36"/>
    <n v="55.98"/>
    <n v="37256200"/>
    <n v="-8.22676447963685E-2"/>
  </r>
  <r>
    <x v="304"/>
    <n v="51.249200000000002"/>
    <n v="56.69"/>
    <n v="59.78"/>
    <n v="55.71"/>
    <n v="55.95"/>
    <n v="26926600"/>
    <n v="-0.51841976845916227"/>
  </r>
  <r>
    <x v="305"/>
    <n v="52.433500000000002"/>
    <n v="58"/>
    <n v="59.78"/>
    <n v="56.88"/>
    <n v="57.19"/>
    <n v="23580900"/>
    <n v="-0.65968701599426616"/>
  </r>
  <r>
    <x v="306"/>
    <n v="52.144199999999998"/>
    <n v="57.68"/>
    <n v="59.78"/>
    <n v="57.38"/>
    <n v="57.89"/>
    <n v="21893200"/>
    <n v="-0.73094765910781334"/>
  </r>
  <r>
    <x v="307"/>
    <n v="53.470199999999998"/>
    <n v="58.79"/>
    <n v="59.78"/>
    <n v="57.19"/>
    <n v="57.61"/>
    <n v="29853800"/>
    <n v="-0.39482306612937895"/>
  </r>
  <r>
    <x v="308"/>
    <n v="52.915399999999998"/>
    <n v="58.18"/>
    <n v="59.78"/>
    <n v="58.12"/>
    <n v="59"/>
    <n v="23432600"/>
    <n v="-0.66594876474922204"/>
  </r>
  <r>
    <x v="309"/>
    <n v="53.806800000000003"/>
    <n v="59.16"/>
    <n v="59.78"/>
    <n v="57.95"/>
    <n v="58.38"/>
    <n v="34358300"/>
    <n v="-0.20462719784415448"/>
  </r>
  <r>
    <x v="310"/>
    <n v="53.461199999999998"/>
    <n v="58.78"/>
    <n v="59.78"/>
    <n v="57.94"/>
    <n v="58.77"/>
    <n v="28754100"/>
    <n v="-0.44125627655301342"/>
  </r>
  <r>
    <x v="311"/>
    <n v="53.533900000000003"/>
    <n v="58.86"/>
    <n v="59.78"/>
    <n v="58.12"/>
    <n v="59.3"/>
    <n v="16325100"/>
    <n v="-0.96605246856479166"/>
  </r>
  <r>
    <x v="312"/>
    <n v="55.170999999999999"/>
    <n v="60.66"/>
    <n v="59.78"/>
    <n v="58.86"/>
    <n v="59.1"/>
    <n v="27539100"/>
    <n v="-0.49255785940716984"/>
  </r>
  <r>
    <x v="313"/>
    <n v="56.216999999999999"/>
    <n v="61.81"/>
    <n v="59.78"/>
    <n v="60.43"/>
    <n v="60.6"/>
    <n v="26214200"/>
    <n v="-0.54849980765694095"/>
  </r>
  <r>
    <x v="314"/>
    <n v="56.817300000000003"/>
    <n v="62.47"/>
    <n v="59.78"/>
    <n v="61.7"/>
    <n v="62"/>
    <n v="26326300"/>
    <n v="-0.54376655050636402"/>
  </r>
  <r>
    <x v="315"/>
    <n v="56.253399999999999"/>
    <n v="61.85"/>
    <n v="59.78"/>
    <n v="61.21"/>
    <n v="61.49"/>
    <n v="21055400"/>
    <n v="-0.76632252833844083"/>
  </r>
  <r>
    <x v="316"/>
    <n v="56.0351"/>
    <n v="61.61"/>
    <n v="59.78"/>
    <n v="60.64"/>
    <n v="60.65"/>
    <n v="17846100"/>
    <n v="-0.90183048706588465"/>
  </r>
  <r>
    <x v="317"/>
    <n v="57.308399999999999"/>
    <n v="63.01"/>
    <n v="59.78"/>
    <n v="61.85"/>
    <n v="61.91"/>
    <n v="28290100"/>
    <n v="-0.4608479921450534"/>
  </r>
  <r>
    <x v="318"/>
    <n v="55.216500000000003"/>
    <n v="60.71"/>
    <n v="59.78"/>
    <n v="60.66"/>
    <n v="61.88"/>
    <n v="32288200"/>
    <n v="-0.29203411691114156"/>
  </r>
  <r>
    <x v="319"/>
    <n v="55.589399999999998"/>
    <n v="61.12"/>
    <n v="59.78"/>
    <n v="59.17"/>
    <n v="60.48"/>
    <n v="27374600"/>
    <n v="-0.49950362926684783"/>
  </r>
  <r>
    <x v="320"/>
    <n v="57.472099999999998"/>
    <n v="63.19"/>
    <n v="59.78"/>
    <n v="60.38"/>
    <n v="60.53"/>
    <n v="24669900"/>
    <n v="-0.61370559728794816"/>
  </r>
  <r>
    <x v="321"/>
    <n v="54.934600000000003"/>
    <n v="60.4"/>
    <n v="59.78"/>
    <n v="60.13"/>
    <n v="62.41"/>
    <n v="36394000"/>
    <n v="-0.11867276803657729"/>
  </r>
  <r>
    <x v="322"/>
    <n v="55.280200000000001"/>
    <n v="60.78"/>
    <n v="59.78"/>
    <n v="59.68"/>
    <n v="60.89"/>
    <n v="38216800"/>
    <n v="-4.1707726697847773E-2"/>
  </r>
  <r>
    <x v="323"/>
    <n v="57.190199999999997"/>
    <n v="62.88"/>
    <n v="59.78"/>
    <n v="61.65"/>
    <n v="61.72"/>
    <n v="28495400"/>
    <n v="-0.45217950246607536"/>
  </r>
  <r>
    <x v="324"/>
    <n v="55.698599999999999"/>
    <n v="61.24"/>
    <n v="59.78"/>
    <n v="61.11"/>
    <n v="62.8"/>
    <n v="23320000"/>
    <n v="-0.6707031336622904"/>
  </r>
  <r>
    <x v="325"/>
    <n v="54.479799999999997"/>
    <n v="59.9"/>
    <n v="59.78"/>
    <n v="59.7"/>
    <n v="60.64"/>
    <n v="28740400"/>
    <n v="-0.44183473884527835"/>
  </r>
  <r>
    <x v="326"/>
    <n v="53.051900000000003"/>
    <n v="58.33"/>
    <n v="59.78"/>
    <n v="57.91"/>
    <n v="59.83"/>
    <n v="40210400"/>
    <n v="4.2469092707951656E-2"/>
  </r>
  <r>
    <x v="327"/>
    <n v="55.2438"/>
    <n v="60.74"/>
    <n v="59.78"/>
    <n v="58.51"/>
    <n v="59.26"/>
    <n v="39511700"/>
    <n v="1.296751580243798E-2"/>
  </r>
  <r>
    <x v="328"/>
    <n v="54.4343"/>
    <n v="59.85"/>
    <n v="59.78"/>
    <n v="59.72"/>
    <n v="60.47"/>
    <n v="33112400"/>
    <n v="-0.25723348762028087"/>
  </r>
  <r>
    <x v="329"/>
    <n v="56.999200000000002"/>
    <n v="62.67"/>
    <n v="59.78"/>
    <n v="60.84"/>
    <n v="61.18"/>
    <n v="36387500"/>
    <n v="-0.11894722094896579"/>
  </r>
  <r>
    <x v="330"/>
    <n v="56.617199999999997"/>
    <n v="62.25"/>
    <n v="59.78"/>
    <n v="62.13"/>
    <n v="63.22"/>
    <n v="27160300"/>
    <n v="-0.50855213067067151"/>
  </r>
  <r>
    <x v="331"/>
    <n v="57.581200000000003"/>
    <n v="63.31"/>
    <n v="59.78"/>
    <n v="62.39"/>
    <n v="62.94"/>
    <n v="30701800"/>
    <n v="-0.35901751694392653"/>
  </r>
  <r>
    <x v="332"/>
    <n v="57.208300000000001"/>
    <n v="62.9"/>
    <n v="59.78"/>
    <n v="62.24"/>
    <n v="62.65"/>
    <n v="20173000"/>
    <n v="-0.80358056678330303"/>
  </r>
  <r>
    <x v="333"/>
    <n v="58.017800000000001"/>
    <n v="63.79"/>
    <n v="59.78"/>
    <n v="62.48"/>
    <n v="63.61"/>
    <n v="21247400"/>
    <n v="-0.75821561154173456"/>
  </r>
  <r>
    <x v="334"/>
    <n v="58.918199999999999"/>
    <n v="64.78"/>
    <n v="59.78"/>
    <n v="64.08"/>
    <n v="64.150000000000006"/>
    <n v="30186600"/>
    <n v="-0.38077107701508822"/>
  </r>
  <r>
    <x v="335"/>
    <n v="59.8277"/>
    <n v="65.78"/>
    <n v="59.78"/>
    <n v="63.71"/>
    <n v="64.22"/>
    <n v="32394700"/>
    <n v="-0.28753731150046857"/>
  </r>
  <r>
    <x v="336"/>
    <n v="57.963200000000001"/>
    <n v="63.73"/>
    <n v="59.78"/>
    <n v="63.65"/>
    <n v="65.63"/>
    <n v="30094200"/>
    <n v="-0.38467253072350305"/>
  </r>
  <r>
    <x v="337"/>
    <n v="57.990499999999997"/>
    <n v="63.76"/>
    <n v="59.78"/>
    <n v="62.92"/>
    <n v="63.18"/>
    <n v="54951700"/>
    <n v="0.6648987415375619"/>
  </r>
  <r>
    <x v="338"/>
    <n v="59.691299999999998"/>
    <n v="65.63"/>
    <n v="59.78"/>
    <n v="64.56"/>
    <n v="64.819999999999993"/>
    <n v="34380100"/>
    <n v="-0.20370672499952847"/>
  </r>
  <r>
    <x v="339"/>
    <n v="57.735900000000001"/>
    <n v="63.48"/>
    <n v="59.78"/>
    <n v="63.17"/>
    <n v="66"/>
    <n v="35160000"/>
    <n v="-0.1707765978654078"/>
  </r>
  <r>
    <x v="340"/>
    <n v="56.426200000000001"/>
    <n v="62.04"/>
    <n v="59.78"/>
    <n v="61.99"/>
    <n v="66.58"/>
    <n v="74584700"/>
    <n v="1.4938732075257541"/>
  </r>
  <r>
    <x v="341"/>
    <n v="56.408000000000001"/>
    <n v="62.02"/>
    <n v="59.78"/>
    <n v="60.98"/>
    <n v="61.66"/>
    <n v="35401400"/>
    <n v="-0.16058383893454906"/>
  </r>
  <r>
    <x v="342"/>
    <n v="59.000100000000003"/>
    <n v="64.87"/>
    <n v="59.78"/>
    <n v="61.77"/>
    <n v="61.8"/>
    <n v="34705800"/>
    <n v="-0.18995452291261591"/>
  </r>
  <r>
    <x v="343"/>
    <n v="58.663600000000002"/>
    <n v="64.5"/>
    <n v="59.78"/>
    <n v="63.61"/>
    <n v="64.010000000000005"/>
    <n v="26161600"/>
    <n v="-0.55072076507103862"/>
  </r>
  <r>
    <x v="344"/>
    <n v="57.999600000000001"/>
    <n v="63.77"/>
    <n v="59.78"/>
    <n v="63.15"/>
    <n v="63.77"/>
    <n v="20709500"/>
    <n v="-0.78092764563000683"/>
  </r>
  <r>
    <x v="345"/>
    <n v="58.208799999999997"/>
    <n v="64"/>
    <n v="59.78"/>
    <n v="63.58"/>
    <n v="64.010000000000005"/>
    <n v="33013200"/>
    <n v="-0.26142206129857903"/>
  </r>
  <r>
    <x v="346"/>
    <n v="58.709000000000003"/>
    <n v="64.55"/>
    <n v="59.78"/>
    <n v="63.58"/>
    <n v="64.72"/>
    <n v="31416300"/>
    <n v="-0.32884880834368396"/>
  </r>
  <r>
    <x v="347"/>
    <n v="60.518999999999998"/>
    <n v="66.540000000000006"/>
    <n v="59.78"/>
    <n v="64.7"/>
    <n v="64.95"/>
    <n v="27947500"/>
    <n v="-0.47531377180417606"/>
  </r>
  <r>
    <x v="348"/>
    <n v="59.627699999999997"/>
    <n v="65.56"/>
    <n v="59.78"/>
    <n v="65.290000000000006"/>
    <n v="66.06"/>
    <n v="28771400"/>
    <n v="-0.44052580957081017"/>
  </r>
  <r>
    <x v="349"/>
    <n v="60.255200000000002"/>
    <n v="66.25"/>
    <n v="59.78"/>
    <n v="65.36"/>
    <n v="65.67"/>
    <n v="17793300"/>
    <n v="-0.90405988918497882"/>
  </r>
  <r>
    <x v="350"/>
    <n v="60.982799999999997"/>
    <n v="67.05"/>
    <n v="59.78"/>
    <n v="66.36"/>
    <n v="66.97"/>
    <n v="22224200"/>
    <n v="-0.71697167233849179"/>
  </r>
  <r>
    <x v="351"/>
    <n v="62.083300000000001"/>
    <n v="68.260000000000005"/>
    <n v="59.78"/>
    <n v="66.63"/>
    <n v="66.8"/>
    <n v="27177100"/>
    <n v="-0.50784277545095968"/>
  </r>
  <r>
    <x v="352"/>
    <n v="59.491199999999999"/>
    <n v="65.41"/>
    <n v="59.78"/>
    <n v="64.709999999999994"/>
    <n v="68.2"/>
    <n v="51266900"/>
    <n v="0.5093134966807753"/>
  </r>
  <r>
    <x v="353"/>
    <n v="59.318399999999997"/>
    <n v="65.22"/>
    <n v="59.78"/>
    <n v="64.209999999999994"/>
    <n v="65.61"/>
    <n v="26822000"/>
    <n v="-0.52283634917236788"/>
  </r>
  <r>
    <x v="354"/>
    <n v="58.381599999999999"/>
    <n v="64.19"/>
    <n v="59.78"/>
    <n v="63.84"/>
    <n v="65.31"/>
    <n v="25768400"/>
    <n v="-0.56732305509429315"/>
  </r>
  <r>
    <x v="355"/>
    <n v="59.136499999999998"/>
    <n v="65.02"/>
    <n v="59.78"/>
    <n v="63.68"/>
    <n v="63.97"/>
    <n v="24927700"/>
    <n v="-0.60282037254737075"/>
  </r>
  <r>
    <x v="356"/>
    <n v="58.890900000000002"/>
    <n v="64.75"/>
    <n v="59.78"/>
    <n v="64.569999999999993"/>
    <n v="65.33"/>
    <n v="24625500"/>
    <n v="-0.61558032179718647"/>
  </r>
  <r>
    <x v="357"/>
    <n v="57.872300000000003"/>
    <n v="63.63"/>
    <n v="59.78"/>
    <n v="63.07"/>
    <n v="64.7"/>
    <n v="23997700"/>
    <n v="-0.64208825078141651"/>
  </r>
  <r>
    <x v="358"/>
    <n v="57.026400000000002"/>
    <n v="62.7"/>
    <n v="59.78"/>
    <n v="62.41"/>
    <n v="63.64"/>
    <n v="19872100"/>
    <n v="-0.81628562545064109"/>
  </r>
  <r>
    <x v="359"/>
    <n v="57.936"/>
    <n v="63.7"/>
    <n v="59.78"/>
    <n v="62.3"/>
    <n v="62.79"/>
    <n v="24364200"/>
    <n v="-0.62661332887520382"/>
  </r>
  <r>
    <x v="360"/>
    <n v="56.908200000000001"/>
    <n v="62.57"/>
    <n v="59.78"/>
    <n v="62.28"/>
    <n v="63.35"/>
    <n v="38257600"/>
    <n v="-3.9985006878547703E-2"/>
  </r>
  <r>
    <x v="361"/>
    <n v="53.8795"/>
    <n v="59.24"/>
    <n v="59.78"/>
    <n v="57.9"/>
    <n v="59.16"/>
    <n v="77479500"/>
    <n v="1.6161018676460934"/>
  </r>
  <r>
    <x v="362"/>
    <n v="53.442999999999998"/>
    <n v="58.76"/>
    <n v="59.78"/>
    <n v="58.46"/>
    <n v="59.1"/>
    <n v="39645900"/>
    <n v="1.8633912855135753E-2"/>
  </r>
  <r>
    <x v="363"/>
    <n v="52.724499999999999"/>
    <n v="57.97"/>
    <n v="59.78"/>
    <n v="57.77"/>
    <n v="58.56"/>
    <n v="38167700"/>
    <n v="-4.378090177450545E-2"/>
  </r>
  <r>
    <x v="364"/>
    <n v="52.406100000000002"/>
    <n v="57.62"/>
    <n v="59.78"/>
    <n v="57.15"/>
    <n v="57.52"/>
    <n v="30387400"/>
    <n v="-0.37229259319853297"/>
  </r>
  <r>
    <x v="365"/>
    <n v="53.006399999999999"/>
    <n v="58.28"/>
    <n v="59.78"/>
    <n v="57.47"/>
    <n v="57.88"/>
    <n v="23290600"/>
    <n v="-0.67194450529678607"/>
  </r>
  <r>
    <x v="366"/>
    <n v="52.324300000000001"/>
    <n v="57.53"/>
    <n v="59.78"/>
    <n v="57.07"/>
    <n v="57.61"/>
    <n v="30731800"/>
    <n v="-0.35775081119444119"/>
  </r>
  <r>
    <x v="367"/>
    <n v="52.078699999999998"/>
    <n v="57.26"/>
    <n v="59.78"/>
    <n v="56.84"/>
    <n v="57.86"/>
    <n v="22281700"/>
    <n v="-0.71454381965197822"/>
  </r>
  <r>
    <x v="368"/>
    <n v="51.751300000000001"/>
    <n v="56.9"/>
    <n v="59.78"/>
    <n v="55.81"/>
    <n v="56.88"/>
    <n v="35323600"/>
    <n v="-0.16386882917821438"/>
  </r>
  <r>
    <x v="369"/>
    <n v="51.705800000000004"/>
    <n v="56.85"/>
    <n v="59.78"/>
    <n v="56.46"/>
    <n v="56.96"/>
    <n v="21001900"/>
    <n v="-0.76858148692502293"/>
  </r>
  <r>
    <x v="370"/>
    <n v="52.3354"/>
    <n v="57.19"/>
    <n v="59.78"/>
    <n v="56.25"/>
    <n v="56.62"/>
    <n v="25529300"/>
    <n v="-0.57741869991769135"/>
  </r>
  <r>
    <x v="371"/>
    <n v="52.774700000000003"/>
    <n v="57.67"/>
    <n v="59.78"/>
    <n v="57.24"/>
    <n v="57.7"/>
    <n v="19959000"/>
    <n v="-0.81261640112963185"/>
  </r>
  <r>
    <x v="372"/>
    <n v="51.219000000000001"/>
    <n v="55.97"/>
    <n v="59.78"/>
    <n v="55.88"/>
    <n v="57.15"/>
    <n v="35046500"/>
    <n v="-0.17556896795096069"/>
  </r>
  <r>
    <x v="373"/>
    <n v="50.367899999999999"/>
    <n v="55.04"/>
    <n v="59.78"/>
    <n v="54.3"/>
    <n v="55.05"/>
    <n v="35968100"/>
    <n v="-0.1366557673267709"/>
  </r>
  <r>
    <x v="374"/>
    <n v="49.068399999999997"/>
    <n v="53.62"/>
    <n v="59.78"/>
    <n v="53.42"/>
    <n v="54.39"/>
    <n v="30232300"/>
    <n v="-0.3788414619233722"/>
  </r>
  <r>
    <x v="375"/>
    <n v="49.4253"/>
    <n v="54.01"/>
    <n v="59.78"/>
    <n v="53.46"/>
    <n v="54.04"/>
    <n v="29192500"/>
    <n v="-0.42274548320053423"/>
  </r>
  <r>
    <x v="376"/>
    <n v="50.651600000000002"/>
    <n v="55.35"/>
    <n v="59.78"/>
    <n v="54.26"/>
    <n v="54.6"/>
    <n v="28158300"/>
    <n v="-0.46641305273779232"/>
  </r>
  <r>
    <x v="377"/>
    <n v="50.633299999999998"/>
    <n v="55.33"/>
    <n v="59.78"/>
    <n v="54.76"/>
    <n v="55.29"/>
    <n v="20010200"/>
    <n v="-0.81045455665051014"/>
  </r>
  <r>
    <x v="378"/>
    <n v="50.184899999999999"/>
    <n v="54.84"/>
    <n v="59.78"/>
    <n v="54.8"/>
    <n v="55.95"/>
    <n v="18703400"/>
    <n v="-0.86563225909809183"/>
  </r>
  <r>
    <x v="379"/>
    <n v="50.660699999999999"/>
    <n v="55.36"/>
    <n v="59.78"/>
    <n v="53.84"/>
    <n v="54.07"/>
    <n v="23769700"/>
    <n v="-0.65171521447750513"/>
  </r>
  <r>
    <x v="380"/>
    <n v="51.200699999999998"/>
    <n v="55.95"/>
    <n v="59.78"/>
    <n v="55.36"/>
    <n v="55.57"/>
    <n v="23145200"/>
    <n v="-0.67808380582929173"/>
  </r>
  <r>
    <x v="381"/>
    <n v="51.319600000000001"/>
    <n v="56.08"/>
    <n v="59.78"/>
    <n v="55.98"/>
    <n v="56.42"/>
    <n v="17723100"/>
    <n v="-0.90702398063877454"/>
  </r>
  <r>
    <x v="382"/>
    <n v="52.124899999999997"/>
    <n v="56.96"/>
    <n v="59.78"/>
    <n v="56.4"/>
    <n v="56.65"/>
    <n v="19164400"/>
    <n v="-0.84616721408100037"/>
  </r>
  <r>
    <x v="383"/>
    <n v="52.0426"/>
    <n v="56.87"/>
    <n v="59.78"/>
    <n v="56.42"/>
    <n v="57.56"/>
    <n v="22309900"/>
    <n v="-0.713353116247462"/>
  </r>
  <r>
    <x v="384"/>
    <n v="52.088299999999997"/>
    <n v="56.92"/>
    <n v="59.78"/>
    <n v="56.59"/>
    <n v="57.05"/>
    <n v="15173600"/>
    <n v="-1.0146728575825374"/>
  </r>
  <r>
    <x v="385"/>
    <n v="52.829599999999999"/>
    <n v="57.73"/>
    <n v="59.78"/>
    <n v="57"/>
    <n v="57.11"/>
    <n v="32387600"/>
    <n v="-0.28783709852784678"/>
  </r>
  <r>
    <x v="386"/>
    <n v="52.271299999999997"/>
    <n v="57.12"/>
    <n v="59.78"/>
    <n v="56.94"/>
    <n v="57.55"/>
    <n v="20303900"/>
    <n v="-0.7980535073630487"/>
  </r>
  <r>
    <x v="387"/>
    <n v="52.060899999999997"/>
    <n v="56.89"/>
    <n v="59.78"/>
    <n v="56.59"/>
    <n v="57.61"/>
    <n v="20326400"/>
    <n v="-0.79710347805093462"/>
  </r>
  <r>
    <x v="388"/>
    <n v="52.6008"/>
    <n v="57.48"/>
    <n v="59.78"/>
    <n v="56.76"/>
    <n v="56.91"/>
    <n v="18483600"/>
    <n v="-0.87491298988932109"/>
  </r>
  <r>
    <x v="389"/>
    <n v="51.466000000000001"/>
    <n v="56.24"/>
    <n v="59.78"/>
    <n v="56.09"/>
    <n v="56.98"/>
    <n v="21831300"/>
    <n v="-0.73356129530425151"/>
  </r>
  <r>
    <x v="390"/>
    <n v="52.500100000000003"/>
    <n v="57.37"/>
    <n v="59.78"/>
    <n v="56.54"/>
    <n v="56.55"/>
    <n v="21493800"/>
    <n v="-0.74781173498596165"/>
  </r>
  <r>
    <x v="391"/>
    <n v="52.243899999999996"/>
    <n v="57.09"/>
    <n v="59.78"/>
    <n v="56.78"/>
    <n v="57.41"/>
    <n v="17364400"/>
    <n v="-0.92216955905012099"/>
  </r>
  <r>
    <x v="392"/>
    <n v="52.161499999999997"/>
    <n v="57"/>
    <n v="59.78"/>
    <n v="56.6"/>
    <n v="57.45"/>
    <n v="33254500"/>
    <n v="-0.25123352472021859"/>
  </r>
  <r>
    <x v="393"/>
    <n v="52.161499999999997"/>
    <n v="57"/>
    <n v="59.78"/>
    <n v="56.97"/>
    <n v="57.36"/>
    <n v="13904800"/>
    <n v="-1.0682460660807709"/>
  </r>
  <r>
    <x v="394"/>
    <n v="52.509300000000003"/>
    <n v="57.38"/>
    <n v="59.78"/>
    <n v="56.93"/>
    <n v="57.15"/>
    <n v="26738100"/>
    <n v="-0.52637890291842859"/>
  </r>
  <r>
    <x v="395"/>
    <n v="52.939399999999999"/>
    <n v="57.85"/>
    <n v="59.78"/>
    <n v="56.95"/>
    <n v="57.47"/>
    <n v="18119700"/>
    <n v="-0.89027813063057826"/>
  </r>
  <r>
    <x v="396"/>
    <n v="53.250500000000002"/>
    <n v="58.19"/>
    <n v="59.78"/>
    <n v="57.23"/>
    <n v="58.02"/>
    <n v="21784500"/>
    <n v="-0.73553735627344863"/>
  </r>
  <r>
    <x v="397"/>
    <n v="53.067500000000003"/>
    <n v="57.99"/>
    <n v="59.78"/>
    <n v="57.8"/>
    <n v="58.21"/>
    <n v="20806500"/>
    <n v="-0.77683196370667085"/>
  </r>
  <r>
    <x v="398"/>
    <n v="52.3628"/>
    <n v="57.22"/>
    <n v="59.78"/>
    <n v="56.77"/>
    <n v="58.15"/>
    <n v="21879700"/>
    <n v="-0.73151767669508183"/>
  </r>
  <r>
    <x v="399"/>
    <n v="52.3262"/>
    <n v="57.18"/>
    <n v="59.78"/>
    <n v="56.7"/>
    <n v="57.05"/>
    <n v="21498800"/>
    <n v="-0.74760061736104744"/>
  </r>
  <r>
    <x v="400"/>
    <n v="50.944400000000002"/>
    <n v="55.67"/>
    <n v="59.78"/>
    <n v="55.1"/>
    <n v="56.68"/>
    <n v="55118300"/>
    <n v="0.67193318079970388"/>
  </r>
  <r>
    <x v="401"/>
    <n v="51.127400000000002"/>
    <n v="55.87"/>
    <n v="59.78"/>
    <n v="55.37"/>
    <n v="55.75"/>
    <n v="19254600"/>
    <n v="-0.84235865212754768"/>
  </r>
  <r>
    <x v="402"/>
    <n v="51.127400000000002"/>
    <n v="55.87"/>
    <n v="59.78"/>
    <n v="55.5"/>
    <n v="55.94"/>
    <n v="18682800"/>
    <n v="-0.86650206371273841"/>
  </r>
  <r>
    <x v="403"/>
    <n v="50.569200000000002"/>
    <n v="55.26"/>
    <n v="59.78"/>
    <n v="55.23"/>
    <n v="55.87"/>
    <n v="20287900"/>
    <n v="-0.79872908376277418"/>
  </r>
  <r>
    <x v="404"/>
    <n v="51.310499999999998"/>
    <n v="56.07"/>
    <n v="59.78"/>
    <n v="55.34"/>
    <n v="55.49"/>
    <n v="21209700"/>
    <n v="-0.75980743843358778"/>
  </r>
  <r>
    <x v="405"/>
    <n v="51.164000000000001"/>
    <n v="55.91"/>
    <n v="59.78"/>
    <n v="55.75"/>
    <n v="56.02"/>
    <n v="21101200"/>
    <n v="-0.76438869089422645"/>
  </r>
  <r>
    <x v="406"/>
    <n v="52.6008"/>
    <n v="57.48"/>
    <n v="59.78"/>
    <n v="56.34"/>
    <n v="56.36"/>
    <n v="22480900"/>
    <n v="-0.70613289347539554"/>
  </r>
  <r>
    <x v="407"/>
    <n v="51.932699999999997"/>
    <n v="56.75"/>
    <n v="59.78"/>
    <n v="55.88"/>
    <n v="57.55"/>
    <n v="26360000"/>
    <n v="-0.54234361771444217"/>
  </r>
  <r>
    <x v="408"/>
    <n v="51.374499999999998"/>
    <n v="56.14"/>
    <n v="59.78"/>
    <n v="55.39"/>
    <n v="56.34"/>
    <n v="29891600"/>
    <n v="-0.39322701688502743"/>
  </r>
  <r>
    <x v="409"/>
    <n v="51.255600000000001"/>
    <n v="56.01"/>
    <n v="59.78"/>
    <n v="55.87"/>
    <n v="56.13"/>
    <n v="24871600"/>
    <n v="-0.60518911229890837"/>
  </r>
  <r>
    <x v="410"/>
    <n v="51.941899999999997"/>
    <n v="56.76"/>
    <n v="59.78"/>
    <n v="56.32"/>
    <n v="56.55"/>
    <n v="17219400"/>
    <n v="-0.92829197017263354"/>
  </r>
  <r>
    <x v="411"/>
    <n v="51.328800000000001"/>
    <n v="56.09"/>
    <n v="59.78"/>
    <n v="55.7"/>
    <n v="56.92"/>
    <n v="26186600"/>
    <n v="-0.54966517694646744"/>
  </r>
  <r>
    <x v="412"/>
    <n v="51.209800000000001"/>
    <n v="55.96"/>
    <n v="59.78"/>
    <n v="55.71"/>
    <n v="56.37"/>
    <n v="14857400"/>
    <n v="-1.0280239361821129"/>
  </r>
  <r>
    <x v="413"/>
    <n v="50.688200000000002"/>
    <n v="55.39"/>
    <n v="59.78"/>
    <n v="54.79"/>
    <n v="55.31"/>
    <n v="19162000"/>
    <n v="-0.84626855054095917"/>
  </r>
  <r>
    <x v="414"/>
    <n v="51.237299999999998"/>
    <n v="55.99"/>
    <n v="59.78"/>
    <n v="55.31"/>
    <n v="55.51"/>
    <n v="18708000"/>
    <n v="-0.86543803088317073"/>
  </r>
  <r>
    <x v="415"/>
    <n v="51.914400000000001"/>
    <n v="56.73"/>
    <n v="59.78"/>
    <n v="56.11"/>
    <n v="56.26"/>
    <n v="15392800"/>
    <n v="-1.0054174609062978"/>
  </r>
  <r>
    <x v="416"/>
    <n v="52.0426"/>
    <n v="56.87"/>
    <n v="59.78"/>
    <n v="56.34"/>
    <n v="56.62"/>
    <n v="15716000"/>
    <n v="-0.99177081763184238"/>
  </r>
  <r>
    <x v="417"/>
    <n v="51.722299999999997"/>
    <n v="56.52"/>
    <n v="59.78"/>
    <n v="56.33"/>
    <n v="57.17"/>
    <n v="16263600"/>
    <n v="-0.9686492153512366"/>
  </r>
  <r>
    <x v="418"/>
    <n v="51.072499999999998"/>
    <n v="55.81"/>
    <n v="59.78"/>
    <n v="55.57"/>
    <n v="56.4"/>
    <n v="18917000"/>
    <n v="-0.85661331416175612"/>
  </r>
  <r>
    <x v="419"/>
    <n v="50.303800000000003"/>
    <n v="54.97"/>
    <n v="59.78"/>
    <n v="54.9"/>
    <n v="56.05"/>
    <n v="25263800"/>
    <n v="-0.58862904580063669"/>
  </r>
  <r>
    <x v="420"/>
    <n v="50.001899999999999"/>
    <n v="54.64"/>
    <n v="59.78"/>
    <n v="53.97"/>
    <n v="54.41"/>
    <n v="27007700"/>
    <n v="-0.51499544058305358"/>
  </r>
  <r>
    <x v="421"/>
    <n v="50.550899999999999"/>
    <n v="55.24"/>
    <n v="59.78"/>
    <n v="54.27"/>
    <n v="54.92"/>
    <n v="19867000"/>
    <n v="-0.8165009654280535"/>
  </r>
  <r>
    <x v="422"/>
    <n v="51.456899999999997"/>
    <n v="56.23"/>
    <n v="59.78"/>
    <n v="55.01"/>
    <n v="55.18"/>
    <n v="18497200"/>
    <n v="-0.87433874994955441"/>
  </r>
  <r>
    <x v="423"/>
    <n v="51.209800000000001"/>
    <n v="55.96"/>
    <n v="59.78"/>
    <n v="55.68"/>
    <n v="56.06"/>
    <n v="36691000"/>
    <n v="-0.10613238111667239"/>
  </r>
  <r>
    <x v="424"/>
    <n v="48.501100000000001"/>
    <n v="53"/>
    <n v="59.78"/>
    <n v="52.32"/>
    <n v="54.58"/>
    <n v="67742300"/>
    <n v="1.2049629601831369"/>
  </r>
  <r>
    <x v="425"/>
    <n v="49.6999"/>
    <n v="54.31"/>
    <n v="59.78"/>
    <n v="52.76"/>
    <n v="52.81"/>
    <n v="32881200"/>
    <n v="-0.26699556659631457"/>
  </r>
  <r>
    <x v="426"/>
    <n v="48.665799999999997"/>
    <n v="53.18"/>
    <n v="59.78"/>
    <n v="52.31"/>
    <n v="53.12"/>
    <n v="39878000"/>
    <n v="2.8433993003654037E-2"/>
  </r>
  <r>
    <x v="427"/>
    <n v="48.565100000000001"/>
    <n v="53.07"/>
    <n v="59.78"/>
    <n v="52.94"/>
    <n v="53.03"/>
    <n v="28478800"/>
    <n v="-0.45288041298079057"/>
  </r>
  <r>
    <x v="428"/>
    <n v="49.141599999999997"/>
    <n v="53.7"/>
    <n v="59.78"/>
    <n v="53.32"/>
    <n v="53.48"/>
    <n v="16886600"/>
    <n v="-0.94234395928692427"/>
  </r>
  <r>
    <x v="429"/>
    <n v="49.16"/>
    <n v="53.72"/>
    <n v="59.78"/>
    <n v="53.25"/>
    <n v="53.65"/>
    <n v="16465700"/>
    <n v="-0.96011584095220359"/>
  </r>
  <r>
    <x v="430"/>
    <n v="49.1233"/>
    <n v="53.68"/>
    <n v="59.78"/>
    <n v="53.54"/>
    <n v="53.99"/>
    <n v="18098100"/>
    <n v="-0.8911901587702078"/>
  </r>
  <r>
    <x v="431"/>
    <n v="49.4711"/>
    <n v="54.06"/>
    <n v="59.78"/>
    <n v="53.26"/>
    <n v="53.89"/>
    <n v="16375900"/>
    <n v="-0.96390751349566306"/>
  </r>
  <r>
    <x v="432"/>
    <n v="49.3247"/>
    <n v="53.9"/>
    <n v="59.78"/>
    <n v="53.7"/>
    <n v="54.25"/>
    <n v="17612700"/>
    <n v="-0.91168545779688059"/>
  </r>
  <r>
    <x v="433"/>
    <n v="49.636000000000003"/>
    <n v="53.89"/>
    <n v="59.78"/>
    <n v="53.58"/>
    <n v="53.99"/>
    <n v="15310000"/>
    <n v="-1.0089135687748774"/>
  </r>
  <r>
    <x v="434"/>
    <n v="49.663600000000002"/>
    <n v="53.92"/>
    <n v="59.78"/>
    <n v="53.73"/>
    <n v="53.86"/>
    <n v="19256000"/>
    <n v="-0.84229953919257172"/>
  </r>
  <r>
    <x v="435"/>
    <n v="49.7834"/>
    <n v="54.05"/>
    <n v="59.78"/>
    <n v="53.83"/>
    <n v="54.08"/>
    <n v="14670100"/>
    <n v="-1.0359324024113998"/>
  </r>
  <r>
    <x v="436"/>
    <n v="49.682000000000002"/>
    <n v="53.94"/>
    <n v="59.78"/>
    <n v="53.51"/>
    <n v="54.24"/>
    <n v="16215700"/>
    <n v="-0.97067172219791487"/>
  </r>
  <r>
    <x v="437"/>
    <n v="49.866199999999999"/>
    <n v="54.14"/>
    <n v="59.78"/>
    <n v="53.84"/>
    <n v="54.26"/>
    <n v="18590800"/>
    <n v="-0.87038662801116007"/>
  </r>
  <r>
    <x v="438"/>
    <n v="49.313600000000001"/>
    <n v="53.54"/>
    <n v="59.78"/>
    <n v="53.26"/>
    <n v="54.17"/>
    <n v="15070100"/>
    <n v="-1.0190429924182618"/>
  </r>
  <r>
    <x v="439"/>
    <n v="49.267600000000002"/>
    <n v="53.49"/>
    <n v="59.78"/>
    <n v="53.06"/>
    <n v="53.5"/>
    <n v="15281100"/>
    <n v="-1.0101338286468815"/>
  </r>
  <r>
    <x v="440"/>
    <n v="49.249099999999999"/>
    <n v="53.47"/>
    <n v="59.78"/>
    <n v="53"/>
    <n v="53.23"/>
    <n v="17690300"/>
    <n v="-0.90840891225821185"/>
  </r>
  <r>
    <x v="441"/>
    <n v="48.530700000000003"/>
    <n v="52.69"/>
    <n v="59.78"/>
    <n v="52.22"/>
    <n v="53.17"/>
    <n v="22014900"/>
    <n v="-0.72580905611740121"/>
  </r>
  <r>
    <x v="442"/>
    <n v="48.0702"/>
    <n v="52.19"/>
    <n v="59.78"/>
    <n v="52.11"/>
    <n v="52.6"/>
    <n v="15061700"/>
    <n v="-1.0193976700281178"/>
  </r>
  <r>
    <x v="443"/>
    <n v="48.300400000000003"/>
    <n v="52.44"/>
    <n v="59.78"/>
    <n v="51.58"/>
    <n v="52.05"/>
    <n v="22999400"/>
    <n v="-0.68423999577179051"/>
  </r>
  <r>
    <x v="444"/>
    <n v="47.904400000000003"/>
    <n v="52.01"/>
    <n v="59.78"/>
    <n v="51.42"/>
    <n v="52.16"/>
    <n v="25728300"/>
    <n v="-0.56901621844610528"/>
  </r>
  <r>
    <x v="445"/>
    <n v="49.028100000000002"/>
    <n v="53.23"/>
    <n v="59.78"/>
    <n v="52.48"/>
    <n v="52.59"/>
    <n v="23976300"/>
    <n v="-0.64299183421604933"/>
  </r>
  <r>
    <x v="446"/>
    <n v="49.5623"/>
    <n v="53.81"/>
    <n v="59.78"/>
    <n v="53.31"/>
    <n v="53.56"/>
    <n v="20348800"/>
    <n v="-0.79615767109131896"/>
  </r>
  <r>
    <x v="447"/>
    <n v="49.5623"/>
    <n v="53.81"/>
    <n v="59.78"/>
    <n v="53.73"/>
    <n v="54.08"/>
    <n v="15048400"/>
    <n v="-1.0199592429103896"/>
  </r>
  <r>
    <x v="448"/>
    <n v="48.936"/>
    <n v="53.13"/>
    <n v="59.78"/>
    <n v="52.97"/>
    <n v="53.75"/>
    <n v="19570000"/>
    <n v="-0.8290413523479585"/>
  </r>
  <r>
    <x v="449"/>
    <n v="49.636000000000003"/>
    <n v="53.89"/>
    <n v="59.78"/>
    <n v="52.92"/>
    <n v="53.36"/>
    <n v="16525000"/>
    <n v="-0.95761198592072094"/>
  </r>
  <r>
    <x v="450"/>
    <n v="49.682000000000002"/>
    <n v="53.94"/>
    <n v="59.78"/>
    <n v="53.76"/>
    <n v="54.26"/>
    <n v="14581300"/>
    <n v="-1.0396818514298765"/>
  </r>
  <r>
    <x v="451"/>
    <n v="49.7926"/>
    <n v="54.06"/>
    <n v="59.78"/>
    <n v="53.66"/>
    <n v="54.44"/>
    <n v="22350100"/>
    <n v="-0.71165573054315157"/>
  </r>
  <r>
    <x v="452"/>
    <n v="49.433399999999999"/>
    <n v="53.67"/>
    <n v="59.78"/>
    <n v="53.53"/>
    <n v="54.11"/>
    <n v="18615000"/>
    <n v="-0.86936481870657523"/>
  </r>
  <r>
    <x v="453"/>
    <n v="49.488599999999998"/>
    <n v="53.73"/>
    <n v="59.78"/>
    <n v="53.35"/>
    <n v="53.8"/>
    <n v="15869500"/>
    <n v="-0.98528950654697567"/>
  </r>
  <r>
    <x v="454"/>
    <n v="49.286000000000001"/>
    <n v="53.51"/>
    <n v="59.78"/>
    <n v="53.32"/>
    <n v="53.44"/>
    <n v="13456200"/>
    <n v="-1.087187539388075"/>
  </r>
  <r>
    <x v="455"/>
    <n v="49.414900000000003"/>
    <n v="53.65"/>
    <n v="59.78"/>
    <n v="53.44"/>
    <n v="53.57"/>
    <n v="13915000"/>
    <n v="-1.0678153861259458"/>
  </r>
  <r>
    <x v="456"/>
    <n v="49.341299999999997"/>
    <n v="53.57"/>
    <n v="59.78"/>
    <n v="52.99"/>
    <n v="53.73"/>
    <n v="18235100"/>
    <n v="-0.88540553584755799"/>
  </r>
  <r>
    <x v="457"/>
    <n v="49.184699999999999"/>
    <n v="53.4"/>
    <n v="59.78"/>
    <n v="53.34"/>
    <n v="53.66"/>
    <n v="13495800"/>
    <n v="-1.0855154877987545"/>
  </r>
  <r>
    <x v="458"/>
    <n v="49.5899"/>
    <n v="53.84"/>
    <n v="59.78"/>
    <n v="53.81"/>
    <n v="53.85"/>
    <n v="20324700"/>
    <n v="-0.7971752580434055"/>
  </r>
  <r>
    <x v="459"/>
    <n v="50.6492"/>
    <n v="54.99"/>
    <n v="59.78"/>
    <n v="54.41"/>
    <n v="54.61"/>
    <n v="22639200"/>
    <n v="-0.69944890947061111"/>
  </r>
  <r>
    <x v="460"/>
    <n v="50.216299999999997"/>
    <n v="54.52"/>
    <n v="59.78"/>
    <n v="54.27"/>
    <n v="55.37"/>
    <n v="22072700"/>
    <n v="-0.72336853637339271"/>
  </r>
  <r>
    <x v="461"/>
    <n v="50.768900000000002"/>
    <n v="55.12"/>
    <n v="59.78"/>
    <n v="54.42"/>
    <n v="54.67"/>
    <n v="18796200"/>
    <n v="-0.86171391597968383"/>
  </r>
  <r>
    <x v="462"/>
    <n v="50.501800000000003"/>
    <n v="54.83"/>
    <n v="59.78"/>
    <n v="54.24"/>
    <n v="54.86"/>
    <n v="19863100"/>
    <n v="-0.81666563717548668"/>
  </r>
  <r>
    <x v="463"/>
    <n v="49.976799999999997"/>
    <n v="54.26"/>
    <n v="59.78"/>
    <n v="53.67"/>
    <n v="54.59"/>
    <n v="35359200"/>
    <n v="-0.16236567168882513"/>
  </r>
  <r>
    <x v="464"/>
    <n v="48.797800000000002"/>
    <n v="52.98"/>
    <n v="59.78"/>
    <n v="52.32"/>
    <n v="53.21"/>
    <n v="35051900"/>
    <n v="-0.17534096091605333"/>
  </r>
  <r>
    <x v="465"/>
    <n v="48.6965"/>
    <n v="52.87"/>
    <n v="59.78"/>
    <n v="52.83"/>
    <n v="53.2"/>
    <n v="17968900"/>
    <n v="-0.89664543819799125"/>
  </r>
  <r>
    <x v="466"/>
    <n v="49.276800000000001"/>
    <n v="53.5"/>
    <n v="59.78"/>
    <n v="53"/>
    <n v="53.4"/>
    <n v="18594100"/>
    <n v="-0.87024729037871673"/>
  </r>
  <r>
    <x v="467"/>
    <n v="49.764899999999997"/>
    <n v="54.03"/>
    <n v="59.78"/>
    <n v="53.6"/>
    <n v="53.75"/>
    <n v="16474300"/>
    <n v="-0.95975271863735112"/>
  </r>
  <r>
    <x v="468"/>
    <n v="49.939900000000002"/>
    <n v="54.22"/>
    <n v="59.78"/>
    <n v="53.73"/>
    <n v="53.78"/>
    <n v="12976200"/>
    <n v="-1.1074548313798407"/>
  </r>
  <r>
    <x v="469"/>
    <n v="50.345199999999998"/>
    <n v="54.66"/>
    <n v="59.78"/>
    <n v="53.82"/>
    <n v="53.94"/>
    <n v="13899900"/>
    <n v="-1.0684529613531868"/>
  </r>
  <r>
    <x v="470"/>
    <n v="49.737299999999998"/>
    <n v="54"/>
    <n v="59.78"/>
    <n v="53.96"/>
    <n v="54.18"/>
    <n v="24691300"/>
    <n v="-0.61280201385331534"/>
  </r>
  <r>
    <x v="471"/>
    <n v="49.267600000000002"/>
    <n v="53.49"/>
    <n v="59.78"/>
    <n v="53.18"/>
    <n v="54"/>
    <n v="20514300"/>
    <n v="-0.78916967770665813"/>
  </r>
  <r>
    <x v="472"/>
    <n v="49.074100000000001"/>
    <n v="53.28"/>
    <n v="59.78"/>
    <n v="53.26"/>
    <n v="53.76"/>
    <n v="20534100"/>
    <n v="-0.78833365191199778"/>
  </r>
  <r>
    <x v="473"/>
    <n v="49.608400000000003"/>
    <n v="53.86"/>
    <n v="59.78"/>
    <n v="53.05"/>
    <n v="53.65"/>
    <n v="19895100"/>
    <n v="-0.8153144843760356"/>
  </r>
  <r>
    <x v="474"/>
    <n v="49.249099999999999"/>
    <n v="53.47"/>
    <n v="59.78"/>
    <n v="53.08"/>
    <n v="53.93"/>
    <n v="27353300"/>
    <n v="-0.50040299034898239"/>
  </r>
  <r>
    <x v="475"/>
    <n v="49.691299999999998"/>
    <n v="53.95"/>
    <n v="59.78"/>
    <n v="53.48"/>
    <n v="53.55"/>
    <n v="18129400"/>
    <n v="-0.88986856243824475"/>
  </r>
  <r>
    <x v="476"/>
    <n v="49.718899999999998"/>
    <n v="53.98"/>
    <n v="59.78"/>
    <n v="53.07"/>
    <n v="53.48"/>
    <n v="20059600"/>
    <n v="-0.80836871451635761"/>
  </r>
  <r>
    <x v="477"/>
    <n v="49.903100000000002"/>
    <n v="54.18"/>
    <n v="59.78"/>
    <n v="54.12"/>
    <n v="54.32"/>
    <n v="20704400"/>
    <n v="-0.78114298560741935"/>
  </r>
  <r>
    <x v="478"/>
    <n v="49.5623"/>
    <n v="53.81"/>
    <n v="59.78"/>
    <n v="53.7"/>
    <n v="54.55"/>
    <n v="16068000"/>
    <n v="-0.97690813683788102"/>
  </r>
  <r>
    <x v="479"/>
    <n v="49.221499999999999"/>
    <n v="53.44"/>
    <n v="59.78"/>
    <n v="53.42"/>
    <n v="53.81"/>
    <n v="14398800"/>
    <n v="-1.0473876447392456"/>
  </r>
  <r>
    <x v="480"/>
    <n v="48.0518"/>
    <n v="52.17"/>
    <n v="59.78"/>
    <n v="52.01"/>
    <n v="53.57"/>
    <n v="32784300"/>
    <n v="-0.27108702616715225"/>
  </r>
  <r>
    <x v="481"/>
    <n v="48.134700000000002"/>
    <n v="52.26"/>
    <n v="59.78"/>
    <n v="51.87"/>
    <n v="52.38"/>
    <n v="18534000"/>
    <n v="-0.87278492423018572"/>
  </r>
  <r>
    <x v="482"/>
    <n v="49.645200000000003"/>
    <n v="53.9"/>
    <n v="59.78"/>
    <n v="52.73"/>
    <n v="52.9"/>
    <n v="26586700"/>
    <n v="-0.5327715446008312"/>
  </r>
  <r>
    <x v="483"/>
    <n v="50.161000000000001"/>
    <n v="54.46"/>
    <n v="59.78"/>
    <n v="53.81"/>
    <n v="54.2"/>
    <n v="25231100"/>
    <n v="-0.59000975506757569"/>
  </r>
  <r>
    <x v="484"/>
    <n v="50.170200000000001"/>
    <n v="54.47"/>
    <n v="59.78"/>
    <n v="53.72"/>
    <n v="54.19"/>
    <n v="22407600"/>
    <n v="-0.70922787785663799"/>
  </r>
  <r>
    <x v="485"/>
    <n v="50.851799999999997"/>
    <n v="55.21"/>
    <n v="59.78"/>
    <n v="54.37"/>
    <n v="54.63"/>
    <n v="18392900"/>
    <n v="-0.8787426636052651"/>
  </r>
  <r>
    <x v="486"/>
    <n v="50.999200000000002"/>
    <n v="55.37"/>
    <n v="59.78"/>
    <n v="55.08"/>
    <n v="55.25"/>
    <n v="16850300"/>
    <n v="-0.94387667324380153"/>
  </r>
  <r>
    <x v="487"/>
    <n v="51.5794"/>
    <n v="56"/>
    <n v="59.78"/>
    <n v="54.83"/>
    <n v="54.93"/>
    <n v="38390900"/>
    <n v="-3.4356610998334487E-2"/>
  </r>
  <r>
    <x v="488"/>
    <n v="45.555700000000002"/>
    <n v="49.46"/>
    <n v="59.78"/>
    <n v="49.14"/>
    <n v="50.39"/>
    <n v="109971900"/>
    <n v="2.9880455307986802"/>
  </r>
  <r>
    <x v="489"/>
    <n v="45.509599999999999"/>
    <n v="49.41"/>
    <n v="59.78"/>
    <n v="49.31"/>
    <n v="49.83"/>
    <n v="43178800"/>
    <n v="0.1678054042670282"/>
  </r>
  <r>
    <x v="490"/>
    <n v="44.468800000000002"/>
    <n v="48.28"/>
    <n v="59.78"/>
    <n v="47.93"/>
    <n v="49.4"/>
    <n v="68405400"/>
    <n v="1.2329613795992611"/>
  </r>
  <r>
    <x v="491"/>
    <n v="44.1096"/>
    <n v="47.89"/>
    <n v="59.78"/>
    <n v="47.87"/>
    <n v="48.52"/>
    <n v="41081500"/>
    <n v="7.9250005320507771E-2"/>
  </r>
  <r>
    <x v="492"/>
    <n v="44.284599999999998"/>
    <n v="48.08"/>
    <n v="59.78"/>
    <n v="47.88"/>
    <n v="48.14"/>
    <n v="31317200"/>
    <n v="-0.33303315966948388"/>
  </r>
  <r>
    <x v="493"/>
    <n v="45.131999999999998"/>
    <n v="49"/>
    <n v="59.78"/>
    <n v="47.92"/>
    <n v="48.1"/>
    <n v="42301000"/>
    <n v="0.13074159403708702"/>
  </r>
  <r>
    <x v="494"/>
    <n v="45.638599999999997"/>
    <n v="49.55"/>
    <n v="59.78"/>
    <n v="49"/>
    <n v="49.4"/>
    <n v="28013700"/>
    <n v="-0.4725185744503117"/>
  </r>
  <r>
    <x v="495"/>
    <n v="45.924100000000003"/>
    <n v="49.86"/>
    <n v="59.78"/>
    <n v="49.23"/>
    <n v="49.61"/>
    <n v="27193300"/>
    <n v="-0.50715875434623758"/>
  </r>
  <r>
    <x v="496"/>
    <n v="46.412300000000002"/>
    <n v="50.39"/>
    <n v="59.78"/>
    <n v="49.71"/>
    <n v="49.93"/>
    <n v="23962100"/>
    <n v="-0.64359140827080574"/>
  </r>
  <r>
    <x v="497"/>
    <n v="46.660800000000002"/>
    <n v="50.31"/>
    <n v="59.78"/>
    <n v="49.73"/>
    <n v="50.24"/>
    <n v="24806000"/>
    <n v="-0.607958975537783"/>
  </r>
  <r>
    <x v="498"/>
    <n v="47.226599999999998"/>
    <n v="50.92"/>
    <n v="59.78"/>
    <n v="50.54"/>
    <n v="50.55"/>
    <n v="36816200"/>
    <n v="-0.10084599578882023"/>
  </r>
  <r>
    <x v="499"/>
    <n v="47.810899999999997"/>
    <n v="51.55"/>
    <n v="59.78"/>
    <n v="51.06"/>
    <n v="51.46"/>
    <n v="31647800"/>
    <n v="-0.31907406231015534"/>
  </r>
  <r>
    <x v="500"/>
    <n v="47.4863"/>
    <n v="51.2"/>
    <n v="59.78"/>
    <n v="50.77"/>
    <n v="51.54"/>
    <n v="22508400"/>
    <n v="-0.70497174653836725"/>
  </r>
  <r>
    <x v="501"/>
    <n v="47.078200000000002"/>
    <n v="50.76"/>
    <n v="59.78"/>
    <n v="50.71"/>
    <n v="50.98"/>
    <n v="25040700"/>
    <n v="-0.59804911422430929"/>
  </r>
  <r>
    <x v="502"/>
    <n v="46.864899999999999"/>
    <n v="50.53"/>
    <n v="59.78"/>
    <n v="50.41"/>
    <n v="51.01"/>
    <n v="25420000"/>
    <n v="-0.58203373119831625"/>
  </r>
  <r>
    <x v="503"/>
    <n v="46.660800000000002"/>
    <n v="50.31"/>
    <n v="59.78"/>
    <n v="50.18"/>
    <n v="50.6"/>
    <n v="23884800"/>
    <n v="-0.64685528675197967"/>
  </r>
  <r>
    <x v="504"/>
    <n v="46.670099999999998"/>
    <n v="50.32"/>
    <n v="59.78"/>
    <n v="50.12"/>
    <n v="50.41"/>
    <n v="24695800"/>
    <n v="-0.61261200799089255"/>
  </r>
  <r>
    <x v="505"/>
    <n v="46.939100000000003"/>
    <n v="50.61"/>
    <n v="59.78"/>
    <n v="50.34"/>
    <n v="50.37"/>
    <n v="30927800"/>
    <n v="-0.34947500029780365"/>
  </r>
  <r>
    <x v="506"/>
    <n v="46.586599999999997"/>
    <n v="50.23"/>
    <n v="59.78"/>
    <n v="49.98"/>
    <n v="50.6"/>
    <n v="23546900"/>
    <n v="-0.66112261584368293"/>
  </r>
  <r>
    <x v="507"/>
    <n v="46.076500000000003"/>
    <n v="49.68"/>
    <n v="59.78"/>
    <n v="48.97"/>
    <n v="50.24"/>
    <n v="30658200"/>
    <n v="-0.36085846263317861"/>
  </r>
  <r>
    <x v="508"/>
    <n v="45.928100000000001"/>
    <n v="49.52"/>
    <n v="59.78"/>
    <n v="49.24"/>
    <n v="49.6"/>
    <n v="27607600"/>
    <n v="-0.48966554794584499"/>
  </r>
  <r>
    <x v="509"/>
    <n v="46.215699999999998"/>
    <n v="49.83"/>
    <n v="59.78"/>
    <n v="49.41"/>
    <n v="49.55"/>
    <n v="33389600"/>
    <n v="-0.24552912649503625"/>
  </r>
  <r>
    <x v="510"/>
    <n v="45.538600000000002"/>
    <n v="49.1"/>
    <n v="59.78"/>
    <n v="48.64"/>
    <n v="50.16"/>
    <n v="44713300"/>
    <n v="0.23259740335320356"/>
  </r>
  <r>
    <x v="511"/>
    <n v="46.150700000000001"/>
    <n v="49.76"/>
    <n v="59.78"/>
    <n v="48.63"/>
    <n v="48.86"/>
    <n v="26035800"/>
    <n v="-0.55603248451388043"/>
  </r>
  <r>
    <x v="512"/>
    <n v="45.241799999999998"/>
    <n v="48.78"/>
    <n v="59.78"/>
    <n v="48.12"/>
    <n v="48.9"/>
    <n v="25269000"/>
    <n v="-0.58840948347072586"/>
  </r>
  <r>
    <x v="513"/>
    <n v="46.3733"/>
    <n v="50"/>
    <n v="59.78"/>
    <n v="48.72"/>
    <n v="49.3"/>
    <n v="31478900"/>
    <n v="-0.32620561567975787"/>
  </r>
  <r>
    <x v="514"/>
    <n v="45.631300000000003"/>
    <n v="49.2"/>
    <n v="59.78"/>
    <n v="48.68"/>
    <n v="49.5"/>
    <n v="49460800"/>
    <n v="0.43305358820925932"/>
  </r>
  <r>
    <x v="515"/>
    <n v="45.0749"/>
    <n v="48.6"/>
    <n v="59.78"/>
    <n v="48.52"/>
    <n v="49.84"/>
    <n v="35093500"/>
    <n v="-0.17358446227676699"/>
  </r>
  <r>
    <x v="516"/>
    <n v="45.909599999999998"/>
    <n v="49.5"/>
    <n v="59.78"/>
    <n v="48.33"/>
    <n v="48.61"/>
    <n v="37240800"/>
    <n v="-8.2917887081104313E-2"/>
  </r>
  <r>
    <x v="517"/>
    <n v="45.677700000000002"/>
    <n v="49.25"/>
    <n v="59.78"/>
    <n v="48.76"/>
    <n v="49.68"/>
    <n v="32224900"/>
    <n v="-0.29470686604255564"/>
  </r>
  <r>
    <x v="518"/>
    <n v="47.291499999999999"/>
    <n v="50.99"/>
    <n v="59.78"/>
    <n v="49.18"/>
    <n v="49.48"/>
    <n v="40336000"/>
    <n v="4.7772367445796958E-2"/>
  </r>
  <r>
    <x v="519"/>
    <n v="48.756900000000002"/>
    <n v="52.57"/>
    <n v="59.78"/>
    <n v="52.21"/>
    <n v="54.66"/>
    <n v="91731500"/>
    <n v="2.2178715457015978"/>
  </r>
  <r>
    <x v="520"/>
    <n v="47.996400000000001"/>
    <n v="51.75"/>
    <n v="59.78"/>
    <n v="51.38"/>
    <n v="52.57"/>
    <n v="37143400"/>
    <n v="-8.7030458414433395E-2"/>
  </r>
  <r>
    <x v="521"/>
    <n v="46.8185"/>
    <n v="50.48"/>
    <n v="59.78"/>
    <n v="50.43"/>
    <n v="51.3"/>
    <n v="31694200"/>
    <n v="-0.31711489075095134"/>
  </r>
  <r>
    <x v="522"/>
    <n v="46.920499999999997"/>
    <n v="50.59"/>
    <n v="59.78"/>
    <n v="50.05"/>
    <n v="50.84"/>
    <n v="23783600"/>
    <n v="-0.65112830748024353"/>
  </r>
  <r>
    <x v="523"/>
    <n v="46.3733"/>
    <n v="50"/>
    <n v="59.78"/>
    <n v="49.95"/>
    <n v="50.85"/>
    <n v="35726900"/>
    <n v="-0.14684008155263309"/>
  </r>
  <r>
    <x v="524"/>
    <n v="46.095100000000002"/>
    <n v="49.7"/>
    <n v="59.78"/>
    <n v="49.32"/>
    <n v="49.82"/>
    <n v="34120400"/>
    <n v="-0.21467217443757328"/>
  </r>
  <r>
    <x v="525"/>
    <n v="46.994700000000002"/>
    <n v="50.67"/>
    <n v="59.78"/>
    <n v="49.33"/>
    <n v="49.87"/>
    <n v="32590300"/>
    <n v="-0.2792783900138241"/>
  </r>
  <r>
    <x v="526"/>
    <n v="47.143099999999997"/>
    <n v="50.83"/>
    <n v="59.78"/>
    <n v="50.58"/>
    <n v="50.74"/>
    <n v="33132300"/>
    <n v="-0.25639323947312226"/>
  </r>
  <r>
    <x v="527"/>
    <n v="46.948300000000003"/>
    <n v="50.62"/>
    <n v="59.78"/>
    <n v="50.01"/>
    <n v="50.59"/>
    <n v="50102300"/>
    <n v="0.4601399794857543"/>
  </r>
  <r>
    <x v="528"/>
    <n v="46.002299999999998"/>
    <n v="49.6"/>
    <n v="59.78"/>
    <n v="48.96"/>
    <n v="49.91"/>
    <n v="30140300"/>
    <n v="-0.38272602622179391"/>
  </r>
  <r>
    <x v="529"/>
    <n v="47.087499999999999"/>
    <n v="50.77"/>
    <n v="59.78"/>
    <n v="49.94"/>
    <n v="49.94"/>
    <n v="31956300"/>
    <n v="-0.30604810485294776"/>
  </r>
  <r>
    <x v="530"/>
    <n v="47.273000000000003"/>
    <n v="50.97"/>
    <n v="59.78"/>
    <n v="50.21"/>
    <n v="50.64"/>
    <n v="23307900"/>
    <n v="-0.67121403831458282"/>
  </r>
  <r>
    <x v="531"/>
    <n v="47.588299999999997"/>
    <n v="51.31"/>
    <n v="59.78"/>
    <n v="51.05"/>
    <n v="51.08"/>
    <n v="25198200"/>
    <n v="-0.59139890903951131"/>
  </r>
  <r>
    <x v="532"/>
    <n v="48.172600000000003"/>
    <n v="51.94"/>
    <n v="59.78"/>
    <n v="51.3"/>
    <n v="51.35"/>
    <n v="20985400"/>
    <n v="-0.76927817508723995"/>
  </r>
  <r>
    <x v="533"/>
    <n v="48.005699999999997"/>
    <n v="51.76"/>
    <n v="59.78"/>
    <n v="51.63"/>
    <n v="51.93"/>
    <n v="19290400"/>
    <n v="-0.84084704993316184"/>
  </r>
  <r>
    <x v="534"/>
    <n v="48.070599999999999"/>
    <n v="51.83"/>
    <n v="59.78"/>
    <n v="51.66"/>
    <n v="51.81"/>
    <n v="14174800"/>
    <n v="-1.0568457143354029"/>
  </r>
  <r>
    <x v="535"/>
    <n v="47.987099999999998"/>
    <n v="51.74"/>
    <n v="59.78"/>
    <n v="51.65"/>
    <n v="51.92"/>
    <n v="18359400"/>
    <n v="-0.88015715169219044"/>
  </r>
  <r>
    <x v="536"/>
    <n v="47.764499999999998"/>
    <n v="51.5"/>
    <n v="59.78"/>
    <n v="51.46"/>
    <n v="51.89"/>
    <n v="16319000"/>
    <n v="-0.96631003206718691"/>
  </r>
  <r>
    <x v="537"/>
    <n v="49.350499999999997"/>
    <n v="53.21"/>
    <n v="59.78"/>
    <n v="51.6"/>
    <n v="51.65"/>
    <n v="33857600"/>
    <n v="-0.22576851680306489"/>
  </r>
  <r>
    <x v="538"/>
    <n v="49.285600000000002"/>
    <n v="53.14"/>
    <n v="59.78"/>
    <n v="52.65"/>
    <n v="53.57"/>
    <n v="45681400"/>
    <n v="0.27347399788909565"/>
  </r>
  <r>
    <x v="539"/>
    <n v="49.962600000000002"/>
    <n v="53.87"/>
    <n v="59.78"/>
    <n v="53.83"/>
    <n v="54.19"/>
    <n v="59109300"/>
    <n v="0.84044726900623756"/>
  </r>
  <r>
    <x v="540"/>
    <n v="50.092500000000001"/>
    <n v="54.01"/>
    <n v="59.78"/>
    <n v="53.42"/>
    <n v="54.61"/>
    <n v="35757900"/>
    <n v="-0.14553115227816488"/>
  </r>
  <r>
    <x v="541"/>
    <n v="49.563800000000001"/>
    <n v="53.44"/>
    <n v="59.78"/>
    <n v="53.15"/>
    <n v="54.19"/>
    <n v="30717200"/>
    <n v="-0.35836727465919077"/>
  </r>
  <r>
    <x v="542"/>
    <n v="51.205399999999997"/>
    <n v="55.21"/>
    <n v="59.78"/>
    <n v="53.31"/>
    <n v="53.97"/>
    <n v="49260800"/>
    <n v="0.42460888321269036"/>
  </r>
  <r>
    <x v="543"/>
    <n v="51.854599999999998"/>
    <n v="55.91"/>
    <n v="59.78"/>
    <n v="54.73"/>
    <n v="55.5"/>
    <n v="39795200"/>
    <n v="2.4937885135074486E-2"/>
  </r>
  <r>
    <x v="544"/>
    <n v="51.697000000000003"/>
    <n v="55.74"/>
    <n v="59.78"/>
    <n v="54.81"/>
    <n v="56.14"/>
    <n v="29136800"/>
    <n v="-0.42509733354207868"/>
  </r>
  <r>
    <x v="545"/>
    <n v="50.954999999999998"/>
    <n v="54.94"/>
    <n v="59.78"/>
    <n v="54.77"/>
    <n v="56"/>
    <n v="29605400"/>
    <n v="-0.4053113897351176"/>
  </r>
  <r>
    <x v="546"/>
    <n v="51.6599"/>
    <n v="55.7"/>
    <n v="59.78"/>
    <n v="54.53"/>
    <n v="54.85"/>
    <n v="30151500"/>
    <n v="-0.38225312274198608"/>
  </r>
  <r>
    <x v="547"/>
    <n v="50.7881"/>
    <n v="54.76"/>
    <n v="59.78"/>
    <n v="54.68"/>
    <n v="55.31"/>
    <n v="35313800"/>
    <n v="-0.16428261972304628"/>
  </r>
  <r>
    <x v="548"/>
    <n v="49.730699999999999"/>
    <n v="53.62"/>
    <n v="59.78"/>
    <n v="53.56"/>
    <n v="54.63"/>
    <n v="30595100"/>
    <n v="-0.36352276705959607"/>
  </r>
  <r>
    <x v="549"/>
    <n v="48.2654"/>
    <n v="52.04"/>
    <n v="59.78"/>
    <n v="51.94"/>
    <n v="53.86"/>
    <n v="28582600"/>
    <n v="-0.4484976110875713"/>
  </r>
  <r>
    <x v="550"/>
    <n v="48.2654"/>
    <n v="52.04"/>
    <n v="59.78"/>
    <n v="51.95"/>
    <n v="52.08"/>
    <n v="46372400"/>
    <n v="0.30265045365224141"/>
  </r>
  <r>
    <x v="551"/>
    <n v="48.172600000000003"/>
    <n v="51.94"/>
    <n v="59.78"/>
    <n v="49.88"/>
    <n v="51.48"/>
    <n v="64198400"/>
    <n v="1.0553270099964331"/>
  </r>
  <r>
    <x v="552"/>
    <n v="47.300800000000002"/>
    <n v="51"/>
    <n v="59.78"/>
    <n v="50.25"/>
    <n v="51.01"/>
    <n v="44095400"/>
    <n v="0.20650748726630375"/>
  </r>
  <r>
    <x v="553"/>
    <n v="47.9407"/>
    <n v="51.69"/>
    <n v="59.78"/>
    <n v="50.75"/>
    <n v="51.13"/>
    <n v="54895400"/>
    <n v="0.66252155708102778"/>
  </r>
  <r>
    <x v="554"/>
    <n v="44.564799999999998"/>
    <n v="48.05"/>
    <n v="59.78"/>
    <n v="47.78"/>
    <n v="49.98"/>
    <n v="89642800"/>
    <n v="2.1296792690699298"/>
  </r>
  <r>
    <x v="555"/>
    <n v="44.268000000000001"/>
    <n v="47.73"/>
    <n v="59.78"/>
    <n v="46.3"/>
    <n v="47.71"/>
    <n v="61945400"/>
    <n v="0.9601974082100837"/>
  </r>
  <r>
    <x v="556"/>
    <n v="45.2789"/>
    <n v="48.82"/>
    <n v="59.78"/>
    <n v="47.31"/>
    <n v="47.68"/>
    <n v="51828400"/>
    <n v="0.53302200595864269"/>
  </r>
  <r>
    <x v="557"/>
    <n v="45.399500000000003"/>
    <n v="48.95"/>
    <n v="59.78"/>
    <n v="48.36"/>
    <n v="48.78"/>
    <n v="35386100"/>
    <n v="-0.16122985886678659"/>
  </r>
  <r>
    <x v="558"/>
    <n v="45.918900000000001"/>
    <n v="49.51"/>
    <n v="59.78"/>
    <n v="48.09"/>
    <n v="48.25"/>
    <n v="37962700"/>
    <n v="-5.2436724395988642E-2"/>
  </r>
  <r>
    <x v="559"/>
    <n v="44.778100000000002"/>
    <n v="48.28"/>
    <n v="59.78"/>
    <n v="48.25"/>
    <n v="49.25"/>
    <n v="42145800"/>
    <n v="0.12418850295974951"/>
  </r>
  <r>
    <x v="560"/>
    <n v="44.866900000000001"/>
    <n v="48.01"/>
    <n v="59.78"/>
    <n v="47.13"/>
    <n v="47.86"/>
    <n v="32431500"/>
    <n v="-0.28598348578109989"/>
  </r>
  <r>
    <x v="561"/>
    <n v="45.025700000000001"/>
    <n v="48.18"/>
    <n v="59.78"/>
    <n v="47.96"/>
    <n v="48.13"/>
    <n v="27558500"/>
    <n v="-0.49173872302250266"/>
  </r>
  <r>
    <x v="562"/>
    <n v="45.6145"/>
    <n v="48.81"/>
    <n v="59.78"/>
    <n v="47.9"/>
    <n v="47.98"/>
    <n v="28051200"/>
    <n v="-0.47093519226345504"/>
  </r>
  <r>
    <x v="563"/>
    <n v="46.642499999999998"/>
    <n v="49.91"/>
    <n v="59.78"/>
    <n v="48.83"/>
    <n v="49.33"/>
    <n v="35217300"/>
    <n v="-0.16835718988389078"/>
  </r>
  <r>
    <x v="564"/>
    <n v="45.661200000000001"/>
    <n v="48.86"/>
    <n v="59.78"/>
    <n v="48.76"/>
    <n v="49.18"/>
    <n v="32762700"/>
    <n v="-0.27199905430678167"/>
  </r>
  <r>
    <x v="565"/>
    <n v="44.511699999999998"/>
    <n v="47.63"/>
    <n v="59.78"/>
    <n v="47.5"/>
    <n v="48.95"/>
    <n v="37208200"/>
    <n v="-8.4294373995545055E-2"/>
  </r>
  <r>
    <x v="566"/>
    <n v="44.465000000000003"/>
    <n v="47.58"/>
    <n v="59.78"/>
    <n v="47.11"/>
    <n v="47.92"/>
    <n v="28456900"/>
    <n v="-0.45380510817791486"/>
  </r>
  <r>
    <x v="567"/>
    <n v="45.268700000000003"/>
    <n v="48.44"/>
    <n v="59.78"/>
    <n v="47.19"/>
    <n v="47.7"/>
    <n v="35837900"/>
    <n v="-0.14215327027953731"/>
  </r>
  <r>
    <x v="568"/>
    <n v="45.072499999999998"/>
    <n v="48.23"/>
    <n v="59.78"/>
    <n v="47.6"/>
    <n v="48.06"/>
    <n v="26022900"/>
    <n v="-0.55657716798615919"/>
  </r>
  <r>
    <x v="569"/>
    <n v="44.4557"/>
    <n v="47.57"/>
    <n v="59.78"/>
    <n v="47.38"/>
    <n v="47.86"/>
    <n v="32030600"/>
    <n v="-0.30291089694672235"/>
  </r>
  <r>
    <x v="570"/>
    <n v="42.091299999999997"/>
    <n v="45.04"/>
    <n v="59.78"/>
    <n v="44.51"/>
    <n v="46.19"/>
    <n v="76520100"/>
    <n v="1.5755926177775521"/>
  </r>
  <r>
    <x v="571"/>
    <n v="41.764200000000002"/>
    <n v="44.69"/>
    <n v="59.78"/>
    <n v="43.85"/>
    <n v="44.69"/>
    <n v="57093300"/>
    <n v="0.75532464264082233"/>
  </r>
  <r>
    <x v="572"/>
    <n v="41.726799999999997"/>
    <n v="44.65"/>
    <n v="59.78"/>
    <n v="44.55"/>
    <n v="45.17"/>
    <n v="38176700"/>
    <n v="-4.340089004965985E-2"/>
  </r>
  <r>
    <x v="573"/>
    <n v="43.661299999999997"/>
    <n v="46.72"/>
    <n v="59.78"/>
    <n v="43.63"/>
    <n v="43.9"/>
    <n v="72740100"/>
    <n v="1.4159876933423987"/>
  </r>
  <r>
    <x v="574"/>
    <n v="44.586500000000001"/>
    <n v="47.71"/>
    <n v="59.78"/>
    <n v="46.25"/>
    <n v="46.93"/>
    <n v="39266300"/>
    <n v="2.6058627716478624E-3"/>
  </r>
  <r>
    <x v="575"/>
    <n v="44.577199999999998"/>
    <n v="47.7"/>
    <n v="59.78"/>
    <n v="46.85"/>
    <n v="47"/>
    <n v="41946100"/>
    <n v="0.11575646502067539"/>
  </r>
  <r>
    <x v="576"/>
    <n v="43.754800000000003"/>
    <n v="46.82"/>
    <n v="59.78"/>
    <n v="46.22"/>
    <n v="47.54"/>
    <n v="53853000"/>
    <n v="0.61850775463891028"/>
  </r>
  <r>
    <x v="577"/>
    <n v="45.6706"/>
    <n v="48.87"/>
    <n v="59.78"/>
    <n v="47.48"/>
    <n v="47.52"/>
    <n v="46936500"/>
    <n v="0.32646874409506416"/>
  </r>
  <r>
    <x v="578"/>
    <n v="44.792099999999998"/>
    <n v="47.93"/>
    <n v="59.78"/>
    <n v="47.62"/>
    <n v="48.18"/>
    <n v="36389900"/>
    <n v="-0.11884588448900696"/>
  </r>
  <r>
    <x v="579"/>
    <n v="44.922899999999998"/>
    <n v="48.07"/>
    <n v="59.78"/>
    <n v="47.37"/>
    <n v="47.37"/>
    <n v="38310700"/>
    <n v="-3.7742937701958641E-2"/>
  </r>
  <r>
    <x v="580"/>
    <n v="44.558500000000002"/>
    <n v="47.68"/>
    <n v="59.78"/>
    <n v="47.6"/>
    <n v="48.01"/>
    <n v="43813700"/>
    <n v="0.19461312027863636"/>
  </r>
  <r>
    <x v="581"/>
    <n v="44.3902"/>
    <n v="47.5"/>
    <n v="59.78"/>
    <n v="46.89"/>
    <n v="47.69"/>
    <n v="44813900"/>
    <n v="0.23684508996647777"/>
  </r>
  <r>
    <x v="582"/>
    <n v="44.511699999999998"/>
    <n v="47.63"/>
    <n v="59.78"/>
    <n v="46.89"/>
    <n v="48.41"/>
    <n v="36076500"/>
    <n v="-0.13207873721863053"/>
  </r>
  <r>
    <x v="583"/>
    <n v="43.605200000000004"/>
    <n v="46.66"/>
    <n v="59.78"/>
    <n v="46.16"/>
    <n v="47.29"/>
    <n v="36456000"/>
    <n v="-0.11605490948764093"/>
  </r>
  <r>
    <x v="584"/>
    <n v="42.829599999999999"/>
    <n v="45.83"/>
    <n v="59.78"/>
    <n v="45.77"/>
    <n v="47.15"/>
    <n v="27082100"/>
    <n v="-0.51185401032432998"/>
  </r>
  <r>
    <x v="585"/>
    <n v="41.493200000000002"/>
    <n v="44.4"/>
    <n v="59.78"/>
    <n v="44.3"/>
    <n v="45.9"/>
    <n v="35993900"/>
    <n v="-0.13556640038221351"/>
  </r>
  <r>
    <x v="586"/>
    <n v="41.876399999999997"/>
    <n v="44.81"/>
    <n v="59.78"/>
    <n v="44.07"/>
    <n v="44.5"/>
    <n v="34448900"/>
    <n v="-0.20080174648070875"/>
  </r>
  <r>
    <x v="587"/>
    <n v="43.577199999999998"/>
    <n v="46.63"/>
    <n v="59.78"/>
    <n v="45.27"/>
    <n v="45.3"/>
    <n v="38885500"/>
    <n v="-1.3472855541819442E-2"/>
  </r>
  <r>
    <x v="588"/>
    <n v="44.053800000000003"/>
    <n v="47.14"/>
    <n v="59.78"/>
    <n v="45.73"/>
    <n v="46.32"/>
    <n v="28555000"/>
    <n v="-0.44966298037709779"/>
  </r>
  <r>
    <x v="589"/>
    <n v="44.343499999999999"/>
    <n v="47.45"/>
    <n v="59.78"/>
    <n v="46.35"/>
    <n v="46.82"/>
    <n v="46237100"/>
    <n v="0.29693761072206248"/>
  </r>
  <r>
    <x v="590"/>
    <n v="44.287399999999998"/>
    <n v="47.39"/>
    <n v="59.78"/>
    <n v="47.07"/>
    <n v="47.46"/>
    <n v="32910900"/>
    <n v="-0.26574152790432409"/>
  </r>
  <r>
    <x v="591"/>
    <n v="45.222000000000001"/>
    <n v="48.39"/>
    <n v="59.78"/>
    <n v="47.4"/>
    <n v="47.5"/>
    <n v="27923300"/>
    <n v="-0.4763355811087609"/>
  </r>
  <r>
    <x v="592"/>
    <n v="45.1098"/>
    <n v="48.27"/>
    <n v="59.78"/>
    <n v="48.06"/>
    <n v="48.46"/>
    <n v="37126400"/>
    <n v="-8.7748258339141752E-2"/>
  </r>
  <r>
    <x v="593"/>
    <n v="48.240499999999997"/>
    <n v="51.62"/>
    <n v="59.78"/>
    <n v="48.59"/>
    <n v="48.66"/>
    <n v="51677900"/>
    <n v="0.52666736544872461"/>
  </r>
  <r>
    <x v="594"/>
    <n v="48.436799999999998"/>
    <n v="51.83"/>
    <n v="59.78"/>
    <n v="50.45"/>
    <n v="50.69"/>
    <n v="33239800"/>
    <n v="-0.25185421053746643"/>
  </r>
  <r>
    <x v="595"/>
    <n v="48.137700000000002"/>
    <n v="51.51"/>
    <n v="59.78"/>
    <n v="50.56"/>
    <n v="51.36"/>
    <n v="22932400"/>
    <n v="-0.68706897194564109"/>
  </r>
  <r>
    <x v="596"/>
    <n v="48.829300000000003"/>
    <n v="52.25"/>
    <n v="59.78"/>
    <n v="51.28"/>
    <n v="52"/>
    <n v="27303700"/>
    <n v="-0.50249727718813153"/>
  </r>
  <r>
    <x v="597"/>
    <n v="48.063000000000002"/>
    <n v="51.43"/>
    <n v="59.78"/>
    <n v="51.22"/>
    <n v="52.25"/>
    <n v="24623300"/>
    <n v="-0.61567321355214877"/>
  </r>
  <r>
    <x v="598"/>
    <n v="46.315399999999997"/>
    <n v="49.56"/>
    <n v="59.78"/>
    <n v="49.51"/>
    <n v="51.2"/>
    <n v="43698300"/>
    <n v="0.1897405254956161"/>
  </r>
  <r>
    <x v="599"/>
    <n v="44.960299999999997"/>
    <n v="48.11"/>
    <n v="59.78"/>
    <n v="47.33"/>
    <n v="49.83"/>
    <n v="46598600"/>
    <n v="0.3122014150033609"/>
  </r>
  <r>
    <x v="600"/>
    <n v="45.978999999999999"/>
    <n v="49.2"/>
    <n v="59.78"/>
    <n v="47.92"/>
    <n v="48.17"/>
    <n v="23784900"/>
    <n v="-0.65107341689776588"/>
  </r>
  <r>
    <x v="601"/>
    <n v="44.978999999999999"/>
    <n v="48.13"/>
    <n v="59.78"/>
    <n v="48.02"/>
    <n v="48.83"/>
    <n v="25779200"/>
    <n v="-0.56686704102447849"/>
  </r>
  <r>
    <x v="602"/>
    <n v="44.427599999999998"/>
    <n v="47.54"/>
    <n v="59.78"/>
    <n v="47.24"/>
    <n v="47.44"/>
    <n v="31518700"/>
    <n v="-0.32452511938544065"/>
  </r>
  <r>
    <x v="603"/>
    <n v="44.446300000000001"/>
    <n v="47.56"/>
    <n v="59.78"/>
    <n v="46.77"/>
    <n v="47.43"/>
    <n v="24117000"/>
    <n v="-0.63705098425096307"/>
  </r>
  <r>
    <x v="604"/>
    <n v="43.941699999999997"/>
    <n v="47.02"/>
    <n v="59.78"/>
    <n v="46.85"/>
    <n v="47.28"/>
    <n v="22167300"/>
    <n v="-0.71937419091001564"/>
  </r>
  <r>
    <x v="605"/>
    <n v="43.521099999999997"/>
    <n v="46.57"/>
    <n v="59.78"/>
    <n v="46.53"/>
    <n v="46.9"/>
    <n v="30352500"/>
    <n v="-0.37376619422043422"/>
  </r>
  <r>
    <x v="606"/>
    <n v="43.4557"/>
    <n v="46.5"/>
    <n v="59.78"/>
    <n v="46.41"/>
    <n v="47.32"/>
    <n v="29861400"/>
    <n v="-0.39450216733950932"/>
  </r>
  <r>
    <x v="607"/>
    <n v="43.932299999999998"/>
    <n v="47.01"/>
    <n v="59.78"/>
    <n v="46.55"/>
    <n v="46.75"/>
    <n v="22171300"/>
    <n v="-0.71920529681008427"/>
  </r>
  <r>
    <x v="608"/>
    <n v="42.68"/>
    <n v="45.67"/>
    <n v="59.78"/>
    <n v="45.62"/>
    <n v="46.75"/>
    <n v="36181800"/>
    <n v="-0.12763260003793697"/>
  </r>
  <r>
    <x v="609"/>
    <n v="43.586500000000001"/>
    <n v="46.64"/>
    <n v="59.78"/>
    <n v="45.52"/>
    <n v="45.53"/>
    <n v="25593100"/>
    <n v="-0.57472483902378591"/>
  </r>
  <r>
    <x v="610"/>
    <n v="44.792099999999998"/>
    <n v="47.93"/>
    <n v="59.78"/>
    <n v="46.34"/>
    <n v="46.6"/>
    <n v="31483100"/>
    <n v="-0.32602827687482988"/>
  </r>
  <r>
    <x v="611"/>
    <n v="44.960299999999997"/>
    <n v="48.11"/>
    <n v="59.78"/>
    <n v="47.98"/>
    <n v="48.36"/>
    <n v="22787100"/>
    <n v="-0.69320405012564845"/>
  </r>
  <r>
    <x v="612"/>
    <n v="44.3902"/>
    <n v="47.5"/>
    <n v="59.78"/>
    <n v="47.4"/>
    <n v="48.62"/>
    <n v="27316900"/>
    <n v="-0.50193992665835796"/>
  </r>
  <r>
    <x v="613"/>
    <n v="43.493099999999998"/>
    <n v="46.54"/>
    <n v="59.78"/>
    <n v="46.5"/>
    <n v="47.45"/>
    <n v="28219900"/>
    <n v="-0.46381208359884912"/>
  </r>
  <r>
    <x v="614"/>
    <n v="43.979100000000003"/>
    <n v="47.06"/>
    <n v="59.78"/>
    <n v="46.18"/>
    <n v="46.21"/>
    <n v="35999300"/>
    <n v="-0.13533839334730616"/>
  </r>
  <r>
    <x v="615"/>
    <n v="42.539900000000003"/>
    <n v="45.52"/>
    <n v="59.78"/>
    <n v="45.51"/>
    <n v="46.69"/>
    <n v="35356600"/>
    <n v="-0.16247545285378051"/>
  </r>
  <r>
    <x v="616"/>
    <n v="42.259500000000003"/>
    <n v="45.22"/>
    <n v="59.78"/>
    <n v="45.01"/>
    <n v="45.48"/>
    <n v="28320900"/>
    <n v="-0.45954750757558177"/>
  </r>
  <r>
    <x v="617"/>
    <n v="43.773499999999999"/>
    <n v="46.84"/>
    <n v="59.78"/>
    <n v="45.54"/>
    <n v="45.79"/>
    <n v="41097000"/>
    <n v="7.9904469957741864E-2"/>
  </r>
  <r>
    <x v="618"/>
    <n v="40.736199999999997"/>
    <n v="43.59"/>
    <n v="59.78"/>
    <n v="43.5"/>
    <n v="44.99"/>
    <n v="70765900"/>
    <n v="1.3326300103212665"/>
  </r>
  <r>
    <x v="619"/>
    <n v="42.016500000000001"/>
    <n v="44.96"/>
    <n v="59.78"/>
    <n v="43.51"/>
    <n v="43.72"/>
    <n v="45446500"/>
    <n v="0.26355569187062539"/>
  </r>
  <r>
    <x v="620"/>
    <n v="42.11"/>
    <n v="45.06"/>
    <n v="59.78"/>
    <n v="44.23"/>
    <n v="44.79"/>
    <n v="40158400"/>
    <n v="4.0273469408843722E-2"/>
  </r>
  <r>
    <x v="621"/>
    <n v="43.493099999999998"/>
    <n v="46.54"/>
    <n v="59.78"/>
    <n v="44.41"/>
    <n v="45.06"/>
    <n v="44625600"/>
    <n v="0.22889440021220808"/>
  </r>
  <r>
    <x v="622"/>
    <n v="42.009599999999999"/>
    <n v="44.6"/>
    <n v="59.78"/>
    <n v="44.13"/>
    <n v="45.6"/>
    <n v="52996700"/>
    <n v="0.5823517501961003"/>
  </r>
  <r>
    <x v="623"/>
    <n v="41.726999999999997"/>
    <n v="44.3"/>
    <n v="59.78"/>
    <n v="43.84"/>
    <n v="44.49"/>
    <n v="40916600"/>
    <n v="7.2287346050836657E-2"/>
  </r>
  <r>
    <x v="624"/>
    <n v="40.568399999999997"/>
    <n v="43.07"/>
    <n v="59.78"/>
    <n v="42.87"/>
    <n v="43.81"/>
    <n v="44925800"/>
    <n v="0.24156990241205809"/>
  </r>
  <r>
    <x v="625"/>
    <n v="41.453800000000001"/>
    <n v="44.01"/>
    <n v="59.78"/>
    <n v="43.5"/>
    <n v="44.35"/>
    <n v="42770000"/>
    <n v="0.15054442725404124"/>
  </r>
  <r>
    <x v="626"/>
    <n v="40.342399999999998"/>
    <n v="42.83"/>
    <n v="59.78"/>
    <n v="42.78"/>
    <n v="44.02"/>
    <n v="40351700"/>
    <n v="4.8435276788027622E-2"/>
  </r>
  <r>
    <x v="627"/>
    <n v="40.351799999999997"/>
    <n v="42.84"/>
    <n v="59.78"/>
    <n v="42.01"/>
    <n v="42.73"/>
    <n v="42329600"/>
    <n v="0.13194918685159637"/>
  </r>
  <r>
    <x v="628"/>
    <n v="41.067700000000002"/>
    <n v="43.6"/>
    <n v="59.78"/>
    <n v="42.97"/>
    <n v="43.42"/>
    <n v="32034100"/>
    <n v="-0.3027631146092824"/>
  </r>
  <r>
    <x v="629"/>
    <n v="40.5779"/>
    <n v="43.08"/>
    <n v="59.78"/>
    <n v="42.79"/>
    <n v="43.42"/>
    <n v="25071900"/>
    <n v="-0.59673174024484454"/>
  </r>
  <r>
    <x v="630"/>
    <n v="41.821199999999997"/>
    <n v="44.4"/>
    <n v="59.78"/>
    <n v="43.65"/>
    <n v="43.82"/>
    <n v="28596600"/>
    <n v="-0.44790648173781145"/>
  </r>
  <r>
    <x v="631"/>
    <n v="39.890300000000003"/>
    <n v="42.35"/>
    <n v="59.78"/>
    <n v="42.22"/>
    <n v="43.98"/>
    <n v="35218400"/>
    <n v="-0.16831074400640966"/>
  </r>
  <r>
    <x v="632"/>
    <n v="39.57"/>
    <n v="42.01"/>
    <n v="59.78"/>
    <n v="41.72"/>
    <n v="42.32"/>
    <n v="29181000"/>
    <n v="-0.42323105373783693"/>
  </r>
  <r>
    <x v="633"/>
    <n v="39.230899999999998"/>
    <n v="41.65"/>
    <n v="59.78"/>
    <n v="40.31"/>
    <n v="42.25"/>
    <n v="44802300"/>
    <n v="0.23635529707667677"/>
  </r>
  <r>
    <x v="634"/>
    <n v="39.560600000000001"/>
    <n v="42"/>
    <n v="59.78"/>
    <n v="41.33"/>
    <n v="41.69"/>
    <n v="27199500"/>
    <n v="-0.50689696849134391"/>
  </r>
  <r>
    <x v="635"/>
    <n v="39.2498"/>
    <n v="41.67"/>
    <n v="59.78"/>
    <n v="41.1"/>
    <n v="41.7"/>
    <n v="29837500"/>
    <n v="-0.3955113095865993"/>
  </r>
  <r>
    <x v="636"/>
    <n v="39.749000000000002"/>
    <n v="42.2"/>
    <n v="59.78"/>
    <n v="41.39"/>
    <n v="41.44"/>
    <n v="26283100"/>
    <n v="-0.54559060678562299"/>
  </r>
  <r>
    <x v="637"/>
    <n v="40.954599999999999"/>
    <n v="43.48"/>
    <n v="59.78"/>
    <n v="42.08"/>
    <n v="42.17"/>
    <n v="28826700"/>
    <n v="-0.43819084863925889"/>
  </r>
  <r>
    <x v="638"/>
    <n v="41.962499999999999"/>
    <n v="44.55"/>
    <n v="59.78"/>
    <n v="43.55"/>
    <n v="43.59"/>
    <n v="30553300"/>
    <n v="-0.36528771040387903"/>
  </r>
  <r>
    <x v="639"/>
    <n v="41.84"/>
    <n v="44.42"/>
    <n v="59.78"/>
    <n v="43.65"/>
    <n v="44.25"/>
    <n v="41111500"/>
    <n v="8.0516711069993113E-2"/>
  </r>
  <r>
    <x v="640"/>
    <n v="41.548000000000002"/>
    <n v="44.11"/>
    <n v="59.78"/>
    <n v="43.53"/>
    <n v="44.77"/>
    <n v="29885500"/>
    <n v="-0.39348458038742279"/>
  </r>
  <r>
    <x v="641"/>
    <n v="42.235599999999998"/>
    <n v="44.84"/>
    <n v="59.78"/>
    <n v="43.94"/>
    <n v="44.19"/>
    <n v="28727600"/>
    <n v="-0.44237519996505881"/>
  </r>
  <r>
    <x v="642"/>
    <n v="40.869900000000001"/>
    <n v="43.39"/>
    <n v="59.78"/>
    <n v="43.34"/>
    <n v="44.11"/>
    <n v="33174700"/>
    <n v="-0.25460296201384963"/>
  </r>
  <r>
    <x v="643"/>
    <n v="40.822800000000001"/>
    <n v="43.34"/>
    <n v="59.78"/>
    <n v="43.08"/>
    <n v="43.81"/>
    <n v="25437100"/>
    <n v="-0.58131170892110962"/>
  </r>
  <r>
    <x v="644"/>
    <n v="41.0017"/>
    <n v="43.53"/>
    <n v="59.78"/>
    <n v="42.66"/>
    <n v="43.06"/>
    <n v="25168700"/>
    <n v="-0.59264450302650518"/>
  </r>
  <r>
    <x v="645"/>
    <n v="38.835299999999997"/>
    <n v="41.23"/>
    <n v="59.78"/>
    <n v="41.03"/>
    <n v="42.25"/>
    <n v="59649900"/>
    <n v="0.86327330661196344"/>
  </r>
  <r>
    <x v="646"/>
    <n v="37.686199999999999"/>
    <n v="40.01"/>
    <n v="59.78"/>
    <n v="40.01"/>
    <n v="41.01"/>
    <n v="39047200"/>
    <n v="-6.6453115520934362E-3"/>
  </r>
  <r>
    <x v="647"/>
    <n v="36.904400000000003"/>
    <n v="39.18"/>
    <n v="59.78"/>
    <n v="39.18"/>
    <n v="39.85"/>
    <n v="43066200"/>
    <n v="0.16305103535395987"/>
  </r>
  <r>
    <x v="648"/>
    <n v="35.576300000000003"/>
    <n v="37.770000000000003"/>
    <n v="59.78"/>
    <n v="37.67"/>
    <n v="38.549999999999997"/>
    <n v="50335900"/>
    <n v="0.47000339492174681"/>
  </r>
  <r>
    <x v="649"/>
    <n v="35.726999999999997"/>
    <n v="37.93"/>
    <n v="59.78"/>
    <n v="37.54"/>
    <n v="38.01"/>
    <n v="31351700"/>
    <n v="-0.33157644805757569"/>
  </r>
  <r>
    <x v="650"/>
    <n v="36.405200000000001"/>
    <n v="38.65"/>
    <n v="59.78"/>
    <n v="37.92"/>
    <n v="38.56"/>
    <n v="37652300"/>
    <n v="-6.5542906550663665E-2"/>
  </r>
  <r>
    <x v="651"/>
    <n v="35.171199999999999"/>
    <n v="37.340000000000003"/>
    <n v="59.78"/>
    <n v="36.93"/>
    <n v="37.700000000000003"/>
    <n v="45576500"/>
    <n v="0.26904475011839524"/>
  </r>
  <r>
    <x v="652"/>
    <n v="34.822699999999998"/>
    <n v="36.97"/>
    <n v="59.78"/>
    <n v="36.6"/>
    <n v="37.479999999999997"/>
    <n v="71393200"/>
    <n v="1.359116827543005"/>
  </r>
  <r>
    <x v="653"/>
    <n v="35.538600000000002"/>
    <n v="37.729999999999997"/>
    <n v="59.78"/>
    <n v="37.33"/>
    <n v="37.36"/>
    <n v="34004900"/>
    <n v="-0.21954899157309185"/>
  </r>
  <r>
    <x v="654"/>
    <n v="35.2089"/>
    <n v="37.380000000000003"/>
    <n v="59.78"/>
    <n v="37.22"/>
    <n v="37.33"/>
    <n v="32571000"/>
    <n v="-0.28009330404599303"/>
  </r>
  <r>
    <x v="655"/>
    <n v="35.237200000000001"/>
    <n v="37.409999999999997"/>
    <n v="59.78"/>
    <n v="36.909999999999997"/>
    <n v="37.61"/>
    <n v="30163000"/>
    <n v="-0.38176755220468334"/>
  </r>
  <r>
    <x v="656"/>
    <n v="36.3675"/>
    <n v="38.61"/>
    <n v="59.78"/>
    <n v="37.74"/>
    <n v="37.85"/>
    <n v="38159900"/>
    <n v="-4.4110245269371642E-2"/>
  </r>
  <r>
    <x v="657"/>
    <n v="36.386299999999999"/>
    <n v="38.630000000000003"/>
    <n v="59.78"/>
    <n v="38.47"/>
    <n v="38.869999999999997"/>
    <n v="29585300"/>
    <n v="-0.40616008258727282"/>
  </r>
  <r>
    <x v="658"/>
    <n v="35.585700000000003"/>
    <n v="37.78"/>
    <n v="59.78"/>
    <n v="37.74"/>
    <n v="38.58"/>
    <n v="37824200"/>
    <n v="-5.8284682606112644E-2"/>
  </r>
  <r>
    <x v="659"/>
    <n v="35.124200000000002"/>
    <n v="37.29"/>
    <n v="59.78"/>
    <n v="37.020000000000003"/>
    <n v="37.54"/>
    <n v="25437200"/>
    <n v="-0.58130748656861142"/>
  </r>
  <r>
    <x v="660"/>
    <n v="35.237200000000001"/>
    <n v="37.409999999999997"/>
    <n v="59.78"/>
    <n v="36.729999999999997"/>
    <n v="37.21"/>
    <n v="35141000"/>
    <n v="-0.17157884484008185"/>
  </r>
  <r>
    <x v="661"/>
    <n v="34.229300000000002"/>
    <n v="36.340000000000003"/>
    <n v="59.78"/>
    <n v="35.880000000000003"/>
    <n v="37.090000000000003"/>
    <n v="40596300"/>
    <n v="5.8763150998831469E-2"/>
  </r>
  <r>
    <x v="662"/>
    <n v="34.558999999999997"/>
    <n v="36.69"/>
    <n v="59.78"/>
    <n v="35.54"/>
    <n v="35.93"/>
    <n v="33215000"/>
    <n v="-0.25290135395704094"/>
  </r>
  <r>
    <x v="663"/>
    <n v="34.8416"/>
    <n v="36.99"/>
    <n v="59.78"/>
    <n v="36.46"/>
    <n v="36.82"/>
    <n v="26258300"/>
    <n v="-0.54663775020519745"/>
  </r>
  <r>
    <x v="664"/>
    <n v="35.924799999999998"/>
    <n v="38.14"/>
    <n v="59.78"/>
    <n v="37.729999999999997"/>
    <n v="37.89"/>
    <n v="33165400"/>
    <n v="-0.25499564079619008"/>
  </r>
  <r>
    <x v="665"/>
    <n v="35.783499999999997"/>
    <n v="37.99"/>
    <n v="59.78"/>
    <n v="37.39"/>
    <n v="37.659999999999997"/>
    <n v="22566300"/>
    <n v="-0.70252700444186056"/>
  </r>
  <r>
    <x v="666"/>
    <n v="35.039400000000001"/>
    <n v="37.200000000000003"/>
    <n v="59.78"/>
    <n v="37.03"/>
    <n v="37.659999999999997"/>
    <n v="25904300"/>
    <n v="-0.5615848780491246"/>
  </r>
  <r>
    <x v="667"/>
    <n v="35.0488"/>
    <n v="37.21"/>
    <n v="59.78"/>
    <n v="36.99"/>
    <n v="37.65"/>
    <n v="30546300"/>
    <n v="-0.36558327507875893"/>
  </r>
  <r>
    <x v="668"/>
    <n v="35.0488"/>
    <n v="37.21"/>
    <n v="59.78"/>
    <n v="36.619999999999997"/>
    <n v="36.68"/>
    <n v="27059200"/>
    <n v="-0.51282092904643706"/>
  </r>
  <r>
    <x v="669"/>
    <n v="35.519799999999996"/>
    <n v="37.71"/>
    <n v="59.78"/>
    <n v="36.29"/>
    <n v="36.99"/>
    <n v="36690700"/>
    <n v="-0.10614504817416724"/>
  </r>
  <r>
    <x v="670"/>
    <n v="36.376899999999999"/>
    <n v="38.619999999999997"/>
    <n v="59.78"/>
    <n v="37.729999999999997"/>
    <n v="38.270000000000003"/>
    <n v="32892300"/>
    <n v="-0.26652688546900499"/>
  </r>
  <r>
    <x v="671"/>
    <n v="36.4617"/>
    <n v="38.71"/>
    <n v="59.78"/>
    <n v="38.53"/>
    <n v="39.1"/>
    <n v="30814400"/>
    <n v="-0.35426314803085823"/>
  </r>
  <r>
    <x v="672"/>
    <n v="37.884"/>
    <n v="40.22"/>
    <n v="59.78"/>
    <n v="39.24"/>
    <n v="39.32"/>
    <n v="53095300"/>
    <n v="0.58651498975940886"/>
  </r>
  <r>
    <x v="673"/>
    <n v="38.2042"/>
    <n v="40.56"/>
    <n v="59.78"/>
    <n v="39.56"/>
    <n v="40.21"/>
    <n v="36387900"/>
    <n v="-0.11893033153897266"/>
  </r>
  <r>
    <x v="674"/>
    <n v="38.251300000000001"/>
    <n v="40.61"/>
    <n v="59.78"/>
    <n v="39.82"/>
    <n v="40.51"/>
    <n v="29661200"/>
    <n v="-0.40295531704107485"/>
  </r>
  <r>
    <x v="675"/>
    <n v="36.923200000000001"/>
    <n v="39.200000000000003"/>
    <n v="59.78"/>
    <n v="38.94"/>
    <n v="40.369999999999997"/>
    <n v="41350000"/>
    <n v="9.0587021778401611E-2"/>
  </r>
  <r>
    <x v="676"/>
    <n v="36.8855"/>
    <n v="39.159999999999997"/>
    <n v="59.78"/>
    <n v="38.549999999999997"/>
    <n v="39.28"/>
    <n v="32263400"/>
    <n v="-0.29308126033071608"/>
  </r>
  <r>
    <x v="677"/>
    <n v="36.697200000000002"/>
    <n v="38.96"/>
    <n v="59.78"/>
    <n v="38.880000000000003"/>
    <n v="39.1"/>
    <n v="35925500"/>
    <n v="-0.13845448949104008"/>
  </r>
  <r>
    <x v="678"/>
    <n v="37.846299999999999"/>
    <n v="40.18"/>
    <n v="59.78"/>
    <n v="39.229999999999997"/>
    <n v="39.270000000000003"/>
    <n v="42571600"/>
    <n v="0.14216727989744482"/>
  </r>
  <r>
    <x v="679"/>
    <n v="37.403599999999997"/>
    <n v="39.71"/>
    <n v="59.78"/>
    <n v="39.04"/>
    <n v="40.090000000000003"/>
    <n v="56662300"/>
    <n v="0.73712630337321627"/>
  </r>
  <r>
    <x v="680"/>
    <n v="34.201099999999997"/>
    <n v="36.31"/>
    <n v="59.78"/>
    <n v="35.24"/>
    <n v="35.6"/>
    <n v="125292400"/>
    <n v="3.6349310452983543"/>
  </r>
  <r>
    <x v="681"/>
    <n v="34.813299999999998"/>
    <n v="36.96"/>
    <n v="59.78"/>
    <n v="36.049999999999997"/>
    <n v="36.049999999999997"/>
    <n v="52513400"/>
    <n v="0.56194512057189139"/>
  </r>
  <r>
    <x v="682"/>
    <n v="33.918500000000002"/>
    <n v="36.01"/>
    <n v="59.78"/>
    <n v="36"/>
    <n v="36.590000000000003"/>
    <n v="53929400"/>
    <n v="0.62173363194759967"/>
  </r>
  <r>
    <x v="683"/>
    <n v="34.398899999999998"/>
    <n v="36.520000000000003"/>
    <n v="59.78"/>
    <n v="35.26"/>
    <n v="36.090000000000003"/>
    <n v="59513900"/>
    <n v="0.85753090721429659"/>
  </r>
  <r>
    <x v="684"/>
    <n v="33.927900000000001"/>
    <n v="35.659999999999997"/>
    <n v="59.78"/>
    <n v="35.36"/>
    <n v="36.01"/>
    <n v="54046300"/>
    <n v="0.62666956201809421"/>
  </r>
  <r>
    <x v="685"/>
    <n v="33.670999999999999"/>
    <n v="35.39"/>
    <n v="59.78"/>
    <n v="35.18"/>
    <n v="35.35"/>
    <n v="40205100"/>
    <n v="4.2245308025542577E-2"/>
  </r>
  <r>
    <x v="686"/>
    <n v="33.661499999999997"/>
    <n v="35.380000000000003"/>
    <n v="59.78"/>
    <n v="35.200000000000003"/>
    <n v="35.36"/>
    <n v="41534600"/>
    <n v="9.8381484490234761E-2"/>
  </r>
  <r>
    <x v="687"/>
    <n v="32.843299999999999"/>
    <n v="34.520000000000003"/>
    <n v="59.78"/>
    <n v="34.4"/>
    <n v="35.22"/>
    <n v="48202300"/>
    <n v="0.37991528201834912"/>
  </r>
  <r>
    <x v="688"/>
    <n v="33.652000000000001"/>
    <n v="35.369999999999997"/>
    <n v="59.78"/>
    <n v="34.590000000000003"/>
    <n v="34.99"/>
    <n v="42243300"/>
    <n v="0.12830529664557688"/>
  </r>
  <r>
    <x v="689"/>
    <n v="33.8613"/>
    <n v="35.590000000000003"/>
    <n v="59.78"/>
    <n v="35.49"/>
    <n v="35.64"/>
    <n v="35569700"/>
    <n v="-0.15347761967993628"/>
  </r>
  <r>
    <x v="690"/>
    <n v="34.356099999999998"/>
    <n v="36.11"/>
    <n v="59.78"/>
    <n v="35.67"/>
    <n v="35.799999999999997"/>
    <n v="37675200"/>
    <n v="-6.4575987828556516E-2"/>
  </r>
  <r>
    <x v="691"/>
    <n v="34.5749"/>
    <n v="36.340000000000003"/>
    <n v="59.78"/>
    <n v="35.71"/>
    <n v="36.1"/>
    <n v="25400600"/>
    <n v="-0.58285286758298349"/>
  </r>
  <r>
    <x v="692"/>
    <n v="34.432200000000002"/>
    <n v="36.19"/>
    <n v="59.78"/>
    <n v="35.700000000000003"/>
    <n v="36.159999999999997"/>
    <n v="25000200"/>
    <n v="-0.59975916698611453"/>
  </r>
  <r>
    <x v="693"/>
    <n v="34.042099999999998"/>
    <n v="35.78"/>
    <n v="59.78"/>
    <n v="35.270000000000003"/>
    <n v="35.81"/>
    <n v="29176100"/>
    <n v="-0.42343794901025289"/>
  </r>
  <r>
    <x v="694"/>
    <n v="34.441699999999997"/>
    <n v="36.200000000000003"/>
    <n v="59.78"/>
    <n v="35.57"/>
    <n v="35.68"/>
    <n v="24598200"/>
    <n v="-0.61673302402921815"/>
  </r>
  <r>
    <x v="695"/>
    <n v="33.661499999999997"/>
    <n v="35.380000000000003"/>
    <n v="59.78"/>
    <n v="35.19"/>
    <n v="35.799999999999997"/>
    <n v="31425500"/>
    <n v="-0.32846035191384176"/>
  </r>
  <r>
    <x v="696"/>
    <n v="32.196300000000001"/>
    <n v="33.840000000000003"/>
    <n v="59.78"/>
    <n v="33.729999999999997"/>
    <n v="35"/>
    <n v="51006100"/>
    <n v="0.49830160136524942"/>
  </r>
  <r>
    <x v="697"/>
    <n v="32.301000000000002"/>
    <n v="33.950000000000003"/>
    <n v="59.78"/>
    <n v="33.909999999999997"/>
    <n v="33.979999999999997"/>
    <n v="30687100"/>
    <n v="-0.35963820276117436"/>
  </r>
  <r>
    <x v="698"/>
    <n v="32.215299999999999"/>
    <n v="33.86"/>
    <n v="59.78"/>
    <n v="33.6"/>
    <n v="33.97"/>
    <n v="25105700"/>
    <n v="-0.59530458510042439"/>
  </r>
  <r>
    <x v="699"/>
    <n v="33.195300000000003"/>
    <n v="34.89"/>
    <n v="59.78"/>
    <n v="33.82"/>
    <n v="33.869999999999997"/>
    <n v="29799100"/>
    <n v="-0.39713269294594056"/>
  </r>
  <r>
    <x v="700"/>
    <n v="31.739599999999999"/>
    <n v="33.36"/>
    <n v="59.78"/>
    <n v="33.35"/>
    <n v="34.950000000000003"/>
    <n v="44851500"/>
    <n v="0.23843269450583274"/>
  </r>
  <r>
    <x v="701"/>
    <n v="31.34"/>
    <n v="32.94"/>
    <n v="59.78"/>
    <n v="32.81"/>
    <n v="33.229999999999997"/>
    <n v="32976800"/>
    <n v="-0.2629589976079546"/>
  </r>
  <r>
    <x v="702"/>
    <n v="30.693100000000001"/>
    <n v="32.26"/>
    <n v="59.78"/>
    <n v="32.15"/>
    <n v="33.04"/>
    <n v="40182500"/>
    <n v="4.1291056360930285E-2"/>
  </r>
  <r>
    <x v="703"/>
    <n v="30.369599999999998"/>
    <n v="31.92"/>
    <n v="59.78"/>
    <n v="31.77"/>
    <n v="32.39"/>
    <n v="44074500"/>
    <n v="0.2056250155941623"/>
  </r>
  <r>
    <x v="704"/>
    <n v="30.217300000000002"/>
    <n v="31.76"/>
    <n v="59.78"/>
    <n v="31.13"/>
    <n v="31.57"/>
    <n v="36440700"/>
    <n v="-0.11670092941987845"/>
  </r>
  <r>
    <x v="705"/>
    <n v="29.703600000000002"/>
    <n v="31.22"/>
    <n v="59.78"/>
    <n v="31.06"/>
    <n v="32.21"/>
    <n v="34893300"/>
    <n v="-0.18203761197833251"/>
  </r>
  <r>
    <x v="706"/>
    <n v="28.885300000000001"/>
    <n v="30.36"/>
    <n v="59.78"/>
    <n v="30.33"/>
    <n v="31.39"/>
    <n v="46989600"/>
    <n v="0.32871081327165325"/>
  </r>
  <r>
    <x v="707"/>
    <n v="29.161300000000001"/>
    <n v="30.65"/>
    <n v="59.78"/>
    <n v="30.05"/>
    <n v="30.42"/>
    <n v="37329500"/>
    <n v="-7.9172660415125981E-2"/>
  </r>
  <r>
    <x v="708"/>
    <n v="29.256399999999999"/>
    <n v="30.75"/>
    <n v="59.78"/>
    <n v="29.91"/>
    <n v="30.37"/>
    <n v="37359500"/>
    <n v="-7.7905954665640625E-2"/>
  </r>
  <r>
    <x v="709"/>
    <n v="29.931899999999999"/>
    <n v="31.46"/>
    <n v="59.78"/>
    <n v="31.08"/>
    <n v="31.19"/>
    <n v="34069500"/>
    <n v="-0.21682135185920007"/>
  </r>
  <r>
    <x v="710"/>
    <n v="30.027100000000001"/>
    <n v="31.56"/>
    <n v="59.78"/>
    <n v="31.1"/>
    <n v="31.74"/>
    <n v="38305500"/>
    <n v="-3.7962500031869434E-2"/>
  </r>
  <r>
    <x v="711"/>
    <n v="27.8673"/>
    <n v="29.29"/>
    <n v="59.78"/>
    <n v="29.25"/>
    <n v="30.83"/>
    <n v="71417900"/>
    <n v="1.3601597486100812"/>
  </r>
  <r>
    <x v="712"/>
    <n v="27.762699999999999"/>
    <n v="29.18"/>
    <n v="59.78"/>
    <n v="29.01"/>
    <n v="29.55"/>
    <n v="40767200"/>
    <n v="6.5979151418399648E-2"/>
  </r>
  <r>
    <x v="713"/>
    <n v="27.4392"/>
    <n v="28.84"/>
    <n v="59.78"/>
    <n v="28.71"/>
    <n v="29.15"/>
    <n v="39919100"/>
    <n v="3.0169379880448956E-2"/>
  </r>
  <r>
    <x v="714"/>
    <n v="27.819700000000001"/>
    <n v="29.24"/>
    <n v="59.78"/>
    <n v="28.42"/>
    <n v="28.7"/>
    <n v="72748000"/>
    <n v="1.4163212591897631"/>
  </r>
  <r>
    <x v="715"/>
    <n v="28.01"/>
    <n v="29.44"/>
    <n v="59.78"/>
    <n v="28.9"/>
    <n v="29.02"/>
    <n v="33151900"/>
    <n v="-0.25556565838345846"/>
  </r>
  <r>
    <x v="716"/>
    <n v="27.5533"/>
    <n v="28.96"/>
    <n v="59.78"/>
    <n v="28.71"/>
    <n v="29.07"/>
    <n v="31129000"/>
    <n v="-0.34097962707125523"/>
  </r>
  <r>
    <x v="717"/>
    <n v="27.0871"/>
    <n v="28.47"/>
    <n v="59.78"/>
    <n v="28.46"/>
    <n v="29.15"/>
    <n v="39977300"/>
    <n v="3.2626789034450529E-2"/>
  </r>
  <r>
    <x v="718"/>
    <n v="26.706600000000002"/>
    <n v="28.07"/>
    <n v="59.78"/>
    <n v="28.04"/>
    <n v="28.4"/>
    <n v="36092700"/>
    <n v="-0.13139471611390843"/>
  </r>
  <r>
    <x v="719"/>
    <n v="26.183299999999999"/>
    <n v="27.52"/>
    <n v="59.78"/>
    <n v="27.19"/>
    <n v="27.9"/>
    <n v="43491100"/>
    <n v="0.18099181111917065"/>
  </r>
  <r>
    <x v="720"/>
    <n v="25.66"/>
    <n v="26.97"/>
    <n v="59.78"/>
    <n v="26.86"/>
    <n v="27.56"/>
    <n v="44786400"/>
    <n v="0.23568394302944953"/>
  </r>
  <r>
    <x v="721"/>
    <n v="25.5839"/>
    <n v="26.89"/>
    <n v="59.78"/>
    <n v="26.62"/>
    <n v="27.4"/>
    <n v="44121400"/>
    <n v="0.20760529891585772"/>
  </r>
  <r>
    <x v="722"/>
    <n v="25.812200000000001"/>
    <n v="27.13"/>
    <n v="59.78"/>
    <n v="26.6"/>
    <n v="26.86"/>
    <n v="40433400"/>
    <n v="5.1884938779126047E-2"/>
  </r>
  <r>
    <x v="723"/>
    <n v="25.098700000000001"/>
    <n v="26.38"/>
    <n v="59.78"/>
    <n v="26.19"/>
    <n v="26.78"/>
    <n v="41831300"/>
    <n v="0.11090920435264481"/>
  </r>
  <r>
    <x v="724"/>
    <n v="24.5183"/>
    <n v="25.77"/>
    <n v="59.78"/>
    <n v="25.74"/>
    <n v="26.3"/>
    <n v="43821000"/>
    <n v="0.19492135201101113"/>
  </r>
  <r>
    <x v="725"/>
    <n v="25.66"/>
    <n v="26.97"/>
    <n v="59.78"/>
    <n v="26.07"/>
    <n v="26.33"/>
    <n v="44096200"/>
    <n v="0.20654126608629003"/>
  </r>
  <r>
    <x v="726"/>
    <n v="26.354500000000002"/>
    <n v="27.7"/>
    <n v="59.78"/>
    <n v="27.09"/>
    <n v="27.43"/>
    <n v="42427500"/>
    <n v="0.13608286994741689"/>
  </r>
  <r>
    <x v="727"/>
    <n v="26.297499999999999"/>
    <n v="27.64"/>
    <n v="59.78"/>
    <n v="26.89"/>
    <n v="27.37"/>
    <n v="30120000"/>
    <n v="-0.38358316377894569"/>
  </r>
  <r>
    <x v="728"/>
    <n v="25.8598"/>
    <n v="27.18"/>
    <n v="59.78"/>
    <n v="27"/>
    <n v="27.44"/>
    <n v="33985100"/>
    <n v="-0.22038501736775218"/>
  </r>
  <r>
    <x v="729"/>
    <n v="24.470700000000001"/>
    <n v="25.72"/>
    <n v="59.78"/>
    <n v="25.65"/>
    <n v="26.17"/>
    <n v="57215500"/>
    <n v="0.760484357393726"/>
  </r>
  <r>
    <x v="730"/>
    <n v="23.975999999999999"/>
    <n v="25.2"/>
    <n v="59.78"/>
    <n v="25.09"/>
    <n v="25.94"/>
    <n v="43409300"/>
    <n v="0.17753792677557392"/>
  </r>
  <r>
    <x v="731"/>
    <n v="23.823799999999999"/>
    <n v="25.04"/>
    <n v="59.78"/>
    <n v="24.69"/>
    <n v="25.01"/>
    <n v="48134900"/>
    <n v="0.37706941643450537"/>
  </r>
  <r>
    <x v="732"/>
    <n v="24.099699999999999"/>
    <n v="25.33"/>
    <n v="59.78"/>
    <n v="24.66"/>
    <n v="25.05"/>
    <n v="39634100"/>
    <n v="1.8135675260338185E-2"/>
  </r>
  <r>
    <x v="733"/>
    <n v="25.136700000000001"/>
    <n v="26.42"/>
    <n v="59.78"/>
    <n v="24.59"/>
    <n v="24.73"/>
    <n v="62447000"/>
    <n v="0.98137672834147871"/>
  </r>
  <r>
    <x v="734"/>
    <n v="24.651499999999999"/>
    <n v="25.91"/>
    <n v="59.78"/>
    <n v="25.76"/>
    <n v="26.46"/>
    <n v="48185400"/>
    <n v="0.37920170444613904"/>
  </r>
  <r>
    <x v="735"/>
    <n v="25.136700000000001"/>
    <n v="26.42"/>
    <n v="59.78"/>
    <n v="26.17"/>
    <n v="26.31"/>
    <n v="39416500"/>
    <n v="8.9478362240711547E-3"/>
  </r>
  <r>
    <x v="736"/>
    <n v="24.613399999999999"/>
    <n v="25.87"/>
    <n v="59.78"/>
    <n v="25.54"/>
    <n v="26.74"/>
    <n v="51126900"/>
    <n v="0.50340220318317708"/>
  </r>
  <r>
    <x v="737"/>
    <n v="24.737100000000002"/>
    <n v="26"/>
    <n v="59.78"/>
    <n v="25.69"/>
    <n v="25.74"/>
    <n v="33882300"/>
    <n v="-0.22472559573598863"/>
  </r>
  <r>
    <x v="738"/>
    <n v="24.813199999999998"/>
    <n v="26.08"/>
    <n v="59.78"/>
    <n v="25.95"/>
    <n v="26.15"/>
    <n v="33247700"/>
    <n v="-0.25152064469010194"/>
  </r>
  <r>
    <x v="739"/>
    <n v="25.66"/>
    <n v="26.97"/>
    <n v="59.78"/>
    <n v="25.79"/>
    <n v="25.85"/>
    <n v="53058700"/>
    <n v="0.58496960874503667"/>
  </r>
  <r>
    <x v="740"/>
    <n v="25.8598"/>
    <n v="27.18"/>
    <n v="59.78"/>
    <n v="26.52"/>
    <n v="26.75"/>
    <n v="43831600"/>
    <n v="0.19536892137582929"/>
  </r>
  <r>
    <x v="741"/>
    <n v="26.078600000000002"/>
    <n v="27.41"/>
    <n v="59.78"/>
    <n v="27"/>
    <n v="27.18"/>
    <n v="32205300"/>
    <n v="-0.29553444713221938"/>
  </r>
  <r>
    <x v="742"/>
    <n v="25.888300000000001"/>
    <n v="27.21"/>
    <n v="59.78"/>
    <n v="26.99"/>
    <n v="27.19"/>
    <n v="37111100"/>
    <n v="-8.8394278271379287E-2"/>
  </r>
  <r>
    <x v="743"/>
    <n v="24.994"/>
    <n v="26.27"/>
    <n v="59.78"/>
    <n v="26.13"/>
    <n v="27.45"/>
    <n v="56305100"/>
    <n v="0.72204406024934409"/>
  </r>
  <r>
    <x v="744"/>
    <n v="27.658000000000001"/>
    <n v="29.07"/>
    <n v="59.78"/>
    <n v="27.86"/>
    <n v="28.18"/>
    <n v="91695700"/>
    <n v="2.2163599435072117"/>
  </r>
  <r>
    <x v="745"/>
    <n v="27.049099999999999"/>
    <n v="28.43"/>
    <n v="59.78"/>
    <n v="28.05"/>
    <n v="29.08"/>
    <n v="59507700"/>
    <n v="0.85726912135940292"/>
  </r>
  <r>
    <x v="746"/>
    <n v="26.9254"/>
    <n v="28.3"/>
    <n v="59.78"/>
    <n v="27.89"/>
    <n v="28.8"/>
    <n v="44418700"/>
    <n v="0.2201583528932575"/>
  </r>
  <r>
    <x v="747"/>
    <n v="26.088200000000001"/>
    <n v="27.42"/>
    <n v="59.78"/>
    <n v="27.41"/>
    <n v="28.27"/>
    <n v="51956100"/>
    <n v="0.53841395009895199"/>
  </r>
  <r>
    <x v="748"/>
    <n v="26.0596"/>
    <n v="27.39"/>
    <n v="59.78"/>
    <n v="27.17"/>
    <n v="27.45"/>
    <n v="39678200"/>
    <n v="1.9997732712081641E-2"/>
  </r>
  <r>
    <x v="749"/>
    <n v="27.192599999999999"/>
    <n v="28.2"/>
    <n v="59.78"/>
    <n v="27.41"/>
    <n v="27.57"/>
    <n v="43051900"/>
    <n v="0.16244723894670521"/>
  </r>
  <r>
    <x v="750"/>
    <n v="27.395099999999999"/>
    <n v="28.41"/>
    <n v="59.78"/>
    <n v="27.89"/>
    <n v="28.36"/>
    <n v="34389800"/>
    <n v="-0.20329715680719487"/>
  </r>
  <r>
    <x v="751"/>
    <n v="27.462599999999998"/>
    <n v="28.48"/>
    <n v="59.78"/>
    <n v="27.93"/>
    <n v="28.76"/>
    <n v="36258000"/>
    <n v="-0.12441516743424419"/>
  </r>
  <r>
    <x v="752"/>
    <n v="26.536899999999999"/>
    <n v="27.52"/>
    <n v="59.78"/>
    <n v="27.52"/>
    <n v="28.22"/>
    <n v="30544800"/>
    <n v="-0.36564661036623319"/>
  </r>
  <r>
    <x v="753"/>
    <n v="28.696899999999999"/>
    <n v="29.76"/>
    <n v="59.78"/>
    <n v="28.65"/>
    <n v="28.88"/>
    <n v="62943900"/>
    <n v="1.0023575979054542"/>
  </r>
  <r>
    <x v="754"/>
    <n v="29.343"/>
    <n v="30.43"/>
    <n v="59.78"/>
    <n v="28.87"/>
    <n v="28.93"/>
    <n v="49826500"/>
    <n v="0.44849473129548567"/>
  </r>
  <r>
    <x v="755"/>
    <n v="29.265799999999999"/>
    <n v="30.35"/>
    <n v="59.78"/>
    <n v="30.18"/>
    <n v="30.34"/>
    <n v="39395300"/>
    <n v="8.052697494434843E-3"/>
  </r>
  <r>
    <x v="756"/>
    <n v="29.613"/>
    <n v="30.71"/>
    <n v="59.78"/>
    <n v="30.17"/>
    <n v="31.1"/>
    <n v="40933200"/>
    <n v="7.2988256565551884E-2"/>
  </r>
  <r>
    <x v="757"/>
    <n v="28.475100000000001"/>
    <n v="29.53"/>
    <n v="59.78"/>
    <n v="29.44"/>
    <n v="30.11"/>
    <n v="35582800"/>
    <n v="-0.15292449150266102"/>
  </r>
  <r>
    <x v="758"/>
    <n v="28.822299999999998"/>
    <n v="29.89"/>
    <n v="59.78"/>
    <n v="29"/>
    <n v="29.07"/>
    <n v="31983300"/>
    <n v="-0.30490806967841094"/>
  </r>
  <r>
    <x v="759"/>
    <n v="28.803000000000001"/>
    <n v="29.87"/>
    <n v="59.78"/>
    <n v="29.61"/>
    <n v="30.26"/>
    <n v="27122200"/>
    <n v="-0.51016084697251785"/>
  </r>
  <r>
    <x v="760"/>
    <n v="27.906199999999998"/>
    <n v="28.94"/>
    <n v="59.78"/>
    <n v="28.91"/>
    <n v="29.66"/>
    <n v="36086800"/>
    <n v="-0.13164383491130724"/>
  </r>
  <r>
    <x v="761"/>
    <n v="28.754799999999999"/>
    <n v="29.82"/>
    <n v="59.78"/>
    <n v="29.06"/>
    <n v="29.14"/>
    <n v="25584100"/>
    <n v="-0.57510485074863149"/>
  </r>
  <r>
    <x v="762"/>
    <n v="28.610099999999999"/>
    <n v="29.67"/>
    <n v="59.78"/>
    <n v="29.49"/>
    <n v="29.73"/>
    <n v="23143900"/>
    <n v="-0.67813869641176938"/>
  </r>
  <r>
    <x v="763"/>
    <n v="28.291899999999998"/>
    <n v="29.34"/>
    <n v="59.78"/>
    <n v="29.34"/>
    <n v="29.68"/>
    <n v="11314900"/>
    <n v="-1.1776007734338407"/>
  </r>
  <r>
    <x v="764"/>
    <n v="27.703700000000001"/>
    <n v="28.73"/>
    <n v="59.78"/>
    <n v="28.54"/>
    <n v="29.1"/>
    <n v="28267900"/>
    <n v="-0.46178535439967255"/>
  </r>
  <r>
    <x v="765"/>
    <n v="27.867599999999999"/>
    <n v="28.9"/>
    <n v="59.78"/>
    <n v="28.74"/>
    <n v="28.85"/>
    <n v="24361500"/>
    <n v="-0.62672733239265754"/>
  </r>
  <r>
    <x v="766"/>
    <n v="28.995799999999999"/>
    <n v="30.07"/>
    <n v="59.78"/>
    <n v="28.22"/>
    <n v="28.77"/>
    <n v="72072500"/>
    <n v="1.3877992680638513"/>
  </r>
  <r>
    <x v="767"/>
    <n v="28.764399999999998"/>
    <n v="29.83"/>
    <n v="59.78"/>
    <n v="29.52"/>
    <n v="30.24"/>
    <n v="38896300"/>
    <n v="-1.301684147200472E-2"/>
  </r>
  <r>
    <x v="768"/>
    <n v="28.359400000000001"/>
    <n v="29.41"/>
    <n v="59.78"/>
    <n v="28.71"/>
    <n v="29.17"/>
    <n v="31546000"/>
    <n v="-0.32337241715340898"/>
  </r>
  <r>
    <x v="769"/>
    <n v="28.128"/>
    <n v="29.17"/>
    <n v="59.78"/>
    <n v="28.89"/>
    <n v="29.42"/>
    <n v="34040400"/>
    <n v="-0.21805005643620085"/>
  </r>
  <r>
    <x v="770"/>
    <n v="27.578299999999999"/>
    <n v="28.6"/>
    <n v="59.78"/>
    <n v="28.34"/>
    <n v="29.19"/>
    <n v="27701200"/>
    <n v="-0.48571342600745071"/>
  </r>
  <r>
    <x v="771"/>
    <n v="27.318000000000001"/>
    <n v="28.33"/>
    <n v="59.78"/>
    <n v="28.15"/>
    <n v="28.28"/>
    <n v="28239900"/>
    <n v="-0.46296761309919221"/>
  </r>
  <r>
    <x v="772"/>
    <n v="27.424099999999999"/>
    <n v="28.44"/>
    <n v="59.78"/>
    <n v="28.07"/>
    <n v="28.32"/>
    <n v="28486100"/>
    <n v="-0.45257218124841581"/>
  </r>
  <r>
    <x v="773"/>
    <n v="27.231200000000001"/>
    <n v="28.24"/>
    <n v="59.78"/>
    <n v="28.19"/>
    <n v="28.39"/>
    <n v="25641300"/>
    <n v="-0.57268966511961272"/>
  </r>
  <r>
    <x v="774"/>
    <n v="27.665099999999999"/>
    <n v="28.69"/>
    <n v="59.78"/>
    <n v="27.86"/>
    <n v="28.13"/>
    <n v="35117900"/>
    <n v="-0.17255420826718557"/>
  </r>
  <r>
    <x v="775"/>
    <n v="27.703700000000001"/>
    <n v="28.73"/>
    <n v="59.78"/>
    <n v="28.37"/>
    <n v="29.79"/>
    <n v="58546800"/>
    <n v="0.81669653620338734"/>
  </r>
  <r>
    <x v="776"/>
    <n v="27.250499999999999"/>
    <n v="28.26"/>
    <n v="59.78"/>
    <n v="28.01"/>
    <n v="28.51"/>
    <n v="37141100"/>
    <n v="-8.7127572521893945E-2"/>
  </r>
  <r>
    <x v="777"/>
    <n v="26.180099999999999"/>
    <n v="27.15"/>
    <n v="59.78"/>
    <n v="27.12"/>
    <n v="27.94"/>
    <n v="45682700"/>
    <n v="0.27352888847157336"/>
  </r>
  <r>
    <x v="778"/>
    <n v="25.958400000000001"/>
    <n v="26.92"/>
    <n v="59.78"/>
    <n v="26.45"/>
    <n v="27"/>
    <n v="81104200"/>
    <n v="1.769149478651411"/>
  </r>
  <r>
    <x v="779"/>
    <n v="25.832999999999998"/>
    <n v="26.79"/>
    <n v="59.78"/>
    <n v="26.5"/>
    <n v="26.9"/>
    <n v="37662500"/>
    <n v="-6.5112226595838651E-2"/>
  </r>
  <r>
    <x v="780"/>
    <n v="25.4955"/>
    <n v="26.44"/>
    <n v="59.78"/>
    <n v="26.42"/>
    <n v="26.54"/>
    <n v="31863300"/>
    <n v="-0.30997489267635231"/>
  </r>
  <r>
    <x v="781"/>
    <n v="25.871600000000001"/>
    <n v="26.83"/>
    <n v="59.78"/>
    <n v="26.58"/>
    <n v="26.59"/>
    <n v="28100900"/>
    <n v="-0.46883668307180765"/>
  </r>
  <r>
    <x v="782"/>
    <n v="25.042300000000001"/>
    <n v="25.97"/>
    <n v="59.78"/>
    <n v="25.35"/>
    <n v="26.45"/>
    <n v="47478300"/>
    <n v="0.34934544993076949"/>
  </r>
  <r>
    <x v="783"/>
    <n v="25.158000000000001"/>
    <n v="26.09"/>
    <n v="59.78"/>
    <n v="25.68"/>
    <n v="25.92"/>
    <n v="23600900"/>
    <n v="-0.6588425454946093"/>
  </r>
  <r>
    <x v="784"/>
    <n v="25.013400000000001"/>
    <n v="25.94"/>
    <n v="59.78"/>
    <n v="25.65"/>
    <n v="25.85"/>
    <n v="29548100"/>
    <n v="-0.40773079771663462"/>
  </r>
  <r>
    <x v="785"/>
    <n v="24.627700000000001"/>
    <n v="25.54"/>
    <n v="59.78"/>
    <n v="25.5"/>
    <n v="25.84"/>
    <n v="26176900"/>
    <n v="-0.55007474513880106"/>
  </r>
  <r>
    <x v="786"/>
    <n v="25.273700000000002"/>
    <n v="26.21"/>
    <n v="59.78"/>
    <n v="25.75"/>
    <n v="25.77"/>
    <n v="30944800"/>
    <n v="-0.34875720037309527"/>
  </r>
  <r>
    <x v="787"/>
    <n v="25.485900000000001"/>
    <n v="26.43"/>
    <n v="59.78"/>
    <n v="25.8"/>
    <n v="25.9"/>
    <n v="31030100"/>
    <n v="-0.34515553369205859"/>
  </r>
  <r>
    <x v="788"/>
    <n v="25.775099999999998"/>
    <n v="26.73"/>
    <n v="59.78"/>
    <n v="26.37"/>
    <n v="27.05"/>
    <n v="31308000"/>
    <n v="-0.33342161609932602"/>
  </r>
  <r>
    <x v="789"/>
    <n v="26.691199999999998"/>
    <n v="27.68"/>
    <n v="59.78"/>
    <n v="27.16"/>
    <n v="27.41"/>
    <n v="37665200"/>
    <n v="-6.4998223078384973E-2"/>
  </r>
  <r>
    <x v="790"/>
    <n v="26.575500000000002"/>
    <n v="27.56"/>
    <n v="59.78"/>
    <n v="27.38"/>
    <n v="27.44"/>
    <n v="33552600"/>
    <n v="-0.23864669192283255"/>
  </r>
  <r>
    <x v="791"/>
    <n v="27.703700000000001"/>
    <n v="28.73"/>
    <n v="59.78"/>
    <n v="27.38"/>
    <n v="27.93"/>
    <n v="31788600"/>
    <n v="-0.31312898999257083"/>
  </r>
  <r>
    <x v="792"/>
    <n v="28.263000000000002"/>
    <n v="29.31"/>
    <n v="59.78"/>
    <n v="28.84"/>
    <n v="28.84"/>
    <n v="37493200"/>
    <n v="-7.226066937543428E-2"/>
  </r>
  <r>
    <x v="793"/>
    <n v="28.388300000000001"/>
    <n v="29.44"/>
    <n v="59.78"/>
    <n v="28.92"/>
    <n v="29.24"/>
    <n v="23008100"/>
    <n v="-0.68387265110443973"/>
  </r>
  <r>
    <x v="794"/>
    <n v="28.7837"/>
    <n v="29.85"/>
    <n v="59.78"/>
    <n v="29"/>
    <n v="29.68"/>
    <n v="30375400"/>
    <n v="-0.37279927549832709"/>
  </r>
  <r>
    <x v="795"/>
    <n v="29.207999999999998"/>
    <n v="30.29"/>
    <n v="59.78"/>
    <n v="29.47"/>
    <n v="29.98"/>
    <n v="28963900"/>
    <n v="-0.43239778101161258"/>
  </r>
  <r>
    <x v="796"/>
    <n v="29.034400000000002"/>
    <n v="30.11"/>
    <n v="59.78"/>
    <n v="29.81"/>
    <n v="29.97"/>
    <n v="31361900"/>
    <n v="-0.3311457681027507"/>
  </r>
  <r>
    <x v="797"/>
    <n v="28.5426"/>
    <n v="29.6"/>
    <n v="59.78"/>
    <n v="29.52"/>
    <n v="30.18"/>
    <n v="34759100"/>
    <n v="-0.18770400903103029"/>
  </r>
  <r>
    <x v="798"/>
    <n v="27.780799999999999"/>
    <n v="28.81"/>
    <n v="59.78"/>
    <n v="28.63"/>
    <n v="29.8"/>
    <n v="44199600"/>
    <n v="0.21090717856951618"/>
  </r>
  <r>
    <x v="799"/>
    <n v="27.404800000000002"/>
    <n v="28.42"/>
    <n v="59.78"/>
    <n v="28.24"/>
    <n v="28.61"/>
    <n v="36886600"/>
    <n v="-9.7873459630027942E-2"/>
  </r>
  <r>
    <x v="800"/>
    <n v="28.176200000000001"/>
    <n v="29.22"/>
    <n v="59.78"/>
    <n v="28.25"/>
    <n v="28.42"/>
    <n v="35158500"/>
    <n v="-0.17083993315288207"/>
  </r>
  <r>
    <x v="801"/>
    <n v="29.188700000000001"/>
    <n v="30.27"/>
    <n v="59.78"/>
    <n v="29.18"/>
    <n v="29.33"/>
    <n v="38795800"/>
    <n v="-1.7260305732780624E-2"/>
  </r>
  <r>
    <x v="802"/>
    <n v="28.851199999999999"/>
    <n v="29.92"/>
    <n v="59.78"/>
    <n v="29.73"/>
    <n v="29.94"/>
    <n v="24855100"/>
    <n v="-0.60588580046112539"/>
  </r>
  <r>
    <x v="803"/>
    <n v="28.638999999999999"/>
    <n v="29.7"/>
    <n v="59.78"/>
    <n v="29.17"/>
    <n v="29.52"/>
    <n v="28268000"/>
    <n v="-0.46178113204717425"/>
  </r>
  <r>
    <x v="804"/>
    <n v="29.0151"/>
    <n v="30.09"/>
    <n v="59.78"/>
    <n v="29.33"/>
    <n v="30.06"/>
    <n v="56088100"/>
    <n v="0.71288155532806674"/>
  </r>
  <r>
    <x v="805"/>
    <n v="27.1541"/>
    <n v="28.16"/>
    <n v="59.78"/>
    <n v="26.78"/>
    <n v="27.07"/>
    <n v="148548200"/>
    <n v="4.6168728975943969"/>
  </r>
  <r>
    <x v="806"/>
    <n v="26.951599999999999"/>
    <n v="27.95"/>
    <n v="59.78"/>
    <n v="27.67"/>
    <n v="27.72"/>
    <n v="55145800"/>
    <n v="0.67309432773673206"/>
  </r>
  <r>
    <x v="807"/>
    <n v="27.250499999999999"/>
    <n v="28.26"/>
    <n v="59.78"/>
    <n v="27.53"/>
    <n v="27.78"/>
    <n v="52621600"/>
    <n v="0.56651370597503525"/>
  </r>
  <r>
    <x v="808"/>
    <n v="28.031600000000001"/>
    <n v="29.07"/>
    <n v="59.78"/>
    <n v="27.68"/>
    <n v="27.89"/>
    <n v="63330600"/>
    <n v="1.0186854350163204"/>
  </r>
  <r>
    <x v="809"/>
    <n v="29.111499999999999"/>
    <n v="30.19"/>
    <n v="59.78"/>
    <n v="28.8"/>
    <n v="29.25"/>
    <n v="62230700"/>
    <n v="0.97224377988768929"/>
  </r>
  <r>
    <x v="810"/>
    <n v="29.236899999999999"/>
    <n v="30.32"/>
    <n v="59.78"/>
    <n v="29.53"/>
    <n v="29.62"/>
    <n v="57603100"/>
    <n v="0.77685019567707669"/>
  </r>
  <r>
    <x v="811"/>
    <n v="28.002199999999998"/>
    <n v="28.69"/>
    <n v="59.78"/>
    <n v="28.61"/>
    <n v="29.55"/>
    <n v="48726400"/>
    <n v="0.40204463146185809"/>
  </r>
  <r>
    <x v="812"/>
    <n v="28.3536"/>
    <n v="29.05"/>
    <n v="59.78"/>
    <n v="28.43"/>
    <n v="28.65"/>
    <n v="50780800"/>
    <n v="0.48878864118661447"/>
  </r>
  <r>
    <x v="813"/>
    <n v="27.562999999999999"/>
    <n v="28.24"/>
    <n v="59.78"/>
    <n v="28.21"/>
    <n v="28.95"/>
    <n v="36479100"/>
    <n v="-0.11507954606053721"/>
  </r>
  <r>
    <x v="814"/>
    <n v="27.065200000000001"/>
    <n v="27.73"/>
    <n v="59.78"/>
    <n v="27.57"/>
    <n v="28.68"/>
    <n v="43906400"/>
    <n v="0.19852724104454608"/>
  </r>
  <r>
    <x v="815"/>
    <n v="27.133600000000001"/>
    <n v="27.8"/>
    <n v="59.78"/>
    <n v="27.34"/>
    <n v="27.63"/>
    <n v="31232500"/>
    <n v="-0.33660949223553083"/>
  </r>
  <r>
    <x v="816"/>
    <n v="27.865600000000001"/>
    <n v="28.55"/>
    <n v="59.78"/>
    <n v="27.72"/>
    <n v="27.87"/>
    <n v="32347500"/>
    <n v="-0.28953026187965886"/>
  </r>
  <r>
    <x v="817"/>
    <n v="27.953399999999998"/>
    <n v="28.64"/>
    <n v="59.78"/>
    <n v="27.99"/>
    <n v="28.38"/>
    <n v="27928900"/>
    <n v="-0.47609912936885695"/>
  </r>
  <r>
    <x v="818"/>
    <n v="28.1584"/>
    <n v="28.85"/>
    <n v="59.78"/>
    <n v="28.16"/>
    <n v="28.36"/>
    <n v="23359400"/>
    <n v="-0.6690395267779663"/>
  </r>
  <r>
    <x v="819"/>
    <n v="27.524000000000001"/>
    <n v="28.2"/>
    <n v="59.78"/>
    <n v="28.13"/>
    <n v="28.5"/>
    <n v="28972500"/>
    <n v="-0.43203465869676011"/>
  </r>
  <r>
    <x v="820"/>
    <n v="26.9481"/>
    <n v="27.61"/>
    <n v="59.78"/>
    <n v="27.38"/>
    <n v="28"/>
    <n v="32086200"/>
    <n v="-0.30056326895767621"/>
  </r>
  <r>
    <x v="821"/>
    <n v="25.435300000000002"/>
    <n v="26.06"/>
    <n v="59.78"/>
    <n v="26.04"/>
    <n v="27.11"/>
    <n v="63668400"/>
    <n v="1.0329485417555253"/>
  </r>
  <r>
    <x v="822"/>
    <n v="24.859400000000001"/>
    <n v="25.47"/>
    <n v="59.78"/>
    <n v="25.3"/>
    <n v="25.91"/>
    <n v="89195300"/>
    <n v="2.1107842416401068"/>
  </r>
  <r>
    <x v="823"/>
    <n v="24.996099999999998"/>
    <n v="25.61"/>
    <n v="59.78"/>
    <n v="25.32"/>
    <n v="25.78"/>
    <n v="56473200"/>
    <n v="0.72914183479896033"/>
  </r>
  <r>
    <x v="824"/>
    <n v="24.537299999999998"/>
    <n v="25.14"/>
    <n v="59.78"/>
    <n v="24.92"/>
    <n v="25.22"/>
    <n v="44089900"/>
    <n v="0.20627525787889811"/>
  </r>
  <r>
    <x v="825"/>
    <n v="24.303100000000001"/>
    <n v="24.9"/>
    <n v="59.78"/>
    <n v="24.88"/>
    <n v="25.55"/>
    <n v="37657000"/>
    <n v="-6.5344455983244301E-2"/>
  </r>
  <r>
    <x v="826"/>
    <n v="24.3324"/>
    <n v="24.93"/>
    <n v="59.78"/>
    <n v="24.73"/>
    <n v="24.94"/>
    <n v="50255300"/>
    <n v="0.46660017880812954"/>
  </r>
  <r>
    <x v="827"/>
    <n v="24.722799999999999"/>
    <n v="25.33"/>
    <n v="59.78"/>
    <n v="24.97"/>
    <n v="25.03"/>
    <n v="47823400"/>
    <n v="0.36391678840234926"/>
  </r>
  <r>
    <x v="828"/>
    <n v="25.571899999999999"/>
    <n v="26.2"/>
    <n v="59.78"/>
    <n v="25.12"/>
    <n v="25.21"/>
    <n v="48309300"/>
    <n v="0.38443319919151353"/>
  </r>
  <r>
    <x v="829"/>
    <n v="25.767099999999999"/>
    <n v="26.4"/>
    <n v="59.78"/>
    <n v="26.01"/>
    <n v="26.2"/>
    <n v="36744900"/>
    <n v="-0.10385653312009706"/>
  </r>
  <r>
    <x v="830"/>
    <n v="25.367000000000001"/>
    <n v="25.99"/>
    <n v="59.78"/>
    <n v="25.93"/>
    <n v="26.47"/>
    <n v="37879800"/>
    <n v="-5.5937054617066474E-2"/>
  </r>
  <r>
    <x v="831"/>
    <n v="24.917999999999999"/>
    <n v="25.53"/>
    <n v="59.78"/>
    <n v="25.5"/>
    <n v="25.84"/>
    <n v="43164600"/>
    <n v="0.16720583021227181"/>
  </r>
  <r>
    <x v="832"/>
    <n v="25.357199999999999"/>
    <n v="25.98"/>
    <n v="59.78"/>
    <n v="25.45"/>
    <n v="25.56"/>
    <n v="36071900"/>
    <n v="-0.1322729654335516"/>
  </r>
  <r>
    <x v="833"/>
    <n v="25.8062"/>
    <n v="26.44"/>
    <n v="59.78"/>
    <n v="25.97"/>
    <n v="25.98"/>
    <n v="54886100"/>
    <n v="0.66212887829868727"/>
  </r>
  <r>
    <x v="834"/>
    <n v="26.567499999999999"/>
    <n v="27.22"/>
    <n v="59.78"/>
    <n v="26.32"/>
    <n v="26.55"/>
    <n v="65187000"/>
    <n v="1.0970691867944735"/>
  </r>
  <r>
    <x v="835"/>
    <n v="26.303899999999999"/>
    <n v="26.95"/>
    <n v="59.78"/>
    <n v="26.61"/>
    <n v="26.74"/>
    <n v="50977000"/>
    <n v="0.49707289678824862"/>
  </r>
  <r>
    <x v="836"/>
    <n v="27.3385"/>
    <n v="28.01"/>
    <n v="59.78"/>
    <n v="27.25"/>
    <n v="27.35"/>
    <n v="47689800"/>
    <n v="0.35827572546464115"/>
  </r>
  <r>
    <x v="837"/>
    <n v="27.728899999999999"/>
    <n v="28.41"/>
    <n v="59.78"/>
    <n v="27.66"/>
    <n v="27.73"/>
    <n v="49322800"/>
    <n v="0.42722674176162673"/>
  </r>
  <r>
    <x v="838"/>
    <n v="29.456499999999998"/>
    <n v="30.18"/>
    <n v="59.78"/>
    <n v="28.39"/>
    <n v="28.39"/>
    <n v="75779500"/>
    <n v="1.5443218751752572"/>
  </r>
  <r>
    <x v="839"/>
    <n v="29.095400000000001"/>
    <n v="29.81"/>
    <n v="59.78"/>
    <n v="29.44"/>
    <n v="29.92"/>
    <n v="80628500"/>
    <n v="1.7490637478170716"/>
  </r>
  <r>
    <x v="840"/>
    <n v="28.460999999999999"/>
    <n v="29.16"/>
    <n v="59.78"/>
    <n v="28.63"/>
    <n v="29.8"/>
    <n v="38780100"/>
    <n v="-1.7923215075011288E-2"/>
  </r>
  <r>
    <x v="841"/>
    <n v="27.777699999999999"/>
    <n v="28.46"/>
    <n v="59.78"/>
    <n v="27.98"/>
    <n v="29"/>
    <n v="55650800"/>
    <n v="0.69441720785306871"/>
  </r>
  <r>
    <x v="842"/>
    <n v="27.4557"/>
    <n v="28.13"/>
    <n v="59.78"/>
    <n v="28.1"/>
    <n v="28.48"/>
    <n v="37415500"/>
    <n v="-7.5541437266601327E-2"/>
  </r>
  <r>
    <x v="843"/>
    <n v="28.334099999999999"/>
    <n v="29.03"/>
    <n v="59.78"/>
    <n v="28.22"/>
    <n v="28.38"/>
    <n v="43785500"/>
    <n v="0.19342241687412015"/>
  </r>
  <r>
    <x v="844"/>
    <n v="28.656199999999998"/>
    <n v="29.36"/>
    <n v="59.78"/>
    <n v="28.93"/>
    <n v="29.04"/>
    <n v="55912100"/>
    <n v="0.70545021493108606"/>
  </r>
  <r>
    <x v="845"/>
    <n v="28.480499999999999"/>
    <n v="29.18"/>
    <n v="59.78"/>
    <n v="29.08"/>
    <n v="29.37"/>
    <n v="34758200"/>
    <n v="-0.18774201020351486"/>
  </r>
  <r>
    <x v="846"/>
    <n v="28.587800000000001"/>
    <n v="29.29"/>
    <n v="59.78"/>
    <n v="28.63"/>
    <n v="29.08"/>
    <n v="37407900"/>
    <n v="-7.5862336056470941E-2"/>
  </r>
  <r>
    <x v="847"/>
    <n v="30.764399999999998"/>
    <n v="31.52"/>
    <n v="59.78"/>
    <n v="29.76"/>
    <n v="29.77"/>
    <n v="85556200"/>
    <n v="1.9571286118750362"/>
  </r>
  <r>
    <x v="848"/>
    <n v="31.320699999999999"/>
    <n v="32.090000000000003"/>
    <n v="59.78"/>
    <n v="31.81"/>
    <n v="31.85"/>
    <n v="70077600"/>
    <n v="1.3035675580755743"/>
  </r>
  <r>
    <x v="849"/>
    <n v="31.886800000000001"/>
    <n v="32.67"/>
    <n v="59.78"/>
    <n v="31.73"/>
    <n v="31.8"/>
    <n v="59765000"/>
    <n v="0.8681332343374889"/>
  </r>
  <r>
    <x v="850"/>
    <n v="32.101500000000001"/>
    <n v="32.89"/>
    <n v="59.78"/>
    <n v="32.54"/>
    <n v="32.94"/>
    <n v="57038300"/>
    <n v="0.75300234876676586"/>
  </r>
  <r>
    <x v="851"/>
    <n v="32.3065"/>
    <n v="33.1"/>
    <n v="59.78"/>
    <n v="32.840000000000003"/>
    <n v="32.85"/>
    <n v="55714100"/>
    <n v="0.69708995698448284"/>
  </r>
  <r>
    <x v="852"/>
    <n v="32.042999999999999"/>
    <n v="32.83"/>
    <n v="59.78"/>
    <n v="32.340000000000003"/>
    <n v="32.799999999999997"/>
    <n v="39615700"/>
    <n v="1.735876240065384E-2"/>
  </r>
  <r>
    <x v="853"/>
    <n v="32.023499999999999"/>
    <n v="32.81"/>
    <n v="59.78"/>
    <n v="32.46"/>
    <n v="32.6"/>
    <n v="28551900"/>
    <n v="-0.44979387330454462"/>
  </r>
  <r>
    <x v="854"/>
    <n v="31.740400000000001"/>
    <n v="32.520000000000003"/>
    <n v="59.78"/>
    <n v="32.200000000000003"/>
    <n v="32.6"/>
    <n v="30534400"/>
    <n v="-0.36608573502605479"/>
  </r>
  <r>
    <x v="855"/>
    <n v="31.5745"/>
    <n v="32.35"/>
    <n v="59.78"/>
    <n v="32.32"/>
    <n v="32.659999999999997"/>
    <n v="27059100"/>
    <n v="-0.51282515139893536"/>
  </r>
  <r>
    <x v="856"/>
    <n v="31.252400000000002"/>
    <n v="32.020000000000003"/>
    <n v="59.78"/>
    <n v="31.96"/>
    <n v="32.770000000000003"/>
    <n v="37070800"/>
    <n v="-9.0095886328187935E-2"/>
  </r>
  <r>
    <x v="857"/>
    <n v="31.3598"/>
    <n v="32.130000000000003"/>
    <n v="59.78"/>
    <n v="31.65"/>
    <n v="31.82"/>
    <n v="29722300"/>
    <n v="-0.40037545966462307"/>
  </r>
  <r>
    <x v="858"/>
    <n v="31.125499999999999"/>
    <n v="31.89"/>
    <n v="59.78"/>
    <n v="31.69"/>
    <n v="32"/>
    <n v="24623600"/>
    <n v="-0.61566054649465396"/>
  </r>
  <r>
    <x v="859"/>
    <n v="31.369499999999999"/>
    <n v="32.14"/>
    <n v="59.78"/>
    <n v="31.77"/>
    <n v="31.95"/>
    <n v="29601100"/>
    <n v="-0.40549295089254384"/>
  </r>
  <r>
    <x v="860"/>
    <n v="31.067"/>
    <n v="31.83"/>
    <n v="59.78"/>
    <n v="31.78"/>
    <n v="32.43"/>
    <n v="26041400"/>
    <n v="-0.55579603277397649"/>
  </r>
  <r>
    <x v="861"/>
    <n v="30.403300000000002"/>
    <n v="31.15"/>
    <n v="59.78"/>
    <n v="31.08"/>
    <n v="31.1"/>
    <n v="25746600"/>
    <n v="-0.56824352793891919"/>
  </r>
  <r>
    <x v="862"/>
    <n v="30.120200000000001"/>
    <n v="30.86"/>
    <n v="59.78"/>
    <n v="30.71"/>
    <n v="30.76"/>
    <n v="30255100"/>
    <n v="-0.37787876555376332"/>
  </r>
  <r>
    <x v="863"/>
    <n v="29.573599999999999"/>
    <n v="30.3"/>
    <n v="59.78"/>
    <n v="30.23"/>
    <n v="30.84"/>
    <n v="28655800"/>
    <n v="-0.44540684905882705"/>
  </r>
  <r>
    <x v="864"/>
    <n v="28.949000000000002"/>
    <n v="29.66"/>
    <n v="59.78"/>
    <n v="29.61"/>
    <n v="30.13"/>
    <n v="38732500"/>
    <n v="-1.9933054864194701E-2"/>
  </r>
  <r>
    <x v="865"/>
    <n v="28.1877"/>
    <n v="28.88"/>
    <n v="59.78"/>
    <n v="28.87"/>
    <n v="29.44"/>
    <n v="38289900"/>
    <n v="-3.8621187021601812E-2"/>
  </r>
  <r>
    <x v="866"/>
    <n v="28.3536"/>
    <n v="29.05"/>
    <n v="59.78"/>
    <n v="28.84"/>
    <n v="29.2"/>
    <n v="41218800"/>
    <n v="8.5047295300652359E-2"/>
  </r>
  <r>
    <x v="867"/>
    <n v="29.144200000000001"/>
    <n v="29.86"/>
    <n v="59.78"/>
    <n v="28.51"/>
    <n v="28.75"/>
    <n v="60186200"/>
    <n v="0.88591778306026314"/>
  </r>
  <r>
    <x v="868"/>
    <n v="30.3154"/>
    <n v="31.06"/>
    <n v="59.78"/>
    <n v="30.81"/>
    <n v="31.98"/>
    <n v="80229700"/>
    <n v="1.7322250060539131"/>
  </r>
  <r>
    <x v="869"/>
    <n v="29.573599999999999"/>
    <n v="30.3"/>
    <n v="59.78"/>
    <n v="30.28"/>
    <n v="31.11"/>
    <n v="36918500"/>
    <n v="-9.6526529183075194E-2"/>
  </r>
  <r>
    <x v="870"/>
    <n v="29.0563"/>
    <n v="29.77"/>
    <n v="59.78"/>
    <n v="29.75"/>
    <n v="30.3"/>
    <n v="33463400"/>
    <n v="-0.24241303035130232"/>
  </r>
  <r>
    <x v="871"/>
    <n v="29.915199999999999"/>
    <n v="30.65"/>
    <n v="59.78"/>
    <n v="30.25"/>
    <n v="30.64"/>
    <n v="45554500"/>
    <n v="0.26811583256877264"/>
  </r>
  <r>
    <x v="872"/>
    <n v="30.616"/>
    <n v="31.24"/>
    <n v="59.78"/>
    <n v="30.38"/>
    <n v="30.44"/>
    <n v="46104000"/>
    <n v="0.29131765954684585"/>
  </r>
  <r>
    <x v="873"/>
    <n v="30.370999999999999"/>
    <n v="30.99"/>
    <n v="59.78"/>
    <n v="30.73"/>
    <n v="31.38"/>
    <n v="35010800"/>
    <n v="-0.17707634779284825"/>
  </r>
  <r>
    <x v="874"/>
    <n v="30.1553"/>
    <n v="30.77"/>
    <n v="59.78"/>
    <n v="30.39"/>
    <n v="30.7"/>
    <n v="30882800"/>
    <n v="-0.35137505892203164"/>
  </r>
  <r>
    <x v="875"/>
    <n v="29.498699999999999"/>
    <n v="30.1"/>
    <n v="59.78"/>
    <n v="29.91"/>
    <n v="30.38"/>
    <n v="30706500"/>
    <n v="-0.35881906637650718"/>
  </r>
  <r>
    <x v="876"/>
    <n v="29.371300000000002"/>
    <n v="29.97"/>
    <n v="59.78"/>
    <n v="29.49"/>
    <n v="30.29"/>
    <n v="40526500"/>
    <n v="5.58159489550289E-2"/>
  </r>
  <r>
    <x v="877"/>
    <n v="28.2835"/>
    <n v="28.86"/>
    <n v="59.78"/>
    <n v="28.82"/>
    <n v="29.6"/>
    <n v="47144400"/>
    <n v="0.33524701493899761"/>
  </r>
  <r>
    <x v="878"/>
    <n v="28.371700000000001"/>
    <n v="28.95"/>
    <n v="59.78"/>
    <n v="28.72"/>
    <n v="29.03"/>
    <n v="24147300"/>
    <n v="-0.63577161144398286"/>
  </r>
  <r>
    <x v="879"/>
    <n v="29.204699999999999"/>
    <n v="29.8"/>
    <n v="59.78"/>
    <n v="28.88"/>
    <n v="28.9"/>
    <n v="28717500"/>
    <n v="-0.44280165756738554"/>
  </r>
  <r>
    <x v="880"/>
    <n v="28.636299999999999"/>
    <n v="29.22"/>
    <n v="59.78"/>
    <n v="29.21"/>
    <n v="29.62"/>
    <n v="22812000"/>
    <n v="-0.69215268435357558"/>
  </r>
  <r>
    <x v="881"/>
    <n v="28.293299999999999"/>
    <n v="28.87"/>
    <n v="59.78"/>
    <n v="28.68"/>
    <n v="29.52"/>
    <n v="41667300"/>
    <n v="0.10398454625545826"/>
  </r>
  <r>
    <x v="882"/>
    <n v="29.0871"/>
    <n v="29.68"/>
    <n v="59.78"/>
    <n v="28.87"/>
    <n v="29"/>
    <n v="36529200"/>
    <n v="-0.11296414745889669"/>
  </r>
  <r>
    <x v="883"/>
    <n v="29.332100000000001"/>
    <n v="29.93"/>
    <n v="59.78"/>
    <n v="29.5"/>
    <n v="29.6"/>
    <n v="40668700"/>
    <n v="6.1820134207589431E-2"/>
  </r>
  <r>
    <x v="884"/>
    <n v="29.6751"/>
    <n v="30.28"/>
    <n v="59.78"/>
    <n v="29.82"/>
    <n v="29.85"/>
    <n v="28693400"/>
    <n v="-0.44381924451947208"/>
  </r>
  <r>
    <x v="885"/>
    <n v="28.920500000000001"/>
    <n v="29.51"/>
    <n v="59.78"/>
    <n v="29.49"/>
    <n v="30.05"/>
    <n v="29400900"/>
    <n v="-0.41394610059410936"/>
  </r>
  <r>
    <x v="886"/>
    <n v="28.4207"/>
    <n v="29"/>
    <n v="59.78"/>
    <n v="28.82"/>
    <n v="29.31"/>
    <n v="28045800"/>
    <n v="-0.47116319929836237"/>
  </r>
  <r>
    <x v="887"/>
    <n v="26.852699999999999"/>
    <n v="27.4"/>
    <n v="59.78"/>
    <n v="26.86"/>
    <n v="28.29"/>
    <n v="78009400"/>
    <n v="1.6384761135345027"/>
  </r>
  <r>
    <x v="888"/>
    <n v="28.4207"/>
    <n v="29"/>
    <n v="59.78"/>
    <n v="27.1"/>
    <n v="27.44"/>
    <n v="71910600"/>
    <n v="1.3809632793691289"/>
  </r>
  <r>
    <x v="889"/>
    <n v="29.390899999999998"/>
    <n v="29.99"/>
    <n v="59.78"/>
    <n v="29"/>
    <n v="29.7"/>
    <n v="54874800"/>
    <n v="0.66165175246638119"/>
  </r>
  <r>
    <x v="890"/>
    <n v="30.812000000000001"/>
    <n v="31.44"/>
    <n v="59.78"/>
    <n v="29.67"/>
    <n v="29.7"/>
    <n v="136243800"/>
    <n v="4.097337756795481"/>
  </r>
  <r>
    <x v="891"/>
    <n v="30.508199999999999"/>
    <n v="31.13"/>
    <n v="59.78"/>
    <n v="31.02"/>
    <n v="31.8"/>
    <n v="52667400"/>
    <n v="0.56844754341924952"/>
  </r>
  <r>
    <x v="892"/>
    <n v="30.6846"/>
    <n v="31.31"/>
    <n v="59.78"/>
    <n v="30.83"/>
    <n v="31.4"/>
    <n v="36496200"/>
    <n v="-0.11435752378333056"/>
  </r>
  <r>
    <x v="893"/>
    <n v="29.263500000000001"/>
    <n v="29.86"/>
    <n v="59.78"/>
    <n v="29.83"/>
    <n v="31.31"/>
    <n v="48244100"/>
    <n v="0.38168022536263202"/>
  </r>
  <r>
    <x v="894"/>
    <n v="30.3416"/>
    <n v="30.96"/>
    <n v="59.78"/>
    <n v="29.7"/>
    <n v="29.77"/>
    <n v="42295300"/>
    <n v="0.1305009199446848"/>
  </r>
  <r>
    <x v="895"/>
    <n v="30.655200000000001"/>
    <n v="31.28"/>
    <n v="59.78"/>
    <n v="30.93"/>
    <n v="31.03"/>
    <n v="39098000"/>
    <n v="-4.5003564829649194E-3"/>
  </r>
  <r>
    <x v="896"/>
    <n v="31.1844"/>
    <n v="31.82"/>
    <n v="59.78"/>
    <n v="31.06"/>
    <n v="31.43"/>
    <n v="35199000"/>
    <n v="-0.16912988039107685"/>
  </r>
  <r>
    <x v="897"/>
    <n v="30.713999999999999"/>
    <n v="31.34"/>
    <n v="59.78"/>
    <n v="30.68"/>
    <n v="31.93"/>
    <n v="40218000"/>
    <n v="4.278999149782127E-2"/>
  </r>
  <r>
    <x v="898"/>
    <n v="32.409399999999998"/>
    <n v="33.07"/>
    <n v="59.78"/>
    <n v="31.36"/>
    <n v="31.4"/>
    <n v="59881600"/>
    <n v="0.87305649735048863"/>
  </r>
  <r>
    <x v="899"/>
    <n v="33.232599999999998"/>
    <n v="33.909999999999997"/>
    <n v="59.78"/>
    <n v="33.07"/>
    <n v="33.770000000000003"/>
    <n v="51990000"/>
    <n v="0.53984532759587045"/>
  </r>
  <r>
    <x v="900"/>
    <n v="34.869300000000003"/>
    <n v="35.58"/>
    <n v="59.78"/>
    <n v="33.799999999999997"/>
    <n v="33.869999999999997"/>
    <n v="74404300"/>
    <n v="1.486256083618849"/>
  </r>
  <r>
    <x v="901"/>
    <n v="35.104500000000002"/>
    <n v="35.82"/>
    <n v="59.78"/>
    <n v="35.22"/>
    <n v="35.28"/>
    <n v="67676300"/>
    <n v="1.202176207534269"/>
  </r>
  <r>
    <x v="902"/>
    <n v="35.643500000000003"/>
    <n v="36.369999999999997"/>
    <n v="59.78"/>
    <n v="35.6"/>
    <n v="36.36"/>
    <n v="110188500"/>
    <n v="2.9971911463099645"/>
  </r>
  <r>
    <x v="903"/>
    <n v="34.300800000000002"/>
    <n v="35"/>
    <n v="59.78"/>
    <n v="34.72"/>
    <n v="36.770000000000003"/>
    <n v="65970200"/>
    <n v="1.1301386515610374"/>
  </r>
  <r>
    <x v="904"/>
    <n v="32.242800000000003"/>
    <n v="32.9"/>
    <n v="59.78"/>
    <n v="32.83"/>
    <n v="34.92"/>
    <n v="70973500"/>
    <n v="1.341395614107705"/>
  </r>
  <r>
    <x v="905"/>
    <n v="32.056600000000003"/>
    <n v="32.71"/>
    <n v="59.78"/>
    <n v="32.130000000000003"/>
    <n v="32.69"/>
    <n v="45740300"/>
    <n v="0.27596096351058519"/>
  </r>
  <r>
    <x v="906"/>
    <n v="32.340800000000002"/>
    <n v="33"/>
    <n v="59.78"/>
    <n v="32.03"/>
    <n v="32.21"/>
    <n v="46199200"/>
    <n v="0.29533733912521271"/>
  </r>
  <r>
    <x v="907"/>
    <n v="32.673999999999999"/>
    <n v="33.340000000000003"/>
    <n v="59.78"/>
    <n v="33.1"/>
    <n v="33.19"/>
    <n v="38952400"/>
    <n v="-1.0648101720467125E-2"/>
  </r>
  <r>
    <x v="908"/>
    <n v="33.418799999999997"/>
    <n v="34.1"/>
    <n v="59.78"/>
    <n v="33.01"/>
    <n v="33.22"/>
    <n v="33038900"/>
    <n v="-0.26033691670651993"/>
  </r>
  <r>
    <x v="909"/>
    <n v="32.8994"/>
    <n v="33.57"/>
    <n v="59.78"/>
    <n v="33.03"/>
    <n v="33.61"/>
    <n v="33906900"/>
    <n v="-0.22368689702141065"/>
  </r>
  <r>
    <x v="910"/>
    <n v="32.252600000000001"/>
    <n v="32.909999999999997"/>
    <n v="59.78"/>
    <n v="32.49"/>
    <n v="33.340000000000003"/>
    <n v="38313000"/>
    <n v="-3.7645823594498098E-2"/>
  </r>
  <r>
    <x v="911"/>
    <n v="32.771999999999998"/>
    <n v="33.44"/>
    <n v="59.78"/>
    <n v="33.159999999999997"/>
    <n v="33.36"/>
    <n v="33798400"/>
    <n v="-0.22826814948204929"/>
  </r>
  <r>
    <x v="912"/>
    <n v="32.948399999999999"/>
    <n v="33.619999999999997"/>
    <n v="59.78"/>
    <n v="33.14"/>
    <n v="33.54"/>
    <n v="15753000"/>
    <n v="-0.99020854720747709"/>
  </r>
  <r>
    <x v="913"/>
    <n v="31.860600000000002"/>
    <n v="32.51"/>
    <n v="59.78"/>
    <n v="32.5"/>
    <n v="33.31"/>
    <n v="37664700"/>
    <n v="-6.5019334840876394E-2"/>
  </r>
  <r>
    <x v="914"/>
    <n v="31.331399999999999"/>
    <n v="31.97"/>
    <n v="59.78"/>
    <n v="31.38"/>
    <n v="31.9"/>
    <n v="41693600"/>
    <n v="0.10509502496250708"/>
  </r>
  <r>
    <x v="915"/>
    <n v="31.213799999999999"/>
    <n v="31.85"/>
    <n v="59.78"/>
    <n v="31.82"/>
    <n v="32"/>
    <n v="28345700"/>
    <n v="-0.4585003641560072"/>
  </r>
  <r>
    <x v="916"/>
    <n v="32.085999999999999"/>
    <n v="32.74"/>
    <n v="59.78"/>
    <n v="31.77"/>
    <n v="31.87"/>
    <n v="36305700"/>
    <n v="-0.1224011052925625"/>
  </r>
  <r>
    <x v="917"/>
    <n v="32.634799999999998"/>
    <n v="33.299999999999997"/>
    <n v="59.78"/>
    <n v="32.5"/>
    <n v="32.82"/>
    <n v="28148800"/>
    <n v="-0.46681417622512938"/>
  </r>
  <r>
    <x v="918"/>
    <n v="33.301200000000001"/>
    <n v="33.979999999999997"/>
    <n v="59.78"/>
    <n v="33.06"/>
    <n v="33.69"/>
    <n v="37762200"/>
    <n v="-6.0902541155049027E-2"/>
  </r>
  <r>
    <x v="919"/>
    <n v="33.193399999999997"/>
    <n v="33.869999999999997"/>
    <n v="59.78"/>
    <n v="33.619999999999997"/>
    <n v="34.15"/>
    <n v="32745800"/>
    <n v="-0.27271263187899175"/>
  </r>
  <r>
    <x v="920"/>
    <n v="32.4878"/>
    <n v="33.15"/>
    <n v="59.78"/>
    <n v="33"/>
    <n v="33.78"/>
    <n v="30426200"/>
    <n v="-0.3706543204291986"/>
  </r>
  <r>
    <x v="921"/>
    <n v="33.683399999999999"/>
    <n v="34.369999999999997"/>
    <n v="59.78"/>
    <n v="33.07"/>
    <n v="33.159999999999997"/>
    <n v="34111200"/>
    <n v="-0.21506063086741545"/>
  </r>
  <r>
    <x v="922"/>
    <n v="33.8108"/>
    <n v="34.5"/>
    <n v="59.78"/>
    <n v="33.83"/>
    <n v="34.28"/>
    <n v="29679500"/>
    <n v="-0.40218262653388881"/>
  </r>
  <r>
    <x v="923"/>
    <n v="33.771599999999999"/>
    <n v="34.46"/>
    <n v="59.78"/>
    <n v="34.33"/>
    <n v="34.4"/>
    <n v="26486700"/>
    <n v="-0.53699389709911571"/>
  </r>
  <r>
    <x v="924"/>
    <n v="32.703400000000002"/>
    <n v="33.369999999999997"/>
    <n v="59.78"/>
    <n v="33.229999999999997"/>
    <n v="33.700000000000003"/>
    <n v="37878000"/>
    <n v="-5.6013056962035596E-2"/>
  </r>
  <r>
    <x v="925"/>
    <n v="33.340400000000002"/>
    <n v="34.020000000000003"/>
    <n v="59.78"/>
    <n v="33.42"/>
    <n v="33.729999999999997"/>
    <n v="79724100"/>
    <n v="1.7108767918225869"/>
  </r>
  <r>
    <x v="926"/>
    <n v="32.958199999999998"/>
    <n v="33.630000000000003"/>
    <n v="59.78"/>
    <n v="33.56"/>
    <n v="33.840000000000003"/>
    <n v="25225800"/>
    <n v="-0.59023353974998471"/>
  </r>
  <r>
    <x v="927"/>
    <n v="33.418799999999997"/>
    <n v="34.1"/>
    <n v="59.78"/>
    <n v="33.4"/>
    <n v="33.700000000000003"/>
    <n v="31771100"/>
    <n v="-0.31386790167977058"/>
  </r>
  <r>
    <x v="928"/>
    <n v="33.6736"/>
    <n v="34.36"/>
    <n v="59.78"/>
    <n v="33.700000000000003"/>
    <n v="33.72"/>
    <n v="32643200"/>
    <n v="-0.27704476554223162"/>
  </r>
  <r>
    <x v="929"/>
    <n v="33.8598"/>
    <n v="34.549999999999997"/>
    <n v="59.78"/>
    <n v="34.11"/>
    <n v="34.82"/>
    <n v="58890800"/>
    <n v="0.83122142879748595"/>
  </r>
  <r>
    <x v="930"/>
    <n v="36.094299999999997"/>
    <n v="36.83"/>
    <n v="59.78"/>
    <n v="35.51"/>
    <n v="36.75"/>
    <n v="90863000"/>
    <n v="2.1812004142539969"/>
  </r>
  <r>
    <x v="931"/>
    <n v="35.055500000000002"/>
    <n v="35.770000000000003"/>
    <n v="59.78"/>
    <n v="35.67"/>
    <n v="36.869999999999997"/>
    <n v="55630700"/>
    <n v="0.69356851500091354"/>
  </r>
  <r>
    <x v="932"/>
    <n v="35.084899999999998"/>
    <n v="35.799999999999997"/>
    <n v="59.78"/>
    <n v="35.28"/>
    <n v="35.82"/>
    <n v="24702200"/>
    <n v="-0.61234177743100227"/>
  </r>
  <r>
    <x v="933"/>
    <n v="33.703000000000003"/>
    <n v="34.39"/>
    <n v="59.78"/>
    <n v="34.28"/>
    <n v="35.15"/>
    <n v="39052000"/>
    <n v="-6.442638632175781E-3"/>
  </r>
  <r>
    <x v="934"/>
    <n v="34.173400000000001"/>
    <n v="34.869999999999997"/>
    <n v="59.78"/>
    <n v="34.130000000000003"/>
    <n v="34.29"/>
    <n v="24817900"/>
    <n v="-0.60745651559048719"/>
  </r>
  <r>
    <x v="935"/>
    <n v="34.561900000000001"/>
    <n v="35.14"/>
    <n v="59.78"/>
    <n v="34.479999999999997"/>
    <n v="34.479999999999997"/>
    <n v="26664300"/>
    <n v="-0.52949499906216246"/>
  </r>
  <r>
    <x v="936"/>
    <n v="34.650500000000001"/>
    <n v="35.229999999999997"/>
    <n v="59.78"/>
    <n v="34.75"/>
    <n v="35.409999999999997"/>
    <n v="22486900"/>
    <n v="-0.70587955232549848"/>
  </r>
  <r>
    <x v="937"/>
    <n v="34.443899999999999"/>
    <n v="35.020000000000003"/>
    <n v="59.78"/>
    <n v="33.86"/>
    <n v="34.67"/>
    <n v="34753600"/>
    <n v="-0.18793623841843593"/>
  </r>
  <r>
    <x v="938"/>
    <n v="33.716099999999997"/>
    <n v="34.28"/>
    <n v="59.78"/>
    <n v="34.229999999999997"/>
    <n v="35"/>
    <n v="28720200"/>
    <n v="-0.44268765404993182"/>
  </r>
  <r>
    <x v="939"/>
    <n v="34.109499999999997"/>
    <n v="34.68"/>
    <n v="59.78"/>
    <n v="34.479999999999997"/>
    <n v="34.700000000000003"/>
    <n v="30957300"/>
    <n v="-0.34822940631080973"/>
  </r>
  <r>
    <x v="940"/>
    <n v="34.316099999999999"/>
    <n v="34.89"/>
    <n v="59.78"/>
    <n v="34.36"/>
    <n v="34.46"/>
    <n v="28752000"/>
    <n v="-0.44134494595547735"/>
  </r>
  <r>
    <x v="941"/>
    <n v="35.0931"/>
    <n v="35.68"/>
    <n v="59.78"/>
    <n v="34.47"/>
    <n v="34.67"/>
    <n v="36896100"/>
    <n v="-9.7472336142690921E-2"/>
  </r>
  <r>
    <x v="942"/>
    <n v="34.198"/>
    <n v="34.770000000000003"/>
    <n v="59.78"/>
    <n v="34.75"/>
    <n v="35.409999999999997"/>
    <n v="27420300"/>
    <n v="-0.49757401417513181"/>
  </r>
  <r>
    <x v="943"/>
    <n v="32.978400000000001"/>
    <n v="33.53"/>
    <n v="59.78"/>
    <n v="33.46"/>
    <n v="34.520000000000003"/>
    <n v="35757300"/>
    <n v="-0.1455564863931546"/>
  </r>
  <r>
    <x v="944"/>
    <n v="32.0441"/>
    <n v="32.58"/>
    <n v="59.78"/>
    <n v="32.35"/>
    <n v="33.56"/>
    <n v="39906700"/>
    <n v="2.9645808170661682E-2"/>
  </r>
  <r>
    <x v="945"/>
    <n v="32.211300000000001"/>
    <n v="32.75"/>
    <n v="59.78"/>
    <n v="32.18"/>
    <n v="32.229999999999997"/>
    <n v="23692300"/>
    <n v="-0.65498331531117726"/>
  </r>
  <r>
    <x v="946"/>
    <n v="32.594900000000003"/>
    <n v="33.14"/>
    <n v="59.78"/>
    <n v="32.020000000000003"/>
    <n v="32.6"/>
    <n v="43718200"/>
    <n v="0.1905807736427747"/>
  </r>
  <r>
    <x v="947"/>
    <n v="32.348999999999997"/>
    <n v="32.89"/>
    <n v="59.78"/>
    <n v="32.83"/>
    <n v="33.22"/>
    <n v="23434200"/>
    <n v="-0.66588120710924958"/>
  </r>
  <r>
    <x v="948"/>
    <n v="33.420999999999999"/>
    <n v="33.979999999999997"/>
    <n v="59.78"/>
    <n v="32.799999999999997"/>
    <n v="32.880000000000003"/>
    <n v="32324300"/>
    <n v="-0.29050984765926086"/>
  </r>
  <r>
    <x v="949"/>
    <n v="32.053899999999999"/>
    <n v="32.590000000000003"/>
    <n v="59.78"/>
    <n v="32.49"/>
    <n v="33.72"/>
    <n v="37931000"/>
    <n v="-5.3775210137944819E-2"/>
  </r>
  <r>
    <x v="950"/>
    <n v="32.703000000000003"/>
    <n v="33.25"/>
    <n v="59.78"/>
    <n v="32.35"/>
    <n v="32.53"/>
    <n v="27324800"/>
    <n v="-0.50160636081099352"/>
  </r>
  <r>
    <x v="951"/>
    <n v="33.067"/>
    <n v="33.619999999999997"/>
    <n v="59.78"/>
    <n v="33.21"/>
    <n v="33.5"/>
    <n v="22341800"/>
    <n v="-0.71200618580050923"/>
  </r>
  <r>
    <x v="952"/>
    <n v="33.745600000000003"/>
    <n v="34.31"/>
    <n v="59.78"/>
    <n v="33.47"/>
    <n v="33.49"/>
    <n v="29943600"/>
    <n v="-0.39103139358591948"/>
  </r>
  <r>
    <x v="953"/>
    <n v="33.962000000000003"/>
    <n v="34.53"/>
    <n v="59.78"/>
    <n v="33.78"/>
    <n v="34.06"/>
    <n v="26279200"/>
    <n v="-0.54575527853305605"/>
  </r>
  <r>
    <x v="954"/>
    <n v="34.561900000000001"/>
    <n v="35.14"/>
    <n v="59.78"/>
    <n v="34.299999999999997"/>
    <n v="34.32"/>
    <n v="48157600"/>
    <n v="0.37802789045161594"/>
  </r>
  <r>
    <x v="955"/>
    <n v="36.007800000000003"/>
    <n v="36.61"/>
    <n v="59.78"/>
    <n v="35.729999999999997"/>
    <n v="35.79"/>
    <n v="43782600"/>
    <n v="0.1932999686516699"/>
  </r>
  <r>
    <x v="956"/>
    <n v="36.106099999999998"/>
    <n v="36.71"/>
    <n v="59.78"/>
    <n v="36.46"/>
    <n v="36.58"/>
    <n v="43379400"/>
    <n v="0.17627544337858686"/>
  </r>
  <r>
    <x v="957"/>
    <n v="36.371699999999997"/>
    <n v="36.979999999999997"/>
    <n v="59.78"/>
    <n v="36.03"/>
    <n v="36.56"/>
    <n v="39643400"/>
    <n v="1.8528354042678642E-2"/>
  </r>
  <r>
    <x v="958"/>
    <n v="37.551900000000003"/>
    <n v="38.18"/>
    <n v="59.78"/>
    <n v="36.75"/>
    <n v="36.83"/>
    <n v="67659700"/>
    <n v="1.2014752970195539"/>
  </r>
  <r>
    <x v="959"/>
    <n v="37.384700000000002"/>
    <n v="38.01"/>
    <n v="59.78"/>
    <n v="37.71"/>
    <n v="38.119999999999997"/>
    <n v="44255200"/>
    <n v="0.21325480655856235"/>
  </r>
  <r>
    <x v="960"/>
    <n v="37.955199999999998"/>
    <n v="38.590000000000003"/>
    <n v="59.78"/>
    <n v="37.840000000000003"/>
    <n v="38.24"/>
    <n v="36349300"/>
    <n v="-0.12056015960331046"/>
  </r>
  <r>
    <x v="961"/>
    <n v="38.220799999999997"/>
    <n v="38.86"/>
    <n v="59.78"/>
    <n v="38.65"/>
    <n v="38.65"/>
    <n v="55326600"/>
    <n v="0.68072834105363045"/>
  </r>
  <r>
    <x v="962"/>
    <n v="38.0732"/>
    <n v="38.71"/>
    <n v="59.78"/>
    <n v="38.25"/>
    <n v="38.799999999999997"/>
    <n v="35407800"/>
    <n v="-0.16031360837465886"/>
  </r>
  <r>
    <x v="963"/>
    <n v="38.033900000000003"/>
    <n v="38.67"/>
    <n v="59.78"/>
    <n v="38.299999999999997"/>
    <n v="38.81"/>
    <n v="30616500"/>
    <n v="-0.3626191836249632"/>
  </r>
  <r>
    <x v="964"/>
    <n v="37.256900000000002"/>
    <n v="37.880000000000003"/>
    <n v="59.78"/>
    <n v="37.619999999999997"/>
    <n v="38.42"/>
    <n v="68868800"/>
    <n v="1.2525277610763115"/>
  </r>
  <r>
    <x v="965"/>
    <n v="37.365099999999998"/>
    <n v="37.99"/>
    <n v="59.78"/>
    <n v="37.51"/>
    <n v="37.619999999999997"/>
    <n v="29322200"/>
    <n v="-0.41726909201025925"/>
  </r>
  <r>
    <x v="966"/>
    <n v="35.742199999999997"/>
    <n v="36.340000000000003"/>
    <n v="59.78"/>
    <n v="36.020000000000003"/>
    <n v="38.04"/>
    <n v="53288100"/>
    <n v="0.59465568537610125"/>
  </r>
  <r>
    <x v="967"/>
    <n v="34.119300000000003"/>
    <n v="34.69"/>
    <n v="59.78"/>
    <n v="34.630000000000003"/>
    <n v="36.22"/>
    <n v="57660800"/>
    <n v="0.77928649306858677"/>
  </r>
  <r>
    <x v="968"/>
    <n v="34.08"/>
    <n v="34.65"/>
    <n v="59.78"/>
    <n v="34.46"/>
    <n v="34.57"/>
    <n v="45215900"/>
    <n v="0.25381894700958135"/>
  </r>
  <r>
    <x v="969"/>
    <n v="33.617699999999999"/>
    <n v="34.18"/>
    <n v="59.78"/>
    <n v="34.14"/>
    <n v="34.81"/>
    <n v="29232700"/>
    <n v="-0.42104809749622385"/>
  </r>
  <r>
    <x v="970"/>
    <n v="33.725900000000003"/>
    <n v="34.29"/>
    <n v="59.78"/>
    <n v="33.770000000000003"/>
    <n v="34"/>
    <n v="21729400"/>
    <n v="-0.7378638725000034"/>
  </r>
  <r>
    <x v="971"/>
    <n v="33.273499999999999"/>
    <n v="33.83"/>
    <n v="59.78"/>
    <n v="33.64"/>
    <n v="34.14"/>
    <n v="34198300"/>
    <n v="-0.21138296184140967"/>
  </r>
  <r>
    <x v="972"/>
    <n v="34.040700000000001"/>
    <n v="34.61"/>
    <n v="59.78"/>
    <n v="33.880000000000003"/>
    <n v="33.92"/>
    <n v="44369100"/>
    <n v="0.21806406605410839"/>
  </r>
  <r>
    <x v="973"/>
    <n v="34.601300000000002"/>
    <n v="35.18"/>
    <n v="59.78"/>
    <n v="34.380000000000003"/>
    <n v="34.65"/>
    <n v="32265300"/>
    <n v="-0.2930010356332487"/>
  </r>
  <r>
    <x v="974"/>
    <n v="34.965200000000003"/>
    <n v="35.549999999999997"/>
    <n v="59.78"/>
    <n v="35.159999999999997"/>
    <n v="35.65"/>
    <n v="28758500"/>
    <n v="-0.44107049304308887"/>
  </r>
  <r>
    <x v="975"/>
    <n v="34.8767"/>
    <n v="35.46"/>
    <n v="59.78"/>
    <n v="34.979999999999997"/>
    <n v="35.61"/>
    <n v="26086200"/>
    <n v="-0.55390441885474506"/>
  </r>
  <r>
    <x v="976"/>
    <n v="35.102899999999998"/>
    <n v="35.69"/>
    <n v="59.78"/>
    <n v="35.270000000000003"/>
    <n v="35.270000000000003"/>
    <n v="45292600"/>
    <n v="0.25705749137576556"/>
  </r>
  <r>
    <x v="977"/>
    <n v="35.338999999999999"/>
    <n v="35.93"/>
    <n v="59.78"/>
    <n v="35.33"/>
    <n v="36.520000000000003"/>
    <n v="39842200"/>
    <n v="2.6922390809268192E-2"/>
  </r>
  <r>
    <x v="978"/>
    <n v="35.299599999999998"/>
    <n v="35.89"/>
    <n v="59.78"/>
    <n v="35.6"/>
    <n v="35.97"/>
    <n v="25771200"/>
    <n v="-0.56720482922434123"/>
  </r>
  <r>
    <x v="979"/>
    <n v="35.594700000000003"/>
    <n v="36.19"/>
    <n v="59.78"/>
    <n v="35.18"/>
    <n v="35.869999999999997"/>
    <n v="33252300"/>
    <n v="-0.25132641647518084"/>
  </r>
  <r>
    <x v="980"/>
    <n v="35.466799999999999"/>
    <n v="36.06"/>
    <n v="59.78"/>
    <n v="35.5"/>
    <n v="35.700000000000003"/>
    <n v="19376100"/>
    <n v="-0.83722849384213205"/>
  </r>
  <r>
    <x v="981"/>
    <n v="35.8307"/>
    <n v="36.43"/>
    <n v="59.78"/>
    <n v="35.81"/>
    <n v="36.14"/>
    <n v="24044100"/>
    <n v="-0.64012907922221252"/>
  </r>
  <r>
    <x v="982"/>
    <n v="36.273299999999999"/>
    <n v="36.880000000000003"/>
    <n v="59.78"/>
    <n v="36.380000000000003"/>
    <n v="36.619999999999997"/>
    <n v="19262600"/>
    <n v="-0.84202086392768494"/>
  </r>
  <r>
    <x v="983"/>
    <n v="36.234000000000002"/>
    <n v="36.840000000000003"/>
    <n v="59.78"/>
    <n v="36.39"/>
    <n v="36.799999999999997"/>
    <n v="23639200"/>
    <n v="-0.65722538448776635"/>
  </r>
  <r>
    <x v="984"/>
    <n v="35.378300000000003"/>
    <n v="35.97"/>
    <n v="59.78"/>
    <n v="35.86"/>
    <n v="36.74"/>
    <n v="28390100"/>
    <n v="-0.45662563964676889"/>
  </r>
  <r>
    <x v="985"/>
    <n v="35.958599999999997"/>
    <n v="36.56"/>
    <n v="59.78"/>
    <n v="36.08"/>
    <n v="36.14"/>
    <n v="29555800"/>
    <n v="-0.40740567657426674"/>
  </r>
  <r>
    <x v="986"/>
    <n v="35.466799999999999"/>
    <n v="36.06"/>
    <n v="59.78"/>
    <n v="35.07"/>
    <n v="35.92"/>
    <n v="24993600"/>
    <n v="-0.60003784225100132"/>
  </r>
  <r>
    <x v="987"/>
    <n v="35.053699999999999"/>
    <n v="35.64"/>
    <n v="59.78"/>
    <n v="35.450000000000003"/>
    <n v="35.520000000000003"/>
    <n v="22086000"/>
    <n v="-0.72280696349112095"/>
  </r>
  <r>
    <x v="988"/>
    <n v="35.083199999999998"/>
    <n v="35.67"/>
    <n v="59.78"/>
    <n v="35.520000000000003"/>
    <n v="35.96"/>
    <n v="29201800"/>
    <n v="-0.42235280441819378"/>
  </r>
  <r>
    <x v="989"/>
    <n v="34.345599999999997"/>
    <n v="34.92"/>
    <n v="59.78"/>
    <n v="34.869999999999997"/>
    <n v="35.65"/>
    <n v="32291800"/>
    <n v="-0.2918821122212033"/>
  </r>
  <r>
    <x v="990"/>
    <n v="33.293199999999999"/>
    <n v="33.85"/>
    <n v="59.78"/>
    <n v="33.39"/>
    <n v="34.6"/>
    <n v="53924700"/>
    <n v="0.62153518138018027"/>
  </r>
  <r>
    <x v="991"/>
    <n v="34.021000000000001"/>
    <n v="34.590000000000003"/>
    <n v="59.78"/>
    <n v="33.64"/>
    <n v="33.64"/>
    <n v="52673900"/>
    <n v="0.568721996331638"/>
  </r>
  <r>
    <x v="992"/>
    <n v="32.29"/>
    <n v="32.83"/>
    <n v="59.78"/>
    <n v="32.549999999999997"/>
    <n v="34.18"/>
    <n v="44658500"/>
    <n v="0.23028355418414367"/>
  </r>
  <r>
    <x v="993"/>
    <n v="31.984999999999999"/>
    <n v="32.520000000000003"/>
    <n v="59.78"/>
    <n v="32.15"/>
    <n v="32.89"/>
    <n v="59142500"/>
    <n v="0.84184909003566799"/>
  </r>
  <r>
    <x v="994"/>
    <n v="34.955399999999997"/>
    <n v="35.54"/>
    <n v="59.78"/>
    <n v="34.6"/>
    <n v="34.659999999999997"/>
    <n v="84128200"/>
    <n v="1.8968334181995337"/>
  </r>
  <r>
    <x v="995"/>
    <n v="35.102899999999998"/>
    <n v="35.69"/>
    <n v="59.78"/>
    <n v="34.92"/>
    <n v="35.47"/>
    <n v="36656300"/>
    <n v="-0.1075975374335771"/>
  </r>
  <r>
    <x v="996"/>
    <n v="35.8996"/>
    <n v="36.5"/>
    <n v="59.78"/>
    <n v="35.619999999999997"/>
    <n v="35.659999999999997"/>
    <n v="41185200"/>
    <n v="8.3628584861228775E-2"/>
  </r>
  <r>
    <x v="997"/>
    <n v="36.676600000000001"/>
    <n v="37.29"/>
    <n v="59.78"/>
    <n v="36.28"/>
    <n v="36.5"/>
    <n v="41710700"/>
    <n v="0.10581704723971373"/>
  </r>
  <r>
    <x v="998"/>
    <n v="37.079799999999999"/>
    <n v="37.700000000000003"/>
    <n v="59.78"/>
    <n v="36.909999999999997"/>
    <n v="37.58"/>
    <n v="35440000"/>
    <n v="-0.15895401087021124"/>
  </r>
  <r>
    <x v="999"/>
    <n v="37.512599999999999"/>
    <n v="38.14"/>
    <n v="59.78"/>
    <n v="37.67"/>
    <n v="38"/>
    <n v="30493400"/>
    <n v="-0.36781689955035141"/>
  </r>
  <r>
    <x v="1000"/>
    <n v="37.448500000000003"/>
    <n v="37.950000000000003"/>
    <n v="59.78"/>
    <n v="37.85"/>
    <n v="38.020000000000003"/>
    <n v="23877200"/>
    <n v="-0.6471761855418493"/>
  </r>
  <r>
    <x v="1001"/>
    <n v="38.257599999999996"/>
    <n v="38.770000000000003"/>
    <n v="59.78"/>
    <n v="37.979999999999997"/>
    <n v="38.24"/>
    <n v="32052000"/>
    <n v="-0.30200731351208948"/>
  </r>
  <r>
    <x v="1002"/>
    <n v="37.418900000000001"/>
    <n v="37.92"/>
    <n v="59.78"/>
    <n v="37.75"/>
    <n v="38.85"/>
    <n v="33483400"/>
    <n v="-0.24156855985164541"/>
  </r>
  <r>
    <x v="1003"/>
    <n v="37.300400000000003"/>
    <n v="37.799999999999997"/>
    <n v="59.78"/>
    <n v="37.770000000000003"/>
    <n v="38.049999999999997"/>
    <n v="48955800"/>
    <n v="0.41173070809292273"/>
  </r>
  <r>
    <x v="1004"/>
    <n v="38.346400000000003"/>
    <n v="38.86"/>
    <n v="59.78"/>
    <n v="38.24"/>
    <n v="38.24"/>
    <n v="38862500"/>
    <n v="-1.4443996616424874E-2"/>
  </r>
  <r>
    <x v="1005"/>
    <n v="37.724800000000002"/>
    <n v="38.229999999999997"/>
    <n v="59.78"/>
    <n v="38.14"/>
    <n v="38.35"/>
    <n v="24558300"/>
    <n v="-0.61841774267603367"/>
  </r>
  <r>
    <x v="1006"/>
    <n v="38.889200000000002"/>
    <n v="39.409999999999997"/>
    <n v="59.78"/>
    <n v="38.07"/>
    <n v="38.799999999999997"/>
    <n v="45457400"/>
    <n v="0.26401592829293841"/>
  </r>
  <r>
    <x v="1007"/>
    <n v="40.073300000000003"/>
    <n v="40.61"/>
    <n v="59.78"/>
    <n v="39.58"/>
    <n v="39.590000000000003"/>
    <n v="47392100"/>
    <n v="0.34570578207724828"/>
  </r>
  <r>
    <x v="1008"/>
    <n v="42.777099999999997"/>
    <n v="43.35"/>
    <n v="59.78"/>
    <n v="40.82"/>
    <n v="41"/>
    <n v="86405700"/>
    <n v="1.9929974963479626"/>
  </r>
  <r>
    <x v="1009"/>
    <n v="43.231000000000002"/>
    <n v="43.81"/>
    <n v="59.78"/>
    <n v="42.56"/>
    <n v="42.91"/>
    <n v="49735000"/>
    <n v="0.44463127875955538"/>
  </r>
  <r>
    <x v="1010"/>
    <n v="44.148699999999998"/>
    <n v="44.74"/>
    <n v="59.78"/>
    <n v="43.78"/>
    <n v="43.78"/>
    <n v="44564900"/>
    <n v="0.22633143224574939"/>
  </r>
  <r>
    <x v="1011"/>
    <n v="43.063299999999998"/>
    <n v="43.64"/>
    <n v="59.78"/>
    <n v="43.3"/>
    <n v="44.5"/>
    <n v="37252100"/>
    <n v="-8.2440761248798164E-2"/>
  </r>
  <r>
    <x v="1012"/>
    <n v="43.0929"/>
    <n v="43.67"/>
    <n v="59.78"/>
    <n v="43.54"/>
    <n v="44.03"/>
    <n v="31481200"/>
    <n v="-0.32610850157229732"/>
  </r>
  <r>
    <x v="1013"/>
    <n v="43.378999999999998"/>
    <n v="43.96"/>
    <n v="59.78"/>
    <n v="43.61"/>
    <n v="43.68"/>
    <n v="13037100"/>
    <n v="-1.1048834187083854"/>
  </r>
  <r>
    <x v="1014"/>
    <n v="43.497399999999999"/>
    <n v="44.08"/>
    <n v="59.78"/>
    <n v="43.65"/>
    <n v="43.65"/>
    <n v="33339900"/>
    <n v="-0.24762763568668364"/>
  </r>
  <r>
    <x v="1015"/>
    <n v="43.645499999999998"/>
    <n v="44.23"/>
    <n v="59.78"/>
    <n v="43.66"/>
    <n v="43.69"/>
    <n v="24548900"/>
    <n v="-0.61881464381087237"/>
  </r>
  <r>
    <x v="1016"/>
    <n v="44.3461"/>
    <n v="44.94"/>
    <n v="59.78"/>
    <n v="44.6"/>
    <n v="44.6"/>
    <n v="38982000"/>
    <n v="-9.3982853809749176E-3"/>
  </r>
  <r>
    <x v="1017"/>
    <n v="44.109299999999998"/>
    <n v="44.7"/>
    <n v="59.78"/>
    <n v="44.41"/>
    <n v="44.65"/>
    <n v="46263000"/>
    <n v="0.2980312000191182"/>
  </r>
  <r>
    <x v="1018"/>
    <n v="43.161900000000003"/>
    <n v="43.74"/>
    <n v="59.78"/>
    <n v="42.86"/>
    <n v="44.36"/>
    <n v="43922500"/>
    <n v="0.1992070397967699"/>
  </r>
  <r>
    <x v="1019"/>
    <n v="41.790300000000002"/>
    <n v="42.35"/>
    <n v="59.78"/>
    <n v="41.69"/>
    <n v="43.3"/>
    <n v="50417600"/>
    <n v="0.47345305691284523"/>
  </r>
  <r>
    <x v="1020"/>
    <n v="41.366"/>
    <n v="41.92"/>
    <n v="59.78"/>
    <n v="41.61"/>
    <n v="41.91"/>
    <n v="31859300"/>
    <n v="-0.31014378677628368"/>
  </r>
  <r>
    <x v="1021"/>
    <n v="40.724600000000002"/>
    <n v="41.27"/>
    <n v="59.78"/>
    <n v="41.17"/>
    <n v="42.48"/>
    <n v="31992300"/>
    <n v="-0.3045280579535653"/>
  </r>
  <r>
    <x v="1022"/>
    <n v="41.593000000000004"/>
    <n v="42.15"/>
    <n v="59.78"/>
    <n v="41.18"/>
    <n v="41.75"/>
    <n v="29118700"/>
    <n v="-0.42586157934426816"/>
  </r>
  <r>
    <x v="1023"/>
    <n v="42.1357"/>
    <n v="42.7"/>
    <n v="59.78"/>
    <n v="41.81"/>
    <n v="41.84"/>
    <n v="42805900"/>
    <n v="0.15206025180092536"/>
  </r>
  <r>
    <x v="1024"/>
    <n v="43.9514"/>
    <n v="44.54"/>
    <n v="59.78"/>
    <n v="43.08"/>
    <n v="43.16"/>
    <n v="48288200"/>
    <n v="0.38354228281437552"/>
  </r>
  <r>
    <x v="1025"/>
    <n v="43.457999999999998"/>
    <n v="44.04"/>
    <n v="59.78"/>
    <n v="43.63"/>
    <n v="44.36"/>
    <n v="31452200"/>
    <n v="-0.32733298379679981"/>
  </r>
  <r>
    <x v="1026"/>
    <n v="43.981000000000002"/>
    <n v="44.57"/>
    <n v="59.78"/>
    <n v="43.33"/>
    <n v="44.08"/>
    <n v="35216100"/>
    <n v="-0.16840785811387021"/>
  </r>
  <r>
    <x v="1027"/>
    <n v="44.582900000000002"/>
    <n v="45.18"/>
    <n v="59.78"/>
    <n v="44.65"/>
    <n v="45.01"/>
    <n v="70620800"/>
    <n v="1.3265033768462555"/>
  </r>
  <r>
    <x v="1028"/>
    <n v="45.55"/>
    <n v="46.16"/>
    <n v="59.78"/>
    <n v="45.67"/>
    <n v="45.94"/>
    <n v="84553800"/>
    <n v="1.9148037504322324"/>
  </r>
  <r>
    <x v="1029"/>
    <n v="45.086199999999998"/>
    <n v="45.69"/>
    <n v="59.78"/>
    <n v="45.4"/>
    <n v="46.15"/>
    <n v="27895700"/>
    <n v="-0.47750095039828738"/>
  </r>
  <r>
    <x v="1030"/>
    <n v="46.043300000000002"/>
    <n v="46.66"/>
    <n v="59.78"/>
    <n v="45.51"/>
    <n v="45.6"/>
    <n v="35358800"/>
    <n v="-0.16238256109881824"/>
  </r>
  <r>
    <x v="1031"/>
    <n v="45.155200000000001"/>
    <n v="45.76"/>
    <n v="59.78"/>
    <n v="45.7"/>
    <n v="46.64"/>
    <n v="38159100"/>
    <n v="-4.4144024089357914E-2"/>
  </r>
  <r>
    <x v="1032"/>
    <n v="46.457799999999999"/>
    <n v="47.08"/>
    <n v="59.78"/>
    <n v="46.02"/>
    <n v="46.48"/>
    <n v="28320500"/>
    <n v="-0.45956439698557494"/>
  </r>
  <r>
    <x v="1033"/>
    <n v="47.365600000000001"/>
    <n v="48"/>
    <n v="59.78"/>
    <n v="47.2"/>
    <n v="47.25"/>
    <n v="30053700"/>
    <n v="-0.3863825834853083"/>
  </r>
  <r>
    <x v="1034"/>
    <n v="49.832599999999999"/>
    <n v="50.5"/>
    <n v="59.78"/>
    <n v="48.71"/>
    <n v="48.92"/>
    <n v="60287400"/>
    <n v="0.890190803788527"/>
  </r>
  <r>
    <x v="1035"/>
    <n v="50.089199999999998"/>
    <n v="50.76"/>
    <n v="59.78"/>
    <n v="50.19"/>
    <n v="50.63"/>
    <n v="52148000"/>
    <n v="0.54651664454315996"/>
  </r>
  <r>
    <x v="1036"/>
    <n v="49.7241"/>
    <n v="50.39"/>
    <n v="59.78"/>
    <n v="50.16"/>
    <n v="50.81"/>
    <n v="27705200"/>
    <n v="-0.48554453190751934"/>
  </r>
  <r>
    <x v="1037"/>
    <n v="49.585900000000002"/>
    <n v="50.25"/>
    <n v="59.78"/>
    <n v="49.77"/>
    <n v="50.3"/>
    <n v="29266500"/>
    <n v="-0.41962094235180369"/>
  </r>
  <r>
    <x v="1038"/>
    <n v="47.168300000000002"/>
    <n v="47.8"/>
    <n v="59.78"/>
    <n v="47.45"/>
    <n v="49.2"/>
    <n v="45905700"/>
    <n v="0.28294473454274771"/>
  </r>
  <r>
    <x v="1039"/>
    <n v="46.428199999999997"/>
    <n v="47.05"/>
    <n v="59.78"/>
    <n v="46.8"/>
    <n v="47.1"/>
    <n v="35858400"/>
    <n v="-0.14128768801738897"/>
  </r>
  <r>
    <x v="1040"/>
    <n v="46.250599999999999"/>
    <n v="46.87"/>
    <n v="59.78"/>
    <n v="45.24"/>
    <n v="45.72"/>
    <n v="47797800"/>
    <n v="0.3628358661627884"/>
  </r>
  <r>
    <x v="1041"/>
    <n v="46.270299999999999"/>
    <n v="46.89"/>
    <n v="59.78"/>
    <n v="46.64"/>
    <n v="47.03"/>
    <n v="34332100"/>
    <n v="-0.20573345419870503"/>
  </r>
  <r>
    <x v="1042"/>
    <n v="47.809699999999999"/>
    <n v="48.45"/>
    <n v="59.78"/>
    <n v="46.97"/>
    <n v="47.07"/>
    <n v="42135100"/>
    <n v="0.12373671124243307"/>
  </r>
  <r>
    <x v="1043"/>
    <n v="47.414999999999999"/>
    <n v="48.05"/>
    <n v="59.78"/>
    <n v="47.8"/>
    <n v="48.01"/>
    <n v="30097000"/>
    <n v="-0.38455430485355108"/>
  </r>
  <r>
    <x v="1044"/>
    <n v="46.842599999999997"/>
    <n v="47.47"/>
    <n v="59.78"/>
    <n v="46.94"/>
    <n v="48.24"/>
    <n v="31480200"/>
    <n v="-0.32615072509728016"/>
  </r>
  <r>
    <x v="1045"/>
    <n v="47.010399999999997"/>
    <n v="47.64"/>
    <n v="59.78"/>
    <n v="46.73"/>
    <n v="47.44"/>
    <n v="31707900"/>
    <n v="-0.3165364284586864"/>
  </r>
  <r>
    <x v="1046"/>
    <n v="46.497300000000003"/>
    <n v="47.12"/>
    <n v="59.78"/>
    <n v="46.61"/>
    <n v="47.6"/>
    <n v="27448800"/>
    <n v="-0.49637064371312073"/>
  </r>
  <r>
    <x v="1047"/>
    <n v="46.438099999999999"/>
    <n v="47.06"/>
    <n v="59.78"/>
    <n v="46.38"/>
    <n v="46.98"/>
    <n v="43720700"/>
    <n v="0.19068633245523181"/>
  </r>
  <r>
    <x v="1048"/>
    <n v="45.451300000000003"/>
    <n v="46.06"/>
    <n v="59.78"/>
    <n v="45.65"/>
    <n v="46.42"/>
    <n v="33488000"/>
    <n v="-0.24137433163672434"/>
  </r>
  <r>
    <x v="1049"/>
    <n v="46.122300000000003"/>
    <n v="46.74"/>
    <n v="59.78"/>
    <n v="46.17"/>
    <n v="47.03"/>
    <n v="46681300"/>
    <n v="0.31569330051944217"/>
  </r>
  <r>
    <x v="1050"/>
    <n v="47.5137"/>
    <n v="48.15"/>
    <n v="59.78"/>
    <n v="46.44"/>
    <n v="47"/>
    <n v="55912900"/>
    <n v="0.7054839937510724"/>
  </r>
  <r>
    <x v="1051"/>
    <n v="47.582700000000003"/>
    <n v="48.22"/>
    <n v="59.78"/>
    <n v="47.64"/>
    <n v="48.85"/>
    <n v="45639500"/>
    <n v="0.27170483219231445"/>
  </r>
  <r>
    <x v="1052"/>
    <n v="48.243899999999996"/>
    <n v="48.89"/>
    <n v="59.78"/>
    <n v="47.32"/>
    <n v="48.12"/>
    <n v="37224100"/>
    <n v="-8.362301994831782E-2"/>
  </r>
  <r>
    <x v="1053"/>
    <n v="48.441200000000002"/>
    <n v="49.09"/>
    <n v="59.78"/>
    <n v="48.27"/>
    <n v="49.17"/>
    <n v="49375800"/>
    <n v="0.42946458858571751"/>
  </r>
  <r>
    <x v="1054"/>
    <n v="48.895200000000003"/>
    <n v="49.55"/>
    <n v="59.78"/>
    <n v="48.97"/>
    <n v="50"/>
    <n v="84845100"/>
    <n v="1.927103463259735"/>
  </r>
  <r>
    <x v="1055"/>
    <n v="43.073099999999997"/>
    <n v="43.65"/>
    <n v="59.78"/>
    <n v="43.35"/>
    <n v="44.18"/>
    <n v="127665300"/>
    <n v="3.7351232477301468"/>
  </r>
  <r>
    <x v="1056"/>
    <n v="43.260599999999997"/>
    <n v="43.84"/>
    <n v="59.78"/>
    <n v="42.81"/>
    <n v="43.71"/>
    <n v="51790900"/>
    <n v="0.53143862377178608"/>
  </r>
  <r>
    <x v="1057"/>
    <n v="42.352800000000002"/>
    <n v="42.92"/>
    <n v="59.78"/>
    <n v="42.89"/>
    <n v="43.67"/>
    <n v="47958800"/>
    <n v="0.36963385368502644"/>
  </r>
  <r>
    <x v="1058"/>
    <n v="42.5107"/>
    <n v="43.08"/>
    <n v="59.78"/>
    <n v="42.36"/>
    <n v="42.57"/>
    <n v="51584200"/>
    <n v="0.52271102115783197"/>
  </r>
  <r>
    <x v="1059"/>
    <n v="42.786999999999999"/>
    <n v="43.36"/>
    <n v="59.78"/>
    <n v="42.49"/>
    <n v="43.15"/>
    <n v="38819900"/>
    <n v="-1.6242718780694061E-2"/>
  </r>
  <r>
    <x v="1060"/>
    <n v="42.036999999999999"/>
    <n v="42.6"/>
    <n v="59.78"/>
    <n v="41.6"/>
    <n v="43"/>
    <n v="53669900"/>
    <n v="0.61077662721455139"/>
  </r>
  <r>
    <x v="1061"/>
    <n v="42.204799999999999"/>
    <n v="42.77"/>
    <n v="59.78"/>
    <n v="42.43"/>
    <n v="42.62"/>
    <n v="28890300"/>
    <n v="-0.43550543245034995"/>
  </r>
  <r>
    <x v="1062"/>
    <n v="42.2988"/>
    <n v="42.74"/>
    <n v="59.78"/>
    <n v="42.14"/>
    <n v="42.7"/>
    <n v="34068200"/>
    <n v="-0.21687624244167777"/>
  </r>
  <r>
    <x v="1063"/>
    <n v="42.3384"/>
    <n v="42.78"/>
    <n v="59.78"/>
    <n v="42.55"/>
    <n v="42.89"/>
    <n v="34269200"/>
    <n v="-0.20838931392012597"/>
  </r>
  <r>
    <x v="1064"/>
    <n v="42.061300000000003"/>
    <n v="42.5"/>
    <n v="59.78"/>
    <n v="42.33"/>
    <n v="42.72"/>
    <n v="33206500"/>
    <n v="-0.25326025391939516"/>
  </r>
  <r>
    <x v="1065"/>
    <n v="42.862900000000003"/>
    <n v="43.31"/>
    <n v="59.78"/>
    <n v="42.4"/>
    <n v="42.55"/>
    <n v="51193000"/>
    <n v="0.50619317818454312"/>
  </r>
  <r>
    <x v="1066"/>
    <n v="43.575499999999998"/>
    <n v="44.03"/>
    <n v="59.78"/>
    <n v="43.32"/>
    <n v="43.39"/>
    <n v="51107300"/>
    <n v="0.50257462209351333"/>
  </r>
  <r>
    <x v="1067"/>
    <n v="42.714399999999998"/>
    <n v="43.16"/>
    <n v="59.78"/>
    <n v="42.76"/>
    <n v="43"/>
    <n v="36622200"/>
    <n v="-0.10903735963549212"/>
  </r>
  <r>
    <x v="1068"/>
    <n v="43.733800000000002"/>
    <n v="44.19"/>
    <n v="59.78"/>
    <n v="43.39"/>
    <n v="43.82"/>
    <n v="36186200"/>
    <n v="-0.12744681652801246"/>
  </r>
  <r>
    <x v="1069"/>
    <n v="43.595300000000002"/>
    <n v="44.05"/>
    <n v="59.78"/>
    <n v="44.02"/>
    <n v="44.76"/>
    <n v="44024500"/>
    <n v="0.20351383934502007"/>
  </r>
  <r>
    <x v="1070"/>
    <n v="43.0608"/>
    <n v="43.51"/>
    <n v="59.78"/>
    <n v="43.12"/>
    <n v="44.03"/>
    <n v="29858600"/>
    <n v="-0.3946203932094613"/>
  </r>
  <r>
    <x v="1071"/>
    <n v="44.060400000000001"/>
    <n v="44.52"/>
    <n v="59.78"/>
    <n v="43.42"/>
    <n v="44.26"/>
    <n v="61514100"/>
    <n v="0.94198640188498273"/>
  </r>
  <r>
    <x v="1072"/>
    <n v="43.0212"/>
    <n v="43.47"/>
    <n v="59.78"/>
    <n v="43.08"/>
    <n v="44.48"/>
    <n v="57715000"/>
    <n v="0.78157500812265701"/>
  </r>
  <r>
    <x v="1073"/>
    <n v="42.536299999999997"/>
    <n v="42.98"/>
    <n v="59.78"/>
    <n v="42.53"/>
    <n v="44.68"/>
    <n v="62809300"/>
    <n v="0.99667431144276331"/>
  </r>
  <r>
    <x v="1074"/>
    <n v="42.546199999999999"/>
    <n v="42.99"/>
    <n v="59.78"/>
    <n v="42.66"/>
    <n v="43.13"/>
    <n v="33810700"/>
    <n v="-0.22774880012476031"/>
  </r>
  <r>
    <x v="1075"/>
    <n v="42.546199999999999"/>
    <n v="42.99"/>
    <n v="59.78"/>
    <n v="42.82"/>
    <n v="43.5"/>
    <n v="27035400"/>
    <n v="-0.51382584894102878"/>
  </r>
  <r>
    <x v="1076"/>
    <n v="42.288899999999998"/>
    <n v="42.73"/>
    <n v="59.78"/>
    <n v="42.51"/>
    <n v="43.25"/>
    <n v="25126400"/>
    <n v="-0.5944305581332795"/>
  </r>
  <r>
    <x v="1077"/>
    <n v="41.5565"/>
    <n v="41.99"/>
    <n v="59.78"/>
    <n v="41.91"/>
    <n v="42.44"/>
    <n v="26928500"/>
    <n v="-0.51833954376169489"/>
  </r>
  <r>
    <x v="1078"/>
    <n v="42.605600000000003"/>
    <n v="43.05"/>
    <n v="59.78"/>
    <n v="42.36"/>
    <n v="42.37"/>
    <n v="48875100"/>
    <n v="0.40832326962680709"/>
  </r>
  <r>
    <x v="1079"/>
    <n v="43.367600000000003"/>
    <n v="43.82"/>
    <n v="59.78"/>
    <n v="43.13"/>
    <n v="43.41"/>
    <n v="41396900"/>
    <n v="9.256730510009703E-2"/>
  </r>
  <r>
    <x v="1080"/>
    <n v="45.139099999999999"/>
    <n v="45.61"/>
    <n v="59.78"/>
    <n v="43.85"/>
    <n v="44.27"/>
    <n v="59990800"/>
    <n v="0.87766730627861522"/>
  </r>
  <r>
    <x v="1081"/>
    <n v="42.714399999999998"/>
    <n v="43.16"/>
    <n v="59.78"/>
    <n v="42.69"/>
    <n v="44.56"/>
    <n v="56655100"/>
    <n v="0.73682229399333976"/>
  </r>
  <r>
    <x v="1082"/>
    <n v="44.0505"/>
    <n v="44.51"/>
    <n v="59.78"/>
    <n v="43.56"/>
    <n v="43.93"/>
    <n v="52652000"/>
    <n v="0.56779730113451365"/>
  </r>
  <r>
    <x v="1083"/>
    <n v="45.6736"/>
    <n v="46.15"/>
    <n v="59.78"/>
    <n v="45.18"/>
    <n v="45.55"/>
    <n v="50378200"/>
    <n v="0.47178945002852118"/>
  </r>
  <r>
    <x v="1084"/>
    <n v="43.5458"/>
    <n v="44"/>
    <n v="59.78"/>
    <n v="44"/>
    <n v="46.44"/>
    <n v="54793800"/>
    <n v="0.6582316469427707"/>
  </r>
  <r>
    <x v="1085"/>
    <n v="44.396900000000002"/>
    <n v="44.86"/>
    <n v="59.78"/>
    <n v="43.66"/>
    <n v="43.87"/>
    <n v="35051000"/>
    <n v="-0.1753789620885379"/>
  </r>
  <r>
    <x v="1086"/>
    <n v="44.773000000000003"/>
    <n v="45.24"/>
    <n v="59.78"/>
    <n v="44.46"/>
    <n v="45.06"/>
    <n v="31795800"/>
    <n v="-0.31282498061269431"/>
  </r>
  <r>
    <x v="1087"/>
    <n v="42.783700000000003"/>
    <n v="43.23"/>
    <n v="59.78"/>
    <n v="43.2"/>
    <n v="44.51"/>
    <n v="53195900"/>
    <n v="0.59076267637268298"/>
  </r>
  <r>
    <x v="1088"/>
    <n v="42.308700000000002"/>
    <n v="42.75"/>
    <n v="59.78"/>
    <n v="42.51"/>
    <n v="43.23"/>
    <n v="38100000"/>
    <n v="-4.6639434415844047E-2"/>
  </r>
  <r>
    <x v="1089"/>
    <n v="42.199800000000003"/>
    <n v="42.64"/>
    <n v="59.78"/>
    <n v="42.35"/>
    <n v="42.45"/>
    <n v="66930200"/>
    <n v="1.1706732355445686"/>
  </r>
  <r>
    <x v="1090"/>
    <n v="42.269100000000002"/>
    <n v="42.71"/>
    <n v="59.78"/>
    <n v="42.6"/>
    <n v="43.09"/>
    <n v="27668300"/>
    <n v="-0.48710257997938633"/>
  </r>
  <r>
    <x v="1091"/>
    <n v="41.615900000000003"/>
    <n v="42.05"/>
    <n v="59.78"/>
    <n v="41.44"/>
    <n v="42.25"/>
    <n v="34673000"/>
    <n v="-0.19133945453205323"/>
  </r>
  <r>
    <x v="1092"/>
    <n v="41.764400000000002"/>
    <n v="42.2"/>
    <n v="59.78"/>
    <n v="41.41"/>
    <n v="42.99"/>
    <n v="74865000"/>
    <n v="1.5057084615784455"/>
  </r>
  <r>
    <x v="1093"/>
    <n v="41.982100000000003"/>
    <n v="42.42"/>
    <n v="59.78"/>
    <n v="42.32"/>
    <n v="42.99"/>
    <n v="50807600"/>
    <n v="0.48992023165615473"/>
  </r>
  <r>
    <x v="1094"/>
    <n v="42.130499999999998"/>
    <n v="42.57"/>
    <n v="59.78"/>
    <n v="42.09"/>
    <n v="42.25"/>
    <n v="28435300"/>
    <n v="-0.45471713631754435"/>
  </r>
  <r>
    <x v="1095"/>
    <n v="41.398200000000003"/>
    <n v="41.83"/>
    <n v="59.78"/>
    <n v="40.57"/>
    <n v="40.89"/>
    <n v="47276500"/>
    <n v="0.3408247425892314"/>
  </r>
  <r>
    <x v="1096"/>
    <n v="41.5565"/>
    <n v="41.99"/>
    <n v="59.78"/>
    <n v="41.66"/>
    <n v="41.95"/>
    <n v="39109700"/>
    <n v="-4.0063412406656351E-3"/>
  </r>
  <r>
    <x v="1097"/>
    <n v="43.318100000000001"/>
    <n v="43.77"/>
    <n v="59.78"/>
    <n v="42.5"/>
    <n v="42.54"/>
    <n v="51017800"/>
    <n v="0.49879561660754873"/>
  </r>
  <r>
    <x v="1098"/>
    <n v="43.713999999999999"/>
    <n v="44.17"/>
    <n v="59.78"/>
    <n v="43.71"/>
    <n v="43.76"/>
    <n v="54204200"/>
    <n v="0.63333665661288541"/>
  </r>
  <r>
    <x v="1099"/>
    <n v="44.060400000000001"/>
    <n v="44.52"/>
    <n v="59.78"/>
    <n v="44.18"/>
    <n v="44.29"/>
    <n v="31712600"/>
    <n v="-0.316337977891267"/>
  </r>
  <r>
    <x v="1100"/>
    <n v="43.486400000000003"/>
    <n v="43.94"/>
    <n v="59.78"/>
    <n v="43.5"/>
    <n v="43.93"/>
    <n v="32748400"/>
    <n v="-0.27260285071403634"/>
  </r>
  <r>
    <x v="1101"/>
    <n v="39.913699999999999"/>
    <n v="40.33"/>
    <n v="59.78"/>
    <n v="40.22"/>
    <n v="41.4"/>
    <n v="83718000"/>
    <n v="1.8795133282515708"/>
  </r>
  <r>
    <x v="1102"/>
    <n v="39.319899999999997"/>
    <n v="39.729999999999997"/>
    <n v="59.78"/>
    <n v="39.700000000000003"/>
    <n v="40.590000000000003"/>
    <n v="57307200"/>
    <n v="0.76435625463465284"/>
  </r>
  <r>
    <x v="1103"/>
    <n v="38.310400000000001"/>
    <n v="38.71"/>
    <n v="59.78"/>
    <n v="38.51"/>
    <n v="39.35"/>
    <n v="67189100"/>
    <n v="1.181604906162627"/>
  </r>
  <r>
    <x v="1104"/>
    <n v="37.587899999999998"/>
    <n v="37.979999999999997"/>
    <n v="59.78"/>
    <n v="37.909999999999997"/>
    <n v="38.64"/>
    <n v="56967800"/>
    <n v="0.75002559025547533"/>
  </r>
  <r>
    <x v="1105"/>
    <n v="37.9343"/>
    <n v="38.33"/>
    <n v="59.78"/>
    <n v="37.33"/>
    <n v="38.049999999999997"/>
    <n v="78783000"/>
    <n v="1.6711402324612317"/>
  </r>
  <r>
    <x v="1106"/>
    <n v="36.816000000000003"/>
    <n v="37.200000000000003"/>
    <n v="59.78"/>
    <n v="37.020000000000003"/>
    <n v="38.020000000000003"/>
    <n v="51108400"/>
    <n v="0.50262106797099448"/>
  </r>
  <r>
    <x v="1107"/>
    <n v="37.241500000000002"/>
    <n v="37.630000000000003"/>
    <n v="59.78"/>
    <n v="37.08"/>
    <n v="37.43"/>
    <n v="41909100"/>
    <n v="0.11419419459631014"/>
  </r>
  <r>
    <x v="1108"/>
    <n v="35.321599999999997"/>
    <n v="35.69"/>
    <n v="59.78"/>
    <n v="35.6"/>
    <n v="36.69"/>
    <n v="80139400"/>
    <n v="1.7284122217479623"/>
  </r>
  <r>
    <x v="1109"/>
    <n v="35.935200000000002"/>
    <n v="36.31"/>
    <n v="59.78"/>
    <n v="35.89"/>
    <n v="36.04"/>
    <n v="50751600"/>
    <n v="0.48755571425711541"/>
  </r>
  <r>
    <x v="1110"/>
    <n v="35.8857"/>
    <n v="36.26"/>
    <n v="59.78"/>
    <n v="35.76"/>
    <n v="36.270000000000003"/>
    <n v="30607500"/>
    <n v="-0.36299919534980885"/>
  </r>
  <r>
    <x v="1111"/>
    <n v="35.311700000000002"/>
    <n v="35.68"/>
    <n v="59.78"/>
    <n v="35.369999999999997"/>
    <n v="36.1"/>
    <n v="41173300"/>
    <n v="8.3126124913932925E-2"/>
  </r>
  <r>
    <x v="1112"/>
    <n v="34.6783"/>
    <n v="35.04"/>
    <n v="59.78"/>
    <n v="34.770000000000003"/>
    <n v="35.42"/>
    <n v="42334400"/>
    <n v="0.13215185977151403"/>
  </r>
  <r>
    <x v="1113"/>
    <n v="33.846899999999998"/>
    <n v="34.200000000000003"/>
    <n v="59.78"/>
    <n v="34.18"/>
    <n v="35.130000000000003"/>
    <n v="58968800"/>
    <n v="0.83451486374614781"/>
  </r>
  <r>
    <x v="1114"/>
    <n v="34.0548"/>
    <n v="34.409999999999997"/>
    <n v="59.78"/>
    <n v="34.08"/>
    <n v="34.42"/>
    <n v="39909900"/>
    <n v="2.9780923450606785E-2"/>
  </r>
  <r>
    <x v="1115"/>
    <n v="33.926099999999998"/>
    <n v="34.28"/>
    <n v="59.78"/>
    <n v="34.18"/>
    <n v="34.340000000000003"/>
    <n v="46834000"/>
    <n v="0.32214083278432259"/>
  </r>
  <r>
    <x v="1116"/>
    <n v="34.143799999999999"/>
    <n v="34.5"/>
    <n v="59.78"/>
    <n v="34.340000000000003"/>
    <n v="34.86"/>
    <n v="53261100"/>
    <n v="0.59351565020156449"/>
  </r>
  <r>
    <x v="1117"/>
    <n v="34.747500000000002"/>
    <n v="35.11"/>
    <n v="59.78"/>
    <n v="34.5"/>
    <n v="34.56"/>
    <n v="66549400"/>
    <n v="1.1545945172311012"/>
  </r>
  <r>
    <x v="1118"/>
    <n v="31.550899999999999"/>
    <n v="31.88"/>
    <n v="59.78"/>
    <n v="30.64"/>
    <n v="31.78"/>
    <n v="119742500"/>
    <n v="3.4005947039960636"/>
  </r>
  <r>
    <x v="1119"/>
    <n v="31.036300000000001"/>
    <n v="31.36"/>
    <n v="59.78"/>
    <n v="31.07"/>
    <n v="31.86"/>
    <n v="58533300"/>
    <n v="0.81612651861611896"/>
  </r>
  <r>
    <x v="1120"/>
    <n v="30.1554"/>
    <n v="30.47"/>
    <n v="59.78"/>
    <n v="30.42"/>
    <n v="31.04"/>
    <n v="72346400"/>
    <n v="1.3993642915566527"/>
  </r>
  <r>
    <x v="1121"/>
    <n v="30.0565"/>
    <n v="30.37"/>
    <n v="59.78"/>
    <n v="30.02"/>
    <n v="30.17"/>
    <n v="60654800"/>
    <n v="0.90570372686722422"/>
  </r>
  <r>
    <x v="1122"/>
    <n v="30.195"/>
    <n v="30.51"/>
    <n v="59.78"/>
    <n v="30.19"/>
    <n v="30.59"/>
    <n v="50899400"/>
    <n v="0.49379635124957988"/>
  </r>
  <r>
    <x v="1123"/>
    <n v="30.581"/>
    <n v="30.9"/>
    <n v="59.78"/>
    <n v="30.7"/>
    <n v="30.98"/>
    <n v="36794800"/>
    <n v="-0.1017495792234531"/>
  </r>
  <r>
    <x v="1124"/>
    <n v="30.774799999999999"/>
    <n v="30.97"/>
    <n v="59.78"/>
    <n v="30.73"/>
    <n v="31.12"/>
    <n v="36185600"/>
    <n v="-0.12747215064300216"/>
  </r>
  <r>
    <x v="1125"/>
    <n v="30.486599999999999"/>
    <n v="30.68"/>
    <n v="59.78"/>
    <n v="30.61"/>
    <n v="31.09"/>
    <n v="44683400"/>
    <n v="0.23133491995621652"/>
  </r>
  <r>
    <x v="1126"/>
    <n v="29.8109"/>
    <n v="30"/>
    <n v="59.78"/>
    <n v="29.73"/>
    <n v="30"/>
    <n v="63734600"/>
    <n v="1.0357437391093895"/>
  </r>
  <r>
    <x v="1127"/>
    <n v="29.900300000000001"/>
    <n v="30.09"/>
    <n v="59.78"/>
    <n v="29.81"/>
    <n v="29.93"/>
    <n v="45003400"/>
    <n v="0.24484644795072685"/>
  </r>
  <r>
    <x v="1128"/>
    <n v="29.661799999999999"/>
    <n v="29.85"/>
    <n v="59.78"/>
    <n v="29.84"/>
    <n v="30.33"/>
    <n v="42931300"/>
    <n v="0.15735508183377411"/>
  </r>
  <r>
    <x v="1129"/>
    <n v="30.317699999999999"/>
    <n v="30.51"/>
    <n v="59.78"/>
    <n v="30"/>
    <n v="30.03"/>
    <n v="51459100"/>
    <n v="0.51742885818247808"/>
  </r>
  <r>
    <x v="1130"/>
    <n v="30.854299999999999"/>
    <n v="31.05"/>
    <n v="59.78"/>
    <n v="30.61"/>
    <n v="30.62"/>
    <n v="47759900"/>
    <n v="0.36123559456593857"/>
  </r>
  <r>
    <x v="1131"/>
    <n v="31.072900000000001"/>
    <n v="31.27"/>
    <n v="59.78"/>
    <n v="30.81"/>
    <n v="31.38"/>
    <n v="36992900"/>
    <n v="-9.3385098924351539E-2"/>
  </r>
  <r>
    <x v="1132"/>
    <n v="31.828099999999999"/>
    <n v="32.03"/>
    <n v="59.78"/>
    <n v="31.52"/>
    <n v="31.63"/>
    <n v="47752800"/>
    <n v="0.36093580753856036"/>
  </r>
  <r>
    <x v="1133"/>
    <n v="31.6294"/>
    <n v="31.83"/>
    <n v="59.78"/>
    <n v="31.59"/>
    <n v="32.06"/>
    <n v="41449800"/>
    <n v="9.4800929571689521E-2"/>
  </r>
  <r>
    <x v="1134"/>
    <n v="31.8977"/>
    <n v="32.1"/>
    <n v="59.78"/>
    <n v="31.76"/>
    <n v="31.85"/>
    <n v="31989000"/>
    <n v="-0.30466739558600869"/>
  </r>
  <r>
    <x v="1135"/>
    <n v="31.539899999999999"/>
    <n v="31.74"/>
    <n v="59.78"/>
    <n v="31.62"/>
    <n v="31.98"/>
    <n v="42975400"/>
    <n v="0.15921713928551756"/>
  </r>
  <r>
    <x v="1136"/>
    <n v="31.221900000000002"/>
    <n v="31.42"/>
    <n v="59.78"/>
    <n v="31.1"/>
    <n v="31.91"/>
    <n v="36706400"/>
    <n v="-0.10548213883193658"/>
  </r>
  <r>
    <x v="1137"/>
    <n v="29.8904"/>
    <n v="30.08"/>
    <n v="59.78"/>
    <n v="29.87"/>
    <n v="31.45"/>
    <n v="62014500"/>
    <n v="0.96311505378639828"/>
  </r>
  <r>
    <x v="1138"/>
    <n v="30.526399999999999"/>
    <n v="30.72"/>
    <n v="59.78"/>
    <n v="30.13"/>
    <n v="30.29"/>
    <n v="42408200"/>
    <n v="0.13526795591524798"/>
  </r>
  <r>
    <x v="1139"/>
    <n v="30.8642"/>
    <n v="31.06"/>
    <n v="59.78"/>
    <n v="30.66"/>
    <n v="30.94"/>
    <n v="36799100"/>
    <n v="-0.10156801806602686"/>
  </r>
  <r>
    <x v="1140"/>
    <n v="29.940100000000001"/>
    <n v="30.13"/>
    <n v="59.78"/>
    <n v="30.11"/>
    <n v="30.47"/>
    <n v="35848600"/>
    <n v="-0.14170147856222087"/>
  </r>
  <r>
    <x v="1141"/>
    <n v="29.999700000000001"/>
    <n v="30.19"/>
    <n v="59.78"/>
    <n v="30.06"/>
    <n v="30.21"/>
    <n v="33382800"/>
    <n v="-0.24581624646491962"/>
  </r>
  <r>
    <x v="1142"/>
    <n v="30.6555"/>
    <n v="30.85"/>
    <n v="59.78"/>
    <n v="29.94"/>
    <n v="30.22"/>
    <n v="95797500"/>
    <n v="2.3895523982818445"/>
  </r>
  <r>
    <x v="1143"/>
    <n v="30.0991"/>
    <n v="30.29"/>
    <n v="59.78"/>
    <n v="30.05"/>
    <n v="31.03"/>
    <n v="35544900"/>
    <n v="-0.15452476309951083"/>
  </r>
  <r>
    <x v="1144"/>
    <n v="29.840699999999998"/>
    <n v="30.03"/>
    <n v="59.78"/>
    <n v="29.94"/>
    <n v="30.75"/>
    <n v="51027200"/>
    <n v="0.49919251774238743"/>
  </r>
  <r>
    <x v="1145"/>
    <n v="30.585999999999999"/>
    <n v="30.78"/>
    <n v="59.78"/>
    <n v="30.01"/>
    <n v="30.27"/>
    <n v="44161700"/>
    <n v="0.20930690697266638"/>
  </r>
  <r>
    <x v="1146"/>
    <n v="30.228200000000001"/>
    <n v="30.42"/>
    <n v="59.78"/>
    <n v="30.16"/>
    <n v="30.55"/>
    <n v="34248100"/>
    <n v="-0.20928023029726397"/>
  </r>
  <r>
    <x v="1147"/>
    <n v="30.546199999999999"/>
    <n v="30.74"/>
    <n v="59.78"/>
    <n v="30.21"/>
    <n v="30.25"/>
    <n v="34085500"/>
    <n v="-0.21614577545947455"/>
  </r>
  <r>
    <x v="1148"/>
    <n v="30.715199999999999"/>
    <n v="30.91"/>
    <n v="59.78"/>
    <n v="30.29"/>
    <n v="30.55"/>
    <n v="37445800"/>
    <n v="-7.4262064459621122E-2"/>
  </r>
  <r>
    <x v="1149"/>
    <n v="30.725100000000001"/>
    <n v="30.92"/>
    <n v="59.78"/>
    <n v="30.53"/>
    <n v="30.77"/>
    <n v="25326900"/>
    <n v="-0.58596474137421917"/>
  </r>
  <r>
    <x v="1150"/>
    <n v="30.566099999999999"/>
    <n v="30.76"/>
    <n v="59.78"/>
    <n v="30.39"/>
    <n v="31.46"/>
    <n v="51323900"/>
    <n v="0.51172023760479746"/>
  </r>
  <r>
    <x v="1151"/>
    <n v="30.268000000000001"/>
    <n v="30.46"/>
    <n v="59.78"/>
    <n v="30.14"/>
    <n v="30.38"/>
    <n v="33787200"/>
    <n v="-0.22874105296185718"/>
  </r>
  <r>
    <x v="1152"/>
    <n v="30.258099999999999"/>
    <n v="30.45"/>
    <n v="59.78"/>
    <n v="30.21"/>
    <n v="30.29"/>
    <n v="28125900"/>
    <n v="-0.46778109494723652"/>
  </r>
  <r>
    <x v="1153"/>
    <n v="30.784700000000001"/>
    <n v="30.98"/>
    <n v="59.78"/>
    <n v="30.18"/>
    <n v="30.34"/>
    <n v="36235300"/>
    <n v="-0.12537364145135477"/>
  </r>
  <r>
    <x v="1154"/>
    <n v="30.436900000000001"/>
    <n v="30.63"/>
    <n v="59.78"/>
    <n v="30.5"/>
    <n v="30.99"/>
    <n v="33294700"/>
    <n v="-0.24953613901590824"/>
  </r>
  <r>
    <x v="1155"/>
    <n v="30.427"/>
    <n v="30.62"/>
    <n v="59.78"/>
    <n v="30.45"/>
    <n v="30.56"/>
    <n v="43826300"/>
    <n v="0.19514513669342021"/>
  </r>
  <r>
    <x v="1156"/>
    <n v="30.893999999999998"/>
    <n v="31.09"/>
    <n v="59.78"/>
    <n v="30.67"/>
    <n v="30.85"/>
    <n v="92549000"/>
    <n v="2.2523892773750731"/>
  </r>
  <r>
    <x v="1157"/>
    <n v="30.377300000000002"/>
    <n v="30.57"/>
    <n v="59.78"/>
    <n v="30.53"/>
    <n v="31.14"/>
    <n v="40611800"/>
    <n v="5.9417615636065561E-2"/>
  </r>
  <r>
    <x v="1158"/>
    <n v="30.546199999999999"/>
    <n v="30.74"/>
    <n v="59.78"/>
    <n v="30.29"/>
    <n v="30.7"/>
    <n v="29498600"/>
    <n v="-0.40982086220328545"/>
  </r>
  <r>
    <x v="1159"/>
    <n v="30.3475"/>
    <n v="30.54"/>
    <n v="59.78"/>
    <n v="30.27"/>
    <n v="30.64"/>
    <n v="30743000"/>
    <n v="-0.35727790771463336"/>
  </r>
  <r>
    <x v="1160"/>
    <n v="30.397200000000002"/>
    <n v="30.59"/>
    <n v="59.78"/>
    <n v="30.29"/>
    <n v="30.42"/>
    <n v="30184300"/>
    <n v="-0.38086819112254877"/>
  </r>
  <r>
    <x v="1161"/>
    <n v="30.774799999999999"/>
    <n v="30.97"/>
    <n v="59.78"/>
    <n v="30.72"/>
    <n v="30.75"/>
    <n v="41467700"/>
    <n v="9.5556730668882442E-2"/>
  </r>
  <r>
    <x v="1162"/>
    <n v="30.645600000000002"/>
    <n v="30.84"/>
    <n v="59.78"/>
    <n v="30.61"/>
    <n v="30.91"/>
    <n v="32401800"/>
    <n v="-0.28723752447309037"/>
  </r>
  <r>
    <x v="1163"/>
    <n v="30.874099999999999"/>
    <n v="31.07"/>
    <n v="59.78"/>
    <n v="30.59"/>
    <n v="30.86"/>
    <n v="35999300"/>
    <n v="-0.13533839334730616"/>
  </r>
  <r>
    <x v="1164"/>
    <n v="31.033100000000001"/>
    <n v="31.23"/>
    <n v="59.78"/>
    <n v="30.91"/>
    <n v="31.12"/>
    <n v="24065700"/>
    <n v="-0.63921705108258309"/>
  </r>
  <r>
    <x v="1165"/>
    <n v="31.818200000000001"/>
    <n v="32.020000000000003"/>
    <n v="59.78"/>
    <n v="31.31"/>
    <n v="31.4"/>
    <n v="45309400"/>
    <n v="0.25776684659547738"/>
  </r>
  <r>
    <x v="1166"/>
    <n v="33.775700000000001"/>
    <n v="33.99"/>
    <n v="59.78"/>
    <n v="32.82"/>
    <n v="33.03"/>
    <n v="82315900"/>
    <n v="1.8203117238731241"/>
  </r>
  <r>
    <x v="1167"/>
    <n v="34.372"/>
    <n v="34.590000000000003"/>
    <n v="59.78"/>
    <n v="33.72"/>
    <n v="35.020000000000003"/>
    <n v="97546900"/>
    <n v="2.4634182328868333"/>
  </r>
  <r>
    <x v="1168"/>
    <n v="34.650199999999998"/>
    <n v="34.869999999999997"/>
    <n v="59.78"/>
    <n v="34.130000000000003"/>
    <n v="34.44"/>
    <n v="52256200"/>
    <n v="0.55108522994630371"/>
  </r>
  <r>
    <x v="1169"/>
    <n v="33.288800000000002"/>
    <n v="33.5"/>
    <n v="59.78"/>
    <n v="33.31"/>
    <n v="35.03"/>
    <n v="55213700"/>
    <n v="0.67596130508306729"/>
  </r>
  <r>
    <x v="1170"/>
    <n v="34.272599999999997"/>
    <n v="34.49"/>
    <n v="59.78"/>
    <n v="33.770000000000003"/>
    <n v="33.770000000000003"/>
    <n v="62792600"/>
    <n v="0.99596917857554979"/>
  </r>
  <r>
    <x v="1171"/>
    <n v="34.242800000000003"/>
    <n v="34.46"/>
    <n v="59.78"/>
    <n v="34.31"/>
    <n v="34.700000000000003"/>
    <n v="39847900"/>
    <n v="2.7163064901670406E-2"/>
  </r>
  <r>
    <x v="1172"/>
    <n v="34.1235"/>
    <n v="34.340000000000003"/>
    <n v="59.78"/>
    <n v="33.840000000000003"/>
    <n v="34.36"/>
    <n v="28409900"/>
    <n v="-0.45578961385210859"/>
  </r>
  <r>
    <x v="1173"/>
    <n v="34.242800000000003"/>
    <n v="34.46"/>
    <n v="59.78"/>
    <n v="34.4"/>
    <n v="36.08"/>
    <n v="112304200"/>
    <n v="3.0865234581161691"/>
  </r>
  <r>
    <x v="1174"/>
    <n v="34.650199999999998"/>
    <n v="34.869999999999997"/>
    <n v="59.78"/>
    <n v="34.53"/>
    <n v="34.96"/>
    <n v="84188600"/>
    <n v="1.8993837191084975"/>
  </r>
  <r>
    <x v="1175"/>
    <n v="32.772100000000002"/>
    <n v="32.979999999999997"/>
    <n v="59.78"/>
    <n v="32.85"/>
    <n v="34.57"/>
    <n v="69628700"/>
    <n v="1.2846134177107753"/>
  </r>
  <r>
    <x v="1176"/>
    <n v="33.159599999999998"/>
    <n v="33.369999999999997"/>
    <n v="59.78"/>
    <n v="32.76"/>
    <n v="33.28"/>
    <n v="48503700"/>
    <n v="0.39264145244817855"/>
  </r>
  <r>
    <x v="1177"/>
    <n v="32.7423"/>
    <n v="32.950000000000003"/>
    <n v="59.78"/>
    <n v="32.83"/>
    <n v="32.96"/>
    <n v="29466400"/>
    <n v="-0.41118045970773304"/>
  </r>
  <r>
    <x v="1178"/>
    <n v="31.5002"/>
    <n v="31.7"/>
    <n v="59.78"/>
    <n v="31.66"/>
    <n v="32.53"/>
    <n v="62216700"/>
    <n v="0.97165265053792949"/>
  </r>
  <r>
    <x v="1179"/>
    <n v="30.904"/>
    <n v="31.1"/>
    <n v="59.78"/>
    <n v="30.95"/>
    <n v="31.37"/>
    <n v="49774000"/>
    <n v="0.44627799623388631"/>
  </r>
  <r>
    <x v="1180"/>
    <n v="31.1524"/>
    <n v="31.35"/>
    <n v="59.78"/>
    <n v="31.02"/>
    <n v="31.43"/>
    <n v="38352500"/>
    <n v="-3.5977994357675729E-2"/>
  </r>
  <r>
    <x v="1181"/>
    <n v="30.6357"/>
    <n v="30.83"/>
    <n v="59.78"/>
    <n v="30.79"/>
    <n v="31.42"/>
    <n v="32342200"/>
    <n v="-0.28975404656206794"/>
  </r>
  <r>
    <x v="1182"/>
    <n v="29.940100000000001"/>
    <n v="30.13"/>
    <n v="59.78"/>
    <n v="30.01"/>
    <n v="30.85"/>
    <n v="48256600"/>
    <n v="0.38220801942491761"/>
  </r>
  <r>
    <x v="1183"/>
    <n v="30.546199999999999"/>
    <n v="30.74"/>
    <n v="59.78"/>
    <n v="30.28"/>
    <n v="30.54"/>
    <n v="56110600"/>
    <n v="0.71383158464018082"/>
  </r>
  <r>
    <x v="1184"/>
    <n v="28.866900000000001"/>
    <n v="29.05"/>
    <n v="59.78"/>
    <n v="28.89"/>
    <n v="30.43"/>
    <n v="107672500"/>
    <n v="2.890956757453127"/>
  </r>
  <r>
    <x v="1185"/>
    <n v="21.3446"/>
    <n v="21.48"/>
    <n v="59.78"/>
    <n v="20.420000000000002"/>
    <n v="21.94"/>
    <n v="300895900"/>
    <n v="11.049529814623343"/>
  </r>
  <r>
    <x v="1186"/>
    <n v="19.9832"/>
    <n v="20.11"/>
    <n v="59.78"/>
    <n v="19.29"/>
    <n v="20.2"/>
    <n v="147385700"/>
    <n v="4.5677880498018393"/>
  </r>
  <r>
    <x v="1187"/>
    <n v="19.704999999999998"/>
    <n v="19.829999999999998"/>
    <n v="59.78"/>
    <n v="19.75"/>
    <n v="20.32"/>
    <n v="106670400"/>
    <n v="2.8486445630678179"/>
  </r>
  <r>
    <x v="1188"/>
    <n v="18.989999999999998"/>
    <n v="18.989999999999998"/>
    <n v="59.78"/>
    <n v="18.95"/>
    <n v="19.920000000000002"/>
    <n v="97972300"/>
    <n v="2.4813801204145354"/>
  </r>
  <r>
    <x v="1189"/>
    <n v="20.49"/>
    <n v="20.49"/>
    <n v="59.78"/>
    <n v="18.84"/>
    <n v="19.100000000000001"/>
    <n v="96836800"/>
    <n v="2.4334353077965152"/>
  </r>
  <r>
    <x v="1190"/>
    <n v="19.71"/>
    <n v="19.71"/>
    <n v="59.78"/>
    <n v="19.5"/>
    <n v="20.079999999999998"/>
    <n v="76394500"/>
    <n v="1.5702893430397067"/>
  </r>
  <r>
    <x v="1191"/>
    <n v="19.36"/>
    <n v="19.36"/>
    <n v="59.78"/>
    <n v="19"/>
    <n v="19.87"/>
    <n v="54677600"/>
    <n v="0.6533252733397642"/>
  </r>
  <r>
    <x v="1192"/>
    <n v="20.47"/>
    <n v="20.47"/>
    <n v="59.78"/>
    <n v="19.47"/>
    <n v="19.48"/>
    <n v="77511300"/>
    <n v="1.6174445757405478"/>
  </r>
  <r>
    <x v="1193"/>
    <n v="19.920000000000002"/>
    <n v="19.920000000000002"/>
    <n v="59.78"/>
    <n v="19.79"/>
    <n v="20.49"/>
    <n v="56758200"/>
    <n v="0.74117553941907111"/>
  </r>
  <r>
    <x v="1194"/>
    <n v="20.69"/>
    <n v="20.69"/>
    <n v="59.78"/>
    <n v="20.23"/>
    <n v="20.32"/>
    <n v="84814900"/>
    <n v="1.9258283128052531"/>
  </r>
  <r>
    <x v="1195"/>
    <n v="20.87"/>
    <n v="20.87"/>
    <n v="59.78"/>
    <n v="20.41"/>
    <n v="20.53"/>
    <n v="48582700"/>
    <n v="0.39597711092182331"/>
  </r>
  <r>
    <x v="1196"/>
    <n v="21.52"/>
    <n v="21.52"/>
    <n v="59.78"/>
    <n v="20.84"/>
    <n v="20.89"/>
    <n v="65956300"/>
    <n v="1.1295517445637759"/>
  </r>
  <r>
    <x v="1197"/>
    <n v="20.99"/>
    <n v="20.99"/>
    <n v="59.78"/>
    <n v="20.82"/>
    <n v="21.21"/>
    <n v="84161300"/>
    <n v="1.8982310168764658"/>
  </r>
  <r>
    <x v="1198"/>
    <n v="21.41"/>
    <n v="21.41"/>
    <n v="59.78"/>
    <n v="21.07"/>
    <n v="21.07"/>
    <n v="57028900"/>
    <n v="0.75260544763192716"/>
  </r>
  <r>
    <x v="1199"/>
    <n v="20.100000000000001"/>
    <n v="20.100000000000001"/>
    <n v="59.78"/>
    <n v="20.04"/>
    <n v="21.39"/>
    <n v="81444700"/>
    <n v="1.7835265889080696"/>
  </r>
  <r>
    <x v="1200"/>
    <n v="20.54"/>
    <n v="20.54"/>
    <n v="59.78"/>
    <n v="20.260000000000002"/>
    <n v="20.32"/>
    <n v="73398400"/>
    <n v="1.4437834398386054"/>
  </r>
  <r>
    <x v="1201"/>
    <n v="20.13"/>
    <n v="20.13"/>
    <n v="59.78"/>
    <n v="19.95"/>
    <n v="20.53"/>
    <n v="58534800"/>
    <n v="0.81618985390359322"/>
  </r>
  <r>
    <x v="1202"/>
    <n v="20.07"/>
    <n v="20.07"/>
    <n v="59.78"/>
    <n v="19.84"/>
    <n v="20.13"/>
    <n v="43862000"/>
    <n v="0.19665251653530777"/>
  </r>
  <r>
    <x v="1203"/>
    <n v="19.61"/>
    <n v="19.61"/>
    <n v="59.78"/>
    <n v="19.510000000000002"/>
    <n v="19.98"/>
    <n v="50144900"/>
    <n v="0.46193870165002349"/>
  </r>
  <r>
    <x v="1204"/>
    <n v="20.13"/>
    <n v="20.13"/>
    <n v="59.78"/>
    <n v="19.75"/>
    <n v="19.760000000000002"/>
    <n v="64529700"/>
    <n v="1.0693156638232495"/>
  </r>
  <r>
    <x v="1205"/>
    <n v="22.04"/>
    <n v="22.04"/>
    <n v="59.78"/>
    <n v="21"/>
    <n v="21.25"/>
    <n v="177785400"/>
    <n v="5.8513705422228268"/>
  </r>
  <r>
    <x v="1206"/>
    <n v="20.100000000000001"/>
    <n v="20.100000000000001"/>
    <n v="59.78"/>
    <n v="19.989999999999998"/>
    <n v="21.54"/>
    <n v="115305500"/>
    <n v="3.2132489236471815"/>
  </r>
  <r>
    <x v="1207"/>
    <n v="19.43"/>
    <n v="19.43"/>
    <n v="59.78"/>
    <n v="19.28"/>
    <n v="19.760000000000002"/>
    <n v="85871900"/>
    <n v="1.9704585787121203"/>
  </r>
  <r>
    <x v="1208"/>
    <n v="19.399999999999999"/>
    <n v="19.399999999999999"/>
    <n v="59.78"/>
    <n v="19.239999999999998"/>
    <n v="19.28"/>
    <n v="65388800"/>
    <n v="1.1055898941360116"/>
  </r>
  <r>
    <x v="1209"/>
    <n v="18.89"/>
    <n v="18.89"/>
    <n v="59.78"/>
    <n v="18.64"/>
    <n v="19.440000000000001"/>
    <n v="92686500"/>
    <n v="2.2581950120602143"/>
  </r>
  <r>
    <x v="1210"/>
    <n v="19.07"/>
    <n v="19.07"/>
    <n v="59.78"/>
    <n v="18.95"/>
    <n v="19"/>
    <n v="64244100"/>
    <n v="1.057256625088149"/>
  </r>
  <r>
    <x v="1211"/>
    <n v="18.98"/>
    <n v="18.98"/>
    <n v="59.78"/>
    <n v="18.510000000000002"/>
    <n v="19.03"/>
    <n v="55621300"/>
    <n v="0.69317161386607484"/>
  </r>
  <r>
    <x v="1212"/>
    <n v="19.64"/>
    <n v="19.64"/>
    <n v="59.78"/>
    <n v="18.52"/>
    <n v="19.010000000000002"/>
    <n v="71403100"/>
    <n v="1.3595348404403351"/>
  </r>
  <r>
    <x v="1213"/>
    <n v="19.36"/>
    <n v="19.36"/>
    <n v="59.78"/>
    <n v="19.04"/>
    <n v="19.43"/>
    <n v="51602900"/>
    <n v="0.52350060107501117"/>
  </r>
  <r>
    <x v="1214"/>
    <n v="19.66"/>
    <n v="19.66"/>
    <n v="59.78"/>
    <n v="19.489999999999998"/>
    <n v="19.489999999999998"/>
    <n v="44236300"/>
    <n v="0.21245678193638659"/>
  </r>
  <r>
    <x v="1215"/>
    <n v="20.91"/>
    <n v="20.91"/>
    <n v="59.78"/>
    <n v="19.760000000000002"/>
    <n v="20.03"/>
    <n v="149337000"/>
    <n v="4.6501788141008644"/>
  </r>
  <r>
    <x v="1216"/>
    <n v="21.47"/>
    <n v="21.47"/>
    <n v="59.78"/>
    <n v="21.24"/>
    <n v="21.71"/>
    <n v="196249800"/>
    <n v="6.6310025969160664"/>
  </r>
  <r>
    <x v="1217"/>
    <n v="20.77"/>
    <n v="20.77"/>
    <n v="59.78"/>
    <n v="20.72"/>
    <n v="21.36"/>
    <n v="118727900"/>
    <n v="3.3577547155484693"/>
  </r>
  <r>
    <x v="1218"/>
    <n v="21.14"/>
    <n v="21.14"/>
    <n v="59.78"/>
    <n v="21.03"/>
    <n v="21.28"/>
    <n v="99829200"/>
    <n v="2.5597849839551801"/>
  </r>
  <r>
    <x v="1219"/>
    <n v="21.84"/>
    <n v="21.84"/>
    <n v="59.78"/>
    <n v="20.350000000000001"/>
    <n v="20.89"/>
    <n v="260377900"/>
    <n v="9.3387170293684374"/>
  </r>
  <r>
    <x v="1220"/>
    <n v="22.56"/>
    <n v="22.56"/>
    <n v="59.78"/>
    <n v="22.03"/>
    <n v="22.43"/>
    <n v="184439100"/>
    <n v="6.1323132104011808"/>
  </r>
  <r>
    <x v="1221"/>
    <n v="22.81"/>
    <n v="22.81"/>
    <n v="59.78"/>
    <n v="22.29"/>
    <n v="22.53"/>
    <n v="113082500"/>
    <n v="3.1193860276103171"/>
  </r>
  <r>
    <x v="1222"/>
    <n v="23.54"/>
    <n v="23.54"/>
    <n v="59.78"/>
    <n v="22.73"/>
    <n v="22.8"/>
    <n v="117013400"/>
    <n v="3.2853624819653819"/>
  </r>
  <r>
    <x v="1223"/>
    <n v="23.92"/>
    <n v="23.92"/>
    <n v="59.78"/>
    <n v="23.25"/>
    <n v="24.28"/>
    <n v="95416900"/>
    <n v="2.3734821246733739"/>
  </r>
  <r>
    <x v="1224"/>
    <n v="23.91"/>
    <n v="23.91"/>
    <n v="59.78"/>
    <n v="23.7"/>
    <n v="24.16"/>
    <n v="85883300"/>
    <n v="1.9709399268969245"/>
  </r>
  <r>
    <x v="1225"/>
    <n v="23.46"/>
    <n v="23.46"/>
    <n v="59.78"/>
    <n v="23.09"/>
    <n v="23.74"/>
    <n v="66308200"/>
    <n v="1.144410203005239"/>
  </r>
  <r>
    <x v="1226"/>
    <n v="22.69"/>
    <n v="22.69"/>
    <n v="59.78"/>
    <n v="22.26"/>
    <n v="23.46"/>
    <n v="86344400"/>
    <n v="1.9904091942665143"/>
  </r>
  <r>
    <x v="1227"/>
    <n v="22.39"/>
    <n v="22.39"/>
    <n v="59.78"/>
    <n v="22.35"/>
    <n v="22.67"/>
    <n v="59033900"/>
    <n v="0.83726361522253101"/>
  </r>
  <r>
    <x v="1228"/>
    <n v="22.26"/>
    <n v="22.26"/>
    <n v="59.78"/>
    <n v="21.65"/>
    <n v="22.14"/>
    <n v="49565900"/>
    <n v="0.4374912806849563"/>
  </r>
  <r>
    <x v="1229"/>
    <n v="22.59"/>
    <n v="22.59"/>
    <n v="59.78"/>
    <n v="22.3"/>
    <n v="22.7"/>
    <n v="49845500"/>
    <n v="0.44929697827015974"/>
  </r>
  <r>
    <x v="1230"/>
    <n v="22.38"/>
    <n v="22.38"/>
    <n v="59.78"/>
    <n v="22.02"/>
    <n v="22.4"/>
    <n v="54928700"/>
    <n v="0.66392760046295651"/>
  </r>
  <r>
    <x v="1231"/>
    <n v="23.32"/>
    <n v="23.32"/>
    <n v="59.78"/>
    <n v="22.05"/>
    <n v="22.25"/>
    <n v="58650500"/>
    <n v="0.8210751157441083"/>
  </r>
  <r>
    <x v="1232"/>
    <n v="23.46"/>
    <n v="23.46"/>
    <n v="59.78"/>
    <n v="23.06"/>
    <n v="23.25"/>
    <n v="44759000"/>
    <n v="0.23452701844491958"/>
  </r>
  <r>
    <x v="1233"/>
    <n v="23.22"/>
    <n v="23.22"/>
    <n v="59.78"/>
    <n v="22.96"/>
    <n v="23.19"/>
    <n v="44874600"/>
    <n v="0.23940805793293643"/>
  </r>
  <r>
    <x v="1234"/>
    <n v="23.56"/>
    <n v="23.56"/>
    <n v="59.78"/>
    <n v="22.98"/>
    <n v="23.05"/>
    <n v="43585300"/>
    <n v="0.18496926717255463"/>
  </r>
  <r>
    <x v="1235"/>
    <n v="23.44"/>
    <n v="23.44"/>
    <n v="59.78"/>
    <n v="23.27"/>
    <n v="23.58"/>
    <n v="35403600"/>
    <n v="-0.16049094717958681"/>
  </r>
  <r>
    <x v="1236"/>
    <n v="22.66"/>
    <n v="22.66"/>
    <n v="59.78"/>
    <n v="22.47"/>
    <n v="23.41"/>
    <n v="68900600"/>
    <n v="1.2538704691707661"/>
  </r>
  <r>
    <x v="1237"/>
    <n v="22.31"/>
    <n v="22.31"/>
    <n v="59.78"/>
    <n v="21.74"/>
    <n v="22.38"/>
    <n v="62151800"/>
    <n v="0.96891234376654289"/>
  </r>
  <r>
    <x v="1238"/>
    <n v="22.44"/>
    <n v="22.44"/>
    <n v="59.78"/>
    <n v="22.4"/>
    <n v="22.72"/>
    <n v="43807600"/>
    <n v="0.19435555677624103"/>
  </r>
  <r>
    <x v="1239"/>
    <n v="22.77"/>
    <n v="22.77"/>
    <n v="59.78"/>
    <n v="22.5"/>
    <n v="22.61"/>
    <n v="39971700"/>
    <n v="3.2390337294546594E-2"/>
  </r>
  <r>
    <x v="1240"/>
    <n v="22.84"/>
    <n v="22.84"/>
    <n v="59.78"/>
    <n v="22.25"/>
    <n v="22.61"/>
    <n v="39727000"/>
    <n v="2.2058240731244468E-2"/>
  </r>
  <r>
    <x v="1241"/>
    <n v="22.4"/>
    <n v="22.4"/>
    <n v="59.78"/>
    <n v="22.17"/>
    <n v="22.73"/>
    <n v="50160400"/>
    <n v="0.46259316628725755"/>
  </r>
  <r>
    <x v="1242"/>
    <n v="21.98"/>
    <n v="21.98"/>
    <n v="59.78"/>
    <n v="21.58"/>
    <n v="22.3"/>
    <n v="45799100"/>
    <n v="0.27844370677957647"/>
  </r>
  <r>
    <x v="1243"/>
    <n v="22.34"/>
    <n v="22.34"/>
    <n v="59.78"/>
    <n v="21.97"/>
    <n v="22.09"/>
    <n v="40554400"/>
    <n v="5.6993985302050271E-2"/>
  </r>
  <r>
    <x v="1244"/>
    <n v="22.68"/>
    <n v="22.68"/>
    <n v="59.78"/>
    <n v="22.41"/>
    <n v="22.42"/>
    <n v="67503000"/>
    <n v="1.1948588706547421"/>
  </r>
  <r>
    <x v="1245"/>
    <n v="22.92"/>
    <n v="22.92"/>
    <n v="59.78"/>
    <n v="22.56"/>
    <n v="22.67"/>
    <n v="41915000"/>
    <n v="0.11444331339370892"/>
  </r>
  <r>
    <x v="1246"/>
    <n v="22.9"/>
    <n v="22.9"/>
    <n v="59.78"/>
    <n v="22.41"/>
    <n v="22.87"/>
    <n v="83422200"/>
    <n v="1.8670236095616453"/>
  </r>
  <r>
    <x v="1247"/>
    <n v="22.3"/>
    <n v="22.3"/>
    <n v="59.78"/>
    <n v="22.26"/>
    <n v="22.42"/>
    <n v="50941200"/>
    <n v="0.49556129459386278"/>
  </r>
  <r>
    <x v="1248"/>
    <n v="21.52"/>
    <n v="21.52"/>
    <n v="59.78"/>
    <n v="21.47"/>
    <n v="22.15"/>
    <n v="112485500"/>
    <n v="3.0941785831955588"/>
  </r>
  <r>
    <x v="1249"/>
    <n v="23.2"/>
    <n v="23.2"/>
    <n v="59.78"/>
    <n v="21.91"/>
    <n v="23"/>
    <n v="173471100"/>
    <n v="5.6692055883893389"/>
  </r>
  <r>
    <x v="1250"/>
    <n v="22.52"/>
    <n v="22.52"/>
    <n v="59.78"/>
    <n v="22"/>
    <n v="22.96"/>
    <n v="84616300"/>
    <n v="1.9174427207436602"/>
  </r>
  <r>
    <x v="1251"/>
    <n v="23.32"/>
    <n v="23.32"/>
    <n v="59.78"/>
    <n v="22.4"/>
    <n v="22.58"/>
    <n v="59153300"/>
    <n v="0.84230510410548265"/>
  </r>
  <r>
    <x v="1252"/>
    <n v="25.05"/>
    <n v="25.05"/>
    <n v="59.78"/>
    <n v="24.05"/>
    <n v="24.3"/>
    <n v="116760500"/>
    <n v="3.2746841524972203"/>
  </r>
  <r>
    <x v="1253"/>
    <n v="26.23"/>
    <n v="26.23"/>
    <n v="59.78"/>
    <n v="25.19"/>
    <n v="25.43"/>
    <n v="101489300"/>
    <n v="2.6298802577792006"/>
  </r>
  <r>
    <x v="1254"/>
    <n v="26.2"/>
    <n v="26.2"/>
    <n v="59.78"/>
    <n v="25.83"/>
    <n v="26"/>
    <n v="76428000"/>
    <n v="1.571703831126632"/>
  </r>
  <r>
    <x v="1255"/>
    <n v="25.05"/>
    <n v="25.05"/>
    <n v="59.78"/>
    <n v="24.83"/>
    <n v="25.96"/>
    <n v="80185300"/>
    <n v="1.730350281544675"/>
  </r>
  <r>
    <x v="1256"/>
    <n v="24.16"/>
    <n v="24.16"/>
    <n v="59.78"/>
    <n v="23.89"/>
    <n v="24.66"/>
    <n v="62539700"/>
    <n v="0.9852908491073884"/>
  </r>
  <r>
    <x v="1257"/>
    <n v="24.92"/>
    <n v="24.92"/>
    <n v="59.78"/>
    <n v="24.02"/>
    <n v="24.06"/>
    <n v="58202000"/>
    <n v="0.8021378647893023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8">
  <r>
    <x v="0"/>
    <x v="0"/>
    <n v="65.66"/>
    <n v="66.22"/>
    <n v="65.525000000000006"/>
    <n v="65.9375"/>
    <n v="89182800"/>
    <n v="-5.422025884822932E-2"/>
  </r>
  <r>
    <x v="1"/>
    <x v="1"/>
    <n v="66.44"/>
    <n v="66.444999999999993"/>
    <n v="65.752499999999998"/>
    <n v="65.92"/>
    <n v="100206400"/>
    <n v="0.15350363794741603"/>
  </r>
  <r>
    <x v="2"/>
    <x v="2"/>
    <n v="66.775000000000006"/>
    <n v="66.857500000000002"/>
    <n v="66.057500000000005"/>
    <n v="66.45"/>
    <n v="86703200"/>
    <n v="-0.10094475669779591"/>
  </r>
  <r>
    <x v="3"/>
    <x v="3"/>
    <n v="66.572500000000005"/>
    <n v="67"/>
    <n v="66.347499999999997"/>
    <n v="66.974999999999994"/>
    <n v="76167200"/>
    <n v="-0.29948053236444921"/>
  </r>
  <r>
    <x v="4"/>
    <x v="4"/>
    <n v="65.797499999999999"/>
    <n v="66.52"/>
    <n v="65.099999999999994"/>
    <n v="66.385000000000005"/>
    <n v="106234400"/>
    <n v="0.26709263336489764"/>
  </r>
  <r>
    <x v="5"/>
    <x v="5"/>
    <n v="65.502499999999998"/>
    <n v="66.002499999999998"/>
    <n v="65.295000000000002"/>
    <n v="65.922499999999999"/>
    <n v="121395200"/>
    <n v="0.55277611739365595"/>
  </r>
  <r>
    <x v="6"/>
    <x v="6"/>
    <n v="65.444999999999993"/>
    <n v="65.795000000000002"/>
    <n v="65.209999999999994"/>
    <n v="65.647499999999994"/>
    <n v="65325200"/>
    <n v="-0.50378243818998603"/>
  </r>
  <r>
    <x v="7"/>
    <x v="7"/>
    <n v="66.592500000000001"/>
    <n v="66.61"/>
    <n v="65.63"/>
    <n v="65.677499999999995"/>
    <n v="84020400"/>
    <n v="-0.15149826646986286"/>
  </r>
  <r>
    <x v="8"/>
    <x v="8"/>
    <n v="66.072500000000005"/>
    <n v="66.790000000000006"/>
    <n v="65.625"/>
    <n v="66.734999999999999"/>
    <n v="105207600"/>
    <n v="0.24774406327619988"/>
  </r>
  <r>
    <x v="9"/>
    <x v="9"/>
    <n v="66.959999999999994"/>
    <n v="66.995000000000005"/>
    <n v="66.327500000000001"/>
    <n v="66.394999999999996"/>
    <n v="65235600"/>
    <n v="-0.5054708213999074"/>
  </r>
  <r>
    <x v="10"/>
    <x v="10"/>
    <n v="66.8125"/>
    <n v="67"/>
    <n v="66.474999999999994"/>
    <n v="66.650000000000006"/>
    <n v="46617600"/>
    <n v="-0.85630027008648213"/>
  </r>
  <r>
    <x v="11"/>
    <x v="11"/>
    <n v="66.040000000000006"/>
    <n v="67.0625"/>
    <n v="65.862499999999997"/>
    <n v="66.817499999999995"/>
    <n v="94487200"/>
    <n v="4.5733534664127919E-2"/>
  </r>
  <r>
    <x v="12"/>
    <x v="12"/>
    <n v="64.862499999999997"/>
    <n v="64.882499999999993"/>
    <n v="64.072500000000005"/>
    <n v="64.577500000000001"/>
    <n v="114430400"/>
    <n v="0.42153447252244231"/>
  </r>
  <r>
    <x v="13"/>
    <x v="13"/>
    <n v="65.435000000000002"/>
    <n v="65.827500000000001"/>
    <n v="65.17"/>
    <n v="65.267499999999998"/>
    <n v="67181600"/>
    <n v="-0.46880124855942645"/>
  </r>
  <r>
    <x v="14"/>
    <x v="14"/>
    <n v="66.394999999999996"/>
    <n v="66.472499999999997"/>
    <n v="65.682500000000005"/>
    <n v="65.947500000000005"/>
    <n v="74424400"/>
    <n v="-0.33232109328242981"/>
  </r>
  <r>
    <x v="15"/>
    <x v="15"/>
    <n v="67.677499999999995"/>
    <n v="67.75"/>
    <n v="66.825000000000003"/>
    <n v="66.87"/>
    <n v="106075600"/>
    <n v="0.2641002756223137"/>
  </r>
  <r>
    <x v="16"/>
    <x v="16"/>
    <n v="66.73"/>
    <n v="67.7"/>
    <n v="66.227500000000006"/>
    <n v="67.5"/>
    <n v="128042400"/>
    <n v="0.67803304677970178"/>
  </r>
  <r>
    <x v="17"/>
    <x v="17"/>
    <n v="67.12"/>
    <n v="67.517499999999998"/>
    <n v="66.465000000000003"/>
    <n v="67.150000000000006"/>
    <n v="90420400"/>
    <n v="-3.0899465761189633E-2"/>
  </r>
  <r>
    <x v="18"/>
    <x v="18"/>
    <n v="67.692499999999995"/>
    <n v="67.775000000000006"/>
    <n v="67.125"/>
    <n v="67.202500000000001"/>
    <n v="78756800"/>
    <n v="-0.25068324262770231"/>
  </r>
  <r>
    <x v="19"/>
    <x v="19"/>
    <n v="67.864999999999995"/>
    <n v="68.14"/>
    <n v="66.83"/>
    <n v="66.944999999999993"/>
    <n v="137310400"/>
    <n v="0.85267518505594919"/>
  </r>
  <r>
    <x v="20"/>
    <x v="20"/>
    <n v="68.787499999999994"/>
    <n v="68.825000000000003"/>
    <n v="67.732500000000002"/>
    <n v="67.864999999999995"/>
    <n v="133587600"/>
    <n v="0.78252437016872278"/>
  </r>
  <r>
    <x v="21"/>
    <x v="21"/>
    <n v="69.965000000000003"/>
    <n v="70.197500000000005"/>
    <n v="69.245000000000005"/>
    <n v="69.25"/>
    <n v="128186000"/>
    <n v="0.6807389823706026"/>
  </r>
  <r>
    <x v="22"/>
    <x v="22"/>
    <n v="70.102500000000006"/>
    <n v="70.442499999999995"/>
    <n v="69.7"/>
    <n v="69.892499999999998"/>
    <n v="114158400"/>
    <n v="0.41640902349232373"/>
  </r>
  <r>
    <x v="23"/>
    <x v="23"/>
    <n v="69.935000000000002"/>
    <n v="70.474999999999994"/>
    <n v="69.78"/>
    <n v="69.95"/>
    <n v="116028400"/>
    <n v="0.45164648557438919"/>
  </r>
  <r>
    <x v="24"/>
    <x v="24"/>
    <n v="70.004999999999995"/>
    <n v="70.295000000000002"/>
    <n v="69.737499999999997"/>
    <n v="69.875"/>
    <n v="98369200"/>
    <n v="0.11888424471898253"/>
  </r>
  <r>
    <x v="25"/>
    <x v="25"/>
    <n v="69.86"/>
    <n v="70.662499999999994"/>
    <n v="69.64"/>
    <n v="70.557500000000005"/>
    <n v="275978000"/>
    <n v="3.4656667877356395"/>
  </r>
  <r>
    <x v="26"/>
    <x v="26"/>
    <n v="71"/>
    <n v="71.0625"/>
    <n v="70.092500000000001"/>
    <n v="70.132499999999993"/>
    <n v="98572000"/>
    <n v="0.12270571921643861"/>
  </r>
  <r>
    <x v="27"/>
    <x v="27"/>
    <n v="71.067499999999995"/>
    <n v="71.222499999999997"/>
    <n v="70.73"/>
    <n v="71.172499999999999"/>
    <n v="48478800"/>
    <n v="-0.82122863135539115"/>
  </r>
  <r>
    <x v="28"/>
    <x v="28"/>
    <n v="72.477500000000006"/>
    <n v="72.495000000000005"/>
    <n v="71.174999999999997"/>
    <n v="71.204999999999998"/>
    <n v="93121200"/>
    <n v="1.9993228137870474E-2"/>
  </r>
  <r>
    <x v="29"/>
    <x v="29"/>
    <n v="72.45"/>
    <n v="73.492500000000007"/>
    <n v="72.03"/>
    <n v="72.78"/>
    <n v="146266000"/>
    <n v="1.0214305943726045"/>
  </r>
  <r>
    <x v="30"/>
    <x v="30"/>
    <n v="72.88"/>
    <n v="73.172499999999999"/>
    <n v="71.305000000000007"/>
    <n v="72.364999999999995"/>
    <n v="144114400"/>
    <n v="0.98088678505935745"/>
  </r>
  <r>
    <x v="31"/>
    <x v="31"/>
    <n v="73.412499999999994"/>
    <n v="73.42"/>
    <n v="72.38"/>
    <n v="72.482500000000002"/>
    <n v="100805600"/>
    <n v="0.16479470066376559"/>
  </r>
  <r>
    <x v="32"/>
    <x v="32"/>
    <n v="75.087500000000006"/>
    <n v="75.150000000000006"/>
    <n v="73.797499999999999"/>
    <n v="74.06"/>
    <n v="135480400"/>
    <n v="0.8181914654783129"/>
  </r>
  <r>
    <x v="33"/>
    <x v="33"/>
    <n v="74.357500000000002"/>
    <n v="75.144999999999996"/>
    <n v="74.125"/>
    <n v="74.287499999999994"/>
    <n v="146322800"/>
    <n v="1.0225009087288939"/>
  </r>
  <r>
    <x v="34"/>
    <x v="34"/>
    <n v="74.95"/>
    <n v="74.989999999999995"/>
    <n v="73.1875"/>
    <n v="73.447500000000005"/>
    <n v="118387200"/>
    <n v="0.49609468106057958"/>
  </r>
  <r>
    <x v="35"/>
    <x v="35"/>
    <n v="74.597499999999997"/>
    <n v="75.224999999999994"/>
    <n v="74.37"/>
    <n v="74.959999999999994"/>
    <n v="108872000"/>
    <n v="0.31679441410695963"/>
  </r>
  <r>
    <x v="36"/>
    <x v="36"/>
    <n v="75.797499999999999"/>
    <n v="76.11"/>
    <n v="74.290000000000006"/>
    <n v="74.290000000000006"/>
    <n v="132079200"/>
    <n v="0.75410074032669738"/>
  </r>
  <r>
    <x v="37"/>
    <x v="37"/>
    <n v="77.407499999999999"/>
    <n v="77.607500000000002"/>
    <n v="76.55"/>
    <n v="76.81"/>
    <n v="170108400"/>
    <n v="1.4707063515626781"/>
  </r>
  <r>
    <x v="38"/>
    <x v="38"/>
    <n v="77.582499999999996"/>
    <n v="78.167500000000004"/>
    <n v="77.0625"/>
    <n v="77.650000000000006"/>
    <n v="140644800"/>
    <n v="0.91550716022516787"/>
  </r>
  <r>
    <x v="39"/>
    <x v="39"/>
    <n v="79.239999999999995"/>
    <n v="79.267499999999998"/>
    <n v="77.787499999999994"/>
    <n v="77.91"/>
    <n v="121532000"/>
    <n v="0.55535391675880386"/>
  </r>
  <r>
    <x v="40"/>
    <x v="40"/>
    <n v="78.17"/>
    <n v="79.392499999999998"/>
    <n v="78.042500000000004"/>
    <n v="79.174999999999997"/>
    <n v="161954400"/>
    <n v="1.317055942034784"/>
  </r>
  <r>
    <x v="41"/>
    <x v="41"/>
    <n v="77.834999999999994"/>
    <n v="78.875"/>
    <n v="77.387500000000003"/>
    <n v="77.962500000000006"/>
    <n v="121923600"/>
    <n v="0.56273305587716582"/>
  </r>
  <r>
    <x v="42"/>
    <x v="42"/>
    <n v="78.81"/>
    <n v="78.924999999999997"/>
    <n v="78.022499999999994"/>
    <n v="78.397499999999994"/>
    <n v="108829200"/>
    <n v="0.31598790962722034"/>
  </r>
  <r>
    <x v="43"/>
    <x v="43"/>
    <n v="79.682500000000005"/>
    <n v="79.685000000000002"/>
    <n v="78.75"/>
    <n v="79.067499999999995"/>
    <n v="137816400"/>
    <n v="0.86221002773697863"/>
  </r>
  <r>
    <x v="44"/>
    <x v="44"/>
    <n v="79.142499999999998"/>
    <n v="79.754999999999995"/>
    <n v="79"/>
    <n v="79.297499999999999"/>
    <n v="110843200"/>
    <n v="0.35393884472523096"/>
  </r>
  <r>
    <x v="45"/>
    <x v="45"/>
    <n v="79.424999999999997"/>
    <n v="79.997500000000002"/>
    <n v="79.327500000000001"/>
    <n v="79.644999999999996"/>
    <n v="101832400"/>
    <n v="0.18414327075246334"/>
  </r>
  <r>
    <x v="46"/>
    <x v="46"/>
    <n v="79.807500000000005"/>
    <n v="79.89"/>
    <n v="78.912499999999994"/>
    <n v="79.48"/>
    <n v="104472000"/>
    <n v="0.23388273861974676"/>
  </r>
  <r>
    <x v="47"/>
    <x v="47"/>
    <n v="79.577500000000001"/>
    <n v="80.832499999999996"/>
    <n v="79.38"/>
    <n v="80.0625"/>
    <n v="146537600"/>
    <n v="1.0265485059776789"/>
  </r>
  <r>
    <x v="48"/>
    <x v="48"/>
    <n v="77.237499999999997"/>
    <n v="77.942499999999995"/>
    <n v="76.22"/>
    <n v="77.515000000000001"/>
    <n v="161940000"/>
    <n v="1.3167845947331895"/>
  </r>
  <r>
    <x v="49"/>
    <x v="49"/>
    <n v="79.422499999999999"/>
    <n v="79.599999999999994"/>
    <n v="78.047499999999999"/>
    <n v="78.150000000000006"/>
    <n v="162234000"/>
    <n v="1.3223246021407442"/>
  </r>
  <r>
    <x v="50"/>
    <x v="50"/>
    <n v="81.084999999999994"/>
    <n v="81.962500000000006"/>
    <n v="80.344999999999999"/>
    <n v="81.112499999999997"/>
    <n v="216229200"/>
    <n v="2.3397865340196433"/>
  </r>
  <r>
    <x v="51"/>
    <x v="51"/>
    <n v="80.967500000000001"/>
    <n v="81.022499999999994"/>
    <n v="79.6875"/>
    <n v="80.135000000000005"/>
    <n v="126743200"/>
    <n v="0.65355149023584103"/>
  </r>
  <r>
    <x v="52"/>
    <x v="52"/>
    <n v="77.377499999999998"/>
    <n v="80.67"/>
    <n v="77.072500000000005"/>
    <n v="80.232500000000002"/>
    <n v="199588400"/>
    <n v="2.0262145773270044"/>
  </r>
  <r>
    <x v="53"/>
    <x v="53"/>
    <n v="77.165000000000006"/>
    <n v="78.372500000000002"/>
    <n v="75.555000000000007"/>
    <n v="76.075000000000003"/>
    <n v="173788400"/>
    <n v="1.5400506619701653"/>
  </r>
  <r>
    <x v="54"/>
    <x v="54"/>
    <n v="79.712500000000006"/>
    <n v="79.91"/>
    <n v="78.407499999999999"/>
    <n v="78.827500000000001"/>
    <n v="136616400"/>
    <n v="0.83959775260410241"/>
  </r>
  <r>
    <x v="55"/>
    <x v="55"/>
    <n v="80.362499999999997"/>
    <n v="81.19"/>
    <n v="79.737499999999997"/>
    <n v="80.88"/>
    <n v="118826800"/>
    <n v="0.50437831118425658"/>
  </r>
  <r>
    <x v="56"/>
    <x v="56"/>
    <n v="81.302499999999995"/>
    <n v="81.305000000000007"/>
    <n v="80.064999999999998"/>
    <n v="80.642499999999998"/>
    <n v="105425600"/>
    <n v="0.2518519599253391"/>
  </r>
  <r>
    <x v="57"/>
    <x v="57"/>
    <n v="80.007499999999993"/>
    <n v="80.849999999999994"/>
    <n v="79.5"/>
    <n v="80.592500000000001"/>
    <n v="117684000"/>
    <n v="0.48284388783271409"/>
  </r>
  <r>
    <x v="58"/>
    <x v="58"/>
    <n v="80.387500000000003"/>
    <n v="80.387500000000003"/>
    <n v="78.462500000000006"/>
    <n v="78.545000000000002"/>
    <n v="109348800"/>
    <n v="0.32577902475975579"/>
  </r>
  <r>
    <x v="59"/>
    <x v="59"/>
    <n v="79.902500000000003"/>
    <n v="80.974999999999994"/>
    <n v="79.677499999999995"/>
    <n v="80.900000000000006"/>
    <n v="94323200"/>
    <n v="4.2643190395968165E-2"/>
  </r>
  <r>
    <x v="60"/>
    <x v="60"/>
    <n v="81.8"/>
    <n v="81.805000000000007"/>
    <n v="80.367500000000007"/>
    <n v="80.367500000000007"/>
    <n v="113730400"/>
    <n v="0.40834397869493116"/>
  </r>
  <r>
    <x v="61"/>
    <x v="61"/>
    <n v="81.217500000000001"/>
    <n v="81.555000000000007"/>
    <n v="80.837500000000006"/>
    <n v="81.047499999999999"/>
    <n v="94747600"/>
    <n v="5.064039836796206E-2"/>
  </r>
  <r>
    <x v="62"/>
    <x v="62"/>
    <n v="81.237499999999997"/>
    <n v="81.495000000000005"/>
    <n v="80.712500000000006"/>
    <n v="81.185000000000002"/>
    <n v="80113600"/>
    <n v="-0.2251162968774636"/>
  </r>
  <r>
    <x v="63"/>
    <x v="63"/>
    <n v="79.75"/>
    <n v="79.9375"/>
    <n v="78.652500000000003"/>
    <n v="78.84"/>
    <n v="152531200"/>
    <n v="1.1394892828413512"/>
  </r>
  <r>
    <x v="64"/>
    <x v="64"/>
    <n v="80.905000000000001"/>
    <n v="81.142499999999998"/>
    <n v="80"/>
    <n v="80"/>
    <n v="93984000"/>
    <n v="3.6251453958408487E-2"/>
  </r>
  <r>
    <x v="65"/>
    <x v="65"/>
    <n v="80.075000000000003"/>
    <n v="81.162499999999994"/>
    <n v="79.552499999999995"/>
    <n v="80.657499999999999"/>
    <n v="100566000"/>
    <n v="0.16027978306223462"/>
  </r>
  <r>
    <x v="66"/>
    <x v="66"/>
    <n v="78.262500000000003"/>
    <n v="80.112499999999997"/>
    <n v="77.625"/>
    <n v="79.655000000000001"/>
    <n v="129554000"/>
    <n v="0.70651697602208152"/>
  </r>
  <r>
    <x v="67"/>
    <x v="67"/>
    <n v="74.545000000000002"/>
    <n v="76.045000000000002"/>
    <n v="72.307500000000005"/>
    <n v="74.314999999999998"/>
    <n v="222195200"/>
    <n v="2.4522072285552596"/>
  </r>
  <r>
    <x v="68"/>
    <x v="68"/>
    <n v="72.02"/>
    <n v="75.632499999999993"/>
    <n v="71.532499999999999"/>
    <n v="75.237499999999997"/>
    <n v="230673600"/>
    <n v="2.6119704897940745"/>
  </r>
  <r>
    <x v="69"/>
    <x v="69"/>
    <n v="73.162499999999994"/>
    <n v="74.47"/>
    <n v="71.625"/>
    <n v="71.632499999999993"/>
    <n v="198054800"/>
    <n v="1.9973160897071884"/>
  </r>
  <r>
    <x v="70"/>
    <x v="70"/>
    <n v="68.38"/>
    <n v="71.5"/>
    <n v="68.239999999999995"/>
    <n v="70.275000000000006"/>
    <n v="320605600"/>
    <n v="4.3066097625022621"/>
  </r>
  <r>
    <x v="71"/>
    <x v="71"/>
    <n v="68.34"/>
    <n v="69.602500000000006"/>
    <n v="64.092500000000001"/>
    <n v="64.314999999999998"/>
    <n v="426510000"/>
    <n v="6.3022259546540766"/>
  </r>
  <r>
    <x v="72"/>
    <x v="72"/>
    <n v="74.702500000000001"/>
    <n v="75.36"/>
    <n v="69.430000000000007"/>
    <n v="70.569999999999993"/>
    <n v="341397200"/>
    <n v="4.6983975788795203"/>
  </r>
  <r>
    <x v="73"/>
    <x v="73"/>
    <n v="72.33"/>
    <n v="76"/>
    <n v="71.45"/>
    <n v="75.917500000000004"/>
    <n v="319475600"/>
    <n v="4.2853165367521369"/>
  </r>
  <r>
    <x v="74"/>
    <x v="74"/>
    <n v="75.685000000000002"/>
    <n v="75.849999999999994"/>
    <n v="73.282499999999999"/>
    <n v="74.11"/>
    <n v="219178400"/>
    <n v="2.3953599688712086"/>
  </r>
  <r>
    <x v="75"/>
    <x v="75"/>
    <n v="73.23"/>
    <n v="74.887500000000003"/>
    <n v="72.852500000000006"/>
    <n v="73.88"/>
    <n v="187572800"/>
    <n v="1.7997978664215144"/>
  </r>
  <r>
    <x v="76"/>
    <x v="76"/>
    <n v="72.257499999999993"/>
    <n v="72.704999999999998"/>
    <n v="70.307500000000005"/>
    <n v="70.5"/>
    <n v="226176800"/>
    <n v="2.5272347574461427"/>
  </r>
  <r>
    <x v="77"/>
    <x v="77"/>
    <n v="66.542500000000004"/>
    <n v="69.522499999999994"/>
    <n v="65.75"/>
    <n v="65.9375"/>
    <n v="286744800"/>
    <n v="3.6685516576528494"/>
  </r>
  <r>
    <x v="78"/>
    <x v="78"/>
    <n v="71.334999999999994"/>
    <n v="71.61"/>
    <n v="67.342500000000001"/>
    <n v="69.284999999999997"/>
    <n v="285290000"/>
    <n v="3.6411380427667588"/>
  </r>
  <r>
    <x v="79"/>
    <x v="79"/>
    <n v="68.857500000000002"/>
    <n v="70.305000000000007"/>
    <n v="67.965000000000003"/>
    <n v="69.347499999999997"/>
    <n v="255598800"/>
    <n v="3.0816500565790466"/>
  </r>
  <r>
    <x v="80"/>
    <x v="80"/>
    <n v="62.057499999999997"/>
    <n v="67.5"/>
    <n v="62"/>
    <n v="63.984999999999999"/>
    <n v="418474000"/>
    <n v="6.1507990855142491"/>
  </r>
  <r>
    <x v="81"/>
    <x v="81"/>
    <n v="69.492500000000007"/>
    <n v="69.98"/>
    <n v="63.237499999999997"/>
    <n v="66.222499999999997"/>
    <n v="370732000"/>
    <n v="5.2511697193527684"/>
  </r>
  <r>
    <x v="82"/>
    <x v="82"/>
    <n v="60.552500000000002"/>
    <n v="64.77"/>
    <n v="60"/>
    <n v="60.487499999999997"/>
    <n v="322423600"/>
    <n v="4.3408673593285698"/>
  </r>
  <r>
    <x v="83"/>
    <x v="83"/>
    <n v="63.215000000000003"/>
    <n v="64.402500000000003"/>
    <n v="59.6"/>
    <n v="61.877499999999998"/>
    <n v="324056000"/>
    <n v="4.3716275909343256"/>
  </r>
  <r>
    <x v="84"/>
    <x v="84"/>
    <n v="61.667499999999997"/>
    <n v="62.5"/>
    <n v="59.28"/>
    <n v="59.942500000000003"/>
    <n v="300233600"/>
    <n v="3.9227287049964668"/>
  </r>
  <r>
    <x v="85"/>
    <x v="85"/>
    <n v="61.195"/>
    <n v="63.21"/>
    <n v="60.652500000000003"/>
    <n v="61.847499999999997"/>
    <n v="271857200"/>
    <n v="3.3880162349293426"/>
  </r>
  <r>
    <x v="86"/>
    <x v="86"/>
    <n v="57.31"/>
    <n v="62.957500000000003"/>
    <n v="57"/>
    <n v="61.795000000000002"/>
    <n v="401693200"/>
    <n v="5.8345890300561081"/>
  </r>
  <r>
    <x v="87"/>
    <x v="87"/>
    <n v="56.092500000000001"/>
    <n v="57.125"/>
    <n v="53.152500000000003"/>
    <n v="57.02"/>
    <n v="336752800"/>
    <n v="4.610880536690245"/>
  </r>
  <r>
    <x v="88"/>
    <x v="88"/>
    <n v="61.72"/>
    <n v="61.922499999999999"/>
    <n v="58.575000000000003"/>
    <n v="59.09"/>
    <n v="287531200"/>
    <n v="3.6833702352899276"/>
  </r>
  <r>
    <x v="89"/>
    <x v="89"/>
    <n v="61.38"/>
    <n v="64.5625"/>
    <n v="61.075000000000003"/>
    <n v="62.6875"/>
    <n v="303602000"/>
    <n v="3.9862013612944502"/>
  </r>
  <r>
    <x v="90"/>
    <x v="90"/>
    <n v="64.61"/>
    <n v="64.67"/>
    <n v="61.59"/>
    <n v="61.63"/>
    <n v="252087200"/>
    <n v="3.0154790021152067"/>
  </r>
  <r>
    <x v="91"/>
    <x v="91"/>
    <n v="61.935000000000002"/>
    <n v="63.967500000000001"/>
    <n v="61.762500000000003"/>
    <n v="63.1875"/>
    <n v="204216800"/>
    <n v="2.113430122514508"/>
  </r>
  <r>
    <x v="92"/>
    <x v="92"/>
    <n v="63.702500000000001"/>
    <n v="63.88"/>
    <n v="62.35"/>
    <n v="62.685000000000002"/>
    <n v="167976400"/>
    <n v="1.4305318760766013"/>
  </r>
  <r>
    <x v="93"/>
    <x v="93"/>
    <n v="63.572499999999998"/>
    <n v="65.622500000000002"/>
    <n v="63"/>
    <n v="63.9"/>
    <n v="197002000"/>
    <n v="1.9774775869906116"/>
  </r>
  <r>
    <x v="94"/>
    <x v="94"/>
    <n v="60.227499999999999"/>
    <n v="62.18"/>
    <n v="59.782499999999999"/>
    <n v="61.625"/>
    <n v="176218400"/>
    <n v="1.5858405191142395"/>
  </r>
  <r>
    <x v="95"/>
    <x v="95"/>
    <n v="61.232500000000002"/>
    <n v="61.287500000000001"/>
    <n v="59.225000000000001"/>
    <n v="60.085000000000001"/>
    <n v="165934000"/>
    <n v="1.3920457838004459"/>
  </r>
  <r>
    <x v="96"/>
    <x v="96"/>
    <n v="60.352499999999999"/>
    <n v="61.424999999999997"/>
    <n v="59.7425"/>
    <n v="60.7"/>
    <n v="129880000"/>
    <n v="0.71265997743317955"/>
  </r>
  <r>
    <x v="97"/>
    <x v="97"/>
    <n v="65.617500000000007"/>
    <n v="65.777500000000003"/>
    <n v="62.344999999999999"/>
    <n v="62.725000000000001"/>
    <n v="201820400"/>
    <n v="2.0682734090741541"/>
  </r>
  <r>
    <x v="98"/>
    <x v="98"/>
    <n v="64.857500000000002"/>
    <n v="67.924999999999997"/>
    <n v="64.75"/>
    <n v="67.7"/>
    <n v="202887200"/>
    <n v="2.0883757216672811"/>
  </r>
  <r>
    <x v="99"/>
    <x v="99"/>
    <n v="66.517499999999998"/>
    <n v="66.842500000000001"/>
    <n v="65.307500000000005"/>
    <n v="65.685000000000002"/>
    <n v="168895200"/>
    <n v="1.4478453414033401"/>
  </r>
  <r>
    <x v="100"/>
    <x v="100"/>
    <n v="66.997500000000002"/>
    <n v="67.517499999999998"/>
    <n v="66.174999999999997"/>
    <n v="67.174999999999997"/>
    <n v="161834800"/>
    <n v="1.3148022519465408"/>
  </r>
  <r>
    <x v="101"/>
    <x v="101"/>
    <n v="68.3125"/>
    <n v="68.424999999999997"/>
    <n v="66.457499999999996"/>
    <n v="67.077500000000001"/>
    <n v="131022800"/>
    <n v="0.73419440078472198"/>
  </r>
  <r>
    <x v="102"/>
    <x v="102"/>
    <n v="71.762500000000003"/>
    <n v="72.0625"/>
    <n v="69.512500000000003"/>
    <n v="70"/>
    <n v="194994800"/>
    <n v="1.9396547881183539"/>
  </r>
  <r>
    <x v="103"/>
    <x v="103"/>
    <n v="71.107500000000002"/>
    <n v="71.582499999999996"/>
    <n v="70.157499999999999"/>
    <n v="70.599999999999994"/>
    <n v="131154400"/>
    <n v="0.73667421362429408"/>
  </r>
  <r>
    <x v="104"/>
    <x v="104"/>
    <n v="71.672499999999999"/>
    <n v="72.05"/>
    <n v="70.587500000000006"/>
    <n v="71.844999999999999"/>
    <n v="157125200"/>
    <n v="1.2260566094750458"/>
  </r>
  <r>
    <x v="105"/>
    <x v="105"/>
    <n v="70.7"/>
    <n v="71.737499999999997"/>
    <n v="69.215000000000003"/>
    <n v="71.172499999999999"/>
    <n v="215250000"/>
    <n v="2.3213349175112161"/>
  </r>
  <r>
    <x v="106"/>
    <x v="106"/>
    <n v="69.232500000000002"/>
    <n v="70.42"/>
    <n v="69.212500000000006"/>
    <n v="69.487499999999997"/>
    <n v="130015200"/>
    <n v="0.71520762709815022"/>
  </r>
  <r>
    <x v="107"/>
    <x v="107"/>
    <n v="67.092500000000001"/>
    <n v="69.3125"/>
    <n v="66.357500000000002"/>
    <n v="69.069999999999993"/>
    <n v="180991600"/>
    <n v="1.6757846121677769"/>
  </r>
  <r>
    <x v="108"/>
    <x v="108"/>
    <n v="69.025000000000006"/>
    <n v="69.474999999999994"/>
    <n v="68.05"/>
    <n v="68.402500000000003"/>
    <n v="116862400"/>
    <n v="0.46736201679173817"/>
  </r>
  <r>
    <x v="109"/>
    <x v="109"/>
    <n v="68.757499999999993"/>
    <n v="70.4375"/>
    <n v="68.717500000000001"/>
    <n v="68.967500000000001"/>
    <n v="124814400"/>
    <n v="0.61720602667226465"/>
  </r>
  <r>
    <x v="110"/>
    <x v="110"/>
    <n v="70.742500000000007"/>
    <n v="70.752499999999998"/>
    <n v="69.25"/>
    <n v="69.3"/>
    <n v="126161200"/>
    <n v="0.64258453679639604"/>
  </r>
  <r>
    <x v="111"/>
    <x v="111"/>
    <n v="70.792500000000004"/>
    <n v="71.135000000000005"/>
    <n v="69.987499999999997"/>
    <n v="70.45"/>
    <n v="117087600"/>
    <n v="0.47160558709167461"/>
  </r>
  <r>
    <x v="112"/>
    <x v="112"/>
    <n v="69.644999999999996"/>
    <n v="71.457499999999996"/>
    <n v="69.55"/>
    <n v="71.27"/>
    <n v="112004800"/>
    <n v="0.37582752705385514"/>
  </r>
  <r>
    <x v="113"/>
    <x v="113"/>
    <n v="71.932500000000005"/>
    <n v="72.417500000000004"/>
    <n v="70.972499999999997"/>
    <n v="71.182500000000005"/>
    <n v="137280800"/>
    <n v="0.85211741560267151"/>
  </r>
  <r>
    <x v="114"/>
    <x v="114"/>
    <n v="73.45"/>
    <n v="73.632499999999993"/>
    <n v="72.087500000000006"/>
    <n v="72.489999999999995"/>
    <n v="183064000"/>
    <n v="1.7148360113222541"/>
  </r>
  <r>
    <x v="115"/>
    <x v="115"/>
    <n v="72.267499999999998"/>
    <n v="74.75"/>
    <n v="71.462500000000006"/>
    <n v="71.5625"/>
    <n v="240616800"/>
    <n v="2.7993358015450869"/>
  </r>
  <r>
    <x v="116"/>
    <x v="116"/>
    <n v="73.290000000000006"/>
    <n v="73.422499999999999"/>
    <n v="71.58"/>
    <n v="72.292500000000004"/>
    <n v="133568000"/>
    <n v="0.78215503634155248"/>
  </r>
  <r>
    <x v="117"/>
    <x v="117"/>
    <n v="74.39"/>
    <n v="75.25"/>
    <n v="73.614999999999995"/>
    <n v="73.765000000000001"/>
    <n v="147751200"/>
    <n v="1.0494170535620611"/>
  </r>
  <r>
    <x v="118"/>
    <x v="118"/>
    <n v="75.157499999999999"/>
    <n v="75.81"/>
    <n v="74.717500000000001"/>
    <n v="75.114999999999995"/>
    <n v="142333600"/>
    <n v="0.94733016876216902"/>
  </r>
  <r>
    <x v="119"/>
    <x v="119"/>
    <n v="75.935000000000002"/>
    <n v="76.292500000000004"/>
    <n v="75.492500000000007"/>
    <n v="75.805000000000007"/>
    <n v="115215200"/>
    <n v="0.43632290045934335"/>
  </r>
  <r>
    <x v="120"/>
    <x v="120"/>
    <n v="77.532499999999999"/>
    <n v="77.587500000000006"/>
    <n v="76.072500000000005"/>
    <n v="76.41"/>
    <n v="133838400"/>
    <n v="0.78725033567149394"/>
  </r>
  <r>
    <x v="121"/>
    <x v="121"/>
    <n v="78.752499999999998"/>
    <n v="79.262500000000003"/>
    <n v="76.81"/>
    <n v="77.025000000000006"/>
    <n v="145946400"/>
    <n v="1.0154081917622151"/>
  </r>
  <r>
    <x v="122"/>
    <x v="122"/>
    <n v="77.852500000000006"/>
    <n v="79.922499999999999"/>
    <n v="77.727500000000006"/>
    <n v="79.457499999999996"/>
    <n v="162301200"/>
    <n v="1.3235908895481854"/>
  </r>
  <r>
    <x v="123"/>
    <x v="123"/>
    <n v="76.912499999999994"/>
    <n v="78.987499999999997"/>
    <n v="75.802499999999995"/>
    <n v="78.037499999999994"/>
    <n v="200622400"/>
    <n v="2.045698821066499"/>
  </r>
  <r>
    <x v="124"/>
    <x v="124"/>
    <n v="77.385000000000005"/>
    <n v="77.447500000000005"/>
    <n v="75.382499999999993"/>
    <n v="76.127499999999998"/>
    <n v="158929200"/>
    <n v="1.2600503964248031"/>
  </r>
  <r>
    <x v="125"/>
    <x v="125"/>
    <n v="76.927499999999995"/>
    <n v="76.974999999999994"/>
    <n v="75.052499999999995"/>
    <n v="75.087500000000006"/>
    <n v="166348400"/>
    <n v="1.3998545561463325"/>
  </r>
  <r>
    <x v="126"/>
    <x v="126"/>
    <n v="78.739999999999995"/>
    <n v="79.125"/>
    <n v="77.58"/>
    <n v="78.292500000000004"/>
    <n v="135178400"/>
    <n v="0.81250070956987241"/>
  </r>
  <r>
    <x v="127"/>
    <x v="127"/>
    <n v="78.284999999999997"/>
    <n v="79.63"/>
    <n v="78.252499999999998"/>
    <n v="78.757499999999993"/>
    <n v="101729600"/>
    <n v="0.18220615251608027"/>
  </r>
  <r>
    <x v="128"/>
    <x v="128"/>
    <n v="79.807500000000005"/>
    <n v="79.88"/>
    <n v="79.13"/>
    <n v="79.17"/>
    <n v="111504800"/>
    <n v="0.36640574574849005"/>
  </r>
  <r>
    <x v="129"/>
    <x v="129"/>
    <n v="79.212500000000006"/>
    <n v="80.222499999999997"/>
    <n v="78.967500000000001"/>
    <n v="79.665000000000006"/>
    <n v="102688800"/>
    <n v="0.20028089777229269"/>
  </r>
  <r>
    <x v="130"/>
    <x v="130"/>
    <n v="79.722499999999997"/>
    <n v="79.807500000000005"/>
    <n v="78.837500000000006"/>
    <n v="78.942499999999995"/>
    <n v="81803200"/>
    <n v="-0.19327821349037386"/>
  </r>
  <r>
    <x v="131"/>
    <x v="131"/>
    <n v="79.182500000000005"/>
    <n v="81.06"/>
    <n v="79.125"/>
    <n v="80.875"/>
    <n v="125522000"/>
    <n v="0.63053973157561738"/>
  </r>
  <r>
    <x v="132"/>
    <x v="132"/>
    <n v="79.527500000000003"/>
    <n v="79.677499999999995"/>
    <n v="78.272499999999994"/>
    <n v="79.034999999999997"/>
    <n v="112945200"/>
    <n v="0.39354801333298584"/>
  </r>
  <r>
    <x v="133"/>
    <x v="133"/>
    <n v="79.5625"/>
    <n v="80.86"/>
    <n v="78.907499999999999"/>
    <n v="79.192499999999995"/>
    <n v="133560800"/>
    <n v="0.78201936269075523"/>
  </r>
  <r>
    <x v="134"/>
    <x v="134"/>
    <n v="79.484999999999999"/>
    <n v="80.287499999999994"/>
    <n v="79.117500000000007"/>
    <n v="79.8125"/>
    <n v="153532400"/>
    <n v="1.1583554577272144"/>
  </r>
  <r>
    <x v="135"/>
    <x v="135"/>
    <n v="80.462500000000006"/>
    <n v="80.587500000000006"/>
    <n v="79.302499999999995"/>
    <n v="79.4375"/>
    <n v="80791200"/>
    <n v="-0.21234789885243283"/>
  </r>
  <r>
    <x v="136"/>
    <x v="136"/>
    <n v="80.834999999999994"/>
    <n v="80.86"/>
    <n v="79.732500000000002"/>
    <n v="80.1875"/>
    <n v="87642800"/>
    <n v="-8.3239345268753817E-2"/>
  </r>
  <r>
    <x v="137"/>
    <x v="137"/>
    <n v="81.28"/>
    <n v="81.55"/>
    <n v="80.575000000000003"/>
    <n v="81.165000000000006"/>
    <n v="104491200"/>
    <n v="0.23424453502187279"/>
  </r>
  <r>
    <x v="138"/>
    <x v="138"/>
    <n v="80.58"/>
    <n v="81.405000000000001"/>
    <n v="80.194999999999993"/>
    <n v="81.097499999999997"/>
    <n v="87560400"/>
    <n v="-8.4792054827877994E-2"/>
  </r>
  <r>
    <x v="139"/>
    <x v="139"/>
    <n v="82.875"/>
    <n v="82.9375"/>
    <n v="80.807500000000005"/>
    <n v="80.837500000000006"/>
    <n v="137250400"/>
    <n v="0.85154457129930539"/>
  </r>
  <r>
    <x v="140"/>
    <x v="140"/>
    <n v="83.364999999999995"/>
    <n v="83.4"/>
    <n v="81.83"/>
    <n v="82.5625"/>
    <n v="95654400"/>
    <n v="6.7727740943372194E-2"/>
  </r>
  <r>
    <x v="141"/>
    <x v="141"/>
    <n v="85.997500000000002"/>
    <n v="86.402500000000003"/>
    <n v="83.002499999999998"/>
    <n v="83.034999999999997"/>
    <n v="147712400"/>
    <n v="1.0486859233327646"/>
  </r>
  <r>
    <x v="142"/>
    <x v="142"/>
    <n v="88.21"/>
    <n v="88.692499999999995"/>
    <n v="86.522499999999994"/>
    <n v="86.974999999999994"/>
    <n v="166651600"/>
    <n v="1.405567924329906"/>
  </r>
  <r>
    <x v="143"/>
    <x v="143"/>
    <n v="83.974999999999994"/>
    <n v="87.765000000000001"/>
    <n v="83.87"/>
    <n v="87.327500000000001"/>
    <n v="201662400"/>
    <n v="2.0652961261816585"/>
  </r>
  <r>
    <x v="144"/>
    <x v="144"/>
    <n v="84.7"/>
    <n v="86.95"/>
    <n v="83.555000000000007"/>
    <n v="86.18"/>
    <n v="200146000"/>
    <n v="2.0367217478387474"/>
  </r>
  <r>
    <x v="145"/>
    <x v="145"/>
    <n v="85.747500000000002"/>
    <n v="86.42"/>
    <n v="83.144999999999996"/>
    <n v="83.3125"/>
    <n v="138808800"/>
    <n v="0.88091037927186733"/>
  </r>
  <r>
    <x v="146"/>
    <x v="146"/>
    <n v="88.02"/>
    <n v="88.3"/>
    <n v="86.18"/>
    <n v="87.864999999999995"/>
    <n v="165428800"/>
    <n v="1.382526015969505"/>
  </r>
  <r>
    <x v="147"/>
    <x v="147"/>
    <n v="87.897499999999994"/>
    <n v="88.85"/>
    <n v="87.772499999999994"/>
    <n v="88.787499999999994"/>
    <n v="114406400"/>
    <n v="0.42108222701978482"/>
  </r>
  <r>
    <x v="148"/>
    <x v="148"/>
    <n v="87.932500000000005"/>
    <n v="88.362499999999997"/>
    <n v="87.305000000000007"/>
    <n v="87.852500000000006"/>
    <n v="96820400"/>
    <n v="8.9699334947483611E-2"/>
  </r>
  <r>
    <x v="149"/>
    <x v="149"/>
    <n v="87.43"/>
    <n v="89.14"/>
    <n v="86.287499999999994"/>
    <n v="88.66"/>
    <n v="264476000"/>
    <n v="3.2489281305870206"/>
  </r>
  <r>
    <x v="150"/>
    <x v="150"/>
    <n v="89.717500000000001"/>
    <n v="89.864999999999995"/>
    <n v="87.787499999999994"/>
    <n v="87.834999999999994"/>
    <n v="135445200"/>
    <n v="0.81752817207441519"/>
  </r>
  <r>
    <x v="151"/>
    <x v="151"/>
    <n v="91.632499999999993"/>
    <n v="93.094999999999999"/>
    <n v="90.567499999999995"/>
    <n v="91"/>
    <n v="212155600"/>
    <n v="2.2630253973685726"/>
  </r>
  <r>
    <x v="152"/>
    <x v="152"/>
    <n v="90.015000000000001"/>
    <n v="92.197500000000005"/>
    <n v="89.63"/>
    <n v="91.25"/>
    <n v="192623200"/>
    <n v="1.8949653950307461"/>
  </r>
  <r>
    <x v="153"/>
    <x v="153"/>
    <n v="91.21"/>
    <n v="91.25"/>
    <n v="89.392499999999998"/>
    <n v="90.174999999999997"/>
    <n v="137522400"/>
    <n v="0.85667002032942396"/>
  </r>
  <r>
    <x v="154"/>
    <x v="154"/>
    <n v="88.407499999999999"/>
    <n v="91.33"/>
    <n v="88.254999999999995"/>
    <n v="91.102500000000006"/>
    <n v="205256800"/>
    <n v="2.133027427629667"/>
  </r>
  <r>
    <x v="155"/>
    <x v="155"/>
    <n v="90.444999999999993"/>
    <n v="90.542500000000004"/>
    <n v="87.82"/>
    <n v="88.3125"/>
    <n v="130646000"/>
    <n v="0.72709414639299885"/>
  </r>
  <r>
    <x v="156"/>
    <x v="156"/>
    <n v="91.2"/>
    <n v="91.495000000000005"/>
    <n v="90"/>
    <n v="90.02"/>
    <n v="140223200"/>
    <n v="0.90756271422848411"/>
  </r>
  <r>
    <x v="157"/>
    <x v="157"/>
    <n v="91.027500000000003"/>
    <n v="91.84"/>
    <n v="90.977500000000006"/>
    <n v="91.28"/>
    <n v="110737200"/>
    <n v="0.35194142708849357"/>
  </r>
  <r>
    <x v="158"/>
    <x v="157"/>
    <n v="91.027500000000003"/>
    <n v="92.617500000000007"/>
    <n v="90.91"/>
    <n v="91.962500000000006"/>
    <n v="114041600"/>
    <n v="0.41420809537939041"/>
  </r>
  <r>
    <x v="159"/>
    <x v="158"/>
    <n v="93.462500000000006"/>
    <n v="93.944999999999993"/>
    <n v="92.467500000000001"/>
    <n v="92.5"/>
    <n v="118655600"/>
    <n v="0.50115229326529953"/>
  </r>
  <r>
    <x v="160"/>
    <x v="159"/>
    <n v="93.172499999999999"/>
    <n v="94.655000000000001"/>
    <n v="93.057500000000005"/>
    <n v="93.852500000000006"/>
    <n v="112424400"/>
    <n v="0.38373428592531755"/>
  </r>
  <r>
    <x v="161"/>
    <x v="160"/>
    <n v="95.342500000000001"/>
    <n v="95.375"/>
    <n v="94.09"/>
    <n v="94.18"/>
    <n v="117092000"/>
    <n v="0.47168849876716179"/>
  </r>
  <r>
    <x v="162"/>
    <x v="161"/>
    <n v="95.752499999999998"/>
    <n v="96.317499999999995"/>
    <n v="94.672499999999999"/>
    <n v="96.262500000000003"/>
    <n v="125642800"/>
    <n v="0.63281603393899355"/>
  </r>
  <r>
    <x v="163"/>
    <x v="162"/>
    <n v="95.92"/>
    <n v="95.98"/>
    <n v="94.704999999999998"/>
    <n v="95.334999999999994"/>
    <n v="90257200"/>
    <n v="-3.39747351792608E-2"/>
  </r>
  <r>
    <x v="164"/>
    <x v="163"/>
    <n v="95.477500000000006"/>
    <n v="99.954999999999998"/>
    <n v="95.257499999999993"/>
    <n v="97.265000000000001"/>
    <n v="191649200"/>
    <n v="1.8766117650478951"/>
  </r>
  <r>
    <x v="165"/>
    <x v="164"/>
    <n v="97.057500000000005"/>
    <n v="97.254999999999995"/>
    <n v="93.877499999999998"/>
    <n v="94.84"/>
    <n v="170989200"/>
    <n v="1.4873037615102092"/>
  </r>
  <r>
    <x v="166"/>
    <x v="165"/>
    <n v="97.724999999999994"/>
    <n v="99.247500000000002"/>
    <n v="96.49"/>
    <n v="98.99"/>
    <n v="153198000"/>
    <n v="1.1520541703901861"/>
  </r>
  <r>
    <x v="167"/>
    <x v="166"/>
    <n v="96.522499999999994"/>
    <n v="97.405000000000001"/>
    <n v="95.905000000000001"/>
    <n v="96.5625"/>
    <n v="110577600"/>
    <n v="0.34893399449582102"/>
  </r>
  <r>
    <x v="168"/>
    <x v="167"/>
    <n v="96.327500000000001"/>
    <n v="97.147499999999994"/>
    <n v="95.84"/>
    <n v="96.987499999999997"/>
    <n v="92186800"/>
    <n v="2.3858032344041798E-3"/>
  </r>
  <r>
    <x v="169"/>
    <x v="168"/>
    <n v="98.357500000000002"/>
    <n v="98.5"/>
    <n v="96.0625"/>
    <n v="96.417500000000004"/>
    <n v="90318000"/>
    <n v="-3.2829046572528407E-2"/>
  </r>
  <r>
    <x v="170"/>
    <x v="169"/>
    <n v="97"/>
    <n v="99.25"/>
    <n v="96.742500000000007"/>
    <n v="99.172499999999999"/>
    <n v="103433200"/>
    <n v="0.21430804577972024"/>
  </r>
  <r>
    <x v="171"/>
    <x v="170"/>
    <n v="97.272499999999994"/>
    <n v="97.974999999999994"/>
    <n v="96.602500000000006"/>
    <n v="96.692499999999995"/>
    <n v="89001600"/>
    <n v="-5.7634712393293631E-2"/>
  </r>
  <r>
    <x v="172"/>
    <x v="171"/>
    <n v="92.844999999999999"/>
    <n v="97.077500000000001"/>
    <n v="92.01"/>
    <n v="96.997500000000002"/>
    <n v="197004400"/>
    <n v="1.9775228115408774"/>
  </r>
  <r>
    <x v="173"/>
    <x v="172"/>
    <n v="92.614999999999995"/>
    <n v="92.97"/>
    <n v="89.144999999999996"/>
    <n v="90.987499999999997"/>
    <n v="185438800"/>
    <n v="1.7595857038102163"/>
  </r>
  <r>
    <x v="174"/>
    <x v="173"/>
    <n v="94.81"/>
    <n v="94.905000000000001"/>
    <n v="93.48"/>
    <n v="93.71"/>
    <n v="121214000"/>
    <n v="0.54936166384859164"/>
  </r>
  <r>
    <x v="175"/>
    <x v="174"/>
    <n v="93.252499999999998"/>
    <n v="94.55"/>
    <n v="93.247500000000002"/>
    <n v="94.367500000000007"/>
    <n v="103625600"/>
    <n v="0.21793354722602473"/>
  </r>
  <r>
    <x v="176"/>
    <x v="175"/>
    <n v="95.04"/>
    <n v="95.23"/>
    <n v="93.712500000000006"/>
    <n v="93.75"/>
    <n v="90329200"/>
    <n v="-3.2617998671288229E-2"/>
  </r>
  <r>
    <x v="177"/>
    <x v="176"/>
    <n v="96.19"/>
    <n v="96.297499999999999"/>
    <n v="93.767499999999998"/>
    <n v="94.1875"/>
    <n v="158130000"/>
    <n v="1.2449906211863075"/>
  </r>
  <r>
    <x v="178"/>
    <x v="177"/>
    <n v="106.26"/>
    <n v="106.41500000000001"/>
    <n v="100.825"/>
    <n v="102.88500000000001"/>
    <n v="374336800"/>
    <n v="5.3190969938519288"/>
  </r>
  <r>
    <x v="179"/>
    <x v="178"/>
    <n v="108.9375"/>
    <n v="111.6375"/>
    <n v="107.8925"/>
    <n v="108.2"/>
    <n v="308151200"/>
    <n v="4.0719244963231844"/>
  </r>
  <r>
    <x v="180"/>
    <x v="179"/>
    <n v="109.66500000000001"/>
    <n v="110.79"/>
    <n v="108.3875"/>
    <n v="109.13249999999999"/>
    <n v="173071600"/>
    <n v="1.5265435962907938"/>
  </r>
  <r>
    <x v="181"/>
    <x v="180"/>
    <n v="110.0625"/>
    <n v="110.3925"/>
    <n v="108.89749999999999"/>
    <n v="109.3775"/>
    <n v="121776800"/>
    <n v="0.55996682088591065"/>
  </r>
  <r>
    <x v="182"/>
    <x v="181"/>
    <n v="113.9025"/>
    <n v="114.41249999999999"/>
    <n v="109.7975"/>
    <n v="110.405"/>
    <n v="202428800"/>
    <n v="2.0797378325665221"/>
  </r>
  <r>
    <x v="183"/>
    <x v="182"/>
    <n v="111.1125"/>
    <n v="113.675"/>
    <n v="110.2925"/>
    <n v="113.205"/>
    <n v="198045600"/>
    <n v="1.9971427289311696"/>
  </r>
  <r>
    <x v="184"/>
    <x v="183"/>
    <n v="112.72750000000001"/>
    <n v="113.77500000000001"/>
    <n v="110"/>
    <n v="112.6"/>
    <n v="212403600"/>
    <n v="2.2676986008960336"/>
  </r>
  <r>
    <x v="185"/>
    <x v="184"/>
    <n v="109.375"/>
    <n v="112.4825"/>
    <n v="109.1075"/>
    <n v="111.97"/>
    <n v="187902400"/>
    <n v="1.8060087046580111"/>
  </r>
  <r>
    <x v="186"/>
    <x v="185"/>
    <n v="113.01"/>
    <n v="113.27500000000001"/>
    <n v="110.2975"/>
    <n v="110.4975"/>
    <n v="165598000"/>
    <n v="1.3857143467632407"/>
  </r>
  <r>
    <x v="187"/>
    <x v="186"/>
    <n v="115.01"/>
    <n v="116.0425"/>
    <n v="113.92749999999999"/>
    <n v="114.43"/>
    <n v="210082000"/>
    <n v="2.2239513859389626"/>
  </r>
  <r>
    <x v="188"/>
    <x v="187"/>
    <n v="114.9075"/>
    <n v="115"/>
    <n v="113.045"/>
    <n v="114.83"/>
    <n v="165565200"/>
    <n v="1.3850962779096085"/>
  </r>
  <r>
    <x v="189"/>
    <x v="188"/>
    <n v="114.6075"/>
    <n v="116.08750000000001"/>
    <n v="113.96250000000001"/>
    <n v="116.0625"/>
    <n v="119561600"/>
    <n v="0.51822456099062109"/>
  </r>
  <r>
    <x v="190"/>
    <x v="189"/>
    <n v="115.5625"/>
    <n v="116"/>
    <n v="114.00749999999999"/>
    <n v="114.35250000000001"/>
    <n v="105633600"/>
    <n v="0.25577142094837096"/>
  </r>
  <r>
    <x v="191"/>
    <x v="190"/>
    <n v="115.7075"/>
    <n v="117.16249999999999"/>
    <n v="115.61"/>
    <n v="115.9825"/>
    <n v="145538000"/>
    <n v="1.0077124807919928"/>
  </r>
  <r>
    <x v="192"/>
    <x v="191"/>
    <n v="118.27500000000001"/>
    <n v="118.3925"/>
    <n v="115.7325"/>
    <n v="115.75"/>
    <n v="126907200"/>
    <n v="0.65664183450400082"/>
  </r>
  <r>
    <x v="193"/>
    <x v="192"/>
    <n v="124.37"/>
    <n v="124.86750000000001"/>
    <n v="119.25"/>
    <n v="119.2625"/>
    <n v="338054800"/>
    <n v="4.6354148552094152"/>
  </r>
  <r>
    <x v="194"/>
    <x v="193"/>
    <n v="125.8575"/>
    <n v="128.785"/>
    <n v="123.9375"/>
    <n v="128.69749999999999"/>
    <n v="345937600"/>
    <n v="4.7839548905572791"/>
  </r>
  <r>
    <x v="195"/>
    <x v="194"/>
    <n v="124.825"/>
    <n v="125.18"/>
    <n v="123.05249999999999"/>
    <n v="124.69750000000001"/>
    <n v="211495600"/>
    <n v="2.2505886460454909"/>
  </r>
  <r>
    <x v="196"/>
    <x v="195"/>
    <n v="126.52249999999999"/>
    <n v="126.99250000000001"/>
    <n v="125.0825"/>
    <n v="126.18"/>
    <n v="163022400"/>
    <n v="1.3371808669030438"/>
  </r>
  <r>
    <x v="197"/>
    <x v="196"/>
    <n v="125.01"/>
    <n v="127.485"/>
    <n v="123.8325"/>
    <n v="127.1425"/>
    <n v="155552400"/>
    <n v="1.1964194542008895"/>
  </r>
  <r>
    <x v="198"/>
    <x v="197"/>
    <n v="124.8075"/>
    <n v="126.4425"/>
    <n v="124.5775"/>
    <n v="126.0125"/>
    <n v="187630000"/>
    <n v="1.8008757182028483"/>
  </r>
  <r>
    <x v="199"/>
    <x v="198"/>
    <n v="129.04"/>
    <n v="131"/>
    <n v="126"/>
    <n v="127.58"/>
    <n v="225702700"/>
    <n v="2.5183010244123958"/>
  </r>
  <r>
    <x v="200"/>
    <x v="199"/>
    <n v="134.18"/>
    <n v="134.80000000000001"/>
    <n v="130.53"/>
    <n v="132.76"/>
    <n v="151948100"/>
    <n v="1.1285016014830345"/>
  </r>
  <r>
    <x v="201"/>
    <x v="200"/>
    <n v="131.4"/>
    <n v="137.97999999999999"/>
    <n v="127"/>
    <n v="137.59"/>
    <n v="200119000"/>
    <n v="2.0362129716482578"/>
  </r>
  <r>
    <x v="202"/>
    <x v="201"/>
    <n v="120.88"/>
    <n v="128.84"/>
    <n v="120.5"/>
    <n v="126.91"/>
    <n v="257599600"/>
    <n v="3.1193522566505956"/>
  </r>
  <r>
    <x v="203"/>
    <x v="202"/>
    <n v="120.96"/>
    <n v="123.7"/>
    <n v="110.89"/>
    <n v="120.07"/>
    <n v="332607200"/>
    <n v="4.5327626635312015"/>
  </r>
  <r>
    <x v="204"/>
    <x v="203"/>
    <n v="112.82"/>
    <n v="118.99"/>
    <n v="112.68"/>
    <n v="113.95"/>
    <n v="231366600"/>
    <n v="2.6250290786833106"/>
  </r>
  <r>
    <x v="205"/>
    <x v="204"/>
    <n v="117.32"/>
    <n v="119.14"/>
    <n v="115.26"/>
    <n v="117.26"/>
    <n v="176940500"/>
    <n v="1.5994474556754479"/>
  </r>
  <r>
    <x v="206"/>
    <x v="205"/>
    <n v="113.49"/>
    <n v="120.5"/>
    <n v="112.5"/>
    <n v="120.36"/>
    <n v="182274400"/>
    <n v="1.6999571342848216"/>
  </r>
  <r>
    <x v="207"/>
    <x v="206"/>
    <n v="112"/>
    <n v="115.23"/>
    <n v="110"/>
    <n v="114.57"/>
    <n v="180860300"/>
    <n v="1.6733104523969879"/>
  </r>
  <r>
    <x v="208"/>
    <x v="207"/>
    <n v="115.36"/>
    <n v="115.93"/>
    <n v="112.8"/>
    <n v="114.72"/>
    <n v="140150100"/>
    <n v="0.90618524980163973"/>
  </r>
  <r>
    <x v="209"/>
    <x v="208"/>
    <n v="115.54"/>
    <n v="118.83"/>
    <n v="113.61"/>
    <n v="118.33"/>
    <n v="184642000"/>
    <n v="1.7445711531219863"/>
  </r>
  <r>
    <x v="210"/>
    <x v="209"/>
    <n v="112.13"/>
    <n v="116"/>
    <n v="112.04"/>
    <n v="115.23"/>
    <n v="154679000"/>
    <n v="1.1799614866166777"/>
  </r>
  <r>
    <x v="211"/>
    <x v="210"/>
    <n v="110.34"/>
    <n v="112.2"/>
    <n v="108.71"/>
    <n v="109.72"/>
    <n v="178011000"/>
    <n v="1.6196194894502345"/>
  </r>
  <r>
    <x v="212"/>
    <x v="211"/>
    <n v="106.84"/>
    <n v="110.88"/>
    <n v="106.09"/>
    <n v="110.4"/>
    <n v="287104900"/>
    <n v="3.675337224548973"/>
  </r>
  <r>
    <x v="213"/>
    <x v="212"/>
    <n v="110.08"/>
    <n v="110.19"/>
    <n v="103.1"/>
    <n v="104.54"/>
    <n v="195713800"/>
    <n v="1.9532033096354691"/>
  </r>
  <r>
    <x v="214"/>
    <x v="213"/>
    <n v="111.81"/>
    <n v="112.86"/>
    <n v="109.16"/>
    <n v="112.68"/>
    <n v="183055400"/>
    <n v="1.7146739566838018"/>
  </r>
  <r>
    <x v="215"/>
    <x v="214"/>
    <n v="107.12"/>
    <n v="112.11"/>
    <n v="106.77"/>
    <n v="111.62"/>
    <n v="150718700"/>
    <n v="1.1053353256094027"/>
  </r>
  <r>
    <x v="216"/>
    <x v="215"/>
    <n v="108.22"/>
    <n v="110.25"/>
    <n v="105"/>
    <n v="105.17"/>
    <n v="167743300"/>
    <n v="1.4261394416320401"/>
  </r>
  <r>
    <x v="217"/>
    <x v="216"/>
    <n v="112.28"/>
    <n v="112.44"/>
    <n v="107.67"/>
    <n v="108.43"/>
    <n v="149981400"/>
    <n v="1.0914419668965114"/>
  </r>
  <r>
    <x v="218"/>
    <x v="217"/>
    <n v="114.96"/>
    <n v="115.32"/>
    <n v="112.78"/>
    <n v="115.01"/>
    <n v="137672400"/>
    <n v="0.85949655472103348"/>
  </r>
  <r>
    <x v="219"/>
    <x v="218"/>
    <n v="114.09"/>
    <n v="115.31"/>
    <n v="113.57"/>
    <n v="114.55"/>
    <n v="99382200"/>
    <n v="0.13797277364365221"/>
  </r>
  <r>
    <x v="220"/>
    <x v="219"/>
    <n v="115.81"/>
    <n v="117.26"/>
    <n v="113.62"/>
    <n v="113.79"/>
    <n v="142675200"/>
    <n v="0.95376712974999456"/>
  </r>
  <r>
    <x v="221"/>
    <x v="220"/>
    <n v="116.79"/>
    <n v="117.72"/>
    <n v="115.83"/>
    <n v="117.64"/>
    <n v="116120400"/>
    <n v="0.45338009333457635"/>
  </r>
  <r>
    <x v="222"/>
    <x v="221"/>
    <n v="113.02"/>
    <n v="115.37"/>
    <n v="112.22"/>
    <n v="112.89"/>
    <n v="144712000"/>
    <n v="0.99214769807552972"/>
  </r>
  <r>
    <x v="223"/>
    <x v="222"/>
    <n v="116.5"/>
    <n v="116.65"/>
    <n v="113.55"/>
    <n v="113.91"/>
    <n v="106243800"/>
    <n v="0.26726976285343851"/>
  </r>
  <r>
    <x v="224"/>
    <x v="223"/>
    <n v="113.16"/>
    <n v="116.12"/>
    <n v="112.25"/>
    <n v="115.7"/>
    <n v="161498200"/>
    <n v="1.308459508771769"/>
  </r>
  <r>
    <x v="225"/>
    <x v="224"/>
    <n v="115.08"/>
    <n v="115.55"/>
    <n v="114.13"/>
    <n v="114.62"/>
    <n v="96849000"/>
    <n v="9.0238260838150494E-2"/>
  </r>
  <r>
    <x v="226"/>
    <x v="225"/>
    <n v="114.97"/>
    <n v="116.4"/>
    <n v="114.59"/>
    <n v="116.25"/>
    <n v="83477200"/>
    <n v="-0.16173408968001152"/>
  </r>
  <r>
    <x v="227"/>
    <x v="226"/>
    <n v="116.97"/>
    <n v="117"/>
    <n v="114.92"/>
    <n v="115.28"/>
    <n v="100506900"/>
    <n v="0.15916612851194048"/>
  </r>
  <r>
    <x v="228"/>
    <x v="227"/>
    <n v="124.4"/>
    <n v="125.18"/>
    <n v="119.28"/>
    <n v="120.06"/>
    <n v="240226800"/>
    <n v="2.7919868121269023"/>
  </r>
  <r>
    <x v="229"/>
    <x v="228"/>
    <n v="121.1"/>
    <n v="125.39"/>
    <n v="119.65"/>
    <n v="125.27"/>
    <n v="262330500"/>
    <n v="3.2084992670056991"/>
  </r>
  <r>
    <x v="230"/>
    <x v="229"/>
    <n v="121.19"/>
    <n v="123.03"/>
    <n v="119.62"/>
    <n v="121"/>
    <n v="150712000"/>
    <n v="1.105209073739911"/>
  </r>
  <r>
    <x v="231"/>
    <x v="230"/>
    <n v="120.71"/>
    <n v="121.2"/>
    <n v="118.15"/>
    <n v="118.72"/>
    <n v="112559200"/>
    <n v="0.386274398165244"/>
  </r>
  <r>
    <x v="232"/>
    <x v="231"/>
    <n v="119.02"/>
    <n v="121.55"/>
    <n v="118.81"/>
    <n v="121.28"/>
    <n v="115393800"/>
    <n v="0.43968836074161977"/>
  </r>
  <r>
    <x v="233"/>
    <x v="232"/>
    <n v="115.98"/>
    <n v="120.42"/>
    <n v="115.66"/>
    <n v="119.96"/>
    <n v="120639300"/>
    <n v="0.53853226841620505"/>
  </r>
  <r>
    <x v="234"/>
    <x v="233"/>
    <n v="117.51"/>
    <n v="118.98"/>
    <n v="115.63"/>
    <n v="116.2"/>
    <n v="124423700"/>
    <n v="0.60984384676025238"/>
  </r>
  <r>
    <x v="235"/>
    <x v="234"/>
    <n v="116.87"/>
    <n v="118.71"/>
    <n v="116.45"/>
    <n v="116.67"/>
    <n v="89946000"/>
    <n v="-3.9838851863720041E-2"/>
  </r>
  <r>
    <x v="236"/>
    <x v="235"/>
    <n v="115.75"/>
    <n v="118.04"/>
    <n v="114.59"/>
    <n v="117.45"/>
    <n v="101988000"/>
    <n v="0.18707532909469296"/>
  </r>
  <r>
    <x v="237"/>
    <x v="236"/>
    <n v="115.04"/>
    <n v="116.55"/>
    <n v="114.28"/>
    <n v="116.39"/>
    <n v="82572600"/>
    <n v="-0.17877997641767804"/>
  </r>
  <r>
    <x v="238"/>
    <x v="237"/>
    <n v="115.05"/>
    <n v="116.55"/>
    <n v="112.88"/>
    <n v="114.01"/>
    <n v="111850700"/>
    <n v="0.37292373405554163"/>
  </r>
  <r>
    <x v="239"/>
    <x v="238"/>
    <n v="116.6"/>
    <n v="117.28"/>
    <n v="114.54"/>
    <n v="115.49"/>
    <n v="92276800"/>
    <n v="4.081723869369897E-3"/>
  </r>
  <r>
    <x v="240"/>
    <x v="239"/>
    <n v="111.2"/>
    <n v="115.43"/>
    <n v="111.1"/>
    <n v="115.05"/>
    <n v="143937800"/>
    <n v="0.97755901190230243"/>
  </r>
  <r>
    <x v="241"/>
    <x v="240"/>
    <n v="115.32"/>
    <n v="116.93"/>
    <n v="112.2"/>
    <n v="112.37"/>
    <n v="146129200"/>
    <n v="1.0188527950074566"/>
  </r>
  <r>
    <x v="242"/>
    <x v="241"/>
    <n v="108.86"/>
    <n v="111.99"/>
    <n v="107.72"/>
    <n v="111.06"/>
    <n v="190272600"/>
    <n v="1.8506717167579638"/>
  </r>
  <r>
    <x v="243"/>
    <x v="242"/>
    <n v="108.77"/>
    <n v="110.68"/>
    <n v="107.32"/>
    <n v="109.11"/>
    <n v="122866900"/>
    <n v="0.58050818848786756"/>
  </r>
  <r>
    <x v="244"/>
    <x v="243"/>
    <n v="110.44"/>
    <n v="111.49"/>
    <n v="108.73"/>
    <n v="109.66"/>
    <n v="107624400"/>
    <n v="0.2932851853938126"/>
  </r>
  <r>
    <x v="245"/>
    <x v="244"/>
    <n v="114.95"/>
    <n v="115.59"/>
    <n v="112.35"/>
    <n v="114.14"/>
    <n v="138235500"/>
    <n v="0.87010736482713569"/>
  </r>
  <r>
    <x v="246"/>
    <x v="245"/>
    <n v="119.03"/>
    <n v="119.62"/>
    <n v="116.87"/>
    <n v="117.95"/>
    <n v="126387100"/>
    <n v="0.64684129759016007"/>
  </r>
  <r>
    <x v="247"/>
    <x v="246"/>
    <n v="118.69"/>
    <n v="119.2"/>
    <n v="116.13"/>
    <n v="118.32"/>
    <n v="114457900"/>
    <n v="0.42205267049423739"/>
  </r>
  <r>
    <x v="248"/>
    <x v="247"/>
    <n v="116.32"/>
    <n v="121.99"/>
    <n v="116.05"/>
    <n v="120.5"/>
    <n v="154515300"/>
    <n v="1.1768767954173012"/>
  </r>
  <r>
    <x v="249"/>
    <x v="248"/>
    <n v="115.97"/>
    <n v="117.59"/>
    <n v="114.13"/>
    <n v="115.55"/>
    <n v="138023400"/>
    <n v="0.86611064519739978"/>
  </r>
  <r>
    <x v="250"/>
    <x v="249"/>
    <n v="119.49"/>
    <n v="119.63"/>
    <n v="116.44"/>
    <n v="117.19"/>
    <n v="112295000"/>
    <n v="0.38129592892348907"/>
  </r>
  <r>
    <x v="251"/>
    <x v="250"/>
    <n v="119.21"/>
    <n v="120.53"/>
    <n v="118.57"/>
    <n v="119.62"/>
    <n v="103162300"/>
    <n v="0.20920332466847341"/>
  </r>
  <r>
    <x v="252"/>
    <x v="251"/>
    <n v="119.26"/>
    <n v="119.67"/>
    <n v="117.87"/>
    <n v="119.44"/>
    <n v="81581900"/>
    <n v="-0.19744829389612845"/>
  </r>
  <r>
    <x v="253"/>
    <x v="252"/>
    <n v="120.3"/>
    <n v="120.99"/>
    <n v="118.15"/>
    <n v="118.92"/>
    <n v="91183000"/>
    <n v="-1.6529364914246787E-2"/>
  </r>
  <r>
    <x v="254"/>
    <x v="253"/>
    <n v="119.39"/>
    <n v="120.67"/>
    <n v="118.96"/>
    <n v="119.55"/>
    <n v="74271000"/>
    <n v="-0.33521169578691584"/>
  </r>
  <r>
    <x v="255"/>
    <x v="254"/>
    <n v="118.03"/>
    <n v="119.82"/>
    <n v="118"/>
    <n v="118.61"/>
    <n v="76322100"/>
    <n v="-0.29656166451604715"/>
  </r>
  <r>
    <x v="256"/>
    <x v="255"/>
    <n v="118.64"/>
    <n v="119.06"/>
    <n v="116.81"/>
    <n v="117.59"/>
    <n v="74113000"/>
    <n v="-0.33818897867941122"/>
  </r>
  <r>
    <x v="257"/>
    <x v="256"/>
    <n v="117.34"/>
    <n v="118.77"/>
    <n v="117.29"/>
    <n v="118.64"/>
    <n v="73604300"/>
    <n v="-0.34777469897948965"/>
  </r>
  <r>
    <x v="258"/>
    <x v="257"/>
    <n v="113.85"/>
    <n v="117.62"/>
    <n v="113.75"/>
    <n v="117.18"/>
    <n v="127959300"/>
    <n v="0.67646714672675001"/>
  </r>
  <r>
    <x v="259"/>
    <x v="258"/>
    <n v="115.17"/>
    <n v="115.85"/>
    <n v="112.59"/>
    <n v="113.91"/>
    <n v="113874200"/>
    <n v="0.41105368299835421"/>
  </r>
  <r>
    <x v="260"/>
    <x v="259"/>
    <n v="116.03"/>
    <n v="116.75"/>
    <n v="115.17"/>
    <n v="115.55"/>
    <n v="76499200"/>
    <n v="-0.29322446957768683"/>
  </r>
  <r>
    <x v="261"/>
    <x v="260"/>
    <n v="116.59"/>
    <n v="117.49"/>
    <n v="116.22"/>
    <n v="116.57"/>
    <n v="46691300"/>
    <n v="-0.85491149952207135"/>
  </r>
  <r>
    <x v="262"/>
    <x v="261"/>
    <n v="119.05"/>
    <n v="120.97"/>
    <n v="116.81"/>
    <n v="116.97"/>
    <n v="169410200"/>
    <n v="1.4575497761478662"/>
  </r>
  <r>
    <x v="263"/>
    <x v="262"/>
    <n v="122.72"/>
    <n v="123.47"/>
    <n v="120.01"/>
    <n v="121.01"/>
    <n v="127728200"/>
    <n v="0.6721123994074103"/>
  </r>
  <r>
    <x v="264"/>
    <x v="263"/>
    <n v="123.08"/>
    <n v="123.37"/>
    <n v="120.89"/>
    <n v="122.02"/>
    <n v="89004200"/>
    <n v="-5.7585719130505739E-2"/>
  </r>
  <r>
    <x v="265"/>
    <x v="264"/>
    <n v="122.94"/>
    <n v="123.78"/>
    <n v="122.21"/>
    <n v="123.52"/>
    <n v="78967600"/>
    <n v="-0.2467110196293604"/>
  </r>
  <r>
    <x v="266"/>
    <x v="265"/>
    <n v="122.25"/>
    <n v="122.86"/>
    <n v="121.52"/>
    <n v="122.6"/>
    <n v="78260400"/>
    <n v="-0.26003718710766877"/>
  </r>
  <r>
    <x v="267"/>
    <x v="266"/>
    <n v="123.75"/>
    <n v="124.57"/>
    <n v="122.25"/>
    <n v="122.31"/>
    <n v="86712000"/>
    <n v="-0.10077893334682149"/>
  </r>
  <r>
    <x v="268"/>
    <x v="267"/>
    <n v="124.38"/>
    <n v="124.98"/>
    <n v="123.09"/>
    <n v="124.37"/>
    <n v="82225500"/>
    <n v="-0.18532057699986251"/>
  </r>
  <r>
    <x v="269"/>
    <x v="268"/>
    <n v="121.78"/>
    <n v="125.95"/>
    <n v="121"/>
    <n v="124.53"/>
    <n v="115089200"/>
    <n v="0.43394861157039138"/>
  </r>
  <r>
    <x v="270"/>
    <x v="269"/>
    <n v="123.24"/>
    <n v="123.87"/>
    <n v="120.15"/>
    <n v="120.5"/>
    <n v="81312200"/>
    <n v="-0.20253040273224238"/>
  </r>
  <r>
    <x v="271"/>
    <x v="270"/>
    <n v="122.41"/>
    <n v="122.76"/>
    <n v="120.55"/>
    <n v="122.43"/>
    <n v="86939800"/>
    <n v="-9.6486369784097151E-2"/>
  </r>
  <r>
    <x v="272"/>
    <x v="268"/>
    <n v="121.78"/>
    <n v="123.35"/>
    <n v="121.54"/>
    <n v="122.6"/>
    <n v="79184500"/>
    <n v="-0.24262385089909302"/>
  </r>
  <r>
    <x v="273"/>
    <x v="271"/>
    <n v="127.88"/>
    <n v="127.9"/>
    <n v="124.13"/>
    <n v="124.34"/>
    <n v="157243700"/>
    <n v="1.2282895716444173"/>
  </r>
  <r>
    <x v="274"/>
    <x v="272"/>
    <n v="127.81"/>
    <n v="128.37"/>
    <n v="126.56"/>
    <n v="127.41"/>
    <n v="98208600"/>
    <n v="0.11585796856369926"/>
  </r>
  <r>
    <x v="275"/>
    <x v="273"/>
    <n v="128.69999999999999"/>
    <n v="129.58000000000001"/>
    <n v="128.04"/>
    <n v="128.9"/>
    <n v="94359800"/>
    <n v="4.3332864787520894E-2"/>
  </r>
  <r>
    <x v="276"/>
    <x v="274"/>
    <n v="126.66"/>
    <n v="129.1"/>
    <n v="126.12"/>
    <n v="128.96"/>
    <n v="192541500"/>
    <n v="1.8934258759654496"/>
  </r>
  <r>
    <x v="277"/>
    <x v="275"/>
    <n v="128.22999999999999"/>
    <n v="128.31"/>
    <n v="123.45"/>
    <n v="125.02"/>
    <n v="121251600"/>
    <n v="0.55007018180275513"/>
  </r>
  <r>
    <x v="278"/>
    <x v="276"/>
    <n v="131.88"/>
    <n v="134.41"/>
    <n v="129.65"/>
    <n v="131.61000000000001"/>
    <n v="168904800"/>
    <n v="1.4480262396044032"/>
  </r>
  <r>
    <x v="279"/>
    <x v="277"/>
    <n v="130.96"/>
    <n v="132.43"/>
    <n v="130.78"/>
    <n v="132.16"/>
    <n v="88223700"/>
    <n v="-7.2293119748180645E-2"/>
  </r>
  <r>
    <x v="280"/>
    <x v="278"/>
    <n v="131.97"/>
    <n v="133.46"/>
    <n v="131.1"/>
    <n v="131.32"/>
    <n v="54930100"/>
    <n v="-0.69966315588478745"/>
  </r>
  <r>
    <x v="281"/>
    <x v="279"/>
    <n v="136.69"/>
    <n v="137.34"/>
    <n v="133.51"/>
    <n v="133.99"/>
    <n v="124486200"/>
    <n v="0.61102156942342301"/>
  </r>
  <r>
    <x v="282"/>
    <x v="280"/>
    <n v="134.87"/>
    <n v="138.79"/>
    <n v="134.34"/>
    <n v="138.05000000000001"/>
    <n v="121047300"/>
    <n v="0.54622044196138297"/>
  </r>
  <r>
    <x v="283"/>
    <x v="281"/>
    <n v="133.72"/>
    <n v="135.99"/>
    <n v="133.4"/>
    <n v="135.58000000000001"/>
    <n v="96452100"/>
    <n v="8.2759250837951673E-2"/>
  </r>
  <r>
    <x v="284"/>
    <x v="282"/>
    <n v="132.69"/>
    <n v="134.74"/>
    <n v="131.72"/>
    <n v="134.08000000000001"/>
    <n v="99116600"/>
    <n v="0.13296792341424227"/>
  </r>
  <r>
    <x v="285"/>
    <x v="283"/>
    <n v="129.41"/>
    <n v="133.61000000000001"/>
    <n v="126.76"/>
    <n v="133.52000000000001"/>
    <n v="143301900"/>
    <n v="0.96557639043813914"/>
  </r>
  <r>
    <x v="286"/>
    <x v="284"/>
    <n v="131.01"/>
    <n v="131.74"/>
    <n v="128.43"/>
    <n v="128.88999999999999"/>
    <n v="97664900"/>
    <n v="0.10561272357224526"/>
  </r>
  <r>
    <x v="287"/>
    <x v="285"/>
    <n v="126.6"/>
    <n v="131.05000000000001"/>
    <n v="126.38"/>
    <n v="127.72"/>
    <n v="155088000"/>
    <n v="1.1876685037244663"/>
  </r>
  <r>
    <x v="288"/>
    <x v="286"/>
    <n v="130.91999999999999"/>
    <n v="131.63"/>
    <n v="127.86"/>
    <n v="128.36000000000001"/>
    <n v="109578200"/>
    <n v="0.3301017380226573"/>
  </r>
  <r>
    <x v="289"/>
    <x v="287"/>
    <n v="132.05000000000001"/>
    <n v="132.63"/>
    <n v="130.22999999999999"/>
    <n v="132.43"/>
    <n v="105158200"/>
    <n v="0.24681319128322982"/>
  </r>
  <r>
    <x v="290"/>
    <x v="288"/>
    <n v="128.97999999999999"/>
    <n v="130.16999999999999"/>
    <n v="128.5"/>
    <n v="129.19"/>
    <n v="100384500"/>
    <n v="0.15685967644838708"/>
  </r>
  <r>
    <x v="291"/>
    <x v="289"/>
    <n v="128.80000000000001"/>
    <n v="129.69"/>
    <n v="126.86"/>
    <n v="128.5"/>
    <n v="91951100"/>
    <n v="-2.0556244729449265E-3"/>
  </r>
  <r>
    <x v="292"/>
    <x v="290"/>
    <n v="130.88999999999999"/>
    <n v="131.44999999999999"/>
    <n v="128.49"/>
    <n v="128.76"/>
    <n v="88636800"/>
    <n v="-6.4508844033688006E-2"/>
  </r>
  <r>
    <x v="293"/>
    <x v="291"/>
    <n v="128.91"/>
    <n v="131"/>
    <n v="128.76"/>
    <n v="130.80000000000001"/>
    <n v="90221800"/>
    <n v="-3.4641797295680649E-2"/>
  </r>
  <r>
    <x v="294"/>
    <x v="292"/>
    <n v="127.14"/>
    <n v="130.22"/>
    <n v="127"/>
    <n v="128.78"/>
    <n v="111598500"/>
    <n v="0.36817138756511547"/>
  </r>
  <r>
    <x v="295"/>
    <x v="293"/>
    <n v="127.83"/>
    <n v="128.71"/>
    <n v="126.94"/>
    <n v="127.78"/>
    <n v="90757300"/>
    <n v="-2.4551069517634631E-2"/>
  </r>
  <r>
    <x v="296"/>
    <x v="294"/>
    <n v="132.03"/>
    <n v="132.49"/>
    <n v="128.55000000000001"/>
    <n v="128.66"/>
    <n v="104319500"/>
    <n v="0.2310090953216104"/>
  </r>
  <r>
    <x v="297"/>
    <x v="295"/>
    <n v="136.87"/>
    <n v="139.66999999999999"/>
    <n v="133.59"/>
    <n v="133.80000000000001"/>
    <n v="120150900"/>
    <n v="0.52932907243712435"/>
  </r>
  <r>
    <x v="298"/>
    <x v="296"/>
    <n v="139.07"/>
    <n v="139.85"/>
    <n v="135.02000000000001"/>
    <n v="136.28"/>
    <n v="114459400"/>
    <n v="0.42208093583815348"/>
  </r>
  <r>
    <x v="299"/>
    <x v="297"/>
    <n v="142.91999999999999"/>
    <n v="145.09"/>
    <n v="136.54"/>
    <n v="143.07"/>
    <n v="157611700"/>
    <n v="1.235224002685166"/>
  </r>
  <r>
    <x v="300"/>
    <x v="298"/>
    <n v="143.16"/>
    <n v="144.30000000000001"/>
    <n v="141.37"/>
    <n v="143.6"/>
    <n v="98390600"/>
    <n v="0.11928749695885216"/>
  </r>
  <r>
    <x v="301"/>
    <x v="299"/>
    <n v="142.06"/>
    <n v="144.30000000000001"/>
    <n v="140.41"/>
    <n v="143.43"/>
    <n v="140843800"/>
    <n v="0.9192570291847032"/>
  </r>
  <r>
    <x v="302"/>
    <x v="300"/>
    <n v="137.09"/>
    <n v="141.99"/>
    <n v="136.69999999999999"/>
    <n v="139.52000000000001"/>
    <n v="142621100"/>
    <n v="0.95274769301275397"/>
  </r>
  <r>
    <x v="303"/>
    <x v="301"/>
    <n v="131.96"/>
    <n v="136.74"/>
    <n v="130.21"/>
    <n v="135.83000000000001"/>
    <n v="177523800"/>
    <n v="1.6104389057462867"/>
  </r>
  <r>
    <x v="304"/>
    <x v="302"/>
    <n v="134.13999999999999"/>
    <n v="135.38"/>
    <n v="130.93"/>
    <n v="133.75"/>
    <n v="106239800"/>
    <n v="0.2671943886029956"/>
  </r>
  <r>
    <x v="305"/>
    <x v="303"/>
    <n v="134.99"/>
    <n v="136.31"/>
    <n v="134.61000000000001"/>
    <n v="135.72999999999999"/>
    <n v="83305400"/>
    <n v="-0.16497141373653496"/>
  </r>
  <r>
    <x v="306"/>
    <x v="304"/>
    <n v="133.94"/>
    <n v="135.77000000000001"/>
    <n v="133.61000000000001"/>
    <n v="135.76"/>
    <n v="89880900"/>
    <n v="-4.1065567789678577E-2"/>
  </r>
  <r>
    <x v="307"/>
    <x v="305"/>
    <n v="137.38999999999999"/>
    <n v="137.4"/>
    <n v="134.59"/>
    <n v="136.30000000000001"/>
    <n v="84183100"/>
    <n v="-0.14843241883309707"/>
  </r>
  <r>
    <x v="308"/>
    <x v="306"/>
    <n v="136.76"/>
    <n v="137.41999999999999"/>
    <n v="135.86000000000001"/>
    <n v="137.35"/>
    <n v="75693800"/>
    <n v="-0.30840107490436891"/>
  </r>
  <r>
    <x v="309"/>
    <x v="307"/>
    <n v="136.91"/>
    <n v="136.96"/>
    <n v="134.91999999999999"/>
    <n v="136.03"/>
    <n v="71297200"/>
    <n v="-0.3912486822787053"/>
  </r>
  <r>
    <x v="310"/>
    <x v="308"/>
    <n v="136.01"/>
    <n v="137.88"/>
    <n v="135.85"/>
    <n v="136.62"/>
    <n v="76774200"/>
    <n v="-0.28804248985973602"/>
  </r>
  <r>
    <x v="311"/>
    <x v="309"/>
    <n v="135.38999999999999"/>
    <n v="136.99"/>
    <n v="134.4"/>
    <n v="136.47999999999999"/>
    <n v="73046600"/>
    <n v="-0.35828375384749389"/>
  </r>
  <r>
    <x v="312"/>
    <x v="310"/>
    <n v="135.13"/>
    <n v="136.38999999999999"/>
    <n v="133.77000000000001"/>
    <n v="135.9"/>
    <n v="64280000"/>
    <n v="-0.52347772983072116"/>
  </r>
  <r>
    <x v="313"/>
    <x v="311"/>
    <n v="135.37"/>
    <n v="135.53"/>
    <n v="133.69"/>
    <n v="134.35"/>
    <n v="60145100"/>
    <n v="-0.60139397686982943"/>
  </r>
  <r>
    <x v="314"/>
    <x v="312"/>
    <n v="133.19"/>
    <n v="136.01"/>
    <n v="132.79"/>
    <n v="135.49"/>
    <n v="80576300"/>
    <n v="-0.21639738045747875"/>
  </r>
  <r>
    <x v="315"/>
    <x v="313"/>
    <n v="130.84"/>
    <n v="132.22"/>
    <n v="129.47"/>
    <n v="131.25"/>
    <n v="97918500"/>
    <n v="0.11039145105032644"/>
  </r>
  <r>
    <x v="316"/>
    <x v="314"/>
    <n v="129.71"/>
    <n v="130"/>
    <n v="127.41"/>
    <n v="129.19999999999999"/>
    <n v="96856700"/>
    <n v="9.038335627025311E-2"/>
  </r>
  <r>
    <x v="317"/>
    <x v="315"/>
    <n v="129.87"/>
    <n v="130.71"/>
    <n v="128.80000000000001"/>
    <n v="130.24"/>
    <n v="87668800"/>
    <n v="-8.2749412640874834E-2"/>
  </r>
  <r>
    <x v="318"/>
    <x v="316"/>
    <n v="126"/>
    <n v="129.72"/>
    <n v="125.6"/>
    <n v="128.01"/>
    <n v="103916400"/>
    <n v="0.22341325523322506"/>
  </r>
  <r>
    <x v="319"/>
    <x v="317"/>
    <n v="125.86"/>
    <n v="126.71"/>
    <n v="118.39"/>
    <n v="123.76"/>
    <n v="158273000"/>
    <n v="1.2476852506396419"/>
  </r>
  <r>
    <x v="320"/>
    <x v="318"/>
    <n v="125.35"/>
    <n v="125.56"/>
    <n v="122.23"/>
    <n v="124.94"/>
    <n v="111039900"/>
    <n v="0.35764537349076159"/>
  </r>
  <r>
    <x v="321"/>
    <x v="319"/>
    <n v="120.99"/>
    <n v="126.46"/>
    <n v="120.54"/>
    <n v="124.68"/>
    <n v="148199500"/>
    <n v="1.0578646226804513"/>
  </r>
  <r>
    <x v="322"/>
    <x v="320"/>
    <n v="121.26"/>
    <n v="124.85"/>
    <n v="121.2"/>
    <n v="122.59"/>
    <n v="164560400"/>
    <n v="1.366162266198347"/>
  </r>
  <r>
    <x v="323"/>
    <x v="321"/>
    <n v="127.79"/>
    <n v="127.93"/>
    <n v="122.79"/>
    <n v="123.75"/>
    <n v="116307900"/>
    <n v="0.45691326132408827"/>
  </r>
  <r>
    <x v="324"/>
    <x v="322"/>
    <n v="125.12"/>
    <n v="128.72"/>
    <n v="125.01"/>
    <n v="128.41"/>
    <n v="102260900"/>
    <n v="0.19221773733116124"/>
  </r>
  <r>
    <x v="325"/>
    <x v="323"/>
    <n v="122.06"/>
    <n v="125.71"/>
    <n v="121.84"/>
    <n v="124.81"/>
    <n v="112966300"/>
    <n v="0.39394561250407223"/>
  </r>
  <r>
    <x v="326"/>
    <x v="324"/>
    <n v="120.13"/>
    <n v="123.6"/>
    <n v="118.62"/>
    <n v="121.75"/>
    <n v="178155000"/>
    <n v="1.6223329624661795"/>
  </r>
  <r>
    <x v="327"/>
    <x v="325"/>
    <n v="121.42"/>
    <n v="121.94"/>
    <n v="117.57"/>
    <n v="120.98"/>
    <n v="153766600"/>
    <n v="1.1627686200906473"/>
  </r>
  <r>
    <x v="328"/>
    <x v="326"/>
    <n v="116.36"/>
    <n v="121"/>
    <n v="116.21"/>
    <n v="120.93"/>
    <n v="154376600"/>
    <n v="1.1742631932831928"/>
  </r>
  <r>
    <x v="329"/>
    <x v="327"/>
    <n v="121.09"/>
    <n v="122.06"/>
    <n v="118.79"/>
    <n v="119.03"/>
    <n v="129525800"/>
    <n v="0.7059855875564589"/>
  </r>
  <r>
    <x v="330"/>
    <x v="328"/>
    <n v="119.98"/>
    <n v="122.17"/>
    <n v="119.45"/>
    <n v="121.69"/>
    <n v="111943300"/>
    <n v="0.37466864795329524"/>
  </r>
  <r>
    <x v="331"/>
    <x v="329"/>
    <n v="121.96"/>
    <n v="123.21"/>
    <n v="121.26"/>
    <n v="122.54"/>
    <n v="103026500"/>
    <n v="0.20664436886593626"/>
  </r>
  <r>
    <x v="332"/>
    <x v="330"/>
    <n v="121.03"/>
    <n v="121.17"/>
    <n v="119.16"/>
    <n v="120.4"/>
    <n v="88105100"/>
    <n v="-7.4527966273813251E-2"/>
  </r>
  <r>
    <x v="333"/>
    <x v="331"/>
    <n v="123.99"/>
    <n v="124"/>
    <n v="120.42"/>
    <n v="121.41"/>
    <n v="92403800"/>
    <n v="6.4748563209326322E-3"/>
  </r>
  <r>
    <x v="334"/>
    <x v="332"/>
    <n v="125.57"/>
    <n v="127.22"/>
    <n v="124.72"/>
    <n v="125.7"/>
    <n v="115227900"/>
    <n v="0.43656221370449966"/>
  </r>
  <r>
    <x v="335"/>
    <x v="333"/>
    <n v="124.76"/>
    <n v="125.86"/>
    <n v="122.34"/>
    <n v="124.05"/>
    <n v="111932600"/>
    <n v="0.37446702183336045"/>
  </r>
  <r>
    <x v="336"/>
    <x v="334"/>
    <n v="120.53"/>
    <n v="123.18"/>
    <n v="120.32"/>
    <n v="122.88"/>
    <n v="121229700"/>
    <n v="0.54965750778158018"/>
  </r>
  <r>
    <x v="337"/>
    <x v="335"/>
    <n v="119.99"/>
    <n v="121.43"/>
    <n v="119.68"/>
    <n v="119.9"/>
    <n v="185549500"/>
    <n v="1.7616716861912241"/>
  </r>
  <r>
    <x v="338"/>
    <x v="336"/>
    <n v="123.39"/>
    <n v="123.87"/>
    <n v="120.26"/>
    <n v="120.33"/>
    <n v="111912300"/>
    <n v="0.37408449751236261"/>
  </r>
  <r>
    <x v="339"/>
    <x v="337"/>
    <n v="122.54"/>
    <n v="124.24"/>
    <n v="122.14"/>
    <n v="123.33"/>
    <n v="95467100"/>
    <n v="6.4198341666382441E-2"/>
  </r>
  <r>
    <x v="340"/>
    <x v="338"/>
    <n v="120.09"/>
    <n v="122.9"/>
    <n v="120.07"/>
    <n v="122.82"/>
    <n v="88530500"/>
    <n v="-6.651191473920863E-2"/>
  </r>
  <r>
    <x v="341"/>
    <x v="339"/>
    <n v="120.59"/>
    <n v="121.66"/>
    <n v="119"/>
    <n v="119.54"/>
    <n v="98844700"/>
    <n v="0.12784435874038474"/>
  </r>
  <r>
    <x v="342"/>
    <x v="340"/>
    <n v="121.21"/>
    <n v="121.48"/>
    <n v="118.92"/>
    <n v="120.35"/>
    <n v="94071200"/>
    <n v="3.7894612618064157E-2"/>
  </r>
  <r>
    <x v="343"/>
    <x v="341"/>
    <n v="121.39"/>
    <n v="122.58"/>
    <n v="120.73"/>
    <n v="121.65"/>
    <n v="80819200"/>
    <n v="-0.21182027909933238"/>
  </r>
  <r>
    <x v="344"/>
    <x v="342"/>
    <n v="119.9"/>
    <n v="120.4"/>
    <n v="118.86"/>
    <n v="120.11"/>
    <n v="85671900"/>
    <n v="-0.12037812281824196"/>
  </r>
  <r>
    <x v="345"/>
    <x v="343"/>
    <n v="122.15"/>
    <n v="123.52"/>
    <n v="121.15"/>
    <n v="121.65"/>
    <n v="118323800"/>
    <n v="0.49489999919105926"/>
  </r>
  <r>
    <x v="346"/>
    <x v="344"/>
    <n v="123"/>
    <n v="124.18"/>
    <n v="122.49"/>
    <n v="123.66"/>
    <n v="75089100"/>
    <n v="-0.31979577721507746"/>
  </r>
  <r>
    <x v="347"/>
    <x v="345"/>
    <n v="125.9"/>
    <n v="126.16"/>
    <n v="123.07"/>
    <n v="123.87"/>
    <n v="88651200"/>
    <n v="-6.4237496732093488E-2"/>
  </r>
  <r>
    <x v="348"/>
    <x v="346"/>
    <n v="126.21"/>
    <n v="127.13"/>
    <n v="125.65"/>
    <n v="126.5"/>
    <n v="80171300"/>
    <n v="-0.22402902331482447"/>
  </r>
  <r>
    <x v="349"/>
    <x v="347"/>
    <n v="127.9"/>
    <n v="127.92"/>
    <n v="125.14"/>
    <n v="125.83"/>
    <n v="83466700"/>
    <n v="-0.16193194708742417"/>
  </r>
  <r>
    <x v="350"/>
    <x v="348"/>
    <n v="130.36000000000001"/>
    <n v="130.38999999999999"/>
    <n v="128.52000000000001"/>
    <n v="128.94999999999999"/>
    <n v="88844600"/>
    <n v="-6.0593151723178272E-2"/>
  </r>
  <r>
    <x v="351"/>
    <x v="349"/>
    <n v="133"/>
    <n v="133.04"/>
    <n v="129.47"/>
    <n v="129.80000000000001"/>
    <n v="106686700"/>
    <n v="0.27561557673373094"/>
  </r>
  <r>
    <x v="352"/>
    <x v="350"/>
    <n v="131.24"/>
    <n v="132.85"/>
    <n v="130.63"/>
    <n v="132.52000000000001"/>
    <n v="91420000"/>
    <n v="-1.2063440575503733E-2"/>
  </r>
  <r>
    <x v="353"/>
    <x v="351"/>
    <n v="134.43"/>
    <n v="134.66"/>
    <n v="131.93"/>
    <n v="132.44"/>
    <n v="91266500"/>
    <n v="-1.4955927436250818E-2"/>
  </r>
  <r>
    <x v="354"/>
    <x v="352"/>
    <n v="132.03"/>
    <n v="135"/>
    <n v="131.66"/>
    <n v="134.94"/>
    <n v="87222800"/>
    <n v="-9.1153641565260499E-2"/>
  </r>
  <r>
    <x v="355"/>
    <x v="353"/>
    <n v="134.5"/>
    <n v="135"/>
    <n v="133.63999999999999"/>
    <n v="133.82"/>
    <n v="89347100"/>
    <n v="-5.1124261511286351E-2"/>
  </r>
  <r>
    <x v="356"/>
    <x v="354"/>
    <n v="134.16"/>
    <n v="134.66999999999999"/>
    <n v="133.28"/>
    <n v="134.30000000000001"/>
    <n v="84922400"/>
    <n v="-0.13450137299498424"/>
  </r>
  <r>
    <x v="357"/>
    <x v="355"/>
    <n v="134.84"/>
    <n v="135.47"/>
    <n v="133.34"/>
    <n v="133.51"/>
    <n v="94264200"/>
    <n v="4.1531420201935086E-2"/>
  </r>
  <r>
    <x v="358"/>
    <x v="356"/>
    <n v="133.11000000000001"/>
    <n v="135.53"/>
    <n v="131.81"/>
    <n v="135.02000000000001"/>
    <n v="94812300"/>
    <n v="5.1859576868876302E-2"/>
  </r>
  <r>
    <x v="359"/>
    <x v="357"/>
    <n v="133.5"/>
    <n v="133.75"/>
    <n v="131.30000000000001"/>
    <n v="132.36000000000001"/>
    <n v="68847100"/>
    <n v="-0.43741729503125532"/>
  </r>
  <r>
    <x v="360"/>
    <x v="358"/>
    <n v="131.94"/>
    <n v="134.15"/>
    <n v="131.41"/>
    <n v="133.04"/>
    <n v="84566500"/>
    <n v="-0.14120779692814311"/>
  </r>
  <r>
    <x v="361"/>
    <x v="359"/>
    <n v="134.32"/>
    <n v="135.12"/>
    <n v="132.16"/>
    <n v="132.16"/>
    <n v="78657500"/>
    <n v="-0.25255440839494786"/>
  </r>
  <r>
    <x v="362"/>
    <x v="360"/>
    <n v="134.72"/>
    <n v="135.06"/>
    <n v="133.56"/>
    <n v="134.83000000000001"/>
    <n v="66905100"/>
    <n v="-0.47401149362129336"/>
  </r>
  <r>
    <x v="363"/>
    <x v="361"/>
    <n v="134.38999999999999"/>
    <n v="135.41"/>
    <n v="134.11000000000001"/>
    <n v="135.01"/>
    <n v="66015800"/>
    <n v="-0.4907690738510157"/>
  </r>
  <r>
    <x v="364"/>
    <x v="362"/>
    <n v="133.58000000000001"/>
    <n v="135.02000000000001"/>
    <n v="133.08000000000001"/>
    <n v="134.31"/>
    <n v="107760100"/>
    <n v="0.29584225684008869"/>
  </r>
  <r>
    <x v="365"/>
    <x v="363"/>
    <n v="133.47999999999999"/>
    <n v="137.07"/>
    <n v="132.44999999999999"/>
    <n v="136.47"/>
    <n v="151101000"/>
    <n v="1.1125392195954851"/>
  </r>
  <r>
    <x v="366"/>
    <x v="364"/>
    <n v="131.46"/>
    <n v="133.56"/>
    <n v="131.07"/>
    <n v="131.78"/>
    <n v="109839500"/>
    <n v="0.33502556093284108"/>
  </r>
  <r>
    <x v="367"/>
    <x v="365"/>
    <n v="132.54"/>
    <n v="134.07"/>
    <n v="131.83000000000001"/>
    <n v="132.04"/>
    <n v="75135100"/>
    <n v="-0.31892897333498388"/>
  </r>
  <r>
    <x v="368"/>
    <x v="366"/>
    <n v="127.85"/>
    <n v="131.49"/>
    <n v="126.7"/>
    <n v="131.19"/>
    <n v="137564700"/>
    <n v="0.85746710302785789"/>
  </r>
  <r>
    <x v="369"/>
    <x v="367"/>
    <n v="128.1"/>
    <n v="130.44999999999999"/>
    <n v="127.97"/>
    <n v="129.19999999999999"/>
    <n v="84000900"/>
    <n v="-0.15186571594077211"/>
  </r>
  <r>
    <x v="370"/>
    <x v="368"/>
    <n v="129.74"/>
    <n v="129.75"/>
    <n v="127.13"/>
    <n v="127.89"/>
    <n v="78128300"/>
    <n v="-0.26252642172854623"/>
  </r>
  <r>
    <x v="371"/>
    <x v="369"/>
    <n v="130.21"/>
    <n v="131.26"/>
    <n v="129.47999999999999"/>
    <n v="130.85"/>
    <n v="78973300"/>
    <n v="-0.24660361132247924"/>
  </r>
  <r>
    <x v="372"/>
    <x v="370"/>
    <n v="126.85"/>
    <n v="129.54"/>
    <n v="126.81"/>
    <n v="129.41"/>
    <n v="88071200"/>
    <n v="-7.5166763046317003E-2"/>
  </r>
  <r>
    <x v="373"/>
    <x v="371"/>
    <n v="125.91"/>
    <n v="126.27"/>
    <n v="122.77"/>
    <n v="123.5"/>
    <n v="126142800"/>
    <n v="0.64223781524435863"/>
  </r>
  <r>
    <x v="374"/>
    <x v="372"/>
    <n v="122.77"/>
    <n v="124.64"/>
    <n v="122.25"/>
    <n v="123.4"/>
    <n v="112172300"/>
    <n v="0.37898382379115247"/>
  </r>
  <r>
    <x v="375"/>
    <x v="373"/>
    <n v="124.97"/>
    <n v="126.15"/>
    <n v="124.26"/>
    <n v="124.58"/>
    <n v="105861300"/>
    <n v="0.26006210015483422"/>
  </r>
  <r>
    <x v="376"/>
    <x v="374"/>
    <n v="127.45"/>
    <n v="127.89"/>
    <n v="125.85"/>
    <n v="126.25"/>
    <n v="81918000"/>
    <n v="-0.19111497250266204"/>
  </r>
  <r>
    <x v="377"/>
    <x v="375"/>
    <n v="126.27"/>
    <n v="126.93"/>
    <n v="125.17"/>
    <n v="126.82"/>
    <n v="74244600"/>
    <n v="-0.33570916583983912"/>
  </r>
  <r>
    <x v="378"/>
    <x v="376"/>
    <n v="124.85"/>
    <n v="126.99"/>
    <n v="124.78"/>
    <n v="126.56"/>
    <n v="63342900"/>
    <n v="-0.54113603235323648"/>
  </r>
  <r>
    <x v="379"/>
    <x v="377"/>
    <n v="124.69"/>
    <n v="124.92"/>
    <n v="122.86"/>
    <n v="123.16"/>
    <n v="92612000"/>
    <n v="1.0398086056486658E-2"/>
  </r>
  <r>
    <x v="380"/>
    <x v="378"/>
    <n v="127.31"/>
    <n v="127.72"/>
    <n v="125.1"/>
    <n v="125.23"/>
    <n v="76857100"/>
    <n v="-0.28648035851930648"/>
  </r>
  <r>
    <x v="381"/>
    <x v="379"/>
    <n v="125.43"/>
    <n v="128"/>
    <n v="125.21"/>
    <n v="127.82"/>
    <n v="79295400"/>
    <n v="-0.24053409980556303"/>
  </r>
  <r>
    <x v="382"/>
    <x v="380"/>
    <n v="127.1"/>
    <n v="127.94"/>
    <n v="125.94"/>
    <n v="126.01"/>
    <n v="63092900"/>
    <n v="-0.54584692300591897"/>
  </r>
  <r>
    <x v="383"/>
    <x v="381"/>
    <n v="126.9"/>
    <n v="128.32"/>
    <n v="126.32"/>
    <n v="127.82"/>
    <n v="72009500"/>
    <n v="-0.37782641263108219"/>
  </r>
  <r>
    <x v="384"/>
    <x v="370"/>
    <n v="126.85"/>
    <n v="127.39"/>
    <n v="126.42"/>
    <n v="126.96"/>
    <n v="56575900"/>
    <n v="-0.66865042054004764"/>
  </r>
  <r>
    <x v="385"/>
    <x v="382"/>
    <n v="125.28"/>
    <n v="127.64"/>
    <n v="125.08"/>
    <n v="126.44"/>
    <n v="94625600"/>
    <n v="4.8341483729452975E-2"/>
  </r>
  <r>
    <x v="386"/>
    <x v="383"/>
    <n v="124.61"/>
    <n v="125.8"/>
    <n v="124.55"/>
    <n v="125.57"/>
    <n v="71311100"/>
    <n v="-0.39098675675841615"/>
  </r>
  <r>
    <x v="387"/>
    <x v="384"/>
    <n v="124.28"/>
    <n v="125.35"/>
    <n v="123.94"/>
    <n v="125.08"/>
    <n v="67637100"/>
    <n v="-0.46021800579023886"/>
  </r>
  <r>
    <x v="388"/>
    <x v="385"/>
    <n v="125.06"/>
    <n v="125.24"/>
    <n v="124.05"/>
    <n v="124.28"/>
    <n v="59278900"/>
    <n v="-0.61771627080324398"/>
  </r>
  <r>
    <x v="389"/>
    <x v="386"/>
    <n v="123.54"/>
    <n v="124.85"/>
    <n v="123.13"/>
    <n v="124.68"/>
    <n v="76229200"/>
    <n v="-0.29831223148258396"/>
  </r>
  <r>
    <x v="390"/>
    <x v="387"/>
    <n v="125.89"/>
    <n v="126.16"/>
    <n v="123.85"/>
    <n v="124.07"/>
    <n v="75169300"/>
    <n v="-0.3182845234936969"/>
  </r>
  <r>
    <x v="391"/>
    <x v="388"/>
    <n v="125.9"/>
    <n v="126.32"/>
    <n v="124.83"/>
    <n v="126.17"/>
    <n v="71057600"/>
    <n v="-0.39576359988023624"/>
  </r>
  <r>
    <x v="392"/>
    <x v="389"/>
    <n v="126.74"/>
    <n v="128.46"/>
    <n v="126.21"/>
    <n v="126.6"/>
    <n v="74403800"/>
    <n v="-0.33270927067221084"/>
  </r>
  <r>
    <x v="393"/>
    <x v="390"/>
    <n v="127.13"/>
    <n v="127.75"/>
    <n v="126.52"/>
    <n v="127.21"/>
    <n v="56877900"/>
    <n v="-0.66295966463160716"/>
  </r>
  <r>
    <x v="394"/>
    <x v="391"/>
    <n v="126.11"/>
    <n v="128.19"/>
    <n v="125.94"/>
    <n v="127.02"/>
    <n v="71186400"/>
    <n v="-0.3933365490159742"/>
  </r>
  <r>
    <x v="395"/>
    <x v="392"/>
    <n v="127.35"/>
    <n v="127.44"/>
    <n v="126.1"/>
    <n v="126.53"/>
    <n v="53522400"/>
    <n v="-0.72618923897191234"/>
  </r>
  <r>
    <x v="396"/>
    <x v="393"/>
    <n v="130.47999999999999"/>
    <n v="130.54"/>
    <n v="127.07"/>
    <n v="127.82"/>
    <n v="96906500"/>
    <n v="9.132176568826747E-2"/>
  </r>
  <r>
    <x v="397"/>
    <x v="394"/>
    <n v="129.63999999999999"/>
    <n v="130.6"/>
    <n v="129.38999999999999"/>
    <n v="129.94"/>
    <n v="62746300"/>
    <n v="-0.55237810180679814"/>
  </r>
  <r>
    <x v="398"/>
    <x v="395"/>
    <n v="130.15"/>
    <n v="130.88999999999999"/>
    <n v="128.46"/>
    <n v="130.37"/>
    <n v="91815000"/>
    <n v="-4.620233344265306E-3"/>
  </r>
  <r>
    <x v="399"/>
    <x v="396"/>
    <n v="131.79"/>
    <n v="132.55000000000001"/>
    <n v="129.65"/>
    <n v="129.80000000000001"/>
    <n v="96721700"/>
    <n v="8.7839475317804533E-2"/>
  </r>
  <r>
    <x v="400"/>
    <x v="397"/>
    <n v="130.46"/>
    <n v="131.51"/>
    <n v="130.24"/>
    <n v="130.71"/>
    <n v="108953300"/>
    <n v="0.318326395747212"/>
  </r>
  <r>
    <x v="401"/>
    <x v="398"/>
    <n v="132.30000000000001"/>
    <n v="132.41"/>
    <n v="129.21"/>
    <n v="130.30000000000001"/>
    <n v="79663300"/>
    <n v="-0.23360155312107542"/>
  </r>
  <r>
    <x v="402"/>
    <x v="399"/>
    <n v="133.97999999999999"/>
    <n v="134.08000000000001"/>
    <n v="131.62"/>
    <n v="132.13"/>
    <n v="74783600"/>
    <n v="-0.32555248559265554"/>
  </r>
  <r>
    <x v="403"/>
    <x v="400"/>
    <n v="133.69999999999999"/>
    <n v="134.32"/>
    <n v="133.22999999999999"/>
    <n v="133.77000000000001"/>
    <n v="60214200"/>
    <n v="-0.60009188669342806"/>
  </r>
  <r>
    <x v="404"/>
    <x v="401"/>
    <n v="133.41"/>
    <n v="134.63999999999999"/>
    <n v="132.93"/>
    <n v="134.44999999999999"/>
    <n v="68711000"/>
    <n v="-0.43998190390257569"/>
  </r>
  <r>
    <x v="405"/>
    <x v="402"/>
    <n v="133.11000000000001"/>
    <n v="133.88999999999999"/>
    <n v="132.81"/>
    <n v="133.46"/>
    <n v="70783700"/>
    <n v="-0.40092485167931524"/>
  </r>
  <r>
    <x v="406"/>
    <x v="403"/>
    <n v="134.78"/>
    <n v="135.25"/>
    <n v="133.35"/>
    <n v="133.41"/>
    <n v="62111300"/>
    <n v="-0.56434376406461173"/>
  </r>
  <r>
    <x v="407"/>
    <x v="404"/>
    <n v="136.33000000000001"/>
    <n v="136.49"/>
    <n v="134.35"/>
    <n v="134.80000000000001"/>
    <n v="64556100"/>
    <n v="-0.51827502219389854"/>
  </r>
  <r>
    <x v="408"/>
    <x v="405"/>
    <n v="136.96"/>
    <n v="137.41"/>
    <n v="135.87"/>
    <n v="136.16999999999999"/>
    <n v="63261400"/>
    <n v="-0.54267178270601102"/>
  </r>
  <r>
    <x v="409"/>
    <x v="406"/>
    <n v="137.27000000000001"/>
    <n v="137.33000000000001"/>
    <n v="135.76"/>
    <n v="136.6"/>
    <n v="52485800"/>
    <n v="-0.74572247597419528"/>
  </r>
  <r>
    <x v="410"/>
    <x v="407"/>
    <n v="139.96"/>
    <n v="140"/>
    <n v="137.75"/>
    <n v="137.9"/>
    <n v="78852600"/>
    <n v="-0.24887802932959438"/>
  </r>
  <r>
    <x v="411"/>
    <x v="408"/>
    <n v="142.02000000000001"/>
    <n v="143.15"/>
    <n v="140.07"/>
    <n v="140.07"/>
    <n v="108181800"/>
    <n v="0.30378858719303364"/>
  </r>
  <r>
    <x v="412"/>
    <x v="409"/>
    <n v="144.57"/>
    <n v="144.88999999999999"/>
    <n v="142.66"/>
    <n v="143.54"/>
    <n v="104911600"/>
    <n v="0.24216636874342376"/>
  </r>
  <r>
    <x v="413"/>
    <x v="410"/>
    <n v="143.24"/>
    <n v="144.06"/>
    <n v="140.66999999999999"/>
    <n v="141.58000000000001"/>
    <n v="105575500"/>
    <n v="0.25467660996068753"/>
  </r>
  <r>
    <x v="414"/>
    <x v="411"/>
    <n v="145.11000000000001"/>
    <n v="145.65"/>
    <n v="142.65"/>
    <n v="142.75"/>
    <n v="99890800"/>
    <n v="0.14755660958746961"/>
  </r>
  <r>
    <x v="415"/>
    <x v="412"/>
    <n v="144.5"/>
    <n v="146.32"/>
    <n v="144"/>
    <n v="146.21"/>
    <n v="76299700"/>
    <n v="-0.29698376031852747"/>
  </r>
  <r>
    <x v="416"/>
    <x v="413"/>
    <n v="145.63999999999999"/>
    <n v="147.46"/>
    <n v="143.63"/>
    <n v="144.03"/>
    <n v="100827100"/>
    <n v="0.16519983725989629"/>
  </r>
  <r>
    <x v="417"/>
    <x v="414"/>
    <n v="149.15"/>
    <n v="149.57"/>
    <n v="147.68"/>
    <n v="148.1"/>
    <n v="127050800"/>
    <n v="0.65934777009490164"/>
  </r>
  <r>
    <x v="418"/>
    <x v="415"/>
    <n v="148.47999999999999"/>
    <n v="150"/>
    <n v="147.09"/>
    <n v="149.24"/>
    <n v="106820300"/>
    <n v="0.2781330766985245"/>
  </r>
  <r>
    <x v="419"/>
    <x v="416"/>
    <n v="146.38999999999999"/>
    <n v="149.76"/>
    <n v="145.88"/>
    <n v="148.46"/>
    <n v="93251400"/>
    <n v="2.2446659989787544E-2"/>
  </r>
  <r>
    <x v="420"/>
    <x v="417"/>
    <n v="142.44999999999999"/>
    <n v="144.07"/>
    <n v="141.66999999999999"/>
    <n v="143.75"/>
    <n v="121434600"/>
    <n v="0.55351855376051873"/>
  </r>
  <r>
    <x v="421"/>
    <x v="418"/>
    <n v="146.15"/>
    <n v="147.1"/>
    <n v="142.96"/>
    <n v="143.46"/>
    <n v="96350000"/>
    <n v="8.0835323095396122E-2"/>
  </r>
  <r>
    <x v="422"/>
    <x v="419"/>
    <n v="145.4"/>
    <n v="146.13"/>
    <n v="144.63"/>
    <n v="145.53"/>
    <n v="74993500"/>
    <n v="-0.32159722180066325"/>
  </r>
  <r>
    <x v="423"/>
    <x v="420"/>
    <n v="146.80000000000001"/>
    <n v="148.19999999999999"/>
    <n v="145.81"/>
    <n v="145.94"/>
    <n v="77338200"/>
    <n v="-0.27741472054728417"/>
  </r>
  <r>
    <x v="424"/>
    <x v="421"/>
    <n v="148.56"/>
    <n v="148.72"/>
    <n v="146.91999999999999"/>
    <n v="147.55000000000001"/>
    <n v="71447400"/>
    <n v="-0.38841837917457361"/>
  </r>
  <r>
    <x v="425"/>
    <x v="422"/>
    <n v="148.99"/>
    <n v="149.83000000000001"/>
    <n v="147.69999999999999"/>
    <n v="148.27000000000001"/>
    <n v="72434100"/>
    <n v="-0.36982543594656614"/>
  </r>
  <r>
    <x v="426"/>
    <x v="423"/>
    <n v="146.77000000000001"/>
    <n v="149.21"/>
    <n v="145.55000000000001"/>
    <n v="149.12"/>
    <n v="104818600"/>
    <n v="0.24041391742062584"/>
  </r>
  <r>
    <x v="427"/>
    <x v="424"/>
    <n v="144.97999999999999"/>
    <n v="146.97"/>
    <n v="142.54"/>
    <n v="144.81"/>
    <n v="118931200"/>
    <n v="0.50634557912081679"/>
  </r>
  <r>
    <x v="428"/>
    <x v="413"/>
    <n v="145.63999999999999"/>
    <n v="146.55000000000001"/>
    <n v="144.58000000000001"/>
    <n v="144.69"/>
    <n v="56699500"/>
    <n v="-0.66632135620136146"/>
  </r>
  <r>
    <x v="429"/>
    <x v="425"/>
    <n v="145.86000000000001"/>
    <n v="146.33000000000001"/>
    <n v="144.11000000000001"/>
    <n v="144.38"/>
    <n v="70440600"/>
    <n v="-0.40739007801105676"/>
  </r>
  <r>
    <x v="430"/>
    <x v="426"/>
    <n v="145.52000000000001"/>
    <n v="146.94999999999999"/>
    <n v="145.25"/>
    <n v="146.36000000000001"/>
    <n v="62880000"/>
    <n v="-0.54985871748574344"/>
  </r>
  <r>
    <x v="431"/>
    <x v="427"/>
    <n v="147.36000000000001"/>
    <n v="148.04"/>
    <n v="145.18"/>
    <n v="145.81"/>
    <n v="64786600"/>
    <n v="-0.51393158101212533"/>
  </r>
  <r>
    <x v="432"/>
    <x v="428"/>
    <n v="146.94999999999999"/>
    <n v="147.79"/>
    <n v="146.28"/>
    <n v="147.27000000000001"/>
    <n v="56368300"/>
    <n v="-0.67256234413803528"/>
  </r>
  <r>
    <x v="433"/>
    <x v="429"/>
    <n v="147.06"/>
    <n v="147.84"/>
    <n v="146.16999999999999"/>
    <n v="146.97999999999999"/>
    <n v="46397700"/>
    <n v="-0.8604439695045818"/>
  </r>
  <r>
    <x v="434"/>
    <x v="430"/>
    <n v="146.13999999999999"/>
    <n v="147.11000000000001"/>
    <n v="145.63"/>
    <n v="146.35"/>
    <n v="54126800"/>
    <n v="-0.71480018972998705"/>
  </r>
  <r>
    <x v="435"/>
    <x v="431"/>
    <n v="146.09"/>
    <n v="146.69999999999999"/>
    <n v="145.52000000000001"/>
    <n v="146.19999999999999"/>
    <n v="48908700"/>
    <n v="-0.81312778378903827"/>
  </r>
  <r>
    <x v="436"/>
    <x v="432"/>
    <n v="145.6"/>
    <n v="147.71"/>
    <n v="145.30000000000001"/>
    <n v="146.44"/>
    <n v="69023100"/>
    <n v="-0.4341008280117668"/>
  </r>
  <r>
    <x v="437"/>
    <x v="433"/>
    <n v="145.86000000000001"/>
    <n v="146.72"/>
    <n v="145.53"/>
    <n v="146.05000000000001"/>
    <n v="48493500"/>
    <n v="-0.82095163098501345"/>
  </r>
  <r>
    <x v="438"/>
    <x v="434"/>
    <n v="148.88999999999999"/>
    <n v="149.05000000000001"/>
    <n v="145.84"/>
    <n v="146.19"/>
    <n v="72282600"/>
    <n v="-0.37268023568209174"/>
  </r>
  <r>
    <x v="439"/>
    <x v="435"/>
    <n v="149.1"/>
    <n v="149.44"/>
    <n v="148.27000000000001"/>
    <n v="148.97"/>
    <n v="59375000"/>
    <n v="-0.61590540443635278"/>
  </r>
  <r>
    <x v="440"/>
    <x v="436"/>
    <n v="151.12"/>
    <n v="151.19"/>
    <n v="146.47"/>
    <n v="148.54"/>
    <n v="103296000"/>
    <n v="0.21172270898952805"/>
  </r>
  <r>
    <x v="441"/>
    <x v="437"/>
    <n v="150.19"/>
    <n v="151.68"/>
    <n v="149.09"/>
    <n v="150.22999999999999"/>
    <n v="92229700"/>
    <n v="3.1941920704045054E-3"/>
  </r>
  <r>
    <x v="442"/>
    <x v="438"/>
    <n v="146.36000000000001"/>
    <n v="150.72"/>
    <n v="146.15"/>
    <n v="149.80000000000001"/>
    <n v="86326000"/>
    <n v="-0.10805254851456333"/>
  </r>
  <r>
    <x v="443"/>
    <x v="439"/>
    <n v="146.69999999999999"/>
    <n v="148"/>
    <n v="144.5"/>
    <n v="145.03"/>
    <n v="86960300"/>
    <n v="-9.6100076750577176E-2"/>
  </r>
  <r>
    <x v="444"/>
    <x v="440"/>
    <n v="148.19"/>
    <n v="148.5"/>
    <n v="146.78"/>
    <n v="147.44"/>
    <n v="60549600"/>
    <n v="-0.59377175579378916"/>
  </r>
  <r>
    <x v="445"/>
    <x v="441"/>
    <n v="149.71"/>
    <n v="150.19"/>
    <n v="147.88999999999999"/>
    <n v="148.31"/>
    <n v="60131800"/>
    <n v="-0.60164459625255218"/>
  </r>
  <r>
    <x v="446"/>
    <x v="442"/>
    <n v="149.62"/>
    <n v="150.86000000000001"/>
    <n v="149.15"/>
    <n v="149.44999999999999"/>
    <n v="48606400"/>
    <n v="-0.81882419276626195"/>
  </r>
  <r>
    <x v="447"/>
    <x v="443"/>
    <n v="148.36000000000001"/>
    <n v="150.32"/>
    <n v="147.80000000000001"/>
    <n v="149.81"/>
    <n v="58991300"/>
    <n v="-0.62313567941008996"/>
  </r>
  <r>
    <x v="448"/>
    <x v="444"/>
    <n v="147.54"/>
    <n v="149.12"/>
    <n v="147.51"/>
    <n v="148.35"/>
    <n v="48597200"/>
    <n v="-0.81899755354228065"/>
  </r>
  <r>
    <x v="449"/>
    <x v="445"/>
    <n v="148.6"/>
    <n v="148.75"/>
    <n v="146.83000000000001"/>
    <n v="147.47999999999999"/>
    <n v="55802400"/>
    <n v="-0.6832259162194475"/>
  </r>
  <r>
    <x v="450"/>
    <x v="446"/>
    <n v="153.12"/>
    <n v="153.49"/>
    <n v="148.61000000000001"/>
    <n v="149"/>
    <n v="90956700"/>
    <n v="-2.0793663133055033E-2"/>
  </r>
  <r>
    <x v="451"/>
    <x v="447"/>
    <n v="151.83000000000001"/>
    <n v="152.80000000000001"/>
    <n v="151.29"/>
    <n v="152.66"/>
    <n v="86453100"/>
    <n v="-0.10565753170673953"/>
  </r>
  <r>
    <x v="452"/>
    <x v="448"/>
    <n v="152.51"/>
    <n v="154.97999999999999"/>
    <n v="152.34"/>
    <n v="152.83000000000001"/>
    <n v="80313700"/>
    <n v="-0.22134569999905648"/>
  </r>
  <r>
    <x v="453"/>
    <x v="449"/>
    <n v="153.65"/>
    <n v="154.72"/>
    <n v="152.4"/>
    <n v="153.87"/>
    <n v="71115500"/>
    <n v="-0.39467255760507497"/>
  </r>
  <r>
    <x v="454"/>
    <x v="450"/>
    <n v="154.30000000000001"/>
    <n v="154.63"/>
    <n v="153.09"/>
    <n v="153.76"/>
    <n v="57808700"/>
    <n v="-0.6454200765535395"/>
  </r>
  <r>
    <x v="455"/>
    <x v="451"/>
    <n v="156.69"/>
    <n v="157.26"/>
    <n v="154.38999999999999"/>
    <n v="154.97"/>
    <n v="82278300"/>
    <n v="-0.18432563689401596"/>
  </r>
  <r>
    <x v="456"/>
    <x v="452"/>
    <n v="155.11000000000001"/>
    <n v="157.04"/>
    <n v="153.97999999999999"/>
    <n v="156.97999999999999"/>
    <n v="74420200"/>
    <n v="-0.33240023624539489"/>
  </r>
  <r>
    <x v="457"/>
    <x v="453"/>
    <n v="154.07"/>
    <n v="156.11000000000001"/>
    <n v="153.94999999999999"/>
    <n v="155.49"/>
    <n v="57305700"/>
    <n v="-0.65489838854673676"/>
  </r>
  <r>
    <x v="458"/>
    <x v="454"/>
    <n v="148.97"/>
    <n v="155.47999999999999"/>
    <n v="148.69999999999999"/>
    <n v="155"/>
    <n v="140893200"/>
    <n v="0.92018790117767335"/>
  </r>
  <r>
    <x v="459"/>
    <x v="455"/>
    <n v="149.55000000000001"/>
    <n v="151.41999999999999"/>
    <n v="148.75"/>
    <n v="150.63"/>
    <n v="102404300"/>
    <n v="0.19491990420953995"/>
  </r>
  <r>
    <x v="460"/>
    <x v="456"/>
    <n v="148.12"/>
    <n v="151.07"/>
    <n v="146.91"/>
    <n v="150.35"/>
    <n v="109296300"/>
    <n v="0.32478973772269243"/>
  </r>
  <r>
    <x v="461"/>
    <x v="457"/>
    <n v="149.03"/>
    <n v="149.44"/>
    <n v="146.37"/>
    <n v="148.56"/>
    <n v="83281300"/>
    <n v="-0.16542554359545356"/>
  </r>
  <r>
    <x v="462"/>
    <x v="458"/>
    <n v="148.79"/>
    <n v="148.97"/>
    <n v="147.22"/>
    <n v="148.44"/>
    <n v="68034100"/>
    <n v="-0.45273711143377898"/>
  </r>
  <r>
    <x v="463"/>
    <x v="459"/>
    <n v="146.06"/>
    <n v="148.82"/>
    <n v="145.76"/>
    <n v="148.82"/>
    <n v="129868800"/>
    <n v="0.71244892953193939"/>
  </r>
  <r>
    <x v="464"/>
    <x v="460"/>
    <n v="142.94"/>
    <n v="144.84"/>
    <n v="141.27000000000001"/>
    <n v="143.80000000000001"/>
    <n v="123478900"/>
    <n v="0.59204044880563444"/>
  </r>
  <r>
    <x v="465"/>
    <x v="461"/>
    <n v="143.43"/>
    <n v="144.6"/>
    <n v="142.78"/>
    <n v="143.93"/>
    <n v="75834000"/>
    <n v="-0.30575920742634455"/>
  </r>
  <r>
    <x v="466"/>
    <x v="462"/>
    <n v="145.85"/>
    <n v="146.43"/>
    <n v="143.69999999999999"/>
    <n v="144.44999999999999"/>
    <n v="76404300"/>
    <n v="-0.29501272366944509"/>
  </r>
  <r>
    <x v="467"/>
    <x v="463"/>
    <n v="146.83000000000001"/>
    <n v="147.08000000000001"/>
    <n v="145.63999999999999"/>
    <n v="146.65"/>
    <n v="64838200"/>
    <n v="-0.51295925318141156"/>
  </r>
  <r>
    <x v="468"/>
    <x v="464"/>
    <n v="146.91999999999999"/>
    <n v="147.47"/>
    <n v="145.56"/>
    <n v="145.66"/>
    <n v="53477900"/>
    <n v="-0.72702777750808978"/>
  </r>
  <r>
    <x v="469"/>
    <x v="465"/>
    <n v="145.37"/>
    <n v="145.96"/>
    <n v="143.82"/>
    <n v="145.47"/>
    <n v="74150700"/>
    <n v="-0.33747857636898665"/>
  </r>
  <r>
    <x v="470"/>
    <x v="466"/>
    <n v="141.91"/>
    <n v="144.75"/>
    <n v="141.69"/>
    <n v="143.25"/>
    <n v="108972300"/>
    <n v="0.31868442343681586"/>
  </r>
  <r>
    <x v="471"/>
    <x v="467"/>
    <n v="142.83000000000001"/>
    <n v="144.44999999999999"/>
    <n v="142.03"/>
    <n v="142.47"/>
    <n v="74602000"/>
    <n v="-0.32897447656276413"/>
  </r>
  <r>
    <x v="472"/>
    <x v="468"/>
    <n v="141.5"/>
    <n v="144.38"/>
    <n v="141.28"/>
    <n v="143.66"/>
    <n v="89056700"/>
    <n v="-5.6596432093442402E-2"/>
  </r>
  <r>
    <x v="473"/>
    <x v="469"/>
    <n v="142.65"/>
    <n v="142.91999999999999"/>
    <n v="139.11000000000001"/>
    <n v="141.9"/>
    <n v="94639600"/>
    <n v="4.86052936060032E-2"/>
  </r>
  <r>
    <x v="474"/>
    <x v="470"/>
    <n v="139.13999999999999"/>
    <n v="142.21"/>
    <n v="138.27000000000001"/>
    <n v="141.76"/>
    <n v="98322000"/>
    <n v="0.11799482856375607"/>
  </r>
  <r>
    <x v="475"/>
    <x v="471"/>
    <n v="141.11000000000001"/>
    <n v="142.24"/>
    <n v="139.36000000000001"/>
    <n v="139.49"/>
    <n v="80861100"/>
    <n v="-0.21103073382594278"/>
  </r>
  <r>
    <x v="476"/>
    <x v="472"/>
    <n v="142"/>
    <n v="142.15"/>
    <n v="138.37"/>
    <n v="139.47"/>
    <n v="83221100"/>
    <n v="-0.16655992606461953"/>
  </r>
  <r>
    <x v="477"/>
    <x v="473"/>
    <n v="143.29"/>
    <n v="144.22"/>
    <n v="142.72"/>
    <n v="143.06"/>
    <n v="61732700"/>
    <n v="-0.57147793686903425"/>
  </r>
  <r>
    <x v="478"/>
    <x v="474"/>
    <n v="142.9"/>
    <n v="144.18"/>
    <n v="142.56"/>
    <n v="144.03"/>
    <n v="58773200"/>
    <n v="-0.62724546041549023"/>
  </r>
  <r>
    <x v="479"/>
    <x v="475"/>
    <n v="142.81"/>
    <n v="144.81"/>
    <n v="141.81"/>
    <n v="142.27000000000001"/>
    <n v="64452200"/>
    <n v="-0.5202328683491535"/>
  </r>
  <r>
    <x v="480"/>
    <x v="476"/>
    <n v="141.51"/>
    <n v="143.25"/>
    <n v="141.04"/>
    <n v="143.22999999999999"/>
    <n v="73035900"/>
    <n v="-0.35848537996742869"/>
  </r>
  <r>
    <x v="481"/>
    <x v="477"/>
    <n v="140.91"/>
    <n v="141.4"/>
    <n v="139.19999999999999"/>
    <n v="141.24"/>
    <n v="78762700"/>
    <n v="-0.25057206560829903"/>
  </r>
  <r>
    <x v="482"/>
    <x v="478"/>
    <n v="143.76"/>
    <n v="143.88"/>
    <n v="141.51"/>
    <n v="142.11000000000001"/>
    <n v="69907100"/>
    <n v="-0.41744311866388134"/>
  </r>
  <r>
    <x v="483"/>
    <x v="479"/>
    <n v="144.84"/>
    <n v="144.9"/>
    <n v="143.51"/>
    <n v="143.77000000000001"/>
    <n v="67940300"/>
    <n v="-0.45450463760666548"/>
  </r>
  <r>
    <x v="484"/>
    <x v="480"/>
    <n v="146.55000000000001"/>
    <n v="146.84"/>
    <n v="143.16"/>
    <n v="143.44999999999999"/>
    <n v="85589200"/>
    <n v="-0.12193648544614935"/>
  </r>
  <r>
    <x v="485"/>
    <x v="481"/>
    <n v="148.76"/>
    <n v="149.16999999999999"/>
    <n v="146.55000000000001"/>
    <n v="147.01"/>
    <n v="76378900"/>
    <n v="-0.29549135015975764"/>
  </r>
  <r>
    <x v="486"/>
    <x v="482"/>
    <n v="149.26"/>
    <n v="149.75"/>
    <n v="148.12"/>
    <n v="148.69999999999999"/>
    <n v="58418800"/>
    <n v="-0.63392361900473304"/>
  </r>
  <r>
    <x v="487"/>
    <x v="483"/>
    <n v="149.47999999999999"/>
    <n v="149.63999999999999"/>
    <n v="147.87"/>
    <n v="148.81"/>
    <n v="61421000"/>
    <n v="-0.5773514753347988"/>
  </r>
  <r>
    <x v="488"/>
    <x v="484"/>
    <n v="148.69"/>
    <n v="150.18"/>
    <n v="148.63999999999999"/>
    <n v="149.69"/>
    <n v="58883400"/>
    <n v="-0.62516889981578772"/>
  </r>
  <r>
    <x v="489"/>
    <x v="485"/>
    <n v="148.63999999999999"/>
    <n v="149.37"/>
    <n v="147.62"/>
    <n v="148.68"/>
    <n v="50720600"/>
    <n v="-0.77898513269465619"/>
  </r>
  <r>
    <x v="490"/>
    <x v="486"/>
    <n v="149.32"/>
    <n v="150.84"/>
    <n v="149.01"/>
    <n v="149.33000000000001"/>
    <n v="60893400"/>
    <n v="-0.58729333896822011"/>
  </r>
  <r>
    <x v="491"/>
    <x v="487"/>
    <n v="148.85"/>
    <n v="149.72999999999999"/>
    <n v="148.49"/>
    <n v="149.36000000000001"/>
    <n v="56094900"/>
    <n v="-0.67771417415580892"/>
  </r>
  <r>
    <x v="492"/>
    <x v="488"/>
    <n v="152.57"/>
    <n v="153.16999999999999"/>
    <n v="149.72"/>
    <n v="149.82"/>
    <n v="100077900"/>
    <n v="0.15108224015193722"/>
  </r>
  <r>
    <x v="493"/>
    <x v="489"/>
    <n v="149.80000000000001"/>
    <n v="149.94"/>
    <n v="146.41"/>
    <n v="147.22"/>
    <n v="124953200"/>
    <n v="0.61982151316263401"/>
  </r>
  <r>
    <x v="494"/>
    <x v="490"/>
    <n v="148.96"/>
    <n v="149.69999999999999"/>
    <n v="147.80000000000001"/>
    <n v="148.99"/>
    <n v="74588300"/>
    <n v="-0.32923263337053116"/>
  </r>
  <r>
    <x v="495"/>
    <x v="491"/>
    <n v="150.02000000000001"/>
    <n v="151.57"/>
    <n v="148.65"/>
    <n v="148.66"/>
    <n v="69122000"/>
    <n v="-0.43223719966956559"/>
  </r>
  <r>
    <x v="496"/>
    <x v="492"/>
    <n v="151.49"/>
    <n v="151.97"/>
    <n v="149.82"/>
    <n v="150.38999999999999"/>
    <n v="54511500"/>
    <n v="-0.70755107119363914"/>
  </r>
  <r>
    <x v="497"/>
    <x v="493"/>
    <n v="150.96"/>
    <n v="152.43"/>
    <n v="150.63999999999999"/>
    <n v="151.58000000000001"/>
    <n v="60394600"/>
    <n v="-0.5966925079984523"/>
  </r>
  <r>
    <x v="498"/>
    <x v="494"/>
    <n v="151.28"/>
    <n v="152.19999999999999"/>
    <n v="150.06"/>
    <n v="151.88999999999999"/>
    <n v="65463900"/>
    <n v="-0.5011688360558777"/>
  </r>
  <r>
    <x v="499"/>
    <x v="495"/>
    <n v="150.44"/>
    <n v="151.57"/>
    <n v="150.16"/>
    <n v="151.41"/>
    <n v="55020900"/>
    <n v="-0.69795216039973318"/>
  </r>
  <r>
    <x v="500"/>
    <x v="496"/>
    <n v="150.81"/>
    <n v="151.43"/>
    <n v="150.06"/>
    <n v="150.19999999999999"/>
    <n v="56787900"/>
    <n v="-0.66465558526657287"/>
  </r>
  <r>
    <x v="501"/>
    <x v="497"/>
    <n v="147.91999999999999"/>
    <n v="150.13"/>
    <n v="147.85"/>
    <n v="150.02000000000001"/>
    <n v="65187100"/>
    <n v="-0.50638473418652785"/>
  </r>
  <r>
    <x v="502"/>
    <x v="498"/>
    <n v="147.87"/>
    <n v="149.43"/>
    <n v="147.68"/>
    <n v="148.96"/>
    <n v="41000000"/>
    <n v="-0.9621558674085201"/>
  </r>
  <r>
    <x v="503"/>
    <x v="499"/>
    <n v="149.99"/>
    <n v="150.4"/>
    <n v="147.47999999999999"/>
    <n v="148.43"/>
    <n v="63804000"/>
    <n v="-0.53244726563342881"/>
  </r>
  <r>
    <x v="504"/>
    <x v="500"/>
    <n v="150"/>
    <n v="151.88"/>
    <n v="149.43"/>
    <n v="150.37"/>
    <n v="59222800"/>
    <n v="-0.61877339466570591"/>
  </r>
  <r>
    <x v="505"/>
    <x v="501"/>
    <n v="151"/>
    <n v="151.49"/>
    <n v="149.34"/>
    <n v="149.94"/>
    <n v="59256200"/>
    <n v="-0.61814401967450749"/>
  </r>
  <r>
    <x v="506"/>
    <x v="502"/>
    <n v="153.49"/>
    <n v="155"/>
    <n v="150.99"/>
    <n v="151"/>
    <n v="88807000"/>
    <n v="-6.1301669677341727E-2"/>
  </r>
  <r>
    <x v="507"/>
    <x v="503"/>
    <n v="157.87"/>
    <n v="158.66999999999999"/>
    <n v="153.05000000000001"/>
    <n v="153.71"/>
    <n v="137827700"/>
    <n v="0.86242295999447993"/>
  </r>
  <r>
    <x v="508"/>
    <x v="504"/>
    <n v="160.55000000000001"/>
    <n v="161.02000000000001"/>
    <n v="156.53"/>
    <n v="157.65"/>
    <n v="117305600"/>
    <n v="0.47571348374081379"/>
  </r>
  <r>
    <x v="509"/>
    <x v="505"/>
    <n v="161.02000000000001"/>
    <n v="165.7"/>
    <n v="161"/>
    <n v="161.68"/>
    <n v="117467900"/>
    <n v="0.47877179395253527"/>
  </r>
  <r>
    <x v="510"/>
    <x v="506"/>
    <n v="161.41"/>
    <n v="161.80000000000001"/>
    <n v="159.06"/>
    <n v="161.12"/>
    <n v="96041900"/>
    <n v="7.5029621455030157E-2"/>
  </r>
  <r>
    <x v="511"/>
    <x v="507"/>
    <n v="161.94"/>
    <n v="162.13999999999999"/>
    <n v="159.63999999999999"/>
    <n v="160.75"/>
    <n v="69463600"/>
    <n v="-0.42580023868174016"/>
  </r>
  <r>
    <x v="512"/>
    <x v="508"/>
    <n v="156.81"/>
    <n v="160.44999999999999"/>
    <n v="156.36000000000001"/>
    <n v="159.57"/>
    <n v="76959800"/>
    <n v="-0.28454512463918447"/>
  </r>
  <r>
    <x v="513"/>
    <x v="509"/>
    <n v="160.24"/>
    <n v="161.19"/>
    <n v="158.79"/>
    <n v="159.37"/>
    <n v="88748200"/>
    <n v="-6.2409671158852667E-2"/>
  </r>
  <r>
    <x v="514"/>
    <x v="510"/>
    <n v="165.3"/>
    <n v="165.52"/>
    <n v="159.91999999999999"/>
    <n v="159.99"/>
    <n v="174048100"/>
    <n v="1.5449443351801717"/>
  </r>
  <r>
    <x v="515"/>
    <x v="511"/>
    <n v="164.77"/>
    <n v="170.3"/>
    <n v="164.53"/>
    <n v="167.48"/>
    <n v="152052500"/>
    <n v="1.1304688694195948"/>
  </r>
  <r>
    <x v="516"/>
    <x v="512"/>
    <n v="163.76"/>
    <n v="164.2"/>
    <n v="157.80000000000001"/>
    <n v="158.74"/>
    <n v="136739200"/>
    <n v="0.84191174209270003"/>
  </r>
  <r>
    <x v="517"/>
    <x v="513"/>
    <n v="161.84"/>
    <n v="164.96"/>
    <n v="159.72"/>
    <n v="164.02"/>
    <n v="118023100"/>
    <n v="0.4892337399140127"/>
  </r>
  <r>
    <x v="518"/>
    <x v="514"/>
    <n v="165.32"/>
    <n v="167.88"/>
    <n v="164.28"/>
    <n v="164.29"/>
    <n v="107497000"/>
    <n v="0.29088451551720562"/>
  </r>
  <r>
    <x v="519"/>
    <x v="515"/>
    <n v="171.18"/>
    <n v="171.58"/>
    <n v="168.34"/>
    <n v="169.08"/>
    <n v="120405400"/>
    <n v="0.53412475912155521"/>
  </r>
  <r>
    <x v="520"/>
    <x v="516"/>
    <n v="175.08"/>
    <n v="175.96"/>
    <n v="170.7"/>
    <n v="172.13"/>
    <n v="116998900"/>
    <n v="0.46993416308810282"/>
  </r>
  <r>
    <x v="521"/>
    <x v="517"/>
    <n v="174.56"/>
    <n v="176.75"/>
    <n v="173.92"/>
    <n v="174.91"/>
    <n v="108923700"/>
    <n v="0.31776862629393438"/>
  </r>
  <r>
    <x v="522"/>
    <x v="518"/>
    <n v="179.45"/>
    <n v="179.63"/>
    <n v="174.69"/>
    <n v="175.21"/>
    <n v="115402700"/>
    <n v="0.43985606844885528"/>
  </r>
  <r>
    <x v="523"/>
    <x v="519"/>
    <n v="175.74"/>
    <n v="182.13"/>
    <n v="175.53"/>
    <n v="181.12"/>
    <n v="153237000"/>
    <n v="1.1527890693320046"/>
  </r>
  <r>
    <x v="524"/>
    <x v="520"/>
    <n v="174.33"/>
    <n v="177.74"/>
    <n v="172.21"/>
    <n v="175.25"/>
    <n v="139380400"/>
    <n v="0.89168135966016071"/>
  </r>
  <r>
    <x v="525"/>
    <x v="521"/>
    <n v="179.3"/>
    <n v="179.5"/>
    <n v="172.31"/>
    <n v="175.11"/>
    <n v="131063300"/>
    <n v="0.73495756507045662"/>
  </r>
  <r>
    <x v="526"/>
    <x v="522"/>
    <n v="172.26"/>
    <n v="181.14"/>
    <n v="170.75"/>
    <n v="179.28"/>
    <n v="150185800"/>
    <n v="1.0952935910941446"/>
  </r>
  <r>
    <x v="527"/>
    <x v="523"/>
    <n v="171.14"/>
    <n v="173.47"/>
    <n v="169.69"/>
    <n v="169.93"/>
    <n v="195432700"/>
    <n v="1.9479063841855928"/>
  </r>
  <r>
    <x v="528"/>
    <x v="524"/>
    <n v="169.75"/>
    <n v="170.58"/>
    <n v="167.46"/>
    <n v="168.28"/>
    <n v="107499100"/>
    <n v="0.2909240869986881"/>
  </r>
  <r>
    <x v="529"/>
    <x v="525"/>
    <n v="172.99"/>
    <n v="173.2"/>
    <n v="169.12"/>
    <n v="171.56"/>
    <n v="91185900"/>
    <n v="-1.6474718582675671E-2"/>
  </r>
  <r>
    <x v="530"/>
    <x v="526"/>
    <n v="175.64"/>
    <n v="175.86"/>
    <n v="172.15"/>
    <n v="173.04"/>
    <n v="92135300"/>
    <n v="1.4153597599515749E-3"/>
  </r>
  <r>
    <x v="531"/>
    <x v="527"/>
    <n v="176.28"/>
    <n v="176.85"/>
    <n v="175.27"/>
    <n v="175.85"/>
    <n v="68356600"/>
    <n v="-0.4466600624918185"/>
  </r>
  <r>
    <x v="532"/>
    <x v="528"/>
    <n v="180.33"/>
    <n v="180.42"/>
    <n v="177.07"/>
    <n v="177.09"/>
    <n v="74919600"/>
    <n v="-0.32298976107759625"/>
  </r>
  <r>
    <x v="533"/>
    <x v="529"/>
    <n v="179.29"/>
    <n v="181.33"/>
    <n v="178.53"/>
    <n v="180.16"/>
    <n v="79144300"/>
    <n v="-0.24338136211604439"/>
  </r>
  <r>
    <x v="534"/>
    <x v="530"/>
    <n v="179.38"/>
    <n v="180.63"/>
    <n v="178.14"/>
    <n v="179.33"/>
    <n v="62348900"/>
    <n v="-0.5598665335883023"/>
  </r>
  <r>
    <x v="535"/>
    <x v="531"/>
    <n v="178.2"/>
    <n v="180.57"/>
    <n v="178.09"/>
    <n v="179.47"/>
    <n v="59773000"/>
    <n v="-0.60840566651728223"/>
  </r>
  <r>
    <x v="536"/>
    <x v="532"/>
    <n v="177.57"/>
    <n v="179.23"/>
    <n v="177.26"/>
    <n v="178.09"/>
    <n v="64062300"/>
    <n v="-0.52757997341107721"/>
  </r>
  <r>
    <x v="537"/>
    <x v="533"/>
    <n v="182.01"/>
    <n v="182.88"/>
    <n v="177.71"/>
    <n v="177.83"/>
    <n v="104487900"/>
    <n v="0.23418235126525738"/>
  </r>
  <r>
    <x v="538"/>
    <x v="534"/>
    <n v="179.7"/>
    <n v="182.94"/>
    <n v="179.12"/>
    <n v="182.63"/>
    <n v="99310400"/>
    <n v="0.1366198058482018"/>
  </r>
  <r>
    <x v="539"/>
    <x v="535"/>
    <n v="174.92"/>
    <n v="180.17"/>
    <n v="174.64"/>
    <n v="179.61"/>
    <n v="94537600"/>
    <n v="4.6683250219708719E-2"/>
  </r>
  <r>
    <x v="540"/>
    <x v="536"/>
    <n v="172"/>
    <n v="175.3"/>
    <n v="171.64"/>
    <n v="172.7"/>
    <n v="96904000"/>
    <n v="9.1274656781740654E-2"/>
  </r>
  <r>
    <x v="541"/>
    <x v="537"/>
    <n v="172.17"/>
    <n v="174.14"/>
    <n v="171.03"/>
    <n v="172.89"/>
    <n v="86709100"/>
    <n v="-0.1008335796783926"/>
  </r>
  <r>
    <x v="542"/>
    <x v="538"/>
    <n v="172.19"/>
    <n v="172.5"/>
    <n v="168.17"/>
    <n v="169.08"/>
    <n v="106765600"/>
    <n v="0.27710233382371752"/>
  </r>
  <r>
    <x v="543"/>
    <x v="516"/>
    <n v="175.08"/>
    <n v="175.18"/>
    <n v="170.82"/>
    <n v="172.32"/>
    <n v="76138300"/>
    <n v="-0.30002511132389936"/>
  </r>
  <r>
    <x v="544"/>
    <x v="539"/>
    <n v="175.53"/>
    <n v="177.18"/>
    <n v="174.82"/>
    <n v="176.12"/>
    <n v="74805200"/>
    <n v="-0.32514546464026378"/>
  </r>
  <r>
    <x v="545"/>
    <x v="538"/>
    <n v="172.19"/>
    <n v="176.62"/>
    <n v="171.79"/>
    <n v="175.78"/>
    <n v="84505800"/>
    <n v="-0.14235160117861445"/>
  </r>
  <r>
    <x v="546"/>
    <x v="540"/>
    <n v="173.07"/>
    <n v="173.78"/>
    <n v="171.09"/>
    <n v="171.34"/>
    <n v="80440800"/>
    <n v="-0.21895068319123268"/>
  </r>
  <r>
    <x v="547"/>
    <x v="541"/>
    <n v="169.8"/>
    <n v="172.54"/>
    <n v="169.41"/>
    <n v="171.51"/>
    <n v="90956700"/>
    <n v="-2.0793663133055033E-2"/>
  </r>
  <r>
    <x v="548"/>
    <x v="542"/>
    <n v="166.23"/>
    <n v="171.08"/>
    <n v="165.94"/>
    <n v="170"/>
    <n v="94815000"/>
    <n v="5.1910454487925278E-2"/>
  </r>
  <r>
    <x v="549"/>
    <x v="543"/>
    <n v="164.51"/>
    <n v="169.68"/>
    <n v="164.18"/>
    <n v="166.98"/>
    <n v="91420500"/>
    <n v="-1.2054018794198368E-2"/>
  </r>
  <r>
    <x v="550"/>
    <x v="544"/>
    <n v="162.41"/>
    <n v="166.33"/>
    <n v="162.30000000000001"/>
    <n v="164.42"/>
    <n v="122848900"/>
    <n v="0.58016900436087449"/>
  </r>
  <r>
    <x v="551"/>
    <x v="545"/>
    <n v="161.62"/>
    <n v="162.30000000000001"/>
    <n v="154.69999999999999"/>
    <n v="160.02000000000001"/>
    <n v="162294600"/>
    <n v="1.3234665220349544"/>
  </r>
  <r>
    <x v="552"/>
    <x v="546"/>
    <n v="159.78"/>
    <n v="162.76"/>
    <n v="157.02000000000001"/>
    <n v="158.97999999999999"/>
    <n v="115798400"/>
    <n v="0.44731246617392123"/>
  </r>
  <r>
    <x v="553"/>
    <x v="547"/>
    <n v="159.69"/>
    <n v="164.39"/>
    <n v="157.82"/>
    <n v="163.5"/>
    <n v="108275300"/>
    <n v="0.30555046029713689"/>
  </r>
  <r>
    <x v="554"/>
    <x v="548"/>
    <n v="159.22"/>
    <n v="163.84"/>
    <n v="158.28"/>
    <n v="162.44999999999999"/>
    <n v="121954600"/>
    <n v="0.56331720631809845"/>
  </r>
  <r>
    <x v="555"/>
    <x v="549"/>
    <n v="170.33"/>
    <n v="170.35"/>
    <n v="162.80000000000001"/>
    <n v="165.71"/>
    <n v="179935700"/>
    <n v="1.6558876944071068"/>
  </r>
  <r>
    <x v="556"/>
    <x v="550"/>
    <n v="174.78"/>
    <n v="175"/>
    <n v="169.51"/>
    <n v="170.16"/>
    <n v="115541600"/>
    <n v="0.44247343929548572"/>
  </r>
  <r>
    <x v="557"/>
    <x v="551"/>
    <n v="174.61"/>
    <n v="174.84"/>
    <n v="172.31"/>
    <n v="174.01"/>
    <n v="86213900"/>
    <n v="-0.11016491188322619"/>
  </r>
  <r>
    <x v="558"/>
    <x v="552"/>
    <n v="175.84"/>
    <n v="175.88"/>
    <n v="173.33"/>
    <n v="174.75"/>
    <n v="84914300"/>
    <n v="-0.13465400585213116"/>
  </r>
  <r>
    <x v="559"/>
    <x v="553"/>
    <n v="172.9"/>
    <n v="176.24"/>
    <n v="172.12"/>
    <n v="174.48"/>
    <n v="89418100"/>
    <n v="-4.9786368565924506E-2"/>
  </r>
  <r>
    <x v="560"/>
    <x v="554"/>
    <n v="172.39"/>
    <n v="174.1"/>
    <n v="170.68"/>
    <n v="171.68"/>
    <n v="82465400"/>
    <n v="-0.18080000632954832"/>
  </r>
  <r>
    <x v="561"/>
    <x v="555"/>
    <n v="171.66"/>
    <n v="173.95"/>
    <n v="170.95"/>
    <n v="172.86"/>
    <n v="77251200"/>
    <n v="-0.2790541104944177"/>
  </r>
  <r>
    <x v="562"/>
    <x v="556"/>
    <n v="174.83"/>
    <n v="175.35"/>
    <n v="171.43"/>
    <n v="171.73"/>
    <n v="74829200"/>
    <n v="-0.32469321913760624"/>
  </r>
  <r>
    <x v="563"/>
    <x v="557"/>
    <n v="176.28"/>
    <n v="176.65"/>
    <n v="174.9"/>
    <n v="176.05"/>
    <n v="71285000"/>
    <n v="-0.39147857374255618"/>
  </r>
  <r>
    <x v="564"/>
    <x v="558"/>
    <n v="172.12"/>
    <n v="175.48"/>
    <n v="171.55"/>
    <n v="174.14"/>
    <n v="90865900"/>
    <n v="-2.2504658618109335E-2"/>
  </r>
  <r>
    <x v="565"/>
    <x v="559"/>
    <n v="168.64"/>
    <n v="173.08"/>
    <n v="168.04"/>
    <n v="172.33"/>
    <n v="98670700"/>
    <n v="0.12456557884611769"/>
  </r>
  <r>
    <x v="566"/>
    <x v="560"/>
    <n v="168.88"/>
    <n v="169.58"/>
    <n v="166.56"/>
    <n v="167.37"/>
    <n v="86185500"/>
    <n v="-0.11070006906137093"/>
  </r>
  <r>
    <x v="567"/>
    <x v="561"/>
    <n v="172.79"/>
    <n v="172.95"/>
    <n v="170.25"/>
    <n v="170.97"/>
    <n v="62527400"/>
    <n v="-0.55650295766228697"/>
  </r>
  <r>
    <x v="568"/>
    <x v="562"/>
    <n v="172.55"/>
    <n v="173.34"/>
    <n v="170.05"/>
    <n v="171.85"/>
    <n v="61177400"/>
    <n v="-0.58194176718677271"/>
  </r>
  <r>
    <x v="569"/>
    <x v="560"/>
    <n v="168.88"/>
    <n v="171.91"/>
    <n v="168.47"/>
    <n v="171.03"/>
    <n v="69589300"/>
    <n v="-0.42343160286157139"/>
  </r>
  <r>
    <x v="570"/>
    <x v="563"/>
    <n v="167.3"/>
    <n v="170.54"/>
    <n v="166.19"/>
    <n v="169.82"/>
    <n v="82772700"/>
    <n v="-0.17500937953927093"/>
  </r>
  <r>
    <x v="571"/>
    <x v="564"/>
    <n v="164.32"/>
    <n v="166.69"/>
    <n v="162.15"/>
    <n v="164.98"/>
    <n v="91162800"/>
    <n v="-1.6910004878983538E-2"/>
  </r>
  <r>
    <x v="572"/>
    <x v="565"/>
    <n v="160.07"/>
    <n v="166.15"/>
    <n v="159.75"/>
    <n v="165.54"/>
    <n v="90009200"/>
    <n v="-3.8647938706721889E-2"/>
  </r>
  <r>
    <x v="573"/>
    <x v="566"/>
    <n v="162.74"/>
    <n v="162.85"/>
    <n v="152"/>
    <n v="152.58000000000001"/>
    <n v="141147500"/>
    <n v="0.92497981914958194"/>
  </r>
  <r>
    <x v="574"/>
    <x v="567"/>
    <n v="164.85"/>
    <n v="165.12"/>
    <n v="160.87"/>
    <n v="163.84"/>
    <n v="91974200"/>
    <n v="-1.6203381766370592E-3"/>
  </r>
  <r>
    <x v="575"/>
    <x v="568"/>
    <n v="165.12"/>
    <n v="165.42"/>
    <n v="162.43"/>
    <n v="163.06"/>
    <n v="95056600"/>
    <n v="5.6463059214677688E-2"/>
  </r>
  <r>
    <x v="576"/>
    <x v="569"/>
    <n v="163.19999999999999"/>
    <n v="166.6"/>
    <n v="161.97"/>
    <n v="164.7"/>
    <n v="83474400"/>
    <n v="-0.16178685165532156"/>
  </r>
  <r>
    <x v="577"/>
    <x v="570"/>
    <n v="166.56"/>
    <n v="167.36"/>
    <n v="162.94999999999999"/>
    <n v="164.39"/>
    <n v="79724800"/>
    <n v="-0.23244267402051549"/>
  </r>
  <r>
    <x v="578"/>
    <x v="571"/>
    <n v="166.23"/>
    <n v="168.91"/>
    <n v="165.55"/>
    <n v="168.47"/>
    <n v="76678400"/>
    <n v="-0.28984770315784397"/>
  </r>
  <r>
    <x v="579"/>
    <x v="572"/>
    <n v="163.16999999999999"/>
    <n v="165.55"/>
    <n v="162.1"/>
    <n v="164.49"/>
    <n v="83737200"/>
    <n v="-0.15683476340122166"/>
  </r>
  <r>
    <x v="580"/>
    <x v="573"/>
    <n v="159.30000000000001"/>
    <n v="165.02"/>
    <n v="159.04"/>
    <n v="163.36000000000001"/>
    <n v="96418800"/>
    <n v="8.2131760203014367E-2"/>
  </r>
  <r>
    <x v="581"/>
    <x v="574"/>
    <n v="157.44"/>
    <n v="162.88"/>
    <n v="155.80000000000001"/>
    <n v="158.82"/>
    <n v="131148300"/>
    <n v="0.73655926789236859"/>
  </r>
  <r>
    <x v="582"/>
    <x v="575"/>
    <n v="162.94999999999999"/>
    <n v="163.41"/>
    <n v="159.41"/>
    <n v="161.47999999999999"/>
    <n v="91454900"/>
    <n v="-1.1405800240389249E-2"/>
  </r>
  <r>
    <x v="583"/>
    <x v="576"/>
    <n v="158.52000000000001"/>
    <n v="160.38999999999999"/>
    <n v="155.97999999999999"/>
    <n v="160.19999999999999"/>
    <n v="105342000"/>
    <n v="0.25027663809108203"/>
  </r>
  <r>
    <x v="584"/>
    <x v="577"/>
    <n v="154.72999999999999"/>
    <n v="159.28"/>
    <n v="154.5"/>
    <n v="158.93"/>
    <n v="96970100"/>
    <n v="9.2520216270309916E-2"/>
  </r>
  <r>
    <x v="585"/>
    <x v="578"/>
    <n v="150.62"/>
    <n v="154.12"/>
    <n v="150.1"/>
    <n v="151.44999999999999"/>
    <n v="108732100"/>
    <n v="0.31415819969771847"/>
  </r>
  <r>
    <x v="586"/>
    <x v="579"/>
    <n v="155.09"/>
    <n v="155.57"/>
    <n v="150.38"/>
    <n v="150.9"/>
    <n v="92964300"/>
    <n v="1.7036673164246906E-2"/>
  </r>
  <r>
    <x v="587"/>
    <x v="580"/>
    <n v="159.59"/>
    <n v="160"/>
    <n v="154.46"/>
    <n v="157.05000000000001"/>
    <n v="102300200"/>
    <n v="0.19295828934176293"/>
  </r>
  <r>
    <x v="588"/>
    <x v="581"/>
    <n v="160.62"/>
    <n v="161"/>
    <n v="157.63"/>
    <n v="158.61000000000001"/>
    <n v="75615400"/>
    <n v="-0.30987841021305018"/>
  </r>
  <r>
    <x v="589"/>
    <x v="582"/>
    <n v="163.98"/>
    <n v="164.48"/>
    <n v="159.76"/>
    <n v="160.51"/>
    <n v="123511700"/>
    <n v="0.59265851765926647"/>
  </r>
  <r>
    <x v="590"/>
    <x v="583"/>
    <n v="165.38"/>
    <n v="166.35"/>
    <n v="163.01"/>
    <n v="163.51"/>
    <n v="95811400"/>
    <n v="7.0686180273256835E-2"/>
  </r>
  <r>
    <x v="591"/>
    <x v="584"/>
    <n v="168.82"/>
    <n v="169.42"/>
    <n v="164.91"/>
    <n v="165.51"/>
    <n v="81532000"/>
    <n v="-0.1983885876704039"/>
  </r>
  <r>
    <x v="592"/>
    <x v="585"/>
    <n v="170.21"/>
    <n v="172.64"/>
    <n v="167.65"/>
    <n v="167.99"/>
    <n v="98062700"/>
    <n v="0.11310869277879372"/>
  </r>
  <r>
    <x v="593"/>
    <x v="586"/>
    <n v="174.07"/>
    <n v="174.14"/>
    <n v="170.21"/>
    <n v="171.06"/>
    <n v="90131400"/>
    <n v="-3.6345255355690657E-2"/>
  </r>
  <r>
    <x v="594"/>
    <x v="587"/>
    <n v="174.72"/>
    <n v="175.28"/>
    <n v="172.75"/>
    <n v="173.88"/>
    <n v="80546200"/>
    <n v="-0.21696457169206171"/>
  </r>
  <r>
    <x v="595"/>
    <x v="588"/>
    <n v="175.6"/>
    <n v="175.73"/>
    <n v="172"/>
    <n v="172.17"/>
    <n v="90371900"/>
    <n v="-3.1813378547810051E-2"/>
  </r>
  <r>
    <x v="596"/>
    <x v="589"/>
    <n v="178.96"/>
    <n v="179.01"/>
    <n v="176.34"/>
    <n v="176.69"/>
    <n v="100589400"/>
    <n v="0.16072072242732571"/>
  </r>
  <r>
    <x v="597"/>
    <x v="590"/>
    <n v="177.77"/>
    <n v="179.61"/>
    <n v="176.7"/>
    <n v="178.55"/>
    <n v="92633200"/>
    <n v="1.0797569583834139E-2"/>
  </r>
  <r>
    <x v="598"/>
    <x v="591"/>
    <n v="174.61"/>
    <n v="178.03"/>
    <n v="174.4"/>
    <n v="177.84"/>
    <n v="103049300"/>
    <n v="0.20707400209346091"/>
  </r>
  <r>
    <x v="599"/>
    <x v="592"/>
    <n v="174.31"/>
    <n v="174.88"/>
    <n v="171.94"/>
    <n v="174.03"/>
    <n v="78751300"/>
    <n v="-0.25078688222206136"/>
  </r>
  <r>
    <x v="600"/>
    <x v="593"/>
    <n v="178.44"/>
    <n v="178.49"/>
    <n v="174.44"/>
    <n v="174.57"/>
    <n v="76468400"/>
    <n v="-0.29380485130609729"/>
  </r>
  <r>
    <x v="601"/>
    <x v="594"/>
    <n v="175.06"/>
    <n v="178.3"/>
    <n v="174.42"/>
    <n v="177.5"/>
    <n v="73401800"/>
    <n v="-0.35159052040816252"/>
  </r>
  <r>
    <x v="602"/>
    <x v="595"/>
    <n v="171.83"/>
    <n v="173.63"/>
    <n v="170.13"/>
    <n v="172.36"/>
    <n v="89058800"/>
    <n v="-5.6556860611959865E-2"/>
  </r>
  <r>
    <x v="603"/>
    <x v="596"/>
    <n v="172.14"/>
    <n v="173.36"/>
    <n v="169.85"/>
    <n v="171.16"/>
    <n v="77594700"/>
    <n v="-0.2725813467376319"/>
  </r>
  <r>
    <x v="604"/>
    <x v="597"/>
    <n v="170.09"/>
    <n v="171.78"/>
    <n v="169.2"/>
    <n v="171.78"/>
    <n v="76575500"/>
    <n v="-0.2917867057504881"/>
  </r>
  <r>
    <x v="605"/>
    <x v="598"/>
    <n v="165.75"/>
    <n v="169.03"/>
    <n v="165.5"/>
    <n v="168.71"/>
    <n v="72246700"/>
    <n v="-0.37335671957981698"/>
  </r>
  <r>
    <x v="606"/>
    <x v="599"/>
    <n v="167.66"/>
    <n v="169.87"/>
    <n v="166.64"/>
    <n v="168.02"/>
    <n v="79265200"/>
    <n v="-0.2411031753964071"/>
  </r>
  <r>
    <x v="607"/>
    <x v="600"/>
    <n v="170.4"/>
    <n v="171.04"/>
    <n v="166.77"/>
    <n v="167.39"/>
    <n v="70618900"/>
    <n v="-0.4040302707975636"/>
  </r>
  <r>
    <x v="608"/>
    <x v="601"/>
    <n v="165.29"/>
    <n v="171.27"/>
    <n v="165.04"/>
    <n v="170.62"/>
    <n v="75329400"/>
    <n v="-0.31526766911971899"/>
  </r>
  <r>
    <x v="609"/>
    <x v="602"/>
    <n v="165.07"/>
    <n v="166.6"/>
    <n v="163.57"/>
    <n v="163.92"/>
    <n v="69023900"/>
    <n v="-0.43408575316167824"/>
  </r>
  <r>
    <x v="610"/>
    <x v="603"/>
    <n v="167.4"/>
    <n v="167.82"/>
    <n v="163.91"/>
    <n v="165.02"/>
    <n v="67723800"/>
    <n v="-0.45858426891188858"/>
  </r>
  <r>
    <x v="611"/>
    <x v="604"/>
    <n v="167.23"/>
    <n v="168.88"/>
    <n v="166.1"/>
    <n v="168.76"/>
    <n v="67929800"/>
    <n v="-0.45470249501407811"/>
  </r>
  <r>
    <x v="612"/>
    <x v="605"/>
    <n v="166.42"/>
    <n v="171.53"/>
    <n v="165.91"/>
    <n v="168.91"/>
    <n v="87227800"/>
    <n v="-9.1059423752206853E-2"/>
  </r>
  <r>
    <x v="613"/>
    <x v="606"/>
    <n v="161.79"/>
    <n v="167.87"/>
    <n v="161.5"/>
    <n v="166.46"/>
    <n v="84882400"/>
    <n v="-0.13525511549941344"/>
  </r>
  <r>
    <x v="614"/>
    <x v="607"/>
    <n v="162.88"/>
    <n v="163.16999999999999"/>
    <n v="158.46"/>
    <n v="161.12"/>
    <n v="96046400"/>
    <n v="7.511441748677844E-2"/>
  </r>
  <r>
    <x v="615"/>
    <x v="608"/>
    <n v="156.80000000000001"/>
    <n v="162.34"/>
    <n v="156.72"/>
    <n v="162.25"/>
    <n v="95623200"/>
    <n v="6.7139821789917412E-2"/>
  </r>
  <r>
    <x v="616"/>
    <x v="609"/>
    <n v="156.57"/>
    <n v="159.79"/>
    <n v="155.38"/>
    <n v="155.91"/>
    <n v="88063200"/>
    <n v="-7.5317511547202842E-2"/>
  </r>
  <r>
    <x v="617"/>
    <x v="610"/>
    <n v="163.63999999999999"/>
    <n v="164.52"/>
    <n v="158.93"/>
    <n v="159.25"/>
    <n v="130216800"/>
    <n v="0.71900648932047351"/>
  </r>
  <r>
    <x v="618"/>
    <x v="611"/>
    <n v="157.65"/>
    <n v="166.2"/>
    <n v="157.25"/>
    <n v="161.84"/>
    <n v="131747600"/>
    <n v="0.74785221496497922"/>
  </r>
  <r>
    <x v="619"/>
    <x v="612"/>
    <n v="157.96"/>
    <n v="158.22999999999999"/>
    <n v="153.27000000000001"/>
    <n v="156.71"/>
    <n v="123055300"/>
    <n v="0.58405831568372912"/>
  </r>
  <r>
    <x v="620"/>
    <x v="613"/>
    <n v="159.47999999999999"/>
    <n v="160.71"/>
    <n v="156.32"/>
    <n v="158.15"/>
    <n v="88966500"/>
    <n v="-5.8296121440930264E-2"/>
  </r>
  <r>
    <x v="621"/>
    <x v="614"/>
    <n v="166.02"/>
    <n v="166.48"/>
    <n v="159.26"/>
    <n v="159.66999999999999"/>
    <n v="108256500"/>
    <n v="0.3051962013200552"/>
  </r>
  <r>
    <x v="622"/>
    <x v="615"/>
    <n v="156.77000000000001"/>
    <n v="164.08"/>
    <n v="154.94999999999999"/>
    <n v="163.85"/>
    <n v="130525300"/>
    <n v="0.72481972838588371"/>
  </r>
  <r>
    <x v="623"/>
    <x v="616"/>
    <n v="157.28"/>
    <n v="159.44"/>
    <n v="154.18"/>
    <n v="156.01"/>
    <n v="116124600"/>
    <n v="0.45345923629754142"/>
  </r>
  <r>
    <x v="624"/>
    <x v="617"/>
    <n v="152.06"/>
    <n v="155.83000000000001"/>
    <n v="151.49"/>
    <n v="154.93"/>
    <n v="131577900"/>
    <n v="0.74465446238993838"/>
  </r>
  <r>
    <x v="625"/>
    <x v="618"/>
    <n v="154.51"/>
    <n v="156.74"/>
    <n v="152.93"/>
    <n v="155.52000000000001"/>
    <n v="115366700"/>
    <n v="0.43917770019486901"/>
  </r>
  <r>
    <x v="626"/>
    <x v="619"/>
    <n v="146.5"/>
    <n v="155.44999999999999"/>
    <n v="145.81"/>
    <n v="153.5"/>
    <n v="142689800"/>
    <n v="0.95404224576411112"/>
  </r>
  <r>
    <x v="627"/>
    <x v="620"/>
    <n v="142.56"/>
    <n v="146.19999999999999"/>
    <n v="138.80000000000001"/>
    <n v="142.77000000000001"/>
    <n v="182602000"/>
    <n v="1.7061302853960969"/>
  </r>
  <r>
    <x v="628"/>
    <x v="621"/>
    <n v="147.11000000000001"/>
    <n v="148.1"/>
    <n v="143.11000000000001"/>
    <n v="144.59"/>
    <n v="113990900"/>
    <n v="0.41325272675502639"/>
  </r>
  <r>
    <x v="629"/>
    <x v="622"/>
    <n v="145.54"/>
    <n v="147.52000000000001"/>
    <n v="144.18"/>
    <n v="145.55000000000001"/>
    <n v="86643800"/>
    <n v="-0.10206406431687329"/>
  </r>
  <r>
    <x v="630"/>
    <x v="623"/>
    <n v="149.24"/>
    <n v="149.77000000000001"/>
    <n v="146.68"/>
    <n v="148.86000000000001"/>
    <n v="78336300"/>
    <n v="-0.25860696070551437"/>
  </r>
  <r>
    <x v="631"/>
    <x v="624"/>
    <n v="140.82"/>
    <n v="147.36000000000001"/>
    <n v="139.9"/>
    <n v="146.85"/>
    <n v="109742900"/>
    <n v="0.33320527278464451"/>
  </r>
  <r>
    <x v="632"/>
    <x v="625"/>
    <n v="137.35"/>
    <n v="141.66"/>
    <n v="136.6"/>
    <n v="139.88"/>
    <n v="136095600"/>
    <n v="0.82978402519643413"/>
  </r>
  <r>
    <x v="633"/>
    <x v="626"/>
    <n v="137.59"/>
    <n v="140.69999999999999"/>
    <n v="132.61000000000001"/>
    <n v="139.09"/>
    <n v="137426100"/>
    <n v="0.85485538525001059"/>
  </r>
  <r>
    <x v="634"/>
    <x v="627"/>
    <n v="143.11000000000001"/>
    <n v="143.26"/>
    <n v="137.65"/>
    <n v="137.79"/>
    <n v="117726300"/>
    <n v="0.48364097053114796"/>
  </r>
  <r>
    <x v="635"/>
    <x v="628"/>
    <n v="140.36000000000001"/>
    <n v="141.97"/>
    <n v="137.33000000000001"/>
    <n v="140.81"/>
    <n v="104132700"/>
    <n v="0.22748911782592601"/>
  </r>
  <r>
    <x v="636"/>
    <x v="629"/>
    <n v="140.52000000000001"/>
    <n v="141.79"/>
    <n v="138.34"/>
    <n v="138.43"/>
    <n v="92482700"/>
    <n v="7.9616134109192441E-3"/>
  </r>
  <r>
    <x v="637"/>
    <x v="630"/>
    <n v="143.78"/>
    <n v="144.34"/>
    <n v="137.13999999999999"/>
    <n v="137.38999999999999"/>
    <n v="90601500"/>
    <n v="-2.7486896572386395E-2"/>
  </r>
  <r>
    <x v="638"/>
    <x v="631"/>
    <n v="149.63999999999999"/>
    <n v="149.68"/>
    <n v="145.26"/>
    <n v="145.38999999999999"/>
    <n v="90978500"/>
    <n v="-2.0382873468141112E-2"/>
  </r>
  <r>
    <x v="639"/>
    <x v="632"/>
    <n v="148.84"/>
    <n v="150.66"/>
    <n v="146.84"/>
    <n v="149.07"/>
    <n v="103718400"/>
    <n v="0.21968222983630048"/>
  </r>
  <r>
    <x v="640"/>
    <x v="633"/>
    <n v="148.71"/>
    <n v="151.74"/>
    <n v="147.68"/>
    <n v="149.9"/>
    <n v="74286600"/>
    <n v="-0.33491773621018844"/>
  </r>
  <r>
    <x v="641"/>
    <x v="634"/>
    <n v="151.21"/>
    <n v="151.27000000000001"/>
    <n v="146.86000000000001"/>
    <n v="147.83000000000001"/>
    <n v="72348100"/>
    <n v="-0.37144598233108894"/>
  </r>
  <r>
    <x v="642"/>
    <x v="635"/>
    <n v="145.38"/>
    <n v="147.97"/>
    <n v="144.46"/>
    <n v="146.9"/>
    <n v="88570300"/>
    <n v="-6.5761940947301561E-2"/>
  </r>
  <r>
    <x v="643"/>
    <x v="636"/>
    <n v="146.13999999999999"/>
    <n v="148.57"/>
    <n v="144.9"/>
    <n v="147.03"/>
    <n v="71598400"/>
    <n v="-0.38557300122035332"/>
  </r>
  <r>
    <x v="644"/>
    <x v="633"/>
    <n v="148.71"/>
    <n v="149"/>
    <n v="144.1"/>
    <n v="144.35"/>
    <n v="67808200"/>
    <n v="-0.45699387222754295"/>
  </r>
  <r>
    <x v="645"/>
    <x v="637"/>
    <n v="147.96"/>
    <n v="149.87"/>
    <n v="147.46"/>
    <n v="148.58000000000001"/>
    <n v="53950200"/>
    <n v="-0.71812796288704195"/>
  </r>
  <r>
    <x v="646"/>
    <x v="638"/>
    <n v="142.63999999999999"/>
    <n v="147.94999999999999"/>
    <n v="142.53"/>
    <n v="147.08000000000001"/>
    <n v="69473000"/>
    <n v="-0.42562310919319929"/>
  </r>
  <r>
    <x v="647"/>
    <x v="639"/>
    <n v="137.13"/>
    <n v="140.76"/>
    <n v="137.06"/>
    <n v="140.28"/>
    <n v="91437900"/>
    <n v="-1.1726140804771662E-2"/>
  </r>
  <r>
    <x v="648"/>
    <x v="640"/>
    <n v="131.88"/>
    <n v="135.19999999999999"/>
    <n v="131.44"/>
    <n v="132.87"/>
    <n v="122207100"/>
    <n v="0.56807520587730786"/>
  </r>
  <r>
    <x v="649"/>
    <x v="641"/>
    <n v="132.76"/>
    <n v="133.88999999999999"/>
    <n v="131.47999999999999"/>
    <n v="133.13"/>
    <n v="84784300"/>
    <n v="-0.13710366899152607"/>
  </r>
  <r>
    <x v="650"/>
    <x v="642"/>
    <n v="135.43"/>
    <n v="137.34"/>
    <n v="132.16"/>
    <n v="134.29"/>
    <n v="91533000"/>
    <n v="-9.9341180004912204E-3"/>
  </r>
  <r>
    <x v="651"/>
    <x v="643"/>
    <n v="130.06"/>
    <n v="132.38999999999999"/>
    <n v="129.04"/>
    <n v="132.08000000000001"/>
    <n v="108123900"/>
    <n v="0.30269754491787237"/>
  </r>
  <r>
    <x v="652"/>
    <x v="644"/>
    <n v="131.56"/>
    <n v="133.08000000000001"/>
    <n v="129.81"/>
    <n v="130.07"/>
    <n v="134520300"/>
    <n v="0.80009976101575087"/>
  </r>
  <r>
    <x v="653"/>
    <x v="645"/>
    <n v="135.87"/>
    <n v="137.06"/>
    <n v="133.32"/>
    <n v="133.41999999999999"/>
    <n v="81000500"/>
    <n v="-0.20840394119800698"/>
  </r>
  <r>
    <x v="654"/>
    <x v="646"/>
    <n v="135.35"/>
    <n v="137.76"/>
    <n v="133.91"/>
    <n v="134.79"/>
    <n v="73409200"/>
    <n v="-0.3514510780448431"/>
  </r>
  <r>
    <x v="655"/>
    <x v="647"/>
    <n v="138.27000000000001"/>
    <n v="138.59"/>
    <n v="135.63"/>
    <n v="136.82"/>
    <n v="72433800"/>
    <n v="-0.36983108901534933"/>
  </r>
  <r>
    <x v="656"/>
    <x v="648"/>
    <n v="141.66"/>
    <n v="141.91"/>
    <n v="139.77000000000001"/>
    <n v="139.9"/>
    <n v="89116800"/>
    <n v="-5.5463933980537512E-2"/>
  </r>
  <r>
    <x v="657"/>
    <x v="648"/>
    <n v="141.66"/>
    <n v="143.49"/>
    <n v="140.97"/>
    <n v="142.69999999999999"/>
    <n v="70207900"/>
    <n v="-0.4117749750305737"/>
  </r>
  <r>
    <x v="658"/>
    <x v="649"/>
    <n v="137.44"/>
    <n v="143.41999999999999"/>
    <n v="137.32"/>
    <n v="142.13"/>
    <n v="67083400"/>
    <n v="-0.4706516864078002"/>
  </r>
  <r>
    <x v="659"/>
    <x v="650"/>
    <n v="139.22999999999999"/>
    <n v="140.66999999999999"/>
    <n v="136.66999999999999"/>
    <n v="137.46"/>
    <n v="66242400"/>
    <n v="-0.48649912256342426"/>
  </r>
  <r>
    <x v="660"/>
    <x v="651"/>
    <n v="136.72"/>
    <n v="138.37"/>
    <n v="133.77000000000001"/>
    <n v="137.25"/>
    <n v="98964500"/>
    <n v="0.13010181754115022"/>
  </r>
  <r>
    <x v="661"/>
    <x v="652"/>
    <n v="138.93"/>
    <n v="139.04"/>
    <n v="135.66"/>
    <n v="136.04"/>
    <n v="71051600"/>
    <n v="-0.3958766612559006"/>
  </r>
  <r>
    <x v="662"/>
    <x v="653"/>
    <n v="141.56"/>
    <n v="141.61000000000001"/>
    <n v="136.93"/>
    <n v="137.77000000000001"/>
    <n v="73353800"/>
    <n v="-0.35249501141347755"/>
  </r>
  <r>
    <x v="663"/>
    <x v="654"/>
    <n v="142.91999999999999"/>
    <n v="144.12"/>
    <n v="141.08000000000001"/>
    <n v="141.35"/>
    <n v="74064300"/>
    <n v="-0.33910666017855379"/>
  </r>
  <r>
    <x v="664"/>
    <x v="655"/>
    <n v="146.35"/>
    <n v="146.55000000000001"/>
    <n v="143.28"/>
    <n v="143.29"/>
    <n v="66253700"/>
    <n v="-0.48628619030592302"/>
  </r>
  <r>
    <x v="665"/>
    <x v="656"/>
    <n v="147.04"/>
    <n v="147.55000000000001"/>
    <n v="145"/>
    <n v="145.26"/>
    <n v="64547800"/>
    <n v="-0.51843142376356766"/>
  </r>
  <r>
    <x v="666"/>
    <x v="657"/>
    <n v="144.87"/>
    <n v="146.63999999999999"/>
    <n v="143.78"/>
    <n v="145.66999999999999"/>
    <n v="63141600"/>
    <n v="-0.54492924150677646"/>
  </r>
  <r>
    <x v="667"/>
    <x v="658"/>
    <n v="145.86000000000001"/>
    <n v="148.44999999999999"/>
    <n v="145.05000000000001"/>
    <n v="145.76"/>
    <n v="77588800"/>
    <n v="-0.27269252375703518"/>
  </r>
  <r>
    <x v="668"/>
    <x v="659"/>
    <n v="145.49"/>
    <n v="146.44999999999999"/>
    <n v="142.12"/>
    <n v="142.99"/>
    <n v="71185600"/>
    <n v="-0.39335162386606276"/>
  </r>
  <r>
    <x v="669"/>
    <x v="660"/>
    <n v="148.47"/>
    <n v="148.94999999999999"/>
    <n v="143.25"/>
    <n v="144.08000000000001"/>
    <n v="78140700"/>
    <n v="-0.26229276155217318"/>
  </r>
  <r>
    <x v="670"/>
    <x v="661"/>
    <n v="150.16999999999999"/>
    <n v="150.86000000000001"/>
    <n v="148.19999999999999"/>
    <n v="149.78"/>
    <n v="76259900"/>
    <n v="-0.29773373411043452"/>
  </r>
  <r>
    <x v="671"/>
    <x v="662"/>
    <n v="147.07"/>
    <n v="151.57"/>
    <n v="146.69999999999999"/>
    <n v="150.74"/>
    <n v="81420900"/>
    <n v="-0.20048210747645601"/>
  </r>
  <r>
    <x v="672"/>
    <x v="663"/>
    <n v="151"/>
    <n v="151.22999999999999"/>
    <n v="146.91"/>
    <n v="147.91999999999999"/>
    <n v="82982400"/>
    <n v="-0.17105788445980083"/>
  </r>
  <r>
    <x v="673"/>
    <x v="664"/>
    <n v="153.04"/>
    <n v="153.72"/>
    <n v="150.37"/>
    <n v="151.12"/>
    <n v="64823400"/>
    <n v="-0.5132381379080504"/>
  </r>
  <r>
    <x v="674"/>
    <x v="665"/>
    <n v="155.35"/>
    <n v="155.57"/>
    <n v="151.94"/>
    <n v="154.5"/>
    <n v="65086600"/>
    <n v="-0.50827851222890619"/>
  </r>
  <r>
    <x v="675"/>
    <x v="666"/>
    <n v="154.09"/>
    <n v="156.28"/>
    <n v="153.41"/>
    <n v="155.38999999999999"/>
    <n v="66675400"/>
    <n v="-0.47833985995297806"/>
  </r>
  <r>
    <x v="676"/>
    <x v="667"/>
    <n v="152.94999999999999"/>
    <n v="155.04"/>
    <n v="152.28"/>
    <n v="154.01"/>
    <n v="53623900"/>
    <n v="-0.72427661736692317"/>
  </r>
  <r>
    <x v="677"/>
    <x v="668"/>
    <n v="151.6"/>
    <n v="153.09"/>
    <n v="150.80000000000001"/>
    <n v="152.26"/>
    <n v="55138700"/>
    <n v="-0.69573238872418908"/>
  </r>
  <r>
    <x v="678"/>
    <x v="669"/>
    <n v="156.79"/>
    <n v="157.33000000000001"/>
    <n v="152.16"/>
    <n v="152.58000000000001"/>
    <n v="78620700"/>
    <n v="-0.25324785149902268"/>
  </r>
  <r>
    <x v="679"/>
    <x v="670"/>
    <n v="157.35"/>
    <n v="157.63999999999999"/>
    <n v="154.41"/>
    <n v="156.97999999999999"/>
    <n v="81378700"/>
    <n v="-0.20127730581862882"/>
  </r>
  <r>
    <x v="680"/>
    <x v="671"/>
    <n v="162.51"/>
    <n v="163.63"/>
    <n v="159.5"/>
    <n v="161.24"/>
    <n v="101786900"/>
    <n v="0.18328588865367512"/>
  </r>
  <r>
    <x v="681"/>
    <x v="672"/>
    <n v="161.51"/>
    <n v="163.59"/>
    <n v="160.88999999999999"/>
    <n v="161.01"/>
    <n v="67829400"/>
    <n v="-0.45659438870019542"/>
  </r>
  <r>
    <x v="682"/>
    <x v="673"/>
    <n v="160.01"/>
    <n v="162.41"/>
    <n v="159.63"/>
    <n v="160.1"/>
    <n v="59907000"/>
    <n v="-0.60588062912744434"/>
  </r>
  <r>
    <x v="683"/>
    <x v="674"/>
    <n v="166.13"/>
    <n v="166.59"/>
    <n v="160.75"/>
    <n v="160.84"/>
    <n v="82507500"/>
    <n v="-0.18000669234363659"/>
  </r>
  <r>
    <x v="684"/>
    <x v="675"/>
    <n v="165.81"/>
    <n v="167.19"/>
    <n v="164.43"/>
    <n v="166.01"/>
    <n v="55474100"/>
    <n v="-0.68941225782455018"/>
  </r>
  <r>
    <x v="685"/>
    <x v="676"/>
    <n v="165.35"/>
    <n v="165.85"/>
    <n v="163"/>
    <n v="163.21"/>
    <n v="56697000"/>
    <n v="-0.66636846510788827"/>
  </r>
  <r>
    <x v="686"/>
    <x v="677"/>
    <n v="164.87"/>
    <n v="167.81"/>
    <n v="164.2"/>
    <n v="166.37"/>
    <n v="60276900"/>
    <n v="-0.59891039531773527"/>
  </r>
  <r>
    <x v="687"/>
    <x v="678"/>
    <n v="164.92"/>
    <n v="165.82"/>
    <n v="163.25"/>
    <n v="164.02"/>
    <n v="63135500"/>
    <n v="-0.54504418723870185"/>
  </r>
  <r>
    <x v="688"/>
    <x v="679"/>
    <n v="169.24"/>
    <n v="169.34"/>
    <n v="166.9"/>
    <n v="167.68"/>
    <n v="70170500"/>
    <n v="-0.41247972427221496"/>
  </r>
  <r>
    <x v="689"/>
    <x v="680"/>
    <n v="168.49"/>
    <n v="170.99"/>
    <n v="168.19"/>
    <n v="170.06"/>
    <n v="57149200"/>
    <n v="-0.65784740609531611"/>
  </r>
  <r>
    <x v="690"/>
    <x v="681"/>
    <n v="172.1"/>
    <n v="172.17"/>
    <n v="169.4"/>
    <n v="169.82"/>
    <n v="68039400"/>
    <n v="-0.4526372405519421"/>
  </r>
  <r>
    <x v="691"/>
    <x v="682"/>
    <n v="173.19"/>
    <n v="173.39"/>
    <n v="171.35"/>
    <n v="171.52"/>
    <n v="54091700"/>
    <n v="-0.71546159877762361"/>
  </r>
  <r>
    <x v="692"/>
    <x v="683"/>
    <n v="173.03"/>
    <n v="173.71"/>
    <n v="171.66"/>
    <n v="172.78"/>
    <n v="56377100"/>
    <n v="-0.6723965207870608"/>
  </r>
  <r>
    <x v="693"/>
    <x v="684"/>
    <n v="174.55"/>
    <n v="176.15"/>
    <n v="172.57"/>
    <n v="172.77"/>
    <n v="79542000"/>
    <n v="-0.23588727726575698"/>
  </r>
  <r>
    <x v="694"/>
    <x v="685"/>
    <n v="174.15"/>
    <n v="174.9"/>
    <n v="173.12"/>
    <n v="173.75"/>
    <n v="62290100"/>
    <n v="-0.56097453506981321"/>
  </r>
  <r>
    <x v="695"/>
    <x v="686"/>
    <n v="171.52"/>
    <n v="173.74"/>
    <n v="171.31"/>
    <n v="173.03"/>
    <n v="70346300"/>
    <n v="-0.40916702596524862"/>
  </r>
  <r>
    <x v="696"/>
    <x v="687"/>
    <n v="167.57"/>
    <n v="169.86"/>
    <n v="167.14"/>
    <n v="169.69"/>
    <n v="69026800"/>
    <n v="-0.43403110683010709"/>
  </r>
  <r>
    <x v="697"/>
    <x v="688"/>
    <n v="167.23"/>
    <n v="168.71"/>
    <n v="166.65"/>
    <n v="167.08"/>
    <n v="54147100"/>
    <n v="-0.71441766540898921"/>
  </r>
  <r>
    <x v="698"/>
    <x v="689"/>
    <n v="167.53"/>
    <n v="168.11"/>
    <n v="166.25"/>
    <n v="167.32"/>
    <n v="53841500"/>
    <n v="-0.72017625814282837"/>
  </r>
  <r>
    <x v="699"/>
    <x v="690"/>
    <n v="170.03"/>
    <n v="170.14"/>
    <n v="168.35"/>
    <n v="168.78"/>
    <n v="51218200"/>
    <n v="-0.76960857593955689"/>
  </r>
  <r>
    <x v="700"/>
    <x v="691"/>
    <n v="163.62"/>
    <n v="171.05"/>
    <n v="163.56"/>
    <n v="170.57"/>
    <n v="78961000"/>
    <n v="-0.24683538714259121"/>
  </r>
  <r>
    <x v="701"/>
    <x v="692"/>
    <n v="161.38"/>
    <n v="162.9"/>
    <n v="159.82"/>
    <n v="161.15"/>
    <n v="73314000"/>
    <n v="-0.35324498520538461"/>
  </r>
  <r>
    <x v="702"/>
    <x v="693"/>
    <n v="158.91"/>
    <n v="162.56"/>
    <n v="157.72"/>
    <n v="162.13"/>
    <n v="77906200"/>
    <n v="-0.26671157698438941"/>
  </r>
  <r>
    <x v="703"/>
    <x v="694"/>
    <n v="157.22"/>
    <n v="160.58000000000001"/>
    <n v="157.13999999999999"/>
    <n v="160.31"/>
    <n v="87991100"/>
    <n v="-7.667613241143649E-2"/>
  </r>
  <r>
    <x v="704"/>
    <x v="695"/>
    <n v="157.96"/>
    <n v="158.41999999999999"/>
    <n v="154.66999999999999"/>
    <n v="156.63999999999999"/>
    <n v="74229900"/>
    <n v="-0.33598616621021682"/>
  </r>
  <r>
    <x v="705"/>
    <x v="696"/>
    <n v="155.81"/>
    <n v="160.36000000000001"/>
    <n v="154.97"/>
    <n v="159.75"/>
    <n v="76957800"/>
    <n v="-0.28458281176440592"/>
  </r>
  <r>
    <x v="706"/>
    <x v="697"/>
    <n v="154.53"/>
    <n v="157.09"/>
    <n v="153.69"/>
    <n v="156.47"/>
    <n v="73714800"/>
    <n v="-0.34569248531100394"/>
  </r>
  <r>
    <x v="707"/>
    <x v="698"/>
    <n v="155.96"/>
    <n v="156.66999999999999"/>
    <n v="153.61000000000001"/>
    <n v="154.82"/>
    <n v="87449600"/>
    <n v="-8.68799215651469E-2"/>
  </r>
  <r>
    <x v="708"/>
    <x v="699"/>
    <n v="154.46"/>
    <n v="156.36000000000001"/>
    <n v="152.68"/>
    <n v="154.63999999999999"/>
    <n v="84923800"/>
    <n v="-0.13447499200732921"/>
  </r>
  <r>
    <x v="709"/>
    <x v="700"/>
    <n v="157.37"/>
    <n v="157.82"/>
    <n v="154.75"/>
    <n v="155.47"/>
    <n v="68028800"/>
    <n v="-0.45283698231561587"/>
  </r>
  <r>
    <x v="710"/>
    <x v="701"/>
    <n v="163.43"/>
    <n v="164.26"/>
    <n v="159.30000000000001"/>
    <n v="159.59"/>
    <n v="104956000"/>
    <n v="0.24300302292334017"/>
  </r>
  <r>
    <x v="711"/>
    <x v="702"/>
    <n v="153.84"/>
    <n v="160.54"/>
    <n v="153.37"/>
    <n v="159.9"/>
    <n v="122656600"/>
    <n v="0.57654538727083104"/>
  </r>
  <r>
    <x v="712"/>
    <x v="703"/>
    <n v="155.31"/>
    <n v="157.1"/>
    <n v="153.61000000000001"/>
    <n v="154.79"/>
    <n v="87965400"/>
    <n v="-7.7160411970532264E-2"/>
  </r>
  <r>
    <x v="713"/>
    <x v="704"/>
    <n v="152.37"/>
    <n v="155.24"/>
    <n v="151.38"/>
    <n v="154.65"/>
    <n v="90481100"/>
    <n v="-2.9755661510718311E-2"/>
  </r>
  <r>
    <x v="714"/>
    <x v="705"/>
    <n v="150.69999999999999"/>
    <n v="151.35"/>
    <n v="148.37"/>
    <n v="151.21"/>
    <n v="162278800"/>
    <n v="1.3231687937457048"/>
  </r>
  <r>
    <x v="715"/>
    <x v="706"/>
    <n v="154.47999999999999"/>
    <n v="154.56"/>
    <n v="149.1"/>
    <n v="149.31"/>
    <n v="81474200"/>
    <n v="-0.19947774558930409"/>
  </r>
  <r>
    <x v="716"/>
    <x v="707"/>
    <n v="156.9"/>
    <n v="158.08000000000001"/>
    <n v="153.08000000000001"/>
    <n v="153.4"/>
    <n v="107689800"/>
    <n v="0.29451755438855437"/>
  </r>
  <r>
    <x v="717"/>
    <x v="708"/>
    <n v="153.72"/>
    <n v="158.74"/>
    <n v="153.6"/>
    <n v="157.34"/>
    <n v="101696800"/>
    <n v="0.18158808366244833"/>
  </r>
  <r>
    <x v="718"/>
    <x v="709"/>
    <n v="152.74"/>
    <n v="154.47"/>
    <n v="150.91"/>
    <n v="152.38"/>
    <n v="86652500"/>
    <n v="-0.10190012532215993"/>
  </r>
  <r>
    <x v="719"/>
    <x v="710"/>
    <n v="150.43"/>
    <n v="151.47"/>
    <n v="148.56"/>
    <n v="151.19"/>
    <n v="96029900"/>
    <n v="7.4803498703701385E-2"/>
  </r>
  <r>
    <x v="720"/>
    <x v="711"/>
    <n v="150.77000000000001"/>
    <n v="153.77000000000001"/>
    <n v="149.63999999999999"/>
    <n v="149.66"/>
    <n v="93339400"/>
    <n v="2.41048934995318E-2"/>
  </r>
  <r>
    <x v="721"/>
    <x v="712"/>
    <n v="151.76"/>
    <n v="154.72"/>
    <n v="149.94999999999999"/>
    <n v="152.74"/>
    <n v="84442700"/>
    <n v="-0.14354062997935152"/>
  </r>
  <r>
    <x v="722"/>
    <x v="713"/>
    <n v="149.84"/>
    <n v="150.63999999999999"/>
    <n v="144.84"/>
    <n v="147.63999999999999"/>
    <n v="146691400"/>
    <n v="1.0294466459072091"/>
  </r>
  <r>
    <x v="723"/>
    <x v="714"/>
    <n v="142.47999999999999"/>
    <n v="146.72"/>
    <n v="140.68"/>
    <n v="146.1"/>
    <n v="128138200"/>
    <n v="0.67983826007780968"/>
  </r>
  <r>
    <x v="724"/>
    <x v="715"/>
    <n v="138.19999999999999"/>
    <n v="143.1"/>
    <n v="138"/>
    <n v="141.28"/>
    <n v="124925300"/>
    <n v="0.61929577776579459"/>
  </r>
  <r>
    <x v="725"/>
    <x v="716"/>
    <n v="142.44999999999999"/>
    <n v="143.07"/>
    <n v="137.69"/>
    <n v="138.21"/>
    <n v="114311700"/>
    <n v="0.41929774164054867"/>
  </r>
  <r>
    <x v="726"/>
    <x v="717"/>
    <n v="146.1"/>
    <n v="146.22"/>
    <n v="144.26"/>
    <n v="145.03"/>
    <n v="87830100"/>
    <n v="-7.970994599176405E-2"/>
  </r>
  <r>
    <x v="727"/>
    <x v="718"/>
    <n v="146.4"/>
    <n v="147.38"/>
    <n v="143.01"/>
    <n v="144.07"/>
    <n v="79471000"/>
    <n v="-0.23722517021111883"/>
  </r>
  <r>
    <x v="728"/>
    <x v="719"/>
    <n v="145.43"/>
    <n v="147.54"/>
    <n v="145.22"/>
    <n v="145.81"/>
    <n v="68402200"/>
    <n v="-0.4458007960367692"/>
  </r>
  <r>
    <x v="729"/>
    <x v="720"/>
    <n v="140.09"/>
    <n v="143.1"/>
    <n v="139.44999999999999"/>
    <n v="142.54"/>
    <n v="85925600"/>
    <n v="-0.11559751098389971"/>
  </r>
  <r>
    <x v="730"/>
    <x v="721"/>
    <n v="140.41999999999999"/>
    <n v="141.88999999999999"/>
    <n v="138.57"/>
    <n v="140.41999999999999"/>
    <n v="74899000"/>
    <n v="-0.32337793846737728"/>
  </r>
  <r>
    <x v="731"/>
    <x v="722"/>
    <n v="138.97999999999999"/>
    <n v="141.35"/>
    <n v="138.22"/>
    <n v="139.9"/>
    <n v="77033700"/>
    <n v="-0.28315258536225152"/>
  </r>
  <r>
    <x v="732"/>
    <x v="723"/>
    <n v="138.34"/>
    <n v="140.36000000000001"/>
    <n v="138.16"/>
    <n v="139.13"/>
    <n v="70433700"/>
    <n v="-0.40752009859307081"/>
  </r>
  <r>
    <x v="733"/>
    <x v="724"/>
    <n v="142.99"/>
    <n v="143.59"/>
    <n v="134.37"/>
    <n v="134.99"/>
    <n v="113224000"/>
    <n v="0.39880159858885744"/>
  </r>
  <r>
    <x v="734"/>
    <x v="725"/>
    <n v="138.38"/>
    <n v="144.52000000000001"/>
    <n v="138.19"/>
    <n v="144.31"/>
    <n v="88598000"/>
    <n v="-6.5239974262984335E-2"/>
  </r>
  <r>
    <x v="735"/>
    <x v="726"/>
    <n v="142.41"/>
    <n v="142.9"/>
    <n v="140.27000000000001"/>
    <n v="141.07"/>
    <n v="85250900"/>
    <n v="-0.12831126267735937"/>
  </r>
  <r>
    <x v="736"/>
    <x v="727"/>
    <n v="143.75"/>
    <n v="146.69999999999999"/>
    <n v="140.61000000000001"/>
    <n v="145.49"/>
    <n v="99136600"/>
    <n v="0.13334479466645688"/>
  </r>
  <r>
    <x v="737"/>
    <x v="728"/>
    <n v="143.86000000000001"/>
    <n v="144.94999999999999"/>
    <n v="141.5"/>
    <n v="141.69"/>
    <n v="61758300"/>
    <n v="-0.57099554166619948"/>
  </r>
  <r>
    <x v="738"/>
    <x v="729"/>
    <n v="143.38999999999999"/>
    <n v="145.88999999999999"/>
    <n v="142.65"/>
    <n v="143.02000000000001"/>
    <n v="64522000"/>
    <n v="-0.51891758767892449"/>
  </r>
  <r>
    <x v="739"/>
    <x v="730"/>
    <n v="147.27000000000001"/>
    <n v="147.85"/>
    <n v="142.65"/>
    <n v="142.87"/>
    <n v="86548600"/>
    <n v="-0.1038579714774148"/>
  </r>
  <r>
    <x v="740"/>
    <x v="731"/>
    <n v="149.44999999999999"/>
    <n v="150.22999999999999"/>
    <n v="146"/>
    <n v="147.19"/>
    <n v="75981900"/>
    <n v="-0.30297224451621751"/>
  </r>
  <r>
    <x v="741"/>
    <x v="732"/>
    <n v="152.34"/>
    <n v="152.49"/>
    <n v="149.36000000000001"/>
    <n v="150.09"/>
    <n v="74732300"/>
    <n v="-0.326519160354586"/>
  </r>
  <r>
    <x v="742"/>
    <x v="733"/>
    <n v="149.35"/>
    <n v="151.99"/>
    <n v="148.04"/>
    <n v="150.96"/>
    <n v="88194300"/>
    <n v="-7.2847120488936115E-2"/>
  </r>
  <r>
    <x v="743"/>
    <x v="734"/>
    <n v="144.80000000000001"/>
    <n v="149.05000000000001"/>
    <n v="144.13"/>
    <n v="148.07"/>
    <n v="109180200"/>
    <n v="0.32260200010358664"/>
  </r>
  <r>
    <x v="744"/>
    <x v="735"/>
    <n v="155.74"/>
    <n v="157.5"/>
    <n v="147.82"/>
    <n v="148.19999999999999"/>
    <n v="164762400"/>
    <n v="1.3699686658457144"/>
  </r>
  <r>
    <x v="745"/>
    <x v="736"/>
    <n v="153.34"/>
    <n v="154.24"/>
    <n v="151.91999999999999"/>
    <n v="153.16"/>
    <n v="97943200"/>
    <n v="0.11085688704681147"/>
  </r>
  <r>
    <x v="746"/>
    <x v="737"/>
    <n v="150.65"/>
    <n v="155.44999999999999"/>
    <n v="149.13"/>
    <n v="155.08000000000001"/>
    <n v="80379300"/>
    <n v="-0.2201095622917926"/>
  </r>
  <r>
    <x v="747"/>
    <x v="738"/>
    <n v="145.03"/>
    <n v="152.16999999999999"/>
    <n v="145"/>
    <n v="148.94999999999999"/>
    <n v="93604600"/>
    <n v="2.9102206303897447E-2"/>
  </r>
  <r>
    <x v="748"/>
    <x v="739"/>
    <n v="138.88"/>
    <n v="142.80000000000001"/>
    <n v="138.75"/>
    <n v="142.06"/>
    <n v="97918500"/>
    <n v="0.11039145105032644"/>
  </r>
  <r>
    <x v="749"/>
    <x v="740"/>
    <n v="138.38"/>
    <n v="142.66999999999999"/>
    <n v="134.38"/>
    <n v="142.09"/>
    <n v="140814800"/>
    <n v="0.91871056586899202"/>
  </r>
  <r>
    <x v="750"/>
    <x v="741"/>
    <n v="138.91999999999999"/>
    <n v="139.15"/>
    <n v="135.66999999999999"/>
    <n v="137.11000000000001"/>
    <n v="83374600"/>
    <n v="-0.16366743920387244"/>
  </r>
  <r>
    <x v="751"/>
    <x v="742"/>
    <n v="139.5"/>
    <n v="141.43"/>
    <n v="137.49"/>
    <n v="140.41"/>
    <n v="89908500"/>
    <n v="-4.054548546162242E-2"/>
  </r>
  <r>
    <x v="752"/>
    <x v="743"/>
    <n v="134.87"/>
    <n v="138.55000000000001"/>
    <n v="134.59"/>
    <n v="138.5"/>
    <n v="74917800"/>
    <n v="-0.32302367949029553"/>
  </r>
  <r>
    <x v="753"/>
    <x v="744"/>
    <n v="146.87"/>
    <n v="146.87"/>
    <n v="139.5"/>
    <n v="141.24"/>
    <n v="118854000"/>
    <n v="0.50489085608726836"/>
  </r>
  <r>
    <x v="754"/>
    <x v="745"/>
    <n v="149.69999999999999"/>
    <n v="150.01"/>
    <n v="144.37"/>
    <n v="145.82"/>
    <n v="93979700"/>
    <n v="3.6170426639182345E-2"/>
  </r>
  <r>
    <x v="755"/>
    <x v="746"/>
    <n v="148.28"/>
    <n v="150.28"/>
    <n v="147.43"/>
    <n v="148.97"/>
    <n v="73374100"/>
    <n v="-0.35211248709247972"/>
  </r>
  <r>
    <x v="756"/>
    <x v="747"/>
    <n v="150.04"/>
    <n v="153.59"/>
    <n v="148.56"/>
    <n v="152.22"/>
    <n v="89868300"/>
    <n v="-4.1302996678573775E-2"/>
  </r>
  <r>
    <x v="757"/>
    <x v="748"/>
    <n v="148.79"/>
    <n v="149.87"/>
    <n v="147.29"/>
    <n v="149.13"/>
    <n v="64218300"/>
    <n v="-0.52464037764380322"/>
  </r>
  <r>
    <x v="758"/>
    <x v="749"/>
    <n v="150.72"/>
    <n v="151.47999999999999"/>
    <n v="146.15"/>
    <n v="146.43"/>
    <n v="80389400"/>
    <n v="-0.21991924230942422"/>
  </r>
  <r>
    <x v="759"/>
    <x v="750"/>
    <n v="151.29"/>
    <n v="152.69999999999999"/>
    <n v="149.97"/>
    <n v="152.31"/>
    <n v="74829600"/>
    <n v="-0.32468568171256196"/>
  </r>
  <r>
    <x v="760"/>
    <x v="751"/>
    <n v="148.01"/>
    <n v="150.37"/>
    <n v="147.72"/>
    <n v="150.16"/>
    <n v="58724100"/>
    <n v="-0.62817067933967707"/>
  </r>
  <r>
    <x v="761"/>
    <x v="752"/>
    <n v="150.18"/>
    <n v="150.41999999999999"/>
    <n v="146.93"/>
    <n v="148.13"/>
    <n v="51804100"/>
    <n v="-0.75856813260593003"/>
  </r>
  <r>
    <x v="762"/>
    <x v="753"/>
    <n v="151.07"/>
    <n v="151.83000000000001"/>
    <n v="149.34"/>
    <n v="149.44999999999999"/>
    <n v="58301400"/>
    <n v="-0.6361358532552327"/>
  </r>
  <r>
    <x v="763"/>
    <x v="754"/>
    <n v="148.11000000000001"/>
    <n v="148.88"/>
    <n v="147.12"/>
    <n v="148.31"/>
    <n v="35195900"/>
    <n v="-1.0715257891574592"/>
  </r>
  <r>
    <x v="764"/>
    <x v="755"/>
    <n v="144.22"/>
    <n v="146.63999999999999"/>
    <n v="143.38"/>
    <n v="145.13999999999999"/>
    <n v="69246000"/>
    <n v="-0.42990059790583507"/>
  </r>
  <r>
    <x v="765"/>
    <x v="756"/>
    <n v="141.16999999999999"/>
    <n v="144.81"/>
    <n v="140.35"/>
    <n v="144.29"/>
    <n v="83763800"/>
    <n v="-0.15633352463577624"/>
  </r>
  <r>
    <x v="766"/>
    <x v="757"/>
    <n v="148.03"/>
    <n v="148.72"/>
    <n v="140.55000000000001"/>
    <n v="141.4"/>
    <n v="111380900"/>
    <n v="0.36407102834102062"/>
  </r>
  <r>
    <x v="767"/>
    <x v="758"/>
    <n v="148.31"/>
    <n v="149.13"/>
    <n v="146.61000000000001"/>
    <n v="148.21"/>
    <n v="71250400"/>
    <n v="-0.39213056100888743"/>
  </r>
  <r>
    <x v="768"/>
    <x v="759"/>
    <n v="147.81"/>
    <n v="148"/>
    <n v="145.65"/>
    <n v="145.96"/>
    <n v="65447400"/>
    <n v="-0.50147975483895479"/>
  </r>
  <r>
    <x v="769"/>
    <x v="760"/>
    <n v="146.63"/>
    <n v="150.91999999999999"/>
    <n v="145.77000000000001"/>
    <n v="147.77000000000001"/>
    <n v="68826400"/>
    <n v="-0.43780735677729743"/>
  </r>
  <r>
    <x v="770"/>
    <x v="761"/>
    <n v="142.91"/>
    <n v="147.30000000000001"/>
    <n v="141.91999999999999"/>
    <n v="147.07"/>
    <n v="64727200"/>
    <n v="-0.51505088863120263"/>
  </r>
  <r>
    <x v="771"/>
    <x v="762"/>
    <n v="140.94"/>
    <n v="143.37"/>
    <n v="140"/>
    <n v="142.19"/>
    <n v="69721100"/>
    <n v="-0.42094802130947712"/>
  </r>
  <r>
    <x v="772"/>
    <x v="763"/>
    <n v="142.65"/>
    <n v="143.52000000000001"/>
    <n v="141.1"/>
    <n v="142.36000000000001"/>
    <n v="62128300"/>
    <n v="-0.56402342350022938"/>
  </r>
  <r>
    <x v="773"/>
    <x v="764"/>
    <n v="142.16"/>
    <n v="145.57"/>
    <n v="140.9"/>
    <n v="142.34"/>
    <n v="76097000"/>
    <n v="-0.30080335045972251"/>
  </r>
  <r>
    <x v="774"/>
    <x v="765"/>
    <n v="144.49"/>
    <n v="144.5"/>
    <n v="141.06"/>
    <n v="142.69999999999999"/>
    <n v="70462700"/>
    <n v="-0.40697363527735964"/>
  </r>
  <r>
    <x v="775"/>
    <x v="766"/>
    <n v="145.47"/>
    <n v="149.97"/>
    <n v="144.24"/>
    <n v="149.5"/>
    <n v="93886200"/>
    <n v="3.4408553535079073E-2"/>
  </r>
  <r>
    <x v="776"/>
    <x v="767"/>
    <n v="143.21"/>
    <n v="146.66"/>
    <n v="141.16"/>
    <n v="145.35"/>
    <n v="82291200"/>
    <n v="-0.18408255493633752"/>
  </r>
  <r>
    <x v="777"/>
    <x v="768"/>
    <n v="136.5"/>
    <n v="141.80000000000001"/>
    <n v="136.03"/>
    <n v="141.11000000000001"/>
    <n v="98931900"/>
    <n v="0.12948751740004041"/>
  </r>
  <r>
    <x v="778"/>
    <x v="769"/>
    <n v="134.51"/>
    <n v="137.65"/>
    <n v="133.72999999999999"/>
    <n v="136.69"/>
    <n v="160156900"/>
    <n v="1.2831846382419965"/>
  </r>
  <r>
    <x v="779"/>
    <x v="770"/>
    <n v="132.37"/>
    <n v="135.19999999999999"/>
    <n v="131.32"/>
    <n v="135.11000000000001"/>
    <n v="79592600"/>
    <n v="-0.23493379299765402"/>
  </r>
  <r>
    <x v="780"/>
    <x v="771"/>
    <n v="132.30000000000001"/>
    <n v="133.25"/>
    <n v="129.88999999999999"/>
    <n v="131.38999999999999"/>
    <n v="77432800"/>
    <n v="-0.2756321195243091"/>
  </r>
  <r>
    <x v="781"/>
    <x v="772"/>
    <n v="135.44999999999999"/>
    <n v="136.81"/>
    <n v="132.75"/>
    <n v="132.97999999999999"/>
    <n v="85928000"/>
    <n v="-0.11555228643363395"/>
  </r>
  <r>
    <x v="782"/>
    <x v="773"/>
    <n v="132.22999999999999"/>
    <n v="134.56"/>
    <n v="130.30000000000001"/>
    <n v="134.35"/>
    <n v="77852100"/>
    <n v="-0.26773101372162994"/>
  </r>
  <r>
    <x v="783"/>
    <x v="774"/>
    <n v="131.86000000000001"/>
    <n v="132.41999999999999"/>
    <n v="129.63999999999999"/>
    <n v="130.91999999999999"/>
    <n v="63814900"/>
    <n v="-0.53224187080097185"/>
  </r>
  <r>
    <x v="784"/>
    <x v="775"/>
    <n v="130.03"/>
    <n v="131.41"/>
    <n v="128.72"/>
    <n v="131.38"/>
    <n v="69007800"/>
    <n v="-0.43438913451971101"/>
  </r>
  <r>
    <x v="785"/>
    <x v="776"/>
    <n v="126.04"/>
    <n v="131.03"/>
    <n v="125.87"/>
    <n v="129.66999999999999"/>
    <n v="85438400"/>
    <n v="-0.12477809468784747"/>
  </r>
  <r>
    <x v="786"/>
    <x v="777"/>
    <n v="129.61000000000001"/>
    <n v="130.47999999999999"/>
    <n v="127.73"/>
    <n v="127.99"/>
    <n v="75703700"/>
    <n v="-0.30821452363452267"/>
  </r>
  <r>
    <x v="787"/>
    <x v="778"/>
    <n v="129.93"/>
    <n v="129.94999999999999"/>
    <n v="127.43"/>
    <n v="128.41"/>
    <n v="77034200"/>
    <n v="-0.28314316358094616"/>
  </r>
  <r>
    <x v="788"/>
    <x v="779"/>
    <n v="125.07"/>
    <n v="130.9"/>
    <n v="124.17"/>
    <n v="130.28"/>
    <n v="112117500"/>
    <n v="0.37795119656008447"/>
  </r>
  <r>
    <x v="789"/>
    <x v="780"/>
    <n v="126.36"/>
    <n v="128.66"/>
    <n v="125.08"/>
    <n v="126.89"/>
    <n v="89113600"/>
    <n v="-5.5524233380891852E-2"/>
  </r>
  <r>
    <x v="790"/>
    <x v="781"/>
    <n v="125.02"/>
    <n v="127.77"/>
    <n v="124.76"/>
    <n v="127.13"/>
    <n v="80962700"/>
    <n v="-0.20911622786469258"/>
  </r>
  <r>
    <x v="791"/>
    <x v="782"/>
    <n v="129.62"/>
    <n v="130.29"/>
    <n v="124.89"/>
    <n v="126.01"/>
    <n v="87754700"/>
    <n v="-8.1130750612613114E-2"/>
  </r>
  <r>
    <x v="792"/>
    <x v="783"/>
    <n v="130.15"/>
    <n v="133.41"/>
    <n v="129.88999999999999"/>
    <n v="130.47"/>
    <n v="70790800"/>
    <n v="-0.40079106238477907"/>
  </r>
  <r>
    <x v="793"/>
    <x v="784"/>
    <n v="130.72999999999999"/>
    <n v="131.26"/>
    <n v="128.12"/>
    <n v="130.26"/>
    <n v="63896200"/>
    <n v="-0.53070988916071948"/>
  </r>
  <r>
    <x v="794"/>
    <x v="785"/>
    <n v="133.49"/>
    <n v="133.51"/>
    <n v="130.46"/>
    <n v="131.25"/>
    <n v="69458900"/>
    <n v="-0.4258888034260106"/>
  </r>
  <r>
    <x v="795"/>
    <x v="786"/>
    <n v="133.41"/>
    <n v="134.26"/>
    <n v="131.44"/>
    <n v="133.88"/>
    <n v="71379600"/>
    <n v="-0.38969597271958112"/>
  </r>
  <r>
    <x v="796"/>
    <x v="787"/>
    <n v="134.76"/>
    <n v="134.91999999999999"/>
    <n v="131.66"/>
    <n v="132.03"/>
    <n v="57809700"/>
    <n v="-0.64540123299092877"/>
  </r>
  <r>
    <x v="797"/>
    <x v="788"/>
    <n v="135.94"/>
    <n v="137.29"/>
    <n v="134.13"/>
    <n v="134.83000000000001"/>
    <n v="63646600"/>
    <n v="-0.53541324238835775"/>
  </r>
  <r>
    <x v="798"/>
    <x v="789"/>
    <n v="135.21"/>
    <n v="138.61000000000001"/>
    <n v="135.03"/>
    <n v="136.82"/>
    <n v="69672800"/>
    <n v="-0.4218581653835754"/>
  </r>
  <r>
    <x v="799"/>
    <x v="790"/>
    <n v="135.27000000000001"/>
    <n v="136.25"/>
    <n v="133.77000000000001"/>
    <n v="134.08000000000001"/>
    <n v="58280400"/>
    <n v="-0.63653156807005806"/>
  </r>
  <r>
    <x v="800"/>
    <x v="791"/>
    <n v="137.87"/>
    <n v="138.02000000000001"/>
    <n v="134.22"/>
    <n v="135.28"/>
    <n v="80223600"/>
    <n v="-0.22304350499028328"/>
  </r>
  <r>
    <x v="801"/>
    <x v="792"/>
    <n v="141.11000000000001"/>
    <n v="143.32"/>
    <n v="137.9"/>
    <n v="138.12"/>
    <n v="81760300"/>
    <n v="-0.19408660232637417"/>
  </r>
  <r>
    <x v="802"/>
    <x v="793"/>
    <n v="142.53"/>
    <n v="143.16"/>
    <n v="140.30000000000001"/>
    <n v="140.31"/>
    <n v="66435100"/>
    <n v="-0.48286796804833654"/>
  </r>
  <r>
    <x v="803"/>
    <x v="794"/>
    <n v="141.86000000000001"/>
    <n v="142.43"/>
    <n v="138.81"/>
    <n v="140.88999999999999"/>
    <n v="65799300"/>
    <n v="-0.4948487051562388"/>
  </r>
  <r>
    <x v="804"/>
    <x v="795"/>
    <n v="143.96"/>
    <n v="144.25"/>
    <n v="141.9"/>
    <n v="143.16999999999999"/>
    <n v="54105100"/>
    <n v="-0.71520909503863983"/>
  </r>
  <r>
    <x v="805"/>
    <x v="796"/>
    <n v="145.93"/>
    <n v="147.22999999999999"/>
    <n v="143.08000000000001"/>
    <n v="143.16"/>
    <n v="70555800"/>
    <n v="-0.40521929959830066"/>
  </r>
  <r>
    <x v="806"/>
    <x v="797"/>
    <n v="143"/>
    <n v="145.55000000000001"/>
    <n v="142.85"/>
    <n v="144.96"/>
    <n v="64015300"/>
    <n v="-0.52846562085378146"/>
  </r>
  <r>
    <x v="807"/>
    <x v="798"/>
    <n v="144.29"/>
    <n v="144.34"/>
    <n v="142.28"/>
    <n v="142.69999999999999"/>
    <n v="65874500"/>
    <n v="-0.49343166924791187"/>
  </r>
  <r>
    <x v="808"/>
    <x v="799"/>
    <n v="145.43"/>
    <n v="146.61000000000001"/>
    <n v="141.32"/>
    <n v="143.97"/>
    <n v="77663600"/>
    <n v="-0.27128302527375259"/>
  </r>
  <r>
    <x v="809"/>
    <x v="800"/>
    <n v="150.82"/>
    <n v="151.18"/>
    <n v="148.16999999999999"/>
    <n v="148.9"/>
    <n v="118339000"/>
    <n v="0.49518642134274238"/>
  </r>
  <r>
    <x v="810"/>
    <x v="801"/>
    <n v="154.5"/>
    <n v="157.38"/>
    <n v="147.83000000000001"/>
    <n v="148.03"/>
    <n v="154357300"/>
    <n v="1.1738995125248057"/>
  </r>
  <r>
    <x v="811"/>
    <x v="802"/>
    <n v="151.72999999999999"/>
    <n v="153.1"/>
    <n v="150.78"/>
    <n v="152.57"/>
    <n v="69858300"/>
    <n v="-0.41836268451928493"/>
  </r>
  <r>
    <x v="812"/>
    <x v="803"/>
    <n v="154.65"/>
    <n v="155.22999999999999"/>
    <n v="150.63999999999999"/>
    <n v="150.63999999999999"/>
    <n v="83322600"/>
    <n v="-0.16464730445963041"/>
  </r>
  <r>
    <x v="813"/>
    <x v="804"/>
    <n v="151.91999999999999"/>
    <n v="154.58000000000001"/>
    <n v="151.16999999999999"/>
    <n v="153.88"/>
    <n v="64120100"/>
    <n v="-0.52649081549217691"/>
  </r>
  <r>
    <x v="814"/>
    <x v="805"/>
    <n v="150.87"/>
    <n v="154.33000000000001"/>
    <n v="150.41999999999999"/>
    <n v="153.78"/>
    <n v="56007100"/>
    <n v="-0.67936863895303101"/>
  </r>
  <r>
    <x v="815"/>
    <x v="806"/>
    <n v="151.01"/>
    <n v="151.34"/>
    <n v="149.22"/>
    <n v="149.46"/>
    <n v="57450700"/>
    <n v="-0.65216607196818088"/>
  </r>
  <r>
    <x v="816"/>
    <x v="807"/>
    <n v="153.85"/>
    <n v="154.26"/>
    <n v="150.91999999999999"/>
    <n v="150.94999999999999"/>
    <n v="62199000"/>
    <n v="-0.56269118362365078"/>
  </r>
  <r>
    <x v="817"/>
    <x v="808"/>
    <n v="153.19999999999999"/>
    <n v="153.77000000000001"/>
    <n v="150.86000000000001"/>
    <n v="152.12"/>
    <n v="61707600"/>
    <n v="-0.57195091029056355"/>
  </r>
  <r>
    <x v="818"/>
    <x v="809"/>
    <n v="155.33000000000001"/>
    <n v="155.5"/>
    <n v="152.88"/>
    <n v="153.11000000000001"/>
    <n v="65573800"/>
    <n v="-0.49909792852495849"/>
  </r>
  <r>
    <x v="819"/>
    <x v="810"/>
    <n v="153.71"/>
    <n v="156.33000000000001"/>
    <n v="153.35"/>
    <n v="153.51"/>
    <n v="68167900"/>
    <n v="-0.45021584275646326"/>
  </r>
  <r>
    <x v="820"/>
    <x v="811"/>
    <n v="152.55000000000001"/>
    <n v="153"/>
    <n v="150.85"/>
    <n v="152.35"/>
    <n v="59144100"/>
    <n v="-0.62025638304317043"/>
  </r>
  <r>
    <x v="821"/>
    <x v="812"/>
    <n v="148.47999999999999"/>
    <n v="151.30000000000001"/>
    <n v="148.41"/>
    <n v="150.19999999999999"/>
    <n v="58867200"/>
    <n v="-0.62547416553008162"/>
  </r>
  <r>
    <x v="822"/>
    <x v="813"/>
    <n v="148.91"/>
    <n v="149.94999999999999"/>
    <n v="147.16"/>
    <n v="148.87"/>
    <n v="51011300"/>
    <n v="-0.7735073090437169"/>
  </r>
  <r>
    <x v="823"/>
    <x v="814"/>
    <n v="149.4"/>
    <n v="150.34"/>
    <n v="147.24"/>
    <n v="150.09"/>
    <n v="48394200"/>
    <n v="-0.82282279675225889"/>
  </r>
  <r>
    <x v="824"/>
    <x v="815"/>
    <n v="146.71"/>
    <n v="147.19"/>
    <n v="145.72"/>
    <n v="147.11000000000001"/>
    <n v="55469600"/>
    <n v="-0.68949705385629845"/>
  </r>
  <r>
    <x v="825"/>
    <x v="816"/>
    <n v="147.91999999999999"/>
    <n v="149.16999999999999"/>
    <n v="147.44999999999999"/>
    <n v="147.71"/>
    <n v="44998500"/>
    <n v="-0.88680988230951541"/>
  </r>
  <r>
    <x v="826"/>
    <x v="817"/>
    <n v="147.41"/>
    <n v="149.08000000000001"/>
    <n v="146.83000000000001"/>
    <n v="147.05000000000001"/>
    <n v="50547000"/>
    <n v="-0.78225637516387891"/>
  </r>
  <r>
    <x v="827"/>
    <x v="818"/>
    <n v="145.31"/>
    <n v="147.22999999999999"/>
    <n v="145.01"/>
    <n v="146.83000000000001"/>
    <n v="55479000"/>
    <n v="-0.68931992436775769"/>
  </r>
  <r>
    <x v="828"/>
    <x v="819"/>
    <n v="145.91"/>
    <n v="146.71"/>
    <n v="143.9"/>
    <n v="144.38"/>
    <n v="52238100"/>
    <n v="-0.75039002643287311"/>
  </r>
  <r>
    <x v="829"/>
    <x v="820"/>
    <n v="151.03"/>
    <n v="151.11000000000001"/>
    <n v="147.33000000000001"/>
    <n v="148.04"/>
    <n v="70732300"/>
    <n v="-0.40189341079750679"/>
  </r>
  <r>
    <x v="830"/>
    <x v="821"/>
    <n v="153.83000000000001"/>
    <n v="156.30000000000001"/>
    <n v="153.46"/>
    <n v="153.79"/>
    <n v="87558000"/>
    <n v="-8.483727937814374E-2"/>
  </r>
  <r>
    <x v="831"/>
    <x v="822"/>
    <n v="151.6"/>
    <n v="154.03"/>
    <n v="151.13"/>
    <n v="153.69999999999999"/>
    <n v="56182000"/>
    <n v="-0.67607289985241426"/>
  </r>
  <r>
    <x v="832"/>
    <x v="823"/>
    <n v="152.87"/>
    <n v="153.47"/>
    <n v="151.83000000000001"/>
    <n v="152.81"/>
    <n v="47204800"/>
    <n v="-0.84523533012146146"/>
  </r>
  <r>
    <x v="833"/>
    <x v="824"/>
    <n v="150.59"/>
    <n v="154.54"/>
    <n v="150.22999999999999"/>
    <n v="153.56"/>
    <n v="53833600"/>
    <n v="-0.72032512228745305"/>
  </r>
  <r>
    <x v="834"/>
    <x v="825"/>
    <n v="148.5"/>
    <n v="150.94"/>
    <n v="147.61000000000001"/>
    <n v="150.21"/>
    <n v="68572400"/>
    <n v="-0.44259362168042293"/>
  </r>
  <r>
    <x v="835"/>
    <x v="826"/>
    <n v="150.47"/>
    <n v="153.13999999999999"/>
    <n v="147.69999999999999"/>
    <n v="147.81"/>
    <n v="84457100"/>
    <n v="-0.14326928267775699"/>
  </r>
  <r>
    <x v="836"/>
    <x v="827"/>
    <n v="152.59"/>
    <n v="153.4"/>
    <n v="150.1"/>
    <n v="151.28"/>
    <n v="73695900"/>
    <n v="-0.34604862864434677"/>
  </r>
  <r>
    <x v="837"/>
    <x v="828"/>
    <n v="152.99"/>
    <n v="153.25"/>
    <n v="149.91999999999999"/>
    <n v="151.19"/>
    <n v="77167900"/>
    <n v="-0.28062377925989151"/>
  </r>
  <r>
    <x v="838"/>
    <x v="829"/>
    <n v="155.85"/>
    <n v="156.46"/>
    <n v="151.63999999999999"/>
    <n v="152.16"/>
    <n v="76161100"/>
    <n v="-0.29959547809637471"/>
  </r>
  <r>
    <x v="839"/>
    <x v="830"/>
    <n v="155"/>
    <n v="156.74"/>
    <n v="154.28"/>
    <n v="156.08000000000001"/>
    <n v="98944600"/>
    <n v="0.12972683064519669"/>
  </r>
  <r>
    <x v="840"/>
    <x v="831"/>
    <n v="157.4"/>
    <n v="157.82"/>
    <n v="154.15"/>
    <n v="155.07"/>
    <n v="73641400"/>
    <n v="-0.34707560280663158"/>
  </r>
  <r>
    <x v="841"/>
    <x v="832"/>
    <n v="159.28"/>
    <n v="159.4"/>
    <n v="156.54"/>
    <n v="157.32"/>
    <n v="73938300"/>
    <n v="-0.34148094906750576"/>
  </r>
  <r>
    <x v="842"/>
    <x v="833"/>
    <n v="157.83000000000001"/>
    <n v="162.13999999999999"/>
    <n v="157.81"/>
    <n v="159.30000000000001"/>
    <n v="75701800"/>
    <n v="-0.30825032640348304"/>
  </r>
  <r>
    <x v="843"/>
    <x v="834"/>
    <n v="158.93"/>
    <n v="161.55000000000001"/>
    <n v="157.68"/>
    <n v="158.83000000000001"/>
    <n v="67622100"/>
    <n v="-0.46050065922939981"/>
  </r>
  <r>
    <x v="844"/>
    <x v="835"/>
    <n v="160.25"/>
    <n v="160.34"/>
    <n v="157.85"/>
    <n v="158.86000000000001"/>
    <n v="59196500"/>
    <n v="-0.6192689803623681"/>
  </r>
  <r>
    <x v="845"/>
    <x v="836"/>
    <n v="158.28"/>
    <n v="160.77000000000001"/>
    <n v="157.87"/>
    <n v="159.94"/>
    <n v="52390300"/>
    <n v="-0.74752203620351998"/>
  </r>
  <r>
    <x v="846"/>
    <x v="837"/>
    <n v="157.65"/>
    <n v="158.49"/>
    <n v="155.97999999999999"/>
    <n v="157.97"/>
    <n v="45992200"/>
    <n v="-0.86808503414323279"/>
  </r>
  <r>
    <x v="847"/>
    <x v="838"/>
    <n v="160.77000000000001"/>
    <n v="161.05000000000001"/>
    <n v="159.35"/>
    <n v="159.37"/>
    <n v="51305700"/>
    <n v="-0.767959764211118"/>
  </r>
  <r>
    <x v="848"/>
    <x v="839"/>
    <n v="162.36000000000001"/>
    <n v="162.47"/>
    <n v="161.27000000000001"/>
    <n v="161.53"/>
    <n v="49501700"/>
    <n v="-0.80195355116087519"/>
  </r>
  <r>
    <x v="849"/>
    <x v="840"/>
    <n v="164.9"/>
    <n v="165"/>
    <n v="161.91"/>
    <n v="162.44"/>
    <n v="68749800"/>
    <n v="-0.43925077367327936"/>
  </r>
  <r>
    <x v="850"/>
    <x v="841"/>
    <n v="166.17"/>
    <n v="166.29"/>
    <n v="164.22"/>
    <n v="164.27"/>
    <n v="56976200"/>
    <n v="-0.66110734242697233"/>
  </r>
  <r>
    <x v="851"/>
    <x v="842"/>
    <n v="165.63"/>
    <n v="166.84"/>
    <n v="165.11"/>
    <n v="166.6"/>
    <n v="46278300"/>
    <n v="-0.8626938908803029"/>
  </r>
  <r>
    <x v="852"/>
    <x v="843"/>
    <n v="163.76"/>
    <n v="165.05"/>
    <n v="161.80000000000001"/>
    <n v="164.74"/>
    <n v="51511700"/>
    <n v="-0.76407799031330759"/>
  </r>
  <r>
    <x v="853"/>
    <x v="844"/>
    <n v="164.66"/>
    <n v="164.96"/>
    <n v="162"/>
    <n v="162.43"/>
    <n v="45390100"/>
    <n v="-0.87943074319115344"/>
  </r>
  <r>
    <x v="854"/>
    <x v="845"/>
    <n v="162.03"/>
    <n v="162.03"/>
    <n v="160.08000000000001"/>
    <n v="161.41999999999999"/>
    <n v="47716900"/>
    <n v="-0.83558554170850652"/>
  </r>
  <r>
    <x v="855"/>
    <x v="846"/>
    <n v="160.80000000000001"/>
    <n v="162.36000000000001"/>
    <n v="160.51"/>
    <n v="162.35"/>
    <n v="47644200"/>
    <n v="-0.83695546871030657"/>
  </r>
  <r>
    <x v="856"/>
    <x v="847"/>
    <n v="160.1"/>
    <n v="162.06"/>
    <n v="159.78"/>
    <n v="161.22"/>
    <n v="50133100"/>
    <n v="-0.79005572572846017"/>
  </r>
  <r>
    <x v="857"/>
    <x v="848"/>
    <n v="165.56"/>
    <n v="165.8"/>
    <n v="161.41999999999999"/>
    <n v="161.63"/>
    <n v="68445600"/>
    <n v="-0.44498298541946352"/>
  </r>
  <r>
    <x v="858"/>
    <x v="849"/>
    <n v="165.21"/>
    <n v="166.32"/>
    <n v="163.82"/>
    <n v="164.59"/>
    <n v="49386500"/>
    <n v="-0.80412432957363134"/>
  </r>
  <r>
    <x v="859"/>
    <x v="850"/>
    <n v="165.23"/>
    <n v="165.39"/>
    <n v="164.03"/>
    <n v="165.09"/>
    <n v="41516200"/>
    <n v="-0.95242882038886123"/>
  </r>
  <r>
    <x v="860"/>
    <x v="851"/>
    <n v="166.47"/>
    <n v="167.41"/>
    <n v="165.65"/>
    <n v="166.1"/>
    <n v="49923000"/>
    <n v="-0.79401475823297463"/>
  </r>
  <r>
    <x v="861"/>
    <x v="852"/>
    <n v="167.63"/>
    <n v="168.16"/>
    <n v="165.54"/>
    <n v="165.8"/>
    <n v="47720200"/>
    <n v="-0.83552335795189103"/>
  </r>
  <r>
    <x v="862"/>
    <x v="853"/>
    <n v="166.65"/>
    <n v="167.87"/>
    <n v="165.56"/>
    <n v="166.09"/>
    <n v="52456400"/>
    <n v="-0.74627647671495068"/>
  </r>
  <r>
    <x v="863"/>
    <x v="854"/>
    <n v="165.02"/>
    <n v="166.45"/>
    <n v="164.49"/>
    <n v="165.05"/>
    <n v="58337300"/>
    <n v="-0.63545936935750746"/>
  </r>
  <r>
    <x v="864"/>
    <x v="855"/>
    <n v="165.33"/>
    <n v="165.6"/>
    <n v="163.89"/>
    <n v="165"/>
    <n v="41949600"/>
    <n v="-0.9442620203533707"/>
  </r>
  <r>
    <x v="865"/>
    <x v="856"/>
    <n v="163.77000000000001"/>
    <n v="166.31"/>
    <n v="163.72999999999999"/>
    <n v="165.19"/>
    <n v="48714100"/>
    <n v="-0.81679474107308636"/>
  </r>
  <r>
    <x v="866"/>
    <x v="843"/>
    <n v="163.76"/>
    <n v="165.28"/>
    <n v="162.80000000000001"/>
    <n v="163.06"/>
    <n v="45498800"/>
    <n v="-0.87738244793536713"/>
  </r>
  <r>
    <x v="867"/>
    <x v="857"/>
    <n v="168.41"/>
    <n v="168.56"/>
    <n v="165.19"/>
    <n v="165.19"/>
    <n v="64902300"/>
    <n v="-0.51175138081806382"/>
  </r>
  <r>
    <x v="868"/>
    <x v="858"/>
    <n v="169.68"/>
    <n v="169.85"/>
    <n v="167.88"/>
    <n v="168.49"/>
    <n v="55209200"/>
    <n v="-0.69440391756013264"/>
  </r>
  <r>
    <x v="869"/>
    <x v="859"/>
    <n v="169.59"/>
    <n v="170.45"/>
    <n v="168.64"/>
    <n v="169.28"/>
    <n v="52472900"/>
    <n v="-0.74596555793187369"/>
  </r>
  <r>
    <x v="870"/>
    <x v="860"/>
    <n v="168.54"/>
    <n v="170.35"/>
    <n v="167.54"/>
    <n v="170.09"/>
    <n v="48425700"/>
    <n v="-0.8222292245300209"/>
  </r>
  <r>
    <x v="871"/>
    <x v="861"/>
    <n v="167.45"/>
    <n v="170.92"/>
    <n v="167.16"/>
    <n v="169.5"/>
    <n v="65136000"/>
    <n v="-0.50734764023593615"/>
  </r>
  <r>
    <x v="872"/>
    <x v="862"/>
    <n v="165.79"/>
    <n v="167.04"/>
    <n v="164.31"/>
    <n v="164.89"/>
    <n v="81235400"/>
    <n v="-0.20397758834074647"/>
  </r>
  <r>
    <x v="873"/>
    <x v="863"/>
    <n v="173.57"/>
    <n v="174.3"/>
    <n v="170.76"/>
    <n v="170.98"/>
    <n v="113316400"/>
    <n v="0.40054274377408888"/>
  </r>
  <r>
    <x v="874"/>
    <x v="864"/>
    <n v="173.5"/>
    <n v="173.85"/>
    <n v="172.11"/>
    <n v="172.48"/>
    <n v="55962800"/>
    <n v="-0.68020340877668639"/>
  </r>
  <r>
    <x v="875"/>
    <x v="865"/>
    <n v="171.77"/>
    <n v="173.54"/>
    <n v="171.6"/>
    <n v="173.05"/>
    <n v="45326900"/>
    <n v="-0.88062165634815159"/>
  </r>
  <r>
    <x v="876"/>
    <x v="866"/>
    <n v="173.56"/>
    <n v="174.03"/>
    <n v="171.9"/>
    <n v="173.02"/>
    <n v="53724500"/>
    <n v="-0.72238095496828381"/>
  </r>
  <r>
    <x v="877"/>
    <x v="867"/>
    <n v="173.75"/>
    <n v="174.59"/>
    <n v="172.17"/>
    <n v="173.85"/>
    <n v="49514700"/>
    <n v="-0.80170858484693575"/>
  </r>
  <r>
    <x v="878"/>
    <x v="868"/>
    <n v="172.57"/>
    <n v="174.06"/>
    <n v="171"/>
    <n v="173.62"/>
    <n v="45497800"/>
    <n v="-0.87740129149797785"/>
  </r>
  <r>
    <x v="879"/>
    <x v="869"/>
    <n v="172.07"/>
    <n v="173.21"/>
    <n v="171.47"/>
    <n v="173.16"/>
    <n v="37266700"/>
    <n v="-1.0325045397031591"/>
  </r>
  <r>
    <x v="880"/>
    <x v="869"/>
    <n v="172.07"/>
    <n v="173.14"/>
    <n v="171.8"/>
    <n v="171.99"/>
    <n v="42110300"/>
    <n v="-0.94123385984182639"/>
  </r>
  <r>
    <x v="881"/>
    <x v="870"/>
    <n v="172.69"/>
    <n v="172.93"/>
    <n v="170.42"/>
    <n v="171.71"/>
    <n v="57951600"/>
    <n v="-0.6427273314564661"/>
  </r>
  <r>
    <x v="882"/>
    <x v="871"/>
    <n v="175.05"/>
    <n v="175.24"/>
    <n v="172.58"/>
    <n v="173"/>
    <n v="65496700"/>
    <n v="-0.50055076720224578"/>
  </r>
  <r>
    <x v="883"/>
    <x v="872"/>
    <n v="175.16"/>
    <n v="176.39"/>
    <n v="174.94"/>
    <n v="176.39"/>
    <n v="55772400"/>
    <n v="-0.68379122309776941"/>
  </r>
  <r>
    <x v="884"/>
    <x v="873"/>
    <n v="174.2"/>
    <n v="174.71"/>
    <n v="173.45"/>
    <n v="173.98"/>
    <n v="43570900"/>
    <n v="-0.9137109522925938"/>
  </r>
  <r>
    <x v="885"/>
    <x v="874"/>
    <n v="171.56"/>
    <n v="173.38"/>
    <n v="171.28"/>
    <n v="173.13"/>
    <n v="50747300"/>
    <n v="-0.77848200957294966"/>
  </r>
  <r>
    <x v="886"/>
    <x v="875"/>
    <n v="171.84"/>
    <n v="172.42"/>
    <n v="170.52"/>
    <n v="171.09"/>
    <n v="45143500"/>
    <n v="-0.88407756573095952"/>
  </r>
  <r>
    <x v="887"/>
    <x v="876"/>
    <n v="172.99"/>
    <n v="173.9"/>
    <n v="171.69"/>
    <n v="172.41"/>
    <n v="56058300"/>
    <n v="-0.67840384854736158"/>
  </r>
  <r>
    <x v="888"/>
    <x v="877"/>
    <n v="175.43"/>
    <n v="175.77"/>
    <n v="173.11"/>
    <n v="173.32"/>
    <n v="54835000"/>
    <n v="-0.70145517868906793"/>
  </r>
  <r>
    <x v="889"/>
    <x v="878"/>
    <n v="177.3"/>
    <n v="178.99"/>
    <n v="176.57"/>
    <n v="176.96"/>
    <n v="55964400"/>
    <n v="-0.68017325907650916"/>
  </r>
  <r>
    <x v="890"/>
    <x v="879"/>
    <n v="177.25"/>
    <n v="179.35"/>
    <n v="176.76"/>
    <n v="177.33"/>
    <n v="99625300"/>
    <n v="0.14255364371432072"/>
  </r>
  <r>
    <x v="891"/>
    <x v="880"/>
    <n v="180.09"/>
    <n v="180.12"/>
    <n v="176.93"/>
    <n v="177.7"/>
    <n v="68901800"/>
    <n v="-0.43638655215644839"/>
  </r>
  <r>
    <x v="892"/>
    <x v="881"/>
    <n v="180.95"/>
    <n v="181.78"/>
    <n v="179.26"/>
    <n v="181.03"/>
    <n v="61945900"/>
    <n v="-0.56746048932042659"/>
  </r>
  <r>
    <x v="893"/>
    <x v="882"/>
    <n v="179.58"/>
    <n v="184.95"/>
    <n v="178.04"/>
    <n v="182.63"/>
    <n v="121946500"/>
    <n v="0.5631645734609515"/>
  </r>
  <r>
    <x v="894"/>
    <x v="883"/>
    <n v="179.21"/>
    <n v="180.12"/>
    <n v="177.43"/>
    <n v="179.97"/>
    <n v="64848400"/>
    <n v="-0.51276704884278212"/>
  </r>
  <r>
    <x v="895"/>
    <x v="884"/>
    <n v="177.82"/>
    <n v="181.21"/>
    <n v="177.32"/>
    <n v="178.44"/>
    <n v="61944600"/>
    <n v="-0.56748498595182051"/>
  </r>
  <r>
    <x v="896"/>
    <x v="885"/>
    <n v="180.57"/>
    <n v="180.84"/>
    <n v="177.46"/>
    <n v="177.9"/>
    <n v="50214900"/>
    <n v="-0.78851432230690244"/>
  </r>
  <r>
    <x v="897"/>
    <x v="886"/>
    <n v="180.96"/>
    <n v="182.23"/>
    <n v="180.63"/>
    <n v="181.5"/>
    <n v="48870700"/>
    <n v="-0.81384383916824599"/>
  </r>
  <r>
    <x v="898"/>
    <x v="887"/>
    <n v="183.79"/>
    <n v="183.89"/>
    <n v="180.97"/>
    <n v="181.27"/>
    <n v="54274900"/>
    <n v="-0.71200945810733784"/>
  </r>
  <r>
    <x v="899"/>
    <x v="888"/>
    <n v="183.31"/>
    <n v="184.15"/>
    <n v="182.44"/>
    <n v="182.8"/>
    <n v="54929100"/>
    <n v="-0.69968199944739817"/>
  </r>
  <r>
    <x v="900"/>
    <x v="889"/>
    <n v="183.95"/>
    <n v="184.39"/>
    <n v="182.02"/>
    <n v="183.37"/>
    <n v="57462900"/>
    <n v="-0.65193618050433"/>
  </r>
  <r>
    <x v="901"/>
    <x v="890"/>
    <n v="186.01"/>
    <n v="186.52"/>
    <n v="183.78"/>
    <n v="183.96"/>
    <n v="65433200"/>
    <n v="-0.50174733342802713"/>
  </r>
  <r>
    <x v="902"/>
    <x v="891"/>
    <n v="184.92"/>
    <n v="186.99"/>
    <n v="184.27"/>
    <n v="186.73"/>
    <n v="101235600"/>
    <n v="0.17289743258637955"/>
  </r>
  <r>
    <x v="903"/>
    <x v="892"/>
    <n v="185.01"/>
    <n v="186.1"/>
    <n v="184.41"/>
    <n v="184.41"/>
    <n v="49799100"/>
    <n v="-0.79634947564044412"/>
  </r>
  <r>
    <x v="904"/>
    <x v="893"/>
    <n v="183.96"/>
    <n v="185.41"/>
    <n v="182.59"/>
    <n v="184.9"/>
    <n v="49515700"/>
    <n v="-0.80168974128432502"/>
  </r>
  <r>
    <x v="905"/>
    <x v="894"/>
    <n v="187"/>
    <n v="187.05"/>
    <n v="183.67"/>
    <n v="183.74"/>
    <n v="51245300"/>
    <n v="-0.76909791539280603"/>
  </r>
  <r>
    <x v="906"/>
    <x v="895"/>
    <n v="186.68"/>
    <n v="187.56"/>
    <n v="185.01"/>
    <n v="185.55"/>
    <n v="53079300"/>
    <n v="-0.73453882156472683"/>
  </r>
  <r>
    <x v="907"/>
    <x v="896"/>
    <n v="185.27"/>
    <n v="188.05"/>
    <n v="185.23"/>
    <n v="186.83"/>
    <n v="48088700"/>
    <n v="-0.82857950512983702"/>
  </r>
  <r>
    <x v="908"/>
    <x v="897"/>
    <n v="188.06"/>
    <n v="188.39"/>
    <n v="185.67"/>
    <n v="185.89"/>
    <n v="50730800"/>
    <n v="-0.77879292835602676"/>
  </r>
  <r>
    <x v="909"/>
    <x v="898"/>
    <n v="189.25"/>
    <n v="189.9"/>
    <n v="187.6"/>
    <n v="187.93"/>
    <n v="51216800"/>
    <n v="-0.76963495692721184"/>
  </r>
  <r>
    <x v="910"/>
    <x v="899"/>
    <n v="189.59"/>
    <n v="190.07"/>
    <n v="188.94"/>
    <n v="189.08"/>
    <n v="46347300"/>
    <n v="-0.86139368506016256"/>
  </r>
  <r>
    <x v="911"/>
    <x v="900"/>
    <n v="193.97"/>
    <n v="194.48"/>
    <n v="191.26"/>
    <n v="191.63"/>
    <n v="85069600"/>
    <n v="-0.13172760057868477"/>
  </r>
  <r>
    <x v="912"/>
    <x v="901"/>
    <n v="192.46"/>
    <n v="193.88"/>
    <n v="191.76"/>
    <n v="193.78"/>
    <n v="31458200"/>
    <n v="-1.1419573731275854"/>
  </r>
  <r>
    <x v="913"/>
    <x v="902"/>
    <n v="191.33"/>
    <n v="192.98"/>
    <n v="190.62"/>
    <n v="191.57"/>
    <n v="46920300"/>
    <n v="-0.85059632368421412"/>
  </r>
  <r>
    <x v="914"/>
    <x v="903"/>
    <n v="191.81"/>
    <n v="192.02"/>
    <n v="189.2"/>
    <n v="189.84"/>
    <n v="45094300"/>
    <n v="-0.88500466901140751"/>
  </r>
  <r>
    <x v="915"/>
    <x v="904"/>
    <n v="190.68"/>
    <n v="192.67"/>
    <n v="190.24"/>
    <n v="191.41"/>
    <n v="46778000"/>
    <n v="-0.85327776264372102"/>
  </r>
  <r>
    <x v="916"/>
    <x v="905"/>
    <n v="188.61"/>
    <n v="189.99"/>
    <n v="187.04"/>
    <n v="189.26"/>
    <n v="59922200"/>
    <n v="-0.60559420697576127"/>
  </r>
  <r>
    <x v="917"/>
    <x v="906"/>
    <n v="188.08"/>
    <n v="189.3"/>
    <n v="186.6"/>
    <n v="189.16"/>
    <n v="46638100"/>
    <n v="-0.85591397705296224"/>
  </r>
  <r>
    <x v="918"/>
    <x v="907"/>
    <n v="189.77"/>
    <n v="191.7"/>
    <n v="188.47"/>
    <n v="189.68"/>
    <n v="60750200"/>
    <n v="-0.5899917371340766"/>
  </r>
  <r>
    <x v="919"/>
    <x v="908"/>
    <n v="190.54"/>
    <n v="191.19"/>
    <n v="189.78"/>
    <n v="190.5"/>
    <n v="41342300"/>
    <n v="-0.95570571592686715"/>
  </r>
  <r>
    <x v="920"/>
    <x v="909"/>
    <n v="190.69"/>
    <n v="191.18"/>
    <n v="189.63"/>
    <n v="190.23"/>
    <n v="41573900"/>
    <n v="-0.95134154682622207"/>
  </r>
  <r>
    <x v="921"/>
    <x v="910"/>
    <n v="193.99"/>
    <n v="194.32"/>
    <n v="191.81"/>
    <n v="191.9"/>
    <n v="50520200"/>
    <n v="-0.78276138264184647"/>
  </r>
  <r>
    <x v="922"/>
    <x v="911"/>
    <n v="193.73"/>
    <n v="194.33"/>
    <n v="192.42"/>
    <n v="193.35"/>
    <n v="48353800"/>
    <n v="-0.82358407668173239"/>
  </r>
  <r>
    <x v="923"/>
    <x v="912"/>
    <n v="195.1"/>
    <n v="198.23"/>
    <n v="192.65"/>
    <n v="193.1"/>
    <n v="80507300"/>
    <n v="-0.21769758627761912"/>
  </r>
  <r>
    <x v="924"/>
    <x v="913"/>
    <n v="193.13"/>
    <n v="196.47"/>
    <n v="192.5"/>
    <n v="195.09"/>
    <n v="59581200"/>
    <n v="-0.6120198618260202"/>
  </r>
  <r>
    <x v="925"/>
    <x v="914"/>
    <n v="191.94"/>
    <n v="194.97"/>
    <n v="191.23"/>
    <n v="194.1"/>
    <n v="71917800"/>
    <n v="-0.3795543673224861"/>
  </r>
  <r>
    <x v="926"/>
    <x v="915"/>
    <n v="192.75"/>
    <n v="194.91"/>
    <n v="192.25"/>
    <n v="193.41"/>
    <n v="45377800"/>
    <n v="-0.87966251901126546"/>
  </r>
  <r>
    <x v="927"/>
    <x v="916"/>
    <n v="193.62"/>
    <n v="194.44"/>
    <n v="192.92"/>
    <n v="193.33"/>
    <n v="37283200"/>
    <n v="-1.0321936209200822"/>
  </r>
  <r>
    <x v="928"/>
    <x v="917"/>
    <n v="194.5"/>
    <n v="195.64"/>
    <n v="193.32"/>
    <n v="193.67"/>
    <n v="47471900"/>
    <n v="-0.84020221454813537"/>
  </r>
  <r>
    <x v="929"/>
    <x v="918"/>
    <n v="193.22"/>
    <n v="197.2"/>
    <n v="192.55"/>
    <n v="196.02"/>
    <n v="47460200"/>
    <n v="-0.84042268423068089"/>
  </r>
  <r>
    <x v="930"/>
    <x v="919"/>
    <n v="195.83"/>
    <n v="196.63"/>
    <n v="194.14"/>
    <n v="194.67"/>
    <n v="48291400"/>
    <n v="-0.82475991498864198"/>
  </r>
  <r>
    <x v="931"/>
    <x v="920"/>
    <n v="196.45"/>
    <n v="196.49"/>
    <n v="195.26"/>
    <n v="196.06"/>
    <n v="38824100"/>
    <n v="-1.003157575293208"/>
  </r>
  <r>
    <x v="932"/>
    <x v="921"/>
    <n v="195.61"/>
    <n v="196.73"/>
    <n v="195.28"/>
    <n v="196.24"/>
    <n v="35175100"/>
    <n v="-1.0719177352597624"/>
  </r>
  <r>
    <x v="933"/>
    <x v="922"/>
    <n v="192.58"/>
    <n v="195.18"/>
    <n v="191.85"/>
    <n v="195.04"/>
    <n v="50389300"/>
    <n v="-0.78522800498759115"/>
  </r>
  <r>
    <x v="934"/>
    <x v="923"/>
    <n v="191.17"/>
    <n v="192.37"/>
    <n v="190.69"/>
    <n v="191.57"/>
    <n v="61235200"/>
    <n v="-0.58085260926787252"/>
  </r>
  <r>
    <x v="935"/>
    <x v="924"/>
    <n v="181.99"/>
    <n v="187.38"/>
    <n v="181.92"/>
    <n v="185.52"/>
    <n v="115799700"/>
    <n v="0.44733696280531515"/>
  </r>
  <r>
    <x v="936"/>
    <x v="925"/>
    <n v="178.85"/>
    <n v="183.13"/>
    <n v="177.35"/>
    <n v="182.13"/>
    <n v="97576100"/>
    <n v="0.10393941521241241"/>
  </r>
  <r>
    <x v="937"/>
    <x v="926"/>
    <n v="179.8"/>
    <n v="180.27"/>
    <n v="177.58"/>
    <n v="179.69"/>
    <n v="67823000"/>
    <n v="-0.45671498750090411"/>
  </r>
  <r>
    <x v="938"/>
    <x v="927"/>
    <n v="178.19"/>
    <n v="180.93"/>
    <n v="177.01"/>
    <n v="180.87"/>
    <n v="60378500"/>
    <n v="-0.59699588935648507"/>
  </r>
  <r>
    <x v="939"/>
    <x v="928"/>
    <n v="177.97"/>
    <n v="180.75"/>
    <n v="177.6"/>
    <n v="179.48"/>
    <n v="54686900"/>
    <n v="-0.70424591031171702"/>
  </r>
  <r>
    <x v="940"/>
    <x v="929"/>
    <n v="177.79"/>
    <n v="178.62"/>
    <n v="176.55"/>
    <n v="177.32"/>
    <n v="51988100"/>
    <n v="-0.75510091708555571"/>
  </r>
  <r>
    <x v="941"/>
    <x v="930"/>
    <n v="179.46"/>
    <n v="179.69"/>
    <n v="177.31"/>
    <n v="177.97"/>
    <n v="43675600"/>
    <n v="-0.91173803128725039"/>
  </r>
  <r>
    <x v="942"/>
    <x v="931"/>
    <n v="177.45"/>
    <n v="179.48"/>
    <n v="177.05"/>
    <n v="178.88"/>
    <n v="43622600"/>
    <n v="-0.91273674010561912"/>
  </r>
  <r>
    <x v="943"/>
    <x v="932"/>
    <n v="176.57"/>
    <n v="178.54"/>
    <n v="176.5"/>
    <n v="177.13"/>
    <n v="46964900"/>
    <n v="-0.84975590079177554"/>
  </r>
  <r>
    <x v="944"/>
    <x v="933"/>
    <n v="174"/>
    <n v="177.51"/>
    <n v="173.48"/>
    <n v="177.14"/>
    <n v="66062900"/>
    <n v="-0.48988154205205031"/>
  </r>
  <r>
    <x v="945"/>
    <x v="934"/>
    <n v="174.49"/>
    <n v="175.1"/>
    <n v="171.96"/>
    <n v="172.3"/>
    <n v="61114200"/>
    <n v="-0.58313268034377086"/>
  </r>
  <r>
    <x v="946"/>
    <x v="935"/>
    <n v="175.84"/>
    <n v="176.13"/>
    <n v="173.74"/>
    <n v="175.07"/>
    <n v="46311900"/>
    <n v="-0.86206074717658243"/>
  </r>
  <r>
    <x v="947"/>
    <x v="936"/>
    <n v="177.23"/>
    <n v="177.68"/>
    <n v="176.25"/>
    <n v="177.06"/>
    <n v="42084200"/>
    <n v="-0.94172567682596642"/>
  </r>
  <r>
    <x v="948"/>
    <x v="937"/>
    <n v="181.12"/>
    <n v="181.55"/>
    <n v="178.33"/>
    <n v="178.52"/>
    <n v="52722800"/>
    <n v="-0.74125655163545223"/>
  </r>
  <r>
    <x v="949"/>
    <x v="938"/>
    <n v="176.38"/>
    <n v="181.1"/>
    <n v="176.01"/>
    <n v="180.67"/>
    <n v="54945800"/>
    <n v="-0.69936731195179902"/>
  </r>
  <r>
    <x v="950"/>
    <x v="939"/>
    <n v="178.61"/>
    <n v="179.15"/>
    <n v="175.82"/>
    <n v="177.38"/>
    <n v="51449600"/>
    <n v="-0.76524817555143387"/>
  </r>
  <r>
    <x v="951"/>
    <x v="940"/>
    <n v="180.19"/>
    <n v="180.59"/>
    <n v="178.55"/>
    <n v="180.09"/>
    <n v="43820700"/>
    <n v="-0.90900383035243348"/>
  </r>
  <r>
    <x v="952"/>
    <x v="941"/>
    <n v="184.12"/>
    <n v="184.9"/>
    <n v="179.5"/>
    <n v="179.7"/>
    <n v="53003900"/>
    <n v="-0.73595962618557598"/>
  </r>
  <r>
    <x v="953"/>
    <x v="942"/>
    <n v="187.65"/>
    <n v="187.85"/>
    <n v="184.74"/>
    <n v="184.94"/>
    <n v="60813900"/>
    <n v="-0.58879140219577308"/>
  </r>
  <r>
    <x v="954"/>
    <x v="943"/>
    <n v="187.87"/>
    <n v="189.12"/>
    <n v="187.48"/>
    <n v="187.84"/>
    <n v="60794500"/>
    <n v="-0.58915696731042133"/>
  </r>
  <r>
    <x v="955"/>
    <x v="944"/>
    <n v="189.46"/>
    <n v="189.92"/>
    <n v="188.28"/>
    <n v="189.49"/>
    <n v="45732600"/>
    <n v="-0.87297682299697843"/>
  </r>
  <r>
    <x v="956"/>
    <x v="945"/>
    <n v="189.7"/>
    <n v="189.98"/>
    <n v="187.61"/>
    <n v="188.28"/>
    <n v="45280000"/>
    <n v="-0.88150541943459493"/>
  </r>
  <r>
    <x v="957"/>
    <x v="946"/>
    <n v="182.91"/>
    <n v="188.85"/>
    <n v="181.47"/>
    <n v="188.4"/>
    <n v="81755800"/>
    <n v="-0.19417139835812247"/>
  </r>
  <r>
    <x v="958"/>
    <x v="947"/>
    <n v="177.56"/>
    <n v="178.21"/>
    <n v="173.54"/>
    <n v="175.18"/>
    <n v="112488800"/>
    <n v="0.3849478113574486"/>
  </r>
  <r>
    <x v="959"/>
    <x v="948"/>
    <n v="178.18"/>
    <n v="180.24"/>
    <n v="177.79"/>
    <n v="178.35"/>
    <n v="65551300"/>
    <n v="-0.49952190868369989"/>
  </r>
  <r>
    <x v="960"/>
    <x v="949"/>
    <n v="179.36"/>
    <n v="180.3"/>
    <n v="177.34"/>
    <n v="180.07"/>
    <n v="58953100"/>
    <n v="-0.62385550350181984"/>
  </r>
  <r>
    <x v="961"/>
    <x v="950"/>
    <n v="176.3"/>
    <n v="180.13"/>
    <n v="174.82"/>
    <n v="179.49"/>
    <n v="90370200"/>
    <n v="-3.1845412604248287E-2"/>
  </r>
  <r>
    <x v="962"/>
    <x v="951"/>
    <n v="174.21"/>
    <n v="177.3"/>
    <n v="173.98"/>
    <n v="176.51"/>
    <n v="84267900"/>
    <n v="-0.14683448472370716"/>
  </r>
  <r>
    <x v="963"/>
    <x v="952"/>
    <n v="175.74"/>
    <n v="176.1"/>
    <n v="173.58"/>
    <n v="174"/>
    <n v="60895800"/>
    <n v="-0.58724811441795433"/>
  </r>
  <r>
    <x v="964"/>
    <x v="953"/>
    <n v="175.01"/>
    <n v="176.5"/>
    <n v="173.82"/>
    <n v="176.48"/>
    <n v="109205100"/>
    <n v="0.32307120481259383"/>
  </r>
  <r>
    <x v="965"/>
    <x v="954"/>
    <n v="177.97"/>
    <n v="179.38"/>
    <n v="176.17"/>
    <n v="176.48"/>
    <n v="67257600"/>
    <n v="-0.46736913780101097"/>
  </r>
  <r>
    <x v="966"/>
    <x v="955"/>
    <n v="179.07"/>
    <n v="179.63"/>
    <n v="177.13"/>
    <n v="177.52"/>
    <n v="51826900"/>
    <n v="-0.75813849937840538"/>
  </r>
  <r>
    <x v="967"/>
    <x v="956"/>
    <n v="175.49"/>
    <n v="179.7"/>
    <n v="175.4"/>
    <n v="179.26"/>
    <n v="58436200"/>
    <n v="-0.63359574101530636"/>
  </r>
  <r>
    <x v="968"/>
    <x v="957"/>
    <n v="173.93"/>
    <n v="176.3"/>
    <n v="173.86"/>
    <n v="174.55"/>
    <n v="63047900"/>
    <n v="-0.54669488332340188"/>
  </r>
  <r>
    <x v="969"/>
    <x v="958"/>
    <n v="174.79"/>
    <n v="177.08"/>
    <n v="174.05"/>
    <n v="174.67"/>
    <n v="56725400"/>
    <n v="-0.66583330792974349"/>
  </r>
  <r>
    <x v="970"/>
    <x v="959"/>
    <n v="176.08"/>
    <n v="176.97"/>
    <n v="174.15"/>
    <n v="174.2"/>
    <n v="46172700"/>
    <n v="-0.86468377109199601"/>
  </r>
  <r>
    <x v="971"/>
    <x v="960"/>
    <n v="171.96"/>
    <n v="175.2"/>
    <n v="171.66"/>
    <n v="174.82"/>
    <n v="64588900"/>
    <n v="-0.51765695334026662"/>
  </r>
  <r>
    <x v="972"/>
    <x v="961"/>
    <n v="170.43"/>
    <n v="173.04"/>
    <n v="169.05"/>
    <n v="172.62"/>
    <n v="66921800"/>
    <n v="-0.47369680612569415"/>
  </r>
  <r>
    <x v="973"/>
    <x v="962"/>
    <n v="170.69"/>
    <n v="172.03"/>
    <n v="167.62"/>
    <n v="169.34"/>
    <n v="56294400"/>
    <n v="-0.67395488341496823"/>
  </r>
  <r>
    <x v="974"/>
    <x v="963"/>
    <n v="171.21"/>
    <n v="173.07"/>
    <n v="170.34"/>
    <n v="172.02"/>
    <n v="51814200"/>
    <n v="-0.75837781262356163"/>
  </r>
  <r>
    <x v="975"/>
    <x v="964"/>
    <n v="173.75"/>
    <n v="174.3"/>
    <n v="170.93"/>
    <n v="171.22"/>
    <n v="52164500"/>
    <n v="-0.75177691264102287"/>
  </r>
  <r>
    <x v="976"/>
    <x v="965"/>
    <n v="172.4"/>
    <n v="173.63"/>
    <n v="170.82"/>
    <n v="172.26"/>
    <n v="49594600"/>
    <n v="-0.80020298419433844"/>
  </r>
  <r>
    <x v="977"/>
    <x v="966"/>
    <n v="173.66"/>
    <n v="174.21"/>
    <n v="170.97"/>
    <n v="171.09"/>
    <n v="53020300"/>
    <n v="-0.73565059175875991"/>
  </r>
  <r>
    <x v="978"/>
    <x v="967"/>
    <n v="174.91"/>
    <n v="175.45"/>
    <n v="172.68"/>
    <n v="173.79"/>
    <n v="48527900"/>
    <n v="-0.8203034124312043"/>
  </r>
  <r>
    <x v="979"/>
    <x v="968"/>
    <n v="177.49"/>
    <n v="177.99"/>
    <n v="173.18"/>
    <n v="173.8"/>
    <n v="57224100"/>
    <n v="-0.65643602325577233"/>
  </r>
  <r>
    <x v="980"/>
    <x v="969"/>
    <n v="178.99"/>
    <n v="179.05"/>
    <n v="175.8"/>
    <n v="176.81"/>
    <n v="42390800"/>
    <n v="-0.93594824052951653"/>
  </r>
  <r>
    <x v="981"/>
    <x v="970"/>
    <n v="178.39"/>
    <n v="179.72"/>
    <n v="177.95"/>
    <n v="178.1"/>
    <n v="43698000"/>
    <n v="-0.91131593548477008"/>
  </r>
  <r>
    <x v="982"/>
    <x v="971"/>
    <n v="179.8"/>
    <n v="179.85"/>
    <n v="177.6"/>
    <n v="178.2"/>
    <n v="47551100"/>
    <n v="-0.83870980438936549"/>
  </r>
  <r>
    <x v="983"/>
    <x v="972"/>
    <n v="180.71"/>
    <n v="182.34"/>
    <n v="179.04"/>
    <n v="180.07"/>
    <n v="56743100"/>
    <n v="-0.66549977687153361"/>
  </r>
  <r>
    <x v="984"/>
    <x v="973"/>
    <n v="178.85"/>
    <n v="181.93"/>
    <n v="178.14"/>
    <n v="181.42"/>
    <n v="51427100"/>
    <n v="-0.76567215571017533"/>
  </r>
  <r>
    <x v="985"/>
    <x v="974"/>
    <n v="178.72"/>
    <n v="179.08"/>
    <n v="176.51"/>
    <n v="176.75"/>
    <n v="52517000"/>
    <n v="-0.74513455682074048"/>
  </r>
  <r>
    <x v="986"/>
    <x v="975"/>
    <n v="177.15"/>
    <n v="178.42"/>
    <n v="174.8"/>
    <n v="176.65"/>
    <n v="57549400"/>
    <n v="-0.65030621233850183"/>
  </r>
  <r>
    <x v="987"/>
    <x v="935"/>
    <n v="175.84"/>
    <n v="177.58"/>
    <n v="175.11"/>
    <n v="175.58"/>
    <n v="54764400"/>
    <n v="-0.70278553420938539"/>
  </r>
  <r>
    <x v="988"/>
    <x v="976"/>
    <n v="175.46"/>
    <n v="177.84"/>
    <n v="175.19"/>
    <n v="176.04"/>
    <n v="59302900"/>
    <n v="-0.61726402530058644"/>
  </r>
  <r>
    <x v="989"/>
    <x v="977"/>
    <n v="172.88"/>
    <n v="175.42"/>
    <n v="172.64"/>
    <n v="175.31"/>
    <n v="64189300"/>
    <n v="-0.5251868409595144"/>
  </r>
  <r>
    <x v="990"/>
    <x v="978"/>
    <n v="173"/>
    <n v="174.01"/>
    <n v="169.93"/>
    <n v="170.91"/>
    <n v="55980100"/>
    <n v="-0.67987741514352074"/>
  </r>
  <r>
    <x v="991"/>
    <x v="979"/>
    <n v="173.44"/>
    <n v="173.67"/>
    <n v="171.45"/>
    <n v="173.05"/>
    <n v="43816600"/>
    <n v="-0.90908108895913742"/>
  </r>
  <r>
    <x v="992"/>
    <x v="980"/>
    <n v="171.1"/>
    <n v="173.06"/>
    <n v="170.65"/>
    <n v="171.88"/>
    <n v="57157000"/>
    <n v="-0.65770042630695236"/>
  </r>
  <r>
    <x v="993"/>
    <x v="981"/>
    <n v="166.89"/>
    <n v="171.38"/>
    <n v="165.67"/>
    <n v="170.37"/>
    <n v="70625300"/>
    <n v="-0.4039096719968549"/>
  </r>
  <r>
    <x v="994"/>
    <x v="982"/>
    <n v="168.22"/>
    <n v="168.96"/>
    <n v="166.83"/>
    <n v="166.91"/>
    <n v="58499100"/>
    <n v="-0.6324104809270914"/>
  </r>
  <r>
    <x v="995"/>
    <x v="983"/>
    <n v="170.29"/>
    <n v="171.17"/>
    <n v="168.87"/>
    <n v="169.02"/>
    <n v="51131000"/>
    <n v="-0.77125173459921248"/>
  </r>
  <r>
    <x v="996"/>
    <x v="984"/>
    <n v="170.77"/>
    <n v="170.9"/>
    <n v="167.9"/>
    <n v="169.35"/>
    <n v="44846000"/>
    <n v="-0.88968352560765174"/>
  </r>
  <r>
    <x v="997"/>
    <x v="985"/>
    <n v="173.97"/>
    <n v="174.23"/>
    <n v="170.12"/>
    <n v="171"/>
    <n v="56934900"/>
    <n v="-0.66188558156279553"/>
  </r>
  <r>
    <x v="998"/>
    <x v="986"/>
    <n v="177.57"/>
    <n v="177.78"/>
    <n v="175.46"/>
    <n v="175.52"/>
    <n v="77334800"/>
    <n v="-0.27747878866016068"/>
  </r>
  <r>
    <x v="999"/>
    <x v="987"/>
    <n v="176.65"/>
    <n v="176.82"/>
    <n v="173.35"/>
    <n v="174.24"/>
    <n v="79763700"/>
    <n v="-0.23170965943495808"/>
  </r>
  <r>
    <x v="1000"/>
    <x v="988"/>
    <n v="179.23"/>
    <n v="179.43"/>
    <n v="176.21"/>
    <n v="176.38"/>
    <n v="63841300"/>
    <n v="-0.53174440074804852"/>
  </r>
  <r>
    <x v="1001"/>
    <x v="989"/>
    <n v="181.82"/>
    <n v="182.44"/>
    <n v="178.97"/>
    <n v="179.18"/>
    <n v="70530000"/>
    <n v="-0.40570546351365749"/>
  </r>
  <r>
    <x v="1002"/>
    <x v="990"/>
    <n v="182.89"/>
    <n v="183.45"/>
    <n v="181.59"/>
    <n v="182.35"/>
    <n v="49340300"/>
    <n v="-0.80499490216624703"/>
  </r>
  <r>
    <x v="1003"/>
    <x v="991"/>
    <n v="182.41"/>
    <n v="184.12"/>
    <n v="181.81"/>
    <n v="182.96"/>
    <n v="53763500"/>
    <n v="-0.72164605602646525"/>
  </r>
  <r>
    <x v="1004"/>
    <x v="992"/>
    <n v="186.4"/>
    <n v="186.57"/>
    <n v="183.53"/>
    <n v="183.97"/>
    <n v="66133400"/>
    <n v="-0.48855307088799388"/>
  </r>
  <r>
    <x v="1005"/>
    <x v="993"/>
    <n v="184.8"/>
    <n v="186.03"/>
    <n v="184.21"/>
    <n v="185.82"/>
    <n v="43627500"/>
    <n v="-0.91264440664882651"/>
  </r>
  <r>
    <x v="1006"/>
    <x v="994"/>
    <n v="187.44"/>
    <n v="188.11"/>
    <n v="186.3"/>
    <n v="187.7"/>
    <n v="60108400"/>
    <n v="-0.60208553561764322"/>
  </r>
  <r>
    <x v="1007"/>
    <x v="995"/>
    <n v="188.01"/>
    <n v="189.5"/>
    <n v="187.78"/>
    <n v="187.85"/>
    <n v="53790500"/>
    <n v="-0.72113727983597553"/>
  </r>
  <r>
    <x v="1008"/>
    <x v="996"/>
    <n v="189.71"/>
    <n v="190.96"/>
    <n v="188.65"/>
    <n v="189.57"/>
    <n v="54412900"/>
    <n v="-0.70940904646705705"/>
  </r>
  <r>
    <x v="1009"/>
    <x v="997"/>
    <n v="189.69"/>
    <n v="190.38"/>
    <n v="188.57"/>
    <n v="190.25"/>
    <n v="50922700"/>
    <n v="-0.77517684869102765"/>
  </r>
  <r>
    <x v="1010"/>
    <x v="998"/>
    <n v="191.45"/>
    <n v="191.91"/>
    <n v="189.88"/>
    <n v="189.89"/>
    <n v="46505100"/>
    <n v="-0.85842017088018929"/>
  </r>
  <r>
    <x v="1011"/>
    <x v="999"/>
    <n v="190.64"/>
    <n v="191.52"/>
    <n v="189.74"/>
    <n v="191.41"/>
    <n v="38134500"/>
    <n v="-1.0161520960695676"/>
  </r>
  <r>
    <x v="1012"/>
    <x v="1000"/>
    <n v="191.31"/>
    <n v="192.93"/>
    <n v="190.83"/>
    <n v="191.49"/>
    <n v="39617700"/>
    <n v="-0.98820332400533251"/>
  </r>
  <r>
    <x v="1013"/>
    <x v="1001"/>
    <n v="189.97"/>
    <n v="190.9"/>
    <n v="189.25"/>
    <n v="190.87"/>
    <n v="24048300"/>
    <n v="-1.2815862877168351"/>
  </r>
  <r>
    <x v="1014"/>
    <x v="1002"/>
    <n v="189.79"/>
    <n v="190.67"/>
    <n v="188.9"/>
    <n v="189.92"/>
    <n v="40552600"/>
    <n v="-0.9705864773205608"/>
  </r>
  <r>
    <x v="1015"/>
    <x v="1003"/>
    <n v="190.4"/>
    <n v="191.08"/>
    <n v="189.4"/>
    <n v="189.78"/>
    <n v="38415400"/>
    <n v="-1.0108589393322134"/>
  </r>
  <r>
    <x v="1016"/>
    <x v="1004"/>
    <n v="189.37"/>
    <n v="192.09"/>
    <n v="188.97"/>
    <n v="190.9"/>
    <n v="43014200"/>
    <n v="-0.92420116359798732"/>
  </r>
  <r>
    <x v="1017"/>
    <x v="1005"/>
    <n v="189.95"/>
    <n v="190.32"/>
    <n v="188.19"/>
    <n v="189.84"/>
    <n v="48794400"/>
    <n v="-0.81528160299544472"/>
  </r>
  <r>
    <x v="1018"/>
    <x v="1006"/>
    <n v="191.24"/>
    <n v="191.56"/>
    <n v="189.23"/>
    <n v="190.33"/>
    <n v="45679300"/>
    <n v="-0.87398118488413035"/>
  </r>
  <r>
    <x v="1019"/>
    <x v="1007"/>
    <n v="189.43"/>
    <n v="190.05"/>
    <n v="187.45"/>
    <n v="189.98"/>
    <n v="43389500"/>
    <n v="-0.91712917455018028"/>
  </r>
  <r>
    <x v="1020"/>
    <x v="1008"/>
    <n v="193.42"/>
    <n v="194.4"/>
    <n v="190.18"/>
    <n v="190.21"/>
    <n v="66628400"/>
    <n v="-0.47922550739568243"/>
  </r>
  <r>
    <x v="1021"/>
    <x v="1009"/>
    <n v="192.32"/>
    <n v="194.76"/>
    <n v="192.11"/>
    <n v="194.45"/>
    <n v="41089700"/>
    <n v="-0.96046559984233759"/>
  </r>
  <r>
    <x v="1022"/>
    <x v="1010"/>
    <n v="194.27"/>
    <n v="195"/>
    <n v="193.59"/>
    <n v="193.63"/>
    <n v="47477700"/>
    <n v="-0.84009292188499318"/>
  </r>
  <r>
    <x v="1023"/>
    <x v="1011"/>
    <n v="195.71"/>
    <n v="195.99"/>
    <n v="193.67"/>
    <n v="194.2"/>
    <n v="53377300"/>
    <n v="-0.72892343990672925"/>
  </r>
  <r>
    <x v="1024"/>
    <x v="1012"/>
    <n v="193.18"/>
    <n v="193.49"/>
    <n v="191.42"/>
    <n v="193.11"/>
    <n v="60943700"/>
    <n v="-0.58634550776890038"/>
  </r>
  <r>
    <x v="1025"/>
    <x v="1013"/>
    <n v="194.71"/>
    <n v="194.72"/>
    <n v="191.72"/>
    <n v="193.08"/>
    <n v="52696900"/>
    <n v="-0.74174459990707009"/>
  </r>
  <r>
    <x v="1026"/>
    <x v="1014"/>
    <n v="197.96"/>
    <n v="198"/>
    <n v="194.85"/>
    <n v="195.09"/>
    <n v="70404200"/>
    <n v="-0.40807598369008735"/>
  </r>
  <r>
    <x v="1027"/>
    <x v="1015"/>
    <n v="198.11"/>
    <n v="199.62"/>
    <n v="196.16"/>
    <n v="198.02"/>
    <n v="66831600"/>
    <n v="-0.47539649547318202"/>
  </r>
  <r>
    <x v="1028"/>
    <x v="1016"/>
    <n v="197.57"/>
    <n v="198.4"/>
    <n v="197"/>
    <n v="197.53"/>
    <n v="128256700"/>
    <n v="0.6820712222471812"/>
  </r>
  <r>
    <x v="1029"/>
    <x v="1017"/>
    <n v="195.89"/>
    <n v="196.63"/>
    <n v="194.39"/>
    <n v="196.09"/>
    <n v="55751900"/>
    <n v="-0.68417751613128941"/>
  </r>
  <r>
    <x v="1030"/>
    <x v="1018"/>
    <n v="196.94"/>
    <n v="196.95"/>
    <n v="195.89"/>
    <n v="196.16"/>
    <n v="40714100"/>
    <n v="-0.96754324195892782"/>
  </r>
  <r>
    <x v="1031"/>
    <x v="1019"/>
    <n v="194.83"/>
    <n v="197.68"/>
    <n v="194.83"/>
    <n v="196.9"/>
    <n v="52242800"/>
    <n v="-0.75030146168860268"/>
  </r>
  <r>
    <x v="1032"/>
    <x v="1020"/>
    <n v="194.68"/>
    <n v="197.08"/>
    <n v="193.5"/>
    <n v="196.1"/>
    <n v="46482500"/>
    <n v="-0.85884603539519178"/>
  </r>
  <r>
    <x v="1033"/>
    <x v="1021"/>
    <n v="193.6"/>
    <n v="195.41"/>
    <n v="192.97"/>
    <n v="195.18"/>
    <n v="37122800"/>
    <n v="-1.0352161283628432"/>
  </r>
  <r>
    <x v="1034"/>
    <x v="1022"/>
    <n v="193.05"/>
    <n v="193.89"/>
    <n v="192.83"/>
    <n v="193.61"/>
    <n v="28919300"/>
    <n v="-1.1897992942399684"/>
  </r>
  <r>
    <x v="1035"/>
    <x v="1023"/>
    <n v="193.15"/>
    <n v="193.5"/>
    <n v="191.09"/>
    <n v="192.49"/>
    <n v="48087700"/>
    <n v="-0.82859834869244775"/>
  </r>
  <r>
    <x v="1036"/>
    <x v="1024"/>
    <n v="193.58"/>
    <n v="194.66"/>
    <n v="193.17"/>
    <n v="194.14"/>
    <n v="34049900"/>
    <n v="-1.0931205119093561"/>
  </r>
  <r>
    <x v="1037"/>
    <x v="1025"/>
    <n v="192.53"/>
    <n v="194.4"/>
    <n v="191.73"/>
    <n v="193.9"/>
    <n v="42628800"/>
    <n v="-0.93146347262816276"/>
  </r>
  <r>
    <x v="1038"/>
    <x v="1026"/>
    <n v="185.64"/>
    <n v="188.44"/>
    <n v="183.89"/>
    <n v="187.15"/>
    <n v="82488700"/>
    <n v="-0.1803609513207183"/>
  </r>
  <r>
    <x v="1039"/>
    <x v="1027"/>
    <n v="184.25"/>
    <n v="185.88"/>
    <n v="183.43"/>
    <n v="184.22"/>
    <n v="58414500"/>
    <n v="-0.63400464632395914"/>
  </r>
  <r>
    <x v="1040"/>
    <x v="1028"/>
    <n v="181.91"/>
    <n v="183.09"/>
    <n v="180.88"/>
    <n v="182.15"/>
    <n v="71983600"/>
    <n v="-0.3783144609027001"/>
  </r>
  <r>
    <x v="1041"/>
    <x v="1029"/>
    <n v="181.18"/>
    <n v="182.76"/>
    <n v="180.17"/>
    <n v="181.99"/>
    <n v="62303300"/>
    <n v="-0.5607258000433516"/>
  </r>
  <r>
    <x v="1042"/>
    <x v="1030"/>
    <n v="185.56"/>
    <n v="185.6"/>
    <n v="181.5"/>
    <n v="182.09"/>
    <n v="59144500"/>
    <n v="-0.6202488456181261"/>
  </r>
  <r>
    <x v="1043"/>
    <x v="1031"/>
    <n v="185.14"/>
    <n v="185.15"/>
    <n v="182.73"/>
    <n v="183.92"/>
    <n v="42841800"/>
    <n v="-0.92744979379207726"/>
  </r>
  <r>
    <x v="1044"/>
    <x v="1032"/>
    <n v="186.19"/>
    <n v="186.4"/>
    <n v="183.92"/>
    <n v="184.35"/>
    <n v="46792900"/>
    <n v="-0.85299699356082115"/>
  </r>
  <r>
    <x v="1045"/>
    <x v="1033"/>
    <n v="185.59"/>
    <n v="187.05"/>
    <n v="183.62"/>
    <n v="186.54"/>
    <n v="49128400"/>
    <n v="-0.80898785308346077"/>
  </r>
  <r>
    <x v="1046"/>
    <x v="1034"/>
    <n v="185.92"/>
    <n v="186.74"/>
    <n v="185.19"/>
    <n v="186.06"/>
    <n v="40444700"/>
    <n v="-0.97261969772625856"/>
  </r>
  <r>
    <x v="1047"/>
    <x v="1035"/>
    <n v="183.63"/>
    <n v="184.26"/>
    <n v="180.93"/>
    <n v="182.16"/>
    <n v="65603000"/>
    <n v="-0.49854769649672515"/>
  </r>
  <r>
    <x v="1048"/>
    <x v="1036"/>
    <n v="182.68"/>
    <n v="182.93"/>
    <n v="180.3"/>
    <n v="181.27"/>
    <n v="47317400"/>
    <n v="-0.84311354497149316"/>
  </r>
  <r>
    <x v="1049"/>
    <x v="1037"/>
    <n v="188.63"/>
    <n v="189.14"/>
    <n v="185.83"/>
    <n v="186.09"/>
    <n v="78005800"/>
    <n v="-0.26483475814836072"/>
  </r>
  <r>
    <x v="1050"/>
    <x v="1038"/>
    <n v="191.56"/>
    <n v="191.95"/>
    <n v="188.82"/>
    <n v="189.33"/>
    <n v="68741000"/>
    <n v="-0.43941659702425379"/>
  </r>
  <r>
    <x v="1051"/>
    <x v="1039"/>
    <n v="193.89"/>
    <n v="195.33"/>
    <n v="192.26"/>
    <n v="192.3"/>
    <n v="60133900"/>
    <n v="-0.6016050247710697"/>
  </r>
  <r>
    <x v="1052"/>
    <x v="1040"/>
    <n v="195.18"/>
    <n v="195.75"/>
    <n v="193.83"/>
    <n v="195.02"/>
    <n v="42355600"/>
    <n v="-0.93661153393341423"/>
  </r>
  <r>
    <x v="1053"/>
    <x v="1041"/>
    <n v="194.5"/>
    <n v="196.38"/>
    <n v="194.34"/>
    <n v="195.42"/>
    <n v="53631300"/>
    <n v="-0.72413717500360386"/>
  </r>
  <r>
    <x v="1054"/>
    <x v="1042"/>
    <n v="194.17"/>
    <n v="196.27"/>
    <n v="193.11"/>
    <n v="195.22"/>
    <n v="54822100"/>
    <n v="-0.70169826064674634"/>
  </r>
  <r>
    <x v="1055"/>
    <x v="1043"/>
    <n v="192.42"/>
    <n v="194.76"/>
    <n v="191.94"/>
    <n v="194.27"/>
    <n v="44594000"/>
    <n v="-0.89443210338555579"/>
  </r>
  <r>
    <x v="1056"/>
    <x v="1044"/>
    <n v="191.73"/>
    <n v="192.2"/>
    <n v="189.58"/>
    <n v="192.01"/>
    <n v="47145600"/>
    <n v="-0.84635086902801659"/>
  </r>
  <r>
    <x v="1057"/>
    <x v="1045"/>
    <n v="188.04"/>
    <n v="191.8"/>
    <n v="187.47"/>
    <n v="190.94"/>
    <n v="55859400"/>
    <n v="-0.68215183315063588"/>
  </r>
  <r>
    <x v="1058"/>
    <x v="1046"/>
    <n v="184.4"/>
    <n v="187.1"/>
    <n v="184.35"/>
    <n v="187.04"/>
    <n v="55467800"/>
    <n v="-0.68953097226899784"/>
  </r>
  <r>
    <x v="1059"/>
    <x v="1047"/>
    <n v="186.86"/>
    <n v="186.95"/>
    <n v="183.82"/>
    <n v="183.99"/>
    <n v="64885400"/>
    <n v="-0.51206983702618514"/>
  </r>
  <r>
    <x v="1060"/>
    <x v="1048"/>
    <n v="185.85"/>
    <n v="187.33"/>
    <n v="179.25"/>
    <n v="179.86"/>
    <n v="102518000"/>
    <n v="0.19706241727837995"/>
  </r>
  <r>
    <x v="1061"/>
    <x v="1049"/>
    <n v="187.68"/>
    <n v="189.25"/>
    <n v="185.84"/>
    <n v="188.15"/>
    <n v="69668800"/>
    <n v="-0.42193353963401831"/>
  </r>
  <r>
    <x v="1062"/>
    <x v="1050"/>
    <n v="189.3"/>
    <n v="189.31"/>
    <n v="186.77"/>
    <n v="186.86"/>
    <n v="43490800"/>
    <n v="-0.91522032165771339"/>
  </r>
  <r>
    <x v="1063"/>
    <x v="1051"/>
    <n v="189.41"/>
    <n v="191.05"/>
    <n v="188.61"/>
    <n v="190.64"/>
    <n v="53439000"/>
    <n v="-0.72776079209364719"/>
  </r>
  <r>
    <x v="1064"/>
    <x v="1052"/>
    <n v="188.32"/>
    <n v="189.54"/>
    <n v="187.35"/>
    <n v="189.39"/>
    <n v="40962000"/>
    <n v="-0.96287192278772782"/>
  </r>
  <r>
    <x v="1065"/>
    <x v="1053"/>
    <n v="188.85"/>
    <n v="189.99"/>
    <n v="188"/>
    <n v="188.65"/>
    <n v="45155200"/>
    <n v="-0.883857096048414"/>
  </r>
  <r>
    <x v="1066"/>
    <x v="1054"/>
    <n v="187.15"/>
    <n v="188.67"/>
    <n v="186.79"/>
    <n v="188.42"/>
    <n v="41781900"/>
    <n v="-0.94742208580319021"/>
  </r>
  <r>
    <x v="1067"/>
    <x v="1055"/>
    <n v="185.04"/>
    <n v="186.21"/>
    <n v="183.51"/>
    <n v="185.77"/>
    <n v="56529500"/>
    <n v="-0.66952476184518561"/>
  </r>
  <r>
    <x v="1068"/>
    <x v="1056"/>
    <n v="184.15"/>
    <n v="185.53"/>
    <n v="182.44"/>
    <n v="185.32"/>
    <n v="54630500"/>
    <n v="-0.70530868724296225"/>
  </r>
  <r>
    <x v="1069"/>
    <x v="1057"/>
    <n v="183.86"/>
    <n v="184.49"/>
    <n v="181.35"/>
    <n v="183.55"/>
    <n v="65434500"/>
    <n v="-0.50172283679663321"/>
  </r>
  <r>
    <x v="1070"/>
    <x v="1058"/>
    <n v="182.31"/>
    <n v="184.85"/>
    <n v="181.67"/>
    <n v="183.42"/>
    <n v="49701400"/>
    <n v="-0.79819049170751244"/>
  </r>
  <r>
    <x v="1071"/>
    <x v="1059"/>
    <n v="181.56"/>
    <n v="182.43"/>
    <n v="180"/>
    <n v="181.79"/>
    <n v="53665600"/>
    <n v="-0.72349084080605575"/>
  </r>
  <r>
    <x v="1072"/>
    <x v="1060"/>
    <n v="182.32"/>
    <n v="182.89"/>
    <n v="180.66"/>
    <n v="181.94"/>
    <n v="41529700"/>
    <n v="-0.95217443229361631"/>
  </r>
  <r>
    <x v="1073"/>
    <x v="1061"/>
    <n v="184.37"/>
    <n v="184.96"/>
    <n v="182.46"/>
    <n v="183.48"/>
    <n v="52292200"/>
    <n v="-0.74937058969563264"/>
  </r>
  <r>
    <x v="1074"/>
    <x v="1062"/>
    <n v="182.52"/>
    <n v="185.04"/>
    <n v="182.23"/>
    <n v="185.01"/>
    <n v="45119700"/>
    <n v="-0.8845260425210949"/>
  </r>
  <r>
    <x v="1075"/>
    <x v="1063"/>
    <n v="181.16"/>
    <n v="182.76"/>
    <n v="180.65"/>
    <n v="182.24"/>
    <n v="40867400"/>
    <n v="-0.96465452381070294"/>
  </r>
  <r>
    <x v="1076"/>
    <x v="1064"/>
    <n v="182.63"/>
    <n v="183.92"/>
    <n v="179.56"/>
    <n v="181.1"/>
    <n v="54318900"/>
    <n v="-0.71118034135246577"/>
  </r>
  <r>
    <x v="1077"/>
    <x v="1065"/>
    <n v="181.42"/>
    <n v="183.12"/>
    <n v="180.13"/>
    <n v="182.51"/>
    <n v="48953900"/>
    <n v="-0.81227605475903319"/>
  </r>
  <r>
    <x v="1078"/>
    <x v="1066"/>
    <n v="180.75"/>
    <n v="182.57"/>
    <n v="179.53"/>
    <n v="181.27"/>
    <n v="136682600"/>
    <n v="0.84084519644893274"/>
  </r>
  <r>
    <x v="1079"/>
    <x v="1067"/>
    <n v="179.66"/>
    <n v="180.53"/>
    <n v="177.38"/>
    <n v="179.55"/>
    <n v="73488000"/>
    <n v="-0.34996620531111755"/>
  </r>
  <r>
    <x v="1080"/>
    <x v="1068"/>
    <n v="175.1"/>
    <n v="176.9"/>
    <n v="173.79"/>
    <n v="176.15"/>
    <n v="81510100"/>
    <n v="-0.19880126169157888"/>
  </r>
  <r>
    <x v="1081"/>
    <x v="1069"/>
    <n v="170.12"/>
    <n v="172.04"/>
    <n v="169.62"/>
    <n v="170.76"/>
    <n v="95132400"/>
    <n v="5.7891401260571039E-2"/>
  </r>
  <r>
    <x v="1082"/>
    <x v="1070"/>
    <n v="169.12"/>
    <n v="171.24"/>
    <n v="168.68"/>
    <n v="171.06"/>
    <n v="68587700"/>
    <n v="-0.44230531517247873"/>
  </r>
  <r>
    <x v="1083"/>
    <x v="1071"/>
    <n v="169"/>
    <n v="170.73"/>
    <n v="168.49"/>
    <n v="169.15"/>
    <n v="71765100"/>
    <n v="-0.38243177933314459"/>
  </r>
  <r>
    <x v="1084"/>
    <x v="1072"/>
    <n v="170.73"/>
    <n v="173.7"/>
    <n v="168.94"/>
    <n v="169"/>
    <n v="76114600"/>
    <n v="-0.30047170375777366"/>
  </r>
  <r>
    <x v="1085"/>
    <x v="1073"/>
    <n v="172.75"/>
    <n v="174.38"/>
    <n v="172.05"/>
    <n v="172.94"/>
    <n v="60139500"/>
    <n v="-0.60149950082044956"/>
  </r>
  <r>
    <x v="1086"/>
    <x v="1074"/>
    <n v="173.23"/>
    <n v="174.03"/>
    <n v="171.01"/>
    <n v="173.15"/>
    <n v="59825400"/>
    <n v="-0.6074182638364799"/>
  </r>
  <r>
    <x v="1087"/>
    <x v="1075"/>
    <n v="171.13"/>
    <n v="173.19"/>
    <n v="170.76"/>
    <n v="172.77"/>
    <n v="52488700"/>
    <n v="-0.74566782964262412"/>
  </r>
  <r>
    <x v="1088"/>
    <x v="1076"/>
    <n v="173"/>
    <n v="174.31"/>
    <n v="172.05"/>
    <n v="172.91"/>
    <n v="72913500"/>
    <n v="-0.36079183203098208"/>
  </r>
  <r>
    <x v="1089"/>
    <x v="1077"/>
    <n v="172.62"/>
    <n v="172.62"/>
    <n v="170.29"/>
    <n v="171.17"/>
    <n v="121664700"/>
    <n v="0.55785445751724771"/>
  </r>
  <r>
    <x v="1090"/>
    <x v="1078"/>
    <n v="173.72"/>
    <n v="177.71"/>
    <n v="173.52"/>
    <n v="175.57"/>
    <n v="75604200"/>
    <n v="-0.31008945811429034"/>
  </r>
  <r>
    <x v="1091"/>
    <x v="1079"/>
    <n v="176.08"/>
    <n v="176.61"/>
    <n v="173.03"/>
    <n v="174.34"/>
    <n v="55215200"/>
    <n v="-0.69429085618446829"/>
  </r>
  <r>
    <x v="1092"/>
    <x v="1080"/>
    <n v="178.67"/>
    <n v="178.67"/>
    <n v="175.09"/>
    <n v="175.72"/>
    <n v="53423100"/>
    <n v="-0.72806040473915778"/>
  </r>
  <r>
    <x v="1093"/>
    <x v="1081"/>
    <n v="171.37"/>
    <n v="177.49"/>
    <n v="170.84"/>
    <n v="177.05"/>
    <n v="106181300"/>
    <n v="0.26609204019026789"/>
  </r>
  <r>
    <x v="1094"/>
    <x v="1082"/>
    <n v="172.28"/>
    <n v="173.05"/>
    <n v="170.06"/>
    <n v="171.76"/>
    <n v="71106600"/>
    <n v="-0.39484026531231048"/>
  </r>
  <r>
    <x v="1095"/>
    <x v="1083"/>
    <n v="170.85"/>
    <n v="171.94"/>
    <n v="169.45"/>
    <n v="170.57"/>
    <n v="54288300"/>
    <n v="-0.71175695436835407"/>
  </r>
  <r>
    <x v="1096"/>
    <x v="1084"/>
    <n v="169.71"/>
    <n v="171.42"/>
    <n v="169.58"/>
    <n v="170"/>
    <n v="57388400"/>
    <n v="-0.65334002591882945"/>
  </r>
  <r>
    <x v="1097"/>
    <x v="1085"/>
    <n v="173.31"/>
    <n v="173.6"/>
    <n v="170.11"/>
    <n v="170.41"/>
    <n v="60273300"/>
    <n v="-0.59897823214313384"/>
  </r>
  <r>
    <x v="1098"/>
    <x v="1086"/>
    <n v="171.48"/>
    <n v="172.23"/>
    <n v="170.51"/>
    <n v="171.75"/>
    <n v="65672700"/>
    <n v="-0.49723430018275727"/>
  </r>
  <r>
    <x v="1099"/>
    <x v="1087"/>
    <n v="170.03"/>
    <n v="171.25"/>
    <n v="169.48"/>
    <n v="171.19"/>
    <n v="46240500"/>
    <n v="-0.86340617754698856"/>
  </r>
  <r>
    <x v="1100"/>
    <x v="1088"/>
    <n v="168.84"/>
    <n v="169.34"/>
    <n v="168.23"/>
    <n v="169.08"/>
    <n v="49329500"/>
    <n v="-0.80519841264244296"/>
  </r>
  <r>
    <x v="1101"/>
    <x v="1089"/>
    <n v="169.65"/>
    <n v="170.68"/>
    <n v="168.58"/>
    <n v="168.79"/>
    <n v="47691700"/>
    <n v="-0.83606039948629685"/>
  </r>
  <r>
    <x v="1102"/>
    <x v="1090"/>
    <n v="168.82"/>
    <n v="171.92"/>
    <n v="168.82"/>
    <n v="170.29"/>
    <n v="53704400"/>
    <n v="-0.72275971057675947"/>
  </r>
  <r>
    <x v="1103"/>
    <x v="1091"/>
    <n v="169.58"/>
    <n v="170.39"/>
    <n v="168.95"/>
    <n v="169.59"/>
    <n v="42055200"/>
    <n v="-0.94227214014167759"/>
  </r>
  <r>
    <x v="1104"/>
    <x v="1092"/>
    <n v="168.45"/>
    <n v="169.2"/>
    <n v="168.24"/>
    <n v="169.03"/>
    <n v="37425500"/>
    <n v="-1.0295121819605753"/>
  </r>
  <r>
    <x v="1105"/>
    <x v="1093"/>
    <n v="169.67"/>
    <n v="170.08"/>
    <n v="168.35"/>
    <n v="168.7"/>
    <n v="42451200"/>
    <n v="-0.9348100893478285"/>
  </r>
  <r>
    <x v="1106"/>
    <x v="1094"/>
    <n v="167.78"/>
    <n v="169.09"/>
    <n v="167.11"/>
    <n v="168.8"/>
    <n v="49709300"/>
    <n v="-0.79804162756288766"/>
  </r>
  <r>
    <x v="1107"/>
    <x v="1095"/>
    <n v="175.04"/>
    <n v="175.46"/>
    <n v="168.16"/>
    <n v="168.34"/>
    <n v="91070300"/>
    <n v="-1.865303442047608E-2"/>
  </r>
  <r>
    <x v="1108"/>
    <x v="1096"/>
    <n v="176.55"/>
    <n v="178.36"/>
    <n v="174.21"/>
    <n v="174.26"/>
    <n v="101593300"/>
    <n v="0.17963777493223776"/>
  </r>
  <r>
    <x v="1109"/>
    <x v="1097"/>
    <n v="172.69"/>
    <n v="176.63"/>
    <n v="172.5"/>
    <n v="175.36"/>
    <n v="73531800"/>
    <n v="-0.34914085726876759"/>
  </r>
  <r>
    <x v="1110"/>
    <x v="1098"/>
    <n v="169.38"/>
    <n v="173.76"/>
    <n v="168.27"/>
    <n v="171.75"/>
    <n v="73711200"/>
    <n v="-0.34576032213640256"/>
  </r>
  <r>
    <x v="1111"/>
    <x v="1099"/>
    <n v="168"/>
    <n v="170.65"/>
    <n v="168"/>
    <n v="169.61"/>
    <n v="50901200"/>
    <n v="-0.77558198528715827"/>
  </r>
  <r>
    <x v="1112"/>
    <x v="1100"/>
    <n v="167.04"/>
    <n v="168.64"/>
    <n v="166.55"/>
    <n v="168.03"/>
    <n v="43122900"/>
    <n v="-0.922152868342201"/>
  </r>
  <r>
    <x v="1113"/>
    <x v="1101"/>
    <n v="165"/>
    <n v="166.4"/>
    <n v="164.08"/>
    <n v="166.21"/>
    <n v="67772100"/>
    <n v="-0.4576741248377903"/>
  </r>
  <r>
    <x v="1114"/>
    <x v="1102"/>
    <n v="165.84"/>
    <n v="167.26"/>
    <n v="164.77"/>
    <n v="165.52"/>
    <n v="48116400"/>
    <n v="-0.82805753844551977"/>
  </r>
  <r>
    <x v="1115"/>
    <x v="1103"/>
    <n v="166.9"/>
    <n v="167.05"/>
    <n v="164.92"/>
    <n v="165.35"/>
    <n v="49537800"/>
    <n v="-0.8012732985506279"/>
  </r>
  <r>
    <x v="1116"/>
    <x v="1104"/>
    <n v="169.02"/>
    <n v="169.3"/>
    <n v="166.21"/>
    <n v="166.54"/>
    <n v="48251800"/>
    <n v="-0.82550612006802693"/>
  </r>
  <r>
    <x v="1117"/>
    <x v="1105"/>
    <n v="169.89"/>
    <n v="170.61"/>
    <n v="168.15"/>
    <n v="169.53"/>
    <n v="50558300"/>
    <n v="-0.78204344290637773"/>
  </r>
  <r>
    <x v="1118"/>
    <x v="1106"/>
    <n v="169.3"/>
    <n v="171.34"/>
    <n v="169.18"/>
    <n v="169.88"/>
    <n v="44838400"/>
    <n v="-0.88982673668349332"/>
  </r>
  <r>
    <x v="1119"/>
    <x v="1107"/>
    <n v="173.5"/>
    <n v="176.03"/>
    <n v="173.1"/>
    <n v="173.37"/>
    <n v="68169400"/>
    <n v="-0.45018757741254717"/>
  </r>
  <r>
    <x v="1120"/>
    <x v="1108"/>
    <n v="170.33"/>
    <n v="174.99"/>
    <n v="170"/>
    <n v="173.33"/>
    <n v="65934800"/>
    <n v="-0.49229540242248487"/>
  </r>
  <r>
    <x v="1121"/>
    <x v="1106"/>
    <n v="169.3"/>
    <n v="172.71"/>
    <n v="169.11"/>
    <n v="169.58"/>
    <n v="50383100"/>
    <n v="-0.78534483507577768"/>
  </r>
  <r>
    <x v="1122"/>
    <x v="1109"/>
    <n v="173.03"/>
    <n v="173.42"/>
    <n v="170.89"/>
    <n v="172.51"/>
    <n v="94214900"/>
    <n v="4.0602432565226089E-2"/>
  </r>
  <r>
    <x v="1123"/>
    <x v="1110"/>
    <n v="183.38"/>
    <n v="187"/>
    <n v="182.66"/>
    <n v="186.65"/>
    <n v="163224100"/>
    <n v="1.3409816134816281"/>
  </r>
  <r>
    <x v="1124"/>
    <x v="1111"/>
    <n v="181.71"/>
    <n v="184.2"/>
    <n v="180.42"/>
    <n v="182.35"/>
    <n v="78569700"/>
    <n v="-0.25420887319216995"/>
  </r>
  <r>
    <x v="1125"/>
    <x v="1112"/>
    <n v="182.4"/>
    <n v="184.9"/>
    <n v="181.32"/>
    <n v="183.45"/>
    <n v="77305800"/>
    <n v="-0.27802525197587186"/>
  </r>
  <r>
    <x v="1126"/>
    <x v="1113"/>
    <n v="182.74"/>
    <n v="183.07"/>
    <n v="181.45"/>
    <n v="182.85"/>
    <n v="45057100"/>
    <n v="-0.88570564954052666"/>
  </r>
  <r>
    <x v="1127"/>
    <x v="1114"/>
    <n v="184.57"/>
    <n v="184.66"/>
    <n v="182.11"/>
    <n v="182.56"/>
    <n v="48983000"/>
    <n v="-0.81172770708706099"/>
  </r>
  <r>
    <x v="1128"/>
    <x v="1115"/>
    <n v="183.05"/>
    <n v="185.09"/>
    <n v="182.13"/>
    <n v="184.9"/>
    <n v="50759500"/>
    <n v="-0.77825211810909878"/>
  </r>
  <r>
    <x v="1129"/>
    <x v="1116"/>
    <n v="186.28"/>
    <n v="187.1"/>
    <n v="184.62"/>
    <n v="185.44"/>
    <n v="72044800"/>
    <n v="-0.3771612348709234"/>
  </r>
  <r>
    <x v="1130"/>
    <x v="1117"/>
    <n v="187.43"/>
    <n v="188.3"/>
    <n v="186.29"/>
    <n v="187.51"/>
    <n v="52393600"/>
    <n v="-0.7474598524469046"/>
  </r>
  <r>
    <x v="1131"/>
    <x v="1118"/>
    <n v="189.72"/>
    <n v="190.65"/>
    <n v="187.37"/>
    <n v="187.91"/>
    <n v="70400000"/>
    <n v="-0.40815512665305242"/>
  </r>
  <r>
    <x v="1132"/>
    <x v="1119"/>
    <n v="189.84"/>
    <n v="191.1"/>
    <n v="189.66"/>
    <n v="190.47"/>
    <n v="52845200"/>
    <n v="-0.73895009957189883"/>
  </r>
  <r>
    <x v="1133"/>
    <x v="1120"/>
    <n v="189.87"/>
    <n v="190.81"/>
    <n v="189.18"/>
    <n v="189.51"/>
    <n v="41282900"/>
    <n v="-0.95682502354594456"/>
  </r>
  <r>
    <x v="1134"/>
    <x v="1121"/>
    <n v="191.04"/>
    <n v="191.92"/>
    <n v="189.01"/>
    <n v="189.33"/>
    <n v="44361300"/>
    <n v="-0.89881700040507273"/>
  </r>
  <r>
    <x v="1135"/>
    <x v="1122"/>
    <n v="192.35"/>
    <n v="192.73"/>
    <n v="190.92"/>
    <n v="191.09"/>
    <n v="42309400"/>
    <n v="-0.93748210652603003"/>
  </r>
  <r>
    <x v="1136"/>
    <x v="1123"/>
    <n v="190.9"/>
    <n v="192.82"/>
    <n v="190.27"/>
    <n v="192.27"/>
    <n v="34648500"/>
    <n v="-1.0818407553305729"/>
  </r>
  <r>
    <x v="1137"/>
    <x v="1124"/>
    <n v="186.88"/>
    <n v="191"/>
    <n v="186.63"/>
    <n v="190.98"/>
    <n v="51005900"/>
    <n v="-0.77360906428181486"/>
  </r>
  <r>
    <x v="1138"/>
    <x v="1125"/>
    <n v="189.98"/>
    <n v="190.58"/>
    <n v="188.04"/>
    <n v="188.82"/>
    <n v="36294600"/>
    <n v="-1.05082236691705"/>
  </r>
  <r>
    <x v="1139"/>
    <x v="1126"/>
    <n v="189.99"/>
    <n v="193"/>
    <n v="189.1"/>
    <n v="191.51"/>
    <n v="52280100"/>
    <n v="-0.74959859680322249"/>
  </r>
  <r>
    <x v="1140"/>
    <x v="1127"/>
    <n v="190.29"/>
    <n v="192.25"/>
    <n v="189.51"/>
    <n v="189.61"/>
    <n v="53068000"/>
    <n v="-0.73475175382222813"/>
  </r>
  <r>
    <x v="1141"/>
    <x v="1128"/>
    <n v="191.29"/>
    <n v="192.18"/>
    <n v="190.63"/>
    <n v="190.76"/>
    <n v="49947900"/>
    <n v="-0.79354555352396738"/>
  </r>
  <r>
    <x v="1142"/>
    <x v="1129"/>
    <n v="192.25"/>
    <n v="192.57"/>
    <n v="189.91"/>
    <n v="191.44"/>
    <n v="75158300"/>
    <n v="-0.31849180268241495"/>
  </r>
  <r>
    <x v="1143"/>
    <x v="1130"/>
    <n v="194.03"/>
    <n v="194.99"/>
    <n v="192.52"/>
    <n v="192.9"/>
    <n v="50080500"/>
    <n v="-0.79104689712178455"/>
  </r>
  <r>
    <x v="1144"/>
    <x v="1131"/>
    <n v="194.35"/>
    <n v="195.32"/>
    <n v="193.03"/>
    <n v="194.64"/>
    <n v="47471400"/>
    <n v="-0.84021163632944074"/>
  </r>
  <r>
    <x v="1145"/>
    <x v="1132"/>
    <n v="195.87"/>
    <n v="196.9"/>
    <n v="194.87"/>
    <n v="195.4"/>
    <n v="54156800"/>
    <n v="-0.71423488285166514"/>
  </r>
  <r>
    <x v="1146"/>
    <x v="1133"/>
    <n v="194.48"/>
    <n v="196.5"/>
    <n v="194.17"/>
    <n v="195.69"/>
    <n v="41181800"/>
    <n v="-0.9587301077258894"/>
  </r>
  <r>
    <x v="1147"/>
    <x v="1134"/>
    <n v="196.89"/>
    <n v="196.94"/>
    <n v="194.14"/>
    <n v="194.65"/>
    <n v="53103900"/>
    <n v="-0.73407526992450289"/>
  </r>
  <r>
    <x v="1148"/>
    <x v="1135"/>
    <n v="193.12"/>
    <n v="197.3"/>
    <n v="192.15"/>
    <n v="196.9"/>
    <n v="97262100"/>
    <n v="9.8022536552643133E-2"/>
  </r>
  <r>
    <x v="1149"/>
    <x v="1136"/>
    <n v="207.15"/>
    <n v="207.16"/>
    <n v="193.63"/>
    <n v="193.65"/>
    <n v="172373300"/>
    <n v="1.5133851365197208"/>
  </r>
  <r>
    <x v="1150"/>
    <x v="1137"/>
    <n v="213.07"/>
    <n v="220.2"/>
    <n v="206.9"/>
    <n v="207.37"/>
    <n v="198134300"/>
    <n v="1.9988141529347414"/>
  </r>
  <r>
    <x v="1151"/>
    <x v="1138"/>
    <n v="214.24"/>
    <n v="216.75"/>
    <n v="211.6"/>
    <n v="214.74"/>
    <n v="97862700"/>
    <n v="0.10933998025664769"/>
  </r>
  <r>
    <x v="1152"/>
    <x v="1139"/>
    <n v="212.49"/>
    <n v="215.17"/>
    <n v="211.3"/>
    <n v="213.85"/>
    <n v="70122700"/>
    <n v="-0.41338044656500789"/>
  </r>
  <r>
    <x v="1153"/>
    <x v="1140"/>
    <n v="216.67"/>
    <n v="218.95"/>
    <n v="212.72"/>
    <n v="213.37"/>
    <n v="93728300"/>
    <n v="3.1433154998844776E-2"/>
  </r>
  <r>
    <x v="1154"/>
    <x v="1141"/>
    <n v="214.29"/>
    <n v="218.63"/>
    <n v="213"/>
    <n v="217.59"/>
    <n v="79943300"/>
    <n v="-0.22832535559007094"/>
  </r>
  <r>
    <x v="1155"/>
    <x v="1142"/>
    <n v="209.68"/>
    <n v="214.24"/>
    <n v="208.85"/>
    <n v="213.93"/>
    <n v="86172500"/>
    <n v="-0.11094503537531042"/>
  </r>
  <r>
    <x v="1156"/>
    <x v="1143"/>
    <n v="207.49"/>
    <n v="211.89"/>
    <n v="207.11"/>
    <n v="210.39"/>
    <n v="246421400"/>
    <n v="2.9087151450753312"/>
  </r>
  <r>
    <x v="1157"/>
    <x v="1144"/>
    <n v="208.14"/>
    <n v="212.7"/>
    <n v="206.59"/>
    <n v="207.72"/>
    <n v="80727000"/>
    <n v="-0.2135576555720417"/>
  </r>
  <r>
    <x v="1158"/>
    <x v="1145"/>
    <n v="209.07"/>
    <n v="211.38"/>
    <n v="208.61"/>
    <n v="209.15"/>
    <n v="56713900"/>
    <n v="-0.66605000889976695"/>
  </r>
  <r>
    <x v="1159"/>
    <x v="1146"/>
    <n v="213.25"/>
    <n v="214.86"/>
    <n v="210.64"/>
    <n v="211.5"/>
    <n v="66213200"/>
    <n v="-0.4870493545916576"/>
  </r>
  <r>
    <x v="1160"/>
    <x v="1147"/>
    <n v="214.1"/>
    <n v="215.74"/>
    <n v="212.35"/>
    <n v="214.69"/>
    <n v="49772700"/>
    <n v="-0.79684694569336734"/>
  </r>
  <r>
    <x v="1161"/>
    <x v="1148"/>
    <n v="210.62"/>
    <n v="216.07"/>
    <n v="210.3"/>
    <n v="215.77"/>
    <n v="82542700"/>
    <n v="-0.17934339893973889"/>
  </r>
  <r>
    <x v="1162"/>
    <x v="1149"/>
    <n v="216.75"/>
    <n v="217.51"/>
    <n v="211.92"/>
    <n v="212.09"/>
    <n v="60402900"/>
    <n v="-0.59653610642878319"/>
  </r>
  <r>
    <x v="1163"/>
    <x v="1150"/>
    <n v="220.27"/>
    <n v="220.38"/>
    <n v="215.1"/>
    <n v="216.15"/>
    <n v="58046200"/>
    <n v="-0.64094473043349109"/>
  </r>
  <r>
    <x v="1164"/>
    <x v="1151"/>
    <n v="221.55"/>
    <n v="221.55"/>
    <n v="219.03"/>
    <n v="220"/>
    <n v="37369800"/>
    <n v="-1.0305617683979929"/>
  </r>
  <r>
    <x v="1165"/>
    <x v="1152"/>
    <n v="226.34"/>
    <n v="226.45"/>
    <n v="221.65"/>
    <n v="221.65"/>
    <n v="60412400"/>
    <n v="-0.59635709258398129"/>
  </r>
  <r>
    <x v="1166"/>
    <x v="1153"/>
    <n v="227.82"/>
    <n v="227.85"/>
    <n v="223.25"/>
    <n v="227.09"/>
    <n v="59085900"/>
    <n v="-0.62135307838711484"/>
  </r>
  <r>
    <x v="1167"/>
    <x v="1154"/>
    <n v="228.68"/>
    <n v="229.4"/>
    <n v="226.37"/>
    <n v="227.93"/>
    <n v="48076100"/>
    <n v="-0.82881693401873213"/>
  </r>
  <r>
    <x v="1168"/>
    <x v="1155"/>
    <n v="232.98"/>
    <n v="233.08"/>
    <n v="229.25"/>
    <n v="229.3"/>
    <n v="62627700"/>
    <n v="-0.55461294833243069"/>
  </r>
  <r>
    <x v="1169"/>
    <x v="1156"/>
    <n v="227.57"/>
    <n v="232.39"/>
    <n v="225.77"/>
    <n v="231.39"/>
    <n v="64710600"/>
    <n v="-0.51536369177054075"/>
  </r>
  <r>
    <x v="1170"/>
    <x v="1157"/>
    <n v="230.54"/>
    <n v="232.64"/>
    <n v="228.68"/>
    <n v="228.92"/>
    <n v="53046500"/>
    <n v="-0.73515689041835885"/>
  </r>
  <r>
    <x v="1171"/>
    <x v="1158"/>
    <n v="234.4"/>
    <n v="237.23"/>
    <n v="233.09"/>
    <n v="236.48"/>
    <n v="62631300"/>
    <n v="-0.55454511150703212"/>
  </r>
  <r>
    <x v="1172"/>
    <x v="1159"/>
    <n v="234.82"/>
    <n v="236.27"/>
    <n v="232.33"/>
    <n v="235"/>
    <n v="43234300"/>
    <n v="-0.9200536954673656"/>
  </r>
  <r>
    <x v="1173"/>
    <x v="1160"/>
    <n v="228.88"/>
    <n v="231.46"/>
    <n v="226.64"/>
    <n v="229.45"/>
    <n v="57345900"/>
    <n v="-0.65414087732978543"/>
  </r>
  <r>
    <x v="1174"/>
    <x v="1161"/>
    <n v="224.18"/>
    <n v="230.44"/>
    <n v="222.27"/>
    <n v="230.28"/>
    <n v="66034600"/>
    <n v="-0.49041481487393401"/>
  </r>
  <r>
    <x v="1175"/>
    <x v="1162"/>
    <n v="224.31"/>
    <n v="226.8"/>
    <n v="223.28"/>
    <n v="224.82"/>
    <n v="49151500"/>
    <n v="-0.80855256678715293"/>
  </r>
  <r>
    <x v="1176"/>
    <x v="1163"/>
    <n v="223.96"/>
    <n v="227.78"/>
    <n v="223.09"/>
    <n v="227.01"/>
    <n v="48201800"/>
    <n v="-0.82644829819856336"/>
  </r>
  <r>
    <x v="1177"/>
    <x v="1164"/>
    <n v="225.01"/>
    <n v="226.94"/>
    <n v="222.68"/>
    <n v="224.37"/>
    <n v="39960300"/>
    <n v="-0.98174751945489624"/>
  </r>
  <r>
    <x v="1178"/>
    <x v="1165"/>
    <n v="218.54"/>
    <n v="224.8"/>
    <n v="217.13"/>
    <n v="224"/>
    <n v="61777600"/>
    <n v="-0.57063186090781248"/>
  </r>
  <r>
    <x v="1179"/>
    <x v="1166"/>
    <n v="217.49"/>
    <n v="220.85"/>
    <n v="214.62"/>
    <n v="218.93"/>
    <n v="51391200"/>
    <n v="-0.76634863960790056"/>
  </r>
  <r>
    <x v="1180"/>
    <x v="1167"/>
    <n v="217.96"/>
    <n v="219.49"/>
    <n v="216.01"/>
    <n v="218.7"/>
    <n v="41601300"/>
    <n v="-0.95082523321068801"/>
  </r>
  <r>
    <x v="1181"/>
    <x v="1168"/>
    <n v="218.24"/>
    <n v="219.3"/>
    <n v="215.75"/>
    <n v="216.96"/>
    <n v="36311800"/>
    <n v="-1.0504982576401454"/>
  </r>
  <r>
    <x v="1182"/>
    <x v="1169"/>
    <n v="218.8"/>
    <n v="220.33"/>
    <n v="216.12"/>
    <n v="219.19"/>
    <n v="41643800"/>
    <n v="-0.95002438179973203"/>
  </r>
  <r>
    <x v="1183"/>
    <x v="1170"/>
    <n v="222.08"/>
    <n v="223.82"/>
    <n v="220.63"/>
    <n v="221.44"/>
    <n v="50036300"/>
    <n v="-0.7918797825891789"/>
  </r>
  <r>
    <x v="1184"/>
    <x v="1171"/>
    <n v="218.36"/>
    <n v="224.48"/>
    <n v="217.02"/>
    <n v="224.37"/>
    <n v="62501000"/>
    <n v="-0.55700042771521019"/>
  </r>
  <r>
    <x v="1185"/>
    <x v="1172"/>
    <n v="219.86"/>
    <n v="225.6"/>
    <n v="217.71"/>
    <n v="219.15"/>
    <n v="105568600"/>
    <n v="0.25454658937867347"/>
  </r>
  <r>
    <x v="1186"/>
    <x v="1173"/>
    <n v="209.27"/>
    <n v="213.5"/>
    <n v="196"/>
    <n v="199.09"/>
    <n v="119548600"/>
    <n v="0.51797959467668164"/>
  </r>
  <r>
    <x v="1187"/>
    <x v="1174"/>
    <n v="207.23"/>
    <n v="209.99"/>
    <n v="201.07"/>
    <n v="205.3"/>
    <n v="69660500"/>
    <n v="-0.42208994120368737"/>
  </r>
  <r>
    <x v="1188"/>
    <x v="1175"/>
    <n v="209.82"/>
    <n v="213.64"/>
    <n v="206.39"/>
    <n v="206.9"/>
    <n v="63516400"/>
    <n v="-0.53786667424027479"/>
  </r>
  <r>
    <x v="1189"/>
    <x v="1176"/>
    <n v="213.31"/>
    <n v="214.2"/>
    <n v="208.83"/>
    <n v="213.11"/>
    <n v="47161100"/>
    <n v="-0.84605879380755034"/>
  </r>
  <r>
    <x v="1190"/>
    <x v="1177"/>
    <n v="216.24"/>
    <n v="216.78"/>
    <n v="211.97"/>
    <n v="212.1"/>
    <n v="42201600"/>
    <n v="-0.93951344257546676"/>
  </r>
  <r>
    <x v="1191"/>
    <x v="1178"/>
    <n v="217.53"/>
    <n v="219.51"/>
    <n v="215.6"/>
    <n v="216.07"/>
    <n v="38028100"/>
    <n v="-1.0181570511313491"/>
  </r>
  <r>
    <x v="1192"/>
    <x v="1179"/>
    <n v="221.27"/>
    <n v="221.89"/>
    <n v="219.01"/>
    <n v="219.01"/>
    <n v="44155300"/>
    <n v="-0.90269877430288314"/>
  </r>
  <r>
    <x v="1193"/>
    <x v="1180"/>
    <n v="221.72"/>
    <n v="223.03"/>
    <n v="219.7"/>
    <n v="220.57"/>
    <n v="41960600"/>
    <n v="-0.94405474116465271"/>
  </r>
  <r>
    <x v="1194"/>
    <x v="1181"/>
    <n v="224.72"/>
    <n v="225.35"/>
    <n v="222.76"/>
    <n v="224.6"/>
    <n v="46414000"/>
    <n v="-0.86013681943402687"/>
  </r>
  <r>
    <x v="1195"/>
    <x v="1182"/>
    <n v="226.05"/>
    <n v="226.83"/>
    <n v="223.65"/>
    <n v="223.92"/>
    <n v="44340200"/>
    <n v="-0.89921459957615912"/>
  </r>
  <r>
    <x v="1196"/>
    <x v="1183"/>
    <n v="225.89"/>
    <n v="225.99"/>
    <n v="223.04"/>
    <n v="225.72"/>
    <n v="40687800"/>
    <n v="-0.96803882765559013"/>
  </r>
  <r>
    <x v="1197"/>
    <x v="1184"/>
    <n v="226.51"/>
    <n v="227.17"/>
    <n v="225.45"/>
    <n v="225.77"/>
    <n v="30299000"/>
    <n v="-1.163800830905944"/>
  </r>
  <r>
    <x v="1198"/>
    <x v="1185"/>
    <n v="226.4"/>
    <n v="227.98"/>
    <n v="225.05"/>
    <n v="226.52"/>
    <n v="34765500"/>
    <n v="-1.0796360585051175"/>
  </r>
  <r>
    <x v="1199"/>
    <x v="1186"/>
    <n v="224.53"/>
    <n v="228.34"/>
    <n v="223.9"/>
    <n v="227.79"/>
    <n v="43695300"/>
    <n v="-0.91136681310381906"/>
  </r>
  <r>
    <x v="1200"/>
    <x v="1187"/>
    <n v="226.84"/>
    <n v="228.22"/>
    <n v="224.33"/>
    <n v="225.66"/>
    <n v="38677300"/>
    <n v="-1.0059238102844632"/>
  </r>
  <r>
    <x v="1201"/>
    <x v="1188"/>
    <n v="227.18"/>
    <n v="227.28"/>
    <n v="223.89"/>
    <n v="226.76"/>
    <n v="30602200"/>
    <n v="-1.1580874627223705"/>
  </r>
  <r>
    <x v="1202"/>
    <x v="1189"/>
    <n v="228.03"/>
    <n v="228.85"/>
    <n v="224.89"/>
    <n v="226"/>
    <n v="35934600"/>
    <n v="-1.0576060494569128"/>
  </r>
  <r>
    <x v="1203"/>
    <x v="1190"/>
    <n v="226.49"/>
    <n v="229.86"/>
    <n v="225.68"/>
    <n v="227.92"/>
    <n v="38052200"/>
    <n v="-1.0177029212724307"/>
  </r>
  <r>
    <x v="1204"/>
    <x v="1191"/>
    <n v="229.79"/>
    <n v="232.92"/>
    <n v="228.88"/>
    <n v="230.1"/>
    <n v="51906300"/>
    <n v="-0.75664232050711344"/>
  </r>
  <r>
    <x v="1205"/>
    <x v="1192"/>
    <n v="229"/>
    <n v="230.4"/>
    <n v="227.48"/>
    <n v="230.19"/>
    <n v="52990800"/>
    <n v="-0.73620647685577645"/>
  </r>
  <r>
    <x v="1206"/>
    <x v="1193"/>
    <n v="222.77"/>
    <n v="229"/>
    <n v="221.17"/>
    <n v="228.55"/>
    <n v="50190600"/>
    <n v="-0.78897222087834318"/>
  </r>
  <r>
    <x v="1207"/>
    <x v="1194"/>
    <n v="220.85"/>
    <n v="221.78"/>
    <n v="217.48"/>
    <n v="221.66"/>
    <n v="43840200"/>
    <n v="-0.90863638088152421"/>
  </r>
  <r>
    <x v="1208"/>
    <x v="1195"/>
    <n v="222.38"/>
    <n v="225.48"/>
    <n v="221.52"/>
    <n v="221.63"/>
    <n v="36615400"/>
    <n v="-1.0447773520315278"/>
  </r>
  <r>
    <x v="1209"/>
    <x v="1196"/>
    <n v="220.82"/>
    <n v="225.24"/>
    <n v="219.77"/>
    <n v="223.95"/>
    <n v="48423000"/>
    <n v="-0.82228010214906988"/>
  </r>
  <r>
    <x v="1210"/>
    <x v="1197"/>
    <n v="220.91"/>
    <n v="221.27"/>
    <n v="216.71"/>
    <n v="220.82"/>
    <n v="67180000"/>
    <n v="-0.46883139825960363"/>
  </r>
  <r>
    <x v="1211"/>
    <x v="1198"/>
    <n v="220.11"/>
    <n v="221.48"/>
    <n v="216.73"/>
    <n v="218.92"/>
    <n v="51591000"/>
    <n v="-0.76258369579827667"/>
  </r>
  <r>
    <x v="1212"/>
    <x v="1199"/>
    <n v="222.66"/>
    <n v="223.09"/>
    <n v="217.89"/>
    <n v="221.46"/>
    <n v="44587100"/>
    <n v="-0.89456212396756984"/>
  </r>
  <r>
    <x v="1213"/>
    <x v="1193"/>
    <n v="222.77"/>
    <n v="223.55"/>
    <n v="219.82"/>
    <n v="222.5"/>
    <n v="37498200"/>
    <n v="-1.0281422549587751"/>
  </r>
  <r>
    <x v="1214"/>
    <x v="1200"/>
    <n v="222.5"/>
    <n v="224.04"/>
    <n v="221.91"/>
    <n v="223.58"/>
    <n v="36766600"/>
    <n v="-1.0419282053647854"/>
  </r>
  <r>
    <x v="1215"/>
    <x v="1201"/>
    <n v="216.32"/>
    <n v="217.22"/>
    <n v="213.92"/>
    <n v="216.54"/>
    <n v="59357400"/>
    <n v="-0.61623705113830163"/>
  </r>
  <r>
    <x v="1216"/>
    <x v="1202"/>
    <n v="216.79"/>
    <n v="216.9"/>
    <n v="214.5"/>
    <n v="215.75"/>
    <n v="45519300"/>
    <n v="-0.87699615490184712"/>
  </r>
  <r>
    <x v="1217"/>
    <x v="1203"/>
    <n v="220.69"/>
    <n v="222.71"/>
    <n v="217.54"/>
    <n v="217.55"/>
    <n v="59894900"/>
    <n v="-0.60610863623503419"/>
  </r>
  <r>
    <x v="1218"/>
    <x v="1204"/>
    <n v="228.87"/>
    <n v="229.82"/>
    <n v="224.63"/>
    <n v="224.99"/>
    <n v="66781300"/>
    <n v="-0.47634432667250176"/>
  </r>
  <r>
    <x v="1219"/>
    <x v="1205"/>
    <n v="228.2"/>
    <n v="233.09"/>
    <n v="227.62"/>
    <n v="229.97"/>
    <n v="318679900"/>
    <n v="4.2703227139827789"/>
  </r>
  <r>
    <x v="1220"/>
    <x v="1206"/>
    <n v="226.47"/>
    <n v="229.45"/>
    <n v="225.81"/>
    <n v="227.34"/>
    <n v="54146000"/>
    <n v="-0.71443839332786097"/>
  </r>
  <r>
    <x v="1221"/>
    <x v="1207"/>
    <n v="227.37"/>
    <n v="229.35"/>
    <n v="225.73"/>
    <n v="228.65"/>
    <n v="43556100"/>
    <n v="-0.91398983701923264"/>
  </r>
  <r>
    <x v="1222"/>
    <x v="1208"/>
    <n v="226.37"/>
    <n v="227.29"/>
    <n v="224.02"/>
    <n v="224.93"/>
    <n v="42308700"/>
    <n v="-0.93749529701985745"/>
  </r>
  <r>
    <x v="1223"/>
    <x v="1209"/>
    <n v="227.52"/>
    <n v="228.5"/>
    <n v="225.41"/>
    <n v="227.3"/>
    <n v="36636700"/>
    <n v="-1.0443759841479192"/>
  </r>
  <r>
    <x v="1224"/>
    <x v="1210"/>
    <n v="227.79"/>
    <n v="229.52"/>
    <n v="227.3"/>
    <n v="228.46"/>
    <n v="34026000"/>
    <n v="-1.0935708730557525"/>
  </r>
  <r>
    <x v="1225"/>
    <x v="1211"/>
    <n v="233"/>
    <n v="233"/>
    <n v="229.65"/>
    <n v="230.04"/>
    <n v="54541900"/>
    <n v="-0.7069782268902729"/>
  </r>
  <r>
    <x v="1226"/>
    <x v="1212"/>
    <n v="226.21"/>
    <n v="229.65"/>
    <n v="223.74"/>
    <n v="229.52"/>
    <n v="63285000"/>
    <n v="-0.5422270746283977"/>
  </r>
  <r>
    <x v="1227"/>
    <x v="1213"/>
    <n v="226.78"/>
    <n v="227.37"/>
    <n v="223.02"/>
    <n v="225.89"/>
    <n v="32880600"/>
    <n v="-1.1151542896700828"/>
  </r>
  <r>
    <x v="1228"/>
    <x v="1214"/>
    <n v="225.67"/>
    <n v="226.81"/>
    <n v="223.32"/>
    <n v="225.14"/>
    <n v="34044200"/>
    <n v="-1.0932279202162372"/>
  </r>
  <r>
    <x v="1229"/>
    <x v="1215"/>
    <n v="226.8"/>
    <n v="228"/>
    <n v="224.13"/>
    <n v="227.9"/>
    <n v="37245100"/>
    <n v="-1.032911560655551"/>
  </r>
  <r>
    <x v="1230"/>
    <x v="1216"/>
    <n v="221.69"/>
    <n v="225.69"/>
    <n v="221.33"/>
    <n v="224.5"/>
    <n v="39505400"/>
    <n v="-0.9903194560865175"/>
  </r>
  <r>
    <x v="1231"/>
    <x v="1217"/>
    <n v="225.77"/>
    <n v="225.98"/>
    <n v="223.25"/>
    <n v="224.3"/>
    <n v="31855700"/>
    <n v="-1.1344670569898203"/>
  </r>
  <r>
    <x v="1232"/>
    <x v="1218"/>
    <n v="229.54"/>
    <n v="229.75"/>
    <n v="224.83"/>
    <n v="225.23"/>
    <n v="33591100"/>
    <n v="-1.101765938435159"/>
  </r>
  <r>
    <x v="1233"/>
    <x v="1219"/>
    <n v="229.04"/>
    <n v="229.5"/>
    <n v="227.17"/>
    <n v="227.78"/>
    <n v="28183500"/>
    <n v="-1.2036643876089437"/>
  </r>
  <r>
    <x v="1234"/>
    <x v="1220"/>
    <n v="227.55"/>
    <n v="229.41"/>
    <n v="227.34"/>
    <n v="229.3"/>
    <n v="31759200"/>
    <n v="-1.1362854607817556"/>
  </r>
  <r>
    <x v="1235"/>
    <x v="1221"/>
    <n v="231.3"/>
    <n v="231.73"/>
    <n v="228.6"/>
    <n v="228.7"/>
    <n v="39882100"/>
    <n v="-0.9832210860510554"/>
  </r>
  <r>
    <x v="1236"/>
    <x v="1222"/>
    <n v="233.85"/>
    <n v="237.49"/>
    <n v="232.37"/>
    <n v="233.61"/>
    <n v="64751400"/>
    <n v="-0.51459487441602303"/>
  </r>
  <r>
    <x v="1237"/>
    <x v="1223"/>
    <n v="231.78"/>
    <n v="232.12"/>
    <n v="229.84"/>
    <n v="231.6"/>
    <n v="34082200"/>
    <n v="-1.0925118648370296"/>
  </r>
  <r>
    <x v="1238"/>
    <x v="1224"/>
    <n v="232.15"/>
    <n v="233.85"/>
    <n v="230.52"/>
    <n v="233.43"/>
    <n v="32993800"/>
    <n v="-1.1130211983825482"/>
  </r>
  <r>
    <x v="1239"/>
    <x v="1225"/>
    <n v="235"/>
    <n v="236.18"/>
    <n v="234.01"/>
    <n v="236.18"/>
    <n v="46431500"/>
    <n v="-0.85980705708833904"/>
  </r>
  <r>
    <x v="1240"/>
    <x v="1226"/>
    <n v="236.48"/>
    <n v="236.85"/>
    <n v="234.45"/>
    <n v="234.45"/>
    <n v="36254500"/>
    <n v="-1.0515779937777403"/>
  </r>
  <r>
    <x v="1241"/>
    <x v="1227"/>
    <n v="235.86"/>
    <n v="236.22"/>
    <n v="232.6"/>
    <n v="233.89"/>
    <n v="38846600"/>
    <n v="-1.0027335951344665"/>
  </r>
  <r>
    <x v="1242"/>
    <x v="1228"/>
    <n v="230.76"/>
    <n v="235.14"/>
    <n v="227.76"/>
    <n v="234.08"/>
    <n v="52287000"/>
    <n v="-0.74946857622120844"/>
  </r>
  <r>
    <x v="1243"/>
    <x v="1229"/>
    <n v="230.57"/>
    <n v="230.82"/>
    <n v="228.41"/>
    <n v="229.98"/>
    <n v="31109500"/>
    <n v="-1.1485281234099471"/>
  </r>
  <r>
    <x v="1244"/>
    <x v="1230"/>
    <n v="231.41"/>
    <n v="233.22"/>
    <n v="229.57"/>
    <n v="229.74"/>
    <n v="38802300"/>
    <n v="-1.003568364958122"/>
  </r>
  <r>
    <x v="1245"/>
    <x v="1231"/>
    <n v="233.4"/>
    <n v="234.73"/>
    <n v="232.55"/>
    <n v="233.32"/>
    <n v="36087100"/>
    <n v="-1.0547324061587764"/>
  </r>
  <r>
    <x v="1246"/>
    <x v="1232"/>
    <n v="233.67"/>
    <n v="234.33"/>
    <n v="232.32"/>
    <n v="233.1"/>
    <n v="35417200"/>
    <n v="-1.0673557087517047"/>
  </r>
  <r>
    <x v="1247"/>
    <x v="1233"/>
    <n v="230.1"/>
    <n v="233.47"/>
    <n v="229.55"/>
    <n v="232.61"/>
    <n v="47070900"/>
    <n v="-0.84775848315503821"/>
  </r>
  <r>
    <x v="1248"/>
    <x v="1234"/>
    <n v="225.91"/>
    <n v="229.83"/>
    <n v="225.37"/>
    <n v="229.34"/>
    <n v="64370100"/>
    <n v="-0.52177992483949442"/>
  </r>
  <r>
    <x v="1249"/>
    <x v="1235"/>
    <n v="222.91"/>
    <n v="225.35"/>
    <n v="220.27"/>
    <n v="220.97"/>
    <n v="65276700"/>
    <n v="-0.50469635097660637"/>
  </r>
  <r>
    <x v="1250"/>
    <x v="1236"/>
    <n v="222.01"/>
    <n v="222.79"/>
    <n v="219.71"/>
    <n v="220.99"/>
    <n v="44944500"/>
    <n v="-0.88782743469049485"/>
  </r>
  <r>
    <x v="1251"/>
    <x v="1237"/>
    <n v="223.45"/>
    <n v="223.95"/>
    <n v="221.14"/>
    <n v="221.8"/>
    <n v="28111300"/>
    <n v="-1.2050248928294383"/>
  </r>
  <r>
    <x v="1252"/>
    <x v="1238"/>
    <n v="222.72"/>
    <n v="226.07"/>
    <n v="221.19"/>
    <n v="222.61"/>
    <n v="54561100"/>
    <n v="-0.70661643048814693"/>
  </r>
  <r>
    <x v="1253"/>
    <x v="1239"/>
    <n v="227.48"/>
    <n v="227.88"/>
    <n v="224.57"/>
    <n v="224.63"/>
    <n v="42137700"/>
    <n v="-0.94071754622629233"/>
  </r>
  <r>
    <x v="1254"/>
    <x v="1240"/>
    <n v="226.96"/>
    <n v="228.66"/>
    <n v="226.41"/>
    <n v="227.17"/>
    <n v="38328800"/>
    <n v="-1.0124907918543027"/>
  </r>
  <r>
    <x v="1255"/>
    <x v="1241"/>
    <n v="224.23"/>
    <n v="225.7"/>
    <n v="221.5"/>
    <n v="225"/>
    <n v="42005600"/>
    <n v="-0.9432067808471698"/>
  </r>
  <r>
    <x v="1256"/>
    <x v="1241"/>
    <n v="224.23"/>
    <n v="225.59"/>
    <n v="223.36"/>
    <n v="224.55"/>
    <n v="40398300"/>
    <n v="-0.97349403903139642"/>
  </r>
  <r>
    <x v="1257"/>
    <x v="1242"/>
    <n v="225.12"/>
    <n v="226.65"/>
    <n v="222.76"/>
    <n v="224.01"/>
    <n v="48528500"/>
    <n v="-0.82029210629363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A1E779-1995-4489-9379-8066AD811C60}"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3:F5" firstHeaderRow="0" firstDataRow="1" firstDataCol="1"/>
  <pivotFields count="38">
    <pivotField numFmtId="22" showAll="0">
      <items count="12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t="default"/>
      </items>
    </pivotField>
    <pivotField showAll="0"/>
    <pivotField showAll="0"/>
    <pivotField showAll="0"/>
    <pivotField showAll="0"/>
    <pivotField showAll="0"/>
    <pivotField dataField="1" showAll="0"/>
    <pivotField numFmtId="22" showAll="0"/>
    <pivotField showAll="0"/>
    <pivotField showAll="0"/>
    <pivotField showAll="0"/>
    <pivotField showAll="0"/>
    <pivotField showAll="0"/>
    <pivotField dataField="1" showAll="0"/>
    <pivotField numFmtId="22" showAll="0"/>
    <pivotField showAll="0"/>
    <pivotField showAll="0"/>
    <pivotField showAll="0"/>
    <pivotField showAll="0"/>
    <pivotField showAll="0"/>
    <pivotField dataField="1" showAll="0"/>
    <pivotField numFmtId="22" showAll="0"/>
    <pivotField showAll="0"/>
    <pivotField showAll="0"/>
    <pivotField showAll="0"/>
    <pivotField showAll="0"/>
    <pivotField showAll="0"/>
    <pivotField dataField="1" showAll="0"/>
    <pivotField numFmtId="22" showAll="0"/>
    <pivotField showAll="0"/>
    <pivotField showAll="0"/>
    <pivotField showAll="0"/>
    <pivotField showAll="0"/>
    <pivotField showAll="0"/>
    <pivotField dataField="1" showAll="0"/>
    <pivotField showAll="0" defaultSubtotal="0"/>
    <pivotField showAll="0" defaultSubtotal="0"/>
    <pivotField axis="axisRow" showAll="0" defaultSubtotal="0">
      <items count="8">
        <item h="1" x="0"/>
        <item h="1" x="1"/>
        <item h="1" x="2"/>
        <item x="3"/>
        <item h="1" x="4"/>
        <item h="1" x="5"/>
        <item h="1" x="6"/>
        <item h="1" x="7"/>
      </items>
    </pivotField>
  </pivotFields>
  <rowFields count="1">
    <field x="37"/>
  </rowFields>
  <rowItems count="2">
    <i>
      <x v="3"/>
    </i>
    <i t="grand">
      <x/>
    </i>
  </rowItems>
  <colFields count="1">
    <field x="-2"/>
  </colFields>
  <colItems count="5">
    <i>
      <x/>
    </i>
    <i i="1">
      <x v="1"/>
    </i>
    <i i="2">
      <x v="2"/>
    </i>
    <i i="3">
      <x v="3"/>
    </i>
    <i i="4">
      <x v="4"/>
    </i>
  </colItems>
  <dataFields count="5">
    <dataField name="Sum of Volume" fld="6" baseField="0" baseItem="0"/>
    <dataField name="Sum of SONY_historical_data (2).Volume" fld="34" baseField="0" baseItem="0"/>
    <dataField name="Sum of NVDA_historical_data.Volume" fld="27" baseField="0" baseItem="0"/>
    <dataField name="Sum of MSFT_historical_data.Volume" fld="20" baseField="0" baseItem="0"/>
    <dataField name="Sum of INTC_historical_data.Volume" fld="13" baseField="0" baseItem="0"/>
  </dataFields>
  <chartFormats count="5">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174AAD-1D4F-4DEC-9749-DC0AB929A2BF}"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rowHeaderCaption="Years">
  <location ref="A3:F21" firstHeaderRow="0" firstDataRow="1" firstDataCol="1"/>
  <pivotFields count="38">
    <pivotField axis="axisRow" numFmtId="22" showAll="0">
      <items count="12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t="default"/>
      </items>
    </pivotField>
    <pivotField dataField="1"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h="1" sd="0" x="0"/>
        <item h="1" x="1"/>
        <item x="2"/>
        <item h="1" x="3"/>
        <item h="1" x="4"/>
        <item h="1" x="5"/>
        <item h="1" x="6"/>
        <item h="1" sd="0" x="7"/>
        <item t="default"/>
      </items>
    </pivotField>
  </pivotFields>
  <rowFields count="4">
    <field x="37"/>
    <field x="36"/>
    <field x="35"/>
    <field x="0"/>
  </rowFields>
  <rowItems count="18">
    <i>
      <x v="2"/>
    </i>
    <i r="1">
      <x v="1"/>
    </i>
    <i r="2">
      <x v="1"/>
    </i>
    <i r="2">
      <x v="2"/>
    </i>
    <i r="2">
      <x v="3"/>
    </i>
    <i r="1">
      <x v="2"/>
    </i>
    <i r="2">
      <x v="4"/>
    </i>
    <i r="2">
      <x v="5"/>
    </i>
    <i r="2">
      <x v="6"/>
    </i>
    <i r="1">
      <x v="3"/>
    </i>
    <i r="2">
      <x v="7"/>
    </i>
    <i r="2">
      <x v="8"/>
    </i>
    <i r="2">
      <x v="9"/>
    </i>
    <i r="1">
      <x v="4"/>
    </i>
    <i r="2">
      <x v="10"/>
    </i>
    <i r="2">
      <x v="11"/>
    </i>
    <i r="2">
      <x v="12"/>
    </i>
    <i t="grand">
      <x/>
    </i>
  </rowItems>
  <colFields count="1">
    <field x="-2"/>
  </colFields>
  <colItems count="5">
    <i>
      <x/>
    </i>
    <i i="1">
      <x v="1"/>
    </i>
    <i i="2">
      <x v="2"/>
    </i>
    <i i="3">
      <x v="3"/>
    </i>
    <i i="4">
      <x v="4"/>
    </i>
  </colItems>
  <dataFields count="5">
    <dataField name="Adj Close of SONY" fld="29" baseField="0" baseItem="0"/>
    <dataField name="Adj Close of Apple" fld="1" baseField="0" baseItem="0"/>
    <dataField name="Adj Close of NVDA " fld="22" baseField="0" baseItem="0"/>
    <dataField name="Adj Close of MSFT " fld="15" baseField="0" baseItem="0"/>
    <dataField name="Adj Close of INTC" fld="8"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341C58-325A-40A2-A64A-304F4D3B0442}"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71" firstHeaderRow="0" firstDataRow="1" firstDataCol="1"/>
  <pivotFields count="42">
    <pivotField axis="axisRow" numFmtId="22"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8">
        <item sd="0" x="0"/>
        <item x="1"/>
        <item x="2"/>
        <item x="3"/>
        <item x="4"/>
        <item x="5"/>
        <item x="6"/>
        <item sd="0" x="7"/>
      </items>
    </pivotField>
  </pivotFields>
  <rowFields count="2">
    <field x="41"/>
    <field x="0"/>
  </rowFields>
  <rowItems count="68">
    <i>
      <x v="1"/>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r="1">
      <x v="8"/>
    </i>
    <i r="1">
      <x v="9"/>
    </i>
    <i r="1">
      <x v="10"/>
    </i>
    <i r="1">
      <x v="11"/>
    </i>
    <i t="grand">
      <x/>
    </i>
  </rowItems>
  <colFields count="1">
    <field x="-2"/>
  </colFields>
  <colItems count="5">
    <i>
      <x/>
    </i>
    <i i="1">
      <x v="1"/>
    </i>
    <i i="2">
      <x v="2"/>
    </i>
    <i i="3">
      <x v="3"/>
    </i>
    <i i="4">
      <x v="4"/>
    </i>
  </colItems>
  <dataFields count="5">
    <dataField name="AAPL" fld="1" baseField="0" baseItem="0"/>
    <dataField name="SONY" fld="33" baseField="0" baseItem="0"/>
    <dataField name="NVDA" fld="25" baseField="0" baseItem="0"/>
    <dataField name="MSFT" fld="17" baseField="0" baseItem="0"/>
    <dataField name="INTC"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04A7A5-D3C8-47C6-8286-B8EBFE4E1AA0}" name="PivotTable4"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B70" firstHeaderRow="1" firstDataRow="1" firstDataCol="1"/>
  <pivotFields count="10">
    <pivotField axis="axisRow" numFmtId="14" showAll="0">
      <items count="15">
        <item x="0"/>
        <item x="1"/>
        <item x="2"/>
        <item x="3"/>
        <item x="4"/>
        <item x="5"/>
        <item x="6"/>
        <item x="7"/>
        <item x="8"/>
        <item x="9"/>
        <item x="10"/>
        <item x="11"/>
        <item x="12"/>
        <item x="13"/>
        <item t="default"/>
      </items>
    </pivotField>
    <pivotField dataField="1" showAll="0">
      <items count="1244">
        <item x="87"/>
        <item x="86"/>
        <item x="94"/>
        <item x="96"/>
        <item x="82"/>
        <item x="85"/>
        <item x="95"/>
        <item x="89"/>
        <item x="84"/>
        <item x="88"/>
        <item x="91"/>
        <item x="80"/>
        <item x="83"/>
        <item x="93"/>
        <item x="92"/>
        <item x="90"/>
        <item x="12"/>
        <item x="98"/>
        <item x="13"/>
        <item x="6"/>
        <item x="5"/>
        <item x="0"/>
        <item x="97"/>
        <item x="4"/>
        <item x="11"/>
        <item x="8"/>
        <item x="14"/>
        <item x="1"/>
        <item x="3"/>
        <item x="7"/>
        <item x="99"/>
        <item x="77"/>
        <item x="16"/>
        <item x="2"/>
        <item x="10"/>
        <item x="9"/>
        <item x="17"/>
        <item x="100"/>
        <item x="107"/>
        <item x="15"/>
        <item x="18"/>
        <item x="19"/>
        <item x="101"/>
        <item x="71"/>
        <item x="70"/>
        <item x="20"/>
        <item x="109"/>
        <item x="79"/>
        <item x="108"/>
        <item x="106"/>
        <item x="81"/>
        <item x="112"/>
        <item x="25"/>
        <item x="23"/>
        <item x="21"/>
        <item x="24"/>
        <item x="22"/>
        <item x="105"/>
        <item x="110"/>
        <item x="111"/>
        <item x="26"/>
        <item x="27"/>
        <item x="103"/>
        <item x="78"/>
        <item x="104"/>
        <item x="102"/>
        <item x="113"/>
        <item x="68"/>
        <item x="76"/>
        <item x="115"/>
        <item x="29"/>
        <item x="28"/>
        <item x="73"/>
        <item x="30"/>
        <item x="69"/>
        <item x="75"/>
        <item x="31"/>
        <item x="116"/>
        <item x="114"/>
        <item x="33"/>
        <item x="117"/>
        <item x="35"/>
        <item x="67"/>
        <item x="72"/>
        <item x="34"/>
        <item x="32"/>
        <item x="118"/>
        <item x="36"/>
        <item x="74"/>
        <item x="119"/>
        <item x="53"/>
        <item x="48"/>
        <item x="123"/>
        <item x="125"/>
        <item x="52"/>
        <item x="37"/>
        <item x="38"/>
        <item x="124"/>
        <item x="41"/>
        <item x="120"/>
        <item x="40"/>
        <item x="122"/>
        <item x="66"/>
        <item x="127"/>
        <item x="42"/>
        <item x="126"/>
        <item x="44"/>
        <item x="121"/>
        <item x="39"/>
        <item x="49"/>
        <item x="45"/>
        <item x="47"/>
        <item x="131"/>
        <item x="129"/>
        <item x="43"/>
        <item x="54"/>
        <item x="46"/>
        <item x="134"/>
        <item x="132"/>
        <item x="63"/>
        <item x="133"/>
        <item x="59"/>
        <item x="130"/>
        <item x="57"/>
        <item x="128"/>
        <item x="65"/>
        <item x="55"/>
        <item x="58"/>
        <item x="135"/>
        <item x="51"/>
        <item x="138"/>
        <item x="50"/>
        <item x="64"/>
        <item x="136"/>
        <item x="56"/>
        <item x="61"/>
        <item x="62"/>
        <item x="137"/>
        <item x="60"/>
        <item x="139"/>
        <item x="140"/>
        <item x="143"/>
        <item x="144"/>
        <item x="145"/>
        <item x="141"/>
        <item x="149"/>
        <item x="147"/>
        <item x="148"/>
        <item x="146"/>
        <item x="142"/>
        <item x="154"/>
        <item x="150"/>
        <item x="152"/>
        <item x="155"/>
        <item x="157"/>
        <item x="156"/>
        <item x="153"/>
        <item x="151"/>
        <item x="172"/>
        <item x="171"/>
        <item x="159"/>
        <item x="174"/>
        <item x="158"/>
        <item x="173"/>
        <item x="175"/>
        <item x="160"/>
        <item x="163"/>
        <item x="161"/>
        <item x="162"/>
        <item x="176"/>
        <item x="167"/>
        <item x="166"/>
        <item x="169"/>
        <item x="164"/>
        <item x="170"/>
        <item x="165"/>
        <item x="168"/>
        <item x="177"/>
        <item x="211"/>
        <item x="214"/>
        <item x="215"/>
        <item x="178"/>
        <item x="242"/>
        <item x="241"/>
        <item x="184"/>
        <item x="179"/>
        <item x="180"/>
        <item x="212"/>
        <item x="210"/>
        <item x="243"/>
        <item x="182"/>
        <item x="239"/>
        <item x="213"/>
        <item x="206"/>
        <item x="209"/>
        <item x="216"/>
        <item x="183"/>
        <item x="203"/>
        <item x="185"/>
        <item x="221"/>
        <item x="223"/>
        <item x="205"/>
        <item x="181"/>
        <item x="257"/>
        <item x="218"/>
        <item x="188"/>
        <item x="187"/>
        <item x="244"/>
        <item x="217"/>
        <item x="225"/>
        <item x="186"/>
        <item x="236"/>
        <item x="237"/>
        <item x="224"/>
        <item x="240"/>
        <item x="207"/>
        <item x="258"/>
        <item x="208"/>
        <item x="189"/>
        <item x="190"/>
        <item x="235"/>
        <item x="219"/>
        <item x="232"/>
        <item x="248"/>
        <item x="259"/>
        <item x="222"/>
        <item x="247"/>
        <item x="238"/>
        <item x="326"/>
        <item x="220"/>
        <item x="260"/>
        <item x="234"/>
        <item x="226"/>
        <item x="204"/>
        <item x="233"/>
        <item x="256"/>
        <item x="254"/>
        <item x="191"/>
        <item x="255"/>
        <item x="246"/>
        <item x="231"/>
        <item x="245"/>
        <item x="261"/>
        <item x="250"/>
        <item x="251"/>
        <item x="253"/>
        <item x="249"/>
        <item x="342"/>
        <item x="328"/>
        <item x="335"/>
        <item x="338"/>
        <item x="252"/>
        <item x="324"/>
        <item x="230"/>
        <item x="201"/>
        <item x="334"/>
        <item x="202"/>
        <item x="339"/>
        <item x="228"/>
        <item x="229"/>
        <item x="319"/>
        <item x="330"/>
        <item x="327"/>
        <item x="340"/>
        <item x="320"/>
        <item x="341"/>
        <item x="325"/>
        <item x="268"/>
        <item x="329"/>
        <item x="323"/>
        <item x="265"/>
        <item x="343"/>
        <item x="270"/>
        <item x="262"/>
        <item x="337"/>
        <item x="264"/>
        <item x="263"/>
        <item x="372"/>
        <item x="344"/>
        <item x="269"/>
        <item x="336"/>
        <item x="266"/>
        <item x="386"/>
        <item x="192"/>
        <item x="331"/>
        <item x="227"/>
        <item x="267"/>
        <item x="197"/>
        <item x="194"/>
        <item x="384"/>
        <item x="196"/>
        <item x="333"/>
        <item x="383"/>
        <item x="377"/>
        <item x="376"/>
        <item x="322"/>
        <item x="373"/>
        <item x="385"/>
        <item x="318"/>
        <item x="193"/>
        <item x="382"/>
        <item x="332"/>
        <item x="379"/>
        <item x="317"/>
        <item x="345"/>
        <item x="316"/>
        <item x="387"/>
        <item x="388"/>
        <item x="195"/>
        <item x="371"/>
        <item x="346"/>
        <item x="391"/>
        <item x="781"/>
        <item x="779"/>
        <item x="285"/>
        <item x="274"/>
        <item x="375"/>
        <item x="292"/>
        <item x="389"/>
        <item x="370"/>
        <item x="381"/>
        <item x="380"/>
        <item x="390"/>
        <item x="776"/>
        <item x="378"/>
        <item x="392"/>
        <item x="272"/>
        <item x="293"/>
        <item x="374"/>
        <item x="780"/>
        <item x="271"/>
        <item x="321"/>
        <item x="366"/>
        <item x="347"/>
        <item x="275"/>
        <item x="367"/>
        <item x="273"/>
        <item x="289"/>
        <item x="198"/>
        <item x="291"/>
        <item x="288"/>
        <item x="283"/>
        <item x="314"/>
        <item x="368"/>
        <item x="394"/>
        <item x="315"/>
        <item x="348"/>
        <item x="395"/>
        <item x="369"/>
        <item x="397"/>
        <item x="290"/>
        <item x="393"/>
        <item x="286"/>
        <item x="277"/>
        <item x="284"/>
        <item x="313"/>
        <item x="777"/>
        <item x="200"/>
        <item x="782"/>
        <item x="643"/>
        <item x="350"/>
        <item x="778"/>
        <item x="775"/>
        <item x="364"/>
        <item x="783"/>
        <item x="276"/>
        <item x="301"/>
        <item x="278"/>
        <item x="294"/>
        <item x="287"/>
        <item x="358"/>
        <item x="396"/>
        <item x="352"/>
        <item x="784"/>
        <item x="282"/>
        <item x="398"/>
        <item x="644"/>
        <item x="365"/>
        <item x="640"/>
        <item x="349"/>
        <item x="356"/>
        <item x="312"/>
        <item x="774"/>
        <item x="402"/>
        <item x="363"/>
        <item x="357"/>
        <item x="281"/>
        <item x="362"/>
        <item x="773"/>
        <item x="401"/>
        <item x="771"/>
        <item x="304"/>
        <item x="641"/>
        <item x="199"/>
        <item x="770"/>
        <item x="400"/>
        <item x="302"/>
        <item x="354"/>
        <item x="399"/>
        <item x="359"/>
        <item x="361"/>
        <item x="351"/>
        <item x="353"/>
        <item x="280"/>
        <item x="360"/>
        <item x="303"/>
        <item x="786"/>
        <item x="355"/>
        <item x="785"/>
        <item x="403"/>
        <item x="310"/>
        <item x="311"/>
        <item x="309"/>
        <item x="769"/>
        <item x="308"/>
        <item x="787"/>
        <item x="743"/>
        <item x="646"/>
        <item x="642"/>
        <item x="279"/>
        <item x="404"/>
        <item x="789"/>
        <item x="295"/>
        <item x="790"/>
        <item x="306"/>
        <item x="772"/>
        <item x="645"/>
        <item x="300"/>
        <item x="307"/>
        <item x="305"/>
        <item x="405"/>
        <item x="788"/>
        <item x="406"/>
        <item x="651"/>
        <item x="768"/>
        <item x="639"/>
        <item x="625"/>
        <item x="649"/>
        <item x="626"/>
        <item x="296"/>
        <item x="647"/>
        <item x="791"/>
        <item x="715"/>
        <item x="723"/>
        <item x="470"/>
        <item x="725"/>
        <item x="740"/>
        <item x="652"/>
        <item x="739"/>
        <item x="407"/>
        <item x="722"/>
        <item x="650"/>
        <item x="741"/>
        <item x="742"/>
        <item x="720"/>
        <item x="477"/>
        <item x="628"/>
        <item x="471"/>
        <item x="629"/>
        <item x="721"/>
        <item x="299"/>
        <item x="624"/>
        <item x="468"/>
        <item x="476"/>
        <item x="408"/>
        <item x="466"/>
        <item x="762"/>
        <item x="472"/>
        <item x="792"/>
        <item x="653"/>
        <item x="756"/>
        <item x="417"/>
        <item x="297"/>
        <item x="648"/>
        <item x="298"/>
        <item x="469"/>
        <item x="475"/>
        <item x="467"/>
        <item x="794"/>
        <item x="474"/>
        <item x="460"/>
        <item x="410"/>
        <item x="620"/>
        <item x="764"/>
        <item x="726"/>
        <item x="638"/>
        <item x="716"/>
        <item x="714"/>
        <item x="473"/>
        <item x="461"/>
        <item x="654"/>
        <item x="793"/>
        <item x="763"/>
        <item x="627"/>
        <item x="478"/>
        <item x="724"/>
        <item x="761"/>
        <item x="797"/>
        <item x="729"/>
        <item x="767"/>
        <item x="412"/>
        <item x="409"/>
        <item x="630"/>
        <item x="727"/>
        <item x="728"/>
        <item x="424"/>
        <item x="479"/>
        <item x="411"/>
        <item x="795"/>
        <item x="419"/>
        <item x="755"/>
        <item x="426"/>
        <item x="798"/>
        <item x="465"/>
        <item x="413"/>
        <item x="657"/>
        <item x="765"/>
        <item x="432"/>
        <item x="734"/>
        <item x="425"/>
        <item x="738"/>
        <item x="462"/>
        <item x="433"/>
        <item x="418"/>
        <item x="635"/>
        <item x="459"/>
        <item x="431"/>
        <item x="659"/>
        <item x="430"/>
        <item x="622"/>
        <item x="416"/>
        <item x="719"/>
        <item x="438"/>
        <item x="658"/>
        <item x="799"/>
        <item x="766"/>
        <item x="480"/>
        <item x="423"/>
        <item x="420"/>
        <item x="818"/>
        <item x="439"/>
        <item x="428"/>
        <item x="636"/>
        <item x="463"/>
        <item x="429"/>
        <item x="717"/>
        <item x="464"/>
        <item x="655"/>
        <item x="796"/>
        <item x="619"/>
        <item x="427"/>
        <item x="819"/>
        <item x="718"/>
        <item x="444"/>
        <item x="656"/>
        <item x="662"/>
        <item x="760"/>
        <item x="621"/>
        <item x="744"/>
        <item x="815"/>
        <item x="498"/>
        <item x="730"/>
        <item x="456"/>
        <item x="497"/>
        <item x="440"/>
        <item x="415"/>
        <item x="421"/>
        <item x="443"/>
        <item x="637"/>
        <item x="445"/>
        <item x="485"/>
        <item x="484"/>
        <item x="817"/>
        <item x="481"/>
        <item x="422"/>
        <item x="458"/>
        <item x="487"/>
        <item x="759"/>
        <item x="434"/>
        <item x="414"/>
        <item x="490"/>
        <item x="454"/>
        <item x="457"/>
        <item x="751"/>
        <item x="660"/>
        <item x="435"/>
        <item x="757"/>
        <item x="754"/>
        <item x="816"/>
        <item x="482"/>
        <item x="486"/>
        <item x="633"/>
        <item x="746"/>
        <item x="758"/>
        <item x="632"/>
        <item x="483"/>
        <item x="455"/>
        <item x="442"/>
        <item x="441"/>
        <item x="812"/>
        <item x="489"/>
        <item x="825"/>
        <item x="623"/>
        <item x="748"/>
        <item x="491"/>
        <item x="733"/>
        <item x="437"/>
        <item x="499"/>
        <item x="500"/>
        <item x="813"/>
        <item x="631"/>
        <item x="731"/>
        <item x="495"/>
        <item x="713"/>
        <item x="814"/>
        <item x="745"/>
        <item x="661"/>
        <item x="493"/>
        <item x="496"/>
        <item x="578"/>
        <item x="436"/>
        <item x="747"/>
        <item x="501"/>
        <item x="752"/>
        <item x="710"/>
        <item x="492"/>
        <item x="737"/>
        <item x="494"/>
        <item x="705"/>
        <item x="711"/>
        <item x="663"/>
        <item x="826"/>
        <item x="749"/>
        <item x="447"/>
        <item x="634"/>
        <item x="824"/>
        <item x="800"/>
        <item x="805"/>
        <item x="753"/>
        <item x="668"/>
        <item x="806"/>
        <item x="820"/>
        <item x="750"/>
        <item x="448"/>
        <item x="488"/>
        <item x="712"/>
        <item x="617"/>
        <item x="802"/>
        <item x="822"/>
        <item x="804"/>
        <item x="446"/>
        <item x="732"/>
        <item x="704"/>
        <item x="667"/>
        <item x="709"/>
        <item x="449"/>
        <item x="664"/>
        <item x="502"/>
        <item x="811"/>
        <item x="827"/>
        <item x="453"/>
        <item x="736"/>
        <item x="823"/>
        <item x="450"/>
        <item x="828"/>
        <item x="808"/>
        <item x="708"/>
        <item x="702"/>
        <item x="666"/>
        <item x="810"/>
        <item x="452"/>
        <item x="577"/>
        <item x="618"/>
        <item x="821"/>
        <item x="807"/>
        <item x="699"/>
        <item x="706"/>
        <item x="697"/>
        <item x="579"/>
        <item x="801"/>
        <item x="803"/>
        <item x="665"/>
        <item x="703"/>
        <item x="830"/>
        <item x="735"/>
        <item x="696"/>
        <item x="451"/>
        <item x="809"/>
        <item x="698"/>
        <item x="609"/>
        <item x="508"/>
        <item x="615"/>
        <item x="829"/>
        <item x="608"/>
        <item x="669"/>
        <item x="707"/>
        <item x="574"/>
        <item x="616"/>
        <item x="670"/>
        <item x="611"/>
        <item x="503"/>
        <item x="694"/>
        <item x="700"/>
        <item x="612"/>
        <item x="831"/>
        <item x="695"/>
        <item x="576"/>
        <item x="837"/>
        <item x="833"/>
        <item x="548"/>
        <item x="836"/>
        <item x="573"/>
        <item x="693"/>
        <item x="613"/>
        <item x="547"/>
        <item x="546"/>
        <item x="580"/>
        <item x="834"/>
        <item x="509"/>
        <item x="565"/>
        <item x="832"/>
        <item x="673"/>
        <item x="504"/>
        <item x="581"/>
        <item x="505"/>
        <item x="847"/>
        <item x="506"/>
        <item x="835"/>
        <item x="545"/>
        <item x="513"/>
        <item x="507"/>
        <item x="838"/>
        <item x="672"/>
        <item x="846"/>
        <item x="606"/>
        <item x="692"/>
        <item x="544"/>
        <item x="566"/>
        <item x="671"/>
        <item x="607"/>
        <item x="575"/>
        <item x="845"/>
        <item x="572"/>
        <item x="569"/>
        <item x="839"/>
        <item x="512"/>
        <item x="610"/>
        <item x="701"/>
        <item x="582"/>
        <item x="691"/>
        <item x="543"/>
        <item x="564"/>
        <item x="511"/>
        <item x="843"/>
        <item x="856"/>
        <item x="567"/>
        <item x="602"/>
        <item x="510"/>
        <item x="514"/>
        <item x="568"/>
        <item x="601"/>
        <item x="677"/>
        <item x="583"/>
        <item x="678"/>
        <item x="844"/>
        <item x="598"/>
        <item x="676"/>
        <item x="840"/>
        <item x="542"/>
        <item x="854"/>
        <item x="614"/>
        <item x="675"/>
        <item x="849"/>
        <item x="571"/>
        <item x="850"/>
        <item x="855"/>
        <item x="674"/>
        <item x="605"/>
        <item x="570"/>
        <item x="848"/>
        <item x="842"/>
        <item x="862"/>
        <item x="1101"/>
        <item x="841"/>
        <item x="604"/>
        <item x="563"/>
        <item x="603"/>
        <item x="851"/>
        <item x="853"/>
        <item x="599"/>
        <item x="688"/>
        <item x="1102"/>
        <item x="689"/>
        <item x="687"/>
        <item x="981"/>
        <item x="861"/>
        <item x="559"/>
        <item x="852"/>
        <item x="1103"/>
        <item x="584"/>
        <item x="560"/>
        <item x="1100"/>
        <item x="680"/>
        <item x="857"/>
        <item x="524"/>
        <item x="860"/>
        <item x="541"/>
        <item x="1094"/>
        <item x="982"/>
        <item x="679"/>
        <item x="1099"/>
        <item x="597"/>
        <item x="549"/>
        <item x="585"/>
        <item x="1092"/>
        <item x="600"/>
        <item x="690"/>
        <item x="859"/>
        <item x="858"/>
        <item x="1090"/>
        <item x="1088"/>
        <item x="523"/>
        <item x="1071"/>
        <item x="1104"/>
        <item x="515"/>
        <item x="1070"/>
        <item x="1106"/>
        <item x="1098"/>
        <item x="1091"/>
        <item x="1089"/>
        <item x="1093"/>
        <item x="1084"/>
        <item x="555"/>
        <item x="536"/>
        <item x="983"/>
        <item x="595"/>
        <item x="1105"/>
        <item x="961"/>
        <item x="537"/>
        <item x="538"/>
        <item x="1087"/>
        <item x="686"/>
        <item x="522"/>
        <item x="1069"/>
        <item x="558"/>
        <item x="596"/>
        <item x="962"/>
        <item x="984"/>
        <item x="1108"/>
        <item x="554"/>
        <item x="562"/>
        <item x="681"/>
        <item x="980"/>
        <item x="553"/>
        <item x="1072"/>
        <item x="963"/>
        <item x="525"/>
        <item x="561"/>
        <item x="1083"/>
        <item x="865"/>
        <item x="874"/>
        <item x="540"/>
        <item x="1075"/>
        <item x="875"/>
        <item x="1081"/>
        <item x="869"/>
        <item x="1086"/>
        <item x="960"/>
        <item x="683"/>
        <item x="682"/>
        <item x="868"/>
        <item x="965"/>
        <item x="870"/>
        <item x="586"/>
        <item x="520"/>
        <item x="1082"/>
        <item x="876"/>
        <item x="592"/>
        <item x="517"/>
        <item x="551"/>
        <item x="977"/>
        <item x="978"/>
        <item x="864"/>
        <item x="550"/>
        <item x="1077"/>
        <item x="591"/>
        <item x="866"/>
        <item x="863"/>
        <item x="685"/>
        <item x="1097"/>
        <item x="535"/>
        <item x="587"/>
        <item x="1073"/>
        <item x="867"/>
        <item x="556"/>
        <item x="516"/>
        <item x="979"/>
        <item x="1076"/>
        <item x="1109"/>
        <item x="684"/>
        <item x="594"/>
        <item x="966"/>
        <item x="1074"/>
        <item x="964"/>
        <item x="1085"/>
        <item x="539"/>
        <item x="526"/>
        <item x="957"/>
        <item x="1107"/>
        <item x="873"/>
        <item x="985"/>
        <item x="519"/>
        <item x="933"/>
        <item x="588"/>
        <item x="552"/>
        <item x="1078"/>
        <item x="951"/>
        <item x="934"/>
        <item x="527"/>
        <item x="557"/>
        <item x="958"/>
        <item x="871"/>
        <item x="967"/>
        <item x="872"/>
        <item x="953"/>
        <item x="877"/>
        <item x="976"/>
        <item x="956"/>
        <item x="1095"/>
        <item x="1068"/>
        <item x="952"/>
        <item x="532"/>
        <item x="935"/>
        <item x="959"/>
        <item x="590"/>
        <item x="950"/>
        <item x="938"/>
        <item x="531"/>
        <item x="1079"/>
        <item x="932"/>
        <item x="987"/>
        <item x="593"/>
        <item x="1096"/>
        <item x="879"/>
        <item x="878"/>
        <item x="975"/>
        <item x="936"/>
        <item x="589"/>
        <item x="931"/>
        <item x="968"/>
        <item x="529"/>
        <item x="521"/>
        <item x="947"/>
        <item x="986"/>
        <item x="884"/>
        <item x="530"/>
        <item x="518"/>
        <item x="928"/>
        <item x="929"/>
        <item x="534"/>
        <item x="927"/>
        <item x="954"/>
        <item x="948"/>
        <item x="970"/>
        <item x="528"/>
        <item x="925"/>
        <item x="939"/>
        <item x="974"/>
        <item x="973"/>
        <item x="883"/>
        <item x="969"/>
        <item x="955"/>
        <item x="1080"/>
        <item x="988"/>
        <item x="882"/>
        <item x="949"/>
        <item x="930"/>
        <item x="926"/>
        <item x="971"/>
        <item x="880"/>
        <item x="1067"/>
        <item x="940"/>
        <item x="533"/>
        <item x="885"/>
        <item x="881"/>
        <item x="972"/>
        <item x="886"/>
        <item x="937"/>
        <item x="1066"/>
        <item x="1029"/>
        <item x="1063"/>
        <item x="924"/>
        <item x="989"/>
        <item x="1065"/>
        <item x="1059"/>
        <item x="1028"/>
        <item x="1111"/>
        <item x="991"/>
        <item x="1058"/>
        <item x="1060"/>
        <item x="1112"/>
        <item x="990"/>
        <item x="946"/>
        <item x="1036"/>
        <item x="1062"/>
        <item x="888"/>
        <item x="1064"/>
        <item x="1113"/>
        <item x="887"/>
        <item x="889"/>
        <item x="893"/>
        <item x="1115"/>
        <item x="1110"/>
        <item x="1035"/>
        <item x="941"/>
        <item x="1057"/>
        <item x="1027"/>
        <item x="1056"/>
        <item x="1046"/>
        <item x="891"/>
        <item x="892"/>
        <item x="1061"/>
        <item x="896"/>
        <item x="993"/>
        <item x="1114"/>
        <item x="1031"/>
        <item x="1055"/>
        <item x="890"/>
        <item x="1030"/>
        <item x="1033"/>
        <item x="1026"/>
        <item x="1048"/>
        <item x="1034"/>
        <item x="895"/>
        <item x="1032"/>
        <item x="992"/>
        <item x="894"/>
        <item x="1116"/>
        <item x="1047"/>
        <item x="1124"/>
        <item x="1054"/>
        <item x="942"/>
        <item x="994"/>
        <item x="897"/>
        <item x="906"/>
        <item x="943"/>
        <item x="1049"/>
        <item x="1117"/>
        <item x="995"/>
        <item x="1045"/>
        <item x="905"/>
        <item x="1052"/>
        <item x="1037"/>
        <item x="898"/>
        <item x="899"/>
        <item x="1053"/>
        <item x="944"/>
        <item x="907"/>
        <item x="1050"/>
        <item x="1004"/>
        <item x="1051"/>
        <item x="1007"/>
        <item x="945"/>
        <item x="997"/>
        <item x="996"/>
        <item x="1002"/>
        <item x="1005"/>
        <item x="1001"/>
        <item x="908"/>
        <item x="904"/>
        <item x="909"/>
        <item x="1118"/>
        <item x="1119"/>
        <item x="1120"/>
        <item x="1003"/>
        <item x="1125"/>
        <item x="1126"/>
        <item x="999"/>
        <item x="923"/>
        <item x="1127"/>
        <item x="902"/>
        <item x="1006"/>
        <item x="903"/>
        <item x="1000"/>
        <item x="1123"/>
        <item x="914"/>
        <item x="998"/>
        <item x="1121"/>
        <item x="1038"/>
        <item x="1044"/>
        <item x="1128"/>
        <item x="901"/>
        <item x="922"/>
        <item x="915"/>
        <item x="1009"/>
        <item x="1043"/>
        <item x="1025"/>
        <item x="913"/>
        <item x="918"/>
        <item x="1129"/>
        <item x="1122"/>
        <item x="1022"/>
        <item x="916"/>
        <item x="1023"/>
        <item x="1012"/>
        <item x="911"/>
        <item x="1008"/>
        <item x="900"/>
        <item x="910"/>
        <item x="1024"/>
        <item x="1021"/>
        <item x="1135"/>
        <item x="1039"/>
        <item x="917"/>
        <item x="1042"/>
        <item x="1010"/>
        <item x="1041"/>
        <item x="1130"/>
        <item x="912"/>
        <item x="1020"/>
        <item x="1013"/>
        <item x="1019"/>
        <item x="1131"/>
        <item x="1133"/>
        <item x="921"/>
        <item x="1040"/>
        <item x="919"/>
        <item x="1011"/>
        <item x="1017"/>
        <item x="920"/>
        <item x="1132"/>
        <item x="1018"/>
        <item x="1134"/>
        <item x="1016"/>
        <item x="1014"/>
        <item x="1015"/>
        <item x="1136"/>
        <item x="1174"/>
        <item x="1143"/>
        <item x="1144"/>
        <item x="1145"/>
        <item x="1173"/>
        <item x="1142"/>
        <item x="1175"/>
        <item x="1148"/>
        <item x="1139"/>
        <item x="1137"/>
        <item x="1146"/>
        <item x="1176"/>
        <item x="1147"/>
        <item x="1138"/>
        <item x="1141"/>
        <item x="1177"/>
        <item x="1201"/>
        <item x="1140"/>
        <item x="1149"/>
        <item x="1202"/>
        <item x="1166"/>
        <item x="1178"/>
        <item x="1167"/>
        <item x="1168"/>
        <item x="1171"/>
        <item x="1165"/>
        <item x="1169"/>
        <item x="1172"/>
        <item x="1150"/>
        <item x="1198"/>
        <item x="1203"/>
        <item x="1196"/>
        <item x="1194"/>
        <item x="1197"/>
        <item x="1179"/>
        <item x="1151"/>
        <item x="1216"/>
        <item x="1180"/>
        <item x="1170"/>
        <item x="1236"/>
        <item x="1195"/>
        <item x="1200"/>
        <item x="1199"/>
        <item x="1238"/>
        <item x="1193"/>
        <item x="1235"/>
        <item x="1237"/>
        <item x="1163"/>
        <item x="1161"/>
        <item x="1162"/>
        <item x="1241"/>
        <item x="1186"/>
        <item x="1181"/>
        <item x="1164"/>
        <item x="1242"/>
        <item x="1214"/>
        <item x="1217"/>
        <item x="1183"/>
        <item x="1234"/>
        <item x="1182"/>
        <item x="1152"/>
        <item x="1212"/>
        <item x="1208"/>
        <item x="1185"/>
        <item x="1206"/>
        <item x="1190"/>
        <item x="1184"/>
        <item x="1213"/>
        <item x="1215"/>
        <item x="1187"/>
        <item x="1188"/>
        <item x="1240"/>
        <item x="1156"/>
        <item x="1207"/>
        <item x="1239"/>
        <item x="1209"/>
        <item x="1220"/>
        <item x="1153"/>
        <item x="1210"/>
        <item x="1189"/>
        <item x="1205"/>
        <item x="1154"/>
        <item x="1160"/>
        <item x="1204"/>
        <item x="1192"/>
        <item x="1219"/>
        <item x="1218"/>
        <item x="1191"/>
        <item x="1233"/>
        <item x="1157"/>
        <item x="1229"/>
        <item x="1228"/>
        <item x="1221"/>
        <item x="1230"/>
        <item x="1223"/>
        <item x="1224"/>
        <item x="1155"/>
        <item x="1211"/>
        <item x="1231"/>
        <item x="1232"/>
        <item x="1222"/>
        <item x="1158"/>
        <item x="1159"/>
        <item x="1225"/>
        <item x="1227"/>
        <item x="1226"/>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8">
        <item sd="0" x="0"/>
        <item x="1"/>
        <item x="2"/>
        <item x="3"/>
        <item x="4"/>
        <item x="5"/>
        <item x="6"/>
        <item sd="0" x="7"/>
      </items>
    </pivotField>
  </pivotFields>
  <rowFields count="2">
    <field x="9"/>
    <field x="0"/>
  </rowFields>
  <rowItems count="68">
    <i>
      <x v="1"/>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r="1">
      <x v="8"/>
    </i>
    <i r="1">
      <x v="9"/>
    </i>
    <i r="1">
      <x v="10"/>
    </i>
    <i r="1">
      <x v="11"/>
    </i>
    <i t="grand">
      <x/>
    </i>
  </rowItems>
  <colItems count="1">
    <i/>
  </colItems>
  <dataFields count="1">
    <dataField name="Sum of Adj Clos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F63021-D422-4007-B842-B1B26E885193}" name="PivotTable4"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colHeaderCaption="AAPL">
  <location ref="I127:N135" firstHeaderRow="1" firstDataRow="2" firstDataCol="1"/>
  <pivotFields count="1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axis="axisCol"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1">
    <field x="9"/>
  </rowFields>
  <rowItems count="7">
    <i>
      <x v="1"/>
    </i>
    <i>
      <x v="2"/>
    </i>
    <i>
      <x v="3"/>
    </i>
    <i>
      <x v="4"/>
    </i>
    <i>
      <x v="5"/>
    </i>
    <i>
      <x v="6"/>
    </i>
    <i t="grand">
      <x/>
    </i>
  </rowItems>
  <colFields count="1">
    <field x="8"/>
  </colFields>
  <colItems count="5">
    <i>
      <x v="1"/>
    </i>
    <i>
      <x v="2"/>
    </i>
    <i>
      <x v="3"/>
    </i>
    <i>
      <x v="4"/>
    </i>
    <i t="grand">
      <x/>
    </i>
  </colItems>
  <dataFields count="1">
    <dataField name="Average of Adj Close" fld="1" subtotal="average" baseField="8" baseItem="1"/>
  </dataFields>
  <chartFormats count="10">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2"/>
          </reference>
        </references>
      </pivotArea>
    </chartFormat>
    <chartFormat chart="0" format="2" series="1">
      <pivotArea type="data" outline="0" fieldPosition="0">
        <references count="2">
          <reference field="4294967294" count="1" selected="0">
            <x v="0"/>
          </reference>
          <reference field="9" count="1" selected="0">
            <x v="3"/>
          </reference>
        </references>
      </pivotArea>
    </chartFormat>
    <chartFormat chart="0" format="3" series="1">
      <pivotArea type="data" outline="0" fieldPosition="0">
        <references count="2">
          <reference field="4294967294" count="1" selected="0">
            <x v="0"/>
          </reference>
          <reference field="9" count="1" selected="0">
            <x v="4"/>
          </reference>
        </references>
      </pivotArea>
    </chartFormat>
    <chartFormat chart="0" format="4" series="1">
      <pivotArea type="data" outline="0" fieldPosition="0">
        <references count="2">
          <reference field="4294967294" count="1" selected="0">
            <x v="0"/>
          </reference>
          <reference field="9" count="1" selected="0">
            <x v="5"/>
          </reference>
        </references>
      </pivotArea>
    </chartFormat>
    <chartFormat chart="0" format="5" series="1">
      <pivotArea type="data" outline="0" fieldPosition="0">
        <references count="2">
          <reference field="4294967294" count="1" selected="0">
            <x v="0"/>
          </reference>
          <reference field="9" count="1" selected="0">
            <x v="6"/>
          </reference>
        </references>
      </pivotArea>
    </chartFormat>
    <chartFormat chart="0" format="6" series="1">
      <pivotArea type="data" outline="0" fieldPosition="0">
        <references count="2">
          <reference field="4294967294" count="1" selected="0">
            <x v="0"/>
          </reference>
          <reference field="8" count="1" selected="0">
            <x v="1"/>
          </reference>
        </references>
      </pivotArea>
    </chartFormat>
    <chartFormat chart="0" format="7" series="1">
      <pivotArea type="data" outline="0" fieldPosition="0">
        <references count="2">
          <reference field="4294967294" count="1" selected="0">
            <x v="0"/>
          </reference>
          <reference field="8" count="1" selected="0">
            <x v="2"/>
          </reference>
        </references>
      </pivotArea>
    </chartFormat>
    <chartFormat chart="0" format="8" series="1">
      <pivotArea type="data" outline="0" fieldPosition="0">
        <references count="2">
          <reference field="4294967294" count="1" selected="0">
            <x v="0"/>
          </reference>
          <reference field="8" count="1" selected="0">
            <x v="3"/>
          </reference>
        </references>
      </pivotArea>
    </chartFormat>
    <chartFormat chart="0" format="9" series="1">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4" id="{80D32A0C-DADA-4D67-A02C-C087FAE51486}">
            <x14:pivotAreas count="1">
              <pivotArea type="data" collapsedLevelsAreSubtotals="1" fieldPosition="0">
                <references count="3">
                  <reference field="4294967294" count="1" selected="0">
                    <x v="0"/>
                  </reference>
                  <reference field="8" count="4">
                    <x v="1"/>
                    <x v="2"/>
                    <x v="3"/>
                    <x v="4"/>
                  </reference>
                  <reference field="9" count="1" selected="0">
                    <x v="4"/>
                  </reference>
                </references>
              </pivotArea>
            </x14:pivotAreas>
          </x14:conditionalFormat>
          <x14:conditionalFormat priority="5" id="{DA558878-7F2D-4364-AE81-35D146EBF5B5}">
            <x14:pivotAreas count="1">
              <pivotArea type="data" collapsedLevelsAreSubtotals="1" fieldPosition="0">
                <references count="3">
                  <reference field="4294967294" count="1" selected="0">
                    <x v="0"/>
                  </reference>
                  <reference field="8" count="4">
                    <x v="1"/>
                    <x v="2"/>
                    <x v="3"/>
                    <x v="4"/>
                  </reference>
                  <reference field="9" count="1" selected="0">
                    <x v="3"/>
                  </reference>
                </references>
              </pivotArea>
            </x14:pivotAreas>
          </x14:conditionalFormat>
          <x14:conditionalFormat priority="6" id="{D41B6550-0522-471F-B643-E028D44FA866}">
            <x14:pivotAreas count="1">
              <pivotArea type="data" collapsedLevelsAreSubtotals="1" fieldPosition="0">
                <references count="3">
                  <reference field="4294967294" count="1" selected="0">
                    <x v="0"/>
                  </reference>
                  <reference field="8" count="4">
                    <x v="1"/>
                    <x v="2"/>
                    <x v="3"/>
                    <x v="4"/>
                  </reference>
                  <reference field="9" count="1" selected="0">
                    <x v="2"/>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6652F3-1C19-4A27-A51E-D43EFF9831F5}" name="PivotTable5"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colHeaderCaption="AAPL">
  <location ref="I136:N144" firstHeaderRow="1" firstDataRow="2" firstDataCol="1"/>
  <pivotFields count="1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axis="axisCol"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1">
    <field x="9"/>
  </rowFields>
  <rowItems count="7">
    <i>
      <x v="1"/>
    </i>
    <i>
      <x v="2"/>
    </i>
    <i>
      <x v="3"/>
    </i>
    <i>
      <x v="4"/>
    </i>
    <i>
      <x v="5"/>
    </i>
    <i>
      <x v="6"/>
    </i>
    <i t="grand">
      <x/>
    </i>
  </rowItems>
  <colFields count="1">
    <field x="8"/>
  </colFields>
  <colItems count="5">
    <i>
      <x v="1"/>
    </i>
    <i>
      <x v="2"/>
    </i>
    <i>
      <x v="3"/>
    </i>
    <i>
      <x v="4"/>
    </i>
    <i t="grand">
      <x/>
    </i>
  </colItems>
  <dataFields count="1">
    <dataField name="Average of Adj Close" fld="1" subtotal="average" showDataAs="percentDiff" baseField="9" baseItem="1048828" numFmtId="10"/>
  </dataFields>
  <chartFormats count="14">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2"/>
          </reference>
        </references>
      </pivotArea>
    </chartFormat>
    <chartFormat chart="0" format="2" series="1">
      <pivotArea type="data" outline="0" fieldPosition="0">
        <references count="2">
          <reference field="4294967294" count="1" selected="0">
            <x v="0"/>
          </reference>
          <reference field="9" count="1" selected="0">
            <x v="3"/>
          </reference>
        </references>
      </pivotArea>
    </chartFormat>
    <chartFormat chart="0" format="3" series="1">
      <pivotArea type="data" outline="0" fieldPosition="0">
        <references count="2">
          <reference field="4294967294" count="1" selected="0">
            <x v="0"/>
          </reference>
          <reference field="9" count="1" selected="0">
            <x v="4"/>
          </reference>
        </references>
      </pivotArea>
    </chartFormat>
    <chartFormat chart="0" format="4" series="1">
      <pivotArea type="data" outline="0" fieldPosition="0">
        <references count="2">
          <reference field="4294967294" count="1" selected="0">
            <x v="0"/>
          </reference>
          <reference field="9" count="1" selected="0">
            <x v="5"/>
          </reference>
        </references>
      </pivotArea>
    </chartFormat>
    <chartFormat chart="0" format="5" series="1">
      <pivotArea type="data" outline="0" fieldPosition="0">
        <references count="2">
          <reference field="4294967294" count="1" selected="0">
            <x v="0"/>
          </reference>
          <reference field="9" count="1" selected="0">
            <x v="6"/>
          </reference>
        </references>
      </pivotArea>
    </chartFormat>
    <chartFormat chart="0" format="6" series="1">
      <pivotArea type="data" outline="0" fieldPosition="0">
        <references count="2">
          <reference field="4294967294" count="1" selected="0">
            <x v="0"/>
          </reference>
          <reference field="8" count="1" selected="0">
            <x v="1"/>
          </reference>
        </references>
      </pivotArea>
    </chartFormat>
    <chartFormat chart="0" format="7" series="1">
      <pivotArea type="data" outline="0" fieldPosition="0">
        <references count="2">
          <reference field="4294967294" count="1" selected="0">
            <x v="0"/>
          </reference>
          <reference field="8" count="1" selected="0">
            <x v="2"/>
          </reference>
        </references>
      </pivotArea>
    </chartFormat>
    <chartFormat chart="0" format="8" series="1">
      <pivotArea type="data" outline="0" fieldPosition="0">
        <references count="2">
          <reference field="4294967294" count="1" selected="0">
            <x v="0"/>
          </reference>
          <reference field="8" count="1" selected="0">
            <x v="3"/>
          </reference>
        </references>
      </pivotArea>
    </chartFormat>
    <chartFormat chart="0" format="9" series="1">
      <pivotArea type="data" outline="0" fieldPosition="0">
        <references count="2">
          <reference field="4294967294" count="1" selected="0">
            <x v="0"/>
          </reference>
          <reference field="8" count="1" selected="0">
            <x v="4"/>
          </reference>
        </references>
      </pivotArea>
    </chartFormat>
    <chartFormat chart="6" format="0" series="1">
      <pivotArea type="data" outline="0" fieldPosition="0">
        <references count="2">
          <reference field="4294967294" count="1" selected="0">
            <x v="0"/>
          </reference>
          <reference field="8" count="1" selected="0">
            <x v="1"/>
          </reference>
        </references>
      </pivotArea>
    </chartFormat>
    <chartFormat chart="6" format="1" series="1">
      <pivotArea type="data" outline="0" fieldPosition="0">
        <references count="2">
          <reference field="4294967294" count="1" selected="0">
            <x v="0"/>
          </reference>
          <reference field="8" count="1" selected="0">
            <x v="2"/>
          </reference>
        </references>
      </pivotArea>
    </chartFormat>
    <chartFormat chart="6" format="2" series="1">
      <pivotArea type="data" outline="0" fieldPosition="0">
        <references count="2">
          <reference field="4294967294" count="1" selected="0">
            <x v="0"/>
          </reference>
          <reference field="8" count="1" selected="0">
            <x v="3"/>
          </reference>
        </references>
      </pivotArea>
    </chartFormat>
    <chartFormat chart="6" format="3" series="1">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1" id="{7B7D02A8-BFAD-4EDC-9881-E8E5E15F095D}">
            <x14:pivotAreas count="1">
              <pivotArea type="data" collapsedLevelsAreSubtotals="1" fieldPosition="0">
                <references count="3">
                  <reference field="4294967294" count="1" selected="0">
                    <x v="0"/>
                  </reference>
                  <reference field="8" count="4">
                    <x v="1"/>
                    <x v="2"/>
                    <x v="3"/>
                    <x v="4"/>
                  </reference>
                  <reference field="9" count="1" selected="0">
                    <x v="4"/>
                  </reference>
                </references>
              </pivotArea>
            </x14:pivotAreas>
          </x14:conditionalFormat>
          <x14:conditionalFormat priority="2" id="{695B56E3-36FA-443F-8016-E195280AFC6A}">
            <x14:pivotAreas count="1">
              <pivotArea type="data" collapsedLevelsAreSubtotals="1" fieldPosition="0">
                <references count="3">
                  <reference field="4294967294" count="1" selected="0">
                    <x v="0"/>
                  </reference>
                  <reference field="8" count="4">
                    <x v="1"/>
                    <x v="2"/>
                    <x v="3"/>
                    <x v="4"/>
                  </reference>
                  <reference field="9" count="1" selected="0">
                    <x v="3"/>
                  </reference>
                </references>
              </pivotArea>
            </x14:pivotAreas>
          </x14:conditionalFormat>
          <x14:conditionalFormat priority="3" id="{269E564D-BD2A-47C4-8265-AB88878274E0}">
            <x14:pivotAreas count="1">
              <pivotArea type="data" collapsedLevelsAreSubtotals="1" fieldPosition="0">
                <references count="3">
                  <reference field="4294967294" count="1" selected="0">
                    <x v="0"/>
                  </reference>
                  <reference field="8" count="4">
                    <x v="1"/>
                    <x v="2"/>
                    <x v="3"/>
                    <x v="4"/>
                  </reference>
                  <reference field="9" count="1" selected="0">
                    <x v="2"/>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BC2C90-7529-4C53-92C9-5EA369CA8DDD}" name="PivotTable5"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colHeaderCaption="NVDA">
  <location ref="I130:N137" firstHeaderRow="1" firstDataRow="2" firstDataCol="1"/>
  <pivotFields count="1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axis="axisCol" showAll="0">
      <items count="7">
        <item sd="0" x="1"/>
        <item sd="0" x="2"/>
        <item sd="0" x="3"/>
        <item sd="0" x="4"/>
        <item x="0"/>
        <item x="5"/>
        <item t="default"/>
      </items>
    </pivotField>
    <pivotField axis="axisRow" showAll="0">
      <items count="9">
        <item h="1" sd="0" x="1"/>
        <item sd="0" x="2"/>
        <item sd="0" x="3"/>
        <item sd="0" x="4"/>
        <item sd="0" x="5"/>
        <item sd="0" x="6"/>
        <item x="0"/>
        <item x="7"/>
        <item t="default"/>
      </items>
    </pivotField>
  </pivotFields>
  <rowFields count="1">
    <field x="9"/>
  </rowFields>
  <rowItems count="6">
    <i>
      <x v="1"/>
    </i>
    <i>
      <x v="2"/>
    </i>
    <i>
      <x v="3"/>
    </i>
    <i>
      <x v="4"/>
    </i>
    <i>
      <x v="5"/>
    </i>
    <i t="grand">
      <x/>
    </i>
  </rowItems>
  <colFields count="1">
    <field x="8"/>
  </colFields>
  <colItems count="5">
    <i>
      <x/>
    </i>
    <i>
      <x v="1"/>
    </i>
    <i>
      <x v="2"/>
    </i>
    <i>
      <x v="3"/>
    </i>
    <i t="grand">
      <x/>
    </i>
  </colItems>
  <dataFields count="1">
    <dataField name="Average of Adj Close" fld="1" subtotal="average" showDataAs="percentDiff" baseField="9" baseItem="1048828" numFmtId="10"/>
  </dataFields>
  <chartFormats count="14">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0" format="6" series="1">
      <pivotArea type="data" outline="0" fieldPosition="0">
        <references count="2">
          <reference field="4294967294" count="1" selected="0">
            <x v="0"/>
          </reference>
          <reference field="8" count="1" selected="0">
            <x v="0"/>
          </reference>
        </references>
      </pivotArea>
    </chartFormat>
    <chartFormat chart="0" format="7" series="1">
      <pivotArea type="data" outline="0" fieldPosition="0">
        <references count="2">
          <reference field="4294967294" count="1" selected="0">
            <x v="0"/>
          </reference>
          <reference field="8" count="1" selected="0">
            <x v="1"/>
          </reference>
        </references>
      </pivotArea>
    </chartFormat>
    <chartFormat chart="0" format="8" series="1">
      <pivotArea type="data" outline="0" fieldPosition="0">
        <references count="2">
          <reference field="4294967294" count="1" selected="0">
            <x v="0"/>
          </reference>
          <reference field="8" count="1" selected="0">
            <x v="2"/>
          </reference>
        </references>
      </pivotArea>
    </chartFormat>
    <chartFormat chart="0" format="9" series="1">
      <pivotArea type="data" outline="0" fieldPosition="0">
        <references count="2">
          <reference field="4294967294" count="1" selected="0">
            <x v="0"/>
          </reference>
          <reference field="8" count="1" selected="0">
            <x v="3"/>
          </reference>
        </references>
      </pivotArea>
    </chartFormat>
    <chartFormat chart="1" format="18" series="1">
      <pivotArea type="data" outline="0" fieldPosition="0">
        <references count="2">
          <reference field="4294967294" count="1" selected="0">
            <x v="0"/>
          </reference>
          <reference field="8" count="1" selected="0">
            <x v="0"/>
          </reference>
        </references>
      </pivotArea>
    </chartFormat>
    <chartFormat chart="1" format="19" series="1">
      <pivotArea type="data" outline="0" fieldPosition="0">
        <references count="2">
          <reference field="4294967294" count="1" selected="0">
            <x v="0"/>
          </reference>
          <reference field="8" count="1" selected="0">
            <x v="1"/>
          </reference>
        </references>
      </pivotArea>
    </chartFormat>
    <chartFormat chart="1" format="20" series="1">
      <pivotArea type="data" outline="0" fieldPosition="0">
        <references count="2">
          <reference field="4294967294" count="1" selected="0">
            <x v="0"/>
          </reference>
          <reference field="8" count="1" selected="0">
            <x v="2"/>
          </reference>
        </references>
      </pivotArea>
    </chartFormat>
    <chartFormat chart="1" format="2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1" id="{1DF7AA00-CA03-4A80-B748-A5FE9BCEE55A}">
            <x14:pivotAreas count="1">
              <pivotArea type="data" collapsedLevelsAreSubtotals="1" fieldPosition="0">
                <references count="3">
                  <reference field="4294967294" count="1" selected="0">
                    <x v="0"/>
                  </reference>
                  <reference field="8" count="4">
                    <x v="0"/>
                    <x v="1"/>
                    <x v="2"/>
                    <x v="3"/>
                  </reference>
                  <reference field="9" count="1" selected="0">
                    <x v="3"/>
                  </reference>
                </references>
              </pivotArea>
            </x14:pivotAreas>
          </x14:conditionalFormat>
          <x14:conditionalFormat priority="2" id="{8E1BB4DE-B038-44A1-BC10-7AF8E044EBCA}">
            <x14:pivotAreas count="1">
              <pivotArea type="data" collapsedLevelsAreSubtotals="1" fieldPosition="0">
                <references count="3">
                  <reference field="4294967294" count="1" selected="0">
                    <x v="0"/>
                  </reference>
                  <reference field="8" count="4">
                    <x v="0"/>
                    <x v="1"/>
                    <x v="2"/>
                    <x v="3"/>
                  </reference>
                  <reference field="9" count="1" selected="0">
                    <x v="2"/>
                  </reference>
                </references>
              </pivotArea>
            </x14:pivotAreas>
          </x14:conditionalFormat>
          <x14:conditionalFormat priority="3" id="{18F61F43-7100-4F5C-B362-5347E369AB94}">
            <x14:pivotAreas count="1">
              <pivotArea type="data" collapsedLevelsAreSubtotals="1" fieldPosition="0">
                <references count="3">
                  <reference field="4294967294" count="1" selected="0">
                    <x v="0"/>
                  </reference>
                  <reference field="8" count="4">
                    <x v="0"/>
                    <x v="1"/>
                    <x v="2"/>
                    <x v="3"/>
                  </reference>
                  <reference field="9"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0B5101-4FAE-41FA-AE52-FC8B6176BCC9}" name="PivotTable4"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colHeaderCaption="NVDA">
  <location ref="I121:N129" firstHeaderRow="1" firstDataRow="2" firstDataCol="1"/>
  <pivotFields count="1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axis="axisCol" showAll="0">
      <items count="7">
        <item sd="0" x="1"/>
        <item sd="0" x="2"/>
        <item sd="0" x="3"/>
        <item sd="0" x="4"/>
        <item x="0"/>
        <item x="5"/>
        <item t="default"/>
      </items>
    </pivotField>
    <pivotField axis="axisRow" showAll="0">
      <items count="9">
        <item sd="0" x="1"/>
        <item sd="0" x="2"/>
        <item sd="0" x="3"/>
        <item sd="0" x="4"/>
        <item sd="0" x="5"/>
        <item sd="0" x="6"/>
        <item x="0"/>
        <item x="7"/>
        <item t="default"/>
      </items>
    </pivotField>
  </pivotFields>
  <rowFields count="1">
    <field x="9"/>
  </rowFields>
  <rowItems count="7">
    <i>
      <x/>
    </i>
    <i>
      <x v="1"/>
    </i>
    <i>
      <x v="2"/>
    </i>
    <i>
      <x v="3"/>
    </i>
    <i>
      <x v="4"/>
    </i>
    <i>
      <x v="5"/>
    </i>
    <i t="grand">
      <x/>
    </i>
  </rowItems>
  <colFields count="1">
    <field x="8"/>
  </colFields>
  <colItems count="5">
    <i>
      <x/>
    </i>
    <i>
      <x v="1"/>
    </i>
    <i>
      <x v="2"/>
    </i>
    <i>
      <x v="3"/>
    </i>
    <i t="grand">
      <x/>
    </i>
  </colItems>
  <dataFields count="1">
    <dataField name="Average of Adj Close" fld="1" subtotal="average" baseField="8" baseItem="1"/>
  </dataFields>
  <chartFormats count="4">
    <chartFormat chart="0" format="18" series="1">
      <pivotArea type="data" outline="0" fieldPosition="0">
        <references count="2">
          <reference field="4294967294" count="1" selected="0">
            <x v="0"/>
          </reference>
          <reference field="8" count="1" selected="0">
            <x v="0"/>
          </reference>
        </references>
      </pivotArea>
    </chartFormat>
    <chartFormat chart="0" format="19" series="1">
      <pivotArea type="data" outline="0" fieldPosition="0">
        <references count="2">
          <reference field="4294967294" count="1" selected="0">
            <x v="0"/>
          </reference>
          <reference field="8" count="1" selected="0">
            <x v="1"/>
          </reference>
        </references>
      </pivotArea>
    </chartFormat>
    <chartFormat chart="0" format="20" series="1">
      <pivotArea type="data" outline="0" fieldPosition="0">
        <references count="2">
          <reference field="4294967294" count="1" selected="0">
            <x v="0"/>
          </reference>
          <reference field="8" count="1" selected="0">
            <x v="2"/>
          </reference>
        </references>
      </pivotArea>
    </chartFormat>
    <chartFormat chart="0" format="2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4" id="{75C2003B-E970-40BE-8E91-F1CA3960B587}">
            <x14:pivotAreas count="1">
              <pivotArea type="data" collapsedLevelsAreSubtotals="1" fieldPosition="0">
                <references count="3">
                  <reference field="4294967294" count="1" selected="0">
                    <x v="0"/>
                  </reference>
                  <reference field="8" count="4">
                    <x v="0"/>
                    <x v="1"/>
                    <x v="2"/>
                    <x v="3"/>
                  </reference>
                  <reference field="9" count="1" selected="0">
                    <x v="3"/>
                  </reference>
                </references>
              </pivotArea>
            </x14:pivotAreas>
          </x14:conditionalFormat>
          <x14:conditionalFormat priority="5" id="{79F4FD20-C3E8-493C-8B1E-D3EB36AF0752}">
            <x14:pivotAreas count="1">
              <pivotArea type="data" collapsedLevelsAreSubtotals="1" fieldPosition="0">
                <references count="3">
                  <reference field="4294967294" count="1" selected="0">
                    <x v="0"/>
                  </reference>
                  <reference field="8" count="4">
                    <x v="0"/>
                    <x v="1"/>
                    <x v="2"/>
                    <x v="3"/>
                  </reference>
                  <reference field="9" count="1" selected="0">
                    <x v="2"/>
                  </reference>
                </references>
              </pivotArea>
            </x14:pivotAreas>
          </x14:conditionalFormat>
          <x14:conditionalFormat priority="6" id="{1FE337A9-3012-4CB4-8733-72755839283F}">
            <x14:pivotAreas count="1">
              <pivotArea type="data" collapsedLevelsAreSubtotals="1" fieldPosition="0">
                <references count="3">
                  <reference field="4294967294" count="1" selected="0">
                    <x v="0"/>
                  </reference>
                  <reference field="8" count="4">
                    <x v="0"/>
                    <x v="1"/>
                    <x v="2"/>
                    <x v="3"/>
                  </reference>
                  <reference field="9"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8C69BD1-6FA7-4BA7-A7F2-6418D9354B8B}" name="PivotTable10"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colHeaderCaption="MSFT">
  <location ref="I126:N134" firstHeaderRow="1" firstDataRow="2" firstDataCol="1"/>
  <pivotFields count="1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axis="axisCol" showAll="0">
      <items count="7">
        <item sd="0" x="1"/>
        <item sd="0" x="2"/>
        <item sd="0" x="3"/>
        <item sd="0" x="4"/>
        <item x="0"/>
        <item x="5"/>
        <item t="default"/>
      </items>
    </pivotField>
    <pivotField axis="axisRow" showAll="0">
      <items count="9">
        <item sd="0" x="1"/>
        <item sd="0" x="2"/>
        <item sd="0" x="3"/>
        <item sd="0" x="4"/>
        <item sd="0" x="5"/>
        <item sd="0" x="6"/>
        <item x="0"/>
        <item x="7"/>
        <item t="default"/>
      </items>
    </pivotField>
  </pivotFields>
  <rowFields count="1">
    <field x="9"/>
  </rowFields>
  <rowItems count="7">
    <i>
      <x/>
    </i>
    <i>
      <x v="1"/>
    </i>
    <i>
      <x v="2"/>
    </i>
    <i>
      <x v="3"/>
    </i>
    <i>
      <x v="4"/>
    </i>
    <i>
      <x v="5"/>
    </i>
    <i t="grand">
      <x/>
    </i>
  </rowItems>
  <colFields count="1">
    <field x="8"/>
  </colFields>
  <colItems count="5">
    <i>
      <x/>
    </i>
    <i>
      <x v="1"/>
    </i>
    <i>
      <x v="2"/>
    </i>
    <i>
      <x v="3"/>
    </i>
    <i t="grand">
      <x/>
    </i>
  </colItems>
  <dataFields count="1">
    <dataField name="Average of Adj Close" fld="1" subtotal="average" baseField="8" baseItem="1"/>
  </dataFields>
  <chartFormats count="14">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0" format="6" series="1">
      <pivotArea type="data" outline="0" fieldPosition="0">
        <references count="2">
          <reference field="4294967294" count="1" selected="0">
            <x v="0"/>
          </reference>
          <reference field="8" count="1" selected="0">
            <x v="0"/>
          </reference>
        </references>
      </pivotArea>
    </chartFormat>
    <chartFormat chart="0" format="7" series="1">
      <pivotArea type="data" outline="0" fieldPosition="0">
        <references count="2">
          <reference field="4294967294" count="1" selected="0">
            <x v="0"/>
          </reference>
          <reference field="8" count="1" selected="0">
            <x v="1"/>
          </reference>
        </references>
      </pivotArea>
    </chartFormat>
    <chartFormat chart="0" format="8" series="1">
      <pivotArea type="data" outline="0" fieldPosition="0">
        <references count="2">
          <reference field="4294967294" count="1" selected="0">
            <x v="0"/>
          </reference>
          <reference field="8" count="1" selected="0">
            <x v="2"/>
          </reference>
        </references>
      </pivotArea>
    </chartFormat>
    <chartFormat chart="0" format="9" series="1">
      <pivotArea type="data" outline="0" fieldPosition="0">
        <references count="2">
          <reference field="4294967294" count="1" selected="0">
            <x v="0"/>
          </reference>
          <reference field="8" count="1" selected="0">
            <x v="3"/>
          </reference>
        </references>
      </pivotArea>
    </chartFormat>
    <chartFormat chart="2" format="18" series="1">
      <pivotArea type="data" outline="0" fieldPosition="0">
        <references count="2">
          <reference field="4294967294" count="1" selected="0">
            <x v="0"/>
          </reference>
          <reference field="8" count="1" selected="0">
            <x v="0"/>
          </reference>
        </references>
      </pivotArea>
    </chartFormat>
    <chartFormat chart="2" format="19" series="1">
      <pivotArea type="data" outline="0" fieldPosition="0">
        <references count="2">
          <reference field="4294967294" count="1" selected="0">
            <x v="0"/>
          </reference>
          <reference field="8" count="1" selected="0">
            <x v="1"/>
          </reference>
        </references>
      </pivotArea>
    </chartFormat>
    <chartFormat chart="2" format="20" series="1">
      <pivotArea type="data" outline="0" fieldPosition="0">
        <references count="2">
          <reference field="4294967294" count="1" selected="0">
            <x v="0"/>
          </reference>
          <reference field="8" count="1" selected="0">
            <x v="2"/>
          </reference>
        </references>
      </pivotArea>
    </chartFormat>
    <chartFormat chart="2" format="2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4" id="{D3076110-D787-4EE7-B71D-C07E92FA48E4}">
            <x14:pivotAreas count="1">
              <pivotArea type="data" collapsedLevelsAreSubtotals="1" fieldPosition="0">
                <references count="3">
                  <reference field="4294967294" count="1" selected="0">
                    <x v="0"/>
                  </reference>
                  <reference field="8" count="4">
                    <x v="0"/>
                    <x v="1"/>
                    <x v="2"/>
                    <x v="3"/>
                  </reference>
                  <reference field="9" count="1" selected="0">
                    <x v="3"/>
                  </reference>
                </references>
              </pivotArea>
            </x14:pivotAreas>
          </x14:conditionalFormat>
          <x14:conditionalFormat priority="5" id="{5293837F-1351-4991-8607-72D707CBDFEA}">
            <x14:pivotAreas count="1">
              <pivotArea type="data" collapsedLevelsAreSubtotals="1" fieldPosition="0">
                <references count="3">
                  <reference field="4294967294" count="1" selected="0">
                    <x v="0"/>
                  </reference>
                  <reference field="8" count="4">
                    <x v="0"/>
                    <x v="1"/>
                    <x v="2"/>
                    <x v="3"/>
                  </reference>
                  <reference field="9" count="1" selected="0">
                    <x v="2"/>
                  </reference>
                </references>
              </pivotArea>
            </x14:pivotAreas>
          </x14:conditionalFormat>
          <x14:conditionalFormat priority="6" id="{7000F4EA-1A88-444C-B137-438C6AB37946}">
            <x14:pivotAreas count="1">
              <pivotArea type="data" collapsedLevelsAreSubtotals="1" fieldPosition="0">
                <references count="3">
                  <reference field="4294967294" count="1" selected="0">
                    <x v="0"/>
                  </reference>
                  <reference field="8" count="4">
                    <x v="0"/>
                    <x v="1"/>
                    <x v="2"/>
                    <x v="3"/>
                  </reference>
                  <reference field="9"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1303F00-D53E-44B9-AECD-A16A344516BC}" name="PivotTable11" cacheId="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0" colHeaderCaption="MSFT">
  <location ref="I136:N144" firstHeaderRow="1" firstDataRow="2" firstDataCol="1"/>
  <pivotFields count="1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axis="axisCol" showAll="0">
      <items count="7">
        <item sd="0" x="1"/>
        <item sd="0" x="2"/>
        <item sd="0" x="3"/>
        <item sd="0" x="4"/>
        <item x="0"/>
        <item x="5"/>
        <item t="default"/>
      </items>
    </pivotField>
    <pivotField axis="axisRow" showAll="0">
      <items count="9">
        <item sd="0" x="1"/>
        <item sd="0" x="2"/>
        <item sd="0" x="3"/>
        <item sd="0" x="4"/>
        <item sd="0" x="5"/>
        <item sd="0" x="6"/>
        <item x="0"/>
        <item x="7"/>
        <item t="default"/>
      </items>
    </pivotField>
  </pivotFields>
  <rowFields count="1">
    <field x="9"/>
  </rowFields>
  <rowItems count="7">
    <i>
      <x/>
    </i>
    <i>
      <x v="1"/>
    </i>
    <i>
      <x v="2"/>
    </i>
    <i>
      <x v="3"/>
    </i>
    <i>
      <x v="4"/>
    </i>
    <i>
      <x v="5"/>
    </i>
    <i t="grand">
      <x/>
    </i>
  </rowItems>
  <colFields count="1">
    <field x="8"/>
  </colFields>
  <colItems count="5">
    <i>
      <x/>
    </i>
    <i>
      <x v="1"/>
    </i>
    <i>
      <x v="2"/>
    </i>
    <i>
      <x v="3"/>
    </i>
    <i t="grand">
      <x/>
    </i>
  </colItems>
  <dataFields count="1">
    <dataField name="Average of Adj Close" fld="1" subtotal="average" showDataAs="percentDiff" baseField="9" baseItem="1048828" numFmtId="10"/>
  </dataFields>
  <chartFormats count="14">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0" format="6" series="1">
      <pivotArea type="data" outline="0" fieldPosition="0">
        <references count="2">
          <reference field="4294967294" count="1" selected="0">
            <x v="0"/>
          </reference>
          <reference field="8" count="1" selected="0">
            <x v="0"/>
          </reference>
        </references>
      </pivotArea>
    </chartFormat>
    <chartFormat chart="0" format="7" series="1">
      <pivotArea type="data" outline="0" fieldPosition="0">
        <references count="2">
          <reference field="4294967294" count="1" selected="0">
            <x v="0"/>
          </reference>
          <reference field="8" count="1" selected="0">
            <x v="1"/>
          </reference>
        </references>
      </pivotArea>
    </chartFormat>
    <chartFormat chart="0" format="8" series="1">
      <pivotArea type="data" outline="0" fieldPosition="0">
        <references count="2">
          <reference field="4294967294" count="1" selected="0">
            <x v="0"/>
          </reference>
          <reference field="8" count="1" selected="0">
            <x v="2"/>
          </reference>
        </references>
      </pivotArea>
    </chartFormat>
    <chartFormat chart="0" format="9" series="1">
      <pivotArea type="data" outline="0" fieldPosition="0">
        <references count="2">
          <reference field="4294967294" count="1" selected="0">
            <x v="0"/>
          </reference>
          <reference field="8" count="1" selected="0">
            <x v="3"/>
          </reference>
        </references>
      </pivotArea>
    </chartFormat>
    <chartFormat chart="6" format="0" series="1">
      <pivotArea type="data" outline="0" fieldPosition="0">
        <references count="2">
          <reference field="4294967294" count="1" selected="0">
            <x v="0"/>
          </reference>
          <reference field="8" count="1" selected="0">
            <x v="0"/>
          </reference>
        </references>
      </pivotArea>
    </chartFormat>
    <chartFormat chart="6" format="1" series="1">
      <pivotArea type="data" outline="0" fieldPosition="0">
        <references count="2">
          <reference field="4294967294" count="1" selected="0">
            <x v="0"/>
          </reference>
          <reference field="8" count="1" selected="0">
            <x v="1"/>
          </reference>
        </references>
      </pivotArea>
    </chartFormat>
    <chartFormat chart="6" format="2" series="1">
      <pivotArea type="data" outline="0" fieldPosition="0">
        <references count="2">
          <reference field="4294967294" count="1" selected="0">
            <x v="0"/>
          </reference>
          <reference field="8" count="1" selected="0">
            <x v="2"/>
          </reference>
        </references>
      </pivotArea>
    </chartFormat>
    <chartFormat chart="6" format="3"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1" id="{BF1AC658-8EE2-44A8-BA46-FF9D7BB37D86}">
            <x14:pivotAreas count="1">
              <pivotArea type="data" collapsedLevelsAreSubtotals="1" fieldPosition="0">
                <references count="3">
                  <reference field="4294967294" count="1" selected="0">
                    <x v="0"/>
                  </reference>
                  <reference field="8" count="4">
                    <x v="0"/>
                    <x v="1"/>
                    <x v="2"/>
                    <x v="3"/>
                  </reference>
                  <reference field="9" count="1" selected="0">
                    <x v="3"/>
                  </reference>
                </references>
              </pivotArea>
            </x14:pivotAreas>
          </x14:conditionalFormat>
          <x14:conditionalFormat priority="2" id="{06A811DE-527E-4552-8790-E045B7AD7A4F}">
            <x14:pivotAreas count="1">
              <pivotArea type="data" collapsedLevelsAreSubtotals="1" fieldPosition="0">
                <references count="3">
                  <reference field="4294967294" count="1" selected="0">
                    <x v="0"/>
                  </reference>
                  <reference field="8" count="4">
                    <x v="0"/>
                    <x v="1"/>
                    <x v="2"/>
                    <x v="3"/>
                  </reference>
                  <reference field="9" count="1" selected="0">
                    <x v="2"/>
                  </reference>
                </references>
              </pivotArea>
            </x14:pivotAreas>
          </x14:conditionalFormat>
          <x14:conditionalFormat priority="3" id="{50FCC4C5-69F7-4492-983F-852E605E3465}">
            <x14:pivotAreas count="1">
              <pivotArea type="data" collapsedLevelsAreSubtotals="1" fieldPosition="0">
                <references count="3">
                  <reference field="4294967294" count="1" selected="0">
                    <x v="0"/>
                  </reference>
                  <reference field="8" count="4">
                    <x v="0"/>
                    <x v="1"/>
                    <x v="2"/>
                    <x v="3"/>
                  </reference>
                  <reference field="9"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E251FF-87E7-448B-88E2-B4DED5F33B9F}" name="PivotTable18" cacheId="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8" colHeaderCaption="SONY">
  <location ref="I117:N125" firstHeaderRow="1" firstDataRow="2" firstDataCol="1"/>
  <pivotFields count="1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axis="axisCol" showAll="0">
      <items count="7">
        <item sd="0" x="1"/>
        <item sd="0" x="2"/>
        <item sd="0" x="3"/>
        <item sd="0" x="4"/>
        <item x="0"/>
        <item x="5"/>
        <item t="default"/>
      </items>
    </pivotField>
    <pivotField axis="axisRow" showAll="0">
      <items count="9">
        <item sd="0" x="1"/>
        <item sd="0" x="2"/>
        <item sd="0" x="3"/>
        <item sd="0" x="4"/>
        <item sd="0" x="5"/>
        <item sd="0" x="6"/>
        <item x="0"/>
        <item x="7"/>
        <item t="default"/>
      </items>
    </pivotField>
  </pivotFields>
  <rowFields count="1">
    <field x="9"/>
  </rowFields>
  <rowItems count="7">
    <i>
      <x/>
    </i>
    <i>
      <x v="1"/>
    </i>
    <i>
      <x v="2"/>
    </i>
    <i>
      <x v="3"/>
    </i>
    <i>
      <x v="4"/>
    </i>
    <i>
      <x v="5"/>
    </i>
    <i t="grand">
      <x/>
    </i>
  </rowItems>
  <colFields count="1">
    <field x="8"/>
  </colFields>
  <colItems count="5">
    <i>
      <x/>
    </i>
    <i>
      <x v="1"/>
    </i>
    <i>
      <x v="2"/>
    </i>
    <i>
      <x v="3"/>
    </i>
    <i t="grand">
      <x/>
    </i>
  </colItems>
  <dataFields count="1">
    <dataField name="Average of Adj Close" fld="1" subtotal="average" baseField="8" baseItem="1"/>
  </dataFields>
  <chartFormats count="1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0" format="6" series="1">
      <pivotArea type="data" outline="0" fieldPosition="0">
        <references count="2">
          <reference field="4294967294" count="1" selected="0">
            <x v="0"/>
          </reference>
          <reference field="8" count="1" selected="0">
            <x v="0"/>
          </reference>
        </references>
      </pivotArea>
    </chartFormat>
    <chartFormat chart="0" format="7" series="1">
      <pivotArea type="data" outline="0" fieldPosition="0">
        <references count="2">
          <reference field="4294967294" count="1" selected="0">
            <x v="0"/>
          </reference>
          <reference field="8" count="1" selected="0">
            <x v="1"/>
          </reference>
        </references>
      </pivotArea>
    </chartFormat>
    <chartFormat chart="0" format="8" series="1">
      <pivotArea type="data" outline="0" fieldPosition="0">
        <references count="2">
          <reference field="4294967294" count="1" selected="0">
            <x v="0"/>
          </reference>
          <reference field="8" count="1" selected="0">
            <x v="2"/>
          </reference>
        </references>
      </pivotArea>
    </chartFormat>
    <chartFormat chart="0" format="9" series="1">
      <pivotArea type="data" outline="0" fieldPosition="0">
        <references count="2">
          <reference field="4294967294" count="1" selected="0">
            <x v="0"/>
          </reference>
          <reference field="8" count="1" selected="0">
            <x v="3"/>
          </reference>
        </references>
      </pivotArea>
    </chartFormat>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2" format="3" series="1">
      <pivotArea type="data" outline="0" fieldPosition="0">
        <references count="2">
          <reference field="4294967294" count="1" selected="0">
            <x v="0"/>
          </reference>
          <reference field="8" count="1" selected="0">
            <x v="3"/>
          </reference>
        </references>
      </pivotArea>
    </chartFormat>
    <chartFormat chart="4" format="18" series="1">
      <pivotArea type="data" outline="0" fieldPosition="0">
        <references count="2">
          <reference field="4294967294" count="1" selected="0">
            <x v="0"/>
          </reference>
          <reference field="8" count="1" selected="0">
            <x v="0"/>
          </reference>
        </references>
      </pivotArea>
    </chartFormat>
    <chartFormat chart="4" format="19" series="1">
      <pivotArea type="data" outline="0" fieldPosition="0">
        <references count="2">
          <reference field="4294967294" count="1" selected="0">
            <x v="0"/>
          </reference>
          <reference field="8" count="1" selected="0">
            <x v="1"/>
          </reference>
        </references>
      </pivotArea>
    </chartFormat>
    <chartFormat chart="4" format="20" series="1">
      <pivotArea type="data" outline="0" fieldPosition="0">
        <references count="2">
          <reference field="4294967294" count="1" selected="0">
            <x v="0"/>
          </reference>
          <reference field="8" count="1" selected="0">
            <x v="2"/>
          </reference>
        </references>
      </pivotArea>
    </chartFormat>
    <chartFormat chart="4" format="2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1" id="{16556D56-6F9C-40CB-8CD5-EBB8C2ED9604}">
            <x14:pivotAreas count="1">
              <pivotArea type="data" collapsedLevelsAreSubtotals="1" fieldPosition="0">
                <references count="3">
                  <reference field="4294967294" count="1" selected="0">
                    <x v="0"/>
                  </reference>
                  <reference field="8" count="4">
                    <x v="0"/>
                    <x v="1"/>
                    <x v="2"/>
                    <x v="3"/>
                  </reference>
                  <reference field="9" count="1" selected="0">
                    <x v="3"/>
                  </reference>
                </references>
              </pivotArea>
            </x14:pivotAreas>
          </x14:conditionalFormat>
          <x14:conditionalFormat priority="2" id="{6B9182E5-69FF-408B-9FC8-90591B0B440E}">
            <x14:pivotAreas count="1">
              <pivotArea type="data" collapsedLevelsAreSubtotals="1" fieldPosition="0">
                <references count="3">
                  <reference field="4294967294" count="1" selected="0">
                    <x v="0"/>
                  </reference>
                  <reference field="8" count="4">
                    <x v="0"/>
                    <x v="1"/>
                    <x v="2"/>
                    <x v="3"/>
                  </reference>
                  <reference field="9" count="1" selected="0">
                    <x v="2"/>
                  </reference>
                </references>
              </pivotArea>
            </x14:pivotAreas>
          </x14:conditionalFormat>
          <x14:conditionalFormat priority="3" id="{8AF0998F-4D7F-4F78-A66D-B1EDD0514A66}">
            <x14:pivotAreas count="1">
              <pivotArea type="data" collapsedLevelsAreSubtotals="1" fieldPosition="0">
                <references count="3">
                  <reference field="4294967294" count="1" selected="0">
                    <x v="0"/>
                  </reference>
                  <reference field="8" count="4">
                    <x v="0"/>
                    <x v="1"/>
                    <x v="2"/>
                    <x v="3"/>
                  </reference>
                  <reference field="9"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70ED13-94FF-4790-9B4C-AB1BE7F24C1B}" name="PivotTable17" cacheId="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4" colHeaderCaption="SONY">
  <location ref="I127:N135" firstHeaderRow="1" firstDataRow="2" firstDataCol="1"/>
  <pivotFields count="1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axis="axisCol" showAll="0">
      <items count="7">
        <item sd="0" x="1"/>
        <item sd="0" x="2"/>
        <item sd="0" x="3"/>
        <item sd="0" x="4"/>
        <item x="0"/>
        <item x="5"/>
        <item t="default"/>
      </items>
    </pivotField>
    <pivotField axis="axisRow" showAll="0">
      <items count="9">
        <item sd="0" x="1"/>
        <item sd="0" x="2"/>
        <item sd="0" x="3"/>
        <item sd="0" x="4"/>
        <item sd="0" x="5"/>
        <item sd="0" x="6"/>
        <item x="0"/>
        <item x="7"/>
        <item t="default"/>
      </items>
    </pivotField>
  </pivotFields>
  <rowFields count="1">
    <field x="9"/>
  </rowFields>
  <rowItems count="7">
    <i>
      <x/>
    </i>
    <i>
      <x v="1"/>
    </i>
    <i>
      <x v="2"/>
    </i>
    <i>
      <x v="3"/>
    </i>
    <i>
      <x v="4"/>
    </i>
    <i>
      <x v="5"/>
    </i>
    <i t="grand">
      <x/>
    </i>
  </rowItems>
  <colFields count="1">
    <field x="8"/>
  </colFields>
  <colItems count="5">
    <i>
      <x/>
    </i>
    <i>
      <x v="1"/>
    </i>
    <i>
      <x v="2"/>
    </i>
    <i>
      <x v="3"/>
    </i>
    <i t="grand">
      <x/>
    </i>
  </colItems>
  <dataFields count="1">
    <dataField name="Average of Adj Close" fld="1" subtotal="average" showDataAs="percentDiff" baseField="9" baseItem="1048828" numFmtId="10"/>
  </dataFields>
  <chartFormats count="1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0" format="6" series="1">
      <pivotArea type="data" outline="0" fieldPosition="0">
        <references count="2">
          <reference field="4294967294" count="1" selected="0">
            <x v="0"/>
          </reference>
          <reference field="8" count="1" selected="0">
            <x v="0"/>
          </reference>
        </references>
      </pivotArea>
    </chartFormat>
    <chartFormat chart="0" format="7" series="1">
      <pivotArea type="data" outline="0" fieldPosition="0">
        <references count="2">
          <reference field="4294967294" count="1" selected="0">
            <x v="0"/>
          </reference>
          <reference field="8" count="1" selected="0">
            <x v="1"/>
          </reference>
        </references>
      </pivotArea>
    </chartFormat>
    <chartFormat chart="0" format="8" series="1">
      <pivotArea type="data" outline="0" fieldPosition="0">
        <references count="2">
          <reference field="4294967294" count="1" selected="0">
            <x v="0"/>
          </reference>
          <reference field="8" count="1" selected="0">
            <x v="2"/>
          </reference>
        </references>
      </pivotArea>
    </chartFormat>
    <chartFormat chart="0" format="9" series="1">
      <pivotArea type="data" outline="0" fieldPosition="0">
        <references count="2">
          <reference field="4294967294" count="1" selected="0">
            <x v="0"/>
          </reference>
          <reference field="8" count="1" selected="0">
            <x v="3"/>
          </reference>
        </references>
      </pivotArea>
    </chartFormat>
    <chartFormat chart="6" format="0" series="1">
      <pivotArea type="data" outline="0" fieldPosition="0">
        <references count="2">
          <reference field="4294967294" count="1" selected="0">
            <x v="0"/>
          </reference>
          <reference field="8" count="1" selected="0">
            <x v="0"/>
          </reference>
        </references>
      </pivotArea>
    </chartFormat>
    <chartFormat chart="6" format="1" series="1">
      <pivotArea type="data" outline="0" fieldPosition="0">
        <references count="2">
          <reference field="4294967294" count="1" selected="0">
            <x v="0"/>
          </reference>
          <reference field="8" count="1" selected="0">
            <x v="1"/>
          </reference>
        </references>
      </pivotArea>
    </chartFormat>
    <chartFormat chart="6" format="2" series="1">
      <pivotArea type="data" outline="0" fieldPosition="0">
        <references count="2">
          <reference field="4294967294" count="1" selected="0">
            <x v="0"/>
          </reference>
          <reference field="8" count="1" selected="0">
            <x v="2"/>
          </reference>
        </references>
      </pivotArea>
    </chartFormat>
    <chartFormat chart="6" format="3" series="1">
      <pivotArea type="data" outline="0" fieldPosition="0">
        <references count="2">
          <reference field="4294967294" count="1" selected="0">
            <x v="0"/>
          </reference>
          <reference field="8" count="1" selected="0">
            <x v="3"/>
          </reference>
        </references>
      </pivotArea>
    </chartFormat>
    <chartFormat chart="8" format="30" series="1">
      <pivotArea type="data" outline="0" fieldPosition="0">
        <references count="2">
          <reference field="4294967294" count="1" selected="0">
            <x v="0"/>
          </reference>
          <reference field="8" count="1" selected="0">
            <x v="0"/>
          </reference>
        </references>
      </pivotArea>
    </chartFormat>
    <chartFormat chart="8" format="31" series="1">
      <pivotArea type="data" outline="0" fieldPosition="0">
        <references count="2">
          <reference field="4294967294" count="1" selected="0">
            <x v="0"/>
          </reference>
          <reference field="8" count="1" selected="0">
            <x v="1"/>
          </reference>
        </references>
      </pivotArea>
    </chartFormat>
    <chartFormat chart="8" format="32" series="1">
      <pivotArea type="data" outline="0" fieldPosition="0">
        <references count="2">
          <reference field="4294967294" count="1" selected="0">
            <x v="0"/>
          </reference>
          <reference field="8" count="1" selected="0">
            <x v="2"/>
          </reference>
        </references>
      </pivotArea>
    </chartFormat>
    <chartFormat chart="8" format="33"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4" id="{1E0CDB2C-91F1-45E3-9EC2-C6445773F047}">
            <x14:pivotAreas count="1">
              <pivotArea type="data" collapsedLevelsAreSubtotals="1" fieldPosition="0">
                <references count="3">
                  <reference field="4294967294" count="1" selected="0">
                    <x v="0"/>
                  </reference>
                  <reference field="8" count="4">
                    <x v="0"/>
                    <x v="1"/>
                    <x v="2"/>
                    <x v="3"/>
                  </reference>
                  <reference field="9" count="1" selected="0">
                    <x v="3"/>
                  </reference>
                </references>
              </pivotArea>
            </x14:pivotAreas>
          </x14:conditionalFormat>
          <x14:conditionalFormat priority="5" id="{5C5AA227-ECE9-4327-92D7-DE914BE65A9A}">
            <x14:pivotAreas count="1">
              <pivotArea type="data" collapsedLevelsAreSubtotals="1" fieldPosition="0">
                <references count="3">
                  <reference field="4294967294" count="1" selected="0">
                    <x v="0"/>
                  </reference>
                  <reference field="8" count="4">
                    <x v="0"/>
                    <x v="1"/>
                    <x v="2"/>
                    <x v="3"/>
                  </reference>
                  <reference field="9" count="1" selected="0">
                    <x v="2"/>
                  </reference>
                </references>
              </pivotArea>
            </x14:pivotAreas>
          </x14:conditionalFormat>
          <x14:conditionalFormat priority="6" id="{5EA212CF-19FC-4573-A786-276775063244}">
            <x14:pivotAreas count="1">
              <pivotArea type="data" collapsedLevelsAreSubtotals="1" fieldPosition="0">
                <references count="3">
                  <reference field="4294967294" count="1" selected="0">
                    <x v="0"/>
                  </reference>
                  <reference field="8" count="4">
                    <x v="0"/>
                    <x v="1"/>
                    <x v="2"/>
                    <x v="3"/>
                  </reference>
                  <reference field="9"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50947F-A69C-4AF5-AFB5-646CF1ADF675}"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71" firstHeaderRow="0" firstDataRow="1" firstDataCol="1"/>
  <pivotFields count="42">
    <pivotField axis="axisRow" numFmtId="22"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showAll="0"/>
    <pivotField numFmtId="22" showAll="0"/>
    <pivotField dataField="1"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9">
        <item sd="0" x="0"/>
        <item x="1"/>
        <item x="2"/>
        <item x="3"/>
        <item x="4"/>
        <item x="5"/>
        <item x="6"/>
        <item sd="0" x="7"/>
        <item t="default"/>
      </items>
    </pivotField>
  </pivotFields>
  <rowFields count="2">
    <field x="41"/>
    <field x="0"/>
  </rowFields>
  <rowItems count="68">
    <i>
      <x v="1"/>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r="1">
      <x v="8"/>
    </i>
    <i r="1">
      <x v="9"/>
    </i>
    <i r="1">
      <x v="10"/>
    </i>
    <i r="1">
      <x v="11"/>
    </i>
    <i t="grand">
      <x/>
    </i>
  </rowItems>
  <colFields count="1">
    <field x="-2"/>
  </colFields>
  <colItems count="5">
    <i>
      <x/>
    </i>
    <i i="1">
      <x v="1"/>
    </i>
    <i i="2">
      <x v="2"/>
    </i>
    <i i="3">
      <x v="3"/>
    </i>
    <i i="4">
      <x v="4"/>
    </i>
  </colItems>
  <dataFields count="5">
    <dataField name="AAPL" fld="1" baseField="0" baseItem="0"/>
    <dataField name="SONY" fld="33" baseField="0" baseItem="0"/>
    <dataField name="NVDA" fld="25" baseField="0" baseItem="0"/>
    <dataField name="MSFT" fld="17" baseField="0" baseItem="0"/>
    <dataField name="INTC"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0188DD0-7E7C-4788-951D-C6ECA4557461}" name="PivotTable20"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colHeaderCaption="INTC">
  <location ref="I147:N155" firstHeaderRow="1" firstDataRow="2" firstDataCol="1"/>
  <pivotFields count="1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axis="axisCol" showAll="0">
      <items count="7">
        <item sd="0" x="1"/>
        <item sd="0" x="2"/>
        <item sd="0" x="3"/>
        <item sd="0" x="4"/>
        <item x="0"/>
        <item x="5"/>
        <item t="default"/>
      </items>
    </pivotField>
    <pivotField axis="axisRow" showAll="0">
      <items count="9">
        <item sd="0" x="1"/>
        <item sd="0" x="2"/>
        <item sd="0" x="3"/>
        <item sd="0" x="4"/>
        <item sd="0" x="5"/>
        <item sd="0" x="6"/>
        <item x="0"/>
        <item x="7"/>
        <item t="default"/>
      </items>
    </pivotField>
  </pivotFields>
  <rowFields count="1">
    <field x="9"/>
  </rowFields>
  <rowItems count="7">
    <i>
      <x/>
    </i>
    <i>
      <x v="1"/>
    </i>
    <i>
      <x v="2"/>
    </i>
    <i>
      <x v="3"/>
    </i>
    <i>
      <x v="4"/>
    </i>
    <i>
      <x v="5"/>
    </i>
    <i t="grand">
      <x/>
    </i>
  </rowItems>
  <colFields count="1">
    <field x="8"/>
  </colFields>
  <colItems count="5">
    <i>
      <x/>
    </i>
    <i>
      <x v="1"/>
    </i>
    <i>
      <x v="2"/>
    </i>
    <i>
      <x v="3"/>
    </i>
    <i t="grand">
      <x/>
    </i>
  </colItems>
  <dataFields count="1">
    <dataField name="Average of Adj Close" fld="1" subtotal="average" showDataAs="percentDiff" baseField="9" baseItem="1048828" numFmtId="10"/>
  </dataFields>
  <chartFormats count="1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0" format="6" series="1">
      <pivotArea type="data" outline="0" fieldPosition="0">
        <references count="2">
          <reference field="4294967294" count="1" selected="0">
            <x v="0"/>
          </reference>
          <reference field="8" count="1" selected="0">
            <x v="0"/>
          </reference>
        </references>
      </pivotArea>
    </chartFormat>
    <chartFormat chart="0" format="7" series="1">
      <pivotArea type="data" outline="0" fieldPosition="0">
        <references count="2">
          <reference field="4294967294" count="1" selected="0">
            <x v="0"/>
          </reference>
          <reference field="8" count="1" selected="0">
            <x v="1"/>
          </reference>
        </references>
      </pivotArea>
    </chartFormat>
    <chartFormat chart="0" format="8" series="1">
      <pivotArea type="data" outline="0" fieldPosition="0">
        <references count="2">
          <reference field="4294967294" count="1" selected="0">
            <x v="0"/>
          </reference>
          <reference field="8" count="1" selected="0">
            <x v="2"/>
          </reference>
        </references>
      </pivotArea>
    </chartFormat>
    <chartFormat chart="0" format="9" series="1">
      <pivotArea type="data" outline="0" fieldPosition="0">
        <references count="2">
          <reference field="4294967294" count="1" selected="0">
            <x v="0"/>
          </reference>
          <reference field="8" count="1" selected="0">
            <x v="3"/>
          </reference>
        </references>
      </pivotArea>
    </chartFormat>
    <chartFormat chart="6" format="0" series="1">
      <pivotArea type="data" outline="0" fieldPosition="0">
        <references count="2">
          <reference field="4294967294" count="1" selected="0">
            <x v="0"/>
          </reference>
          <reference field="8" count="1" selected="0">
            <x v="0"/>
          </reference>
        </references>
      </pivotArea>
    </chartFormat>
    <chartFormat chart="6" format="1" series="1">
      <pivotArea type="data" outline="0" fieldPosition="0">
        <references count="2">
          <reference field="4294967294" count="1" selected="0">
            <x v="0"/>
          </reference>
          <reference field="8" count="1" selected="0">
            <x v="1"/>
          </reference>
        </references>
      </pivotArea>
    </chartFormat>
    <chartFormat chart="6" format="2" series="1">
      <pivotArea type="data" outline="0" fieldPosition="0">
        <references count="2">
          <reference field="4294967294" count="1" selected="0">
            <x v="0"/>
          </reference>
          <reference field="8" count="1" selected="0">
            <x v="2"/>
          </reference>
        </references>
      </pivotArea>
    </chartFormat>
    <chartFormat chart="6" format="3" series="1">
      <pivotArea type="data" outline="0" fieldPosition="0">
        <references count="2">
          <reference field="4294967294" count="1" selected="0">
            <x v="0"/>
          </reference>
          <reference field="8" count="1" selected="0">
            <x v="3"/>
          </reference>
        </references>
      </pivotArea>
    </chartFormat>
    <chartFormat chart="8" format="42" series="1">
      <pivotArea type="data" outline="0" fieldPosition="0">
        <references count="2">
          <reference field="4294967294" count="1" selected="0">
            <x v="0"/>
          </reference>
          <reference field="8" count="1" selected="0">
            <x v="0"/>
          </reference>
        </references>
      </pivotArea>
    </chartFormat>
    <chartFormat chart="8" format="43" series="1">
      <pivotArea type="data" outline="0" fieldPosition="0">
        <references count="2">
          <reference field="4294967294" count="1" selected="0">
            <x v="0"/>
          </reference>
          <reference field="8" count="1" selected="0">
            <x v="1"/>
          </reference>
        </references>
      </pivotArea>
    </chartFormat>
    <chartFormat chart="8" format="44" series="1">
      <pivotArea type="data" outline="0" fieldPosition="0">
        <references count="2">
          <reference field="4294967294" count="1" selected="0">
            <x v="0"/>
          </reference>
          <reference field="8" count="1" selected="0">
            <x v="2"/>
          </reference>
        </references>
      </pivotArea>
    </chartFormat>
    <chartFormat chart="8" format="45"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1" id="{32836B86-0370-4011-BBD6-E53D578D5280}">
            <x14:pivotAreas count="1">
              <pivotArea type="data" collapsedLevelsAreSubtotals="1" fieldPosition="0">
                <references count="3">
                  <reference field="4294967294" count="1" selected="0">
                    <x v="0"/>
                  </reference>
                  <reference field="8" count="4">
                    <x v="0"/>
                    <x v="1"/>
                    <x v="2"/>
                    <x v="3"/>
                  </reference>
                  <reference field="9" count="1" selected="0">
                    <x v="3"/>
                  </reference>
                </references>
              </pivotArea>
            </x14:pivotAreas>
          </x14:conditionalFormat>
          <x14:conditionalFormat priority="2" id="{E22C33EC-426C-4F7D-8B87-F8953DE5A7EF}">
            <x14:pivotAreas count="1">
              <pivotArea type="data" collapsedLevelsAreSubtotals="1" fieldPosition="0">
                <references count="3">
                  <reference field="4294967294" count="1" selected="0">
                    <x v="0"/>
                  </reference>
                  <reference field="8" count="4">
                    <x v="0"/>
                    <x v="1"/>
                    <x v="2"/>
                    <x v="3"/>
                  </reference>
                  <reference field="9" count="1" selected="0">
                    <x v="2"/>
                  </reference>
                </references>
              </pivotArea>
            </x14:pivotAreas>
          </x14:conditionalFormat>
          <x14:conditionalFormat priority="3" id="{5C645D30-2286-4449-8753-F220867969AF}">
            <x14:pivotAreas count="1">
              <pivotArea type="data" collapsedLevelsAreSubtotals="1" fieldPosition="0">
                <references count="3">
                  <reference field="4294967294" count="1" selected="0">
                    <x v="0"/>
                  </reference>
                  <reference field="8" count="4">
                    <x v="0"/>
                    <x v="1"/>
                    <x v="2"/>
                    <x v="3"/>
                  </reference>
                  <reference field="9"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15E2E77-FE73-4B35-9734-F6FD902822FF}" name="PivotTable19" cacheId="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8" colHeaderCaption="INTC">
  <location ref="I137:N145" firstHeaderRow="1" firstDataRow="2" firstDataCol="1"/>
  <pivotFields count="10">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axis="axisCol" showAll="0">
      <items count="7">
        <item sd="0" x="1"/>
        <item sd="0" x="2"/>
        <item sd="0" x="3"/>
        <item sd="0" x="4"/>
        <item x="0"/>
        <item x="5"/>
        <item t="default"/>
      </items>
    </pivotField>
    <pivotField axis="axisRow" showAll="0">
      <items count="9">
        <item sd="0" x="1"/>
        <item sd="0" x="2"/>
        <item sd="0" x="3"/>
        <item sd="0" x="4"/>
        <item sd="0" x="5"/>
        <item sd="0" x="6"/>
        <item x="0"/>
        <item x="7"/>
        <item t="default"/>
      </items>
    </pivotField>
  </pivotFields>
  <rowFields count="1">
    <field x="9"/>
  </rowFields>
  <rowItems count="7">
    <i>
      <x/>
    </i>
    <i>
      <x v="1"/>
    </i>
    <i>
      <x v="2"/>
    </i>
    <i>
      <x v="3"/>
    </i>
    <i>
      <x v="4"/>
    </i>
    <i>
      <x v="5"/>
    </i>
    <i t="grand">
      <x/>
    </i>
  </rowItems>
  <colFields count="1">
    <field x="8"/>
  </colFields>
  <colItems count="5">
    <i>
      <x/>
    </i>
    <i>
      <x v="1"/>
    </i>
    <i>
      <x v="2"/>
    </i>
    <i>
      <x v="3"/>
    </i>
    <i t="grand">
      <x/>
    </i>
  </colItems>
  <dataFields count="1">
    <dataField name="Average of Adj Close" fld="1" subtotal="average" baseField="8" baseItem="1"/>
  </dataFields>
  <chartFormats count="1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0" format="6" series="1">
      <pivotArea type="data" outline="0" fieldPosition="0">
        <references count="2">
          <reference field="4294967294" count="1" selected="0">
            <x v="0"/>
          </reference>
          <reference field="8" count="1" selected="0">
            <x v="0"/>
          </reference>
        </references>
      </pivotArea>
    </chartFormat>
    <chartFormat chart="0" format="7" series="1">
      <pivotArea type="data" outline="0" fieldPosition="0">
        <references count="2">
          <reference field="4294967294" count="1" selected="0">
            <x v="0"/>
          </reference>
          <reference field="8" count="1" selected="0">
            <x v="1"/>
          </reference>
        </references>
      </pivotArea>
    </chartFormat>
    <chartFormat chart="0" format="8" series="1">
      <pivotArea type="data" outline="0" fieldPosition="0">
        <references count="2">
          <reference field="4294967294" count="1" selected="0">
            <x v="0"/>
          </reference>
          <reference field="8" count="1" selected="0">
            <x v="2"/>
          </reference>
        </references>
      </pivotArea>
    </chartFormat>
    <chartFormat chart="0" format="9" series="1">
      <pivotArea type="data" outline="0" fieldPosition="0">
        <references count="2">
          <reference field="4294967294" count="1" selected="0">
            <x v="0"/>
          </reference>
          <reference field="8" count="1" selected="0">
            <x v="3"/>
          </reference>
        </references>
      </pivotArea>
    </chartFormat>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2" format="3" series="1">
      <pivotArea type="data" outline="0" fieldPosition="0">
        <references count="2">
          <reference field="4294967294" count="1" selected="0">
            <x v="0"/>
          </reference>
          <reference field="8" count="1" selected="0">
            <x v="3"/>
          </reference>
        </references>
      </pivotArea>
    </chartFormat>
    <chartFormat chart="4" format="18" series="1">
      <pivotArea type="data" outline="0" fieldPosition="0">
        <references count="2">
          <reference field="4294967294" count="1" selected="0">
            <x v="0"/>
          </reference>
          <reference field="8" count="1" selected="0">
            <x v="0"/>
          </reference>
        </references>
      </pivotArea>
    </chartFormat>
    <chartFormat chart="4" format="19" series="1">
      <pivotArea type="data" outline="0" fieldPosition="0">
        <references count="2">
          <reference field="4294967294" count="1" selected="0">
            <x v="0"/>
          </reference>
          <reference field="8" count="1" selected="0">
            <x v="1"/>
          </reference>
        </references>
      </pivotArea>
    </chartFormat>
    <chartFormat chart="4" format="20" series="1">
      <pivotArea type="data" outline="0" fieldPosition="0">
        <references count="2">
          <reference field="4294967294" count="1" selected="0">
            <x v="0"/>
          </reference>
          <reference field="8" count="1" selected="0">
            <x v="2"/>
          </reference>
        </references>
      </pivotArea>
    </chartFormat>
    <chartFormat chart="4" format="2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3">
          <x14:conditionalFormat priority="4" id="{B7B63233-F34B-46D3-B9BA-9E2ACC7B0610}">
            <x14:pivotAreas count="1">
              <pivotArea type="data" collapsedLevelsAreSubtotals="1" fieldPosition="0">
                <references count="3">
                  <reference field="4294967294" count="1" selected="0">
                    <x v="0"/>
                  </reference>
                  <reference field="8" count="4">
                    <x v="0"/>
                    <x v="1"/>
                    <x v="2"/>
                    <x v="3"/>
                  </reference>
                  <reference field="9" count="1" selected="0">
                    <x v="3"/>
                  </reference>
                </references>
              </pivotArea>
            </x14:pivotAreas>
          </x14:conditionalFormat>
          <x14:conditionalFormat priority="5" id="{9B0F7BB0-BFE3-44F5-94D3-7EC7BA04C885}">
            <x14:pivotAreas count="1">
              <pivotArea type="data" collapsedLevelsAreSubtotals="1" fieldPosition="0">
                <references count="3">
                  <reference field="4294967294" count="1" selected="0">
                    <x v="0"/>
                  </reference>
                  <reference field="8" count="4">
                    <x v="0"/>
                    <x v="1"/>
                    <x v="2"/>
                    <x v="3"/>
                  </reference>
                  <reference field="9" count="1" selected="0">
                    <x v="2"/>
                  </reference>
                </references>
              </pivotArea>
            </x14:pivotAreas>
          </x14:conditionalFormat>
          <x14:conditionalFormat priority="6" id="{2CC43C0A-940F-4099-8389-AE1AF717234A}">
            <x14:pivotAreas count="1">
              <pivotArea type="data" collapsedLevelsAreSubtotals="1" fieldPosition="0">
                <references count="3">
                  <reference field="4294967294" count="1" selected="0">
                    <x v="0"/>
                  </reference>
                  <reference field="8" count="4">
                    <x v="0"/>
                    <x v="1"/>
                    <x v="2"/>
                    <x v="3"/>
                  </reference>
                  <reference field="9"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8" xr16:uid="{D5733F9A-56BB-4BD6-8119-8764F99DE05C}" autoFormatId="16" applyNumberFormats="0" applyBorderFormats="0" applyFontFormats="0" applyPatternFormats="0" applyAlignmentFormats="0" applyWidthHeightFormats="0">
  <queryTableRefresh nextId="41">
    <queryTableFields count="40">
      <queryTableField id="1" name="Price" tableColumnId="1"/>
      <queryTableField id="2" name="Adj Close" tableColumnId="2"/>
      <queryTableField id="3" name="Close" tableColumnId="3"/>
      <queryTableField id="4" name="High" tableColumnId="4"/>
      <queryTableField id="5" name="Low" tableColumnId="5"/>
      <queryTableField id="6" name="Open" tableColumnId="6"/>
      <queryTableField id="7" name="Volume" tableColumnId="7"/>
      <queryTableField id="8" name="APZ-Core" tableColumnId="8"/>
      <queryTableField id="9" name="INTC_historical_data.Price" tableColumnId="9"/>
      <queryTableField id="10" name="INTC_historical_data.Adj Close" tableColumnId="10"/>
      <queryTableField id="11" name="INTC_historical_data.Close" tableColumnId="11"/>
      <queryTableField id="12" name="INTC_historical_data.High" tableColumnId="12"/>
      <queryTableField id="13" name="INTC_historical_data.Low" tableColumnId="13"/>
      <queryTableField id="14" name="INTC_historical_data.Open" tableColumnId="14"/>
      <queryTableField id="15" name="INZCORE" tableColumnId="15"/>
      <queryTableField id="16" name="INTC_historical_data.Volume" tableColumnId="16"/>
      <queryTableField id="17" name="MSFT_historical_data.Price" tableColumnId="17"/>
      <queryTableField id="18" name="MSFT_historical_data.Adj Close" tableColumnId="18"/>
      <queryTableField id="19" name="MSFT_historical_data.Close" tableColumnId="19"/>
      <queryTableField id="20" name="MSFT_historical_data.High" tableColumnId="20"/>
      <queryTableField id="21" name="MSFT_historical_data.Low" tableColumnId="21"/>
      <queryTableField id="22" name="MSFT_historical_data.Open" tableColumnId="22"/>
      <queryTableField id="23" name="MSFT_historical_data.Volume" tableColumnId="23"/>
      <queryTableField id="24" name="MSFT ZCORE" tableColumnId="24"/>
      <queryTableField id="25" name="NVDA_historical_data.Price" tableColumnId="25"/>
      <queryTableField id="26" name="NVDA_historical_data.Adj Close" tableColumnId="26"/>
      <queryTableField id="27" name="NVDA_historical_data.Close" tableColumnId="27"/>
      <queryTableField id="28" name="NVDA_historical_data.High" tableColumnId="28"/>
      <queryTableField id="29" name="NVDA_historical_data.Low" tableColumnId="29"/>
      <queryTableField id="30" name="NVDA_historical_data.Open" tableColumnId="30"/>
      <queryTableField id="31" name="NVZcore" tableColumnId="31"/>
      <queryTableField id="32" name="NVDA_historical_data.Volume" tableColumnId="32"/>
      <queryTableField id="33" name="SONY_historical_data (2).Price" tableColumnId="33"/>
      <queryTableField id="34" name="SONY_historical_data (2).Adj Close" tableColumnId="34"/>
      <queryTableField id="35" name="SONY_historical_data (2).Close" tableColumnId="35"/>
      <queryTableField id="36" name="SONY_historical_data (2).High" tableColumnId="36"/>
      <queryTableField id="37" name="SONY_historical_data (2).Low" tableColumnId="37"/>
      <queryTableField id="38" name="SONY_historical_data (2).Open" tableColumnId="38"/>
      <queryTableField id="39" name="SOZCORE" tableColumnId="39"/>
      <queryTableField id="40" name="SONY_historical_data (2).Volume" tableColumnId="4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5" xr16:uid="{23A80A1D-E5F8-4D42-BBD3-F3C9F30D04D8}" autoFormatId="16" applyNumberFormats="0" applyBorderFormats="0" applyFontFormats="0" applyPatternFormats="0" applyAlignmentFormats="0" applyWidthHeightFormats="0">
  <queryTableRefresh nextId="41">
    <queryTableFields count="40">
      <queryTableField id="1" name="Column1" tableColumnId="1"/>
      <queryTableField id="2" name="Giá trị trung bình của từng năm" tableColumnId="2"/>
      <queryTableField id="3" name="Trung vị Adj Close" tableColumnId="3"/>
      <queryTableField id="4" name="Tổng giá Adj Close" tableColumnId="4"/>
      <queryTableField id="5" name="Giá trị Adj Close cao nhất" tableColumnId="5"/>
      <queryTableField id="6" name="Thời gian ghi nhận" tableColumnId="6"/>
      <queryTableField id="7" name="Giá trị Adj Close thấp nhât" tableColumnId="7"/>
      <queryTableField id="8" name="Thời gian ghi nhận2" tableColumnId="8"/>
      <queryTableField id="9" name="NV.Column1" tableColumnId="9"/>
      <queryTableField id="10" name="NV.Giá trị trung bình của từng năm" tableColumnId="10"/>
      <queryTableField id="11" name="NV.Trung vị Adj Close" tableColumnId="11"/>
      <queryTableField id="12" name="NV.Tổng giá Adj Close" tableColumnId="12"/>
      <queryTableField id="13" name="NV.Giá trị Adj Close cao nhất" tableColumnId="13"/>
      <queryTableField id="14" name="NV.Thời gian ghi nhận" tableColumnId="14"/>
      <queryTableField id="15" name="NV.Giá trị Adj Close thấp nhât" tableColumnId="15"/>
      <queryTableField id="16" name="NV.Thời gian ghi nhận2" tableColumnId="16"/>
      <queryTableField id="17" name="MI.Column1" tableColumnId="17"/>
      <queryTableField id="18" name="MI.Giá trị trung bình của từng năm" tableColumnId="18"/>
      <queryTableField id="19" name="MI.Trung vị Adj Close" tableColumnId="19"/>
      <queryTableField id="20" name="MI.Tổng giá Adj Close" tableColumnId="20"/>
      <queryTableField id="21" name="MI.Giá trị Adj Close cao nhất" tableColumnId="21"/>
      <queryTableField id="22" name="MI.Thời gian ghi nhận" tableColumnId="22"/>
      <queryTableField id="23" name="MI.Giá trị Adj Close thấp nhât" tableColumnId="23"/>
      <queryTableField id="24" name="MI.Thời gian ghi nhận2" tableColumnId="24"/>
      <queryTableField id="25" name="SO.Column1" tableColumnId="25"/>
      <queryTableField id="26" name="SO.Giá trị trung bình của từng năm" tableColumnId="26"/>
      <queryTableField id="27" name="SO.Trung vị Adj Close" tableColumnId="27"/>
      <queryTableField id="28" name="SO.Tổng giá Adj Close" tableColumnId="28"/>
      <queryTableField id="29" name="SO.Giá trị Adj Close cao nhất" tableColumnId="29"/>
      <queryTableField id="30" name="SO.Thời gian ghi nhận" tableColumnId="30"/>
      <queryTableField id="31" name="SO.Giá trị Adj Close thấp nhât" tableColumnId="31"/>
      <queryTableField id="32" name="SO.Thời gian ghi nhận2" tableColumnId="32"/>
      <queryTableField id="33" name="IN.Column1" tableColumnId="33"/>
      <queryTableField id="34" name="IN.Giá trị trung bình của từng năm" tableColumnId="34"/>
      <queryTableField id="35" name="IN.Trung vị Adj Close" tableColumnId="35"/>
      <queryTableField id="36" name="IN.Tổng giá Adj Close" tableColumnId="36"/>
      <queryTableField id="37" name="IN.Giá trị Adj Close cao nhất" tableColumnId="37"/>
      <queryTableField id="38" name="IN.Thời gian ghi nhận" tableColumnId="38"/>
      <queryTableField id="39" name="IN.Giá trị Adj Close thấp nhât" tableColumnId="39"/>
      <queryTableField id="40" name="IN.Thời gian ghi nhận2" tableColumnId="4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6" xr16:uid="{A36BEB41-E904-48B2-B13D-CC26ACF94797}" autoFormatId="16" applyNumberFormats="0" applyBorderFormats="0" applyFontFormats="0" applyPatternFormats="0" applyAlignmentFormats="0" applyWidthHeightFormats="0">
  <queryTableRefresh nextId="31">
    <queryTableFields count="30">
      <queryTableField id="1" name="Column1" tableColumnId="1"/>
      <queryTableField id="2" name="Mức tăng trưởng" tableColumnId="2"/>
      <queryTableField id="3" name="Số lượng giao dịch trung bình" tableColumnId="3"/>
      <queryTableField id="4" name="Độ lệch chuẩn" tableColumnId="4"/>
      <queryTableField id="5" name="Hệ số biến thiên" tableColumnId="5"/>
      <queryTableField id="6" name="Kết luận" tableColumnId="6"/>
      <queryTableField id="7" name="MTTNV.Column1" tableColumnId="7"/>
      <queryTableField id="8" name="MTTNV.Mức tăng trưởng" tableColumnId="8"/>
      <queryTableField id="9" name="MTTNV.Số lượng giao dịch trung bình" tableColumnId="9"/>
      <queryTableField id="10" name="MTTNV.Độ lệch chuẩn" tableColumnId="10"/>
      <queryTableField id="11" name="MTTNV.Hệ số biến thiên" tableColumnId="11"/>
      <queryTableField id="12" name="MTTNV.Kết luận" tableColumnId="12"/>
      <queryTableField id="13" name="MTTMI.Column1" tableColumnId="13"/>
      <queryTableField id="14" name="MTTMI.Mức tăng trưởng" tableColumnId="14"/>
      <queryTableField id="15" name="MTTMI.Số lượng giao dịch trung bình" tableColumnId="15"/>
      <queryTableField id="16" name="MTTMI.Độ lệch chuẩn" tableColumnId="16"/>
      <queryTableField id="17" name="MTTMI.Hệ số biến thiên" tableColumnId="17"/>
      <queryTableField id="18" name="MTTMI.Kết luận" tableColumnId="18"/>
      <queryTableField id="19" name="MTTSO.Column1" tableColumnId="19"/>
      <queryTableField id="20" name="MTTSO.Mức tăng trưởng" tableColumnId="20"/>
      <queryTableField id="21" name="MTTSO.Số lượng giao dịch trung bình" tableColumnId="21"/>
      <queryTableField id="22" name="MTTSO.Độ lệch chuẩn" tableColumnId="22"/>
      <queryTableField id="23" name="MTTSO.Hệ số biến thiên" tableColumnId="23"/>
      <queryTableField id="24" name="MTTSO.Kết luận" tableColumnId="24"/>
      <queryTableField id="25" name="MTTIN.Column1" tableColumnId="25"/>
      <queryTableField id="26" name="MTTIN.Mức tăng trưởng" tableColumnId="26"/>
      <queryTableField id="27" name="MTTIN.Số lượng giao dịch trung bình" tableColumnId="27"/>
      <queryTableField id="28" name="MTTIN.Độ lệch chuẩn" tableColumnId="28"/>
      <queryTableField id="29" name="MTTIN.Hệ số biến thiên" tableColumnId="29"/>
      <queryTableField id="30" name="MTTIN.Kết luận" tableColumnId="3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8DBC447D-FA67-42E1-9C2F-215C7C408EEB}" autoFormatId="16" applyNumberFormats="0" applyBorderFormats="0" applyFontFormats="0" applyPatternFormats="0" applyAlignmentFormats="0" applyWidthHeightFormats="0">
  <queryTableRefresh nextId="39">
    <queryTableFields count="7">
      <queryTableField id="1" name="Price" tableColumnId="1"/>
      <queryTableField id="2" name="Adj Close" tableColumnId="2"/>
      <queryTableField id="3" name="Close" tableColumnId="3"/>
      <queryTableField id="4" name="High" tableColumnId="4"/>
      <queryTableField id="5" name="Low" tableColumnId="5"/>
      <queryTableField id="6" name="Open" tableColumnId="6"/>
      <queryTableField id="7" name="Volume"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5" xr16:uid="{BD237C7C-02B9-4739-9643-E0A5D2E46BD5}" autoFormatId="16" applyNumberFormats="0" applyBorderFormats="0" applyFontFormats="0" applyPatternFormats="0" applyAlignmentFormats="0" applyWidthHeightFormats="0">
  <queryTableRefresh nextId="9">
    <queryTableFields count="7">
      <queryTableField id="1" name="Price" tableColumnId="1"/>
      <queryTableField id="2" name="Adj Close" tableColumnId="2"/>
      <queryTableField id="3" name="Close" tableColumnId="3"/>
      <queryTableField id="4" name="High" tableColumnId="4"/>
      <queryTableField id="5" name="Low" tableColumnId="5"/>
      <queryTableField id="6" name="Open" tableColumnId="6"/>
      <queryTableField id="7" name="Volume"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7" xr16:uid="{BD357CDA-320B-4516-A62F-92F7F64F3603}" autoFormatId="16" applyNumberFormats="0" applyBorderFormats="0" applyFontFormats="0" applyPatternFormats="0" applyAlignmentFormats="0" applyWidthHeightFormats="0">
  <queryTableRefresh nextId="9">
    <queryTableFields count="7">
      <queryTableField id="1" name="Price" tableColumnId="1"/>
      <queryTableField id="2" name="Adj Close" tableColumnId="2"/>
      <queryTableField id="3" name="Close" tableColumnId="3"/>
      <queryTableField id="4" name="High" tableColumnId="4"/>
      <queryTableField id="5" name="Low" tableColumnId="5"/>
      <queryTableField id="6" name="Open" tableColumnId="6"/>
      <queryTableField id="7" name="Volume"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7" xr16:uid="{2234FF40-DC7F-466F-BCB2-B8F17A159820}" autoFormatId="16" applyNumberFormats="0" applyBorderFormats="0" applyFontFormats="0" applyPatternFormats="0" applyAlignmentFormats="0" applyWidthHeightFormats="0">
  <queryTableRefresh nextId="8">
    <queryTableFields count="7">
      <queryTableField id="1" name="Price" tableColumnId="1"/>
      <queryTableField id="2" name="Adj Close" tableColumnId="2"/>
      <queryTableField id="3" name="Close" tableColumnId="3"/>
      <queryTableField id="4" name="High" tableColumnId="4"/>
      <queryTableField id="5" name="Low" tableColumnId="5"/>
      <queryTableField id="6" name="Open" tableColumnId="6"/>
      <queryTableField id="7" name="Volume"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3" xr16:uid="{D3C0B934-340E-440C-ABE9-E1BFD4AC6EBE}" autoFormatId="16" applyNumberFormats="0" applyBorderFormats="0" applyFontFormats="0" applyPatternFormats="0" applyAlignmentFormats="0" applyWidthHeightFormats="0">
  <queryTableRefresh nextId="8">
    <queryTableFields count="7">
      <queryTableField id="1" name="Price" tableColumnId="1"/>
      <queryTableField id="2" name="Adj Close" tableColumnId="2"/>
      <queryTableField id="3" name="Close" tableColumnId="3"/>
      <queryTableField id="4" name="High" tableColumnId="4"/>
      <queryTableField id="5" name="Low" tableColumnId="5"/>
      <queryTableField id="6" name="Open" tableColumnId="6"/>
      <queryTableField id="7" name="Volume"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Price1" xr10:uid="{D2509115-B8A1-46F3-A5C0-C64790C95A30}" sourceName="Years (Price)">
  <pivotTables>
    <pivotTable tabId="17" name="PivotTable2"/>
  </pivotTables>
  <data>
    <tabular pivotCacheId="1327239187">
      <items count="8">
        <i x="1"/>
        <i x="2"/>
        <i x="3" s="1"/>
        <i x="4"/>
        <i x="5"/>
        <i x="6"/>
        <i x="0" nd="1"/>
        <i x="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Price" xr10:uid="{7FB2A9E3-FDBE-4C5B-8444-767990732903}" sourceName="Years (Price)">
  <pivotTables>
    <pivotTable tabId="16" name="PivotTable1"/>
  </pivotTables>
  <data>
    <tabular pivotCacheId="1327239187">
      <items count="8">
        <i x="1"/>
        <i x="2" s="1"/>
        <i x="3"/>
        <i x="4"/>
        <i x="5"/>
        <i x="6"/>
        <i x="0" nd="1"/>
        <i x="7"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CA59F3B4-7CE6-4171-8E37-2FEAD51373AA}" sourceName="Quarters">
  <pivotTables>
    <pivotTable tabId="10" name="PivotTable5"/>
  </pivotTables>
  <data>
    <tabular pivotCacheId="991446461">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4" xr10:uid="{2B7410AF-A61F-4F60-8552-1128ADD4C54F}" sourceName="Quarters">
  <pivotTables>
    <pivotTable tabId="5" name="PivotTable11"/>
  </pivotTables>
  <data>
    <tabular pivotCacheId="129195526">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3" xr10:uid="{B0CA7871-EC2C-4D3B-8099-648FF5A8B2F7}" sourceName="Quarters">
  <pivotTables>
    <pivotTable tabId="12" name="PivotTable17"/>
  </pivotTables>
  <data>
    <tabular pivotCacheId="609423976">
      <items count="6">
        <i x="1" s="1"/>
        <i x="2" s="1"/>
        <i x="3" s="1"/>
        <i x="4" s="1"/>
        <i x="0" s="1" nd="1"/>
        <i x="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2" xr10:uid="{F1BC5A06-C489-4B6F-90DC-65E07B3BA918}" sourceName="Quarters">
  <pivotTables>
    <pivotTable tabId="13" name="PivotTable20"/>
  </pivotTables>
  <data>
    <tabular pivotCacheId="152155185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Price) 1" xr10:uid="{121D2D1E-3E18-4B69-904F-0824F2020EAC}" cache="Slicer_Years__Price1" caption="Years (Price)" startItem="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Price)" xr10:uid="{F25C1A1F-3728-4E5A-891C-03248DEAC010}" cache="Slicer_Years__Price" caption="Years (Pric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EF90299E-4161-4AD9-A1FD-DFEF95A01BCA}" cache="Slicer_Quarters" caption="Quarters"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4" xr10:uid="{6678B151-DDBC-420E-951B-1ECEE51D33B3}" cache="Slicer_Quarters4" caption="Quarters"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3" xr10:uid="{E4F4A7C7-F378-4E74-B00A-1674EEBE2171}" cache="Slicer_Quarters3" caption="Quarters" startItem="2" rowHeight="25188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2" xr10:uid="{A09A4214-E932-4C29-B7AA-EE93CBCC7F45}" cache="Slicer_Quarters2" caption="Quarters" startItem="3" rowHeight="25188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D5AF836-6E1B-41AC-BCA1-EB7552CCDE18}" name="tluy" displayName="tluy" ref="U5:Z65" totalsRowShown="0" headerRowDxfId="442">
  <autoFilter ref="U5:Z65" xr:uid="{4D5AF836-6E1B-41AC-BCA1-EB7552CCDE18}"/>
  <tableColumns count="6">
    <tableColumn id="1" xr3:uid="{18DE455C-8D33-473A-9C25-0ABD6E887206}" name="adc" dataDxfId="441"/>
    <tableColumn id="2" xr3:uid="{0FDFD620-9B61-443D-9C23-A06ED58754D2}" name="AAPL" dataDxfId="440">
      <calculatedColumnFormula>V5*(1+O6)</calculatedColumnFormula>
    </tableColumn>
    <tableColumn id="3" xr3:uid="{D2E2644C-0AAA-478D-8BEA-4C48D2C0B9F5}" name="SONY" dataDxfId="439">
      <calculatedColumnFormula>W5*(1+P6)</calculatedColumnFormula>
    </tableColumn>
    <tableColumn id="4" xr3:uid="{777734FB-21A7-4A0D-BDBA-39D371C37093}" name="NVDA" dataDxfId="438">
      <calculatedColumnFormula>X5*(1+Q6)</calculatedColumnFormula>
    </tableColumn>
    <tableColumn id="5" xr3:uid="{09ED1708-4445-40F1-BB00-BDB34352D7B9}" name="MSFT" dataDxfId="437">
      <calculatedColumnFormula>Y5*(1+R6)</calculatedColumnFormula>
    </tableColumn>
    <tableColumn id="6" xr3:uid="{3FA146FB-3280-4FD8-A135-3B856F743CAC}" name="INTC" dataDxfId="436">
      <calculatedColumnFormula>Z5*(1+S6)</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6B65FE80-9FB8-4663-A64E-9143792EABD3}" name="Table16_2" displayName="Table16_2" ref="A1:AN1259" tableType="queryTable" totalsRowShown="0">
  <autoFilter ref="A1:AN1259" xr:uid="{6B65FE80-9FB8-4663-A64E-9143792EABD3}"/>
  <sortState xmlns:xlrd2="http://schemas.microsoft.com/office/spreadsheetml/2017/richdata2" ref="A2:AN1259">
    <sortCondition ref="A1:A1259"/>
  </sortState>
  <tableColumns count="40">
    <tableColumn id="1" xr3:uid="{45E05C88-4412-4CCD-A02A-67B62337290C}" uniqueName="1" name="Price" queryTableFieldId="1" dataDxfId="435"/>
    <tableColumn id="2" xr3:uid="{73ECE1B0-2D40-4BF1-AFD8-7C788B3C2FE5}" uniqueName="2" name="Adj Close" queryTableFieldId="2"/>
    <tableColumn id="3" xr3:uid="{F4B2D019-5D39-4A43-820A-7D2E99CAA7EA}" uniqueName="3" name="Close" queryTableFieldId="3"/>
    <tableColumn id="4" xr3:uid="{D40AF573-2DA6-47DE-A1FD-97D53D3CDD82}" uniqueName="4" name="High" queryTableFieldId="4"/>
    <tableColumn id="5" xr3:uid="{782BE92D-7A3F-45D8-BC92-588A686CC3C5}" uniqueName="5" name="Low" queryTableFieldId="5"/>
    <tableColumn id="6" xr3:uid="{D07F4AFD-04D4-4D12-8641-5B23BD8CFE69}" uniqueName="6" name="Open" queryTableFieldId="6"/>
    <tableColumn id="7" xr3:uid="{CEE90607-2EC6-4E18-9869-85DB9F0B689D}" uniqueName="7" name="Volume" queryTableFieldId="7"/>
    <tableColumn id="8" xr3:uid="{89746A85-272B-47F5-A757-EA14037599AA}" uniqueName="8" name="APZ-Core" queryTableFieldId="8"/>
    <tableColumn id="9" xr3:uid="{A021D57B-ACCD-49F5-B531-D7B35E044B13}" uniqueName="9" name="INTC_historical_data.Price" queryTableFieldId="9" dataDxfId="434"/>
    <tableColumn id="10" xr3:uid="{C3EA28E6-0DF6-4761-9038-B8E18E8CA2D5}" uniqueName="10" name="INTC_historical_data.Adj Close" queryTableFieldId="10"/>
    <tableColumn id="11" xr3:uid="{56270476-0E20-444A-86C7-E720DA7395CB}" uniqueName="11" name="INTC_historical_data.Close" queryTableFieldId="11"/>
    <tableColumn id="12" xr3:uid="{DEA0A403-0B69-46C4-A816-980AAA41E0EF}" uniqueName="12" name="INTC_historical_data.High" queryTableFieldId="12"/>
    <tableColumn id="13" xr3:uid="{CB8E3A0C-99FE-45A5-B1EC-529A88629E65}" uniqueName="13" name="INTC_historical_data.Low" queryTableFieldId="13"/>
    <tableColumn id="14" xr3:uid="{649F0038-DCA8-4FD3-8A4B-3DE6AC99AE16}" uniqueName="14" name="INTC_historical_data.Open" queryTableFieldId="14"/>
    <tableColumn id="15" xr3:uid="{BB98C9A4-5D7B-4A02-A77A-E14A8DB264C9}" uniqueName="15" name="INZCORE" queryTableFieldId="15"/>
    <tableColumn id="16" xr3:uid="{34B3D6FA-BE6E-42D5-BD7F-5D2839D40876}" uniqueName="16" name="INTC_historical_data.Volume" queryTableFieldId="16"/>
    <tableColumn id="17" xr3:uid="{3A304617-5ACC-487E-83BE-7986511BAE07}" uniqueName="17" name="MSFT_historical_data.Price" queryTableFieldId="17" dataDxfId="433"/>
    <tableColumn id="18" xr3:uid="{8078EA62-57A1-4261-A21A-678F1EEB502D}" uniqueName="18" name="MSFT_historical_data.Adj Close" queryTableFieldId="18"/>
    <tableColumn id="19" xr3:uid="{30EE8367-95C8-4CF1-A09D-737675037844}" uniqueName="19" name="MSFT_historical_data.Close" queryTableFieldId="19"/>
    <tableColumn id="20" xr3:uid="{93B8896E-E645-4AAB-B7CD-80187494D27A}" uniqueName="20" name="MSFT_historical_data.High" queryTableFieldId="20"/>
    <tableColumn id="21" xr3:uid="{05D8A6A4-AED0-4B04-99C3-6676DB5E6A7A}" uniqueName="21" name="MSFT_historical_data.Low" queryTableFieldId="21"/>
    <tableColumn id="22" xr3:uid="{53ADF915-2596-4CAA-8C95-BF14EE6455C7}" uniqueName="22" name="MSFT_historical_data.Open" queryTableFieldId="22"/>
    <tableColumn id="23" xr3:uid="{F8AF5E1F-E109-4A47-B099-1FE48139902C}" uniqueName="23" name="MSFT_historical_data.Volume" queryTableFieldId="23"/>
    <tableColumn id="24" xr3:uid="{C51A0116-59AA-4A35-A33E-CAC3329D346C}" uniqueName="24" name="MSFT ZCORE" queryTableFieldId="24"/>
    <tableColumn id="25" xr3:uid="{54C7AAE4-67CC-46ED-A02D-8882CDFCBDC4}" uniqueName="25" name="NVDA_historical_data.Price" queryTableFieldId="25" dataDxfId="432"/>
    <tableColumn id="26" xr3:uid="{2FAAA040-D5F6-4B98-ABBE-93F3A3562816}" uniqueName="26" name="NVDA_historical_data.Adj Close" queryTableFieldId="26"/>
    <tableColumn id="27" xr3:uid="{9FACA6FD-45FF-4F0F-BC24-1E60D6D077A5}" uniqueName="27" name="NVDA_historical_data.Close" queryTableFieldId="27"/>
    <tableColumn id="28" xr3:uid="{564C30D7-C1CE-4C11-A597-F10B249CDC72}" uniqueName="28" name="NVDA_historical_data.High" queryTableFieldId="28"/>
    <tableColumn id="29" xr3:uid="{C3CE4DDD-32BE-4B19-9172-50519DFD8900}" uniqueName="29" name="NVDA_historical_data.Low" queryTableFieldId="29"/>
    <tableColumn id="30" xr3:uid="{B59F3D53-185F-40DF-BD25-6D58FE5B559C}" uniqueName="30" name="NVDA_historical_data.Open" queryTableFieldId="30"/>
    <tableColumn id="31" xr3:uid="{71E1339C-7066-4659-B351-CB4A60091BE7}" uniqueName="31" name="NVZcore" queryTableFieldId="31"/>
    <tableColumn id="32" xr3:uid="{3E6A1655-DE3C-4275-888F-5AB4F552B42A}" uniqueName="32" name="NVDA_historical_data.Volume" queryTableFieldId="32"/>
    <tableColumn id="33" xr3:uid="{97975EAD-2A4C-42B0-A684-A242AE277D18}" uniqueName="33" name="SONY_historical_data (2).Price" queryTableFieldId="33" dataDxfId="431"/>
    <tableColumn id="34" xr3:uid="{46BF843C-845A-4C62-86C3-891D24BBF6D1}" uniqueName="34" name="SONY_historical_data (2).Adj Close" queryTableFieldId="34"/>
    <tableColumn id="35" xr3:uid="{12769D69-A520-4A71-87C6-948170FAC77D}" uniqueName="35" name="SONY_historical_data (2).Close" queryTableFieldId="35"/>
    <tableColumn id="36" xr3:uid="{06B016E5-A976-4639-845D-E2CBD461459C}" uniqueName="36" name="SONY_historical_data (2).High" queryTableFieldId="36"/>
    <tableColumn id="37" xr3:uid="{75B06B44-47C6-4D5A-B45F-012BF83F1DB9}" uniqueName="37" name="SONY_historical_data (2).Low" queryTableFieldId="37"/>
    <tableColumn id="38" xr3:uid="{5A3477E0-B3E9-4C27-B6FF-7CF7D26345EE}" uniqueName="38" name="SONY_historical_data (2).Open" queryTableFieldId="38"/>
    <tableColumn id="39" xr3:uid="{74ACF582-5C0E-447F-9B07-0EAD86CBE019}" uniqueName="39" name="SOZCORE" queryTableFieldId="39"/>
    <tableColumn id="40" xr3:uid="{C128C64C-3443-4059-8240-D196EDA51119}" uniqueName="40" name="SONY_historical_data (2).Volume" queryTableFieldId="40"/>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D4C6B3D-BF82-4419-935C-F2C02D2CA4A8}" name="Table16" displayName="Table16" ref="A1:AN1259" totalsRowShown="0" headerRowDxfId="429" dataDxfId="428" tableBorderDxfId="427">
  <autoFilter ref="A1:AN1259" xr:uid="{7D4C6B3D-BF82-4419-935C-F2C02D2CA4A8}"/>
  <tableColumns count="40">
    <tableColumn id="1" xr3:uid="{A8DE4A26-9FB5-4FE1-BFC4-91E194BDC404}" name="Price" dataDxfId="426"/>
    <tableColumn id="2" xr3:uid="{00D3ED3E-A67F-4660-8F36-C0054D1A934B}" name="Adj Close" dataDxfId="425"/>
    <tableColumn id="3" xr3:uid="{85C9EFA6-FA35-403B-9F88-49A88B27BC64}" name="Close" dataDxfId="424"/>
    <tableColumn id="4" xr3:uid="{0F3D4CB1-E19F-49BD-9695-012457E05490}" name="High" dataDxfId="423"/>
    <tableColumn id="5" xr3:uid="{09043563-74B6-40EB-B39E-6203799C2A8B}" name="Low" dataDxfId="422"/>
    <tableColumn id="6" xr3:uid="{AB6437D8-3A5F-4AC4-B0B3-39296CA14CCB}" name="Open" dataDxfId="421"/>
    <tableColumn id="7" xr3:uid="{A1198532-F563-4CF8-A5CF-3CFD48771C69}" name="Volume" dataDxfId="420"/>
    <tableColumn id="8" xr3:uid="{B33AB175-FFB3-4990-9849-B5ACE7BEFF3D}" name="APZ-Core" dataDxfId="419">
      <calculatedColumnFormula>('Pivottable ẨN'!$G2-AAPL!$O$4)/AAPL!$O$8</calculatedColumnFormula>
    </tableColumn>
    <tableColumn id="9" xr3:uid="{F1467942-86EE-483C-9B0C-B6C33B61C346}" name="INTC_historical_data.Price" dataDxfId="418"/>
    <tableColumn id="10" xr3:uid="{9CB00691-117A-4733-98A9-47D2D01172E2}" name="INTC_historical_data.Adj Close" dataDxfId="417"/>
    <tableColumn id="11" xr3:uid="{00357224-EBDA-475C-9F52-675BA8BA86E3}" name="INTC_historical_data.Close" dataDxfId="416"/>
    <tableColumn id="12" xr3:uid="{053D6FFD-B2D2-42D3-996F-51C6954F6E28}" name="INTC_historical_data.High" dataDxfId="415"/>
    <tableColumn id="13" xr3:uid="{9585EA18-D3F9-4156-B725-73A25AC92FB4}" name="INTC_historical_data.Low" dataDxfId="414"/>
    <tableColumn id="14" xr3:uid="{D980AAD8-412F-4E3A-BAC3-60687B406942}" name="INTC_historical_data.Open" dataDxfId="413"/>
    <tableColumn id="15" xr3:uid="{21E15E84-FD1D-4A4A-AAAE-1FCA3A80015C}" name="INZCORE" dataDxfId="412">
      <calculatedColumnFormula>('Pivottable ẨN'!$P2-INTC!$O$4)/INTC!$O$8</calculatedColumnFormula>
    </tableColumn>
    <tableColumn id="16" xr3:uid="{72DD02B9-9602-46EC-84EE-7B5DDA6B6A48}" name="INTC_historical_data.Volume" dataDxfId="411"/>
    <tableColumn id="17" xr3:uid="{BC228D9C-5130-4475-A1C3-2940DBC0999F}" name="MSFT_historical_data.Price" dataDxfId="410"/>
    <tableColumn id="18" xr3:uid="{FE9E3BD8-DB82-4C61-9F2B-EFC61BD474D6}" name="MSFT_historical_data.Adj Close" dataDxfId="409"/>
    <tableColumn id="19" xr3:uid="{5D7C58CC-5DE1-49DA-AC63-CB10D4193A6D}" name="MSFT_historical_data.Close" dataDxfId="408"/>
    <tableColumn id="20" xr3:uid="{580EC291-F3C2-4A54-AB84-D7B61FCF407A}" name="MSFT_historical_data.High" dataDxfId="407"/>
    <tableColumn id="21" xr3:uid="{95042B59-A7C1-4E52-A65F-664F68D400AD}" name="MSFT_historical_data.Low" dataDxfId="406"/>
    <tableColumn id="22" xr3:uid="{A7826B5A-AB4B-4DF2-8F20-4B5F1C731B83}" name="MSFT_historical_data.Open" dataDxfId="405"/>
    <tableColumn id="23" xr3:uid="{A7BBAFCC-03C2-4490-8995-32DD272EA783}" name="MSFT_historical_data.Volume" dataDxfId="404"/>
    <tableColumn id="24" xr3:uid="{3603DF98-BD2B-4666-BA57-F6E0382C27B9}" name="MSFT ZCORE" dataDxfId="403">
      <calculatedColumnFormula>('Pivottable ẨN'!$W2-MSFT!$O$4)/MSFT!$O$8</calculatedColumnFormula>
    </tableColumn>
    <tableColumn id="25" xr3:uid="{C86C723F-6618-4816-9F15-8FB6F3F30B35}" name="NVDA_historical_data.Price" dataDxfId="402"/>
    <tableColumn id="26" xr3:uid="{4EB5531C-5252-4E99-9B7C-19DF4225632D}" name="NVDA_historical_data.Adj Close" dataDxfId="401"/>
    <tableColumn id="27" xr3:uid="{7011F1DA-7488-4FC0-9E28-E44BFE79B544}" name="NVDA_historical_data.Close" dataDxfId="400"/>
    <tableColumn id="28" xr3:uid="{6416B0A4-52EB-4F7A-B552-33E42925846C}" name="NVDA_historical_data.High" dataDxfId="399"/>
    <tableColumn id="29" xr3:uid="{C808E886-3198-49B5-A612-9CFA81B1566B}" name="NVDA_historical_data.Low" dataDxfId="398"/>
    <tableColumn id="30" xr3:uid="{8E6959AC-7B93-400D-9967-3B639CF26AD7}" name="NVDA_historical_data.Open" dataDxfId="397"/>
    <tableColumn id="31" xr3:uid="{7B4343BF-37D3-4A8F-A030-4AEFC0F73C3B}" name="NVZcore" dataDxfId="396">
      <calculatedColumnFormula>('Pivottable ẨN'!$AF2-NVDA!$O$4)/NVDA!$O$8</calculatedColumnFormula>
    </tableColumn>
    <tableColumn id="32" xr3:uid="{F98DE5B0-B4DC-4D2A-BACC-71AFD1B521A0}" name="NVDA_historical_data.Volume" dataDxfId="395"/>
    <tableColumn id="33" xr3:uid="{AE5D18B4-9E6F-41FB-A647-32FE3DE968A9}" name="SONY_historical_data (2).Price" dataDxfId="394"/>
    <tableColumn id="34" xr3:uid="{74F0F0D6-B008-4B73-BB19-A0AEBF14C970}" name="SONY_historical_data (2).Adj Close" dataDxfId="393"/>
    <tableColumn id="35" xr3:uid="{7560AEF8-7596-40D8-9B18-1166FA51E250}" name="SONY_historical_data (2).Close" dataDxfId="392"/>
    <tableColumn id="36" xr3:uid="{8DF2E179-591B-479F-9AA9-D038858D734D}" name="SONY_historical_data (2).High" dataDxfId="391"/>
    <tableColumn id="37" xr3:uid="{B008137C-F8D4-49D9-AF2B-9AA6EFB758A5}" name="SONY_historical_data (2).Low" dataDxfId="390"/>
    <tableColumn id="38" xr3:uid="{029139D8-5EF6-46D7-82AE-476DB28B9FE5}" name="SONY_historical_data (2).Open" dataDxfId="389"/>
    <tableColumn id="39" xr3:uid="{A91C95BE-4F38-419F-872F-716A8B3876A6}" name="SOZCORE" dataDxfId="388">
      <calculatedColumnFormula>('Pivottable ẨN'!$AN2-SONY!$O$4)/SONY!$O$8</calculatedColumnFormula>
    </tableColumn>
    <tableColumn id="40" xr3:uid="{F207D338-6043-4A92-98F2-404E0FFB5B6B}" name="SONY_historical_data (2).Volume" dataDxfId="38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FA97B99-6738-46F4-86C2-EE6E22574D47}" name="Mớ" displayName="Mớ" ref="A1:AN7" tableType="queryTable" totalsRowShown="0">
  <autoFilter ref="A1:AN7" xr:uid="{FFA97B99-6738-46F4-86C2-EE6E22574D47}"/>
  <tableColumns count="40">
    <tableColumn id="1" xr3:uid="{03A0946A-4EFD-41B6-8619-0FF0ED26A60B}" uniqueName="1" name="Column1" queryTableFieldId="1"/>
    <tableColumn id="2" xr3:uid="{4DAC7816-2D67-4DF2-BE7B-23358B0DA971}" uniqueName="2" name="Giá trị trung bình của từng năm" queryTableFieldId="2"/>
    <tableColumn id="3" xr3:uid="{B4DCB184-1316-4387-89CA-6D16860DAF12}" uniqueName="3" name="Trung vị Adj Close" queryTableFieldId="3"/>
    <tableColumn id="4" xr3:uid="{40C8810C-4419-4A04-87A8-06E6DD9B39DF}" uniqueName="4" name="Tổng giá Adj Close" queryTableFieldId="4"/>
    <tableColumn id="5" xr3:uid="{E285F94C-6A85-4021-9AFF-3B2B27533C72}" uniqueName="5" name="Giá trị Adj Close cao nhất" queryTableFieldId="5"/>
    <tableColumn id="6" xr3:uid="{6CCAE5C3-5A46-4B9A-ADCE-FA16CD223B75}" uniqueName="6" name="Thời gian ghi nhận" queryTableFieldId="6" dataDxfId="386"/>
    <tableColumn id="7" xr3:uid="{A89D8B82-E9E5-4258-BA23-EF0B7A4B161A}" uniqueName="7" name="Giá trị Adj Close thấp nhât" queryTableFieldId="7"/>
    <tableColumn id="8" xr3:uid="{48F9926B-97E3-4572-8F2D-69524E67ADFD}" uniqueName="8" name="Thời gian ghi nhận2" queryTableFieldId="8" dataDxfId="385"/>
    <tableColumn id="9" xr3:uid="{42F3BC8C-34F8-4852-AA45-BF1143792CCA}" uniqueName="9" name="NV.Column1" queryTableFieldId="9"/>
    <tableColumn id="10" xr3:uid="{1F73DD5A-967E-474C-8DCA-D602CF80CC46}" uniqueName="10" name="NV.Giá trị trung bình của từng năm" queryTableFieldId="10"/>
    <tableColumn id="11" xr3:uid="{2344CD5A-1D76-4D28-8EE6-2CC87F2AEB90}" uniqueName="11" name="NV.Trung vị Adj Close" queryTableFieldId="11"/>
    <tableColumn id="12" xr3:uid="{70C54C31-F06B-4429-AE28-76BF6623B1E7}" uniqueName="12" name="NV.Tổng giá Adj Close" queryTableFieldId="12"/>
    <tableColumn id="13" xr3:uid="{82399B2D-ACF4-4094-9BFF-FA2B2DA03EEA}" uniqueName="13" name="NV.Giá trị Adj Close cao nhất" queryTableFieldId="13"/>
    <tableColumn id="14" xr3:uid="{74FA3241-4B32-4429-AAB2-A01211C1FB89}" uniqueName="14" name="NV.Thời gian ghi nhận" queryTableFieldId="14" dataDxfId="384"/>
    <tableColumn id="15" xr3:uid="{64CB1D1F-3DAF-42BD-A9F6-90D1787F721A}" uniqueName="15" name="NV.Giá trị Adj Close thấp nhât" queryTableFieldId="15"/>
    <tableColumn id="16" xr3:uid="{CA5BB60E-53B9-40E0-B1B5-F0627D03A007}" uniqueName="16" name="NV.Thời gian ghi nhận2" queryTableFieldId="16" dataDxfId="383"/>
    <tableColumn id="17" xr3:uid="{81D79188-81FB-45F3-86E0-E33CBCF89C0E}" uniqueName="17" name="MI.Column1" queryTableFieldId="17"/>
    <tableColumn id="18" xr3:uid="{E446015F-9D85-4DEF-A702-A4788E8CB598}" uniqueName="18" name="MI.Giá trị trung bình của từng năm" queryTableFieldId="18"/>
    <tableColumn id="19" xr3:uid="{5D93A92B-4F78-48DC-B32D-10557762C93D}" uniqueName="19" name="MI.Trung vị Adj Close" queryTableFieldId="19"/>
    <tableColumn id="20" xr3:uid="{BE5643AC-4AA3-48E5-9468-708FA239EE4F}" uniqueName="20" name="MI.Tổng giá Adj Close" queryTableFieldId="20"/>
    <tableColumn id="21" xr3:uid="{F58261F1-F1E3-49EA-9C86-1EE2D68957B9}" uniqueName="21" name="MI.Giá trị Adj Close cao nhất" queryTableFieldId="21"/>
    <tableColumn id="22" xr3:uid="{3142DD50-75E1-47D2-B3A0-67900CAEE2F8}" uniqueName="22" name="MI.Thời gian ghi nhận" queryTableFieldId="22" dataDxfId="382"/>
    <tableColumn id="23" xr3:uid="{D133512C-7EF2-4486-822D-6977130D5E1C}" uniqueName="23" name="MI.Giá trị Adj Close thấp nhât" queryTableFieldId="23"/>
    <tableColumn id="24" xr3:uid="{C0A17092-D38B-4B1F-BB31-7D33280AB9C7}" uniqueName="24" name="MI.Thời gian ghi nhận2" queryTableFieldId="24" dataDxfId="381"/>
    <tableColumn id="25" xr3:uid="{59F58B3E-BE01-4EAC-96AC-F0DA229152B2}" uniqueName="25" name="SO.Column1" queryTableFieldId="25"/>
    <tableColumn id="26" xr3:uid="{DE58E2C9-5536-4EF2-A1B2-51A1FF30F245}" uniqueName="26" name="SO.Giá trị trung bình của từng năm" queryTableFieldId="26"/>
    <tableColumn id="27" xr3:uid="{4EB1EB94-A1BF-407C-A126-C6A07BDB0B69}" uniqueName="27" name="SO.Trung vị Adj Close" queryTableFieldId="27"/>
    <tableColumn id="28" xr3:uid="{FA679B8B-4E0E-496A-B2C2-B9B3468D7F56}" uniqueName="28" name="SO.Tổng giá Adj Close" queryTableFieldId="28"/>
    <tableColumn id="29" xr3:uid="{9FD4A517-1E68-40AF-9004-326B3EA27C19}" uniqueName="29" name="SO.Giá trị Adj Close cao nhất" queryTableFieldId="29"/>
    <tableColumn id="30" xr3:uid="{8D0C4698-1A8D-45BF-90DB-44070F70E1FB}" uniqueName="30" name="SO.Thời gian ghi nhận" queryTableFieldId="30" dataDxfId="380"/>
    <tableColumn id="31" xr3:uid="{016E1857-3AFC-4E9B-8715-5EEBBA5CA0F3}" uniqueName="31" name="SO.Giá trị Adj Close thấp nhât" queryTableFieldId="31"/>
    <tableColumn id="32" xr3:uid="{15A0A3AE-B000-44C4-9779-810CAAF52A21}" uniqueName="32" name="SO.Thời gian ghi nhận2" queryTableFieldId="32" dataDxfId="379"/>
    <tableColumn id="33" xr3:uid="{0A922969-1CB4-4E70-B75F-45B6B1A20004}" uniqueName="33" name="IN.Column1" queryTableFieldId="33"/>
    <tableColumn id="34" xr3:uid="{F83D7EB2-9E78-480D-B214-50B83C0B454C}" uniqueName="34" name="IN.Giá trị trung bình của từng năm" queryTableFieldId="34"/>
    <tableColumn id="35" xr3:uid="{C0B671D3-81C7-4208-9783-52EDA89B2BD6}" uniqueName="35" name="IN.Trung vị Adj Close" queryTableFieldId="35"/>
    <tableColumn id="36" xr3:uid="{2EC3118D-3D1C-4089-97AC-4E5434B6158F}" uniqueName="36" name="IN.Tổng giá Adj Close" queryTableFieldId="36"/>
    <tableColumn id="37" xr3:uid="{E4822943-6278-4E97-BD33-CD7E622D5277}" uniqueName="37" name="IN.Giá trị Adj Close cao nhất" queryTableFieldId="37"/>
    <tableColumn id="38" xr3:uid="{93603F46-DB13-4454-A425-63586CA994CB}" uniqueName="38" name="IN.Thời gian ghi nhận" queryTableFieldId="38" dataDxfId="378"/>
    <tableColumn id="39" xr3:uid="{97261ABB-CA7E-49F3-ADB5-DDDC1DA20A4F}" uniqueName="39" name="IN.Giá trị Adj Close thấp nhât" queryTableFieldId="39"/>
    <tableColumn id="40" xr3:uid="{B36E7633-0434-4C73-8589-379DB9AAF487}" uniqueName="40" name="IN.Thời gian ghi nhận2" queryTableFieldId="40" dataDxfId="377"/>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BADAAB16-7D12-4D2A-9D29-0C24C1EF90DF}" name="Mớ_2" displayName="Mớ_2" ref="A1:AD7" tableType="queryTable" totalsRowShown="0">
  <autoFilter ref="A1:AD7" xr:uid="{BADAAB16-7D12-4D2A-9D29-0C24C1EF90DF}"/>
  <tableColumns count="30">
    <tableColumn id="1" xr3:uid="{466B0EAC-A288-4934-A580-A8C380CC4411}" uniqueName="1" name="Column1" queryTableFieldId="1"/>
    <tableColumn id="2" xr3:uid="{CC03C4B5-C281-4254-82C7-A8CC165B3D4D}" uniqueName="2" name="Mức tăng trưởng" queryTableFieldId="2"/>
    <tableColumn id="3" xr3:uid="{1FFB7C4C-90C1-4128-B88F-890486E5C6FE}" uniqueName="3" name="Số lượng giao dịch trung bình" queryTableFieldId="3"/>
    <tableColumn id="4" xr3:uid="{0B9E9BF9-485B-4A7F-B10C-AAEAC3419938}" uniqueName="4" name="Độ lệch chuẩn" queryTableFieldId="4"/>
    <tableColumn id="5" xr3:uid="{05439646-3331-4077-90F9-7CFEF6BA4E38}" uniqueName="5" name="Hệ số biến thiên" queryTableFieldId="5"/>
    <tableColumn id="6" xr3:uid="{59DE1CD0-170E-4E4D-B718-6A5EE76FD2F1}" uniqueName="6" name="Kết luận" queryTableFieldId="6" dataDxfId="376"/>
    <tableColumn id="7" xr3:uid="{443E8F0F-F453-4F23-9EDA-1F9D9D036905}" uniqueName="7" name="MTTNV.Column1" queryTableFieldId="7"/>
    <tableColumn id="8" xr3:uid="{9FA16C47-7E1A-4F5D-8EFA-B4F0B35005D8}" uniqueName="8" name="MTTNV.Mức tăng trưởng" queryTableFieldId="8"/>
    <tableColumn id="9" xr3:uid="{CB5DB757-D84A-4779-A514-896BE0A94434}" uniqueName="9" name="MTTNV.Số lượng giao dịch trung bình" queryTableFieldId="9"/>
    <tableColumn id="10" xr3:uid="{37573EF0-8E59-4210-9259-E76ED83A116B}" uniqueName="10" name="MTTNV.Độ lệch chuẩn" queryTableFieldId="10"/>
    <tableColumn id="11" xr3:uid="{BACE6E9B-D561-42AE-BA01-63440A8E1823}" uniqueName="11" name="MTTNV.Hệ số biến thiên" queryTableFieldId="11"/>
    <tableColumn id="12" xr3:uid="{1847AEA1-5F7E-4CF8-8585-8BF4B1492361}" uniqueName="12" name="MTTNV.Kết luận" queryTableFieldId="12" dataDxfId="375"/>
    <tableColumn id="13" xr3:uid="{E63A6886-B711-40A4-8614-0DF749FAEB99}" uniqueName="13" name="MTTMI.Column1" queryTableFieldId="13"/>
    <tableColumn id="14" xr3:uid="{B9FE79EC-D68E-47FA-8B39-D72004DC5C49}" uniqueName="14" name="MTTMI.Mức tăng trưởng" queryTableFieldId="14"/>
    <tableColumn id="15" xr3:uid="{2188D990-287C-42E5-A4E7-155CB9C33F83}" uniqueName="15" name="MTTMI.Số lượng giao dịch trung bình" queryTableFieldId="15"/>
    <tableColumn id="16" xr3:uid="{AC597B16-071D-43B7-9729-9BB57CF39BB9}" uniqueName="16" name="MTTMI.Độ lệch chuẩn" queryTableFieldId="16"/>
    <tableColumn id="17" xr3:uid="{09EFE0B0-5DB5-47B4-A98F-A8607CD58EF0}" uniqueName="17" name="MTTMI.Hệ số biến thiên" queryTableFieldId="17"/>
    <tableColumn id="18" xr3:uid="{1B2356B3-D722-4E71-85D7-4C06EA468A6F}" uniqueName="18" name="MTTMI.Kết luận" queryTableFieldId="18" dataDxfId="374"/>
    <tableColumn id="19" xr3:uid="{C5AA330E-93FC-4BBA-A9C4-0ED0ADCD3772}" uniqueName="19" name="MTTSO.Column1" queryTableFieldId="19"/>
    <tableColumn id="20" xr3:uid="{7A1833A0-4AA5-47D0-BE37-11D0CE28B3A0}" uniqueName="20" name="MTTSO.Mức tăng trưởng" queryTableFieldId="20"/>
    <tableColumn id="21" xr3:uid="{E001892C-3084-4FCC-BBF2-0A1EF6CF7041}" uniqueName="21" name="MTTSO.Số lượng giao dịch trung bình" queryTableFieldId="21"/>
    <tableColumn id="22" xr3:uid="{826B8F0B-A159-423C-B10F-D76E4DFDDA54}" uniqueName="22" name="MTTSO.Độ lệch chuẩn" queryTableFieldId="22"/>
    <tableColumn id="23" xr3:uid="{3F6D8766-E91A-49A8-A946-C2A7D767E898}" uniqueName="23" name="MTTSO.Hệ số biến thiên" queryTableFieldId="23"/>
    <tableColumn id="24" xr3:uid="{227F9485-4B66-4103-B788-4D0E35DEDFDC}" uniqueName="24" name="MTTSO.Kết luận" queryTableFieldId="24" dataDxfId="373"/>
    <tableColumn id="25" xr3:uid="{F4F2DBB0-95B2-4D91-9011-0235D83AF1E6}" uniqueName="25" name="MTTIN.Column1" queryTableFieldId="25"/>
    <tableColumn id="26" xr3:uid="{4E1EBF83-0EEB-43D1-8520-F9F8DC7A0593}" uniqueName="26" name="MTTIN.Mức tăng trưởng" queryTableFieldId="26"/>
    <tableColumn id="27" xr3:uid="{62425B19-E189-45A7-82A1-18130A0829CD}" uniqueName="27" name="MTTIN.Số lượng giao dịch trung bình" queryTableFieldId="27"/>
    <tableColumn id="28" xr3:uid="{9F721752-E3E0-4DAD-A869-1C33D6F2E816}" uniqueName="28" name="MTTIN.Độ lệch chuẩn" queryTableFieldId="28"/>
    <tableColumn id="29" xr3:uid="{47D9005E-9103-48CA-BA76-45003DC8ADFC}" uniqueName="29" name="MTTIN.Hệ số biến thiên" queryTableFieldId="29"/>
    <tableColumn id="30" xr3:uid="{FBAB1305-32DC-4BE5-99E3-06A79DC3BFEF}" uniqueName="30" name="MTTIN.Kết luận" queryTableFieldId="30" dataDxfId="372"/>
  </tableColumns>
  <tableStyleInfo name="TableStyleMedium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62DC19-ACCB-40C8-BC82-F5E847AB3940}" name="AAPL_historical_data" displayName="AAPL_historical_data" ref="A1:G1259" tableType="queryTable" totalsRowShown="0" headerRowDxfId="371" dataDxfId="370">
  <autoFilter ref="A1:G1259" xr:uid="{F862DC19-ACCB-40C8-BC82-F5E847AB3940}"/>
  <tableColumns count="7">
    <tableColumn id="1" xr3:uid="{EA58AC18-B192-4DA9-908C-117BDD76BC13}" uniqueName="1" name="Date" queryTableFieldId="1" dataDxfId="369"/>
    <tableColumn id="2" xr3:uid="{871DAA40-16B2-4863-A39B-135B4343C257}" uniqueName="2" name="Adj Close" queryTableFieldId="2" dataDxfId="368"/>
    <tableColumn id="3" xr3:uid="{F693C8F7-96EF-4012-9EF4-0814DEE76321}" uniqueName="3" name="Close" queryTableFieldId="3" dataDxfId="367"/>
    <tableColumn id="4" xr3:uid="{01137FF3-EDC7-4C59-8F75-60603BCF8FE0}" uniqueName="4" name="High" queryTableFieldId="4" dataDxfId="366"/>
    <tableColumn id="5" xr3:uid="{2134C8BF-7B01-41A8-B43F-5BBA1323D47D}" uniqueName="5" name="Low" queryTableFieldId="5" dataDxfId="365"/>
    <tableColumn id="6" xr3:uid="{28365FAB-C9E5-4417-AD1C-A672CFC5E8E9}" uniqueName="6" name="Open" queryTableFieldId="6" dataDxfId="364"/>
    <tableColumn id="7" xr3:uid="{9B674766-FF5C-4581-BE1F-AA5718AEA50B}" uniqueName="7" name="Volume" queryTableFieldId="7" dataDxfId="363"/>
  </tableColumns>
  <tableStyleInfo name="TableStyleMedium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32737F6-8443-4DD7-969D-5524BA4CBA54}" name="AAPL_He_so_tuong_quan" displayName="AAPL_He_so_tuong_quan" ref="R36:X42" totalsRowShown="0" headerRowDxfId="362" dataDxfId="360" headerRowBorderDxfId="361" tableBorderDxfId="359">
  <autoFilter ref="R36:X42" xr:uid="{832737F6-8443-4DD7-969D-5524BA4CBA54}"/>
  <tableColumns count="7">
    <tableColumn id="1" xr3:uid="{5CE77668-6EA9-4400-8003-F2EEDC0283FC}" name="Column1" dataDxfId="358"/>
    <tableColumn id="2" xr3:uid="{7C7DEA79-B10D-48A0-8806-C68D33345FCB}" name="Adj Close" dataDxfId="357"/>
    <tableColumn id="3" xr3:uid="{AD69455A-C345-4C79-B0A8-7402B4722B86}" name="Close" dataDxfId="356"/>
    <tableColumn id="4" xr3:uid="{B77A008C-CDEC-41A3-97FE-E76B1F84E9CA}" name="High" dataDxfId="355"/>
    <tableColumn id="5" xr3:uid="{6C7A82D4-FA26-4219-815E-0CA7C30FD3C4}" name="Low" dataDxfId="354"/>
    <tableColumn id="6" xr3:uid="{153CFB78-FDB5-4B42-8531-D8B242C401C0}" name="Open" dataDxfId="353"/>
    <tableColumn id="7" xr3:uid="{C8530D7C-E030-437E-A973-4F08620C10B0}" name="Volume" dataDxfId="35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96C1582-59F6-42A3-BBF6-B3990532973F}" name="AAPL_Mo_ta_du_lieu" displayName="AAPL_Mo_ta_du_lieu" ref="I3:O17" totalsRowShown="0" headerRowDxfId="351" dataDxfId="350" tableBorderDxfId="349">
  <autoFilter ref="I3:O17" xr:uid="{F96C1582-59F6-42A3-BBF6-B3990532973F}"/>
  <tableColumns count="7">
    <tableColumn id="1" xr3:uid="{97D29E98-17DD-4615-B0CA-8018540505C7}" name="Variable" dataDxfId="348"/>
    <tableColumn id="2" xr3:uid="{16F5E7FC-E938-4FFD-927A-0C13A23435D1}" name="Adj Close" dataDxfId="347"/>
    <tableColumn id="3" xr3:uid="{88F5D5DE-3D7B-47DB-974C-03AC701F4C80}" name="Close" dataDxfId="346"/>
    <tableColumn id="4" xr3:uid="{F144767A-E3F6-4F7F-A187-21D4A5FD54FA}" name="High" dataDxfId="345"/>
    <tableColumn id="5" xr3:uid="{31FF8E88-E684-4511-85FA-162CC0FD36C6}" name="Low" dataDxfId="344"/>
    <tableColumn id="6" xr3:uid="{F5914B5C-A7B8-49CB-BF42-8D9741EB2EF5}" name="Open" dataDxfId="343"/>
    <tableColumn id="7" xr3:uid="{913D24FB-2146-47BB-AEBC-21257BDE170D}" name="Volume" dataDxfId="34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B5BD23C-0F1B-4705-8A78-6ECDE42D8352}" name="AAPL_VOLUME" displayName="AAPL_VOLUME" ref="I69:W75" totalsRowShown="0" headerRowDxfId="341" dataDxfId="340" tableBorderDxfId="339">
  <autoFilter ref="I69:W75" xr:uid="{FB5BD23C-0F1B-4705-8A78-6ECDE42D8352}"/>
  <tableColumns count="15">
    <tableColumn id="1" xr3:uid="{ED3575B7-4243-4F7B-AA4B-342A322AEFA3}" name="Column1" dataDxfId="338"/>
    <tableColumn id="2" xr3:uid="{09DBD98A-5205-4EC7-9E60-27B165CAA89E}" name="Volume trung bình của từng năm" dataDxfId="337">
      <calculatedColumnFormula>AVERAGEIFS(AAPL_historical_data[Volume],AAPL_historical_data[Date], "&gt;=" &amp; DATE(I70,1,1), AAPL_historical_data[Date], "&lt;=" &amp; DATE(I70,12,31))</calculatedColumnFormula>
    </tableColumn>
    <tableColumn id="3" xr3:uid="{6142AC1C-06E8-46B2-B5FD-DB6AB6A48C7B}" name="Trung vị Volume" dataDxfId="336">
      <calculatedColumnFormula array="1">MEDIAN(_xlfn._xlws.FILTER(AAPL_historical_data[Volume], (AAPL_historical_data[Date]&gt;=DATE(I70,1,1)) * (AAPL_historical_data[Date]&lt;=DATE(I70,12,31))))</calculatedColumnFormula>
    </tableColumn>
    <tableColumn id="4" xr3:uid="{FF890187-5BB1-49A5-9C49-788F71D3E23F}" name="Tổng giao dịch" dataDxfId="335">
      <calculatedColumnFormula>SUMIFS(AAPL_historical_data[Volume], AAPL_historical_data[Date], "&gt;=" &amp; DATE(I70,1,1), AAPL_historical_data[Date], "&lt;=" &amp; DATE(I70,12,31))</calculatedColumnFormula>
    </tableColumn>
    <tableColumn id="5" xr3:uid="{2493EE06-0EB2-4AE5-90C4-0846172A6A06}" name="Giá trị Volume cao nhất" dataDxfId="334">
      <calculatedColumnFormula array="1">MAX(_xlfn._xlws.FILTER(AAPL_historical_data[Volume], (AAPL_historical_data[Date]&gt;=DATE(I70,1,1)) * (AAPL_historical_data[Date]&lt;=DATE(I70,12,31))))</calculatedColumnFormula>
    </tableColumn>
    <tableColumn id="6" xr3:uid="{9078AFAB-1AE8-4FBB-8009-A53D22FFE00B}" name="Thời gian ghi nhận" dataDxfId="333">
      <calculatedColumnFormula>INDEX(AAPL_historical_data[Date], MATCH(M70, AAPL_historical_data[Volume], 0))</calculatedColumnFormula>
    </tableColumn>
    <tableColumn id="7" xr3:uid="{988E9184-2E0C-48A8-8219-7CF8C67642D1}" name="Giá trị Volume thấp nhât" dataDxfId="332">
      <calculatedColumnFormula array="1">MIN(_xlfn._xlws.FILTER(AAPL_historical_data[Volume], (AAPL_historical_data[Date]&gt;=DATE(I70,1,1)) * (AAPL_historical_data[Date]&lt;=DATE(I70,12,31))))</calculatedColumnFormula>
    </tableColumn>
    <tableColumn id="8" xr3:uid="{EAD53BBA-6245-40E3-B658-87D1C8DE1A78}" name="Thời gian ghi nhận2" dataDxfId="331">
      <calculatedColumnFormula>INDEX(AAPL_historical_data[Date], MATCH(O70, AAPL_historical_data[Volume], 0))</calculatedColumnFormula>
    </tableColumn>
    <tableColumn id="9" xr3:uid="{41110D83-AEE2-4757-84BF-6E04C26A3B7B}" name="Mức tăng trưởng Volume" dataDxfId="330">
      <calculatedColumnFormula>(L70-L69)/L69*100%</calculatedColumnFormula>
    </tableColumn>
    <tableColumn id="10" xr3:uid="{4942EF57-31D1-407F-B677-3332ED527235}" name="Độ lệch chuẩn" dataDxfId="329">
      <calculatedColumnFormula array="1">_xlfn.STDEV.S(_xlfn._xlws.FILTER(AAPL_historical_data[Volume], (AAPL_historical_data[Date]&gt;=DATE(I70,1,1)) * (AAPL_historical_data[Date]&lt;=DATE(I70,12,31))))</calculatedColumnFormula>
    </tableColumn>
    <tableColumn id="11" xr3:uid="{A6B9B8FE-AEA1-4645-8FAF-EFCA0A5F1913}" name="Hệ số biến thiên Volume" dataDxfId="328">
      <calculatedColumnFormula>R70/J70</calculatedColumnFormula>
    </tableColumn>
    <tableColumn id="12" xr3:uid="{E71D765A-E361-44A4-BB45-4D0A3D1B7E71}" name="Phân vị 25%" dataDxfId="327">
      <calculatedColumnFormula array="1">_xlfn.PERCENTILE.INC(_xlfn._xlws.FILTER(AAPL_historical_data[Volume],(AAPL_historical_data[Date]&gt;=DATE(I70,1,1))*(AAPL_historical_data[Date]&lt;=DATE(I70,12,31))),0.25)</calculatedColumnFormula>
    </tableColumn>
    <tableColumn id="13" xr3:uid="{F9D2DB99-B6C5-4087-BF89-64119511FB82}" name="Phân vị 50%" dataDxfId="326">
      <calculatedColumnFormula array="1">_xlfn.PERCENTILE.INC(_xlfn._xlws.FILTER(AAPL_historical_data[Volume],(AAPL_historical_data[Date]&gt;=DATE(I70,1,1))*(AAPL_historical_data[Date]&lt;=DATE(I70,12,31))),0.5)</calculatedColumnFormula>
    </tableColumn>
    <tableColumn id="14" xr3:uid="{F30ACC06-1977-464F-A44C-A6B18A9E2D46}" name="Phân vị 75%" dataDxfId="325">
      <calculatedColumnFormula array="1">_xlfn.PERCENTILE.INC(_xlfn._xlws.FILTER(AAPL_historical_data[Volume],(AAPL_historical_data[Date]&gt;=DATE(I70,1,1))*(AAPL_historical_data[Date]&lt;=DATE(I70,12,31))),0.75)</calculatedColumnFormula>
    </tableColumn>
    <tableColumn id="15" xr3:uid="{F9D40B5C-8505-41CB-AE68-A1468B9EE312}" name="Kết luận" dataDxfId="324">
      <calculatedColumnFormula array="1">_xlfn.IFS(AAPL_VOLUME[[#This Row],[Hệ số biến thiên Volume]]&lt;0.1, "Biến động thấp",
     AAPL_VOLUME[[#This Row],[Hệ số biến thiên Volume]]&gt;0.2, "Biến động cao",
     AND(AAPL_VOLUME[[#This Row],[Hệ số biến thiên Volume]]&gt;=0.1, AAPL_VOLUME[[#This Row],[Hệ số biến thiên Volume]]&lt;=0.2), "Biến động trung bình")</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040C7C1-AC41-4397-B7CD-5B0657A04816}" name="AAPL_ADJCLOSE" displayName="AAPL_ADJCLOSE" ref="I60:W66" totalsRowShown="0" headerRowDxfId="323" dataDxfId="322" tableBorderDxfId="321">
  <autoFilter ref="I60:W66" xr:uid="{C040C7C1-AC41-4397-B7CD-5B0657A04816}"/>
  <tableColumns count="15">
    <tableColumn id="1" xr3:uid="{9725FC92-1466-43FF-839C-2AF077049DAA}" name="Column1" dataDxfId="320"/>
    <tableColumn id="2" xr3:uid="{B0FDDBD6-47A2-4831-A8A1-9F56BEFB9C74}" name="Giá trị AdjClose trung bình của từng năm" dataDxfId="319">
      <calculatedColumnFormula>AVERAGEIFS(AAPL_historical_data[Adj Close],AAPL_historical_data[Date], "&gt;=" &amp; DATE(I61,1,1), AAPL_historical_data[Date], "&lt;=" &amp; DATE(I61,12,31))</calculatedColumnFormula>
    </tableColumn>
    <tableColumn id="3" xr3:uid="{C13078D4-7635-41F5-AD7C-6A9E3BD36629}" name="Trung vị Adj Close" dataDxfId="318">
      <calculatedColumnFormula array="1">MEDIAN(_xlfn._xlws.FILTER(AAPL_historical_data[Adj Close], (AAPL_historical_data[Date]&gt;=DATE(I61,1,1)) * (AAPL_historical_data[Date]&lt;=DATE(I61,12,31))))</calculatedColumnFormula>
    </tableColumn>
    <tableColumn id="4" xr3:uid="{5BEABAD8-2B9D-4F90-B687-8C5F01C45541}" name="Tổng giá Adj Close" dataDxfId="317">
      <calculatedColumnFormula>SUMIFS(AAPL_historical_data[Adj Close], AAPL_historical_data[Date], "&gt;=" &amp; DATE(I61,1,1), AAPL_historical_data[Date], "&lt;=" &amp; DATE(I61,12,31))</calculatedColumnFormula>
    </tableColumn>
    <tableColumn id="5" xr3:uid="{63249007-E723-4828-9802-97CECB942314}" name="Giá trị Adj Close cao nhất" dataDxfId="316">
      <calculatedColumnFormula array="1">MAX(_xlfn._xlws.FILTER(AAPL_historical_data[Adj Close], (AAPL_historical_data[Date]&gt;=DATE(I61,1,1)) * (AAPL_historical_data[Date]&lt;=DATE(I61,12,31))))</calculatedColumnFormula>
    </tableColumn>
    <tableColumn id="6" xr3:uid="{571FB50B-5C98-40C0-A22C-A2FC19718F67}" name="Thời gian ghi nhận" dataDxfId="315">
      <calculatedColumnFormula>INDEX(AAPL_historical_data[Date], MATCH(M61, AAPL_historical_data[Adj Close], 0))</calculatedColumnFormula>
    </tableColumn>
    <tableColumn id="7" xr3:uid="{C68F72EF-1CCB-4B86-8EAC-4701803DA97C}" name="Giá trị Adj Close thấp nhât" dataDxfId="314">
      <calculatedColumnFormula array="1">MIN(_xlfn._xlws.FILTER(AAPL_historical_data[Adj Close], (AAPL_historical_data[Date]&gt;=DATE(I61,1,1)) * (AAPL_historical_data[Date]&lt;=DATE(I61,12,31))))</calculatedColumnFormula>
    </tableColumn>
    <tableColumn id="8" xr3:uid="{3FD11A83-765B-4044-BD3C-F53362DA5D70}" name="Thời gian ghi nhận2" dataDxfId="313">
      <calculatedColumnFormula>INDEX(AAPL_historical_data[Date], MATCH(O61, AAPL_historical_data[Adj Close], 0))</calculatedColumnFormula>
    </tableColumn>
    <tableColumn id="9" xr3:uid="{A158DF33-BE2C-4DB3-B90B-838EBE556E62}" name="Mức tăng trưởng AdjClose" dataDxfId="312">
      <calculatedColumnFormula>(L61-L60)/L60*100%</calculatedColumnFormula>
    </tableColumn>
    <tableColumn id="10" xr3:uid="{6FA58480-84C1-4C63-A631-AC76EA30911D}" name="Độ lệch chuẩn" dataDxfId="311">
      <calculatedColumnFormula array="1">_xlfn.STDEV.S(_xlfn._xlws.FILTER(AAPL_historical_data[Adj Close], (AAPL_historical_data[Date]&gt;=DATE(I61,1,1)) * (AAPL_historical_data[Date]&lt;=DATE(I61,12,31))))</calculatedColumnFormula>
    </tableColumn>
    <tableColumn id="11" xr3:uid="{386F288E-235E-47C3-9336-2A21A936385A}" name="Hệ số biến thiên AdjClose" dataDxfId="310">
      <calculatedColumnFormula>R61/J61</calculatedColumnFormula>
    </tableColumn>
    <tableColumn id="12" xr3:uid="{4B920291-DF10-4602-AC3F-7AACC165B2FC}" name="Phân vị 25%" dataDxfId="309">
      <calculatedColumnFormula array="1">_xlfn.PERCENTILE.INC(_xlfn._xlws.FILTER(AAPL_historical_data[Adj Close],(AAPL_historical_data[Date]&gt;=DATE(I61,1,1))*(AAPL_historical_data[Date]&lt;=DATE(I61,12,31))),0.25)</calculatedColumnFormula>
    </tableColumn>
    <tableColumn id="13" xr3:uid="{8A4E17B3-4712-4426-9479-2A91BDF98F45}" name="Phân vị 50%" dataDxfId="308">
      <calculatedColumnFormula array="1">_xlfn.PERCENTILE.INC(_xlfn._xlws.FILTER(AAPL_historical_data[Adj Close],(AAPL_historical_data[Date]&gt;=DATE(I61,1,1))*(AAPL_historical_data[Date]&lt;=DATE(I61,12,31))),0.5)</calculatedColumnFormula>
    </tableColumn>
    <tableColumn id="14" xr3:uid="{6882AC2B-F40A-47B4-8642-E5B6F1BA1EBE}" name="Phân vị 75%" dataDxfId="307">
      <calculatedColumnFormula array="1">_xlfn.PERCENTILE.INC(_xlfn._xlws.FILTER(AAPL_historical_data[Adj Close],(AAPL_historical_data[Date]&gt;=DATE(I61,1,1))*(AAPL_historical_data[Date]&lt;=DATE(I61,12,31))),0.75)</calculatedColumnFormula>
    </tableColumn>
    <tableColumn id="15" xr3:uid="{5C12FD56-32CF-401C-AC3A-9984CC09775D}" name="Kết luận" dataDxfId="306">
      <calculatedColumnFormula array="1">_xlfn.IFS(AAPL_ADJCLOSE[[#This Row],[Hệ số biến thiên AdjClose]]&lt;0.1, "Biến động thấp",
     AAPL_ADJCLOSE[[#This Row],[Hệ số biến thiên AdjClose]]&gt;0.2, "Biến động cao",
     AND(AAPL_ADJCLOSE[[#This Row],[Hệ số biến thiên AdjClose]]&gt;=0.1, AAPL_ADJCLOSE[[#This Row],[Hệ số biến thiên AdjClose]]&lt;=0.2), "Biến động trung bình")</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67715AB-06CD-4B53-BB59-A0505C9492ED}" name="AutocorrTable41" displayName="AutocorrTable41" ref="I194:K255" totalsRowShown="0" headerRowDxfId="305" tableBorderDxfId="304">
  <autoFilter ref="I194:K255" xr:uid="{867715AB-06CD-4B53-BB59-A0505C9492ED}"/>
  <tableColumns count="3">
    <tableColumn id="3" xr3:uid="{8E7E0BD7-8ADD-47F9-A369-EB85F0D261D1}" name="Month " dataDxfId="303"/>
    <tableColumn id="1" xr3:uid="{B8BDD741-893F-46B2-8BFC-485C8C128C3B}" name="Series"/>
    <tableColumn id="2" xr3:uid="{AAF36646-3DE3-4206-890A-EF5150A0E8DA}" name="Centered Series" dataDxfId="302">
      <calculatedColumnFormula>J195-AVERAGE(AutocorrTable41[Series])</calculatedColumnFormula>
    </tableColumn>
  </tableColumns>
  <tableStyleInfo name="TableStyleMedium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043557A-8F02-4F66-84C2-C731947306E6}" name="AutocorrTable2142" displayName="AutocorrTable2142" ref="M194:N255" totalsRowShown="0" headerRowDxfId="301" tableBorderDxfId="300">
  <autoFilter ref="M194:N255" xr:uid="{F043557A-8F02-4F66-84C2-C731947306E6}"/>
  <tableColumns count="2">
    <tableColumn id="1" xr3:uid="{EBE95554-2A4A-467B-84D2-8D611F51176E}" name="Lag"/>
    <tableColumn id="2" xr3:uid="{6E51A917-22B3-41FC-8B51-ED270E7CD743}" name="Autocorrelation" dataDxfId="299">
      <calculatedColumnFormula>SUMPRODUCT(OFFSET($K$194,1,0,COUNT(AutocorrTable41[Series])-M195,1),OFFSET($K$194,1+M195,0,COUNT(AutocorrTable41[Series])-M195,1))/SUMPRODUCT(AutocorrTable41[Centered Series],AutocorrTable41[Centered Series])</calculatedColumnFormula>
    </tableColumn>
  </tableColumns>
  <tableStyleInfo name="TableStyleMedium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653156-30A9-49A4-86CE-60AA1C7BE556}" name="NVDA_historical_data" displayName="NVDA_historical_data" ref="A1:G1259" tableType="queryTable" totalsRowShown="0" headerRowDxfId="298" dataDxfId="297">
  <autoFilter ref="A1:G1259" xr:uid="{46653156-30A9-49A4-86CE-60AA1C7BE556}"/>
  <tableColumns count="7">
    <tableColumn id="1" xr3:uid="{2F226FAF-7C54-4E12-8D3C-9E05FC860A69}" uniqueName="1" name="Date" queryTableFieldId="1" dataDxfId="296"/>
    <tableColumn id="2" xr3:uid="{4E105B94-E12D-44B2-9E59-BF6CA128C546}" uniqueName="2" name="Adj Close" queryTableFieldId="2" dataDxfId="295"/>
    <tableColumn id="3" xr3:uid="{461D7C29-1328-4945-8BE5-5EBA0ADCDC06}" uniqueName="3" name="Close" queryTableFieldId="3" dataDxfId="294"/>
    <tableColumn id="4" xr3:uid="{74A44C0D-2A14-4C18-B4DA-022F6C8F4B26}" uniqueName="4" name="High" queryTableFieldId="4" dataDxfId="293"/>
    <tableColumn id="5" xr3:uid="{C5D5BC24-E0DA-4157-AFC9-B8DAC7B19AB5}" uniqueName="5" name="Low" queryTableFieldId="5" dataDxfId="292"/>
    <tableColumn id="6" xr3:uid="{0E91573C-B061-4469-86D6-A752566EE0B8}" uniqueName="6" name="Open" queryTableFieldId="6" dataDxfId="291"/>
    <tableColumn id="7" xr3:uid="{AAAB8D53-18FF-45C4-A268-B70773E88D95}" uniqueName="7" name="Volume" queryTableFieldId="7" dataDxfId="29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128B7F8B-69C8-457E-9DDB-7238F2DDA730}" name="NVDA_Mo_ta_du_lieu" displayName="NVDA_Mo_ta_du_lieu" ref="I3:O17" totalsRowShown="0" headerRowDxfId="289" dataDxfId="287" headerRowBorderDxfId="288" tableBorderDxfId="286" totalsRowBorderDxfId="285">
  <autoFilter ref="I3:O17" xr:uid="{128B7F8B-69C8-457E-9DDB-7238F2DDA730}"/>
  <tableColumns count="7">
    <tableColumn id="1" xr3:uid="{4936B561-D727-4D19-BBE3-570B0E438684}" name="Variable" dataDxfId="284"/>
    <tableColumn id="2" xr3:uid="{9A107989-47B0-4078-AC6D-59EC12ACDB51}" name="Adj Close" dataDxfId="283"/>
    <tableColumn id="3" xr3:uid="{FC4C1DC7-7167-43F6-B735-EE6283F22F3B}" name="Close" dataDxfId="282"/>
    <tableColumn id="4" xr3:uid="{EEBB830C-F39D-4808-A399-B2EFB61DA418}" name="High" dataDxfId="281"/>
    <tableColumn id="5" xr3:uid="{3F326D7B-A0E5-42F3-9309-9E16492DE19E}" name="Low" dataDxfId="280"/>
    <tableColumn id="6" xr3:uid="{95201863-4C9A-42A0-85B5-E42B731BC1A2}" name="Open" dataDxfId="279"/>
    <tableColumn id="7" xr3:uid="{9B4BF9DF-4A64-451A-9FE3-F93A0444DC81}" name="Volume" dataDxfId="27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B7191A8-5314-4FF3-9522-C8991C13F485}" name="NVDA_VOLUME" displayName="NVDA_VOLUME" ref="I60:W66" totalsRowShown="0" headerRowDxfId="277" dataDxfId="275" headerRowBorderDxfId="276">
  <autoFilter ref="I60:W66" xr:uid="{2B7191A8-5314-4FF3-9522-C8991C13F485}"/>
  <tableColumns count="15">
    <tableColumn id="1" xr3:uid="{C8ED43BE-C0F6-4A63-9FC6-56410BCE19CF}" name="Column1" dataDxfId="274"/>
    <tableColumn id="2" xr3:uid="{77E1DA6E-84C8-46B5-867C-A01976906ECA}" name="Giá trị  Volume trung bình của từng năm" dataDxfId="273">
      <calculatedColumnFormula>AVERAGEIFS(NVDA_historical_data[Volume],NVDA_historical_data[Date], "&gt;=" &amp; DATE(I61,1,1), NVDA_historical_data[Date], "&lt;=" &amp; DATE(I61,12,31))</calculatedColumnFormula>
    </tableColumn>
    <tableColumn id="3" xr3:uid="{6AFB311B-CFD1-402C-8B5D-0324C0F16652}" name="Trung vị Volume" dataDxfId="272">
      <calculatedColumnFormula array="1">MEDIAN(_xlfn._xlws.FILTER(NVDA_historical_data[Volume], (NVDA_historical_data[Date]&gt;=DATE(I61,1,1)) * (NVDA_historical_data[Date]&lt;=DATE(I61,12,31))))</calculatedColumnFormula>
    </tableColumn>
    <tableColumn id="4" xr3:uid="{573C3CE2-6A8D-4F78-8E35-713C9567D773}" name="Tổng giao dịch" dataDxfId="271">
      <calculatedColumnFormula>SUMIFS(NVDA_historical_data[Volume], NVDA_historical_data[Date], "&gt;=" &amp; DATE(I61,1,1), NVDA_historical_data[Date], "&lt;=" &amp; DATE(I61,12,31))</calculatedColumnFormula>
    </tableColumn>
    <tableColumn id="5" xr3:uid="{062B97EB-8A24-4782-946D-CA688A6A8FBE}" name="Giá trị Volume cao nhất" dataDxfId="270">
      <calculatedColumnFormula array="1">MAX(_xlfn._xlws.FILTER(NVDA_historical_data[Volume], (NVDA_historical_data[Date]&gt;=DATE(I61,1,1)) * (NVDA_historical_data[Date]&lt;=DATE(I61,12,31))))</calculatedColumnFormula>
    </tableColumn>
    <tableColumn id="6" xr3:uid="{41B8B672-1124-4741-867C-031D42F5D3ED}" name="Thời gian ghi nhận" dataDxfId="269">
      <calculatedColumnFormula>INDEX(NVDA_historical_data[Date], MATCH(M61, NVDA_historical_data[Volume], 0))</calculatedColumnFormula>
    </tableColumn>
    <tableColumn id="7" xr3:uid="{080B6D9C-35D5-428F-87B9-240B72ECE3DF}" name="Giá trị Volume thấp nhât" dataDxfId="268">
      <calculatedColumnFormula array="1">MIN(_xlfn._xlws.FILTER(NVDA_historical_data[Volume], (NVDA_historical_data[Date]&gt;=DATE(I61,1,1)) * (NVDA_historical_data[Date]&lt;=DATE(I61,12,31))))</calculatedColumnFormula>
    </tableColumn>
    <tableColumn id="8" xr3:uid="{AF9993E7-D302-420B-B829-BBD5F53A6DCB}" name="Thời gian ghi nhận2" dataDxfId="267">
      <calculatedColumnFormula>INDEX(NVDA_historical_data[Date], MATCH(O61, NVDA_historical_data[Volume], 0))</calculatedColumnFormula>
    </tableColumn>
    <tableColumn id="9" xr3:uid="{D14C9415-4ABE-43B9-8163-A2E5AF99C112}" name="Mức tăng trưởng Volume" dataDxfId="266"/>
    <tableColumn id="10" xr3:uid="{6F0EE039-C32D-411C-8243-A93364461AB8}" name="Độ lệch chuẩn" dataDxfId="265">
      <calculatedColumnFormula array="1">_xlfn.STDEV.S(_xlfn._xlws.FILTER(NVDA_historical_data[Volume], (NVDA_historical_data[Date]&gt;=DATE(I61,1,1)) * (NVDA_historical_data[Date]&lt;=DATE(I61,12,31))))</calculatedColumnFormula>
    </tableColumn>
    <tableColumn id="11" xr3:uid="{DDDE7A09-4F98-45E2-B9E2-430D4D8EA1AF}" name="Hệ số biến thiên Volume" dataDxfId="264">
      <calculatedColumnFormula>R61/J61</calculatedColumnFormula>
    </tableColumn>
    <tableColumn id="13" xr3:uid="{68004B61-97B3-49BD-85C4-0AF8958E0417}" name="Phân vị 25%" dataDxfId="263">
      <calculatedColumnFormula array="1">_xlfn.PERCENTILE.INC(_xlfn._xlws.FILTER(NVDA_historical_data[Volume],(NVDA_historical_data[Date]&gt;=DATE(I61,1,1))*(NVDA_historical_data[Date]&lt;=DATE(I61,12,31))),0.25)</calculatedColumnFormula>
    </tableColumn>
    <tableColumn id="14" xr3:uid="{56146644-5EC2-4736-9854-683BDE86CCC2}" name="Phân vị 50%" dataDxfId="262">
      <calculatedColumnFormula array="1">_xlfn.PERCENTILE.INC(_xlfn._xlws.FILTER(NVDA_historical_data[Volume],(NVDA_historical_data[Date]&gt;=DATE(I61,1,1))*(NVDA_historical_data[Date]&lt;=DATE(I61,12,31))),0.5)</calculatedColumnFormula>
    </tableColumn>
    <tableColumn id="15" xr3:uid="{5901C5E4-24D8-4C5B-9D2D-2BB0538DB8B4}" name="Phân vị 75%" dataDxfId="261">
      <calculatedColumnFormula array="1">_xlfn.PERCENTILE.INC(_xlfn._xlws.FILTER(NVDA_historical_data[Volume],(NVDA_historical_data[Date]&gt;=DATE(I61,1,1))*(NVDA_historical_data[Date]&lt;=DATE(I61,12,31))),0.75)</calculatedColumnFormula>
    </tableColumn>
    <tableColumn id="12" xr3:uid="{E1B5E2EF-BA22-4368-BC5F-68C107E2F4D4}" name="Kết luận" dataDxfId="260" dataCellStyle="Comma">
      <calculatedColumnFormula array="1">_xlfn.IFS(NVDA_VOLUME[[#This Row],[Hệ số biến thiên Volume]]&lt;0.1, "Biến động thấp",
     NVDA_VOLUME[[#This Row],[Hệ số biến thiên Volume]]&gt;0.2, "Biến động cao",
     AND(NVDA_VOLUME[[#This Row],[Hệ số biến thiên Volume]]&gt;=0.1, NVDA_VOLUME[[#This Row],[Hệ số biến thiên Volume]]&lt;=0.2), "Biến động trung bình")</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5F15339-12F8-498C-B712-6156C65E4A16}" name="NVDA_He_so_tuong_quan" displayName="NVDA_He_so_tuong_quan" ref="R32:X38" totalsRowShown="0" headerRowDxfId="259" dataDxfId="257" headerRowBorderDxfId="258" tableBorderDxfId="256">
  <autoFilter ref="R32:X38" xr:uid="{85F15339-12F8-498C-B712-6156C65E4A16}"/>
  <tableColumns count="7">
    <tableColumn id="1" xr3:uid="{B26EC91B-7AD3-420F-9730-7B801FF0DA9A}" name="Column1" dataDxfId="255"/>
    <tableColumn id="2" xr3:uid="{98C53822-F190-4927-B93D-F554099713C2}" name="Adj Close" dataDxfId="254"/>
    <tableColumn id="3" xr3:uid="{EFF6828A-0750-4910-95B5-71923F21C83C}" name="Close" dataDxfId="253"/>
    <tableColumn id="4" xr3:uid="{ED182964-0D12-4B57-A85B-C128223EC636}" name="High" dataDxfId="252"/>
    <tableColumn id="5" xr3:uid="{22AE7675-EA62-4D2B-9CB9-BFD2A53F34C9}" name="Low" dataDxfId="251"/>
    <tableColumn id="6" xr3:uid="{EC682E02-466F-4DC0-AA32-241E17AE70A5}" name="Open" dataDxfId="250"/>
    <tableColumn id="7" xr3:uid="{26CC907F-951D-484A-AF9B-59FE36E1193F}" name="Volume" dataDxfId="24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E3672A0-F156-4505-8839-CEC2B944DDF9}" name="NVDA_ADJCLOSE" displayName="NVDA_ADJCLOSE" ref="I52:W58" totalsRowShown="0" headerRowDxfId="248" dataDxfId="247" tableBorderDxfId="246">
  <autoFilter ref="I52:W58" xr:uid="{4E3672A0-F156-4505-8839-CEC2B944DDF9}"/>
  <tableColumns count="15">
    <tableColumn id="1" xr3:uid="{042F62B0-67A7-49A9-A4CF-06E425E9F845}" name="Column1" dataDxfId="245"/>
    <tableColumn id="2" xr3:uid="{CB379545-01FA-450C-B9DB-703857E23532}" name="Giá trị AdjClosetrung bình của từng năm" dataDxfId="244">
      <calculatedColumnFormula>AVERAGEIFS(NVDA_historical_data[Adj Close],NVDA_historical_data[Date], "&gt;=" &amp; DATE(I53,1,1), NVDA_historical_data[Date], "&lt;=" &amp; DATE(I53,12,31))</calculatedColumnFormula>
    </tableColumn>
    <tableColumn id="3" xr3:uid="{A296C281-CA53-40A7-A1F7-D7D10A5B9843}" name="Trung vị Adj Close" dataDxfId="243">
      <calculatedColumnFormula array="1">MEDIAN(_xlfn._xlws.FILTER(NVDA_historical_data[Adj Close], (NVDA_historical_data[Date]&gt;=DATE(I53,1,1)) * (NVDA_historical_data[Date]&lt;=DATE(I53,12,31))))</calculatedColumnFormula>
    </tableColumn>
    <tableColumn id="4" xr3:uid="{728DC330-62BD-4C9B-9733-84F80A816752}" name="Tổng giá Adj Close" dataDxfId="242">
      <calculatedColumnFormula>SUMIFS(NVDA_historical_data[Adj Close], NVDA_historical_data[Date], "&gt;=" &amp; DATE(I53,1,1), NVDA_historical_data[Date], "&lt;=" &amp; DATE(I53,12,31))</calculatedColumnFormula>
    </tableColumn>
    <tableColumn id="5" xr3:uid="{900A2D48-34B3-4EC9-B995-46BBC629DA57}" name="Giá trị Adj Close cao nhất" dataDxfId="241">
      <calculatedColumnFormula array="1">MAX(_xlfn._xlws.FILTER(NVDA_historical_data[Adj Close], (NVDA_historical_data[Date]&gt;=DATE(I53,1,1)) * (NVDA_historical_data[Date]&lt;=DATE(I53,12,31))))</calculatedColumnFormula>
    </tableColumn>
    <tableColumn id="6" xr3:uid="{74A5519A-2627-43CE-A1EB-C32DF0EF4EFE}" name="Thời gian ghi nhận" dataDxfId="240">
      <calculatedColumnFormula>INDEX(NVDA_historical_data[Date], MATCH(M53, NVDA_historical_data[Adj Close], 0))</calculatedColumnFormula>
    </tableColumn>
    <tableColumn id="7" xr3:uid="{AA76BA8D-A6BD-4CF0-A7C9-65D60E28CDA1}" name="Giá trị Adj Close thấp nhât" dataDxfId="239">
      <calculatedColumnFormula array="1">MIN(_xlfn._xlws.FILTER(NVDA_historical_data[Adj Close], (NVDA_historical_data[Date]&gt;=DATE(I53,1,1)) * (NVDA_historical_data[Date]&lt;=DATE(I53,12,31))))</calculatedColumnFormula>
    </tableColumn>
    <tableColumn id="8" xr3:uid="{1950A398-8621-41BA-8D97-5D2598EFA5F2}" name="Thời gian ghi nhận2" dataDxfId="238">
      <calculatedColumnFormula>INDEX(NVDA_historical_data[Date], MATCH(O53, NVDA_historical_data[Adj Close], 0))</calculatedColumnFormula>
    </tableColumn>
    <tableColumn id="9" xr3:uid="{85121B47-388E-40ED-A97A-2047C14D5052}" name="Mức tăng trưởng AdjClose" dataDxfId="237"/>
    <tableColumn id="10" xr3:uid="{0DCDBC6A-B2E9-45F3-80AC-B60B3722620D}" name="Độ lệch chuẩn" dataDxfId="236">
      <calculatedColumnFormula array="1">_xlfn.STDEV.S(_xlfn._xlws.FILTER(NVDA_historical_data[Adj Close], (NVDA_historical_data[Date]&gt;=DATE(I53,1,1)) * (NVDA_historical_data[Date]&lt;=DATE(I53,12,31))))</calculatedColumnFormula>
    </tableColumn>
    <tableColumn id="11" xr3:uid="{F8DE964C-3D74-40E3-B61E-FD80C36BB9D8}" name="Hệ số biến thiên AdjClose" dataDxfId="235">
      <calculatedColumnFormula>R53/J53</calculatedColumnFormula>
    </tableColumn>
    <tableColumn id="12" xr3:uid="{557D9B87-F4A2-498A-8A4A-9285B5170FEF}" name="Phân vị 25%" dataDxfId="234">
      <calculatedColumnFormula array="1">_xlfn.PERCENTILE.INC(_xlfn._xlws.FILTER(NVDA_historical_data[Adj Close],(NVDA_historical_data[Date]&gt;=DATE(I53,1,1))*(NVDA_historical_data[Date]&lt;=DATE(I53,12,31))),0.25)</calculatedColumnFormula>
    </tableColumn>
    <tableColumn id="13" xr3:uid="{BD0D422F-D01B-49DD-9133-9FBB0BC9135B}" name="Phân vị 50%" dataDxfId="233">
      <calculatedColumnFormula array="1">_xlfn.PERCENTILE.INC(_xlfn._xlws.FILTER(NVDA_historical_data[Adj Close],(NVDA_historical_data[Date]&gt;=DATE(I53,1,1))*(NVDA_historical_data[Date]&lt;=DATE(I53,12,31))),0.5)</calculatedColumnFormula>
    </tableColumn>
    <tableColumn id="14" xr3:uid="{E69D0E6A-95DE-440C-B99E-C1C1AEC628E0}" name="Phân vị 75%" dataDxfId="232">
      <calculatedColumnFormula array="1">_xlfn.PERCENTILE.INC(_xlfn._xlws.FILTER(NVDA_historical_data[Adj Close],(NVDA_historical_data[Date]&gt;=DATE(I53,1,1))*(NVDA_historical_data[Date]&lt;=DATE(I53,12,31))),0.75)</calculatedColumnFormula>
    </tableColumn>
    <tableColumn id="15" xr3:uid="{1F3D083A-43E7-41C2-A392-5041AB44AC92}" name="Kết luận" dataDxfId="231">
      <calculatedColumnFormula array="1">_xlfn.IFS(NVDA_ADJCLOSE[[#This Row],[Hệ số biến thiên AdjClose]]&lt;0.1, "Biến động thấp",
     NVDA_ADJCLOSE[[#This Row],[Hệ số biến thiên AdjClose]]&gt;0.2, "Biến động cao",
     AND(NVDA_ADJCLOSE[[#This Row],[Hệ số biến thiên AdjClose]]&gt;=0.1, NVDA_ADJCLOSE[[#This Row],[Hệ số biến thiên AdjClose]]&lt;=0.2), "Biến động trung bình")</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B20C71F-FAAC-4F47-A252-F0D80546486A}" name="AutocorrTable4143" displayName="AutocorrTable4143" ref="I226:K287" totalsRowShown="0" headerRowDxfId="230" tableBorderDxfId="229">
  <autoFilter ref="I226:K287" xr:uid="{BB20C71F-FAAC-4F47-A252-F0D80546486A}"/>
  <tableColumns count="3">
    <tableColumn id="3" xr3:uid="{830A46B6-AE86-4A5B-804E-BB55D4BEE12D}" name="Month " dataDxfId="228"/>
    <tableColumn id="1" xr3:uid="{AAB5D601-CECD-471A-BE75-E8A089A29B36}" name="Series" dataDxfId="227"/>
    <tableColumn id="2" xr3:uid="{2C1C0F4A-6F8B-41FD-9A14-4F66D3389172}" name="Centered Series" dataDxfId="226">
      <calculatedColumnFormula>J227-AVERAGE(AutocorrTable4143[Series])</calculatedColumnFormula>
    </tableColumn>
  </tableColumns>
  <tableStyleInfo name="TableStyleMedium5"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1441FBF-8FD3-4973-9F96-1626CAE74FD6}" name="AutocorrTable214244" displayName="AutocorrTable214244" ref="M226:N287" totalsRowShown="0" headerRowDxfId="225" tableBorderDxfId="224">
  <autoFilter ref="M226:N287" xr:uid="{A1441FBF-8FD3-4973-9F96-1626CAE74FD6}"/>
  <tableColumns count="2">
    <tableColumn id="1" xr3:uid="{9543AAF5-E6BB-45A1-A90E-19684016EAE5}" name="Lag"/>
    <tableColumn id="2" xr3:uid="{659612D5-7735-45D1-B01F-3D572E850C0A}" name="Autocorrelation" dataDxfId="223">
      <calculatedColumnFormula>SUMPRODUCT(OFFSET($K$226,1,0,COUNT(AutocorrTable4143[Series])-M227,1),OFFSET($K$226,1+M227,0,COUNT(AutocorrTable4143[Series])-M227,1))/SUMPRODUCT(AutocorrTable4143[Centered Series],AutocorrTable4143[Centered Series])</calculatedColumnFormula>
    </tableColumn>
  </tableColumns>
  <tableStyleInfo name="TableStyleMedium5"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76D33B0-C180-4419-AD28-34CBC692BB10}" name="MSFT_historical_data" displayName="MSFT_historical_data" ref="A1:G1259" tableType="queryTable" totalsRowShown="0" headerRowDxfId="222" dataDxfId="221">
  <autoFilter ref="A1:G1259" xr:uid="{476D33B0-C180-4419-AD28-34CBC692BB10}"/>
  <tableColumns count="7">
    <tableColumn id="1" xr3:uid="{15E48A97-9D18-4B4E-9CED-99C41239969E}" uniqueName="1" name="Date" queryTableFieldId="1" dataDxfId="220"/>
    <tableColumn id="2" xr3:uid="{A2F115CE-C3C7-42A5-BBE2-84A8D4796AB5}" uniqueName="2" name="Adj Close" queryTableFieldId="2" dataDxfId="219"/>
    <tableColumn id="3" xr3:uid="{08128806-212B-4B24-BC2A-E90CFB521925}" uniqueName="3" name="Close" queryTableFieldId="3" dataDxfId="218"/>
    <tableColumn id="4" xr3:uid="{444C7CB3-1504-4E0A-BE00-7ADB7A43E2E7}" uniqueName="4" name="High" queryTableFieldId="4" dataDxfId="217"/>
    <tableColumn id="5" xr3:uid="{007D3F7D-35CE-4F4D-8E1B-45854E4A683A}" uniqueName="5" name="Low" queryTableFieldId="5" dataDxfId="216"/>
    <tableColumn id="6" xr3:uid="{470F2B63-59D8-4848-B037-4C8B73D9A97F}" uniqueName="6" name="Open" queryTableFieldId="6" dataDxfId="215"/>
    <tableColumn id="7" xr3:uid="{42E543C4-BCD4-49B0-8DB3-51353C63CD2C}" uniqueName="7" name="Volume" queryTableFieldId="7" dataDxfId="21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FBDB9D9-4C99-4988-A205-244A919CFF53}" name="MSFT_Mo_ta_du_lieu" displayName="MSFT_Mo_ta_du_lieu" ref="I3:O17" totalsRowShown="0" headerRowDxfId="213" dataDxfId="211" headerRowBorderDxfId="212">
  <autoFilter ref="I3:O17" xr:uid="{0FBDB9D9-4C99-4988-A205-244A919CFF53}"/>
  <tableColumns count="7">
    <tableColumn id="1" xr3:uid="{DF6AA577-A03B-459B-9A20-78BC7164D8D8}" name="Variable" dataDxfId="210"/>
    <tableColumn id="2" xr3:uid="{2550ABAC-C17D-4C17-A230-1EFF5B6B6D8F}" name="Adj Close" dataDxfId="209"/>
    <tableColumn id="3" xr3:uid="{24F52D83-95CF-4AA7-A951-F34F94196568}" name="Close" dataDxfId="208"/>
    <tableColumn id="4" xr3:uid="{8F2938B1-F364-4532-8090-829360043218}" name="High" dataDxfId="207"/>
    <tableColumn id="5" xr3:uid="{A4F9F802-DA7D-4F67-A185-614DE939FC1F}" name="Low" dataDxfId="206"/>
    <tableColumn id="6" xr3:uid="{2ACB1DA5-DC25-402E-8CC7-B558E7CE61EB}" name="Open" dataDxfId="205"/>
    <tableColumn id="7" xr3:uid="{6DD79C4E-E3E2-409E-9829-9454FB4ED4E5}" name="Volume" dataDxfId="20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EAC1A8F-7966-4973-A20D-03B6827DCE4C}" name="MSFT_ADJCLOSE" displayName="MSFT_ADJCLOSE" ref="I52:W58" totalsRowShown="0" headerRowDxfId="203" dataDxfId="201" headerRowBorderDxfId="202">
  <autoFilter ref="I52:W58" xr:uid="{8EAC1A8F-7966-4973-A20D-03B6827DCE4C}"/>
  <tableColumns count="15">
    <tableColumn id="1" xr3:uid="{C0B694C2-512C-440C-BDC1-E0CEBB927E78}" name="Column1" dataDxfId="200"/>
    <tableColumn id="2" xr3:uid="{83C48E08-AFE3-470B-9E7F-2C49D0B84561}" name="Giá trị AdjClose trung bình của từng năm" dataDxfId="199">
      <calculatedColumnFormula>AVERAGEIFS(MSFT_historical_data[Adj Close],MSFT_historical_data[Date], "&gt;=" &amp; DATE(I53,1,1), MSFT_historical_data[Date], "&lt;=" &amp; DATE(I53,12,31))</calculatedColumnFormula>
    </tableColumn>
    <tableColumn id="3" xr3:uid="{139B8718-2934-49A2-81E3-2E69C5E3D468}" name="Trung vị Adj Close" dataDxfId="198">
      <calculatedColumnFormula array="1">MEDIAN(_xlfn._xlws.FILTER(MSFT_historical_data[Adj Close], (MSFT_historical_data[Date]&gt;=DATE(I53,1,1)) * (MSFT_historical_data[Date]&lt;=DATE(I53,12,31))))</calculatedColumnFormula>
    </tableColumn>
    <tableColumn id="4" xr3:uid="{49485891-E6B5-41F6-91A6-BE0E586FBCA6}" name="Tổng giá Adj Close" dataDxfId="197">
      <calculatedColumnFormula>SUMIFS(MSFT_historical_data[Adj Close], MSFT_historical_data[Date], "&gt;=" &amp; DATE(I53,1,1), MSFT_historical_data[Date], "&lt;=" &amp; DATE(I53,12,31))</calculatedColumnFormula>
    </tableColumn>
    <tableColumn id="5" xr3:uid="{B50765BB-D18F-45E6-A49B-B8243B001984}" name="Giá trị Adj Close cao nhất" dataDxfId="196">
      <calculatedColumnFormula array="1">MAX(_xlfn._xlws.FILTER(MSFT_historical_data[Adj Close], (MSFT_historical_data[Date]&gt;=DATE(I53,1,1)) * (MSFT_historical_data[Date]&lt;=DATE(I53,12,31))))</calculatedColumnFormula>
    </tableColumn>
    <tableColumn id="6" xr3:uid="{4A15D5E7-7945-4C36-AE47-FF899482332A}" name="Thời gian ghi nhận" dataDxfId="195">
      <calculatedColumnFormula>INDEX(MSFT_historical_data[Date], MATCH(M53, MSFT_historical_data[Adj Close], 0))</calculatedColumnFormula>
    </tableColumn>
    <tableColumn id="7" xr3:uid="{06531B0E-8203-45C7-9237-B5AABAE2A18D}" name="Giá trị Adj Close thấp nhât" dataDxfId="194">
      <calculatedColumnFormula array="1">MIN(_xlfn._xlws.FILTER(MSFT_historical_data[Adj Close], (MSFT_historical_data[Date]&gt;=DATE(I53,1,1)) * (MSFT_historical_data[Date]&lt;=DATE(I53,12,31))))</calculatedColumnFormula>
    </tableColumn>
    <tableColumn id="8" xr3:uid="{506F8840-64F7-47B3-9CC8-96DEEC2B9198}" name="Thời gian ghi nhận2" dataDxfId="193">
      <calculatedColumnFormula>INDEX(MSFT_historical_data[Date], MATCH(O53, MSFT_historical_data[Adj Close], 0))</calculatedColumnFormula>
    </tableColumn>
    <tableColumn id="9" xr3:uid="{B0EF13C2-5D7F-428C-98C1-D61A303F069F}" name="Mức tăng trưởng AdjClose" dataDxfId="192" dataCellStyle="Percent">
      <calculatedColumnFormula>(L53-L52)/L52*100%</calculatedColumnFormula>
    </tableColumn>
    <tableColumn id="10" xr3:uid="{BA994116-961F-4D00-97DB-8EE5B696396A}" name="Độ lệch chuẩn" dataDxfId="191">
      <calculatedColumnFormula array="1">_xlfn.STDEV.S(_xlfn._xlws.FILTER(MSFT_historical_data[Adj Close], (MSFT_historical_data[Date]&gt;=DATE(I53,1,1)) * (MSFT_historical_data[Date]&lt;=DATE(I53,12,31))))</calculatedColumnFormula>
    </tableColumn>
    <tableColumn id="11" xr3:uid="{18F63F02-3220-4123-8187-84FCE0B006C2}" name="Hệ số biến thiên AdjClose" dataDxfId="190">
      <calculatedColumnFormula>R53/J53</calculatedColumnFormula>
    </tableColumn>
    <tableColumn id="14" xr3:uid="{D87DBA75-108F-4456-922F-21C202161D79}" name="Phân vị 25%" dataDxfId="189" dataCellStyle="Comma">
      <calculatedColumnFormula array="1">_xlfn.PERCENTILE.INC(_xlfn._xlws.FILTER(MSFT_historical_data[Adj Close],(MSFT_historical_data[Date]&gt;=DATE(I53,1,1))*(MSFT_historical_data[Date]&lt;=DATE(I53,12,31))),0.25)</calculatedColumnFormula>
    </tableColumn>
    <tableColumn id="15" xr3:uid="{800005C0-A97F-4AD7-BE3B-79146F131498}" name="Phân vị 50%" dataDxfId="188" dataCellStyle="Comma">
      <calculatedColumnFormula array="1">_xlfn.PERCENTILE.INC(_xlfn._xlws.FILTER(MSFT_historical_data[Adj Close],(MSFT_historical_data[Date]&gt;=DATE(I53,1,1))*(MSFT_historical_data[Date]&lt;=DATE(I53,12,31))),0.5)</calculatedColumnFormula>
    </tableColumn>
    <tableColumn id="16" xr3:uid="{A12BC97A-3FAB-44AF-A265-46BF69A025AD}" name="Phân vị 75%" dataDxfId="187" dataCellStyle="Comma">
      <calculatedColumnFormula array="1">_xlfn.PERCENTILE.INC(_xlfn._xlws.FILTER(MSFT_historical_data[Adj Close],(MSFT_historical_data[Date]&gt;=DATE(I53,1,1))*(MSFT_historical_data[Date]&lt;=DATE(I53,12,31))),0.75)</calculatedColumnFormula>
    </tableColumn>
    <tableColumn id="12" xr3:uid="{4255C16B-7D66-4532-B4DE-DBA87A962F75}" name="Kết luận" dataDxfId="186">
      <calculatedColumnFormula array="1">_xlfn.IFS(MSFT_ADJCLOSE[[#This Row],[Hệ số biến thiên AdjClose]]&lt;0.1, "Biến động thấp",
     MSFT_ADJCLOSE[[#This Row],[Hệ số biến thiên AdjClose]]&gt;0.2, "Biến động cao",
     AND(MSFT_ADJCLOSE[[#This Row],[Hệ số biến thiên AdjClose]]&gt;=0.1, MSFT_ADJCLOSE[[#This Row],[Hệ số biến thiên AdjClose]]&lt;=0.2), "Biến động trung bình")</calculatedColumnFormula>
    </tableColumn>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1E4064BA-C3D0-43FB-9385-680AC72E5A84}" name="MSFT_VOLUME" displayName="MSFT_VOLUME" ref="I60:W66" totalsRowShown="0" headerRowDxfId="185" dataDxfId="183" headerRowBorderDxfId="184">
  <autoFilter ref="I60:W66" xr:uid="{1E4064BA-C3D0-43FB-9385-680AC72E5A84}"/>
  <tableColumns count="15">
    <tableColumn id="1" xr3:uid="{C7A81ED8-5BB4-4A78-8E3F-4E849ECB2A3F}" name="Column1" dataDxfId="182"/>
    <tableColumn id="2" xr3:uid="{08EF9B47-4CA7-446F-85BD-E7AC4CBB2709}" name="Volume trung bình của từng năm" dataDxfId="181">
      <calculatedColumnFormula>AVERAGEIFS(MSFT_historical_data[Volume],MSFT_historical_data[Date], "&gt;=" &amp; DATE(I61,1,1), MSFT_historical_data[Date], "&lt;=" &amp; DATE(I61,12,31))</calculatedColumnFormula>
    </tableColumn>
    <tableColumn id="3" xr3:uid="{72E82F57-08D8-4232-8AD2-9AF1C887FF59}" name="Trung vị Volume" dataDxfId="180">
      <calculatedColumnFormula array="1">MEDIAN(_xlfn._xlws.FILTER(MSFT_historical_data[Volume], (MSFT_historical_data[Date]&gt;=DATE(I61,1,1)) * (MSFT_historical_data[Date]&lt;=DATE(I61,12,31))))</calculatedColumnFormula>
    </tableColumn>
    <tableColumn id="4" xr3:uid="{BA07BFA7-D31F-48CB-BB2F-DA24B82A6B60}" name="Tổng giao dịch" dataDxfId="179">
      <calculatedColumnFormula>SUMIFS(MSFT_historical_data[Volume], MSFT_historical_data[Date], "&gt;=" &amp; DATE(I61,1,1), MSFT_historical_data[Date], "&lt;=" &amp; DATE(I61,12,31))</calculatedColumnFormula>
    </tableColumn>
    <tableColumn id="5" xr3:uid="{3AA786BC-7024-4D61-92EC-3236FFBA36D2}" name="Giá trị Volume cao nhất" dataDxfId="178">
      <calculatedColumnFormula array="1">MAX(_xlfn._xlws.FILTER(MSFT_historical_data[Volume], (MSFT_historical_data[Date]&gt;=DATE(I61,1,1)) * (MSFT_historical_data[Date]&lt;=DATE(I61,12,31))))</calculatedColumnFormula>
    </tableColumn>
    <tableColumn id="6" xr3:uid="{F2389FFD-3987-4FE7-9072-7B2A8EEDE6FD}" name="Thời gian ghi nhận" dataDxfId="177">
      <calculatedColumnFormula>INDEX(MSFT_historical_data[Date], MATCH(M61, MSFT_historical_data[Volume], 0))</calculatedColumnFormula>
    </tableColumn>
    <tableColumn id="7" xr3:uid="{7CB43C3F-AD62-4A45-A948-9478A571285F}" name="Giá trị Volume thấp nhât" dataDxfId="176">
      <calculatedColumnFormula array="1">MIN(_xlfn._xlws.FILTER(MSFT_historical_data[Volume], (MSFT_historical_data[Date]&gt;=DATE(I61,1,1)) * (MSFT_historical_data[Date]&lt;=DATE(I61,12,31))))</calculatedColumnFormula>
    </tableColumn>
    <tableColumn id="8" xr3:uid="{9F5EC016-8549-48C4-92C4-7AA20B8619FE}" name="Thời gian ghi nhận2" dataDxfId="175">
      <calculatedColumnFormula>INDEX(MSFT_historical_data[Date], MATCH(O61, MSFT_historical_data[Volume], 0))</calculatedColumnFormula>
    </tableColumn>
    <tableColumn id="9" xr3:uid="{BC8B38B8-4382-4118-A62F-EFF4C9C4BA6F}" name="Mức tăng trưởng Volume" dataDxfId="174" dataCellStyle="Percent"/>
    <tableColumn id="10" xr3:uid="{E12A71E5-541A-496B-B09C-3F97B5CFE7D2}" name="Độ lệch chuẩn" dataDxfId="173">
      <calculatedColumnFormula array="1">_xlfn.STDEV.S(_xlfn._xlws.FILTER(MSFT_historical_data[Volume], (MSFT_historical_data[Date]&gt;=DATE(I61,1,1)) * (MSFT_historical_data[Date]&lt;=DATE(I61,12,31))))</calculatedColumnFormula>
    </tableColumn>
    <tableColumn id="11" xr3:uid="{D41E8F29-4D6C-4897-B3CD-05A222AA2B14}" name="Hệ số biến thiên Volume" dataDxfId="172">
      <calculatedColumnFormula>R61/J61</calculatedColumnFormula>
    </tableColumn>
    <tableColumn id="13" xr3:uid="{6AB299AB-C99C-41DF-BD8F-1E08B80A6D96}" name="Phân vị 25%" dataDxfId="171">
      <calculatedColumnFormula array="1">_xlfn.PERCENTILE.INC(_xlfn._xlws.FILTER(MSFT_historical_data[Volume],(MSFT_historical_data[Date]&gt;=DATE(I61,1,1))*(MSFT_historical_data[Date]&lt;=DATE(I61,12,31))),0.25)</calculatedColumnFormula>
    </tableColumn>
    <tableColumn id="14" xr3:uid="{28268229-6074-43D4-979F-30B2EEE4C4B5}" name="Phân vị 50%" dataDxfId="170">
      <calculatedColumnFormula array="1">_xlfn.PERCENTILE.INC(_xlfn._xlws.FILTER(MSFT_historical_data[Volume],(MSFT_historical_data[Date]&gt;=DATE(I61,1,1))*(MSFT_historical_data[Date]&lt;=DATE(I61,12,31))),0.5)</calculatedColumnFormula>
    </tableColumn>
    <tableColumn id="15" xr3:uid="{6D8F3888-0C6E-4BD4-AEFC-CDC0753F6340}" name="Phân vị 75%" dataDxfId="169">
      <calculatedColumnFormula array="1">_xlfn.PERCENTILE.INC(_xlfn._xlws.FILTER(MSFT_historical_data[Volume],(MSFT_historical_data[Date]&gt;=DATE(I61,1,1))*(MSFT_historical_data[Date]&lt;=DATE(I61,12,31))),0.75)</calculatedColumnFormula>
    </tableColumn>
    <tableColumn id="12" xr3:uid="{2FE2CB30-A889-4E00-B4A1-C4E122F6E828}" name="Kết luận" dataDxfId="168" dataCellStyle="Comma">
      <calculatedColumnFormula array="1">_xlfn.IFS(MSFT_VOLUME[[#This Row],[Hệ số biến thiên Volume]]&lt;0.1, "Biến động thấp",
     MSFT_VOLUME[[#This Row],[Hệ số biến thiên Volume]]&gt;0.2, "Biến động cao",
     AND(MSFT_VOLUME[[#This Row],[Hệ số biến thiên Volume]]&gt;=0.1, MSFT_VOLUME[[#This Row],[Hệ số biến thiên Volume]]&lt;=0.2), "Biến động trung bình")</calculatedColumnFormula>
    </tableColumn>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0D86F9F-CFB6-4F38-965F-C183E26BBABE}" name="MSFT_He_so_tuong_quan" displayName="MSFT_He_so_tuong_quan" ref="U37:AA43" totalsRowShown="0" headerRowDxfId="167" dataDxfId="165" headerRowBorderDxfId="166" tableBorderDxfId="164">
  <autoFilter ref="U37:AA43" xr:uid="{70D86F9F-CFB6-4F38-965F-C183E26BBABE}"/>
  <tableColumns count="7">
    <tableColumn id="1" xr3:uid="{B5122B24-F4A6-4AE4-A257-A7F6FFA7D0C7}" name="Column1" dataDxfId="163"/>
    <tableColumn id="2" xr3:uid="{2A3FF239-7973-48CF-BFDC-EF70B57BFD3E}" name="Adj Close" dataDxfId="162"/>
    <tableColumn id="3" xr3:uid="{0DD9E0EC-D3D9-48B9-AA5B-3C33B2B375ED}" name="Close" dataDxfId="161"/>
    <tableColumn id="4" xr3:uid="{5826501D-91FB-4625-AA28-357C96423303}" name="High" dataDxfId="160"/>
    <tableColumn id="5" xr3:uid="{555B518D-3422-4D7B-AB2E-DEAFE2E6B669}" name="Low" dataDxfId="159"/>
    <tableColumn id="6" xr3:uid="{938165F3-6EB5-4D8F-B81F-F7C55C76C608}" name="Open" dataDxfId="158"/>
    <tableColumn id="7" xr3:uid="{2BEA7DC4-6BF6-4DAA-AF61-EA569125C159}" name="Volume" dataDxfId="157"/>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B6C183E-991F-4BB7-8C3F-482786AB22C5}" name="AutocorrTable414316" displayName="AutocorrTable414316" ref="I244:K305" totalsRowShown="0" headerRowDxfId="156" tableBorderDxfId="155">
  <autoFilter ref="I244:K305" xr:uid="{4B6C183E-991F-4BB7-8C3F-482786AB22C5}"/>
  <tableColumns count="3">
    <tableColumn id="3" xr3:uid="{50FD7CC9-E453-4AD5-A5B8-B556CC49D0A9}" name="Month " dataDxfId="154"/>
    <tableColumn id="1" xr3:uid="{4B68416D-0EB2-4F3F-9F5C-9D0A32207D40}" name="Series" dataDxfId="153"/>
    <tableColumn id="2" xr3:uid="{C4B34EB6-9180-4505-8087-9DEB9B5E4A89}" name="Centered Series" dataDxfId="152">
      <calculatedColumnFormula>J245-AVERAGE(AutocorrTable414316[Series])</calculatedColumnFormula>
    </tableColumn>
  </tableColumns>
  <tableStyleInfo name="TableStyleMedium5"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DBC46A9-8E72-43E1-B0A5-A826644F8168}" name="AutocorrTable21424421" displayName="AutocorrTable21424421" ref="M244:N305" totalsRowShown="0" headerRowDxfId="151" tableBorderDxfId="150">
  <autoFilter ref="M244:N305" xr:uid="{0DBC46A9-8E72-43E1-B0A5-A826644F8168}"/>
  <tableColumns count="2">
    <tableColumn id="1" xr3:uid="{1B563C62-2287-4CBE-97BB-8D64CE4175FF}" name="Lag"/>
    <tableColumn id="2" xr3:uid="{FBE0BE23-D101-486B-93A5-1A3534C087E7}" name="Autocorrelation" dataDxfId="149">
      <calculatedColumnFormula>SUMPRODUCT(OFFSET($K$244,1,0,COUNT(AutocorrTable414316[Series])-M245,1),OFFSET($K$244,1+M245,0,COUNT(AutocorrTable414316[Series])-M245,1))/SUMPRODUCT(AutocorrTable414316[Centered Series],AutocorrTable414316[Centered Series])</calculatedColumnFormula>
    </tableColumn>
  </tableColumns>
  <tableStyleInfo name="TableStyleMedium5"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01F598-CBF8-43BB-A805-0B4FD738874B}" name="SONY_historical_data__2" displayName="SONY_historical_data__2" ref="A1:G1259" tableType="queryTable" totalsRowShown="0" headerRowDxfId="148" dataDxfId="147">
  <autoFilter ref="A1:G1259" xr:uid="{2701F598-CBF8-43BB-A805-0B4FD738874B}"/>
  <tableColumns count="7">
    <tableColumn id="1" xr3:uid="{774F5840-6343-4882-B561-85D634C381F8}" uniqueName="1" name="Date" queryTableFieldId="1" dataDxfId="146"/>
    <tableColumn id="2" xr3:uid="{0440195E-EC78-4749-B102-45374C3168FB}" uniqueName="2" name="Adj Close" queryTableFieldId="2" dataDxfId="145"/>
    <tableColumn id="3" xr3:uid="{E5A0BF62-928F-4264-BF46-0F55DE9AFF21}" uniqueName="3" name="Close" queryTableFieldId="3" dataDxfId="144"/>
    <tableColumn id="4" xr3:uid="{6D21B3FB-89AF-42E1-AEEE-0E585A9C9707}" uniqueName="4" name="High" queryTableFieldId="4" dataDxfId="143"/>
    <tableColumn id="5" xr3:uid="{24C2E3A7-E863-4250-AAC9-954E73C480BC}" uniqueName="5" name="Low" queryTableFieldId="5" dataDxfId="142"/>
    <tableColumn id="6" xr3:uid="{9C5372A6-EEB2-47E8-8B38-2B9673B85555}" uniqueName="6" name="Open" queryTableFieldId="6" dataDxfId="141"/>
    <tableColumn id="7" xr3:uid="{95CF6E6D-BA48-497F-B437-EE092889B27F}" uniqueName="7" name="Volume" queryTableFieldId="7" dataDxfId="140"/>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38E554BE-A615-4345-981F-D75793A286AC}" name="SONY_ADJCLOSE" displayName="SONY_ADJCLOSE" ref="I55:W61" totalsRowShown="0" headerRowDxfId="139" dataDxfId="137" headerRowBorderDxfId="138">
  <autoFilter ref="I55:W61" xr:uid="{38E554BE-A615-4345-981F-D75793A286AC}"/>
  <tableColumns count="15">
    <tableColumn id="1" xr3:uid="{21BC89C8-3371-4876-9141-FE0D5DF849D5}" name="Column1" dataDxfId="136"/>
    <tableColumn id="2" xr3:uid="{9E4B0030-C8D3-4B1A-9E0D-DB2EB1C589E6}" name="Giá trị AdjClose trung bình của từng năm" dataDxfId="135">
      <calculatedColumnFormula>AVERAGEIFS(SONY_historical_data__2[Adj Close],SONY_historical_data__2[Date], "&gt;=" &amp; DATE(I56,1,1), SONY_historical_data__2[Date], "&lt;=" &amp; DATE(I56,12,31))</calculatedColumnFormula>
    </tableColumn>
    <tableColumn id="3" xr3:uid="{F06239D8-7C62-4E26-8AD6-094A55F79313}" name="Trung vị Adj Close" dataDxfId="134">
      <calculatedColumnFormula array="1">MEDIAN(_xlfn._xlws.FILTER(SONY_historical_data__2[Adj Close], (SONY_historical_data__2[Date]&gt;=DATE(I56,1,1)) * (SONY_historical_data__2[Date]&lt;=DATE(I56,12,31))))</calculatedColumnFormula>
    </tableColumn>
    <tableColumn id="4" xr3:uid="{A3C594F1-2BDC-4D7C-9EC8-928332783E63}" name="Tổng giá Adj Close" dataDxfId="133">
      <calculatedColumnFormula>SUMIFS(SONY_historical_data__2[Adj Close], SONY_historical_data__2[Date], "&gt;=" &amp; DATE(I56,1,1), SONY_historical_data__2[Date], "&lt;=" &amp; DATE(I56,12,31))</calculatedColumnFormula>
    </tableColumn>
    <tableColumn id="5" xr3:uid="{66E4619D-C3FA-4C35-84E9-580C7621D687}" name="Giá trị Adj Close cao nhất" dataDxfId="132">
      <calculatedColumnFormula array="1">MAX(_xlfn._xlws.FILTER(SONY_historical_data__2[Adj Close], (SONY_historical_data__2[Date]&gt;=DATE(I56,1,1)) * (SONY_historical_data__2[Date]&lt;=DATE(I56,12,31))))</calculatedColumnFormula>
    </tableColumn>
    <tableColumn id="6" xr3:uid="{6D10C753-62E7-4FE3-9056-8C6810955E67}" name="Thời gian ghi nhận" dataDxfId="131">
      <calculatedColumnFormula>INDEX(SONY_historical_data__2[Date], MATCH(M56, SONY_historical_data__2[Adj Close], 0))</calculatedColumnFormula>
    </tableColumn>
    <tableColumn id="7" xr3:uid="{75A57C15-CA12-490D-8431-868E3C722395}" name="Giá trị Adj Close thấp nhât" dataDxfId="130">
      <calculatedColumnFormula array="1">MIN(_xlfn._xlws.FILTER(SONY_historical_data__2[Adj Close], (SONY_historical_data__2[Date]&gt;=DATE(I56,1,1)) * (SONY_historical_data__2[Date]&lt;=DATE(I56,12,31))))</calculatedColumnFormula>
    </tableColumn>
    <tableColumn id="8" xr3:uid="{B7A88DBA-56E4-4C68-9599-99B1A14B2DC0}" name="Thời gian ghi nhận2" dataDxfId="129">
      <calculatedColumnFormula>INDEX(SONY_historical_data__2[Date], MATCH(O56, SONY_historical_data__2[Adj Close], 0))</calculatedColumnFormula>
    </tableColumn>
    <tableColumn id="9" xr3:uid="{F8E521F6-6285-4486-82D9-9E6D91B2BAC4}" name="Mức tăng trưởng AdjClose" dataDxfId="128">
      <calculatedColumnFormula>(L56-L55)/L55*100%</calculatedColumnFormula>
    </tableColumn>
    <tableColumn id="10" xr3:uid="{F3343E4B-6EF0-488E-BB1A-266B3CC538A8}" name="Độ lệch chuẩn" dataDxfId="127">
      <calculatedColumnFormula array="1">_xlfn.STDEV.S(_xlfn._xlws.FILTER(SONY_historical_data__2[Adj Close], (SONY_historical_data__2[Date]&gt;=DATE(I56,1,1)) * (SONY_historical_data__2[Date]&lt;=DATE(I56,12,31))))</calculatedColumnFormula>
    </tableColumn>
    <tableColumn id="11" xr3:uid="{79C0141F-FB37-4DBC-A5D1-416DDE222AB4}" name="Hệ số biến thiên AdjClose" dataDxfId="126">
      <calculatedColumnFormula>R56/J56</calculatedColumnFormula>
    </tableColumn>
    <tableColumn id="14" xr3:uid="{DFA5E5A8-AB74-4CF2-833A-FC25D07BD337}" name="Phân vị 25%" dataDxfId="125" dataCellStyle="Comma">
      <calculatedColumnFormula array="1">_xlfn.PERCENTILE.INC(_xlfn._xlws.FILTER(SONY_historical_data__2[Adj Close],(SONY_historical_data__2[Date]&gt;=DATE(I56,1,1))*(SONY_historical_data__2[Date]&lt;=DATE(I56,12,31))),0.25)</calculatedColumnFormula>
    </tableColumn>
    <tableColumn id="15" xr3:uid="{4FA5F097-ECC8-4577-966E-A711C9509FDA}" name="Phân vị 50%" dataDxfId="124" dataCellStyle="Comma">
      <calculatedColumnFormula array="1">_xlfn.PERCENTILE.INC(_xlfn._xlws.FILTER(SONY_historical_data__2[Adj Close],(SONY_historical_data__2[Date]&gt;=DATE(I56,1,1))*(SONY_historical_data__2[Date]&lt;=DATE(I56,12,31))),0.5)</calculatedColumnFormula>
    </tableColumn>
    <tableColumn id="16" xr3:uid="{63224EA3-A2A2-4840-9199-A46B82D7374F}" name="Phân vị 75%" dataDxfId="123" dataCellStyle="Comma">
      <calculatedColumnFormula array="1">_xlfn.PERCENTILE.INC(_xlfn._xlws.FILTER(SONY_historical_data__2[Adj Close],(SONY_historical_data__2[Date]&gt;=DATE(I56,1,1))*(SONY_historical_data__2[Date]&lt;=DATE(I56,12,31))),0.75)</calculatedColumnFormula>
    </tableColumn>
    <tableColumn id="12" xr3:uid="{E7FDE679-C613-4387-92E4-126D2E843BD0}" name="Kết luận" dataDxfId="122">
      <calculatedColumnFormula array="1">_xlfn.IFS(SONY_ADJCLOSE[[#This Row],[Hệ số biến thiên AdjClose]]&lt;0.1, "Biến động thấp",
     SONY_ADJCLOSE[[#This Row],[Hệ số biến thiên AdjClose]]&gt;0.2, "Biến động cao",
     AND(SONY_ADJCLOSE[[#This Row],[Hệ số biến thiên AdjClose]]&gt;=0.1, SONY_ADJCLOSE[[#This Row],[Hệ số biến thiên AdjClose]]&lt;=0.2), "Biến động trung bình")</calculatedColumnFormula>
    </tableColumn>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6895FB97-594B-4CF7-AD72-73D6CB386A69}" name="SONY_VOLUME" displayName="SONY_VOLUME" ref="I63:W69" totalsRowShown="0" headerRowDxfId="121" dataDxfId="119" headerRowBorderDxfId="120">
  <autoFilter ref="I63:W69" xr:uid="{6895FB97-594B-4CF7-AD72-73D6CB386A69}"/>
  <tableColumns count="15">
    <tableColumn id="1" xr3:uid="{97BAB0AE-D544-46CC-8DA5-B25E9AEB7B73}" name="Column1" dataDxfId="118"/>
    <tableColumn id="2" xr3:uid="{25814B0B-1975-4497-ADA4-87A711AB8A7A}" name="Volume trung bình của từng năm" dataDxfId="117">
      <calculatedColumnFormula>AVERAGEIFS(SONY_historical_data__2[Volume],SONY_historical_data__2[Date], "&gt;=" &amp; DATE(I64,1,1), SONY_historical_data__2[Date], "&lt;=" &amp; DATE(I64,12,31))</calculatedColumnFormula>
    </tableColumn>
    <tableColumn id="3" xr3:uid="{6598B938-90CB-4675-8B1D-850FC7984CA1}" name="Trung vị Volume" dataDxfId="116">
      <calculatedColumnFormula array="1">MEDIAN(_xlfn._xlws.FILTER(SONY_historical_data__2[Volume], (SONY_historical_data__2[Date]&gt;=DATE(I64,1,1)) * (SONY_historical_data__2[Date]&lt;=DATE(I64,12,31))))</calculatedColumnFormula>
    </tableColumn>
    <tableColumn id="4" xr3:uid="{F7B8048C-49A6-46A2-8940-5D8C4FB900CA}" name="Tổng giao dịch" dataDxfId="115">
      <calculatedColumnFormula>SUMIFS(SONY_historical_data__2[Volume], SONY_historical_data__2[Date], "&gt;=" &amp; DATE(I64,1,1), SONY_historical_data__2[Date], "&lt;=" &amp; DATE(I64,12,31))</calculatedColumnFormula>
    </tableColumn>
    <tableColumn id="5" xr3:uid="{A74BBDF8-26F2-4733-B752-6E96D950E1C7}" name="Giá trị Volume cao nhất" dataDxfId="114">
      <calculatedColumnFormula array="1">MAX(_xlfn._xlws.FILTER(SONY_historical_data__2[Volume], (SONY_historical_data__2[Date]&gt;=DATE(I64,1,1)) * (SONY_historical_data__2[Date]&lt;=DATE(I64,12,31))))</calculatedColumnFormula>
    </tableColumn>
    <tableColumn id="6" xr3:uid="{2BC69531-E126-4AAF-8311-7651D8FA53A8}" name="Thời gian ghi nhận" dataDxfId="113">
      <calculatedColumnFormula>INDEX(SONY_historical_data__2[Date], MATCH(M64, SONY_historical_data__2[Volume], 0))</calculatedColumnFormula>
    </tableColumn>
    <tableColumn id="7" xr3:uid="{D8923F9D-A365-402F-B17E-5BC83A2A8116}" name="Giá trị Volume thấp nhât" dataDxfId="112">
      <calculatedColumnFormula array="1">MIN(_xlfn._xlws.FILTER(SONY_historical_data__2[Volume], (SONY_historical_data__2[Date]&gt;=DATE(I64,1,1)) * (SONY_historical_data__2[Date]&lt;=DATE(I64,12,31))))</calculatedColumnFormula>
    </tableColumn>
    <tableColumn id="8" xr3:uid="{DA8834E1-8E13-4E69-BF37-C64675257DB3}" name="Thời gian ghi nhận2" dataDxfId="111">
      <calculatedColumnFormula>INDEX(SONY_historical_data__2[Date], MATCH(O64, SONY_historical_data__2[Volume], 0))</calculatedColumnFormula>
    </tableColumn>
    <tableColumn id="9" xr3:uid="{C0D89578-65F3-43A3-94FA-B23396E3F4E0}" name="Mức tăng trưởng Volume" dataDxfId="110"/>
    <tableColumn id="10" xr3:uid="{4E777286-14DF-4BF1-9F31-BCACCEC6C0BA}" name="Độ lệch chuẩn" dataDxfId="109">
      <calculatedColumnFormula array="1">_xlfn.STDEV.S(_xlfn._xlws.FILTER(SONY_historical_data__2[Volume], (SONY_historical_data__2[Date]&gt;=DATE(I64,1,1)) * (SONY_historical_data__2[Date]&lt;=DATE(I64,12,31))))</calculatedColumnFormula>
    </tableColumn>
    <tableColumn id="11" xr3:uid="{E4BEE3AB-B1AE-46D7-A8E3-32146ED4A7DB}" name="Hệ số biến thiên Volume" dataDxfId="108">
      <calculatedColumnFormula>R64/J64</calculatedColumnFormula>
    </tableColumn>
    <tableColumn id="13" xr3:uid="{2EC9E965-F6A2-443D-B0AB-C8B6C91A9D72}" name="Phân vị 25%" dataDxfId="107">
      <calculatedColumnFormula array="1">_xlfn.PERCENTILE.INC(_xlfn._xlws.FILTER(SONY_historical_data__2[Volume],(SONY_historical_data__2[Date]&gt;=DATE(I64,1,1))*(SONY_historical_data__2[Date]&lt;=DATE(I64,12,31))),0.25)</calculatedColumnFormula>
    </tableColumn>
    <tableColumn id="14" xr3:uid="{A4004077-1656-421F-AFF0-0E7F96DBCC31}" name="Phân vị 50%" dataDxfId="106">
      <calculatedColumnFormula array="1">_xlfn.PERCENTILE.INC(_xlfn._xlws.FILTER(SONY_historical_data__2[Volume],(SONY_historical_data__2[Date]&gt;=DATE(I64,1,1))*(SONY_historical_data__2[Date]&lt;=DATE(I64,12,31))),0.5)</calculatedColumnFormula>
    </tableColumn>
    <tableColumn id="15" xr3:uid="{D9660834-E8CB-42D9-8FC2-467272911401}" name="Phân vị 75%" dataDxfId="105">
      <calculatedColumnFormula array="1">_xlfn.PERCENTILE.INC(_xlfn._xlws.FILTER(SONY_historical_data__2[Volume],(SONY_historical_data__2[Date]&gt;=DATE(I64,1,1))*(SONY_historical_data__2[Date]&lt;=DATE(I64,12,31))),0.75)</calculatedColumnFormula>
    </tableColumn>
    <tableColumn id="12" xr3:uid="{92C377DD-D1D4-4487-A032-38F66F7A45E6}" name="Kết luận" dataDxfId="104" dataCellStyle="Comma">
      <calculatedColumnFormula array="1">_xlfn.IFS(SONY_VOLUME[[#This Row],[Hệ số biến thiên Volume]]&lt;0.1, "Biến động thấp",
     SONY_VOLUME[[#This Row],[Hệ số biến thiên Volume]]&gt;0.2, "Biến động cao",
     AND(SONY_VOLUME[[#This Row],[Hệ số biến thiên Volume]]&gt;=0.1, SONY_VOLUME[[#This Row],[Hệ số biến thiên Volume]]&lt;=0.2), "Biến động trung bình")</calculatedColumnFormula>
    </tableColumn>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C6504593-7AC9-43C2-A4C5-2CEA373B3488}" name="SONY_He_so_tuong_quan_2" displayName="SONY_He_so_tuong_quan_2" ref="S37:Y43" totalsRowShown="0" headerRowDxfId="103" dataDxfId="101" headerRowBorderDxfId="102" tableBorderDxfId="100">
  <autoFilter ref="S37:Y43" xr:uid="{C6504593-7AC9-43C2-A4C5-2CEA373B3488}"/>
  <tableColumns count="7">
    <tableColumn id="1" xr3:uid="{1E4E0D3E-B63F-4AA5-98B8-B22CAE08CFB8}" name="SONY" dataDxfId="99"/>
    <tableColumn id="2" xr3:uid="{DEF1A2AD-77C8-45F8-AD01-67F6D1FF2299}" name="Adj Close" dataDxfId="98"/>
    <tableColumn id="3" xr3:uid="{BEE49ABC-9316-445E-9F1F-418DC2E6FBAE}" name="Close" dataDxfId="97"/>
    <tableColumn id="4" xr3:uid="{4CDB4907-E55B-4E66-BC74-CE0AF7059ECC}" name="High" dataDxfId="96"/>
    <tableColumn id="5" xr3:uid="{E5B8A9A5-6239-4218-BDD0-1A1AA7B865F9}" name="Low" dataDxfId="95"/>
    <tableColumn id="6" xr3:uid="{D3E10AEE-0218-45DB-958C-BA72E5272E07}" name="Open" dataDxfId="94"/>
    <tableColumn id="7" xr3:uid="{060CD623-4783-4E60-AF96-197728B35E4F}" name="Volume" dataDxfId="93"/>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0A50E49-331C-4827-96EF-3965F1A8588D}" name="SONY_Mo_ta_du_lieu" displayName="SONY_Mo_ta_du_lieu" ref="I3:O17" totalsRowShown="0" headerRowDxfId="92" dataDxfId="90" headerRowBorderDxfId="91" tableBorderDxfId="89" totalsRowBorderDxfId="88">
  <autoFilter ref="I3:O17" xr:uid="{10A50E49-331C-4827-96EF-3965F1A8588D}"/>
  <tableColumns count="7">
    <tableColumn id="1" xr3:uid="{587BEB7B-EA0D-4E3A-816A-D6C7424CDCC4}" name="Variable" dataDxfId="87"/>
    <tableColumn id="2" xr3:uid="{CBCDD1F6-75E7-45C7-96C9-1CF850A0BB80}" name="Adj Close" dataDxfId="86"/>
    <tableColumn id="3" xr3:uid="{8ED0295D-E49F-47ED-9A9E-2B1CBE4F7904}" name="Close" dataDxfId="85"/>
    <tableColumn id="4" xr3:uid="{93370909-F72F-4A13-BF38-B8CC6101EDEA}" name="High" dataDxfId="84"/>
    <tableColumn id="5" xr3:uid="{FFA049C2-7E62-4754-ADD3-E12A9F3B6253}" name="Low" dataDxfId="83"/>
    <tableColumn id="6" xr3:uid="{060CB8A8-BD5D-4D32-A37E-D07EBE715BA9}" name="Open" dataDxfId="82"/>
    <tableColumn id="7" xr3:uid="{8C3F6FB6-B586-4AE3-A74A-90AD076BB2E3}" name="Volume" dataDxfId="81"/>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B89986B-C16F-4E5E-952D-D8A0BD1046CC}" name="AutocorrTable41431624" displayName="AutocorrTable41431624" ref="I264:K325" totalsRowShown="0" headerRowDxfId="80" tableBorderDxfId="79">
  <autoFilter ref="I264:K325" xr:uid="{4B89986B-C16F-4E5E-952D-D8A0BD1046CC}"/>
  <tableColumns count="3">
    <tableColumn id="3" xr3:uid="{3E966AC0-F2F9-4317-A512-9913107E1E76}" name="Month " dataDxfId="78"/>
    <tableColumn id="1" xr3:uid="{E5F22A33-F373-4636-9158-D1D96916A182}" name="Series" dataDxfId="77"/>
    <tableColumn id="2" xr3:uid="{7F947363-C8E6-4262-9AB2-E41DC9F50C37}" name="Centered Series" dataDxfId="76">
      <calculatedColumnFormula>J265-AVERAGE(AutocorrTable41431624[Series])</calculatedColumnFormula>
    </tableColumn>
  </tableColumns>
  <tableStyleInfo name="TableStyleMedium5"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062D121-40A6-49BC-802F-453938B02159}" name="AutocorrTable2142442125" displayName="AutocorrTable2142442125" ref="M264:N325" totalsRowShown="0" headerRowDxfId="75" tableBorderDxfId="74">
  <autoFilter ref="M264:N325" xr:uid="{2062D121-40A6-49BC-802F-453938B02159}"/>
  <tableColumns count="2">
    <tableColumn id="1" xr3:uid="{9CE53DF9-A798-4192-B672-1A19DF3E6B3D}" name="Lag"/>
    <tableColumn id="2" xr3:uid="{B38C1748-8703-4F5B-937B-94456F38CA0C}" name="Autocorrelation" dataDxfId="73">
      <calculatedColumnFormula>SUMPRODUCT(OFFSET($K$264,1,0,COUNT(AutocorrTable41431624[Series])-M265,1),OFFSET($K$264,1+M265,0,COUNT(AutocorrTable41431624[Series])-M265,1))/SUMPRODUCT(AutocorrTable41431624[Centered Series],AutocorrTable41431624[Centered Series])</calculatedColumnFormula>
    </tableColumn>
  </tableColumns>
  <tableStyleInfo name="TableStyleMedium5"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A5248F5-06A6-41AC-AD48-C0D330EC3BD5}" name="INTC_historical_data" displayName="INTC_historical_data" ref="A1:G1259" tableType="queryTable" totalsRowShown="0" headerRowDxfId="72" dataDxfId="71">
  <autoFilter ref="A1:G1259" xr:uid="{4A5248F5-06A6-41AC-AD48-C0D330EC3BD5}"/>
  <tableColumns count="7">
    <tableColumn id="1" xr3:uid="{9C096E6C-C485-4863-B6B7-8705A0B4A711}" uniqueName="1" name="Date" queryTableFieldId="1" dataDxfId="70"/>
    <tableColumn id="2" xr3:uid="{7C42AE97-72DB-4B08-A953-74BC2E28A3CE}" uniqueName="2" name="Adj Close" queryTableFieldId="2" dataDxfId="69"/>
    <tableColumn id="3" xr3:uid="{E95F7E45-2727-47E2-8DEA-EDD8DEFCDA10}" uniqueName="3" name="Close" queryTableFieldId="3" dataDxfId="68"/>
    <tableColumn id="4" xr3:uid="{3DB49BF8-899E-4D85-95FE-9DD48E1B64A8}" uniqueName="4" name="High" queryTableFieldId="4" dataDxfId="67"/>
    <tableColumn id="5" xr3:uid="{088B82A9-7829-423F-88EB-8AD9E8C0E341}" uniqueName="5" name="Low" queryTableFieldId="5" dataDxfId="66"/>
    <tableColumn id="6" xr3:uid="{512F0071-09F7-4E45-98E1-C32812EA56B4}" uniqueName="6" name="Open" queryTableFieldId="6" dataDxfId="65"/>
    <tableColumn id="7" xr3:uid="{405D09D0-3E05-40A9-83EB-A9CDB3753A7A}" uniqueName="7" name="Volume" queryTableFieldId="7" dataDxfId="64"/>
  </tableColumns>
  <tableStyleInfo name="TableStyleLight19"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8AEB2F-EF3B-472C-943D-125C79D47368}" name="INTC_Mo_ta_du_lieu" displayName="INTC_Mo_ta_du_lieu" ref="I3:O17" totalsRowShown="0" headerRowDxfId="63" dataDxfId="61" headerRowBorderDxfId="62" tableBorderDxfId="60">
  <autoFilter ref="I3:O17" xr:uid="{418AEB2F-EF3B-472C-943D-125C79D47368}"/>
  <tableColumns count="7">
    <tableColumn id="1" xr3:uid="{280F5FB6-66E8-4B90-9A4C-8F0493BD1001}" name="Variable" dataDxfId="59"/>
    <tableColumn id="2" xr3:uid="{600898FD-3225-4F5E-8E9D-943C28EE439D}" name="Adj Close" dataDxfId="58"/>
    <tableColumn id="3" xr3:uid="{D990F297-95DE-41A9-B8CE-E1E89A59AF51}" name="Close" dataDxfId="57"/>
    <tableColumn id="4" xr3:uid="{3CAADA64-86A8-4E7B-8412-04919B6DE5F7}" name="High" dataDxfId="56"/>
    <tableColumn id="5" xr3:uid="{38BD2203-4421-435F-8570-E237538C2BBE}" name="Low" dataDxfId="55"/>
    <tableColumn id="6" xr3:uid="{DEBC99AB-B146-487D-A60D-9BC0B6FF5569}" name="Open" dataDxfId="54"/>
    <tableColumn id="7" xr3:uid="{A6562FA9-0CE9-476A-B610-9231B7FC37F9}" name="Volume" dataDxfId="53"/>
  </tableColumns>
  <tableStyleInfo name="TableStyleLight19"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B93FE2D-8E92-4698-BC02-726ABDE2BB11}" name="INTC_He_so_tuong_quan" displayName="INTC_He_so_tuong_quan" ref="R38:X44" totalsRowShown="0" headerRowDxfId="52" dataDxfId="50" headerRowBorderDxfId="51" tableBorderDxfId="49">
  <autoFilter ref="R38:X44" xr:uid="{6B93FE2D-8E92-4698-BC02-726ABDE2BB11}"/>
  <tableColumns count="7">
    <tableColumn id="1" xr3:uid="{70B0DF29-57BB-4E06-8B27-F003E86888F4}" name="INTC" dataDxfId="48"/>
    <tableColumn id="2" xr3:uid="{EA76228B-AE57-4FD4-A768-FD56249CD9B7}" name="Adj Close" dataDxfId="47"/>
    <tableColumn id="3" xr3:uid="{45DC8E83-2B94-4B6D-A644-D411EB31FFC0}" name="Close" dataDxfId="46"/>
    <tableColumn id="4" xr3:uid="{E5921BEA-DE0B-4ECA-80B9-E7BC5E1C2169}" name="High" dataDxfId="45"/>
    <tableColumn id="5" xr3:uid="{5433F1C1-5C54-482B-8867-A3FACF24BE02}" name="Low" dataDxfId="44"/>
    <tableColumn id="6" xr3:uid="{CD67FF5B-8669-4DE8-9650-C7205EE801D8}" name="Open" dataDxfId="43"/>
    <tableColumn id="7" xr3:uid="{EEF38A9E-F0DC-4E33-AD63-8AAA1B2C6FC3}" name="Volume" dataDxfId="42"/>
  </tableColumns>
  <tableStyleInfo name="TableStyleLight1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75473021-5B7A-47E7-9AFA-E75F95CE646F}" name="INTC_VOLUME" displayName="INTC_VOLUME" ref="I70:W76" totalsRowShown="0" headerRowDxfId="41" dataDxfId="39" headerRowBorderDxfId="40">
  <autoFilter ref="I70:W76" xr:uid="{75473021-5B7A-47E7-9AFA-E75F95CE646F}"/>
  <tableColumns count="15">
    <tableColumn id="1" xr3:uid="{D0E95CC4-EE0B-4724-96B2-1EBA1C540AA3}" name="Column1" dataDxfId="38"/>
    <tableColumn id="2" xr3:uid="{E4569322-9350-45C5-BCEE-809CF691D10D}" name="Volume trung bình của từng năm" dataDxfId="37">
      <calculatedColumnFormula>AVERAGEIFS(INTC_historical_data[Volume],INTC_historical_data[Date], "&gt;=" &amp; DATE(I71,1,1), INTC_historical_data[Date], "&lt;=" &amp; DATE(I71,12,31))</calculatedColumnFormula>
    </tableColumn>
    <tableColumn id="3" xr3:uid="{E572F495-C989-4CC4-9528-D087F67375D7}" name="Trung vị Volume" dataDxfId="36">
      <calculatedColumnFormula array="1">MEDIAN(_xlfn._xlws.FILTER(INTC_historical_data[Volume], (INTC_historical_data[Date]&gt;=DATE(I71,1,1)) * (INTC_historical_data[Date]&lt;=DATE(I71,12,31))))</calculatedColumnFormula>
    </tableColumn>
    <tableColumn id="4" xr3:uid="{27BA5AEF-1B93-4B6B-92D2-F0B9859D5248}" name="Tổng giao dịch" dataDxfId="35">
      <calculatedColumnFormula>SUMIFS(INTC_historical_data[Volume], INTC_historical_data[Date], "&gt;=" &amp; DATE(I71,1,1), INTC_historical_data[Date], "&lt;=" &amp; DATE(I71,12,31))</calculatedColumnFormula>
    </tableColumn>
    <tableColumn id="5" xr3:uid="{B191928F-CF95-481D-A426-E98106541831}" name="Giá trị Volume cao nhất" dataDxfId="34">
      <calculatedColumnFormula array="1">MAX(_xlfn._xlws.FILTER(INTC_historical_data[Volume], (INTC_historical_data[Date]&gt;=DATE(I71,1,1)) * (INTC_historical_data[Date]&lt;=DATE(I71,12,31))))</calculatedColumnFormula>
    </tableColumn>
    <tableColumn id="6" xr3:uid="{7F1493C3-6147-40F9-BF52-4FC378CF6AEB}" name="Thời gian ghi nhận" dataDxfId="33">
      <calculatedColumnFormula>INDEX(INTC_historical_data[Date], MATCH(M71, INTC_historical_data[Volume], 0))</calculatedColumnFormula>
    </tableColumn>
    <tableColumn id="7" xr3:uid="{83675801-E3B4-4E73-A42C-07D3B0733A2A}" name="Giá trị Volume thấp nhât" dataDxfId="32">
      <calculatedColumnFormula array="1">MIN(_xlfn._xlws.FILTER(INTC_historical_data[Volume], (INTC_historical_data[Date]&gt;=DATE(I71,1,1)) * (INTC_historical_data[Date]&lt;=DATE(I71,12,31))))</calculatedColumnFormula>
    </tableColumn>
    <tableColumn id="8" xr3:uid="{631CFA19-2B6D-4A90-B635-70329D075898}" name="Thời gian ghi nhận2" dataDxfId="31">
      <calculatedColumnFormula>INDEX(INTC_historical_data[Date], MATCH(O71, INTC_historical_data[Volume], 0))</calculatedColumnFormula>
    </tableColumn>
    <tableColumn id="9" xr3:uid="{ACB536CA-FB90-4220-98D0-FF82F9DE9A6D}" name="Mức tăng trưởng Volume" dataDxfId="30"/>
    <tableColumn id="10" xr3:uid="{3899E7E5-F3CA-41BD-BCEE-609C44DA991A}" name="Độ lệch chuẩn" dataDxfId="29">
      <calculatedColumnFormula array="1">_xlfn.STDEV.S(_xlfn._xlws.FILTER(INTC_historical_data[Volume], (INTC_historical_data[Date]&gt;=DATE(I71,1,1)) * (INTC_historical_data[Date]&lt;=DATE(I71,12,31))))</calculatedColumnFormula>
    </tableColumn>
    <tableColumn id="11" xr3:uid="{C878DA04-D902-40C5-B480-276C73F4C20B}" name="Hệ số biến thiên Volume" dataDxfId="28">
      <calculatedColumnFormula>R71/J71</calculatedColumnFormula>
    </tableColumn>
    <tableColumn id="13" xr3:uid="{D0DE794A-514F-4DE4-AA89-D2D931C67B79}" name="Phân vị 25%" dataDxfId="27">
      <calculatedColumnFormula array="1">_xlfn.PERCENTILE.INC(_xlfn._xlws.FILTER(INTC_historical_data[Volume],(INTC_historical_data[Date]&gt;=DATE(I71,1,1))*(INTC_historical_data[Date]&lt;=DATE(I71,12,31))),0.25)</calculatedColumnFormula>
    </tableColumn>
    <tableColumn id="14" xr3:uid="{0EFAB0DF-36F9-4FA9-84B7-43F8BD7108A6}" name="Phân vị 50%" dataDxfId="26">
      <calculatedColumnFormula array="1">_xlfn.PERCENTILE.INC(_xlfn._xlws.FILTER(INTC_historical_data[Volume],(INTC_historical_data[Date]&gt;=DATE(I71,1,1))*(INTC_historical_data[Date]&lt;=DATE(I71,12,31))),0.5)</calculatedColumnFormula>
    </tableColumn>
    <tableColumn id="15" xr3:uid="{B9BB259D-C645-432B-9AD1-1D0224B5B6F5}" name="Phân vị 75%" dataDxfId="25">
      <calculatedColumnFormula array="1">_xlfn.PERCENTILE.INC(_xlfn._xlws.FILTER(INTC_historical_data[Volume],(INTC_historical_data[Date]&gt;=DATE(I71,1,1))*(INTC_historical_data[Date]&lt;=DATE(I71,12,31))),0.75)</calculatedColumnFormula>
    </tableColumn>
    <tableColumn id="12" xr3:uid="{DCBE8473-CF57-4A7D-B0B4-91C0D076DEDA}" name="Kết luận" dataDxfId="24" dataCellStyle="Comma">
      <calculatedColumnFormula array="1">_xlfn.IFS(INTC_VOLUME[[#This Row],[Hệ số biến thiên Volume]]&lt;0.1, "Biến động thấp",
     INTC_VOLUME[[#This Row],[Hệ số biến thiên Volume]]&gt;0.2, "Biến động cao",
     AND(INTC_VOLUME[[#This Row],[Hệ số biến thiên Volume]]&gt;=0.1, INTC_VOLUME[[#This Row],[Hệ số biến thiên Volume]]&lt;=0.2), "Biến động trung bình")</calculatedColumnFormula>
    </tableColumn>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6AF78F4-870C-45D0-822F-5A418AF80223}" name="INTC_ADJCLOSE" displayName="INTC_ADJCLOSE" ref="I62:W68" totalsRowShown="0" headerRowDxfId="23" dataDxfId="22" dataCellStyle="Comma">
  <autoFilter ref="I62:W68" xr:uid="{96AF78F4-870C-45D0-822F-5A418AF80223}"/>
  <tableColumns count="15">
    <tableColumn id="1" xr3:uid="{8B156F9E-400D-4C33-AE68-38948FD0F208}" name="Column1" dataDxfId="21"/>
    <tableColumn id="2" xr3:uid="{94C57879-254D-434F-B776-53A037011E3F}" name="Giá trị AdjClose trung bình của từng năm" dataDxfId="20">
      <calculatedColumnFormula>AVERAGEIFS(INTC_historical_data[Adj Close],INTC_historical_data[Date], "&gt;=" &amp; DATE(I63,1,1), INTC_historical_data[Date], "&lt;=" &amp; DATE(I63,12,31))</calculatedColumnFormula>
    </tableColumn>
    <tableColumn id="3" xr3:uid="{D2D12E05-71A2-4094-9F62-A37C7B9BE128}" name="Trung vị Adj Close" dataDxfId="19">
      <calculatedColumnFormula array="1">MEDIAN(_xlfn._xlws.FILTER(INTC_historical_data[Adj Close], (INTC_historical_data[Date]&gt;=DATE(I63,1,1)) * (INTC_historical_data[Date]&lt;=DATE(I63,12,31))))</calculatedColumnFormula>
    </tableColumn>
    <tableColumn id="4" xr3:uid="{B38483FF-B4DB-44F7-969A-7869C4750425}" name="Tổng giá Adj Close" dataDxfId="18">
      <calculatedColumnFormula>SUMIFS(INTC_historical_data[Adj Close], INTC_historical_data[Date], "&gt;=" &amp; DATE(I63,1,1), INTC_historical_data[Date], "&lt;=" &amp; DATE(I63,12,31))</calculatedColumnFormula>
    </tableColumn>
    <tableColumn id="5" xr3:uid="{784AAED4-EA21-4B28-B6BD-5028F0CA1DDC}" name="Giá trị Adj Close cao nhất" dataDxfId="17">
      <calculatedColumnFormula array="1">MAX(_xlfn._xlws.FILTER(INTC_historical_data[Adj Close], (INTC_historical_data[Date]&gt;=DATE(I63,1,1)) * (INTC_historical_data[Date]&lt;=DATE(I63,12,31))))</calculatedColumnFormula>
    </tableColumn>
    <tableColumn id="6" xr3:uid="{6F98862E-AFD5-48EC-A9E3-7E82EDE43483}" name="Thời gian ghi nhận" dataDxfId="16">
      <calculatedColumnFormula>INDEX(INTC_historical_data[Date], MATCH(M63, INTC_historical_data[Adj Close], 0))</calculatedColumnFormula>
    </tableColumn>
    <tableColumn id="7" xr3:uid="{5B1BB448-AB84-4C1A-993B-E0156674B35B}" name="Giá trị Adj Close thấp nhât" dataDxfId="15">
      <calculatedColumnFormula array="1">MIN(_xlfn._xlws.FILTER(INTC_historical_data[Adj Close], (INTC_historical_data[Date]&gt;=DATE(I63,1,1)) * (INTC_historical_data[Date]&lt;=DATE(I63,12,31))))</calculatedColumnFormula>
    </tableColumn>
    <tableColumn id="8" xr3:uid="{292E9CE3-F4D2-4747-B5D4-F3BB735F03CD}" name="Thời gian ghi nhận2" dataDxfId="14">
      <calculatedColumnFormula>INDEX(INTC_historical_data[Date], MATCH(O63, INTC_historical_data[Adj Close], 0))</calculatedColumnFormula>
    </tableColumn>
    <tableColumn id="9" xr3:uid="{441015D4-99F3-49CE-B64B-083C10816F45}" name="Mức tăng trưởng AdjClose">
      <calculatedColumnFormula>(L63-L62)/L62*100%</calculatedColumnFormula>
    </tableColumn>
    <tableColumn id="10" xr3:uid="{CDC96F74-0280-4713-A8F1-43A2F4277FAA}" name="Độ lệch chuẩn" dataDxfId="13">
      <calculatedColumnFormula array="1">_xlfn.STDEV.S(_xlfn._xlws.FILTER(INTC_historical_data[Adj Close], (INTC_historical_data[Date]&gt;=DATE(I63,1,1)) * (INTC_historical_data[Date]&lt;=DATE(I63,12,31))))</calculatedColumnFormula>
    </tableColumn>
    <tableColumn id="11" xr3:uid="{EB649F70-6C4F-4168-821D-9267B308A80E}" name="Hệ số biến thiên AdjClose" dataDxfId="12">
      <calculatedColumnFormula>R63/J63</calculatedColumnFormula>
    </tableColumn>
    <tableColumn id="12" xr3:uid="{B0833BE5-7CA0-49C7-9262-138DED05220A}" name="Phân vị 25%" dataDxfId="11" dataCellStyle="Comma">
      <calculatedColumnFormula array="1">_xlfn.PERCENTILE.INC(_xlfn._xlws.FILTER(INTC_historical_data[Adj Close],(INTC_historical_data[Date]&gt;=DATE(I63,1,1))*(INTC_historical_data[Date]&lt;=DATE(I63,12,31))),0.25)</calculatedColumnFormula>
    </tableColumn>
    <tableColumn id="13" xr3:uid="{7A9D04E7-75E2-4091-8F82-ADA8D7B5E77C}" name="Phân vị 50%" dataDxfId="10" dataCellStyle="Comma">
      <calculatedColumnFormula array="1">_xlfn.PERCENTILE.INC(_xlfn._xlws.FILTER(INTC_historical_data[Adj Close],(INTC_historical_data[Date]&gt;=DATE(I63,1,1))*(INTC_historical_data[Date]&lt;=DATE(I63,12,31))),0.5)</calculatedColumnFormula>
    </tableColumn>
    <tableColumn id="14" xr3:uid="{A49EC6D4-01D2-47C5-9A3B-B53DFC860713}" name="Phân vị 75%" dataDxfId="9" dataCellStyle="Comma">
      <calculatedColumnFormula array="1">_xlfn.PERCENTILE.INC(_xlfn._xlws.FILTER(INTC_historical_data[Adj Close],(INTC_historical_data[Date]&gt;=DATE(I63,1,1))*(INTC_historical_data[Date]&lt;=DATE(I63,12,31))),0.75)</calculatedColumnFormula>
    </tableColumn>
    <tableColumn id="15" xr3:uid="{D4B38D27-0A3B-469B-8234-77774EA16384}" name="Kết luận" dataDxfId="8">
      <calculatedColumnFormula array="1">_xlfn.IFS(INTC_ADJCLOSE[[#This Row],[Hệ số biến thiên AdjClose]]&lt;0.1, "Biến động thấp",
     INTC_ADJCLOSE[[#This Row],[Hệ số biến thiên AdjClose]]&gt;0.2, "Biến động cao",
     AND(INTC_ADJCLOSE[[#This Row],[Hệ số biến thiên AdjClose]]&gt;=0.1, INTC_ADJCLOSE[[#This Row],[Hệ số biến thiên AdjClose]]&lt;=0.2), "Biến động trung bình")</calculatedColumnFormula>
    </tableColumn>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C9EB1FB1-BFBB-412D-8C2C-2D14809FAE06}" name="AutocorrTable4143162429" displayName="AutocorrTable4143162429" ref="I205:K266" totalsRowShown="0" headerRowDxfId="7" tableBorderDxfId="6">
  <autoFilter ref="I205:K266" xr:uid="{C9EB1FB1-BFBB-412D-8C2C-2D14809FAE06}"/>
  <tableColumns count="3">
    <tableColumn id="3" xr3:uid="{BBF44D28-BB79-42B1-B13F-4FC08025B1C0}" name="Month " dataDxfId="5"/>
    <tableColumn id="1" xr3:uid="{14140447-A26E-4E55-A053-DDE8CDD53427}" name="Series" dataDxfId="4"/>
    <tableColumn id="2" xr3:uid="{79550D37-B838-4393-B03E-D8F8B93BFA3D}" name="Centered Series" dataDxfId="3">
      <calculatedColumnFormula>J206-AVERAGE(AutocorrTable4143162429[Series])</calculatedColumnFormula>
    </tableColumn>
  </tableColumns>
  <tableStyleInfo name="TableStyleMedium5"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50C92777-06CC-4F19-AF98-CF4E5875BF12}" name="AutocorrTable214244212530" displayName="AutocorrTable214244212530" ref="M205:N266" totalsRowShown="0" headerRowDxfId="2" tableBorderDxfId="1">
  <autoFilter ref="M205:N266" xr:uid="{50C92777-06CC-4F19-AF98-CF4E5875BF12}"/>
  <tableColumns count="2">
    <tableColumn id="1" xr3:uid="{16DA1588-E26D-4AC7-9EFA-A146411A0510}" name="Lag"/>
    <tableColumn id="2" xr3:uid="{39C6D642-7DCF-4754-83F7-247B887C0FF3}" name="Autocorrelation" dataDxfId="0">
      <calculatedColumnFormula>SUMPRODUCT(OFFSET($K$205,1,0,COUNT(AutocorrTable4143162429[Series])-M206,1),OFFSET($K$205,1+M206,0,COUNT(AutocorrTable4143162429[Series])-M206,1))/SUMPRODUCT(AutocorrTable4143162429[Centered Series],AutocorrTable4143162429[Centered Series])</calculatedColumnFormula>
    </tableColum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printerSettings" Target="../printerSettings/printerSettings2.bin"/><Relationship Id="rId7" Type="http://schemas.openxmlformats.org/officeDocument/2006/relationships/table" Target="../tables/table8.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table" Target="../tables/table7.xml"/><Relationship Id="rId11" Type="http://schemas.openxmlformats.org/officeDocument/2006/relationships/table" Target="../tables/table12.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drawing" Target="../drawings/drawing6.xml"/><Relationship Id="rId9"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16.xml"/><Relationship Id="rId3" Type="http://schemas.openxmlformats.org/officeDocument/2006/relationships/printerSettings" Target="../printerSettings/printerSettings3.bin"/><Relationship Id="rId7" Type="http://schemas.openxmlformats.org/officeDocument/2006/relationships/table" Target="../tables/table15.xml"/><Relationship Id="rId12" Type="http://schemas.microsoft.com/office/2007/relationships/slicer" Target="../slicers/slicer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table" Target="../tables/table14.xml"/><Relationship Id="rId11" Type="http://schemas.openxmlformats.org/officeDocument/2006/relationships/table" Target="../tables/table19.xml"/><Relationship Id="rId5" Type="http://schemas.openxmlformats.org/officeDocument/2006/relationships/table" Target="../tables/table13.xml"/><Relationship Id="rId10" Type="http://schemas.openxmlformats.org/officeDocument/2006/relationships/table" Target="../tables/table18.xml"/><Relationship Id="rId4" Type="http://schemas.openxmlformats.org/officeDocument/2006/relationships/drawing" Target="../drawings/drawing7.xml"/><Relationship Id="rId9"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23.xml"/><Relationship Id="rId3" Type="http://schemas.openxmlformats.org/officeDocument/2006/relationships/printerSettings" Target="../printerSettings/printerSettings4.bin"/><Relationship Id="rId7" Type="http://schemas.openxmlformats.org/officeDocument/2006/relationships/table" Target="../tables/table22.xml"/><Relationship Id="rId12" Type="http://schemas.microsoft.com/office/2007/relationships/slicer" Target="../slicers/slicer4.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table" Target="../tables/table21.xml"/><Relationship Id="rId11" Type="http://schemas.openxmlformats.org/officeDocument/2006/relationships/table" Target="../tables/table26.xml"/><Relationship Id="rId5" Type="http://schemas.openxmlformats.org/officeDocument/2006/relationships/table" Target="../tables/table20.xml"/><Relationship Id="rId10" Type="http://schemas.openxmlformats.org/officeDocument/2006/relationships/table" Target="../tables/table25.xml"/><Relationship Id="rId4" Type="http://schemas.openxmlformats.org/officeDocument/2006/relationships/drawing" Target="../drawings/drawing8.xml"/><Relationship Id="rId9" Type="http://schemas.openxmlformats.org/officeDocument/2006/relationships/table" Target="../tables/table24.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30.xml"/><Relationship Id="rId3" Type="http://schemas.openxmlformats.org/officeDocument/2006/relationships/printerSettings" Target="../printerSettings/printerSettings5.bin"/><Relationship Id="rId7" Type="http://schemas.openxmlformats.org/officeDocument/2006/relationships/table" Target="../tables/table29.xml"/><Relationship Id="rId12" Type="http://schemas.microsoft.com/office/2007/relationships/slicer" Target="../slicers/slicer5.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table" Target="../tables/table28.xml"/><Relationship Id="rId11" Type="http://schemas.openxmlformats.org/officeDocument/2006/relationships/table" Target="../tables/table33.xml"/><Relationship Id="rId5" Type="http://schemas.openxmlformats.org/officeDocument/2006/relationships/table" Target="../tables/table27.xml"/><Relationship Id="rId10" Type="http://schemas.openxmlformats.org/officeDocument/2006/relationships/table" Target="../tables/table32.xml"/><Relationship Id="rId4" Type="http://schemas.openxmlformats.org/officeDocument/2006/relationships/drawing" Target="../drawings/drawing9.xml"/><Relationship Id="rId9" Type="http://schemas.openxmlformats.org/officeDocument/2006/relationships/table" Target="../tables/table3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8" Type="http://schemas.openxmlformats.org/officeDocument/2006/relationships/table" Target="../tables/table37.xml"/><Relationship Id="rId3" Type="http://schemas.openxmlformats.org/officeDocument/2006/relationships/printerSettings" Target="../printerSettings/printerSettings6.bin"/><Relationship Id="rId7" Type="http://schemas.openxmlformats.org/officeDocument/2006/relationships/table" Target="../tables/table36.xml"/><Relationship Id="rId12" Type="http://schemas.microsoft.com/office/2007/relationships/slicer" Target="../slicers/slicer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table" Target="../tables/table35.xml"/><Relationship Id="rId11" Type="http://schemas.openxmlformats.org/officeDocument/2006/relationships/table" Target="../tables/table40.xml"/><Relationship Id="rId5" Type="http://schemas.openxmlformats.org/officeDocument/2006/relationships/table" Target="../tables/table34.xml"/><Relationship Id="rId10" Type="http://schemas.openxmlformats.org/officeDocument/2006/relationships/table" Target="../tables/table39.xml"/><Relationship Id="rId4" Type="http://schemas.openxmlformats.org/officeDocument/2006/relationships/drawing" Target="../drawings/drawing14.xml"/><Relationship Id="rId9" Type="http://schemas.openxmlformats.org/officeDocument/2006/relationships/table" Target="../tables/table3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B796D-27CA-459E-BFC0-33933060A226}">
  <dimension ref="A3:F5"/>
  <sheetViews>
    <sheetView zoomScale="80" zoomScaleNormal="80" workbookViewId="0">
      <selection activeCell="C22" sqref="C22"/>
    </sheetView>
  </sheetViews>
  <sheetFormatPr defaultRowHeight="14"/>
  <cols>
    <col min="1" max="1" width="14.1640625" bestFit="1" customWidth="1"/>
    <col min="2" max="2" width="15.08203125" bestFit="1" customWidth="1"/>
    <col min="3" max="3" width="38.6640625" bestFit="1" customWidth="1"/>
    <col min="4" max="4" width="35.83203125" bestFit="1" customWidth="1"/>
    <col min="5" max="5" width="35.4140625" bestFit="1" customWidth="1"/>
    <col min="6" max="6" width="34.6640625" bestFit="1" customWidth="1"/>
  </cols>
  <sheetData>
    <row r="3" spans="1:6">
      <c r="A3" s="2" t="s">
        <v>35</v>
      </c>
      <c r="B3" t="s">
        <v>45</v>
      </c>
      <c r="C3" t="s">
        <v>49</v>
      </c>
      <c r="D3" t="s">
        <v>48</v>
      </c>
      <c r="E3" t="s">
        <v>47</v>
      </c>
      <c r="F3" t="s">
        <v>46</v>
      </c>
    </row>
    <row r="4" spans="1:6">
      <c r="A4" s="3" t="s">
        <v>38</v>
      </c>
      <c r="B4">
        <v>22812206100</v>
      </c>
      <c r="C4">
        <v>920518000</v>
      </c>
      <c r="D4">
        <v>90608822000</v>
      </c>
      <c r="E4">
        <v>6555279200</v>
      </c>
      <c r="F4">
        <v>7243336900</v>
      </c>
    </row>
    <row r="5" spans="1:6">
      <c r="A5" s="3" t="s">
        <v>36</v>
      </c>
      <c r="B5">
        <v>22812206100</v>
      </c>
      <c r="C5">
        <v>920518000</v>
      </c>
      <c r="D5">
        <v>90608822000</v>
      </c>
      <c r="E5">
        <v>6555279200</v>
      </c>
      <c r="F5">
        <v>7243336900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418C5-91A4-4A3C-A021-1CCE4351B749}">
  <dimension ref="A3:F21"/>
  <sheetViews>
    <sheetView topLeftCell="B1" zoomScale="90" zoomScaleNormal="90" workbookViewId="0">
      <selection activeCell="C23" sqref="C23"/>
    </sheetView>
  </sheetViews>
  <sheetFormatPr defaultRowHeight="14"/>
  <cols>
    <col min="1" max="1" width="11.25" customWidth="1"/>
    <col min="2" max="2" width="17.33203125" bestFit="1" customWidth="1"/>
    <col min="3" max="3" width="16.9140625" bestFit="1" customWidth="1"/>
    <col min="4" max="4" width="17.6640625" bestFit="1" customWidth="1"/>
    <col min="5" max="5" width="17.75" bestFit="1" customWidth="1"/>
    <col min="6" max="6" width="16.25" customWidth="1"/>
  </cols>
  <sheetData>
    <row r="3" spans="1:6">
      <c r="A3" s="2" t="s">
        <v>39</v>
      </c>
      <c r="B3" t="s">
        <v>40</v>
      </c>
      <c r="C3" t="s">
        <v>41</v>
      </c>
      <c r="D3" t="s">
        <v>42</v>
      </c>
      <c r="E3" t="s">
        <v>43</v>
      </c>
      <c r="F3" t="s">
        <v>44</v>
      </c>
    </row>
    <row r="4" spans="1:6">
      <c r="A4" s="3" t="s">
        <v>37</v>
      </c>
      <c r="B4">
        <v>3565.5978999999998</v>
      </c>
      <c r="C4">
        <v>23513.580900000001</v>
      </c>
      <c r="D4">
        <v>2494.6399000000001</v>
      </c>
      <c r="E4">
        <v>47068.472200000004</v>
      </c>
      <c r="F4">
        <v>12391.043100000003</v>
      </c>
    </row>
    <row r="5" spans="1:6">
      <c r="A5" s="6" t="s">
        <v>64</v>
      </c>
      <c r="B5">
        <v>771.7512999999999</v>
      </c>
      <c r="C5">
        <v>4426.3822</v>
      </c>
      <c r="D5">
        <v>389.65499999999997</v>
      </c>
      <c r="E5">
        <v>9784.0902000000024</v>
      </c>
      <c r="F5">
        <v>3244.6901000000003</v>
      </c>
    </row>
    <row r="6" spans="1:6">
      <c r="A6" s="7" t="s">
        <v>71</v>
      </c>
      <c r="B6">
        <v>283.9717</v>
      </c>
      <c r="C6">
        <v>1587.5858000000003</v>
      </c>
      <c r="D6">
        <v>127.99880000000002</v>
      </c>
      <c r="E6">
        <v>3300.7103999999999</v>
      </c>
      <c r="F6">
        <v>1145.8639000000001</v>
      </c>
    </row>
    <row r="7" spans="1:6">
      <c r="A7" s="7" t="s">
        <v>72</v>
      </c>
      <c r="B7">
        <v>244.31379999999996</v>
      </c>
      <c r="C7">
        <v>1436.0828999999999</v>
      </c>
      <c r="D7">
        <v>128.17219999999998</v>
      </c>
      <c r="E7">
        <v>3258.0215000000003</v>
      </c>
      <c r="F7">
        <v>1082.2172</v>
      </c>
    </row>
    <row r="8" spans="1:6">
      <c r="A8" s="7" t="s">
        <v>73</v>
      </c>
      <c r="B8">
        <v>243.46579999999997</v>
      </c>
      <c r="C8">
        <v>1402.7135000000001</v>
      </c>
      <c r="D8">
        <v>133.48399999999998</v>
      </c>
      <c r="E8">
        <v>3225.3583000000012</v>
      </c>
      <c r="F8">
        <v>1016.6089999999999</v>
      </c>
    </row>
    <row r="9" spans="1:6">
      <c r="A9" s="6" t="s">
        <v>65</v>
      </c>
      <c r="B9">
        <v>780.43510000000003</v>
      </c>
      <c r="C9">
        <v>4752.2442000000001</v>
      </c>
      <c r="D9">
        <v>507.93560000000002</v>
      </c>
      <c r="E9">
        <v>11005.0409</v>
      </c>
      <c r="F9">
        <v>3351.3104000000003</v>
      </c>
    </row>
    <row r="10" spans="1:6">
      <c r="A10" s="7" t="s">
        <v>74</v>
      </c>
      <c r="B10">
        <v>247.33110000000002</v>
      </c>
      <c r="C10">
        <v>1389.6769000000002</v>
      </c>
      <c r="D10">
        <v>144.91249999999999</v>
      </c>
      <c r="E10">
        <v>3411.4500999999996</v>
      </c>
      <c r="F10">
        <v>1087.3288000000002</v>
      </c>
    </row>
    <row r="11" spans="1:6">
      <c r="A11" s="7" t="s">
        <v>75</v>
      </c>
      <c r="B11">
        <v>243.0283</v>
      </c>
      <c r="C11">
        <v>1509.2950000000001</v>
      </c>
      <c r="D11">
        <v>163.10150000000002</v>
      </c>
      <c r="E11">
        <v>3508.1151</v>
      </c>
      <c r="F11">
        <v>1072.3628000000001</v>
      </c>
    </row>
    <row r="12" spans="1:6">
      <c r="A12" s="7" t="s">
        <v>76</v>
      </c>
      <c r="B12">
        <v>290.07569999999998</v>
      </c>
      <c r="C12">
        <v>1853.2722999999999</v>
      </c>
      <c r="D12">
        <v>199.92160000000004</v>
      </c>
      <c r="E12">
        <v>4085.4757</v>
      </c>
      <c r="F12">
        <v>1191.6188000000002</v>
      </c>
    </row>
    <row r="13" spans="1:6">
      <c r="A13" s="6" t="s">
        <v>66</v>
      </c>
      <c r="B13">
        <v>949.05730000000017</v>
      </c>
      <c r="C13">
        <v>6812.5033000000003</v>
      </c>
      <c r="D13">
        <v>742.49680000000001</v>
      </c>
      <c r="E13">
        <v>12968.9169</v>
      </c>
      <c r="F13">
        <v>2977.6336000000001</v>
      </c>
    </row>
    <row r="14" spans="1:6">
      <c r="A14" s="7" t="s">
        <v>77</v>
      </c>
      <c r="B14">
        <v>314.75470000000007</v>
      </c>
      <c r="C14">
        <v>2048.6642000000002</v>
      </c>
      <c r="D14">
        <v>224.29630000000003</v>
      </c>
      <c r="E14">
        <v>4390.3694999999998</v>
      </c>
      <c r="F14">
        <v>1109.4633000000001</v>
      </c>
    </row>
    <row r="15" spans="1:6">
      <c r="A15" s="7" t="s">
        <v>78</v>
      </c>
      <c r="B15">
        <v>323.45850000000007</v>
      </c>
      <c r="C15">
        <v>2403.8193000000001</v>
      </c>
      <c r="D15">
        <v>250.70810000000003</v>
      </c>
      <c r="E15">
        <v>4342.5811000000003</v>
      </c>
      <c r="F15">
        <v>923.76969999999983</v>
      </c>
    </row>
    <row r="16" spans="1:6">
      <c r="A16" s="7" t="s">
        <v>79</v>
      </c>
      <c r="B16">
        <v>310.84409999999997</v>
      </c>
      <c r="C16">
        <v>2360.0198</v>
      </c>
      <c r="D16">
        <v>267.49239999999998</v>
      </c>
      <c r="E16">
        <v>4235.9663</v>
      </c>
      <c r="F16">
        <v>944.40060000000005</v>
      </c>
    </row>
    <row r="17" spans="1:6">
      <c r="A17" s="6" t="s">
        <v>67</v>
      </c>
      <c r="B17">
        <v>1064.3542</v>
      </c>
      <c r="C17">
        <v>7522.4512000000004</v>
      </c>
      <c r="D17">
        <v>854.55250000000001</v>
      </c>
      <c r="E17">
        <v>13310.424199999999</v>
      </c>
      <c r="F17">
        <v>2817.4090000000001</v>
      </c>
    </row>
    <row r="18" spans="1:6">
      <c r="A18" s="7" t="s">
        <v>70</v>
      </c>
      <c r="B18">
        <v>318.67880000000008</v>
      </c>
      <c r="C18">
        <v>2500.0614000000005</v>
      </c>
      <c r="D18">
        <v>297.49209999999994</v>
      </c>
      <c r="E18">
        <v>4524.4594000000006</v>
      </c>
      <c r="F18">
        <v>1007.9345000000002</v>
      </c>
    </row>
    <row r="19" spans="1:6">
      <c r="A19" s="7" t="s">
        <v>68</v>
      </c>
      <c r="B19">
        <v>341.18720000000002</v>
      </c>
      <c r="C19">
        <v>2284.0144</v>
      </c>
      <c r="D19">
        <v>266.84070000000003</v>
      </c>
      <c r="E19">
        <v>4141.5694999999987</v>
      </c>
      <c r="F19">
        <v>828.64309999999989</v>
      </c>
    </row>
    <row r="20" spans="1:6">
      <c r="A20" s="7" t="s">
        <v>69</v>
      </c>
      <c r="B20">
        <v>404.48819999999995</v>
      </c>
      <c r="C20">
        <v>2738.3753999999999</v>
      </c>
      <c r="D20">
        <v>290.21970000000005</v>
      </c>
      <c r="E20">
        <v>4644.3953000000001</v>
      </c>
      <c r="F20">
        <v>980.83140000000014</v>
      </c>
    </row>
    <row r="21" spans="1:6">
      <c r="A21" s="3" t="s">
        <v>36</v>
      </c>
      <c r="B21">
        <v>3565.5978999999998</v>
      </c>
      <c r="C21">
        <v>23513.580900000001</v>
      </c>
      <c r="D21">
        <v>2494.6399000000001</v>
      </c>
      <c r="E21">
        <v>47068.472200000004</v>
      </c>
      <c r="F21">
        <v>12391.043100000003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BE20-6F81-444F-8B76-C05D511563FB}">
  <dimension ref="A2:AC71"/>
  <sheetViews>
    <sheetView topLeftCell="R1" zoomScale="84" workbookViewId="0">
      <selection activeCell="U6" sqref="U6"/>
    </sheetView>
  </sheetViews>
  <sheetFormatPr defaultRowHeight="14"/>
  <cols>
    <col min="1" max="1" width="12.9140625" bestFit="1" customWidth="1"/>
    <col min="2" max="2" width="11.75" bestFit="1" customWidth="1"/>
    <col min="3" max="4" width="10.75" bestFit="1" customWidth="1"/>
    <col min="5" max="5" width="11.75" bestFit="1" customWidth="1"/>
    <col min="6" max="6" width="10.75" bestFit="1" customWidth="1"/>
    <col min="21" max="21" width="9" style="122" bestFit="1" customWidth="1"/>
    <col min="22" max="22" width="12" bestFit="1" customWidth="1"/>
  </cols>
  <sheetData>
    <row r="2" spans="1:29">
      <c r="T2" t="s">
        <v>213</v>
      </c>
      <c r="U2" s="125">
        <v>100</v>
      </c>
    </row>
    <row r="3" spans="1:29">
      <c r="A3" s="2" t="s">
        <v>35</v>
      </c>
      <c r="B3" t="s">
        <v>184</v>
      </c>
      <c r="C3" t="s">
        <v>185</v>
      </c>
      <c r="D3" t="s">
        <v>186</v>
      </c>
      <c r="E3" t="s">
        <v>187</v>
      </c>
      <c r="F3" t="s">
        <v>188</v>
      </c>
      <c r="O3" s="126" t="s">
        <v>211</v>
      </c>
      <c r="P3" s="126"/>
      <c r="Q3" s="126"/>
      <c r="R3" s="126"/>
      <c r="S3" s="126"/>
      <c r="T3" s="97"/>
      <c r="V3" s="126"/>
      <c r="W3" s="126"/>
      <c r="X3" s="126"/>
      <c r="Y3" s="126"/>
      <c r="Z3" s="126"/>
      <c r="AC3">
        <v>43800</v>
      </c>
    </row>
    <row r="4" spans="1:29">
      <c r="A4" s="3" t="s">
        <v>166</v>
      </c>
      <c r="B4" s="122"/>
      <c r="C4" s="122"/>
      <c r="D4" s="122"/>
      <c r="E4" s="122"/>
      <c r="F4" s="122"/>
      <c r="I4" s="90" t="s">
        <v>184</v>
      </c>
      <c r="J4" s="90" t="s">
        <v>185</v>
      </c>
      <c r="K4" s="90" t="s">
        <v>186</v>
      </c>
      <c r="L4" s="90" t="s">
        <v>187</v>
      </c>
      <c r="M4" s="90" t="s">
        <v>188</v>
      </c>
      <c r="O4" s="90" t="s">
        <v>184</v>
      </c>
      <c r="P4" s="90" t="s">
        <v>185</v>
      </c>
      <c r="Q4" s="90" t="s">
        <v>186</v>
      </c>
      <c r="R4" s="90" t="s">
        <v>187</v>
      </c>
      <c r="S4" s="90" t="s">
        <v>188</v>
      </c>
      <c r="T4" s="124"/>
      <c r="V4" s="126" t="s">
        <v>212</v>
      </c>
      <c r="W4" s="126"/>
      <c r="X4" s="126"/>
      <c r="Y4" s="126"/>
      <c r="Z4" s="126"/>
      <c r="AC4">
        <v>43831</v>
      </c>
    </row>
    <row r="5" spans="1:29">
      <c r="A5" s="91" t="s">
        <v>68</v>
      </c>
      <c r="B5" s="122">
        <v>706.39400000000001</v>
      </c>
      <c r="C5" s="122">
        <v>130.03479999999999</v>
      </c>
      <c r="D5" s="122">
        <v>58.217099999999995</v>
      </c>
      <c r="E5" s="122">
        <v>1583.6405</v>
      </c>
      <c r="F5" s="122">
        <v>564.86509999999998</v>
      </c>
      <c r="H5" t="s">
        <v>68</v>
      </c>
      <c r="I5">
        <v>706.39400000000001</v>
      </c>
      <c r="J5">
        <v>130.03479999999999</v>
      </c>
      <c r="K5">
        <v>58.217099999999995</v>
      </c>
      <c r="L5">
        <v>1583.6405</v>
      </c>
      <c r="M5">
        <v>564.86509999999998</v>
      </c>
      <c r="O5" s="124">
        <v>0</v>
      </c>
      <c r="P5" s="124">
        <v>0</v>
      </c>
      <c r="Q5" s="124">
        <v>0</v>
      </c>
      <c r="R5" s="124">
        <v>0</v>
      </c>
      <c r="S5" s="124">
        <v>0</v>
      </c>
      <c r="T5" s="124"/>
      <c r="U5" s="122" t="s">
        <v>214</v>
      </c>
      <c r="V5" s="90" t="s">
        <v>184</v>
      </c>
      <c r="W5" s="90" t="s">
        <v>185</v>
      </c>
      <c r="X5" s="90" t="s">
        <v>186</v>
      </c>
      <c r="Y5" s="90" t="s">
        <v>187</v>
      </c>
      <c r="Z5" s="90" t="s">
        <v>188</v>
      </c>
      <c r="AC5">
        <v>43862</v>
      </c>
    </row>
    <row r="6" spans="1:29">
      <c r="A6" s="91" t="s">
        <v>69</v>
      </c>
      <c r="B6" s="122">
        <v>1407.4559999999999</v>
      </c>
      <c r="C6" s="122">
        <v>266.70800000000003</v>
      </c>
      <c r="D6" s="122">
        <v>117.45799999999998</v>
      </c>
      <c r="E6" s="122">
        <v>3103.0790000000002</v>
      </c>
      <c r="F6" s="122">
        <v>1071.9709</v>
      </c>
      <c r="H6" t="s">
        <v>69</v>
      </c>
      <c r="I6">
        <v>1407.4559999999999</v>
      </c>
      <c r="J6">
        <v>266.70800000000003</v>
      </c>
      <c r="K6">
        <v>117.45799999999998</v>
      </c>
      <c r="L6">
        <v>3103.0790000000002</v>
      </c>
      <c r="M6">
        <v>1071.9709</v>
      </c>
      <c r="O6" s="124">
        <f>(I6-I5)/I5</f>
        <v>0.99245180451702575</v>
      </c>
      <c r="P6" s="124">
        <f t="shared" ref="P6:S21" si="0">(J6-J5)/J5</f>
        <v>1.0510509494381508</v>
      </c>
      <c r="Q6" s="124">
        <f t="shared" si="0"/>
        <v>1.0175858983013581</v>
      </c>
      <c r="R6" s="124">
        <f t="shared" si="0"/>
        <v>0.95945923332978678</v>
      </c>
      <c r="S6" s="124">
        <f t="shared" si="0"/>
        <v>0.89774673634466007</v>
      </c>
      <c r="T6" s="124"/>
      <c r="U6" s="4">
        <v>43800</v>
      </c>
      <c r="V6" s="122">
        <v>1</v>
      </c>
      <c r="W6" s="122">
        <v>1</v>
      </c>
      <c r="X6" s="122">
        <v>1</v>
      </c>
      <c r="Y6" s="122">
        <v>1</v>
      </c>
      <c r="Z6" s="122">
        <v>1</v>
      </c>
      <c r="AC6">
        <v>43891</v>
      </c>
    </row>
    <row r="7" spans="1:29">
      <c r="A7" s="3" t="s">
        <v>37</v>
      </c>
      <c r="B7" s="122"/>
      <c r="C7" s="122"/>
      <c r="D7" s="122"/>
      <c r="E7" s="122"/>
      <c r="F7" s="122"/>
      <c r="H7" t="s">
        <v>71</v>
      </c>
      <c r="I7">
        <v>1587.5858000000003</v>
      </c>
      <c r="J7">
        <v>283.9717</v>
      </c>
      <c r="K7">
        <v>127.99880000000002</v>
      </c>
      <c r="L7">
        <v>3300.7104000000004</v>
      </c>
      <c r="M7">
        <v>1145.8639000000001</v>
      </c>
      <c r="O7" s="124">
        <f t="shared" ref="O7:O65" si="1">(I7-I6)/I6</f>
        <v>0.12798254439215179</v>
      </c>
      <c r="P7" s="124">
        <f t="shared" si="0"/>
        <v>6.4728842029485312E-2</v>
      </c>
      <c r="Q7" s="124">
        <f t="shared" si="0"/>
        <v>8.9741013809191666E-2</v>
      </c>
      <c r="R7" s="124">
        <f t="shared" si="0"/>
        <v>6.3688807149286306E-2</v>
      </c>
      <c r="S7" s="124">
        <f t="shared" si="0"/>
        <v>6.8931908506098469E-2</v>
      </c>
      <c r="T7" s="124"/>
      <c r="U7" s="4">
        <v>43831</v>
      </c>
      <c r="V7" s="122">
        <f>V6*(1+O7)</f>
        <v>1.1279825443921518</v>
      </c>
      <c r="W7" s="122">
        <f t="shared" ref="W7:Z7" si="2">W6*(1+P7)</f>
        <v>1.0647288420294854</v>
      </c>
      <c r="X7" s="122">
        <f t="shared" si="2"/>
        <v>1.0897410138091916</v>
      </c>
      <c r="Y7" s="122">
        <f t="shared" si="2"/>
        <v>1.0636888071492863</v>
      </c>
      <c r="Z7" s="122">
        <f t="shared" si="2"/>
        <v>1.0689319085060984</v>
      </c>
      <c r="AC7">
        <v>43922</v>
      </c>
    </row>
    <row r="8" spans="1:29">
      <c r="A8" s="91" t="s">
        <v>71</v>
      </c>
      <c r="B8" s="122">
        <v>1587.5858000000003</v>
      </c>
      <c r="C8" s="122">
        <v>283.9717</v>
      </c>
      <c r="D8" s="122">
        <v>127.99880000000002</v>
      </c>
      <c r="E8" s="122">
        <v>3300.7104000000004</v>
      </c>
      <c r="F8" s="122">
        <v>1145.8639000000001</v>
      </c>
      <c r="H8" t="s">
        <v>72</v>
      </c>
      <c r="I8">
        <v>1436.0828999999994</v>
      </c>
      <c r="J8">
        <v>244.31380000000007</v>
      </c>
      <c r="K8">
        <v>128.1722</v>
      </c>
      <c r="L8">
        <v>3258.0215000000003</v>
      </c>
      <c r="M8">
        <v>1082.2172</v>
      </c>
      <c r="O8" s="124">
        <f t="shared" si="1"/>
        <v>-9.5429739923348286E-2</v>
      </c>
      <c r="P8" s="124">
        <f t="shared" si="0"/>
        <v>-0.13965440922458092</v>
      </c>
      <c r="Q8" s="124">
        <f t="shared" si="0"/>
        <v>1.3547002003142738E-3</v>
      </c>
      <c r="R8" s="124">
        <f t="shared" si="0"/>
        <v>-1.2933246127863899E-2</v>
      </c>
      <c r="S8" s="124">
        <f t="shared" si="0"/>
        <v>-5.5544729177697288E-2</v>
      </c>
      <c r="T8" s="124"/>
      <c r="U8" s="4">
        <v>43862</v>
      </c>
      <c r="V8" s="122">
        <f t="shared" ref="V8:V65" si="3">V7*(1+O8)</f>
        <v>1.0203394635427321</v>
      </c>
      <c r="W8" s="122">
        <f t="shared" ref="W8:W65" si="4">W7*(1+P8)</f>
        <v>0.91603476461148536</v>
      </c>
      <c r="X8" s="122">
        <f t="shared" ref="X8:X65" si="5">X7*(1+Q8)</f>
        <v>1.0912172861788896</v>
      </c>
      <c r="Y8" s="122">
        <f t="shared" ref="Y8:Y65" si="6">Y7*(1+R8)</f>
        <v>1.0499318580029706</v>
      </c>
      <c r="Z8" s="122">
        <f t="shared" ref="Z8:Z65" si="7">Z7*(1+S8)</f>
        <v>1.009558375138728</v>
      </c>
      <c r="AC8">
        <v>43952</v>
      </c>
    </row>
    <row r="9" spans="1:29">
      <c r="A9" s="91" t="s">
        <v>72</v>
      </c>
      <c r="B9" s="122">
        <v>1436.0828999999994</v>
      </c>
      <c r="C9" s="122">
        <v>244.31380000000007</v>
      </c>
      <c r="D9" s="122">
        <v>128.1722</v>
      </c>
      <c r="E9" s="122">
        <v>3258.0215000000003</v>
      </c>
      <c r="F9" s="122">
        <v>1082.2172</v>
      </c>
      <c r="H9" t="s">
        <v>73</v>
      </c>
      <c r="I9">
        <v>1402.7134999999998</v>
      </c>
      <c r="J9">
        <v>243.46579999999997</v>
      </c>
      <c r="K9">
        <v>133.48400000000001</v>
      </c>
      <c r="L9">
        <v>3225.3583000000008</v>
      </c>
      <c r="M9">
        <v>1016.6089999999998</v>
      </c>
      <c r="O9" s="124">
        <f t="shared" si="1"/>
        <v>-2.3236402299616269E-2</v>
      </c>
      <c r="P9" s="124">
        <f t="shared" si="0"/>
        <v>-3.470945971943043E-3</v>
      </c>
      <c r="Q9" s="124">
        <f t="shared" si="0"/>
        <v>4.1442684138994296E-2</v>
      </c>
      <c r="R9" s="124">
        <f t="shared" si="0"/>
        <v>-1.0025470979856795E-2</v>
      </c>
      <c r="S9" s="124">
        <f t="shared" si="0"/>
        <v>-6.062387476377222E-2</v>
      </c>
      <c r="T9" s="124"/>
      <c r="U9" s="4">
        <v>43891</v>
      </c>
      <c r="V9" s="122">
        <f t="shared" si="3"/>
        <v>0.99663044528567846</v>
      </c>
      <c r="W9" s="122">
        <f t="shared" si="4"/>
        <v>0.91285525743509732</v>
      </c>
      <c r="X9" s="122">
        <f t="shared" si="5"/>
        <v>1.1364402594970118</v>
      </c>
      <c r="Y9" s="122">
        <f t="shared" si="6"/>
        <v>1.0394057966297348</v>
      </c>
      <c r="Z9" s="122">
        <f t="shared" si="7"/>
        <v>0.9483550346376004</v>
      </c>
      <c r="AC9">
        <v>43983</v>
      </c>
    </row>
    <row r="10" spans="1:29">
      <c r="A10" s="91" t="s">
        <v>73</v>
      </c>
      <c r="B10" s="122">
        <v>1402.7134999999998</v>
      </c>
      <c r="C10" s="122">
        <v>243.46579999999997</v>
      </c>
      <c r="D10" s="122">
        <v>133.48400000000001</v>
      </c>
      <c r="E10" s="122">
        <v>3225.3583000000008</v>
      </c>
      <c r="F10" s="122">
        <v>1016.6089999999998</v>
      </c>
      <c r="H10" t="s">
        <v>74</v>
      </c>
      <c r="I10">
        <v>1389.6768999999999</v>
      </c>
      <c r="J10">
        <v>247.33110000000002</v>
      </c>
      <c r="K10">
        <v>144.91250000000002</v>
      </c>
      <c r="L10">
        <v>3411.4500999999996</v>
      </c>
      <c r="M10">
        <v>1087.3288</v>
      </c>
      <c r="O10" s="124">
        <f t="shared" si="1"/>
        <v>-9.2938436822629211E-3</v>
      </c>
      <c r="P10" s="124">
        <f t="shared" si="0"/>
        <v>1.587615180448362E-2</v>
      </c>
      <c r="Q10" s="124">
        <f t="shared" si="0"/>
        <v>8.5617002786850957E-2</v>
      </c>
      <c r="R10" s="124">
        <f t="shared" si="0"/>
        <v>5.7696473597987158E-2</v>
      </c>
      <c r="S10" s="124">
        <f t="shared" si="0"/>
        <v>6.9564404800665947E-2</v>
      </c>
      <c r="T10" s="124"/>
      <c r="U10" s="4">
        <v>43922</v>
      </c>
      <c r="V10" s="122">
        <f t="shared" si="3"/>
        <v>0.98736791771820931</v>
      </c>
      <c r="W10" s="122">
        <f t="shared" si="4"/>
        <v>0.92734788607765795</v>
      </c>
      <c r="X10" s="122">
        <f t="shared" si="5"/>
        <v>1.2337388683614572</v>
      </c>
      <c r="Y10" s="122">
        <f t="shared" si="6"/>
        <v>1.0993758457325771</v>
      </c>
      <c r="Z10" s="122">
        <f t="shared" si="7"/>
        <v>1.01432678816188</v>
      </c>
      <c r="AC10">
        <v>44013</v>
      </c>
    </row>
    <row r="11" spans="1:29">
      <c r="A11" s="91" t="s">
        <v>74</v>
      </c>
      <c r="B11" s="122">
        <v>1389.6768999999999</v>
      </c>
      <c r="C11" s="122">
        <v>247.33110000000002</v>
      </c>
      <c r="D11" s="122">
        <v>144.91250000000002</v>
      </c>
      <c r="E11" s="122">
        <v>3411.4500999999996</v>
      </c>
      <c r="F11" s="122">
        <v>1087.3288</v>
      </c>
      <c r="H11" t="s">
        <v>75</v>
      </c>
      <c r="I11">
        <v>1509.2949999999998</v>
      </c>
      <c r="J11">
        <v>243.02829999999994</v>
      </c>
      <c r="K11">
        <v>163.10149999999999</v>
      </c>
      <c r="L11">
        <v>3508.1151</v>
      </c>
      <c r="M11">
        <v>1072.3628000000001</v>
      </c>
      <c r="O11" s="124">
        <f t="shared" si="1"/>
        <v>8.6076195121326346E-2</v>
      </c>
      <c r="P11" s="124">
        <f t="shared" si="0"/>
        <v>-1.7396922586767598E-2</v>
      </c>
      <c r="Q11" s="124">
        <f t="shared" si="0"/>
        <v>0.12551712240144888</v>
      </c>
      <c r="R11" s="124">
        <f t="shared" si="0"/>
        <v>2.8335457698765821E-2</v>
      </c>
      <c r="S11" s="124">
        <f t="shared" si="0"/>
        <v>-1.3764005883040985E-2</v>
      </c>
      <c r="T11" s="124"/>
      <c r="U11" s="4">
        <v>43952</v>
      </c>
      <c r="V11" s="122">
        <f t="shared" si="3"/>
        <v>1.0723567912602594</v>
      </c>
      <c r="W11" s="122">
        <f t="shared" si="4"/>
        <v>0.91121488669256234</v>
      </c>
      <c r="X11" s="122">
        <f t="shared" si="5"/>
        <v>1.3885942209130071</v>
      </c>
      <c r="Y11" s="122">
        <f t="shared" si="6"/>
        <v>1.1305271635043774</v>
      </c>
      <c r="Z11" s="122">
        <f t="shared" si="7"/>
        <v>1.0003655882822939</v>
      </c>
      <c r="AC11">
        <v>44044</v>
      </c>
    </row>
    <row r="12" spans="1:29">
      <c r="A12" s="91" t="s">
        <v>75</v>
      </c>
      <c r="B12" s="122">
        <v>1509.2949999999998</v>
      </c>
      <c r="C12" s="122">
        <v>243.02829999999994</v>
      </c>
      <c r="D12" s="122">
        <v>163.10149999999999</v>
      </c>
      <c r="E12" s="122">
        <v>3508.1151</v>
      </c>
      <c r="F12" s="122">
        <v>1072.3628000000001</v>
      </c>
      <c r="H12" t="s">
        <v>76</v>
      </c>
      <c r="I12">
        <v>1853.2722999999999</v>
      </c>
      <c r="J12">
        <v>290.07569999999998</v>
      </c>
      <c r="K12">
        <v>199.92160000000004</v>
      </c>
      <c r="L12">
        <v>4085.4756999999995</v>
      </c>
      <c r="M12">
        <v>1191.6188</v>
      </c>
      <c r="O12" s="124">
        <f t="shared" si="1"/>
        <v>0.22790594284086282</v>
      </c>
      <c r="P12" s="124">
        <f t="shared" si="0"/>
        <v>0.19358815413678179</v>
      </c>
      <c r="Q12" s="124">
        <f t="shared" si="0"/>
        <v>0.22574960990548865</v>
      </c>
      <c r="R12" s="124">
        <f t="shared" si="0"/>
        <v>0.1645785795340636</v>
      </c>
      <c r="S12" s="124">
        <f t="shared" si="0"/>
        <v>0.1112086320040194</v>
      </c>
      <c r="T12" s="124"/>
      <c r="U12" s="4">
        <v>43983</v>
      </c>
      <c r="V12" s="122">
        <f t="shared" si="3"/>
        <v>1.3167532768342312</v>
      </c>
      <c r="W12" s="122">
        <f t="shared" si="4"/>
        <v>1.0876152946293323</v>
      </c>
      <c r="X12" s="122">
        <f t="shared" si="5"/>
        <v>1.7020688246011346</v>
      </c>
      <c r="Y12" s="122">
        <f t="shared" si="6"/>
        <v>1.3165877181986019</v>
      </c>
      <c r="Z12" s="122">
        <f t="shared" si="7"/>
        <v>1.1116148768590639</v>
      </c>
      <c r="AC12">
        <v>44075</v>
      </c>
    </row>
    <row r="13" spans="1:29">
      <c r="A13" s="91" t="s">
        <v>76</v>
      </c>
      <c r="B13" s="122">
        <v>1853.2722999999999</v>
      </c>
      <c r="C13" s="122">
        <v>290.07569999999998</v>
      </c>
      <c r="D13" s="122">
        <v>199.92160000000004</v>
      </c>
      <c r="E13" s="122">
        <v>4085.4756999999995</v>
      </c>
      <c r="F13" s="122">
        <v>1191.6188</v>
      </c>
      <c r="H13" t="s">
        <v>77</v>
      </c>
      <c r="I13">
        <v>2048.6642000000002</v>
      </c>
      <c r="J13">
        <v>314.75470000000001</v>
      </c>
      <c r="K13">
        <v>224.29630000000003</v>
      </c>
      <c r="L13">
        <v>4390.3694999999998</v>
      </c>
      <c r="M13">
        <v>1109.4632999999999</v>
      </c>
      <c r="O13" s="124">
        <f t="shared" si="1"/>
        <v>0.10543075618191688</v>
      </c>
      <c r="P13" s="124">
        <f t="shared" si="0"/>
        <v>8.5077791762633109E-2</v>
      </c>
      <c r="Q13" s="124">
        <f t="shared" si="0"/>
        <v>0.12192129314691351</v>
      </c>
      <c r="R13" s="124">
        <f t="shared" si="0"/>
        <v>7.462871459497368E-2</v>
      </c>
      <c r="S13" s="124">
        <f t="shared" si="0"/>
        <v>-6.8944447670681322E-2</v>
      </c>
      <c r="T13" s="124"/>
      <c r="U13" s="4">
        <v>44013</v>
      </c>
      <c r="V13" s="122">
        <f t="shared" si="3"/>
        <v>1.4555795705158809</v>
      </c>
      <c r="W13" s="122">
        <f t="shared" si="4"/>
        <v>1.1801472021836614</v>
      </c>
      <c r="X13" s="122">
        <f t="shared" si="5"/>
        <v>1.9095872567215522</v>
      </c>
      <c r="Y13" s="122">
        <f t="shared" si="6"/>
        <v>1.414842967259293</v>
      </c>
      <c r="Z13" s="122">
        <f t="shared" si="7"/>
        <v>1.0349752031515034</v>
      </c>
      <c r="AC13">
        <v>44105</v>
      </c>
    </row>
    <row r="14" spans="1:29">
      <c r="A14" s="91" t="s">
        <v>77</v>
      </c>
      <c r="B14" s="122">
        <v>2048.6642000000002</v>
      </c>
      <c r="C14" s="122">
        <v>314.75470000000001</v>
      </c>
      <c r="D14" s="122">
        <v>224.29630000000003</v>
      </c>
      <c r="E14" s="122">
        <v>4390.3694999999998</v>
      </c>
      <c r="F14" s="122">
        <v>1109.4632999999999</v>
      </c>
      <c r="H14" t="s">
        <v>78</v>
      </c>
      <c r="I14">
        <v>2403.8193000000001</v>
      </c>
      <c r="J14">
        <v>323.45849999999996</v>
      </c>
      <c r="K14">
        <v>250.70809999999997</v>
      </c>
      <c r="L14">
        <v>4342.5810999999994</v>
      </c>
      <c r="M14">
        <v>923.76969999999994</v>
      </c>
      <c r="O14" s="124">
        <f t="shared" si="1"/>
        <v>0.17335935288955601</v>
      </c>
      <c r="P14" s="124">
        <f t="shared" si="0"/>
        <v>2.7652645059787651E-2</v>
      </c>
      <c r="Q14" s="124">
        <f t="shared" si="0"/>
        <v>0.11775406014276624</v>
      </c>
      <c r="R14" s="124">
        <f t="shared" si="0"/>
        <v>-1.0884824158877827E-2</v>
      </c>
      <c r="S14" s="124">
        <f t="shared" si="0"/>
        <v>-0.16737245837694673</v>
      </c>
      <c r="T14" s="124"/>
      <c r="U14" s="4">
        <v>44044</v>
      </c>
      <c r="V14" s="122">
        <f t="shared" si="3"/>
        <v>1.707917902939772</v>
      </c>
      <c r="W14" s="122">
        <f t="shared" si="4"/>
        <v>1.2127813938839476</v>
      </c>
      <c r="X14" s="122">
        <f t="shared" si="5"/>
        <v>2.1344489093974017</v>
      </c>
      <c r="Y14" s="122">
        <f t="shared" si="6"/>
        <v>1.3994426503482507</v>
      </c>
      <c r="Z14" s="122">
        <f t="shared" si="7"/>
        <v>0.86174885904085641</v>
      </c>
      <c r="AC14">
        <v>44136</v>
      </c>
    </row>
    <row r="15" spans="1:29">
      <c r="A15" s="91" t="s">
        <v>78</v>
      </c>
      <c r="B15" s="122">
        <v>2403.8193000000001</v>
      </c>
      <c r="C15" s="122">
        <v>323.45849999999996</v>
      </c>
      <c r="D15" s="122">
        <v>250.70809999999997</v>
      </c>
      <c r="E15" s="122">
        <v>4342.5810999999994</v>
      </c>
      <c r="F15" s="122">
        <v>923.76969999999994</v>
      </c>
      <c r="H15" t="s">
        <v>79</v>
      </c>
      <c r="I15">
        <v>2360.0198</v>
      </c>
      <c r="J15">
        <v>310.84410000000003</v>
      </c>
      <c r="K15">
        <v>267.49239999999998</v>
      </c>
      <c r="L15">
        <v>4235.9663</v>
      </c>
      <c r="M15">
        <v>944.40060000000005</v>
      </c>
      <c r="O15" s="124">
        <f t="shared" si="1"/>
        <v>-1.8220795548151258E-2</v>
      </c>
      <c r="P15" s="124">
        <f t="shared" si="0"/>
        <v>-3.8998511400998685E-2</v>
      </c>
      <c r="Q15" s="124">
        <f t="shared" si="0"/>
        <v>6.6947577680976422E-2</v>
      </c>
      <c r="R15" s="124">
        <f t="shared" si="0"/>
        <v>-2.4551021050591176E-2</v>
      </c>
      <c r="S15" s="124">
        <f t="shared" si="0"/>
        <v>2.2333380278656154E-2</v>
      </c>
      <c r="T15" s="124"/>
      <c r="U15" s="4">
        <v>44075</v>
      </c>
      <c r="V15" s="122">
        <f t="shared" si="3"/>
        <v>1.6767982800172792</v>
      </c>
      <c r="W15" s="122">
        <f t="shared" si="4"/>
        <v>1.1654847248676454</v>
      </c>
      <c r="X15" s="122">
        <f t="shared" si="5"/>
        <v>2.2773450935653599</v>
      </c>
      <c r="Y15" s="122">
        <f t="shared" si="6"/>
        <v>1.3650849043804556</v>
      </c>
      <c r="Z15" s="122">
        <f t="shared" si="7"/>
        <v>0.88099462401451378</v>
      </c>
      <c r="AC15">
        <v>44166</v>
      </c>
    </row>
    <row r="16" spans="1:29">
      <c r="A16" s="91" t="s">
        <v>79</v>
      </c>
      <c r="B16" s="122">
        <v>2360.0198</v>
      </c>
      <c r="C16" s="122">
        <v>310.84410000000003</v>
      </c>
      <c r="D16" s="122">
        <v>267.49239999999998</v>
      </c>
      <c r="E16" s="122">
        <v>4235.9663</v>
      </c>
      <c r="F16" s="122">
        <v>944.40060000000005</v>
      </c>
      <c r="H16" t="s">
        <v>70</v>
      </c>
      <c r="I16">
        <v>2500.0614</v>
      </c>
      <c r="J16">
        <v>318.67880000000002</v>
      </c>
      <c r="K16">
        <v>297.49209999999999</v>
      </c>
      <c r="L16">
        <v>4524.4593999999997</v>
      </c>
      <c r="M16">
        <v>1007.9345000000002</v>
      </c>
      <c r="O16" s="124">
        <f t="shared" si="1"/>
        <v>5.9339163171427636E-2</v>
      </c>
      <c r="P16" s="124">
        <f t="shared" si="0"/>
        <v>2.5204596130343145E-2</v>
      </c>
      <c r="Q16" s="124">
        <f t="shared" si="0"/>
        <v>0.11215159757809949</v>
      </c>
      <c r="R16" s="124">
        <f t="shared" si="0"/>
        <v>6.8105617365274998E-2</v>
      </c>
      <c r="S16" s="124">
        <f t="shared" si="0"/>
        <v>6.7274311346265686E-2</v>
      </c>
      <c r="T16" s="124"/>
      <c r="U16" s="4">
        <v>44105</v>
      </c>
      <c r="V16" s="122">
        <f t="shared" si="3"/>
        <v>1.7762980867607938</v>
      </c>
      <c r="W16" s="122">
        <f t="shared" si="4"/>
        <v>1.1948602966540185</v>
      </c>
      <c r="X16" s="122">
        <f t="shared" si="5"/>
        <v>2.5327529840453615</v>
      </c>
      <c r="Y16" s="122">
        <f t="shared" si="6"/>
        <v>1.4580548545493039</v>
      </c>
      <c r="Z16" s="122">
        <f t="shared" si="7"/>
        <v>0.94026293064485245</v>
      </c>
      <c r="AC16">
        <v>44197</v>
      </c>
    </row>
    <row r="17" spans="1:29">
      <c r="A17" s="91" t="s">
        <v>70</v>
      </c>
      <c r="B17" s="122">
        <v>2500.0614</v>
      </c>
      <c r="C17" s="122">
        <v>318.67880000000002</v>
      </c>
      <c r="D17" s="122">
        <v>297.49209999999999</v>
      </c>
      <c r="E17" s="122">
        <v>4524.4593999999997</v>
      </c>
      <c r="F17" s="122">
        <v>1007.9345000000002</v>
      </c>
      <c r="H17" t="s">
        <v>68</v>
      </c>
      <c r="I17">
        <v>2284.0144</v>
      </c>
      <c r="J17">
        <v>341.18719999999996</v>
      </c>
      <c r="K17">
        <v>266.84070000000003</v>
      </c>
      <c r="L17">
        <v>4141.5694999999987</v>
      </c>
      <c r="M17">
        <v>828.6431</v>
      </c>
      <c r="O17" s="124">
        <f t="shared" si="1"/>
        <v>-8.6416677606397999E-2</v>
      </c>
      <c r="P17" s="124">
        <f t="shared" si="0"/>
        <v>7.063036511998895E-2</v>
      </c>
      <c r="Q17" s="124">
        <f t="shared" si="0"/>
        <v>-0.1030326519594973</v>
      </c>
      <c r="R17" s="124">
        <f t="shared" si="0"/>
        <v>-8.4626662800864352E-2</v>
      </c>
      <c r="S17" s="124">
        <f t="shared" si="0"/>
        <v>-0.17788001105230564</v>
      </c>
      <c r="T17" s="124"/>
      <c r="U17" s="4">
        <v>44136</v>
      </c>
      <c r="V17" s="122">
        <f t="shared" si="3"/>
        <v>1.6227963076643246</v>
      </c>
      <c r="W17" s="122">
        <f t="shared" si="4"/>
        <v>1.27925371567407</v>
      </c>
      <c r="X17" s="122">
        <f t="shared" si="5"/>
        <v>2.2717967273408375</v>
      </c>
      <c r="Y17" s="122">
        <f t="shared" si="6"/>
        <v>1.3346645380281965</v>
      </c>
      <c r="Z17" s="122">
        <f t="shared" si="7"/>
        <v>0.77300895014967275</v>
      </c>
      <c r="AC17">
        <v>44228</v>
      </c>
    </row>
    <row r="18" spans="1:29">
      <c r="A18" s="91" t="s">
        <v>68</v>
      </c>
      <c r="B18" s="122">
        <v>2284.0144</v>
      </c>
      <c r="C18" s="122">
        <v>341.18719999999996</v>
      </c>
      <c r="D18" s="122">
        <v>266.84070000000003</v>
      </c>
      <c r="E18" s="122">
        <v>4141.5694999999987</v>
      </c>
      <c r="F18" s="122">
        <v>828.6431</v>
      </c>
      <c r="H18" t="s">
        <v>69</v>
      </c>
      <c r="I18">
        <v>2738.3753999999999</v>
      </c>
      <c r="J18">
        <v>404.48819999999995</v>
      </c>
      <c r="K18">
        <v>290.21970000000005</v>
      </c>
      <c r="L18">
        <v>4644.395300000001</v>
      </c>
      <c r="M18">
        <v>980.83140000000003</v>
      </c>
      <c r="O18" s="124">
        <f t="shared" si="1"/>
        <v>0.19893088239723877</v>
      </c>
      <c r="P18" s="124">
        <f t="shared" si="0"/>
        <v>0.18553157914482135</v>
      </c>
      <c r="Q18" s="124">
        <f t="shared" si="0"/>
        <v>8.7614070867000488E-2</v>
      </c>
      <c r="R18" s="124">
        <f t="shared" si="0"/>
        <v>0.12140948014997756</v>
      </c>
      <c r="S18" s="124">
        <f t="shared" si="0"/>
        <v>0.18365964792321329</v>
      </c>
      <c r="T18" s="124"/>
      <c r="U18" s="4">
        <v>44166</v>
      </c>
      <c r="V18" s="122">
        <f t="shared" si="3"/>
        <v>1.9456206090989694</v>
      </c>
      <c r="W18" s="122">
        <f t="shared" si="4"/>
        <v>1.5165956776699605</v>
      </c>
      <c r="X18" s="122">
        <f t="shared" si="5"/>
        <v>2.4708380868054975</v>
      </c>
      <c r="Y18" s="122">
        <f t="shared" si="6"/>
        <v>1.49670546576481</v>
      </c>
      <c r="Z18" s="122">
        <f t="shared" si="7"/>
        <v>0.91497950177565435</v>
      </c>
      <c r="AC18">
        <v>44256</v>
      </c>
    </row>
    <row r="19" spans="1:29">
      <c r="A19" s="91" t="s">
        <v>69</v>
      </c>
      <c r="B19" s="122">
        <v>2738.3753999999999</v>
      </c>
      <c r="C19" s="122">
        <v>404.48819999999995</v>
      </c>
      <c r="D19" s="122">
        <v>290.21970000000005</v>
      </c>
      <c r="E19" s="122">
        <v>4644.395300000001</v>
      </c>
      <c r="F19" s="122">
        <v>980.83140000000003</v>
      </c>
      <c r="H19" t="s">
        <v>71</v>
      </c>
      <c r="I19">
        <v>2471.7242000000001</v>
      </c>
      <c r="J19">
        <v>368.2783</v>
      </c>
      <c r="K19">
        <v>251.84729999999999</v>
      </c>
      <c r="L19">
        <v>4084.9011999999998</v>
      </c>
      <c r="M19">
        <v>945.04989999999998</v>
      </c>
      <c r="O19" s="124">
        <f t="shared" si="1"/>
        <v>-9.7375692171350864E-2</v>
      </c>
      <c r="P19" s="124">
        <f t="shared" si="0"/>
        <v>-8.9520287612840005E-2</v>
      </c>
      <c r="Q19" s="124">
        <f t="shared" si="0"/>
        <v>-0.1322184538127496</v>
      </c>
      <c r="R19" s="124">
        <f t="shared" si="0"/>
        <v>-0.12046651153918814</v>
      </c>
      <c r="S19" s="124">
        <f t="shared" si="0"/>
        <v>-3.648078558659526E-2</v>
      </c>
      <c r="T19" s="124"/>
      <c r="U19" s="4">
        <v>44197</v>
      </c>
      <c r="V19" s="122">
        <f t="shared" si="3"/>
        <v>1.7561644555851119</v>
      </c>
      <c r="W19" s="122">
        <f t="shared" si="4"/>
        <v>1.3808295964125556</v>
      </c>
      <c r="X19" s="122">
        <f t="shared" si="5"/>
        <v>2.1441476953464225</v>
      </c>
      <c r="Y19" s="122">
        <f t="shared" si="6"/>
        <v>1.3164025795024876</v>
      </c>
      <c r="Z19" s="122">
        <f t="shared" si="7"/>
        <v>0.88160033075524691</v>
      </c>
      <c r="AC19">
        <v>44287</v>
      </c>
    </row>
    <row r="20" spans="1:29">
      <c r="A20" s="3" t="s">
        <v>38</v>
      </c>
      <c r="B20" s="122"/>
      <c r="C20" s="122"/>
      <c r="D20" s="122"/>
      <c r="E20" s="122"/>
      <c r="F20" s="122"/>
      <c r="H20" t="s">
        <v>72</v>
      </c>
      <c r="I20">
        <v>2446.6194</v>
      </c>
      <c r="J20">
        <v>404.09590000000003</v>
      </c>
      <c r="K20">
        <v>270.60020000000003</v>
      </c>
      <c r="L20">
        <v>4422.0535</v>
      </c>
      <c r="M20">
        <v>1039.3093999999999</v>
      </c>
      <c r="O20" s="124">
        <f t="shared" si="1"/>
        <v>-1.0156796619946541E-2</v>
      </c>
      <c r="P20" s="124">
        <f t="shared" si="0"/>
        <v>9.7256884263884208E-2</v>
      </c>
      <c r="Q20" s="124">
        <f t="shared" si="0"/>
        <v>7.4461389897767571E-2</v>
      </c>
      <c r="R20" s="124">
        <f t="shared" si="0"/>
        <v>8.2536218991049334E-2</v>
      </c>
      <c r="S20" s="124">
        <f t="shared" si="0"/>
        <v>9.9740235938864066E-2</v>
      </c>
      <c r="T20" s="124"/>
      <c r="U20" s="4">
        <v>44228</v>
      </c>
      <c r="V20" s="122">
        <f t="shared" si="3"/>
        <v>1.7383274503785549</v>
      </c>
      <c r="W20" s="122">
        <f t="shared" si="4"/>
        <v>1.5151247806589974</v>
      </c>
      <c r="X20" s="122">
        <f t="shared" si="5"/>
        <v>2.3038039128880121</v>
      </c>
      <c r="Y20" s="122">
        <f t="shared" si="6"/>
        <v>1.4250534710846869</v>
      </c>
      <c r="Z20" s="122">
        <f t="shared" si="7"/>
        <v>0.96953135574855587</v>
      </c>
      <c r="AC20">
        <v>44317</v>
      </c>
    </row>
    <row r="21" spans="1:29">
      <c r="A21" s="91" t="s">
        <v>71</v>
      </c>
      <c r="B21" s="122">
        <v>2471.7242000000001</v>
      </c>
      <c r="C21" s="122">
        <v>368.2783</v>
      </c>
      <c r="D21" s="122">
        <v>251.84729999999999</v>
      </c>
      <c r="E21" s="122">
        <v>4084.9011999999998</v>
      </c>
      <c r="F21" s="122">
        <v>945.04989999999998</v>
      </c>
      <c r="H21" t="s">
        <v>73</v>
      </c>
      <c r="I21">
        <v>2745.0623000000001</v>
      </c>
      <c r="J21">
        <v>459.71689999999995</v>
      </c>
      <c r="K21">
        <v>295.49669999999998</v>
      </c>
      <c r="L21">
        <v>5217.4867000000004</v>
      </c>
      <c r="M21">
        <v>1315.3553999999997</v>
      </c>
      <c r="O21" s="124">
        <f t="shared" si="1"/>
        <v>0.12198174346201947</v>
      </c>
      <c r="P21" s="124">
        <f t="shared" si="0"/>
        <v>0.13764306938031273</v>
      </c>
      <c r="Q21" s="124">
        <f t="shared" si="0"/>
        <v>9.2004736138406193E-2</v>
      </c>
      <c r="R21" s="124">
        <f t="shared" si="0"/>
        <v>0.17987869210537602</v>
      </c>
      <c r="S21" s="124">
        <f t="shared" si="0"/>
        <v>0.26560521823433891</v>
      </c>
      <c r="T21" s="124"/>
      <c r="U21" s="4">
        <v>44256</v>
      </c>
      <c r="V21" s="122">
        <f t="shared" si="3"/>
        <v>1.9503716634836179</v>
      </c>
      <c r="W21" s="122">
        <f t="shared" si="4"/>
        <v>1.723671205963075</v>
      </c>
      <c r="X21" s="122">
        <f t="shared" si="5"/>
        <v>2.5157647840079016</v>
      </c>
      <c r="Y21" s="122">
        <f t="shared" si="6"/>
        <v>1.6813902256436268</v>
      </c>
      <c r="Z21" s="122">
        <f t="shared" si="7"/>
        <v>1.2270439430771856</v>
      </c>
      <c r="AC21">
        <v>44348</v>
      </c>
    </row>
    <row r="22" spans="1:29">
      <c r="A22" s="91" t="s">
        <v>72</v>
      </c>
      <c r="B22" s="122">
        <v>2446.6194</v>
      </c>
      <c r="C22" s="122">
        <v>404.09590000000003</v>
      </c>
      <c r="D22" s="122">
        <v>270.60020000000003</v>
      </c>
      <c r="E22" s="122">
        <v>4422.0535</v>
      </c>
      <c r="F22" s="122">
        <v>1039.3093999999999</v>
      </c>
      <c r="H22" t="s">
        <v>74</v>
      </c>
      <c r="I22">
        <v>2710.8159000000001</v>
      </c>
      <c r="J22">
        <v>439.20950000000005</v>
      </c>
      <c r="K22">
        <v>314.54859999999996</v>
      </c>
      <c r="L22">
        <v>5210.3705999999993</v>
      </c>
      <c r="M22">
        <v>1204.9223000000002</v>
      </c>
      <c r="O22" s="124">
        <f t="shared" si="1"/>
        <v>-1.2475636709593074E-2</v>
      </c>
      <c r="P22" s="124">
        <f t="shared" ref="P22:P65" si="8">(J22-J21)/J21</f>
        <v>-4.4608758129187562E-2</v>
      </c>
      <c r="Q22" s="124">
        <f t="shared" ref="Q22:Q65" si="9">(K22-K21)/K21</f>
        <v>6.4474154872118675E-2</v>
      </c>
      <c r="R22" s="124">
        <f t="shared" ref="R22:S65" si="10">(L22-L21)/L21</f>
        <v>-1.3638942289974781E-3</v>
      </c>
      <c r="S22" s="124">
        <f t="shared" si="10"/>
        <v>-8.395685302998683E-2</v>
      </c>
      <c r="T22" s="124"/>
      <c r="U22" s="4">
        <v>44287</v>
      </c>
      <c r="V22" s="122">
        <f t="shared" si="3"/>
        <v>1.9260395351613115</v>
      </c>
      <c r="W22" s="122">
        <f t="shared" si="4"/>
        <v>1.6467803740420233</v>
      </c>
      <c r="X22" s="122">
        <f t="shared" si="5"/>
        <v>2.6779665923138491</v>
      </c>
      <c r="Y22" s="122">
        <f t="shared" si="6"/>
        <v>1.6790969872181787</v>
      </c>
      <c r="Z22" s="122">
        <f t="shared" si="7"/>
        <v>1.1240251950869189</v>
      </c>
      <c r="AC22">
        <v>44378</v>
      </c>
    </row>
    <row r="23" spans="1:29">
      <c r="A23" s="91" t="s">
        <v>73</v>
      </c>
      <c r="B23" s="122">
        <v>2745.0623000000001</v>
      </c>
      <c r="C23" s="122">
        <v>459.71689999999995</v>
      </c>
      <c r="D23" s="122">
        <v>295.49669999999998</v>
      </c>
      <c r="E23" s="122">
        <v>5217.4867000000004</v>
      </c>
      <c r="F23" s="122">
        <v>1315.3553999999997</v>
      </c>
      <c r="H23" t="s">
        <v>75</v>
      </c>
      <c r="I23">
        <v>2486.5886</v>
      </c>
      <c r="J23">
        <v>370.54410000000013</v>
      </c>
      <c r="K23">
        <v>293.14159999999998</v>
      </c>
      <c r="L23">
        <v>4807.8063000000002</v>
      </c>
      <c r="M23">
        <v>1026.7340000000002</v>
      </c>
      <c r="O23" s="124">
        <f t="shared" si="1"/>
        <v>-8.2715797852594863E-2</v>
      </c>
      <c r="P23" s="124">
        <f t="shared" si="8"/>
        <v>-0.15633860378703082</v>
      </c>
      <c r="Q23" s="124">
        <f t="shared" si="9"/>
        <v>-6.8056255853626388E-2</v>
      </c>
      <c r="R23" s="124">
        <f t="shared" si="10"/>
        <v>-7.7262124118387884E-2</v>
      </c>
      <c r="S23" s="124">
        <f t="shared" si="10"/>
        <v>-0.14788364361751791</v>
      </c>
      <c r="T23" s="124"/>
      <c r="U23" s="4">
        <v>44317</v>
      </c>
      <c r="V23" s="122">
        <f t="shared" si="3"/>
        <v>1.7667256383148027</v>
      </c>
      <c r="W23" s="122">
        <f t="shared" si="4"/>
        <v>1.3893250296204089</v>
      </c>
      <c r="X23" s="122">
        <f t="shared" si="5"/>
        <v>2.4957142127398737</v>
      </c>
      <c r="Y23" s="122">
        <f t="shared" si="6"/>
        <v>1.5493663873849166</v>
      </c>
      <c r="Z23" s="122">
        <f t="shared" si="7"/>
        <v>0.95780025371957389</v>
      </c>
      <c r="AC23">
        <v>44409</v>
      </c>
    </row>
    <row r="24" spans="1:29">
      <c r="A24" s="91" t="s">
        <v>74</v>
      </c>
      <c r="B24" s="122">
        <v>2710.8159000000001</v>
      </c>
      <c r="C24" s="122">
        <v>439.20950000000005</v>
      </c>
      <c r="D24" s="122">
        <v>314.54859999999996</v>
      </c>
      <c r="E24" s="122">
        <v>5210.3705999999993</v>
      </c>
      <c r="F24" s="122">
        <v>1204.9223000000002</v>
      </c>
      <c r="H24" t="s">
        <v>76</v>
      </c>
      <c r="I24">
        <v>2804.7088999999996</v>
      </c>
      <c r="J24">
        <v>414.15740000000005</v>
      </c>
      <c r="K24">
        <v>400.02969999999993</v>
      </c>
      <c r="L24">
        <v>5544.6875</v>
      </c>
      <c r="M24">
        <v>1143.8013000000001</v>
      </c>
      <c r="O24" s="124">
        <f t="shared" si="1"/>
        <v>0.12793443193618742</v>
      </c>
      <c r="P24" s="124">
        <f t="shared" si="8"/>
        <v>0.11770070013258856</v>
      </c>
      <c r="Q24" s="124">
        <f t="shared" si="9"/>
        <v>0.36462958515611554</v>
      </c>
      <c r="R24" s="124">
        <f t="shared" si="10"/>
        <v>0.15326765556257951</v>
      </c>
      <c r="S24" s="124">
        <f t="shared" si="10"/>
        <v>0.11401911303219715</v>
      </c>
      <c r="T24" s="124"/>
      <c r="U24" s="4">
        <v>44348</v>
      </c>
      <c r="V24" s="122">
        <f t="shared" si="3"/>
        <v>1.9927506792397052</v>
      </c>
      <c r="W24" s="122">
        <f t="shared" si="4"/>
        <v>1.5528495583184603</v>
      </c>
      <c r="X24" s="122">
        <f t="shared" si="5"/>
        <v>3.405725450799435</v>
      </c>
      <c r="Y24" s="122">
        <f t="shared" si="6"/>
        <v>1.7868341411868662</v>
      </c>
      <c r="Z24" s="122">
        <f t="shared" si="7"/>
        <v>1.0670077891106933</v>
      </c>
      <c r="AC24">
        <v>44440</v>
      </c>
    </row>
    <row r="25" spans="1:29">
      <c r="A25" s="91" t="s">
        <v>75</v>
      </c>
      <c r="B25" s="122">
        <v>2486.5886</v>
      </c>
      <c r="C25" s="122">
        <v>370.54410000000013</v>
      </c>
      <c r="D25" s="122">
        <v>293.14159999999998</v>
      </c>
      <c r="E25" s="122">
        <v>4807.8063000000002</v>
      </c>
      <c r="F25" s="122">
        <v>1026.7340000000002</v>
      </c>
      <c r="H25" t="s">
        <v>77</v>
      </c>
      <c r="I25">
        <v>2989.9570999999996</v>
      </c>
      <c r="J25">
        <v>408.61979999999994</v>
      </c>
      <c r="K25">
        <v>411.79339999999996</v>
      </c>
      <c r="L25">
        <v>5752.0876000000017</v>
      </c>
      <c r="M25">
        <v>1061.6701999999998</v>
      </c>
      <c r="O25" s="124">
        <f t="shared" si="1"/>
        <v>6.6048993533696143E-2</v>
      </c>
      <c r="P25" s="124">
        <f t="shared" si="8"/>
        <v>-1.3370761937369972E-2</v>
      </c>
      <c r="Q25" s="124">
        <f t="shared" si="9"/>
        <v>2.9407066525310572E-2</v>
      </c>
      <c r="R25" s="124">
        <f t="shared" si="10"/>
        <v>3.7405191906667717E-2</v>
      </c>
      <c r="S25" s="124">
        <f t="shared" si="10"/>
        <v>-7.1805391373484434E-2</v>
      </c>
      <c r="T25" s="124"/>
      <c r="U25" s="4">
        <v>44378</v>
      </c>
      <c r="V25" s="122">
        <f t="shared" si="3"/>
        <v>2.1243698559670769</v>
      </c>
      <c r="W25" s="122">
        <f t="shared" si="4"/>
        <v>1.532086776549634</v>
      </c>
      <c r="X25" s="122">
        <f t="shared" si="5"/>
        <v>3.5058778456980373</v>
      </c>
      <c r="Y25" s="122">
        <f t="shared" si="6"/>
        <v>1.8536710151433469</v>
      </c>
      <c r="Z25" s="122">
        <f t="shared" si="7"/>
        <v>0.9903908772150436</v>
      </c>
      <c r="AC25">
        <v>44470</v>
      </c>
    </row>
    <row r="26" spans="1:29">
      <c r="A26" s="91" t="s">
        <v>76</v>
      </c>
      <c r="B26" s="122">
        <v>2804.7088999999996</v>
      </c>
      <c r="C26" s="122">
        <v>414.15740000000005</v>
      </c>
      <c r="D26" s="122">
        <v>400.02969999999993</v>
      </c>
      <c r="E26" s="122">
        <v>5544.6875</v>
      </c>
      <c r="F26" s="122">
        <v>1143.8013000000001</v>
      </c>
      <c r="H26" t="s">
        <v>78</v>
      </c>
      <c r="I26">
        <v>3201.8338000000003</v>
      </c>
      <c r="J26">
        <v>428.77060000000006</v>
      </c>
      <c r="K26">
        <v>454.81070000000005</v>
      </c>
      <c r="L26">
        <v>6305.8496000000005</v>
      </c>
      <c r="M26">
        <v>1083.3856000000001</v>
      </c>
      <c r="O26" s="124">
        <f t="shared" si="1"/>
        <v>7.086278930222803E-2</v>
      </c>
      <c r="P26" s="124">
        <f t="shared" si="8"/>
        <v>4.9314301460673518E-2</v>
      </c>
      <c r="Q26" s="124">
        <f t="shared" si="9"/>
        <v>0.10446330611418272</v>
      </c>
      <c r="R26" s="124">
        <f t="shared" si="10"/>
        <v>9.6271482374503239E-2</v>
      </c>
      <c r="S26" s="124">
        <f t="shared" si="10"/>
        <v>2.0453997861106282E-2</v>
      </c>
      <c r="T26" s="124"/>
      <c r="U26" s="4">
        <v>44409</v>
      </c>
      <c r="V26" s="122">
        <f t="shared" si="3"/>
        <v>2.2749086294704766</v>
      </c>
      <c r="W26" s="122">
        <f t="shared" si="4"/>
        <v>1.6076405657123143</v>
      </c>
      <c r="X26" s="122">
        <f t="shared" si="5"/>
        <v>3.8721134362921226</v>
      </c>
      <c r="Y26" s="122">
        <f t="shared" si="6"/>
        <v>2.0321266716058473</v>
      </c>
      <c r="Z26" s="122">
        <f t="shared" si="7"/>
        <v>1.0106483300992593</v>
      </c>
      <c r="AC26">
        <v>44501</v>
      </c>
    </row>
    <row r="27" spans="1:29">
      <c r="A27" s="91" t="s">
        <v>77</v>
      </c>
      <c r="B27" s="122">
        <v>2989.9570999999996</v>
      </c>
      <c r="C27" s="122">
        <v>408.61979999999994</v>
      </c>
      <c r="D27" s="122">
        <v>411.79339999999996</v>
      </c>
      <c r="E27" s="122">
        <v>5752.0876000000017</v>
      </c>
      <c r="F27" s="122">
        <v>1061.6701999999998</v>
      </c>
      <c r="H27" t="s">
        <v>79</v>
      </c>
      <c r="I27">
        <v>3059.7701000000002</v>
      </c>
      <c r="J27">
        <v>447.40280000000001</v>
      </c>
      <c r="K27">
        <v>459.87859999999995</v>
      </c>
      <c r="L27">
        <v>6077.8033000000014</v>
      </c>
      <c r="M27">
        <v>1042.7519</v>
      </c>
      <c r="O27" s="124">
        <f t="shared" si="1"/>
        <v>-4.4369479765002211E-2</v>
      </c>
      <c r="P27" s="124">
        <f t="shared" si="8"/>
        <v>4.3454938374972427E-2</v>
      </c>
      <c r="Q27" s="124">
        <f t="shared" si="9"/>
        <v>1.1142877685155372E-2</v>
      </c>
      <c r="R27" s="124">
        <f t="shared" si="10"/>
        <v>-3.616424660683297E-2</v>
      </c>
      <c r="S27" s="124">
        <f t="shared" si="10"/>
        <v>-3.7506221238310801E-2</v>
      </c>
      <c r="T27" s="124"/>
      <c r="U27" s="4">
        <v>44440</v>
      </c>
      <c r="V27" s="122">
        <f t="shared" si="3"/>
        <v>2.1739721170679576</v>
      </c>
      <c r="W27" s="122">
        <f t="shared" si="4"/>
        <v>1.6775004874244488</v>
      </c>
      <c r="X27" s="122">
        <f t="shared" si="5"/>
        <v>3.9152599226957725</v>
      </c>
      <c r="Y27" s="122">
        <f t="shared" si="6"/>
        <v>1.9586363415175707</v>
      </c>
      <c r="Z27" s="122">
        <f t="shared" si="7"/>
        <v>0.9727427302364271</v>
      </c>
      <c r="AC27">
        <v>44531</v>
      </c>
    </row>
    <row r="28" spans="1:29">
      <c r="A28" s="91" t="s">
        <v>78</v>
      </c>
      <c r="B28" s="122">
        <v>3201.8338000000003</v>
      </c>
      <c r="C28" s="122">
        <v>428.77060000000006</v>
      </c>
      <c r="D28" s="122">
        <v>454.81070000000005</v>
      </c>
      <c r="E28" s="122">
        <v>6305.8496000000005</v>
      </c>
      <c r="F28" s="122">
        <v>1083.3856000000001</v>
      </c>
      <c r="H28" t="s">
        <v>70</v>
      </c>
      <c r="I28">
        <v>3003.1908000000003</v>
      </c>
      <c r="J28">
        <v>448.86340000000001</v>
      </c>
      <c r="K28">
        <v>463.52330000000001</v>
      </c>
      <c r="L28">
        <v>6214.3162000000011</v>
      </c>
      <c r="M28">
        <v>1015.6081999999999</v>
      </c>
      <c r="O28" s="124">
        <f t="shared" si="1"/>
        <v>-1.8491356589176382E-2</v>
      </c>
      <c r="P28" s="124">
        <f t="shared" si="8"/>
        <v>3.2646197118122626E-3</v>
      </c>
      <c r="Q28" s="124">
        <f t="shared" si="9"/>
        <v>7.9253524734572509E-3</v>
      </c>
      <c r="R28" s="124">
        <f t="shared" si="10"/>
        <v>2.2460894711745557E-2</v>
      </c>
      <c r="S28" s="124">
        <f t="shared" si="10"/>
        <v>-2.6030832454009511E-2</v>
      </c>
      <c r="T28" s="124"/>
      <c r="U28" s="4">
        <v>44470</v>
      </c>
      <c r="V28" s="122">
        <f t="shared" si="3"/>
        <v>2.1337724234363273</v>
      </c>
      <c r="W28" s="122">
        <f t="shared" si="4"/>
        <v>1.6829768885822693</v>
      </c>
      <c r="X28" s="122">
        <f t="shared" si="5"/>
        <v>3.9462897376083377</v>
      </c>
      <c r="Y28" s="122">
        <f t="shared" si="6"/>
        <v>2.0026290661629953</v>
      </c>
      <c r="Z28" s="122">
        <f t="shared" si="7"/>
        <v>0.94742142720478695</v>
      </c>
      <c r="AC28">
        <v>44562</v>
      </c>
    </row>
    <row r="29" spans="1:29">
      <c r="A29" s="91" t="s">
        <v>79</v>
      </c>
      <c r="B29" s="122">
        <v>3059.7701000000002</v>
      </c>
      <c r="C29" s="122">
        <v>447.40280000000001</v>
      </c>
      <c r="D29" s="122">
        <v>459.87859999999995</v>
      </c>
      <c r="E29" s="122">
        <v>6077.8033000000014</v>
      </c>
      <c r="F29" s="122">
        <v>1042.7519</v>
      </c>
      <c r="H29" t="s">
        <v>68</v>
      </c>
      <c r="I29">
        <v>3186.2999</v>
      </c>
      <c r="J29">
        <v>495.5324</v>
      </c>
      <c r="K29">
        <v>637.0652</v>
      </c>
      <c r="L29">
        <v>6881.5828000000001</v>
      </c>
      <c r="M29">
        <v>975.11529999999993</v>
      </c>
      <c r="O29" s="124">
        <f t="shared" si="1"/>
        <v>6.09715173608016E-2</v>
      </c>
      <c r="P29" s="124">
        <f t="shared" si="8"/>
        <v>0.10397149778752285</v>
      </c>
      <c r="Q29" s="124">
        <f t="shared" si="9"/>
        <v>0.37439736039159194</v>
      </c>
      <c r="R29" s="124">
        <f t="shared" si="10"/>
        <v>0.10737570772468882</v>
      </c>
      <c r="S29" s="124">
        <f t="shared" si="10"/>
        <v>-3.9870591828620496E-2</v>
      </c>
      <c r="T29" s="124"/>
      <c r="U29" s="4">
        <v>44501</v>
      </c>
      <c r="V29" s="122">
        <f t="shared" si="3"/>
        <v>2.2638717657958751</v>
      </c>
      <c r="W29" s="122">
        <f t="shared" si="4"/>
        <v>1.8579585164299528</v>
      </c>
      <c r="X29" s="122">
        <f t="shared" si="5"/>
        <v>5.4237701987093274</v>
      </c>
      <c r="Y29" s="122">
        <f t="shared" si="6"/>
        <v>2.2176627794522799</v>
      </c>
      <c r="Z29" s="122">
        <f t="shared" si="7"/>
        <v>0.90964717419101582</v>
      </c>
      <c r="AC29">
        <v>44593</v>
      </c>
    </row>
    <row r="30" spans="1:29">
      <c r="A30" s="91" t="s">
        <v>70</v>
      </c>
      <c r="B30" s="122">
        <v>3003.1908000000003</v>
      </c>
      <c r="C30" s="122">
        <v>448.86340000000001</v>
      </c>
      <c r="D30" s="122">
        <v>463.52330000000001</v>
      </c>
      <c r="E30" s="122">
        <v>6214.3162000000011</v>
      </c>
      <c r="F30" s="122">
        <v>1015.6081999999999</v>
      </c>
      <c r="H30" t="s">
        <v>69</v>
      </c>
      <c r="I30">
        <v>3756.6237000000001</v>
      </c>
      <c r="J30">
        <v>520.04619999999989</v>
      </c>
      <c r="K30">
        <v>657.42809999999997</v>
      </c>
      <c r="L30">
        <v>7150.9647000000004</v>
      </c>
      <c r="M30">
        <v>1035.9521</v>
      </c>
      <c r="O30" s="124">
        <f t="shared" si="1"/>
        <v>0.17899250475449599</v>
      </c>
      <c r="P30" s="124">
        <f t="shared" si="8"/>
        <v>4.9469620957176344E-2</v>
      </c>
      <c r="Q30" s="124">
        <f t="shared" si="9"/>
        <v>3.1963604353212147E-2</v>
      </c>
      <c r="R30" s="124">
        <f t="shared" si="10"/>
        <v>3.9145340226088732E-2</v>
      </c>
      <c r="S30" s="124">
        <f t="shared" si="10"/>
        <v>6.2389340009330226E-2</v>
      </c>
      <c r="T30" s="124"/>
      <c r="U30" s="4">
        <v>44531</v>
      </c>
      <c r="V30" s="122">
        <f t="shared" si="3"/>
        <v>2.6690878435986627</v>
      </c>
      <c r="W30" s="122">
        <f t="shared" si="4"/>
        <v>1.9498710199919003</v>
      </c>
      <c r="X30" s="122">
        <f t="shared" si="5"/>
        <v>5.5971334434436146</v>
      </c>
      <c r="Y30" s="122">
        <f t="shared" si="6"/>
        <v>2.3044739434606725</v>
      </c>
      <c r="Z30" s="122">
        <f t="shared" si="7"/>
        <v>0.96639946103014562</v>
      </c>
      <c r="AC30">
        <v>44621</v>
      </c>
    </row>
    <row r="31" spans="1:29">
      <c r="A31" s="91" t="s">
        <v>68</v>
      </c>
      <c r="B31" s="122">
        <v>3186.2999</v>
      </c>
      <c r="C31" s="122">
        <v>495.5324</v>
      </c>
      <c r="D31" s="122">
        <v>637.0652</v>
      </c>
      <c r="E31" s="122">
        <v>6881.5828000000001</v>
      </c>
      <c r="F31" s="122">
        <v>975.11529999999993</v>
      </c>
      <c r="H31" t="s">
        <v>71</v>
      </c>
      <c r="I31">
        <v>3342.4775999999997</v>
      </c>
      <c r="J31">
        <v>453.59879999999993</v>
      </c>
      <c r="K31">
        <v>514.58479999999997</v>
      </c>
      <c r="L31">
        <v>6030.7910000000002</v>
      </c>
      <c r="M31">
        <v>980.20229999999992</v>
      </c>
      <c r="O31" s="124">
        <f t="shared" si="1"/>
        <v>-0.11024423340565104</v>
      </c>
      <c r="P31" s="124">
        <f t="shared" si="8"/>
        <v>-0.12777210947796555</v>
      </c>
      <c r="Q31" s="124">
        <f t="shared" si="9"/>
        <v>-0.21727592720785741</v>
      </c>
      <c r="R31" s="124">
        <f t="shared" si="10"/>
        <v>-0.15664651511984112</v>
      </c>
      <c r="S31" s="124">
        <f t="shared" si="10"/>
        <v>-5.3815036428807909E-2</v>
      </c>
      <c r="T31" s="124"/>
      <c r="U31" s="4">
        <v>44562</v>
      </c>
      <c r="V31" s="122">
        <f t="shared" si="3"/>
        <v>2.374836300388786</v>
      </c>
      <c r="W31" s="122">
        <f t="shared" si="4"/>
        <v>1.7007318865575827</v>
      </c>
      <c r="X31" s="122">
        <f t="shared" si="5"/>
        <v>4.3810110848132959</v>
      </c>
      <c r="Y31" s="122">
        <f t="shared" si="6"/>
        <v>1.9434861310330804</v>
      </c>
      <c r="Z31" s="122">
        <f t="shared" si="7"/>
        <v>0.91439263883002797</v>
      </c>
      <c r="AC31">
        <v>44652</v>
      </c>
    </row>
    <row r="32" spans="1:29">
      <c r="A32" s="91" t="s">
        <v>69</v>
      </c>
      <c r="B32" s="122">
        <v>3756.6237000000001</v>
      </c>
      <c r="C32" s="122">
        <v>520.04619999999989</v>
      </c>
      <c r="D32" s="122">
        <v>657.42809999999997</v>
      </c>
      <c r="E32" s="122">
        <v>7150.9647000000004</v>
      </c>
      <c r="F32" s="122">
        <v>1035.9521</v>
      </c>
      <c r="H32" t="s">
        <v>72</v>
      </c>
      <c r="I32">
        <v>3178.1541000000002</v>
      </c>
      <c r="J32">
        <v>390.98380000000003</v>
      </c>
      <c r="K32">
        <v>467.20530000000002</v>
      </c>
      <c r="L32">
        <v>5548.1709000000001</v>
      </c>
      <c r="M32">
        <v>846.08819999999992</v>
      </c>
      <c r="O32" s="124">
        <f t="shared" si="1"/>
        <v>-4.9162184362880855E-2</v>
      </c>
      <c r="P32" s="124">
        <f t="shared" si="8"/>
        <v>-0.13804048864326782</v>
      </c>
      <c r="Q32" s="124">
        <f t="shared" si="9"/>
        <v>-9.207325983977753E-2</v>
      </c>
      <c r="R32" s="124">
        <f t="shared" si="10"/>
        <v>-8.0026003222462866E-2</v>
      </c>
      <c r="S32" s="124">
        <f t="shared" si="10"/>
        <v>-0.13682287829767387</v>
      </c>
      <c r="T32" s="124"/>
      <c r="U32" s="4">
        <v>44593</v>
      </c>
      <c r="V32" s="122">
        <f t="shared" si="3"/>
        <v>2.2580841603574107</v>
      </c>
      <c r="W32" s="122">
        <f t="shared" si="4"/>
        <v>1.4659620258859873</v>
      </c>
      <c r="X32" s="122">
        <f t="shared" si="5"/>
        <v>3.9776371128403358</v>
      </c>
      <c r="Y32" s="122">
        <f t="shared" si="6"/>
        <v>1.7879567036482151</v>
      </c>
      <c r="Z32" s="122">
        <f t="shared" si="7"/>
        <v>0.78928280609109813</v>
      </c>
      <c r="AC32">
        <v>44682</v>
      </c>
    </row>
    <row r="33" spans="1:29">
      <c r="A33" s="3" t="s">
        <v>167</v>
      </c>
      <c r="B33" s="122"/>
      <c r="C33" s="122"/>
      <c r="D33" s="122"/>
      <c r="E33" s="122"/>
      <c r="F33" s="122"/>
      <c r="H33" t="s">
        <v>73</v>
      </c>
      <c r="I33">
        <v>3745.6280000000006</v>
      </c>
      <c r="J33">
        <v>451.16539999999992</v>
      </c>
      <c r="K33">
        <v>570.77150000000006</v>
      </c>
      <c r="L33">
        <v>6657.2918999999993</v>
      </c>
      <c r="M33">
        <v>1037.0215999999998</v>
      </c>
      <c r="O33" s="124">
        <f t="shared" si="1"/>
        <v>0.17855455781706758</v>
      </c>
      <c r="P33" s="124">
        <f t="shared" si="8"/>
        <v>0.15392351294350273</v>
      </c>
      <c r="Q33" s="124">
        <f t="shared" si="9"/>
        <v>0.22167171476864675</v>
      </c>
      <c r="R33" s="124">
        <f t="shared" si="10"/>
        <v>0.19990750465166801</v>
      </c>
      <c r="S33" s="124">
        <f t="shared" si="10"/>
        <v>0.22566607122047078</v>
      </c>
      <c r="T33" s="124"/>
      <c r="U33" s="4">
        <v>44621</v>
      </c>
      <c r="V33" s="122">
        <f t="shared" si="3"/>
        <v>2.6612753791237522</v>
      </c>
      <c r="W33" s="122">
        <f t="shared" si="4"/>
        <v>1.6916080507521327</v>
      </c>
      <c r="X33" s="122">
        <f t="shared" si="5"/>
        <v>4.859366752371062</v>
      </c>
      <c r="Y33" s="122">
        <f t="shared" si="6"/>
        <v>2.145382666699752</v>
      </c>
      <c r="Z33" s="122">
        <f t="shared" si="7"/>
        <v>0.96739715602354492</v>
      </c>
      <c r="AC33">
        <v>44713</v>
      </c>
    </row>
    <row r="34" spans="1:29">
      <c r="A34" s="91" t="s">
        <v>71</v>
      </c>
      <c r="B34" s="122">
        <v>3342.4775999999997</v>
      </c>
      <c r="C34" s="122">
        <v>453.59879999999993</v>
      </c>
      <c r="D34" s="122">
        <v>514.58479999999997</v>
      </c>
      <c r="E34" s="122">
        <v>6030.7910000000002</v>
      </c>
      <c r="F34" s="122">
        <v>980.20229999999992</v>
      </c>
      <c r="H34" t="s">
        <v>74</v>
      </c>
      <c r="I34">
        <v>3286.8301000000001</v>
      </c>
      <c r="J34">
        <v>358.32260000000002</v>
      </c>
      <c r="K34">
        <v>438.58940000000001</v>
      </c>
      <c r="L34">
        <v>5653.125500000001</v>
      </c>
      <c r="M34">
        <v>876.83339999999998</v>
      </c>
      <c r="O34" s="124">
        <f t="shared" si="1"/>
        <v>-0.12248891240667797</v>
      </c>
      <c r="P34" s="124">
        <f t="shared" si="8"/>
        <v>-0.20578439747374225</v>
      </c>
      <c r="Q34" s="124">
        <f t="shared" si="9"/>
        <v>-0.23158496876595983</v>
      </c>
      <c r="R34" s="124">
        <f t="shared" si="10"/>
        <v>-0.15083706934947502</v>
      </c>
      <c r="S34" s="124">
        <f t="shared" si="10"/>
        <v>-0.15446949224587014</v>
      </c>
      <c r="T34" s="124"/>
      <c r="U34" s="4">
        <v>44652</v>
      </c>
      <c r="V34" s="122">
        <f t="shared" si="3"/>
        <v>2.3352986523202142</v>
      </c>
      <c r="W34" s="122">
        <f t="shared" si="4"/>
        <v>1.3435015072663736</v>
      </c>
      <c r="X34" s="122">
        <f t="shared" si="5"/>
        <v>3.7340104548008659</v>
      </c>
      <c r="Y34" s="122">
        <f t="shared" si="6"/>
        <v>1.8217794326215997</v>
      </c>
      <c r="Z34" s="122">
        <f t="shared" si="7"/>
        <v>0.81796380853248907</v>
      </c>
      <c r="AC34">
        <v>44743</v>
      </c>
    </row>
    <row r="35" spans="1:29">
      <c r="A35" s="91" t="s">
        <v>72</v>
      </c>
      <c r="B35" s="122">
        <v>3178.1541000000002</v>
      </c>
      <c r="C35" s="122">
        <v>390.98380000000003</v>
      </c>
      <c r="D35" s="122">
        <v>467.20530000000002</v>
      </c>
      <c r="E35" s="122">
        <v>5548.1709000000001</v>
      </c>
      <c r="F35" s="122">
        <v>846.08819999999992</v>
      </c>
      <c r="H35" t="s">
        <v>75</v>
      </c>
      <c r="I35">
        <v>3074.2957999999999</v>
      </c>
      <c r="J35">
        <v>355.66539999999998</v>
      </c>
      <c r="K35">
        <v>373.07110000000006</v>
      </c>
      <c r="L35">
        <v>5487.3173999999999</v>
      </c>
      <c r="M35">
        <v>859.5471</v>
      </c>
      <c r="O35" s="124">
        <f t="shared" si="1"/>
        <v>-6.4662393106355034E-2</v>
      </c>
      <c r="P35" s="124">
        <f t="shared" si="8"/>
        <v>-7.415663985470204E-3</v>
      </c>
      <c r="Q35" s="124">
        <f t="shared" si="9"/>
        <v>-0.14938413924276317</v>
      </c>
      <c r="R35" s="124">
        <f t="shared" si="10"/>
        <v>-2.9330341242203288E-2</v>
      </c>
      <c r="S35" s="124">
        <f t="shared" si="10"/>
        <v>-1.9714463431707761E-2</v>
      </c>
      <c r="T35" s="124"/>
      <c r="U35" s="4">
        <v>44682</v>
      </c>
      <c r="V35" s="122">
        <f t="shared" si="3"/>
        <v>2.1842926528431432</v>
      </c>
      <c r="W35" s="122">
        <f t="shared" si="4"/>
        <v>1.3335385515245135</v>
      </c>
      <c r="X35" s="122">
        <f t="shared" si="5"/>
        <v>3.1762085170869598</v>
      </c>
      <c r="Y35" s="122">
        <f t="shared" si="6"/>
        <v>1.7683460201947807</v>
      </c>
      <c r="Z35" s="122">
        <f t="shared" si="7"/>
        <v>0.8018380909407149</v>
      </c>
      <c r="AC35">
        <v>44774</v>
      </c>
    </row>
    <row r="36" spans="1:29">
      <c r="A36" s="91" t="s">
        <v>73</v>
      </c>
      <c r="B36" s="122">
        <v>3745.6280000000006</v>
      </c>
      <c r="C36" s="122">
        <v>451.16539999999992</v>
      </c>
      <c r="D36" s="122">
        <v>570.77150000000006</v>
      </c>
      <c r="E36" s="122">
        <v>6657.2918999999993</v>
      </c>
      <c r="F36" s="122">
        <v>1037.0215999999998</v>
      </c>
      <c r="H36" t="s">
        <v>76</v>
      </c>
      <c r="I36">
        <v>2896.3841000000002</v>
      </c>
      <c r="J36">
        <v>354.88490000000002</v>
      </c>
      <c r="K36">
        <v>356.88180000000011</v>
      </c>
      <c r="L36">
        <v>5345.7796999999991</v>
      </c>
      <c r="M36">
        <v>782.29189999999994</v>
      </c>
      <c r="O36" s="124">
        <f t="shared" si="1"/>
        <v>-5.787071627915559E-2</v>
      </c>
      <c r="P36" s="124">
        <f t="shared" si="8"/>
        <v>-2.1944782933621346E-3</v>
      </c>
      <c r="Q36" s="124">
        <f t="shared" si="9"/>
        <v>-4.3394677314860207E-2</v>
      </c>
      <c r="R36" s="124">
        <f t="shared" si="10"/>
        <v>-2.5793605450998836E-2</v>
      </c>
      <c r="S36" s="124">
        <f t="shared" si="10"/>
        <v>-8.9878960675918815E-2</v>
      </c>
      <c r="T36" s="124"/>
      <c r="U36" s="4">
        <v>44713</v>
      </c>
      <c r="V36" s="122">
        <f t="shared" si="3"/>
        <v>2.0578860724598136</v>
      </c>
      <c r="W36" s="122">
        <f t="shared" si="4"/>
        <v>1.3306121301198313</v>
      </c>
      <c r="X36" s="122">
        <f t="shared" si="5"/>
        <v>3.0383779734032603</v>
      </c>
      <c r="Y36" s="122">
        <f t="shared" si="6"/>
        <v>1.7227340006490326</v>
      </c>
      <c r="Z36" s="122">
        <f t="shared" si="7"/>
        <v>0.72976971669660051</v>
      </c>
      <c r="AC36">
        <v>44805</v>
      </c>
    </row>
    <row r="37" spans="1:29">
      <c r="A37" s="91" t="s">
        <v>74</v>
      </c>
      <c r="B37" s="122">
        <v>3286.8301000000001</v>
      </c>
      <c r="C37" s="122">
        <v>358.32260000000002</v>
      </c>
      <c r="D37" s="122">
        <v>438.58940000000001</v>
      </c>
      <c r="E37" s="122">
        <v>5653.125500000001</v>
      </c>
      <c r="F37" s="122">
        <v>876.83339999999998</v>
      </c>
      <c r="H37" t="s">
        <v>77</v>
      </c>
      <c r="I37">
        <v>2953.2509</v>
      </c>
      <c r="J37">
        <v>326.20110000000005</v>
      </c>
      <c r="K37">
        <v>326.21250000000003</v>
      </c>
      <c r="L37">
        <v>5144.4745000000003</v>
      </c>
      <c r="M37">
        <v>723.13</v>
      </c>
      <c r="O37" s="124">
        <f t="shared" si="1"/>
        <v>1.9633721922447986E-2</v>
      </c>
      <c r="P37" s="124">
        <f t="shared" si="8"/>
        <v>-8.0825642342066295E-2</v>
      </c>
      <c r="Q37" s="124">
        <f t="shared" si="9"/>
        <v>-8.5936856404557671E-2</v>
      </c>
      <c r="R37" s="124">
        <f t="shared" si="10"/>
        <v>-3.7656845455116474E-2</v>
      </c>
      <c r="S37" s="124">
        <f t="shared" si="10"/>
        <v>-7.562637424725982E-2</v>
      </c>
      <c r="T37" s="124"/>
      <c r="U37" s="4">
        <v>44743</v>
      </c>
      <c r="V37" s="122">
        <f t="shared" si="3"/>
        <v>2.0982900353545682</v>
      </c>
      <c r="W37" s="122">
        <f t="shared" si="4"/>
        <v>1.2230645499947508</v>
      </c>
      <c r="X37" s="122">
        <f t="shared" si="5"/>
        <v>2.7772693218001332</v>
      </c>
      <c r="Y37" s="122">
        <f t="shared" si="6"/>
        <v>1.6578612726263173</v>
      </c>
      <c r="Z37" s="122">
        <f t="shared" si="7"/>
        <v>0.67457987898738658</v>
      </c>
      <c r="AC37">
        <v>44835</v>
      </c>
    </row>
    <row r="38" spans="1:29">
      <c r="A38" s="91" t="s">
        <v>75</v>
      </c>
      <c r="B38" s="122">
        <v>3074.2957999999999</v>
      </c>
      <c r="C38" s="122">
        <v>355.66539999999998</v>
      </c>
      <c r="D38" s="122">
        <v>373.07110000000006</v>
      </c>
      <c r="E38" s="122">
        <v>5487.3173999999999</v>
      </c>
      <c r="F38" s="122">
        <v>859.5471</v>
      </c>
      <c r="H38" t="s">
        <v>78</v>
      </c>
      <c r="I38">
        <v>3791.2299999999996</v>
      </c>
      <c r="J38">
        <v>380.11709999999999</v>
      </c>
      <c r="K38">
        <v>408.03769999999997</v>
      </c>
      <c r="L38">
        <v>6336.5012999999999</v>
      </c>
      <c r="M38">
        <v>764.30639999999994</v>
      </c>
      <c r="O38" s="124">
        <f t="shared" si="1"/>
        <v>0.28374802154466439</v>
      </c>
      <c r="P38" s="124">
        <f t="shared" si="8"/>
        <v>0.16528454379828864</v>
      </c>
      <c r="Q38" s="124">
        <f t="shared" si="9"/>
        <v>0.25083404222707567</v>
      </c>
      <c r="R38" s="124">
        <f t="shared" si="10"/>
        <v>0.23171011927457305</v>
      </c>
      <c r="S38" s="124">
        <f t="shared" si="10"/>
        <v>5.6941905328225829E-2</v>
      </c>
      <c r="T38" s="124"/>
      <c r="U38" s="4">
        <v>44774</v>
      </c>
      <c r="V38" s="122">
        <f t="shared" si="3"/>
        <v>2.6936756815133109</v>
      </c>
      <c r="W38" s="122">
        <f t="shared" si="4"/>
        <v>1.4252182161764924</v>
      </c>
      <c r="X38" s="122">
        <f t="shared" si="5"/>
        <v>3.4739030121405094</v>
      </c>
      <c r="Y38" s="122">
        <f t="shared" si="6"/>
        <v>2.0420045058472565</v>
      </c>
      <c r="Z38" s="122">
        <f t="shared" si="7"/>
        <v>0.71299174259301235</v>
      </c>
      <c r="AC38">
        <v>44866</v>
      </c>
    </row>
    <row r="39" spans="1:29">
      <c r="A39" s="91" t="s">
        <v>76</v>
      </c>
      <c r="B39" s="122">
        <v>2896.3841000000002</v>
      </c>
      <c r="C39" s="122">
        <v>354.88490000000002</v>
      </c>
      <c r="D39" s="122">
        <v>356.88180000000011</v>
      </c>
      <c r="E39" s="122">
        <v>5345.7796999999991</v>
      </c>
      <c r="F39" s="122">
        <v>782.29189999999994</v>
      </c>
      <c r="H39" t="s">
        <v>79</v>
      </c>
      <c r="I39">
        <v>3174.3572999999997</v>
      </c>
      <c r="J39">
        <v>291.90309999999999</v>
      </c>
      <c r="K39">
        <v>276.3981</v>
      </c>
      <c r="L39">
        <v>5113.7520000000013</v>
      </c>
      <c r="M39">
        <v>580.28520000000003</v>
      </c>
      <c r="O39" s="124">
        <f t="shared" si="1"/>
        <v>-0.16271043961985951</v>
      </c>
      <c r="P39" s="124">
        <f t="shared" si="8"/>
        <v>-0.23207059087844245</v>
      </c>
      <c r="Q39" s="124">
        <f t="shared" si="9"/>
        <v>-0.32261626805562327</v>
      </c>
      <c r="R39" s="124">
        <f t="shared" si="10"/>
        <v>-0.19296915476052987</v>
      </c>
      <c r="S39" s="124">
        <f t="shared" si="10"/>
        <v>-0.24076888535801863</v>
      </c>
      <c r="T39" s="124"/>
      <c r="U39" s="4">
        <v>44805</v>
      </c>
      <c r="V39" s="122">
        <f t="shared" si="3"/>
        <v>2.2553865271809554</v>
      </c>
      <c r="W39" s="122">
        <f t="shared" si="4"/>
        <v>1.094466982617694</v>
      </c>
      <c r="X39" s="122">
        <f t="shared" si="5"/>
        <v>2.3531653867765496</v>
      </c>
      <c r="Y39" s="122">
        <f t="shared" si="6"/>
        <v>1.6479606223367178</v>
      </c>
      <c r="Z39" s="122">
        <f t="shared" si="7"/>
        <v>0.54132551545942142</v>
      </c>
      <c r="AC39">
        <v>44896</v>
      </c>
    </row>
    <row r="40" spans="1:29">
      <c r="A40" s="91" t="s">
        <v>77</v>
      </c>
      <c r="B40" s="122">
        <v>2953.2509</v>
      </c>
      <c r="C40" s="122">
        <v>326.20110000000005</v>
      </c>
      <c r="D40" s="122">
        <v>326.21250000000003</v>
      </c>
      <c r="E40" s="122">
        <v>5144.4745000000003</v>
      </c>
      <c r="F40" s="122">
        <v>723.13</v>
      </c>
      <c r="H40" t="s">
        <v>70</v>
      </c>
      <c r="I40">
        <v>3008.5983999999999</v>
      </c>
      <c r="J40">
        <v>270.8134</v>
      </c>
      <c r="K40">
        <v>261.62689999999998</v>
      </c>
      <c r="L40">
        <v>4893.4598999999998</v>
      </c>
      <c r="M40">
        <v>532.81840000000011</v>
      </c>
      <c r="O40" s="124">
        <f t="shared" si="1"/>
        <v>-5.2218097817784984E-2</v>
      </c>
      <c r="P40" s="124">
        <f t="shared" si="8"/>
        <v>-7.2248975773124696E-2</v>
      </c>
      <c r="Q40" s="124">
        <f t="shared" si="9"/>
        <v>-5.3441756654622523E-2</v>
      </c>
      <c r="R40" s="124">
        <f t="shared" si="10"/>
        <v>-4.3078369854463304E-2</v>
      </c>
      <c r="S40" s="124">
        <f t="shared" si="10"/>
        <v>-8.1799087758915645E-2</v>
      </c>
      <c r="T40" s="124"/>
      <c r="U40" s="4">
        <v>44835</v>
      </c>
      <c r="V40" s="122">
        <f t="shared" si="3"/>
        <v>2.1376145328877061</v>
      </c>
      <c r="W40" s="122">
        <f t="shared" si="4"/>
        <v>1.0153928641060634</v>
      </c>
      <c r="X40" s="122">
        <f t="shared" si="5"/>
        <v>2.2274080948083568</v>
      </c>
      <c r="Y40" s="122">
        <f t="shared" si="6"/>
        <v>1.5769691651421052</v>
      </c>
      <c r="Z40" s="122">
        <f t="shared" si="7"/>
        <v>0.49704558211421596</v>
      </c>
      <c r="AC40">
        <v>44927</v>
      </c>
    </row>
    <row r="41" spans="1:29">
      <c r="A41" s="91" t="s">
        <v>78</v>
      </c>
      <c r="B41" s="122">
        <v>3791.2299999999996</v>
      </c>
      <c r="C41" s="122">
        <v>380.11709999999999</v>
      </c>
      <c r="D41" s="122">
        <v>408.03769999999997</v>
      </c>
      <c r="E41" s="122">
        <v>6336.5012999999999</v>
      </c>
      <c r="F41" s="122">
        <v>764.30639999999994</v>
      </c>
      <c r="H41" t="s">
        <v>68</v>
      </c>
      <c r="I41">
        <v>3030.1255999999998</v>
      </c>
      <c r="J41">
        <v>325.13870000000003</v>
      </c>
      <c r="K41">
        <v>321.29540000000003</v>
      </c>
      <c r="L41">
        <v>4905.1066999999994</v>
      </c>
      <c r="M41">
        <v>588.80960000000016</v>
      </c>
      <c r="O41" s="124">
        <f t="shared" si="1"/>
        <v>7.1552255030116335E-3</v>
      </c>
      <c r="P41" s="124">
        <f t="shared" si="8"/>
        <v>0.20060048727278645</v>
      </c>
      <c r="Q41" s="124">
        <f t="shared" si="9"/>
        <v>0.22806714447176515</v>
      </c>
      <c r="R41" s="124">
        <f t="shared" si="10"/>
        <v>2.380074678858517E-3</v>
      </c>
      <c r="S41" s="124">
        <f t="shared" si="10"/>
        <v>0.10508495952842477</v>
      </c>
      <c r="T41" s="124"/>
      <c r="U41" s="4">
        <v>44866</v>
      </c>
      <c r="V41" s="122">
        <f t="shared" si="3"/>
        <v>2.1529096469090323</v>
      </c>
      <c r="W41" s="122">
        <f t="shared" si="4"/>
        <v>1.21908116741905</v>
      </c>
      <c r="X41" s="122">
        <f t="shared" si="5"/>
        <v>2.7354066985645935</v>
      </c>
      <c r="Y41" s="122">
        <f t="shared" si="6"/>
        <v>1.5807224695214004</v>
      </c>
      <c r="Z41" s="122">
        <f t="shared" si="7"/>
        <v>0.54927759699447065</v>
      </c>
      <c r="AC41">
        <v>44958</v>
      </c>
    </row>
    <row r="42" spans="1:29">
      <c r="A42" s="91" t="s">
        <v>79</v>
      </c>
      <c r="B42" s="122">
        <v>3174.3572999999997</v>
      </c>
      <c r="C42" s="122">
        <v>291.90309999999999</v>
      </c>
      <c r="D42" s="122">
        <v>276.3981</v>
      </c>
      <c r="E42" s="122">
        <v>5113.7520000000013</v>
      </c>
      <c r="F42" s="122">
        <v>580.28520000000003</v>
      </c>
      <c r="H42" t="s">
        <v>69</v>
      </c>
      <c r="I42">
        <v>2865.2787999999996</v>
      </c>
      <c r="J42">
        <v>323.51870000000002</v>
      </c>
      <c r="K42">
        <v>340.23699999999991</v>
      </c>
      <c r="L42">
        <v>5085.3589999999995</v>
      </c>
      <c r="M42">
        <v>557.3623</v>
      </c>
      <c r="O42" s="124">
        <f t="shared" si="1"/>
        <v>-5.440262938275571E-2</v>
      </c>
      <c r="P42" s="124">
        <f t="shared" si="8"/>
        <v>-4.982489011612596E-3</v>
      </c>
      <c r="Q42" s="124">
        <f t="shared" si="9"/>
        <v>5.8953847456265723E-2</v>
      </c>
      <c r="R42" s="124">
        <f t="shared" si="10"/>
        <v>3.6747885627034398E-2</v>
      </c>
      <c r="S42" s="124">
        <f t="shared" si="10"/>
        <v>-5.3408266441308271E-2</v>
      </c>
      <c r="T42" s="124"/>
      <c r="U42" s="4">
        <v>44896</v>
      </c>
      <c r="V42" s="122">
        <f t="shared" si="3"/>
        <v>2.0357857012936806</v>
      </c>
      <c r="W42" s="122">
        <f t="shared" si="4"/>
        <v>1.2130071088981207</v>
      </c>
      <c r="X42" s="122">
        <f t="shared" si="5"/>
        <v>2.8966694478026178</v>
      </c>
      <c r="Y42" s="122">
        <f t="shared" si="6"/>
        <v>1.6388106780394562</v>
      </c>
      <c r="Z42" s="122">
        <f t="shared" si="7"/>
        <v>0.51994163274394845</v>
      </c>
      <c r="AC42">
        <v>44986</v>
      </c>
    </row>
    <row r="43" spans="1:29">
      <c r="A43" s="91" t="s">
        <v>70</v>
      </c>
      <c r="B43" s="122">
        <v>3008.5983999999999</v>
      </c>
      <c r="C43" s="122">
        <v>270.8134</v>
      </c>
      <c r="D43" s="122">
        <v>261.62689999999998</v>
      </c>
      <c r="E43" s="122">
        <v>4893.4598999999998</v>
      </c>
      <c r="F43" s="122">
        <v>532.81840000000011</v>
      </c>
      <c r="H43" t="s">
        <v>71</v>
      </c>
      <c r="I43">
        <v>2687.3203000000003</v>
      </c>
      <c r="J43">
        <v>334.38579999999996</v>
      </c>
      <c r="K43">
        <v>345.23880000000003</v>
      </c>
      <c r="L43">
        <v>4678.3423999999995</v>
      </c>
      <c r="M43">
        <v>559.37749999999994</v>
      </c>
      <c r="O43" s="124">
        <f t="shared" si="1"/>
        <v>-6.2108615747968159E-2</v>
      </c>
      <c r="P43" s="124">
        <f t="shared" si="8"/>
        <v>3.3590330327118452E-2</v>
      </c>
      <c r="Q43" s="124">
        <f t="shared" si="9"/>
        <v>1.4700929058274432E-2</v>
      </c>
      <c r="R43" s="124">
        <f t="shared" si="10"/>
        <v>-8.0036945277609697E-2</v>
      </c>
      <c r="S43" s="124">
        <f t="shared" si="10"/>
        <v>3.6156015575505127E-3</v>
      </c>
      <c r="T43" s="124"/>
      <c r="U43" s="4">
        <v>44927</v>
      </c>
      <c r="V43" s="122">
        <f t="shared" si="3"/>
        <v>1.9093458694268237</v>
      </c>
      <c r="W43" s="122">
        <f t="shared" si="4"/>
        <v>1.2537524183751516</v>
      </c>
      <c r="X43" s="122">
        <f t="shared" si="5"/>
        <v>2.9392531798600352</v>
      </c>
      <c r="Y43" s="122">
        <f t="shared" si="6"/>
        <v>1.5076452774808498</v>
      </c>
      <c r="Z43" s="122">
        <f t="shared" si="7"/>
        <v>0.52182153452113289</v>
      </c>
      <c r="AC43">
        <v>45017</v>
      </c>
    </row>
    <row r="44" spans="1:29">
      <c r="A44" s="91" t="s">
        <v>68</v>
      </c>
      <c r="B44" s="122">
        <v>3030.1255999999998</v>
      </c>
      <c r="C44" s="122">
        <v>325.13870000000003</v>
      </c>
      <c r="D44" s="122">
        <v>321.29540000000003</v>
      </c>
      <c r="E44" s="122">
        <v>4905.1066999999994</v>
      </c>
      <c r="F44" s="122">
        <v>588.80960000000016</v>
      </c>
      <c r="H44" t="s">
        <v>72</v>
      </c>
      <c r="I44">
        <v>2841.2827000000002</v>
      </c>
      <c r="J44">
        <v>325.69409999999999</v>
      </c>
      <c r="K44">
        <v>418.53419999999988</v>
      </c>
      <c r="L44">
        <v>4869.9704000000002</v>
      </c>
      <c r="M44">
        <v>511.41070000000002</v>
      </c>
      <c r="O44" s="124">
        <f t="shared" si="1"/>
        <v>5.729216573104437E-2</v>
      </c>
      <c r="P44" s="124">
        <f t="shared" si="8"/>
        <v>-2.5993029608314618E-2</v>
      </c>
      <c r="Q44" s="124">
        <f t="shared" si="9"/>
        <v>0.21230348384943945</v>
      </c>
      <c r="R44" s="124">
        <f t="shared" si="10"/>
        <v>4.0960661622373051E-2</v>
      </c>
      <c r="S44" s="124">
        <f t="shared" si="10"/>
        <v>-8.5750320668957769E-2</v>
      </c>
      <c r="T44" s="124"/>
      <c r="U44" s="4">
        <v>44958</v>
      </c>
      <c r="V44" s="122">
        <f t="shared" si="3"/>
        <v>2.0187364294159105</v>
      </c>
      <c r="W44" s="122">
        <f t="shared" si="4"/>
        <v>1.2211635946428303</v>
      </c>
      <c r="X44" s="122">
        <f t="shared" si="5"/>
        <v>3.5632668698598642</v>
      </c>
      <c r="Y44" s="122">
        <f t="shared" si="6"/>
        <v>1.5693994255383115</v>
      </c>
      <c r="Z44" s="122">
        <f t="shared" si="7"/>
        <v>0.47707517060397808</v>
      </c>
      <c r="AC44">
        <v>45047</v>
      </c>
    </row>
    <row r="45" spans="1:29">
      <c r="A45" s="91" t="s">
        <v>69</v>
      </c>
      <c r="B45" s="122">
        <v>2865.2787999999996</v>
      </c>
      <c r="C45" s="122">
        <v>323.51870000000002</v>
      </c>
      <c r="D45" s="122">
        <v>340.23699999999991</v>
      </c>
      <c r="E45" s="122">
        <v>5085.3589999999995</v>
      </c>
      <c r="F45" s="122">
        <v>557.3623</v>
      </c>
      <c r="H45" t="s">
        <v>73</v>
      </c>
      <c r="I45">
        <v>3532.4844000000003</v>
      </c>
      <c r="J45">
        <v>389.94039999999995</v>
      </c>
      <c r="K45">
        <v>577.17319999999995</v>
      </c>
      <c r="L45">
        <v>6063.2531000000008</v>
      </c>
      <c r="M45">
        <v>635.72580000000005</v>
      </c>
      <c r="O45" s="124">
        <f t="shared" si="1"/>
        <v>0.2432710057327277</v>
      </c>
      <c r="P45" s="124">
        <f t="shared" si="8"/>
        <v>0.19725963718716416</v>
      </c>
      <c r="Q45" s="124">
        <f t="shared" si="9"/>
        <v>0.37903473599051191</v>
      </c>
      <c r="R45" s="124">
        <f t="shared" si="10"/>
        <v>0.24502873775167106</v>
      </c>
      <c r="S45" s="124">
        <f t="shared" si="10"/>
        <v>0.24308271219198196</v>
      </c>
      <c r="T45" s="124"/>
      <c r="U45" s="4">
        <v>44986</v>
      </c>
      <c r="V45" s="122">
        <f t="shared" si="3"/>
        <v>2.5098364709092147</v>
      </c>
      <c r="W45" s="122">
        <f t="shared" si="4"/>
        <v>1.4620498822682484</v>
      </c>
      <c r="X45" s="122">
        <f t="shared" si="5"/>
        <v>4.9138687871409354</v>
      </c>
      <c r="Y45" s="122">
        <f t="shared" si="6"/>
        <v>1.9539473858061618</v>
      </c>
      <c r="Z45" s="122">
        <f t="shared" si="7"/>
        <v>0.59304389699384563</v>
      </c>
      <c r="AC45">
        <v>45078</v>
      </c>
    </row>
    <row r="46" spans="1:29">
      <c r="A46" s="3" t="s">
        <v>168</v>
      </c>
      <c r="B46" s="122"/>
      <c r="C46" s="122"/>
      <c r="D46" s="122"/>
      <c r="E46" s="122"/>
      <c r="F46" s="122"/>
      <c r="H46" t="s">
        <v>74</v>
      </c>
      <c r="I46">
        <v>3107.9750999999997</v>
      </c>
      <c r="J46">
        <v>338.41280000000006</v>
      </c>
      <c r="K46">
        <v>515.58519999999987</v>
      </c>
      <c r="L46">
        <v>5419.9734999999991</v>
      </c>
      <c r="M46">
        <v>583.01059999999995</v>
      </c>
      <c r="O46" s="124">
        <f t="shared" si="1"/>
        <v>-0.12017301477679579</v>
      </c>
      <c r="P46" s="124">
        <f t="shared" si="8"/>
        <v>-0.13214224532774727</v>
      </c>
      <c r="Q46" s="124">
        <f t="shared" si="9"/>
        <v>-0.10670627118514873</v>
      </c>
      <c r="R46" s="124">
        <f t="shared" si="10"/>
        <v>-0.10609479587781047</v>
      </c>
      <c r="S46" s="124">
        <f t="shared" si="10"/>
        <v>-8.2921284616732704E-2</v>
      </c>
      <c r="T46" s="124"/>
      <c r="U46" s="4">
        <v>45017</v>
      </c>
      <c r="V46" s="122">
        <f t="shared" si="3"/>
        <v>2.2082218556033006</v>
      </c>
      <c r="W46" s="122">
        <f t="shared" si="4"/>
        <v>1.2688513280441536</v>
      </c>
      <c r="X46" s="122">
        <f t="shared" si="5"/>
        <v>4.3895281717720369</v>
      </c>
      <c r="Y46" s="122">
        <f t="shared" si="6"/>
        <v>1.7466437367530756</v>
      </c>
      <c r="Z46" s="122">
        <f t="shared" si="7"/>
        <v>0.54386793522100263</v>
      </c>
      <c r="AC46">
        <v>45108</v>
      </c>
    </row>
    <row r="47" spans="1:29">
      <c r="A47" s="91" t="s">
        <v>71</v>
      </c>
      <c r="B47" s="122">
        <v>2687.3203000000003</v>
      </c>
      <c r="C47" s="122">
        <v>334.38579999999996</v>
      </c>
      <c r="D47" s="122">
        <v>345.23880000000003</v>
      </c>
      <c r="E47" s="122">
        <v>4678.3423999999995</v>
      </c>
      <c r="F47" s="122">
        <v>559.37749999999994</v>
      </c>
      <c r="H47" t="s">
        <v>75</v>
      </c>
      <c r="I47">
        <v>3767.0158999999999</v>
      </c>
      <c r="J47">
        <v>407.30829999999997</v>
      </c>
      <c r="K47">
        <v>682.9144</v>
      </c>
      <c r="L47">
        <v>6845.1780999999992</v>
      </c>
      <c r="M47">
        <v>642.25870000000009</v>
      </c>
      <c r="O47" s="124">
        <f t="shared" si="1"/>
        <v>0.21204828828905364</v>
      </c>
      <c r="P47" s="124">
        <f t="shared" si="8"/>
        <v>0.20358420248879447</v>
      </c>
      <c r="Q47" s="124">
        <f t="shared" si="9"/>
        <v>0.32454228709435445</v>
      </c>
      <c r="R47" s="124">
        <f t="shared" si="10"/>
        <v>0.26295416389028475</v>
      </c>
      <c r="S47" s="124">
        <f t="shared" si="10"/>
        <v>0.10162439585146503</v>
      </c>
      <c r="T47" s="124"/>
      <c r="U47" s="4">
        <v>45047</v>
      </c>
      <c r="V47" s="122">
        <f t="shared" si="3"/>
        <v>2.6764715202464586</v>
      </c>
      <c r="W47" s="122">
        <f t="shared" si="4"/>
        <v>1.5271694137408702</v>
      </c>
      <c r="X47" s="122">
        <f t="shared" si="5"/>
        <v>5.814115683904034</v>
      </c>
      <c r="Y47" s="122">
        <f t="shared" si="6"/>
        <v>2.2059309801651832</v>
      </c>
      <c r="Z47" s="122">
        <f t="shared" si="7"/>
        <v>0.59913818556082077</v>
      </c>
      <c r="AC47">
        <v>45139</v>
      </c>
    </row>
    <row r="48" spans="1:29">
      <c r="A48" s="91" t="s">
        <v>72</v>
      </c>
      <c r="B48" s="122">
        <v>2841.2827000000002</v>
      </c>
      <c r="C48" s="122">
        <v>325.69409999999999</v>
      </c>
      <c r="D48" s="122">
        <v>418.53419999999988</v>
      </c>
      <c r="E48" s="122">
        <v>4869.9704000000002</v>
      </c>
      <c r="F48" s="122">
        <v>511.41070000000002</v>
      </c>
      <c r="H48" t="s">
        <v>76</v>
      </c>
      <c r="I48">
        <v>3840.8299000000002</v>
      </c>
      <c r="J48">
        <v>394.26100000000008</v>
      </c>
      <c r="K48">
        <v>859.01220000000012</v>
      </c>
      <c r="L48">
        <v>6960.7934000000005</v>
      </c>
      <c r="M48">
        <v>679.56859999999995</v>
      </c>
      <c r="O48" s="124">
        <f t="shared" si="1"/>
        <v>1.9594820398820271E-2</v>
      </c>
      <c r="P48" s="124">
        <f t="shared" si="8"/>
        <v>-3.2032983369108592E-2</v>
      </c>
      <c r="Q48" s="124">
        <f t="shared" si="9"/>
        <v>0.25786218594892729</v>
      </c>
      <c r="R48" s="124">
        <f t="shared" si="10"/>
        <v>1.6890035337429908E-2</v>
      </c>
      <c r="S48" s="124">
        <f t="shared" si="10"/>
        <v>5.809170043161712E-2</v>
      </c>
      <c r="T48" s="124"/>
      <c r="U48" s="4">
        <v>45078</v>
      </c>
      <c r="V48" s="122">
        <f t="shared" si="3"/>
        <v>2.7289164989882457</v>
      </c>
      <c r="W48" s="122">
        <f t="shared" si="4"/>
        <v>1.4782496213086975</v>
      </c>
      <c r="X48" s="122">
        <f t="shared" si="5"/>
        <v>7.3133562635154696</v>
      </c>
      <c r="Y48" s="122">
        <f t="shared" si="6"/>
        <v>2.2431892323721048</v>
      </c>
      <c r="Z48" s="122">
        <f t="shared" si="7"/>
        <v>0.63394314155356257</v>
      </c>
      <c r="AC48">
        <v>45170</v>
      </c>
    </row>
    <row r="49" spans="1:29">
      <c r="A49" s="91" t="s">
        <v>73</v>
      </c>
      <c r="B49" s="122">
        <v>3532.4844000000003</v>
      </c>
      <c r="C49" s="122">
        <v>389.94039999999995</v>
      </c>
      <c r="D49" s="122">
        <v>577.17319999999995</v>
      </c>
      <c r="E49" s="122">
        <v>6063.2531000000008</v>
      </c>
      <c r="F49" s="122">
        <v>635.72580000000005</v>
      </c>
      <c r="H49" t="s">
        <v>77</v>
      </c>
      <c r="I49">
        <v>3819.2733999999996</v>
      </c>
      <c r="J49">
        <v>363.50760000000002</v>
      </c>
      <c r="K49">
        <v>894.90730000000008</v>
      </c>
      <c r="L49">
        <v>6768.5966000000008</v>
      </c>
      <c r="M49">
        <v>663.42719999999997</v>
      </c>
      <c r="O49" s="124">
        <f t="shared" si="1"/>
        <v>-5.612458911549453E-3</v>
      </c>
      <c r="P49" s="124">
        <f t="shared" si="8"/>
        <v>-7.8002642919284562E-2</v>
      </c>
      <c r="Q49" s="124">
        <f t="shared" si="9"/>
        <v>4.1786484522571332E-2</v>
      </c>
      <c r="R49" s="124">
        <f t="shared" si="10"/>
        <v>-2.7611335225090822E-2</v>
      </c>
      <c r="S49" s="124">
        <f t="shared" si="10"/>
        <v>-2.3752421756979322E-2</v>
      </c>
      <c r="T49" s="124"/>
      <c r="U49" s="4">
        <v>45108</v>
      </c>
      <c r="V49" s="122">
        <f t="shared" si="3"/>
        <v>2.7136005672646246</v>
      </c>
      <c r="W49" s="122">
        <f t="shared" si="4"/>
        <v>1.3629422439521874</v>
      </c>
      <c r="X49" s="122">
        <f t="shared" si="5"/>
        <v>7.6189557118289084</v>
      </c>
      <c r="Y49" s="122">
        <f t="shared" si="6"/>
        <v>2.1812517825037645</v>
      </c>
      <c r="Z49" s="122">
        <f t="shared" si="7"/>
        <v>0.61888545668543793</v>
      </c>
      <c r="AC49">
        <v>45200</v>
      </c>
    </row>
    <row r="50" spans="1:29">
      <c r="A50" s="91" t="s">
        <v>74</v>
      </c>
      <c r="B50" s="122">
        <v>3107.9750999999997</v>
      </c>
      <c r="C50" s="122">
        <v>338.41280000000006</v>
      </c>
      <c r="D50" s="122">
        <v>515.58519999999987</v>
      </c>
      <c r="E50" s="122">
        <v>5419.9734999999991</v>
      </c>
      <c r="F50" s="122">
        <v>583.01059999999995</v>
      </c>
      <c r="H50" t="s">
        <v>78</v>
      </c>
      <c r="I50">
        <v>4137.1938</v>
      </c>
      <c r="J50">
        <v>383.12279999999998</v>
      </c>
      <c r="K50">
        <v>1040.4404999999999</v>
      </c>
      <c r="L50">
        <v>7400.0972999999985</v>
      </c>
      <c r="M50">
        <v>773.74249999999995</v>
      </c>
      <c r="O50" s="124">
        <f t="shared" si="1"/>
        <v>8.3241068837858131E-2</v>
      </c>
      <c r="P50" s="124">
        <f t="shared" si="8"/>
        <v>5.3960907557365947E-2</v>
      </c>
      <c r="Q50" s="124">
        <f t="shared" si="9"/>
        <v>0.16262377119954194</v>
      </c>
      <c r="R50" s="124">
        <f t="shared" si="10"/>
        <v>9.3298616732454959E-2</v>
      </c>
      <c r="S50" s="124">
        <f t="shared" si="10"/>
        <v>0.16628094235509183</v>
      </c>
      <c r="T50" s="124"/>
      <c r="U50" s="4">
        <v>45139</v>
      </c>
      <c r="V50" s="122">
        <f t="shared" si="3"/>
        <v>2.9394835788827502</v>
      </c>
      <c r="W50" s="122">
        <f t="shared" si="4"/>
        <v>1.4364878443841202</v>
      </c>
      <c r="X50" s="122">
        <f t="shared" si="5"/>
        <v>8.8579790222888164</v>
      </c>
      <c r="Y50" s="122">
        <f t="shared" si="6"/>
        <v>2.3847595565565674</v>
      </c>
      <c r="Z50" s="122">
        <f t="shared" si="7"/>
        <v>0.72179431363295388</v>
      </c>
      <c r="AC50">
        <v>45231</v>
      </c>
    </row>
    <row r="51" spans="1:29">
      <c r="A51" s="91" t="s">
        <v>75</v>
      </c>
      <c r="B51" s="122">
        <v>3767.0158999999999</v>
      </c>
      <c r="C51" s="122">
        <v>407.30829999999997</v>
      </c>
      <c r="D51" s="122">
        <v>682.9144</v>
      </c>
      <c r="E51" s="122">
        <v>6845.1780999999992</v>
      </c>
      <c r="F51" s="122">
        <v>642.25870000000009</v>
      </c>
      <c r="H51" t="s">
        <v>79</v>
      </c>
      <c r="I51">
        <v>3518.1567000000005</v>
      </c>
      <c r="J51">
        <v>331.58559999999994</v>
      </c>
      <c r="K51">
        <v>886.20960000000002</v>
      </c>
      <c r="L51">
        <v>6472.2589000000007</v>
      </c>
      <c r="M51">
        <v>718.49310000000003</v>
      </c>
      <c r="O51" s="124">
        <f t="shared" si="1"/>
        <v>-0.14962729084627352</v>
      </c>
      <c r="P51" s="124">
        <f t="shared" si="8"/>
        <v>-0.13451874960195542</v>
      </c>
      <c r="Q51" s="124">
        <f t="shared" si="9"/>
        <v>-0.14823615574364887</v>
      </c>
      <c r="R51" s="124">
        <f t="shared" si="10"/>
        <v>-0.12538191896476794</v>
      </c>
      <c r="S51" s="124">
        <f t="shared" si="10"/>
        <v>-7.1405409422385255E-2</v>
      </c>
      <c r="T51" s="124"/>
      <c r="U51" s="4">
        <v>45170</v>
      </c>
      <c r="V51" s="122">
        <f t="shared" si="3"/>
        <v>2.4996566144874159</v>
      </c>
      <c r="W51" s="122">
        <f t="shared" si="4"/>
        <v>1.24325329573916</v>
      </c>
      <c r="X51" s="122">
        <f t="shared" si="5"/>
        <v>7.544906264366837</v>
      </c>
      <c r="Y51" s="122">
        <f t="shared" si="6"/>
        <v>2.0857538270859362</v>
      </c>
      <c r="Z51" s="122">
        <f t="shared" si="7"/>
        <v>0.67025429514924328</v>
      </c>
      <c r="AC51">
        <v>45261</v>
      </c>
    </row>
    <row r="52" spans="1:29">
      <c r="A52" s="91" t="s">
        <v>76</v>
      </c>
      <c r="B52" s="122">
        <v>3840.8299000000002</v>
      </c>
      <c r="C52" s="122">
        <v>394.26100000000008</v>
      </c>
      <c r="D52" s="122">
        <v>859.01220000000012</v>
      </c>
      <c r="E52" s="122">
        <v>6960.7934000000005</v>
      </c>
      <c r="F52" s="122">
        <v>679.56859999999995</v>
      </c>
      <c r="H52" t="s">
        <v>70</v>
      </c>
      <c r="I52">
        <v>3818.9449000000004</v>
      </c>
      <c r="J52">
        <v>365.56209999999993</v>
      </c>
      <c r="K52">
        <v>959.68370000000004</v>
      </c>
      <c r="L52">
        <v>7182.8152999999993</v>
      </c>
      <c r="M52">
        <v>768.85099999999989</v>
      </c>
      <c r="O52" s="124">
        <f t="shared" si="1"/>
        <v>8.5495964406588229E-2</v>
      </c>
      <c r="P52" s="124">
        <f t="shared" si="8"/>
        <v>0.10246675368291021</v>
      </c>
      <c r="Q52" s="124">
        <f t="shared" si="9"/>
        <v>8.2908264591130612E-2</v>
      </c>
      <c r="R52" s="124">
        <f t="shared" si="10"/>
        <v>0.10978491605148838</v>
      </c>
      <c r="S52" s="124">
        <f t="shared" si="10"/>
        <v>7.008821657438305E-2</v>
      </c>
      <c r="T52" s="124"/>
      <c r="U52" s="4">
        <v>45200</v>
      </c>
      <c r="V52" s="122">
        <f t="shared" si="3"/>
        <v>2.7133671674283248</v>
      </c>
      <c r="W52" s="122">
        <f t="shared" si="4"/>
        <v>1.3706454249591309</v>
      </c>
      <c r="X52" s="122">
        <f t="shared" si="5"/>
        <v>8.1704413492482413</v>
      </c>
      <c r="Y52" s="122">
        <f t="shared" si="6"/>
        <v>2.3147381358966364</v>
      </c>
      <c r="Z52" s="122">
        <f t="shared" si="7"/>
        <v>0.71723122334757394</v>
      </c>
      <c r="AC52">
        <v>45292</v>
      </c>
    </row>
    <row r="53" spans="1:29">
      <c r="A53" s="91" t="s">
        <v>77</v>
      </c>
      <c r="B53" s="122">
        <v>3819.2733999999996</v>
      </c>
      <c r="C53" s="122">
        <v>363.50760000000002</v>
      </c>
      <c r="D53" s="122">
        <v>894.90730000000008</v>
      </c>
      <c r="E53" s="122">
        <v>6768.5966000000008</v>
      </c>
      <c r="F53" s="122">
        <v>663.42719999999997</v>
      </c>
      <c r="H53" t="s">
        <v>68</v>
      </c>
      <c r="I53">
        <v>3882.7973999999999</v>
      </c>
      <c r="J53">
        <v>361.64510000000001</v>
      </c>
      <c r="K53">
        <v>997.85919999999987</v>
      </c>
      <c r="L53">
        <v>7686.022100000002</v>
      </c>
      <c r="M53">
        <v>852.01839999999982</v>
      </c>
      <c r="O53" s="124">
        <f t="shared" si="1"/>
        <v>1.6719932251444504E-2</v>
      </c>
      <c r="P53" s="124">
        <f t="shared" si="8"/>
        <v>-1.0715005740474511E-2</v>
      </c>
      <c r="Q53" s="124">
        <f t="shared" si="9"/>
        <v>3.9779252268221113E-2</v>
      </c>
      <c r="R53" s="124">
        <f t="shared" si="10"/>
        <v>7.005704295361774E-2</v>
      </c>
      <c r="S53" s="124">
        <f t="shared" si="10"/>
        <v>0.10817102403456579</v>
      </c>
      <c r="T53" s="124"/>
      <c r="U53" s="4">
        <v>45231</v>
      </c>
      <c r="V53" s="122">
        <f t="shared" si="3"/>
        <v>2.7587344826410201</v>
      </c>
      <c r="W53" s="122">
        <f t="shared" si="4"/>
        <v>1.3559589513625387</v>
      </c>
      <c r="X53" s="122">
        <f t="shared" si="5"/>
        <v>8.4954553968226936</v>
      </c>
      <c r="Y53" s="122">
        <f t="shared" si="6"/>
        <v>2.4769018449095244</v>
      </c>
      <c r="Z53" s="122">
        <f t="shared" si="7"/>
        <v>0.7948148592466453</v>
      </c>
      <c r="AC53">
        <v>45323</v>
      </c>
    </row>
    <row r="54" spans="1:29">
      <c r="A54" s="91" t="s">
        <v>78</v>
      </c>
      <c r="B54" s="122">
        <v>4137.1938</v>
      </c>
      <c r="C54" s="122">
        <v>383.12279999999998</v>
      </c>
      <c r="D54" s="122">
        <v>1040.4404999999999</v>
      </c>
      <c r="E54" s="122">
        <v>7400.0972999999985</v>
      </c>
      <c r="F54" s="122">
        <v>773.74249999999995</v>
      </c>
      <c r="H54" t="s">
        <v>69</v>
      </c>
      <c r="I54">
        <v>3867.2246000000005</v>
      </c>
      <c r="J54">
        <v>362.06179999999995</v>
      </c>
      <c r="K54">
        <v>961.19569999999999</v>
      </c>
      <c r="L54">
        <v>7411.0560999999998</v>
      </c>
      <c r="M54">
        <v>901.63470000000007</v>
      </c>
      <c r="O54" s="124">
        <f t="shared" si="1"/>
        <v>-4.0107166034466443E-3</v>
      </c>
      <c r="P54" s="124">
        <f t="shared" si="8"/>
        <v>1.1522346079068534E-3</v>
      </c>
      <c r="Q54" s="124">
        <f t="shared" si="9"/>
        <v>-3.674215761101355E-2</v>
      </c>
      <c r="R54" s="124">
        <f t="shared" si="10"/>
        <v>-3.5774812565267294E-2</v>
      </c>
      <c r="S54" s="124">
        <f t="shared" si="10"/>
        <v>5.8233836264569239E-2</v>
      </c>
      <c r="T54" s="124"/>
      <c r="U54" s="4">
        <v>45261</v>
      </c>
      <c r="V54" s="122">
        <f t="shared" si="3"/>
        <v>2.7476699804469908</v>
      </c>
      <c r="W54" s="122">
        <f t="shared" si="4"/>
        <v>1.3575213341931998</v>
      </c>
      <c r="X54" s="122">
        <f t="shared" si="5"/>
        <v>8.1833140356552985</v>
      </c>
      <c r="Y54" s="122">
        <f t="shared" si="6"/>
        <v>2.3882911456653213</v>
      </c>
      <c r="Z54" s="122">
        <f t="shared" si="7"/>
        <v>0.84109997762066102</v>
      </c>
      <c r="AC54">
        <v>45352</v>
      </c>
    </row>
    <row r="55" spans="1:29">
      <c r="A55" s="91" t="s">
        <v>79</v>
      </c>
      <c r="B55" s="122">
        <v>3518.1567000000005</v>
      </c>
      <c r="C55" s="122">
        <v>331.58559999999994</v>
      </c>
      <c r="D55" s="122">
        <v>886.20960000000002</v>
      </c>
      <c r="E55" s="122">
        <v>6472.2589000000007</v>
      </c>
      <c r="F55" s="122">
        <v>718.49310000000003</v>
      </c>
      <c r="H55" t="s">
        <v>71</v>
      </c>
      <c r="I55">
        <v>3922.9911000000002</v>
      </c>
      <c r="J55">
        <v>402.49950000000001</v>
      </c>
      <c r="K55">
        <v>1181.1895</v>
      </c>
      <c r="L55">
        <v>8133.9953999999989</v>
      </c>
      <c r="M55">
        <v>971.57799999999997</v>
      </c>
      <c r="O55" s="124">
        <f t="shared" si="1"/>
        <v>1.442028994126685E-2</v>
      </c>
      <c r="P55" s="124">
        <f t="shared" si="8"/>
        <v>0.11168728653506134</v>
      </c>
      <c r="Q55" s="124">
        <f t="shared" si="9"/>
        <v>0.22887513957875588</v>
      </c>
      <c r="R55" s="124">
        <f t="shared" si="10"/>
        <v>9.7548755568049081E-2</v>
      </c>
      <c r="S55" s="124">
        <f t="shared" si="10"/>
        <v>7.7573877757810231E-2</v>
      </c>
      <c r="T55" s="124"/>
      <c r="U55" s="4">
        <v>45292</v>
      </c>
      <c r="V55" s="122">
        <f t="shared" si="3"/>
        <v>2.7872921782279514</v>
      </c>
      <c r="W55" s="122">
        <f t="shared" si="4"/>
        <v>1.5091392084226944</v>
      </c>
      <c r="X55" s="122">
        <f t="shared" si="5"/>
        <v>10.056271177782696</v>
      </c>
      <c r="Y55" s="122">
        <f t="shared" si="6"/>
        <v>2.6212659748591634</v>
      </c>
      <c r="Z55" s="122">
        <f t="shared" si="7"/>
        <v>0.90634736446670316</v>
      </c>
      <c r="AC55">
        <v>45383</v>
      </c>
    </row>
    <row r="56" spans="1:29">
      <c r="A56" s="91" t="s">
        <v>70</v>
      </c>
      <c r="B56" s="122">
        <v>3818.9449000000004</v>
      </c>
      <c r="C56" s="122">
        <v>365.56209999999993</v>
      </c>
      <c r="D56" s="122">
        <v>959.68370000000004</v>
      </c>
      <c r="E56" s="122">
        <v>7182.8152999999993</v>
      </c>
      <c r="F56" s="122">
        <v>768.85099999999989</v>
      </c>
      <c r="H56" t="s">
        <v>72</v>
      </c>
      <c r="I56">
        <v>3680.7550999999999</v>
      </c>
      <c r="J56">
        <v>366.79410000000001</v>
      </c>
      <c r="K56">
        <v>1450.6975</v>
      </c>
      <c r="L56">
        <v>8143.6630999999988</v>
      </c>
      <c r="M56">
        <v>854.43129999999985</v>
      </c>
      <c r="O56" s="124">
        <f t="shared" si="1"/>
        <v>-6.1747782196090201E-2</v>
      </c>
      <c r="P56" s="124">
        <f t="shared" si="8"/>
        <v>-8.8709178520718648E-2</v>
      </c>
      <c r="Q56" s="124">
        <f t="shared" si="9"/>
        <v>0.22816660662831836</v>
      </c>
      <c r="R56" s="124">
        <f t="shared" si="10"/>
        <v>1.188554889027841E-3</v>
      </c>
      <c r="S56" s="124">
        <f t="shared" si="10"/>
        <v>-0.12057364411297922</v>
      </c>
      <c r="T56" s="124"/>
      <c r="U56" s="4">
        <v>45323</v>
      </c>
      <c r="V56" s="122">
        <f t="shared" si="3"/>
        <v>2.6151830678898658</v>
      </c>
      <c r="W56" s="122">
        <f t="shared" si="4"/>
        <v>1.3752647089701096</v>
      </c>
      <c r="X56" s="122">
        <f t="shared" si="5"/>
        <v>12.350776447751535</v>
      </c>
      <c r="Y56" s="122">
        <f t="shared" si="6"/>
        <v>2.6243814933490244</v>
      </c>
      <c r="Z56" s="122">
        <f t="shared" si="7"/>
        <v>0.79706575990075823</v>
      </c>
      <c r="AC56">
        <v>45413</v>
      </c>
    </row>
    <row r="57" spans="1:29">
      <c r="A57" s="91" t="s">
        <v>68</v>
      </c>
      <c r="B57" s="122">
        <v>3882.7973999999999</v>
      </c>
      <c r="C57" s="122">
        <v>361.64510000000001</v>
      </c>
      <c r="D57" s="122">
        <v>997.85919999999987</v>
      </c>
      <c r="E57" s="122">
        <v>7686.022100000002</v>
      </c>
      <c r="F57" s="122">
        <v>852.01839999999982</v>
      </c>
      <c r="H57" t="s">
        <v>73</v>
      </c>
      <c r="I57">
        <v>3441.4774999999995</v>
      </c>
      <c r="J57">
        <v>348.5213</v>
      </c>
      <c r="K57">
        <v>1788.5433999999998</v>
      </c>
      <c r="L57">
        <v>8305.8110000000015</v>
      </c>
      <c r="M57">
        <v>860.7018999999998</v>
      </c>
      <c r="O57" s="124">
        <f t="shared" si="1"/>
        <v>-6.5007748002577068E-2</v>
      </c>
      <c r="P57" s="124">
        <f t="shared" si="8"/>
        <v>-4.9817595212136773E-2</v>
      </c>
      <c r="Q57" s="124">
        <f t="shared" si="9"/>
        <v>0.23288514662774273</v>
      </c>
      <c r="R57" s="124">
        <f t="shared" si="10"/>
        <v>1.9910929272111303E-2</v>
      </c>
      <c r="S57" s="124">
        <f t="shared" si="10"/>
        <v>7.3389165401594554E-3</v>
      </c>
      <c r="T57" s="124"/>
      <c r="U57" s="4">
        <v>45352</v>
      </c>
      <c r="V57" s="122">
        <f t="shared" si="3"/>
        <v>2.4451759060318752</v>
      </c>
      <c r="W57" s="122">
        <f t="shared" si="4"/>
        <v>1.3067523283890996</v>
      </c>
      <c r="X57" s="122">
        <f t="shared" si="5"/>
        <v>15.227088831752624</v>
      </c>
      <c r="Y57" s="122">
        <f t="shared" si="6"/>
        <v>2.676635367646135</v>
      </c>
      <c r="Z57" s="122">
        <f t="shared" si="7"/>
        <v>0.80291535898968858</v>
      </c>
      <c r="AC57">
        <v>45444</v>
      </c>
    </row>
    <row r="58" spans="1:29">
      <c r="A58" s="91" t="s">
        <v>69</v>
      </c>
      <c r="B58" s="122">
        <v>3867.2246000000005</v>
      </c>
      <c r="C58" s="122">
        <v>362.06179999999995</v>
      </c>
      <c r="D58" s="122">
        <v>961.19569999999999</v>
      </c>
      <c r="E58" s="122">
        <v>7411.0560999999998</v>
      </c>
      <c r="F58" s="122">
        <v>901.63470000000007</v>
      </c>
      <c r="H58" t="s">
        <v>74</v>
      </c>
      <c r="I58">
        <v>3717.8474000000001</v>
      </c>
      <c r="J58">
        <v>366.84399999999999</v>
      </c>
      <c r="K58">
        <v>1885.1696999999997</v>
      </c>
      <c r="L58">
        <v>9059.1021999999994</v>
      </c>
      <c r="M58">
        <v>795.26469999999995</v>
      </c>
      <c r="O58" s="124">
        <f t="shared" si="1"/>
        <v>8.0305595489146925E-2</v>
      </c>
      <c r="P58" s="124">
        <f t="shared" si="8"/>
        <v>5.2572683506000917E-2</v>
      </c>
      <c r="Q58" s="124">
        <f t="shared" si="9"/>
        <v>5.4025135761312758E-2</v>
      </c>
      <c r="R58" s="124">
        <f t="shared" si="10"/>
        <v>9.0694478841379572E-2</v>
      </c>
      <c r="S58" s="124">
        <f t="shared" si="10"/>
        <v>-7.6027716448633223E-2</v>
      </c>
      <c r="T58" s="124"/>
      <c r="U58" s="4">
        <v>45383</v>
      </c>
      <c r="V58" s="122">
        <f t="shared" si="3"/>
        <v>2.6415372132414792</v>
      </c>
      <c r="W58" s="122">
        <f t="shared" si="4"/>
        <v>1.3754518049702296</v>
      </c>
      <c r="X58" s="122">
        <f t="shared" si="5"/>
        <v>16.049734373137632</v>
      </c>
      <c r="Y58" s="122">
        <f t="shared" si="6"/>
        <v>2.9193914173632054</v>
      </c>
      <c r="Z58" s="122">
        <f t="shared" si="7"/>
        <v>0.74187153774416792</v>
      </c>
      <c r="AC58">
        <v>45474</v>
      </c>
    </row>
    <row r="59" spans="1:29">
      <c r="A59" s="3" t="s">
        <v>169</v>
      </c>
      <c r="B59" s="122"/>
      <c r="C59" s="122"/>
      <c r="D59" s="122"/>
      <c r="E59" s="122"/>
      <c r="F59" s="122"/>
      <c r="H59" t="s">
        <v>75</v>
      </c>
      <c r="I59">
        <v>4087.3541999999993</v>
      </c>
      <c r="J59">
        <v>357.31600000000003</v>
      </c>
      <c r="K59">
        <v>2116.4889000000003</v>
      </c>
      <c r="L59">
        <v>9161.9521999999997</v>
      </c>
      <c r="M59">
        <v>673.7050999999999</v>
      </c>
      <c r="O59" s="124">
        <f t="shared" si="1"/>
        <v>9.9387295992836924E-2</v>
      </c>
      <c r="P59" s="124">
        <f t="shared" si="8"/>
        <v>-2.597289310987767E-2</v>
      </c>
      <c r="Q59" s="124">
        <f t="shared" si="9"/>
        <v>0.12270470928956721</v>
      </c>
      <c r="R59" s="124">
        <f t="shared" si="10"/>
        <v>1.1353222176917307E-2</v>
      </c>
      <c r="S59" s="124">
        <f t="shared" si="10"/>
        <v>-0.15285426349239448</v>
      </c>
      <c r="T59" s="124"/>
      <c r="U59" s="4">
        <v>45413</v>
      </c>
      <c r="V59" s="122">
        <f t="shared" si="3"/>
        <v>2.904072454130004</v>
      </c>
      <c r="W59" s="122">
        <f t="shared" si="4"/>
        <v>1.3397273422619493</v>
      </c>
      <c r="X59" s="122">
        <f t="shared" si="5"/>
        <v>18.019112363568258</v>
      </c>
      <c r="Y59" s="122">
        <f t="shared" si="6"/>
        <v>2.9525359167459153</v>
      </c>
      <c r="Z59" s="122">
        <f t="shared" si="7"/>
        <v>0.62847331023631303</v>
      </c>
      <c r="AC59">
        <v>45505</v>
      </c>
    </row>
    <row r="60" spans="1:29">
      <c r="A60" s="91" t="s">
        <v>71</v>
      </c>
      <c r="B60" s="122">
        <v>3922.9911000000002</v>
      </c>
      <c r="C60" s="122">
        <v>402.49950000000001</v>
      </c>
      <c r="D60" s="122">
        <v>1181.1895</v>
      </c>
      <c r="E60" s="122">
        <v>8133.9953999999989</v>
      </c>
      <c r="F60" s="122">
        <v>971.57799999999997</v>
      </c>
      <c r="H60" t="s">
        <v>76</v>
      </c>
      <c r="I60">
        <v>3910.1673000000001</v>
      </c>
      <c r="J60">
        <v>317.45399999999995</v>
      </c>
      <c r="K60">
        <v>2366.9315999999999</v>
      </c>
      <c r="L60">
        <v>8313.5154999999977</v>
      </c>
      <c r="M60">
        <v>578.81830000000002</v>
      </c>
      <c r="O60" s="124">
        <f t="shared" si="1"/>
        <v>-4.3350023347621613E-2</v>
      </c>
      <c r="P60" s="124">
        <f t="shared" si="8"/>
        <v>-0.11155951594666927</v>
      </c>
      <c r="Q60" s="124">
        <f t="shared" si="9"/>
        <v>0.11832932362650216</v>
      </c>
      <c r="R60" s="124">
        <f t="shared" si="10"/>
        <v>-9.2604357835440576E-2</v>
      </c>
      <c r="S60" s="124">
        <f t="shared" si="10"/>
        <v>-0.14084322650964035</v>
      </c>
      <c r="T60" s="124"/>
      <c r="U60" s="4">
        <v>45444</v>
      </c>
      <c r="V60" s="122">
        <f t="shared" si="3"/>
        <v>2.7781808454402834</v>
      </c>
      <c r="W60" s="122">
        <f t="shared" si="4"/>
        <v>1.1902680084586885</v>
      </c>
      <c r="X60" s="122">
        <f t="shared" si="5"/>
        <v>20.151301741899232</v>
      </c>
      <c r="Y60" s="122">
        <f t="shared" si="6"/>
        <v>2.6791182241895863</v>
      </c>
      <c r="Z60" s="122">
        <f t="shared" si="7"/>
        <v>0.53995710144743658</v>
      </c>
      <c r="AC60">
        <v>45536</v>
      </c>
    </row>
    <row r="61" spans="1:29">
      <c r="A61" s="91" t="s">
        <v>72</v>
      </c>
      <c r="B61" s="122">
        <v>3680.7550999999999</v>
      </c>
      <c r="C61" s="122">
        <v>366.79410000000001</v>
      </c>
      <c r="D61" s="122">
        <v>1450.6975</v>
      </c>
      <c r="E61" s="122">
        <v>8143.6630999999988</v>
      </c>
      <c r="F61" s="122">
        <v>854.43129999999985</v>
      </c>
      <c r="H61" t="s">
        <v>77</v>
      </c>
      <c r="I61">
        <v>4930.0332999999991</v>
      </c>
      <c r="J61">
        <v>398.01</v>
      </c>
      <c r="K61">
        <v>2681.8504999999996</v>
      </c>
      <c r="L61">
        <v>9779.8326000000015</v>
      </c>
      <c r="M61">
        <v>715.34220000000005</v>
      </c>
      <c r="O61" s="124">
        <f t="shared" si="1"/>
        <v>0.26082413404664273</v>
      </c>
      <c r="P61" s="124">
        <f t="shared" si="8"/>
        <v>0.25375644975335027</v>
      </c>
      <c r="Q61" s="124">
        <f t="shared" si="9"/>
        <v>0.13304942990325519</v>
      </c>
      <c r="R61" s="124">
        <f t="shared" si="10"/>
        <v>0.17637750239354269</v>
      </c>
      <c r="S61" s="124">
        <f t="shared" si="10"/>
        <v>0.23586659233130677</v>
      </c>
      <c r="T61" s="124"/>
      <c r="U61" s="4">
        <v>45474</v>
      </c>
      <c r="V61" s="122">
        <f t="shared" si="3"/>
        <v>3.502797458677215</v>
      </c>
      <c r="W61" s="122">
        <f t="shared" si="4"/>
        <v>1.492306192540156</v>
      </c>
      <c r="X61" s="122">
        <f t="shared" si="5"/>
        <v>22.832420950467398</v>
      </c>
      <c r="Y61" s="122">
        <f t="shared" si="6"/>
        <v>3.1516544051891691</v>
      </c>
      <c r="Z61" s="122">
        <f t="shared" si="7"/>
        <v>0.66731494297093319</v>
      </c>
      <c r="AC61">
        <v>45566</v>
      </c>
    </row>
    <row r="62" spans="1:29">
      <c r="A62" s="91" t="s">
        <v>73</v>
      </c>
      <c r="B62" s="122">
        <v>3441.4774999999995</v>
      </c>
      <c r="C62" s="122">
        <v>348.5213</v>
      </c>
      <c r="D62" s="122">
        <v>1788.5433999999998</v>
      </c>
      <c r="E62" s="122">
        <v>8305.8110000000015</v>
      </c>
      <c r="F62" s="122">
        <v>860.7018999999998</v>
      </c>
      <c r="H62" t="s">
        <v>78</v>
      </c>
      <c r="I62">
        <v>4868.9556000000002</v>
      </c>
      <c r="J62">
        <v>393.10800000000006</v>
      </c>
      <c r="K62">
        <v>2576.4595000000004</v>
      </c>
      <c r="L62">
        <v>9068.3659999999963</v>
      </c>
      <c r="M62">
        <v>456.93970000000007</v>
      </c>
      <c r="O62" s="124">
        <f t="shared" si="1"/>
        <v>-1.2388902119585871E-2</v>
      </c>
      <c r="P62" s="124">
        <f t="shared" si="8"/>
        <v>-1.2316273460465642E-2</v>
      </c>
      <c r="Q62" s="124">
        <f t="shared" si="9"/>
        <v>-3.929786541046907E-2</v>
      </c>
      <c r="R62" s="124">
        <f t="shared" si="10"/>
        <v>-7.2748341316190332E-2</v>
      </c>
      <c r="S62" s="124">
        <f t="shared" si="10"/>
        <v>-0.36122921309549466</v>
      </c>
      <c r="T62" s="124"/>
      <c r="U62" s="4">
        <v>45505</v>
      </c>
      <c r="V62" s="122">
        <f t="shared" si="3"/>
        <v>3.4594016438169288</v>
      </c>
      <c r="W62" s="122">
        <f t="shared" si="4"/>
        <v>1.4739265413860851</v>
      </c>
      <c r="X62" s="122">
        <f t="shared" si="5"/>
        <v>21.935155544960754</v>
      </c>
      <c r="Y62" s="122">
        <f t="shared" si="6"/>
        <v>2.9223767748097926</v>
      </c>
      <c r="Z62" s="122">
        <f t="shared" si="7"/>
        <v>0.42626129123467815</v>
      </c>
      <c r="AC62">
        <v>45597</v>
      </c>
    </row>
    <row r="63" spans="1:29">
      <c r="A63" s="91" t="s">
        <v>74</v>
      </c>
      <c r="B63" s="122">
        <v>3717.8474000000001</v>
      </c>
      <c r="C63" s="122">
        <v>366.84399999999999</v>
      </c>
      <c r="D63" s="122">
        <v>1885.1696999999997</v>
      </c>
      <c r="E63" s="122">
        <v>9059.1021999999994</v>
      </c>
      <c r="F63" s="122">
        <v>795.26469999999995</v>
      </c>
      <c r="H63" t="s">
        <v>79</v>
      </c>
      <c r="I63">
        <v>4470.2419000000009</v>
      </c>
      <c r="J63">
        <v>375.36799999999994</v>
      </c>
      <c r="K63">
        <v>2301.0354000000002</v>
      </c>
      <c r="L63">
        <v>8484.66</v>
      </c>
      <c r="M63">
        <v>420.86000000000007</v>
      </c>
      <c r="O63" s="124">
        <f t="shared" si="1"/>
        <v>-8.1888957870143511E-2</v>
      </c>
      <c r="P63" s="124">
        <f t="shared" si="8"/>
        <v>-4.512754764593984E-2</v>
      </c>
      <c r="Q63" s="124">
        <f t="shared" si="9"/>
        <v>-0.10690022490165288</v>
      </c>
      <c r="R63" s="124">
        <f t="shared" si="10"/>
        <v>-6.4367274104287012E-2</v>
      </c>
      <c r="S63" s="124">
        <f t="shared" si="10"/>
        <v>-7.8959433815884231E-2</v>
      </c>
      <c r="T63" s="124"/>
      <c r="U63" s="4">
        <v>45536</v>
      </c>
      <c r="V63" s="122">
        <f t="shared" si="3"/>
        <v>3.1761148483504993</v>
      </c>
      <c r="W63" s="122">
        <f t="shared" si="4"/>
        <v>1.4074118511630693</v>
      </c>
      <c r="X63" s="122">
        <f t="shared" si="5"/>
        <v>19.590282483951711</v>
      </c>
      <c r="Y63" s="122">
        <f t="shared" si="6"/>
        <v>2.7342713479096084</v>
      </c>
      <c r="Z63" s="122">
        <f t="shared" si="7"/>
        <v>0.39260394102116025</v>
      </c>
    </row>
    <row r="64" spans="1:29">
      <c r="A64" s="91" t="s">
        <v>75</v>
      </c>
      <c r="B64" s="122">
        <v>4087.3541999999993</v>
      </c>
      <c r="C64" s="122">
        <v>357.31600000000003</v>
      </c>
      <c r="D64" s="122">
        <v>2116.4889000000003</v>
      </c>
      <c r="E64" s="122">
        <v>9161.9521999999997</v>
      </c>
      <c r="F64" s="122">
        <v>673.7050999999999</v>
      </c>
      <c r="H64" t="s">
        <v>70</v>
      </c>
      <c r="I64">
        <v>5285.4750000000004</v>
      </c>
      <c r="J64">
        <v>424.34000000000015</v>
      </c>
      <c r="K64">
        <v>3089.49</v>
      </c>
      <c r="L64">
        <v>9654.3600000000024</v>
      </c>
      <c r="M64">
        <v>521.37</v>
      </c>
      <c r="O64" s="124">
        <f t="shared" si="1"/>
        <v>0.18236890043914611</v>
      </c>
      <c r="P64" s="124">
        <f t="shared" si="8"/>
        <v>0.13046397135610979</v>
      </c>
      <c r="Q64" s="124">
        <f t="shared" si="9"/>
        <v>0.34265209479176179</v>
      </c>
      <c r="R64" s="124">
        <f t="shared" si="10"/>
        <v>0.13786056247392384</v>
      </c>
      <c r="S64" s="124">
        <f t="shared" si="10"/>
        <v>0.23882051038350025</v>
      </c>
      <c r="T64" s="124"/>
      <c r="U64" s="4">
        <v>45566</v>
      </c>
      <c r="V64" s="122">
        <f t="shared" si="3"/>
        <v>3.7553394209126254</v>
      </c>
      <c r="W64" s="122">
        <f t="shared" si="4"/>
        <v>1.5910283905994573</v>
      </c>
      <c r="X64" s="122">
        <f t="shared" si="5"/>
        <v>26.302933814640124</v>
      </c>
      <c r="Y64" s="122">
        <f t="shared" si="6"/>
        <v>3.1112195338887605</v>
      </c>
      <c r="Z64" s="122">
        <f t="shared" si="7"/>
        <v>0.48636581459440736</v>
      </c>
    </row>
    <row r="65" spans="1:26">
      <c r="A65" s="91" t="s">
        <v>76</v>
      </c>
      <c r="B65" s="122">
        <v>3910.1673000000001</v>
      </c>
      <c r="C65" s="122">
        <v>317.45399999999995</v>
      </c>
      <c r="D65" s="122">
        <v>2366.9315999999999</v>
      </c>
      <c r="E65" s="122">
        <v>8313.5154999999977</v>
      </c>
      <c r="F65" s="122">
        <v>578.81830000000002</v>
      </c>
      <c r="H65" t="s">
        <v>68</v>
      </c>
      <c r="I65">
        <v>2017.8806000000002</v>
      </c>
      <c r="J65">
        <v>165.98</v>
      </c>
      <c r="K65">
        <v>1293.3000000000002</v>
      </c>
      <c r="L65">
        <v>3764.6799999999994</v>
      </c>
      <c r="M65">
        <v>220.65</v>
      </c>
      <c r="O65" s="124">
        <f t="shared" si="1"/>
        <v>-0.6182215221905315</v>
      </c>
      <c r="P65" s="124">
        <f t="shared" si="8"/>
        <v>-0.6088513927510959</v>
      </c>
      <c r="Q65" s="124">
        <f t="shared" si="9"/>
        <v>-0.58138721924977899</v>
      </c>
      <c r="R65" s="124">
        <f t="shared" si="10"/>
        <v>-0.61005390310699015</v>
      </c>
      <c r="S65" s="124">
        <f t="shared" si="10"/>
        <v>-0.57678807756487716</v>
      </c>
      <c r="T65" s="124"/>
      <c r="U65" s="4">
        <v>45597</v>
      </c>
      <c r="V65" s="122">
        <f t="shared" si="3"/>
        <v>1.433707767773913</v>
      </c>
      <c r="W65" s="122">
        <f t="shared" si="4"/>
        <v>0.62232853907644314</v>
      </c>
      <c r="X65" s="122">
        <f t="shared" si="5"/>
        <v>11.01074426603552</v>
      </c>
      <c r="Y65" s="122">
        <f t="shared" si="6"/>
        <v>1.2132079138172116</v>
      </c>
      <c r="Z65" s="122">
        <f t="shared" si="7"/>
        <v>0.20583581140122367</v>
      </c>
    </row>
    <row r="66" spans="1:26">
      <c r="A66" s="91" t="s">
        <v>77</v>
      </c>
      <c r="B66" s="122">
        <v>4930.0332999999991</v>
      </c>
      <c r="C66" s="122">
        <v>398.01</v>
      </c>
      <c r="D66" s="122">
        <v>2681.8504999999996</v>
      </c>
      <c r="E66" s="122">
        <v>9779.8326000000015</v>
      </c>
      <c r="F66" s="122">
        <v>715.34220000000005</v>
      </c>
    </row>
    <row r="67" spans="1:26">
      <c r="A67" s="91" t="s">
        <v>78</v>
      </c>
      <c r="B67" s="122">
        <v>4868.9556000000002</v>
      </c>
      <c r="C67" s="122">
        <v>393.10800000000006</v>
      </c>
      <c r="D67" s="122">
        <v>2576.4595000000004</v>
      </c>
      <c r="E67" s="122">
        <v>9068.3659999999963</v>
      </c>
      <c r="F67" s="122">
        <v>456.93970000000007</v>
      </c>
    </row>
    <row r="68" spans="1:26">
      <c r="A68" s="91" t="s">
        <v>79</v>
      </c>
      <c r="B68" s="122">
        <v>4470.2419000000009</v>
      </c>
      <c r="C68" s="122">
        <v>375.36799999999994</v>
      </c>
      <c r="D68" s="122">
        <v>2301.0354000000002</v>
      </c>
      <c r="E68" s="122">
        <v>8484.66</v>
      </c>
      <c r="F68" s="122">
        <v>420.86000000000007</v>
      </c>
    </row>
    <row r="69" spans="1:26">
      <c r="A69" s="91" t="s">
        <v>70</v>
      </c>
      <c r="B69" s="122">
        <v>5285.4750000000004</v>
      </c>
      <c r="C69" s="122">
        <v>424.34000000000015</v>
      </c>
      <c r="D69" s="122">
        <v>3089.49</v>
      </c>
      <c r="E69" s="122">
        <v>9654.3600000000024</v>
      </c>
      <c r="F69" s="122">
        <v>521.37</v>
      </c>
    </row>
    <row r="70" spans="1:26">
      <c r="A70" s="91" t="s">
        <v>68</v>
      </c>
      <c r="B70" s="122">
        <v>2017.8806000000002</v>
      </c>
      <c r="C70" s="122">
        <v>165.98</v>
      </c>
      <c r="D70" s="122">
        <v>1293.3000000000002</v>
      </c>
      <c r="E70" s="122">
        <v>3764.6799999999994</v>
      </c>
      <c r="F70" s="122">
        <v>220.65</v>
      </c>
    </row>
    <row r="71" spans="1:26">
      <c r="A71" s="3" t="s">
        <v>36</v>
      </c>
      <c r="B71" s="122">
        <v>185990.91440000004</v>
      </c>
      <c r="C71" s="122">
        <v>21723.613300000001</v>
      </c>
      <c r="D71" s="122">
        <v>44105.299899999991</v>
      </c>
      <c r="E71" s="122">
        <v>355254.52669999993</v>
      </c>
      <c r="F71" s="122">
        <v>51405.411100000012</v>
      </c>
    </row>
  </sheetData>
  <mergeCells count="3">
    <mergeCell ref="O3:S3"/>
    <mergeCell ref="V3:Z3"/>
    <mergeCell ref="V4:Z4"/>
  </mergeCells>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25D90-F371-4F2F-8E3D-5A1D2D7B88A6}">
  <dimension ref="A1:AN1259"/>
  <sheetViews>
    <sheetView topLeftCell="A2" zoomScale="96" workbookViewId="0">
      <selection activeCell="A20" sqref="A20"/>
    </sheetView>
  </sheetViews>
  <sheetFormatPr defaultRowHeight="14"/>
  <cols>
    <col min="1" max="1" width="10.1640625" style="121" bestFit="1" customWidth="1"/>
    <col min="2" max="2" width="11.25" bestFit="1" customWidth="1"/>
    <col min="3" max="6" width="9.08203125" bestFit="1" customWidth="1"/>
    <col min="7" max="7" width="10.1640625" bestFit="1" customWidth="1"/>
    <col min="8" max="8" width="12.83203125" bestFit="1" customWidth="1"/>
    <col min="9" max="9" width="26.1640625" bestFit="1" customWidth="1"/>
    <col min="10" max="10" width="30.08203125" bestFit="1" customWidth="1"/>
    <col min="11" max="11" width="26.6640625" bestFit="1" customWidth="1"/>
    <col min="12" max="12" width="25.58203125" bestFit="1" customWidth="1"/>
    <col min="13" max="13" width="25.25" bestFit="1" customWidth="1"/>
    <col min="14" max="14" width="26.4140625" bestFit="1" customWidth="1"/>
    <col min="15" max="15" width="12.83203125" bestFit="1" customWidth="1"/>
    <col min="16" max="16" width="28.33203125" bestFit="1" customWidth="1"/>
    <col min="17" max="17" width="27" bestFit="1" customWidth="1"/>
    <col min="18" max="18" width="31" bestFit="1" customWidth="1"/>
    <col min="19" max="19" width="27.5" bestFit="1" customWidth="1"/>
    <col min="20" max="20" width="26.5" bestFit="1" customWidth="1"/>
    <col min="21" max="21" width="26.1640625" bestFit="1" customWidth="1"/>
    <col min="22" max="22" width="27.25" bestFit="1" customWidth="1"/>
    <col min="23" max="23" width="29.1640625" bestFit="1" customWidth="1"/>
    <col min="24" max="24" width="14.6640625" bestFit="1" customWidth="1"/>
    <col min="25" max="25" width="27" bestFit="1" customWidth="1"/>
    <col min="26" max="26" width="31" bestFit="1" customWidth="1"/>
    <col min="27" max="27" width="27.5" bestFit="1" customWidth="1"/>
    <col min="28" max="28" width="26.5" bestFit="1" customWidth="1"/>
    <col min="29" max="29" width="26.1640625" bestFit="1" customWidth="1"/>
    <col min="30" max="30" width="27.25" bestFit="1" customWidth="1"/>
    <col min="31" max="31" width="12.83203125" bestFit="1" customWidth="1"/>
    <col min="32" max="32" width="29.1640625" bestFit="1" customWidth="1"/>
    <col min="33" max="33" width="29.83203125" bestFit="1" customWidth="1"/>
    <col min="34" max="34" width="33.83203125" bestFit="1" customWidth="1"/>
    <col min="35" max="35" width="30.4140625" bestFit="1" customWidth="1"/>
    <col min="36" max="36" width="29.33203125" bestFit="1" customWidth="1"/>
    <col min="37" max="37" width="29" bestFit="1" customWidth="1"/>
    <col min="38" max="38" width="30.08203125" bestFit="1" customWidth="1"/>
    <col min="39" max="39" width="12.83203125" bestFit="1" customWidth="1"/>
    <col min="40" max="40" width="31.9140625" bestFit="1" customWidth="1"/>
  </cols>
  <sheetData>
    <row r="1" spans="1:40">
      <c r="A1" s="121" t="s">
        <v>0</v>
      </c>
      <c r="B1" t="s">
        <v>1</v>
      </c>
      <c r="C1" t="s">
        <v>2</v>
      </c>
      <c r="D1" t="s">
        <v>3</v>
      </c>
      <c r="E1" t="s">
        <v>4</v>
      </c>
      <c r="F1" t="s">
        <v>5</v>
      </c>
      <c r="G1" t="s">
        <v>6</v>
      </c>
      <c r="H1" t="s">
        <v>156</v>
      </c>
      <c r="I1" t="s">
        <v>7</v>
      </c>
      <c r="J1" t="s">
        <v>8</v>
      </c>
      <c r="K1" t="s">
        <v>9</v>
      </c>
      <c r="L1" t="s">
        <v>10</v>
      </c>
      <c r="M1" t="s">
        <v>11</v>
      </c>
      <c r="N1" t="s">
        <v>12</v>
      </c>
      <c r="O1" t="s">
        <v>159</v>
      </c>
      <c r="P1" t="s">
        <v>13</v>
      </c>
      <c r="Q1" t="s">
        <v>14</v>
      </c>
      <c r="R1" t="s">
        <v>15</v>
      </c>
      <c r="S1" t="s">
        <v>16</v>
      </c>
      <c r="T1" t="s">
        <v>17</v>
      </c>
      <c r="U1" t="s">
        <v>18</v>
      </c>
      <c r="V1" t="s">
        <v>19</v>
      </c>
      <c r="W1" t="s">
        <v>20</v>
      </c>
      <c r="X1" t="s">
        <v>157</v>
      </c>
      <c r="Y1" t="s">
        <v>21</v>
      </c>
      <c r="Z1" t="s">
        <v>22</v>
      </c>
      <c r="AA1" t="s">
        <v>23</v>
      </c>
      <c r="AB1" t="s">
        <v>24</v>
      </c>
      <c r="AC1" t="s">
        <v>25</v>
      </c>
      <c r="AD1" t="s">
        <v>26</v>
      </c>
      <c r="AE1" t="s">
        <v>158</v>
      </c>
      <c r="AF1" t="s">
        <v>27</v>
      </c>
      <c r="AG1" t="s">
        <v>28</v>
      </c>
      <c r="AH1" t="s">
        <v>29</v>
      </c>
      <c r="AI1" t="s">
        <v>30</v>
      </c>
      <c r="AJ1" t="s">
        <v>31</v>
      </c>
      <c r="AK1" t="s">
        <v>32</v>
      </c>
      <c r="AL1" t="s">
        <v>33</v>
      </c>
      <c r="AM1" t="s">
        <v>160</v>
      </c>
      <c r="AN1" t="s">
        <v>34</v>
      </c>
    </row>
    <row r="2" spans="1:40">
      <c r="A2" s="121">
        <v>43783.291666666664</v>
      </c>
      <c r="B2">
        <v>63.656199999999998</v>
      </c>
      <c r="C2">
        <v>65.66</v>
      </c>
      <c r="D2">
        <v>66.22</v>
      </c>
      <c r="E2">
        <v>65.525000000000006</v>
      </c>
      <c r="F2">
        <v>65.9375</v>
      </c>
      <c r="G2">
        <v>89182800</v>
      </c>
      <c r="H2">
        <v>-5.422025884822932E-2</v>
      </c>
      <c r="I2" s="1">
        <v>43783.291666666664</v>
      </c>
      <c r="J2">
        <v>50.993699999999997</v>
      </c>
      <c r="K2">
        <v>57.81</v>
      </c>
      <c r="L2">
        <v>58.04</v>
      </c>
      <c r="M2">
        <v>57.57</v>
      </c>
      <c r="N2">
        <v>57.61</v>
      </c>
      <c r="O2">
        <v>-1.1436488369951352</v>
      </c>
      <c r="P2">
        <v>12119000</v>
      </c>
      <c r="Q2" s="1">
        <v>43783.291666666664</v>
      </c>
      <c r="R2">
        <v>141.4195</v>
      </c>
      <c r="S2">
        <v>148.06</v>
      </c>
      <c r="T2">
        <v>148.41</v>
      </c>
      <c r="U2">
        <v>147</v>
      </c>
      <c r="V2">
        <v>147.02000000000001</v>
      </c>
      <c r="W2">
        <v>19729800</v>
      </c>
      <c r="X2">
        <v>-0.6994624643431363</v>
      </c>
      <c r="Y2" s="1">
        <v>43783.291666666664</v>
      </c>
      <c r="Z2">
        <v>5.2194000000000003</v>
      </c>
      <c r="AA2">
        <v>5.2447999999999997</v>
      </c>
      <c r="AB2">
        <v>5.2469999999999999</v>
      </c>
      <c r="AC2">
        <v>5.1630000000000003</v>
      </c>
      <c r="AD2">
        <v>5.2232000000000003</v>
      </c>
      <c r="AE2">
        <v>0.36314935113219793</v>
      </c>
      <c r="AF2">
        <v>518080000</v>
      </c>
      <c r="AG2" s="1">
        <v>43783.291666666664</v>
      </c>
      <c r="AH2">
        <v>11.747999999999999</v>
      </c>
      <c r="AI2">
        <v>12.37</v>
      </c>
      <c r="AJ2">
        <v>12.42</v>
      </c>
      <c r="AK2">
        <v>12.268000000000001</v>
      </c>
      <c r="AL2">
        <v>12.401999999999999</v>
      </c>
      <c r="AM2">
        <v>-0.94259455338142861</v>
      </c>
      <c r="AN2">
        <v>2120500</v>
      </c>
    </row>
    <row r="3" spans="1:40">
      <c r="A3" s="121">
        <v>43784.291666666664</v>
      </c>
      <c r="B3">
        <v>64.412400000000005</v>
      </c>
      <c r="C3">
        <v>66.44</v>
      </c>
      <c r="D3">
        <v>66.444999999999993</v>
      </c>
      <c r="E3">
        <v>65.752499999999998</v>
      </c>
      <c r="F3">
        <v>65.92</v>
      </c>
      <c r="G3">
        <v>100206400</v>
      </c>
      <c r="H3">
        <v>0.15350363794741603</v>
      </c>
      <c r="I3" s="1">
        <v>43784.291666666664</v>
      </c>
      <c r="J3">
        <v>51.125999999999998</v>
      </c>
      <c r="K3">
        <v>57.96</v>
      </c>
      <c r="L3">
        <v>58.7</v>
      </c>
      <c r="M3">
        <v>57.62</v>
      </c>
      <c r="N3">
        <v>58.17</v>
      </c>
      <c r="O3">
        <v>-0.97504607938613752</v>
      </c>
      <c r="P3">
        <v>16112100</v>
      </c>
      <c r="Q3" s="1">
        <v>43784.291666666664</v>
      </c>
      <c r="R3">
        <v>143.2439</v>
      </c>
      <c r="S3">
        <v>149.97</v>
      </c>
      <c r="T3">
        <v>149.99</v>
      </c>
      <c r="U3">
        <v>148.27000000000001</v>
      </c>
      <c r="V3">
        <v>148.93</v>
      </c>
      <c r="W3">
        <v>23485700</v>
      </c>
      <c r="X3">
        <v>-0.40405633271305985</v>
      </c>
      <c r="Y3" s="1">
        <v>43784.291666666664</v>
      </c>
      <c r="Z3">
        <v>5.08</v>
      </c>
      <c r="AA3">
        <v>5.1048</v>
      </c>
      <c r="AB3">
        <v>5.2945000000000002</v>
      </c>
      <c r="AC3">
        <v>5.016</v>
      </c>
      <c r="AD3">
        <v>5.2424999999999997</v>
      </c>
      <c r="AE3">
        <v>3.2362548938654219</v>
      </c>
      <c r="AF3">
        <v>1053628000</v>
      </c>
      <c r="AG3" s="1">
        <v>43784.291666666664</v>
      </c>
      <c r="AH3">
        <v>11.787800000000001</v>
      </c>
      <c r="AI3">
        <v>12.412000000000001</v>
      </c>
      <c r="AJ3">
        <v>12.44</v>
      </c>
      <c r="AK3">
        <v>12.343999999999999</v>
      </c>
      <c r="AL3">
        <v>12.4</v>
      </c>
      <c r="AM3">
        <v>-1.1495687536953763</v>
      </c>
      <c r="AN3">
        <v>1626000</v>
      </c>
    </row>
    <row r="4" spans="1:40">
      <c r="A4" s="121">
        <v>43787.291666666664</v>
      </c>
      <c r="B4">
        <v>64.737200000000001</v>
      </c>
      <c r="C4">
        <v>66.775000000000006</v>
      </c>
      <c r="D4">
        <v>66.857500000000002</v>
      </c>
      <c r="E4">
        <v>66.057500000000005</v>
      </c>
      <c r="F4">
        <v>66.45</v>
      </c>
      <c r="G4">
        <v>86703200</v>
      </c>
      <c r="H4">
        <v>-0.10094475669779591</v>
      </c>
      <c r="I4" s="1">
        <v>43787.291666666664</v>
      </c>
      <c r="J4">
        <v>51.381900000000002</v>
      </c>
      <c r="K4">
        <v>58.25</v>
      </c>
      <c r="L4">
        <v>58.48</v>
      </c>
      <c r="M4">
        <v>57.57</v>
      </c>
      <c r="N4">
        <v>57.7</v>
      </c>
      <c r="O4">
        <v>-0.97566254285088705</v>
      </c>
      <c r="P4">
        <v>16097500</v>
      </c>
      <c r="Q4" s="1">
        <v>43787.291666666664</v>
      </c>
      <c r="R4">
        <v>143.59719999999999</v>
      </c>
      <c r="S4">
        <v>150.34</v>
      </c>
      <c r="T4">
        <v>150.55000000000001</v>
      </c>
      <c r="U4">
        <v>148.97999999999999</v>
      </c>
      <c r="V4">
        <v>150.07</v>
      </c>
      <c r="W4">
        <v>21534000</v>
      </c>
      <c r="X4">
        <v>-0.55755992628648299</v>
      </c>
      <c r="Y4" s="1">
        <v>43787.291666666664</v>
      </c>
      <c r="Z4">
        <v>5.2812999999999999</v>
      </c>
      <c r="AA4">
        <v>5.3070000000000004</v>
      </c>
      <c r="AB4">
        <v>5.3337000000000003</v>
      </c>
      <c r="AC4">
        <v>5.0942999999999996</v>
      </c>
      <c r="AD4">
        <v>5.0972</v>
      </c>
      <c r="AE4">
        <v>0.66630321970937312</v>
      </c>
      <c r="AF4">
        <v>574588000</v>
      </c>
      <c r="AG4" s="1">
        <v>43787.291666666664</v>
      </c>
      <c r="AH4">
        <v>11.86</v>
      </c>
      <c r="AI4">
        <v>12.488</v>
      </c>
      <c r="AJ4">
        <v>12.602</v>
      </c>
      <c r="AK4">
        <v>12.465999999999999</v>
      </c>
      <c r="AL4">
        <v>12.602</v>
      </c>
      <c r="AM4">
        <v>-9.9211310443906603E-2</v>
      </c>
      <c r="AN4">
        <v>4135500</v>
      </c>
    </row>
    <row r="5" spans="1:40">
      <c r="A5" s="121">
        <v>43788.291666666664</v>
      </c>
      <c r="B5">
        <v>64.540899999999993</v>
      </c>
      <c r="C5">
        <v>66.572500000000005</v>
      </c>
      <c r="D5">
        <v>67</v>
      </c>
      <c r="E5">
        <v>66.347499999999997</v>
      </c>
      <c r="F5">
        <v>66.974999999999994</v>
      </c>
      <c r="G5">
        <v>76167200</v>
      </c>
      <c r="H5">
        <v>-0.29948053236444921</v>
      </c>
      <c r="I5" s="1">
        <v>43788.291666666664</v>
      </c>
      <c r="J5">
        <v>51.470100000000002</v>
      </c>
      <c r="K5">
        <v>58.35</v>
      </c>
      <c r="L5">
        <v>58.65</v>
      </c>
      <c r="M5">
        <v>57.75</v>
      </c>
      <c r="N5">
        <v>58.48</v>
      </c>
      <c r="O5">
        <v>-0.93494217535743152</v>
      </c>
      <c r="P5">
        <v>17061900</v>
      </c>
      <c r="Q5" s="1">
        <v>43788.291666666664</v>
      </c>
      <c r="R5">
        <v>143.64500000000001</v>
      </c>
      <c r="S5">
        <v>150.38999999999999</v>
      </c>
      <c r="T5">
        <v>151.33000000000001</v>
      </c>
      <c r="U5">
        <v>150.19999999999999</v>
      </c>
      <c r="V5">
        <v>150.88</v>
      </c>
      <c r="W5">
        <v>23935700</v>
      </c>
      <c r="X5">
        <v>-0.36866328198393117</v>
      </c>
      <c r="Y5" s="1">
        <v>43788.291666666664</v>
      </c>
      <c r="Z5">
        <v>5.1745999999999999</v>
      </c>
      <c r="AA5">
        <v>5.1997</v>
      </c>
      <c r="AB5">
        <v>5.2995000000000001</v>
      </c>
      <c r="AC5">
        <v>5.1413000000000002</v>
      </c>
      <c r="AD5">
        <v>5.2758000000000003</v>
      </c>
      <c r="AE5">
        <v>-0.19219282802181342</v>
      </c>
      <c r="AF5">
        <v>414564000</v>
      </c>
      <c r="AG5" s="1">
        <v>43788.291666666664</v>
      </c>
      <c r="AH5">
        <v>11.757400000000001</v>
      </c>
      <c r="AI5">
        <v>12.38</v>
      </c>
      <c r="AJ5">
        <v>12.464</v>
      </c>
      <c r="AK5">
        <v>12.35</v>
      </c>
      <c r="AL5">
        <v>12.448</v>
      </c>
      <c r="AM5">
        <v>1.3351680312667078</v>
      </c>
      <c r="AN5">
        <v>7562500</v>
      </c>
    </row>
    <row r="6" spans="1:40">
      <c r="A6" s="121">
        <v>43789.291666666664</v>
      </c>
      <c r="B6">
        <v>63.789499999999997</v>
      </c>
      <c r="C6">
        <v>65.797499999999999</v>
      </c>
      <c r="D6">
        <v>66.52</v>
      </c>
      <c r="E6">
        <v>65.099999999999994</v>
      </c>
      <c r="F6">
        <v>66.385000000000005</v>
      </c>
      <c r="G6">
        <v>106234400</v>
      </c>
      <c r="H6">
        <v>0.26709263336489764</v>
      </c>
      <c r="I6" s="1">
        <v>43789.291666666664</v>
      </c>
      <c r="J6">
        <v>51.073099999999997</v>
      </c>
      <c r="K6">
        <v>57.9</v>
      </c>
      <c r="L6">
        <v>58.36</v>
      </c>
      <c r="M6">
        <v>57.37</v>
      </c>
      <c r="N6">
        <v>58.26</v>
      </c>
      <c r="O6">
        <v>-0.87243446897282806</v>
      </c>
      <c r="P6">
        <v>18542300</v>
      </c>
      <c r="Q6" s="1">
        <v>43789.291666666664</v>
      </c>
      <c r="R6">
        <v>143.39580000000001</v>
      </c>
      <c r="S6">
        <v>149.62</v>
      </c>
      <c r="T6">
        <v>150.84</v>
      </c>
      <c r="U6">
        <v>148.46</v>
      </c>
      <c r="V6">
        <v>150.31</v>
      </c>
      <c r="W6">
        <v>25696800</v>
      </c>
      <c r="X6">
        <v>-0.23015061167489007</v>
      </c>
      <c r="Y6" s="1">
        <v>43789.291666666664</v>
      </c>
      <c r="Z6">
        <v>5.2538999999999998</v>
      </c>
      <c r="AA6">
        <v>5.2794999999999996</v>
      </c>
      <c r="AB6">
        <v>5.3636999999999997</v>
      </c>
      <c r="AC6">
        <v>5.1639999999999997</v>
      </c>
      <c r="AD6">
        <v>5.1768000000000001</v>
      </c>
      <c r="AE6">
        <v>0.11909407065310017</v>
      </c>
      <c r="AF6">
        <v>472588000</v>
      </c>
      <c r="AG6" s="1">
        <v>43789.291666666664</v>
      </c>
      <c r="AH6">
        <v>11.6777</v>
      </c>
      <c r="AI6">
        <v>12.295999999999999</v>
      </c>
      <c r="AJ6">
        <v>12.375999999999999</v>
      </c>
      <c r="AK6">
        <v>12.25</v>
      </c>
      <c r="AL6">
        <v>12.343999999999999</v>
      </c>
      <c r="AM6">
        <v>-4.6055145752559062E-2</v>
      </c>
      <c r="AN6">
        <v>4262500</v>
      </c>
    </row>
    <row r="7" spans="1:40">
      <c r="A7" s="121">
        <v>43790.291666666664</v>
      </c>
      <c r="B7">
        <v>63.503500000000003</v>
      </c>
      <c r="C7">
        <v>65.502499999999998</v>
      </c>
      <c r="D7">
        <v>66.002499999999998</v>
      </c>
      <c r="E7">
        <v>65.295000000000002</v>
      </c>
      <c r="F7">
        <v>65.922499999999999</v>
      </c>
      <c r="G7">
        <v>121395200</v>
      </c>
      <c r="H7">
        <v>0.55277611739365595</v>
      </c>
      <c r="I7" s="1">
        <v>43790.291666666664</v>
      </c>
      <c r="J7">
        <v>51.355400000000003</v>
      </c>
      <c r="K7">
        <v>58.22</v>
      </c>
      <c r="L7">
        <v>58.3</v>
      </c>
      <c r="M7">
        <v>57.41</v>
      </c>
      <c r="N7">
        <v>57.49</v>
      </c>
      <c r="O7">
        <v>-0.97391026656409907</v>
      </c>
      <c r="P7">
        <v>16139000</v>
      </c>
      <c r="Q7" s="1">
        <v>43790.291666666664</v>
      </c>
      <c r="R7">
        <v>143.26159999999999</v>
      </c>
      <c r="S7">
        <v>149.47999999999999</v>
      </c>
      <c r="T7">
        <v>149.80000000000001</v>
      </c>
      <c r="U7">
        <v>148.5</v>
      </c>
      <c r="V7">
        <v>149.4</v>
      </c>
      <c r="W7">
        <v>18576100</v>
      </c>
      <c r="X7">
        <v>-0.7902023812902379</v>
      </c>
      <c r="Y7" s="1">
        <v>43790.291666666664</v>
      </c>
      <c r="Z7">
        <v>5.2290999999999999</v>
      </c>
      <c r="AA7">
        <v>5.2545000000000002</v>
      </c>
      <c r="AB7">
        <v>5.3310000000000004</v>
      </c>
      <c r="AC7">
        <v>5.2327000000000004</v>
      </c>
      <c r="AD7">
        <v>5.2750000000000004</v>
      </c>
      <c r="AE7">
        <v>-0.8691012749955811</v>
      </c>
      <c r="AF7">
        <v>288388000</v>
      </c>
      <c r="AG7" s="1">
        <v>43790.291666666664</v>
      </c>
      <c r="AH7">
        <v>11.6853</v>
      </c>
      <c r="AI7">
        <v>12.304</v>
      </c>
      <c r="AJ7">
        <v>12.327999999999999</v>
      </c>
      <c r="AK7">
        <v>12.192</v>
      </c>
      <c r="AL7">
        <v>12.22</v>
      </c>
      <c r="AM7">
        <v>0.57591383638399563</v>
      </c>
      <c r="AN7">
        <v>5748500</v>
      </c>
    </row>
    <row r="8" spans="1:40">
      <c r="A8" s="121">
        <v>43791.291666666664</v>
      </c>
      <c r="B8">
        <v>63.447800000000001</v>
      </c>
      <c r="C8">
        <v>65.444999999999993</v>
      </c>
      <c r="D8">
        <v>65.795000000000002</v>
      </c>
      <c r="E8">
        <v>65.209999999999994</v>
      </c>
      <c r="F8">
        <v>65.647499999999994</v>
      </c>
      <c r="G8">
        <v>65325200</v>
      </c>
      <c r="H8">
        <v>-0.50378243818998603</v>
      </c>
      <c r="I8" s="1">
        <v>43791.291666666664</v>
      </c>
      <c r="J8">
        <v>50.817300000000003</v>
      </c>
      <c r="K8">
        <v>57.61</v>
      </c>
      <c r="L8">
        <v>58.65</v>
      </c>
      <c r="M8">
        <v>57.49</v>
      </c>
      <c r="N8">
        <v>58.34</v>
      </c>
      <c r="O8">
        <v>-0.9928601845763998</v>
      </c>
      <c r="P8">
        <v>15690200</v>
      </c>
      <c r="Q8" s="1">
        <v>43791.291666666664</v>
      </c>
      <c r="R8">
        <v>143.36709999999999</v>
      </c>
      <c r="S8">
        <v>149.59</v>
      </c>
      <c r="T8">
        <v>150.30000000000001</v>
      </c>
      <c r="U8">
        <v>148.82</v>
      </c>
      <c r="V8">
        <v>150.07</v>
      </c>
      <c r="W8">
        <v>15901800</v>
      </c>
      <c r="X8">
        <v>-1.0005393492122574</v>
      </c>
      <c r="Y8" s="1">
        <v>43791.291666666664</v>
      </c>
      <c r="Z8">
        <v>5.2466999999999997</v>
      </c>
      <c r="AA8">
        <v>5.2723000000000004</v>
      </c>
      <c r="AB8">
        <v>5.3239999999999998</v>
      </c>
      <c r="AC8">
        <v>5.2484999999999999</v>
      </c>
      <c r="AD8">
        <v>5.2771999999999997</v>
      </c>
      <c r="AE8">
        <v>-1.2139932531772446</v>
      </c>
      <c r="AF8">
        <v>224100000</v>
      </c>
      <c r="AG8" s="1">
        <v>43791.291666666664</v>
      </c>
      <c r="AH8">
        <v>11.624499999999999</v>
      </c>
      <c r="AI8">
        <v>12.24</v>
      </c>
      <c r="AJ8">
        <v>12.34</v>
      </c>
      <c r="AK8">
        <v>12.234</v>
      </c>
      <c r="AL8">
        <v>12.327999999999999</v>
      </c>
      <c r="AM8">
        <v>-0.55940975987805319</v>
      </c>
      <c r="AN8">
        <v>3036000</v>
      </c>
    </row>
    <row r="9" spans="1:40">
      <c r="A9" s="121">
        <v>43794.291666666664</v>
      </c>
      <c r="B9">
        <v>64.560299999999998</v>
      </c>
      <c r="C9">
        <v>66.592500000000001</v>
      </c>
      <c r="D9">
        <v>66.61</v>
      </c>
      <c r="E9">
        <v>65.63</v>
      </c>
      <c r="F9">
        <v>65.677499999999995</v>
      </c>
      <c r="G9">
        <v>84020400</v>
      </c>
      <c r="H9">
        <v>-0.15149826646986286</v>
      </c>
      <c r="I9" s="1">
        <v>43794.291666666664</v>
      </c>
      <c r="J9">
        <v>51.875799999999998</v>
      </c>
      <c r="K9">
        <v>58.81</v>
      </c>
      <c r="L9">
        <v>58.84</v>
      </c>
      <c r="M9">
        <v>58</v>
      </c>
      <c r="N9">
        <v>58</v>
      </c>
      <c r="O9">
        <v>-1.0215088462772599</v>
      </c>
      <c r="P9">
        <v>15011700</v>
      </c>
      <c r="Q9" s="1">
        <v>43794.291666666664</v>
      </c>
      <c r="R9">
        <v>144.93879999999999</v>
      </c>
      <c r="S9">
        <v>151.22999999999999</v>
      </c>
      <c r="T9">
        <v>151.35</v>
      </c>
      <c r="U9">
        <v>149.91999999999999</v>
      </c>
      <c r="V9">
        <v>150</v>
      </c>
      <c r="W9">
        <v>22420900</v>
      </c>
      <c r="X9">
        <v>-0.48780415586056253</v>
      </c>
      <c r="Y9" s="1">
        <v>43794.291666666664</v>
      </c>
      <c r="Z9">
        <v>5.5034999999999998</v>
      </c>
      <c r="AA9">
        <v>5.5303000000000004</v>
      </c>
      <c r="AB9">
        <v>5.5353000000000003</v>
      </c>
      <c r="AC9">
        <v>5.3879999999999999</v>
      </c>
      <c r="AD9">
        <v>5.4009999999999998</v>
      </c>
      <c r="AE9">
        <v>0.30089626323367841</v>
      </c>
      <c r="AF9">
        <v>506476000</v>
      </c>
      <c r="AG9" s="1">
        <v>43794.291666666664</v>
      </c>
      <c r="AH9">
        <v>11.7385</v>
      </c>
      <c r="AI9">
        <v>12.36</v>
      </c>
      <c r="AJ9">
        <v>12.39</v>
      </c>
      <c r="AK9">
        <v>12.316000000000001</v>
      </c>
      <c r="AL9">
        <v>12.342000000000001</v>
      </c>
      <c r="AM9">
        <v>1.0240162522923174E-2</v>
      </c>
      <c r="AN9">
        <v>4397000</v>
      </c>
    </row>
    <row r="10" spans="1:40">
      <c r="A10" s="121">
        <v>43795.291666666664</v>
      </c>
      <c r="B10">
        <v>64.056100000000001</v>
      </c>
      <c r="C10">
        <v>66.072500000000005</v>
      </c>
      <c r="D10">
        <v>66.790000000000006</v>
      </c>
      <c r="E10">
        <v>65.625</v>
      </c>
      <c r="F10">
        <v>66.734999999999999</v>
      </c>
      <c r="G10">
        <v>105207600</v>
      </c>
      <c r="H10">
        <v>0.24774406327619988</v>
      </c>
      <c r="I10" s="1">
        <v>43795.291666666664</v>
      </c>
      <c r="J10">
        <v>51.955199999999998</v>
      </c>
      <c r="K10">
        <v>58.9</v>
      </c>
      <c r="L10">
        <v>59.13</v>
      </c>
      <c r="M10">
        <v>58.45</v>
      </c>
      <c r="N10">
        <v>58.95</v>
      </c>
      <c r="O10">
        <v>-0.71213707872795606</v>
      </c>
      <c r="P10">
        <v>22338700</v>
      </c>
      <c r="Q10" s="1">
        <v>43795.291666666664</v>
      </c>
      <c r="R10">
        <v>145.7055</v>
      </c>
      <c r="S10">
        <v>152.03</v>
      </c>
      <c r="T10">
        <v>152.41999999999999</v>
      </c>
      <c r="U10">
        <v>151.32</v>
      </c>
      <c r="V10">
        <v>151.36000000000001</v>
      </c>
      <c r="W10">
        <v>24620100</v>
      </c>
      <c r="X10">
        <v>-0.3148343843861186</v>
      </c>
      <c r="Y10" s="1">
        <v>43795.291666666664</v>
      </c>
      <c r="Z10">
        <v>5.3986999999999998</v>
      </c>
      <c r="AA10">
        <v>5.4249999999999998</v>
      </c>
      <c r="AB10">
        <v>5.5172999999999996</v>
      </c>
      <c r="AC10">
        <v>5.4184999999999999</v>
      </c>
      <c r="AD10">
        <v>5.5125000000000002</v>
      </c>
      <c r="AE10">
        <v>-0.34948863439759698</v>
      </c>
      <c r="AF10">
        <v>385244000</v>
      </c>
      <c r="AG10" s="1">
        <v>43795.291666666664</v>
      </c>
      <c r="AH10">
        <v>11.994899999999999</v>
      </c>
      <c r="AI10">
        <v>12.63</v>
      </c>
      <c r="AJ10">
        <v>12.64</v>
      </c>
      <c r="AK10">
        <v>12.523999999999999</v>
      </c>
      <c r="AL10">
        <v>12.6</v>
      </c>
      <c r="AM10">
        <v>2.8193551178455927</v>
      </c>
      <c r="AN10">
        <v>11108500</v>
      </c>
    </row>
    <row r="11" spans="1:40">
      <c r="A11" s="121">
        <v>43796.291666666664</v>
      </c>
      <c r="B11">
        <v>64.916499999999999</v>
      </c>
      <c r="C11">
        <v>66.959999999999994</v>
      </c>
      <c r="D11">
        <v>66.995000000000005</v>
      </c>
      <c r="E11">
        <v>66.327500000000001</v>
      </c>
      <c r="F11">
        <v>66.394999999999996</v>
      </c>
      <c r="G11">
        <v>65235600</v>
      </c>
      <c r="H11">
        <v>-0.5054708213999074</v>
      </c>
      <c r="I11" s="1">
        <v>43796.291666666664</v>
      </c>
      <c r="J11">
        <v>51.611199999999997</v>
      </c>
      <c r="K11">
        <v>58.51</v>
      </c>
      <c r="L11">
        <v>58.59</v>
      </c>
      <c r="M11">
        <v>57.91</v>
      </c>
      <c r="N11">
        <v>58.53</v>
      </c>
      <c r="O11">
        <v>-0.88755471326918478</v>
      </c>
      <c r="P11">
        <v>18184200</v>
      </c>
      <c r="Q11" s="1">
        <v>43796.291666666664</v>
      </c>
      <c r="R11">
        <v>145.98349999999999</v>
      </c>
      <c r="S11">
        <v>152.32</v>
      </c>
      <c r="T11">
        <v>152.5</v>
      </c>
      <c r="U11">
        <v>151.52000000000001</v>
      </c>
      <c r="V11">
        <v>152.33000000000001</v>
      </c>
      <c r="W11">
        <v>15184400</v>
      </c>
      <c r="X11">
        <v>-1.0569637371968728</v>
      </c>
      <c r="Y11" s="1">
        <v>43796.291666666664</v>
      </c>
      <c r="Z11">
        <v>5.4336000000000002</v>
      </c>
      <c r="AA11">
        <v>5.4560000000000004</v>
      </c>
      <c r="AB11">
        <v>5.5011999999999999</v>
      </c>
      <c r="AC11">
        <v>5.4295</v>
      </c>
      <c r="AD11">
        <v>5.4668000000000001</v>
      </c>
      <c r="AE11">
        <v>-1.2586068932120678</v>
      </c>
      <c r="AF11">
        <v>215784000</v>
      </c>
      <c r="AG11" s="1">
        <v>43796.291666666664</v>
      </c>
      <c r="AH11">
        <v>12.1031</v>
      </c>
      <c r="AI11">
        <v>12.744</v>
      </c>
      <c r="AJ11">
        <v>12.75</v>
      </c>
      <c r="AK11">
        <v>12.64</v>
      </c>
      <c r="AL11">
        <v>12.656000000000001</v>
      </c>
      <c r="AM11">
        <v>1.4458751616671914</v>
      </c>
      <c r="AN11">
        <v>7827000</v>
      </c>
    </row>
    <row r="12" spans="1:40">
      <c r="A12" s="121">
        <v>43798.291666666664</v>
      </c>
      <c r="B12">
        <v>64.773600000000002</v>
      </c>
      <c r="C12">
        <v>66.8125</v>
      </c>
      <c r="D12">
        <v>67</v>
      </c>
      <c r="E12">
        <v>66.474999999999994</v>
      </c>
      <c r="F12">
        <v>66.650000000000006</v>
      </c>
      <c r="G12">
        <v>46617600</v>
      </c>
      <c r="H12">
        <v>-0.85630027008648213</v>
      </c>
      <c r="I12" s="1">
        <v>43798.291666666664</v>
      </c>
      <c r="J12">
        <v>51.205399999999997</v>
      </c>
      <c r="K12">
        <v>58.05</v>
      </c>
      <c r="L12">
        <v>58.3</v>
      </c>
      <c r="M12">
        <v>57.79</v>
      </c>
      <c r="N12">
        <v>58.15</v>
      </c>
      <c r="O12">
        <v>-1.2550302735473815</v>
      </c>
      <c r="P12">
        <v>9481100</v>
      </c>
      <c r="Q12" s="1">
        <v>43798.291666666664</v>
      </c>
      <c r="R12">
        <v>145.08260000000001</v>
      </c>
      <c r="S12">
        <v>151.38</v>
      </c>
      <c r="T12">
        <v>152.30000000000001</v>
      </c>
      <c r="U12">
        <v>151.28</v>
      </c>
      <c r="V12">
        <v>152.1</v>
      </c>
      <c r="W12">
        <v>11977300</v>
      </c>
      <c r="X12">
        <v>-1.3092060771821807</v>
      </c>
      <c r="Y12" s="1">
        <v>43798.291666666664</v>
      </c>
      <c r="Z12">
        <v>5.3963000000000001</v>
      </c>
      <c r="AA12">
        <v>5.4184999999999999</v>
      </c>
      <c r="AB12">
        <v>5.4535</v>
      </c>
      <c r="AC12">
        <v>5.3944999999999999</v>
      </c>
      <c r="AD12">
        <v>5.4249999999999998</v>
      </c>
      <c r="AE12">
        <v>-1.656824939448823</v>
      </c>
      <c r="AF12">
        <v>141556000</v>
      </c>
      <c r="AG12" s="1">
        <v>43798.291666666664</v>
      </c>
      <c r="AH12">
        <v>12.057600000000001</v>
      </c>
      <c r="AI12">
        <v>12.696</v>
      </c>
      <c r="AJ12">
        <v>12.72</v>
      </c>
      <c r="AK12">
        <v>12.644</v>
      </c>
      <c r="AL12">
        <v>12.651999999999999</v>
      </c>
      <c r="AM12">
        <v>0.16384892190658104</v>
      </c>
      <c r="AN12">
        <v>4764000</v>
      </c>
    </row>
    <row r="13" spans="1:40">
      <c r="A13" s="121">
        <v>43801.291666666664</v>
      </c>
      <c r="B13">
        <v>64.024600000000007</v>
      </c>
      <c r="C13">
        <v>66.040000000000006</v>
      </c>
      <c r="D13">
        <v>67.0625</v>
      </c>
      <c r="E13">
        <v>65.862499999999997</v>
      </c>
      <c r="F13">
        <v>66.817499999999995</v>
      </c>
      <c r="G13">
        <v>94487200</v>
      </c>
      <c r="H13">
        <v>4.5733534664127919E-2</v>
      </c>
      <c r="I13" s="1">
        <v>43801.291666666664</v>
      </c>
      <c r="J13">
        <v>50.861400000000003</v>
      </c>
      <c r="K13">
        <v>57.66</v>
      </c>
      <c r="L13">
        <v>58.69</v>
      </c>
      <c r="M13">
        <v>57.47</v>
      </c>
      <c r="N13">
        <v>58.55</v>
      </c>
      <c r="O13">
        <v>-0.8465852269783305</v>
      </c>
      <c r="P13">
        <v>19154500</v>
      </c>
      <c r="Q13" s="1">
        <v>43801.291666666664</v>
      </c>
      <c r="R13">
        <v>143.3287</v>
      </c>
      <c r="S13">
        <v>149.55000000000001</v>
      </c>
      <c r="T13">
        <v>151.83000000000001</v>
      </c>
      <c r="U13">
        <v>148.32</v>
      </c>
      <c r="V13">
        <v>151.81</v>
      </c>
      <c r="W13">
        <v>27418400</v>
      </c>
      <c r="X13">
        <v>-9.4744664707628032E-2</v>
      </c>
      <c r="Y13" s="1">
        <v>43801.291666666664</v>
      </c>
      <c r="Z13">
        <v>5.2098000000000004</v>
      </c>
      <c r="AA13">
        <v>5.2312000000000003</v>
      </c>
      <c r="AB13">
        <v>5.4249999999999998</v>
      </c>
      <c r="AC13">
        <v>5.2160000000000002</v>
      </c>
      <c r="AD13">
        <v>5.4115000000000002</v>
      </c>
      <c r="AE13">
        <v>-0.42034685440480535</v>
      </c>
      <c r="AF13">
        <v>372036000</v>
      </c>
      <c r="AG13" s="1">
        <v>43801.291666666664</v>
      </c>
      <c r="AH13">
        <v>12.019600000000001</v>
      </c>
      <c r="AI13">
        <v>12.656000000000001</v>
      </c>
      <c r="AJ13">
        <v>12.712</v>
      </c>
      <c r="AK13">
        <v>12.538</v>
      </c>
      <c r="AL13">
        <v>12.692</v>
      </c>
      <c r="AM13">
        <v>1.3412370421960349</v>
      </c>
      <c r="AN13">
        <v>7577000</v>
      </c>
    </row>
    <row r="14" spans="1:40">
      <c r="A14" s="121">
        <v>43802.291666666664</v>
      </c>
      <c r="B14">
        <v>62.883099999999999</v>
      </c>
      <c r="C14">
        <v>64.862499999999997</v>
      </c>
      <c r="D14">
        <v>64.882499999999993</v>
      </c>
      <c r="E14">
        <v>64.072500000000005</v>
      </c>
      <c r="F14">
        <v>64.577500000000001</v>
      </c>
      <c r="G14">
        <v>114430400</v>
      </c>
      <c r="H14">
        <v>0.42153447252244231</v>
      </c>
      <c r="I14" s="1">
        <v>43802.291666666664</v>
      </c>
      <c r="J14">
        <v>49.4589</v>
      </c>
      <c r="K14">
        <v>56.07</v>
      </c>
      <c r="L14">
        <v>56.86</v>
      </c>
      <c r="M14">
        <v>55.75</v>
      </c>
      <c r="N14">
        <v>56.86</v>
      </c>
      <c r="O14">
        <v>-0.56863198436876139</v>
      </c>
      <c r="P14">
        <v>25737400</v>
      </c>
      <c r="Q14" s="1">
        <v>43802.291666666664</v>
      </c>
      <c r="R14">
        <v>143.09870000000001</v>
      </c>
      <c r="S14">
        <v>149.31</v>
      </c>
      <c r="T14">
        <v>149.43</v>
      </c>
      <c r="U14">
        <v>146.65</v>
      </c>
      <c r="V14">
        <v>147.49</v>
      </c>
      <c r="W14">
        <v>24066000</v>
      </c>
      <c r="X14">
        <v>-0.3584150275172524</v>
      </c>
      <c r="Y14" s="1">
        <v>43802.291666666664</v>
      </c>
      <c r="Z14">
        <v>5.1702000000000004</v>
      </c>
      <c r="AA14">
        <v>5.1914999999999996</v>
      </c>
      <c r="AB14">
        <v>5.1955</v>
      </c>
      <c r="AC14">
        <v>5.0092999999999996</v>
      </c>
      <c r="AD14">
        <v>5.0468000000000002</v>
      </c>
      <c r="AE14">
        <v>7.9630634374100714E-2</v>
      </c>
      <c r="AF14">
        <v>465232000</v>
      </c>
      <c r="AG14" s="1">
        <v>43802.291666666664</v>
      </c>
      <c r="AH14">
        <v>12.2684</v>
      </c>
      <c r="AI14">
        <v>12.917999999999999</v>
      </c>
      <c r="AJ14">
        <v>12.926</v>
      </c>
      <c r="AK14">
        <v>12.782</v>
      </c>
      <c r="AL14">
        <v>12.88</v>
      </c>
      <c r="AM14">
        <v>1.6189466112724844</v>
      </c>
      <c r="AN14">
        <v>8240500</v>
      </c>
    </row>
    <row r="15" spans="1:40">
      <c r="A15" s="121">
        <v>43803.291666666664</v>
      </c>
      <c r="B15">
        <v>63.438099999999999</v>
      </c>
      <c r="C15">
        <v>65.435000000000002</v>
      </c>
      <c r="D15">
        <v>65.827500000000001</v>
      </c>
      <c r="E15">
        <v>65.17</v>
      </c>
      <c r="F15">
        <v>65.267499999999998</v>
      </c>
      <c r="G15">
        <v>67181600</v>
      </c>
      <c r="H15">
        <v>-0.46880124855942645</v>
      </c>
      <c r="I15" s="1">
        <v>43803.291666666664</v>
      </c>
      <c r="J15">
        <v>49.4148</v>
      </c>
      <c r="K15">
        <v>56.02</v>
      </c>
      <c r="L15">
        <v>56.66</v>
      </c>
      <c r="M15">
        <v>55.86</v>
      </c>
      <c r="N15">
        <v>56.66</v>
      </c>
      <c r="O15">
        <v>-0.85811647165114546</v>
      </c>
      <c r="P15">
        <v>18881400</v>
      </c>
      <c r="Q15" s="1">
        <v>43803.291666666664</v>
      </c>
      <c r="R15">
        <v>143.6163</v>
      </c>
      <c r="S15">
        <v>149.85</v>
      </c>
      <c r="T15">
        <v>150.18</v>
      </c>
      <c r="U15">
        <v>149.19999999999999</v>
      </c>
      <c r="V15">
        <v>150.13999999999999</v>
      </c>
      <c r="W15">
        <v>17574700</v>
      </c>
      <c r="X15">
        <v>-0.86896371684612561</v>
      </c>
      <c r="Y15" s="1">
        <v>43803.291666666664</v>
      </c>
      <c r="Z15">
        <v>5.2140000000000004</v>
      </c>
      <c r="AA15">
        <v>5.2355</v>
      </c>
      <c r="AB15">
        <v>5.298</v>
      </c>
      <c r="AC15">
        <v>5.2066999999999997</v>
      </c>
      <c r="AD15">
        <v>5.2755000000000001</v>
      </c>
      <c r="AE15">
        <v>-0.94938007603948371</v>
      </c>
      <c r="AF15">
        <v>273424000</v>
      </c>
      <c r="AG15" s="1">
        <v>43803.291666666664</v>
      </c>
      <c r="AH15">
        <v>12.401400000000001</v>
      </c>
      <c r="AI15">
        <v>13.058</v>
      </c>
      <c r="AJ15">
        <v>13.112</v>
      </c>
      <c r="AK15">
        <v>13.016</v>
      </c>
      <c r="AL15">
        <v>13.054</v>
      </c>
      <c r="AM15">
        <v>0.52171129049793652</v>
      </c>
      <c r="AN15">
        <v>5619000</v>
      </c>
    </row>
    <row r="16" spans="1:40">
      <c r="A16" s="121">
        <v>43804.291666666664</v>
      </c>
      <c r="B16">
        <v>64.368799999999993</v>
      </c>
      <c r="C16">
        <v>66.394999999999996</v>
      </c>
      <c r="D16">
        <v>66.472499999999997</v>
      </c>
      <c r="E16">
        <v>65.682500000000005</v>
      </c>
      <c r="F16">
        <v>65.947500000000005</v>
      </c>
      <c r="G16">
        <v>74424400</v>
      </c>
      <c r="H16">
        <v>-0.33232109328242981</v>
      </c>
      <c r="I16" s="1">
        <v>43804.291666666664</v>
      </c>
      <c r="J16">
        <v>49.467700000000001</v>
      </c>
      <c r="K16">
        <v>56.08</v>
      </c>
      <c r="L16">
        <v>56.41</v>
      </c>
      <c r="M16">
        <v>55.76</v>
      </c>
      <c r="N16">
        <v>56.41</v>
      </c>
      <c r="O16">
        <v>-0.90910982277292707</v>
      </c>
      <c r="P16">
        <v>17673700</v>
      </c>
      <c r="Q16" s="1">
        <v>43804.291666666664</v>
      </c>
      <c r="R16">
        <v>143.69290000000001</v>
      </c>
      <c r="S16">
        <v>149.93</v>
      </c>
      <c r="T16">
        <v>150.32</v>
      </c>
      <c r="U16">
        <v>149.47999999999999</v>
      </c>
      <c r="V16">
        <v>150.05000000000001</v>
      </c>
      <c r="W16">
        <v>17869100</v>
      </c>
      <c r="X16">
        <v>-0.84580879654689123</v>
      </c>
      <c r="Y16" s="1">
        <v>43804.291666666664</v>
      </c>
      <c r="Z16">
        <v>5.1970999999999998</v>
      </c>
      <c r="AA16">
        <v>5.2184999999999997</v>
      </c>
      <c r="AB16">
        <v>5.2732999999999999</v>
      </c>
      <c r="AC16">
        <v>5.1877000000000004</v>
      </c>
      <c r="AD16">
        <v>5.2575000000000003</v>
      </c>
      <c r="AE16">
        <v>-1.4243790766026447</v>
      </c>
      <c r="AF16">
        <v>184884000</v>
      </c>
      <c r="AG16" s="1">
        <v>43804.291666666664</v>
      </c>
      <c r="AH16">
        <v>12.3843</v>
      </c>
      <c r="AI16">
        <v>13.04</v>
      </c>
      <c r="AJ16">
        <v>13.058</v>
      </c>
      <c r="AK16">
        <v>12.96</v>
      </c>
      <c r="AL16">
        <v>13.032</v>
      </c>
      <c r="AM16">
        <v>0.58993534439313056</v>
      </c>
      <c r="AN16">
        <v>5782000</v>
      </c>
    </row>
    <row r="17" spans="1:40">
      <c r="A17" s="121">
        <v>43805.291666666664</v>
      </c>
      <c r="B17">
        <v>65.612099999999998</v>
      </c>
      <c r="C17">
        <v>67.677499999999995</v>
      </c>
      <c r="D17">
        <v>67.75</v>
      </c>
      <c r="E17">
        <v>66.825000000000003</v>
      </c>
      <c r="F17">
        <v>66.87</v>
      </c>
      <c r="G17">
        <v>106075600</v>
      </c>
      <c r="H17">
        <v>0.2641002756223137</v>
      </c>
      <c r="I17" s="1">
        <v>43805.291666666664</v>
      </c>
      <c r="J17">
        <v>50.111600000000003</v>
      </c>
      <c r="K17">
        <v>56.81</v>
      </c>
      <c r="L17">
        <v>56.99</v>
      </c>
      <c r="M17">
        <v>56.42</v>
      </c>
      <c r="N17">
        <v>56.66</v>
      </c>
      <c r="O17">
        <v>-0.95964715982489401</v>
      </c>
      <c r="P17">
        <v>16476800</v>
      </c>
      <c r="Q17" s="1">
        <v>43805.291666666664</v>
      </c>
      <c r="R17">
        <v>145.43719999999999</v>
      </c>
      <c r="S17">
        <v>151.75</v>
      </c>
      <c r="T17">
        <v>151.87</v>
      </c>
      <c r="U17">
        <v>150.27000000000001</v>
      </c>
      <c r="V17">
        <v>150.99</v>
      </c>
      <c r="W17">
        <v>16403500</v>
      </c>
      <c r="X17">
        <v>-0.96108003021047117</v>
      </c>
      <c r="Y17" s="1">
        <v>43805.291666666664</v>
      </c>
      <c r="Z17">
        <v>5.2824999999999998</v>
      </c>
      <c r="AA17">
        <v>5.3041999999999998</v>
      </c>
      <c r="AB17">
        <v>5.3372999999999999</v>
      </c>
      <c r="AC17">
        <v>5.2779999999999996</v>
      </c>
      <c r="AD17">
        <v>5.2880000000000003</v>
      </c>
      <c r="AE17">
        <v>-1.1703452763466384</v>
      </c>
      <c r="AF17">
        <v>232236000</v>
      </c>
      <c r="AG17" s="1">
        <v>43805.291666666664</v>
      </c>
      <c r="AH17">
        <v>12.401400000000001</v>
      </c>
      <c r="AI17">
        <v>13.058</v>
      </c>
      <c r="AJ17">
        <v>13.093999999999999</v>
      </c>
      <c r="AK17">
        <v>13.03</v>
      </c>
      <c r="AL17">
        <v>13.068</v>
      </c>
      <c r="AM17">
        <v>0.26220875420946821</v>
      </c>
      <c r="AN17">
        <v>4999000</v>
      </c>
    </row>
    <row r="18" spans="1:40">
      <c r="A18" s="121">
        <v>43808.291666666664</v>
      </c>
      <c r="B18">
        <v>64.693600000000004</v>
      </c>
      <c r="C18">
        <v>66.73</v>
      </c>
      <c r="D18">
        <v>67.7</v>
      </c>
      <c r="E18">
        <v>66.227500000000006</v>
      </c>
      <c r="F18">
        <v>67.5</v>
      </c>
      <c r="G18">
        <v>128042400</v>
      </c>
      <c r="H18">
        <v>0.67803304677970178</v>
      </c>
      <c r="I18" s="1">
        <v>43808.291666666664</v>
      </c>
      <c r="J18">
        <v>49.864600000000003</v>
      </c>
      <c r="K18">
        <v>56.53</v>
      </c>
      <c r="L18">
        <v>56.96</v>
      </c>
      <c r="M18">
        <v>56.5</v>
      </c>
      <c r="N18">
        <v>56.54</v>
      </c>
      <c r="O18">
        <v>-1.0516184419425265</v>
      </c>
      <c r="P18">
        <v>14298600</v>
      </c>
      <c r="Q18" s="1">
        <v>43808.291666666664</v>
      </c>
      <c r="R18">
        <v>145.0634</v>
      </c>
      <c r="S18">
        <v>151.36000000000001</v>
      </c>
      <c r="T18">
        <v>152.21</v>
      </c>
      <c r="U18">
        <v>150.91</v>
      </c>
      <c r="V18">
        <v>151.07</v>
      </c>
      <c r="W18">
        <v>16687400</v>
      </c>
      <c r="X18">
        <v>-0.93875094776158308</v>
      </c>
      <c r="Y18" s="1">
        <v>43808.291666666664</v>
      </c>
      <c r="Z18">
        <v>5.2824999999999998</v>
      </c>
      <c r="AA18">
        <v>5.3041999999999998</v>
      </c>
      <c r="AB18">
        <v>5.3593000000000002</v>
      </c>
      <c r="AC18">
        <v>5.2725</v>
      </c>
      <c r="AD18">
        <v>5.2812000000000001</v>
      </c>
      <c r="AE18">
        <v>-1.2795510551524176</v>
      </c>
      <c r="AF18">
        <v>211880000</v>
      </c>
      <c r="AG18" s="1">
        <v>43808.291666666664</v>
      </c>
      <c r="AH18">
        <v>12.5229</v>
      </c>
      <c r="AI18">
        <v>13.186</v>
      </c>
      <c r="AJ18">
        <v>13.26</v>
      </c>
      <c r="AK18">
        <v>13.122</v>
      </c>
      <c r="AL18">
        <v>13.122</v>
      </c>
      <c r="AM18">
        <v>0.9390081109489089</v>
      </c>
      <c r="AN18">
        <v>6616000</v>
      </c>
    </row>
    <row r="19" spans="1:40">
      <c r="A19" s="121">
        <v>43809.291666666664</v>
      </c>
      <c r="B19">
        <v>65.071700000000007</v>
      </c>
      <c r="C19">
        <v>67.12</v>
      </c>
      <c r="D19">
        <v>67.517499999999998</v>
      </c>
      <c r="E19">
        <v>66.465000000000003</v>
      </c>
      <c r="F19">
        <v>67.150000000000006</v>
      </c>
      <c r="G19">
        <v>90420400</v>
      </c>
      <c r="H19">
        <v>-3.0899465761189633E-2</v>
      </c>
      <c r="I19" s="1">
        <v>43809.291666666664</v>
      </c>
      <c r="J19">
        <v>49.9176</v>
      </c>
      <c r="K19">
        <v>56.59</v>
      </c>
      <c r="L19">
        <v>56.83</v>
      </c>
      <c r="M19">
        <v>56.44</v>
      </c>
      <c r="N19">
        <v>56.71</v>
      </c>
      <c r="O19">
        <v>-0.97311224194192325</v>
      </c>
      <c r="P19">
        <v>16157900</v>
      </c>
      <c r="Q19" s="1">
        <v>43809.291666666664</v>
      </c>
      <c r="R19">
        <v>144.84299999999999</v>
      </c>
      <c r="S19">
        <v>151.13</v>
      </c>
      <c r="T19">
        <v>151.88999999999999</v>
      </c>
      <c r="U19">
        <v>150.76</v>
      </c>
      <c r="V19">
        <v>151.29</v>
      </c>
      <c r="W19">
        <v>16476100</v>
      </c>
      <c r="X19">
        <v>-0.95536995135950509</v>
      </c>
      <c r="Y19" s="1">
        <v>43809.291666666664</v>
      </c>
      <c r="Z19">
        <v>5.3274999999999997</v>
      </c>
      <c r="AA19">
        <v>5.3494999999999999</v>
      </c>
      <c r="AB19">
        <v>5.4015000000000004</v>
      </c>
      <c r="AC19">
        <v>5.2815000000000003</v>
      </c>
      <c r="AD19">
        <v>5.3345000000000002</v>
      </c>
      <c r="AE19">
        <v>-1.0407747335230393</v>
      </c>
      <c r="AF19">
        <v>256388000</v>
      </c>
      <c r="AG19" s="1">
        <v>43809.291666666664</v>
      </c>
      <c r="AH19">
        <v>12.5951</v>
      </c>
      <c r="AI19">
        <v>13.262</v>
      </c>
      <c r="AJ19">
        <v>13.34</v>
      </c>
      <c r="AK19">
        <v>13.208</v>
      </c>
      <c r="AL19">
        <v>13.314</v>
      </c>
      <c r="AM19">
        <v>-3.3627930083271799E-3</v>
      </c>
      <c r="AN19">
        <v>4364500</v>
      </c>
    </row>
    <row r="20" spans="1:40">
      <c r="A20" s="121">
        <v>43810.291666666664</v>
      </c>
      <c r="B20">
        <v>65.6267</v>
      </c>
      <c r="C20">
        <v>67.692499999999995</v>
      </c>
      <c r="D20">
        <v>67.775000000000006</v>
      </c>
      <c r="E20">
        <v>67.125</v>
      </c>
      <c r="F20">
        <v>67.202500000000001</v>
      </c>
      <c r="G20">
        <v>78756800</v>
      </c>
      <c r="H20">
        <v>-0.25068324262770231</v>
      </c>
      <c r="I20" s="1">
        <v>43810.291666666664</v>
      </c>
      <c r="J20">
        <v>50.341000000000001</v>
      </c>
      <c r="K20">
        <v>57.07</v>
      </c>
      <c r="L20">
        <v>57.17</v>
      </c>
      <c r="M20">
        <v>56.58</v>
      </c>
      <c r="N20">
        <v>56.91</v>
      </c>
      <c r="O20">
        <v>-0.80872761447871178</v>
      </c>
      <c r="P20">
        <v>20051100</v>
      </c>
      <c r="Q20" s="1">
        <v>43810.291666666664</v>
      </c>
      <c r="R20">
        <v>145.38929999999999</v>
      </c>
      <c r="S20">
        <v>151.69999999999999</v>
      </c>
      <c r="T20">
        <v>151.87</v>
      </c>
      <c r="U20">
        <v>150.33000000000001</v>
      </c>
      <c r="V20">
        <v>151.54</v>
      </c>
      <c r="W20">
        <v>18856600</v>
      </c>
      <c r="X20">
        <v>-0.76814071300241438</v>
      </c>
      <c r="Y20" s="1">
        <v>43810.291666666664</v>
      </c>
      <c r="Z20">
        <v>5.4112</v>
      </c>
      <c r="AA20">
        <v>5.4335000000000004</v>
      </c>
      <c r="AB20">
        <v>5.4390000000000001</v>
      </c>
      <c r="AC20">
        <v>5.3574999999999999</v>
      </c>
      <c r="AD20">
        <v>5.36</v>
      </c>
      <c r="AE20">
        <v>-1.1619761952434247</v>
      </c>
      <c r="AF20">
        <v>233796000</v>
      </c>
      <c r="AG20" s="1">
        <v>43810.291666666664</v>
      </c>
      <c r="AH20">
        <v>12.6388</v>
      </c>
      <c r="AI20">
        <v>13.308</v>
      </c>
      <c r="AJ20">
        <v>13.31</v>
      </c>
      <c r="AK20">
        <v>13.24</v>
      </c>
      <c r="AL20">
        <v>13.295999999999999</v>
      </c>
      <c r="AM20">
        <v>1.0476224789599695</v>
      </c>
      <c r="AN20">
        <v>6875500</v>
      </c>
    </row>
    <row r="21" spans="1:40">
      <c r="A21" s="121">
        <v>43811.291666666664</v>
      </c>
      <c r="B21">
        <v>65.793899999999994</v>
      </c>
      <c r="C21">
        <v>67.864999999999995</v>
      </c>
      <c r="D21">
        <v>68.14</v>
      </c>
      <c r="E21">
        <v>66.83</v>
      </c>
      <c r="F21">
        <v>66.944999999999993</v>
      </c>
      <c r="G21">
        <v>137310400</v>
      </c>
      <c r="H21">
        <v>0.85267518505594919</v>
      </c>
      <c r="I21" s="1">
        <v>43811.291666666664</v>
      </c>
      <c r="J21">
        <v>50.764400000000002</v>
      </c>
      <c r="K21">
        <v>57.55</v>
      </c>
      <c r="L21">
        <v>58.05</v>
      </c>
      <c r="M21">
        <v>56.61</v>
      </c>
      <c r="N21">
        <v>56.75</v>
      </c>
      <c r="O21">
        <v>-0.47802452210807467</v>
      </c>
      <c r="P21">
        <v>27883300</v>
      </c>
      <c r="Q21" s="1">
        <v>43811.291666666664</v>
      </c>
      <c r="R21">
        <v>146.86519999999999</v>
      </c>
      <c r="S21">
        <v>153.24</v>
      </c>
      <c r="T21">
        <v>153.44</v>
      </c>
      <c r="U21">
        <v>151.02000000000001</v>
      </c>
      <c r="V21">
        <v>151.65</v>
      </c>
      <c r="W21">
        <v>24612100</v>
      </c>
      <c r="X21">
        <v>-0.31546359417685865</v>
      </c>
      <c r="Y21" s="1">
        <v>43811.291666666664</v>
      </c>
      <c r="Z21">
        <v>5.5787000000000004</v>
      </c>
      <c r="AA21">
        <v>5.6017000000000001</v>
      </c>
      <c r="AB21">
        <v>5.62</v>
      </c>
      <c r="AC21">
        <v>5.3955000000000002</v>
      </c>
      <c r="AD21">
        <v>5.4044999999999996</v>
      </c>
      <c r="AE21">
        <v>-0.24699957965670444</v>
      </c>
      <c r="AF21">
        <v>404348000</v>
      </c>
      <c r="AG21" s="1">
        <v>43811.291666666664</v>
      </c>
      <c r="AH21">
        <v>12.786899999999999</v>
      </c>
      <c r="AI21">
        <v>13.464</v>
      </c>
      <c r="AJ21">
        <v>13.478</v>
      </c>
      <c r="AK21">
        <v>13.366</v>
      </c>
      <c r="AL21">
        <v>13.384</v>
      </c>
      <c r="AM21">
        <v>0.58135501859649574</v>
      </c>
      <c r="AN21">
        <v>5761500</v>
      </c>
    </row>
    <row r="22" spans="1:40">
      <c r="A22" s="121">
        <v>43812.291666666664</v>
      </c>
      <c r="B22">
        <v>66.688299999999998</v>
      </c>
      <c r="C22">
        <v>68.787499999999994</v>
      </c>
      <c r="D22">
        <v>68.825000000000003</v>
      </c>
      <c r="E22">
        <v>67.732500000000002</v>
      </c>
      <c r="F22">
        <v>67.864999999999995</v>
      </c>
      <c r="G22">
        <v>133587600</v>
      </c>
      <c r="H22">
        <v>0.78252437016872278</v>
      </c>
      <c r="I22" s="1">
        <v>43812.291666666664</v>
      </c>
      <c r="J22">
        <v>50.976100000000002</v>
      </c>
      <c r="K22">
        <v>57.79</v>
      </c>
      <c r="L22">
        <v>58.34</v>
      </c>
      <c r="M22">
        <v>57.38</v>
      </c>
      <c r="N22">
        <v>57.55</v>
      </c>
      <c r="O22">
        <v>-0.6928620395732874</v>
      </c>
      <c r="P22">
        <v>22795200</v>
      </c>
      <c r="Q22" s="1">
        <v>43812.291666666664</v>
      </c>
      <c r="R22">
        <v>148.10149999999999</v>
      </c>
      <c r="S22">
        <v>154.53</v>
      </c>
      <c r="T22">
        <v>154.88999999999999</v>
      </c>
      <c r="U22">
        <v>152.83000000000001</v>
      </c>
      <c r="V22">
        <v>153</v>
      </c>
      <c r="W22">
        <v>23845400</v>
      </c>
      <c r="X22">
        <v>-0.37576548749690969</v>
      </c>
      <c r="Y22" s="1">
        <v>43812.291666666664</v>
      </c>
      <c r="Z22">
        <v>5.5768000000000004</v>
      </c>
      <c r="AA22">
        <v>5.5998000000000001</v>
      </c>
      <c r="AB22">
        <v>5.7244999999999999</v>
      </c>
      <c r="AC22">
        <v>5.5454999999999997</v>
      </c>
      <c r="AD22">
        <v>5.6048</v>
      </c>
      <c r="AE22">
        <v>2.3150066518566961E-2</v>
      </c>
      <c r="AF22">
        <v>454704000</v>
      </c>
      <c r="AG22" s="1">
        <v>43812.291666666664</v>
      </c>
      <c r="AH22">
        <v>12.8344</v>
      </c>
      <c r="AI22">
        <v>13.513999999999999</v>
      </c>
      <c r="AJ22">
        <v>13.558</v>
      </c>
      <c r="AK22">
        <v>13.44</v>
      </c>
      <c r="AL22">
        <v>13.48</v>
      </c>
      <c r="AM22">
        <v>0.30280834456427697</v>
      </c>
      <c r="AN22">
        <v>5096000</v>
      </c>
    </row>
    <row r="23" spans="1:40">
      <c r="A23" s="121">
        <v>43815.291666666664</v>
      </c>
      <c r="B23">
        <v>67.829800000000006</v>
      </c>
      <c r="C23">
        <v>69.965000000000003</v>
      </c>
      <c r="D23">
        <v>70.197500000000005</v>
      </c>
      <c r="E23">
        <v>69.245000000000005</v>
      </c>
      <c r="F23">
        <v>69.25</v>
      </c>
      <c r="G23">
        <v>128186000</v>
      </c>
      <c r="H23">
        <v>0.6807389823706026</v>
      </c>
      <c r="I23" s="1">
        <v>43815.291666666664</v>
      </c>
      <c r="J23">
        <v>50.896700000000003</v>
      </c>
      <c r="K23">
        <v>57.7</v>
      </c>
      <c r="L23">
        <v>58.57</v>
      </c>
      <c r="M23">
        <v>57.65</v>
      </c>
      <c r="N23">
        <v>58.21</v>
      </c>
      <c r="O23">
        <v>-0.8475690351104308</v>
      </c>
      <c r="P23">
        <v>19131200</v>
      </c>
      <c r="Q23" s="1">
        <v>43815.291666666664</v>
      </c>
      <c r="R23">
        <v>149.06</v>
      </c>
      <c r="S23">
        <v>155.53</v>
      </c>
      <c r="T23">
        <v>155.9</v>
      </c>
      <c r="U23">
        <v>154.82</v>
      </c>
      <c r="V23">
        <v>155.11000000000001</v>
      </c>
      <c r="W23">
        <v>24144200</v>
      </c>
      <c r="X23">
        <v>-0.35226450181276825</v>
      </c>
      <c r="Y23" s="1">
        <v>43815.291666666664</v>
      </c>
      <c r="Z23">
        <v>5.6055999999999999</v>
      </c>
      <c r="AA23">
        <v>5.6287000000000003</v>
      </c>
      <c r="AB23">
        <v>5.7015000000000002</v>
      </c>
      <c r="AC23">
        <v>5.6192000000000002</v>
      </c>
      <c r="AD23">
        <v>5.6475</v>
      </c>
      <c r="AE23">
        <v>-0.69427331666768088</v>
      </c>
      <c r="AF23">
        <v>320976000</v>
      </c>
      <c r="AG23" s="1">
        <v>43815.291666666664</v>
      </c>
      <c r="AH23">
        <v>12.9636</v>
      </c>
      <c r="AI23">
        <v>13.65</v>
      </c>
      <c r="AJ23">
        <v>13.694000000000001</v>
      </c>
      <c r="AK23">
        <v>13.6</v>
      </c>
      <c r="AL23">
        <v>13.64</v>
      </c>
      <c r="AM23">
        <v>0.49157551209024342</v>
      </c>
      <c r="AN23">
        <v>5547000</v>
      </c>
    </row>
    <row r="24" spans="1:40">
      <c r="A24" s="121">
        <v>43816.291666666664</v>
      </c>
      <c r="B24">
        <v>67.963200000000001</v>
      </c>
      <c r="C24">
        <v>70.102500000000006</v>
      </c>
      <c r="D24">
        <v>70.442499999999995</v>
      </c>
      <c r="E24">
        <v>69.7</v>
      </c>
      <c r="F24">
        <v>69.892499999999998</v>
      </c>
      <c r="G24">
        <v>114158400</v>
      </c>
      <c r="H24">
        <v>0.41640902349232373</v>
      </c>
      <c r="I24" s="1">
        <v>43816.291666666664</v>
      </c>
      <c r="J24">
        <v>50.543900000000001</v>
      </c>
      <c r="K24">
        <v>57.3</v>
      </c>
      <c r="L24">
        <v>58.1</v>
      </c>
      <c r="M24">
        <v>57.13</v>
      </c>
      <c r="N24">
        <v>58</v>
      </c>
      <c r="O24">
        <v>-0.74108552745619438</v>
      </c>
      <c r="P24">
        <v>21653100</v>
      </c>
      <c r="Q24" s="1">
        <v>43816.291666666664</v>
      </c>
      <c r="R24">
        <v>148.25489999999999</v>
      </c>
      <c r="S24">
        <v>154.69</v>
      </c>
      <c r="T24">
        <v>155.71</v>
      </c>
      <c r="U24">
        <v>154.44999999999999</v>
      </c>
      <c r="V24">
        <v>155.44999999999999</v>
      </c>
      <c r="W24">
        <v>25425600</v>
      </c>
      <c r="X24">
        <v>-0.25148082358097829</v>
      </c>
      <c r="Y24" s="1">
        <v>43816.291666666664</v>
      </c>
      <c r="Z24">
        <v>5.6837999999999997</v>
      </c>
      <c r="AA24">
        <v>5.7073</v>
      </c>
      <c r="AB24">
        <v>5.73</v>
      </c>
      <c r="AC24">
        <v>5.6379999999999999</v>
      </c>
      <c r="AD24">
        <v>5.6475</v>
      </c>
      <c r="AE24">
        <v>-0.6930930616403046</v>
      </c>
      <c r="AF24">
        <v>321196000</v>
      </c>
      <c r="AG24" s="1">
        <v>43816.291666666664</v>
      </c>
      <c r="AH24">
        <v>12.8667</v>
      </c>
      <c r="AI24">
        <v>13.548</v>
      </c>
      <c r="AJ24">
        <v>13.618</v>
      </c>
      <c r="AK24">
        <v>13.538</v>
      </c>
      <c r="AL24">
        <v>13.608000000000001</v>
      </c>
      <c r="AM24">
        <v>-0.26558592040304557</v>
      </c>
      <c r="AN24">
        <v>3738000</v>
      </c>
    </row>
    <row r="25" spans="1:40">
      <c r="A25" s="121">
        <v>43817.291666666664</v>
      </c>
      <c r="B25">
        <v>67.800799999999995</v>
      </c>
      <c r="C25">
        <v>69.935000000000002</v>
      </c>
      <c r="D25">
        <v>70.474999999999994</v>
      </c>
      <c r="E25">
        <v>69.78</v>
      </c>
      <c r="F25">
        <v>69.95</v>
      </c>
      <c r="G25">
        <v>116028400</v>
      </c>
      <c r="H25">
        <v>0.45164648557438919</v>
      </c>
      <c r="I25" s="1">
        <v>43817.291666666664</v>
      </c>
      <c r="J25">
        <v>50.429200000000002</v>
      </c>
      <c r="K25">
        <v>57.17</v>
      </c>
      <c r="L25">
        <v>57.46</v>
      </c>
      <c r="M25">
        <v>56.94</v>
      </c>
      <c r="N25">
        <v>57.39</v>
      </c>
      <c r="O25">
        <v>-0.4620766967220542</v>
      </c>
      <c r="P25">
        <v>28261000</v>
      </c>
      <c r="Q25" s="1">
        <v>43817.291666666664</v>
      </c>
      <c r="R25">
        <v>147.94820000000001</v>
      </c>
      <c r="S25">
        <v>154.37</v>
      </c>
      <c r="T25">
        <v>155.47999999999999</v>
      </c>
      <c r="U25">
        <v>154.18</v>
      </c>
      <c r="V25">
        <v>154.30000000000001</v>
      </c>
      <c r="W25">
        <v>24129200</v>
      </c>
      <c r="X25">
        <v>-0.35344427017040586</v>
      </c>
      <c r="Y25" s="1">
        <v>43817.291666666664</v>
      </c>
      <c r="Z25">
        <v>5.7141999999999999</v>
      </c>
      <c r="AA25">
        <v>5.7378</v>
      </c>
      <c r="AB25">
        <v>5.7984999999999998</v>
      </c>
      <c r="AC25">
        <v>5.7336999999999998</v>
      </c>
      <c r="AD25">
        <v>5.7422000000000004</v>
      </c>
      <c r="AE25">
        <v>-0.57317915085887505</v>
      </c>
      <c r="AF25">
        <v>343548000</v>
      </c>
      <c r="AG25" s="1">
        <v>43817.291666666664</v>
      </c>
      <c r="AH25">
        <v>12.8591</v>
      </c>
      <c r="AI25">
        <v>13.54</v>
      </c>
      <c r="AJ25">
        <v>13.582000000000001</v>
      </c>
      <c r="AK25">
        <v>13.48</v>
      </c>
      <c r="AL25">
        <v>13.566000000000001</v>
      </c>
      <c r="AM25">
        <v>-0.66300149815449827</v>
      </c>
      <c r="AN25">
        <v>2788500</v>
      </c>
    </row>
    <row r="26" spans="1:40">
      <c r="A26" s="121">
        <v>43818.291666666664</v>
      </c>
      <c r="B26">
        <v>67.868600000000001</v>
      </c>
      <c r="C26">
        <v>70.004999999999995</v>
      </c>
      <c r="D26">
        <v>70.295000000000002</v>
      </c>
      <c r="E26">
        <v>69.737499999999997</v>
      </c>
      <c r="F26">
        <v>69.875</v>
      </c>
      <c r="G26">
        <v>98369200</v>
      </c>
      <c r="H26">
        <v>0.11888424471898253</v>
      </c>
      <c r="I26" s="1">
        <v>43818.291666666664</v>
      </c>
      <c r="J26">
        <v>51.125999999999998</v>
      </c>
      <c r="K26">
        <v>57.96</v>
      </c>
      <c r="L26">
        <v>57.99</v>
      </c>
      <c r="M26">
        <v>56.97</v>
      </c>
      <c r="N26">
        <v>57.17</v>
      </c>
      <c r="O26">
        <v>-0.85880471510836576</v>
      </c>
      <c r="P26">
        <v>18865100</v>
      </c>
      <c r="Q26" s="1">
        <v>43818.291666666664</v>
      </c>
      <c r="R26">
        <v>149.23249999999999</v>
      </c>
      <c r="S26">
        <v>155.71</v>
      </c>
      <c r="T26">
        <v>155.77000000000001</v>
      </c>
      <c r="U26">
        <v>153.75</v>
      </c>
      <c r="V26">
        <v>154</v>
      </c>
      <c r="W26">
        <v>24958900</v>
      </c>
      <c r="X26">
        <v>-0.28818734974827687</v>
      </c>
      <c r="Y26" s="1">
        <v>43818.291666666664</v>
      </c>
      <c r="Z26">
        <v>5.8623000000000003</v>
      </c>
      <c r="AA26">
        <v>5.8864999999999998</v>
      </c>
      <c r="AB26">
        <v>5.9</v>
      </c>
      <c r="AC26">
        <v>5.7675000000000001</v>
      </c>
      <c r="AD26">
        <v>5.7725</v>
      </c>
      <c r="AE26">
        <v>-2.6978583371450832E-2</v>
      </c>
      <c r="AF26">
        <v>445360000</v>
      </c>
      <c r="AG26" s="1">
        <v>43818.291666666664</v>
      </c>
      <c r="AH26">
        <v>12.8933</v>
      </c>
      <c r="AI26">
        <v>13.576000000000001</v>
      </c>
      <c r="AJ26">
        <v>13.641999999999999</v>
      </c>
      <c r="AK26">
        <v>13.564</v>
      </c>
      <c r="AL26">
        <v>13.612</v>
      </c>
      <c r="AM26">
        <v>-0.43300691155689608</v>
      </c>
      <c r="AN26">
        <v>3338000</v>
      </c>
    </row>
    <row r="27" spans="1:40">
      <c r="A27" s="121">
        <v>43819.291666666664</v>
      </c>
      <c r="B27">
        <v>67.727999999999994</v>
      </c>
      <c r="C27">
        <v>69.86</v>
      </c>
      <c r="D27">
        <v>70.662499999999994</v>
      </c>
      <c r="E27">
        <v>69.64</v>
      </c>
      <c r="F27">
        <v>70.557500000000005</v>
      </c>
      <c r="G27">
        <v>275978000</v>
      </c>
      <c r="H27">
        <v>3.4656667877356395</v>
      </c>
      <c r="I27" s="1">
        <v>43819.291666666664</v>
      </c>
      <c r="J27">
        <v>51.999299999999998</v>
      </c>
      <c r="K27">
        <v>58.95</v>
      </c>
      <c r="L27">
        <v>59.05</v>
      </c>
      <c r="M27">
        <v>57.89</v>
      </c>
      <c r="N27">
        <v>58.32</v>
      </c>
      <c r="O27">
        <v>0.45383600720581557</v>
      </c>
      <c r="P27">
        <v>49953000</v>
      </c>
      <c r="Q27" s="1">
        <v>43819.291666666664</v>
      </c>
      <c r="R27">
        <v>150.86179999999999</v>
      </c>
      <c r="S27">
        <v>157.41</v>
      </c>
      <c r="T27">
        <v>158.49</v>
      </c>
      <c r="U27">
        <v>156.29</v>
      </c>
      <c r="V27">
        <v>157.35</v>
      </c>
      <c r="W27">
        <v>53477500</v>
      </c>
      <c r="X27">
        <v>1.9548354425266763</v>
      </c>
      <c r="Y27" s="1">
        <v>43819.291666666664</v>
      </c>
      <c r="Z27">
        <v>5.9596999999999998</v>
      </c>
      <c r="AA27">
        <v>5.9843000000000002</v>
      </c>
      <c r="AB27">
        <v>6.0096999999999996</v>
      </c>
      <c r="AC27">
        <v>5.9340000000000002</v>
      </c>
      <c r="AD27">
        <v>5.9531999999999998</v>
      </c>
      <c r="AE27">
        <v>0.8189638427049154</v>
      </c>
      <c r="AF27">
        <v>603044000</v>
      </c>
      <c r="AG27" s="1">
        <v>43819.291666666664</v>
      </c>
      <c r="AH27">
        <v>12.8971</v>
      </c>
      <c r="AI27">
        <v>13.58</v>
      </c>
      <c r="AJ27">
        <v>13.582000000000001</v>
      </c>
      <c r="AK27">
        <v>13.384</v>
      </c>
      <c r="AL27">
        <v>13.448</v>
      </c>
      <c r="AM27">
        <v>1.5065652709604622</v>
      </c>
      <c r="AN27">
        <v>7972000</v>
      </c>
    </row>
    <row r="28" spans="1:40">
      <c r="A28" s="121">
        <v>43822.291666666664</v>
      </c>
      <c r="B28">
        <v>68.833299999999994</v>
      </c>
      <c r="C28">
        <v>71</v>
      </c>
      <c r="D28">
        <v>71.0625</v>
      </c>
      <c r="E28">
        <v>70.092500000000001</v>
      </c>
      <c r="F28">
        <v>70.132499999999993</v>
      </c>
      <c r="G28">
        <v>98572000</v>
      </c>
      <c r="H28">
        <v>0.12270571921643861</v>
      </c>
      <c r="I28" s="1">
        <v>43822.291666666664</v>
      </c>
      <c r="J28">
        <v>52.246299999999998</v>
      </c>
      <c r="K28">
        <v>59.23</v>
      </c>
      <c r="L28">
        <v>59.78</v>
      </c>
      <c r="M28">
        <v>59.04</v>
      </c>
      <c r="N28">
        <v>59.06</v>
      </c>
      <c r="O28">
        <v>-0.65917611134197374</v>
      </c>
      <c r="P28">
        <v>23593000</v>
      </c>
      <c r="Q28" s="1">
        <v>43822.291666666664</v>
      </c>
      <c r="R28">
        <v>150.86179999999999</v>
      </c>
      <c r="S28">
        <v>157.41</v>
      </c>
      <c r="T28">
        <v>158.12</v>
      </c>
      <c r="U28">
        <v>157.27000000000001</v>
      </c>
      <c r="V28">
        <v>158.12</v>
      </c>
      <c r="W28">
        <v>17718200</v>
      </c>
      <c r="X28">
        <v>-0.85767726622472573</v>
      </c>
      <c r="Y28" s="1">
        <v>43822.291666666664</v>
      </c>
      <c r="Z28">
        <v>5.9459999999999997</v>
      </c>
      <c r="AA28">
        <v>5.9705000000000004</v>
      </c>
      <c r="AB28">
        <v>6.0452000000000004</v>
      </c>
      <c r="AC28">
        <v>5.9598000000000004</v>
      </c>
      <c r="AD28">
        <v>6.0129999999999999</v>
      </c>
      <c r="AE28">
        <v>-0.51141962415362197</v>
      </c>
      <c r="AF28">
        <v>355060000</v>
      </c>
      <c r="AG28" s="1">
        <v>43822.291666666664</v>
      </c>
      <c r="AH28">
        <v>12.9313</v>
      </c>
      <c r="AI28">
        <v>13.616</v>
      </c>
      <c r="AJ28">
        <v>13.634</v>
      </c>
      <c r="AK28">
        <v>13.52</v>
      </c>
      <c r="AL28">
        <v>13.561999999999999</v>
      </c>
      <c r="AM28">
        <v>-0.57154778173670739</v>
      </c>
      <c r="AN28">
        <v>3007000</v>
      </c>
    </row>
    <row r="29" spans="1:40">
      <c r="A29" s="121">
        <v>43823.291666666664</v>
      </c>
      <c r="B29">
        <v>68.898700000000005</v>
      </c>
      <c r="C29">
        <v>71.067499999999995</v>
      </c>
      <c r="D29">
        <v>71.222499999999997</v>
      </c>
      <c r="E29">
        <v>70.73</v>
      </c>
      <c r="F29">
        <v>71.172499999999999</v>
      </c>
      <c r="G29">
        <v>48478800</v>
      </c>
      <c r="H29">
        <v>-0.82122863135539115</v>
      </c>
      <c r="I29" s="1">
        <v>43823.291666666664</v>
      </c>
      <c r="J29">
        <v>52.405099999999997</v>
      </c>
      <c r="K29">
        <v>59.41</v>
      </c>
      <c r="L29">
        <v>59.48</v>
      </c>
      <c r="M29">
        <v>59.16</v>
      </c>
      <c r="N29">
        <v>59.25</v>
      </c>
      <c r="O29">
        <v>-1.3887901783405356</v>
      </c>
      <c r="P29">
        <v>6313200</v>
      </c>
      <c r="Q29" s="1">
        <v>43823.291666666664</v>
      </c>
      <c r="R29">
        <v>150.833</v>
      </c>
      <c r="S29">
        <v>157.38</v>
      </c>
      <c r="T29">
        <v>157.71</v>
      </c>
      <c r="U29">
        <v>157.12</v>
      </c>
      <c r="V29">
        <v>157.47999999999999</v>
      </c>
      <c r="W29">
        <v>8989200</v>
      </c>
      <c r="X29">
        <v>-1.5442237991459795</v>
      </c>
      <c r="Y29" s="1">
        <v>43823.291666666664</v>
      </c>
      <c r="Z29">
        <v>5.9409999999999998</v>
      </c>
      <c r="AA29">
        <v>5.9654999999999996</v>
      </c>
      <c r="AB29">
        <v>5.9827000000000004</v>
      </c>
      <c r="AC29">
        <v>5.9204999999999997</v>
      </c>
      <c r="AD29">
        <v>5.9550000000000001</v>
      </c>
      <c r="AE29">
        <v>-1.6712669691474455</v>
      </c>
      <c r="AF29">
        <v>138864000</v>
      </c>
      <c r="AG29" s="1">
        <v>43823.291666666664</v>
      </c>
      <c r="AH29">
        <v>12.8705</v>
      </c>
      <c r="AI29">
        <v>13.552</v>
      </c>
      <c r="AJ29">
        <v>13.6</v>
      </c>
      <c r="AK29">
        <v>13.552</v>
      </c>
      <c r="AL29">
        <v>13.596</v>
      </c>
      <c r="AM29">
        <v>-1.2765994307333604</v>
      </c>
      <c r="AN29">
        <v>1322500</v>
      </c>
    </row>
    <row r="30" spans="1:40">
      <c r="A30" s="121">
        <v>43825.291666666664</v>
      </c>
      <c r="B30">
        <v>70.265699999999995</v>
      </c>
      <c r="C30">
        <v>72.477500000000006</v>
      </c>
      <c r="D30">
        <v>72.495000000000005</v>
      </c>
      <c r="E30">
        <v>71.174999999999997</v>
      </c>
      <c r="F30">
        <v>71.204999999999998</v>
      </c>
      <c r="G30">
        <v>93121200</v>
      </c>
      <c r="H30">
        <v>1.9993228137870474E-2</v>
      </c>
      <c r="I30" s="1">
        <v>43825.291666666664</v>
      </c>
      <c r="J30">
        <v>52.7667</v>
      </c>
      <c r="K30">
        <v>59.82</v>
      </c>
      <c r="L30">
        <v>59.85</v>
      </c>
      <c r="M30">
        <v>59.35</v>
      </c>
      <c r="N30">
        <v>59.41</v>
      </c>
      <c r="O30">
        <v>-1.1706170024016782</v>
      </c>
      <c r="P30">
        <v>11480300</v>
      </c>
      <c r="Q30" s="1">
        <v>43825.291666666664</v>
      </c>
      <c r="R30">
        <v>152.0693</v>
      </c>
      <c r="S30">
        <v>158.66999999999999</v>
      </c>
      <c r="T30">
        <v>158.72999999999999</v>
      </c>
      <c r="U30">
        <v>157.4</v>
      </c>
      <c r="V30">
        <v>157.56</v>
      </c>
      <c r="W30">
        <v>14520600</v>
      </c>
      <c r="X30">
        <v>-1.1091724195835297</v>
      </c>
      <c r="Y30" s="1">
        <v>43825.291666666664</v>
      </c>
      <c r="Z30">
        <v>5.9551999999999996</v>
      </c>
      <c r="AA30">
        <v>5.9798</v>
      </c>
      <c r="AB30">
        <v>6.008</v>
      </c>
      <c r="AC30">
        <v>5.95</v>
      </c>
      <c r="AD30">
        <v>5.9690000000000003</v>
      </c>
      <c r="AE30">
        <v>-1.4352803412191382</v>
      </c>
      <c r="AF30">
        <v>182852000</v>
      </c>
      <c r="AG30" s="1">
        <v>43825.291666666664</v>
      </c>
      <c r="AH30">
        <v>12.9199</v>
      </c>
      <c r="AI30">
        <v>13.603999999999999</v>
      </c>
      <c r="AJ30">
        <v>13.606</v>
      </c>
      <c r="AK30">
        <v>13.57</v>
      </c>
      <c r="AL30">
        <v>13.6</v>
      </c>
      <c r="AM30">
        <v>-0.74608416501459651</v>
      </c>
      <c r="AN30">
        <v>2590000</v>
      </c>
    </row>
    <row r="31" spans="1:40">
      <c r="A31" s="121">
        <v>43826.291666666664</v>
      </c>
      <c r="B31">
        <v>70.239000000000004</v>
      </c>
      <c r="C31">
        <v>72.45</v>
      </c>
      <c r="D31">
        <v>73.492500000000007</v>
      </c>
      <c r="E31">
        <v>72.03</v>
      </c>
      <c r="F31">
        <v>72.78</v>
      </c>
      <c r="G31">
        <v>146266000</v>
      </c>
      <c r="H31">
        <v>1.0214305943726045</v>
      </c>
      <c r="I31" s="1">
        <v>43826.291666666664</v>
      </c>
      <c r="J31">
        <v>52.996099999999998</v>
      </c>
      <c r="K31">
        <v>60.08</v>
      </c>
      <c r="L31">
        <v>60.48</v>
      </c>
      <c r="M31">
        <v>59.9</v>
      </c>
      <c r="N31">
        <v>59.91</v>
      </c>
      <c r="O31">
        <v>-1.0606036080588761</v>
      </c>
      <c r="P31">
        <v>14085800</v>
      </c>
      <c r="Q31" s="1">
        <v>43826.291666666664</v>
      </c>
      <c r="R31">
        <v>152.34729999999999</v>
      </c>
      <c r="S31">
        <v>158.96</v>
      </c>
      <c r="T31">
        <v>159.55000000000001</v>
      </c>
      <c r="U31">
        <v>158.22</v>
      </c>
      <c r="V31">
        <v>159.44999999999999</v>
      </c>
      <c r="W31">
        <v>18412800</v>
      </c>
      <c r="X31">
        <v>-0.80304612614371951</v>
      </c>
      <c r="Y31" s="1">
        <v>43826.291666666664</v>
      </c>
      <c r="Z31">
        <v>5.8974000000000002</v>
      </c>
      <c r="AA31">
        <v>5.9218000000000002</v>
      </c>
      <c r="AB31">
        <v>6.0084999999999997</v>
      </c>
      <c r="AC31">
        <v>5.8952</v>
      </c>
      <c r="AD31">
        <v>5.9950000000000001</v>
      </c>
      <c r="AE31">
        <v>-1.0501309370127858</v>
      </c>
      <c r="AF31">
        <v>254644000</v>
      </c>
      <c r="AG31" s="1">
        <v>43826.291666666664</v>
      </c>
      <c r="AH31">
        <v>12.8743</v>
      </c>
      <c r="AI31">
        <v>13.555999999999999</v>
      </c>
      <c r="AJ31">
        <v>13.62</v>
      </c>
      <c r="AK31">
        <v>13.545999999999999</v>
      </c>
      <c r="AL31">
        <v>13.606</v>
      </c>
      <c r="AM31">
        <v>-1.0953662078093171</v>
      </c>
      <c r="AN31">
        <v>1755500</v>
      </c>
    </row>
    <row r="32" spans="1:40">
      <c r="A32" s="121">
        <v>43829.291666666664</v>
      </c>
      <c r="B32">
        <v>70.655900000000003</v>
      </c>
      <c r="C32">
        <v>72.88</v>
      </c>
      <c r="D32">
        <v>73.172499999999999</v>
      </c>
      <c r="E32">
        <v>71.305000000000007</v>
      </c>
      <c r="F32">
        <v>72.364999999999995</v>
      </c>
      <c r="G32">
        <v>144114400</v>
      </c>
      <c r="H32">
        <v>0.98088678505935745</v>
      </c>
      <c r="I32" s="1">
        <v>43829.291666666664</v>
      </c>
      <c r="J32">
        <v>52.590299999999999</v>
      </c>
      <c r="K32">
        <v>59.62</v>
      </c>
      <c r="L32">
        <v>60.05</v>
      </c>
      <c r="M32">
        <v>59.38</v>
      </c>
      <c r="N32">
        <v>59.99</v>
      </c>
      <c r="O32">
        <v>-1.1169846809684687</v>
      </c>
      <c r="P32">
        <v>12750500</v>
      </c>
      <c r="Q32" s="1">
        <v>43829.291666666664</v>
      </c>
      <c r="R32">
        <v>151.0343</v>
      </c>
      <c r="S32">
        <v>157.59</v>
      </c>
      <c r="T32">
        <v>159.02000000000001</v>
      </c>
      <c r="U32">
        <v>156.72999999999999</v>
      </c>
      <c r="V32">
        <v>158.99</v>
      </c>
      <c r="W32">
        <v>16348400</v>
      </c>
      <c r="X32">
        <v>-0.9654137126441934</v>
      </c>
      <c r="Y32" s="1">
        <v>43829.291666666664</v>
      </c>
      <c r="Z32">
        <v>5.7842000000000002</v>
      </c>
      <c r="AA32">
        <v>5.8079999999999998</v>
      </c>
      <c r="AB32">
        <v>5.9050000000000002</v>
      </c>
      <c r="AC32">
        <v>5.7765000000000004</v>
      </c>
      <c r="AD32">
        <v>5.8997999999999999</v>
      </c>
      <c r="AE32">
        <v>-1.0318262544972956</v>
      </c>
      <c r="AF32">
        <v>258056000</v>
      </c>
      <c r="AG32" s="1">
        <v>43829.291666666664</v>
      </c>
      <c r="AH32">
        <v>12.8629</v>
      </c>
      <c r="AI32">
        <v>13.544</v>
      </c>
      <c r="AJ32">
        <v>13.558</v>
      </c>
      <c r="AK32">
        <v>13.45</v>
      </c>
      <c r="AL32">
        <v>13.555999999999999</v>
      </c>
      <c r="AM32">
        <v>0.24986145611187174</v>
      </c>
      <c r="AN32">
        <v>4969500</v>
      </c>
    </row>
    <row r="33" spans="1:40">
      <c r="A33" s="121">
        <v>43830.291666666664</v>
      </c>
      <c r="B33">
        <v>71.1721</v>
      </c>
      <c r="C33">
        <v>73.412499999999994</v>
      </c>
      <c r="D33">
        <v>73.42</v>
      </c>
      <c r="E33">
        <v>72.38</v>
      </c>
      <c r="F33">
        <v>72.482500000000002</v>
      </c>
      <c r="G33">
        <v>100805600</v>
      </c>
      <c r="H33">
        <v>0.16479470066376559</v>
      </c>
      <c r="I33" s="1">
        <v>43830.291666666664</v>
      </c>
      <c r="J33">
        <v>52.793199999999999</v>
      </c>
      <c r="K33">
        <v>59.85</v>
      </c>
      <c r="L33">
        <v>59.93</v>
      </c>
      <c r="M33">
        <v>59.36</v>
      </c>
      <c r="N33">
        <v>59.62</v>
      </c>
      <c r="O33">
        <v>-1.0459478225373307</v>
      </c>
      <c r="P33">
        <v>14432900</v>
      </c>
      <c r="Q33" s="1">
        <v>43830.291666666664</v>
      </c>
      <c r="R33">
        <v>151.1397</v>
      </c>
      <c r="S33">
        <v>157.69999999999999</v>
      </c>
      <c r="T33">
        <v>157.77000000000001</v>
      </c>
      <c r="U33">
        <v>156.44999999999999</v>
      </c>
      <c r="V33">
        <v>156.77000000000001</v>
      </c>
      <c r="W33">
        <v>18369400</v>
      </c>
      <c r="X33">
        <v>-0.80645958925848438</v>
      </c>
      <c r="Y33" s="1">
        <v>43830.291666666664</v>
      </c>
      <c r="Z33">
        <v>5.8582999999999998</v>
      </c>
      <c r="AA33">
        <v>5.8825000000000003</v>
      </c>
      <c r="AB33">
        <v>5.8920000000000003</v>
      </c>
      <c r="AC33">
        <v>5.7533000000000003</v>
      </c>
      <c r="AD33">
        <v>5.7725</v>
      </c>
      <c r="AE33">
        <v>-1.1769547044999455</v>
      </c>
      <c r="AF33">
        <v>231004000</v>
      </c>
      <c r="AG33" s="1">
        <v>43830.291666666664</v>
      </c>
      <c r="AH33">
        <v>12.9161</v>
      </c>
      <c r="AI33">
        <v>13.6</v>
      </c>
      <c r="AJ33">
        <v>13.606</v>
      </c>
      <c r="AK33">
        <v>13.502000000000001</v>
      </c>
      <c r="AL33">
        <v>13.544</v>
      </c>
      <c r="AM33">
        <v>-0.67974359726988332</v>
      </c>
      <c r="AN33">
        <v>2748500</v>
      </c>
    </row>
    <row r="34" spans="1:40">
      <c r="A34" s="121">
        <v>43832.291666666664</v>
      </c>
      <c r="B34">
        <v>72.796000000000006</v>
      </c>
      <c r="C34">
        <v>75.087500000000006</v>
      </c>
      <c r="D34">
        <v>75.150000000000006</v>
      </c>
      <c r="E34">
        <v>73.797499999999999</v>
      </c>
      <c r="F34">
        <v>74.06</v>
      </c>
      <c r="G34">
        <v>135480400</v>
      </c>
      <c r="H34">
        <v>0.8181914654783129</v>
      </c>
      <c r="I34" s="1">
        <v>43832.291666666664</v>
      </c>
      <c r="J34">
        <v>53.666499999999999</v>
      </c>
      <c r="K34">
        <v>60.84</v>
      </c>
      <c r="L34">
        <v>60.97</v>
      </c>
      <c r="M34">
        <v>60.22</v>
      </c>
      <c r="N34">
        <v>60.24</v>
      </c>
      <c r="O34">
        <v>-0.8929677691719855</v>
      </c>
      <c r="P34">
        <v>18056000</v>
      </c>
      <c r="Q34" s="1">
        <v>43832.291666666664</v>
      </c>
      <c r="R34">
        <v>153.93819999999999</v>
      </c>
      <c r="S34">
        <v>160.62</v>
      </c>
      <c r="T34">
        <v>160.72999999999999</v>
      </c>
      <c r="U34">
        <v>158.33000000000001</v>
      </c>
      <c r="V34">
        <v>158.78</v>
      </c>
      <c r="W34">
        <v>22622100</v>
      </c>
      <c r="X34">
        <v>-0.47197952962344991</v>
      </c>
      <c r="Y34" s="1">
        <v>43832.291666666664</v>
      </c>
      <c r="Z34">
        <v>5.9730999999999996</v>
      </c>
      <c r="AA34">
        <v>5.9977</v>
      </c>
      <c r="AB34">
        <v>5.9977</v>
      </c>
      <c r="AC34">
        <v>5.9180000000000001</v>
      </c>
      <c r="AD34">
        <v>5.9687999999999999</v>
      </c>
      <c r="AE34">
        <v>-1.141911859778028</v>
      </c>
      <c r="AF34">
        <v>237536000</v>
      </c>
      <c r="AG34" s="1">
        <v>43832.291666666664</v>
      </c>
      <c r="AH34">
        <v>13.1174</v>
      </c>
      <c r="AI34">
        <v>13.811999999999999</v>
      </c>
      <c r="AJ34">
        <v>13.811999999999999</v>
      </c>
      <c r="AK34">
        <v>13.656000000000001</v>
      </c>
      <c r="AL34">
        <v>13.66</v>
      </c>
      <c r="AM34">
        <v>-3.768409619486654E-2</v>
      </c>
      <c r="AN34">
        <v>4282500</v>
      </c>
    </row>
    <row r="35" spans="1:40">
      <c r="A35" s="121">
        <v>43833.291666666664</v>
      </c>
      <c r="B35">
        <v>72.088300000000004</v>
      </c>
      <c r="C35">
        <v>74.357500000000002</v>
      </c>
      <c r="D35">
        <v>75.144999999999996</v>
      </c>
      <c r="E35">
        <v>74.125</v>
      </c>
      <c r="F35">
        <v>74.287499999999994</v>
      </c>
      <c r="G35">
        <v>146322800</v>
      </c>
      <c r="H35">
        <v>1.0225009087288939</v>
      </c>
      <c r="I35" s="1">
        <v>43833.291666666664</v>
      </c>
      <c r="J35">
        <v>53.0137</v>
      </c>
      <c r="K35">
        <v>60.1</v>
      </c>
      <c r="L35">
        <v>60.7</v>
      </c>
      <c r="M35">
        <v>59.81</v>
      </c>
      <c r="N35">
        <v>59.81</v>
      </c>
      <c r="O35">
        <v>-1.0095933675271012</v>
      </c>
      <c r="P35">
        <v>15293900</v>
      </c>
      <c r="Q35" s="1">
        <v>43833.291666666664</v>
      </c>
      <c r="R35">
        <v>152.0214</v>
      </c>
      <c r="S35">
        <v>158.62</v>
      </c>
      <c r="T35">
        <v>159.94999999999999</v>
      </c>
      <c r="U35">
        <v>158.06</v>
      </c>
      <c r="V35">
        <v>158.32</v>
      </c>
      <c r="W35">
        <v>21116200</v>
      </c>
      <c r="X35">
        <v>-0.59042040760788295</v>
      </c>
      <c r="Y35" s="1">
        <v>43833.291666666664</v>
      </c>
      <c r="Z35">
        <v>5.8775000000000004</v>
      </c>
      <c r="AA35">
        <v>5.9017999999999997</v>
      </c>
      <c r="AB35">
        <v>5.9458000000000002</v>
      </c>
      <c r="AC35">
        <v>5.8525</v>
      </c>
      <c r="AD35">
        <v>5.8775000000000004</v>
      </c>
      <c r="AE35">
        <v>-1.3144007672334916</v>
      </c>
      <c r="AF35">
        <v>205384000</v>
      </c>
      <c r="AG35" s="1">
        <v>43833.291666666664</v>
      </c>
      <c r="AH35">
        <v>12.9313</v>
      </c>
      <c r="AI35">
        <v>13.616</v>
      </c>
      <c r="AJ35">
        <v>13.73</v>
      </c>
      <c r="AK35">
        <v>13.592000000000001</v>
      </c>
      <c r="AL35">
        <v>13.7</v>
      </c>
      <c r="AM35">
        <v>-0.74482850758094266</v>
      </c>
      <c r="AN35">
        <v>2593000</v>
      </c>
    </row>
    <row r="36" spans="1:40">
      <c r="A36" s="121">
        <v>43836.291666666664</v>
      </c>
      <c r="B36">
        <v>72.662700000000001</v>
      </c>
      <c r="C36">
        <v>74.95</v>
      </c>
      <c r="D36">
        <v>74.989999999999995</v>
      </c>
      <c r="E36">
        <v>73.1875</v>
      </c>
      <c r="F36">
        <v>73.447500000000005</v>
      </c>
      <c r="G36">
        <v>118387200</v>
      </c>
      <c r="H36">
        <v>0.49609468106057958</v>
      </c>
      <c r="I36" s="1">
        <v>43836.291666666664</v>
      </c>
      <c r="J36">
        <v>52.863799999999998</v>
      </c>
      <c r="K36">
        <v>59.93</v>
      </c>
      <c r="L36">
        <v>60.2</v>
      </c>
      <c r="M36">
        <v>59.33</v>
      </c>
      <c r="N36">
        <v>59.59</v>
      </c>
      <c r="O36">
        <v>-0.90566860548682526</v>
      </c>
      <c r="P36">
        <v>17755200</v>
      </c>
      <c r="Q36" s="1">
        <v>43836.291666666664</v>
      </c>
      <c r="R36">
        <v>152.4144</v>
      </c>
      <c r="S36">
        <v>159.03</v>
      </c>
      <c r="T36">
        <v>159.1</v>
      </c>
      <c r="U36">
        <v>156.51</v>
      </c>
      <c r="V36">
        <v>157.08000000000001</v>
      </c>
      <c r="W36">
        <v>20813700</v>
      </c>
      <c r="X36">
        <v>-0.6142124028202417</v>
      </c>
      <c r="Y36" s="1">
        <v>43836.291666666664</v>
      </c>
      <c r="Z36">
        <v>5.9021999999999997</v>
      </c>
      <c r="AA36">
        <v>5.9264999999999999</v>
      </c>
      <c r="AB36">
        <v>5.9317000000000002</v>
      </c>
      <c r="AC36">
        <v>5.7817999999999996</v>
      </c>
      <c r="AD36">
        <v>5.8079999999999998</v>
      </c>
      <c r="AE36">
        <v>-1.0072554907455531</v>
      </c>
      <c r="AF36">
        <v>262636000</v>
      </c>
      <c r="AG36" s="1">
        <v>43836.291666666664</v>
      </c>
      <c r="AH36">
        <v>13.126899999999999</v>
      </c>
      <c r="AI36">
        <v>13.821999999999999</v>
      </c>
      <c r="AJ36">
        <v>13.84</v>
      </c>
      <c r="AK36">
        <v>13.644</v>
      </c>
      <c r="AL36">
        <v>13.65</v>
      </c>
      <c r="AM36">
        <v>-0.24905309752660282</v>
      </c>
      <c r="AN36">
        <v>3777500</v>
      </c>
    </row>
    <row r="37" spans="1:40">
      <c r="A37" s="121">
        <v>43837.291666666664</v>
      </c>
      <c r="B37">
        <v>72.320999999999998</v>
      </c>
      <c r="C37">
        <v>74.597499999999997</v>
      </c>
      <c r="D37">
        <v>75.224999999999994</v>
      </c>
      <c r="E37">
        <v>74.37</v>
      </c>
      <c r="F37">
        <v>74.959999999999994</v>
      </c>
      <c r="G37">
        <v>108872000</v>
      </c>
      <c r="H37">
        <v>0.31679441410695963</v>
      </c>
      <c r="I37" s="1">
        <v>43837.291666666664</v>
      </c>
      <c r="J37">
        <v>51.981699999999996</v>
      </c>
      <c r="K37">
        <v>58.93</v>
      </c>
      <c r="L37">
        <v>59.8</v>
      </c>
      <c r="M37">
        <v>58.89</v>
      </c>
      <c r="N37">
        <v>59.78</v>
      </c>
      <c r="O37">
        <v>-0.73166968138502009</v>
      </c>
      <c r="P37">
        <v>21876100</v>
      </c>
      <c r="Q37" s="1">
        <v>43837.291666666664</v>
      </c>
      <c r="R37">
        <v>151.0247</v>
      </c>
      <c r="S37">
        <v>157.58000000000001</v>
      </c>
      <c r="T37">
        <v>159.66999999999999</v>
      </c>
      <c r="U37">
        <v>157.32</v>
      </c>
      <c r="V37">
        <v>159.32</v>
      </c>
      <c r="W37">
        <v>21634100</v>
      </c>
      <c r="X37">
        <v>-0.54968693877984798</v>
      </c>
      <c r="Y37" s="1">
        <v>43837.291666666664</v>
      </c>
      <c r="Z37">
        <v>5.9736000000000002</v>
      </c>
      <c r="AA37">
        <v>5.9983000000000004</v>
      </c>
      <c r="AB37">
        <v>6.0442999999999998</v>
      </c>
      <c r="AC37">
        <v>5.9097</v>
      </c>
      <c r="AD37">
        <v>5.9550000000000001</v>
      </c>
      <c r="AE37">
        <v>-0.72710586561105728</v>
      </c>
      <c r="AF37">
        <v>314856000</v>
      </c>
      <c r="AG37" s="1">
        <v>43837.291666666664</v>
      </c>
      <c r="AH37">
        <v>13.334</v>
      </c>
      <c r="AI37">
        <v>14.04</v>
      </c>
      <c r="AJ37">
        <v>14.116</v>
      </c>
      <c r="AK37">
        <v>13.962</v>
      </c>
      <c r="AL37">
        <v>14.102</v>
      </c>
      <c r="AM37">
        <v>0.92435877422294699</v>
      </c>
      <c r="AN37">
        <v>6581000</v>
      </c>
    </row>
    <row r="38" spans="1:40">
      <c r="A38" s="121">
        <v>43838.291666666664</v>
      </c>
      <c r="B38">
        <v>73.484399999999994</v>
      </c>
      <c r="C38">
        <v>75.797499999999999</v>
      </c>
      <c r="D38">
        <v>76.11</v>
      </c>
      <c r="E38">
        <v>74.290000000000006</v>
      </c>
      <c r="F38">
        <v>74.290000000000006</v>
      </c>
      <c r="G38">
        <v>132079200</v>
      </c>
      <c r="H38">
        <v>0.75410074032669738</v>
      </c>
      <c r="I38" s="1">
        <v>43838.291666666664</v>
      </c>
      <c r="J38">
        <v>52.017000000000003</v>
      </c>
      <c r="K38">
        <v>58.97</v>
      </c>
      <c r="L38">
        <v>59.32</v>
      </c>
      <c r="M38">
        <v>58.52</v>
      </c>
      <c r="N38">
        <v>58.89</v>
      </c>
      <c r="O38">
        <v>-0.67857782107159093</v>
      </c>
      <c r="P38">
        <v>23133500</v>
      </c>
      <c r="Q38" s="1">
        <v>43838.291666666664</v>
      </c>
      <c r="R38">
        <v>153.43029999999999</v>
      </c>
      <c r="S38">
        <v>160.09</v>
      </c>
      <c r="T38">
        <v>160.80000000000001</v>
      </c>
      <c r="U38">
        <v>157.94999999999999</v>
      </c>
      <c r="V38">
        <v>158.93</v>
      </c>
      <c r="W38">
        <v>27746500</v>
      </c>
      <c r="X38">
        <v>-6.89391981649011E-2</v>
      </c>
      <c r="Y38" s="1">
        <v>43838.291666666664</v>
      </c>
      <c r="Z38">
        <v>5.9847999999999999</v>
      </c>
      <c r="AA38">
        <v>6.0095000000000001</v>
      </c>
      <c r="AB38">
        <v>6.0510000000000002</v>
      </c>
      <c r="AC38">
        <v>5.9538000000000002</v>
      </c>
      <c r="AD38">
        <v>5.9939999999999998</v>
      </c>
      <c r="AE38">
        <v>-0.92961616912651013</v>
      </c>
      <c r="AF38">
        <v>277108000</v>
      </c>
      <c r="AG38" s="1">
        <v>43838.291666666664</v>
      </c>
      <c r="AH38">
        <v>13.3834</v>
      </c>
      <c r="AI38">
        <v>14.092000000000001</v>
      </c>
      <c r="AJ38">
        <v>14.224</v>
      </c>
      <c r="AK38">
        <v>14.074</v>
      </c>
      <c r="AL38">
        <v>14.16</v>
      </c>
      <c r="AM38">
        <v>1.6024137883960416</v>
      </c>
      <c r="AN38">
        <v>8201000</v>
      </c>
    </row>
    <row r="39" spans="1:40">
      <c r="A39" s="121">
        <v>43839.291666666664</v>
      </c>
      <c r="B39">
        <v>75.045199999999994</v>
      </c>
      <c r="C39">
        <v>77.407499999999999</v>
      </c>
      <c r="D39">
        <v>77.607500000000002</v>
      </c>
      <c r="E39">
        <v>76.55</v>
      </c>
      <c r="F39">
        <v>76.81</v>
      </c>
      <c r="G39">
        <v>170108400</v>
      </c>
      <c r="H39">
        <v>1.4707063515626781</v>
      </c>
      <c r="I39" s="1">
        <v>43839.291666666664</v>
      </c>
      <c r="J39">
        <v>52.308</v>
      </c>
      <c r="K39">
        <v>59.3</v>
      </c>
      <c r="L39">
        <v>59.51</v>
      </c>
      <c r="M39">
        <v>58.83</v>
      </c>
      <c r="N39">
        <v>59.05</v>
      </c>
      <c r="O39">
        <v>-0.8609918937024772</v>
      </c>
      <c r="P39">
        <v>18813300</v>
      </c>
      <c r="Q39" s="1">
        <v>43839.291666666664</v>
      </c>
      <c r="R39">
        <v>155.34700000000001</v>
      </c>
      <c r="S39">
        <v>162.09</v>
      </c>
      <c r="T39">
        <v>162.22</v>
      </c>
      <c r="U39">
        <v>161.03</v>
      </c>
      <c r="V39">
        <v>161.84</v>
      </c>
      <c r="W39">
        <v>21385000</v>
      </c>
      <c r="X39">
        <v>-0.56927895863901679</v>
      </c>
      <c r="Y39" s="1">
        <v>43839.291666666664</v>
      </c>
      <c r="Z39">
        <v>6.0506000000000002</v>
      </c>
      <c r="AA39">
        <v>6.0754999999999999</v>
      </c>
      <c r="AB39">
        <v>6.1482999999999999</v>
      </c>
      <c r="AC39">
        <v>6.0214999999999996</v>
      </c>
      <c r="AD39">
        <v>6.0963000000000003</v>
      </c>
      <c r="AE39">
        <v>-1.0476202126818217</v>
      </c>
      <c r="AF39">
        <v>255112000</v>
      </c>
      <c r="AG39" s="1">
        <v>43839.291666666664</v>
      </c>
      <c r="AH39">
        <v>13.4916</v>
      </c>
      <c r="AI39">
        <v>14.206</v>
      </c>
      <c r="AJ39">
        <v>14.332000000000001</v>
      </c>
      <c r="AK39">
        <v>14.118</v>
      </c>
      <c r="AL39">
        <v>14.28</v>
      </c>
      <c r="AM39">
        <v>3.1449889456398319</v>
      </c>
      <c r="AN39">
        <v>11886500</v>
      </c>
    </row>
    <row r="40" spans="1:40">
      <c r="A40" s="121">
        <v>43840.291666666664</v>
      </c>
      <c r="B40">
        <v>75.2149</v>
      </c>
      <c r="C40">
        <v>77.582499999999996</v>
      </c>
      <c r="D40">
        <v>78.167500000000004</v>
      </c>
      <c r="E40">
        <v>77.0625</v>
      </c>
      <c r="F40">
        <v>77.650000000000006</v>
      </c>
      <c r="G40">
        <v>140644800</v>
      </c>
      <c r="H40">
        <v>0.91550716022516787</v>
      </c>
      <c r="I40" s="1">
        <v>43840.291666666664</v>
      </c>
      <c r="J40">
        <v>51.990499999999997</v>
      </c>
      <c r="K40">
        <v>58.94</v>
      </c>
      <c r="L40">
        <v>60.08</v>
      </c>
      <c r="M40">
        <v>58.87</v>
      </c>
      <c r="N40">
        <v>59.57</v>
      </c>
      <c r="O40">
        <v>-1.0135328224080007</v>
      </c>
      <c r="P40">
        <v>15200600</v>
      </c>
      <c r="Q40" s="1">
        <v>43840.291666666664</v>
      </c>
      <c r="R40">
        <v>154.6283</v>
      </c>
      <c r="S40">
        <v>161.34</v>
      </c>
      <c r="T40">
        <v>163.22</v>
      </c>
      <c r="U40">
        <v>161.18</v>
      </c>
      <c r="V40">
        <v>162.82</v>
      </c>
      <c r="W40">
        <v>20725900</v>
      </c>
      <c r="X40">
        <v>-0.62111798027361387</v>
      </c>
      <c r="Y40" s="1">
        <v>43840.291666666664</v>
      </c>
      <c r="Z40">
        <v>6.0829000000000004</v>
      </c>
      <c r="AA40">
        <v>6.1079999999999997</v>
      </c>
      <c r="AB40">
        <v>6.2137000000000002</v>
      </c>
      <c r="AC40">
        <v>6.0937999999999999</v>
      </c>
      <c r="AD40">
        <v>6.1832000000000003</v>
      </c>
      <c r="AE40">
        <v>-0.71938055997732164</v>
      </c>
      <c r="AF40">
        <v>316296000</v>
      </c>
      <c r="AG40" s="1">
        <v>43840.291666666664</v>
      </c>
      <c r="AH40">
        <v>13.459300000000001</v>
      </c>
      <c r="AI40">
        <v>14.172000000000001</v>
      </c>
      <c r="AJ40">
        <v>14.292</v>
      </c>
      <c r="AK40">
        <v>14.148</v>
      </c>
      <c r="AL40">
        <v>14.292</v>
      </c>
      <c r="AM40">
        <v>0.51480517461284014</v>
      </c>
      <c r="AN40">
        <v>5602500</v>
      </c>
    </row>
    <row r="41" spans="1:40">
      <c r="A41" s="121">
        <v>43843.291666666664</v>
      </c>
      <c r="B41">
        <v>76.821799999999996</v>
      </c>
      <c r="C41">
        <v>79.239999999999995</v>
      </c>
      <c r="D41">
        <v>79.267499999999998</v>
      </c>
      <c r="E41">
        <v>77.787499999999994</v>
      </c>
      <c r="F41">
        <v>77.91</v>
      </c>
      <c r="G41">
        <v>121532000</v>
      </c>
      <c r="H41">
        <v>0.55535391675880386</v>
      </c>
      <c r="I41" s="1">
        <v>43843.291666666664</v>
      </c>
      <c r="J41">
        <v>52.563899999999997</v>
      </c>
      <c r="K41">
        <v>59.59</v>
      </c>
      <c r="L41">
        <v>59.78</v>
      </c>
      <c r="M41">
        <v>59.08</v>
      </c>
      <c r="N41">
        <v>59.17</v>
      </c>
      <c r="O41">
        <v>-0.96063941266199093</v>
      </c>
      <c r="P41">
        <v>16453300</v>
      </c>
      <c r="Q41" s="1">
        <v>43843.291666666664</v>
      </c>
      <c r="R41">
        <v>156.48759999999999</v>
      </c>
      <c r="S41">
        <v>163.28</v>
      </c>
      <c r="T41">
        <v>163.31</v>
      </c>
      <c r="U41">
        <v>161.26</v>
      </c>
      <c r="V41">
        <v>161.76</v>
      </c>
      <c r="W41">
        <v>21626500</v>
      </c>
      <c r="X41">
        <v>-0.55028468808105102</v>
      </c>
      <c r="Y41" s="1">
        <v>43843.291666666664</v>
      </c>
      <c r="Z41">
        <v>6.2736000000000001</v>
      </c>
      <c r="AA41">
        <v>6.2995000000000001</v>
      </c>
      <c r="AB41">
        <v>6.3247</v>
      </c>
      <c r="AC41">
        <v>6.1687000000000003</v>
      </c>
      <c r="AD41">
        <v>6.1914999999999996</v>
      </c>
      <c r="AE41">
        <v>-0.70036772444540563</v>
      </c>
      <c r="AF41">
        <v>319840000</v>
      </c>
      <c r="AG41" s="1">
        <v>43843.291666666664</v>
      </c>
      <c r="AH41">
        <v>13.6075</v>
      </c>
      <c r="AI41">
        <v>14.327999999999999</v>
      </c>
      <c r="AJ41">
        <v>14.34</v>
      </c>
      <c r="AK41">
        <v>14.215999999999999</v>
      </c>
      <c r="AL41">
        <v>14.278</v>
      </c>
      <c r="AM41">
        <v>0.83248650532727153</v>
      </c>
      <c r="AN41">
        <v>6361500</v>
      </c>
    </row>
    <row r="42" spans="1:40">
      <c r="A42" s="121">
        <v>43844.291666666664</v>
      </c>
      <c r="B42">
        <v>75.784400000000005</v>
      </c>
      <c r="C42">
        <v>78.17</v>
      </c>
      <c r="D42">
        <v>79.392499999999998</v>
      </c>
      <c r="E42">
        <v>78.042500000000004</v>
      </c>
      <c r="F42">
        <v>79.174999999999997</v>
      </c>
      <c r="G42">
        <v>161954400</v>
      </c>
      <c r="H42">
        <v>1.317055942034784</v>
      </c>
      <c r="I42" s="1">
        <v>43844.291666666664</v>
      </c>
      <c r="J42">
        <v>52.422699999999999</v>
      </c>
      <c r="K42">
        <v>59.43</v>
      </c>
      <c r="L42">
        <v>59.74</v>
      </c>
      <c r="M42">
        <v>59.19</v>
      </c>
      <c r="N42">
        <v>59.49</v>
      </c>
      <c r="O42">
        <v>-0.93539396707474798</v>
      </c>
      <c r="P42">
        <v>17051200</v>
      </c>
      <c r="Q42" s="1">
        <v>43844.291666666664</v>
      </c>
      <c r="R42">
        <v>155.3854</v>
      </c>
      <c r="S42">
        <v>162.13</v>
      </c>
      <c r="T42">
        <v>163.6</v>
      </c>
      <c r="U42">
        <v>161.72</v>
      </c>
      <c r="V42">
        <v>163.38999999999999</v>
      </c>
      <c r="W42">
        <v>23477400</v>
      </c>
      <c r="X42">
        <v>-0.4047091378709527</v>
      </c>
      <c r="Y42" s="1">
        <v>43844.291666666664</v>
      </c>
      <c r="Z42">
        <v>6.1566000000000001</v>
      </c>
      <c r="AA42">
        <v>6.1820000000000004</v>
      </c>
      <c r="AB42">
        <v>6.282</v>
      </c>
      <c r="AC42">
        <v>6.1687000000000003</v>
      </c>
      <c r="AD42">
        <v>6.2565</v>
      </c>
      <c r="AE42">
        <v>-0.48981022756147813</v>
      </c>
      <c r="AF42">
        <v>359088000</v>
      </c>
      <c r="AG42" s="1">
        <v>43844.291666666664</v>
      </c>
      <c r="AH42">
        <v>13.7651</v>
      </c>
      <c r="AI42">
        <v>14.494</v>
      </c>
      <c r="AJ42">
        <v>14.59</v>
      </c>
      <c r="AK42">
        <v>14.401999999999999</v>
      </c>
      <c r="AL42">
        <v>14.587999999999999</v>
      </c>
      <c r="AM42">
        <v>2.231498162656635</v>
      </c>
      <c r="AN42">
        <v>9704000</v>
      </c>
    </row>
    <row r="43" spans="1:40">
      <c r="A43" s="121">
        <v>43845.291666666664</v>
      </c>
      <c r="B43">
        <v>75.459699999999998</v>
      </c>
      <c r="C43">
        <v>77.834999999999994</v>
      </c>
      <c r="D43">
        <v>78.875</v>
      </c>
      <c r="E43">
        <v>77.387500000000003</v>
      </c>
      <c r="F43">
        <v>77.962500000000006</v>
      </c>
      <c r="G43">
        <v>121923600</v>
      </c>
      <c r="H43">
        <v>0.56273305587716582</v>
      </c>
      <c r="I43" s="1">
        <v>43845.291666666664</v>
      </c>
      <c r="J43">
        <v>51.990499999999997</v>
      </c>
      <c r="K43">
        <v>58.94</v>
      </c>
      <c r="L43">
        <v>59.65</v>
      </c>
      <c r="M43">
        <v>58.75</v>
      </c>
      <c r="N43">
        <v>59.3</v>
      </c>
      <c r="O43">
        <v>-0.87427119230958183</v>
      </c>
      <c r="P43">
        <v>18498800</v>
      </c>
      <c r="Q43" s="1">
        <v>43845.291666666664</v>
      </c>
      <c r="R43">
        <v>156.39169999999999</v>
      </c>
      <c r="S43">
        <v>163.18</v>
      </c>
      <c r="T43">
        <v>163.94</v>
      </c>
      <c r="U43">
        <v>162.57</v>
      </c>
      <c r="V43">
        <v>162.62</v>
      </c>
      <c r="W43">
        <v>21417900</v>
      </c>
      <c r="X43">
        <v>-0.56669133337459821</v>
      </c>
      <c r="Y43" s="1">
        <v>43845.291666666664</v>
      </c>
      <c r="Z43">
        <v>6.1139999999999999</v>
      </c>
      <c r="AA43">
        <v>6.1391999999999998</v>
      </c>
      <c r="AB43">
        <v>6.2172000000000001</v>
      </c>
      <c r="AC43">
        <v>6.1132</v>
      </c>
      <c r="AD43">
        <v>6.1947000000000001</v>
      </c>
      <c r="AE43">
        <v>-1.004744766414589</v>
      </c>
      <c r="AF43">
        <v>263104000</v>
      </c>
      <c r="AG43" s="1">
        <v>43845.291666666664</v>
      </c>
      <c r="AH43">
        <v>13.5999</v>
      </c>
      <c r="AI43">
        <v>14.32</v>
      </c>
      <c r="AJ43">
        <v>14.423999999999999</v>
      </c>
      <c r="AK43">
        <v>14.29</v>
      </c>
      <c r="AL43">
        <v>14.32</v>
      </c>
      <c r="AM43">
        <v>0.44239559593879985</v>
      </c>
      <c r="AN43">
        <v>5429500</v>
      </c>
    </row>
    <row r="44" spans="1:40">
      <c r="A44" s="121">
        <v>43846.291666666664</v>
      </c>
      <c r="B44">
        <v>76.404899999999998</v>
      </c>
      <c r="C44">
        <v>78.81</v>
      </c>
      <c r="D44">
        <v>78.924999999999997</v>
      </c>
      <c r="E44">
        <v>78.022499999999994</v>
      </c>
      <c r="F44">
        <v>78.397499999999994</v>
      </c>
      <c r="G44">
        <v>108829200</v>
      </c>
      <c r="H44">
        <v>0.31598790962722034</v>
      </c>
      <c r="I44" s="1">
        <v>43846.291666666664</v>
      </c>
      <c r="J44">
        <v>52.625599999999999</v>
      </c>
      <c r="K44">
        <v>59.66</v>
      </c>
      <c r="L44">
        <v>59.84</v>
      </c>
      <c r="M44">
        <v>59.07</v>
      </c>
      <c r="N44">
        <v>59.26</v>
      </c>
      <c r="O44">
        <v>-0.75322901324126057</v>
      </c>
      <c r="P44">
        <v>21365500</v>
      </c>
      <c r="Q44" s="1">
        <v>43846.291666666664</v>
      </c>
      <c r="R44">
        <v>159.25729999999999</v>
      </c>
      <c r="S44">
        <v>166.17</v>
      </c>
      <c r="T44">
        <v>166.24</v>
      </c>
      <c r="U44">
        <v>164.03</v>
      </c>
      <c r="V44">
        <v>164.35</v>
      </c>
      <c r="W44">
        <v>23865400</v>
      </c>
      <c r="X44">
        <v>-0.37419246302005954</v>
      </c>
      <c r="Y44" s="1">
        <v>43846.291666666664</v>
      </c>
      <c r="Z44">
        <v>6.1977000000000002</v>
      </c>
      <c r="AA44">
        <v>6.2232000000000003</v>
      </c>
      <c r="AB44">
        <v>6.2291999999999996</v>
      </c>
      <c r="AC44">
        <v>6.1695000000000002</v>
      </c>
      <c r="AD44">
        <v>6.1929999999999996</v>
      </c>
      <c r="AE44">
        <v>-0.89161195724499409</v>
      </c>
      <c r="AF44">
        <v>284192000</v>
      </c>
      <c r="AG44" s="1">
        <v>43846.291666666664</v>
      </c>
      <c r="AH44">
        <v>13.7936</v>
      </c>
      <c r="AI44">
        <v>14.523999999999999</v>
      </c>
      <c r="AJ44">
        <v>14.544</v>
      </c>
      <c r="AK44">
        <v>14.44</v>
      </c>
      <c r="AL44">
        <v>14.446</v>
      </c>
      <c r="AM44">
        <v>0.59516725036668838</v>
      </c>
      <c r="AN44">
        <v>5794500</v>
      </c>
    </row>
    <row r="45" spans="1:40">
      <c r="A45" s="121">
        <v>43847.291666666664</v>
      </c>
      <c r="B45">
        <v>77.250799999999998</v>
      </c>
      <c r="C45">
        <v>79.682500000000005</v>
      </c>
      <c r="D45">
        <v>79.685000000000002</v>
      </c>
      <c r="E45">
        <v>78.75</v>
      </c>
      <c r="F45">
        <v>79.067499999999995</v>
      </c>
      <c r="G45">
        <v>137816400</v>
      </c>
      <c r="H45">
        <v>0.86221002773697863</v>
      </c>
      <c r="I45" s="1">
        <v>43847.291666666664</v>
      </c>
      <c r="J45">
        <v>52.572699999999998</v>
      </c>
      <c r="K45">
        <v>59.6</v>
      </c>
      <c r="L45">
        <v>60</v>
      </c>
      <c r="M45">
        <v>59.24</v>
      </c>
      <c r="N45">
        <v>59.98</v>
      </c>
      <c r="O45">
        <v>-0.73473933165127281</v>
      </c>
      <c r="P45">
        <v>21803400</v>
      </c>
      <c r="Q45" s="1">
        <v>43847.291666666664</v>
      </c>
      <c r="R45">
        <v>160.14869999999999</v>
      </c>
      <c r="S45">
        <v>167.1</v>
      </c>
      <c r="T45">
        <v>167.47</v>
      </c>
      <c r="U45">
        <v>165.43</v>
      </c>
      <c r="V45">
        <v>167.42</v>
      </c>
      <c r="W45">
        <v>34371700</v>
      </c>
      <c r="X45">
        <v>0.45214089003648394</v>
      </c>
      <c r="Y45" s="1">
        <v>43847.291666666664</v>
      </c>
      <c r="Z45">
        <v>6.2064000000000004</v>
      </c>
      <c r="AA45">
        <v>6.2320000000000002</v>
      </c>
      <c r="AB45">
        <v>6.25</v>
      </c>
      <c r="AC45">
        <v>6.1841999999999997</v>
      </c>
      <c r="AD45">
        <v>6.2424999999999997</v>
      </c>
      <c r="AE45">
        <v>-1.0547017428460794</v>
      </c>
      <c r="AF45">
        <v>253792000</v>
      </c>
      <c r="AG45" s="1">
        <v>43847.291666666664</v>
      </c>
      <c r="AH45">
        <v>13.766999999999999</v>
      </c>
      <c r="AI45">
        <v>14.496</v>
      </c>
      <c r="AJ45">
        <v>14.544</v>
      </c>
      <c r="AK45">
        <v>14.432</v>
      </c>
      <c r="AL45">
        <v>14.544</v>
      </c>
      <c r="AM45">
        <v>-0.19673403779102452</v>
      </c>
      <c r="AN45">
        <v>3902500</v>
      </c>
    </row>
    <row r="46" spans="1:40">
      <c r="A46" s="121">
        <v>43851.291666666664</v>
      </c>
      <c r="B46">
        <v>76.7273</v>
      </c>
      <c r="C46">
        <v>79.142499999999998</v>
      </c>
      <c r="D46">
        <v>79.754999999999995</v>
      </c>
      <c r="E46">
        <v>79</v>
      </c>
      <c r="F46">
        <v>79.297499999999999</v>
      </c>
      <c r="G46">
        <v>110843200</v>
      </c>
      <c r="H46">
        <v>0.35393884472523096</v>
      </c>
      <c r="I46" s="1">
        <v>43851.291666666664</v>
      </c>
      <c r="J46">
        <v>53.410699999999999</v>
      </c>
      <c r="K46">
        <v>60.55</v>
      </c>
      <c r="L46">
        <v>61.25</v>
      </c>
      <c r="M46">
        <v>59.79</v>
      </c>
      <c r="N46">
        <v>59.81</v>
      </c>
      <c r="O46">
        <v>-0.4579599030362268</v>
      </c>
      <c r="P46">
        <v>28358500</v>
      </c>
      <c r="Q46" s="1">
        <v>43851.291666666664</v>
      </c>
      <c r="R46">
        <v>159.5736</v>
      </c>
      <c r="S46">
        <v>166.5</v>
      </c>
      <c r="T46">
        <v>168.19</v>
      </c>
      <c r="U46">
        <v>166.43</v>
      </c>
      <c r="V46">
        <v>166.68</v>
      </c>
      <c r="W46">
        <v>29517200</v>
      </c>
      <c r="X46">
        <v>7.03285238930281E-2</v>
      </c>
      <c r="Y46" s="1">
        <v>43851.291666666664</v>
      </c>
      <c r="Z46">
        <v>6.173</v>
      </c>
      <c r="AA46">
        <v>6.1985000000000001</v>
      </c>
      <c r="AB46">
        <v>6.2323000000000004</v>
      </c>
      <c r="AC46">
        <v>6.1642000000000001</v>
      </c>
      <c r="AD46">
        <v>6.1952999999999996</v>
      </c>
      <c r="AE46">
        <v>-1.247169149037676</v>
      </c>
      <c r="AF46">
        <v>217916000</v>
      </c>
      <c r="AG46" s="1">
        <v>43851.291666666664</v>
      </c>
      <c r="AH46">
        <v>13.7006</v>
      </c>
      <c r="AI46">
        <v>14.426</v>
      </c>
      <c r="AJ46">
        <v>14.5</v>
      </c>
      <c r="AK46">
        <v>14.422000000000001</v>
      </c>
      <c r="AL46">
        <v>14.5</v>
      </c>
      <c r="AM46">
        <v>0.19398470031427412</v>
      </c>
      <c r="AN46">
        <v>4836000</v>
      </c>
    </row>
    <row r="47" spans="1:40">
      <c r="A47" s="121">
        <v>43852.291666666664</v>
      </c>
      <c r="B47">
        <v>77.001099999999994</v>
      </c>
      <c r="C47">
        <v>79.424999999999997</v>
      </c>
      <c r="D47">
        <v>79.997500000000002</v>
      </c>
      <c r="E47">
        <v>79.327500000000001</v>
      </c>
      <c r="F47">
        <v>79.644999999999996</v>
      </c>
      <c r="G47">
        <v>101832400</v>
      </c>
      <c r="H47">
        <v>0.18414327075246334</v>
      </c>
      <c r="I47" s="1">
        <v>43852.291666666664</v>
      </c>
      <c r="J47">
        <v>55.333599999999997</v>
      </c>
      <c r="K47">
        <v>62.73</v>
      </c>
      <c r="L47">
        <v>62.85</v>
      </c>
      <c r="M47">
        <v>60.97</v>
      </c>
      <c r="N47">
        <v>61.04</v>
      </c>
      <c r="O47">
        <v>-0.41081311504038232</v>
      </c>
      <c r="P47">
        <v>29475100</v>
      </c>
      <c r="Q47" s="1">
        <v>43852.291666666664</v>
      </c>
      <c r="R47">
        <v>158.80690000000001</v>
      </c>
      <c r="S47">
        <v>165.7</v>
      </c>
      <c r="T47">
        <v>167.49</v>
      </c>
      <c r="U47">
        <v>165.68</v>
      </c>
      <c r="V47">
        <v>167.4</v>
      </c>
      <c r="W47">
        <v>24138800</v>
      </c>
      <c r="X47">
        <v>-0.35268921842151779</v>
      </c>
      <c r="Y47" s="1">
        <v>43852.291666666664</v>
      </c>
      <c r="Z47">
        <v>6.2271000000000001</v>
      </c>
      <c r="AA47">
        <v>6.2526999999999999</v>
      </c>
      <c r="AB47">
        <v>6.3396999999999997</v>
      </c>
      <c r="AC47">
        <v>6.2249999999999996</v>
      </c>
      <c r="AD47">
        <v>6.2439999999999998</v>
      </c>
      <c r="AE47">
        <v>-1.132770248111441</v>
      </c>
      <c r="AF47">
        <v>239240000</v>
      </c>
      <c r="AG47" s="1">
        <v>43852.291666666664</v>
      </c>
      <c r="AH47">
        <v>13.747999999999999</v>
      </c>
      <c r="AI47">
        <v>14.476000000000001</v>
      </c>
      <c r="AJ47">
        <v>14.536</v>
      </c>
      <c r="AK47">
        <v>14.433999999999999</v>
      </c>
      <c r="AL47">
        <v>14.513999999999999</v>
      </c>
      <c r="AM47">
        <v>-0.23796145686266021</v>
      </c>
      <c r="AN47">
        <v>3804000</v>
      </c>
    </row>
    <row r="48" spans="1:40">
      <c r="A48" s="121">
        <v>43853.291666666664</v>
      </c>
      <c r="B48">
        <v>77.372</v>
      </c>
      <c r="C48">
        <v>79.807500000000005</v>
      </c>
      <c r="D48">
        <v>79.89</v>
      </c>
      <c r="E48">
        <v>78.912499999999994</v>
      </c>
      <c r="F48">
        <v>79.48</v>
      </c>
      <c r="G48">
        <v>104472000</v>
      </c>
      <c r="H48">
        <v>0.23388273861974676</v>
      </c>
      <c r="I48" s="1">
        <v>43853.291666666664</v>
      </c>
      <c r="J48">
        <v>55.854100000000003</v>
      </c>
      <c r="K48">
        <v>63.32</v>
      </c>
      <c r="L48">
        <v>63.71</v>
      </c>
      <c r="M48">
        <v>62.81</v>
      </c>
      <c r="N48">
        <v>62.86</v>
      </c>
      <c r="O48">
        <v>0.15091177192139199</v>
      </c>
      <c r="P48">
        <v>42778700</v>
      </c>
      <c r="Q48" s="1">
        <v>43853.291666666664</v>
      </c>
      <c r="R48">
        <v>159.78440000000001</v>
      </c>
      <c r="S48">
        <v>166.72</v>
      </c>
      <c r="T48">
        <v>166.8</v>
      </c>
      <c r="U48">
        <v>165.27</v>
      </c>
      <c r="V48">
        <v>166.19</v>
      </c>
      <c r="W48">
        <v>19680800</v>
      </c>
      <c r="X48">
        <v>-0.70331637431141913</v>
      </c>
      <c r="Y48" s="1">
        <v>43853.291666666664</v>
      </c>
      <c r="Z48">
        <v>6.2954999999999997</v>
      </c>
      <c r="AA48">
        <v>6.3215000000000003</v>
      </c>
      <c r="AB48">
        <v>6.33</v>
      </c>
      <c r="AC48">
        <v>6.2038000000000002</v>
      </c>
      <c r="AD48">
        <v>6.2930000000000001</v>
      </c>
      <c r="AE48">
        <v>-1.1044655866367263</v>
      </c>
      <c r="AF48">
        <v>244516000</v>
      </c>
      <c r="AG48" s="1">
        <v>43853.291666666664</v>
      </c>
      <c r="AH48">
        <v>13.7879</v>
      </c>
      <c r="AI48">
        <v>14.518000000000001</v>
      </c>
      <c r="AJ48">
        <v>14.55</v>
      </c>
      <c r="AK48">
        <v>14.404</v>
      </c>
      <c r="AL48">
        <v>14.55</v>
      </c>
      <c r="AM48">
        <v>-0.61696072558718928</v>
      </c>
      <c r="AN48">
        <v>2898500</v>
      </c>
    </row>
    <row r="49" spans="1:40">
      <c r="A49" s="121">
        <v>43854.291666666664</v>
      </c>
      <c r="B49">
        <v>77.149000000000001</v>
      </c>
      <c r="C49">
        <v>79.577500000000001</v>
      </c>
      <c r="D49">
        <v>80.832499999999996</v>
      </c>
      <c r="E49">
        <v>79.38</v>
      </c>
      <c r="F49">
        <v>80.0625</v>
      </c>
      <c r="G49">
        <v>146537600</v>
      </c>
      <c r="H49">
        <v>1.0265485059776789</v>
      </c>
      <c r="I49" s="1">
        <v>43854.291666666664</v>
      </c>
      <c r="J49">
        <v>60.396799999999999</v>
      </c>
      <c r="K49">
        <v>68.47</v>
      </c>
      <c r="L49">
        <v>69.290000000000006</v>
      </c>
      <c r="M49">
        <v>66.459999999999994</v>
      </c>
      <c r="N49">
        <v>66.569999999999993</v>
      </c>
      <c r="O49">
        <v>1.9214412885595356</v>
      </c>
      <c r="P49">
        <v>84711000</v>
      </c>
      <c r="Q49" s="1">
        <v>43854.291666666664</v>
      </c>
      <c r="R49">
        <v>158.17429999999999</v>
      </c>
      <c r="S49">
        <v>165.04</v>
      </c>
      <c r="T49">
        <v>167.53</v>
      </c>
      <c r="U49">
        <v>164.45</v>
      </c>
      <c r="V49">
        <v>167.51</v>
      </c>
      <c r="W49">
        <v>24918100</v>
      </c>
      <c r="X49">
        <v>-0.29139631968105117</v>
      </c>
      <c r="Y49" s="1">
        <v>43854.291666666664</v>
      </c>
      <c r="Z49">
        <v>6.2363</v>
      </c>
      <c r="AA49">
        <v>6.2619999999999996</v>
      </c>
      <c r="AB49">
        <v>6.4874999999999998</v>
      </c>
      <c r="AC49">
        <v>6.2074999999999996</v>
      </c>
      <c r="AD49">
        <v>6.4375</v>
      </c>
      <c r="AE49">
        <v>-0.41242841613022635</v>
      </c>
      <c r="AF49">
        <v>373512000</v>
      </c>
      <c r="AG49" s="1">
        <v>43854.291666666664</v>
      </c>
      <c r="AH49">
        <v>13.6531</v>
      </c>
      <c r="AI49">
        <v>14.375999999999999</v>
      </c>
      <c r="AJ49">
        <v>14.536</v>
      </c>
      <c r="AK49">
        <v>14.295999999999999</v>
      </c>
      <c r="AL49">
        <v>14.528</v>
      </c>
      <c r="AM49">
        <v>-0.41061435399006857</v>
      </c>
      <c r="AN49">
        <v>3391500</v>
      </c>
    </row>
    <row r="50" spans="1:40">
      <c r="A50" s="121">
        <v>43857.291666666664</v>
      </c>
      <c r="B50">
        <v>74.880399999999995</v>
      </c>
      <c r="C50">
        <v>77.237499999999997</v>
      </c>
      <c r="D50">
        <v>77.942499999999995</v>
      </c>
      <c r="E50">
        <v>76.22</v>
      </c>
      <c r="F50">
        <v>77.515000000000001</v>
      </c>
      <c r="G50">
        <v>161940000</v>
      </c>
      <c r="H50">
        <v>1.3167845947331895</v>
      </c>
      <c r="I50" s="1">
        <v>43857.291666666664</v>
      </c>
      <c r="J50">
        <v>57.944600000000001</v>
      </c>
      <c r="K50">
        <v>65.69</v>
      </c>
      <c r="L50">
        <v>67.42</v>
      </c>
      <c r="M50">
        <v>65.599999999999994</v>
      </c>
      <c r="N50">
        <v>66.72</v>
      </c>
      <c r="O50">
        <v>-0.3563912136899936</v>
      </c>
      <c r="P50">
        <v>30764000</v>
      </c>
      <c r="Q50" s="1">
        <v>43857.291666666664</v>
      </c>
      <c r="R50">
        <v>155.5291</v>
      </c>
      <c r="S50">
        <v>162.28</v>
      </c>
      <c r="T50">
        <v>163.38</v>
      </c>
      <c r="U50">
        <v>160.19999999999999</v>
      </c>
      <c r="V50">
        <v>161.15</v>
      </c>
      <c r="W50">
        <v>32078100</v>
      </c>
      <c r="X50">
        <v>0.27174644303130724</v>
      </c>
      <c r="Y50" s="1">
        <v>43857.291666666664</v>
      </c>
      <c r="Z50">
        <v>5.9802999999999997</v>
      </c>
      <c r="AA50">
        <v>6.0049999999999999</v>
      </c>
      <c r="AB50">
        <v>6.0563000000000002</v>
      </c>
      <c r="AC50">
        <v>5.8056999999999999</v>
      </c>
      <c r="AD50">
        <v>5.9560000000000004</v>
      </c>
      <c r="AE50">
        <v>0.1080855101250269</v>
      </c>
      <c r="AF50">
        <v>470536000</v>
      </c>
      <c r="AG50" s="1">
        <v>43857.291666666664</v>
      </c>
      <c r="AH50">
        <v>13.5448</v>
      </c>
      <c r="AI50">
        <v>14.262</v>
      </c>
      <c r="AJ50">
        <v>14.34</v>
      </c>
      <c r="AK50">
        <v>14.23</v>
      </c>
      <c r="AL50">
        <v>14.288</v>
      </c>
      <c r="AM50">
        <v>0.82202269338015588</v>
      </c>
      <c r="AN50">
        <v>6336500</v>
      </c>
    </row>
    <row r="51" spans="1:40">
      <c r="A51" s="121">
        <v>43858.291666666664</v>
      </c>
      <c r="B51">
        <v>76.998699999999999</v>
      </c>
      <c r="C51">
        <v>79.422499999999999</v>
      </c>
      <c r="D51">
        <v>79.599999999999994</v>
      </c>
      <c r="E51">
        <v>78.047499999999999</v>
      </c>
      <c r="F51">
        <v>78.150000000000006</v>
      </c>
      <c r="G51">
        <v>162234000</v>
      </c>
      <c r="H51">
        <v>1.3223246021407442</v>
      </c>
      <c r="I51" s="1">
        <v>43858.291666666664</v>
      </c>
      <c r="J51">
        <v>59.373600000000003</v>
      </c>
      <c r="K51">
        <v>67.31</v>
      </c>
      <c r="L51">
        <v>67.58</v>
      </c>
      <c r="M51">
        <v>65.94</v>
      </c>
      <c r="N51">
        <v>66.5</v>
      </c>
      <c r="O51">
        <v>-0.34999857200759088</v>
      </c>
      <c r="P51">
        <v>30915400</v>
      </c>
      <c r="Q51" s="1">
        <v>43858.291666666664</v>
      </c>
      <c r="R51">
        <v>158.57689999999999</v>
      </c>
      <c r="S51">
        <v>165.46</v>
      </c>
      <c r="T51">
        <v>165.76</v>
      </c>
      <c r="U51">
        <v>163.07</v>
      </c>
      <c r="V51">
        <v>163.78</v>
      </c>
      <c r="W51">
        <v>24899900</v>
      </c>
      <c r="X51">
        <v>-0.29282777195498483</v>
      </c>
      <c r="Y51" s="1">
        <v>43858.291666666664</v>
      </c>
      <c r="Z51">
        <v>6.1738</v>
      </c>
      <c r="AA51">
        <v>6.1993</v>
      </c>
      <c r="AB51">
        <v>6.2317999999999998</v>
      </c>
      <c r="AC51">
        <v>6.0176999999999996</v>
      </c>
      <c r="AD51">
        <v>6.0712000000000002</v>
      </c>
      <c r="AE51">
        <v>-0.7479212724575115</v>
      </c>
      <c r="AF51">
        <v>310976000</v>
      </c>
      <c r="AG51" s="1">
        <v>43858.291666666664</v>
      </c>
      <c r="AH51">
        <v>13.6797</v>
      </c>
      <c r="AI51">
        <v>14.404</v>
      </c>
      <c r="AJ51">
        <v>14.442</v>
      </c>
      <c r="AK51">
        <v>14.27</v>
      </c>
      <c r="AL51">
        <v>14.34</v>
      </c>
      <c r="AM51">
        <v>-0.129556365090542</v>
      </c>
      <c r="AN51">
        <v>4063000</v>
      </c>
    </row>
    <row r="52" spans="1:40">
      <c r="A52" s="121">
        <v>43859.291666666664</v>
      </c>
      <c r="B52">
        <v>78.610500000000002</v>
      </c>
      <c r="C52">
        <v>81.084999999999994</v>
      </c>
      <c r="D52">
        <v>81.962500000000006</v>
      </c>
      <c r="E52">
        <v>80.344999999999999</v>
      </c>
      <c r="F52">
        <v>81.112499999999997</v>
      </c>
      <c r="G52">
        <v>216229200</v>
      </c>
      <c r="H52">
        <v>2.3397865340196433</v>
      </c>
      <c r="I52" s="1">
        <v>43859.291666666664</v>
      </c>
      <c r="J52">
        <v>58.5092</v>
      </c>
      <c r="K52">
        <v>66.33</v>
      </c>
      <c r="L52">
        <v>68.06</v>
      </c>
      <c r="M52">
        <v>66.17</v>
      </c>
      <c r="N52">
        <v>67.63</v>
      </c>
      <c r="O52">
        <v>-0.89297621387698212</v>
      </c>
      <c r="P52">
        <v>18055800</v>
      </c>
      <c r="Q52" s="1">
        <v>43859.291666666664</v>
      </c>
      <c r="R52">
        <v>161.04949999999999</v>
      </c>
      <c r="S52">
        <v>168.04</v>
      </c>
      <c r="T52">
        <v>168.75</v>
      </c>
      <c r="U52">
        <v>165.69</v>
      </c>
      <c r="V52">
        <v>167.84</v>
      </c>
      <c r="W52">
        <v>34754500</v>
      </c>
      <c r="X52">
        <v>0.48224857852339609</v>
      </c>
      <c r="Y52" s="1">
        <v>43859.291666666664</v>
      </c>
      <c r="Z52">
        <v>6.1132999999999997</v>
      </c>
      <c r="AA52">
        <v>6.1384999999999996</v>
      </c>
      <c r="AB52">
        <v>6.2210000000000001</v>
      </c>
      <c r="AC52">
        <v>6.0984999999999996</v>
      </c>
      <c r="AD52">
        <v>6.1848000000000001</v>
      </c>
      <c r="AE52">
        <v>-1.0275773363987408</v>
      </c>
      <c r="AF52">
        <v>258848000</v>
      </c>
      <c r="AG52" s="1">
        <v>43859.291666666664</v>
      </c>
      <c r="AH52">
        <v>13.6379</v>
      </c>
      <c r="AI52">
        <v>14.36</v>
      </c>
      <c r="AJ52">
        <v>14.404</v>
      </c>
      <c r="AK52">
        <v>14.33</v>
      </c>
      <c r="AL52">
        <v>14.38</v>
      </c>
      <c r="AM52">
        <v>-0.5472717380193991</v>
      </c>
      <c r="AN52">
        <v>3065000</v>
      </c>
    </row>
    <row r="53" spans="1:40">
      <c r="A53" s="121">
        <v>43860.291666666664</v>
      </c>
      <c r="B53">
        <v>78.496600000000001</v>
      </c>
      <c r="C53">
        <v>80.967500000000001</v>
      </c>
      <c r="D53">
        <v>81.022499999999994</v>
      </c>
      <c r="E53">
        <v>79.6875</v>
      </c>
      <c r="F53">
        <v>80.135000000000005</v>
      </c>
      <c r="G53">
        <v>126743200</v>
      </c>
      <c r="H53">
        <v>0.65355149023584103</v>
      </c>
      <c r="I53" s="1">
        <v>43860.291666666664</v>
      </c>
      <c r="J53">
        <v>58.632599999999996</v>
      </c>
      <c r="K53">
        <v>66.47</v>
      </c>
      <c r="L53">
        <v>66.5</v>
      </c>
      <c r="M53">
        <v>64.930000000000007</v>
      </c>
      <c r="N53">
        <v>65.64</v>
      </c>
      <c r="O53">
        <v>-0.87327471711998672</v>
      </c>
      <c r="P53">
        <v>18522400</v>
      </c>
      <c r="Q53" s="1">
        <v>43860.291666666664</v>
      </c>
      <c r="R53">
        <v>165.59229999999999</v>
      </c>
      <c r="S53">
        <v>172.78</v>
      </c>
      <c r="T53">
        <v>174.05</v>
      </c>
      <c r="U53">
        <v>170.79</v>
      </c>
      <c r="V53">
        <v>174.05</v>
      </c>
      <c r="W53">
        <v>51597500</v>
      </c>
      <c r="X53">
        <v>1.806971141702761</v>
      </c>
      <c r="Y53" s="1">
        <v>43860.291666666664</v>
      </c>
      <c r="Z53">
        <v>6.12</v>
      </c>
      <c r="AA53">
        <v>6.1452</v>
      </c>
      <c r="AB53">
        <v>6.1588000000000003</v>
      </c>
      <c r="AC53">
        <v>5.9850000000000003</v>
      </c>
      <c r="AD53">
        <v>6.0401999999999996</v>
      </c>
      <c r="AE53">
        <v>-0.85774936755045295</v>
      </c>
      <c r="AF53">
        <v>290504000</v>
      </c>
      <c r="AG53" s="1">
        <v>43860.291666666664</v>
      </c>
      <c r="AH53">
        <v>13.512499999999999</v>
      </c>
      <c r="AI53">
        <v>14.228</v>
      </c>
      <c r="AJ53">
        <v>14.262</v>
      </c>
      <c r="AK53">
        <v>14.042</v>
      </c>
      <c r="AL53">
        <v>14.125999999999999</v>
      </c>
      <c r="AM53">
        <v>-7.5483177871734433E-3</v>
      </c>
      <c r="AN53">
        <v>4354500</v>
      </c>
    </row>
    <row r="54" spans="1:40">
      <c r="A54" s="121">
        <v>43861.291666666664</v>
      </c>
      <c r="B54">
        <v>75.016099999999994</v>
      </c>
      <c r="C54">
        <v>77.377499999999998</v>
      </c>
      <c r="D54">
        <v>80.67</v>
      </c>
      <c r="E54">
        <v>77.072500000000005</v>
      </c>
      <c r="F54">
        <v>80.232500000000002</v>
      </c>
      <c r="G54">
        <v>199588400</v>
      </c>
      <c r="H54">
        <v>2.0262145773270044</v>
      </c>
      <c r="I54" s="1">
        <v>43861.291666666664</v>
      </c>
      <c r="J54">
        <v>56.392099999999999</v>
      </c>
      <c r="K54">
        <v>63.93</v>
      </c>
      <c r="L54">
        <v>65.98</v>
      </c>
      <c r="M54">
        <v>63.67</v>
      </c>
      <c r="N54">
        <v>65.8</v>
      </c>
      <c r="O54">
        <v>-0.58843481758571559</v>
      </c>
      <c r="P54">
        <v>25268400</v>
      </c>
      <c r="Q54" s="1">
        <v>43861.291666666664</v>
      </c>
      <c r="R54">
        <v>163.14840000000001</v>
      </c>
      <c r="S54">
        <v>170.23</v>
      </c>
      <c r="T54">
        <v>172.4</v>
      </c>
      <c r="U54">
        <v>169.58</v>
      </c>
      <c r="V54">
        <v>172.21</v>
      </c>
      <c r="W54">
        <v>36142700</v>
      </c>
      <c r="X54">
        <v>0.59143220746156588</v>
      </c>
      <c r="Y54" s="1">
        <v>43861.291666666664</v>
      </c>
      <c r="Z54">
        <v>5.8864999999999998</v>
      </c>
      <c r="AA54">
        <v>5.9107000000000003</v>
      </c>
      <c r="AB54">
        <v>6.1112000000000002</v>
      </c>
      <c r="AC54">
        <v>5.8688000000000002</v>
      </c>
      <c r="AD54">
        <v>6.0991999999999997</v>
      </c>
      <c r="AE54">
        <v>-0.42901636406044202</v>
      </c>
      <c r="AF54">
        <v>370420000</v>
      </c>
      <c r="AG54" s="1">
        <v>43861.291666666664</v>
      </c>
      <c r="AH54">
        <v>13.3302</v>
      </c>
      <c r="AI54">
        <v>14.036</v>
      </c>
      <c r="AJ54">
        <v>14.198</v>
      </c>
      <c r="AK54">
        <v>13.981999999999999</v>
      </c>
      <c r="AL54">
        <v>14.198</v>
      </c>
      <c r="AM54">
        <v>0.17347562889792742</v>
      </c>
      <c r="AN54">
        <v>4787000</v>
      </c>
    </row>
    <row r="55" spans="1:40">
      <c r="A55" s="121">
        <v>43864.291666666664</v>
      </c>
      <c r="B55">
        <v>74.810100000000006</v>
      </c>
      <c r="C55">
        <v>77.165000000000006</v>
      </c>
      <c r="D55">
        <v>78.372500000000002</v>
      </c>
      <c r="E55">
        <v>75.555000000000007</v>
      </c>
      <c r="F55">
        <v>76.075000000000003</v>
      </c>
      <c r="G55">
        <v>173788400</v>
      </c>
      <c r="H55">
        <v>1.5400506619701653</v>
      </c>
      <c r="I55" s="1">
        <v>43864.291666666664</v>
      </c>
      <c r="J55">
        <v>56.824399999999997</v>
      </c>
      <c r="K55">
        <v>64.42</v>
      </c>
      <c r="L55">
        <v>65.040000000000006</v>
      </c>
      <c r="M55">
        <v>64.3</v>
      </c>
      <c r="N55">
        <v>64.459999999999994</v>
      </c>
      <c r="O55">
        <v>-0.952477605282807</v>
      </c>
      <c r="P55">
        <v>16646600</v>
      </c>
      <c r="Q55" s="1">
        <v>43864.291666666664</v>
      </c>
      <c r="R55">
        <v>167.1258</v>
      </c>
      <c r="S55">
        <v>174.38</v>
      </c>
      <c r="T55">
        <v>174.5</v>
      </c>
      <c r="U55">
        <v>170.4</v>
      </c>
      <c r="V55">
        <v>170.43</v>
      </c>
      <c r="W55">
        <v>30107000</v>
      </c>
      <c r="X55">
        <v>0.11671701571533942</v>
      </c>
      <c r="Y55" s="1">
        <v>43864.291666666664</v>
      </c>
      <c r="Z55">
        <v>5.9836</v>
      </c>
      <c r="AA55">
        <v>6.0083000000000002</v>
      </c>
      <c r="AB55">
        <v>6.0278</v>
      </c>
      <c r="AC55">
        <v>5.8863000000000003</v>
      </c>
      <c r="AD55">
        <v>5.8925000000000001</v>
      </c>
      <c r="AE55">
        <v>-1.0451953250801214</v>
      </c>
      <c r="AF55">
        <v>255564000</v>
      </c>
      <c r="AG55" s="1">
        <v>43864.291666666664</v>
      </c>
      <c r="AH55">
        <v>13.3872</v>
      </c>
      <c r="AI55">
        <v>14.096</v>
      </c>
      <c r="AJ55">
        <v>14.18</v>
      </c>
      <c r="AK55">
        <v>14.05</v>
      </c>
      <c r="AL55">
        <v>14.058</v>
      </c>
      <c r="AM55">
        <v>1.9600668807484547</v>
      </c>
      <c r="AN55">
        <v>9055500</v>
      </c>
    </row>
    <row r="56" spans="1:40">
      <c r="A56" s="121">
        <v>43865.291666666664</v>
      </c>
      <c r="B56">
        <v>77.279899999999998</v>
      </c>
      <c r="C56">
        <v>79.712500000000006</v>
      </c>
      <c r="D56">
        <v>79.91</v>
      </c>
      <c r="E56">
        <v>78.407499999999999</v>
      </c>
      <c r="F56">
        <v>78.827500000000001</v>
      </c>
      <c r="G56">
        <v>136616400</v>
      </c>
      <c r="H56">
        <v>0.83959775260410241</v>
      </c>
      <c r="I56" s="1">
        <v>43865.291666666664</v>
      </c>
      <c r="J56">
        <v>57.741700000000002</v>
      </c>
      <c r="K56">
        <v>65.459999999999994</v>
      </c>
      <c r="L56">
        <v>66.06</v>
      </c>
      <c r="M56">
        <v>64.92</v>
      </c>
      <c r="N56">
        <v>65.77</v>
      </c>
      <c r="O56">
        <v>-0.76989463855198947</v>
      </c>
      <c r="P56">
        <v>20970800</v>
      </c>
      <c r="Q56" s="1">
        <v>43865.291666666664</v>
      </c>
      <c r="R56">
        <v>172.62700000000001</v>
      </c>
      <c r="S56">
        <v>180.12</v>
      </c>
      <c r="T56">
        <v>180.64</v>
      </c>
      <c r="U56">
        <v>176.31</v>
      </c>
      <c r="V56">
        <v>177.14</v>
      </c>
      <c r="W56">
        <v>36433300</v>
      </c>
      <c r="X56">
        <v>0.61428825311019875</v>
      </c>
      <c r="Y56" s="1">
        <v>43865.291666666664</v>
      </c>
      <c r="Z56">
        <v>6.1528999999999998</v>
      </c>
      <c r="AA56">
        <v>6.1782000000000004</v>
      </c>
      <c r="AB56">
        <v>6.1974999999999998</v>
      </c>
      <c r="AC56">
        <v>6.1005000000000003</v>
      </c>
      <c r="AD56">
        <v>6.1508000000000003</v>
      </c>
      <c r="AE56">
        <v>-0.95946589172797192</v>
      </c>
      <c r="AF56">
        <v>271544000</v>
      </c>
      <c r="AG56" s="1">
        <v>43865.291666666664</v>
      </c>
      <c r="AH56">
        <v>13.8658</v>
      </c>
      <c r="AI56">
        <v>14.6</v>
      </c>
      <c r="AJ56">
        <v>14.772</v>
      </c>
      <c r="AK56">
        <v>14.231999999999999</v>
      </c>
      <c r="AL56">
        <v>14.433999999999999</v>
      </c>
      <c r="AM56">
        <v>1.473708901446519</v>
      </c>
      <c r="AN56">
        <v>7893500</v>
      </c>
    </row>
    <row r="57" spans="1:40">
      <c r="A57" s="121">
        <v>43866.291666666664</v>
      </c>
      <c r="B57">
        <v>77.91</v>
      </c>
      <c r="C57">
        <v>80.362499999999997</v>
      </c>
      <c r="D57">
        <v>81.19</v>
      </c>
      <c r="E57">
        <v>79.737499999999997</v>
      </c>
      <c r="F57">
        <v>80.88</v>
      </c>
      <c r="G57">
        <v>118826800</v>
      </c>
      <c r="H57">
        <v>0.50437831118425658</v>
      </c>
      <c r="I57" s="1">
        <v>43866.291666666664</v>
      </c>
      <c r="J57">
        <v>59.400100000000002</v>
      </c>
      <c r="K57">
        <v>67.34</v>
      </c>
      <c r="L57">
        <v>67.599999999999994</v>
      </c>
      <c r="M57">
        <v>66.13</v>
      </c>
      <c r="N57">
        <v>66.69</v>
      </c>
      <c r="O57">
        <v>-0.6672661387286869</v>
      </c>
      <c r="P57">
        <v>23401400</v>
      </c>
      <c r="Q57" s="1">
        <v>43866.291666666664</v>
      </c>
      <c r="R57">
        <v>172.4161</v>
      </c>
      <c r="S57">
        <v>179.9</v>
      </c>
      <c r="T57">
        <v>184.2</v>
      </c>
      <c r="U57">
        <v>178.41</v>
      </c>
      <c r="V57">
        <v>184.03</v>
      </c>
      <c r="W57">
        <v>39186300</v>
      </c>
      <c r="X57">
        <v>0.83081507234862373</v>
      </c>
      <c r="Y57" s="1">
        <v>43866.291666666664</v>
      </c>
      <c r="Z57">
        <v>6.2432999999999996</v>
      </c>
      <c r="AA57">
        <v>6.2690000000000001</v>
      </c>
      <c r="AB57">
        <v>6.31</v>
      </c>
      <c r="AC57">
        <v>6.1852</v>
      </c>
      <c r="AD57">
        <v>6.2996999999999996</v>
      </c>
      <c r="AE57">
        <v>-1.2991862069714957</v>
      </c>
      <c r="AF57">
        <v>208220000</v>
      </c>
      <c r="AG57" s="1">
        <v>43866.291666666664</v>
      </c>
      <c r="AH57">
        <v>13.392899999999999</v>
      </c>
      <c r="AI57">
        <v>14.102</v>
      </c>
      <c r="AJ57">
        <v>14.212</v>
      </c>
      <c r="AK57">
        <v>14.07</v>
      </c>
      <c r="AL57">
        <v>14.132</v>
      </c>
      <c r="AM57">
        <v>1.9347444558364348</v>
      </c>
      <c r="AN57">
        <v>8995000</v>
      </c>
    </row>
    <row r="58" spans="1:40">
      <c r="A58" s="121">
        <v>43867.291666666664</v>
      </c>
      <c r="B58">
        <v>78.821399999999997</v>
      </c>
      <c r="C58">
        <v>81.302499999999995</v>
      </c>
      <c r="D58">
        <v>81.305000000000007</v>
      </c>
      <c r="E58">
        <v>80.064999999999998</v>
      </c>
      <c r="F58">
        <v>80.642499999999998</v>
      </c>
      <c r="G58">
        <v>105425600</v>
      </c>
      <c r="H58">
        <v>0.2518519599253391</v>
      </c>
      <c r="I58" s="1">
        <v>43867.291666666664</v>
      </c>
      <c r="J58">
        <v>59.470999999999997</v>
      </c>
      <c r="K58">
        <v>67.09</v>
      </c>
      <c r="L58">
        <v>67.400000000000006</v>
      </c>
      <c r="M58">
        <v>66.77</v>
      </c>
      <c r="N58">
        <v>67.3</v>
      </c>
      <c r="O58">
        <v>-0.92032861336086891</v>
      </c>
      <c r="P58">
        <v>17408000</v>
      </c>
      <c r="Q58" s="1">
        <v>43867.291666666664</v>
      </c>
      <c r="R58">
        <v>175.99100000000001</v>
      </c>
      <c r="S58">
        <v>183.63</v>
      </c>
      <c r="T58">
        <v>183.82</v>
      </c>
      <c r="U58">
        <v>180.06</v>
      </c>
      <c r="V58">
        <v>180.97</v>
      </c>
      <c r="W58">
        <v>27751400</v>
      </c>
      <c r="X58">
        <v>-6.8553807168072814E-2</v>
      </c>
      <c r="Y58" s="1">
        <v>43867.291666666664</v>
      </c>
      <c r="Z58">
        <v>6.3300999999999998</v>
      </c>
      <c r="AA58">
        <v>6.3562000000000003</v>
      </c>
      <c r="AB58">
        <v>6.3562000000000003</v>
      </c>
      <c r="AC58">
        <v>6.2220000000000004</v>
      </c>
      <c r="AD58">
        <v>6.3034999999999997</v>
      </c>
      <c r="AE58">
        <v>-1.2451949042646102</v>
      </c>
      <c r="AF58">
        <v>218284000</v>
      </c>
      <c r="AG58" s="1">
        <v>43867.291666666664</v>
      </c>
      <c r="AH58">
        <v>13.590400000000001</v>
      </c>
      <c r="AI58">
        <v>14.31</v>
      </c>
      <c r="AJ58">
        <v>14.31</v>
      </c>
      <c r="AK58">
        <v>14.194000000000001</v>
      </c>
      <c r="AL58">
        <v>14.194000000000001</v>
      </c>
      <c r="AM58">
        <v>-0.44347072350401173</v>
      </c>
      <c r="AN58">
        <v>3313000</v>
      </c>
    </row>
    <row r="59" spans="1:40">
      <c r="A59" s="121">
        <v>43868.291666666664</v>
      </c>
      <c r="B59">
        <v>77.75</v>
      </c>
      <c r="C59">
        <v>80.007499999999993</v>
      </c>
      <c r="D59">
        <v>80.849999999999994</v>
      </c>
      <c r="E59">
        <v>79.5</v>
      </c>
      <c r="F59">
        <v>80.592500000000001</v>
      </c>
      <c r="G59">
        <v>117684000</v>
      </c>
      <c r="H59">
        <v>0.48284388783271409</v>
      </c>
      <c r="I59" s="1">
        <v>43868.291666666664</v>
      </c>
      <c r="J59">
        <v>58.522500000000001</v>
      </c>
      <c r="K59">
        <v>66.02</v>
      </c>
      <c r="L59">
        <v>67.3</v>
      </c>
      <c r="M59">
        <v>66.010000000000005</v>
      </c>
      <c r="N59">
        <v>66.86</v>
      </c>
      <c r="O59">
        <v>-0.88964900010833392</v>
      </c>
      <c r="P59">
        <v>18134600</v>
      </c>
      <c r="Q59" s="1">
        <v>43868.291666666664</v>
      </c>
      <c r="R59">
        <v>176.24019999999999</v>
      </c>
      <c r="S59">
        <v>183.89</v>
      </c>
      <c r="T59">
        <v>185.63</v>
      </c>
      <c r="U59">
        <v>182.48</v>
      </c>
      <c r="V59">
        <v>182.85</v>
      </c>
      <c r="W59">
        <v>33529100</v>
      </c>
      <c r="X59">
        <v>0.38586936882678657</v>
      </c>
      <c r="Y59" s="1">
        <v>43868.291666666664</v>
      </c>
      <c r="Z59">
        <v>6.2638999999999996</v>
      </c>
      <c r="AA59">
        <v>6.2897999999999996</v>
      </c>
      <c r="AB59">
        <v>6.3383000000000003</v>
      </c>
      <c r="AC59">
        <v>6.2641999999999998</v>
      </c>
      <c r="AD59">
        <v>6.3159999999999998</v>
      </c>
      <c r="AE59">
        <v>-1.3982632517241551</v>
      </c>
      <c r="AF59">
        <v>189752000</v>
      </c>
      <c r="AG59" s="1">
        <v>43868.291666666664</v>
      </c>
      <c r="AH59">
        <v>13.3131</v>
      </c>
      <c r="AI59">
        <v>14.018000000000001</v>
      </c>
      <c r="AJ59">
        <v>14.25</v>
      </c>
      <c r="AK59">
        <v>13.942</v>
      </c>
      <c r="AL59">
        <v>14.2</v>
      </c>
      <c r="AM59">
        <v>1.2303206355566088</v>
      </c>
      <c r="AN59">
        <v>7312000</v>
      </c>
    </row>
    <row r="60" spans="1:40">
      <c r="A60" s="121">
        <v>43871.291666666664</v>
      </c>
      <c r="B60">
        <v>78.119200000000006</v>
      </c>
      <c r="C60">
        <v>80.387500000000003</v>
      </c>
      <c r="D60">
        <v>80.387500000000003</v>
      </c>
      <c r="E60">
        <v>78.462500000000006</v>
      </c>
      <c r="F60">
        <v>78.545000000000002</v>
      </c>
      <c r="G60">
        <v>109348800</v>
      </c>
      <c r="H60">
        <v>0.32577902475975579</v>
      </c>
      <c r="I60" s="1">
        <v>43871.291666666664</v>
      </c>
      <c r="J60">
        <v>58.850499999999997</v>
      </c>
      <c r="K60">
        <v>66.39</v>
      </c>
      <c r="L60">
        <v>66.400000000000006</v>
      </c>
      <c r="M60">
        <v>65.44</v>
      </c>
      <c r="N60">
        <v>65.56</v>
      </c>
      <c r="O60">
        <v>-0.71380068561228016</v>
      </c>
      <c r="P60">
        <v>22299300</v>
      </c>
      <c r="Q60" s="1">
        <v>43871.291666666664</v>
      </c>
      <c r="R60">
        <v>180.8501</v>
      </c>
      <c r="S60">
        <v>188.7</v>
      </c>
      <c r="T60">
        <v>188.84</v>
      </c>
      <c r="U60">
        <v>183.25</v>
      </c>
      <c r="V60">
        <v>183.58</v>
      </c>
      <c r="W60">
        <v>35844300</v>
      </c>
      <c r="X60">
        <v>0.56796268226696145</v>
      </c>
      <c r="Y60" s="1">
        <v>43871.291666666664</v>
      </c>
      <c r="Z60">
        <v>6.5472999999999999</v>
      </c>
      <c r="AA60">
        <v>6.5743</v>
      </c>
      <c r="AB60">
        <v>6.5750000000000002</v>
      </c>
      <c r="AC60">
        <v>6.3075000000000001</v>
      </c>
      <c r="AD60">
        <v>6.3125</v>
      </c>
      <c r="AE60">
        <v>0.42499471456671473</v>
      </c>
      <c r="AF60">
        <v>529608000</v>
      </c>
      <c r="AG60" s="1">
        <v>43871.291666666664</v>
      </c>
      <c r="AH60">
        <v>13.3283</v>
      </c>
      <c r="AI60">
        <v>14.034000000000001</v>
      </c>
      <c r="AJ60">
        <v>14.042</v>
      </c>
      <c r="AK60">
        <v>13.926</v>
      </c>
      <c r="AL60">
        <v>14.026</v>
      </c>
      <c r="AM60">
        <v>0.11466900575513744</v>
      </c>
      <c r="AN60">
        <v>4646500</v>
      </c>
    </row>
    <row r="61" spans="1:40">
      <c r="A61" s="121">
        <v>43872.291666666664</v>
      </c>
      <c r="B61">
        <v>77.647900000000007</v>
      </c>
      <c r="C61">
        <v>79.902500000000003</v>
      </c>
      <c r="D61">
        <v>80.974999999999994</v>
      </c>
      <c r="E61">
        <v>79.677499999999995</v>
      </c>
      <c r="F61">
        <v>80.900000000000006</v>
      </c>
      <c r="G61">
        <v>94323200</v>
      </c>
      <c r="H61">
        <v>4.2643190395968165E-2</v>
      </c>
      <c r="I61" s="1">
        <v>43872.291666666664</v>
      </c>
      <c r="J61">
        <v>59.754600000000003</v>
      </c>
      <c r="K61">
        <v>67.41</v>
      </c>
      <c r="L61">
        <v>67.709999999999994</v>
      </c>
      <c r="M61">
        <v>66.569999999999993</v>
      </c>
      <c r="N61">
        <v>66.83</v>
      </c>
      <c r="O61">
        <v>-0.89636254058060627</v>
      </c>
      <c r="P61">
        <v>17975600</v>
      </c>
      <c r="Q61" s="1">
        <v>43872.291666666664</v>
      </c>
      <c r="R61">
        <v>176.76730000000001</v>
      </c>
      <c r="S61">
        <v>184.44</v>
      </c>
      <c r="T61">
        <v>190.7</v>
      </c>
      <c r="U61">
        <v>183.5</v>
      </c>
      <c r="V61">
        <v>190.65</v>
      </c>
      <c r="W61">
        <v>53159900</v>
      </c>
      <c r="X61">
        <v>1.9298558138342958</v>
      </c>
      <c r="Y61" s="1">
        <v>43872.291666666664</v>
      </c>
      <c r="Z61">
        <v>6.6696999999999997</v>
      </c>
      <c r="AA61">
        <v>6.6971999999999996</v>
      </c>
      <c r="AB61">
        <v>6.8125</v>
      </c>
      <c r="AC61">
        <v>6.6207000000000003</v>
      </c>
      <c r="AD61">
        <v>6.6829999999999998</v>
      </c>
      <c r="AE61">
        <v>1.0094784633057621</v>
      </c>
      <c r="AF61">
        <v>638556000</v>
      </c>
      <c r="AG61" s="1">
        <v>43872.291666666664</v>
      </c>
      <c r="AH61">
        <v>13.3568</v>
      </c>
      <c r="AI61">
        <v>14.064</v>
      </c>
      <c r="AJ61">
        <v>14.17</v>
      </c>
      <c r="AK61">
        <v>14.038</v>
      </c>
      <c r="AL61">
        <v>14.125999999999999</v>
      </c>
      <c r="AM61">
        <v>-4.7101526947270628E-2</v>
      </c>
      <c r="AN61">
        <v>4260000</v>
      </c>
    </row>
    <row r="62" spans="1:40">
      <c r="A62" s="121">
        <v>43873.291666666664</v>
      </c>
      <c r="B62">
        <v>79.491900000000001</v>
      </c>
      <c r="C62">
        <v>81.8</v>
      </c>
      <c r="D62">
        <v>81.805000000000007</v>
      </c>
      <c r="E62">
        <v>80.367500000000007</v>
      </c>
      <c r="F62">
        <v>80.367500000000007</v>
      </c>
      <c r="G62">
        <v>113730400</v>
      </c>
      <c r="H62">
        <v>0.40834397869493116</v>
      </c>
      <c r="I62" s="1">
        <v>43873.291666666664</v>
      </c>
      <c r="J62">
        <v>59.798999999999999</v>
      </c>
      <c r="K62">
        <v>67.459999999999994</v>
      </c>
      <c r="L62">
        <v>68.09</v>
      </c>
      <c r="M62">
        <v>67.31</v>
      </c>
      <c r="N62">
        <v>67.599999999999994</v>
      </c>
      <c r="O62">
        <v>-0.99723454176462245</v>
      </c>
      <c r="P62">
        <v>15586600</v>
      </c>
      <c r="Q62" s="1">
        <v>43873.291666666664</v>
      </c>
      <c r="R62">
        <v>177.02610000000001</v>
      </c>
      <c r="S62">
        <v>184.71</v>
      </c>
      <c r="T62">
        <v>185.85</v>
      </c>
      <c r="U62">
        <v>181.85</v>
      </c>
      <c r="V62">
        <v>185.58</v>
      </c>
      <c r="W62">
        <v>47062900</v>
      </c>
      <c r="X62">
        <v>1.4503193020665235</v>
      </c>
      <c r="Y62" s="1">
        <v>43873.291666666664</v>
      </c>
      <c r="Z62">
        <v>6.7854999999999999</v>
      </c>
      <c r="AA62">
        <v>6.8135000000000003</v>
      </c>
      <c r="AB62">
        <v>6.82</v>
      </c>
      <c r="AC62">
        <v>6.7111999999999998</v>
      </c>
      <c r="AD62">
        <v>6.7502000000000004</v>
      </c>
      <c r="AE62">
        <v>-0.40635546753481749</v>
      </c>
      <c r="AF62">
        <v>374644000</v>
      </c>
      <c r="AG62" s="1">
        <v>43873.291666666664</v>
      </c>
      <c r="AH62">
        <v>13.4422</v>
      </c>
      <c r="AI62">
        <v>14.154</v>
      </c>
      <c r="AJ62">
        <v>14.157999999999999</v>
      </c>
      <c r="AK62">
        <v>14.06</v>
      </c>
      <c r="AL62">
        <v>14.06</v>
      </c>
      <c r="AM62">
        <v>-0.59980007399391966</v>
      </c>
      <c r="AN62">
        <v>2939500</v>
      </c>
    </row>
    <row r="63" spans="1:40">
      <c r="A63" s="121">
        <v>43874.291666666664</v>
      </c>
      <c r="B63">
        <v>78.925799999999995</v>
      </c>
      <c r="C63">
        <v>81.217500000000001</v>
      </c>
      <c r="D63">
        <v>81.555000000000007</v>
      </c>
      <c r="E63">
        <v>80.837500000000006</v>
      </c>
      <c r="F63">
        <v>81.047499999999999</v>
      </c>
      <c r="G63">
        <v>94747600</v>
      </c>
      <c r="H63">
        <v>5.064039836796206E-2</v>
      </c>
      <c r="I63" s="1">
        <v>43874.291666666664</v>
      </c>
      <c r="J63">
        <v>59.781199999999998</v>
      </c>
      <c r="K63">
        <v>67.44</v>
      </c>
      <c r="L63">
        <v>67.650000000000006</v>
      </c>
      <c r="M63">
        <v>66.739999999999995</v>
      </c>
      <c r="N63">
        <v>66.989999999999995</v>
      </c>
      <c r="O63">
        <v>-1.1654488429437779</v>
      </c>
      <c r="P63">
        <v>11602700</v>
      </c>
      <c r="Q63" s="1">
        <v>43874.291666666664</v>
      </c>
      <c r="R63">
        <v>176.0676</v>
      </c>
      <c r="S63">
        <v>183.71</v>
      </c>
      <c r="T63">
        <v>186.23</v>
      </c>
      <c r="U63">
        <v>182.87</v>
      </c>
      <c r="V63">
        <v>183.08</v>
      </c>
      <c r="W63">
        <v>35295800</v>
      </c>
      <c r="X63">
        <v>0.52482248598934578</v>
      </c>
      <c r="Y63" s="1">
        <v>43874.291666666664</v>
      </c>
      <c r="Z63">
        <v>6.7416999999999998</v>
      </c>
      <c r="AA63">
        <v>6.7694999999999999</v>
      </c>
      <c r="AB63">
        <v>6.8369999999999997</v>
      </c>
      <c r="AC63">
        <v>6.7276999999999996</v>
      </c>
      <c r="AD63">
        <v>6.7552000000000003</v>
      </c>
      <c r="AE63">
        <v>0.4164539600049737</v>
      </c>
      <c r="AF63">
        <v>528016000</v>
      </c>
      <c r="AG63" s="1">
        <v>43874.291666666664</v>
      </c>
      <c r="AH63">
        <v>13.22</v>
      </c>
      <c r="AI63">
        <v>13.92</v>
      </c>
      <c r="AJ63">
        <v>13.984</v>
      </c>
      <c r="AK63">
        <v>13.901999999999999</v>
      </c>
      <c r="AL63">
        <v>13.984</v>
      </c>
      <c r="AM63">
        <v>7.4906520356097933E-2</v>
      </c>
      <c r="AN63">
        <v>4551500</v>
      </c>
    </row>
    <row r="64" spans="1:40">
      <c r="A64" s="121">
        <v>43875.291666666664</v>
      </c>
      <c r="B64">
        <v>78.945300000000003</v>
      </c>
      <c r="C64">
        <v>81.237499999999997</v>
      </c>
      <c r="D64">
        <v>81.495000000000005</v>
      </c>
      <c r="E64">
        <v>80.712500000000006</v>
      </c>
      <c r="F64">
        <v>81.185000000000002</v>
      </c>
      <c r="G64">
        <v>80113600</v>
      </c>
      <c r="H64">
        <v>-0.2251162968774636</v>
      </c>
      <c r="I64" s="1">
        <v>43875.291666666664</v>
      </c>
      <c r="J64">
        <v>59.630499999999998</v>
      </c>
      <c r="K64">
        <v>67.27</v>
      </c>
      <c r="L64">
        <v>67.86</v>
      </c>
      <c r="M64">
        <v>66.819999999999993</v>
      </c>
      <c r="N64">
        <v>67.52</v>
      </c>
      <c r="O64">
        <v>-1.0893282721047053</v>
      </c>
      <c r="P64">
        <v>13405500</v>
      </c>
      <c r="Q64" s="1">
        <v>43875.291666666664</v>
      </c>
      <c r="R64">
        <v>177.63939999999999</v>
      </c>
      <c r="S64">
        <v>185.35</v>
      </c>
      <c r="T64">
        <v>185.41</v>
      </c>
      <c r="U64">
        <v>182.65</v>
      </c>
      <c r="V64">
        <v>183.25</v>
      </c>
      <c r="W64">
        <v>23149500</v>
      </c>
      <c r="X64">
        <v>-0.43049887416891108</v>
      </c>
      <c r="Y64" s="1">
        <v>43875.291666666664</v>
      </c>
      <c r="Z64">
        <v>7.2149999999999999</v>
      </c>
      <c r="AA64">
        <v>7.2447999999999997</v>
      </c>
      <c r="AB64">
        <v>7.3742000000000001</v>
      </c>
      <c r="AC64">
        <v>7.15</v>
      </c>
      <c r="AD64">
        <v>7.1814999999999998</v>
      </c>
      <c r="AE64">
        <v>3.173465326409004</v>
      </c>
      <c r="AF64">
        <v>1041924000</v>
      </c>
      <c r="AG64" s="1">
        <v>43875.291666666664</v>
      </c>
      <c r="AH64">
        <v>13.073700000000001</v>
      </c>
      <c r="AI64">
        <v>13.766</v>
      </c>
      <c r="AJ64">
        <v>13.906000000000001</v>
      </c>
      <c r="AK64">
        <v>13.692</v>
      </c>
      <c r="AL64">
        <v>13.896000000000001</v>
      </c>
      <c r="AM64">
        <v>1.2780356180354562</v>
      </c>
      <c r="AN64">
        <v>7426000</v>
      </c>
    </row>
    <row r="65" spans="1:40">
      <c r="A65" s="121">
        <v>43879.291666666664</v>
      </c>
      <c r="B65">
        <v>77.499700000000004</v>
      </c>
      <c r="C65">
        <v>79.75</v>
      </c>
      <c r="D65">
        <v>79.9375</v>
      </c>
      <c r="E65">
        <v>78.652500000000003</v>
      </c>
      <c r="F65">
        <v>78.84</v>
      </c>
      <c r="G65">
        <v>152531200</v>
      </c>
      <c r="H65">
        <v>1.1394892828413512</v>
      </c>
      <c r="I65" s="1">
        <v>43879.291666666664</v>
      </c>
      <c r="J65">
        <v>58.628900000000002</v>
      </c>
      <c r="K65">
        <v>66.14</v>
      </c>
      <c r="L65">
        <v>66.69</v>
      </c>
      <c r="M65">
        <v>65.88</v>
      </c>
      <c r="N65">
        <v>66.66</v>
      </c>
      <c r="O65">
        <v>-1.1166511151211043</v>
      </c>
      <c r="P65">
        <v>12758400</v>
      </c>
      <c r="Q65" s="1">
        <v>43879.291666666664</v>
      </c>
      <c r="R65">
        <v>179.44120000000001</v>
      </c>
      <c r="S65">
        <v>187.23</v>
      </c>
      <c r="T65">
        <v>187.7</v>
      </c>
      <c r="U65">
        <v>185.5</v>
      </c>
      <c r="V65">
        <v>185.61</v>
      </c>
      <c r="W65">
        <v>27792200</v>
      </c>
      <c r="X65">
        <v>-6.5344837235298478E-2</v>
      </c>
      <c r="Y65" s="1">
        <v>43879.291666666664</v>
      </c>
      <c r="Z65">
        <v>7.3837999999999999</v>
      </c>
      <c r="AA65">
        <v>7.4142000000000001</v>
      </c>
      <c r="AB65">
        <v>7.4328000000000003</v>
      </c>
      <c r="AC65">
        <v>7.1215000000000002</v>
      </c>
      <c r="AD65">
        <v>7.141</v>
      </c>
      <c r="AE65">
        <v>0.91080914301710547</v>
      </c>
      <c r="AF65">
        <v>620164000</v>
      </c>
      <c r="AG65" s="1">
        <v>43879.291666666664</v>
      </c>
      <c r="AH65">
        <v>12.6578</v>
      </c>
      <c r="AI65">
        <v>13.327999999999999</v>
      </c>
      <c r="AJ65">
        <v>13.417999999999999</v>
      </c>
      <c r="AK65">
        <v>13.22</v>
      </c>
      <c r="AL65">
        <v>13.284000000000001</v>
      </c>
      <c r="AM65">
        <v>3.0788576541340609</v>
      </c>
      <c r="AN65">
        <v>11728500</v>
      </c>
    </row>
    <row r="66" spans="1:40">
      <c r="A66" s="121">
        <v>43880.291666666664</v>
      </c>
      <c r="B66">
        <v>78.622100000000003</v>
      </c>
      <c r="C66">
        <v>80.905000000000001</v>
      </c>
      <c r="D66">
        <v>81.142499999999998</v>
      </c>
      <c r="E66">
        <v>80</v>
      </c>
      <c r="F66">
        <v>80</v>
      </c>
      <c r="G66">
        <v>93984000</v>
      </c>
      <c r="H66">
        <v>3.6251453958408487E-2</v>
      </c>
      <c r="I66" s="1">
        <v>43880.291666666664</v>
      </c>
      <c r="J66">
        <v>59.488700000000001</v>
      </c>
      <c r="K66">
        <v>67.11</v>
      </c>
      <c r="L66">
        <v>67.2</v>
      </c>
      <c r="M66">
        <v>66.180000000000007</v>
      </c>
      <c r="N66">
        <v>66.39</v>
      </c>
      <c r="O66">
        <v>-1.0831763045147049</v>
      </c>
      <c r="P66">
        <v>13551200</v>
      </c>
      <c r="Q66" s="1">
        <v>43880.291666666664</v>
      </c>
      <c r="R66">
        <v>179.9794</v>
      </c>
      <c r="S66">
        <v>187.28</v>
      </c>
      <c r="T66">
        <v>188.18</v>
      </c>
      <c r="U66">
        <v>186.47</v>
      </c>
      <c r="V66">
        <v>188.06</v>
      </c>
      <c r="W66">
        <v>29997500</v>
      </c>
      <c r="X66">
        <v>0.10810470670458477</v>
      </c>
      <c r="Y66" s="1">
        <v>43880.291666666664</v>
      </c>
      <c r="Z66">
        <v>7.8352000000000004</v>
      </c>
      <c r="AA66">
        <v>7.8674999999999997</v>
      </c>
      <c r="AB66">
        <v>7.8853</v>
      </c>
      <c r="AC66">
        <v>7.5373000000000001</v>
      </c>
      <c r="AD66">
        <v>7.5373000000000001</v>
      </c>
      <c r="AE66">
        <v>1.3087053015191217</v>
      </c>
      <c r="AF66">
        <v>694332000</v>
      </c>
      <c r="AG66" s="1">
        <v>43880.291666666664</v>
      </c>
      <c r="AH66">
        <v>12.7395</v>
      </c>
      <c r="AI66">
        <v>13.414</v>
      </c>
      <c r="AJ66">
        <v>13.474</v>
      </c>
      <c r="AK66">
        <v>13.374000000000001</v>
      </c>
      <c r="AL66">
        <v>13.391999999999999</v>
      </c>
      <c r="AM66">
        <v>0.75421719196284642</v>
      </c>
      <c r="AN66">
        <v>6174500</v>
      </c>
    </row>
    <row r="67" spans="1:40">
      <c r="A67" s="121">
        <v>43881.291666666664</v>
      </c>
      <c r="B67">
        <v>77.815600000000003</v>
      </c>
      <c r="C67">
        <v>80.075000000000003</v>
      </c>
      <c r="D67">
        <v>81.162499999999994</v>
      </c>
      <c r="E67">
        <v>79.552499999999995</v>
      </c>
      <c r="F67">
        <v>80.657499999999999</v>
      </c>
      <c r="G67">
        <v>100566000</v>
      </c>
      <c r="H67">
        <v>0.16027978306223462</v>
      </c>
      <c r="I67" s="1">
        <v>43881.291666666664</v>
      </c>
      <c r="J67">
        <v>58.017200000000003</v>
      </c>
      <c r="K67">
        <v>65.45</v>
      </c>
      <c r="L67">
        <v>67.290000000000006</v>
      </c>
      <c r="M67">
        <v>64.56</v>
      </c>
      <c r="N67">
        <v>67.040000000000006</v>
      </c>
      <c r="O67">
        <v>-0.53843371930103079</v>
      </c>
      <c r="P67">
        <v>26452600</v>
      </c>
      <c r="Q67" s="1">
        <v>43881.291666666664</v>
      </c>
      <c r="R67">
        <v>177.23089999999999</v>
      </c>
      <c r="S67">
        <v>184.42</v>
      </c>
      <c r="T67">
        <v>187.25</v>
      </c>
      <c r="U67">
        <v>181.1</v>
      </c>
      <c r="V67">
        <v>186.95</v>
      </c>
      <c r="W67">
        <v>36862400</v>
      </c>
      <c r="X67">
        <v>0.648037493261019</v>
      </c>
      <c r="Y67" s="1">
        <v>43881.291666666664</v>
      </c>
      <c r="Z67">
        <v>7.6858000000000004</v>
      </c>
      <c r="AA67">
        <v>7.7175000000000002</v>
      </c>
      <c r="AB67">
        <v>7.9080000000000004</v>
      </c>
      <c r="AC67">
        <v>7.4088000000000003</v>
      </c>
      <c r="AD67">
        <v>7.8193000000000001</v>
      </c>
      <c r="AE67">
        <v>1.9295194459190423</v>
      </c>
      <c r="AF67">
        <v>810052000</v>
      </c>
      <c r="AG67" s="1">
        <v>43881.291666666664</v>
      </c>
      <c r="AH67">
        <v>12.6768</v>
      </c>
      <c r="AI67">
        <v>13.348000000000001</v>
      </c>
      <c r="AJ67">
        <v>13.433999999999999</v>
      </c>
      <c r="AK67">
        <v>13.206</v>
      </c>
      <c r="AL67">
        <v>13.382</v>
      </c>
      <c r="AM67">
        <v>0.945077121878236</v>
      </c>
      <c r="AN67">
        <v>6630500</v>
      </c>
    </row>
    <row r="68" spans="1:40">
      <c r="A68" s="121">
        <v>43882.291666666664</v>
      </c>
      <c r="B68">
        <v>76.054199999999994</v>
      </c>
      <c r="C68">
        <v>78.262500000000003</v>
      </c>
      <c r="D68">
        <v>80.112499999999997</v>
      </c>
      <c r="E68">
        <v>77.625</v>
      </c>
      <c r="F68">
        <v>79.655000000000001</v>
      </c>
      <c r="G68">
        <v>129554000</v>
      </c>
      <c r="H68">
        <v>0.70651697602208152</v>
      </c>
      <c r="I68" s="1">
        <v>43882.291666666664</v>
      </c>
      <c r="J68">
        <v>57.033299999999997</v>
      </c>
      <c r="K68">
        <v>64.34</v>
      </c>
      <c r="L68">
        <v>65.25</v>
      </c>
      <c r="M68">
        <v>64.040000000000006</v>
      </c>
      <c r="N68">
        <v>65.180000000000007</v>
      </c>
      <c r="O68">
        <v>-0.77812400357114586</v>
      </c>
      <c r="P68">
        <v>20775900</v>
      </c>
      <c r="Q68" s="1">
        <v>43882.291666666664</v>
      </c>
      <c r="R68">
        <v>171.62819999999999</v>
      </c>
      <c r="S68">
        <v>178.59</v>
      </c>
      <c r="T68">
        <v>183.5</v>
      </c>
      <c r="U68">
        <v>177.25</v>
      </c>
      <c r="V68">
        <v>183.17</v>
      </c>
      <c r="W68">
        <v>48572600</v>
      </c>
      <c r="X68">
        <v>1.5690590547015582</v>
      </c>
      <c r="Y68" s="1">
        <v>43882.291666666664</v>
      </c>
      <c r="Z68">
        <v>7.3216000000000001</v>
      </c>
      <c r="AA68">
        <v>7.3517000000000001</v>
      </c>
      <c r="AB68">
        <v>7.63</v>
      </c>
      <c r="AC68">
        <v>7.2664999999999997</v>
      </c>
      <c r="AD68">
        <v>7.6048</v>
      </c>
      <c r="AE68">
        <v>1.7048847254358634</v>
      </c>
      <c r="AF68">
        <v>768180000</v>
      </c>
      <c r="AG68" s="1">
        <v>43882.291666666664</v>
      </c>
      <c r="AH68">
        <v>12.524800000000001</v>
      </c>
      <c r="AI68">
        <v>13.188000000000001</v>
      </c>
      <c r="AJ68">
        <v>13.4</v>
      </c>
      <c r="AK68">
        <v>13.15</v>
      </c>
      <c r="AL68">
        <v>13.39</v>
      </c>
      <c r="AM68">
        <v>6.7791128232059295E-2</v>
      </c>
      <c r="AN68">
        <v>4534500</v>
      </c>
    </row>
    <row r="69" spans="1:40">
      <c r="A69" s="121">
        <v>43885.291666666664</v>
      </c>
      <c r="B69">
        <v>72.441599999999994</v>
      </c>
      <c r="C69">
        <v>74.545000000000002</v>
      </c>
      <c r="D69">
        <v>76.045000000000002</v>
      </c>
      <c r="E69">
        <v>72.307500000000005</v>
      </c>
      <c r="F69">
        <v>74.314999999999998</v>
      </c>
      <c r="G69">
        <v>222195200</v>
      </c>
      <c r="H69">
        <v>2.4522072285552596</v>
      </c>
      <c r="I69" s="1">
        <v>43885.291666666664</v>
      </c>
      <c r="J69">
        <v>54.746299999999998</v>
      </c>
      <c r="K69">
        <v>61.76</v>
      </c>
      <c r="L69">
        <v>62.77</v>
      </c>
      <c r="M69">
        <v>61.32</v>
      </c>
      <c r="N69">
        <v>61.61</v>
      </c>
      <c r="O69">
        <v>-0.51941202129625919</v>
      </c>
      <c r="P69">
        <v>26903100</v>
      </c>
      <c r="Q69" s="1">
        <v>43885.291666666664</v>
      </c>
      <c r="R69">
        <v>164.22829999999999</v>
      </c>
      <c r="S69">
        <v>170.89</v>
      </c>
      <c r="T69">
        <v>174.55</v>
      </c>
      <c r="U69">
        <v>163.22999999999999</v>
      </c>
      <c r="V69">
        <v>167.77</v>
      </c>
      <c r="W69">
        <v>68311100</v>
      </c>
      <c r="X69">
        <v>3.1215162365169058</v>
      </c>
      <c r="Y69" s="1">
        <v>43885.291666666664</v>
      </c>
      <c r="Z69">
        <v>6.8038999999999996</v>
      </c>
      <c r="AA69">
        <v>6.8319999999999999</v>
      </c>
      <c r="AB69">
        <v>7.0468000000000002</v>
      </c>
      <c r="AC69">
        <v>6.7</v>
      </c>
      <c r="AD69">
        <v>6.7546999999999997</v>
      </c>
      <c r="AE69">
        <v>2.180935225932505</v>
      </c>
      <c r="AF69">
        <v>856916000</v>
      </c>
      <c r="AG69" s="1">
        <v>43885.291666666664</v>
      </c>
      <c r="AH69">
        <v>12.143000000000001</v>
      </c>
      <c r="AI69">
        <v>12.786</v>
      </c>
      <c r="AJ69">
        <v>12.916</v>
      </c>
      <c r="AK69">
        <v>12.702</v>
      </c>
      <c r="AL69">
        <v>12.8</v>
      </c>
      <c r="AM69">
        <v>1.1286123834306447</v>
      </c>
      <c r="AN69">
        <v>7069000</v>
      </c>
    </row>
    <row r="70" spans="1:40">
      <c r="A70" s="121">
        <v>43886.291666666664</v>
      </c>
      <c r="B70">
        <v>69.987799999999993</v>
      </c>
      <c r="C70">
        <v>72.02</v>
      </c>
      <c r="D70">
        <v>75.632499999999993</v>
      </c>
      <c r="E70">
        <v>71.532499999999999</v>
      </c>
      <c r="F70">
        <v>75.237499999999997</v>
      </c>
      <c r="G70">
        <v>230673600</v>
      </c>
      <c r="H70">
        <v>2.6119704897940745</v>
      </c>
      <c r="I70" s="1">
        <v>43886.291666666664</v>
      </c>
      <c r="J70">
        <v>52.946800000000003</v>
      </c>
      <c r="K70">
        <v>59.73</v>
      </c>
      <c r="L70">
        <v>62.28</v>
      </c>
      <c r="M70">
        <v>59.46</v>
      </c>
      <c r="N70">
        <v>61.99</v>
      </c>
      <c r="O70">
        <v>-0.19882568551151161</v>
      </c>
      <c r="P70">
        <v>34495700</v>
      </c>
      <c r="Q70" s="1">
        <v>43886.291666666664</v>
      </c>
      <c r="R70">
        <v>161.51820000000001</v>
      </c>
      <c r="S70">
        <v>168.07</v>
      </c>
      <c r="T70">
        <v>174.84</v>
      </c>
      <c r="U70">
        <v>167.65</v>
      </c>
      <c r="V70">
        <v>174.2</v>
      </c>
      <c r="W70">
        <v>68073300</v>
      </c>
      <c r="X70">
        <v>3.1028129754871574</v>
      </c>
      <c r="Y70" s="1">
        <v>43886.291666666664</v>
      </c>
      <c r="Z70">
        <v>6.5243000000000002</v>
      </c>
      <c r="AA70">
        <v>6.5511999999999997</v>
      </c>
      <c r="AB70">
        <v>6.9696999999999996</v>
      </c>
      <c r="AC70">
        <v>6.4489999999999998</v>
      </c>
      <c r="AD70">
        <v>6.9074999999999998</v>
      </c>
      <c r="AE70">
        <v>3.2462763320069623</v>
      </c>
      <c r="AF70">
        <v>1055496000</v>
      </c>
      <c r="AG70" s="1">
        <v>43886.291666666664</v>
      </c>
      <c r="AH70">
        <v>12.076599999999999</v>
      </c>
      <c r="AI70">
        <v>12.715999999999999</v>
      </c>
      <c r="AJ70">
        <v>13.1</v>
      </c>
      <c r="AK70">
        <v>12.625999999999999</v>
      </c>
      <c r="AL70">
        <v>13.05</v>
      </c>
      <c r="AM70">
        <v>2.8291911010758812</v>
      </c>
      <c r="AN70">
        <v>11132000</v>
      </c>
    </row>
    <row r="71" spans="1:40">
      <c r="A71" s="121">
        <v>43887.291666666664</v>
      </c>
      <c r="B71">
        <v>71.098100000000002</v>
      </c>
      <c r="C71">
        <v>73.162499999999994</v>
      </c>
      <c r="D71">
        <v>74.47</v>
      </c>
      <c r="E71">
        <v>71.625</v>
      </c>
      <c r="F71">
        <v>71.632499999999993</v>
      </c>
      <c r="G71">
        <v>198054800</v>
      </c>
      <c r="H71">
        <v>1.9973160897071884</v>
      </c>
      <c r="I71" s="1">
        <v>43887.291666666664</v>
      </c>
      <c r="J71">
        <v>52.875900000000001</v>
      </c>
      <c r="K71">
        <v>59.65</v>
      </c>
      <c r="L71">
        <v>60.82</v>
      </c>
      <c r="M71">
        <v>59.27</v>
      </c>
      <c r="N71">
        <v>60.11</v>
      </c>
      <c r="O71">
        <v>-0.54951739460902749</v>
      </c>
      <c r="P71">
        <v>26190100</v>
      </c>
      <c r="Q71" s="1">
        <v>43887.291666666664</v>
      </c>
      <c r="R71">
        <v>163.53639999999999</v>
      </c>
      <c r="S71">
        <v>170.17</v>
      </c>
      <c r="T71">
        <v>173.26</v>
      </c>
      <c r="U71">
        <v>168.21</v>
      </c>
      <c r="V71">
        <v>169.71</v>
      </c>
      <c r="W71">
        <v>56206100</v>
      </c>
      <c r="X71">
        <v>2.1694431719033442</v>
      </c>
      <c r="Y71" s="1">
        <v>43887.291666666664</v>
      </c>
      <c r="Z71">
        <v>6.6638000000000002</v>
      </c>
      <c r="AA71">
        <v>6.6912000000000003</v>
      </c>
      <c r="AB71">
        <v>6.8863000000000003</v>
      </c>
      <c r="AC71">
        <v>6.55</v>
      </c>
      <c r="AD71">
        <v>6.5514999999999999</v>
      </c>
      <c r="AE71">
        <v>1.5951853854368176</v>
      </c>
      <c r="AF71">
        <v>747732000</v>
      </c>
      <c r="AG71" s="1">
        <v>43887.291666666664</v>
      </c>
      <c r="AH71">
        <v>12.1449</v>
      </c>
      <c r="AI71">
        <v>12.788</v>
      </c>
      <c r="AJ71">
        <v>12.965999999999999</v>
      </c>
      <c r="AK71">
        <v>12.756</v>
      </c>
      <c r="AL71">
        <v>12.872</v>
      </c>
      <c r="AM71">
        <v>1.4207620129941139</v>
      </c>
      <c r="AN71">
        <v>7767000</v>
      </c>
    </row>
    <row r="72" spans="1:40">
      <c r="A72" s="121">
        <v>43888.291666666664</v>
      </c>
      <c r="B72">
        <v>66.450599999999994</v>
      </c>
      <c r="C72">
        <v>68.38</v>
      </c>
      <c r="D72">
        <v>71.5</v>
      </c>
      <c r="E72">
        <v>68.239999999999995</v>
      </c>
      <c r="F72">
        <v>70.275000000000006</v>
      </c>
      <c r="G72">
        <v>320605600</v>
      </c>
      <c r="H72">
        <v>4.3066097625022621</v>
      </c>
      <c r="I72" s="1">
        <v>43888.291666666664</v>
      </c>
      <c r="J72">
        <v>49.489699999999999</v>
      </c>
      <c r="K72">
        <v>55.83</v>
      </c>
      <c r="L72">
        <v>58.51</v>
      </c>
      <c r="M72">
        <v>55.8</v>
      </c>
      <c r="N72">
        <v>57.93</v>
      </c>
      <c r="O72">
        <v>0.12761283083585823</v>
      </c>
      <c r="P72">
        <v>42226900</v>
      </c>
      <c r="Q72" s="1">
        <v>43888.291666666664</v>
      </c>
      <c r="R72">
        <v>152.0138</v>
      </c>
      <c r="S72">
        <v>158.18</v>
      </c>
      <c r="T72">
        <v>167.03</v>
      </c>
      <c r="U72">
        <v>157.97999999999999</v>
      </c>
      <c r="V72">
        <v>163.32</v>
      </c>
      <c r="W72">
        <v>93174900</v>
      </c>
      <c r="X72">
        <v>5.0770845358922605</v>
      </c>
      <c r="Y72" s="1">
        <v>43888.291666666664</v>
      </c>
      <c r="Z72">
        <v>6.2927999999999997</v>
      </c>
      <c r="AA72">
        <v>6.3150000000000004</v>
      </c>
      <c r="AB72">
        <v>6.6749999999999998</v>
      </c>
      <c r="AC72">
        <v>6.2222</v>
      </c>
      <c r="AD72">
        <v>6.3724999999999996</v>
      </c>
      <c r="AE72">
        <v>2.4464926070921669</v>
      </c>
      <c r="AF72">
        <v>906416000</v>
      </c>
      <c r="AG72" s="1">
        <v>43888.291666666664</v>
      </c>
      <c r="AH72">
        <v>11.5656</v>
      </c>
      <c r="AI72">
        <v>12.178000000000001</v>
      </c>
      <c r="AJ72">
        <v>12.544</v>
      </c>
      <c r="AK72">
        <v>12.176</v>
      </c>
      <c r="AL72">
        <v>12.382</v>
      </c>
      <c r="AM72">
        <v>2.3679462704470233</v>
      </c>
      <c r="AN72">
        <v>10030000</v>
      </c>
    </row>
    <row r="73" spans="1:40">
      <c r="A73" s="121">
        <v>43889.291666666664</v>
      </c>
      <c r="B73">
        <v>66.411699999999996</v>
      </c>
      <c r="C73">
        <v>68.34</v>
      </c>
      <c r="D73">
        <v>69.602500000000006</v>
      </c>
      <c r="E73">
        <v>64.092500000000001</v>
      </c>
      <c r="F73">
        <v>64.314999999999998</v>
      </c>
      <c r="G73">
        <v>426510000</v>
      </c>
      <c r="H73">
        <v>6.3022259546540766</v>
      </c>
      <c r="I73" s="1">
        <v>43889.291666666664</v>
      </c>
      <c r="J73">
        <v>49.2149</v>
      </c>
      <c r="K73">
        <v>55.52</v>
      </c>
      <c r="L73">
        <v>56.38</v>
      </c>
      <c r="M73">
        <v>53.6</v>
      </c>
      <c r="N73">
        <v>54.3</v>
      </c>
      <c r="O73">
        <v>0.9085284806885765</v>
      </c>
      <c r="P73">
        <v>60721700</v>
      </c>
      <c r="Q73" s="1">
        <v>43889.291666666664</v>
      </c>
      <c r="R73">
        <v>155.69450000000001</v>
      </c>
      <c r="S73">
        <v>162.01</v>
      </c>
      <c r="T73">
        <v>163.71</v>
      </c>
      <c r="U73">
        <v>152</v>
      </c>
      <c r="V73">
        <v>152.41</v>
      </c>
      <c r="W73">
        <v>97012700</v>
      </c>
      <c r="X73">
        <v>5.3789322027550375</v>
      </c>
      <c r="Y73" s="1">
        <v>43889.291666666664</v>
      </c>
      <c r="Z73">
        <v>6.7279999999999998</v>
      </c>
      <c r="AA73">
        <v>6.7516999999999996</v>
      </c>
      <c r="AB73">
        <v>6.8114999999999997</v>
      </c>
      <c r="AC73">
        <v>6.0448000000000004</v>
      </c>
      <c r="AD73">
        <v>6.0614999999999997</v>
      </c>
      <c r="AE73">
        <v>3.6634213770463697</v>
      </c>
      <c r="AF73">
        <v>1133252000</v>
      </c>
      <c r="AG73" s="1">
        <v>43889.291666666664</v>
      </c>
      <c r="AH73">
        <v>11.814399999999999</v>
      </c>
      <c r="AI73">
        <v>12.44</v>
      </c>
      <c r="AJ73">
        <v>12.492000000000001</v>
      </c>
      <c r="AK73">
        <v>11.87</v>
      </c>
      <c r="AL73">
        <v>11.898</v>
      </c>
      <c r="AM73">
        <v>3.8676197987076395</v>
      </c>
      <c r="AN73">
        <v>13613000</v>
      </c>
    </row>
    <row r="74" spans="1:40">
      <c r="A74" s="121">
        <v>43892.291666666664</v>
      </c>
      <c r="B74">
        <v>72.5946</v>
      </c>
      <c r="C74">
        <v>74.702500000000001</v>
      </c>
      <c r="D74">
        <v>75.36</v>
      </c>
      <c r="E74">
        <v>69.430000000000007</v>
      </c>
      <c r="F74">
        <v>70.569999999999993</v>
      </c>
      <c r="G74">
        <v>341397200</v>
      </c>
      <c r="H74">
        <v>4.6983975788795203</v>
      </c>
      <c r="I74" s="1">
        <v>43892.291666666664</v>
      </c>
      <c r="J74">
        <v>51.572800000000001</v>
      </c>
      <c r="K74">
        <v>58.18</v>
      </c>
      <c r="L74">
        <v>58.22</v>
      </c>
      <c r="M74">
        <v>54.52</v>
      </c>
      <c r="N74">
        <v>55.79</v>
      </c>
      <c r="O74">
        <v>0.16617979855518866</v>
      </c>
      <c r="P74">
        <v>43140300</v>
      </c>
      <c r="Q74" s="1">
        <v>43892.291666666664</v>
      </c>
      <c r="R74">
        <v>166.05420000000001</v>
      </c>
      <c r="S74">
        <v>172.79</v>
      </c>
      <c r="T74">
        <v>172.92</v>
      </c>
      <c r="U74">
        <v>162.31</v>
      </c>
      <c r="V74">
        <v>165.31</v>
      </c>
      <c r="W74">
        <v>71030800</v>
      </c>
      <c r="X74">
        <v>3.3354239700013752</v>
      </c>
      <c r="Y74" s="1">
        <v>43892.291666666664</v>
      </c>
      <c r="Z74">
        <v>6.8864999999999998</v>
      </c>
      <c r="AA74">
        <v>6.9107000000000003</v>
      </c>
      <c r="AB74">
        <v>6.9398</v>
      </c>
      <c r="AC74">
        <v>6.5250000000000004</v>
      </c>
      <c r="AD74">
        <v>6.9225000000000003</v>
      </c>
      <c r="AE74">
        <v>2.3624155307783443</v>
      </c>
      <c r="AF74">
        <v>890744000</v>
      </c>
      <c r="AG74" s="1">
        <v>43892.291666666664</v>
      </c>
      <c r="AH74">
        <v>12.1867</v>
      </c>
      <c r="AI74">
        <v>12.832000000000001</v>
      </c>
      <c r="AJ74">
        <v>12.852</v>
      </c>
      <c r="AK74">
        <v>12.462</v>
      </c>
      <c r="AL74">
        <v>12.72</v>
      </c>
      <c r="AM74">
        <v>2.6021263818234717</v>
      </c>
      <c r="AN74">
        <v>10589500</v>
      </c>
    </row>
    <row r="75" spans="1:40">
      <c r="A75" s="121">
        <v>43893.291666666664</v>
      </c>
      <c r="B75">
        <v>70.289100000000005</v>
      </c>
      <c r="C75">
        <v>72.33</v>
      </c>
      <c r="D75">
        <v>76</v>
      </c>
      <c r="E75">
        <v>71.45</v>
      </c>
      <c r="F75">
        <v>75.917500000000004</v>
      </c>
      <c r="G75">
        <v>319475600</v>
      </c>
      <c r="H75">
        <v>4.2853165367521369</v>
      </c>
      <c r="I75" s="1">
        <v>43893.291666666664</v>
      </c>
      <c r="J75">
        <v>49.613799999999998</v>
      </c>
      <c r="K75">
        <v>55.97</v>
      </c>
      <c r="L75">
        <v>59.02</v>
      </c>
      <c r="M75">
        <v>55.4</v>
      </c>
      <c r="N75">
        <v>58.03</v>
      </c>
      <c r="O75">
        <v>0.44485506344196446</v>
      </c>
      <c r="P75">
        <v>49740300</v>
      </c>
      <c r="Q75" s="1">
        <v>43893.291666666664</v>
      </c>
      <c r="R75">
        <v>158.09700000000001</v>
      </c>
      <c r="S75">
        <v>164.51</v>
      </c>
      <c r="T75">
        <v>175</v>
      </c>
      <c r="U75">
        <v>162.26</v>
      </c>
      <c r="V75">
        <v>173.8</v>
      </c>
      <c r="W75">
        <v>71677000</v>
      </c>
      <c r="X75">
        <v>3.386248390848404</v>
      </c>
      <c r="Y75" s="1">
        <v>43893.291666666664</v>
      </c>
      <c r="Z75">
        <v>6.6238999999999999</v>
      </c>
      <c r="AA75">
        <v>6.6473000000000004</v>
      </c>
      <c r="AB75">
        <v>7.0267999999999997</v>
      </c>
      <c r="AC75">
        <v>6.5614999999999997</v>
      </c>
      <c r="AD75">
        <v>6.9668000000000001</v>
      </c>
      <c r="AE75">
        <v>1.085851693168165</v>
      </c>
      <c r="AF75">
        <v>652792000</v>
      </c>
      <c r="AG75" s="1">
        <v>43893.291666666664</v>
      </c>
      <c r="AH75">
        <v>12.0006</v>
      </c>
      <c r="AI75">
        <v>12.635999999999999</v>
      </c>
      <c r="AJ75">
        <v>12.901999999999999</v>
      </c>
      <c r="AK75">
        <v>12.512</v>
      </c>
      <c r="AL75">
        <v>12.754</v>
      </c>
      <c r="AM75">
        <v>1.7579060339301804</v>
      </c>
      <c r="AN75">
        <v>8572500</v>
      </c>
    </row>
    <row r="76" spans="1:40">
      <c r="A76" s="121">
        <v>43894.291666666664</v>
      </c>
      <c r="B76">
        <v>73.549400000000006</v>
      </c>
      <c r="C76">
        <v>75.685000000000002</v>
      </c>
      <c r="D76">
        <v>75.849999999999994</v>
      </c>
      <c r="E76">
        <v>73.282499999999999</v>
      </c>
      <c r="F76">
        <v>74.11</v>
      </c>
      <c r="G76">
        <v>219178400</v>
      </c>
      <c r="H76">
        <v>2.3953599688712086</v>
      </c>
      <c r="I76" s="1">
        <v>43894.291666666664</v>
      </c>
      <c r="J76">
        <v>52.016100000000002</v>
      </c>
      <c r="K76">
        <v>58.68</v>
      </c>
      <c r="L76">
        <v>58.71</v>
      </c>
      <c r="M76">
        <v>56.16</v>
      </c>
      <c r="N76">
        <v>57.01</v>
      </c>
      <c r="O76">
        <v>-0.42145344333605916</v>
      </c>
      <c r="P76">
        <v>29223100</v>
      </c>
      <c r="Q76" s="1">
        <v>43894.291666666664</v>
      </c>
      <c r="R76">
        <v>163.9016</v>
      </c>
      <c r="S76">
        <v>170.55</v>
      </c>
      <c r="T76">
        <v>170.7</v>
      </c>
      <c r="U76">
        <v>165.62</v>
      </c>
      <c r="V76">
        <v>168.49</v>
      </c>
      <c r="W76">
        <v>49814400</v>
      </c>
      <c r="X76">
        <v>1.6667281444691848</v>
      </c>
      <c r="Y76" s="1">
        <v>43894.291666666664</v>
      </c>
      <c r="Z76">
        <v>7.0877999999999997</v>
      </c>
      <c r="AA76">
        <v>7.1128</v>
      </c>
      <c r="AB76">
        <v>7.1223000000000001</v>
      </c>
      <c r="AC76">
        <v>6.68</v>
      </c>
      <c r="AD76">
        <v>6.7549999999999999</v>
      </c>
      <c r="AE76">
        <v>0.78872785482176677</v>
      </c>
      <c r="AF76">
        <v>597408000</v>
      </c>
      <c r="AG76" s="1">
        <v>43894.291666666664</v>
      </c>
      <c r="AH76">
        <v>12.3064</v>
      </c>
      <c r="AI76">
        <v>12.958</v>
      </c>
      <c r="AJ76">
        <v>12.99</v>
      </c>
      <c r="AK76">
        <v>12.714</v>
      </c>
      <c r="AL76">
        <v>12.756</v>
      </c>
      <c r="AM76">
        <v>0.73098752944024969</v>
      </c>
      <c r="AN76">
        <v>6119000</v>
      </c>
    </row>
    <row r="77" spans="1:40">
      <c r="A77" s="121">
        <v>43895.291666666664</v>
      </c>
      <c r="B77">
        <v>71.163700000000006</v>
      </c>
      <c r="C77">
        <v>73.23</v>
      </c>
      <c r="D77">
        <v>74.887500000000003</v>
      </c>
      <c r="E77">
        <v>72.852500000000006</v>
      </c>
      <c r="F77">
        <v>73.88</v>
      </c>
      <c r="G77">
        <v>187572800</v>
      </c>
      <c r="H77">
        <v>1.7997978664215144</v>
      </c>
      <c r="I77" s="1">
        <v>43895.291666666664</v>
      </c>
      <c r="J77">
        <v>50.491399999999999</v>
      </c>
      <c r="K77">
        <v>56.96</v>
      </c>
      <c r="L77">
        <v>58.66</v>
      </c>
      <c r="M77">
        <v>56.61</v>
      </c>
      <c r="N77">
        <v>57.06</v>
      </c>
      <c r="O77">
        <v>-0.42668493808143365</v>
      </c>
      <c r="P77">
        <v>29099200</v>
      </c>
      <c r="Q77" s="1">
        <v>43895.291666666664</v>
      </c>
      <c r="R77">
        <v>159.7885</v>
      </c>
      <c r="S77">
        <v>166.27</v>
      </c>
      <c r="T77">
        <v>170.87</v>
      </c>
      <c r="U77">
        <v>165.69</v>
      </c>
      <c r="V77">
        <v>166.05</v>
      </c>
      <c r="W77">
        <v>47817300</v>
      </c>
      <c r="X77">
        <v>1.5096537853333116</v>
      </c>
      <c r="Y77" s="1">
        <v>43895.291666666664</v>
      </c>
      <c r="Z77">
        <v>6.8083</v>
      </c>
      <c r="AA77">
        <v>6.8323</v>
      </c>
      <c r="AB77">
        <v>7.08</v>
      </c>
      <c r="AC77">
        <v>6.7874999999999996</v>
      </c>
      <c r="AD77">
        <v>6.9124999999999996</v>
      </c>
      <c r="AE77">
        <v>0.48250532317341321</v>
      </c>
      <c r="AF77">
        <v>540328000</v>
      </c>
      <c r="AG77" s="1">
        <v>43895.291666666664</v>
      </c>
      <c r="AH77">
        <v>12.05</v>
      </c>
      <c r="AI77">
        <v>12.688000000000001</v>
      </c>
      <c r="AJ77">
        <v>12.798</v>
      </c>
      <c r="AK77">
        <v>12.584</v>
      </c>
      <c r="AL77">
        <v>12.77</v>
      </c>
      <c r="AM77">
        <v>0.80653625169842469</v>
      </c>
      <c r="AN77">
        <v>6299500</v>
      </c>
    </row>
    <row r="78" spans="1:40">
      <c r="A78" s="121">
        <v>43896.291666666664</v>
      </c>
      <c r="B78">
        <v>70.218599999999995</v>
      </c>
      <c r="C78">
        <v>72.257499999999993</v>
      </c>
      <c r="D78">
        <v>72.704999999999998</v>
      </c>
      <c r="E78">
        <v>70.307500000000005</v>
      </c>
      <c r="F78">
        <v>70.5</v>
      </c>
      <c r="G78">
        <v>226176800</v>
      </c>
      <c r="H78">
        <v>2.5272347574461427</v>
      </c>
      <c r="I78" s="1">
        <v>43896.291666666664</v>
      </c>
      <c r="J78">
        <v>49.436500000000002</v>
      </c>
      <c r="K78">
        <v>55.77</v>
      </c>
      <c r="L78">
        <v>56.01</v>
      </c>
      <c r="M78">
        <v>54.54</v>
      </c>
      <c r="N78">
        <v>55.18</v>
      </c>
      <c r="O78">
        <v>-0.12436449920426478</v>
      </c>
      <c r="P78">
        <v>36259200</v>
      </c>
      <c r="Q78" s="1">
        <v>43896.291666666664</v>
      </c>
      <c r="R78">
        <v>155.27170000000001</v>
      </c>
      <c r="S78">
        <v>161.57</v>
      </c>
      <c r="T78">
        <v>163.11000000000001</v>
      </c>
      <c r="U78">
        <v>156</v>
      </c>
      <c r="V78">
        <v>162.61000000000001</v>
      </c>
      <c r="W78">
        <v>72821100</v>
      </c>
      <c r="X78">
        <v>3.4762332560466174</v>
      </c>
      <c r="Y78" s="1">
        <v>43896.291666666664</v>
      </c>
      <c r="Z78">
        <v>6.6276999999999999</v>
      </c>
      <c r="AA78">
        <v>6.6509999999999998</v>
      </c>
      <c r="AB78">
        <v>6.7098000000000004</v>
      </c>
      <c r="AC78">
        <v>6.45</v>
      </c>
      <c r="AD78">
        <v>6.6520000000000001</v>
      </c>
      <c r="AE78">
        <v>0.34883607652747112</v>
      </c>
      <c r="AF78">
        <v>515412000</v>
      </c>
      <c r="AG78" s="1">
        <v>43896.291666666664</v>
      </c>
      <c r="AH78">
        <v>11.9892</v>
      </c>
      <c r="AI78">
        <v>12.624000000000001</v>
      </c>
      <c r="AJ78">
        <v>12.648</v>
      </c>
      <c r="AK78">
        <v>12.432</v>
      </c>
      <c r="AL78">
        <v>12.56</v>
      </c>
      <c r="AM78">
        <v>0.60918875837582342</v>
      </c>
      <c r="AN78">
        <v>5828000</v>
      </c>
    </row>
    <row r="79" spans="1:40">
      <c r="A79" s="121">
        <v>43899.291666666664</v>
      </c>
      <c r="B79">
        <v>64.664900000000003</v>
      </c>
      <c r="C79">
        <v>66.542500000000004</v>
      </c>
      <c r="D79">
        <v>69.522499999999994</v>
      </c>
      <c r="E79">
        <v>65.75</v>
      </c>
      <c r="F79">
        <v>65.9375</v>
      </c>
      <c r="G79">
        <v>286744800</v>
      </c>
      <c r="H79">
        <v>3.6685516576528494</v>
      </c>
      <c r="I79" s="1">
        <v>43899.291666666664</v>
      </c>
      <c r="J79">
        <v>45.075299999999999</v>
      </c>
      <c r="K79">
        <v>50.85</v>
      </c>
      <c r="L79">
        <v>52.71</v>
      </c>
      <c r="M79">
        <v>50</v>
      </c>
      <c r="N79">
        <v>51.92</v>
      </c>
      <c r="O79">
        <v>0.71747969719869853</v>
      </c>
      <c r="P79">
        <v>56197000</v>
      </c>
      <c r="Q79" s="1">
        <v>43899.291666666664</v>
      </c>
      <c r="R79">
        <v>144.74850000000001</v>
      </c>
      <c r="S79">
        <v>150.62</v>
      </c>
      <c r="T79">
        <v>157.75</v>
      </c>
      <c r="U79">
        <v>150</v>
      </c>
      <c r="V79">
        <v>151</v>
      </c>
      <c r="W79">
        <v>70419300</v>
      </c>
      <c r="X79">
        <v>3.2873287466216814</v>
      </c>
      <c r="Y79" s="1">
        <v>43899.291666666664</v>
      </c>
      <c r="Z79">
        <v>6.1144999999999996</v>
      </c>
      <c r="AA79">
        <v>6.1360000000000001</v>
      </c>
      <c r="AB79">
        <v>6.4850000000000003</v>
      </c>
      <c r="AC79">
        <v>5.9545000000000003</v>
      </c>
      <c r="AD79">
        <v>5.9974999999999996</v>
      </c>
      <c r="AE79">
        <v>0.87859891036089111</v>
      </c>
      <c r="AF79">
        <v>614160000</v>
      </c>
      <c r="AG79" s="1">
        <v>43899.291666666664</v>
      </c>
      <c r="AH79">
        <v>11.1173</v>
      </c>
      <c r="AI79">
        <v>11.706</v>
      </c>
      <c r="AJ79">
        <v>12.093999999999999</v>
      </c>
      <c r="AK79">
        <v>11.6</v>
      </c>
      <c r="AL79">
        <v>11.638</v>
      </c>
      <c r="AM79">
        <v>1.0469946502431424</v>
      </c>
      <c r="AN79">
        <v>6874000</v>
      </c>
    </row>
    <row r="80" spans="1:40">
      <c r="A80" s="121">
        <v>43900.291666666664</v>
      </c>
      <c r="B80">
        <v>69.322199999999995</v>
      </c>
      <c r="C80">
        <v>71.334999999999994</v>
      </c>
      <c r="D80">
        <v>71.61</v>
      </c>
      <c r="E80">
        <v>67.342500000000001</v>
      </c>
      <c r="F80">
        <v>69.284999999999997</v>
      </c>
      <c r="G80">
        <v>285290000</v>
      </c>
      <c r="H80">
        <v>3.6411380427667588</v>
      </c>
      <c r="I80" s="1">
        <v>43900.291666666664</v>
      </c>
      <c r="J80">
        <v>47.849800000000002</v>
      </c>
      <c r="K80">
        <v>53.98</v>
      </c>
      <c r="L80">
        <v>54</v>
      </c>
      <c r="M80">
        <v>50.43</v>
      </c>
      <c r="N80">
        <v>52.76</v>
      </c>
      <c r="O80">
        <v>-0.11128365116457946</v>
      </c>
      <c r="P80">
        <v>36569000</v>
      </c>
      <c r="Q80" s="1">
        <v>43900.291666666664</v>
      </c>
      <c r="R80">
        <v>154.64699999999999</v>
      </c>
      <c r="S80">
        <v>160.91999999999999</v>
      </c>
      <c r="T80">
        <v>161.03</v>
      </c>
      <c r="U80">
        <v>152.58000000000001</v>
      </c>
      <c r="V80">
        <v>158.16</v>
      </c>
      <c r="W80">
        <v>65354400</v>
      </c>
      <c r="X80">
        <v>2.8889681629817616</v>
      </c>
      <c r="Y80" s="1">
        <v>43900.291666666664</v>
      </c>
      <c r="Z80">
        <v>6.5041000000000002</v>
      </c>
      <c r="AA80">
        <v>6.5270000000000001</v>
      </c>
      <c r="AB80">
        <v>6.5270000000000001</v>
      </c>
      <c r="AC80">
        <v>6.1497999999999999</v>
      </c>
      <c r="AD80">
        <v>6.4135</v>
      </c>
      <c r="AE80">
        <v>0.69881388091801055</v>
      </c>
      <c r="AF80">
        <v>580648000</v>
      </c>
      <c r="AG80" s="1">
        <v>43900.291666666664</v>
      </c>
      <c r="AH80">
        <v>11.459199999999999</v>
      </c>
      <c r="AI80">
        <v>12.066000000000001</v>
      </c>
      <c r="AJ80">
        <v>12.23</v>
      </c>
      <c r="AK80">
        <v>11.811999999999999</v>
      </c>
      <c r="AL80">
        <v>12.218</v>
      </c>
      <c r="AM80">
        <v>4.6936331138129495</v>
      </c>
      <c r="AN80">
        <v>15586500</v>
      </c>
    </row>
    <row r="81" spans="1:40">
      <c r="A81" s="121">
        <v>43901.291666666664</v>
      </c>
      <c r="B81">
        <v>66.914599999999993</v>
      </c>
      <c r="C81">
        <v>68.857500000000002</v>
      </c>
      <c r="D81">
        <v>70.305000000000007</v>
      </c>
      <c r="E81">
        <v>67.965000000000003</v>
      </c>
      <c r="F81">
        <v>69.347499999999997</v>
      </c>
      <c r="G81">
        <v>255598800</v>
      </c>
      <c r="H81">
        <v>3.0816500565790466</v>
      </c>
      <c r="I81" s="1">
        <v>43901.291666666664</v>
      </c>
      <c r="J81">
        <v>45.793300000000002</v>
      </c>
      <c r="K81">
        <v>51.66</v>
      </c>
      <c r="L81">
        <v>53.54</v>
      </c>
      <c r="M81">
        <v>51.01</v>
      </c>
      <c r="N81">
        <v>52.39</v>
      </c>
      <c r="O81">
        <v>-2.7068830586295473E-2</v>
      </c>
      <c r="P81">
        <v>38563500</v>
      </c>
      <c r="Q81" s="1">
        <v>43901.291666666664</v>
      </c>
      <c r="R81">
        <v>147.6412</v>
      </c>
      <c r="S81">
        <v>153.63</v>
      </c>
      <c r="T81">
        <v>157.69999999999999</v>
      </c>
      <c r="U81">
        <v>151.15</v>
      </c>
      <c r="V81">
        <v>157.13</v>
      </c>
      <c r="W81">
        <v>56371600</v>
      </c>
      <c r="X81">
        <v>2.1824599494492793</v>
      </c>
      <c r="Y81" s="1">
        <v>43901.291666666664</v>
      </c>
      <c r="Z81">
        <v>6.1401000000000003</v>
      </c>
      <c r="AA81">
        <v>6.1616999999999997</v>
      </c>
      <c r="AB81">
        <v>6.415</v>
      </c>
      <c r="AC81">
        <v>6.0641999999999996</v>
      </c>
      <c r="AD81">
        <v>6.3864999999999998</v>
      </c>
      <c r="AE81">
        <v>0.26596071442334063</v>
      </c>
      <c r="AF81">
        <v>499964000</v>
      </c>
      <c r="AG81" s="1">
        <v>43901.291666666664</v>
      </c>
      <c r="AH81">
        <v>10.976800000000001</v>
      </c>
      <c r="AI81">
        <v>11.558</v>
      </c>
      <c r="AJ81">
        <v>11.87</v>
      </c>
      <c r="AK81">
        <v>11.488</v>
      </c>
      <c r="AL81">
        <v>11.79</v>
      </c>
      <c r="AM81">
        <v>0.99467559050756427</v>
      </c>
      <c r="AN81">
        <v>6749000</v>
      </c>
    </row>
    <row r="82" spans="1:40">
      <c r="A82" s="121">
        <v>43902.291666666664</v>
      </c>
      <c r="B82">
        <v>60.306399999999996</v>
      </c>
      <c r="C82">
        <v>62.057499999999997</v>
      </c>
      <c r="D82">
        <v>67.5</v>
      </c>
      <c r="E82">
        <v>62</v>
      </c>
      <c r="F82">
        <v>63.984999999999999</v>
      </c>
      <c r="G82">
        <v>418474000</v>
      </c>
      <c r="H82">
        <v>6.1507990855142491</v>
      </c>
      <c r="I82" s="1">
        <v>43902.291666666664</v>
      </c>
      <c r="J82">
        <v>40.368299999999998</v>
      </c>
      <c r="K82">
        <v>45.54</v>
      </c>
      <c r="L82">
        <v>50.09</v>
      </c>
      <c r="M82">
        <v>45.37</v>
      </c>
      <c r="N82">
        <v>47.99</v>
      </c>
      <c r="O82">
        <v>0.48375981936115769</v>
      </c>
      <c r="P82">
        <v>50661700</v>
      </c>
      <c r="Q82" s="1">
        <v>43902.291666666664</v>
      </c>
      <c r="R82">
        <v>133.63910000000001</v>
      </c>
      <c r="S82">
        <v>139.06</v>
      </c>
      <c r="T82">
        <v>153.47</v>
      </c>
      <c r="U82">
        <v>138.58000000000001</v>
      </c>
      <c r="V82">
        <v>145.30000000000001</v>
      </c>
      <c r="W82">
        <v>93226400</v>
      </c>
      <c r="X82">
        <v>5.0811350739201488</v>
      </c>
      <c r="Y82" s="1">
        <v>43902.291666666664</v>
      </c>
      <c r="Z82">
        <v>5.3887999999999998</v>
      </c>
      <c r="AA82">
        <v>5.4077999999999999</v>
      </c>
      <c r="AB82">
        <v>5.9029999999999996</v>
      </c>
      <c r="AC82">
        <v>5.3949999999999996</v>
      </c>
      <c r="AD82">
        <v>5.6364999999999998</v>
      </c>
      <c r="AE82">
        <v>1.9643262396354846</v>
      </c>
      <c r="AF82">
        <v>816540000</v>
      </c>
      <c r="AG82" s="1">
        <v>43902.291666666664</v>
      </c>
      <c r="AH82">
        <v>9.9853000000000005</v>
      </c>
      <c r="AI82">
        <v>10.513999999999999</v>
      </c>
      <c r="AJ82">
        <v>11.093999999999999</v>
      </c>
      <c r="AK82">
        <v>10.3</v>
      </c>
      <c r="AL82">
        <v>10.906000000000001</v>
      </c>
      <c r="AM82">
        <v>2.5062778643878922</v>
      </c>
      <c r="AN82">
        <v>10360500</v>
      </c>
    </row>
    <row r="83" spans="1:40">
      <c r="A83" s="121">
        <v>43903.291666666664</v>
      </c>
      <c r="B83">
        <v>67.531700000000001</v>
      </c>
      <c r="C83">
        <v>69.492500000000007</v>
      </c>
      <c r="D83">
        <v>69.98</v>
      </c>
      <c r="E83">
        <v>63.237499999999997</v>
      </c>
      <c r="F83">
        <v>66.222499999999997</v>
      </c>
      <c r="G83">
        <v>370732000</v>
      </c>
      <c r="H83">
        <v>5.2511697193527684</v>
      </c>
      <c r="I83" s="1">
        <v>43903.291666666664</v>
      </c>
      <c r="J83">
        <v>48.248699999999999</v>
      </c>
      <c r="K83">
        <v>54.43</v>
      </c>
      <c r="L83">
        <v>55</v>
      </c>
      <c r="M83">
        <v>47.74</v>
      </c>
      <c r="N83">
        <v>48.26</v>
      </c>
      <c r="O83">
        <v>0.40536762287800798</v>
      </c>
      <c r="P83">
        <v>48805100</v>
      </c>
      <c r="Q83" s="1">
        <v>43903.291666666664</v>
      </c>
      <c r="R83">
        <v>152.63839999999999</v>
      </c>
      <c r="S83">
        <v>158.83000000000001</v>
      </c>
      <c r="T83">
        <v>161.91</v>
      </c>
      <c r="U83">
        <v>140.72999999999999</v>
      </c>
      <c r="V83">
        <v>147.5</v>
      </c>
      <c r="W83">
        <v>92727400</v>
      </c>
      <c r="X83">
        <v>5.041888113222738</v>
      </c>
      <c r="Y83" s="1">
        <v>43903.291666666664</v>
      </c>
      <c r="Z83">
        <v>5.9999000000000002</v>
      </c>
      <c r="AA83">
        <v>6.0209999999999999</v>
      </c>
      <c r="AB83">
        <v>6.0255000000000001</v>
      </c>
      <c r="AC83">
        <v>5.4903000000000004</v>
      </c>
      <c r="AD83">
        <v>5.7625000000000002</v>
      </c>
      <c r="AE83">
        <v>0.98952142375194507</v>
      </c>
      <c r="AF83">
        <v>634836000</v>
      </c>
      <c r="AG83" s="1">
        <v>43903.291666666664</v>
      </c>
      <c r="AH83">
        <v>10.6976</v>
      </c>
      <c r="AI83">
        <v>11.263999999999999</v>
      </c>
      <c r="AJ83">
        <v>11.334</v>
      </c>
      <c r="AK83">
        <v>10.657999999999999</v>
      </c>
      <c r="AL83">
        <v>11.27</v>
      </c>
      <c r="AM83">
        <v>2.381130673500389</v>
      </c>
      <c r="AN83">
        <v>10061500</v>
      </c>
    </row>
    <row r="84" spans="1:40">
      <c r="A84" s="121">
        <v>43906.291666666664</v>
      </c>
      <c r="B84">
        <v>58.843899999999998</v>
      </c>
      <c r="C84">
        <v>60.552500000000002</v>
      </c>
      <c r="D84">
        <v>64.77</v>
      </c>
      <c r="E84">
        <v>60</v>
      </c>
      <c r="F84">
        <v>60.487499999999997</v>
      </c>
      <c r="G84">
        <v>322423600</v>
      </c>
      <c r="H84">
        <v>4.3408673593285698</v>
      </c>
      <c r="I84" s="1">
        <v>43906.291666666664</v>
      </c>
      <c r="J84">
        <v>39.543900000000001</v>
      </c>
      <c r="K84">
        <v>44.61</v>
      </c>
      <c r="L84">
        <v>52.25</v>
      </c>
      <c r="M84">
        <v>43.63</v>
      </c>
      <c r="N84">
        <v>47.51</v>
      </c>
      <c r="O84">
        <v>0.619601343935966</v>
      </c>
      <c r="P84">
        <v>53878900</v>
      </c>
      <c r="Q84" s="1">
        <v>43906.291666666664</v>
      </c>
      <c r="R84">
        <v>130.14099999999999</v>
      </c>
      <c r="S84">
        <v>135.41999999999999</v>
      </c>
      <c r="T84">
        <v>149.35</v>
      </c>
      <c r="U84">
        <v>135</v>
      </c>
      <c r="V84">
        <v>140</v>
      </c>
      <c r="W84">
        <v>87905900</v>
      </c>
      <c r="X84">
        <v>4.6626712374660846</v>
      </c>
      <c r="Y84" s="1">
        <v>43906.291666666664</v>
      </c>
      <c r="Z84">
        <v>4.8928000000000003</v>
      </c>
      <c r="AA84">
        <v>4.91</v>
      </c>
      <c r="AB84">
        <v>5.6524999999999999</v>
      </c>
      <c r="AC84">
        <v>4.8499999999999996</v>
      </c>
      <c r="AD84">
        <v>5.3102</v>
      </c>
      <c r="AE84">
        <v>1.4838122292171292</v>
      </c>
      <c r="AF84">
        <v>726972000</v>
      </c>
      <c r="AG84" s="1">
        <v>43906.291666666664</v>
      </c>
      <c r="AH84">
        <v>9.8162000000000003</v>
      </c>
      <c r="AI84">
        <v>10.336</v>
      </c>
      <c r="AJ84">
        <v>10.772</v>
      </c>
      <c r="AK84">
        <v>10.188000000000001</v>
      </c>
      <c r="AL84">
        <v>10.4</v>
      </c>
      <c r="AM84">
        <v>1.2229959671936279</v>
      </c>
      <c r="AN84">
        <v>7294500</v>
      </c>
    </row>
    <row r="85" spans="1:40">
      <c r="A85" s="121">
        <v>43907.291666666664</v>
      </c>
      <c r="B85">
        <v>61.4313</v>
      </c>
      <c r="C85">
        <v>63.215000000000003</v>
      </c>
      <c r="D85">
        <v>64.402500000000003</v>
      </c>
      <c r="E85">
        <v>59.6</v>
      </c>
      <c r="F85">
        <v>61.877499999999998</v>
      </c>
      <c r="G85">
        <v>324056000</v>
      </c>
      <c r="H85">
        <v>4.3716275909343256</v>
      </c>
      <c r="I85" s="1">
        <v>43907.291666666664</v>
      </c>
      <c r="J85">
        <v>44.392699999999998</v>
      </c>
      <c r="K85">
        <v>50.08</v>
      </c>
      <c r="L85">
        <v>51.63</v>
      </c>
      <c r="M85">
        <v>45.2</v>
      </c>
      <c r="N85">
        <v>45.76</v>
      </c>
      <c r="O85">
        <v>0.54386500717423725</v>
      </c>
      <c r="P85">
        <v>52085200</v>
      </c>
      <c r="Q85" s="1">
        <v>43907.291666666664</v>
      </c>
      <c r="R85">
        <v>140.85640000000001</v>
      </c>
      <c r="S85">
        <v>146.57</v>
      </c>
      <c r="T85">
        <v>147.5</v>
      </c>
      <c r="U85">
        <v>135</v>
      </c>
      <c r="V85">
        <v>140</v>
      </c>
      <c r="W85">
        <v>81059800</v>
      </c>
      <c r="X85">
        <v>4.1242170939178893</v>
      </c>
      <c r="Y85" s="1">
        <v>43907.291666666664</v>
      </c>
      <c r="Z85">
        <v>5.4127000000000001</v>
      </c>
      <c r="AA85">
        <v>5.4317000000000002</v>
      </c>
      <c r="AB85">
        <v>5.5214999999999996</v>
      </c>
      <c r="AC85">
        <v>4.7750000000000004</v>
      </c>
      <c r="AD85">
        <v>5.0227000000000004</v>
      </c>
      <c r="AE85">
        <v>2.056021325671463</v>
      </c>
      <c r="AF85">
        <v>833632000</v>
      </c>
      <c r="AG85" s="1">
        <v>43907.291666666664</v>
      </c>
      <c r="AH85">
        <v>10.4848</v>
      </c>
      <c r="AI85">
        <v>11.04</v>
      </c>
      <c r="AJ85">
        <v>11.074</v>
      </c>
      <c r="AK85">
        <v>10.53</v>
      </c>
      <c r="AL85">
        <v>10.682</v>
      </c>
      <c r="AM85">
        <v>1.7325836090181603</v>
      </c>
      <c r="AN85">
        <v>8512000</v>
      </c>
    </row>
    <row r="86" spans="1:40">
      <c r="A86" s="121">
        <v>43908.291666666664</v>
      </c>
      <c r="B86">
        <v>59.927500000000002</v>
      </c>
      <c r="C86">
        <v>61.667499999999997</v>
      </c>
      <c r="D86">
        <v>62.5</v>
      </c>
      <c r="E86">
        <v>59.28</v>
      </c>
      <c r="F86">
        <v>59.942500000000003</v>
      </c>
      <c r="G86">
        <v>300233600</v>
      </c>
      <c r="H86">
        <v>3.9227287049964668</v>
      </c>
      <c r="I86" s="1">
        <v>43908.291666666664</v>
      </c>
      <c r="J86">
        <v>42.203200000000002</v>
      </c>
      <c r="K86">
        <v>47.61</v>
      </c>
      <c r="L86">
        <v>50.05</v>
      </c>
      <c r="M86">
        <v>45.2</v>
      </c>
      <c r="N86">
        <v>46.71</v>
      </c>
      <c r="O86">
        <v>0.42668205828934802</v>
      </c>
      <c r="P86">
        <v>49309900</v>
      </c>
      <c r="Q86" s="1">
        <v>43908.291666666664</v>
      </c>
      <c r="R86">
        <v>134.92689999999999</v>
      </c>
      <c r="S86">
        <v>140.4</v>
      </c>
      <c r="T86">
        <v>146</v>
      </c>
      <c r="U86">
        <v>135.02000000000001</v>
      </c>
      <c r="V86">
        <v>138</v>
      </c>
      <c r="W86">
        <v>81593200</v>
      </c>
      <c r="X86">
        <v>4.1661696567154829</v>
      </c>
      <c r="Y86" s="1">
        <v>43908.291666666664</v>
      </c>
      <c r="Z86">
        <v>5.0526999999999997</v>
      </c>
      <c r="AA86">
        <v>5.0705</v>
      </c>
      <c r="AB86">
        <v>5.2484999999999999</v>
      </c>
      <c r="AC86">
        <v>4.5170000000000003</v>
      </c>
      <c r="AD86">
        <v>5.0025000000000004</v>
      </c>
      <c r="AE86">
        <v>2.2740251588190192</v>
      </c>
      <c r="AF86">
        <v>874268000</v>
      </c>
      <c r="AG86" s="1">
        <v>43908.291666666664</v>
      </c>
      <c r="AH86">
        <v>10.407</v>
      </c>
      <c r="AI86">
        <v>10.958</v>
      </c>
      <c r="AJ86">
        <v>11.62</v>
      </c>
      <c r="AK86">
        <v>10.416</v>
      </c>
      <c r="AL86">
        <v>10.956</v>
      </c>
      <c r="AM86">
        <v>5.7592677225072082</v>
      </c>
      <c r="AN86">
        <v>18132500</v>
      </c>
    </row>
    <row r="87" spans="1:40">
      <c r="A87" s="121">
        <v>43909.291666666664</v>
      </c>
      <c r="B87">
        <v>59.468299999999999</v>
      </c>
      <c r="C87">
        <v>61.195</v>
      </c>
      <c r="D87">
        <v>63.21</v>
      </c>
      <c r="E87">
        <v>60.652500000000003</v>
      </c>
      <c r="F87">
        <v>61.847499999999997</v>
      </c>
      <c r="G87">
        <v>271857200</v>
      </c>
      <c r="H87">
        <v>3.3880162349293426</v>
      </c>
      <c r="I87" s="1">
        <v>43909.291666666664</v>
      </c>
      <c r="J87">
        <v>40.722900000000003</v>
      </c>
      <c r="K87">
        <v>45.94</v>
      </c>
      <c r="L87">
        <v>49.23</v>
      </c>
      <c r="M87">
        <v>45.16</v>
      </c>
      <c r="N87">
        <v>47.84</v>
      </c>
      <c r="O87">
        <v>0.22519561942371089</v>
      </c>
      <c r="P87">
        <v>44538000</v>
      </c>
      <c r="Q87" s="1">
        <v>43909.291666666664</v>
      </c>
      <c r="R87">
        <v>137.14689999999999</v>
      </c>
      <c r="S87">
        <v>142.71</v>
      </c>
      <c r="T87">
        <v>150.15</v>
      </c>
      <c r="U87">
        <v>139</v>
      </c>
      <c r="V87">
        <v>142.77000000000001</v>
      </c>
      <c r="W87">
        <v>85922700</v>
      </c>
      <c r="X87">
        <v>4.5066901303416227</v>
      </c>
      <c r="Y87" s="1">
        <v>43909.291666666664</v>
      </c>
      <c r="Z87">
        <v>5.3056000000000001</v>
      </c>
      <c r="AA87">
        <v>5.3243</v>
      </c>
      <c r="AB87">
        <v>5.4183000000000003</v>
      </c>
      <c r="AC87">
        <v>4.8348000000000004</v>
      </c>
      <c r="AD87">
        <v>5.0490000000000004</v>
      </c>
      <c r="AE87">
        <v>1.6905714508311365</v>
      </c>
      <c r="AF87">
        <v>765512000</v>
      </c>
      <c r="AG87" s="1">
        <v>43909.291666666664</v>
      </c>
      <c r="AH87">
        <v>10.5228</v>
      </c>
      <c r="AI87">
        <v>11.08</v>
      </c>
      <c r="AJ87">
        <v>11.208</v>
      </c>
      <c r="AK87">
        <v>10.72</v>
      </c>
      <c r="AL87">
        <v>10.972</v>
      </c>
      <c r="AM87">
        <v>3.1567084150206015</v>
      </c>
      <c r="AN87">
        <v>11914500</v>
      </c>
    </row>
    <row r="88" spans="1:40">
      <c r="A88" s="121">
        <v>43910.291666666664</v>
      </c>
      <c r="B88">
        <v>55.692900000000002</v>
      </c>
      <c r="C88">
        <v>57.31</v>
      </c>
      <c r="D88">
        <v>62.957500000000003</v>
      </c>
      <c r="E88">
        <v>57</v>
      </c>
      <c r="F88">
        <v>61.795000000000002</v>
      </c>
      <c r="G88">
        <v>401693200</v>
      </c>
      <c r="H88">
        <v>5.8345890300561081</v>
      </c>
      <c r="I88" s="1">
        <v>43910.291666666664</v>
      </c>
      <c r="J88">
        <v>40.625399999999999</v>
      </c>
      <c r="K88">
        <v>45.83</v>
      </c>
      <c r="L88">
        <v>49.42</v>
      </c>
      <c r="M88">
        <v>45.47</v>
      </c>
      <c r="N88">
        <v>46.51</v>
      </c>
      <c r="O88">
        <v>0.55479245543979749</v>
      </c>
      <c r="P88">
        <v>52344000</v>
      </c>
      <c r="Q88" s="1">
        <v>43910.291666666664</v>
      </c>
      <c r="R88">
        <v>131.9958</v>
      </c>
      <c r="S88">
        <v>137.35</v>
      </c>
      <c r="T88">
        <v>147.1</v>
      </c>
      <c r="U88">
        <v>135.86000000000001</v>
      </c>
      <c r="V88">
        <v>146</v>
      </c>
      <c r="W88">
        <v>84866200</v>
      </c>
      <c r="X88">
        <v>4.4235951123520127</v>
      </c>
      <c r="Y88" s="1">
        <v>43910.291666666664</v>
      </c>
      <c r="Z88">
        <v>5.1257000000000001</v>
      </c>
      <c r="AA88">
        <v>5.1437999999999997</v>
      </c>
      <c r="AB88">
        <v>5.758</v>
      </c>
      <c r="AC88">
        <v>5.1283000000000003</v>
      </c>
      <c r="AD88">
        <v>5.4749999999999996</v>
      </c>
      <c r="AE88">
        <v>1.9004637130632702</v>
      </c>
      <c r="AF88">
        <v>804636000</v>
      </c>
      <c r="AG88" s="1">
        <v>43910.291666666664</v>
      </c>
      <c r="AH88">
        <v>10.0784</v>
      </c>
      <c r="AI88">
        <v>10.612</v>
      </c>
      <c r="AJ88">
        <v>11.38</v>
      </c>
      <c r="AK88">
        <v>10.564</v>
      </c>
      <c r="AL88">
        <v>11.295999999999999</v>
      </c>
      <c r="AM88">
        <v>1.5454906514037325</v>
      </c>
      <c r="AN88">
        <v>8065000</v>
      </c>
    </row>
    <row r="89" spans="1:40">
      <c r="A89" s="121">
        <v>43913.291666666664</v>
      </c>
      <c r="B89">
        <v>54.509799999999998</v>
      </c>
      <c r="C89">
        <v>56.092500000000001</v>
      </c>
      <c r="D89">
        <v>57.125</v>
      </c>
      <c r="E89">
        <v>53.152500000000003</v>
      </c>
      <c r="F89">
        <v>57.02</v>
      </c>
      <c r="G89">
        <v>336752800</v>
      </c>
      <c r="H89">
        <v>4.610880536690245</v>
      </c>
      <c r="I89" s="1">
        <v>43913.291666666664</v>
      </c>
      <c r="J89">
        <v>43.9495</v>
      </c>
      <c r="K89">
        <v>49.58</v>
      </c>
      <c r="L89">
        <v>50.49</v>
      </c>
      <c r="M89">
        <v>45.91</v>
      </c>
      <c r="N89">
        <v>46.02</v>
      </c>
      <c r="O89">
        <v>0.31641954514914711</v>
      </c>
      <c r="P89">
        <v>46698500</v>
      </c>
      <c r="Q89" s="1">
        <v>43913.291666666664</v>
      </c>
      <c r="R89">
        <v>130.67920000000001</v>
      </c>
      <c r="S89">
        <v>135.97999999999999</v>
      </c>
      <c r="T89">
        <v>140.57</v>
      </c>
      <c r="U89">
        <v>132.52000000000001</v>
      </c>
      <c r="V89">
        <v>137.01</v>
      </c>
      <c r="W89">
        <v>78975200</v>
      </c>
      <c r="X89">
        <v>3.9602607526957971</v>
      </c>
      <c r="Y89" s="1">
        <v>43913.291666666664</v>
      </c>
      <c r="Z89">
        <v>5.2986000000000004</v>
      </c>
      <c r="AA89">
        <v>5.3171999999999997</v>
      </c>
      <c r="AB89">
        <v>5.4119999999999999</v>
      </c>
      <c r="AC89">
        <v>4.9630000000000001</v>
      </c>
      <c r="AD89">
        <v>5.1426999999999996</v>
      </c>
      <c r="AE89">
        <v>1.038019175785952</v>
      </c>
      <c r="AF89">
        <v>643876000</v>
      </c>
      <c r="AG89" s="1">
        <v>43913.291666666664</v>
      </c>
      <c r="AH89">
        <v>10.048</v>
      </c>
      <c r="AI89">
        <v>10.58</v>
      </c>
      <c r="AJ89">
        <v>10.88</v>
      </c>
      <c r="AK89">
        <v>10.316000000000001</v>
      </c>
      <c r="AL89">
        <v>10.788</v>
      </c>
      <c r="AM89">
        <v>1.5027982986595005</v>
      </c>
      <c r="AN89">
        <v>7963000</v>
      </c>
    </row>
    <row r="90" spans="1:40">
      <c r="A90" s="121">
        <v>43914.291666666664</v>
      </c>
      <c r="B90">
        <v>59.978499999999997</v>
      </c>
      <c r="C90">
        <v>61.72</v>
      </c>
      <c r="D90">
        <v>61.922499999999999</v>
      </c>
      <c r="E90">
        <v>58.575000000000003</v>
      </c>
      <c r="F90">
        <v>59.09</v>
      </c>
      <c r="G90">
        <v>287531200</v>
      </c>
      <c r="H90">
        <v>3.6833702352899276</v>
      </c>
      <c r="I90" s="1">
        <v>43914.291666666664</v>
      </c>
      <c r="J90">
        <v>46.449199999999998</v>
      </c>
      <c r="K90">
        <v>52.4</v>
      </c>
      <c r="L90">
        <v>54.64</v>
      </c>
      <c r="M90">
        <v>51.35</v>
      </c>
      <c r="N90">
        <v>53.14</v>
      </c>
      <c r="O90">
        <v>0.4566565386746696</v>
      </c>
      <c r="P90">
        <v>50019800</v>
      </c>
      <c r="Q90" s="1">
        <v>43914.291666666664</v>
      </c>
      <c r="R90">
        <v>142.5574</v>
      </c>
      <c r="S90">
        <v>148.34</v>
      </c>
      <c r="T90">
        <v>149.6</v>
      </c>
      <c r="U90">
        <v>141.27000000000001</v>
      </c>
      <c r="V90">
        <v>143.75</v>
      </c>
      <c r="W90">
        <v>82516700</v>
      </c>
      <c r="X90">
        <v>4.2388040619340392</v>
      </c>
      <c r="Y90" s="1">
        <v>43914.291666666664</v>
      </c>
      <c r="Z90">
        <v>6.2076000000000002</v>
      </c>
      <c r="AA90">
        <v>6.2294999999999998</v>
      </c>
      <c r="AB90">
        <v>6.3164999999999996</v>
      </c>
      <c r="AC90">
        <v>5.7012999999999998</v>
      </c>
      <c r="AD90">
        <v>5.7249999999999996</v>
      </c>
      <c r="AE90">
        <v>3.4938509183858732</v>
      </c>
      <c r="AF90">
        <v>1101644000</v>
      </c>
      <c r="AG90" s="1">
        <v>43914.291666666664</v>
      </c>
      <c r="AH90">
        <v>10.826700000000001</v>
      </c>
      <c r="AI90">
        <v>11.4</v>
      </c>
      <c r="AJ90">
        <v>11.4</v>
      </c>
      <c r="AK90">
        <v>11.112</v>
      </c>
      <c r="AL90">
        <v>11.26</v>
      </c>
      <c r="AM90">
        <v>2.9453394136888651</v>
      </c>
      <c r="AN90">
        <v>11409500</v>
      </c>
    </row>
    <row r="91" spans="1:40">
      <c r="A91" s="121">
        <v>43915.291666666664</v>
      </c>
      <c r="B91">
        <v>59.648099999999999</v>
      </c>
      <c r="C91">
        <v>61.38</v>
      </c>
      <c r="D91">
        <v>64.5625</v>
      </c>
      <c r="E91">
        <v>61.075000000000003</v>
      </c>
      <c r="F91">
        <v>62.6875</v>
      </c>
      <c r="G91">
        <v>303602000</v>
      </c>
      <c r="H91">
        <v>3.9862013612944502</v>
      </c>
      <c r="I91" s="1">
        <v>43915.291666666664</v>
      </c>
      <c r="J91">
        <v>45.438699999999997</v>
      </c>
      <c r="K91">
        <v>51.26</v>
      </c>
      <c r="L91">
        <v>53.79</v>
      </c>
      <c r="M91">
        <v>49.91</v>
      </c>
      <c r="N91">
        <v>52.48</v>
      </c>
      <c r="O91">
        <v>8.0288704035085756E-2</v>
      </c>
      <c r="P91">
        <v>41106100</v>
      </c>
      <c r="Q91" s="1">
        <v>43915.291666666664</v>
      </c>
      <c r="R91">
        <v>141.1927</v>
      </c>
      <c r="S91">
        <v>146.91999999999999</v>
      </c>
      <c r="T91">
        <v>154.33000000000001</v>
      </c>
      <c r="U91">
        <v>144.44</v>
      </c>
      <c r="V91">
        <v>148.91</v>
      </c>
      <c r="W91">
        <v>75638200</v>
      </c>
      <c r="X91">
        <v>3.6978016187333473</v>
      </c>
      <c r="Y91" s="1">
        <v>43915.291666666664</v>
      </c>
      <c r="Z91">
        <v>6.1189</v>
      </c>
      <c r="AA91">
        <v>6.1405000000000003</v>
      </c>
      <c r="AB91">
        <v>6.5454999999999997</v>
      </c>
      <c r="AC91">
        <v>6.0914999999999999</v>
      </c>
      <c r="AD91">
        <v>6.3449999999999998</v>
      </c>
      <c r="AE91">
        <v>1.8403565433963438</v>
      </c>
      <c r="AF91">
        <v>793432000</v>
      </c>
      <c r="AG91" s="1">
        <v>43915.291666666664</v>
      </c>
      <c r="AH91">
        <v>10.9559</v>
      </c>
      <c r="AI91">
        <v>11.536</v>
      </c>
      <c r="AJ91">
        <v>11.866</v>
      </c>
      <c r="AK91">
        <v>11.263999999999999</v>
      </c>
      <c r="AL91">
        <v>11.676</v>
      </c>
      <c r="AM91">
        <v>0.73349884430755741</v>
      </c>
      <c r="AN91">
        <v>6125000</v>
      </c>
    </row>
    <row r="92" spans="1:40">
      <c r="A92" s="121">
        <v>43916.291666666664</v>
      </c>
      <c r="B92">
        <v>62.786900000000003</v>
      </c>
      <c r="C92">
        <v>64.61</v>
      </c>
      <c r="D92">
        <v>64.67</v>
      </c>
      <c r="E92">
        <v>61.59</v>
      </c>
      <c r="F92">
        <v>61.63</v>
      </c>
      <c r="G92">
        <v>252087200</v>
      </c>
      <c r="H92">
        <v>3.0154790021152067</v>
      </c>
      <c r="I92" s="1">
        <v>43916.291666666664</v>
      </c>
      <c r="J92">
        <v>49.232700000000001</v>
      </c>
      <c r="K92">
        <v>55.54</v>
      </c>
      <c r="L92">
        <v>55.95</v>
      </c>
      <c r="M92">
        <v>51.66</v>
      </c>
      <c r="N92">
        <v>51.74</v>
      </c>
      <c r="O92">
        <v>9.5223164821517964E-2</v>
      </c>
      <c r="P92">
        <v>41459800</v>
      </c>
      <c r="Q92" s="1">
        <v>43916.291666666664</v>
      </c>
      <c r="R92">
        <v>150.02449999999999</v>
      </c>
      <c r="S92">
        <v>156.11000000000001</v>
      </c>
      <c r="T92">
        <v>156.66</v>
      </c>
      <c r="U92">
        <v>148.37</v>
      </c>
      <c r="V92">
        <v>148.4</v>
      </c>
      <c r="W92">
        <v>64568100</v>
      </c>
      <c r="X92">
        <v>2.8271247056743976</v>
      </c>
      <c r="Y92" s="1">
        <v>43916.291666666664</v>
      </c>
      <c r="Z92">
        <v>6.4084000000000003</v>
      </c>
      <c r="AA92">
        <v>6.431</v>
      </c>
      <c r="AB92">
        <v>6.5555000000000003</v>
      </c>
      <c r="AC92">
        <v>6.25</v>
      </c>
      <c r="AD92">
        <v>6.3484999999999996</v>
      </c>
      <c r="AE92">
        <v>1.3182331784673957</v>
      </c>
      <c r="AF92">
        <v>696108000</v>
      </c>
      <c r="AG92" s="1">
        <v>43916.291666666664</v>
      </c>
      <c r="AH92">
        <v>11.4915</v>
      </c>
      <c r="AI92">
        <v>12.1</v>
      </c>
      <c r="AJ92">
        <v>12.102</v>
      </c>
      <c r="AK92">
        <v>11.6</v>
      </c>
      <c r="AL92">
        <v>11.731999999999999</v>
      </c>
      <c r="AM92">
        <v>1.2365989227248781</v>
      </c>
      <c r="AN92">
        <v>7327000</v>
      </c>
    </row>
    <row r="93" spans="1:40">
      <c r="A93" s="121">
        <v>43917.291666666664</v>
      </c>
      <c r="B93">
        <v>60.187399999999997</v>
      </c>
      <c r="C93">
        <v>61.935000000000002</v>
      </c>
      <c r="D93">
        <v>63.967500000000001</v>
      </c>
      <c r="E93">
        <v>61.762500000000003</v>
      </c>
      <c r="F93">
        <v>63.1875</v>
      </c>
      <c r="G93">
        <v>204216800</v>
      </c>
      <c r="H93">
        <v>2.113430122514508</v>
      </c>
      <c r="I93" s="1">
        <v>43917.291666666664</v>
      </c>
      <c r="J93">
        <v>46.422600000000003</v>
      </c>
      <c r="K93">
        <v>52.37</v>
      </c>
      <c r="L93">
        <v>54.64</v>
      </c>
      <c r="M93">
        <v>52.07</v>
      </c>
      <c r="N93">
        <v>53.42</v>
      </c>
      <c r="O93">
        <v>-0.31967785871741006</v>
      </c>
      <c r="P93">
        <v>31633500</v>
      </c>
      <c r="Q93" s="1">
        <v>43917.291666666664</v>
      </c>
      <c r="R93">
        <v>143.86429999999999</v>
      </c>
      <c r="S93">
        <v>149.69999999999999</v>
      </c>
      <c r="T93">
        <v>154.88999999999999</v>
      </c>
      <c r="U93">
        <v>149.19999999999999</v>
      </c>
      <c r="V93">
        <v>151.75</v>
      </c>
      <c r="W93">
        <v>57042300</v>
      </c>
      <c r="X93">
        <v>2.2352113252804493</v>
      </c>
      <c r="Y93" s="1">
        <v>43917.291666666664</v>
      </c>
      <c r="Z93">
        <v>6.2961</v>
      </c>
      <c r="AA93">
        <v>6.3182999999999998</v>
      </c>
      <c r="AB93">
        <v>6.5780000000000003</v>
      </c>
      <c r="AC93">
        <v>6.2169999999999996</v>
      </c>
      <c r="AD93">
        <v>6.25</v>
      </c>
      <c r="AE93">
        <v>1.0109376877032454</v>
      </c>
      <c r="AF93">
        <v>638828000</v>
      </c>
      <c r="AG93" s="1">
        <v>43917.291666666664</v>
      </c>
      <c r="AH93">
        <v>11.31</v>
      </c>
      <c r="AI93">
        <v>11.864000000000001</v>
      </c>
      <c r="AJ93">
        <v>12.12</v>
      </c>
      <c r="AK93">
        <v>11.744</v>
      </c>
      <c r="AL93">
        <v>11.92</v>
      </c>
      <c r="AM93">
        <v>2.236939344869135</v>
      </c>
      <c r="AN93">
        <v>9717000</v>
      </c>
    </row>
    <row r="94" spans="1:40">
      <c r="A94" s="121">
        <v>43920.291666666664</v>
      </c>
      <c r="B94">
        <v>61.905000000000001</v>
      </c>
      <c r="C94">
        <v>63.702500000000001</v>
      </c>
      <c r="D94">
        <v>63.88</v>
      </c>
      <c r="E94">
        <v>62.35</v>
      </c>
      <c r="F94">
        <v>62.685000000000002</v>
      </c>
      <c r="G94">
        <v>167976400</v>
      </c>
      <c r="H94">
        <v>1.4305318760766013</v>
      </c>
      <c r="I94" s="1">
        <v>43920.291666666664</v>
      </c>
      <c r="J94">
        <v>49.188299999999998</v>
      </c>
      <c r="K94">
        <v>55.49</v>
      </c>
      <c r="L94">
        <v>56.1</v>
      </c>
      <c r="M94">
        <v>52.83</v>
      </c>
      <c r="N94">
        <v>52.99</v>
      </c>
      <c r="O94">
        <v>-0.31988475398982597</v>
      </c>
      <c r="P94">
        <v>31628600</v>
      </c>
      <c r="Q94" s="1">
        <v>43920.291666666664</v>
      </c>
      <c r="R94">
        <v>153.98390000000001</v>
      </c>
      <c r="S94">
        <v>160.22999999999999</v>
      </c>
      <c r="T94">
        <v>160.6</v>
      </c>
      <c r="U94">
        <v>150.01</v>
      </c>
      <c r="V94">
        <v>152.44</v>
      </c>
      <c r="W94">
        <v>63420300</v>
      </c>
      <c r="X94">
        <v>2.7368488309479666</v>
      </c>
      <c r="Y94" s="1">
        <v>43920.291666666664</v>
      </c>
      <c r="Z94">
        <v>6.6163999999999996</v>
      </c>
      <c r="AA94">
        <v>6.6398000000000001</v>
      </c>
      <c r="AB94">
        <v>6.649</v>
      </c>
      <c r="AC94">
        <v>6.3396999999999997</v>
      </c>
      <c r="AD94">
        <v>6.3840000000000003</v>
      </c>
      <c r="AE94">
        <v>0.81471492460636075</v>
      </c>
      <c r="AF94">
        <v>602252000</v>
      </c>
      <c r="AG94" s="1">
        <v>43920.291666666664</v>
      </c>
      <c r="AH94">
        <v>11.472099999999999</v>
      </c>
      <c r="AI94">
        <v>12.034000000000001</v>
      </c>
      <c r="AJ94">
        <v>12.09</v>
      </c>
      <c r="AK94">
        <v>11.827999999999999</v>
      </c>
      <c r="AL94">
        <v>11.988</v>
      </c>
      <c r="AM94">
        <v>0.71298977289121068</v>
      </c>
      <c r="AN94">
        <v>6076000</v>
      </c>
    </row>
    <row r="95" spans="1:40">
      <c r="A95" s="121">
        <v>43921.291666666664</v>
      </c>
      <c r="B95">
        <v>61.778700000000001</v>
      </c>
      <c r="C95">
        <v>63.572499999999998</v>
      </c>
      <c r="D95">
        <v>65.622500000000002</v>
      </c>
      <c r="E95">
        <v>63</v>
      </c>
      <c r="F95">
        <v>63.9</v>
      </c>
      <c r="G95">
        <v>197002000</v>
      </c>
      <c r="H95">
        <v>1.9774775869906116</v>
      </c>
      <c r="I95" s="1">
        <v>43921.291666666664</v>
      </c>
      <c r="J95">
        <v>47.9739</v>
      </c>
      <c r="K95">
        <v>54.12</v>
      </c>
      <c r="L95">
        <v>55.8</v>
      </c>
      <c r="M95">
        <v>53.22</v>
      </c>
      <c r="N95">
        <v>55.06</v>
      </c>
      <c r="O95">
        <v>0.37452756023053813</v>
      </c>
      <c r="P95">
        <v>48074700</v>
      </c>
      <c r="Q95" s="1">
        <v>43921.291666666664</v>
      </c>
      <c r="R95">
        <v>151.56209999999999</v>
      </c>
      <c r="S95">
        <v>157.71</v>
      </c>
      <c r="T95">
        <v>164.78</v>
      </c>
      <c r="U95">
        <v>156.56</v>
      </c>
      <c r="V95">
        <v>159.4</v>
      </c>
      <c r="W95">
        <v>77927200</v>
      </c>
      <c r="X95">
        <v>3.8778342701088486</v>
      </c>
      <c r="Y95" s="1">
        <v>43921.291666666664</v>
      </c>
      <c r="Z95">
        <v>6.5669000000000004</v>
      </c>
      <c r="AA95">
        <v>6.59</v>
      </c>
      <c r="AB95">
        <v>6.8849999999999998</v>
      </c>
      <c r="AC95">
        <v>6.4436999999999998</v>
      </c>
      <c r="AD95">
        <v>6.68</v>
      </c>
      <c r="AE95">
        <v>2.6800972657834055</v>
      </c>
      <c r="AF95">
        <v>949960000</v>
      </c>
      <c r="AG95" s="1">
        <v>43921.291666666664</v>
      </c>
      <c r="AH95">
        <v>11.283300000000001</v>
      </c>
      <c r="AI95">
        <v>11.836</v>
      </c>
      <c r="AJ95">
        <v>12.1</v>
      </c>
      <c r="AK95">
        <v>11.722</v>
      </c>
      <c r="AL95">
        <v>11.853999999999999</v>
      </c>
      <c r="AM95">
        <v>0.38379824903495213</v>
      </c>
      <c r="AN95">
        <v>5289500</v>
      </c>
    </row>
    <row r="96" spans="1:40">
      <c r="A96" s="121">
        <v>43922.291666666664</v>
      </c>
      <c r="B96">
        <v>58.528100000000002</v>
      </c>
      <c r="C96">
        <v>60.227499999999999</v>
      </c>
      <c r="D96">
        <v>62.18</v>
      </c>
      <c r="E96">
        <v>59.782499999999999</v>
      </c>
      <c r="F96">
        <v>61.625</v>
      </c>
      <c r="G96">
        <v>176218400</v>
      </c>
      <c r="H96">
        <v>1.5858405191142395</v>
      </c>
      <c r="I96" s="1">
        <v>43922.291666666664</v>
      </c>
      <c r="J96">
        <v>45.988300000000002</v>
      </c>
      <c r="K96">
        <v>51.88</v>
      </c>
      <c r="L96">
        <v>54.69</v>
      </c>
      <c r="M96">
        <v>51.43</v>
      </c>
      <c r="N96">
        <v>52.5</v>
      </c>
      <c r="O96">
        <v>-0.40610519200479511</v>
      </c>
      <c r="P96">
        <v>29586600</v>
      </c>
      <c r="Q96" s="1">
        <v>43922.291666666664</v>
      </c>
      <c r="R96">
        <v>146.18039999999999</v>
      </c>
      <c r="S96">
        <v>152.11000000000001</v>
      </c>
      <c r="T96">
        <v>157.75</v>
      </c>
      <c r="U96">
        <v>150.82</v>
      </c>
      <c r="V96">
        <v>153</v>
      </c>
      <c r="W96">
        <v>57969900</v>
      </c>
      <c r="X96">
        <v>2.3081682005167599</v>
      </c>
      <c r="Y96" s="1">
        <v>43922.291666666664</v>
      </c>
      <c r="Z96">
        <v>6.0553999999999997</v>
      </c>
      <c r="AA96">
        <v>6.0766999999999998</v>
      </c>
      <c r="AB96">
        <v>6.5381999999999998</v>
      </c>
      <c r="AC96">
        <v>6.032</v>
      </c>
      <c r="AD96">
        <v>6.3913000000000002</v>
      </c>
      <c r="AE96">
        <v>1.1079546509535754</v>
      </c>
      <c r="AF96">
        <v>656912000</v>
      </c>
      <c r="AG96" s="1">
        <v>43922.291666666664</v>
      </c>
      <c r="AH96">
        <v>10.8391</v>
      </c>
      <c r="AI96">
        <v>11.37</v>
      </c>
      <c r="AJ96">
        <v>11.686</v>
      </c>
      <c r="AK96">
        <v>11.33</v>
      </c>
      <c r="AL96">
        <v>11.586</v>
      </c>
      <c r="AM96">
        <v>0.49471465567437811</v>
      </c>
      <c r="AN96">
        <v>5554500</v>
      </c>
    </row>
    <row r="97" spans="1:40">
      <c r="A97" s="121">
        <v>43923.291666666664</v>
      </c>
      <c r="B97">
        <v>59.5047</v>
      </c>
      <c r="C97">
        <v>61.232500000000002</v>
      </c>
      <c r="D97">
        <v>61.287500000000001</v>
      </c>
      <c r="E97">
        <v>59.225000000000001</v>
      </c>
      <c r="F97">
        <v>60.085000000000001</v>
      </c>
      <c r="G97">
        <v>165934000</v>
      </c>
      <c r="H97">
        <v>1.3920457838004459</v>
      </c>
      <c r="I97" s="1">
        <v>43923.291666666664</v>
      </c>
      <c r="J97">
        <v>48.177799999999998</v>
      </c>
      <c r="K97">
        <v>54.35</v>
      </c>
      <c r="L97">
        <v>54.56</v>
      </c>
      <c r="M97">
        <v>51.22</v>
      </c>
      <c r="N97">
        <v>51.29</v>
      </c>
      <c r="O97">
        <v>-0.48111950648931717</v>
      </c>
      <c r="P97">
        <v>27810000</v>
      </c>
      <c r="Q97" s="1">
        <v>43923.291666666664</v>
      </c>
      <c r="R97">
        <v>149.20760000000001</v>
      </c>
      <c r="S97">
        <v>155.26</v>
      </c>
      <c r="T97">
        <v>155.47999999999999</v>
      </c>
      <c r="U97">
        <v>150.36000000000001</v>
      </c>
      <c r="V97">
        <v>151.86000000000001</v>
      </c>
      <c r="W97">
        <v>49630700</v>
      </c>
      <c r="X97">
        <v>1.6522799146493159</v>
      </c>
      <c r="Y97" s="1">
        <v>43923.291666666664</v>
      </c>
      <c r="Z97">
        <v>6.3643000000000001</v>
      </c>
      <c r="AA97">
        <v>6.3868</v>
      </c>
      <c r="AB97">
        <v>6.4</v>
      </c>
      <c r="AC97">
        <v>6.0578000000000003</v>
      </c>
      <c r="AD97">
        <v>6.1059999999999999</v>
      </c>
      <c r="AE97">
        <v>1.2090917772085641</v>
      </c>
      <c r="AF97">
        <v>675764000</v>
      </c>
      <c r="AG97" s="1">
        <v>43923.291666666664</v>
      </c>
      <c r="AH97">
        <v>11.2318</v>
      </c>
      <c r="AI97">
        <v>11.782</v>
      </c>
      <c r="AJ97">
        <v>11.86</v>
      </c>
      <c r="AK97">
        <v>11.582000000000001</v>
      </c>
      <c r="AL97">
        <v>11.673999999999999</v>
      </c>
      <c r="AM97">
        <v>0.48843636850610872</v>
      </c>
      <c r="AN97">
        <v>5539500</v>
      </c>
    </row>
    <row r="98" spans="1:40">
      <c r="A98" s="121">
        <v>43924.291666666664</v>
      </c>
      <c r="B98">
        <v>58.649500000000003</v>
      </c>
      <c r="C98">
        <v>60.352499999999999</v>
      </c>
      <c r="D98">
        <v>61.424999999999997</v>
      </c>
      <c r="E98">
        <v>59.7425</v>
      </c>
      <c r="F98">
        <v>60.7</v>
      </c>
      <c r="G98">
        <v>129880000</v>
      </c>
      <c r="H98">
        <v>0.71265997743317955</v>
      </c>
      <c r="I98" s="1">
        <v>43924.291666666664</v>
      </c>
      <c r="J98">
        <v>47.982799999999997</v>
      </c>
      <c r="K98">
        <v>54.13</v>
      </c>
      <c r="L98">
        <v>55.13</v>
      </c>
      <c r="M98">
        <v>52.73</v>
      </c>
      <c r="N98">
        <v>53.85</v>
      </c>
      <c r="O98">
        <v>-0.64595592566984505</v>
      </c>
      <c r="P98">
        <v>23906100</v>
      </c>
      <c r="Q98" s="1">
        <v>43924.291666666664</v>
      </c>
      <c r="R98">
        <v>147.83340000000001</v>
      </c>
      <c r="S98">
        <v>153.83000000000001</v>
      </c>
      <c r="T98">
        <v>157.38</v>
      </c>
      <c r="U98">
        <v>152.19</v>
      </c>
      <c r="V98">
        <v>155.1</v>
      </c>
      <c r="W98">
        <v>41243300</v>
      </c>
      <c r="X98">
        <v>0.992600639792663</v>
      </c>
      <c r="Y98" s="1">
        <v>43924.291666666664</v>
      </c>
      <c r="Z98">
        <v>6.0762999999999998</v>
      </c>
      <c r="AA98">
        <v>6.0978000000000003</v>
      </c>
      <c r="AB98">
        <v>6.3906999999999998</v>
      </c>
      <c r="AC98">
        <v>5.9598000000000004</v>
      </c>
      <c r="AD98">
        <v>6.3490000000000002</v>
      </c>
      <c r="AE98">
        <v>1.1417528631011686</v>
      </c>
      <c r="AF98">
        <v>663212000</v>
      </c>
      <c r="AG98" s="1">
        <v>43924.291666666664</v>
      </c>
      <c r="AH98">
        <v>10.959199999999999</v>
      </c>
      <c r="AI98">
        <v>11.496</v>
      </c>
      <c r="AJ98">
        <v>11.706</v>
      </c>
      <c r="AK98">
        <v>11.353999999999999</v>
      </c>
      <c r="AL98">
        <v>11.6</v>
      </c>
      <c r="AM98">
        <v>-0.43258835907901144</v>
      </c>
      <c r="AN98">
        <v>3339000</v>
      </c>
    </row>
    <row r="99" spans="1:40">
      <c r="A99" s="121">
        <v>43927.291666666664</v>
      </c>
      <c r="B99">
        <v>63.765999999999998</v>
      </c>
      <c r="C99">
        <v>65.617500000000007</v>
      </c>
      <c r="D99">
        <v>65.777500000000003</v>
      </c>
      <c r="E99">
        <v>62.344999999999999</v>
      </c>
      <c r="F99">
        <v>62.725000000000001</v>
      </c>
      <c r="G99">
        <v>201820400</v>
      </c>
      <c r="H99">
        <v>2.0682734090741541</v>
      </c>
      <c r="I99" s="1">
        <v>43927.291666666664</v>
      </c>
      <c r="J99">
        <v>51.794400000000003</v>
      </c>
      <c r="K99">
        <v>58.43</v>
      </c>
      <c r="L99">
        <v>58.77</v>
      </c>
      <c r="M99">
        <v>56.12</v>
      </c>
      <c r="N99">
        <v>56.63</v>
      </c>
      <c r="O99">
        <v>-0.29054784883174539</v>
      </c>
      <c r="P99">
        <v>32323400</v>
      </c>
      <c r="Q99" s="1">
        <v>43927.291666666664</v>
      </c>
      <c r="R99">
        <v>158.82740000000001</v>
      </c>
      <c r="S99">
        <v>165.27</v>
      </c>
      <c r="T99">
        <v>166.5</v>
      </c>
      <c r="U99">
        <v>157.58000000000001</v>
      </c>
      <c r="V99">
        <v>160.32</v>
      </c>
      <c r="W99">
        <v>67111700</v>
      </c>
      <c r="X99">
        <v>3.0271819586402016</v>
      </c>
      <c r="Y99" s="1">
        <v>43927.291666666664</v>
      </c>
      <c r="Z99">
        <v>6.6863999999999999</v>
      </c>
      <c r="AA99">
        <v>6.71</v>
      </c>
      <c r="AB99">
        <v>6.7469999999999999</v>
      </c>
      <c r="AC99">
        <v>6.3231999999999999</v>
      </c>
      <c r="AD99">
        <v>6.3810000000000002</v>
      </c>
      <c r="AE99">
        <v>1.4887049227851616</v>
      </c>
      <c r="AF99">
        <v>727884000</v>
      </c>
      <c r="AG99" s="1">
        <v>43927.291666666664</v>
      </c>
      <c r="AH99">
        <v>11.605499999999999</v>
      </c>
      <c r="AI99">
        <v>12.173999999999999</v>
      </c>
      <c r="AJ99">
        <v>12.246</v>
      </c>
      <c r="AK99">
        <v>11.9</v>
      </c>
      <c r="AL99">
        <v>11.965999999999999</v>
      </c>
      <c r="AM99">
        <v>0.67448294492582517</v>
      </c>
      <c r="AN99">
        <v>5984000</v>
      </c>
    </row>
    <row r="100" spans="1:40">
      <c r="A100" s="121">
        <v>43928.291666666664</v>
      </c>
      <c r="B100">
        <v>63.0274</v>
      </c>
      <c r="C100">
        <v>64.857500000000002</v>
      </c>
      <c r="D100">
        <v>67.924999999999997</v>
      </c>
      <c r="E100">
        <v>64.75</v>
      </c>
      <c r="F100">
        <v>67.7</v>
      </c>
      <c r="G100">
        <v>202887200</v>
      </c>
      <c r="H100">
        <v>2.0883757216672811</v>
      </c>
      <c r="I100" s="1">
        <v>43928.291666666664</v>
      </c>
      <c r="J100">
        <v>51.767899999999997</v>
      </c>
      <c r="K100">
        <v>58.4</v>
      </c>
      <c r="L100">
        <v>61.49</v>
      </c>
      <c r="M100">
        <v>58.21</v>
      </c>
      <c r="N100">
        <v>59.94</v>
      </c>
      <c r="O100">
        <v>9.3120433277372294E-2</v>
      </c>
      <c r="P100">
        <v>41410000</v>
      </c>
      <c r="Q100" s="1">
        <v>43928.291666666664</v>
      </c>
      <c r="R100">
        <v>157.11680000000001</v>
      </c>
      <c r="S100">
        <v>163.49</v>
      </c>
      <c r="T100">
        <v>170</v>
      </c>
      <c r="U100">
        <v>163.26</v>
      </c>
      <c r="V100">
        <v>169.59</v>
      </c>
      <c r="W100">
        <v>62769000</v>
      </c>
      <c r="X100">
        <v>2.6856232888593414</v>
      </c>
      <c r="Y100" s="1">
        <v>43928.291666666664</v>
      </c>
      <c r="Z100">
        <v>6.4530000000000003</v>
      </c>
      <c r="AA100">
        <v>6.4756999999999998</v>
      </c>
      <c r="AB100">
        <v>6.9562999999999997</v>
      </c>
      <c r="AC100">
        <v>6.4325000000000001</v>
      </c>
      <c r="AD100">
        <v>6.9325000000000001</v>
      </c>
      <c r="AE100">
        <v>1.7925454851964466</v>
      </c>
      <c r="AF100">
        <v>784520000</v>
      </c>
      <c r="AG100" s="1">
        <v>43928.291666666664</v>
      </c>
      <c r="AH100">
        <v>11.5655</v>
      </c>
      <c r="AI100">
        <v>12.132</v>
      </c>
      <c r="AJ100">
        <v>12.58</v>
      </c>
      <c r="AK100">
        <v>12.092000000000001</v>
      </c>
      <c r="AL100">
        <v>12.55</v>
      </c>
      <c r="AM100">
        <v>0.98902513205612175</v>
      </c>
      <c r="AN100">
        <v>6735500</v>
      </c>
    </row>
    <row r="101" spans="1:40">
      <c r="A101" s="121">
        <v>43929.291666666664</v>
      </c>
      <c r="B101">
        <v>64.640600000000006</v>
      </c>
      <c r="C101">
        <v>66.517499999999998</v>
      </c>
      <c r="D101">
        <v>66.842500000000001</v>
      </c>
      <c r="E101">
        <v>65.307500000000005</v>
      </c>
      <c r="F101">
        <v>65.685000000000002</v>
      </c>
      <c r="G101">
        <v>168895200</v>
      </c>
      <c r="H101">
        <v>1.4478453414033401</v>
      </c>
      <c r="I101" s="1">
        <v>43929.291666666664</v>
      </c>
      <c r="J101">
        <v>52.281999999999996</v>
      </c>
      <c r="K101">
        <v>58.98</v>
      </c>
      <c r="L101">
        <v>59.51</v>
      </c>
      <c r="M101">
        <v>57.91</v>
      </c>
      <c r="N101">
        <v>58.99</v>
      </c>
      <c r="O101">
        <v>-0.52716426048310949</v>
      </c>
      <c r="P101">
        <v>26719500</v>
      </c>
      <c r="Q101" s="1">
        <v>43929.291666666664</v>
      </c>
      <c r="R101">
        <v>158.69290000000001</v>
      </c>
      <c r="S101">
        <v>165.13</v>
      </c>
      <c r="T101">
        <v>166.67</v>
      </c>
      <c r="U101">
        <v>163.5</v>
      </c>
      <c r="V101">
        <v>165.67</v>
      </c>
      <c r="W101">
        <v>48318200</v>
      </c>
      <c r="X101">
        <v>1.549050183356024</v>
      </c>
      <c r="Y101" s="1">
        <v>43929.291666666664</v>
      </c>
      <c r="Z101">
        <v>6.6502999999999997</v>
      </c>
      <c r="AA101">
        <v>6.6737000000000002</v>
      </c>
      <c r="AB101">
        <v>6.6988000000000003</v>
      </c>
      <c r="AC101">
        <v>6.5149999999999997</v>
      </c>
      <c r="AD101">
        <v>6.5852000000000004</v>
      </c>
      <c r="AE101">
        <v>0.49385723061854142</v>
      </c>
      <c r="AF101">
        <v>542444000</v>
      </c>
      <c r="AG101" s="1">
        <v>43929.291666666664</v>
      </c>
      <c r="AH101">
        <v>11.842000000000001</v>
      </c>
      <c r="AI101">
        <v>12.422000000000001</v>
      </c>
      <c r="AJ101">
        <v>12.474</v>
      </c>
      <c r="AK101">
        <v>12.144</v>
      </c>
      <c r="AL101">
        <v>12.215999999999999</v>
      </c>
      <c r="AM101">
        <v>0.49827235173639745</v>
      </c>
      <c r="AN101">
        <v>5563000</v>
      </c>
    </row>
    <row r="102" spans="1:40">
      <c r="A102" s="121">
        <v>43930.291666666664</v>
      </c>
      <c r="B102">
        <v>65.106999999999999</v>
      </c>
      <c r="C102">
        <v>66.997500000000002</v>
      </c>
      <c r="D102">
        <v>67.517499999999998</v>
      </c>
      <c r="E102">
        <v>66.174999999999997</v>
      </c>
      <c r="F102">
        <v>67.174999999999997</v>
      </c>
      <c r="G102">
        <v>161834800</v>
      </c>
      <c r="H102">
        <v>1.3148022519465408</v>
      </c>
      <c r="I102" s="1">
        <v>43930.291666666664</v>
      </c>
      <c r="J102">
        <v>50.6509</v>
      </c>
      <c r="K102">
        <v>57.14</v>
      </c>
      <c r="L102">
        <v>59.72</v>
      </c>
      <c r="M102">
        <v>56.06</v>
      </c>
      <c r="N102">
        <v>59.36</v>
      </c>
      <c r="O102">
        <v>5.4684358485488659E-2</v>
      </c>
      <c r="P102">
        <v>40499700</v>
      </c>
      <c r="Q102" s="1">
        <v>43930.291666666664</v>
      </c>
      <c r="R102">
        <v>158.70249999999999</v>
      </c>
      <c r="S102">
        <v>165.14</v>
      </c>
      <c r="T102">
        <v>167.37</v>
      </c>
      <c r="U102">
        <v>163.33000000000001</v>
      </c>
      <c r="V102">
        <v>166.36</v>
      </c>
      <c r="W102">
        <v>51385100</v>
      </c>
      <c r="X102">
        <v>1.7902656217586124</v>
      </c>
      <c r="Y102" s="1">
        <v>43930.291666666664</v>
      </c>
      <c r="Z102">
        <v>6.5507</v>
      </c>
      <c r="AA102">
        <v>6.5738000000000003</v>
      </c>
      <c r="AB102">
        <v>6.8230000000000004</v>
      </c>
      <c r="AC102">
        <v>6.5105000000000004</v>
      </c>
      <c r="AD102">
        <v>6.8</v>
      </c>
      <c r="AE102">
        <v>0.40329948124530718</v>
      </c>
      <c r="AF102">
        <v>525564000</v>
      </c>
      <c r="AG102" s="1">
        <v>43930.291666666664</v>
      </c>
      <c r="AH102">
        <v>11.7409</v>
      </c>
      <c r="AI102">
        <v>12.316000000000001</v>
      </c>
      <c r="AJ102">
        <v>12.49</v>
      </c>
      <c r="AK102">
        <v>12.2</v>
      </c>
      <c r="AL102">
        <v>12.446</v>
      </c>
      <c r="AM102">
        <v>0.55414910753399504</v>
      </c>
      <c r="AN102">
        <v>5696500</v>
      </c>
    </row>
    <row r="103" spans="1:40">
      <c r="A103" s="121">
        <v>43934.291666666664</v>
      </c>
      <c r="B103">
        <v>66.385000000000005</v>
      </c>
      <c r="C103">
        <v>68.3125</v>
      </c>
      <c r="D103">
        <v>68.424999999999997</v>
      </c>
      <c r="E103">
        <v>66.457499999999996</v>
      </c>
      <c r="F103">
        <v>67.077500000000001</v>
      </c>
      <c r="G103">
        <v>131022800</v>
      </c>
      <c r="H103">
        <v>0.73419440078472198</v>
      </c>
      <c r="I103" s="1">
        <v>43934.291666666664</v>
      </c>
      <c r="J103">
        <v>52.033799999999999</v>
      </c>
      <c r="K103">
        <v>58.7</v>
      </c>
      <c r="L103">
        <v>58.77</v>
      </c>
      <c r="M103">
        <v>56.57</v>
      </c>
      <c r="N103">
        <v>56.57</v>
      </c>
      <c r="O103">
        <v>-0.67357855571362213</v>
      </c>
      <c r="P103">
        <v>23251900</v>
      </c>
      <c r="Q103" s="1">
        <v>43934.291666666664</v>
      </c>
      <c r="R103">
        <v>159.0581</v>
      </c>
      <c r="S103">
        <v>165.51</v>
      </c>
      <c r="T103">
        <v>165.57</v>
      </c>
      <c r="U103">
        <v>162.30000000000001</v>
      </c>
      <c r="V103">
        <v>164.35</v>
      </c>
      <c r="W103">
        <v>41905300</v>
      </c>
      <c r="X103">
        <v>1.0446677499764034</v>
      </c>
      <c r="Y103" s="1">
        <v>43934.291666666664</v>
      </c>
      <c r="Z103">
        <v>6.7225999999999999</v>
      </c>
      <c r="AA103">
        <v>6.7462999999999997</v>
      </c>
      <c r="AB103">
        <v>6.7549999999999999</v>
      </c>
      <c r="AC103">
        <v>6.4249999999999998</v>
      </c>
      <c r="AD103">
        <v>6.5137999999999998</v>
      </c>
      <c r="AE103">
        <v>-0.27886646539586385</v>
      </c>
      <c r="AF103">
        <v>398408000</v>
      </c>
      <c r="AG103" s="1">
        <v>43934.291666666664</v>
      </c>
      <c r="AH103">
        <v>11.456799999999999</v>
      </c>
      <c r="AI103">
        <v>12.018000000000001</v>
      </c>
      <c r="AJ103">
        <v>12.215999999999999</v>
      </c>
      <c r="AK103">
        <v>11.901999999999999</v>
      </c>
      <c r="AL103">
        <v>12.2</v>
      </c>
      <c r="AM103">
        <v>1.4172043169320945</v>
      </c>
      <c r="AN103">
        <v>7758500</v>
      </c>
    </row>
    <row r="104" spans="1:40">
      <c r="A104" s="121">
        <v>43935.291666666664</v>
      </c>
      <c r="B104">
        <v>69.7376</v>
      </c>
      <c r="C104">
        <v>71.762500000000003</v>
      </c>
      <c r="D104">
        <v>72.0625</v>
      </c>
      <c r="E104">
        <v>69.512500000000003</v>
      </c>
      <c r="F104">
        <v>70</v>
      </c>
      <c r="G104">
        <v>194994800</v>
      </c>
      <c r="H104">
        <v>1.9396547881183539</v>
      </c>
      <c r="I104" s="1">
        <v>43935.291666666664</v>
      </c>
      <c r="J104">
        <v>53.7712</v>
      </c>
      <c r="K104">
        <v>60.66</v>
      </c>
      <c r="L104">
        <v>60.9</v>
      </c>
      <c r="M104">
        <v>59.51</v>
      </c>
      <c r="N104">
        <v>60.04</v>
      </c>
      <c r="O104">
        <v>-0.57130895585267372</v>
      </c>
      <c r="P104">
        <v>25674000</v>
      </c>
      <c r="Q104" s="1">
        <v>43935.291666666664</v>
      </c>
      <c r="R104">
        <v>166.9288</v>
      </c>
      <c r="S104">
        <v>173.7</v>
      </c>
      <c r="T104">
        <v>173.75</v>
      </c>
      <c r="U104">
        <v>168</v>
      </c>
      <c r="V104">
        <v>169</v>
      </c>
      <c r="W104">
        <v>52874300</v>
      </c>
      <c r="X104">
        <v>1.9073930243048753</v>
      </c>
      <c r="Y104" s="1">
        <v>43935.291666666664</v>
      </c>
      <c r="Z104">
        <v>7.0738000000000003</v>
      </c>
      <c r="AA104">
        <v>7.0987999999999998</v>
      </c>
      <c r="AB104">
        <v>7.133</v>
      </c>
      <c r="AC104">
        <v>6.8472</v>
      </c>
      <c r="AD104">
        <v>6.875</v>
      </c>
      <c r="AE104">
        <v>0.43218354064255204</v>
      </c>
      <c r="AF104">
        <v>530948000</v>
      </c>
      <c r="AG104" s="1">
        <v>43935.291666666664</v>
      </c>
      <c r="AH104">
        <v>11.712300000000001</v>
      </c>
      <c r="AI104">
        <v>12.286</v>
      </c>
      <c r="AJ104">
        <v>12.41</v>
      </c>
      <c r="AK104">
        <v>12.18</v>
      </c>
      <c r="AL104">
        <v>12.36</v>
      </c>
      <c r="AM104">
        <v>1.8583586286224907</v>
      </c>
      <c r="AN104">
        <v>8812500</v>
      </c>
    </row>
    <row r="105" spans="1:40">
      <c r="A105" s="121">
        <v>43936.291666666664</v>
      </c>
      <c r="B105">
        <v>69.101100000000002</v>
      </c>
      <c r="C105">
        <v>71.107500000000002</v>
      </c>
      <c r="D105">
        <v>71.582499999999996</v>
      </c>
      <c r="E105">
        <v>70.157499999999999</v>
      </c>
      <c r="F105">
        <v>70.599999999999994</v>
      </c>
      <c r="G105">
        <v>131154400</v>
      </c>
      <c r="H105">
        <v>0.73667421362429408</v>
      </c>
      <c r="I105" s="1">
        <v>43936.291666666664</v>
      </c>
      <c r="J105">
        <v>52.1845</v>
      </c>
      <c r="K105">
        <v>58.87</v>
      </c>
      <c r="L105">
        <v>59.83</v>
      </c>
      <c r="M105">
        <v>58.39</v>
      </c>
      <c r="N105">
        <v>59.74</v>
      </c>
      <c r="O105">
        <v>-0.6909028680140834</v>
      </c>
      <c r="P105">
        <v>22841600</v>
      </c>
      <c r="Q105" s="1">
        <v>43936.291666666664</v>
      </c>
      <c r="R105">
        <v>165.1798</v>
      </c>
      <c r="S105">
        <v>171.88</v>
      </c>
      <c r="T105">
        <v>173.57</v>
      </c>
      <c r="U105">
        <v>169.24</v>
      </c>
      <c r="V105">
        <v>171.2</v>
      </c>
      <c r="W105">
        <v>40940800</v>
      </c>
      <c r="X105">
        <v>0.96880864458030436</v>
      </c>
      <c r="Y105" s="1">
        <v>43936.291666666664</v>
      </c>
      <c r="Z105">
        <v>6.9964000000000004</v>
      </c>
      <c r="AA105">
        <v>7.0209999999999999</v>
      </c>
      <c r="AB105">
        <v>7.1041999999999996</v>
      </c>
      <c r="AC105">
        <v>6.8845000000000001</v>
      </c>
      <c r="AD105">
        <v>6.93</v>
      </c>
      <c r="AE105">
        <v>-0.45193477077385769</v>
      </c>
      <c r="AF105">
        <v>366148000</v>
      </c>
      <c r="AG105" s="1">
        <v>43936.291666666664</v>
      </c>
      <c r="AH105">
        <v>11.834300000000001</v>
      </c>
      <c r="AI105">
        <v>12.414</v>
      </c>
      <c r="AJ105">
        <v>12.44</v>
      </c>
      <c r="AK105">
        <v>12.247999999999999</v>
      </c>
      <c r="AL105">
        <v>12.44</v>
      </c>
      <c r="AM105">
        <v>2.7892193394378997</v>
      </c>
      <c r="AN105">
        <v>11036500</v>
      </c>
    </row>
    <row r="106" spans="1:40">
      <c r="A106" s="121">
        <v>43937.291666666664</v>
      </c>
      <c r="B106">
        <v>69.650099999999995</v>
      </c>
      <c r="C106">
        <v>71.672499999999999</v>
      </c>
      <c r="D106">
        <v>72.05</v>
      </c>
      <c r="E106">
        <v>70.587500000000006</v>
      </c>
      <c r="F106">
        <v>71.844999999999999</v>
      </c>
      <c r="G106">
        <v>157125200</v>
      </c>
      <c r="H106">
        <v>1.2260566094750458</v>
      </c>
      <c r="I106" s="1">
        <v>43937.291666666664</v>
      </c>
      <c r="J106">
        <v>53.886400000000002</v>
      </c>
      <c r="K106">
        <v>60.79</v>
      </c>
      <c r="L106">
        <v>60.96</v>
      </c>
      <c r="M106">
        <v>58.81</v>
      </c>
      <c r="N106">
        <v>59.61</v>
      </c>
      <c r="O106">
        <v>-0.62368723859389275</v>
      </c>
      <c r="P106">
        <v>24433500</v>
      </c>
      <c r="Q106" s="1">
        <v>43937.291666666664</v>
      </c>
      <c r="R106">
        <v>170.1386</v>
      </c>
      <c r="S106">
        <v>177.04</v>
      </c>
      <c r="T106">
        <v>177.28</v>
      </c>
      <c r="U106">
        <v>172.9</v>
      </c>
      <c r="V106">
        <v>174.3</v>
      </c>
      <c r="W106">
        <v>50479600</v>
      </c>
      <c r="X106">
        <v>1.7190469385692211</v>
      </c>
      <c r="Y106" s="1">
        <v>43937.291666666664</v>
      </c>
      <c r="Z106">
        <v>7.3415999999999997</v>
      </c>
      <c r="AA106">
        <v>7.3674999999999997</v>
      </c>
      <c r="AB106">
        <v>7.4749999999999996</v>
      </c>
      <c r="AC106">
        <v>7.1638000000000002</v>
      </c>
      <c r="AD106">
        <v>7.1769999999999996</v>
      </c>
      <c r="AE106">
        <v>1.5838549371740054</v>
      </c>
      <c r="AF106">
        <v>745620000</v>
      </c>
      <c r="AG106" s="1">
        <v>43937.291666666664</v>
      </c>
      <c r="AH106">
        <v>11.8667</v>
      </c>
      <c r="AI106">
        <v>12.448</v>
      </c>
      <c r="AJ106">
        <v>12.494</v>
      </c>
      <c r="AK106">
        <v>12.318</v>
      </c>
      <c r="AL106">
        <v>12.484</v>
      </c>
      <c r="AM106">
        <v>3.9044524167614867</v>
      </c>
      <c r="AN106">
        <v>13701000</v>
      </c>
    </row>
    <row r="107" spans="1:40">
      <c r="A107" s="121">
        <v>43938.291666666664</v>
      </c>
      <c r="B107">
        <v>68.705100000000002</v>
      </c>
      <c r="C107">
        <v>70.7</v>
      </c>
      <c r="D107">
        <v>71.737499999999997</v>
      </c>
      <c r="E107">
        <v>69.215000000000003</v>
      </c>
      <c r="F107">
        <v>71.172499999999999</v>
      </c>
      <c r="G107">
        <v>215250000</v>
      </c>
      <c r="H107">
        <v>2.3213349175112161</v>
      </c>
      <c r="I107" s="1">
        <v>43938.291666666664</v>
      </c>
      <c r="J107">
        <v>53.505299999999998</v>
      </c>
      <c r="K107">
        <v>60.36</v>
      </c>
      <c r="L107">
        <v>62.13</v>
      </c>
      <c r="M107">
        <v>59.83</v>
      </c>
      <c r="N107">
        <v>62.02</v>
      </c>
      <c r="O107">
        <v>-0.49903917049203655</v>
      </c>
      <c r="P107">
        <v>27385600</v>
      </c>
      <c r="Q107" s="1">
        <v>43938.291666666664</v>
      </c>
      <c r="R107">
        <v>171.6378</v>
      </c>
      <c r="S107">
        <v>178.6</v>
      </c>
      <c r="T107">
        <v>180</v>
      </c>
      <c r="U107">
        <v>175.87</v>
      </c>
      <c r="V107">
        <v>179.5</v>
      </c>
      <c r="W107">
        <v>52765600</v>
      </c>
      <c r="X107">
        <v>1.8988436362731949</v>
      </c>
      <c r="Y107" s="1">
        <v>43938.291666666664</v>
      </c>
      <c r="Z107">
        <v>7.2823000000000002</v>
      </c>
      <c r="AA107">
        <v>7.3079999999999998</v>
      </c>
      <c r="AB107">
        <v>7.4714999999999998</v>
      </c>
      <c r="AC107">
        <v>7.1734999999999998</v>
      </c>
      <c r="AD107">
        <v>7.45</v>
      </c>
      <c r="AE107">
        <v>0.47602465011400169</v>
      </c>
      <c r="AF107">
        <v>539120000</v>
      </c>
      <c r="AG107" s="1">
        <v>43938.291666666664</v>
      </c>
      <c r="AH107">
        <v>12.286199999999999</v>
      </c>
      <c r="AI107">
        <v>12.888</v>
      </c>
      <c r="AJ107">
        <v>12.888</v>
      </c>
      <c r="AK107">
        <v>12.698</v>
      </c>
      <c r="AL107">
        <v>12.827999999999999</v>
      </c>
      <c r="AM107">
        <v>4.8296626691254527</v>
      </c>
      <c r="AN107">
        <v>15911500</v>
      </c>
    </row>
    <row r="108" spans="1:40">
      <c r="A108" s="121">
        <v>43941.291666666664</v>
      </c>
      <c r="B108">
        <v>67.278999999999996</v>
      </c>
      <c r="C108">
        <v>69.232500000000002</v>
      </c>
      <c r="D108">
        <v>70.42</v>
      </c>
      <c r="E108">
        <v>69.212500000000006</v>
      </c>
      <c r="F108">
        <v>69.487499999999997</v>
      </c>
      <c r="G108">
        <v>130015200</v>
      </c>
      <c r="H108">
        <v>0.71520762709815022</v>
      </c>
      <c r="I108" s="1">
        <v>43941.291666666664</v>
      </c>
      <c r="J108">
        <v>52.459299999999999</v>
      </c>
      <c r="K108">
        <v>59.18</v>
      </c>
      <c r="L108">
        <v>60.04</v>
      </c>
      <c r="M108">
        <v>58.89</v>
      </c>
      <c r="N108">
        <v>59.28</v>
      </c>
      <c r="O108">
        <v>-0.53979753915797668</v>
      </c>
      <c r="P108">
        <v>26420300</v>
      </c>
      <c r="Q108" s="1">
        <v>43941.291666666664</v>
      </c>
      <c r="R108">
        <v>168.23580000000001</v>
      </c>
      <c r="S108">
        <v>175.06</v>
      </c>
      <c r="T108">
        <v>178.75</v>
      </c>
      <c r="U108">
        <v>174.99</v>
      </c>
      <c r="V108">
        <v>176.63</v>
      </c>
      <c r="W108">
        <v>36669600</v>
      </c>
      <c r="X108">
        <v>0.6328735373041835</v>
      </c>
      <c r="Y108" s="1">
        <v>43941.291666666664</v>
      </c>
      <c r="Z108">
        <v>7.1510999999999996</v>
      </c>
      <c r="AA108">
        <v>7.1761999999999997</v>
      </c>
      <c r="AB108">
        <v>7.3375000000000004</v>
      </c>
      <c r="AC108">
        <v>7.1318000000000001</v>
      </c>
      <c r="AD108">
        <v>7.181</v>
      </c>
      <c r="AE108">
        <v>-5.3691867793070319E-3</v>
      </c>
      <c r="AF108">
        <v>449388000</v>
      </c>
      <c r="AG108" s="1">
        <v>43941.291666666664</v>
      </c>
      <c r="AH108">
        <v>12.1165</v>
      </c>
      <c r="AI108">
        <v>12.71</v>
      </c>
      <c r="AJ108">
        <v>12.885999999999999</v>
      </c>
      <c r="AK108">
        <v>12.64</v>
      </c>
      <c r="AL108">
        <v>12.718</v>
      </c>
      <c r="AM108">
        <v>3.2697175840494506</v>
      </c>
      <c r="AN108">
        <v>12184500</v>
      </c>
    </row>
    <row r="109" spans="1:40">
      <c r="A109" s="121">
        <v>43942.291666666664</v>
      </c>
      <c r="B109">
        <v>65.199399999999997</v>
      </c>
      <c r="C109">
        <v>67.092500000000001</v>
      </c>
      <c r="D109">
        <v>69.3125</v>
      </c>
      <c r="E109">
        <v>66.357500000000002</v>
      </c>
      <c r="F109">
        <v>69.069999999999993</v>
      </c>
      <c r="G109">
        <v>180991600</v>
      </c>
      <c r="H109">
        <v>1.6757846121677769</v>
      </c>
      <c r="I109" s="1">
        <v>43942.291666666664</v>
      </c>
      <c r="J109">
        <v>49.959499999999998</v>
      </c>
      <c r="K109">
        <v>56.36</v>
      </c>
      <c r="L109">
        <v>58.6</v>
      </c>
      <c r="M109">
        <v>55.93</v>
      </c>
      <c r="N109">
        <v>58.11</v>
      </c>
      <c r="O109">
        <v>-0.58929617749536556</v>
      </c>
      <c r="P109">
        <v>25248000</v>
      </c>
      <c r="Q109" s="1">
        <v>43942.291666666664</v>
      </c>
      <c r="R109">
        <v>161.27799999999999</v>
      </c>
      <c r="S109">
        <v>167.82</v>
      </c>
      <c r="T109">
        <v>173.67</v>
      </c>
      <c r="U109">
        <v>166.11</v>
      </c>
      <c r="V109">
        <v>173.5</v>
      </c>
      <c r="W109">
        <v>56203700</v>
      </c>
      <c r="X109">
        <v>2.1692544089661223</v>
      </c>
      <c r="Y109" s="1">
        <v>43942.291666666664</v>
      </c>
      <c r="Z109">
        <v>6.7141000000000002</v>
      </c>
      <c r="AA109">
        <v>6.7378</v>
      </c>
      <c r="AB109">
        <v>7.1192000000000002</v>
      </c>
      <c r="AC109">
        <v>6.6778000000000004</v>
      </c>
      <c r="AD109">
        <v>7.0578000000000003</v>
      </c>
      <c r="AE109">
        <v>1.5277391754178424</v>
      </c>
      <c r="AF109">
        <v>735160000</v>
      </c>
      <c r="AG109" s="1">
        <v>43942.291666666664</v>
      </c>
      <c r="AH109">
        <v>11.830500000000001</v>
      </c>
      <c r="AI109">
        <v>12.41</v>
      </c>
      <c r="AJ109">
        <v>12.53</v>
      </c>
      <c r="AK109">
        <v>12.282</v>
      </c>
      <c r="AL109">
        <v>12.442</v>
      </c>
      <c r="AM109">
        <v>2.7816853948359763</v>
      </c>
      <c r="AN109">
        <v>11018500</v>
      </c>
    </row>
    <row r="110" spans="1:40">
      <c r="A110" s="121">
        <v>43943.291666666664</v>
      </c>
      <c r="B110">
        <v>67.077299999999994</v>
      </c>
      <c r="C110">
        <v>69.025000000000006</v>
      </c>
      <c r="D110">
        <v>69.474999999999994</v>
      </c>
      <c r="E110">
        <v>68.05</v>
      </c>
      <c r="F110">
        <v>68.402500000000003</v>
      </c>
      <c r="G110">
        <v>116862400</v>
      </c>
      <c r="H110">
        <v>0.46736201679173817</v>
      </c>
      <c r="I110" s="1">
        <v>43943.291666666664</v>
      </c>
      <c r="J110">
        <v>53.274799999999999</v>
      </c>
      <c r="K110">
        <v>60.1</v>
      </c>
      <c r="L110">
        <v>60.5</v>
      </c>
      <c r="M110">
        <v>57.81</v>
      </c>
      <c r="N110">
        <v>58.27</v>
      </c>
      <c r="O110">
        <v>-0.66941953850281188</v>
      </c>
      <c r="P110">
        <v>23350400</v>
      </c>
      <c r="Q110" s="1">
        <v>43943.291666666664</v>
      </c>
      <c r="R110">
        <v>166.75579999999999</v>
      </c>
      <c r="S110">
        <v>173.52</v>
      </c>
      <c r="T110">
        <v>174</v>
      </c>
      <c r="U110">
        <v>170.82</v>
      </c>
      <c r="V110">
        <v>171.39</v>
      </c>
      <c r="W110">
        <v>34620200</v>
      </c>
      <c r="X110">
        <v>0.47168571916134722</v>
      </c>
      <c r="Y110" s="1">
        <v>43943.291666666664</v>
      </c>
      <c r="Z110">
        <v>7.1285999999999996</v>
      </c>
      <c r="AA110">
        <v>7.1536999999999997</v>
      </c>
      <c r="AB110">
        <v>7.1967999999999996</v>
      </c>
      <c r="AC110">
        <v>6.8849999999999998</v>
      </c>
      <c r="AD110">
        <v>6.9306999999999999</v>
      </c>
      <c r="AE110">
        <v>0.17686218944758986</v>
      </c>
      <c r="AF110">
        <v>483356000</v>
      </c>
      <c r="AG110" s="1">
        <v>43943.291666666664</v>
      </c>
      <c r="AH110">
        <v>11.9506</v>
      </c>
      <c r="AI110">
        <v>12.536</v>
      </c>
      <c r="AJ110">
        <v>12.596</v>
      </c>
      <c r="AK110">
        <v>12.494</v>
      </c>
      <c r="AL110">
        <v>12.538</v>
      </c>
      <c r="AM110">
        <v>-7.7865134071790659E-2</v>
      </c>
      <c r="AN110">
        <v>4186500</v>
      </c>
    </row>
    <row r="111" spans="1:40">
      <c r="A111" s="121">
        <v>43944.291666666664</v>
      </c>
      <c r="B111">
        <v>66.817400000000006</v>
      </c>
      <c r="C111">
        <v>68.757499999999993</v>
      </c>
      <c r="D111">
        <v>70.4375</v>
      </c>
      <c r="E111">
        <v>68.717500000000001</v>
      </c>
      <c r="F111">
        <v>68.967500000000001</v>
      </c>
      <c r="G111">
        <v>124814400</v>
      </c>
      <c r="H111">
        <v>0.61720602667226465</v>
      </c>
      <c r="I111" s="1">
        <v>43944.291666666664</v>
      </c>
      <c r="J111">
        <v>52.3352</v>
      </c>
      <c r="K111">
        <v>59.04</v>
      </c>
      <c r="L111">
        <v>60.1</v>
      </c>
      <c r="M111">
        <v>58.81</v>
      </c>
      <c r="N111">
        <v>59.67</v>
      </c>
      <c r="O111">
        <v>-0.17364779756424126</v>
      </c>
      <c r="P111">
        <v>35092000</v>
      </c>
      <c r="Q111" s="1">
        <v>43944.291666666664</v>
      </c>
      <c r="R111">
        <v>164.73769999999999</v>
      </c>
      <c r="S111">
        <v>171.42</v>
      </c>
      <c r="T111">
        <v>175.06</v>
      </c>
      <c r="U111">
        <v>170.91</v>
      </c>
      <c r="V111">
        <v>174.11</v>
      </c>
      <c r="W111">
        <v>32790800</v>
      </c>
      <c r="X111">
        <v>0.3278011702638628</v>
      </c>
      <c r="Y111" s="1">
        <v>43944.291666666664</v>
      </c>
      <c r="Z111">
        <v>7.0753000000000004</v>
      </c>
      <c r="AA111">
        <v>7.1002000000000001</v>
      </c>
      <c r="AB111">
        <v>7.3285</v>
      </c>
      <c r="AC111">
        <v>7.0750000000000002</v>
      </c>
      <c r="AD111">
        <v>7.1959999999999997</v>
      </c>
      <c r="AE111">
        <v>-0.14071224964589188</v>
      </c>
      <c r="AF111">
        <v>424160000</v>
      </c>
      <c r="AG111" s="1">
        <v>43944.291666666664</v>
      </c>
      <c r="AH111">
        <v>11.8324</v>
      </c>
      <c r="AI111">
        <v>12.412000000000001</v>
      </c>
      <c r="AJ111">
        <v>12.7</v>
      </c>
      <c r="AK111">
        <v>12.391999999999999</v>
      </c>
      <c r="AL111">
        <v>12.686</v>
      </c>
      <c r="AM111">
        <v>0.23228225204071742</v>
      </c>
      <c r="AN111">
        <v>4927500</v>
      </c>
    </row>
    <row r="112" spans="1:40">
      <c r="A112" s="121">
        <v>43945.291666666664</v>
      </c>
      <c r="B112">
        <v>68.746399999999994</v>
      </c>
      <c r="C112">
        <v>70.742500000000007</v>
      </c>
      <c r="D112">
        <v>70.752499999999998</v>
      </c>
      <c r="E112">
        <v>69.25</v>
      </c>
      <c r="F112">
        <v>69.3</v>
      </c>
      <c r="G112">
        <v>126161200</v>
      </c>
      <c r="H112">
        <v>0.64258453679639604</v>
      </c>
      <c r="I112" s="1">
        <v>43945.291666666664</v>
      </c>
      <c r="J112">
        <v>52.530200000000001</v>
      </c>
      <c r="K112">
        <v>59.26</v>
      </c>
      <c r="L112">
        <v>59.4</v>
      </c>
      <c r="M112">
        <v>56.1</v>
      </c>
      <c r="N112">
        <v>56.2</v>
      </c>
      <c r="O112">
        <v>0.46371631205180125</v>
      </c>
      <c r="P112">
        <v>50187000</v>
      </c>
      <c r="Q112" s="1">
        <v>43945.291666666664</v>
      </c>
      <c r="R112">
        <v>167.7457</v>
      </c>
      <c r="S112">
        <v>174.55</v>
      </c>
      <c r="T112">
        <v>174.56</v>
      </c>
      <c r="U112">
        <v>170.71</v>
      </c>
      <c r="V112">
        <v>172.06</v>
      </c>
      <c r="W112">
        <v>34277600</v>
      </c>
      <c r="X112">
        <v>0.44473980987290396</v>
      </c>
      <c r="Y112" s="1">
        <v>43945.291666666664</v>
      </c>
      <c r="Z112">
        <v>7.2142999999999997</v>
      </c>
      <c r="AA112">
        <v>7.2397</v>
      </c>
      <c r="AB112">
        <v>7.2416999999999998</v>
      </c>
      <c r="AC112">
        <v>7.0149999999999997</v>
      </c>
      <c r="AD112">
        <v>7.09</v>
      </c>
      <c r="AE112">
        <v>-0.52607624567540368</v>
      </c>
      <c r="AF112">
        <v>352328000</v>
      </c>
      <c r="AG112" s="1">
        <v>43945.291666666664</v>
      </c>
      <c r="AH112">
        <v>12.004</v>
      </c>
      <c r="AI112">
        <v>12.592000000000001</v>
      </c>
      <c r="AJ112">
        <v>12.638</v>
      </c>
      <c r="AK112">
        <v>12.45</v>
      </c>
      <c r="AL112">
        <v>12.638</v>
      </c>
      <c r="AM112">
        <v>0.59349304045514994</v>
      </c>
      <c r="AN112">
        <v>5790500</v>
      </c>
    </row>
    <row r="113" spans="1:40">
      <c r="A113" s="121">
        <v>43948.291666666664</v>
      </c>
      <c r="B113">
        <v>68.795000000000002</v>
      </c>
      <c r="C113">
        <v>70.792500000000004</v>
      </c>
      <c r="D113">
        <v>71.135000000000005</v>
      </c>
      <c r="E113">
        <v>69.987499999999997</v>
      </c>
      <c r="F113">
        <v>70.45</v>
      </c>
      <c r="G113">
        <v>117087600</v>
      </c>
      <c r="H113">
        <v>0.47160558709167461</v>
      </c>
      <c r="I113" s="1">
        <v>43948.291666666664</v>
      </c>
      <c r="J113">
        <v>52.716299999999997</v>
      </c>
      <c r="K113">
        <v>59.47</v>
      </c>
      <c r="L113">
        <v>59.83</v>
      </c>
      <c r="M113">
        <v>58.39</v>
      </c>
      <c r="N113">
        <v>59.72</v>
      </c>
      <c r="O113">
        <v>-0.56167354745158848</v>
      </c>
      <c r="P113">
        <v>25902200</v>
      </c>
      <c r="Q113" s="1">
        <v>43948.291666666664</v>
      </c>
      <c r="R113">
        <v>167.26519999999999</v>
      </c>
      <c r="S113">
        <v>174.05</v>
      </c>
      <c r="T113">
        <v>176.9</v>
      </c>
      <c r="U113">
        <v>173.3</v>
      </c>
      <c r="V113">
        <v>176.59</v>
      </c>
      <c r="W113">
        <v>33194400</v>
      </c>
      <c r="X113">
        <v>0.3595448042066991</v>
      </c>
      <c r="Y113" s="1">
        <v>43948.291666666664</v>
      </c>
      <c r="Z113">
        <v>7.4009</v>
      </c>
      <c r="AA113">
        <v>7.4269999999999996</v>
      </c>
      <c r="AB113">
        <v>7.5875000000000004</v>
      </c>
      <c r="AC113">
        <v>7.35</v>
      </c>
      <c r="AD113">
        <v>7.3747999999999996</v>
      </c>
      <c r="AE113">
        <v>0.15557468059018503</v>
      </c>
      <c r="AF113">
        <v>479388000</v>
      </c>
      <c r="AG113" s="1">
        <v>43948.291666666664</v>
      </c>
      <c r="AH113">
        <v>12.0975</v>
      </c>
      <c r="AI113">
        <v>12.69</v>
      </c>
      <c r="AJ113">
        <v>12.773999999999999</v>
      </c>
      <c r="AK113">
        <v>12.644</v>
      </c>
      <c r="AL113">
        <v>12.702</v>
      </c>
      <c r="AM113">
        <v>0.75086877213976944</v>
      </c>
      <c r="AN113">
        <v>6166500</v>
      </c>
    </row>
    <row r="114" spans="1:40">
      <c r="A114" s="121">
        <v>43949.291666666664</v>
      </c>
      <c r="B114">
        <v>67.679900000000004</v>
      </c>
      <c r="C114">
        <v>69.644999999999996</v>
      </c>
      <c r="D114">
        <v>71.457499999999996</v>
      </c>
      <c r="E114">
        <v>69.55</v>
      </c>
      <c r="F114">
        <v>71.27</v>
      </c>
      <c r="G114">
        <v>112004800</v>
      </c>
      <c r="H114">
        <v>0.37582752705385514</v>
      </c>
      <c r="I114" s="1">
        <v>43949.291666666664</v>
      </c>
      <c r="J114">
        <v>52.078099999999999</v>
      </c>
      <c r="K114">
        <v>58.75</v>
      </c>
      <c r="L114">
        <v>60.22</v>
      </c>
      <c r="M114">
        <v>58.26</v>
      </c>
      <c r="N114">
        <v>59.99</v>
      </c>
      <c r="O114">
        <v>-0.43996423668853835</v>
      </c>
      <c r="P114">
        <v>28784700</v>
      </c>
      <c r="Q114" s="1">
        <v>43949.291666666664</v>
      </c>
      <c r="R114">
        <v>163.19040000000001</v>
      </c>
      <c r="S114">
        <v>169.81</v>
      </c>
      <c r="T114">
        <v>175.67</v>
      </c>
      <c r="U114">
        <v>169.39</v>
      </c>
      <c r="V114">
        <v>175.59</v>
      </c>
      <c r="W114">
        <v>34392700</v>
      </c>
      <c r="X114">
        <v>0.45379256573717663</v>
      </c>
      <c r="Y114" s="1">
        <v>43949.291666666664</v>
      </c>
      <c r="Z114">
        <v>7.2584</v>
      </c>
      <c r="AA114">
        <v>7.2839999999999998</v>
      </c>
      <c r="AB114">
        <v>7.6050000000000004</v>
      </c>
      <c r="AC114">
        <v>7.2785000000000002</v>
      </c>
      <c r="AD114">
        <v>7.5750000000000002</v>
      </c>
      <c r="AE114">
        <v>-4.015452131343325E-2</v>
      </c>
      <c r="AF114">
        <v>442904000</v>
      </c>
      <c r="AG114" s="1">
        <v>43949.291666666664</v>
      </c>
      <c r="AH114">
        <v>11.9964</v>
      </c>
      <c r="AI114">
        <v>12.584</v>
      </c>
      <c r="AJ114">
        <v>12.808</v>
      </c>
      <c r="AK114">
        <v>12.577999999999999</v>
      </c>
      <c r="AL114">
        <v>12.776</v>
      </c>
      <c r="AM114">
        <v>0.20423923602244748</v>
      </c>
      <c r="AN114">
        <v>4860500</v>
      </c>
    </row>
    <row r="115" spans="1:40">
      <c r="A115" s="121">
        <v>43950.291666666664</v>
      </c>
      <c r="B115">
        <v>69.902799999999999</v>
      </c>
      <c r="C115">
        <v>71.932500000000005</v>
      </c>
      <c r="D115">
        <v>72.417500000000004</v>
      </c>
      <c r="E115">
        <v>70.972499999999997</v>
      </c>
      <c r="F115">
        <v>71.182500000000005</v>
      </c>
      <c r="G115">
        <v>137280800</v>
      </c>
      <c r="H115">
        <v>0.85211741560267151</v>
      </c>
      <c r="I115" s="1">
        <v>43950.291666666664</v>
      </c>
      <c r="J115">
        <v>54.781700000000001</v>
      </c>
      <c r="K115">
        <v>61.8</v>
      </c>
      <c r="L115">
        <v>62.03</v>
      </c>
      <c r="M115">
        <v>59.32</v>
      </c>
      <c r="N115">
        <v>59.44</v>
      </c>
      <c r="O115">
        <v>-0.36958606524713261</v>
      </c>
      <c r="P115">
        <v>30451500</v>
      </c>
      <c r="Q115" s="1">
        <v>43950.291666666664</v>
      </c>
      <c r="R115">
        <v>170.51339999999999</v>
      </c>
      <c r="S115">
        <v>177.43</v>
      </c>
      <c r="T115">
        <v>177.68</v>
      </c>
      <c r="U115">
        <v>171.88</v>
      </c>
      <c r="V115">
        <v>173.22</v>
      </c>
      <c r="W115">
        <v>51286600</v>
      </c>
      <c r="X115">
        <v>1.7825184762101252</v>
      </c>
      <c r="Y115" s="1">
        <v>43950.291666666664</v>
      </c>
      <c r="Z115">
        <v>7.4352999999999998</v>
      </c>
      <c r="AA115">
        <v>7.4615</v>
      </c>
      <c r="AB115">
        <v>7.5145</v>
      </c>
      <c r="AC115">
        <v>7.3437999999999999</v>
      </c>
      <c r="AD115">
        <v>7.4192999999999998</v>
      </c>
      <c r="AE115">
        <v>-0.38212805070012995</v>
      </c>
      <c r="AF115">
        <v>379160000</v>
      </c>
      <c r="AG115" s="1">
        <v>43950.291666666664</v>
      </c>
      <c r="AH115">
        <v>12.312900000000001</v>
      </c>
      <c r="AI115">
        <v>12.916</v>
      </c>
      <c r="AJ115">
        <v>12.97</v>
      </c>
      <c r="AK115">
        <v>12.766</v>
      </c>
      <c r="AL115">
        <v>12.882</v>
      </c>
      <c r="AM115">
        <v>0.66778610527967108</v>
      </c>
      <c r="AN115">
        <v>5968000</v>
      </c>
    </row>
    <row r="116" spans="1:40">
      <c r="A116" s="121">
        <v>43951.291666666664</v>
      </c>
      <c r="B116">
        <v>71.377499999999998</v>
      </c>
      <c r="C116">
        <v>73.45</v>
      </c>
      <c r="D116">
        <v>73.632499999999993</v>
      </c>
      <c r="E116">
        <v>72.087500000000006</v>
      </c>
      <c r="F116">
        <v>72.489999999999995</v>
      </c>
      <c r="G116">
        <v>183064000</v>
      </c>
      <c r="H116">
        <v>1.7148360113222541</v>
      </c>
      <c r="I116" s="1">
        <v>43951.291666666664</v>
      </c>
      <c r="J116">
        <v>53.168399999999998</v>
      </c>
      <c r="K116">
        <v>59.98</v>
      </c>
      <c r="L116">
        <v>61.54</v>
      </c>
      <c r="M116">
        <v>59.75</v>
      </c>
      <c r="N116">
        <v>61.37</v>
      </c>
      <c r="O116">
        <v>-0.54572572206556802</v>
      </c>
      <c r="P116">
        <v>26279900</v>
      </c>
      <c r="Q116" s="1">
        <v>43951.291666666664</v>
      </c>
      <c r="R116">
        <v>172.22399999999999</v>
      </c>
      <c r="S116">
        <v>179.21</v>
      </c>
      <c r="T116">
        <v>180.4</v>
      </c>
      <c r="U116">
        <v>176.23</v>
      </c>
      <c r="V116">
        <v>180</v>
      </c>
      <c r="W116">
        <v>53875900</v>
      </c>
      <c r="X116">
        <v>1.9861700901055317</v>
      </c>
      <c r="Y116" s="1">
        <v>43951.291666666664</v>
      </c>
      <c r="Z116">
        <v>7.2813999999999997</v>
      </c>
      <c r="AA116">
        <v>7.3070000000000004</v>
      </c>
      <c r="AB116">
        <v>7.4615</v>
      </c>
      <c r="AC116">
        <v>7.2930000000000001</v>
      </c>
      <c r="AD116">
        <v>7.4071999999999996</v>
      </c>
      <c r="AE116">
        <v>-0.39953144755835107</v>
      </c>
      <c r="AF116">
        <v>375916000</v>
      </c>
      <c r="AG116" s="1">
        <v>43951.291666666664</v>
      </c>
      <c r="AH116">
        <v>12.25</v>
      </c>
      <c r="AI116">
        <v>12.85</v>
      </c>
      <c r="AJ116">
        <v>12.888</v>
      </c>
      <c r="AK116">
        <v>12.68</v>
      </c>
      <c r="AL116">
        <v>12.832000000000001</v>
      </c>
      <c r="AM116">
        <v>0.49052913089553185</v>
      </c>
      <c r="AN116">
        <v>5544500</v>
      </c>
    </row>
    <row r="117" spans="1:40">
      <c r="A117" s="121">
        <v>43952.291666666664</v>
      </c>
      <c r="B117">
        <v>70.228399999999993</v>
      </c>
      <c r="C117">
        <v>72.267499999999998</v>
      </c>
      <c r="D117">
        <v>74.75</v>
      </c>
      <c r="E117">
        <v>71.462500000000006</v>
      </c>
      <c r="F117">
        <v>71.5625</v>
      </c>
      <c r="G117">
        <v>240616800</v>
      </c>
      <c r="H117">
        <v>2.7993358015450869</v>
      </c>
      <c r="I117" s="1">
        <v>43952.291666666664</v>
      </c>
      <c r="J117">
        <v>50.9435</v>
      </c>
      <c r="K117">
        <v>57.47</v>
      </c>
      <c r="L117">
        <v>59.32</v>
      </c>
      <c r="M117">
        <v>57.31</v>
      </c>
      <c r="N117">
        <v>58.83</v>
      </c>
      <c r="O117">
        <v>-0.76043656895583223</v>
      </c>
      <c r="P117">
        <v>21194800</v>
      </c>
      <c r="Q117" s="1">
        <v>43952.291666666664</v>
      </c>
      <c r="R117">
        <v>167.76490000000001</v>
      </c>
      <c r="S117">
        <v>174.57</v>
      </c>
      <c r="T117">
        <v>178.64</v>
      </c>
      <c r="U117">
        <v>174.01</v>
      </c>
      <c r="V117">
        <v>175.8</v>
      </c>
      <c r="W117">
        <v>39370500</v>
      </c>
      <c r="X117">
        <v>0.84530262778041376</v>
      </c>
      <c r="Y117" s="1">
        <v>43952.291666666664</v>
      </c>
      <c r="Z117">
        <v>7.0446999999999997</v>
      </c>
      <c r="AA117">
        <v>7.0694999999999997</v>
      </c>
      <c r="AB117">
        <v>7.2225000000000001</v>
      </c>
      <c r="AC117">
        <v>7.0209999999999999</v>
      </c>
      <c r="AD117">
        <v>7.1086999999999998</v>
      </c>
      <c r="AE117">
        <v>-0.58096883403955846</v>
      </c>
      <c r="AF117">
        <v>342096000</v>
      </c>
      <c r="AG117" s="1">
        <v>43952.291666666664</v>
      </c>
      <c r="AH117">
        <v>11.9602</v>
      </c>
      <c r="AI117">
        <v>12.545999999999999</v>
      </c>
      <c r="AJ117">
        <v>12.724</v>
      </c>
      <c r="AK117">
        <v>12.432</v>
      </c>
      <c r="AL117">
        <v>12.646000000000001</v>
      </c>
      <c r="AM117">
        <v>-0.52174003686843684</v>
      </c>
      <c r="AN117">
        <v>3126000</v>
      </c>
    </row>
    <row r="118" spans="1:40">
      <c r="A118" s="121">
        <v>43955.291666666664</v>
      </c>
      <c r="B118">
        <v>71.221999999999994</v>
      </c>
      <c r="C118">
        <v>73.290000000000006</v>
      </c>
      <c r="D118">
        <v>73.422499999999999</v>
      </c>
      <c r="E118">
        <v>71.58</v>
      </c>
      <c r="F118">
        <v>72.292500000000004</v>
      </c>
      <c r="G118">
        <v>133568000</v>
      </c>
      <c r="H118">
        <v>0.78215503634155248</v>
      </c>
      <c r="I118" s="1">
        <v>43955.291666666664</v>
      </c>
      <c r="J118">
        <v>51.404400000000003</v>
      </c>
      <c r="K118">
        <v>57.99</v>
      </c>
      <c r="L118">
        <v>58.07</v>
      </c>
      <c r="M118">
        <v>56.31</v>
      </c>
      <c r="N118">
        <v>57.12</v>
      </c>
      <c r="O118">
        <v>-0.8549159284574458</v>
      </c>
      <c r="P118">
        <v>18957200</v>
      </c>
      <c r="Q118" s="1">
        <v>43955.291666666664</v>
      </c>
      <c r="R118">
        <v>171.86840000000001</v>
      </c>
      <c r="S118">
        <v>178.84</v>
      </c>
      <c r="T118">
        <v>179</v>
      </c>
      <c r="U118">
        <v>173.8</v>
      </c>
      <c r="V118">
        <v>174.49</v>
      </c>
      <c r="W118">
        <v>30372900</v>
      </c>
      <c r="X118">
        <v>0.13763037613506232</v>
      </c>
      <c r="Y118" s="1">
        <v>43955.291666666664</v>
      </c>
      <c r="Z118">
        <v>7.2567000000000004</v>
      </c>
      <c r="AA118">
        <v>7.2821999999999996</v>
      </c>
      <c r="AB118">
        <v>7.2960000000000003</v>
      </c>
      <c r="AC118">
        <v>7.0220000000000002</v>
      </c>
      <c r="AD118">
        <v>7.0220000000000002</v>
      </c>
      <c r="AE118">
        <v>-0.71262091754780299</v>
      </c>
      <c r="AF118">
        <v>317556000</v>
      </c>
      <c r="AG118" s="1">
        <v>43955.291666666664</v>
      </c>
      <c r="AH118">
        <v>11.8096</v>
      </c>
      <c r="AI118">
        <v>12.388</v>
      </c>
      <c r="AJ118">
        <v>12.506</v>
      </c>
      <c r="AK118">
        <v>12.27</v>
      </c>
      <c r="AL118">
        <v>12.46</v>
      </c>
      <c r="AM118">
        <v>-0.22268429141987137</v>
      </c>
      <c r="AN118">
        <v>3840500</v>
      </c>
    </row>
    <row r="119" spans="1:40">
      <c r="A119" s="121">
        <v>43956.291666666664</v>
      </c>
      <c r="B119">
        <v>72.290999999999997</v>
      </c>
      <c r="C119">
        <v>74.39</v>
      </c>
      <c r="D119">
        <v>75.25</v>
      </c>
      <c r="E119">
        <v>73.614999999999995</v>
      </c>
      <c r="F119">
        <v>73.765000000000001</v>
      </c>
      <c r="G119">
        <v>147751200</v>
      </c>
      <c r="H119">
        <v>1.0494170535620611</v>
      </c>
      <c r="I119" s="1">
        <v>43956.291666666664</v>
      </c>
      <c r="J119">
        <v>52.078099999999999</v>
      </c>
      <c r="K119">
        <v>58.75</v>
      </c>
      <c r="L119">
        <v>59.3</v>
      </c>
      <c r="M119">
        <v>58.35</v>
      </c>
      <c r="N119">
        <v>58.79</v>
      </c>
      <c r="O119">
        <v>-0.92691126090569442</v>
      </c>
      <c r="P119">
        <v>17252100</v>
      </c>
      <c r="Q119" s="1">
        <v>43956.291666666664</v>
      </c>
      <c r="R119">
        <v>173.71350000000001</v>
      </c>
      <c r="S119">
        <v>180.76</v>
      </c>
      <c r="T119">
        <v>183.65</v>
      </c>
      <c r="U119">
        <v>179.9</v>
      </c>
      <c r="V119">
        <v>180.62</v>
      </c>
      <c r="W119">
        <v>36839200</v>
      </c>
      <c r="X119">
        <v>0.64621278486787281</v>
      </c>
      <c r="Y119" s="1">
        <v>43956.291666666664</v>
      </c>
      <c r="Z119">
        <v>7.3177000000000003</v>
      </c>
      <c r="AA119">
        <v>7.3434999999999997</v>
      </c>
      <c r="AB119">
        <v>7.5068000000000001</v>
      </c>
      <c r="AC119">
        <v>7.2821999999999996</v>
      </c>
      <c r="AD119">
        <v>7.3868</v>
      </c>
      <c r="AE119">
        <v>-0.43719231252281221</v>
      </c>
      <c r="AF119">
        <v>368896000</v>
      </c>
      <c r="AG119" s="1">
        <v>43956.291666666664</v>
      </c>
      <c r="AH119">
        <v>12.086</v>
      </c>
      <c r="AI119">
        <v>12.678000000000001</v>
      </c>
      <c r="AJ119">
        <v>12.747999999999999</v>
      </c>
      <c r="AK119">
        <v>12.555999999999999</v>
      </c>
      <c r="AL119">
        <v>12.577999999999999</v>
      </c>
      <c r="AM119">
        <v>0.17305707642004281</v>
      </c>
      <c r="AN119">
        <v>4786000</v>
      </c>
    </row>
    <row r="120" spans="1:40">
      <c r="A120" s="121">
        <v>43957.291666666664</v>
      </c>
      <c r="B120">
        <v>73.036799999999999</v>
      </c>
      <c r="C120">
        <v>75.157499999999999</v>
      </c>
      <c r="D120">
        <v>75.81</v>
      </c>
      <c r="E120">
        <v>74.717500000000001</v>
      </c>
      <c r="F120">
        <v>75.114999999999995</v>
      </c>
      <c r="G120">
        <v>142333600</v>
      </c>
      <c r="H120">
        <v>0.94733016876216902</v>
      </c>
      <c r="I120" s="1">
        <v>43957.291666666664</v>
      </c>
      <c r="J120">
        <v>52.755600000000001</v>
      </c>
      <c r="K120">
        <v>59.18</v>
      </c>
      <c r="L120">
        <v>59.95</v>
      </c>
      <c r="M120">
        <v>58.94</v>
      </c>
      <c r="N120">
        <v>59.04</v>
      </c>
      <c r="O120">
        <v>-0.90172070590092923</v>
      </c>
      <c r="P120">
        <v>17848700</v>
      </c>
      <c r="Q120" s="1">
        <v>43957.291666666664</v>
      </c>
      <c r="R120">
        <v>175.42420000000001</v>
      </c>
      <c r="S120">
        <v>182.54</v>
      </c>
      <c r="T120">
        <v>184.2</v>
      </c>
      <c r="U120">
        <v>181.63</v>
      </c>
      <c r="V120">
        <v>182.08</v>
      </c>
      <c r="W120">
        <v>32139300</v>
      </c>
      <c r="X120">
        <v>0.27655989793046876</v>
      </c>
      <c r="Y120" s="1">
        <v>43957.291666666664</v>
      </c>
      <c r="Z120">
        <v>7.4185999999999996</v>
      </c>
      <c r="AA120">
        <v>7.4447000000000001</v>
      </c>
      <c r="AB120">
        <v>7.55</v>
      </c>
      <c r="AC120">
        <v>7.3853</v>
      </c>
      <c r="AD120">
        <v>7.4233000000000002</v>
      </c>
      <c r="AE120">
        <v>-0.680925705267171</v>
      </c>
      <c r="AF120">
        <v>323464000</v>
      </c>
      <c r="AG120" s="1">
        <v>43957.291666666664</v>
      </c>
      <c r="AH120">
        <v>12.1928</v>
      </c>
      <c r="AI120">
        <v>12.79</v>
      </c>
      <c r="AJ120">
        <v>12.852</v>
      </c>
      <c r="AK120">
        <v>12.648</v>
      </c>
      <c r="AL120">
        <v>12.788</v>
      </c>
      <c r="AM120">
        <v>8.1812636241194267E-2</v>
      </c>
      <c r="AN120">
        <v>4568000</v>
      </c>
    </row>
    <row r="121" spans="1:40">
      <c r="A121" s="121">
        <v>43958.291666666664</v>
      </c>
      <c r="B121">
        <v>73.792400000000001</v>
      </c>
      <c r="C121">
        <v>75.935000000000002</v>
      </c>
      <c r="D121">
        <v>76.292500000000004</v>
      </c>
      <c r="E121">
        <v>75.492500000000007</v>
      </c>
      <c r="F121">
        <v>75.805000000000007</v>
      </c>
      <c r="G121">
        <v>115215200</v>
      </c>
      <c r="H121">
        <v>0.43632290045934335</v>
      </c>
      <c r="I121" s="1">
        <v>43958.291666666664</v>
      </c>
      <c r="J121">
        <v>52.746699999999997</v>
      </c>
      <c r="K121">
        <v>59.17</v>
      </c>
      <c r="L121">
        <v>60.1</v>
      </c>
      <c r="M121">
        <v>58.92</v>
      </c>
      <c r="N121">
        <v>59.93</v>
      </c>
      <c r="O121">
        <v>-1.0332554309274875</v>
      </c>
      <c r="P121">
        <v>14733500</v>
      </c>
      <c r="Q121" s="1">
        <v>43958.291666666664</v>
      </c>
      <c r="R121">
        <v>176.44280000000001</v>
      </c>
      <c r="S121">
        <v>183.6</v>
      </c>
      <c r="T121">
        <v>184.55</v>
      </c>
      <c r="U121">
        <v>182.58</v>
      </c>
      <c r="V121">
        <v>184.17</v>
      </c>
      <c r="W121">
        <v>28316000</v>
      </c>
      <c r="X121">
        <v>-2.41473261865927E-2</v>
      </c>
      <c r="Y121" s="1">
        <v>43958.291666666664</v>
      </c>
      <c r="Z121">
        <v>7.5949999999999998</v>
      </c>
      <c r="AA121">
        <v>7.6216999999999997</v>
      </c>
      <c r="AB121">
        <v>7.6852</v>
      </c>
      <c r="AC121">
        <v>7.5330000000000004</v>
      </c>
      <c r="AD121">
        <v>7.5845000000000002</v>
      </c>
      <c r="AE121">
        <v>-0.41124816110285006</v>
      </c>
      <c r="AF121">
        <v>373732000</v>
      </c>
      <c r="AG121" s="1">
        <v>43958.291666666664</v>
      </c>
      <c r="AH121">
        <v>12.2729</v>
      </c>
      <c r="AI121">
        <v>12.874000000000001</v>
      </c>
      <c r="AJ121">
        <v>12.917999999999999</v>
      </c>
      <c r="AK121">
        <v>12.78</v>
      </c>
      <c r="AL121">
        <v>12.853999999999999</v>
      </c>
      <c r="AM121">
        <v>5.4188172700808938E-2</v>
      </c>
      <c r="AN121">
        <v>4502000</v>
      </c>
    </row>
    <row r="122" spans="1:40">
      <c r="A122" s="121">
        <v>43959.291666666664</v>
      </c>
      <c r="B122">
        <v>75.548699999999997</v>
      </c>
      <c r="C122">
        <v>77.532499999999999</v>
      </c>
      <c r="D122">
        <v>77.587500000000006</v>
      </c>
      <c r="E122">
        <v>76.072500000000005</v>
      </c>
      <c r="F122">
        <v>76.41</v>
      </c>
      <c r="G122">
        <v>133838400</v>
      </c>
      <c r="H122">
        <v>0.78725033567149394</v>
      </c>
      <c r="I122" s="1">
        <v>43959.291666666664</v>
      </c>
      <c r="J122">
        <v>53.192399999999999</v>
      </c>
      <c r="K122">
        <v>59.67</v>
      </c>
      <c r="L122">
        <v>59.78</v>
      </c>
      <c r="M122">
        <v>59.05</v>
      </c>
      <c r="N122">
        <v>59.67</v>
      </c>
      <c r="O122">
        <v>-0.79465029124943132</v>
      </c>
      <c r="P122">
        <v>20384500</v>
      </c>
      <c r="Q122" s="1">
        <v>43959.291666666664</v>
      </c>
      <c r="R122">
        <v>177.48079999999999</v>
      </c>
      <c r="S122">
        <v>184.68</v>
      </c>
      <c r="T122">
        <v>185</v>
      </c>
      <c r="U122">
        <v>183.36</v>
      </c>
      <c r="V122">
        <v>184.98</v>
      </c>
      <c r="W122">
        <v>30877800</v>
      </c>
      <c r="X122">
        <v>0.1773413790531447</v>
      </c>
      <c r="Y122" s="1">
        <v>43959.291666666664</v>
      </c>
      <c r="Z122">
        <v>7.7850999999999999</v>
      </c>
      <c r="AA122">
        <v>7.8125</v>
      </c>
      <c r="AB122">
        <v>7.8186999999999998</v>
      </c>
      <c r="AC122">
        <v>7.6597</v>
      </c>
      <c r="AD122">
        <v>7.6936999999999998</v>
      </c>
      <c r="AE122">
        <v>-0.59641944530702962</v>
      </c>
      <c r="AF122">
        <v>339216000</v>
      </c>
      <c r="AG122" s="1">
        <v>43959.291666666664</v>
      </c>
      <c r="AH122">
        <v>12.4902</v>
      </c>
      <c r="AI122">
        <v>13.102</v>
      </c>
      <c r="AJ122">
        <v>13.178000000000001</v>
      </c>
      <c r="AK122">
        <v>12.917999999999999</v>
      </c>
      <c r="AL122">
        <v>13</v>
      </c>
      <c r="AM122">
        <v>0.17410345761475438</v>
      </c>
      <c r="AN122">
        <v>4788500</v>
      </c>
    </row>
    <row r="123" spans="1:40">
      <c r="A123" s="121">
        <v>43962.291666666664</v>
      </c>
      <c r="B123">
        <v>76.737499999999997</v>
      </c>
      <c r="C123">
        <v>78.752499999999998</v>
      </c>
      <c r="D123">
        <v>79.262500000000003</v>
      </c>
      <c r="E123">
        <v>76.81</v>
      </c>
      <c r="F123">
        <v>77.025000000000006</v>
      </c>
      <c r="G123">
        <v>145946400</v>
      </c>
      <c r="H123">
        <v>1.0154081917622151</v>
      </c>
      <c r="I123" s="1">
        <v>43962.291666666664</v>
      </c>
      <c r="J123">
        <v>53.602499999999999</v>
      </c>
      <c r="K123">
        <v>60.13</v>
      </c>
      <c r="L123">
        <v>60.84</v>
      </c>
      <c r="M123">
        <v>59.71</v>
      </c>
      <c r="N123">
        <v>59.74</v>
      </c>
      <c r="O123">
        <v>-0.86643450607276584</v>
      </c>
      <c r="P123">
        <v>18684400</v>
      </c>
      <c r="Q123" s="1">
        <v>43962.291666666664</v>
      </c>
      <c r="R123">
        <v>179.46039999999999</v>
      </c>
      <c r="S123">
        <v>186.74</v>
      </c>
      <c r="T123">
        <v>187.51</v>
      </c>
      <c r="U123">
        <v>182.85</v>
      </c>
      <c r="V123">
        <v>183.15</v>
      </c>
      <c r="W123">
        <v>30892700</v>
      </c>
      <c r="X123">
        <v>0.17851328228839808</v>
      </c>
      <c r="Y123" s="1">
        <v>43962.291666666664</v>
      </c>
      <c r="Z123">
        <v>8.0372000000000003</v>
      </c>
      <c r="AA123">
        <v>8.0655000000000001</v>
      </c>
      <c r="AB123">
        <v>8.1125000000000007</v>
      </c>
      <c r="AC123">
        <v>7.7786999999999997</v>
      </c>
      <c r="AD123">
        <v>7.8075000000000001</v>
      </c>
      <c r="AE123">
        <v>0.10016707185044789</v>
      </c>
      <c r="AF123">
        <v>469060000</v>
      </c>
      <c r="AG123" s="1">
        <v>43962.291666666664</v>
      </c>
      <c r="AH123">
        <v>12.5779</v>
      </c>
      <c r="AI123">
        <v>13.194000000000001</v>
      </c>
      <c r="AJ123">
        <v>13.21</v>
      </c>
      <c r="AK123">
        <v>13.055999999999999</v>
      </c>
      <c r="AL123">
        <v>13.154</v>
      </c>
      <c r="AM123">
        <v>8.8509475887348296E-2</v>
      </c>
      <c r="AN123">
        <v>4584000</v>
      </c>
    </row>
    <row r="124" spans="1:40">
      <c r="A124" s="121">
        <v>43963.291666666664</v>
      </c>
      <c r="B124">
        <v>75.860600000000005</v>
      </c>
      <c r="C124">
        <v>77.852500000000006</v>
      </c>
      <c r="D124">
        <v>79.922499999999999</v>
      </c>
      <c r="E124">
        <v>77.727500000000006</v>
      </c>
      <c r="F124">
        <v>79.457499999999996</v>
      </c>
      <c r="G124">
        <v>162301200</v>
      </c>
      <c r="H124">
        <v>1.3235908895481854</v>
      </c>
      <c r="I124" s="1">
        <v>43963.291666666664</v>
      </c>
      <c r="J124">
        <v>52.051400000000001</v>
      </c>
      <c r="K124">
        <v>58.39</v>
      </c>
      <c r="L124">
        <v>60.64</v>
      </c>
      <c r="M124">
        <v>58.26</v>
      </c>
      <c r="N124">
        <v>60.22</v>
      </c>
      <c r="O124">
        <v>-0.94790479752716494</v>
      </c>
      <c r="P124">
        <v>16754900</v>
      </c>
      <c r="Q124" s="1">
        <v>43963.291666666664</v>
      </c>
      <c r="R124">
        <v>175.3954</v>
      </c>
      <c r="S124">
        <v>182.51</v>
      </c>
      <c r="T124">
        <v>187.04</v>
      </c>
      <c r="U124">
        <v>182.3</v>
      </c>
      <c r="V124">
        <v>186.8</v>
      </c>
      <c r="W124">
        <v>32038200</v>
      </c>
      <c r="X124">
        <v>0.26860825919999115</v>
      </c>
      <c r="Y124" s="1">
        <v>43963.291666666664</v>
      </c>
      <c r="Z124">
        <v>7.7751000000000001</v>
      </c>
      <c r="AA124">
        <v>7.8025000000000002</v>
      </c>
      <c r="AB124">
        <v>8.1724999999999994</v>
      </c>
      <c r="AC124">
        <v>7.7927</v>
      </c>
      <c r="AD124">
        <v>8.1234999999999999</v>
      </c>
      <c r="AE124">
        <v>0.22892216574604154</v>
      </c>
      <c r="AF124">
        <v>493060000</v>
      </c>
      <c r="AG124" s="1">
        <v>43963.291666666664</v>
      </c>
      <c r="AH124">
        <v>12.5055</v>
      </c>
      <c r="AI124">
        <v>13.118</v>
      </c>
      <c r="AJ124">
        <v>13.28</v>
      </c>
      <c r="AK124">
        <v>13.11</v>
      </c>
      <c r="AL124">
        <v>13.183999999999999</v>
      </c>
      <c r="AM124">
        <v>0.55603259368447588</v>
      </c>
      <c r="AN124">
        <v>5701000</v>
      </c>
    </row>
    <row r="125" spans="1:40">
      <c r="A125" s="121">
        <v>43964.291666666664</v>
      </c>
      <c r="B125">
        <v>74.944599999999994</v>
      </c>
      <c r="C125">
        <v>76.912499999999994</v>
      </c>
      <c r="D125">
        <v>78.987499999999997</v>
      </c>
      <c r="E125">
        <v>75.802499999999995</v>
      </c>
      <c r="F125">
        <v>78.037499999999994</v>
      </c>
      <c r="G125">
        <v>200622400</v>
      </c>
      <c r="H125">
        <v>2.045698821066499</v>
      </c>
      <c r="I125" s="1">
        <v>43964.291666666664</v>
      </c>
      <c r="J125">
        <v>51.471899999999998</v>
      </c>
      <c r="K125">
        <v>57.74</v>
      </c>
      <c r="L125">
        <v>59.23</v>
      </c>
      <c r="M125">
        <v>56.9</v>
      </c>
      <c r="N125">
        <v>58.45</v>
      </c>
      <c r="O125">
        <v>-0.76591718249860552</v>
      </c>
      <c r="P125">
        <v>21065000</v>
      </c>
      <c r="Q125" s="1">
        <v>43964.291666666664</v>
      </c>
      <c r="R125">
        <v>172.74299999999999</v>
      </c>
      <c r="S125">
        <v>179.75</v>
      </c>
      <c r="T125">
        <v>184.05</v>
      </c>
      <c r="U125">
        <v>176.54</v>
      </c>
      <c r="V125">
        <v>182.55</v>
      </c>
      <c r="W125">
        <v>44711500</v>
      </c>
      <c r="X125">
        <v>1.2653788143232498</v>
      </c>
      <c r="Y125" s="1">
        <v>43964.291666666664</v>
      </c>
      <c r="Z125">
        <v>7.7526999999999999</v>
      </c>
      <c r="AA125">
        <v>7.78</v>
      </c>
      <c r="AB125">
        <v>8.0785</v>
      </c>
      <c r="AC125">
        <v>7.5946999999999996</v>
      </c>
      <c r="AD125">
        <v>7.9175000000000004</v>
      </c>
      <c r="AE125">
        <v>0.94132410027036117</v>
      </c>
      <c r="AF125">
        <v>625852000</v>
      </c>
      <c r="AG125" s="1">
        <v>43964.291666666664</v>
      </c>
      <c r="AH125">
        <v>11.9697</v>
      </c>
      <c r="AI125">
        <v>12.555999999999999</v>
      </c>
      <c r="AJ125">
        <v>12.81</v>
      </c>
      <c r="AK125">
        <v>12.46</v>
      </c>
      <c r="AL125">
        <v>12.736000000000001</v>
      </c>
      <c r="AM125">
        <v>3.4934338834787835</v>
      </c>
      <c r="AN125">
        <v>12719000</v>
      </c>
    </row>
    <row r="126" spans="1:40">
      <c r="A126" s="121">
        <v>43965.291666666664</v>
      </c>
      <c r="B126">
        <v>75.405000000000001</v>
      </c>
      <c r="C126">
        <v>77.385000000000005</v>
      </c>
      <c r="D126">
        <v>77.447500000000005</v>
      </c>
      <c r="E126">
        <v>75.382499999999993</v>
      </c>
      <c r="F126">
        <v>76.127499999999998</v>
      </c>
      <c r="G126">
        <v>158929200</v>
      </c>
      <c r="H126">
        <v>1.2600503964248031</v>
      </c>
      <c r="I126" s="1">
        <v>43965.291666666664</v>
      </c>
      <c r="J126">
        <v>52.666499999999999</v>
      </c>
      <c r="K126">
        <v>59.08</v>
      </c>
      <c r="L126">
        <v>59.15</v>
      </c>
      <c r="M126">
        <v>56.1</v>
      </c>
      <c r="N126">
        <v>57.32</v>
      </c>
      <c r="O126">
        <v>-0.7446196364972586</v>
      </c>
      <c r="P126">
        <v>21569400</v>
      </c>
      <c r="Q126" s="1">
        <v>43965.291666666664</v>
      </c>
      <c r="R126">
        <v>173.49250000000001</v>
      </c>
      <c r="S126">
        <v>180.53</v>
      </c>
      <c r="T126">
        <v>180.69</v>
      </c>
      <c r="U126">
        <v>175.68</v>
      </c>
      <c r="V126">
        <v>177.54</v>
      </c>
      <c r="W126">
        <v>41873900</v>
      </c>
      <c r="X126">
        <v>1.0421981015477486</v>
      </c>
      <c r="Y126" s="1">
        <v>43965.291666666664</v>
      </c>
      <c r="Z126">
        <v>8.0023</v>
      </c>
      <c r="AA126">
        <v>8.0305</v>
      </c>
      <c r="AB126">
        <v>8.0359999999999996</v>
      </c>
      <c r="AC126">
        <v>7.6875</v>
      </c>
      <c r="AD126">
        <v>7.8418000000000001</v>
      </c>
      <c r="AE126">
        <v>0.81503681234109981</v>
      </c>
      <c r="AF126">
        <v>602312000</v>
      </c>
      <c r="AG126" s="1">
        <v>43965.291666666664</v>
      </c>
      <c r="AH126">
        <v>12.137499999999999</v>
      </c>
      <c r="AI126">
        <v>12.731999999999999</v>
      </c>
      <c r="AJ126">
        <v>12.731999999999999</v>
      </c>
      <c r="AK126">
        <v>12.474</v>
      </c>
      <c r="AL126">
        <v>12.587999999999999</v>
      </c>
      <c r="AM126">
        <v>0.95302961895804394</v>
      </c>
      <c r="AN126">
        <v>6649500</v>
      </c>
    </row>
    <row r="127" spans="1:40">
      <c r="A127" s="121">
        <v>43966.291666666664</v>
      </c>
      <c r="B127">
        <v>74.959199999999996</v>
      </c>
      <c r="C127">
        <v>76.927499999999995</v>
      </c>
      <c r="D127">
        <v>76.974999999999994</v>
      </c>
      <c r="E127">
        <v>75.052499999999995</v>
      </c>
      <c r="F127">
        <v>75.087500000000006</v>
      </c>
      <c r="G127">
        <v>166348400</v>
      </c>
      <c r="H127">
        <v>1.3998545561463325</v>
      </c>
      <c r="I127" s="1">
        <v>43966.291666666664</v>
      </c>
      <c r="J127">
        <v>51.953299999999999</v>
      </c>
      <c r="K127">
        <v>58.28</v>
      </c>
      <c r="L127">
        <v>58.37</v>
      </c>
      <c r="M127">
        <v>56.96</v>
      </c>
      <c r="N127">
        <v>57.4</v>
      </c>
      <c r="O127">
        <v>-0.75289966974639444</v>
      </c>
      <c r="P127">
        <v>21373300</v>
      </c>
      <c r="Q127" s="1">
        <v>43966.291666666664</v>
      </c>
      <c r="R127">
        <v>176.02</v>
      </c>
      <c r="S127">
        <v>183.16</v>
      </c>
      <c r="T127">
        <v>187.06</v>
      </c>
      <c r="U127">
        <v>177</v>
      </c>
      <c r="V127">
        <v>179.06</v>
      </c>
      <c r="W127">
        <v>46610400</v>
      </c>
      <c r="X127">
        <v>1.4147296232777886</v>
      </c>
      <c r="Y127" s="1">
        <v>43966.291666666664</v>
      </c>
      <c r="Z127">
        <v>8.4609000000000005</v>
      </c>
      <c r="AA127">
        <v>8.4908000000000001</v>
      </c>
      <c r="AB127">
        <v>8.5005000000000006</v>
      </c>
      <c r="AC127">
        <v>7.8739999999999997</v>
      </c>
      <c r="AD127">
        <v>7.8898000000000001</v>
      </c>
      <c r="AE127">
        <v>2.8823500591110669</v>
      </c>
      <c r="AF127">
        <v>987660000</v>
      </c>
      <c r="AG127" s="1">
        <v>43966.291666666664</v>
      </c>
      <c r="AH127">
        <v>12.2042</v>
      </c>
      <c r="AI127">
        <v>12.802</v>
      </c>
      <c r="AJ127">
        <v>12.912000000000001</v>
      </c>
      <c r="AK127">
        <v>12.696</v>
      </c>
      <c r="AL127">
        <v>12.704000000000001</v>
      </c>
      <c r="AM127">
        <v>0.76740159501621219</v>
      </c>
      <c r="AN127">
        <v>6206000</v>
      </c>
    </row>
    <row r="128" spans="1:40">
      <c r="A128" s="121">
        <v>43969.291666666664</v>
      </c>
      <c r="B128">
        <v>76.725399999999993</v>
      </c>
      <c r="C128">
        <v>78.739999999999995</v>
      </c>
      <c r="D128">
        <v>79.125</v>
      </c>
      <c r="E128">
        <v>77.58</v>
      </c>
      <c r="F128">
        <v>78.292500000000004</v>
      </c>
      <c r="G128">
        <v>135178400</v>
      </c>
      <c r="H128">
        <v>0.81250070956987241</v>
      </c>
      <c r="I128" s="1">
        <v>43969.291666666664</v>
      </c>
      <c r="J128">
        <v>53.415300000000002</v>
      </c>
      <c r="K128">
        <v>59.92</v>
      </c>
      <c r="L128">
        <v>60.28</v>
      </c>
      <c r="M128">
        <v>59.36</v>
      </c>
      <c r="N128">
        <v>59.74</v>
      </c>
      <c r="O128">
        <v>-0.79278401144518962</v>
      </c>
      <c r="P128">
        <v>20428700</v>
      </c>
      <c r="Q128" s="1">
        <v>43969.291666666664</v>
      </c>
      <c r="R128">
        <v>177.70179999999999</v>
      </c>
      <c r="S128">
        <v>184.91</v>
      </c>
      <c r="T128">
        <v>186.2</v>
      </c>
      <c r="U128">
        <v>183.96</v>
      </c>
      <c r="V128">
        <v>185.75</v>
      </c>
      <c r="W128">
        <v>35264500</v>
      </c>
      <c r="X128">
        <v>0.52236070268307522</v>
      </c>
      <c r="Y128" s="1">
        <v>43969.291666666664</v>
      </c>
      <c r="Z128">
        <v>8.7195</v>
      </c>
      <c r="AA128">
        <v>8.7501999999999995</v>
      </c>
      <c r="AB128">
        <v>8.9164999999999992</v>
      </c>
      <c r="AC128">
        <v>8.6805000000000003</v>
      </c>
      <c r="AD128">
        <v>8.7605000000000004</v>
      </c>
      <c r="AE128">
        <v>1.7385756416718772</v>
      </c>
      <c r="AF128">
        <v>774460000</v>
      </c>
      <c r="AG128" s="1">
        <v>43969.291666666664</v>
      </c>
      <c r="AH128">
        <v>12.2157</v>
      </c>
      <c r="AI128">
        <v>12.814</v>
      </c>
      <c r="AJ128">
        <v>12.891999999999999</v>
      </c>
      <c r="AK128">
        <v>12.538</v>
      </c>
      <c r="AL128">
        <v>12.6</v>
      </c>
      <c r="AM128">
        <v>2.30704688491481</v>
      </c>
      <c r="AN128">
        <v>9884500</v>
      </c>
    </row>
    <row r="129" spans="1:40">
      <c r="A129" s="121">
        <v>43970.291666666664</v>
      </c>
      <c r="B129">
        <v>76.281999999999996</v>
      </c>
      <c r="C129">
        <v>78.284999999999997</v>
      </c>
      <c r="D129">
        <v>79.63</v>
      </c>
      <c r="E129">
        <v>78.252499999999998</v>
      </c>
      <c r="F129">
        <v>78.757499999999993</v>
      </c>
      <c r="G129">
        <v>101729600</v>
      </c>
      <c r="H129">
        <v>0.18220615251608027</v>
      </c>
      <c r="I129" s="1">
        <v>43970.291666666664</v>
      </c>
      <c r="J129">
        <v>53.745100000000001</v>
      </c>
      <c r="K129">
        <v>60.29</v>
      </c>
      <c r="L129">
        <v>61.77</v>
      </c>
      <c r="M129">
        <v>59.85</v>
      </c>
      <c r="N129">
        <v>60.13</v>
      </c>
      <c r="O129">
        <v>-0.73213836251232967</v>
      </c>
      <c r="P129">
        <v>21865000</v>
      </c>
      <c r="Q129" s="1">
        <v>43970.291666666664</v>
      </c>
      <c r="R129">
        <v>176.4717</v>
      </c>
      <c r="S129">
        <v>183.63</v>
      </c>
      <c r="T129">
        <v>186.6</v>
      </c>
      <c r="U129">
        <v>183.49</v>
      </c>
      <c r="V129">
        <v>185.03</v>
      </c>
      <c r="W129">
        <v>26799100</v>
      </c>
      <c r="X129">
        <v>-0.14345336763329333</v>
      </c>
      <c r="Y129" s="1">
        <v>43970.291666666664</v>
      </c>
      <c r="Z129">
        <v>8.7745999999999995</v>
      </c>
      <c r="AA129">
        <v>8.8055000000000003</v>
      </c>
      <c r="AB129">
        <v>9.0875000000000004</v>
      </c>
      <c r="AC129">
        <v>8.7627000000000006</v>
      </c>
      <c r="AD129">
        <v>8.7902000000000005</v>
      </c>
      <c r="AE129">
        <v>1.4320312222887845</v>
      </c>
      <c r="AF129">
        <v>717320000</v>
      </c>
      <c r="AG129" s="1">
        <v>43970.291666666664</v>
      </c>
      <c r="AH129">
        <v>12.0212</v>
      </c>
      <c r="AI129">
        <v>12.61</v>
      </c>
      <c r="AJ129">
        <v>12.868</v>
      </c>
      <c r="AK129">
        <v>12.6</v>
      </c>
      <c r="AL129">
        <v>12.858000000000001</v>
      </c>
      <c r="AM129">
        <v>2.6031727630181831</v>
      </c>
      <c r="AN129">
        <v>10592000</v>
      </c>
    </row>
    <row r="130" spans="1:40">
      <c r="A130" s="121">
        <v>43971.291666666664</v>
      </c>
      <c r="B130">
        <v>77.765600000000006</v>
      </c>
      <c r="C130">
        <v>79.807500000000005</v>
      </c>
      <c r="D130">
        <v>79.88</v>
      </c>
      <c r="E130">
        <v>79.13</v>
      </c>
      <c r="F130">
        <v>79.17</v>
      </c>
      <c r="G130">
        <v>111504800</v>
      </c>
      <c r="H130">
        <v>0.36640574574849005</v>
      </c>
      <c r="I130" s="1">
        <v>43971.291666666664</v>
      </c>
      <c r="J130">
        <v>56.250100000000003</v>
      </c>
      <c r="K130">
        <v>63.1</v>
      </c>
      <c r="L130">
        <v>63.49</v>
      </c>
      <c r="M130">
        <v>61.02</v>
      </c>
      <c r="N130">
        <v>61.16</v>
      </c>
      <c r="O130">
        <v>-0.36399144818690565</v>
      </c>
      <c r="P130">
        <v>30584000</v>
      </c>
      <c r="Q130" s="1">
        <v>43971.291666666664</v>
      </c>
      <c r="R130">
        <v>178.9195</v>
      </c>
      <c r="S130">
        <v>185.66</v>
      </c>
      <c r="T130">
        <v>185.85</v>
      </c>
      <c r="U130">
        <v>183.94</v>
      </c>
      <c r="V130">
        <v>184.81</v>
      </c>
      <c r="W130">
        <v>31261300</v>
      </c>
      <c r="X130">
        <v>0.20750412339674659</v>
      </c>
      <c r="Y130" s="1">
        <v>43971.291666666664</v>
      </c>
      <c r="Z130">
        <v>8.9384999999999994</v>
      </c>
      <c r="AA130">
        <v>8.9700000000000006</v>
      </c>
      <c r="AB130">
        <v>9.0429999999999993</v>
      </c>
      <c r="AC130">
        <v>8.8887999999999998</v>
      </c>
      <c r="AD130">
        <v>8.9909999999999997</v>
      </c>
      <c r="AE130">
        <v>0.73576659286604595</v>
      </c>
      <c r="AF130">
        <v>587536000</v>
      </c>
      <c r="AG130" s="1">
        <v>43971.291666666664</v>
      </c>
      <c r="AH130">
        <v>12.0441</v>
      </c>
      <c r="AI130">
        <v>12.634</v>
      </c>
      <c r="AJ130">
        <v>12.77</v>
      </c>
      <c r="AK130">
        <v>12.612</v>
      </c>
      <c r="AL130">
        <v>12.646000000000001</v>
      </c>
      <c r="AM130">
        <v>2.6619793861609731</v>
      </c>
      <c r="AN130">
        <v>10732500</v>
      </c>
    </row>
    <row r="131" spans="1:40">
      <c r="A131" s="121">
        <v>43972.291666666664</v>
      </c>
      <c r="B131">
        <v>77.1858</v>
      </c>
      <c r="C131">
        <v>79.212500000000006</v>
      </c>
      <c r="D131">
        <v>80.222499999999997</v>
      </c>
      <c r="E131">
        <v>78.967500000000001</v>
      </c>
      <c r="F131">
        <v>79.665000000000006</v>
      </c>
      <c r="G131">
        <v>102688800</v>
      </c>
      <c r="H131">
        <v>0.20028089777229269</v>
      </c>
      <c r="I131" s="1">
        <v>43972.291666666664</v>
      </c>
      <c r="J131">
        <v>55.251600000000003</v>
      </c>
      <c r="K131">
        <v>61.98</v>
      </c>
      <c r="L131">
        <v>63.8</v>
      </c>
      <c r="M131">
        <v>61.82</v>
      </c>
      <c r="N131">
        <v>63.1</v>
      </c>
      <c r="O131">
        <v>-0.76918106097977934</v>
      </c>
      <c r="P131">
        <v>20987700</v>
      </c>
      <c r="Q131" s="1">
        <v>43972.291666666664</v>
      </c>
      <c r="R131">
        <v>176.7704</v>
      </c>
      <c r="S131">
        <v>183.43</v>
      </c>
      <c r="T131">
        <v>186.67</v>
      </c>
      <c r="U131">
        <v>183.29</v>
      </c>
      <c r="V131">
        <v>185.4</v>
      </c>
      <c r="W131">
        <v>29119500</v>
      </c>
      <c r="X131">
        <v>3.9048932170862603E-2</v>
      </c>
      <c r="Y131" s="1">
        <v>43972.291666666664</v>
      </c>
      <c r="Z131">
        <v>8.7444000000000006</v>
      </c>
      <c r="AA131">
        <v>8.7752999999999997</v>
      </c>
      <c r="AB131">
        <v>9.0525000000000002</v>
      </c>
      <c r="AC131">
        <v>8.7375000000000007</v>
      </c>
      <c r="AD131">
        <v>9.0515000000000008</v>
      </c>
      <c r="AE131">
        <v>1.6667302992781359</v>
      </c>
      <c r="AF131">
        <v>761068000</v>
      </c>
      <c r="AG131" s="1">
        <v>43972.291666666664</v>
      </c>
      <c r="AH131">
        <v>11.9621</v>
      </c>
      <c r="AI131">
        <v>12.548</v>
      </c>
      <c r="AJ131">
        <v>12.676</v>
      </c>
      <c r="AK131">
        <v>12.436</v>
      </c>
      <c r="AL131">
        <v>12.6</v>
      </c>
      <c r="AM131">
        <v>0.71173411545755683</v>
      </c>
      <c r="AN131">
        <v>6073000</v>
      </c>
    </row>
    <row r="132" spans="1:40">
      <c r="A132" s="121">
        <v>43973.291666666664</v>
      </c>
      <c r="B132">
        <v>77.682699999999997</v>
      </c>
      <c r="C132">
        <v>79.722499999999997</v>
      </c>
      <c r="D132">
        <v>79.807500000000005</v>
      </c>
      <c r="E132">
        <v>78.837500000000006</v>
      </c>
      <c r="F132">
        <v>78.942499999999995</v>
      </c>
      <c r="G132">
        <v>81803200</v>
      </c>
      <c r="H132">
        <v>-0.19327821349037386</v>
      </c>
      <c r="I132" s="1">
        <v>43973.291666666664</v>
      </c>
      <c r="J132">
        <v>55.501199999999997</v>
      </c>
      <c r="K132">
        <v>62.26</v>
      </c>
      <c r="L132">
        <v>62.32</v>
      </c>
      <c r="M132">
        <v>61.42</v>
      </c>
      <c r="N132">
        <v>61.98</v>
      </c>
      <c r="O132">
        <v>-1.0598773634291712</v>
      </c>
      <c r="P132">
        <v>14103000</v>
      </c>
      <c r="Q132" s="1">
        <v>43973.291666666664</v>
      </c>
      <c r="R132">
        <v>176.8475</v>
      </c>
      <c r="S132">
        <v>183.51</v>
      </c>
      <c r="T132">
        <v>184.46</v>
      </c>
      <c r="U132">
        <v>182.54</v>
      </c>
      <c r="V132">
        <v>183.19</v>
      </c>
      <c r="W132">
        <v>20826900</v>
      </c>
      <c r="X132">
        <v>-0.61317420666552058</v>
      </c>
      <c r="Y132" s="1">
        <v>43973.291666666664</v>
      </c>
      <c r="Z132">
        <v>8.9946000000000002</v>
      </c>
      <c r="AA132">
        <v>9.0261999999999993</v>
      </c>
      <c r="AB132">
        <v>9.093</v>
      </c>
      <c r="AC132">
        <v>8.7133000000000003</v>
      </c>
      <c r="AD132">
        <v>8.8252000000000006</v>
      </c>
      <c r="AE132">
        <v>3.1565125723794178</v>
      </c>
      <c r="AF132">
        <v>1038764000</v>
      </c>
      <c r="AG132" s="1">
        <v>43973.291666666664</v>
      </c>
      <c r="AH132">
        <v>12.057399999999999</v>
      </c>
      <c r="AI132">
        <v>12.648</v>
      </c>
      <c r="AJ132">
        <v>12.664</v>
      </c>
      <c r="AK132">
        <v>12.518000000000001</v>
      </c>
      <c r="AL132">
        <v>12.64</v>
      </c>
      <c r="AM132">
        <v>-5.4007642832366962E-2</v>
      </c>
      <c r="AN132">
        <v>4243500</v>
      </c>
    </row>
    <row r="133" spans="1:40">
      <c r="A133" s="121">
        <v>43977.291666666664</v>
      </c>
      <c r="B133">
        <v>77.156499999999994</v>
      </c>
      <c r="C133">
        <v>79.182500000000005</v>
      </c>
      <c r="D133">
        <v>81.06</v>
      </c>
      <c r="E133">
        <v>79.125</v>
      </c>
      <c r="F133">
        <v>80.875</v>
      </c>
      <c r="G133">
        <v>125522000</v>
      </c>
      <c r="H133">
        <v>0.63053973157561738</v>
      </c>
      <c r="I133" s="1">
        <v>43977.291666666664</v>
      </c>
      <c r="J133">
        <v>55.572600000000001</v>
      </c>
      <c r="K133">
        <v>62.34</v>
      </c>
      <c r="L133">
        <v>64.14</v>
      </c>
      <c r="M133">
        <v>62.12</v>
      </c>
      <c r="N133">
        <v>63.68</v>
      </c>
      <c r="O133">
        <v>-0.77146535368135127</v>
      </c>
      <c r="P133">
        <v>20933600</v>
      </c>
      <c r="Q133" s="1">
        <v>43977.291666666664</v>
      </c>
      <c r="R133">
        <v>174.97800000000001</v>
      </c>
      <c r="S133">
        <v>181.57</v>
      </c>
      <c r="T133">
        <v>186.5</v>
      </c>
      <c r="U133">
        <v>181.1</v>
      </c>
      <c r="V133">
        <v>186.34</v>
      </c>
      <c r="W133">
        <v>36073600</v>
      </c>
      <c r="X133">
        <v>0.58599740789404864</v>
      </c>
      <c r="Y133" s="1">
        <v>43977.291666666664</v>
      </c>
      <c r="Z133">
        <v>8.6870999999999992</v>
      </c>
      <c r="AA133">
        <v>8.7177000000000007</v>
      </c>
      <c r="AB133">
        <v>9.1818000000000008</v>
      </c>
      <c r="AC133">
        <v>8.6720000000000006</v>
      </c>
      <c r="AD133">
        <v>9.1567000000000007</v>
      </c>
      <c r="AE133">
        <v>1.7188331939412194</v>
      </c>
      <c r="AF133">
        <v>770780000</v>
      </c>
      <c r="AG133" s="1">
        <v>43977.291666666664</v>
      </c>
      <c r="AH133">
        <v>11.8553</v>
      </c>
      <c r="AI133">
        <v>12.436</v>
      </c>
      <c r="AJ133">
        <v>12.632</v>
      </c>
      <c r="AK133">
        <v>12.432</v>
      </c>
      <c r="AL133">
        <v>12.558</v>
      </c>
      <c r="AM133">
        <v>1.1731882223253574</v>
      </c>
      <c r="AN133">
        <v>7175500</v>
      </c>
    </row>
    <row r="134" spans="1:40">
      <c r="A134" s="121">
        <v>43978.291666666664</v>
      </c>
      <c r="B134">
        <v>77.492699999999999</v>
      </c>
      <c r="C134">
        <v>79.527500000000003</v>
      </c>
      <c r="D134">
        <v>79.677499999999995</v>
      </c>
      <c r="E134">
        <v>78.272499999999994</v>
      </c>
      <c r="F134">
        <v>79.034999999999997</v>
      </c>
      <c r="G134">
        <v>112945200</v>
      </c>
      <c r="H134">
        <v>0.39354801333298584</v>
      </c>
      <c r="I134" s="1">
        <v>43978.291666666664</v>
      </c>
      <c r="J134">
        <v>56.6601</v>
      </c>
      <c r="K134">
        <v>63.56</v>
      </c>
      <c r="L134">
        <v>63.59</v>
      </c>
      <c r="M134">
        <v>61.07</v>
      </c>
      <c r="N134">
        <v>62.32</v>
      </c>
      <c r="O134">
        <v>-0.81568605139588468</v>
      </c>
      <c r="P134">
        <v>19886300</v>
      </c>
      <c r="Q134" s="1">
        <v>43978.291666666664</v>
      </c>
      <c r="R134">
        <v>175.20920000000001</v>
      </c>
      <c r="S134">
        <v>181.81</v>
      </c>
      <c r="T134">
        <v>181.99</v>
      </c>
      <c r="U134">
        <v>176.6</v>
      </c>
      <c r="V134">
        <v>180.2</v>
      </c>
      <c r="W134">
        <v>39517100</v>
      </c>
      <c r="X134">
        <v>0.85683289719572542</v>
      </c>
      <c r="Y134" s="1">
        <v>43978.291666666664</v>
      </c>
      <c r="Z134">
        <v>8.4953000000000003</v>
      </c>
      <c r="AA134">
        <v>8.5252999999999997</v>
      </c>
      <c r="AB134">
        <v>8.6326999999999998</v>
      </c>
      <c r="AC134">
        <v>7.9966999999999997</v>
      </c>
      <c r="AD134">
        <v>8.625</v>
      </c>
      <c r="AE134">
        <v>3.8921762605342081</v>
      </c>
      <c r="AF134">
        <v>1175892000</v>
      </c>
      <c r="AG134" s="1">
        <v>43978.291666666664</v>
      </c>
      <c r="AH134">
        <v>12.0059</v>
      </c>
      <c r="AI134">
        <v>12.593999999999999</v>
      </c>
      <c r="AJ134">
        <v>12.606</v>
      </c>
      <c r="AK134">
        <v>12.404</v>
      </c>
      <c r="AL134">
        <v>12.5</v>
      </c>
      <c r="AM134">
        <v>1.3604904561787277</v>
      </c>
      <c r="AN134">
        <v>7623000</v>
      </c>
    </row>
    <row r="135" spans="1:40">
      <c r="A135" s="121">
        <v>43979.291666666664</v>
      </c>
      <c r="B135">
        <v>77.526799999999994</v>
      </c>
      <c r="C135">
        <v>79.5625</v>
      </c>
      <c r="D135">
        <v>80.86</v>
      </c>
      <c r="E135">
        <v>78.907499999999999</v>
      </c>
      <c r="F135">
        <v>79.192499999999995</v>
      </c>
      <c r="G135">
        <v>133560800</v>
      </c>
      <c r="H135">
        <v>0.78201936269075523</v>
      </c>
      <c r="I135" s="1">
        <v>43979.291666666664</v>
      </c>
      <c r="J135">
        <v>55.002000000000002</v>
      </c>
      <c r="K135">
        <v>61.7</v>
      </c>
      <c r="L135">
        <v>63.45</v>
      </c>
      <c r="M135">
        <v>61.49</v>
      </c>
      <c r="N135">
        <v>63</v>
      </c>
      <c r="O135">
        <v>-0.92685214797071847</v>
      </c>
      <c r="P135">
        <v>17253500</v>
      </c>
      <c r="Q135" s="1">
        <v>43979.291666666664</v>
      </c>
      <c r="R135">
        <v>174.8141</v>
      </c>
      <c r="S135">
        <v>181.4</v>
      </c>
      <c r="T135">
        <v>184.15</v>
      </c>
      <c r="U135">
        <v>180.38</v>
      </c>
      <c r="V135">
        <v>180.74</v>
      </c>
      <c r="W135">
        <v>33810200</v>
      </c>
      <c r="X135">
        <v>0.40797822784891563</v>
      </c>
      <c r="Y135" s="1">
        <v>43979.291666666664</v>
      </c>
      <c r="Z135">
        <v>8.4572000000000003</v>
      </c>
      <c r="AA135">
        <v>8.4870000000000001</v>
      </c>
      <c r="AB135">
        <v>8.7605000000000004</v>
      </c>
      <c r="AC135">
        <v>8.3792000000000009</v>
      </c>
      <c r="AD135">
        <v>8.4122000000000003</v>
      </c>
      <c r="AE135">
        <v>1.5263228693849908</v>
      </c>
      <c r="AF135">
        <v>734896000</v>
      </c>
      <c r="AG135" s="1">
        <v>43979.291666666664</v>
      </c>
      <c r="AH135">
        <v>12.312900000000001</v>
      </c>
      <c r="AI135">
        <v>12.916</v>
      </c>
      <c r="AJ135">
        <v>13.066000000000001</v>
      </c>
      <c r="AK135">
        <v>12.715999999999999</v>
      </c>
      <c r="AL135">
        <v>12.715999999999999</v>
      </c>
      <c r="AM135">
        <v>1.5327248008282512</v>
      </c>
      <c r="AN135">
        <v>8034500</v>
      </c>
    </row>
    <row r="136" spans="1:40">
      <c r="A136" s="121">
        <v>43980.291666666664</v>
      </c>
      <c r="B136">
        <v>77.451300000000003</v>
      </c>
      <c r="C136">
        <v>79.484999999999999</v>
      </c>
      <c r="D136">
        <v>80.287499999999994</v>
      </c>
      <c r="E136">
        <v>79.117500000000007</v>
      </c>
      <c r="F136">
        <v>79.8125</v>
      </c>
      <c r="G136">
        <v>153532400</v>
      </c>
      <c r="H136">
        <v>1.1583554577272144</v>
      </c>
      <c r="I136" s="1">
        <v>43980.291666666664</v>
      </c>
      <c r="J136">
        <v>56.098500000000001</v>
      </c>
      <c r="K136">
        <v>62.93</v>
      </c>
      <c r="L136">
        <v>63.66</v>
      </c>
      <c r="M136">
        <v>61.62</v>
      </c>
      <c r="N136">
        <v>61.9</v>
      </c>
      <c r="O136">
        <v>-0.24534756533761004</v>
      </c>
      <c r="P136">
        <v>33393900</v>
      </c>
      <c r="Q136" s="1">
        <v>43980.291666666664</v>
      </c>
      <c r="R136">
        <v>176.59700000000001</v>
      </c>
      <c r="S136">
        <v>183.25</v>
      </c>
      <c r="T136">
        <v>184.27</v>
      </c>
      <c r="U136">
        <v>180.41</v>
      </c>
      <c r="V136">
        <v>182.73</v>
      </c>
      <c r="W136">
        <v>42130400</v>
      </c>
      <c r="X136">
        <v>1.0623721404633519</v>
      </c>
      <c r="Y136" s="1">
        <v>43980.291666666664</v>
      </c>
      <c r="Z136">
        <v>8.8443000000000005</v>
      </c>
      <c r="AA136">
        <v>8.8755000000000006</v>
      </c>
      <c r="AB136">
        <v>8.8755000000000006</v>
      </c>
      <c r="AC136">
        <v>8.4849999999999994</v>
      </c>
      <c r="AD136">
        <v>8.5545000000000009</v>
      </c>
      <c r="AE136">
        <v>1.5819021515832554</v>
      </c>
      <c r="AF136">
        <v>745256000</v>
      </c>
      <c r="AG136" s="1">
        <v>43980.291666666664</v>
      </c>
      <c r="AH136">
        <v>12.347200000000001</v>
      </c>
      <c r="AI136">
        <v>12.952</v>
      </c>
      <c r="AJ136">
        <v>12.952</v>
      </c>
      <c r="AK136">
        <v>12.73</v>
      </c>
      <c r="AL136">
        <v>12.84</v>
      </c>
      <c r="AM136">
        <v>0.63262769713736244</v>
      </c>
      <c r="AN136">
        <v>5884000</v>
      </c>
    </row>
    <row r="137" spans="1:40">
      <c r="A137" s="121">
        <v>43983.291666666664</v>
      </c>
      <c r="B137">
        <v>78.403800000000004</v>
      </c>
      <c r="C137">
        <v>80.462500000000006</v>
      </c>
      <c r="D137">
        <v>80.587500000000006</v>
      </c>
      <c r="E137">
        <v>79.302499999999995</v>
      </c>
      <c r="F137">
        <v>79.4375</v>
      </c>
      <c r="G137">
        <v>80791200</v>
      </c>
      <c r="H137">
        <v>-0.21234789885243283</v>
      </c>
      <c r="I137" s="1">
        <v>43983.291666666664</v>
      </c>
      <c r="J137">
        <v>55.1447</v>
      </c>
      <c r="K137">
        <v>61.86</v>
      </c>
      <c r="L137">
        <v>62.66</v>
      </c>
      <c r="M137">
        <v>61.66</v>
      </c>
      <c r="N137">
        <v>62.49</v>
      </c>
      <c r="O137">
        <v>-1.0508119726153542</v>
      </c>
      <c r="P137">
        <v>14317700</v>
      </c>
      <c r="Q137" s="1">
        <v>43983.291666666664</v>
      </c>
      <c r="R137">
        <v>176.19220000000001</v>
      </c>
      <c r="S137">
        <v>182.83</v>
      </c>
      <c r="T137">
        <v>183</v>
      </c>
      <c r="U137">
        <v>181.46</v>
      </c>
      <c r="V137">
        <v>182.54</v>
      </c>
      <c r="W137">
        <v>22622400</v>
      </c>
      <c r="X137">
        <v>-0.47195593425629717</v>
      </c>
      <c r="Y137" s="1">
        <v>43983.291666666664</v>
      </c>
      <c r="Z137">
        <v>8.7752999999999997</v>
      </c>
      <c r="AA137">
        <v>8.8062000000000005</v>
      </c>
      <c r="AB137">
        <v>8.8407</v>
      </c>
      <c r="AC137">
        <v>8.6895000000000007</v>
      </c>
      <c r="AD137">
        <v>8.8332999999999995</v>
      </c>
      <c r="AE137">
        <v>-0.3246389012757474</v>
      </c>
      <c r="AF137">
        <v>389876000</v>
      </c>
      <c r="AG137" s="1">
        <v>43983.291666666664</v>
      </c>
      <c r="AH137">
        <v>12.4864</v>
      </c>
      <c r="AI137">
        <v>13.098000000000001</v>
      </c>
      <c r="AJ137">
        <v>13.13</v>
      </c>
      <c r="AK137">
        <v>12.912000000000001</v>
      </c>
      <c r="AL137">
        <v>12.981999999999999</v>
      </c>
      <c r="AM137">
        <v>1.1491214548469912</v>
      </c>
      <c r="AN137">
        <v>7118000</v>
      </c>
    </row>
    <row r="138" spans="1:40">
      <c r="A138" s="121">
        <v>43984.291666666664</v>
      </c>
      <c r="B138">
        <v>78.766800000000003</v>
      </c>
      <c r="C138">
        <v>80.834999999999994</v>
      </c>
      <c r="D138">
        <v>80.86</v>
      </c>
      <c r="E138">
        <v>79.732500000000002</v>
      </c>
      <c r="F138">
        <v>80.1875</v>
      </c>
      <c r="G138">
        <v>87642800</v>
      </c>
      <c r="H138">
        <v>-8.3239345268753817E-2</v>
      </c>
      <c r="I138" s="1">
        <v>43984.291666666664</v>
      </c>
      <c r="J138">
        <v>55.376399999999997</v>
      </c>
      <c r="K138">
        <v>62.12</v>
      </c>
      <c r="L138">
        <v>62.17</v>
      </c>
      <c r="M138">
        <v>60.83</v>
      </c>
      <c r="N138">
        <v>61.7</v>
      </c>
      <c r="O138">
        <v>-0.78122743265738503</v>
      </c>
      <c r="P138">
        <v>20702400</v>
      </c>
      <c r="Q138" s="1">
        <v>43984.291666666664</v>
      </c>
      <c r="R138">
        <v>178.19669999999999</v>
      </c>
      <c r="S138">
        <v>184.91</v>
      </c>
      <c r="T138">
        <v>185</v>
      </c>
      <c r="U138">
        <v>181.35</v>
      </c>
      <c r="V138">
        <v>184.25</v>
      </c>
      <c r="W138">
        <v>30794600</v>
      </c>
      <c r="X138">
        <v>0.17079759722944801</v>
      </c>
      <c r="Y138" s="1">
        <v>43984.291666666664</v>
      </c>
      <c r="Z138">
        <v>8.7942999999999998</v>
      </c>
      <c r="AA138">
        <v>8.8252000000000006</v>
      </c>
      <c r="AB138">
        <v>8.8371999999999993</v>
      </c>
      <c r="AC138">
        <v>8.6579999999999995</v>
      </c>
      <c r="AD138">
        <v>8.7963000000000005</v>
      </c>
      <c r="AE138">
        <v>-0.31689213645969588</v>
      </c>
      <c r="AF138">
        <v>391320000</v>
      </c>
      <c r="AG138" s="1">
        <v>43984.291666666664</v>
      </c>
      <c r="AH138">
        <v>12.726599999999999</v>
      </c>
      <c r="AI138">
        <v>13.35</v>
      </c>
      <c r="AJ138">
        <v>13.364000000000001</v>
      </c>
      <c r="AK138">
        <v>13.183999999999999</v>
      </c>
      <c r="AL138">
        <v>13.196</v>
      </c>
      <c r="AM138">
        <v>1.1428431676787218</v>
      </c>
      <c r="AN138">
        <v>7103000</v>
      </c>
    </row>
    <row r="139" spans="1:40">
      <c r="A139" s="121">
        <v>43985.291666666664</v>
      </c>
      <c r="B139">
        <v>79.200400000000002</v>
      </c>
      <c r="C139">
        <v>81.28</v>
      </c>
      <c r="D139">
        <v>81.55</v>
      </c>
      <c r="E139">
        <v>80.575000000000003</v>
      </c>
      <c r="F139">
        <v>81.165000000000006</v>
      </c>
      <c r="G139">
        <v>104491200</v>
      </c>
      <c r="H139">
        <v>0.23424453502187279</v>
      </c>
      <c r="I139" s="1">
        <v>43985.291666666664</v>
      </c>
      <c r="J139">
        <v>55.207099999999997</v>
      </c>
      <c r="K139">
        <v>61.93</v>
      </c>
      <c r="L139">
        <v>62.54</v>
      </c>
      <c r="M139">
        <v>61.53</v>
      </c>
      <c r="N139">
        <v>62.45</v>
      </c>
      <c r="O139">
        <v>-0.948647931566863</v>
      </c>
      <c r="P139">
        <v>16737300</v>
      </c>
      <c r="Q139" s="1">
        <v>43985.291666666664</v>
      </c>
      <c r="R139">
        <v>178.63040000000001</v>
      </c>
      <c r="S139">
        <v>185.36</v>
      </c>
      <c r="T139">
        <v>185.94</v>
      </c>
      <c r="U139">
        <v>183.58</v>
      </c>
      <c r="V139">
        <v>184.82</v>
      </c>
      <c r="W139">
        <v>27311000</v>
      </c>
      <c r="X139">
        <v>-0.1031918061483134</v>
      </c>
      <c r="Y139" s="1">
        <v>43985.291666666664</v>
      </c>
      <c r="Z139">
        <v>8.7386999999999997</v>
      </c>
      <c r="AA139">
        <v>8.7695000000000007</v>
      </c>
      <c r="AB139">
        <v>8.8663000000000007</v>
      </c>
      <c r="AC139">
        <v>8.6999999999999993</v>
      </c>
      <c r="AD139">
        <v>8.8223000000000003</v>
      </c>
      <c r="AE139">
        <v>-0.45573304604377768</v>
      </c>
      <c r="AF139">
        <v>365440000</v>
      </c>
      <c r="AG139" s="1">
        <v>43985.291666666664</v>
      </c>
      <c r="AH139">
        <v>12.734299999999999</v>
      </c>
      <c r="AI139">
        <v>13.358000000000001</v>
      </c>
      <c r="AJ139">
        <v>13.404</v>
      </c>
      <c r="AK139">
        <v>13.194000000000001</v>
      </c>
      <c r="AL139">
        <v>13.2</v>
      </c>
      <c r="AM139">
        <v>3.8688754561412932</v>
      </c>
      <c r="AN139">
        <v>13616000</v>
      </c>
    </row>
    <row r="140" spans="1:40">
      <c r="A140" s="121">
        <v>43986.291666666664</v>
      </c>
      <c r="B140">
        <v>78.518299999999996</v>
      </c>
      <c r="C140">
        <v>80.58</v>
      </c>
      <c r="D140">
        <v>81.405000000000001</v>
      </c>
      <c r="E140">
        <v>80.194999999999993</v>
      </c>
      <c r="F140">
        <v>81.097499999999997</v>
      </c>
      <c r="G140">
        <v>87560400</v>
      </c>
      <c r="H140">
        <v>-8.4792054827877994E-2</v>
      </c>
      <c r="I140" s="1">
        <v>43986.291666666664</v>
      </c>
      <c r="J140">
        <v>56.1342</v>
      </c>
      <c r="K140">
        <v>62.97</v>
      </c>
      <c r="L140">
        <v>63.47</v>
      </c>
      <c r="M140">
        <v>61.34</v>
      </c>
      <c r="N140">
        <v>61.74</v>
      </c>
      <c r="O140">
        <v>-0.72601172903731881</v>
      </c>
      <c r="P140">
        <v>22010100</v>
      </c>
      <c r="Q140" s="1">
        <v>43986.291666666664</v>
      </c>
      <c r="R140">
        <v>176.27889999999999</v>
      </c>
      <c r="S140">
        <v>182.92</v>
      </c>
      <c r="T140">
        <v>185.84</v>
      </c>
      <c r="U140">
        <v>182.3</v>
      </c>
      <c r="V140">
        <v>184.3</v>
      </c>
      <c r="W140">
        <v>28761800</v>
      </c>
      <c r="X140">
        <v>1.0915389402397438E-2</v>
      </c>
      <c r="Y140" s="1">
        <v>43986.291666666664</v>
      </c>
      <c r="Z140">
        <v>8.7396999999999991</v>
      </c>
      <c r="AA140">
        <v>8.7665000000000006</v>
      </c>
      <c r="AB140">
        <v>8.9431999999999992</v>
      </c>
      <c r="AC140">
        <v>8.6775000000000002</v>
      </c>
      <c r="AD140">
        <v>8.7279999999999998</v>
      </c>
      <c r="AE140">
        <v>-0.14006847417641391</v>
      </c>
      <c r="AF140">
        <v>424280000</v>
      </c>
      <c r="AG140" s="1">
        <v>43986.291666666664</v>
      </c>
      <c r="AH140">
        <v>12.618</v>
      </c>
      <c r="AI140">
        <v>13.236000000000001</v>
      </c>
      <c r="AJ140">
        <v>13.481999999999999</v>
      </c>
      <c r="AK140">
        <v>13.212</v>
      </c>
      <c r="AL140">
        <v>13.4</v>
      </c>
      <c r="AM140">
        <v>0.6129557306767851</v>
      </c>
      <c r="AN140">
        <v>5837000</v>
      </c>
    </row>
    <row r="141" spans="1:40">
      <c r="A141" s="121">
        <v>43987.291666666664</v>
      </c>
      <c r="B141">
        <v>80.754599999999996</v>
      </c>
      <c r="C141">
        <v>82.875</v>
      </c>
      <c r="D141">
        <v>82.9375</v>
      </c>
      <c r="E141">
        <v>80.807500000000005</v>
      </c>
      <c r="F141">
        <v>80.837500000000006</v>
      </c>
      <c r="G141">
        <v>137250400</v>
      </c>
      <c r="H141">
        <v>0.85154457129930539</v>
      </c>
      <c r="I141" s="1">
        <v>43987.291666666664</v>
      </c>
      <c r="J141">
        <v>57.355400000000003</v>
      </c>
      <c r="K141">
        <v>64.34</v>
      </c>
      <c r="L141">
        <v>65.11</v>
      </c>
      <c r="M141">
        <v>63.16</v>
      </c>
      <c r="N141">
        <v>63.36</v>
      </c>
      <c r="O141">
        <v>-0.52321213854471516</v>
      </c>
      <c r="P141">
        <v>26813100</v>
      </c>
      <c r="Q141" s="1">
        <v>43987.291666666664</v>
      </c>
      <c r="R141">
        <v>180.40350000000001</v>
      </c>
      <c r="S141">
        <v>187.2</v>
      </c>
      <c r="T141">
        <v>187.73</v>
      </c>
      <c r="U141">
        <v>182.01</v>
      </c>
      <c r="V141">
        <v>182.62</v>
      </c>
      <c r="W141">
        <v>39893600</v>
      </c>
      <c r="X141">
        <v>0.88644508297242974</v>
      </c>
      <c r="Y141" s="1">
        <v>43987.291666666664</v>
      </c>
      <c r="Z141">
        <v>8.8926999999999996</v>
      </c>
      <c r="AA141">
        <v>8.92</v>
      </c>
      <c r="AB141">
        <v>8.9969999999999999</v>
      </c>
      <c r="AC141">
        <v>8.7080000000000002</v>
      </c>
      <c r="AD141">
        <v>8.7944999999999993</v>
      </c>
      <c r="AE141">
        <v>0.16823559815658506</v>
      </c>
      <c r="AF141">
        <v>481748000</v>
      </c>
      <c r="AG141" s="1">
        <v>43987.291666666664</v>
      </c>
      <c r="AH141">
        <v>12.833399999999999</v>
      </c>
      <c r="AI141">
        <v>13.462</v>
      </c>
      <c r="AJ141">
        <v>13.51</v>
      </c>
      <c r="AK141">
        <v>13.31</v>
      </c>
      <c r="AL141">
        <v>13.316000000000001</v>
      </c>
      <c r="AM141">
        <v>0.83709058258400248</v>
      </c>
      <c r="AN141">
        <v>6372500</v>
      </c>
    </row>
    <row r="142" spans="1:40">
      <c r="A142" s="121">
        <v>43990.291666666664</v>
      </c>
      <c r="B142">
        <v>81.231999999999999</v>
      </c>
      <c r="C142">
        <v>83.364999999999995</v>
      </c>
      <c r="D142">
        <v>83.4</v>
      </c>
      <c r="E142">
        <v>81.83</v>
      </c>
      <c r="F142">
        <v>82.5625</v>
      </c>
      <c r="G142">
        <v>95654400</v>
      </c>
      <c r="H142">
        <v>6.7727740943372194E-2</v>
      </c>
      <c r="I142" s="1">
        <v>43990.291666666664</v>
      </c>
      <c r="J142">
        <v>56.758200000000002</v>
      </c>
      <c r="K142">
        <v>63.67</v>
      </c>
      <c r="L142">
        <v>64.150000000000006</v>
      </c>
      <c r="M142">
        <v>62.94</v>
      </c>
      <c r="N142">
        <v>63.97</v>
      </c>
      <c r="O142">
        <v>-0.7455992222768606</v>
      </c>
      <c r="P142">
        <v>21546200</v>
      </c>
      <c r="Q142" s="1">
        <v>43990.291666666664</v>
      </c>
      <c r="R142">
        <v>181.5215</v>
      </c>
      <c r="S142">
        <v>188.36</v>
      </c>
      <c r="T142">
        <v>188.55</v>
      </c>
      <c r="U142">
        <v>184.44</v>
      </c>
      <c r="V142">
        <v>185.94</v>
      </c>
      <c r="W142">
        <v>33211600</v>
      </c>
      <c r="X142">
        <v>0.36089760525679027</v>
      </c>
      <c r="Y142" s="1">
        <v>43990.291666666664</v>
      </c>
      <c r="Z142">
        <v>8.7781000000000002</v>
      </c>
      <c r="AA142">
        <v>8.8049999999999997</v>
      </c>
      <c r="AB142">
        <v>8.8896999999999995</v>
      </c>
      <c r="AC142">
        <v>8.6858000000000004</v>
      </c>
      <c r="AD142">
        <v>8.8772000000000002</v>
      </c>
      <c r="AE142">
        <v>-0.33611956381477121</v>
      </c>
      <c r="AF142">
        <v>387736000</v>
      </c>
      <c r="AG142" s="1">
        <v>43990.291666666664</v>
      </c>
      <c r="AH142">
        <v>13.0717</v>
      </c>
      <c r="AI142">
        <v>13.712</v>
      </c>
      <c r="AJ142">
        <v>13.757999999999999</v>
      </c>
      <c r="AK142">
        <v>13.46</v>
      </c>
      <c r="AL142">
        <v>13.5</v>
      </c>
      <c r="AM142">
        <v>1.0842458207748742</v>
      </c>
      <c r="AN142">
        <v>6963000</v>
      </c>
    </row>
    <row r="143" spans="1:40">
      <c r="A143" s="121">
        <v>43991.291666666664</v>
      </c>
      <c r="B143">
        <v>83.797200000000004</v>
      </c>
      <c r="C143">
        <v>85.997500000000002</v>
      </c>
      <c r="D143">
        <v>86.402500000000003</v>
      </c>
      <c r="E143">
        <v>83.002499999999998</v>
      </c>
      <c r="F143">
        <v>83.034999999999997</v>
      </c>
      <c r="G143">
        <v>147712400</v>
      </c>
      <c r="H143">
        <v>1.0486859233327646</v>
      </c>
      <c r="I143" s="1">
        <v>43991.291666666664</v>
      </c>
      <c r="J143">
        <v>56.196599999999997</v>
      </c>
      <c r="K143">
        <v>63.04</v>
      </c>
      <c r="L143">
        <v>63.71</v>
      </c>
      <c r="M143">
        <v>62.9</v>
      </c>
      <c r="N143">
        <v>62.99</v>
      </c>
      <c r="O143">
        <v>-0.6591296654644927</v>
      </c>
      <c r="P143">
        <v>23594100</v>
      </c>
      <c r="Q143" s="1">
        <v>43991.291666666664</v>
      </c>
      <c r="R143">
        <v>182.9092</v>
      </c>
      <c r="S143">
        <v>189.8</v>
      </c>
      <c r="T143">
        <v>190.7</v>
      </c>
      <c r="U143">
        <v>187.26</v>
      </c>
      <c r="V143">
        <v>188</v>
      </c>
      <c r="W143">
        <v>29783900</v>
      </c>
      <c r="X143">
        <v>9.1304805291825025E-2</v>
      </c>
      <c r="Y143" s="1">
        <v>43991.291666666664</v>
      </c>
      <c r="Z143">
        <v>9.0183999999999997</v>
      </c>
      <c r="AA143">
        <v>9.0459999999999994</v>
      </c>
      <c r="AB143">
        <v>9.1097000000000001</v>
      </c>
      <c r="AC143">
        <v>8.7513000000000005</v>
      </c>
      <c r="AD143">
        <v>8.8000000000000007</v>
      </c>
      <c r="AE143">
        <v>9.7098408779269577E-2</v>
      </c>
      <c r="AF143">
        <v>468488000</v>
      </c>
      <c r="AG143" s="1">
        <v>43991.291666666664</v>
      </c>
      <c r="AH143">
        <v>13.050800000000001</v>
      </c>
      <c r="AI143">
        <v>13.69</v>
      </c>
      <c r="AJ143">
        <v>13.76</v>
      </c>
      <c r="AK143">
        <v>13.58</v>
      </c>
      <c r="AL143">
        <v>13.688000000000001</v>
      </c>
      <c r="AM143">
        <v>0.23479356690802519</v>
      </c>
      <c r="AN143">
        <v>4933500</v>
      </c>
    </row>
    <row r="144" spans="1:40">
      <c r="A144" s="121">
        <v>43992.291666666664</v>
      </c>
      <c r="B144">
        <v>85.953000000000003</v>
      </c>
      <c r="C144">
        <v>88.21</v>
      </c>
      <c r="D144">
        <v>88.692499999999995</v>
      </c>
      <c r="E144">
        <v>86.522499999999994</v>
      </c>
      <c r="F144">
        <v>86.974999999999994</v>
      </c>
      <c r="G144">
        <v>166651600</v>
      </c>
      <c r="H144">
        <v>1.405567924329906</v>
      </c>
      <c r="I144" s="1">
        <v>43992.291666666664</v>
      </c>
      <c r="J144">
        <v>56.936500000000002</v>
      </c>
      <c r="K144">
        <v>63.87</v>
      </c>
      <c r="L144">
        <v>64.290000000000006</v>
      </c>
      <c r="M144">
        <v>62.75</v>
      </c>
      <c r="N144">
        <v>62.79</v>
      </c>
      <c r="O144">
        <v>-0.75313189913380008</v>
      </c>
      <c r="P144">
        <v>21367800</v>
      </c>
      <c r="Q144" s="1">
        <v>43992.291666666664</v>
      </c>
      <c r="R144">
        <v>189.6936</v>
      </c>
      <c r="S144">
        <v>196.84</v>
      </c>
      <c r="T144">
        <v>198.52</v>
      </c>
      <c r="U144">
        <v>191.01</v>
      </c>
      <c r="V144">
        <v>191.13</v>
      </c>
      <c r="W144">
        <v>43872300</v>
      </c>
      <c r="X144">
        <v>1.199374707274617</v>
      </c>
      <c r="Y144" s="1">
        <v>43992.291666666664</v>
      </c>
      <c r="Z144">
        <v>9.3381000000000007</v>
      </c>
      <c r="AA144">
        <v>9.3666999999999998</v>
      </c>
      <c r="AB144">
        <v>9.5</v>
      </c>
      <c r="AC144">
        <v>9.1534999999999993</v>
      </c>
      <c r="AD144">
        <v>9.1677999999999997</v>
      </c>
      <c r="AE144">
        <v>0.97527252669416609</v>
      </c>
      <c r="AF144">
        <v>632180000</v>
      </c>
      <c r="AG144" s="1">
        <v>43992.291666666664</v>
      </c>
      <c r="AH144">
        <v>13.4435</v>
      </c>
      <c r="AI144">
        <v>14.102</v>
      </c>
      <c r="AJ144">
        <v>14.12</v>
      </c>
      <c r="AK144">
        <v>13.83</v>
      </c>
      <c r="AL144">
        <v>14</v>
      </c>
      <c r="AM144">
        <v>2.0693090774763423</v>
      </c>
      <c r="AN144">
        <v>9316500</v>
      </c>
    </row>
    <row r="145" spans="1:40">
      <c r="A145" s="121">
        <v>43993.291666666664</v>
      </c>
      <c r="B145">
        <v>81.826400000000007</v>
      </c>
      <c r="C145">
        <v>83.974999999999994</v>
      </c>
      <c r="D145">
        <v>87.765000000000001</v>
      </c>
      <c r="E145">
        <v>83.87</v>
      </c>
      <c r="F145">
        <v>87.327500000000001</v>
      </c>
      <c r="G145">
        <v>201662400</v>
      </c>
      <c r="H145">
        <v>2.0652961261816585</v>
      </c>
      <c r="I145" s="1">
        <v>43993.291666666664</v>
      </c>
      <c r="J145">
        <v>53.219200000000001</v>
      </c>
      <c r="K145">
        <v>59.7</v>
      </c>
      <c r="L145">
        <v>63.3</v>
      </c>
      <c r="M145">
        <v>59.52</v>
      </c>
      <c r="N145">
        <v>63.07</v>
      </c>
      <c r="O145">
        <v>-0.51539656407039058</v>
      </c>
      <c r="P145">
        <v>26998200</v>
      </c>
      <c r="Q145" s="1">
        <v>43993.291666666664</v>
      </c>
      <c r="R145">
        <v>179.50729999999999</v>
      </c>
      <c r="S145">
        <v>186.27</v>
      </c>
      <c r="T145">
        <v>195.76</v>
      </c>
      <c r="U145">
        <v>186.07</v>
      </c>
      <c r="V145">
        <v>193.13</v>
      </c>
      <c r="W145">
        <v>52854700</v>
      </c>
      <c r="X145">
        <v>1.9058514603175623</v>
      </c>
      <c r="Y145" s="1">
        <v>43993.291666666664</v>
      </c>
      <c r="Z145">
        <v>8.7693999999999992</v>
      </c>
      <c r="AA145">
        <v>8.7963000000000005</v>
      </c>
      <c r="AB145">
        <v>9.2612000000000005</v>
      </c>
      <c r="AC145">
        <v>8.7859999999999996</v>
      </c>
      <c r="AD145">
        <v>9.15</v>
      </c>
      <c r="AE145">
        <v>0.71492972683727574</v>
      </c>
      <c r="AF145">
        <v>583652000</v>
      </c>
      <c r="AG145" s="1">
        <v>43993.291666666664</v>
      </c>
      <c r="AH145">
        <v>12.844799999999999</v>
      </c>
      <c r="AI145">
        <v>13.474</v>
      </c>
      <c r="AJ145">
        <v>14.038</v>
      </c>
      <c r="AK145">
        <v>13.42</v>
      </c>
      <c r="AL145">
        <v>14.034000000000001</v>
      </c>
      <c r="AM145">
        <v>3.996952514373989</v>
      </c>
      <c r="AN145">
        <v>13922000</v>
      </c>
    </row>
    <row r="146" spans="1:40">
      <c r="A146" s="121">
        <v>43994.291666666664</v>
      </c>
      <c r="B146">
        <v>82.532799999999995</v>
      </c>
      <c r="C146">
        <v>84.7</v>
      </c>
      <c r="D146">
        <v>86.95</v>
      </c>
      <c r="E146">
        <v>83.555000000000007</v>
      </c>
      <c r="F146">
        <v>86.18</v>
      </c>
      <c r="G146">
        <v>200146000</v>
      </c>
      <c r="H146">
        <v>2.0367217478387474</v>
      </c>
      <c r="I146" s="1">
        <v>43994.291666666664</v>
      </c>
      <c r="J146">
        <v>52.889299999999999</v>
      </c>
      <c r="K146">
        <v>59.33</v>
      </c>
      <c r="L146">
        <v>60.96</v>
      </c>
      <c r="M146">
        <v>58.12</v>
      </c>
      <c r="N146">
        <v>60.11</v>
      </c>
      <c r="O146">
        <v>-0.37092455098908877</v>
      </c>
      <c r="P146">
        <v>30419800</v>
      </c>
      <c r="Q146" s="1">
        <v>43994.291666666664</v>
      </c>
      <c r="R146">
        <v>180.92400000000001</v>
      </c>
      <c r="S146">
        <v>187.74</v>
      </c>
      <c r="T146">
        <v>191.72</v>
      </c>
      <c r="U146">
        <v>185.18</v>
      </c>
      <c r="V146">
        <v>190.54</v>
      </c>
      <c r="W146">
        <v>43373600</v>
      </c>
      <c r="X146">
        <v>1.1601513419443581</v>
      </c>
      <c r="Y146" s="1">
        <v>43994.291666666664</v>
      </c>
      <c r="Z146">
        <v>8.9052000000000007</v>
      </c>
      <c r="AA146">
        <v>8.9324999999999992</v>
      </c>
      <c r="AB146">
        <v>9.1873000000000005</v>
      </c>
      <c r="AC146">
        <v>8.7032000000000007</v>
      </c>
      <c r="AD146">
        <v>9.1624999999999996</v>
      </c>
      <c r="AE146">
        <v>0.64656077197871542</v>
      </c>
      <c r="AF146">
        <v>570908000</v>
      </c>
      <c r="AG146" s="1">
        <v>43994.291666666664</v>
      </c>
      <c r="AH146">
        <v>13.020300000000001</v>
      </c>
      <c r="AI146">
        <v>13.657999999999999</v>
      </c>
      <c r="AJ146">
        <v>13.965999999999999</v>
      </c>
      <c r="AK146">
        <v>13.374000000000001</v>
      </c>
      <c r="AL146">
        <v>13.944000000000001</v>
      </c>
      <c r="AM146">
        <v>3.1102490899754081</v>
      </c>
      <c r="AN146">
        <v>11803500</v>
      </c>
    </row>
    <row r="147" spans="1:40">
      <c r="A147" s="121">
        <v>43997.291666666664</v>
      </c>
      <c r="B147">
        <v>83.553600000000003</v>
      </c>
      <c r="C147">
        <v>85.747500000000002</v>
      </c>
      <c r="D147">
        <v>86.42</v>
      </c>
      <c r="E147">
        <v>83.144999999999996</v>
      </c>
      <c r="F147">
        <v>83.3125</v>
      </c>
      <c r="G147">
        <v>138808800</v>
      </c>
      <c r="H147">
        <v>0.88091037927186733</v>
      </c>
      <c r="I147" s="1">
        <v>43997.291666666664</v>
      </c>
      <c r="J147">
        <v>53.575699999999998</v>
      </c>
      <c r="K147">
        <v>60.1</v>
      </c>
      <c r="L147">
        <v>60.36</v>
      </c>
      <c r="M147">
        <v>58.58</v>
      </c>
      <c r="N147">
        <v>59.33</v>
      </c>
      <c r="O147">
        <v>-0.40335644052841191</v>
      </c>
      <c r="P147">
        <v>29651700</v>
      </c>
      <c r="Q147" s="1">
        <v>43997.291666666664</v>
      </c>
      <c r="R147">
        <v>182.0804</v>
      </c>
      <c r="S147">
        <v>188.94</v>
      </c>
      <c r="T147">
        <v>190.82</v>
      </c>
      <c r="U147">
        <v>184.01</v>
      </c>
      <c r="V147">
        <v>184.58</v>
      </c>
      <c r="W147">
        <v>32770200</v>
      </c>
      <c r="X147">
        <v>0.32618095505270717</v>
      </c>
      <c r="Y147" s="1">
        <v>43997.291666666664</v>
      </c>
      <c r="Z147">
        <v>9.1456999999999997</v>
      </c>
      <c r="AA147">
        <v>9.1737000000000002</v>
      </c>
      <c r="AB147">
        <v>9.1822999999999997</v>
      </c>
      <c r="AC147">
        <v>8.7437000000000005</v>
      </c>
      <c r="AD147">
        <v>8.8153000000000006</v>
      </c>
      <c r="AE147">
        <v>-0.27030425165180688</v>
      </c>
      <c r="AF147">
        <v>400004000</v>
      </c>
      <c r="AG147" s="1">
        <v>43997.291666666664</v>
      </c>
      <c r="AH147">
        <v>13.2948</v>
      </c>
      <c r="AI147">
        <v>13.946</v>
      </c>
      <c r="AJ147">
        <v>13.997999999999999</v>
      </c>
      <c r="AK147">
        <v>13.577999999999999</v>
      </c>
      <c r="AL147">
        <v>13.672000000000001</v>
      </c>
      <c r="AM147">
        <v>1.6022045121570994</v>
      </c>
      <c r="AN147">
        <v>8200500</v>
      </c>
    </row>
    <row r="148" spans="1:40">
      <c r="A148" s="121">
        <v>43998.291666666664</v>
      </c>
      <c r="B148">
        <v>85.767899999999997</v>
      </c>
      <c r="C148">
        <v>88.02</v>
      </c>
      <c r="D148">
        <v>88.3</v>
      </c>
      <c r="E148">
        <v>86.18</v>
      </c>
      <c r="F148">
        <v>87.864999999999995</v>
      </c>
      <c r="G148">
        <v>165428800</v>
      </c>
      <c r="H148">
        <v>1.382526015969505</v>
      </c>
      <c r="I148" s="1">
        <v>43998.291666666664</v>
      </c>
      <c r="J148">
        <v>53.843200000000003</v>
      </c>
      <c r="K148">
        <v>60.4</v>
      </c>
      <c r="L148">
        <v>61.65</v>
      </c>
      <c r="M148">
        <v>59.49</v>
      </c>
      <c r="N148">
        <v>61.49</v>
      </c>
      <c r="O148">
        <v>-0.67464681089568812</v>
      </c>
      <c r="P148">
        <v>23226600</v>
      </c>
      <c r="Q148" s="1">
        <v>43998.291666666664</v>
      </c>
      <c r="R148">
        <v>186.54230000000001</v>
      </c>
      <c r="S148">
        <v>193.57</v>
      </c>
      <c r="T148">
        <v>195.58</v>
      </c>
      <c r="U148">
        <v>191.46</v>
      </c>
      <c r="V148">
        <v>192.89</v>
      </c>
      <c r="W148">
        <v>42556700</v>
      </c>
      <c r="X148">
        <v>1.0959011571874133</v>
      </c>
      <c r="Y148" s="1">
        <v>43998.291666666664</v>
      </c>
      <c r="Z148">
        <v>9.0408000000000008</v>
      </c>
      <c r="AA148">
        <v>9.0685000000000002</v>
      </c>
      <c r="AB148">
        <v>9.2667999999999999</v>
      </c>
      <c r="AC148">
        <v>8.8386999999999993</v>
      </c>
      <c r="AD148">
        <v>9.2249999999999996</v>
      </c>
      <c r="AE148">
        <v>0.4577628859631433</v>
      </c>
      <c r="AF148">
        <v>535716000</v>
      </c>
      <c r="AG148" s="1">
        <v>43998.291666666664</v>
      </c>
      <c r="AH148">
        <v>13.2224</v>
      </c>
      <c r="AI148">
        <v>13.87</v>
      </c>
      <c r="AJ148">
        <v>14.1</v>
      </c>
      <c r="AK148">
        <v>13.76</v>
      </c>
      <c r="AL148">
        <v>14.098000000000001</v>
      </c>
      <c r="AM148">
        <v>0.32373596845850827</v>
      </c>
      <c r="AN148">
        <v>5146000</v>
      </c>
    </row>
    <row r="149" spans="1:40">
      <c r="A149" s="121">
        <v>43999.291666666664</v>
      </c>
      <c r="B149">
        <v>85.648600000000002</v>
      </c>
      <c r="C149">
        <v>87.897499999999994</v>
      </c>
      <c r="D149">
        <v>88.85</v>
      </c>
      <c r="E149">
        <v>87.772499999999994</v>
      </c>
      <c r="F149">
        <v>88.787499999999994</v>
      </c>
      <c r="G149">
        <v>114406400</v>
      </c>
      <c r="H149">
        <v>0.42108222701978482</v>
      </c>
      <c r="I149" s="1">
        <v>43999.291666666664</v>
      </c>
      <c r="J149">
        <v>53.923400000000001</v>
      </c>
      <c r="K149">
        <v>60.49</v>
      </c>
      <c r="L149">
        <v>61.28</v>
      </c>
      <c r="M149">
        <v>60.06</v>
      </c>
      <c r="N149">
        <v>60.74</v>
      </c>
      <c r="O149">
        <v>-0.7916819774431374</v>
      </c>
      <c r="P149">
        <v>20454800</v>
      </c>
      <c r="Q149" s="1">
        <v>43999.291666666664</v>
      </c>
      <c r="R149">
        <v>187.18799999999999</v>
      </c>
      <c r="S149">
        <v>194.24</v>
      </c>
      <c r="T149">
        <v>196.32</v>
      </c>
      <c r="U149">
        <v>193.69</v>
      </c>
      <c r="V149">
        <v>195.03</v>
      </c>
      <c r="W149">
        <v>25687800</v>
      </c>
      <c r="X149">
        <v>-0.23085847268947265</v>
      </c>
      <c r="Y149" s="1">
        <v>43999.291666666664</v>
      </c>
      <c r="Z149">
        <v>9.2078000000000007</v>
      </c>
      <c r="AA149">
        <v>9.2360000000000007</v>
      </c>
      <c r="AB149">
        <v>9.2989999999999995</v>
      </c>
      <c r="AC149">
        <v>9.0701999999999998</v>
      </c>
      <c r="AD149">
        <v>9.1137999999999995</v>
      </c>
      <c r="AE149">
        <v>-0.22577644834624741</v>
      </c>
      <c r="AF149">
        <v>408304000</v>
      </c>
      <c r="AG149" s="1">
        <v>43999.291666666664</v>
      </c>
      <c r="AH149">
        <v>13.647500000000001</v>
      </c>
      <c r="AI149">
        <v>14.316000000000001</v>
      </c>
      <c r="AJ149">
        <v>14.356</v>
      </c>
      <c r="AK149">
        <v>14.146000000000001</v>
      </c>
      <c r="AL149">
        <v>14.192</v>
      </c>
      <c r="AM149">
        <v>1.0480410314378541</v>
      </c>
      <c r="AN149">
        <v>6876500</v>
      </c>
    </row>
    <row r="150" spans="1:40">
      <c r="A150" s="121">
        <v>44000.291666666664</v>
      </c>
      <c r="B150">
        <v>85.682699999999997</v>
      </c>
      <c r="C150">
        <v>87.932500000000005</v>
      </c>
      <c r="D150">
        <v>88.362499999999997</v>
      </c>
      <c r="E150">
        <v>87.305000000000007</v>
      </c>
      <c r="F150">
        <v>87.852500000000006</v>
      </c>
      <c r="G150">
        <v>96820400</v>
      </c>
      <c r="H150">
        <v>8.9699334947483611E-2</v>
      </c>
      <c r="I150" s="1">
        <v>44000.291666666664</v>
      </c>
      <c r="J150">
        <v>53.557899999999997</v>
      </c>
      <c r="K150">
        <v>60.08</v>
      </c>
      <c r="L150">
        <v>60.51</v>
      </c>
      <c r="M150">
        <v>59.32</v>
      </c>
      <c r="N150">
        <v>60.35</v>
      </c>
      <c r="O150">
        <v>-0.60400263124689046</v>
      </c>
      <c r="P150">
        <v>24899700</v>
      </c>
      <c r="Q150" s="1">
        <v>44000.291666666664</v>
      </c>
      <c r="R150">
        <v>189.19239999999999</v>
      </c>
      <c r="S150">
        <v>196.32</v>
      </c>
      <c r="T150">
        <v>196.49</v>
      </c>
      <c r="U150">
        <v>194</v>
      </c>
      <c r="V150">
        <v>194</v>
      </c>
      <c r="W150">
        <v>23061600</v>
      </c>
      <c r="X150">
        <v>-0.43741231674466757</v>
      </c>
      <c r="Y150" s="1">
        <v>44000.291666666664</v>
      </c>
      <c r="Z150">
        <v>9.1898</v>
      </c>
      <c r="AA150">
        <v>9.218</v>
      </c>
      <c r="AB150">
        <v>9.2825000000000006</v>
      </c>
      <c r="AC150">
        <v>9.1144999999999996</v>
      </c>
      <c r="AD150">
        <v>9.2270000000000003</v>
      </c>
      <c r="AE150">
        <v>-1.0513970287694259</v>
      </c>
      <c r="AF150">
        <v>254408000</v>
      </c>
      <c r="AG150" s="1">
        <v>44000.291666666664</v>
      </c>
      <c r="AH150">
        <v>13.6418</v>
      </c>
      <c r="AI150">
        <v>14.31</v>
      </c>
      <c r="AJ150">
        <v>14.37</v>
      </c>
      <c r="AK150">
        <v>14.284000000000001</v>
      </c>
      <c r="AL150">
        <v>14.33</v>
      </c>
      <c r="AM150">
        <v>9.5206315533502311E-2</v>
      </c>
      <c r="AN150">
        <v>4600000</v>
      </c>
    </row>
    <row r="151" spans="1:40">
      <c r="A151" s="121">
        <v>44001.291666666664</v>
      </c>
      <c r="B151">
        <v>85.192999999999998</v>
      </c>
      <c r="C151">
        <v>87.43</v>
      </c>
      <c r="D151">
        <v>89.14</v>
      </c>
      <c r="E151">
        <v>86.287499999999994</v>
      </c>
      <c r="F151">
        <v>88.66</v>
      </c>
      <c r="G151">
        <v>264476000</v>
      </c>
      <c r="H151">
        <v>3.2489281305870206</v>
      </c>
      <c r="I151" s="1">
        <v>44001.291666666664</v>
      </c>
      <c r="J151">
        <v>53.147799999999997</v>
      </c>
      <c r="K151">
        <v>59.62</v>
      </c>
      <c r="L151">
        <v>60.89</v>
      </c>
      <c r="M151">
        <v>59.1</v>
      </c>
      <c r="N151">
        <v>60.65</v>
      </c>
      <c r="O151">
        <v>0.8922470894551916</v>
      </c>
      <c r="P151">
        <v>60336100</v>
      </c>
      <c r="Q151" s="1">
        <v>44001.291666666664</v>
      </c>
      <c r="R151">
        <v>188.06489999999999</v>
      </c>
      <c r="S151">
        <v>195.15</v>
      </c>
      <c r="T151">
        <v>199.29</v>
      </c>
      <c r="U151">
        <v>194.37</v>
      </c>
      <c r="V151">
        <v>198.59</v>
      </c>
      <c r="W151">
        <v>44441100</v>
      </c>
      <c r="X151">
        <v>1.2441115233962357</v>
      </c>
      <c r="Y151" s="1">
        <v>44001.291666666664</v>
      </c>
      <c r="Z151">
        <v>9.2330000000000005</v>
      </c>
      <c r="AA151">
        <v>9.2612000000000005</v>
      </c>
      <c r="AB151">
        <v>9.4450000000000003</v>
      </c>
      <c r="AC151">
        <v>9.2272999999999996</v>
      </c>
      <c r="AD151">
        <v>9.2424999999999997</v>
      </c>
      <c r="AE151">
        <v>0.39576730825241496</v>
      </c>
      <c r="AF151">
        <v>524160000</v>
      </c>
      <c r="AG151" s="1">
        <v>44001.291666666664</v>
      </c>
      <c r="AH151">
        <v>13.533099999999999</v>
      </c>
      <c r="AI151">
        <v>14.196</v>
      </c>
      <c r="AJ151">
        <v>14.37</v>
      </c>
      <c r="AK151">
        <v>14.15</v>
      </c>
      <c r="AL151">
        <v>14.343999999999999</v>
      </c>
      <c r="AM151">
        <v>1.3380978986119001</v>
      </c>
      <c r="AN151">
        <v>7569500</v>
      </c>
    </row>
    <row r="152" spans="1:40">
      <c r="A152" s="121">
        <v>44004.291666666664</v>
      </c>
      <c r="B152">
        <v>87.421999999999997</v>
      </c>
      <c r="C152">
        <v>89.717500000000001</v>
      </c>
      <c r="D152">
        <v>89.864999999999995</v>
      </c>
      <c r="E152">
        <v>87.787499999999994</v>
      </c>
      <c r="F152">
        <v>87.834999999999994</v>
      </c>
      <c r="G152">
        <v>135445200</v>
      </c>
      <c r="H152">
        <v>0.81752817207441519</v>
      </c>
      <c r="I152" s="1">
        <v>44004.291666666664</v>
      </c>
      <c r="J152">
        <v>53.566800000000001</v>
      </c>
      <c r="K152">
        <v>60.09</v>
      </c>
      <c r="L152">
        <v>60.55</v>
      </c>
      <c r="M152">
        <v>58.83</v>
      </c>
      <c r="N152">
        <v>59.73</v>
      </c>
      <c r="O152">
        <v>-0.69071708450415881</v>
      </c>
      <c r="P152">
        <v>22846000</v>
      </c>
      <c r="Q152" s="1">
        <v>44004.291666666664</v>
      </c>
      <c r="R152">
        <v>193.28819999999999</v>
      </c>
      <c r="S152">
        <v>200.57</v>
      </c>
      <c r="T152">
        <v>200.76</v>
      </c>
      <c r="U152">
        <v>195.23</v>
      </c>
      <c r="V152">
        <v>195.79</v>
      </c>
      <c r="W152">
        <v>32818900</v>
      </c>
      <c r="X152">
        <v>0.33001126965383731</v>
      </c>
      <c r="Y152" s="1">
        <v>44004.291666666664</v>
      </c>
      <c r="Z152">
        <v>9.4976000000000003</v>
      </c>
      <c r="AA152">
        <v>9.5266999999999999</v>
      </c>
      <c r="AB152">
        <v>9.5312000000000001</v>
      </c>
      <c r="AC152">
        <v>9.2731999999999992</v>
      </c>
      <c r="AD152">
        <v>9.3000000000000007</v>
      </c>
      <c r="AE152">
        <v>-0.27854457766112489</v>
      </c>
      <c r="AF152">
        <v>398468000</v>
      </c>
      <c r="AG152" s="1">
        <v>44004.291666666664</v>
      </c>
      <c r="AH152">
        <v>13.6723</v>
      </c>
      <c r="AI152">
        <v>14.342000000000001</v>
      </c>
      <c r="AJ152">
        <v>14.362</v>
      </c>
      <c r="AK152">
        <v>14.192</v>
      </c>
      <c r="AL152">
        <v>14.25</v>
      </c>
      <c r="AM152">
        <v>-0.56213035098430331</v>
      </c>
      <c r="AN152">
        <v>3029500</v>
      </c>
    </row>
    <row r="153" spans="1:40">
      <c r="A153" s="121">
        <v>44005.291666666664</v>
      </c>
      <c r="B153">
        <v>89.287999999999997</v>
      </c>
      <c r="C153">
        <v>91.632499999999993</v>
      </c>
      <c r="D153">
        <v>93.094999999999999</v>
      </c>
      <c r="E153">
        <v>90.567499999999995</v>
      </c>
      <c r="F153">
        <v>91</v>
      </c>
      <c r="G153">
        <v>212155600</v>
      </c>
      <c r="H153">
        <v>2.2630253973685726</v>
      </c>
      <c r="I153" s="1">
        <v>44005.291666666664</v>
      </c>
      <c r="J153">
        <v>53.415300000000002</v>
      </c>
      <c r="K153">
        <v>59.92</v>
      </c>
      <c r="L153">
        <v>60.47</v>
      </c>
      <c r="M153">
        <v>59.86</v>
      </c>
      <c r="N153">
        <v>60.19</v>
      </c>
      <c r="O153">
        <v>-0.69225402081353438</v>
      </c>
      <c r="P153">
        <v>22809600</v>
      </c>
      <c r="Q153" s="1">
        <v>44005.291666666664</v>
      </c>
      <c r="R153">
        <v>194.5795</v>
      </c>
      <c r="S153">
        <v>201.91</v>
      </c>
      <c r="T153">
        <v>203.95</v>
      </c>
      <c r="U153">
        <v>201.43</v>
      </c>
      <c r="V153">
        <v>202.09</v>
      </c>
      <c r="W153">
        <v>30917400</v>
      </c>
      <c r="X153">
        <v>0.18045596751730802</v>
      </c>
      <c r="Y153" s="1">
        <v>44005.291666666664</v>
      </c>
      <c r="Z153">
        <v>9.4210999999999991</v>
      </c>
      <c r="AA153">
        <v>9.4499999999999993</v>
      </c>
      <c r="AB153">
        <v>9.6425000000000001</v>
      </c>
      <c r="AC153">
        <v>9.4075000000000006</v>
      </c>
      <c r="AD153">
        <v>9.5510000000000002</v>
      </c>
      <c r="AE153">
        <v>-0.40386620238616938</v>
      </c>
      <c r="AF153">
        <v>375108000</v>
      </c>
      <c r="AG153" s="1">
        <v>44005.291666666664</v>
      </c>
      <c r="AH153">
        <v>13.659000000000001</v>
      </c>
      <c r="AI153">
        <v>14.327999999999999</v>
      </c>
      <c r="AJ153">
        <v>14.468</v>
      </c>
      <c r="AK153">
        <v>14.318</v>
      </c>
      <c r="AL153">
        <v>14.362</v>
      </c>
      <c r="AM153">
        <v>0.65962433196092085</v>
      </c>
      <c r="AN153">
        <v>5948500</v>
      </c>
    </row>
    <row r="154" spans="1:40">
      <c r="A154" s="121">
        <v>44006.291666666664</v>
      </c>
      <c r="B154">
        <v>87.7119</v>
      </c>
      <c r="C154">
        <v>90.015000000000001</v>
      </c>
      <c r="D154">
        <v>92.197500000000005</v>
      </c>
      <c r="E154">
        <v>89.63</v>
      </c>
      <c r="F154">
        <v>91.25</v>
      </c>
      <c r="G154">
        <v>192623200</v>
      </c>
      <c r="H154">
        <v>1.8949653950307461</v>
      </c>
      <c r="I154" s="1">
        <v>44006.291666666664</v>
      </c>
      <c r="J154">
        <v>52.675400000000003</v>
      </c>
      <c r="K154">
        <v>59.09</v>
      </c>
      <c r="L154">
        <v>59.81</v>
      </c>
      <c r="M154">
        <v>58.67</v>
      </c>
      <c r="N154">
        <v>59.64</v>
      </c>
      <c r="O154">
        <v>-0.48304067687603663</v>
      </c>
      <c r="P154">
        <v>27764500</v>
      </c>
      <c r="Q154" s="1">
        <v>44006.291666666664</v>
      </c>
      <c r="R154">
        <v>190.65719999999999</v>
      </c>
      <c r="S154">
        <v>197.84</v>
      </c>
      <c r="T154">
        <v>203.25</v>
      </c>
      <c r="U154">
        <v>196.56</v>
      </c>
      <c r="V154">
        <v>201.6</v>
      </c>
      <c r="W154">
        <v>36740600</v>
      </c>
      <c r="X154">
        <v>0.63845777419700156</v>
      </c>
      <c r="Y154" s="1">
        <v>44006.291666666664</v>
      </c>
      <c r="Z154">
        <v>9.2073</v>
      </c>
      <c r="AA154">
        <v>9.2355</v>
      </c>
      <c r="AB154">
        <v>9.5564999999999998</v>
      </c>
      <c r="AC154">
        <v>9.1445000000000007</v>
      </c>
      <c r="AD154">
        <v>9.4762000000000004</v>
      </c>
      <c r="AE154">
        <v>-5.4550235085707608E-3</v>
      </c>
      <c r="AF154">
        <v>449372000</v>
      </c>
      <c r="AG154" s="1">
        <v>44006.291666666664</v>
      </c>
      <c r="AH154">
        <v>13.4702</v>
      </c>
      <c r="AI154">
        <v>14.13</v>
      </c>
      <c r="AJ154">
        <v>14.295999999999999</v>
      </c>
      <c r="AK154">
        <v>14.06</v>
      </c>
      <c r="AL154">
        <v>14.278</v>
      </c>
      <c r="AM154">
        <v>-0.47716419797372417</v>
      </c>
      <c r="AN154">
        <v>3232500</v>
      </c>
    </row>
    <row r="155" spans="1:40">
      <c r="A155" s="121">
        <v>44007.291666666664</v>
      </c>
      <c r="B155">
        <v>88.876300000000001</v>
      </c>
      <c r="C155">
        <v>91.21</v>
      </c>
      <c r="D155">
        <v>91.25</v>
      </c>
      <c r="E155">
        <v>89.392499999999998</v>
      </c>
      <c r="F155">
        <v>90.174999999999997</v>
      </c>
      <c r="G155">
        <v>137522400</v>
      </c>
      <c r="H155">
        <v>0.85667002032942396</v>
      </c>
      <c r="I155" s="1">
        <v>44007.291666666664</v>
      </c>
      <c r="J155">
        <v>52.158299999999997</v>
      </c>
      <c r="K155">
        <v>58.51</v>
      </c>
      <c r="L155">
        <v>59.09</v>
      </c>
      <c r="M155">
        <v>57.48</v>
      </c>
      <c r="N155">
        <v>58.98</v>
      </c>
      <c r="O155">
        <v>-0.73036919681554846</v>
      </c>
      <c r="P155">
        <v>21906900</v>
      </c>
      <c r="Q155" s="1">
        <v>44007.291666666664</v>
      </c>
      <c r="R155">
        <v>193.06649999999999</v>
      </c>
      <c r="S155">
        <v>200.34</v>
      </c>
      <c r="T155">
        <v>200.61</v>
      </c>
      <c r="U155">
        <v>195.47</v>
      </c>
      <c r="V155">
        <v>197.8</v>
      </c>
      <c r="W155">
        <v>27803900</v>
      </c>
      <c r="X155">
        <v>-6.4424617916341131E-2</v>
      </c>
      <c r="Y155" s="1">
        <v>44007.291666666664</v>
      </c>
      <c r="Z155">
        <v>9.4610000000000003</v>
      </c>
      <c r="AA155">
        <v>9.49</v>
      </c>
      <c r="AB155">
        <v>9.5050000000000008</v>
      </c>
      <c r="AC155">
        <v>9.1822999999999997</v>
      </c>
      <c r="AD155">
        <v>9.3558000000000003</v>
      </c>
      <c r="AE155">
        <v>-0.39869453944802968</v>
      </c>
      <c r="AF155">
        <v>376072000</v>
      </c>
      <c r="AG155" s="1">
        <v>44007.291666666664</v>
      </c>
      <c r="AH155">
        <v>13.536899999999999</v>
      </c>
      <c r="AI155">
        <v>14.2</v>
      </c>
      <c r="AJ155">
        <v>14.224</v>
      </c>
      <c r="AK155">
        <v>13.944000000000001</v>
      </c>
      <c r="AL155">
        <v>14.032</v>
      </c>
      <c r="AM155">
        <v>-0.40224330443237605</v>
      </c>
      <c r="AN155">
        <v>3411500</v>
      </c>
    </row>
    <row r="156" spans="1:40">
      <c r="A156" s="121">
        <v>44008.291666666664</v>
      </c>
      <c r="B156">
        <v>86.145499999999998</v>
      </c>
      <c r="C156">
        <v>88.407499999999999</v>
      </c>
      <c r="D156">
        <v>91.33</v>
      </c>
      <c r="E156">
        <v>88.254999999999995</v>
      </c>
      <c r="F156">
        <v>91.102500000000006</v>
      </c>
      <c r="G156">
        <v>205256800</v>
      </c>
      <c r="H156">
        <v>2.133027427629667</v>
      </c>
      <c r="I156" s="1">
        <v>44008.291666666664</v>
      </c>
      <c r="J156">
        <v>51.258000000000003</v>
      </c>
      <c r="K156">
        <v>57.5</v>
      </c>
      <c r="L156">
        <v>58.73</v>
      </c>
      <c r="M156">
        <v>57.07</v>
      </c>
      <c r="N156">
        <v>58.49</v>
      </c>
      <c r="O156">
        <v>-3.0700053734820126E-2</v>
      </c>
      <c r="P156">
        <v>38477500</v>
      </c>
      <c r="Q156" s="1">
        <v>44008.291666666664</v>
      </c>
      <c r="R156">
        <v>189.2021</v>
      </c>
      <c r="S156">
        <v>196.33</v>
      </c>
      <c r="T156">
        <v>199.89</v>
      </c>
      <c r="U156">
        <v>194.88</v>
      </c>
      <c r="V156">
        <v>199.73</v>
      </c>
      <c r="W156">
        <v>54675800</v>
      </c>
      <c r="X156">
        <v>2.0490832040571538</v>
      </c>
      <c r="Y156" s="1">
        <v>44008.291666666664</v>
      </c>
      <c r="Z156">
        <v>9.1270000000000007</v>
      </c>
      <c r="AA156">
        <v>9.1549999999999994</v>
      </c>
      <c r="AB156">
        <v>9.5</v>
      </c>
      <c r="AC156">
        <v>9.125</v>
      </c>
      <c r="AD156">
        <v>9.5</v>
      </c>
      <c r="AE156">
        <v>0.76016568315926092</v>
      </c>
      <c r="AF156">
        <v>592084000</v>
      </c>
      <c r="AG156" s="1">
        <v>44008.291666666664</v>
      </c>
      <c r="AH156">
        <v>13.285299999999999</v>
      </c>
      <c r="AI156">
        <v>13.936</v>
      </c>
      <c r="AJ156">
        <v>14.084</v>
      </c>
      <c r="AK156">
        <v>13.84</v>
      </c>
      <c r="AL156">
        <v>14.052</v>
      </c>
      <c r="AM156">
        <v>0.16489530310129261</v>
      </c>
      <c r="AN156">
        <v>4766500</v>
      </c>
    </row>
    <row r="157" spans="1:40">
      <c r="A157" s="121">
        <v>44011.291666666664</v>
      </c>
      <c r="B157">
        <v>88.130899999999997</v>
      </c>
      <c r="C157">
        <v>90.444999999999993</v>
      </c>
      <c r="D157">
        <v>90.542500000000004</v>
      </c>
      <c r="E157">
        <v>87.82</v>
      </c>
      <c r="F157">
        <v>88.3125</v>
      </c>
      <c r="G157">
        <v>130646000</v>
      </c>
      <c r="H157">
        <v>0.72709414639299885</v>
      </c>
      <c r="I157" s="1">
        <v>44011.291666666664</v>
      </c>
      <c r="J157">
        <v>51.944400000000002</v>
      </c>
      <c r="K157">
        <v>58.27</v>
      </c>
      <c r="L157">
        <v>58.35</v>
      </c>
      <c r="M157">
        <v>56.76</v>
      </c>
      <c r="N157">
        <v>57.47</v>
      </c>
      <c r="O157">
        <v>-0.72009199083472397</v>
      </c>
      <c r="P157">
        <v>22150300</v>
      </c>
      <c r="Q157" s="1">
        <v>44011.291666666664</v>
      </c>
      <c r="R157">
        <v>191.2355</v>
      </c>
      <c r="S157">
        <v>198.44</v>
      </c>
      <c r="T157">
        <v>198.53</v>
      </c>
      <c r="U157">
        <v>193.55</v>
      </c>
      <c r="V157">
        <v>195.78</v>
      </c>
      <c r="W157">
        <v>26701600</v>
      </c>
      <c r="X157">
        <v>-0.15112186195793786</v>
      </c>
      <c r="Y157" s="1">
        <v>44011.291666666664</v>
      </c>
      <c r="Z157">
        <v>9.1719000000000008</v>
      </c>
      <c r="AA157">
        <v>9.1999999999999993</v>
      </c>
      <c r="AB157">
        <v>9.2044999999999995</v>
      </c>
      <c r="AC157">
        <v>8.9</v>
      </c>
      <c r="AD157">
        <v>9.1698000000000004</v>
      </c>
      <c r="AE157">
        <v>-0.58015338511155301</v>
      </c>
      <c r="AF157">
        <v>342248000</v>
      </c>
      <c r="AG157" s="1">
        <v>44011.291666666664</v>
      </c>
      <c r="AH157">
        <v>13.1022</v>
      </c>
      <c r="AI157">
        <v>13.744</v>
      </c>
      <c r="AJ157">
        <v>13.77</v>
      </c>
      <c r="AK157">
        <v>13.63</v>
      </c>
      <c r="AL157">
        <v>13.747999999999999</v>
      </c>
      <c r="AM157">
        <v>0.20423923602244748</v>
      </c>
      <c r="AN157">
        <v>4860500</v>
      </c>
    </row>
    <row r="158" spans="1:40">
      <c r="A158" s="121">
        <v>44012.291666666664</v>
      </c>
      <c r="B158">
        <v>88.866600000000005</v>
      </c>
      <c r="C158">
        <v>91.2</v>
      </c>
      <c r="D158">
        <v>91.495000000000005</v>
      </c>
      <c r="E158">
        <v>90</v>
      </c>
      <c r="F158">
        <v>90.02</v>
      </c>
      <c r="G158">
        <v>140223200</v>
      </c>
      <c r="H158">
        <v>0.90756271422848411</v>
      </c>
      <c r="I158" s="1">
        <v>44012.291666666664</v>
      </c>
      <c r="J158">
        <v>53.335000000000001</v>
      </c>
      <c r="K158">
        <v>59.83</v>
      </c>
      <c r="L158">
        <v>59.98</v>
      </c>
      <c r="M158">
        <v>58.54</v>
      </c>
      <c r="N158">
        <v>58.71</v>
      </c>
      <c r="O158">
        <v>-0.32353708890084204</v>
      </c>
      <c r="P158">
        <v>31542100</v>
      </c>
      <c r="Q158" s="1">
        <v>44012.291666666664</v>
      </c>
      <c r="R158">
        <v>196.12139999999999</v>
      </c>
      <c r="S158">
        <v>203.51</v>
      </c>
      <c r="T158">
        <v>204.4</v>
      </c>
      <c r="U158">
        <v>197.74</v>
      </c>
      <c r="V158">
        <v>197.88</v>
      </c>
      <c r="W158">
        <v>34310300</v>
      </c>
      <c r="X158">
        <v>0.44731170489255395</v>
      </c>
      <c r="Y158" s="1">
        <v>44012.291666666664</v>
      </c>
      <c r="Z158">
        <v>9.4687000000000001</v>
      </c>
      <c r="AA158">
        <v>9.4977999999999998</v>
      </c>
      <c r="AB158">
        <v>9.5261999999999993</v>
      </c>
      <c r="AC158">
        <v>9.2665000000000006</v>
      </c>
      <c r="AD158">
        <v>9.3140000000000001</v>
      </c>
      <c r="AE158">
        <v>-0.44257856728411121</v>
      </c>
      <c r="AF158">
        <v>367892000</v>
      </c>
      <c r="AG158" s="1">
        <v>44012.291666666664</v>
      </c>
      <c r="AH158">
        <v>13.180400000000001</v>
      </c>
      <c r="AI158">
        <v>13.826000000000001</v>
      </c>
      <c r="AJ158">
        <v>13.843999999999999</v>
      </c>
      <c r="AK158">
        <v>13.692</v>
      </c>
      <c r="AL158">
        <v>13.726000000000001</v>
      </c>
      <c r="AM158">
        <v>-0.28839703044775772</v>
      </c>
      <c r="AN158">
        <v>3683500</v>
      </c>
    </row>
    <row r="159" spans="1:40">
      <c r="A159" s="121">
        <v>44013.291666666664</v>
      </c>
      <c r="B159">
        <v>88.698499999999996</v>
      </c>
      <c r="C159">
        <v>91.027500000000003</v>
      </c>
      <c r="D159">
        <v>91.84</v>
      </c>
      <c r="E159">
        <v>90.977500000000006</v>
      </c>
      <c r="F159">
        <v>91.28</v>
      </c>
      <c r="G159">
        <v>110737200</v>
      </c>
      <c r="H159">
        <v>0.35194142708849357</v>
      </c>
      <c r="I159" s="1">
        <v>44013.291666666664</v>
      </c>
      <c r="J159">
        <v>52.425800000000002</v>
      </c>
      <c r="K159">
        <v>58.81</v>
      </c>
      <c r="L159">
        <v>60.03</v>
      </c>
      <c r="M159">
        <v>58.76</v>
      </c>
      <c r="N159">
        <v>59.91</v>
      </c>
      <c r="O159">
        <v>-1.0326389674627379</v>
      </c>
      <c r="P159">
        <v>14748100</v>
      </c>
      <c r="Q159" s="1">
        <v>44013.291666666664</v>
      </c>
      <c r="R159">
        <v>197.26820000000001</v>
      </c>
      <c r="S159">
        <v>204.7</v>
      </c>
      <c r="T159">
        <v>206.35</v>
      </c>
      <c r="U159">
        <v>201.77</v>
      </c>
      <c r="V159">
        <v>203.14</v>
      </c>
      <c r="W159">
        <v>32061200</v>
      </c>
      <c r="X159">
        <v>0.27041723734836887</v>
      </c>
      <c r="Y159" s="1">
        <v>44013.291666666664</v>
      </c>
      <c r="Z159">
        <v>9.5008999999999997</v>
      </c>
      <c r="AA159">
        <v>9.5299999999999994</v>
      </c>
      <c r="AB159">
        <v>9.5757999999999992</v>
      </c>
      <c r="AC159">
        <v>9.4130000000000003</v>
      </c>
      <c r="AD159">
        <v>9.5207999999999995</v>
      </c>
      <c r="AE159">
        <v>-0.66384419614368884</v>
      </c>
      <c r="AF159">
        <v>326648000</v>
      </c>
      <c r="AG159" s="1">
        <v>44013.291666666664</v>
      </c>
      <c r="AH159">
        <v>13.4206</v>
      </c>
      <c r="AI159">
        <v>14.077999999999999</v>
      </c>
      <c r="AJ159">
        <v>14.19</v>
      </c>
      <c r="AK159">
        <v>13.834</v>
      </c>
      <c r="AL159">
        <v>13.834</v>
      </c>
      <c r="AM159">
        <v>1.4130187921532482</v>
      </c>
      <c r="AN159">
        <v>7748500</v>
      </c>
    </row>
    <row r="160" spans="1:40">
      <c r="A160" s="121">
        <v>44014.291666666664</v>
      </c>
      <c r="B160">
        <v>88.698499999999996</v>
      </c>
      <c r="C160">
        <v>91.027500000000003</v>
      </c>
      <c r="D160">
        <v>92.617500000000007</v>
      </c>
      <c r="E160">
        <v>90.91</v>
      </c>
      <c r="F160">
        <v>91.962500000000006</v>
      </c>
      <c r="G160">
        <v>114041600</v>
      </c>
      <c r="H160">
        <v>0.41420809537939041</v>
      </c>
      <c r="I160" s="1">
        <v>44014.291666666664</v>
      </c>
      <c r="J160">
        <v>52.710999999999999</v>
      </c>
      <c r="K160">
        <v>59.13</v>
      </c>
      <c r="L160">
        <v>59.81</v>
      </c>
      <c r="M160">
        <v>58.97</v>
      </c>
      <c r="N160">
        <v>59.19</v>
      </c>
      <c r="O160">
        <v>-0.9975723299644853</v>
      </c>
      <c r="P160">
        <v>15578600</v>
      </c>
      <c r="Q160" s="1">
        <v>44014.291666666664</v>
      </c>
      <c r="R160">
        <v>198.77160000000001</v>
      </c>
      <c r="S160">
        <v>206.26</v>
      </c>
      <c r="T160">
        <v>208.02</v>
      </c>
      <c r="U160">
        <v>205</v>
      </c>
      <c r="V160">
        <v>205.68</v>
      </c>
      <c r="W160">
        <v>29315800</v>
      </c>
      <c r="X160">
        <v>5.4488167411146961E-2</v>
      </c>
      <c r="Y160" s="1">
        <v>44014.291666666664</v>
      </c>
      <c r="Z160">
        <v>9.5829000000000004</v>
      </c>
      <c r="AA160">
        <v>9.6122999999999994</v>
      </c>
      <c r="AB160">
        <v>9.7375000000000007</v>
      </c>
      <c r="AC160">
        <v>9.5782000000000007</v>
      </c>
      <c r="AD160">
        <v>9.6389999999999993</v>
      </c>
      <c r="AE160">
        <v>-0.46315792312509024</v>
      </c>
      <c r="AF160">
        <v>364056000</v>
      </c>
      <c r="AG160" s="1">
        <v>44014.291666666664</v>
      </c>
      <c r="AH160">
        <v>13.3901</v>
      </c>
      <c r="AI160">
        <v>14.045999999999999</v>
      </c>
      <c r="AJ160">
        <v>14.1</v>
      </c>
      <c r="AK160">
        <v>13.994</v>
      </c>
      <c r="AL160">
        <v>14.1</v>
      </c>
      <c r="AM160">
        <v>0.44469763456716527</v>
      </c>
      <c r="AN160">
        <v>5435000</v>
      </c>
    </row>
    <row r="161" spans="1:40">
      <c r="A161" s="121">
        <v>44018.291666666664</v>
      </c>
      <c r="B161">
        <v>91.071200000000005</v>
      </c>
      <c r="C161">
        <v>93.462500000000006</v>
      </c>
      <c r="D161">
        <v>93.944999999999993</v>
      </c>
      <c r="E161">
        <v>92.467500000000001</v>
      </c>
      <c r="F161">
        <v>92.5</v>
      </c>
      <c r="G161">
        <v>118655600</v>
      </c>
      <c r="H161">
        <v>0.50115229326529953</v>
      </c>
      <c r="I161" s="1">
        <v>44018.291666666664</v>
      </c>
      <c r="J161">
        <v>53.076500000000003</v>
      </c>
      <c r="K161">
        <v>59.54</v>
      </c>
      <c r="L161">
        <v>59.62</v>
      </c>
      <c r="M161">
        <v>58.6</v>
      </c>
      <c r="N161">
        <v>58.72</v>
      </c>
      <c r="O161">
        <v>-0.78822387074704237</v>
      </c>
      <c r="P161">
        <v>20536700</v>
      </c>
      <c r="Q161" s="1">
        <v>44018.291666666664</v>
      </c>
      <c r="R161">
        <v>203.0504</v>
      </c>
      <c r="S161">
        <v>210.7</v>
      </c>
      <c r="T161">
        <v>211.13</v>
      </c>
      <c r="U161">
        <v>208.09</v>
      </c>
      <c r="V161">
        <v>208.83</v>
      </c>
      <c r="W161">
        <v>31897600</v>
      </c>
      <c r="X161">
        <v>0.25754989712773452</v>
      </c>
      <c r="Y161" s="1">
        <v>44018.291666666664</v>
      </c>
      <c r="Z161">
        <v>9.8092000000000006</v>
      </c>
      <c r="AA161">
        <v>9.8391999999999999</v>
      </c>
      <c r="AB161">
        <v>9.9086999999999996</v>
      </c>
      <c r="AC161">
        <v>9.7125000000000004</v>
      </c>
      <c r="AD161">
        <v>9.7416999999999998</v>
      </c>
      <c r="AE161">
        <v>-0.7215479373912308</v>
      </c>
      <c r="AF161">
        <v>315892000</v>
      </c>
      <c r="AG161" s="1">
        <v>44018.291666666664</v>
      </c>
      <c r="AH161">
        <v>13.4473</v>
      </c>
      <c r="AI161">
        <v>14.106</v>
      </c>
      <c r="AJ161">
        <v>14.162000000000001</v>
      </c>
      <c r="AK161">
        <v>14.06</v>
      </c>
      <c r="AL161">
        <v>14.103999999999999</v>
      </c>
      <c r="AM161">
        <v>1.0945003564830476</v>
      </c>
      <c r="AN161">
        <v>6987500</v>
      </c>
    </row>
    <row r="162" spans="1:40">
      <c r="A162" s="121">
        <v>44019.291666666664</v>
      </c>
      <c r="B162">
        <v>90.788600000000002</v>
      </c>
      <c r="C162">
        <v>93.172499999999999</v>
      </c>
      <c r="D162">
        <v>94.655000000000001</v>
      </c>
      <c r="E162">
        <v>93.057500000000005</v>
      </c>
      <c r="F162">
        <v>93.852500000000006</v>
      </c>
      <c r="G162">
        <v>112424400</v>
      </c>
      <c r="H162">
        <v>0.38373428592531755</v>
      </c>
      <c r="I162" s="1">
        <v>44019.291666666664</v>
      </c>
      <c r="J162">
        <v>51.98</v>
      </c>
      <c r="K162">
        <v>58.31</v>
      </c>
      <c r="L162">
        <v>59.57</v>
      </c>
      <c r="M162">
        <v>58.14</v>
      </c>
      <c r="N162">
        <v>59.07</v>
      </c>
      <c r="O162">
        <v>-0.9799271188741544</v>
      </c>
      <c r="P162">
        <v>15996500</v>
      </c>
      <c r="Q162" s="1">
        <v>44019.291666666664</v>
      </c>
      <c r="R162">
        <v>200.6893</v>
      </c>
      <c r="S162">
        <v>208.25</v>
      </c>
      <c r="T162">
        <v>214.67</v>
      </c>
      <c r="U162">
        <v>207.99</v>
      </c>
      <c r="V162">
        <v>210.45</v>
      </c>
      <c r="W162">
        <v>33600700</v>
      </c>
      <c r="X162">
        <v>0.39150079645391017</v>
      </c>
      <c r="Y162" s="1">
        <v>44019.291666666664</v>
      </c>
      <c r="Z162">
        <v>9.8415999999999997</v>
      </c>
      <c r="AA162">
        <v>9.8717000000000006</v>
      </c>
      <c r="AB162">
        <v>10.07</v>
      </c>
      <c r="AC162">
        <v>9.8506999999999998</v>
      </c>
      <c r="AD162">
        <v>9.9461999999999993</v>
      </c>
      <c r="AE162">
        <v>-0.49672008426720832</v>
      </c>
      <c r="AF162">
        <v>357800000</v>
      </c>
      <c r="AG162" s="1">
        <v>44019.291666666664</v>
      </c>
      <c r="AH162">
        <v>13.1861</v>
      </c>
      <c r="AI162">
        <v>13.832000000000001</v>
      </c>
      <c r="AJ162">
        <v>14.012</v>
      </c>
      <c r="AK162">
        <v>13.81</v>
      </c>
      <c r="AL162">
        <v>13.964</v>
      </c>
      <c r="AM162">
        <v>7.009316686042473E-2</v>
      </c>
      <c r="AN162">
        <v>4540000</v>
      </c>
    </row>
    <row r="163" spans="1:40">
      <c r="A163" s="121">
        <v>44020.291666666664</v>
      </c>
      <c r="B163">
        <v>92.903099999999995</v>
      </c>
      <c r="C163">
        <v>95.342500000000001</v>
      </c>
      <c r="D163">
        <v>95.375</v>
      </c>
      <c r="E163">
        <v>94.09</v>
      </c>
      <c r="F163">
        <v>94.18</v>
      </c>
      <c r="G163">
        <v>117092000</v>
      </c>
      <c r="H163">
        <v>0.47168849876716179</v>
      </c>
      <c r="I163" s="1">
        <v>44020.291666666664</v>
      </c>
      <c r="J163">
        <v>52.247500000000002</v>
      </c>
      <c r="K163">
        <v>58.61</v>
      </c>
      <c r="L163">
        <v>58.7</v>
      </c>
      <c r="M163">
        <v>57.93</v>
      </c>
      <c r="N163">
        <v>58.45</v>
      </c>
      <c r="O163">
        <v>-1.0947159938925164</v>
      </c>
      <c r="P163">
        <v>13277900</v>
      </c>
      <c r="Q163" s="1">
        <v>44020.291666666664</v>
      </c>
      <c r="R163">
        <v>205.10310000000001</v>
      </c>
      <c r="S163">
        <v>212.83</v>
      </c>
      <c r="T163">
        <v>213.26</v>
      </c>
      <c r="U163">
        <v>208.69</v>
      </c>
      <c r="V163">
        <v>210.07</v>
      </c>
      <c r="W163">
        <v>33600000</v>
      </c>
      <c r="X163">
        <v>0.39144574059722043</v>
      </c>
      <c r="Y163" s="1">
        <v>44020.291666666664</v>
      </c>
      <c r="Z163">
        <v>10.184799999999999</v>
      </c>
      <c r="AA163">
        <v>10.215999999999999</v>
      </c>
      <c r="AB163">
        <v>10.225</v>
      </c>
      <c r="AC163">
        <v>9.9655000000000005</v>
      </c>
      <c r="AD163">
        <v>9.9937000000000005</v>
      </c>
      <c r="AE163">
        <v>-0.45551845422061837</v>
      </c>
      <c r="AF163">
        <v>365480000</v>
      </c>
      <c r="AG163" s="1">
        <v>44020.291666666664</v>
      </c>
      <c r="AH163">
        <v>13.3062</v>
      </c>
      <c r="AI163">
        <v>13.958</v>
      </c>
      <c r="AJ163">
        <v>13.97</v>
      </c>
      <c r="AK163">
        <v>13.795999999999999</v>
      </c>
      <c r="AL163">
        <v>13.91</v>
      </c>
      <c r="AM163">
        <v>-0.71364634797853799</v>
      </c>
      <c r="AN163">
        <v>2667500</v>
      </c>
    </row>
    <row r="164" spans="1:40">
      <c r="A164" s="121">
        <v>44021.291666666664</v>
      </c>
      <c r="B164">
        <v>93.302599999999998</v>
      </c>
      <c r="C164">
        <v>95.752499999999998</v>
      </c>
      <c r="D164">
        <v>96.317499999999995</v>
      </c>
      <c r="E164">
        <v>94.672499999999999</v>
      </c>
      <c r="F164">
        <v>96.262500000000003</v>
      </c>
      <c r="G164">
        <v>125642800</v>
      </c>
      <c r="H164">
        <v>0.63281603393899355</v>
      </c>
      <c r="I164" s="1">
        <v>44021.291666666664</v>
      </c>
      <c r="J164">
        <v>52.078099999999999</v>
      </c>
      <c r="K164">
        <v>58.42</v>
      </c>
      <c r="L164">
        <v>58.75</v>
      </c>
      <c r="M164">
        <v>57.7</v>
      </c>
      <c r="N164">
        <v>58.2</v>
      </c>
      <c r="O164">
        <v>-0.78201701257456424</v>
      </c>
      <c r="P164">
        <v>20683700</v>
      </c>
      <c r="Q164" s="1">
        <v>44021.291666666664</v>
      </c>
      <c r="R164">
        <v>206.53899999999999</v>
      </c>
      <c r="S164">
        <v>214.32</v>
      </c>
      <c r="T164">
        <v>216.38</v>
      </c>
      <c r="U164">
        <v>211.47</v>
      </c>
      <c r="V164">
        <v>216.33</v>
      </c>
      <c r="W164">
        <v>33121700</v>
      </c>
      <c r="X164">
        <v>0.35382686023334875</v>
      </c>
      <c r="Y164" s="1">
        <v>44021.291666666664</v>
      </c>
      <c r="Z164">
        <v>10.476900000000001</v>
      </c>
      <c r="AA164">
        <v>10.509</v>
      </c>
      <c r="AB164">
        <v>10.57</v>
      </c>
      <c r="AC164">
        <v>10.233499999999999</v>
      </c>
      <c r="AD164">
        <v>10.3802</v>
      </c>
      <c r="AE164">
        <v>0.23690498156756834</v>
      </c>
      <c r="AF164">
        <v>494548000</v>
      </c>
      <c r="AG164" s="1">
        <v>44021.291666666664</v>
      </c>
      <c r="AH164">
        <v>13.638</v>
      </c>
      <c r="AI164">
        <v>14.305999999999999</v>
      </c>
      <c r="AJ164">
        <v>14.332000000000001</v>
      </c>
      <c r="AK164">
        <v>14.096</v>
      </c>
      <c r="AL164">
        <v>14.263999999999999</v>
      </c>
      <c r="AM164">
        <v>0.15715208226042701</v>
      </c>
      <c r="AN164">
        <v>4748000</v>
      </c>
    </row>
    <row r="165" spans="1:40">
      <c r="A165" s="121">
        <v>44022.291666666664</v>
      </c>
      <c r="B165">
        <v>93.465800000000002</v>
      </c>
      <c r="C165">
        <v>95.92</v>
      </c>
      <c r="D165">
        <v>95.98</v>
      </c>
      <c r="E165">
        <v>94.704999999999998</v>
      </c>
      <c r="F165">
        <v>95.334999999999994</v>
      </c>
      <c r="G165">
        <v>90257200</v>
      </c>
      <c r="H165">
        <v>-3.39747351792608E-2</v>
      </c>
      <c r="I165" s="1">
        <v>44022.291666666664</v>
      </c>
      <c r="J165">
        <v>53.067599999999999</v>
      </c>
      <c r="K165">
        <v>59.53</v>
      </c>
      <c r="L165">
        <v>59.69</v>
      </c>
      <c r="M165">
        <v>57.83</v>
      </c>
      <c r="N165">
        <v>57.95</v>
      </c>
      <c r="O165">
        <v>-0.90621328895910391</v>
      </c>
      <c r="P165">
        <v>17742300</v>
      </c>
      <c r="Q165" s="1">
        <v>44022.291666666664</v>
      </c>
      <c r="R165">
        <v>205.9126</v>
      </c>
      <c r="S165">
        <v>213.67</v>
      </c>
      <c r="T165">
        <v>214.08</v>
      </c>
      <c r="U165">
        <v>211.08</v>
      </c>
      <c r="V165">
        <v>213.62</v>
      </c>
      <c r="W165">
        <v>26177600</v>
      </c>
      <c r="X165">
        <v>-0.19233510325141215</v>
      </c>
      <c r="Y165" s="1">
        <v>44022.291666666664</v>
      </c>
      <c r="Z165">
        <v>10.4472</v>
      </c>
      <c r="AA165">
        <v>10.479200000000001</v>
      </c>
      <c r="AB165">
        <v>10.655200000000001</v>
      </c>
      <c r="AC165">
        <v>10.3787</v>
      </c>
      <c r="AD165">
        <v>10.588699999999999</v>
      </c>
      <c r="AE165">
        <v>0.25368606213862738</v>
      </c>
      <c r="AF165">
        <v>497676000</v>
      </c>
      <c r="AG165" s="1">
        <v>44022.291666666664</v>
      </c>
      <c r="AH165">
        <v>14.0975</v>
      </c>
      <c r="AI165">
        <v>14.788</v>
      </c>
      <c r="AJ165">
        <v>14.821999999999999</v>
      </c>
      <c r="AK165">
        <v>14.522</v>
      </c>
      <c r="AL165">
        <v>14.6</v>
      </c>
      <c r="AM165">
        <v>1.6582905441936393</v>
      </c>
      <c r="AN165">
        <v>8334500</v>
      </c>
    </row>
    <row r="166" spans="1:40">
      <c r="A166" s="121">
        <v>44025.291666666664</v>
      </c>
      <c r="B166">
        <v>93.034599999999998</v>
      </c>
      <c r="C166">
        <v>95.477500000000006</v>
      </c>
      <c r="D166">
        <v>99.954999999999998</v>
      </c>
      <c r="E166">
        <v>95.257499999999993</v>
      </c>
      <c r="F166">
        <v>97.265000000000001</v>
      </c>
      <c r="G166">
        <v>191649200</v>
      </c>
      <c r="H166">
        <v>1.8766117650478951</v>
      </c>
      <c r="I166" s="1">
        <v>44025.291666666664</v>
      </c>
      <c r="J166">
        <v>52.220700000000001</v>
      </c>
      <c r="K166">
        <v>58.58</v>
      </c>
      <c r="L166">
        <v>60.62</v>
      </c>
      <c r="M166">
        <v>58.39</v>
      </c>
      <c r="N166">
        <v>59.84</v>
      </c>
      <c r="O166">
        <v>-0.84960843136710218</v>
      </c>
      <c r="P166">
        <v>19082900</v>
      </c>
      <c r="Q166" s="1">
        <v>44025.291666666664</v>
      </c>
      <c r="R166">
        <v>199.5522</v>
      </c>
      <c r="S166">
        <v>207.07</v>
      </c>
      <c r="T166">
        <v>215.8</v>
      </c>
      <c r="U166">
        <v>206.5</v>
      </c>
      <c r="V166">
        <v>214.48</v>
      </c>
      <c r="W166">
        <v>38135600</v>
      </c>
      <c r="X166">
        <v>0.74817623145730039</v>
      </c>
      <c r="Y166" s="1">
        <v>44025.291666666664</v>
      </c>
      <c r="Z166">
        <v>10.0215</v>
      </c>
      <c r="AA166">
        <v>10.052199999999999</v>
      </c>
      <c r="AB166">
        <v>10.792199999999999</v>
      </c>
      <c r="AC166">
        <v>10.025</v>
      </c>
      <c r="AD166">
        <v>10.595000000000001</v>
      </c>
      <c r="AE166">
        <v>3.58753616319148E-2</v>
      </c>
      <c r="AF166">
        <v>457076000</v>
      </c>
      <c r="AG166" s="1">
        <v>44025.291666666664</v>
      </c>
      <c r="AH166">
        <v>14.1776</v>
      </c>
      <c r="AI166">
        <v>14.872</v>
      </c>
      <c r="AJ166">
        <v>15.327999999999999</v>
      </c>
      <c r="AK166">
        <v>14.832000000000001</v>
      </c>
      <c r="AL166">
        <v>15.1</v>
      </c>
      <c r="AM166">
        <v>1.9673915491114358</v>
      </c>
      <c r="AN166">
        <v>9073000</v>
      </c>
    </row>
    <row r="167" spans="1:40">
      <c r="A167" s="121">
        <v>44026.291666666664</v>
      </c>
      <c r="B167">
        <v>94.574200000000005</v>
      </c>
      <c r="C167">
        <v>97.057500000000005</v>
      </c>
      <c r="D167">
        <v>97.254999999999995</v>
      </c>
      <c r="E167">
        <v>93.877499999999998</v>
      </c>
      <c r="F167">
        <v>94.84</v>
      </c>
      <c r="G167">
        <v>170989200</v>
      </c>
      <c r="H167">
        <v>1.4873037615102092</v>
      </c>
      <c r="I167" s="1">
        <v>44026.291666666664</v>
      </c>
      <c r="J167">
        <v>52.577300000000001</v>
      </c>
      <c r="K167">
        <v>58.98</v>
      </c>
      <c r="L167">
        <v>59.25</v>
      </c>
      <c r="M167">
        <v>57.35</v>
      </c>
      <c r="N167">
        <v>57.87</v>
      </c>
      <c r="O167">
        <v>-0.63393066575473089</v>
      </c>
      <c r="P167">
        <v>24190900</v>
      </c>
      <c r="Q167" s="1">
        <v>44026.291666666664</v>
      </c>
      <c r="R167">
        <v>200.78569999999999</v>
      </c>
      <c r="S167">
        <v>208.35</v>
      </c>
      <c r="T167">
        <v>208.85</v>
      </c>
      <c r="U167">
        <v>202.03</v>
      </c>
      <c r="V167">
        <v>206.13</v>
      </c>
      <c r="W167">
        <v>37591800</v>
      </c>
      <c r="X167">
        <v>0.70540569593174451</v>
      </c>
      <c r="Y167" s="1">
        <v>44026.291666666664</v>
      </c>
      <c r="Z167">
        <v>10.3453</v>
      </c>
      <c r="AA167">
        <v>10.377000000000001</v>
      </c>
      <c r="AB167">
        <v>10.402799999999999</v>
      </c>
      <c r="AC167">
        <v>9.7855000000000008</v>
      </c>
      <c r="AD167">
        <v>10.074999999999999</v>
      </c>
      <c r="AE167">
        <v>0.49510186319286548</v>
      </c>
      <c r="AF167">
        <v>542676000</v>
      </c>
      <c r="AG167" s="1">
        <v>44026.291666666664</v>
      </c>
      <c r="AH167">
        <v>14.2081</v>
      </c>
      <c r="AI167">
        <v>14.904</v>
      </c>
      <c r="AJ167">
        <v>14.922000000000001</v>
      </c>
      <c r="AK167">
        <v>14.625999999999999</v>
      </c>
      <c r="AL167">
        <v>14.678000000000001</v>
      </c>
      <c r="AM167">
        <v>-0.24465829650881424</v>
      </c>
      <c r="AN167">
        <v>3788000</v>
      </c>
    </row>
    <row r="168" spans="1:40">
      <c r="A168" s="121">
        <v>44027.291666666664</v>
      </c>
      <c r="B168">
        <v>95.224599999999995</v>
      </c>
      <c r="C168">
        <v>97.724999999999994</v>
      </c>
      <c r="D168">
        <v>99.247500000000002</v>
      </c>
      <c r="E168">
        <v>96.49</v>
      </c>
      <c r="F168">
        <v>98.99</v>
      </c>
      <c r="G168">
        <v>153198000</v>
      </c>
      <c r="H168">
        <v>1.1520541703901861</v>
      </c>
      <c r="I168" s="1">
        <v>44027.291666666664</v>
      </c>
      <c r="J168">
        <v>52.621899999999997</v>
      </c>
      <c r="K168">
        <v>59.03</v>
      </c>
      <c r="L168">
        <v>59.34</v>
      </c>
      <c r="M168">
        <v>58.42</v>
      </c>
      <c r="N168">
        <v>59.03</v>
      </c>
      <c r="O168">
        <v>-0.81146369889760017</v>
      </c>
      <c r="P168">
        <v>19986300</v>
      </c>
      <c r="Q168" s="1">
        <v>44027.291666666664</v>
      </c>
      <c r="R168">
        <v>200.48689999999999</v>
      </c>
      <c r="S168">
        <v>208.04</v>
      </c>
      <c r="T168">
        <v>211.33</v>
      </c>
      <c r="U168">
        <v>205.03</v>
      </c>
      <c r="V168">
        <v>209.56</v>
      </c>
      <c r="W168">
        <v>32179400</v>
      </c>
      <c r="X168">
        <v>0.27971381200655332</v>
      </c>
      <c r="Y168" s="1">
        <v>44027.291666666664</v>
      </c>
      <c r="Z168">
        <v>10.196</v>
      </c>
      <c r="AA168">
        <v>10.2273</v>
      </c>
      <c r="AB168">
        <v>10.433</v>
      </c>
      <c r="AC168">
        <v>10.0557</v>
      </c>
      <c r="AD168">
        <v>10.414300000000001</v>
      </c>
      <c r="AE168">
        <v>-0.24895236524745429</v>
      </c>
      <c r="AF168">
        <v>403984000</v>
      </c>
      <c r="AG168" s="1">
        <v>44027.291666666664</v>
      </c>
      <c r="AH168">
        <v>14.6485</v>
      </c>
      <c r="AI168">
        <v>15.366</v>
      </c>
      <c r="AJ168">
        <v>15.576000000000001</v>
      </c>
      <c r="AK168">
        <v>15.178000000000001</v>
      </c>
      <c r="AL168">
        <v>15.222</v>
      </c>
      <c r="AM168">
        <v>2.3244168127470219</v>
      </c>
      <c r="AN168">
        <v>9926000</v>
      </c>
    </row>
    <row r="169" spans="1:40">
      <c r="A169" s="121">
        <v>44028.291666666664</v>
      </c>
      <c r="B169">
        <v>94.052899999999994</v>
      </c>
      <c r="C169">
        <v>96.522499999999994</v>
      </c>
      <c r="D169">
        <v>97.405000000000001</v>
      </c>
      <c r="E169">
        <v>95.905000000000001</v>
      </c>
      <c r="F169">
        <v>96.5625</v>
      </c>
      <c r="G169">
        <v>110577600</v>
      </c>
      <c r="H169">
        <v>0.34893399449582102</v>
      </c>
      <c r="I169" s="1">
        <v>44028.291666666664</v>
      </c>
      <c r="J169">
        <v>52.719900000000003</v>
      </c>
      <c r="K169">
        <v>59.14</v>
      </c>
      <c r="L169">
        <v>59.36</v>
      </c>
      <c r="M169">
        <v>58.4</v>
      </c>
      <c r="N169">
        <v>58.54</v>
      </c>
      <c r="O169">
        <v>-1.1306904371779001</v>
      </c>
      <c r="P169">
        <v>12425900</v>
      </c>
      <c r="Q169" s="1">
        <v>44028.291666666664</v>
      </c>
      <c r="R169">
        <v>196.51650000000001</v>
      </c>
      <c r="S169">
        <v>203.92</v>
      </c>
      <c r="T169">
        <v>205.7</v>
      </c>
      <c r="U169">
        <v>202.31</v>
      </c>
      <c r="V169">
        <v>205.4</v>
      </c>
      <c r="W169">
        <v>29940700</v>
      </c>
      <c r="X169">
        <v>0.1036373171903303</v>
      </c>
      <c r="Y169" s="1">
        <v>44028.291666666664</v>
      </c>
      <c r="Z169">
        <v>10.1038</v>
      </c>
      <c r="AA169">
        <v>10.1348</v>
      </c>
      <c r="AB169">
        <v>10.2067</v>
      </c>
      <c r="AC169">
        <v>9.8955000000000002</v>
      </c>
      <c r="AD169">
        <v>10.015000000000001</v>
      </c>
      <c r="AE169">
        <v>-0.56558260031903496</v>
      </c>
      <c r="AF169">
        <v>344964000</v>
      </c>
      <c r="AG169" s="1">
        <v>44028.291666666664</v>
      </c>
      <c r="AH169">
        <v>14.642799999999999</v>
      </c>
      <c r="AI169">
        <v>15.36</v>
      </c>
      <c r="AJ169">
        <v>15.414</v>
      </c>
      <c r="AK169">
        <v>15.23</v>
      </c>
      <c r="AL169">
        <v>15.26</v>
      </c>
      <c r="AM169">
        <v>0.12743485633061855</v>
      </c>
      <c r="AN169">
        <v>4677000</v>
      </c>
    </row>
    <row r="170" spans="1:40">
      <c r="A170" s="121">
        <v>44029.291666666664</v>
      </c>
      <c r="B170">
        <v>93.862899999999996</v>
      </c>
      <c r="C170">
        <v>96.327500000000001</v>
      </c>
      <c r="D170">
        <v>97.147499999999994</v>
      </c>
      <c r="E170">
        <v>95.84</v>
      </c>
      <c r="F170">
        <v>96.987499999999997</v>
      </c>
      <c r="G170">
        <v>92186800</v>
      </c>
      <c r="H170">
        <v>2.3858032344041798E-3</v>
      </c>
      <c r="I170" s="1">
        <v>44029.291666666664</v>
      </c>
      <c r="J170">
        <v>53.486600000000003</v>
      </c>
      <c r="K170">
        <v>60</v>
      </c>
      <c r="L170">
        <v>60.46</v>
      </c>
      <c r="M170">
        <v>59.28</v>
      </c>
      <c r="N170">
        <v>59.42</v>
      </c>
      <c r="O170">
        <v>-0.96614958267225215</v>
      </c>
      <c r="P170">
        <v>16322800</v>
      </c>
      <c r="Q170" s="1">
        <v>44029.291666666664</v>
      </c>
      <c r="R170">
        <v>195.51429999999999</v>
      </c>
      <c r="S170">
        <v>202.88</v>
      </c>
      <c r="T170">
        <v>205.04</v>
      </c>
      <c r="U170">
        <v>201.39</v>
      </c>
      <c r="V170">
        <v>204.47</v>
      </c>
      <c r="W170">
        <v>31635300</v>
      </c>
      <c r="X170">
        <v>0.23691968111384462</v>
      </c>
      <c r="Y170" s="1">
        <v>44029.291666666664</v>
      </c>
      <c r="Z170">
        <v>10.170299999999999</v>
      </c>
      <c r="AA170">
        <v>10.201499999999999</v>
      </c>
      <c r="AB170">
        <v>10.2485</v>
      </c>
      <c r="AC170">
        <v>10.0878</v>
      </c>
      <c r="AD170">
        <v>10.2255</v>
      </c>
      <c r="AE170">
        <v>-0.98768471647342282</v>
      </c>
      <c r="AF170">
        <v>266284000</v>
      </c>
      <c r="AG170" s="1">
        <v>44029.291666666664</v>
      </c>
      <c r="AH170">
        <v>14.5055</v>
      </c>
      <c r="AI170">
        <v>15.215999999999999</v>
      </c>
      <c r="AJ170">
        <v>15.286</v>
      </c>
      <c r="AK170">
        <v>15.087999999999999</v>
      </c>
      <c r="AL170">
        <v>15.192</v>
      </c>
      <c r="AM170">
        <v>0.45453361779745399</v>
      </c>
      <c r="AN170">
        <v>5458500</v>
      </c>
    </row>
    <row r="171" spans="1:40">
      <c r="A171" s="121">
        <v>44032.291666666664</v>
      </c>
      <c r="B171">
        <v>95.840900000000005</v>
      </c>
      <c r="C171">
        <v>98.357500000000002</v>
      </c>
      <c r="D171">
        <v>98.5</v>
      </c>
      <c r="E171">
        <v>96.0625</v>
      </c>
      <c r="F171">
        <v>96.417500000000004</v>
      </c>
      <c r="G171">
        <v>90318000</v>
      </c>
      <c r="H171">
        <v>-3.2829046572528407E-2</v>
      </c>
      <c r="I171" s="1">
        <v>44032.291666666664</v>
      </c>
      <c r="J171">
        <v>54.511699999999998</v>
      </c>
      <c r="K171">
        <v>61.15</v>
      </c>
      <c r="L171">
        <v>61.38</v>
      </c>
      <c r="M171">
        <v>59.34</v>
      </c>
      <c r="N171">
        <v>60.08</v>
      </c>
      <c r="O171">
        <v>-0.94309976038411714</v>
      </c>
      <c r="P171">
        <v>16868700</v>
      </c>
      <c r="Q171" s="1">
        <v>44032.291666666664</v>
      </c>
      <c r="R171">
        <v>203.9177</v>
      </c>
      <c r="S171">
        <v>211.6</v>
      </c>
      <c r="T171">
        <v>212.3</v>
      </c>
      <c r="U171">
        <v>203.01</v>
      </c>
      <c r="V171">
        <v>205</v>
      </c>
      <c r="W171">
        <v>36884800</v>
      </c>
      <c r="X171">
        <v>0.64979928067509118</v>
      </c>
      <c r="Y171" s="1">
        <v>44032.291666666664</v>
      </c>
      <c r="Z171">
        <v>10.4786</v>
      </c>
      <c r="AA171">
        <v>10.5107</v>
      </c>
      <c r="AB171">
        <v>10.5312</v>
      </c>
      <c r="AC171">
        <v>10.156700000000001</v>
      </c>
      <c r="AD171">
        <v>10.2743</v>
      </c>
      <c r="AE171">
        <v>-0.88807119216286523</v>
      </c>
      <c r="AF171">
        <v>284852000</v>
      </c>
      <c r="AG171" s="1">
        <v>44032.291666666664</v>
      </c>
      <c r="AH171">
        <v>14.905900000000001</v>
      </c>
      <c r="AI171">
        <v>15.635999999999999</v>
      </c>
      <c r="AJ171">
        <v>15.7</v>
      </c>
      <c r="AK171">
        <v>15.378</v>
      </c>
      <c r="AL171">
        <v>15.436</v>
      </c>
      <c r="AM171">
        <v>1.0320080094613961E-3</v>
      </c>
      <c r="AN171">
        <v>4375000</v>
      </c>
    </row>
    <row r="172" spans="1:40">
      <c r="A172" s="121">
        <v>44033.291666666664</v>
      </c>
      <c r="B172">
        <v>94.518100000000004</v>
      </c>
      <c r="C172">
        <v>97</v>
      </c>
      <c r="D172">
        <v>99.25</v>
      </c>
      <c r="E172">
        <v>96.742500000000007</v>
      </c>
      <c r="F172">
        <v>99.172499999999999</v>
      </c>
      <c r="G172">
        <v>103433200</v>
      </c>
      <c r="H172">
        <v>0.21430804577972024</v>
      </c>
      <c r="I172" s="1">
        <v>44033.291666666664</v>
      </c>
      <c r="J172">
        <v>54.110599999999998</v>
      </c>
      <c r="K172">
        <v>60.7</v>
      </c>
      <c r="L172">
        <v>61.93</v>
      </c>
      <c r="M172">
        <v>60.44</v>
      </c>
      <c r="N172">
        <v>61.52</v>
      </c>
      <c r="O172">
        <v>-0.81917371455946764</v>
      </c>
      <c r="P172">
        <v>19803700</v>
      </c>
      <c r="Q172" s="1">
        <v>44033.291666666664</v>
      </c>
      <c r="R172">
        <v>201.1712</v>
      </c>
      <c r="S172">
        <v>208.75</v>
      </c>
      <c r="T172">
        <v>213.94</v>
      </c>
      <c r="U172">
        <v>208.03</v>
      </c>
      <c r="V172">
        <v>213.66</v>
      </c>
      <c r="W172">
        <v>37990400</v>
      </c>
      <c r="X172">
        <v>0.73675607375536822</v>
      </c>
      <c r="Y172" s="1">
        <v>44033.291666666664</v>
      </c>
      <c r="Z172">
        <v>10.296900000000001</v>
      </c>
      <c r="AA172">
        <v>10.3285</v>
      </c>
      <c r="AB172">
        <v>10.56</v>
      </c>
      <c r="AC172">
        <v>10.2867</v>
      </c>
      <c r="AD172">
        <v>10.513</v>
      </c>
      <c r="AE172">
        <v>-0.93000243440819685</v>
      </c>
      <c r="AF172">
        <v>277036000</v>
      </c>
      <c r="AG172" s="1">
        <v>44033.291666666664</v>
      </c>
      <c r="AH172">
        <v>14.74</v>
      </c>
      <c r="AI172">
        <v>15.462</v>
      </c>
      <c r="AJ172">
        <v>15.654</v>
      </c>
      <c r="AK172">
        <v>15.43</v>
      </c>
      <c r="AL172">
        <v>15.65</v>
      </c>
      <c r="AM172">
        <v>-0.36896838244054825</v>
      </c>
      <c r="AN172">
        <v>3491000</v>
      </c>
    </row>
    <row r="173" spans="1:40">
      <c r="A173" s="121">
        <v>44034.291666666664</v>
      </c>
      <c r="B173">
        <v>94.783699999999996</v>
      </c>
      <c r="C173">
        <v>97.272499999999994</v>
      </c>
      <c r="D173">
        <v>97.974999999999994</v>
      </c>
      <c r="E173">
        <v>96.602500000000006</v>
      </c>
      <c r="F173">
        <v>96.692499999999995</v>
      </c>
      <c r="G173">
        <v>89001600</v>
      </c>
      <c r="H173">
        <v>-5.7634712393293631E-2</v>
      </c>
      <c r="I173" s="1">
        <v>44034.291666666664</v>
      </c>
      <c r="J173">
        <v>54.422600000000003</v>
      </c>
      <c r="K173">
        <v>61.05</v>
      </c>
      <c r="L173">
        <v>61.77</v>
      </c>
      <c r="M173">
        <v>60.62</v>
      </c>
      <c r="N173">
        <v>61.31</v>
      </c>
      <c r="O173">
        <v>-0.85480192493999207</v>
      </c>
      <c r="P173">
        <v>18959900</v>
      </c>
      <c r="Q173" s="1">
        <v>44034.291666666664</v>
      </c>
      <c r="R173">
        <v>204.06229999999999</v>
      </c>
      <c r="S173">
        <v>211.75</v>
      </c>
      <c r="T173">
        <v>212.3</v>
      </c>
      <c r="U173">
        <v>208.39</v>
      </c>
      <c r="V173">
        <v>209.2</v>
      </c>
      <c r="W173">
        <v>49605700</v>
      </c>
      <c r="X173">
        <v>1.6503136340532534</v>
      </c>
      <c r="Y173" s="1">
        <v>44034.291666666664</v>
      </c>
      <c r="Z173">
        <v>10.4069</v>
      </c>
      <c r="AA173">
        <v>10.438800000000001</v>
      </c>
      <c r="AB173">
        <v>10.602499999999999</v>
      </c>
      <c r="AC173">
        <v>10.291499999999999</v>
      </c>
      <c r="AD173">
        <v>10.3675</v>
      </c>
      <c r="AE173">
        <v>-0.44579744463150106</v>
      </c>
      <c r="AF173">
        <v>367292000</v>
      </c>
      <c r="AG173" s="1">
        <v>44034.291666666664</v>
      </c>
      <c r="AH173">
        <v>14.7476</v>
      </c>
      <c r="AI173">
        <v>15.47</v>
      </c>
      <c r="AJ173">
        <v>15.52</v>
      </c>
      <c r="AK173">
        <v>15.362</v>
      </c>
      <c r="AL173">
        <v>15.454000000000001</v>
      </c>
      <c r="AM173">
        <v>-0.95745316634633282</v>
      </c>
      <c r="AN173">
        <v>2085000</v>
      </c>
    </row>
    <row r="174" spans="1:40">
      <c r="A174" s="121">
        <v>44035.291666666664</v>
      </c>
      <c r="B174">
        <v>90.469499999999996</v>
      </c>
      <c r="C174">
        <v>92.844999999999999</v>
      </c>
      <c r="D174">
        <v>97.077500000000001</v>
      </c>
      <c r="E174">
        <v>92.01</v>
      </c>
      <c r="F174">
        <v>96.997500000000002</v>
      </c>
      <c r="G174">
        <v>197004400</v>
      </c>
      <c r="H174">
        <v>1.9775228115408774</v>
      </c>
      <c r="I174" s="1">
        <v>44035.291666666664</v>
      </c>
      <c r="J174">
        <v>53.843200000000003</v>
      </c>
      <c r="K174">
        <v>60.4</v>
      </c>
      <c r="L174">
        <v>61.74</v>
      </c>
      <c r="M174">
        <v>59.98</v>
      </c>
      <c r="N174">
        <v>61.26</v>
      </c>
      <c r="O174">
        <v>0.18215295805619888</v>
      </c>
      <c r="P174">
        <v>43518600</v>
      </c>
      <c r="Q174" s="1">
        <v>44035.291666666664</v>
      </c>
      <c r="R174">
        <v>195.1866</v>
      </c>
      <c r="S174">
        <v>202.54</v>
      </c>
      <c r="T174">
        <v>210.92</v>
      </c>
      <c r="U174">
        <v>202.15</v>
      </c>
      <c r="V174">
        <v>207.19</v>
      </c>
      <c r="W174">
        <v>67457000</v>
      </c>
      <c r="X174">
        <v>3.0543402262330193</v>
      </c>
      <c r="Y174" s="1">
        <v>44035.291666666664</v>
      </c>
      <c r="Z174">
        <v>10.098800000000001</v>
      </c>
      <c r="AA174">
        <v>10.129799999999999</v>
      </c>
      <c r="AB174">
        <v>10.547000000000001</v>
      </c>
      <c r="AC174">
        <v>10.0312</v>
      </c>
      <c r="AD174">
        <v>10.45</v>
      </c>
      <c r="AE174">
        <v>-0.20777219438318026</v>
      </c>
      <c r="AF174">
        <v>411660000</v>
      </c>
      <c r="AG174" s="1">
        <v>44035.291666666664</v>
      </c>
      <c r="AH174">
        <v>14.5703</v>
      </c>
      <c r="AI174">
        <v>15.284000000000001</v>
      </c>
      <c r="AJ174">
        <v>15.598000000000001</v>
      </c>
      <c r="AK174">
        <v>15.238</v>
      </c>
      <c r="AL174">
        <v>15.496</v>
      </c>
      <c r="AM174">
        <v>-0.55752627372757235</v>
      </c>
      <c r="AN174">
        <v>3040500</v>
      </c>
    </row>
    <row r="175" spans="1:40">
      <c r="A175" s="121">
        <v>44036.291666666664</v>
      </c>
      <c r="B175">
        <v>90.245400000000004</v>
      </c>
      <c r="C175">
        <v>92.614999999999995</v>
      </c>
      <c r="D175">
        <v>92.97</v>
      </c>
      <c r="E175">
        <v>89.144999999999996</v>
      </c>
      <c r="F175">
        <v>90.987499999999997</v>
      </c>
      <c r="G175">
        <v>185438800</v>
      </c>
      <c r="H175">
        <v>1.7595857038102163</v>
      </c>
      <c r="I175" s="1">
        <v>44036.291666666664</v>
      </c>
      <c r="J175">
        <v>45.098100000000002</v>
      </c>
      <c r="K175">
        <v>50.59</v>
      </c>
      <c r="L175">
        <v>52.18</v>
      </c>
      <c r="M175">
        <v>49.5</v>
      </c>
      <c r="N175">
        <v>52.15</v>
      </c>
      <c r="O175">
        <v>6.0407219400083942</v>
      </c>
      <c r="P175">
        <v>182269900</v>
      </c>
      <c r="Q175" s="1">
        <v>44036.291666666664</v>
      </c>
      <c r="R175">
        <v>193.99170000000001</v>
      </c>
      <c r="S175">
        <v>201.3</v>
      </c>
      <c r="T175">
        <v>202.86</v>
      </c>
      <c r="U175">
        <v>197.51</v>
      </c>
      <c r="V175">
        <v>200.42</v>
      </c>
      <c r="W175">
        <v>39827000</v>
      </c>
      <c r="X175">
        <v>0.88120691146451868</v>
      </c>
      <c r="Y175" s="1">
        <v>44036.291666666664</v>
      </c>
      <c r="Z175">
        <v>10.1633</v>
      </c>
      <c r="AA175">
        <v>10.1945</v>
      </c>
      <c r="AB175">
        <v>10.364699999999999</v>
      </c>
      <c r="AC175">
        <v>9.7769999999999992</v>
      </c>
      <c r="AD175">
        <v>9.875</v>
      </c>
      <c r="AE175">
        <v>0.12287088674070425</v>
      </c>
      <c r="AF175">
        <v>473292000</v>
      </c>
      <c r="AG175" s="1">
        <v>44036.291666666664</v>
      </c>
      <c r="AH175">
        <v>14.577999999999999</v>
      </c>
      <c r="AI175">
        <v>15.292</v>
      </c>
      <c r="AJ175">
        <v>15.31</v>
      </c>
      <c r="AK175">
        <v>15.068</v>
      </c>
      <c r="AL175">
        <v>15.17</v>
      </c>
      <c r="AM175">
        <v>-0.70946082319969173</v>
      </c>
      <c r="AN175">
        <v>2677500</v>
      </c>
    </row>
    <row r="176" spans="1:40">
      <c r="A176" s="121">
        <v>44039.291666666664</v>
      </c>
      <c r="B176">
        <v>92.384200000000007</v>
      </c>
      <c r="C176">
        <v>94.81</v>
      </c>
      <c r="D176">
        <v>94.905000000000001</v>
      </c>
      <c r="E176">
        <v>93.48</v>
      </c>
      <c r="F176">
        <v>93.71</v>
      </c>
      <c r="G176">
        <v>121214000</v>
      </c>
      <c r="H176">
        <v>0.54936166384859164</v>
      </c>
      <c r="I176" s="1">
        <v>44039.291666666664</v>
      </c>
      <c r="J176">
        <v>44.188800000000001</v>
      </c>
      <c r="K176">
        <v>49.57</v>
      </c>
      <c r="L176">
        <v>51.14</v>
      </c>
      <c r="M176">
        <v>49.47</v>
      </c>
      <c r="N176">
        <v>51.03</v>
      </c>
      <c r="O176">
        <v>2.8847921228056315</v>
      </c>
      <c r="P176">
        <v>107526500</v>
      </c>
      <c r="Q176" s="1">
        <v>44039.291666666664</v>
      </c>
      <c r="R176">
        <v>196.44909999999999</v>
      </c>
      <c r="S176">
        <v>203.85</v>
      </c>
      <c r="T176">
        <v>203.97</v>
      </c>
      <c r="U176">
        <v>200.86</v>
      </c>
      <c r="V176">
        <v>201.47</v>
      </c>
      <c r="W176">
        <v>30160900</v>
      </c>
      <c r="X176">
        <v>0.12095631668045061</v>
      </c>
      <c r="Y176" s="1">
        <v>44039.291666666664</v>
      </c>
      <c r="Z176">
        <v>10.389699999999999</v>
      </c>
      <c r="AA176">
        <v>10.4215</v>
      </c>
      <c r="AB176">
        <v>10.441700000000001</v>
      </c>
      <c r="AC176">
        <v>10.217700000000001</v>
      </c>
      <c r="AD176">
        <v>10.2323</v>
      </c>
      <c r="AE176">
        <v>-0.84901548034786845</v>
      </c>
      <c r="AF176">
        <v>292132000</v>
      </c>
      <c r="AG176" s="1">
        <v>44039.291666666664</v>
      </c>
      <c r="AH176">
        <v>14.9726</v>
      </c>
      <c r="AI176">
        <v>15.706</v>
      </c>
      <c r="AJ176">
        <v>15.722</v>
      </c>
      <c r="AK176">
        <v>15.526</v>
      </c>
      <c r="AL176">
        <v>15.534000000000001</v>
      </c>
      <c r="AM176">
        <v>7.6790006506578759E-2</v>
      </c>
      <c r="AN176">
        <v>4556000</v>
      </c>
    </row>
    <row r="177" spans="1:40">
      <c r="A177" s="121">
        <v>44040.291666666664</v>
      </c>
      <c r="B177">
        <v>90.866500000000002</v>
      </c>
      <c r="C177">
        <v>93.252499999999998</v>
      </c>
      <c r="D177">
        <v>94.55</v>
      </c>
      <c r="E177">
        <v>93.247500000000002</v>
      </c>
      <c r="F177">
        <v>94.367500000000007</v>
      </c>
      <c r="G177">
        <v>103625600</v>
      </c>
      <c r="H177">
        <v>0.21793354722602473</v>
      </c>
      <c r="I177" s="1">
        <v>44040.291666666664</v>
      </c>
      <c r="J177">
        <v>43.8947</v>
      </c>
      <c r="K177">
        <v>49.24</v>
      </c>
      <c r="L177">
        <v>50.23</v>
      </c>
      <c r="M177">
        <v>49.14</v>
      </c>
      <c r="N177">
        <v>49.48</v>
      </c>
      <c r="O177">
        <v>0.97781306283292657</v>
      </c>
      <c r="P177">
        <v>62362600</v>
      </c>
      <c r="Q177" s="1">
        <v>44040.291666666664</v>
      </c>
      <c r="R177">
        <v>194.68549999999999</v>
      </c>
      <c r="S177">
        <v>202.02</v>
      </c>
      <c r="T177">
        <v>204.7</v>
      </c>
      <c r="U177">
        <v>201.74</v>
      </c>
      <c r="V177">
        <v>203.61</v>
      </c>
      <c r="W177">
        <v>23251400</v>
      </c>
      <c r="X177">
        <v>-0.42248431445935952</v>
      </c>
      <c r="Y177" s="1">
        <v>44040.291666666664</v>
      </c>
      <c r="Z177">
        <v>10.1843</v>
      </c>
      <c r="AA177">
        <v>10.2155</v>
      </c>
      <c r="AB177">
        <v>10.382</v>
      </c>
      <c r="AC177">
        <v>10.209300000000001</v>
      </c>
      <c r="AD177">
        <v>10.3743</v>
      </c>
      <c r="AE177">
        <v>-0.95897233053470543</v>
      </c>
      <c r="AF177">
        <v>271636000</v>
      </c>
      <c r="AG177" s="1">
        <v>44040.291666666664</v>
      </c>
      <c r="AH177">
        <v>14.799099999999999</v>
      </c>
      <c r="AI177">
        <v>15.523999999999999</v>
      </c>
      <c r="AJ177">
        <v>15.7</v>
      </c>
      <c r="AK177">
        <v>15.518000000000001</v>
      </c>
      <c r="AL177">
        <v>15.7</v>
      </c>
      <c r="AM177">
        <v>-0.82728334572421403</v>
      </c>
      <c r="AN177">
        <v>2396000</v>
      </c>
    </row>
    <row r="178" spans="1:40">
      <c r="A178" s="121">
        <v>44041.291666666664</v>
      </c>
      <c r="B178">
        <v>92.6083</v>
      </c>
      <c r="C178">
        <v>95.04</v>
      </c>
      <c r="D178">
        <v>95.23</v>
      </c>
      <c r="E178">
        <v>93.712500000000006</v>
      </c>
      <c r="F178">
        <v>93.75</v>
      </c>
      <c r="G178">
        <v>90329200</v>
      </c>
      <c r="H178">
        <v>-3.2617998671288229E-2</v>
      </c>
      <c r="I178" s="1">
        <v>44041.291666666664</v>
      </c>
      <c r="J178">
        <v>42.851700000000001</v>
      </c>
      <c r="K178">
        <v>48.07</v>
      </c>
      <c r="L178">
        <v>49.5</v>
      </c>
      <c r="M178">
        <v>47.9</v>
      </c>
      <c r="N178">
        <v>49.49</v>
      </c>
      <c r="O178">
        <v>0.89920130401986609</v>
      </c>
      <c r="P178">
        <v>60500800</v>
      </c>
      <c r="Q178" s="1">
        <v>44041.291666666664</v>
      </c>
      <c r="R178">
        <v>196.6514</v>
      </c>
      <c r="S178">
        <v>204.06</v>
      </c>
      <c r="T178">
        <v>204.65</v>
      </c>
      <c r="U178">
        <v>202.01</v>
      </c>
      <c r="V178">
        <v>202.5</v>
      </c>
      <c r="W178">
        <v>19632600</v>
      </c>
      <c r="X178">
        <v>-0.70710736330062807</v>
      </c>
      <c r="Y178" s="1">
        <v>44041.291666666664</v>
      </c>
      <c r="Z178">
        <v>10.4335</v>
      </c>
      <c r="AA178">
        <v>10.4655</v>
      </c>
      <c r="AB178">
        <v>10.5162</v>
      </c>
      <c r="AC178">
        <v>10.347</v>
      </c>
      <c r="AD178">
        <v>10.390700000000001</v>
      </c>
      <c r="AE178">
        <v>-0.88991668184203543</v>
      </c>
      <c r="AF178">
        <v>284508000</v>
      </c>
      <c r="AG178" s="1">
        <v>44041.291666666664</v>
      </c>
      <c r="AH178">
        <v>14.9383</v>
      </c>
      <c r="AI178">
        <v>15.67</v>
      </c>
      <c r="AJ178">
        <v>15.747999999999999</v>
      </c>
      <c r="AK178">
        <v>15.512</v>
      </c>
      <c r="AL178">
        <v>15.526</v>
      </c>
      <c r="AM178">
        <v>-0.72013391138574967</v>
      </c>
      <c r="AN178">
        <v>2652000</v>
      </c>
    </row>
    <row r="179" spans="1:40">
      <c r="A179" s="121">
        <v>44042.291666666664</v>
      </c>
      <c r="B179">
        <v>93.728899999999996</v>
      </c>
      <c r="C179">
        <v>96.19</v>
      </c>
      <c r="D179">
        <v>96.297499999999999</v>
      </c>
      <c r="E179">
        <v>93.767499999999998</v>
      </c>
      <c r="F179">
        <v>94.1875</v>
      </c>
      <c r="G179">
        <v>158130000</v>
      </c>
      <c r="H179">
        <v>1.2449906211863075</v>
      </c>
      <c r="I179" s="1">
        <v>44042.291666666664</v>
      </c>
      <c r="J179">
        <v>42.7804</v>
      </c>
      <c r="K179">
        <v>47.99</v>
      </c>
      <c r="L179">
        <v>48.5</v>
      </c>
      <c r="M179">
        <v>47.59</v>
      </c>
      <c r="N179">
        <v>47.83</v>
      </c>
      <c r="O179">
        <v>2.2404473636103796E-2</v>
      </c>
      <c r="P179">
        <v>39735200</v>
      </c>
      <c r="Q179" s="1">
        <v>44042.291666666664</v>
      </c>
      <c r="R179">
        <v>196.4973</v>
      </c>
      <c r="S179">
        <v>203.9</v>
      </c>
      <c r="T179">
        <v>204.46</v>
      </c>
      <c r="U179">
        <v>199.57</v>
      </c>
      <c r="V179">
        <v>201</v>
      </c>
      <c r="W179">
        <v>25079600</v>
      </c>
      <c r="X179">
        <v>-0.27869414703048612</v>
      </c>
      <c r="Y179" s="1">
        <v>44042.291666666664</v>
      </c>
      <c r="Z179">
        <v>10.5816</v>
      </c>
      <c r="AA179">
        <v>10.614000000000001</v>
      </c>
      <c r="AB179">
        <v>10.622999999999999</v>
      </c>
      <c r="AC179">
        <v>10.295199999999999</v>
      </c>
      <c r="AD179">
        <v>10.375</v>
      </c>
      <c r="AE179">
        <v>-0.75916588399106</v>
      </c>
      <c r="AF179">
        <v>308880000</v>
      </c>
      <c r="AG179" s="1">
        <v>44042.291666666664</v>
      </c>
      <c r="AH179">
        <v>14.970700000000001</v>
      </c>
      <c r="AI179">
        <v>15.704000000000001</v>
      </c>
      <c r="AJ179">
        <v>15.752000000000001</v>
      </c>
      <c r="AK179">
        <v>15.465999999999999</v>
      </c>
      <c r="AL179">
        <v>15.492000000000001</v>
      </c>
      <c r="AM179">
        <v>-0.52362352301891768</v>
      </c>
      <c r="AN179">
        <v>3121500</v>
      </c>
    </row>
    <row r="180" spans="1:40">
      <c r="A180" s="121">
        <v>44043.291666666664</v>
      </c>
      <c r="B180">
        <v>103.5412</v>
      </c>
      <c r="C180">
        <v>106.26</v>
      </c>
      <c r="D180">
        <v>106.41500000000001</v>
      </c>
      <c r="E180">
        <v>100.825</v>
      </c>
      <c r="F180">
        <v>102.88500000000001</v>
      </c>
      <c r="G180">
        <v>374336800</v>
      </c>
      <c r="H180">
        <v>5.3190969938519288</v>
      </c>
      <c r="I180" s="1">
        <v>44043.291666666664</v>
      </c>
      <c r="J180">
        <v>42.5486</v>
      </c>
      <c r="K180">
        <v>47.73</v>
      </c>
      <c r="L180">
        <v>48.32</v>
      </c>
      <c r="M180">
        <v>46.97</v>
      </c>
      <c r="N180">
        <v>48.13</v>
      </c>
      <c r="O180">
        <v>0.30955822233943481</v>
      </c>
      <c r="P180">
        <v>46536000</v>
      </c>
      <c r="Q180" s="1">
        <v>44043.291666666664</v>
      </c>
      <c r="R180">
        <v>197.5669</v>
      </c>
      <c r="S180">
        <v>205.01</v>
      </c>
      <c r="T180">
        <v>205.1</v>
      </c>
      <c r="U180">
        <v>199.01</v>
      </c>
      <c r="V180">
        <v>204.4</v>
      </c>
      <c r="W180">
        <v>51044000</v>
      </c>
      <c r="X180">
        <v>1.7634376893059327</v>
      </c>
      <c r="Y180" s="1">
        <v>44043.291666666664</v>
      </c>
      <c r="Z180">
        <v>10.5823</v>
      </c>
      <c r="AA180">
        <v>10.614699999999999</v>
      </c>
      <c r="AB180">
        <v>10.766500000000001</v>
      </c>
      <c r="AC180">
        <v>10.433</v>
      </c>
      <c r="AD180">
        <v>10.5632</v>
      </c>
      <c r="AE180">
        <v>-0.34500366529356713</v>
      </c>
      <c r="AF180">
        <v>386080000</v>
      </c>
      <c r="AG180" s="1">
        <v>44043.291666666664</v>
      </c>
      <c r="AH180">
        <v>14.863899999999999</v>
      </c>
      <c r="AI180">
        <v>15.592000000000001</v>
      </c>
      <c r="AJ180">
        <v>15.593999999999999</v>
      </c>
      <c r="AK180">
        <v>15.382</v>
      </c>
      <c r="AL180">
        <v>15.396000000000001</v>
      </c>
      <c r="AM180">
        <v>0.49890018045322437</v>
      </c>
      <c r="AN180">
        <v>5564500</v>
      </c>
    </row>
    <row r="181" spans="1:40">
      <c r="A181" s="121">
        <v>44046.291666666664</v>
      </c>
      <c r="B181">
        <v>106.1502</v>
      </c>
      <c r="C181">
        <v>108.9375</v>
      </c>
      <c r="D181">
        <v>111.6375</v>
      </c>
      <c r="E181">
        <v>107.8925</v>
      </c>
      <c r="F181">
        <v>108.2</v>
      </c>
      <c r="G181">
        <v>308151200</v>
      </c>
      <c r="H181">
        <v>4.0719244963231844</v>
      </c>
      <c r="I181" s="1">
        <v>44046.291666666664</v>
      </c>
      <c r="J181">
        <v>43.056699999999999</v>
      </c>
      <c r="K181">
        <v>48.3</v>
      </c>
      <c r="L181">
        <v>48.63</v>
      </c>
      <c r="M181">
        <v>47.74</v>
      </c>
      <c r="N181">
        <v>48.27</v>
      </c>
      <c r="O181">
        <v>-0.31403679577970195</v>
      </c>
      <c r="P181">
        <v>31767100</v>
      </c>
      <c r="Q181" s="1">
        <v>44046.291666666664</v>
      </c>
      <c r="R181">
        <v>208.67840000000001</v>
      </c>
      <c r="S181">
        <v>216.54</v>
      </c>
      <c r="T181">
        <v>217.64</v>
      </c>
      <c r="U181">
        <v>210.44</v>
      </c>
      <c r="V181">
        <v>211.52</v>
      </c>
      <c r="W181">
        <v>78983000</v>
      </c>
      <c r="X181">
        <v>3.9608742322417685</v>
      </c>
      <c r="Y181" s="1">
        <v>44046.291666666664</v>
      </c>
      <c r="Z181">
        <v>10.976599999999999</v>
      </c>
      <c r="AA181">
        <v>11.010300000000001</v>
      </c>
      <c r="AB181">
        <v>11.098800000000001</v>
      </c>
      <c r="AC181">
        <v>10.715299999999999</v>
      </c>
      <c r="AD181">
        <v>10.7325</v>
      </c>
      <c r="AE181">
        <v>-0.20208551106945818</v>
      </c>
      <c r="AF181">
        <v>412720000</v>
      </c>
      <c r="AG181" s="1">
        <v>44046.291666666664</v>
      </c>
      <c r="AH181">
        <v>15.494999999999999</v>
      </c>
      <c r="AI181">
        <v>16.254000000000001</v>
      </c>
      <c r="AJ181">
        <v>16.282</v>
      </c>
      <c r="AK181">
        <v>15.734</v>
      </c>
      <c r="AL181">
        <v>15.742000000000001</v>
      </c>
      <c r="AM181">
        <v>2.6686762258071273</v>
      </c>
      <c r="AN181">
        <v>10748500</v>
      </c>
    </row>
    <row r="182" spans="1:40">
      <c r="A182" s="121">
        <v>44047.291666666664</v>
      </c>
      <c r="B182">
        <v>106.8591</v>
      </c>
      <c r="C182">
        <v>109.66500000000001</v>
      </c>
      <c r="D182">
        <v>110.79</v>
      </c>
      <c r="E182">
        <v>108.3875</v>
      </c>
      <c r="F182">
        <v>109.13249999999999</v>
      </c>
      <c r="G182">
        <v>173071600</v>
      </c>
      <c r="H182">
        <v>1.5265435962907938</v>
      </c>
      <c r="I182" s="1">
        <v>44047.291666666664</v>
      </c>
      <c r="J182">
        <v>43.796599999999998</v>
      </c>
      <c r="K182">
        <v>49.13</v>
      </c>
      <c r="L182">
        <v>49.14</v>
      </c>
      <c r="M182">
        <v>48.5</v>
      </c>
      <c r="N182">
        <v>48.6</v>
      </c>
      <c r="O182">
        <v>-0.42893967431551755</v>
      </c>
      <c r="P182">
        <v>29045800</v>
      </c>
      <c r="Q182" s="1">
        <v>44047.291666666664</v>
      </c>
      <c r="R182">
        <v>205.5463</v>
      </c>
      <c r="S182">
        <v>213.29</v>
      </c>
      <c r="T182">
        <v>214.77</v>
      </c>
      <c r="U182">
        <v>210.31</v>
      </c>
      <c r="V182">
        <v>214.17</v>
      </c>
      <c r="W182">
        <v>49280100</v>
      </c>
      <c r="X182">
        <v>1.6247047955701326</v>
      </c>
      <c r="Y182" s="1">
        <v>44047.291666666664</v>
      </c>
      <c r="Z182">
        <v>11.1934</v>
      </c>
      <c r="AA182">
        <v>11.2277</v>
      </c>
      <c r="AB182">
        <v>11.2277</v>
      </c>
      <c r="AC182">
        <v>10.906000000000001</v>
      </c>
      <c r="AD182">
        <v>11.05</v>
      </c>
      <c r="AE182">
        <v>-0.75135474162806071</v>
      </c>
      <c r="AF182">
        <v>310336000</v>
      </c>
      <c r="AG182" s="1">
        <v>44047.291666666664</v>
      </c>
      <c r="AH182">
        <v>15.8954</v>
      </c>
      <c r="AI182">
        <v>16.673999999999999</v>
      </c>
      <c r="AJ182">
        <v>16.829999999999998</v>
      </c>
      <c r="AK182">
        <v>16.501999999999999</v>
      </c>
      <c r="AL182">
        <v>16.712</v>
      </c>
      <c r="AM182">
        <v>1.7181435485311407</v>
      </c>
      <c r="AN182">
        <v>8477500</v>
      </c>
    </row>
    <row r="183" spans="1:40">
      <c r="A183" s="121">
        <v>44048.291666666664</v>
      </c>
      <c r="B183">
        <v>107.24639999999999</v>
      </c>
      <c r="C183">
        <v>110.0625</v>
      </c>
      <c r="D183">
        <v>110.3925</v>
      </c>
      <c r="E183">
        <v>108.89749999999999</v>
      </c>
      <c r="F183">
        <v>109.3775</v>
      </c>
      <c r="G183">
        <v>121776800</v>
      </c>
      <c r="H183">
        <v>0.55996682088591065</v>
      </c>
      <c r="I183" s="1">
        <v>44048.291666666664</v>
      </c>
      <c r="J183">
        <v>43.609400000000001</v>
      </c>
      <c r="K183">
        <v>48.92</v>
      </c>
      <c r="L183">
        <v>49.72</v>
      </c>
      <c r="M183">
        <v>48.66</v>
      </c>
      <c r="N183">
        <v>49.72</v>
      </c>
      <c r="O183">
        <v>-0.41235427370225614</v>
      </c>
      <c r="P183">
        <v>29438600</v>
      </c>
      <c r="Q183" s="1">
        <v>44048.291666666664</v>
      </c>
      <c r="R183">
        <v>205.20910000000001</v>
      </c>
      <c r="S183">
        <v>212.94</v>
      </c>
      <c r="T183">
        <v>215</v>
      </c>
      <c r="U183">
        <v>211.57</v>
      </c>
      <c r="V183">
        <v>214.9</v>
      </c>
      <c r="W183">
        <v>28806400</v>
      </c>
      <c r="X183">
        <v>1.44232339857733E-2</v>
      </c>
      <c r="Y183" s="1">
        <v>44048.291666666664</v>
      </c>
      <c r="Z183">
        <v>11.2523</v>
      </c>
      <c r="AA183">
        <v>11.2867</v>
      </c>
      <c r="AB183">
        <v>11.371700000000001</v>
      </c>
      <c r="AC183">
        <v>11.1663</v>
      </c>
      <c r="AD183">
        <v>11.244</v>
      </c>
      <c r="AE183">
        <v>-1.0754527721455858</v>
      </c>
      <c r="AF183">
        <v>249924000</v>
      </c>
      <c r="AG183" s="1">
        <v>44048.291666666664</v>
      </c>
      <c r="AH183">
        <v>15.491199999999999</v>
      </c>
      <c r="AI183">
        <v>16.25</v>
      </c>
      <c r="AJ183">
        <v>16.358000000000001</v>
      </c>
      <c r="AK183">
        <v>16.141999999999999</v>
      </c>
      <c r="AL183">
        <v>16.34</v>
      </c>
      <c r="AM183">
        <v>0.63744105063303569</v>
      </c>
      <c r="AN183">
        <v>5895500</v>
      </c>
    </row>
    <row r="184" spans="1:40">
      <c r="A184" s="121">
        <v>44049.291666666664</v>
      </c>
      <c r="B184">
        <v>110.98820000000001</v>
      </c>
      <c r="C184">
        <v>113.9025</v>
      </c>
      <c r="D184">
        <v>114.41249999999999</v>
      </c>
      <c r="E184">
        <v>109.7975</v>
      </c>
      <c r="F184">
        <v>110.405</v>
      </c>
      <c r="G184">
        <v>202428800</v>
      </c>
      <c r="H184">
        <v>2.0797378325665221</v>
      </c>
      <c r="I184" s="1">
        <v>44049.291666666664</v>
      </c>
      <c r="J184">
        <v>43.591500000000003</v>
      </c>
      <c r="K184">
        <v>48.57</v>
      </c>
      <c r="L184">
        <v>48.82</v>
      </c>
      <c r="M184">
        <v>48.1</v>
      </c>
      <c r="N184">
        <v>48.79</v>
      </c>
      <c r="O184">
        <v>-0.65062584753294772</v>
      </c>
      <c r="P184">
        <v>23795500</v>
      </c>
      <c r="Q184" s="1">
        <v>44049.291666666664</v>
      </c>
      <c r="R184">
        <v>208.49529999999999</v>
      </c>
      <c r="S184">
        <v>216.35</v>
      </c>
      <c r="T184">
        <v>216.37</v>
      </c>
      <c r="U184">
        <v>211.55</v>
      </c>
      <c r="V184">
        <v>212.34</v>
      </c>
      <c r="W184">
        <v>32656800</v>
      </c>
      <c r="X184">
        <v>0.31726190626896672</v>
      </c>
      <c r="Y184" s="1">
        <v>44049.291666666664</v>
      </c>
      <c r="Z184">
        <v>11.3009</v>
      </c>
      <c r="AA184">
        <v>11.3355</v>
      </c>
      <c r="AB184">
        <v>11.358000000000001</v>
      </c>
      <c r="AC184">
        <v>11.178800000000001</v>
      </c>
      <c r="AD184">
        <v>11.3497</v>
      </c>
      <c r="AE184">
        <v>-1.1055385457525229</v>
      </c>
      <c r="AF184">
        <v>244316000</v>
      </c>
      <c r="AG184" s="1">
        <v>44049.291666666664</v>
      </c>
      <c r="AH184">
        <v>15.342499999999999</v>
      </c>
      <c r="AI184">
        <v>16.094000000000001</v>
      </c>
      <c r="AJ184">
        <v>16.224</v>
      </c>
      <c r="AK184">
        <v>16.071999999999999</v>
      </c>
      <c r="AL184">
        <v>16.172000000000001</v>
      </c>
      <c r="AM184">
        <v>0.5342678648344753</v>
      </c>
      <c r="AN184">
        <v>5649000</v>
      </c>
    </row>
    <row r="185" spans="1:40">
      <c r="A185" s="121">
        <v>44050.291666666664</v>
      </c>
      <c r="B185">
        <v>108.4648</v>
      </c>
      <c r="C185">
        <v>111.1125</v>
      </c>
      <c r="D185">
        <v>113.675</v>
      </c>
      <c r="E185">
        <v>110.2925</v>
      </c>
      <c r="F185">
        <v>113.205</v>
      </c>
      <c r="G185">
        <v>198045600</v>
      </c>
      <c r="H185">
        <v>1.9971427289311696</v>
      </c>
      <c r="I185" s="1">
        <v>44050.291666666664</v>
      </c>
      <c r="J185">
        <v>43.1068</v>
      </c>
      <c r="K185">
        <v>48.03</v>
      </c>
      <c r="L185">
        <v>48.65</v>
      </c>
      <c r="M185">
        <v>47.7</v>
      </c>
      <c r="N185">
        <v>48.53</v>
      </c>
      <c r="O185">
        <v>-0.10299939556294531</v>
      </c>
      <c r="P185">
        <v>36765200</v>
      </c>
      <c r="Q185" s="1">
        <v>44050.291666666664</v>
      </c>
      <c r="R185">
        <v>204.76570000000001</v>
      </c>
      <c r="S185">
        <v>212.48</v>
      </c>
      <c r="T185">
        <v>215.7</v>
      </c>
      <c r="U185">
        <v>210.93</v>
      </c>
      <c r="V185">
        <v>214.85</v>
      </c>
      <c r="W185">
        <v>27820400</v>
      </c>
      <c r="X185">
        <v>-6.312687272293975E-2</v>
      </c>
      <c r="Y185" s="1">
        <v>44050.291666666664</v>
      </c>
      <c r="Z185">
        <v>11.1653</v>
      </c>
      <c r="AA185">
        <v>11.1995</v>
      </c>
      <c r="AB185">
        <v>11.504799999999999</v>
      </c>
      <c r="AC185">
        <v>11.0375</v>
      </c>
      <c r="AD185">
        <v>11.3125</v>
      </c>
      <c r="AE185">
        <v>-0.57871561989638554</v>
      </c>
      <c r="AF185">
        <v>342516000</v>
      </c>
      <c r="AG185" s="1">
        <v>44050.291666666664</v>
      </c>
      <c r="AH185">
        <v>15.258599999999999</v>
      </c>
      <c r="AI185">
        <v>16.006</v>
      </c>
      <c r="AJ185">
        <v>16.146000000000001</v>
      </c>
      <c r="AK185">
        <v>15.821999999999999</v>
      </c>
      <c r="AL185">
        <v>16.100000000000001</v>
      </c>
      <c r="AM185">
        <v>0.47525196545274301</v>
      </c>
      <c r="AN185">
        <v>5508000</v>
      </c>
    </row>
    <row r="186" spans="1:40">
      <c r="A186" s="121">
        <v>44053.291666666664</v>
      </c>
      <c r="B186">
        <v>110.04130000000001</v>
      </c>
      <c r="C186">
        <v>112.72750000000001</v>
      </c>
      <c r="D186">
        <v>113.77500000000001</v>
      </c>
      <c r="E186">
        <v>110</v>
      </c>
      <c r="F186">
        <v>112.6</v>
      </c>
      <c r="G186">
        <v>212403600</v>
      </c>
      <c r="H186">
        <v>2.2676986008960336</v>
      </c>
      <c r="I186" s="1">
        <v>44053.291666666664</v>
      </c>
      <c r="J186">
        <v>44.174799999999998</v>
      </c>
      <c r="K186">
        <v>49.22</v>
      </c>
      <c r="L186">
        <v>49.39</v>
      </c>
      <c r="M186">
        <v>48.06</v>
      </c>
      <c r="N186">
        <v>48.2</v>
      </c>
      <c r="O186">
        <v>-7.4397179739566222E-2</v>
      </c>
      <c r="P186">
        <v>37442600</v>
      </c>
      <c r="Q186" s="1">
        <v>44053.291666666664</v>
      </c>
      <c r="R186">
        <v>200.6893</v>
      </c>
      <c r="S186">
        <v>208.25</v>
      </c>
      <c r="T186">
        <v>211.88</v>
      </c>
      <c r="U186">
        <v>206.35</v>
      </c>
      <c r="V186">
        <v>211.67</v>
      </c>
      <c r="W186">
        <v>36716500</v>
      </c>
      <c r="X186">
        <v>0.63656227970239709</v>
      </c>
      <c r="Y186" s="1">
        <v>44053.291666666664</v>
      </c>
      <c r="Z186">
        <v>11.1309</v>
      </c>
      <c r="AA186">
        <v>11.164999999999999</v>
      </c>
      <c r="AB186">
        <v>11.408200000000001</v>
      </c>
      <c r="AC186">
        <v>10.8565</v>
      </c>
      <c r="AD186">
        <v>11.334300000000001</v>
      </c>
      <c r="AE186">
        <v>-0.12120585292070946</v>
      </c>
      <c r="AF186">
        <v>427796000</v>
      </c>
      <c r="AG186" s="1">
        <v>44053.291666666664</v>
      </c>
      <c r="AH186">
        <v>15.2624</v>
      </c>
      <c r="AI186">
        <v>16.010000000000002</v>
      </c>
      <c r="AJ186">
        <v>16.09</v>
      </c>
      <c r="AK186">
        <v>15.946</v>
      </c>
      <c r="AL186">
        <v>16.09</v>
      </c>
      <c r="AM186">
        <v>-0.48114044651362808</v>
      </c>
      <c r="AN186">
        <v>3223000</v>
      </c>
    </row>
    <row r="187" spans="1:40">
      <c r="A187" s="121">
        <v>44054.291666666664</v>
      </c>
      <c r="B187">
        <v>106.7687</v>
      </c>
      <c r="C187">
        <v>109.375</v>
      </c>
      <c r="D187">
        <v>112.4825</v>
      </c>
      <c r="E187">
        <v>109.1075</v>
      </c>
      <c r="F187">
        <v>111.97</v>
      </c>
      <c r="G187">
        <v>187902400</v>
      </c>
      <c r="H187">
        <v>1.8060087046580111</v>
      </c>
      <c r="I187" s="1">
        <v>44054.291666666664</v>
      </c>
      <c r="J187">
        <v>43.250399999999999</v>
      </c>
      <c r="K187">
        <v>48.19</v>
      </c>
      <c r="L187">
        <v>49.73</v>
      </c>
      <c r="M187">
        <v>48.06</v>
      </c>
      <c r="N187">
        <v>49.63</v>
      </c>
      <c r="O187">
        <v>-0.1628343528161347</v>
      </c>
      <c r="P187">
        <v>35348100</v>
      </c>
      <c r="Q187" s="1">
        <v>44054.291666666664</v>
      </c>
      <c r="R187">
        <v>195.99619999999999</v>
      </c>
      <c r="S187">
        <v>203.38</v>
      </c>
      <c r="T187">
        <v>207.65</v>
      </c>
      <c r="U187">
        <v>203.14</v>
      </c>
      <c r="V187">
        <v>207.16</v>
      </c>
      <c r="W187">
        <v>36446500</v>
      </c>
      <c r="X187">
        <v>0.61532644926491986</v>
      </c>
      <c r="Y187" s="1">
        <v>44054.291666666664</v>
      </c>
      <c r="Z187">
        <v>10.816800000000001</v>
      </c>
      <c r="AA187">
        <v>10.85</v>
      </c>
      <c r="AB187">
        <v>11.136799999999999</v>
      </c>
      <c r="AC187">
        <v>10.7957</v>
      </c>
      <c r="AD187">
        <v>11.073700000000001</v>
      </c>
      <c r="AE187">
        <v>-0.51435953213090468</v>
      </c>
      <c r="AF187">
        <v>354512000</v>
      </c>
      <c r="AG187" s="1">
        <v>44054.291666666664</v>
      </c>
      <c r="AH187">
        <v>15.1251</v>
      </c>
      <c r="AI187">
        <v>15.866</v>
      </c>
      <c r="AJ187">
        <v>16.064</v>
      </c>
      <c r="AK187">
        <v>15.843999999999999</v>
      </c>
      <c r="AL187">
        <v>15.984</v>
      </c>
      <c r="AM187">
        <v>0.34550069730850885</v>
      </c>
      <c r="AN187">
        <v>5198000</v>
      </c>
    </row>
    <row r="188" spans="1:40">
      <c r="A188" s="121">
        <v>44055.291666666664</v>
      </c>
      <c r="B188">
        <v>110.3171</v>
      </c>
      <c r="C188">
        <v>113.01</v>
      </c>
      <c r="D188">
        <v>113.27500000000001</v>
      </c>
      <c r="E188">
        <v>110.2975</v>
      </c>
      <c r="F188">
        <v>110.4975</v>
      </c>
      <c r="G188">
        <v>165598000</v>
      </c>
      <c r="H188">
        <v>1.3857143467632407</v>
      </c>
      <c r="I188" s="1">
        <v>44055.291666666664</v>
      </c>
      <c r="J188">
        <v>44.1479</v>
      </c>
      <c r="K188">
        <v>49.19</v>
      </c>
      <c r="L188">
        <v>49.26</v>
      </c>
      <c r="M188">
        <v>48.24</v>
      </c>
      <c r="N188">
        <v>48.67</v>
      </c>
      <c r="O188">
        <v>-0.36079090499320604</v>
      </c>
      <c r="P188">
        <v>30659800</v>
      </c>
      <c r="Q188" s="1">
        <v>44055.291666666664</v>
      </c>
      <c r="R188">
        <v>201.59520000000001</v>
      </c>
      <c r="S188">
        <v>209.19</v>
      </c>
      <c r="T188">
        <v>210.28</v>
      </c>
      <c r="U188">
        <v>204.75</v>
      </c>
      <c r="V188">
        <v>205.29</v>
      </c>
      <c r="W188">
        <v>28013100</v>
      </c>
      <c r="X188">
        <v>-4.7970781888488426E-2</v>
      </c>
      <c r="Y188" s="1">
        <v>44055.291666666664</v>
      </c>
      <c r="Z188">
        <v>11.4053</v>
      </c>
      <c r="AA188">
        <v>11.440300000000001</v>
      </c>
      <c r="AB188">
        <v>11.467000000000001</v>
      </c>
      <c r="AC188">
        <v>10.958299999999999</v>
      </c>
      <c r="AD188">
        <v>10.9908</v>
      </c>
      <c r="AE188">
        <v>7.5231501999334593E-2</v>
      </c>
      <c r="AF188">
        <v>464412000</v>
      </c>
      <c r="AG188" s="1">
        <v>44055.291666666664</v>
      </c>
      <c r="AH188">
        <v>15.394</v>
      </c>
      <c r="AI188">
        <v>16.148</v>
      </c>
      <c r="AJ188">
        <v>16.196000000000002</v>
      </c>
      <c r="AK188">
        <v>15.891999999999999</v>
      </c>
      <c r="AL188">
        <v>15.901999999999999</v>
      </c>
      <c r="AM188">
        <v>0.75149660085659631</v>
      </c>
      <c r="AN188">
        <v>6168000</v>
      </c>
    </row>
    <row r="189" spans="1:40">
      <c r="A189" s="121">
        <v>44056.291666666664</v>
      </c>
      <c r="B189">
        <v>112.2694</v>
      </c>
      <c r="C189">
        <v>115.01</v>
      </c>
      <c r="D189">
        <v>116.0425</v>
      </c>
      <c r="E189">
        <v>113.92749999999999</v>
      </c>
      <c r="F189">
        <v>114.43</v>
      </c>
      <c r="G189">
        <v>210082000</v>
      </c>
      <c r="H189">
        <v>2.2239513859389626</v>
      </c>
      <c r="I189" s="1">
        <v>44056.291666666664</v>
      </c>
      <c r="J189">
        <v>43.582500000000003</v>
      </c>
      <c r="K189">
        <v>48.56</v>
      </c>
      <c r="L189">
        <v>49.33</v>
      </c>
      <c r="M189">
        <v>48.39</v>
      </c>
      <c r="N189">
        <v>49.26</v>
      </c>
      <c r="O189">
        <v>-0.60928901657474266</v>
      </c>
      <c r="P189">
        <v>24774500</v>
      </c>
      <c r="Q189" s="1">
        <v>44056.291666666664</v>
      </c>
      <c r="R189">
        <v>201.12299999999999</v>
      </c>
      <c r="S189">
        <v>208.7</v>
      </c>
      <c r="T189">
        <v>211.35</v>
      </c>
      <c r="U189">
        <v>208.15</v>
      </c>
      <c r="V189">
        <v>209.44</v>
      </c>
      <c r="W189">
        <v>22588900</v>
      </c>
      <c r="X189">
        <v>-0.47459075025502118</v>
      </c>
      <c r="Y189" s="1">
        <v>44056.291666666664</v>
      </c>
      <c r="Z189">
        <v>11.407999999999999</v>
      </c>
      <c r="AA189">
        <v>11.443</v>
      </c>
      <c r="AB189">
        <v>11.7218</v>
      </c>
      <c r="AC189">
        <v>11.3558</v>
      </c>
      <c r="AD189">
        <v>11.545999999999999</v>
      </c>
      <c r="AE189">
        <v>-0.40734258992135042</v>
      </c>
      <c r="AF189">
        <v>374460000</v>
      </c>
      <c r="AG189" s="1">
        <v>44056.291666666664</v>
      </c>
      <c r="AH189">
        <v>15.762</v>
      </c>
      <c r="AI189">
        <v>16.533999999999999</v>
      </c>
      <c r="AJ189">
        <v>16.638000000000002</v>
      </c>
      <c r="AK189">
        <v>16.254000000000001</v>
      </c>
      <c r="AL189">
        <v>16.312000000000001</v>
      </c>
      <c r="AM189">
        <v>1.924699196367204</v>
      </c>
      <c r="AN189">
        <v>8971000</v>
      </c>
    </row>
    <row r="190" spans="1:40">
      <c r="A190" s="121">
        <v>44057.291666666664</v>
      </c>
      <c r="B190">
        <v>112.1694</v>
      </c>
      <c r="C190">
        <v>114.9075</v>
      </c>
      <c r="D190">
        <v>115</v>
      </c>
      <c r="E190">
        <v>113.045</v>
      </c>
      <c r="F190">
        <v>114.83</v>
      </c>
      <c r="G190">
        <v>165565200</v>
      </c>
      <c r="H190">
        <v>1.3850962779096085</v>
      </c>
      <c r="I190" s="1">
        <v>44057.291666666664</v>
      </c>
      <c r="J190">
        <v>43.878700000000002</v>
      </c>
      <c r="K190">
        <v>48.89</v>
      </c>
      <c r="L190">
        <v>49.21</v>
      </c>
      <c r="M190">
        <v>48.65</v>
      </c>
      <c r="N190">
        <v>48.73</v>
      </c>
      <c r="O190">
        <v>-0.71287599041515581</v>
      </c>
      <c r="P190">
        <v>22321200</v>
      </c>
      <c r="Q190" s="1">
        <v>44057.291666666664</v>
      </c>
      <c r="R190">
        <v>201.31569999999999</v>
      </c>
      <c r="S190">
        <v>208.9</v>
      </c>
      <c r="T190">
        <v>209.59</v>
      </c>
      <c r="U190">
        <v>207.51</v>
      </c>
      <c r="V190">
        <v>208.76</v>
      </c>
      <c r="W190">
        <v>17958900</v>
      </c>
      <c r="X190">
        <v>-0.83874591664583398</v>
      </c>
      <c r="Y190" s="1">
        <v>44057.291666666664</v>
      </c>
      <c r="Z190">
        <v>11.528700000000001</v>
      </c>
      <c r="AA190">
        <v>11.564</v>
      </c>
      <c r="AB190">
        <v>11.704800000000001</v>
      </c>
      <c r="AC190">
        <v>11.4405</v>
      </c>
      <c r="AD190">
        <v>11.53</v>
      </c>
      <c r="AE190">
        <v>-0.45038970964711056</v>
      </c>
      <c r="AF190">
        <v>366436000</v>
      </c>
      <c r="AG190" s="1">
        <v>44057.291666666664</v>
      </c>
      <c r="AH190">
        <v>15.811500000000001</v>
      </c>
      <c r="AI190">
        <v>16.585999999999999</v>
      </c>
      <c r="AJ190">
        <v>16.722000000000001</v>
      </c>
      <c r="AK190">
        <v>16.576000000000001</v>
      </c>
      <c r="AL190">
        <v>16.678000000000001</v>
      </c>
      <c r="AM190">
        <v>1.1403318528114141</v>
      </c>
      <c r="AN190">
        <v>7097000</v>
      </c>
    </row>
    <row r="191" spans="1:40">
      <c r="A191" s="121">
        <v>44060.291666666664</v>
      </c>
      <c r="B191">
        <v>111.87649999999999</v>
      </c>
      <c r="C191">
        <v>114.6075</v>
      </c>
      <c r="D191">
        <v>116.08750000000001</v>
      </c>
      <c r="E191">
        <v>113.96250000000001</v>
      </c>
      <c r="F191">
        <v>116.0625</v>
      </c>
      <c r="G191">
        <v>119561600</v>
      </c>
      <c r="H191">
        <v>0.51822456099062109</v>
      </c>
      <c r="I191" s="1">
        <v>44060.291666666664</v>
      </c>
      <c r="J191">
        <v>43.914499999999997</v>
      </c>
      <c r="K191">
        <v>48.93</v>
      </c>
      <c r="L191">
        <v>49.31</v>
      </c>
      <c r="M191">
        <v>48.73</v>
      </c>
      <c r="N191">
        <v>49.11</v>
      </c>
      <c r="O191">
        <v>-0.81011254609814909</v>
      </c>
      <c r="P191">
        <v>20018300</v>
      </c>
      <c r="Q191" s="1">
        <v>44060.291666666664</v>
      </c>
      <c r="R191">
        <v>202.6456</v>
      </c>
      <c r="S191">
        <v>210.28</v>
      </c>
      <c r="T191">
        <v>211.19</v>
      </c>
      <c r="U191">
        <v>208.92</v>
      </c>
      <c r="V191">
        <v>209.6</v>
      </c>
      <c r="W191">
        <v>20184800</v>
      </c>
      <c r="X191">
        <v>-0.66367615749479503</v>
      </c>
      <c r="Y191" s="1">
        <v>44060.291666666664</v>
      </c>
      <c r="Z191">
        <v>12.299300000000001</v>
      </c>
      <c r="AA191">
        <v>12.337</v>
      </c>
      <c r="AB191">
        <v>12.409700000000001</v>
      </c>
      <c r="AC191">
        <v>11.817299999999999</v>
      </c>
      <c r="AD191">
        <v>11.8512</v>
      </c>
      <c r="AE191">
        <v>0.91690355079483021</v>
      </c>
      <c r="AF191">
        <v>621300000</v>
      </c>
      <c r="AG191" s="1">
        <v>44060.291666666664</v>
      </c>
      <c r="AH191">
        <v>15.9107</v>
      </c>
      <c r="AI191">
        <v>16.690000000000001</v>
      </c>
      <c r="AJ191">
        <v>16.742000000000001</v>
      </c>
      <c r="AK191">
        <v>16.544</v>
      </c>
      <c r="AL191">
        <v>16.706</v>
      </c>
      <c r="AM191">
        <v>0.75944909793640425</v>
      </c>
      <c r="AN191">
        <v>6187000</v>
      </c>
    </row>
    <row r="192" spans="1:40">
      <c r="A192" s="121">
        <v>44061.291666666664</v>
      </c>
      <c r="B192">
        <v>112.8087</v>
      </c>
      <c r="C192">
        <v>115.5625</v>
      </c>
      <c r="D192">
        <v>116</v>
      </c>
      <c r="E192">
        <v>114.00749999999999</v>
      </c>
      <c r="F192">
        <v>114.35250000000001</v>
      </c>
      <c r="G192">
        <v>105633600</v>
      </c>
      <c r="H192">
        <v>0.25577142094837096</v>
      </c>
      <c r="I192" s="1">
        <v>44061.291666666664</v>
      </c>
      <c r="J192">
        <v>43.6633</v>
      </c>
      <c r="K192">
        <v>48.65</v>
      </c>
      <c r="L192">
        <v>49.57</v>
      </c>
      <c r="M192">
        <v>48.62</v>
      </c>
      <c r="N192">
        <v>49.26</v>
      </c>
      <c r="O192">
        <v>-0.84249376740749282</v>
      </c>
      <c r="P192">
        <v>19251400</v>
      </c>
      <c r="Q192" s="1">
        <v>44061.291666666664</v>
      </c>
      <c r="R192">
        <v>203.8117</v>
      </c>
      <c r="S192">
        <v>211.49</v>
      </c>
      <c r="T192">
        <v>212.36</v>
      </c>
      <c r="U192">
        <v>209.21</v>
      </c>
      <c r="V192">
        <v>210.53</v>
      </c>
      <c r="W192">
        <v>21336200</v>
      </c>
      <c r="X192">
        <v>-0.5731171383625312</v>
      </c>
      <c r="Y192" s="1">
        <v>44061.291666666664</v>
      </c>
      <c r="Z192">
        <v>12.2233</v>
      </c>
      <c r="AA192">
        <v>12.2607</v>
      </c>
      <c r="AB192">
        <v>12.496</v>
      </c>
      <c r="AC192">
        <v>12.0863</v>
      </c>
      <c r="AD192">
        <v>12.45</v>
      </c>
      <c r="AE192">
        <v>0.28465166222051769</v>
      </c>
      <c r="AF192">
        <v>503448000</v>
      </c>
      <c r="AG192" s="1">
        <v>44061.291666666664</v>
      </c>
      <c r="AH192">
        <v>15.821099999999999</v>
      </c>
      <c r="AI192">
        <v>16.596</v>
      </c>
      <c r="AJ192">
        <v>16.78</v>
      </c>
      <c r="AK192">
        <v>16.526</v>
      </c>
      <c r="AL192">
        <v>16.77</v>
      </c>
      <c r="AM192">
        <v>-0.1596921434982351</v>
      </c>
      <c r="AN192">
        <v>3991000</v>
      </c>
    </row>
    <row r="193" spans="1:40">
      <c r="A193" s="121">
        <v>44062.291666666664</v>
      </c>
      <c r="B193">
        <v>112.9503</v>
      </c>
      <c r="C193">
        <v>115.7075</v>
      </c>
      <c r="D193">
        <v>117.16249999999999</v>
      </c>
      <c r="E193">
        <v>115.61</v>
      </c>
      <c r="F193">
        <v>115.9825</v>
      </c>
      <c r="G193">
        <v>145538000</v>
      </c>
      <c r="H193">
        <v>1.0077124807919928</v>
      </c>
      <c r="I193" s="1">
        <v>44062.291666666664</v>
      </c>
      <c r="J193">
        <v>43.375999999999998</v>
      </c>
      <c r="K193">
        <v>48.33</v>
      </c>
      <c r="L193">
        <v>48.98</v>
      </c>
      <c r="M193">
        <v>48.25</v>
      </c>
      <c r="N193">
        <v>48.79</v>
      </c>
      <c r="O193">
        <v>-0.48259732986371678</v>
      </c>
      <c r="P193">
        <v>27775000</v>
      </c>
      <c r="Q193" s="1">
        <v>44062.291666666664</v>
      </c>
      <c r="R193">
        <v>202.5752</v>
      </c>
      <c r="S193">
        <v>209.7</v>
      </c>
      <c r="T193">
        <v>212.1</v>
      </c>
      <c r="U193">
        <v>209.25</v>
      </c>
      <c r="V193">
        <v>211.49</v>
      </c>
      <c r="W193">
        <v>27627600</v>
      </c>
      <c r="X193">
        <v>-7.8290828679775312E-2</v>
      </c>
      <c r="Y193" s="1">
        <v>44062.291666666664</v>
      </c>
      <c r="Z193">
        <v>12.1014</v>
      </c>
      <c r="AA193">
        <v>12.138500000000001</v>
      </c>
      <c r="AB193">
        <v>12.315</v>
      </c>
      <c r="AC193">
        <v>12.098000000000001</v>
      </c>
      <c r="AD193">
        <v>12.2965</v>
      </c>
      <c r="AE193">
        <v>0.92400654014140382</v>
      </c>
      <c r="AF193">
        <v>622624000</v>
      </c>
      <c r="AG193" s="1">
        <v>44062.291666666664</v>
      </c>
      <c r="AH193">
        <v>15.4626</v>
      </c>
      <c r="AI193">
        <v>16.22</v>
      </c>
      <c r="AJ193">
        <v>16.414000000000001</v>
      </c>
      <c r="AK193">
        <v>16.204000000000001</v>
      </c>
      <c r="AL193">
        <v>16.3</v>
      </c>
      <c r="AM193">
        <v>1.0040930212599684</v>
      </c>
      <c r="AN193">
        <v>6771500</v>
      </c>
    </row>
    <row r="194" spans="1:40">
      <c r="A194" s="121">
        <v>44063.291666666664</v>
      </c>
      <c r="B194">
        <v>115.45659999999999</v>
      </c>
      <c r="C194">
        <v>118.27500000000001</v>
      </c>
      <c r="D194">
        <v>118.3925</v>
      </c>
      <c r="E194">
        <v>115.7325</v>
      </c>
      <c r="F194">
        <v>115.75</v>
      </c>
      <c r="G194">
        <v>126907200</v>
      </c>
      <c r="H194">
        <v>0.65664183450400082</v>
      </c>
      <c r="I194" s="1">
        <v>44063.291666666664</v>
      </c>
      <c r="J194">
        <v>44.129899999999999</v>
      </c>
      <c r="K194">
        <v>49.17</v>
      </c>
      <c r="L194">
        <v>50.2</v>
      </c>
      <c r="M194">
        <v>49</v>
      </c>
      <c r="N194">
        <v>49.81</v>
      </c>
      <c r="O194">
        <v>0.67037091037533858</v>
      </c>
      <c r="P194">
        <v>55081300</v>
      </c>
      <c r="Q194" s="1">
        <v>44063.291666666664</v>
      </c>
      <c r="R194">
        <v>207.2894</v>
      </c>
      <c r="S194">
        <v>214.58</v>
      </c>
      <c r="T194">
        <v>215</v>
      </c>
      <c r="U194">
        <v>208.91</v>
      </c>
      <c r="V194">
        <v>209.54</v>
      </c>
      <c r="W194">
        <v>26981500</v>
      </c>
      <c r="X194">
        <v>-0.12910738440441985</v>
      </c>
      <c r="Y194" s="1">
        <v>44063.291666666664</v>
      </c>
      <c r="Z194">
        <v>12.103899999999999</v>
      </c>
      <c r="AA194">
        <v>12.141</v>
      </c>
      <c r="AB194">
        <v>12.375</v>
      </c>
      <c r="AC194">
        <v>11.8787</v>
      </c>
      <c r="AD194">
        <v>11.975</v>
      </c>
      <c r="AE194">
        <v>2.5268143265007015</v>
      </c>
      <c r="AF194">
        <v>921388000</v>
      </c>
      <c r="AG194" s="1">
        <v>44063.291666666664</v>
      </c>
      <c r="AH194">
        <v>15.1404</v>
      </c>
      <c r="AI194">
        <v>15.882</v>
      </c>
      <c r="AJ194">
        <v>15.914</v>
      </c>
      <c r="AK194">
        <v>15.773999999999999</v>
      </c>
      <c r="AL194">
        <v>15.814</v>
      </c>
      <c r="AM194">
        <v>0.73287101559073053</v>
      </c>
      <c r="AN194">
        <v>6123500</v>
      </c>
    </row>
    <row r="195" spans="1:40">
      <c r="A195" s="121">
        <v>44064.291666666664</v>
      </c>
      <c r="B195">
        <v>121.4064</v>
      </c>
      <c r="C195">
        <v>124.37</v>
      </c>
      <c r="D195">
        <v>124.86750000000001</v>
      </c>
      <c r="E195">
        <v>119.25</v>
      </c>
      <c r="F195">
        <v>119.2625</v>
      </c>
      <c r="G195">
        <v>338054800</v>
      </c>
      <c r="H195">
        <v>4.6354148552094152</v>
      </c>
      <c r="I195" s="1">
        <v>44064.291666666664</v>
      </c>
      <c r="J195">
        <v>44.228700000000003</v>
      </c>
      <c r="K195">
        <v>49.28</v>
      </c>
      <c r="L195">
        <v>49.31</v>
      </c>
      <c r="M195">
        <v>48.65</v>
      </c>
      <c r="N195">
        <v>49.02</v>
      </c>
      <c r="O195">
        <v>-0.19351396606866975</v>
      </c>
      <c r="P195">
        <v>34621500</v>
      </c>
      <c r="Q195" s="1">
        <v>44064.291666666664</v>
      </c>
      <c r="R195">
        <v>205.7824</v>
      </c>
      <c r="S195">
        <v>213.02</v>
      </c>
      <c r="T195">
        <v>216.25</v>
      </c>
      <c r="U195">
        <v>212.85</v>
      </c>
      <c r="V195">
        <v>213.86</v>
      </c>
      <c r="W195">
        <v>36249300</v>
      </c>
      <c r="X195">
        <v>0.59981642792317724</v>
      </c>
      <c r="Y195" s="1">
        <v>44064.291666666664</v>
      </c>
      <c r="Z195">
        <v>12.6447</v>
      </c>
      <c r="AA195">
        <v>12.6835</v>
      </c>
      <c r="AB195">
        <v>12.8088</v>
      </c>
      <c r="AC195">
        <v>12.1952</v>
      </c>
      <c r="AD195">
        <v>12.201700000000001</v>
      </c>
      <c r="AE195">
        <v>2.9478434835392924</v>
      </c>
      <c r="AF195">
        <v>999868000</v>
      </c>
      <c r="AG195" s="1">
        <v>44064.291666666664</v>
      </c>
      <c r="AH195">
        <v>15.0146</v>
      </c>
      <c r="AI195">
        <v>15.75</v>
      </c>
      <c r="AJ195">
        <v>15.786</v>
      </c>
      <c r="AK195">
        <v>15.64</v>
      </c>
      <c r="AL195">
        <v>15.7</v>
      </c>
      <c r="AM195">
        <v>0.96788823192294815</v>
      </c>
      <c r="AN195">
        <v>6685000</v>
      </c>
    </row>
    <row r="196" spans="1:40">
      <c r="A196" s="121">
        <v>44067.291666666664</v>
      </c>
      <c r="B196">
        <v>122.8584</v>
      </c>
      <c r="C196">
        <v>125.8575</v>
      </c>
      <c r="D196">
        <v>128.785</v>
      </c>
      <c r="E196">
        <v>123.9375</v>
      </c>
      <c r="F196">
        <v>128.69749999999999</v>
      </c>
      <c r="G196">
        <v>345937600</v>
      </c>
      <c r="H196">
        <v>4.7839548905572791</v>
      </c>
      <c r="I196" s="1">
        <v>44067.291666666664</v>
      </c>
      <c r="J196">
        <v>44.103000000000002</v>
      </c>
      <c r="K196">
        <v>49.14</v>
      </c>
      <c r="L196">
        <v>49.4</v>
      </c>
      <c r="M196">
        <v>48.82</v>
      </c>
      <c r="N196">
        <v>49.26</v>
      </c>
      <c r="O196">
        <v>-0.12284022995238408</v>
      </c>
      <c r="P196">
        <v>36295300</v>
      </c>
      <c r="Q196" s="1">
        <v>44067.291666666664</v>
      </c>
      <c r="R196">
        <v>206.42959999999999</v>
      </c>
      <c r="S196">
        <v>213.69</v>
      </c>
      <c r="T196">
        <v>215.52</v>
      </c>
      <c r="U196">
        <v>212.43</v>
      </c>
      <c r="V196">
        <v>214.79</v>
      </c>
      <c r="W196">
        <v>25460100</v>
      </c>
      <c r="X196">
        <v>-0.24876735635841177</v>
      </c>
      <c r="Y196" s="1">
        <v>44067.291666666664</v>
      </c>
      <c r="Z196">
        <v>12.6814</v>
      </c>
      <c r="AA196">
        <v>12.7203</v>
      </c>
      <c r="AB196">
        <v>12.9125</v>
      </c>
      <c r="AC196">
        <v>12.5075</v>
      </c>
      <c r="AD196">
        <v>12.883699999999999</v>
      </c>
      <c r="AE196">
        <v>0.21553163598089981</v>
      </c>
      <c r="AF196">
        <v>490564000</v>
      </c>
      <c r="AG196" s="1">
        <v>44067.291666666664</v>
      </c>
      <c r="AH196">
        <v>15.209</v>
      </c>
      <c r="AI196">
        <v>15.954000000000001</v>
      </c>
      <c r="AJ196">
        <v>16.056000000000001</v>
      </c>
      <c r="AK196">
        <v>15.874000000000001</v>
      </c>
      <c r="AL196">
        <v>15.981999999999999</v>
      </c>
      <c r="AM196">
        <v>-5.4426195310251592E-2</v>
      </c>
      <c r="AN196">
        <v>4242500</v>
      </c>
    </row>
    <row r="197" spans="1:40">
      <c r="A197" s="121">
        <v>44068.291666666664</v>
      </c>
      <c r="B197">
        <v>121.8505</v>
      </c>
      <c r="C197">
        <v>124.825</v>
      </c>
      <c r="D197">
        <v>125.18</v>
      </c>
      <c r="E197">
        <v>123.05249999999999</v>
      </c>
      <c r="F197">
        <v>124.69750000000001</v>
      </c>
      <c r="G197">
        <v>211495600</v>
      </c>
      <c r="H197">
        <v>2.2505886460454909</v>
      </c>
      <c r="I197" s="1">
        <v>44068.291666666664</v>
      </c>
      <c r="J197">
        <v>44.363300000000002</v>
      </c>
      <c r="K197">
        <v>49.43</v>
      </c>
      <c r="L197">
        <v>49.88</v>
      </c>
      <c r="M197">
        <v>49.21</v>
      </c>
      <c r="N197">
        <v>49.35</v>
      </c>
      <c r="O197">
        <v>-3.4635286263221265E-2</v>
      </c>
      <c r="P197">
        <v>38384300</v>
      </c>
      <c r="Q197" s="1">
        <v>44068.291666666664</v>
      </c>
      <c r="R197">
        <v>209.11519999999999</v>
      </c>
      <c r="S197">
        <v>216.47</v>
      </c>
      <c r="T197">
        <v>216.61</v>
      </c>
      <c r="U197">
        <v>213.1</v>
      </c>
      <c r="V197">
        <v>213.1</v>
      </c>
      <c r="W197">
        <v>23043700</v>
      </c>
      <c r="X197">
        <v>-0.43882017365144849</v>
      </c>
      <c r="Y197" s="1">
        <v>44068.291666666664</v>
      </c>
      <c r="Z197">
        <v>12.711</v>
      </c>
      <c r="AA197">
        <v>12.75</v>
      </c>
      <c r="AB197">
        <v>12.761200000000001</v>
      </c>
      <c r="AC197">
        <v>12.573700000000001</v>
      </c>
      <c r="AD197">
        <v>12.630699999999999</v>
      </c>
      <c r="AE197">
        <v>-0.8654102956372407</v>
      </c>
      <c r="AF197">
        <v>289076000</v>
      </c>
      <c r="AG197" s="1">
        <v>44068.291666666664</v>
      </c>
      <c r="AH197">
        <v>15.1328</v>
      </c>
      <c r="AI197">
        <v>15.874000000000001</v>
      </c>
      <c r="AJ197">
        <v>15.923999999999999</v>
      </c>
      <c r="AK197">
        <v>15.832000000000001</v>
      </c>
      <c r="AL197">
        <v>15.836</v>
      </c>
      <c r="AM197">
        <v>-0.49913820306266704</v>
      </c>
      <c r="AN197">
        <v>3180000</v>
      </c>
    </row>
    <row r="198" spans="1:40">
      <c r="A198" s="121">
        <v>44069.291666666664</v>
      </c>
      <c r="B198">
        <v>123.5076</v>
      </c>
      <c r="C198">
        <v>126.52249999999999</v>
      </c>
      <c r="D198">
        <v>126.99250000000001</v>
      </c>
      <c r="E198">
        <v>125.0825</v>
      </c>
      <c r="F198">
        <v>126.18</v>
      </c>
      <c r="G198">
        <v>163022400</v>
      </c>
      <c r="H198">
        <v>1.3371808669030438</v>
      </c>
      <c r="I198" s="1">
        <v>44069.291666666664</v>
      </c>
      <c r="J198">
        <v>44.470999999999997</v>
      </c>
      <c r="K198">
        <v>49.55</v>
      </c>
      <c r="L198">
        <v>49.67</v>
      </c>
      <c r="M198">
        <v>49.23</v>
      </c>
      <c r="N198">
        <v>49.39</v>
      </c>
      <c r="O198">
        <v>-0.44706201123815459</v>
      </c>
      <c r="P198">
        <v>28616600</v>
      </c>
      <c r="Q198" s="1">
        <v>44069.291666666664</v>
      </c>
      <c r="R198">
        <v>213.6362</v>
      </c>
      <c r="S198">
        <v>221.15</v>
      </c>
      <c r="T198">
        <v>222.09</v>
      </c>
      <c r="U198">
        <v>217.36</v>
      </c>
      <c r="V198">
        <v>217.88</v>
      </c>
      <c r="W198">
        <v>39600800</v>
      </c>
      <c r="X198">
        <v>0.86341600463134338</v>
      </c>
      <c r="Y198" s="1">
        <v>44069.291666666664</v>
      </c>
      <c r="Z198">
        <v>12.734</v>
      </c>
      <c r="AA198">
        <v>12.773</v>
      </c>
      <c r="AB198">
        <v>12.868499999999999</v>
      </c>
      <c r="AC198">
        <v>12.6777</v>
      </c>
      <c r="AD198">
        <v>12.799200000000001</v>
      </c>
      <c r="AE198">
        <v>-0.69283555145251341</v>
      </c>
      <c r="AF198">
        <v>321244000</v>
      </c>
      <c r="AG198" s="1">
        <v>44069.291666666664</v>
      </c>
      <c r="AH198">
        <v>15.4664</v>
      </c>
      <c r="AI198">
        <v>16.224</v>
      </c>
      <c r="AJ198">
        <v>16.242000000000001</v>
      </c>
      <c r="AK198">
        <v>16.027999999999999</v>
      </c>
      <c r="AL198">
        <v>16.079999999999998</v>
      </c>
      <c r="AM198">
        <v>5.4606725178693562E-2</v>
      </c>
      <c r="AN198">
        <v>4503000</v>
      </c>
    </row>
    <row r="199" spans="1:40">
      <c r="A199" s="121">
        <v>44070.291666666664</v>
      </c>
      <c r="B199">
        <v>122.0311</v>
      </c>
      <c r="C199">
        <v>125.01</v>
      </c>
      <c r="D199">
        <v>127.485</v>
      </c>
      <c r="E199">
        <v>123.8325</v>
      </c>
      <c r="F199">
        <v>127.1425</v>
      </c>
      <c r="G199">
        <v>155552400</v>
      </c>
      <c r="H199">
        <v>1.1964194542008895</v>
      </c>
      <c r="I199" s="1">
        <v>44070.291666666664</v>
      </c>
      <c r="J199">
        <v>44.336399999999998</v>
      </c>
      <c r="K199">
        <v>49.4</v>
      </c>
      <c r="L199">
        <v>49.93</v>
      </c>
      <c r="M199">
        <v>49.17</v>
      </c>
      <c r="N199">
        <v>49.79</v>
      </c>
      <c r="O199">
        <v>-0.6242319220661714</v>
      </c>
      <c r="P199">
        <v>24420600</v>
      </c>
      <c r="Q199" s="1">
        <v>44070.291666666664</v>
      </c>
      <c r="R199">
        <v>218.8817</v>
      </c>
      <c r="S199">
        <v>226.58</v>
      </c>
      <c r="T199">
        <v>231.15</v>
      </c>
      <c r="U199">
        <v>219.4</v>
      </c>
      <c r="V199">
        <v>222.89</v>
      </c>
      <c r="W199">
        <v>57602200</v>
      </c>
      <c r="X199">
        <v>2.2792481455098699</v>
      </c>
      <c r="Y199" s="1">
        <v>44070.291666666664</v>
      </c>
      <c r="Z199">
        <v>12.589700000000001</v>
      </c>
      <c r="AA199">
        <v>12.628299999999999</v>
      </c>
      <c r="AB199">
        <v>12.85</v>
      </c>
      <c r="AC199">
        <v>12.5665</v>
      </c>
      <c r="AD199">
        <v>12.781499999999999</v>
      </c>
      <c r="AE199">
        <v>-0.7123634073600118</v>
      </c>
      <c r="AF199">
        <v>317604000</v>
      </c>
      <c r="AG199" s="1">
        <v>44070.291666666664</v>
      </c>
      <c r="AH199">
        <v>15.333</v>
      </c>
      <c r="AI199">
        <v>16.084</v>
      </c>
      <c r="AJ199">
        <v>16.239999999999998</v>
      </c>
      <c r="AK199">
        <v>15.994</v>
      </c>
      <c r="AL199">
        <v>16.239999999999998</v>
      </c>
      <c r="AM199">
        <v>0.33126991306043158</v>
      </c>
      <c r="AN199">
        <v>5164000</v>
      </c>
    </row>
    <row r="200" spans="1:40">
      <c r="A200" s="121">
        <v>44071.291666666664</v>
      </c>
      <c r="B200">
        <v>121.8335</v>
      </c>
      <c r="C200">
        <v>124.8075</v>
      </c>
      <c r="D200">
        <v>126.4425</v>
      </c>
      <c r="E200">
        <v>124.5775</v>
      </c>
      <c r="F200">
        <v>126.0125</v>
      </c>
      <c r="G200">
        <v>187630000</v>
      </c>
      <c r="H200">
        <v>1.8008757182028483</v>
      </c>
      <c r="I200" s="1">
        <v>44071.291666666664</v>
      </c>
      <c r="J200">
        <v>45.260800000000003</v>
      </c>
      <c r="K200">
        <v>50.43</v>
      </c>
      <c r="L200">
        <v>50.8</v>
      </c>
      <c r="M200">
        <v>49.46</v>
      </c>
      <c r="N200">
        <v>49.57</v>
      </c>
      <c r="O200">
        <v>-0.16128897180176258</v>
      </c>
      <c r="P200">
        <v>35384700</v>
      </c>
      <c r="Q200" s="1">
        <v>44071.291666666664</v>
      </c>
      <c r="R200">
        <v>221.13249999999999</v>
      </c>
      <c r="S200">
        <v>228.91</v>
      </c>
      <c r="T200">
        <v>230.64</v>
      </c>
      <c r="U200">
        <v>226.58</v>
      </c>
      <c r="V200">
        <v>228.18</v>
      </c>
      <c r="W200">
        <v>26292900</v>
      </c>
      <c r="X200">
        <v>-0.18326661714237097</v>
      </c>
      <c r="Y200" s="1">
        <v>44071.291666666664</v>
      </c>
      <c r="Z200">
        <v>13.1076</v>
      </c>
      <c r="AA200">
        <v>13.1477</v>
      </c>
      <c r="AB200">
        <v>13.148</v>
      </c>
      <c r="AC200">
        <v>12.6425</v>
      </c>
      <c r="AD200">
        <v>12.675000000000001</v>
      </c>
      <c r="AE200">
        <v>0.46550965077919487</v>
      </c>
      <c r="AF200">
        <v>537160000</v>
      </c>
      <c r="AG200" s="1">
        <v>44071.291666666664</v>
      </c>
      <c r="AH200">
        <v>15.1366</v>
      </c>
      <c r="AI200">
        <v>15.878</v>
      </c>
      <c r="AJ200">
        <v>15.93</v>
      </c>
      <c r="AK200">
        <v>15.76</v>
      </c>
      <c r="AL200">
        <v>15.814</v>
      </c>
      <c r="AM200">
        <v>0.28355493058158415</v>
      </c>
      <c r="AN200">
        <v>5050000</v>
      </c>
    </row>
    <row r="201" spans="1:40">
      <c r="A201" s="121">
        <v>44074.291666666664</v>
      </c>
      <c r="B201">
        <v>125.96510000000001</v>
      </c>
      <c r="C201">
        <v>129.04</v>
      </c>
      <c r="D201">
        <v>131</v>
      </c>
      <c r="E201">
        <v>126</v>
      </c>
      <c r="F201">
        <v>127.58</v>
      </c>
      <c r="G201">
        <v>225702700</v>
      </c>
      <c r="H201">
        <v>2.5183010244123958</v>
      </c>
      <c r="I201" s="1">
        <v>44074.291666666664</v>
      </c>
      <c r="J201">
        <v>45.727499999999999</v>
      </c>
      <c r="K201">
        <v>50.95</v>
      </c>
      <c r="L201">
        <v>51.5</v>
      </c>
      <c r="M201">
        <v>50.32</v>
      </c>
      <c r="N201">
        <v>51</v>
      </c>
      <c r="O201">
        <v>0.29174411714917259</v>
      </c>
      <c r="P201">
        <v>46114100</v>
      </c>
      <c r="Q201" s="1">
        <v>44074.291666666664</v>
      </c>
      <c r="R201">
        <v>217.8674</v>
      </c>
      <c r="S201">
        <v>225.53</v>
      </c>
      <c r="T201">
        <v>228.7</v>
      </c>
      <c r="U201">
        <v>224.31</v>
      </c>
      <c r="V201">
        <v>227</v>
      </c>
      <c r="W201">
        <v>28774200</v>
      </c>
      <c r="X201">
        <v>1.1890664578044538E-2</v>
      </c>
      <c r="Y201" s="1">
        <v>44074.291666666664</v>
      </c>
      <c r="Z201">
        <v>13.333600000000001</v>
      </c>
      <c r="AA201">
        <v>13.374499999999999</v>
      </c>
      <c r="AB201">
        <v>13.574999999999999</v>
      </c>
      <c r="AC201">
        <v>13.037800000000001</v>
      </c>
      <c r="AD201">
        <v>13.182700000000001</v>
      </c>
      <c r="AE201">
        <v>0.27066027535052983</v>
      </c>
      <c r="AF201">
        <v>500840000</v>
      </c>
      <c r="AG201" s="1">
        <v>44074.291666666664</v>
      </c>
      <c r="AH201">
        <v>14.993600000000001</v>
      </c>
      <c r="AI201">
        <v>15.728</v>
      </c>
      <c r="AJ201">
        <v>15.795999999999999</v>
      </c>
      <c r="AK201">
        <v>15.688000000000001</v>
      </c>
      <c r="AL201">
        <v>15.73</v>
      </c>
      <c r="AM201">
        <v>-0.20364015367612087</v>
      </c>
      <c r="AN201">
        <v>3886000</v>
      </c>
    </row>
    <row r="202" spans="1:40">
      <c r="A202" s="121">
        <v>44075.291666666664</v>
      </c>
      <c r="B202">
        <v>130.98259999999999</v>
      </c>
      <c r="C202">
        <v>134.18</v>
      </c>
      <c r="D202">
        <v>134.80000000000001</v>
      </c>
      <c r="E202">
        <v>130.53</v>
      </c>
      <c r="F202">
        <v>132.76</v>
      </c>
      <c r="G202">
        <v>151948100</v>
      </c>
      <c r="H202">
        <v>1.1285016014830345</v>
      </c>
      <c r="I202" s="1">
        <v>44075.291666666664</v>
      </c>
      <c r="J202">
        <v>45.5839</v>
      </c>
      <c r="K202">
        <v>50.79</v>
      </c>
      <c r="L202">
        <v>51</v>
      </c>
      <c r="M202">
        <v>50.22</v>
      </c>
      <c r="N202">
        <v>50.91</v>
      </c>
      <c r="O202">
        <v>-0.36868670416499799</v>
      </c>
      <c r="P202">
        <v>30472800</v>
      </c>
      <c r="Q202" s="1">
        <v>44075.291666666664</v>
      </c>
      <c r="R202">
        <v>219.54830000000001</v>
      </c>
      <c r="S202">
        <v>227.27</v>
      </c>
      <c r="T202">
        <v>227.45</v>
      </c>
      <c r="U202">
        <v>224.43</v>
      </c>
      <c r="V202">
        <v>225.51</v>
      </c>
      <c r="W202">
        <v>25725500</v>
      </c>
      <c r="X202">
        <v>-0.2278933215506101</v>
      </c>
      <c r="Y202" s="1">
        <v>44075.291666666664</v>
      </c>
      <c r="Z202">
        <v>13.7829</v>
      </c>
      <c r="AA202">
        <v>13.821</v>
      </c>
      <c r="AB202">
        <v>13.9937</v>
      </c>
      <c r="AC202">
        <v>13.436500000000001</v>
      </c>
      <c r="AD202">
        <v>13.48</v>
      </c>
      <c r="AE202">
        <v>0.32686187383595644</v>
      </c>
      <c r="AF202">
        <v>511316000</v>
      </c>
      <c r="AG202" s="1">
        <v>44075.291666666664</v>
      </c>
      <c r="AH202">
        <v>15.1576</v>
      </c>
      <c r="AI202">
        <v>15.9</v>
      </c>
      <c r="AJ202">
        <v>16.021999999999998</v>
      </c>
      <c r="AK202">
        <v>15.75</v>
      </c>
      <c r="AL202">
        <v>15.846</v>
      </c>
      <c r="AM202">
        <v>0.39216929859264466</v>
      </c>
      <c r="AN202">
        <v>5309500</v>
      </c>
    </row>
    <row r="203" spans="1:40">
      <c r="A203" s="121">
        <v>44076.291666666664</v>
      </c>
      <c r="B203">
        <v>128.2688</v>
      </c>
      <c r="C203">
        <v>131.4</v>
      </c>
      <c r="D203">
        <v>137.97999999999999</v>
      </c>
      <c r="E203">
        <v>127</v>
      </c>
      <c r="F203">
        <v>137.59</v>
      </c>
      <c r="G203">
        <v>200119000</v>
      </c>
      <c r="H203">
        <v>2.0362129716482578</v>
      </c>
      <c r="I203" s="1">
        <v>44076.291666666664</v>
      </c>
      <c r="J203">
        <v>46.894199999999998</v>
      </c>
      <c r="K203">
        <v>52.25</v>
      </c>
      <c r="L203">
        <v>52.68</v>
      </c>
      <c r="M203">
        <v>51.09</v>
      </c>
      <c r="N203">
        <v>51.21</v>
      </c>
      <c r="O203">
        <v>0.58252064429603168</v>
      </c>
      <c r="P203">
        <v>53000700</v>
      </c>
      <c r="Q203" s="1">
        <v>44076.291666666664</v>
      </c>
      <c r="R203">
        <v>223.77940000000001</v>
      </c>
      <c r="S203">
        <v>231.65</v>
      </c>
      <c r="T203">
        <v>232.86</v>
      </c>
      <c r="U203">
        <v>227.35</v>
      </c>
      <c r="V203">
        <v>227.97</v>
      </c>
      <c r="W203">
        <v>34080800</v>
      </c>
      <c r="X203">
        <v>0.42926124902069834</v>
      </c>
      <c r="Y203" s="1">
        <v>44076.291666666664</v>
      </c>
      <c r="Z203">
        <v>14.306900000000001</v>
      </c>
      <c r="AA203">
        <v>14.346500000000001</v>
      </c>
      <c r="AB203">
        <v>14.726800000000001</v>
      </c>
      <c r="AC203">
        <v>13.9</v>
      </c>
      <c r="AD203">
        <v>14.7037</v>
      </c>
      <c r="AE203">
        <v>2.2726517711507994</v>
      </c>
      <c r="AF203">
        <v>874012000</v>
      </c>
      <c r="AG203" s="1">
        <v>44076.291666666664</v>
      </c>
      <c r="AH203">
        <v>15.1557</v>
      </c>
      <c r="AI203">
        <v>15.898</v>
      </c>
      <c r="AJ203">
        <v>16</v>
      </c>
      <c r="AK203">
        <v>15.76</v>
      </c>
      <c r="AL203">
        <v>15.917999999999999</v>
      </c>
      <c r="AM203">
        <v>3.0121405222442926E-2</v>
      </c>
      <c r="AN203">
        <v>4444500</v>
      </c>
    </row>
    <row r="204" spans="1:40">
      <c r="A204" s="121">
        <v>44077.291666666664</v>
      </c>
      <c r="B204">
        <v>117.9995</v>
      </c>
      <c r="C204">
        <v>120.88</v>
      </c>
      <c r="D204">
        <v>128.84</v>
      </c>
      <c r="E204">
        <v>120.5</v>
      </c>
      <c r="F204">
        <v>126.91</v>
      </c>
      <c r="G204">
        <v>257599600</v>
      </c>
      <c r="H204">
        <v>3.1193522566505956</v>
      </c>
      <c r="I204" s="1">
        <v>44077.291666666664</v>
      </c>
      <c r="J204">
        <v>45.224899999999998</v>
      </c>
      <c r="K204">
        <v>50.39</v>
      </c>
      <c r="L204">
        <v>52.62</v>
      </c>
      <c r="M204">
        <v>50.14</v>
      </c>
      <c r="N204">
        <v>52.5</v>
      </c>
      <c r="O204">
        <v>0.34579867383221052</v>
      </c>
      <c r="P204">
        <v>47394300</v>
      </c>
      <c r="Q204" s="1">
        <v>44077.291666666664</v>
      </c>
      <c r="R204">
        <v>209.917</v>
      </c>
      <c r="S204">
        <v>217.3</v>
      </c>
      <c r="T204">
        <v>229.31</v>
      </c>
      <c r="U204">
        <v>214.96</v>
      </c>
      <c r="V204">
        <v>229.27</v>
      </c>
      <c r="W204">
        <v>58400300</v>
      </c>
      <c r="X204">
        <v>2.3420196872585755</v>
      </c>
      <c r="Y204" s="1">
        <v>44077.291666666664</v>
      </c>
      <c r="Z204">
        <v>12.9796</v>
      </c>
      <c r="AA204">
        <v>13.015499999999999</v>
      </c>
      <c r="AB204">
        <v>13.884499999999999</v>
      </c>
      <c r="AC204">
        <v>12.8787</v>
      </c>
      <c r="AD204">
        <v>13.8287</v>
      </c>
      <c r="AE204">
        <v>2.6541745735457596</v>
      </c>
      <c r="AF204">
        <v>945128000</v>
      </c>
      <c r="AG204" s="1">
        <v>44077.291666666664</v>
      </c>
      <c r="AH204">
        <v>14.753399999999999</v>
      </c>
      <c r="AI204">
        <v>15.476000000000001</v>
      </c>
      <c r="AJ204">
        <v>15.792</v>
      </c>
      <c r="AK204">
        <v>15.342000000000001</v>
      </c>
      <c r="AL204">
        <v>15.77</v>
      </c>
      <c r="AM204">
        <v>0.40765574027437584</v>
      </c>
      <c r="AN204">
        <v>5346500</v>
      </c>
    </row>
    <row r="205" spans="1:40">
      <c r="A205" s="121">
        <v>44078.291666666664</v>
      </c>
      <c r="B205">
        <v>118.0776</v>
      </c>
      <c r="C205">
        <v>120.96</v>
      </c>
      <c r="D205">
        <v>123.7</v>
      </c>
      <c r="E205">
        <v>110.89</v>
      </c>
      <c r="F205">
        <v>120.07</v>
      </c>
      <c r="G205">
        <v>332607200</v>
      </c>
      <c r="H205">
        <v>4.5327626635312015</v>
      </c>
      <c r="I205" s="1">
        <v>44078.291666666664</v>
      </c>
      <c r="J205">
        <v>44.9467</v>
      </c>
      <c r="K205">
        <v>50.08</v>
      </c>
      <c r="L205">
        <v>51.23</v>
      </c>
      <c r="M205">
        <v>49.49</v>
      </c>
      <c r="N205">
        <v>50.53</v>
      </c>
      <c r="O205">
        <v>0.17369980835463333</v>
      </c>
      <c r="P205">
        <v>43318400</v>
      </c>
      <c r="Q205" s="1">
        <v>44078.291666666664</v>
      </c>
      <c r="R205">
        <v>206.97059999999999</v>
      </c>
      <c r="S205">
        <v>214.25</v>
      </c>
      <c r="T205">
        <v>218.36</v>
      </c>
      <c r="U205">
        <v>205.19</v>
      </c>
      <c r="V205">
        <v>215.1</v>
      </c>
      <c r="W205">
        <v>59664100</v>
      </c>
      <c r="X205">
        <v>2.4414191039507371</v>
      </c>
      <c r="Y205" s="1">
        <v>44078.291666666664</v>
      </c>
      <c r="Z205">
        <v>12.5877</v>
      </c>
      <c r="AA205">
        <v>12.6225</v>
      </c>
      <c r="AB205">
        <v>13.175000000000001</v>
      </c>
      <c r="AC205">
        <v>11.704800000000001</v>
      </c>
      <c r="AD205">
        <v>12.7837</v>
      </c>
      <c r="AE205">
        <v>5.4361215098009037</v>
      </c>
      <c r="AF205">
        <v>1463684000</v>
      </c>
      <c r="AG205" s="1">
        <v>44078.291666666664</v>
      </c>
      <c r="AH205">
        <v>14.806699999999999</v>
      </c>
      <c r="AI205">
        <v>15.532</v>
      </c>
      <c r="AJ205">
        <v>15.694000000000001</v>
      </c>
      <c r="AK205">
        <v>15.12</v>
      </c>
      <c r="AL205">
        <v>15.555999999999999</v>
      </c>
      <c r="AM205">
        <v>0.76802942373303906</v>
      </c>
      <c r="AN205">
        <v>6207500</v>
      </c>
    </row>
    <row r="206" spans="1:40">
      <c r="A206" s="121">
        <v>44082.291666666664</v>
      </c>
      <c r="B206">
        <v>110.13160000000001</v>
      </c>
      <c r="C206">
        <v>112.82</v>
      </c>
      <c r="D206">
        <v>118.99</v>
      </c>
      <c r="E206">
        <v>112.68</v>
      </c>
      <c r="F206">
        <v>113.95</v>
      </c>
      <c r="G206">
        <v>231366600</v>
      </c>
      <c r="H206">
        <v>2.6250290786833106</v>
      </c>
      <c r="I206" s="1">
        <v>44082.291666666664</v>
      </c>
      <c r="J206">
        <v>43.896599999999999</v>
      </c>
      <c r="K206">
        <v>48.91</v>
      </c>
      <c r="L206">
        <v>49.9</v>
      </c>
      <c r="M206">
        <v>48.85</v>
      </c>
      <c r="N206">
        <v>49.26</v>
      </c>
      <c r="O206">
        <v>2.3143385323303581E-2</v>
      </c>
      <c r="P206">
        <v>39752700</v>
      </c>
      <c r="Q206" s="1">
        <v>44082.291666666664</v>
      </c>
      <c r="R206">
        <v>195.77440000000001</v>
      </c>
      <c r="S206">
        <v>202.66</v>
      </c>
      <c r="T206">
        <v>210.03</v>
      </c>
      <c r="U206">
        <v>202.2</v>
      </c>
      <c r="V206">
        <v>206.5</v>
      </c>
      <c r="W206">
        <v>52924300</v>
      </c>
      <c r="X206">
        <v>1.9113255854970008</v>
      </c>
      <c r="Y206" s="1">
        <v>44082.291666666664</v>
      </c>
      <c r="Z206">
        <v>11.8802</v>
      </c>
      <c r="AA206">
        <v>11.913</v>
      </c>
      <c r="AB206">
        <v>12.55</v>
      </c>
      <c r="AC206">
        <v>11.7043</v>
      </c>
      <c r="AD206">
        <v>11.734500000000001</v>
      </c>
      <c r="AE206">
        <v>1.852674114045689</v>
      </c>
      <c r="AF206">
        <v>795728000</v>
      </c>
      <c r="AG206" s="1">
        <v>44082.291666666664</v>
      </c>
      <c r="AH206">
        <v>14.4922</v>
      </c>
      <c r="AI206">
        <v>15.202</v>
      </c>
      <c r="AJ206">
        <v>15.372</v>
      </c>
      <c r="AK206">
        <v>15.173999999999999</v>
      </c>
      <c r="AL206">
        <v>15.342000000000001</v>
      </c>
      <c r="AM206">
        <v>0.81155888143304022</v>
      </c>
      <c r="AN206">
        <v>6311500</v>
      </c>
    </row>
    <row r="207" spans="1:40">
      <c r="A207" s="121">
        <v>44083.291666666664</v>
      </c>
      <c r="B207">
        <v>114.5244</v>
      </c>
      <c r="C207">
        <v>117.32</v>
      </c>
      <c r="D207">
        <v>119.14</v>
      </c>
      <c r="E207">
        <v>115.26</v>
      </c>
      <c r="F207">
        <v>117.26</v>
      </c>
      <c r="G207">
        <v>176940500</v>
      </c>
      <c r="H207">
        <v>1.5994474556754479</v>
      </c>
      <c r="I207" s="1">
        <v>44083.291666666664</v>
      </c>
      <c r="J207">
        <v>44.533799999999999</v>
      </c>
      <c r="K207">
        <v>49.62</v>
      </c>
      <c r="L207">
        <v>49.97</v>
      </c>
      <c r="M207">
        <v>49.04</v>
      </c>
      <c r="N207">
        <v>49.53</v>
      </c>
      <c r="O207">
        <v>-0.24351506435335457</v>
      </c>
      <c r="P207">
        <v>33437300</v>
      </c>
      <c r="Q207" s="1">
        <v>44083.291666666664</v>
      </c>
      <c r="R207">
        <v>204.1112</v>
      </c>
      <c r="S207">
        <v>211.29</v>
      </c>
      <c r="T207">
        <v>214.84</v>
      </c>
      <c r="U207">
        <v>206.7</v>
      </c>
      <c r="V207">
        <v>207.6</v>
      </c>
      <c r="W207">
        <v>45679000</v>
      </c>
      <c r="X207">
        <v>1.3414738733908764</v>
      </c>
      <c r="Y207" s="1">
        <v>44083.291666666664</v>
      </c>
      <c r="Z207">
        <v>12.6799</v>
      </c>
      <c r="AA207">
        <v>12.715</v>
      </c>
      <c r="AB207">
        <v>12.809200000000001</v>
      </c>
      <c r="AC207">
        <v>12.2317</v>
      </c>
      <c r="AD207">
        <v>12.4</v>
      </c>
      <c r="AE207">
        <v>1.5333185628199848</v>
      </c>
      <c r="AF207">
        <v>736200000</v>
      </c>
      <c r="AG207" s="1">
        <v>44083.291666666664</v>
      </c>
      <c r="AH207">
        <v>14.772399999999999</v>
      </c>
      <c r="AI207">
        <v>15.496</v>
      </c>
      <c r="AJ207">
        <v>15.59</v>
      </c>
      <c r="AK207">
        <v>15.31</v>
      </c>
      <c r="AL207">
        <v>15.372</v>
      </c>
      <c r="AM207">
        <v>2.8865747788789045E-2</v>
      </c>
      <c r="AN207">
        <v>4441500</v>
      </c>
    </row>
    <row r="208" spans="1:40">
      <c r="A208" s="121">
        <v>44084.291666666664</v>
      </c>
      <c r="B208">
        <v>110.7856</v>
      </c>
      <c r="C208">
        <v>113.49</v>
      </c>
      <c r="D208">
        <v>120.5</v>
      </c>
      <c r="E208">
        <v>112.5</v>
      </c>
      <c r="F208">
        <v>120.36</v>
      </c>
      <c r="G208">
        <v>182274400</v>
      </c>
      <c r="H208">
        <v>1.6999571342848216</v>
      </c>
      <c r="I208" s="1">
        <v>44084.291666666664</v>
      </c>
      <c r="J208">
        <v>43.941499999999998</v>
      </c>
      <c r="K208">
        <v>48.96</v>
      </c>
      <c r="L208">
        <v>50.09</v>
      </c>
      <c r="M208">
        <v>48.71</v>
      </c>
      <c r="N208">
        <v>50</v>
      </c>
      <c r="O208">
        <v>-0.27679564674483287</v>
      </c>
      <c r="P208">
        <v>32649100</v>
      </c>
      <c r="Q208" s="1">
        <v>44084.291666666664</v>
      </c>
      <c r="R208">
        <v>198.39230000000001</v>
      </c>
      <c r="S208">
        <v>205.37</v>
      </c>
      <c r="T208">
        <v>214.74</v>
      </c>
      <c r="U208">
        <v>204.11</v>
      </c>
      <c r="V208">
        <v>213.4</v>
      </c>
      <c r="W208">
        <v>35461500</v>
      </c>
      <c r="X208">
        <v>0.53785499378004931</v>
      </c>
      <c r="Y208" s="1">
        <v>44084.291666666664</v>
      </c>
      <c r="Z208">
        <v>12.277799999999999</v>
      </c>
      <c r="AA208">
        <v>12.3118</v>
      </c>
      <c r="AB208">
        <v>13.065300000000001</v>
      </c>
      <c r="AC208">
        <v>12.167</v>
      </c>
      <c r="AD208">
        <v>12.9893</v>
      </c>
      <c r="AE208">
        <v>1.3320528918788561</v>
      </c>
      <c r="AF208">
        <v>698684000</v>
      </c>
      <c r="AG208" s="1">
        <v>44084.291666666664</v>
      </c>
      <c r="AH208">
        <v>14.585599999999999</v>
      </c>
      <c r="AI208">
        <v>15.3</v>
      </c>
      <c r="AJ208">
        <v>15.587999999999999</v>
      </c>
      <c r="AK208">
        <v>15.28</v>
      </c>
      <c r="AL208">
        <v>15.554</v>
      </c>
      <c r="AM208">
        <v>0.22014423018206328</v>
      </c>
      <c r="AN208">
        <v>4898500</v>
      </c>
    </row>
    <row r="209" spans="1:40">
      <c r="A209" s="121">
        <v>44085.291666666664</v>
      </c>
      <c r="B209">
        <v>109.33110000000001</v>
      </c>
      <c r="C209">
        <v>112</v>
      </c>
      <c r="D209">
        <v>115.23</v>
      </c>
      <c r="E209">
        <v>110</v>
      </c>
      <c r="F209">
        <v>114.57</v>
      </c>
      <c r="G209">
        <v>180860300</v>
      </c>
      <c r="H209">
        <v>1.6733104523969879</v>
      </c>
      <c r="I209" s="1">
        <v>44085.291666666664</v>
      </c>
      <c r="J209">
        <v>44.228700000000003</v>
      </c>
      <c r="K209">
        <v>49.28</v>
      </c>
      <c r="L209">
        <v>50.05</v>
      </c>
      <c r="M209">
        <v>48.95</v>
      </c>
      <c r="N209">
        <v>49.26</v>
      </c>
      <c r="O209">
        <v>-0.41678774382545486</v>
      </c>
      <c r="P209">
        <v>29333600</v>
      </c>
      <c r="Q209" s="1">
        <v>44085.291666666664</v>
      </c>
      <c r="R209">
        <v>197.09780000000001</v>
      </c>
      <c r="S209">
        <v>204.03</v>
      </c>
      <c r="T209">
        <v>208.63</v>
      </c>
      <c r="U209">
        <v>201.24</v>
      </c>
      <c r="V209">
        <v>207.2</v>
      </c>
      <c r="W209">
        <v>33620100</v>
      </c>
      <c r="X209">
        <v>0.39302663019645484</v>
      </c>
      <c r="Y209" s="1">
        <v>44085.291666666664</v>
      </c>
      <c r="Z209">
        <v>12.131</v>
      </c>
      <c r="AA209">
        <v>12.1645</v>
      </c>
      <c r="AB209">
        <v>12.6525</v>
      </c>
      <c r="AC209">
        <v>11.895799999999999</v>
      </c>
      <c r="AD209">
        <v>12.4855</v>
      </c>
      <c r="AE209">
        <v>1.0007445761031777</v>
      </c>
      <c r="AF209">
        <v>636928000</v>
      </c>
      <c r="AG209" s="1">
        <v>44085.291666666664</v>
      </c>
      <c r="AH209">
        <v>14.684699999999999</v>
      </c>
      <c r="AI209">
        <v>15.404</v>
      </c>
      <c r="AJ209">
        <v>15.478</v>
      </c>
      <c r="AK209">
        <v>15.247999999999999</v>
      </c>
      <c r="AL209">
        <v>15.436</v>
      </c>
      <c r="AM209">
        <v>-0.10130407283332973</v>
      </c>
      <c r="AN209">
        <v>4130500</v>
      </c>
    </row>
    <row r="210" spans="1:40">
      <c r="A210" s="121">
        <v>44088.291666666664</v>
      </c>
      <c r="B210">
        <v>112.61109999999999</v>
      </c>
      <c r="C210">
        <v>115.36</v>
      </c>
      <c r="D210">
        <v>115.93</v>
      </c>
      <c r="E210">
        <v>112.8</v>
      </c>
      <c r="F210">
        <v>114.72</v>
      </c>
      <c r="G210">
        <v>140150100</v>
      </c>
      <c r="H210">
        <v>0.90618524980163973</v>
      </c>
      <c r="I210" s="1">
        <v>44088.291666666664</v>
      </c>
      <c r="J210">
        <v>44.345300000000002</v>
      </c>
      <c r="K210">
        <v>49.41</v>
      </c>
      <c r="L210">
        <v>49.72</v>
      </c>
      <c r="M210">
        <v>48.85</v>
      </c>
      <c r="N210">
        <v>48.85</v>
      </c>
      <c r="O210">
        <v>-0.50634806266656696</v>
      </c>
      <c r="P210">
        <v>27212500</v>
      </c>
      <c r="Q210" s="1">
        <v>44088.291666666664</v>
      </c>
      <c r="R210">
        <v>198.43100000000001</v>
      </c>
      <c r="S210">
        <v>205.41</v>
      </c>
      <c r="T210">
        <v>209.2</v>
      </c>
      <c r="U210">
        <v>204.03</v>
      </c>
      <c r="V210">
        <v>204.24</v>
      </c>
      <c r="W210">
        <v>30375800</v>
      </c>
      <c r="X210">
        <v>0.13785846468420559</v>
      </c>
      <c r="Y210" s="1">
        <v>44088.291666666664</v>
      </c>
      <c r="Z210">
        <v>12.8368</v>
      </c>
      <c r="AA210">
        <v>12.872199999999999</v>
      </c>
      <c r="AB210">
        <v>13.315</v>
      </c>
      <c r="AC210">
        <v>12.6313</v>
      </c>
      <c r="AD210">
        <v>13.081</v>
      </c>
      <c r="AE210">
        <v>4.030866955842078</v>
      </c>
      <c r="AF210">
        <v>1201744000</v>
      </c>
      <c r="AG210" s="1">
        <v>44088.291666666664</v>
      </c>
      <c r="AH210">
        <v>14.818199999999999</v>
      </c>
      <c r="AI210">
        <v>15.544</v>
      </c>
      <c r="AJ210">
        <v>15.651999999999999</v>
      </c>
      <c r="AK210">
        <v>15.454000000000001</v>
      </c>
      <c r="AL210">
        <v>15.465999999999999</v>
      </c>
      <c r="AM210">
        <v>-0.41500915500785712</v>
      </c>
      <c r="AN210">
        <v>3381000</v>
      </c>
    </row>
    <row r="211" spans="1:40">
      <c r="A211" s="121">
        <v>44089.291666666664</v>
      </c>
      <c r="B211">
        <v>112.7868</v>
      </c>
      <c r="C211">
        <v>115.54</v>
      </c>
      <c r="D211">
        <v>118.83</v>
      </c>
      <c r="E211">
        <v>113.61</v>
      </c>
      <c r="F211">
        <v>118.33</v>
      </c>
      <c r="G211">
        <v>184642000</v>
      </c>
      <c r="H211">
        <v>1.7445711531219863</v>
      </c>
      <c r="I211" s="1">
        <v>44089.291666666664</v>
      </c>
      <c r="J211">
        <v>44.874899999999997</v>
      </c>
      <c r="K211">
        <v>50</v>
      </c>
      <c r="L211">
        <v>50.6</v>
      </c>
      <c r="M211">
        <v>49.73</v>
      </c>
      <c r="N211">
        <v>49.79</v>
      </c>
      <c r="O211">
        <v>-0.49005822672818544</v>
      </c>
      <c r="P211">
        <v>27598300</v>
      </c>
      <c r="Q211" s="1">
        <v>44089.291666666664</v>
      </c>
      <c r="R211">
        <v>201.6865</v>
      </c>
      <c r="S211">
        <v>208.78</v>
      </c>
      <c r="T211">
        <v>209.78</v>
      </c>
      <c r="U211">
        <v>206.93</v>
      </c>
      <c r="V211">
        <v>208.42</v>
      </c>
      <c r="W211">
        <v>21823900</v>
      </c>
      <c r="X211">
        <v>-0.53475893649453987</v>
      </c>
      <c r="Y211" s="1">
        <v>44089.291666666664</v>
      </c>
      <c r="Z211">
        <v>12.9552</v>
      </c>
      <c r="AA211">
        <v>12.991</v>
      </c>
      <c r="AB211">
        <v>13.2987</v>
      </c>
      <c r="AC211">
        <v>12.8278</v>
      </c>
      <c r="AD211">
        <v>13.28</v>
      </c>
      <c r="AE211">
        <v>1.4869452698352552</v>
      </c>
      <c r="AF211">
        <v>727556000</v>
      </c>
      <c r="AG211" s="1">
        <v>44089.291666666664</v>
      </c>
      <c r="AH211">
        <v>14.577999999999999</v>
      </c>
      <c r="AI211">
        <v>15.292</v>
      </c>
      <c r="AJ211">
        <v>15.46</v>
      </c>
      <c r="AK211">
        <v>15.246</v>
      </c>
      <c r="AL211">
        <v>15.374000000000001</v>
      </c>
      <c r="AM211">
        <v>1.065410959270066</v>
      </c>
      <c r="AN211">
        <v>6918000</v>
      </c>
    </row>
    <row r="212" spans="1:40">
      <c r="A212" s="121">
        <v>44090.291666666664</v>
      </c>
      <c r="B212">
        <v>109.4581</v>
      </c>
      <c r="C212">
        <v>112.13</v>
      </c>
      <c r="D212">
        <v>116</v>
      </c>
      <c r="E212">
        <v>112.04</v>
      </c>
      <c r="F212">
        <v>115.23</v>
      </c>
      <c r="G212">
        <v>154679000</v>
      </c>
      <c r="H212">
        <v>1.1799614866166777</v>
      </c>
      <c r="I212" s="1">
        <v>44090.291666666664</v>
      </c>
      <c r="J212">
        <v>45.206899999999997</v>
      </c>
      <c r="K212">
        <v>50.37</v>
      </c>
      <c r="L212">
        <v>51.03</v>
      </c>
      <c r="M212">
        <v>50.17</v>
      </c>
      <c r="N212">
        <v>50.51</v>
      </c>
      <c r="O212">
        <v>-0.53510650553238259</v>
      </c>
      <c r="P212">
        <v>26531400</v>
      </c>
      <c r="Q212" s="1">
        <v>44090.291666666664</v>
      </c>
      <c r="R212">
        <v>198.08320000000001</v>
      </c>
      <c r="S212">
        <v>205.05</v>
      </c>
      <c r="T212">
        <v>210.65</v>
      </c>
      <c r="U212">
        <v>204.64</v>
      </c>
      <c r="V212">
        <v>210.62</v>
      </c>
      <c r="W212">
        <v>26328100</v>
      </c>
      <c r="X212">
        <v>-0.18049809406311468</v>
      </c>
      <c r="Y212" s="1">
        <v>44090.291666666664</v>
      </c>
      <c r="Z212">
        <v>12.48</v>
      </c>
      <c r="AA212">
        <v>12.5145</v>
      </c>
      <c r="AB212">
        <v>13.092700000000001</v>
      </c>
      <c r="AC212">
        <v>12.5138</v>
      </c>
      <c r="AD212">
        <v>12.9572</v>
      </c>
      <c r="AE212">
        <v>0.56864248098956538</v>
      </c>
      <c r="AF212">
        <v>556384000</v>
      </c>
      <c r="AG212" s="1">
        <v>44090.291666666664</v>
      </c>
      <c r="AH212">
        <v>14.679</v>
      </c>
      <c r="AI212">
        <v>15.398</v>
      </c>
      <c r="AJ212">
        <v>15.6</v>
      </c>
      <c r="AK212">
        <v>15.378</v>
      </c>
      <c r="AL212">
        <v>15.576000000000001</v>
      </c>
      <c r="AM212">
        <v>1.9142353844200883</v>
      </c>
      <c r="AN212">
        <v>8946000</v>
      </c>
    </row>
    <row r="213" spans="1:40">
      <c r="A213" s="121">
        <v>44091.291666666664</v>
      </c>
      <c r="B213">
        <v>107.7107</v>
      </c>
      <c r="C213">
        <v>110.34</v>
      </c>
      <c r="D213">
        <v>112.2</v>
      </c>
      <c r="E213">
        <v>108.71</v>
      </c>
      <c r="F213">
        <v>109.72</v>
      </c>
      <c r="G213">
        <v>178011000</v>
      </c>
      <c r="H213">
        <v>1.6196194894502345</v>
      </c>
      <c r="I213" s="1">
        <v>44091.291666666664</v>
      </c>
      <c r="J213">
        <v>45.162100000000002</v>
      </c>
      <c r="K213">
        <v>50.32</v>
      </c>
      <c r="L213">
        <v>50.49</v>
      </c>
      <c r="M213">
        <v>49.3</v>
      </c>
      <c r="N213">
        <v>49.37</v>
      </c>
      <c r="O213">
        <v>-0.51701372507723353</v>
      </c>
      <c r="P213">
        <v>26959900</v>
      </c>
      <c r="Q213" s="1">
        <v>44091.291666666664</v>
      </c>
      <c r="R213">
        <v>196.01589999999999</v>
      </c>
      <c r="S213">
        <v>202.91</v>
      </c>
      <c r="T213">
        <v>204.33</v>
      </c>
      <c r="U213">
        <v>199.96</v>
      </c>
      <c r="V213">
        <v>200.05</v>
      </c>
      <c r="W213">
        <v>34011300</v>
      </c>
      <c r="X213">
        <v>0.42379498896364404</v>
      </c>
      <c r="Y213" s="1">
        <v>44091.291666666664</v>
      </c>
      <c r="Z213">
        <v>12.4291</v>
      </c>
      <c r="AA213">
        <v>12.4635</v>
      </c>
      <c r="AB213">
        <v>12.5898</v>
      </c>
      <c r="AC213">
        <v>12.034700000000001</v>
      </c>
      <c r="AD213">
        <v>12.132199999999999</v>
      </c>
      <c r="AE213">
        <v>1.8354209314636794</v>
      </c>
      <c r="AF213">
        <v>792512000</v>
      </c>
      <c r="AG213" s="1">
        <v>44091.291666666664</v>
      </c>
      <c r="AH213">
        <v>14.7972</v>
      </c>
      <c r="AI213">
        <v>15.522</v>
      </c>
      <c r="AJ213">
        <v>15.657999999999999</v>
      </c>
      <c r="AK213">
        <v>15.343999999999999</v>
      </c>
      <c r="AL213">
        <v>15.432</v>
      </c>
      <c r="AM213">
        <v>1.2284371494061281</v>
      </c>
      <c r="AN213">
        <v>7307500</v>
      </c>
    </row>
    <row r="214" spans="1:40">
      <c r="A214" s="121">
        <v>44092.291666666664</v>
      </c>
      <c r="B214">
        <v>104.2941</v>
      </c>
      <c r="C214">
        <v>106.84</v>
      </c>
      <c r="D214">
        <v>110.88</v>
      </c>
      <c r="E214">
        <v>106.09</v>
      </c>
      <c r="F214">
        <v>110.4</v>
      </c>
      <c r="G214">
        <v>287104900</v>
      </c>
      <c r="H214">
        <v>3.675337224548973</v>
      </c>
      <c r="I214" s="1">
        <v>44092.291666666664</v>
      </c>
      <c r="J214">
        <v>44.7761</v>
      </c>
      <c r="K214">
        <v>49.89</v>
      </c>
      <c r="L214">
        <v>50.5</v>
      </c>
      <c r="M214">
        <v>49.04</v>
      </c>
      <c r="N214">
        <v>50.33</v>
      </c>
      <c r="O214">
        <v>0.46103511821539062</v>
      </c>
      <c r="P214">
        <v>50123500</v>
      </c>
      <c r="Q214" s="1">
        <v>44092.291666666664</v>
      </c>
      <c r="R214">
        <v>193.58150000000001</v>
      </c>
      <c r="S214">
        <v>200.39</v>
      </c>
      <c r="T214">
        <v>203.65</v>
      </c>
      <c r="U214">
        <v>196.25</v>
      </c>
      <c r="V214">
        <v>202.8</v>
      </c>
      <c r="W214">
        <v>55225300</v>
      </c>
      <c r="X214">
        <v>2.0923020515586122</v>
      </c>
      <c r="Y214" s="1">
        <v>44092.291666666664</v>
      </c>
      <c r="Z214">
        <v>12.1556</v>
      </c>
      <c r="AA214">
        <v>12.1892</v>
      </c>
      <c r="AB214">
        <v>12.6325</v>
      </c>
      <c r="AC214">
        <v>11.988799999999999</v>
      </c>
      <c r="AD214">
        <v>12.5938</v>
      </c>
      <c r="AE214">
        <v>1.3308511776691638</v>
      </c>
      <c r="AF214">
        <v>698460000</v>
      </c>
      <c r="AG214" s="1">
        <v>44092.291666666664</v>
      </c>
      <c r="AH214">
        <v>15.054600000000001</v>
      </c>
      <c r="AI214">
        <v>15.792</v>
      </c>
      <c r="AJ214">
        <v>16.033999999999999</v>
      </c>
      <c r="AK214">
        <v>15.666</v>
      </c>
      <c r="AL214">
        <v>16.015999999999998</v>
      </c>
      <c r="AM214">
        <v>0.70629293324505671</v>
      </c>
      <c r="AN214">
        <v>6060000</v>
      </c>
    </row>
    <row r="215" spans="1:40">
      <c r="A215" s="121">
        <v>44095.291666666664</v>
      </c>
      <c r="B215">
        <v>107.4569</v>
      </c>
      <c r="C215">
        <v>110.08</v>
      </c>
      <c r="D215">
        <v>110.19</v>
      </c>
      <c r="E215">
        <v>103.1</v>
      </c>
      <c r="F215">
        <v>104.54</v>
      </c>
      <c r="G215">
        <v>195713800</v>
      </c>
      <c r="H215">
        <v>1.9532033096354691</v>
      </c>
      <c r="I215" s="1">
        <v>44095.291666666664</v>
      </c>
      <c r="J215">
        <v>44.623600000000003</v>
      </c>
      <c r="K215">
        <v>49.72</v>
      </c>
      <c r="L215">
        <v>49.75</v>
      </c>
      <c r="M215">
        <v>48.83</v>
      </c>
      <c r="N215">
        <v>49.39</v>
      </c>
      <c r="O215">
        <v>-0.49939807045439072</v>
      </c>
      <c r="P215">
        <v>27377100</v>
      </c>
      <c r="Q215" s="1">
        <v>44095.291666666664</v>
      </c>
      <c r="R215">
        <v>195.6584</v>
      </c>
      <c r="S215">
        <v>202.54</v>
      </c>
      <c r="T215">
        <v>202.71</v>
      </c>
      <c r="U215">
        <v>196.38</v>
      </c>
      <c r="V215">
        <v>197.19</v>
      </c>
      <c r="W215">
        <v>39839700</v>
      </c>
      <c r="X215">
        <v>0.88220578200731858</v>
      </c>
      <c r="Y215" s="1">
        <v>44095.291666666664</v>
      </c>
      <c r="Z215">
        <v>12.482699999999999</v>
      </c>
      <c r="AA215">
        <v>12.517300000000001</v>
      </c>
      <c r="AB215">
        <v>12.522500000000001</v>
      </c>
      <c r="AC215">
        <v>11.904500000000001</v>
      </c>
      <c r="AD215">
        <v>11.925000000000001</v>
      </c>
      <c r="AE215">
        <v>1.4520097210249174</v>
      </c>
      <c r="AF215">
        <v>721044000</v>
      </c>
      <c r="AG215" s="1">
        <v>44095.291666666664</v>
      </c>
      <c r="AH215">
        <v>14.923</v>
      </c>
      <c r="AI215">
        <v>15.654</v>
      </c>
      <c r="AJ215">
        <v>15.67</v>
      </c>
      <c r="AK215">
        <v>15.4</v>
      </c>
      <c r="AL215">
        <v>15.55</v>
      </c>
      <c r="AM215">
        <v>-0.2344037608006409</v>
      </c>
      <c r="AN215">
        <v>3812500</v>
      </c>
    </row>
    <row r="216" spans="1:40">
      <c r="A216" s="121">
        <v>44096.291666666664</v>
      </c>
      <c r="B216">
        <v>109.1456</v>
      </c>
      <c r="C216">
        <v>111.81</v>
      </c>
      <c r="D216">
        <v>112.86</v>
      </c>
      <c r="E216">
        <v>109.16</v>
      </c>
      <c r="F216">
        <v>112.68</v>
      </c>
      <c r="G216">
        <v>183055400</v>
      </c>
      <c r="H216">
        <v>1.7146739566838018</v>
      </c>
      <c r="I216" s="1">
        <v>44096.291666666664</v>
      </c>
      <c r="J216">
        <v>44.83</v>
      </c>
      <c r="K216">
        <v>49.95</v>
      </c>
      <c r="L216">
        <v>50.21</v>
      </c>
      <c r="M216">
        <v>49.47</v>
      </c>
      <c r="N216">
        <v>49.89</v>
      </c>
      <c r="O216">
        <v>-0.71415536322213602</v>
      </c>
      <c r="P216">
        <v>22290900</v>
      </c>
      <c r="Q216" s="1">
        <v>44096.291666666664</v>
      </c>
      <c r="R216">
        <v>200.37270000000001</v>
      </c>
      <c r="S216">
        <v>207.42</v>
      </c>
      <c r="T216">
        <v>208.1</v>
      </c>
      <c r="U216">
        <v>202.08</v>
      </c>
      <c r="V216">
        <v>205.06</v>
      </c>
      <c r="W216">
        <v>33517100</v>
      </c>
      <c r="X216">
        <v>0.38492555414067647</v>
      </c>
      <c r="Y216" s="1">
        <v>44096.291666666664</v>
      </c>
      <c r="Z216">
        <v>12.6029</v>
      </c>
      <c r="AA216">
        <v>12.637700000000001</v>
      </c>
      <c r="AB216">
        <v>12.648</v>
      </c>
      <c r="AC216">
        <v>12.1555</v>
      </c>
      <c r="AD216">
        <v>12.574999999999999</v>
      </c>
      <c r="AE216">
        <v>1.0518388891974124</v>
      </c>
      <c r="AF216">
        <v>646452000</v>
      </c>
      <c r="AG216" s="1">
        <v>44096.291666666664</v>
      </c>
      <c r="AH216">
        <v>15.005000000000001</v>
      </c>
      <c r="AI216">
        <v>15.74</v>
      </c>
      <c r="AJ216">
        <v>15.816000000000001</v>
      </c>
      <c r="AK216">
        <v>15.564</v>
      </c>
      <c r="AL216">
        <v>15.814</v>
      </c>
      <c r="AM216">
        <v>-0.30074432854535416</v>
      </c>
      <c r="AN216">
        <v>3654000</v>
      </c>
    </row>
    <row r="217" spans="1:40">
      <c r="A217" s="121">
        <v>44097.291666666664</v>
      </c>
      <c r="B217">
        <v>104.56740000000001</v>
      </c>
      <c r="C217">
        <v>107.12</v>
      </c>
      <c r="D217">
        <v>112.11</v>
      </c>
      <c r="E217">
        <v>106.77</v>
      </c>
      <c r="F217">
        <v>111.62</v>
      </c>
      <c r="G217">
        <v>150718700</v>
      </c>
      <c r="H217">
        <v>1.1053353256094027</v>
      </c>
      <c r="I217" s="1">
        <v>44097.291666666664</v>
      </c>
      <c r="J217">
        <v>43.815800000000003</v>
      </c>
      <c r="K217">
        <v>48.82</v>
      </c>
      <c r="L217">
        <v>50.15</v>
      </c>
      <c r="M217">
        <v>48.66</v>
      </c>
      <c r="N217">
        <v>49.83</v>
      </c>
      <c r="O217">
        <v>-0.38532277300823886</v>
      </c>
      <c r="P217">
        <v>30078800</v>
      </c>
      <c r="Q217" s="1">
        <v>44097.291666666664</v>
      </c>
      <c r="R217">
        <v>193.7747</v>
      </c>
      <c r="S217">
        <v>200.59</v>
      </c>
      <c r="T217">
        <v>208.1</v>
      </c>
      <c r="U217">
        <v>200.03</v>
      </c>
      <c r="V217">
        <v>207.9</v>
      </c>
      <c r="W217">
        <v>30803800</v>
      </c>
      <c r="X217">
        <v>0.1715211884887991</v>
      </c>
      <c r="Y217" s="1">
        <v>44097.291666666664</v>
      </c>
      <c r="Z217">
        <v>12.090299999999999</v>
      </c>
      <c r="AA217">
        <v>12.123699999999999</v>
      </c>
      <c r="AB217">
        <v>12.727</v>
      </c>
      <c r="AC217">
        <v>12.0793</v>
      </c>
      <c r="AD217">
        <v>12.5755</v>
      </c>
      <c r="AE217">
        <v>1.0548431747216429</v>
      </c>
      <c r="AF217">
        <v>647012000</v>
      </c>
      <c r="AG217" s="1">
        <v>44097.291666666664</v>
      </c>
      <c r="AH217">
        <v>14.7438</v>
      </c>
      <c r="AI217">
        <v>15.465999999999999</v>
      </c>
      <c r="AJ217">
        <v>15.708</v>
      </c>
      <c r="AK217">
        <v>15.398</v>
      </c>
      <c r="AL217">
        <v>15.7</v>
      </c>
      <c r="AM217">
        <v>-2.9442405304425535E-3</v>
      </c>
      <c r="AN217">
        <v>4365500</v>
      </c>
    </row>
    <row r="218" spans="1:40">
      <c r="A218" s="121">
        <v>44098.291666666664</v>
      </c>
      <c r="B218">
        <v>105.6412</v>
      </c>
      <c r="C218">
        <v>108.22</v>
      </c>
      <c r="D218">
        <v>110.25</v>
      </c>
      <c r="E218">
        <v>105</v>
      </c>
      <c r="F218">
        <v>105.17</v>
      </c>
      <c r="G218">
        <v>167743300</v>
      </c>
      <c r="H218">
        <v>1.4261394416320401</v>
      </c>
      <c r="I218" s="1">
        <v>44098.291666666664</v>
      </c>
      <c r="J218">
        <v>44.121000000000002</v>
      </c>
      <c r="K218">
        <v>49.16</v>
      </c>
      <c r="L218">
        <v>49.64</v>
      </c>
      <c r="M218">
        <v>48.42</v>
      </c>
      <c r="N218">
        <v>48.53</v>
      </c>
      <c r="O218">
        <v>-0.41637395328062293</v>
      </c>
      <c r="P218">
        <v>29343400</v>
      </c>
      <c r="Q218" s="1">
        <v>44098.291666666664</v>
      </c>
      <c r="R218">
        <v>196.28639999999999</v>
      </c>
      <c r="S218">
        <v>203.19</v>
      </c>
      <c r="T218">
        <v>205.57</v>
      </c>
      <c r="U218">
        <v>199.2</v>
      </c>
      <c r="V218">
        <v>199.85</v>
      </c>
      <c r="W218">
        <v>31202500</v>
      </c>
      <c r="X218">
        <v>0.20287943143480711</v>
      </c>
      <c r="Y218" s="1">
        <v>44098.291666666664</v>
      </c>
      <c r="Z218">
        <v>12.314</v>
      </c>
      <c r="AA218">
        <v>12.348000000000001</v>
      </c>
      <c r="AB218">
        <v>12.5695</v>
      </c>
      <c r="AC218">
        <v>12.013999999999999</v>
      </c>
      <c r="AD218">
        <v>12.0723</v>
      </c>
      <c r="AE218">
        <v>1.5067091767482288</v>
      </c>
      <c r="AF218">
        <v>731240000</v>
      </c>
      <c r="AG218" s="1">
        <v>44098.291666666664</v>
      </c>
      <c r="AH218">
        <v>14.829599999999999</v>
      </c>
      <c r="AI218">
        <v>15.555999999999999</v>
      </c>
      <c r="AJ218">
        <v>15.696</v>
      </c>
      <c r="AK218">
        <v>15.362</v>
      </c>
      <c r="AL218">
        <v>15.394</v>
      </c>
      <c r="AM218">
        <v>-8.3306316284290804E-2</v>
      </c>
      <c r="AN218">
        <v>4173500</v>
      </c>
    </row>
    <row r="219" spans="1:40">
      <c r="A219" s="121">
        <v>44099.291666666664</v>
      </c>
      <c r="B219">
        <v>109.6045</v>
      </c>
      <c r="C219">
        <v>112.28</v>
      </c>
      <c r="D219">
        <v>112.44</v>
      </c>
      <c r="E219">
        <v>107.67</v>
      </c>
      <c r="F219">
        <v>108.43</v>
      </c>
      <c r="G219">
        <v>149981400</v>
      </c>
      <c r="H219">
        <v>1.0914419668965114</v>
      </c>
      <c r="I219" s="1">
        <v>44099.291666666664</v>
      </c>
      <c r="J219">
        <v>44.820999999999998</v>
      </c>
      <c r="K219">
        <v>49.94</v>
      </c>
      <c r="L219">
        <v>50.28</v>
      </c>
      <c r="M219">
        <v>48.75</v>
      </c>
      <c r="N219">
        <v>48.96</v>
      </c>
      <c r="O219">
        <v>-0.5307997059841324</v>
      </c>
      <c r="P219">
        <v>26633400</v>
      </c>
      <c r="Q219" s="1">
        <v>44099.291666666664</v>
      </c>
      <c r="R219">
        <v>200.75909999999999</v>
      </c>
      <c r="S219">
        <v>207.82</v>
      </c>
      <c r="T219">
        <v>209.04</v>
      </c>
      <c r="U219">
        <v>202.54</v>
      </c>
      <c r="V219">
        <v>203.55</v>
      </c>
      <c r="W219">
        <v>29437300</v>
      </c>
      <c r="X219">
        <v>6.40442911080117E-2</v>
      </c>
      <c r="Y219" s="1">
        <v>44099.291666666664</v>
      </c>
      <c r="Z219">
        <v>12.838200000000001</v>
      </c>
      <c r="AA219">
        <v>12.873699999999999</v>
      </c>
      <c r="AB219">
        <v>12.8835</v>
      </c>
      <c r="AC219">
        <v>12.245799999999999</v>
      </c>
      <c r="AD219">
        <v>12.4475</v>
      </c>
      <c r="AE219">
        <v>0.73834169474395783</v>
      </c>
      <c r="AF219">
        <v>588016000</v>
      </c>
      <c r="AG219" s="1">
        <v>44099.291666666664</v>
      </c>
      <c r="AH219">
        <v>14.730499999999999</v>
      </c>
      <c r="AI219">
        <v>15.452</v>
      </c>
      <c r="AJ219">
        <v>15.478</v>
      </c>
      <c r="AK219">
        <v>15.278</v>
      </c>
      <c r="AL219">
        <v>15.388</v>
      </c>
      <c r="AM219">
        <v>-0.53743575478911032</v>
      </c>
      <c r="AN219">
        <v>3088500</v>
      </c>
    </row>
    <row r="220" spans="1:40">
      <c r="A220" s="121">
        <v>44102.291666666664</v>
      </c>
      <c r="B220">
        <v>112.2206</v>
      </c>
      <c r="C220">
        <v>114.96</v>
      </c>
      <c r="D220">
        <v>115.32</v>
      </c>
      <c r="E220">
        <v>112.78</v>
      </c>
      <c r="F220">
        <v>115.01</v>
      </c>
      <c r="G220">
        <v>137672400</v>
      </c>
      <c r="H220">
        <v>0.85949655472103348</v>
      </c>
      <c r="I220" s="1">
        <v>44102.291666666664</v>
      </c>
      <c r="J220">
        <v>46.158299999999997</v>
      </c>
      <c r="K220">
        <v>51.43</v>
      </c>
      <c r="L220">
        <v>51.46</v>
      </c>
      <c r="M220">
        <v>50.16</v>
      </c>
      <c r="N220">
        <v>50.51</v>
      </c>
      <c r="O220">
        <v>-0.40333532876592049</v>
      </c>
      <c r="P220">
        <v>29652200</v>
      </c>
      <c r="Q220" s="1">
        <v>44102.291666666664</v>
      </c>
      <c r="R220">
        <v>202.32400000000001</v>
      </c>
      <c r="S220">
        <v>209.44</v>
      </c>
      <c r="T220">
        <v>212.57</v>
      </c>
      <c r="U220">
        <v>208.06</v>
      </c>
      <c r="V220">
        <v>210.88</v>
      </c>
      <c r="W220">
        <v>32004900</v>
      </c>
      <c r="X220">
        <v>0.26598917344603568</v>
      </c>
      <c r="Y220" s="1">
        <v>44102.291666666664</v>
      </c>
      <c r="Z220">
        <v>12.9991</v>
      </c>
      <c r="AA220">
        <v>13.035</v>
      </c>
      <c r="AB220">
        <v>13.0518</v>
      </c>
      <c r="AC220">
        <v>12.75</v>
      </c>
      <c r="AD220">
        <v>13.0402</v>
      </c>
      <c r="AE220">
        <v>0.66211867915776634</v>
      </c>
      <c r="AF220">
        <v>573808000</v>
      </c>
      <c r="AG220" s="1">
        <v>44102.291666666664</v>
      </c>
      <c r="AH220">
        <v>14.78</v>
      </c>
      <c r="AI220">
        <v>15.456</v>
      </c>
      <c r="AJ220">
        <v>15.62</v>
      </c>
      <c r="AK220">
        <v>15.391999999999999</v>
      </c>
      <c r="AL220">
        <v>15.62</v>
      </c>
      <c r="AM220">
        <v>-0.17643424261362015</v>
      </c>
      <c r="AN220">
        <v>3951000</v>
      </c>
    </row>
    <row r="221" spans="1:40">
      <c r="A221" s="121">
        <v>44103.291666666664</v>
      </c>
      <c r="B221">
        <v>111.37130000000001</v>
      </c>
      <c r="C221">
        <v>114.09</v>
      </c>
      <c r="D221">
        <v>115.31</v>
      </c>
      <c r="E221">
        <v>113.57</v>
      </c>
      <c r="F221">
        <v>114.55</v>
      </c>
      <c r="G221">
        <v>99382200</v>
      </c>
      <c r="H221">
        <v>0.13797277364365221</v>
      </c>
      <c r="I221" s="1">
        <v>44103.291666666664</v>
      </c>
      <c r="J221">
        <v>45.942900000000002</v>
      </c>
      <c r="K221">
        <v>51.19</v>
      </c>
      <c r="L221">
        <v>51.74</v>
      </c>
      <c r="M221">
        <v>50.95</v>
      </c>
      <c r="N221">
        <v>51.31</v>
      </c>
      <c r="O221">
        <v>-0.82953958994275601</v>
      </c>
      <c r="P221">
        <v>19558200</v>
      </c>
      <c r="Q221" s="1">
        <v>44103.291666666664</v>
      </c>
      <c r="R221">
        <v>200.21809999999999</v>
      </c>
      <c r="S221">
        <v>207.26</v>
      </c>
      <c r="T221">
        <v>210.07</v>
      </c>
      <c r="U221">
        <v>206.81</v>
      </c>
      <c r="V221">
        <v>209.35</v>
      </c>
      <c r="W221">
        <v>24221900</v>
      </c>
      <c r="X221">
        <v>-0.34615330172020536</v>
      </c>
      <c r="Y221" s="1">
        <v>44103.291666666664</v>
      </c>
      <c r="Z221">
        <v>13.189299999999999</v>
      </c>
      <c r="AA221">
        <v>13.2257</v>
      </c>
      <c r="AB221">
        <v>13.4427</v>
      </c>
      <c r="AC221">
        <v>12.933299999999999</v>
      </c>
      <c r="AD221">
        <v>12.9375</v>
      </c>
      <c r="AE221">
        <v>0.91776191808746754</v>
      </c>
      <c r="AF221">
        <v>621460000</v>
      </c>
      <c r="AG221" s="1">
        <v>44103.291666666664</v>
      </c>
      <c r="AH221">
        <v>14.818300000000001</v>
      </c>
      <c r="AI221">
        <v>15.496</v>
      </c>
      <c r="AJ221">
        <v>15.564</v>
      </c>
      <c r="AK221">
        <v>15.416</v>
      </c>
      <c r="AL221">
        <v>15.486000000000001</v>
      </c>
      <c r="AM221">
        <v>-0.89027549364585035</v>
      </c>
      <c r="AN221">
        <v>2245500</v>
      </c>
    </row>
    <row r="222" spans="1:40">
      <c r="A222" s="121">
        <v>44104.291666666664</v>
      </c>
      <c r="B222">
        <v>113.05029999999999</v>
      </c>
      <c r="C222">
        <v>115.81</v>
      </c>
      <c r="D222">
        <v>117.26</v>
      </c>
      <c r="E222">
        <v>113.62</v>
      </c>
      <c r="F222">
        <v>113.79</v>
      </c>
      <c r="G222">
        <v>142675200</v>
      </c>
      <c r="H222">
        <v>0.95376712974999456</v>
      </c>
      <c r="I222" s="1">
        <v>44104.291666666664</v>
      </c>
      <c r="J222">
        <v>46.4724</v>
      </c>
      <c r="K222">
        <v>51.78</v>
      </c>
      <c r="L222">
        <v>52.38</v>
      </c>
      <c r="M222">
        <v>51.15</v>
      </c>
      <c r="N222">
        <v>51.24</v>
      </c>
      <c r="O222">
        <v>-0.48528696840512398</v>
      </c>
      <c r="P222">
        <v>27711300</v>
      </c>
      <c r="Q222" s="1">
        <v>44104.291666666664</v>
      </c>
      <c r="R222">
        <v>203.18379999999999</v>
      </c>
      <c r="S222">
        <v>210.33</v>
      </c>
      <c r="T222">
        <v>211.98</v>
      </c>
      <c r="U222">
        <v>206.54</v>
      </c>
      <c r="V222">
        <v>207.73</v>
      </c>
      <c r="W222">
        <v>33829100</v>
      </c>
      <c r="X222">
        <v>0.40946473597953903</v>
      </c>
      <c r="Y222" s="1">
        <v>44104.291666666664</v>
      </c>
      <c r="Z222">
        <v>13.4932</v>
      </c>
      <c r="AA222">
        <v>13.5305</v>
      </c>
      <c r="AB222">
        <v>13.6225</v>
      </c>
      <c r="AC222">
        <v>13.1503</v>
      </c>
      <c r="AD222">
        <v>13.157500000000001</v>
      </c>
      <c r="AE222">
        <v>1.2810873338785169</v>
      </c>
      <c r="AF222">
        <v>689184000</v>
      </c>
      <c r="AG222" s="1">
        <v>44104.291666666664</v>
      </c>
      <c r="AH222">
        <v>14.678599999999999</v>
      </c>
      <c r="AI222">
        <v>15.35</v>
      </c>
      <c r="AJ222">
        <v>15.488</v>
      </c>
      <c r="AK222">
        <v>15.256</v>
      </c>
      <c r="AL222">
        <v>15.35</v>
      </c>
      <c r="AM222">
        <v>-0.35117990213045164</v>
      </c>
      <c r="AN222">
        <v>3533500</v>
      </c>
    </row>
    <row r="223" spans="1:40">
      <c r="A223" s="121">
        <v>44105.291666666664</v>
      </c>
      <c r="B223">
        <v>114.00700000000001</v>
      </c>
      <c r="C223">
        <v>116.79</v>
      </c>
      <c r="D223">
        <v>117.72</v>
      </c>
      <c r="E223">
        <v>115.83</v>
      </c>
      <c r="F223">
        <v>117.64</v>
      </c>
      <c r="G223">
        <v>116120400</v>
      </c>
      <c r="H223">
        <v>0.45338009333457635</v>
      </c>
      <c r="I223" s="1">
        <v>44105.291666666664</v>
      </c>
      <c r="J223">
        <v>46.885300000000001</v>
      </c>
      <c r="K223">
        <v>52.24</v>
      </c>
      <c r="L223">
        <v>52.72</v>
      </c>
      <c r="M223">
        <v>51.99</v>
      </c>
      <c r="N223">
        <v>52.4</v>
      </c>
      <c r="O223">
        <v>-0.72105046485183455</v>
      </c>
      <c r="P223">
        <v>22127600</v>
      </c>
      <c r="Q223" s="1">
        <v>44105.291666666664</v>
      </c>
      <c r="R223">
        <v>205.2414</v>
      </c>
      <c r="S223">
        <v>212.46</v>
      </c>
      <c r="T223">
        <v>213.99</v>
      </c>
      <c r="U223">
        <v>211.32</v>
      </c>
      <c r="V223">
        <v>213.49</v>
      </c>
      <c r="W223">
        <v>27158400</v>
      </c>
      <c r="X223">
        <v>-0.11519398290668015</v>
      </c>
      <c r="Y223" s="1">
        <v>44105.291666666664</v>
      </c>
      <c r="Z223">
        <v>13.577</v>
      </c>
      <c r="AA223">
        <v>13.6145</v>
      </c>
      <c r="AB223">
        <v>13.762700000000001</v>
      </c>
      <c r="AC223">
        <v>13.460699999999999</v>
      </c>
      <c r="AD223">
        <v>13.757999999999999</v>
      </c>
      <c r="AE223">
        <v>0.40029519572107669</v>
      </c>
      <c r="AF223">
        <v>525004000</v>
      </c>
      <c r="AG223" s="1">
        <v>44105.291666666664</v>
      </c>
      <c r="AH223">
        <v>14.6213</v>
      </c>
      <c r="AI223">
        <v>15.29</v>
      </c>
      <c r="AJ223">
        <v>15.384</v>
      </c>
      <c r="AK223">
        <v>15.23</v>
      </c>
      <c r="AL223">
        <v>15.382</v>
      </c>
      <c r="AM223">
        <v>-0.32397399106795094</v>
      </c>
      <c r="AN223">
        <v>3598500</v>
      </c>
    </row>
    <row r="224" spans="1:40">
      <c r="A224" s="121">
        <v>44106.291666666664</v>
      </c>
      <c r="B224">
        <v>110.32680000000001</v>
      </c>
      <c r="C224">
        <v>113.02</v>
      </c>
      <c r="D224">
        <v>115.37</v>
      </c>
      <c r="E224">
        <v>112.22</v>
      </c>
      <c r="F224">
        <v>112.89</v>
      </c>
      <c r="G224">
        <v>144712000</v>
      </c>
      <c r="H224">
        <v>0.99214769807552972</v>
      </c>
      <c r="I224" s="1">
        <v>44106.291666666664</v>
      </c>
      <c r="J224">
        <v>45.781300000000002</v>
      </c>
      <c r="K224">
        <v>51.01</v>
      </c>
      <c r="L224">
        <v>51.98</v>
      </c>
      <c r="M224">
        <v>50.99</v>
      </c>
      <c r="N224">
        <v>51.5</v>
      </c>
      <c r="O224">
        <v>-0.56549055411003768</v>
      </c>
      <c r="P224">
        <v>25811800</v>
      </c>
      <c r="Q224" s="1">
        <v>44106.291666666664</v>
      </c>
      <c r="R224">
        <v>199.18440000000001</v>
      </c>
      <c r="S224">
        <v>206.19</v>
      </c>
      <c r="T224">
        <v>210.99</v>
      </c>
      <c r="U224">
        <v>205.54</v>
      </c>
      <c r="V224">
        <v>208</v>
      </c>
      <c r="W224">
        <v>33154800</v>
      </c>
      <c r="X224">
        <v>0.35643021574253581</v>
      </c>
      <c r="Y224" s="1">
        <v>44106.291666666664</v>
      </c>
      <c r="Z224">
        <v>13.026199999999999</v>
      </c>
      <c r="AA224">
        <v>13.0623</v>
      </c>
      <c r="AB224">
        <v>13.519500000000001</v>
      </c>
      <c r="AC224">
        <v>13.051</v>
      </c>
      <c r="AD224">
        <v>13.225</v>
      </c>
      <c r="AE224">
        <v>0.54778415577847916</v>
      </c>
      <c r="AF224">
        <v>552496000</v>
      </c>
      <c r="AG224" s="1">
        <v>44106.291666666664</v>
      </c>
      <c r="AH224">
        <v>14.152699999999999</v>
      </c>
      <c r="AI224">
        <v>14.8</v>
      </c>
      <c r="AJ224">
        <v>14.99</v>
      </c>
      <c r="AK224">
        <v>14.724</v>
      </c>
      <c r="AL224">
        <v>14.8</v>
      </c>
      <c r="AM224">
        <v>1.0829901633412204</v>
      </c>
      <c r="AN224">
        <v>6960000</v>
      </c>
    </row>
    <row r="225" spans="1:40">
      <c r="A225" s="121">
        <v>44109.291666666664</v>
      </c>
      <c r="B225">
        <v>113.7239</v>
      </c>
      <c r="C225">
        <v>116.5</v>
      </c>
      <c r="D225">
        <v>116.65</v>
      </c>
      <c r="E225">
        <v>113.55</v>
      </c>
      <c r="F225">
        <v>113.91</v>
      </c>
      <c r="G225">
        <v>106243800</v>
      </c>
      <c r="H225">
        <v>0.26726976285343851</v>
      </c>
      <c r="I225" s="1">
        <v>44109.291666666664</v>
      </c>
      <c r="J225">
        <v>46.391599999999997</v>
      </c>
      <c r="K225">
        <v>51.69</v>
      </c>
      <c r="L225">
        <v>51.81</v>
      </c>
      <c r="M225">
        <v>51.27</v>
      </c>
      <c r="N225">
        <v>51.3</v>
      </c>
      <c r="O225">
        <v>-0.77359341934048664</v>
      </c>
      <c r="P225">
        <v>20883200</v>
      </c>
      <c r="Q225" s="1">
        <v>44109.291666666664</v>
      </c>
      <c r="R225">
        <v>203.2321</v>
      </c>
      <c r="S225">
        <v>210.38</v>
      </c>
      <c r="T225">
        <v>210.41</v>
      </c>
      <c r="U225">
        <v>206.98</v>
      </c>
      <c r="V225">
        <v>207.22</v>
      </c>
      <c r="W225">
        <v>21331600</v>
      </c>
      <c r="X225">
        <v>-0.57347893399220673</v>
      </c>
      <c r="Y225" s="1">
        <v>44109.291666666664</v>
      </c>
      <c r="Z225">
        <v>13.604900000000001</v>
      </c>
      <c r="AA225">
        <v>13.6425</v>
      </c>
      <c r="AB225">
        <v>13.6442</v>
      </c>
      <c r="AC225">
        <v>13.2227</v>
      </c>
      <c r="AD225">
        <v>13.236000000000001</v>
      </c>
      <c r="AE225">
        <v>0.15789227228030572</v>
      </c>
      <c r="AF225">
        <v>479820000</v>
      </c>
      <c r="AG225" s="1">
        <v>44109.291666666664</v>
      </c>
      <c r="AH225">
        <v>14.3573</v>
      </c>
      <c r="AI225">
        <v>15.013999999999999</v>
      </c>
      <c r="AJ225">
        <v>15.044</v>
      </c>
      <c r="AK225">
        <v>14.91</v>
      </c>
      <c r="AL225">
        <v>14.97</v>
      </c>
      <c r="AM225">
        <v>-5.9239548805924788E-2</v>
      </c>
      <c r="AN225">
        <v>4231000</v>
      </c>
    </row>
    <row r="226" spans="1:40">
      <c r="A226" s="121">
        <v>44110.291666666664</v>
      </c>
      <c r="B226">
        <v>110.4635</v>
      </c>
      <c r="C226">
        <v>113.16</v>
      </c>
      <c r="D226">
        <v>116.12</v>
      </c>
      <c r="E226">
        <v>112.25</v>
      </c>
      <c r="F226">
        <v>115.7</v>
      </c>
      <c r="G226">
        <v>161498200</v>
      </c>
      <c r="H226">
        <v>1.308459508771769</v>
      </c>
      <c r="I226" s="1">
        <v>44110.291666666664</v>
      </c>
      <c r="J226">
        <v>46.104399999999998</v>
      </c>
      <c r="K226">
        <v>51.37</v>
      </c>
      <c r="L226">
        <v>52.7</v>
      </c>
      <c r="M226">
        <v>51.23</v>
      </c>
      <c r="N226">
        <v>51.71</v>
      </c>
      <c r="O226">
        <v>-0.57262632983213846</v>
      </c>
      <c r="P226">
        <v>25642800</v>
      </c>
      <c r="Q226" s="1">
        <v>44110.291666666664</v>
      </c>
      <c r="R226">
        <v>198.91390000000001</v>
      </c>
      <c r="S226">
        <v>205.91</v>
      </c>
      <c r="T226">
        <v>210.18</v>
      </c>
      <c r="U226">
        <v>204.82</v>
      </c>
      <c r="V226">
        <v>208.82</v>
      </c>
      <c r="W226">
        <v>28554300</v>
      </c>
      <c r="X226">
        <v>-5.4047395449230064E-3</v>
      </c>
      <c r="Y226" s="1">
        <v>44110.291666666664</v>
      </c>
      <c r="Z226">
        <v>13.698600000000001</v>
      </c>
      <c r="AA226">
        <v>13.736499999999999</v>
      </c>
      <c r="AB226">
        <v>14.141999999999999</v>
      </c>
      <c r="AC226">
        <v>13.664999999999999</v>
      </c>
      <c r="AD226">
        <v>13.83</v>
      </c>
      <c r="AE226">
        <v>1.7920090056385485</v>
      </c>
      <c r="AF226">
        <v>784420000</v>
      </c>
      <c r="AG226" s="1">
        <v>44110.291666666664</v>
      </c>
      <c r="AH226">
        <v>14.0647</v>
      </c>
      <c r="AI226">
        <v>14.708</v>
      </c>
      <c r="AJ226">
        <v>14.882</v>
      </c>
      <c r="AK226">
        <v>14.686</v>
      </c>
      <c r="AL226">
        <v>14.868</v>
      </c>
      <c r="AM226">
        <v>-4.9612841814578389E-2</v>
      </c>
      <c r="AN226">
        <v>4254000</v>
      </c>
    </row>
    <row r="227" spans="1:40">
      <c r="A227" s="121">
        <v>44111.291666666664</v>
      </c>
      <c r="B227">
        <v>112.3377</v>
      </c>
      <c r="C227">
        <v>115.08</v>
      </c>
      <c r="D227">
        <v>115.55</v>
      </c>
      <c r="E227">
        <v>114.13</v>
      </c>
      <c r="F227">
        <v>114.62</v>
      </c>
      <c r="G227">
        <v>96849000</v>
      </c>
      <c r="H227">
        <v>9.0238260838150494E-2</v>
      </c>
      <c r="I227" s="1">
        <v>44111.291666666664</v>
      </c>
      <c r="J227">
        <v>47.2712</v>
      </c>
      <c r="K227">
        <v>52.67</v>
      </c>
      <c r="L227">
        <v>52.9</v>
      </c>
      <c r="M227">
        <v>51.79</v>
      </c>
      <c r="N227">
        <v>51.85</v>
      </c>
      <c r="O227">
        <v>-0.72733754772178016</v>
      </c>
      <c r="P227">
        <v>21978700</v>
      </c>
      <c r="Q227" s="1">
        <v>44111.291666666664</v>
      </c>
      <c r="R227">
        <v>202.70079999999999</v>
      </c>
      <c r="S227">
        <v>209.83</v>
      </c>
      <c r="T227">
        <v>210.11</v>
      </c>
      <c r="U227">
        <v>206.72</v>
      </c>
      <c r="V227">
        <v>207.06</v>
      </c>
      <c r="W227">
        <v>25681100</v>
      </c>
      <c r="X227">
        <v>-0.23138543588921745</v>
      </c>
      <c r="Y227" s="1">
        <v>44111.291666666664</v>
      </c>
      <c r="Z227">
        <v>13.9255</v>
      </c>
      <c r="AA227">
        <v>13.964</v>
      </c>
      <c r="AB227">
        <v>14.119300000000001</v>
      </c>
      <c r="AC227">
        <v>13.8635</v>
      </c>
      <c r="AD227">
        <v>13.9998</v>
      </c>
      <c r="AE227">
        <v>-0.173308747583793</v>
      </c>
      <c r="AF227">
        <v>418084000</v>
      </c>
      <c r="AG227" s="1">
        <v>44111.291666666664</v>
      </c>
      <c r="AH227">
        <v>14.0322</v>
      </c>
      <c r="AI227">
        <v>14.673999999999999</v>
      </c>
      <c r="AJ227">
        <v>14.795999999999999</v>
      </c>
      <c r="AK227">
        <v>14.62</v>
      </c>
      <c r="AL227">
        <v>14.795999999999999</v>
      </c>
      <c r="AM227">
        <v>0.76154186032582738</v>
      </c>
      <c r="AN227">
        <v>6192000</v>
      </c>
    </row>
    <row r="228" spans="1:40">
      <c r="A228" s="121">
        <v>44112.291666666664</v>
      </c>
      <c r="B228">
        <v>112.2304</v>
      </c>
      <c r="C228">
        <v>114.97</v>
      </c>
      <c r="D228">
        <v>116.4</v>
      </c>
      <c r="E228">
        <v>114.59</v>
      </c>
      <c r="F228">
        <v>116.25</v>
      </c>
      <c r="G228">
        <v>83477200</v>
      </c>
      <c r="H228">
        <v>-0.16173408968001152</v>
      </c>
      <c r="I228" s="1">
        <v>44112.291666666664</v>
      </c>
      <c r="J228">
        <v>47.8994</v>
      </c>
      <c r="K228">
        <v>53.37</v>
      </c>
      <c r="L228">
        <v>53.58</v>
      </c>
      <c r="M228">
        <v>52.67</v>
      </c>
      <c r="N228">
        <v>52.91</v>
      </c>
      <c r="O228">
        <v>-0.71083659415848444</v>
      </c>
      <c r="P228">
        <v>22369500</v>
      </c>
      <c r="Q228" s="1">
        <v>44112.291666666664</v>
      </c>
      <c r="R228">
        <v>203.42529999999999</v>
      </c>
      <c r="S228">
        <v>210.58</v>
      </c>
      <c r="T228">
        <v>211.19</v>
      </c>
      <c r="U228">
        <v>208.32</v>
      </c>
      <c r="V228">
        <v>210.51</v>
      </c>
      <c r="W228">
        <v>19925800</v>
      </c>
      <c r="X228">
        <v>-0.68404682447000464</v>
      </c>
      <c r="Y228" s="1">
        <v>44112.291666666664</v>
      </c>
      <c r="Z228">
        <v>13.800599999999999</v>
      </c>
      <c r="AA228">
        <v>13.838699999999999</v>
      </c>
      <c r="AB228">
        <v>14.0845</v>
      </c>
      <c r="AC228">
        <v>13.757999999999999</v>
      </c>
      <c r="AD228">
        <v>14.074999999999999</v>
      </c>
      <c r="AE228">
        <v>-0.3835228975506656</v>
      </c>
      <c r="AF228">
        <v>378900000</v>
      </c>
      <c r="AG228" s="1">
        <v>44112.291666666664</v>
      </c>
      <c r="AH228">
        <v>14.1776</v>
      </c>
      <c r="AI228">
        <v>14.826000000000001</v>
      </c>
      <c r="AJ228">
        <v>14.86</v>
      </c>
      <c r="AK228">
        <v>14.706</v>
      </c>
      <c r="AL228">
        <v>14.75</v>
      </c>
      <c r="AM228">
        <v>-0.27123637885448804</v>
      </c>
      <c r="AN228">
        <v>3724500</v>
      </c>
    </row>
    <row r="229" spans="1:40">
      <c r="A229" s="121">
        <v>44113.291666666664</v>
      </c>
      <c r="B229">
        <v>114.1827</v>
      </c>
      <c r="C229">
        <v>116.97</v>
      </c>
      <c r="D229">
        <v>117</v>
      </c>
      <c r="E229">
        <v>114.92</v>
      </c>
      <c r="F229">
        <v>115.28</v>
      </c>
      <c r="G229">
        <v>100506900</v>
      </c>
      <c r="H229">
        <v>0.15916612851194048</v>
      </c>
      <c r="I229" s="1">
        <v>44113.291666666664</v>
      </c>
      <c r="J229">
        <v>47.405799999999999</v>
      </c>
      <c r="K229">
        <v>52.82</v>
      </c>
      <c r="L229">
        <v>53.85</v>
      </c>
      <c r="M229">
        <v>52.67</v>
      </c>
      <c r="N229">
        <v>53.55</v>
      </c>
      <c r="O229">
        <v>-0.6274704664323556</v>
      </c>
      <c r="P229">
        <v>24343900</v>
      </c>
      <c r="Q229" s="1">
        <v>44113.291666666664</v>
      </c>
      <c r="R229">
        <v>208.4776</v>
      </c>
      <c r="S229">
        <v>215.81</v>
      </c>
      <c r="T229">
        <v>215.86</v>
      </c>
      <c r="U229">
        <v>211.23</v>
      </c>
      <c r="V229">
        <v>211.23</v>
      </c>
      <c r="W229">
        <v>26458000</v>
      </c>
      <c r="X229">
        <v>-0.17028130008597286</v>
      </c>
      <c r="Y229" s="1">
        <v>44113.291666666664</v>
      </c>
      <c r="Z229">
        <v>13.7248</v>
      </c>
      <c r="AA229">
        <v>13.762700000000001</v>
      </c>
      <c r="AB229">
        <v>13.824299999999999</v>
      </c>
      <c r="AC229">
        <v>13.6608</v>
      </c>
      <c r="AD229">
        <v>13.766999999999999</v>
      </c>
      <c r="AE229">
        <v>-0.55523927444275567</v>
      </c>
      <c r="AF229">
        <v>346892000</v>
      </c>
      <c r="AG229" s="1">
        <v>44113.291666666664</v>
      </c>
      <c r="AH229">
        <v>14.257899999999999</v>
      </c>
      <c r="AI229">
        <v>14.91</v>
      </c>
      <c r="AJ229">
        <v>14.968</v>
      </c>
      <c r="AK229">
        <v>14.786</v>
      </c>
      <c r="AL229">
        <v>14.87</v>
      </c>
      <c r="AM229">
        <v>-0.24863454504871818</v>
      </c>
      <c r="AN229">
        <v>3778500</v>
      </c>
    </row>
    <row r="230" spans="1:40">
      <c r="A230" s="121">
        <v>44116.291666666664</v>
      </c>
      <c r="B230">
        <v>121.43559999999999</v>
      </c>
      <c r="C230">
        <v>124.4</v>
      </c>
      <c r="D230">
        <v>125.18</v>
      </c>
      <c r="E230">
        <v>119.28</v>
      </c>
      <c r="F230">
        <v>120.06</v>
      </c>
      <c r="G230">
        <v>240226800</v>
      </c>
      <c r="H230">
        <v>2.7919868121269023</v>
      </c>
      <c r="I230" s="1">
        <v>44116.291666666664</v>
      </c>
      <c r="J230">
        <v>48.357199999999999</v>
      </c>
      <c r="K230">
        <v>53.88</v>
      </c>
      <c r="L230">
        <v>54.2</v>
      </c>
      <c r="M230">
        <v>53.21</v>
      </c>
      <c r="N230">
        <v>53.55</v>
      </c>
      <c r="O230">
        <v>-0.50250572189312814</v>
      </c>
      <c r="P230">
        <v>27303500</v>
      </c>
      <c r="Q230" s="1">
        <v>44116.291666666664</v>
      </c>
      <c r="R230">
        <v>213.8777</v>
      </c>
      <c r="S230">
        <v>221.4</v>
      </c>
      <c r="T230">
        <v>223.86</v>
      </c>
      <c r="U230">
        <v>216.81</v>
      </c>
      <c r="V230">
        <v>218.79</v>
      </c>
      <c r="W230">
        <v>40461400</v>
      </c>
      <c r="X230">
        <v>0.93110324787020593</v>
      </c>
      <c r="Y230" s="1">
        <v>44116.291666666664</v>
      </c>
      <c r="Z230">
        <v>14.1868</v>
      </c>
      <c r="AA230">
        <v>14.226000000000001</v>
      </c>
      <c r="AB230">
        <v>14.347</v>
      </c>
      <c r="AC230">
        <v>13.9125</v>
      </c>
      <c r="AD230">
        <v>13.9895</v>
      </c>
      <c r="AE230">
        <v>-8.3931253237935086E-2</v>
      </c>
      <c r="AF230">
        <v>434744000</v>
      </c>
      <c r="AG230" s="1">
        <v>44116.291666666664</v>
      </c>
      <c r="AH230">
        <v>14.265499999999999</v>
      </c>
      <c r="AI230">
        <v>14.917999999999999</v>
      </c>
      <c r="AJ230">
        <v>14.976000000000001</v>
      </c>
      <c r="AK230">
        <v>14.811999999999999</v>
      </c>
      <c r="AL230">
        <v>14.814</v>
      </c>
      <c r="AM230">
        <v>-0.21682455672948658</v>
      </c>
      <c r="AN230">
        <v>3854500</v>
      </c>
    </row>
    <row r="231" spans="1:40">
      <c r="A231" s="121">
        <v>44117.291666666664</v>
      </c>
      <c r="B231">
        <v>118.21429999999999</v>
      </c>
      <c r="C231">
        <v>121.1</v>
      </c>
      <c r="D231">
        <v>125.39</v>
      </c>
      <c r="E231">
        <v>119.65</v>
      </c>
      <c r="F231">
        <v>125.27</v>
      </c>
      <c r="G231">
        <v>262330500</v>
      </c>
      <c r="H231">
        <v>3.2084992670056991</v>
      </c>
      <c r="I231" s="1">
        <v>44117.291666666664</v>
      </c>
      <c r="J231">
        <v>48.3123</v>
      </c>
      <c r="K231">
        <v>53.83</v>
      </c>
      <c r="L231">
        <v>54.29</v>
      </c>
      <c r="M231">
        <v>53.62</v>
      </c>
      <c r="N231">
        <v>54.27</v>
      </c>
      <c r="O231">
        <v>-0.81064034016043474</v>
      </c>
      <c r="P231">
        <v>20005800</v>
      </c>
      <c r="Q231" s="1">
        <v>44117.291666666664</v>
      </c>
      <c r="R231">
        <v>215.28800000000001</v>
      </c>
      <c r="S231">
        <v>222.86</v>
      </c>
      <c r="T231">
        <v>225.21</v>
      </c>
      <c r="U231">
        <v>220.43</v>
      </c>
      <c r="V231">
        <v>222.72</v>
      </c>
      <c r="W231">
        <v>28950800</v>
      </c>
      <c r="X231">
        <v>2.578047070863148E-2</v>
      </c>
      <c r="Y231" s="1">
        <v>44117.291666666664</v>
      </c>
      <c r="Z231">
        <v>14.209</v>
      </c>
      <c r="AA231">
        <v>14.2483</v>
      </c>
      <c r="AB231">
        <v>14.3485</v>
      </c>
      <c r="AC231">
        <v>14.018800000000001</v>
      </c>
      <c r="AD231">
        <v>14.2965</v>
      </c>
      <c r="AE231">
        <v>-0.56751392672746892</v>
      </c>
      <c r="AF231">
        <v>344604000</v>
      </c>
      <c r="AG231" s="1">
        <v>44117.291666666664</v>
      </c>
      <c r="AH231">
        <v>14.284700000000001</v>
      </c>
      <c r="AI231">
        <v>14.938000000000001</v>
      </c>
      <c r="AJ231">
        <v>15.036</v>
      </c>
      <c r="AK231">
        <v>14.852</v>
      </c>
      <c r="AL231">
        <v>14.958</v>
      </c>
      <c r="AM231">
        <v>6.8000404471001599E-2</v>
      </c>
      <c r="AN231">
        <v>4535000</v>
      </c>
    </row>
    <row r="232" spans="1:40">
      <c r="A232" s="121">
        <v>44118.291666666664</v>
      </c>
      <c r="B232">
        <v>118.3022</v>
      </c>
      <c r="C232">
        <v>121.19</v>
      </c>
      <c r="D232">
        <v>123.03</v>
      </c>
      <c r="E232">
        <v>119.62</v>
      </c>
      <c r="F232">
        <v>121</v>
      </c>
      <c r="G232">
        <v>150712000</v>
      </c>
      <c r="H232">
        <v>1.105209073739911</v>
      </c>
      <c r="I232" s="1">
        <v>44118.291666666664</v>
      </c>
      <c r="J232">
        <v>48.061</v>
      </c>
      <c r="K232">
        <v>53.55</v>
      </c>
      <c r="L232">
        <v>54.4</v>
      </c>
      <c r="M232">
        <v>53.51</v>
      </c>
      <c r="N232">
        <v>54.01</v>
      </c>
      <c r="O232">
        <v>-0.73174990608248747</v>
      </c>
      <c r="P232">
        <v>21874200</v>
      </c>
      <c r="Q232" s="1">
        <v>44118.291666666664</v>
      </c>
      <c r="R232">
        <v>213.35599999999999</v>
      </c>
      <c r="S232">
        <v>220.86</v>
      </c>
      <c r="T232">
        <v>224.22</v>
      </c>
      <c r="U232">
        <v>219.13</v>
      </c>
      <c r="V232">
        <v>223</v>
      </c>
      <c r="W232">
        <v>23421700</v>
      </c>
      <c r="X232">
        <v>-0.40909001103898041</v>
      </c>
      <c r="Y232" s="1">
        <v>44118.291666666664</v>
      </c>
      <c r="Z232">
        <v>14.0564</v>
      </c>
      <c r="AA232">
        <v>14.0953</v>
      </c>
      <c r="AB232">
        <v>14.342700000000001</v>
      </c>
      <c r="AC232">
        <v>13.96</v>
      </c>
      <c r="AD232">
        <v>14.2905</v>
      </c>
      <c r="AE232">
        <v>-0.93502388307012507</v>
      </c>
      <c r="AF232">
        <v>276100000</v>
      </c>
      <c r="AG232" s="1">
        <v>44118.291666666664</v>
      </c>
      <c r="AH232">
        <v>14.2311</v>
      </c>
      <c r="AI232">
        <v>14.882</v>
      </c>
      <c r="AJ232">
        <v>14.98</v>
      </c>
      <c r="AK232">
        <v>14.853999999999999</v>
      </c>
      <c r="AL232">
        <v>14.922000000000001</v>
      </c>
      <c r="AM232">
        <v>0.14292129801234971</v>
      </c>
      <c r="AN232">
        <v>4714000</v>
      </c>
    </row>
    <row r="233" spans="1:40">
      <c r="A233" s="121">
        <v>44119.291666666664</v>
      </c>
      <c r="B233">
        <v>117.8336</v>
      </c>
      <c r="C233">
        <v>120.71</v>
      </c>
      <c r="D233">
        <v>121.2</v>
      </c>
      <c r="E233">
        <v>118.15</v>
      </c>
      <c r="F233">
        <v>118.72</v>
      </c>
      <c r="G233">
        <v>112559200</v>
      </c>
      <c r="H233">
        <v>0.386274398165244</v>
      </c>
      <c r="I233" s="1">
        <v>44119.291666666664</v>
      </c>
      <c r="J233">
        <v>48.330199999999998</v>
      </c>
      <c r="K233">
        <v>53.85</v>
      </c>
      <c r="L233">
        <v>53.98</v>
      </c>
      <c r="M233">
        <v>52.62</v>
      </c>
      <c r="N233">
        <v>52.75</v>
      </c>
      <c r="O233">
        <v>-0.88380948660320646</v>
      </c>
      <c r="P233">
        <v>18272900</v>
      </c>
      <c r="Q233" s="1">
        <v>44119.291666666664</v>
      </c>
      <c r="R233">
        <v>212.1968</v>
      </c>
      <c r="S233">
        <v>219.66</v>
      </c>
      <c r="T233">
        <v>220.36</v>
      </c>
      <c r="U233">
        <v>216.01</v>
      </c>
      <c r="V233">
        <v>217.1</v>
      </c>
      <c r="W233">
        <v>22733100</v>
      </c>
      <c r="X233">
        <v>-0.4632492437769315</v>
      </c>
      <c r="Y233" s="1">
        <v>44119.291666666664</v>
      </c>
      <c r="Z233">
        <v>13.9315</v>
      </c>
      <c r="AA233">
        <v>13.97</v>
      </c>
      <c r="AB233">
        <v>14.005699999999999</v>
      </c>
      <c r="AC233">
        <v>13.7677</v>
      </c>
      <c r="AD233">
        <v>13.8108</v>
      </c>
      <c r="AE233">
        <v>-0.98264180862917871</v>
      </c>
      <c r="AF233">
        <v>267224000</v>
      </c>
      <c r="AG233" s="1">
        <v>44119.291666666664</v>
      </c>
      <c r="AH233">
        <v>14.0131</v>
      </c>
      <c r="AI233">
        <v>14.654</v>
      </c>
      <c r="AJ233">
        <v>14.72</v>
      </c>
      <c r="AK233">
        <v>14.516</v>
      </c>
      <c r="AL233">
        <v>14.72</v>
      </c>
      <c r="AM233">
        <v>0.53280293116187916</v>
      </c>
      <c r="AN233">
        <v>5645500</v>
      </c>
    </row>
    <row r="234" spans="1:40">
      <c r="A234" s="121">
        <v>44120.291666666664</v>
      </c>
      <c r="B234">
        <v>116.18380000000001</v>
      </c>
      <c r="C234">
        <v>119.02</v>
      </c>
      <c r="D234">
        <v>121.55</v>
      </c>
      <c r="E234">
        <v>118.81</v>
      </c>
      <c r="F234">
        <v>121.28</v>
      </c>
      <c r="G234">
        <v>115393800</v>
      </c>
      <c r="H234">
        <v>0.43968836074161977</v>
      </c>
      <c r="I234" s="1">
        <v>44120.291666666664</v>
      </c>
      <c r="J234">
        <v>48.608499999999999</v>
      </c>
      <c r="K234">
        <v>54.16</v>
      </c>
      <c r="L234">
        <v>54.7</v>
      </c>
      <c r="M234">
        <v>53.9</v>
      </c>
      <c r="N234">
        <v>53.9</v>
      </c>
      <c r="O234">
        <v>-0.66671723290390983</v>
      </c>
      <c r="P234">
        <v>23414400</v>
      </c>
      <c r="Q234" s="1">
        <v>44120.291666666664</v>
      </c>
      <c r="R234">
        <v>212.1968</v>
      </c>
      <c r="S234">
        <v>219.66</v>
      </c>
      <c r="T234">
        <v>222.29</v>
      </c>
      <c r="U234">
        <v>219.32</v>
      </c>
      <c r="V234">
        <v>220.15</v>
      </c>
      <c r="W234">
        <v>26057900</v>
      </c>
      <c r="X234">
        <v>-0.20174965474536039</v>
      </c>
      <c r="Y234" s="1">
        <v>44120.291666666664</v>
      </c>
      <c r="Z234">
        <v>13.773400000000001</v>
      </c>
      <c r="AA234">
        <v>13.811500000000001</v>
      </c>
      <c r="AB234">
        <v>14.121499999999999</v>
      </c>
      <c r="AC234">
        <v>13.7925</v>
      </c>
      <c r="AD234">
        <v>14.0367</v>
      </c>
      <c r="AE234">
        <v>-1.1158604124464864</v>
      </c>
      <c r="AF234">
        <v>242392000</v>
      </c>
      <c r="AG234" s="1">
        <v>44120.291666666664</v>
      </c>
      <c r="AH234">
        <v>13.898300000000001</v>
      </c>
      <c r="AI234">
        <v>14.534000000000001</v>
      </c>
      <c r="AJ234">
        <v>14.608000000000001</v>
      </c>
      <c r="AK234">
        <v>14.49</v>
      </c>
      <c r="AL234">
        <v>14.552</v>
      </c>
      <c r="AM234">
        <v>0.39363423226524086</v>
      </c>
      <c r="AN234">
        <v>5313000</v>
      </c>
    </row>
    <row r="235" spans="1:40">
      <c r="A235" s="121">
        <v>44123.291666666664</v>
      </c>
      <c r="B235">
        <v>113.2163</v>
      </c>
      <c r="C235">
        <v>115.98</v>
      </c>
      <c r="D235">
        <v>120.42</v>
      </c>
      <c r="E235">
        <v>115.66</v>
      </c>
      <c r="F235">
        <v>119.96</v>
      </c>
      <c r="G235">
        <v>120639300</v>
      </c>
      <c r="H235">
        <v>0.53853226841620505</v>
      </c>
      <c r="I235" s="1">
        <v>44123.291666666664</v>
      </c>
      <c r="J235">
        <v>48.985399999999998</v>
      </c>
      <c r="K235">
        <v>54.58</v>
      </c>
      <c r="L235">
        <v>56.23</v>
      </c>
      <c r="M235">
        <v>53.84</v>
      </c>
      <c r="N235">
        <v>54.47</v>
      </c>
      <c r="O235">
        <v>0.18293831562087978</v>
      </c>
      <c r="P235">
        <v>43537200</v>
      </c>
      <c r="Q235" s="1">
        <v>44123.291666666664</v>
      </c>
      <c r="R235">
        <v>206.9417</v>
      </c>
      <c r="S235">
        <v>214.22</v>
      </c>
      <c r="T235">
        <v>222.3</v>
      </c>
      <c r="U235">
        <v>213.72</v>
      </c>
      <c r="V235">
        <v>220.42</v>
      </c>
      <c r="W235">
        <v>27625800</v>
      </c>
      <c r="X235">
        <v>-7.8432400882691836E-2</v>
      </c>
      <c r="Y235" s="1">
        <v>44123.291666666664</v>
      </c>
      <c r="Z235">
        <v>13.4605</v>
      </c>
      <c r="AA235">
        <v>13.4978</v>
      </c>
      <c r="AB235">
        <v>13.983499999999999</v>
      </c>
      <c r="AC235">
        <v>13.406700000000001</v>
      </c>
      <c r="AD235">
        <v>13.903</v>
      </c>
      <c r="AE235">
        <v>-0.81717005379102503</v>
      </c>
      <c r="AF235">
        <v>298068000</v>
      </c>
      <c r="AG235" s="1">
        <v>44123.291666666664</v>
      </c>
      <c r="AH235">
        <v>13.9481</v>
      </c>
      <c r="AI235">
        <v>14.586</v>
      </c>
      <c r="AJ235">
        <v>14.772</v>
      </c>
      <c r="AK235">
        <v>14.561999999999999</v>
      </c>
      <c r="AL235">
        <v>14.74</v>
      </c>
      <c r="AM235">
        <v>-0.10946584615207995</v>
      </c>
      <c r="AN235">
        <v>4111000</v>
      </c>
    </row>
    <row r="236" spans="1:40">
      <c r="A236" s="121">
        <v>44124.291666666664</v>
      </c>
      <c r="B236">
        <v>114.7098</v>
      </c>
      <c r="C236">
        <v>117.51</v>
      </c>
      <c r="D236">
        <v>118.98</v>
      </c>
      <c r="E236">
        <v>115.63</v>
      </c>
      <c r="F236">
        <v>116.2</v>
      </c>
      <c r="G236">
        <v>124423700</v>
      </c>
      <c r="H236">
        <v>0.60984384676025238</v>
      </c>
      <c r="I236" s="1">
        <v>44124.291666666664</v>
      </c>
      <c r="J236">
        <v>47.953299999999999</v>
      </c>
      <c r="K236">
        <v>53.43</v>
      </c>
      <c r="L236">
        <v>54.7</v>
      </c>
      <c r="M236">
        <v>53.27</v>
      </c>
      <c r="N236">
        <v>54.6</v>
      </c>
      <c r="O236">
        <v>-0.50582449095677973</v>
      </c>
      <c r="P236">
        <v>27224900</v>
      </c>
      <c r="Q236" s="1">
        <v>44124.291666666664</v>
      </c>
      <c r="R236">
        <v>207.357</v>
      </c>
      <c r="S236">
        <v>214.65</v>
      </c>
      <c r="T236">
        <v>217.37</v>
      </c>
      <c r="U236">
        <v>213.09</v>
      </c>
      <c r="V236">
        <v>215.8</v>
      </c>
      <c r="W236">
        <v>22753500</v>
      </c>
      <c r="X236">
        <v>-0.46164475881054434</v>
      </c>
      <c r="Y236" s="1">
        <v>44124.291666666664</v>
      </c>
      <c r="Z236">
        <v>13.607900000000001</v>
      </c>
      <c r="AA236">
        <v>13.6455</v>
      </c>
      <c r="AB236">
        <v>13.799799999999999</v>
      </c>
      <c r="AC236">
        <v>13.507</v>
      </c>
      <c r="AD236">
        <v>13.583500000000001</v>
      </c>
      <c r="AE236">
        <v>-1.1865684181774832</v>
      </c>
      <c r="AF236">
        <v>229212000</v>
      </c>
      <c r="AG236" s="1">
        <v>44124.291666666664</v>
      </c>
      <c r="AH236">
        <v>14.452999999999999</v>
      </c>
      <c r="AI236">
        <v>15.114000000000001</v>
      </c>
      <c r="AJ236">
        <v>15.173999999999999</v>
      </c>
      <c r="AK236">
        <v>14.916</v>
      </c>
      <c r="AL236">
        <v>14.926</v>
      </c>
      <c r="AM236">
        <v>0.71424543032486465</v>
      </c>
      <c r="AN236">
        <v>6079000</v>
      </c>
    </row>
    <row r="237" spans="1:40">
      <c r="A237" s="121">
        <v>44125.291666666664</v>
      </c>
      <c r="B237">
        <v>114.0851</v>
      </c>
      <c r="C237">
        <v>116.87</v>
      </c>
      <c r="D237">
        <v>118.71</v>
      </c>
      <c r="E237">
        <v>116.45</v>
      </c>
      <c r="F237">
        <v>116.67</v>
      </c>
      <c r="G237">
        <v>89946000</v>
      </c>
      <c r="H237">
        <v>-3.9838851863720041E-2</v>
      </c>
      <c r="I237" s="1">
        <v>44125.291666666664</v>
      </c>
      <c r="J237">
        <v>48.016100000000002</v>
      </c>
      <c r="K237">
        <v>53.5</v>
      </c>
      <c r="L237">
        <v>54.07</v>
      </c>
      <c r="M237">
        <v>52.82</v>
      </c>
      <c r="N237">
        <v>53.14</v>
      </c>
      <c r="O237">
        <v>-0.73209613898734682</v>
      </c>
      <c r="P237">
        <v>21866000</v>
      </c>
      <c r="Q237" s="1">
        <v>44125.291666666664</v>
      </c>
      <c r="R237">
        <v>207.50190000000001</v>
      </c>
      <c r="S237">
        <v>214.8</v>
      </c>
      <c r="T237">
        <v>216.92</v>
      </c>
      <c r="U237">
        <v>213.12</v>
      </c>
      <c r="V237">
        <v>213.12</v>
      </c>
      <c r="W237">
        <v>22724900</v>
      </c>
      <c r="X237">
        <v>-0.46389418381244008</v>
      </c>
      <c r="Y237" s="1">
        <v>44125.291666666664</v>
      </c>
      <c r="Z237">
        <v>13.487500000000001</v>
      </c>
      <c r="AA237">
        <v>13.524699999999999</v>
      </c>
      <c r="AB237">
        <v>13.791499999999999</v>
      </c>
      <c r="AC237">
        <v>13.477499999999999</v>
      </c>
      <c r="AD237">
        <v>13.625</v>
      </c>
      <c r="AE237">
        <v>-1.2381562924649843</v>
      </c>
      <c r="AF237">
        <v>219596000</v>
      </c>
      <c r="AG237" s="1">
        <v>44125.291666666664</v>
      </c>
      <c r="AH237">
        <v>14.2751</v>
      </c>
      <c r="AI237">
        <v>14.928000000000001</v>
      </c>
      <c r="AJ237">
        <v>15.086</v>
      </c>
      <c r="AK237">
        <v>14.88</v>
      </c>
      <c r="AL237">
        <v>15.066000000000001</v>
      </c>
      <c r="AM237">
        <v>-2.7349642915002405E-3</v>
      </c>
      <c r="AN237">
        <v>4366000</v>
      </c>
    </row>
    <row r="238" spans="1:40">
      <c r="A238" s="121">
        <v>44126.291666666664</v>
      </c>
      <c r="B238">
        <v>112.9918</v>
      </c>
      <c r="C238">
        <v>115.75</v>
      </c>
      <c r="D238">
        <v>118.04</v>
      </c>
      <c r="E238">
        <v>114.59</v>
      </c>
      <c r="F238">
        <v>117.45</v>
      </c>
      <c r="G238">
        <v>101988000</v>
      </c>
      <c r="H238">
        <v>0.18707532909469296</v>
      </c>
      <c r="I238" s="1">
        <v>44126.291666666664</v>
      </c>
      <c r="J238">
        <v>48.375100000000003</v>
      </c>
      <c r="K238">
        <v>53.9</v>
      </c>
      <c r="L238">
        <v>54.22</v>
      </c>
      <c r="M238">
        <v>53.07</v>
      </c>
      <c r="N238">
        <v>53.12</v>
      </c>
      <c r="O238">
        <v>9.7879024542938897E-2</v>
      </c>
      <c r="P238">
        <v>41522700</v>
      </c>
      <c r="Q238" s="1">
        <v>44126.291666666664</v>
      </c>
      <c r="R238">
        <v>207.5889</v>
      </c>
      <c r="S238">
        <v>214.89</v>
      </c>
      <c r="T238">
        <v>216.06</v>
      </c>
      <c r="U238">
        <v>211.7</v>
      </c>
      <c r="V238">
        <v>213.93</v>
      </c>
      <c r="W238">
        <v>22351500</v>
      </c>
      <c r="X238">
        <v>-0.49326255079523262</v>
      </c>
      <c r="Y238" s="1">
        <v>44126.291666666664</v>
      </c>
      <c r="Z238">
        <v>13.324199999999999</v>
      </c>
      <c r="AA238">
        <v>13.361000000000001</v>
      </c>
      <c r="AB238">
        <v>13.611700000000001</v>
      </c>
      <c r="AC238">
        <v>13.2317</v>
      </c>
      <c r="AD238">
        <v>13.522500000000001</v>
      </c>
      <c r="AE238">
        <v>-0.85787812264434848</v>
      </c>
      <c r="AF238">
        <v>290480000</v>
      </c>
      <c r="AG238" s="1">
        <v>44126.291666666664</v>
      </c>
      <c r="AH238">
        <v>14.2675</v>
      </c>
      <c r="AI238">
        <v>14.92</v>
      </c>
      <c r="AJ238">
        <v>14.994</v>
      </c>
      <c r="AK238">
        <v>14.842000000000001</v>
      </c>
      <c r="AL238">
        <v>14.976000000000001</v>
      </c>
      <c r="AM238">
        <v>-0.44493565717660793</v>
      </c>
      <c r="AN238">
        <v>3309500</v>
      </c>
    </row>
    <row r="239" spans="1:40">
      <c r="A239" s="121">
        <v>44127.291666666664</v>
      </c>
      <c r="B239">
        <v>112.2987</v>
      </c>
      <c r="C239">
        <v>115.04</v>
      </c>
      <c r="D239">
        <v>116.55</v>
      </c>
      <c r="E239">
        <v>114.28</v>
      </c>
      <c r="F239">
        <v>116.39</v>
      </c>
      <c r="G239">
        <v>82572600</v>
      </c>
      <c r="H239">
        <v>-0.17877997641767804</v>
      </c>
      <c r="I239" s="1">
        <v>44127.291666666664</v>
      </c>
      <c r="J239">
        <v>43.259399999999999</v>
      </c>
      <c r="K239">
        <v>48.2</v>
      </c>
      <c r="L239">
        <v>48.67</v>
      </c>
      <c r="M239">
        <v>47.66</v>
      </c>
      <c r="N239">
        <v>48.35</v>
      </c>
      <c r="O239">
        <v>2.4539432738806832</v>
      </c>
      <c r="P239">
        <v>97322500</v>
      </c>
      <c r="Q239" s="1">
        <v>44127.291666666664</v>
      </c>
      <c r="R239">
        <v>208.88329999999999</v>
      </c>
      <c r="S239">
        <v>216.23</v>
      </c>
      <c r="T239">
        <v>216.28</v>
      </c>
      <c r="U239">
        <v>213.16</v>
      </c>
      <c r="V239">
        <v>215.03</v>
      </c>
      <c r="W239">
        <v>18879600</v>
      </c>
      <c r="X239">
        <v>-0.76633173485403672</v>
      </c>
      <c r="Y239" s="1">
        <v>44127.291666666664</v>
      </c>
      <c r="Z239">
        <v>13.5528</v>
      </c>
      <c r="AA239">
        <v>13.590299999999999</v>
      </c>
      <c r="AB239">
        <v>13.593299999999999</v>
      </c>
      <c r="AC239">
        <v>13.2913</v>
      </c>
      <c r="AD239">
        <v>13.45</v>
      </c>
      <c r="AE239">
        <v>-1.1636500114640675</v>
      </c>
      <c r="AF239">
        <v>233484000</v>
      </c>
      <c r="AG239" s="1">
        <v>44127.291666666664</v>
      </c>
      <c r="AH239">
        <v>14.4262</v>
      </c>
      <c r="AI239">
        <v>15.086</v>
      </c>
      <c r="AJ239">
        <v>15.114000000000001</v>
      </c>
      <c r="AK239">
        <v>14.901999999999999</v>
      </c>
      <c r="AL239">
        <v>15.038</v>
      </c>
      <c r="AM239">
        <v>-0.25805197580112227</v>
      </c>
      <c r="AN239">
        <v>3756000</v>
      </c>
    </row>
    <row r="240" spans="1:40">
      <c r="A240" s="121">
        <v>44130.291666666664</v>
      </c>
      <c r="B240">
        <v>112.3085</v>
      </c>
      <c r="C240">
        <v>115.05</v>
      </c>
      <c r="D240">
        <v>116.55</v>
      </c>
      <c r="E240">
        <v>112.88</v>
      </c>
      <c r="F240">
        <v>114.01</v>
      </c>
      <c r="G240">
        <v>111850700</v>
      </c>
      <c r="H240">
        <v>0.37292373405554163</v>
      </c>
      <c r="I240" s="1">
        <v>44130.291666666664</v>
      </c>
      <c r="J240">
        <v>41.931100000000001</v>
      </c>
      <c r="K240">
        <v>46.72</v>
      </c>
      <c r="L240">
        <v>47.86</v>
      </c>
      <c r="M240">
        <v>46.25</v>
      </c>
      <c r="N240">
        <v>47.85</v>
      </c>
      <c r="O240">
        <v>0.63152526739112136</v>
      </c>
      <c r="P240">
        <v>54161300</v>
      </c>
      <c r="Q240" s="1">
        <v>44130.291666666664</v>
      </c>
      <c r="R240">
        <v>202.94229999999999</v>
      </c>
      <c r="S240">
        <v>210.08</v>
      </c>
      <c r="T240">
        <v>216.34</v>
      </c>
      <c r="U240">
        <v>208.1</v>
      </c>
      <c r="V240">
        <v>213.85</v>
      </c>
      <c r="W240">
        <v>37111600</v>
      </c>
      <c r="X240">
        <v>0.66763737824257208</v>
      </c>
      <c r="Y240" s="1">
        <v>44130.291666666664</v>
      </c>
      <c r="Z240">
        <v>13.105</v>
      </c>
      <c r="AA240">
        <v>13.1412</v>
      </c>
      <c r="AB240">
        <v>13.6927</v>
      </c>
      <c r="AC240">
        <v>13.038500000000001</v>
      </c>
      <c r="AD240">
        <v>13.427</v>
      </c>
      <c r="AE240">
        <v>-0.6088657710502704</v>
      </c>
      <c r="AF240">
        <v>336896000</v>
      </c>
      <c r="AG240" s="1">
        <v>44130.291666666664</v>
      </c>
      <c r="AH240">
        <v>14.573499999999999</v>
      </c>
      <c r="AI240">
        <v>15.24</v>
      </c>
      <c r="AJ240">
        <v>15.286</v>
      </c>
      <c r="AK240">
        <v>15.11</v>
      </c>
      <c r="AL240">
        <v>15.15</v>
      </c>
      <c r="AM240">
        <v>-6.6982769646790383E-2</v>
      </c>
      <c r="AN240">
        <v>4212500</v>
      </c>
    </row>
    <row r="241" spans="1:40">
      <c r="A241" s="121">
        <v>44131.291666666664</v>
      </c>
      <c r="B241">
        <v>113.8215</v>
      </c>
      <c r="C241">
        <v>116.6</v>
      </c>
      <c r="D241">
        <v>117.28</v>
      </c>
      <c r="E241">
        <v>114.54</v>
      </c>
      <c r="F241">
        <v>115.49</v>
      </c>
      <c r="G241">
        <v>92276800</v>
      </c>
      <c r="H241">
        <v>4.081723869369897E-3</v>
      </c>
      <c r="I241" s="1">
        <v>44131.291666666664</v>
      </c>
      <c r="J241">
        <v>40.961799999999997</v>
      </c>
      <c r="K241">
        <v>45.64</v>
      </c>
      <c r="L241">
        <v>46.41</v>
      </c>
      <c r="M241">
        <v>45.36</v>
      </c>
      <c r="N241">
        <v>45.98</v>
      </c>
      <c r="O241">
        <v>0.46133068289027052</v>
      </c>
      <c r="P241">
        <v>50130500</v>
      </c>
      <c r="Q241" s="1">
        <v>44131.291666666664</v>
      </c>
      <c r="R241">
        <v>206.00460000000001</v>
      </c>
      <c r="S241">
        <v>213.25</v>
      </c>
      <c r="T241">
        <v>214.67</v>
      </c>
      <c r="U241">
        <v>210.33</v>
      </c>
      <c r="V241">
        <v>211.59</v>
      </c>
      <c r="W241">
        <v>36700300</v>
      </c>
      <c r="X241">
        <v>0.63528812987614847</v>
      </c>
      <c r="Y241" s="1">
        <v>44131.291666666664</v>
      </c>
      <c r="Z241">
        <v>13.3598</v>
      </c>
      <c r="AA241">
        <v>13.396800000000001</v>
      </c>
      <c r="AB241">
        <v>13.442</v>
      </c>
      <c r="AC241">
        <v>13.1915</v>
      </c>
      <c r="AD241">
        <v>13.305999999999999</v>
      </c>
      <c r="AE241">
        <v>-1.072255353980512</v>
      </c>
      <c r="AF241">
        <v>250520000</v>
      </c>
      <c r="AG241" s="1">
        <v>44131.291666666664</v>
      </c>
      <c r="AH241">
        <v>14.8164</v>
      </c>
      <c r="AI241">
        <v>15.494</v>
      </c>
      <c r="AJ241">
        <v>15.657999999999999</v>
      </c>
      <c r="AK241">
        <v>15.39</v>
      </c>
      <c r="AL241">
        <v>15.46</v>
      </c>
      <c r="AM241">
        <v>1.2405751712647821</v>
      </c>
      <c r="AN241">
        <v>7336500</v>
      </c>
    </row>
    <row r="242" spans="1:40">
      <c r="A242" s="121">
        <v>44132.291666666664</v>
      </c>
      <c r="B242">
        <v>108.5502</v>
      </c>
      <c r="C242">
        <v>111.2</v>
      </c>
      <c r="D242">
        <v>115.43</v>
      </c>
      <c r="E242">
        <v>111.1</v>
      </c>
      <c r="F242">
        <v>115.05</v>
      </c>
      <c r="G242">
        <v>143937800</v>
      </c>
      <c r="H242">
        <v>0.97755901190230243</v>
      </c>
      <c r="I242" s="1">
        <v>44132.291666666664</v>
      </c>
      <c r="J242">
        <v>39.714300000000001</v>
      </c>
      <c r="K242">
        <v>44.25</v>
      </c>
      <c r="L242">
        <v>45.29</v>
      </c>
      <c r="M242">
        <v>44.2</v>
      </c>
      <c r="N242">
        <v>44.89</v>
      </c>
      <c r="O242">
        <v>0.24748964061465295</v>
      </c>
      <c r="P242">
        <v>45066000</v>
      </c>
      <c r="Q242" s="1">
        <v>44132.291666666664</v>
      </c>
      <c r="R242">
        <v>195.7937</v>
      </c>
      <c r="S242">
        <v>202.68</v>
      </c>
      <c r="T242">
        <v>208.84</v>
      </c>
      <c r="U242">
        <v>202.1</v>
      </c>
      <c r="V242">
        <v>207.67</v>
      </c>
      <c r="W242">
        <v>51195600</v>
      </c>
      <c r="X242">
        <v>1.7753612148404569</v>
      </c>
      <c r="Y242" s="1">
        <v>44132.291666666664</v>
      </c>
      <c r="Z242">
        <v>12.5922</v>
      </c>
      <c r="AA242">
        <v>12.627000000000001</v>
      </c>
      <c r="AB242">
        <v>13.26</v>
      </c>
      <c r="AC242">
        <v>12.609</v>
      </c>
      <c r="AD242">
        <v>13.198</v>
      </c>
      <c r="AE242">
        <v>-0.39629111102864528</v>
      </c>
      <c r="AF242">
        <v>376520000</v>
      </c>
      <c r="AG242" s="1">
        <v>44132.291666666664</v>
      </c>
      <c r="AH242">
        <v>15.606199999999999</v>
      </c>
      <c r="AI242">
        <v>16.32</v>
      </c>
      <c r="AJ242">
        <v>16.39</v>
      </c>
      <c r="AK242">
        <v>15.821999999999999</v>
      </c>
      <c r="AL242">
        <v>16.38</v>
      </c>
      <c r="AM242">
        <v>3.8776650581768708</v>
      </c>
      <c r="AN242">
        <v>13637000</v>
      </c>
    </row>
    <row r="243" spans="1:40">
      <c r="A243" s="121">
        <v>44133.291666666664</v>
      </c>
      <c r="B243">
        <v>112.572</v>
      </c>
      <c r="C243">
        <v>115.32</v>
      </c>
      <c r="D243">
        <v>116.93</v>
      </c>
      <c r="E243">
        <v>112.2</v>
      </c>
      <c r="F243">
        <v>112.37</v>
      </c>
      <c r="G243">
        <v>146129200</v>
      </c>
      <c r="H243">
        <v>1.0188527950074566</v>
      </c>
      <c r="I243" s="1">
        <v>44133.291666666664</v>
      </c>
      <c r="J243">
        <v>39.5886</v>
      </c>
      <c r="K243">
        <v>44.11</v>
      </c>
      <c r="L243">
        <v>44.47</v>
      </c>
      <c r="M243">
        <v>43.92</v>
      </c>
      <c r="N243">
        <v>44.24</v>
      </c>
      <c r="O243">
        <v>-0.10166513217348741</v>
      </c>
      <c r="P243">
        <v>36796800</v>
      </c>
      <c r="Q243" s="1">
        <v>44133.291666666664</v>
      </c>
      <c r="R243">
        <v>197.76439999999999</v>
      </c>
      <c r="S243">
        <v>204.72</v>
      </c>
      <c r="T243">
        <v>207.36</v>
      </c>
      <c r="U243">
        <v>203.37</v>
      </c>
      <c r="V243">
        <v>204.07</v>
      </c>
      <c r="W243">
        <v>31432600</v>
      </c>
      <c r="X243">
        <v>0.22097707804096822</v>
      </c>
      <c r="Y243" s="1">
        <v>44133.291666666664</v>
      </c>
      <c r="Z243">
        <v>12.988099999999999</v>
      </c>
      <c r="AA243">
        <v>13.023999999999999</v>
      </c>
      <c r="AB243">
        <v>13.1927</v>
      </c>
      <c r="AC243">
        <v>12.75</v>
      </c>
      <c r="AD243">
        <v>12.8385</v>
      </c>
      <c r="AE243">
        <v>-0.69908017350644969</v>
      </c>
      <c r="AF243">
        <v>320080000</v>
      </c>
      <c r="AG243" s="1">
        <v>44133.291666666664</v>
      </c>
      <c r="AH243">
        <v>15.956200000000001</v>
      </c>
      <c r="AI243">
        <v>16.686</v>
      </c>
      <c r="AJ243">
        <v>16.776</v>
      </c>
      <c r="AK243">
        <v>16.512</v>
      </c>
      <c r="AL243">
        <v>16.751999999999999</v>
      </c>
      <c r="AM243">
        <v>2.0312208019888414</v>
      </c>
      <c r="AN243">
        <v>9225500</v>
      </c>
    </row>
    <row r="244" spans="1:40">
      <c r="A244" s="121">
        <v>44134.291666666664</v>
      </c>
      <c r="B244">
        <v>106.26600000000001</v>
      </c>
      <c r="C244">
        <v>108.86</v>
      </c>
      <c r="D244">
        <v>111.99</v>
      </c>
      <c r="E244">
        <v>107.72</v>
      </c>
      <c r="F244">
        <v>111.06</v>
      </c>
      <c r="G244">
        <v>190272600</v>
      </c>
      <c r="H244">
        <v>1.8506717167579638</v>
      </c>
      <c r="I244" s="1">
        <v>44134.291666666664</v>
      </c>
      <c r="J244">
        <v>39.741199999999999</v>
      </c>
      <c r="K244">
        <v>44.28</v>
      </c>
      <c r="L244">
        <v>44.8</v>
      </c>
      <c r="M244">
        <v>43.61</v>
      </c>
      <c r="N244">
        <v>44.1</v>
      </c>
      <c r="O244">
        <v>0.31991565301772668</v>
      </c>
      <c r="P244">
        <v>46781300</v>
      </c>
      <c r="Q244" s="1">
        <v>44134.291666666664</v>
      </c>
      <c r="R244">
        <v>195.5908</v>
      </c>
      <c r="S244">
        <v>202.47</v>
      </c>
      <c r="T244">
        <v>204.29</v>
      </c>
      <c r="U244">
        <v>199.62</v>
      </c>
      <c r="V244">
        <v>203.5</v>
      </c>
      <c r="W244">
        <v>36953700</v>
      </c>
      <c r="X244">
        <v>0.65521834999784001</v>
      </c>
      <c r="Y244" s="1">
        <v>44134.291666666664</v>
      </c>
      <c r="Z244">
        <v>12.4994</v>
      </c>
      <c r="AA244">
        <v>12.534000000000001</v>
      </c>
      <c r="AB244">
        <v>12.936500000000001</v>
      </c>
      <c r="AC244">
        <v>12.3</v>
      </c>
      <c r="AD244">
        <v>12.85</v>
      </c>
      <c r="AE244">
        <v>-0.18008984919562762</v>
      </c>
      <c r="AF244">
        <v>416820000</v>
      </c>
      <c r="AG244" s="1">
        <v>44134.291666666664</v>
      </c>
      <c r="AH244">
        <v>16.0002</v>
      </c>
      <c r="AI244">
        <v>16.731999999999999</v>
      </c>
      <c r="AJ244">
        <v>16.809999999999999</v>
      </c>
      <c r="AK244">
        <v>16.515999999999998</v>
      </c>
      <c r="AL244">
        <v>16.649999999999999</v>
      </c>
      <c r="AM244">
        <v>1.2656883199378597</v>
      </c>
      <c r="AN244">
        <v>7396500</v>
      </c>
    </row>
    <row r="245" spans="1:40">
      <c r="A245" s="121">
        <v>44137.291666666664</v>
      </c>
      <c r="B245">
        <v>106.1781</v>
      </c>
      <c r="C245">
        <v>108.77</v>
      </c>
      <c r="D245">
        <v>110.68</v>
      </c>
      <c r="E245">
        <v>107.32</v>
      </c>
      <c r="F245">
        <v>109.11</v>
      </c>
      <c r="G245">
        <v>122866900</v>
      </c>
      <c r="H245">
        <v>0.58050818848786756</v>
      </c>
      <c r="I245" s="1">
        <v>44137.291666666664</v>
      </c>
      <c r="J245">
        <v>39.902700000000003</v>
      </c>
      <c r="K245">
        <v>44.46</v>
      </c>
      <c r="L245">
        <v>45.06</v>
      </c>
      <c r="M245">
        <v>44.24</v>
      </c>
      <c r="N245">
        <v>44.96</v>
      </c>
      <c r="O245">
        <v>-0.22580651797554946</v>
      </c>
      <c r="P245">
        <v>33856700</v>
      </c>
      <c r="Q245" s="1">
        <v>44137.291666666664</v>
      </c>
      <c r="R245">
        <v>195.4556</v>
      </c>
      <c r="S245">
        <v>202.33</v>
      </c>
      <c r="T245">
        <v>205.28</v>
      </c>
      <c r="U245">
        <v>200.12</v>
      </c>
      <c r="V245">
        <v>204.29</v>
      </c>
      <c r="W245">
        <v>30842200</v>
      </c>
      <c r="X245">
        <v>0.17454139548435141</v>
      </c>
      <c r="Y245" s="1">
        <v>44137.291666666664</v>
      </c>
      <c r="Z245">
        <v>12.546099999999999</v>
      </c>
      <c r="AA245">
        <v>12.5808</v>
      </c>
      <c r="AB245">
        <v>12.8368</v>
      </c>
      <c r="AC245">
        <v>12.395</v>
      </c>
      <c r="AD245">
        <v>12.6578</v>
      </c>
      <c r="AE245">
        <v>-0.80867221759391583</v>
      </c>
      <c r="AF245">
        <v>299652000</v>
      </c>
      <c r="AG245" s="1">
        <v>44137.291666666664</v>
      </c>
      <c r="AH245">
        <v>16.3521</v>
      </c>
      <c r="AI245">
        <v>17.100000000000001</v>
      </c>
      <c r="AJ245">
        <v>17.184000000000001</v>
      </c>
      <c r="AK245">
        <v>16.808</v>
      </c>
      <c r="AL245">
        <v>16.824000000000002</v>
      </c>
      <c r="AM245">
        <v>2.5179973337686619</v>
      </c>
      <c r="AN245">
        <v>10388500</v>
      </c>
    </row>
    <row r="246" spans="1:40">
      <c r="A246" s="121">
        <v>44138.291666666664</v>
      </c>
      <c r="B246">
        <v>107.8083</v>
      </c>
      <c r="C246">
        <v>110.44</v>
      </c>
      <c r="D246">
        <v>111.49</v>
      </c>
      <c r="E246">
        <v>108.73</v>
      </c>
      <c r="F246">
        <v>109.66</v>
      </c>
      <c r="G246">
        <v>107624400</v>
      </c>
      <c r="H246">
        <v>0.2932851853938126</v>
      </c>
      <c r="I246" s="1">
        <v>44138.291666666664</v>
      </c>
      <c r="J246">
        <v>40.252800000000001</v>
      </c>
      <c r="K246">
        <v>44.85</v>
      </c>
      <c r="L246">
        <v>45.46</v>
      </c>
      <c r="M246">
        <v>44.7</v>
      </c>
      <c r="N246">
        <v>44.73</v>
      </c>
      <c r="O246">
        <v>-0.20499876486400354</v>
      </c>
      <c r="P246">
        <v>34349500</v>
      </c>
      <c r="Q246" s="1">
        <v>44138.291666666664</v>
      </c>
      <c r="R246">
        <v>199.41630000000001</v>
      </c>
      <c r="S246">
        <v>206.43</v>
      </c>
      <c r="T246">
        <v>208.12</v>
      </c>
      <c r="U246">
        <v>203.12</v>
      </c>
      <c r="V246">
        <v>203.89</v>
      </c>
      <c r="W246">
        <v>27512000</v>
      </c>
      <c r="X246">
        <v>-8.7382910155969259E-2</v>
      </c>
      <c r="Y246" s="1">
        <v>44138.291666666664</v>
      </c>
      <c r="Z246">
        <v>12.983599999999999</v>
      </c>
      <c r="AA246">
        <v>13.019500000000001</v>
      </c>
      <c r="AB246">
        <v>13.105</v>
      </c>
      <c r="AC246">
        <v>12.6027</v>
      </c>
      <c r="AD246">
        <v>12.708500000000001</v>
      </c>
      <c r="AE246">
        <v>-0.95219122892287089</v>
      </c>
      <c r="AF246">
        <v>272900000</v>
      </c>
      <c r="AG246" s="1">
        <v>44138.291666666664</v>
      </c>
      <c r="AH246">
        <v>16.5261</v>
      </c>
      <c r="AI246">
        <v>17.282</v>
      </c>
      <c r="AJ246">
        <v>17.45</v>
      </c>
      <c r="AK246">
        <v>17.2</v>
      </c>
      <c r="AL246">
        <v>17.2</v>
      </c>
      <c r="AM246">
        <v>0.38693739261908683</v>
      </c>
      <c r="AN246">
        <v>5297000</v>
      </c>
    </row>
    <row r="247" spans="1:40">
      <c r="A247" s="121">
        <v>44139.291666666664</v>
      </c>
      <c r="B247">
        <v>112.21080000000001</v>
      </c>
      <c r="C247">
        <v>114.95</v>
      </c>
      <c r="D247">
        <v>115.59</v>
      </c>
      <c r="E247">
        <v>112.35</v>
      </c>
      <c r="F247">
        <v>114.14</v>
      </c>
      <c r="G247">
        <v>138235500</v>
      </c>
      <c r="H247">
        <v>0.87010736482713569</v>
      </c>
      <c r="I247" s="1">
        <v>44139.291666666664</v>
      </c>
      <c r="J247">
        <v>41.015599999999999</v>
      </c>
      <c r="K247">
        <v>45.7</v>
      </c>
      <c r="L247">
        <v>46.15</v>
      </c>
      <c r="M247">
        <v>44.78</v>
      </c>
      <c r="N247">
        <v>45.11</v>
      </c>
      <c r="O247">
        <v>-0.18816424545334329</v>
      </c>
      <c r="P247">
        <v>34748200</v>
      </c>
      <c r="Q247" s="1">
        <v>44139.291666666664</v>
      </c>
      <c r="R247">
        <v>209.03790000000001</v>
      </c>
      <c r="S247">
        <v>216.39</v>
      </c>
      <c r="T247">
        <v>218.32</v>
      </c>
      <c r="U247">
        <v>212.42</v>
      </c>
      <c r="V247">
        <v>214.02</v>
      </c>
      <c r="W247">
        <v>42311800</v>
      </c>
      <c r="X247">
        <v>1.076639472468383</v>
      </c>
      <c r="Y247" s="1">
        <v>44139.291666666664</v>
      </c>
      <c r="Z247">
        <v>13.7562</v>
      </c>
      <c r="AA247">
        <v>13.7942</v>
      </c>
      <c r="AB247">
        <v>13.827500000000001</v>
      </c>
      <c r="AC247">
        <v>13.337</v>
      </c>
      <c r="AD247">
        <v>13.389200000000001</v>
      </c>
      <c r="AE247">
        <v>-0.21545458165228401</v>
      </c>
      <c r="AF247">
        <v>410228000</v>
      </c>
      <c r="AG247" s="1">
        <v>44139.291666666664</v>
      </c>
      <c r="AH247">
        <v>16.5261</v>
      </c>
      <c r="AI247">
        <v>17.282</v>
      </c>
      <c r="AJ247">
        <v>17.454000000000001</v>
      </c>
      <c r="AK247">
        <v>17.033999999999999</v>
      </c>
      <c r="AL247">
        <v>17.076000000000001</v>
      </c>
      <c r="AM247">
        <v>0.34466359235273958</v>
      </c>
      <c r="AN247">
        <v>5196000</v>
      </c>
    </row>
    <row r="248" spans="1:40">
      <c r="A248" s="121">
        <v>44140.291666666664</v>
      </c>
      <c r="B248">
        <v>116.1936</v>
      </c>
      <c r="C248">
        <v>119.03</v>
      </c>
      <c r="D248">
        <v>119.62</v>
      </c>
      <c r="E248">
        <v>116.87</v>
      </c>
      <c r="F248">
        <v>117.95</v>
      </c>
      <c r="G248">
        <v>126387100</v>
      </c>
      <c r="H248">
        <v>0.64684129759016007</v>
      </c>
      <c r="I248" s="1">
        <v>44140.291666666664</v>
      </c>
      <c r="J248">
        <v>41.295900000000003</v>
      </c>
      <c r="K248">
        <v>45.68</v>
      </c>
      <c r="L248">
        <v>46.38</v>
      </c>
      <c r="M248">
        <v>45.53</v>
      </c>
      <c r="N248">
        <v>46.15</v>
      </c>
      <c r="O248">
        <v>-0.34206899401581264</v>
      </c>
      <c r="P248">
        <v>31103200</v>
      </c>
      <c r="Q248" s="1">
        <v>44140.291666666664</v>
      </c>
      <c r="R248">
        <v>215.70339999999999</v>
      </c>
      <c r="S248">
        <v>223.29</v>
      </c>
      <c r="T248">
        <v>224.12</v>
      </c>
      <c r="U248">
        <v>221.15</v>
      </c>
      <c r="V248">
        <v>222.04</v>
      </c>
      <c r="W248">
        <v>36080100</v>
      </c>
      <c r="X248">
        <v>0.58650864084902488</v>
      </c>
      <c r="Y248" s="1">
        <v>44140.291666666664</v>
      </c>
      <c r="Z248">
        <v>14.121</v>
      </c>
      <c r="AA248">
        <v>14.16</v>
      </c>
      <c r="AB248">
        <v>14.339</v>
      </c>
      <c r="AC248">
        <v>13.991</v>
      </c>
      <c r="AD248">
        <v>14.1625</v>
      </c>
      <c r="AE248">
        <v>-0.70472393845553982</v>
      </c>
      <c r="AF248">
        <v>319028000</v>
      </c>
      <c r="AG248" s="1">
        <v>44140.291666666664</v>
      </c>
      <c r="AH248">
        <v>17.287299999999998</v>
      </c>
      <c r="AI248">
        <v>18.077999999999999</v>
      </c>
      <c r="AJ248">
        <v>18.175999999999998</v>
      </c>
      <c r="AK248">
        <v>17.744</v>
      </c>
      <c r="AL248">
        <v>17.75</v>
      </c>
      <c r="AM248">
        <v>1.9855985818994171</v>
      </c>
      <c r="AN248">
        <v>9116500</v>
      </c>
    </row>
    <row r="249" spans="1:40">
      <c r="A249" s="121">
        <v>44141.291666666664</v>
      </c>
      <c r="B249">
        <v>116.0616</v>
      </c>
      <c r="C249">
        <v>118.69</v>
      </c>
      <c r="D249">
        <v>119.2</v>
      </c>
      <c r="E249">
        <v>116.13</v>
      </c>
      <c r="F249">
        <v>118.32</v>
      </c>
      <c r="G249">
        <v>114457900</v>
      </c>
      <c r="H249">
        <v>0.42205267049423739</v>
      </c>
      <c r="I249" s="1">
        <v>44141.291666666664</v>
      </c>
      <c r="J249">
        <v>41.033700000000003</v>
      </c>
      <c r="K249">
        <v>45.39</v>
      </c>
      <c r="L249">
        <v>45.8</v>
      </c>
      <c r="M249">
        <v>44.9</v>
      </c>
      <c r="N249">
        <v>45.54</v>
      </c>
      <c r="O249">
        <v>-0.12544119909132731</v>
      </c>
      <c r="P249">
        <v>36233700</v>
      </c>
      <c r="Q249" s="1">
        <v>44141.291666666664</v>
      </c>
      <c r="R249">
        <v>216.1189</v>
      </c>
      <c r="S249">
        <v>223.72</v>
      </c>
      <c r="T249">
        <v>224.36</v>
      </c>
      <c r="U249">
        <v>218.03</v>
      </c>
      <c r="V249">
        <v>222.26</v>
      </c>
      <c r="W249">
        <v>25231900</v>
      </c>
      <c r="X249">
        <v>-0.26671556563927212</v>
      </c>
      <c r="Y249" s="1">
        <v>44141.291666666664</v>
      </c>
      <c r="Z249">
        <v>14.521800000000001</v>
      </c>
      <c r="AA249">
        <v>14.561999999999999</v>
      </c>
      <c r="AB249">
        <v>14.588699999999999</v>
      </c>
      <c r="AC249">
        <v>13.895</v>
      </c>
      <c r="AD249">
        <v>14.1097</v>
      </c>
      <c r="AE249">
        <v>-0.3596602868153489</v>
      </c>
      <c r="AF249">
        <v>383348000</v>
      </c>
      <c r="AG249" s="1">
        <v>44141.291666666664</v>
      </c>
      <c r="AH249">
        <v>17.0961</v>
      </c>
      <c r="AI249">
        <v>17.878</v>
      </c>
      <c r="AJ249">
        <v>18.033999999999999</v>
      </c>
      <c r="AK249">
        <v>17.731999999999999</v>
      </c>
      <c r="AL249">
        <v>17.82</v>
      </c>
      <c r="AM249">
        <v>1.0882220693147782</v>
      </c>
      <c r="AN249">
        <v>6972500</v>
      </c>
    </row>
    <row r="250" spans="1:40">
      <c r="A250" s="121">
        <v>44144.291666666664</v>
      </c>
      <c r="B250">
        <v>113.7441</v>
      </c>
      <c r="C250">
        <v>116.32</v>
      </c>
      <c r="D250">
        <v>121.99</v>
      </c>
      <c r="E250">
        <v>116.05</v>
      </c>
      <c r="F250">
        <v>120.5</v>
      </c>
      <c r="G250">
        <v>154515300</v>
      </c>
      <c r="H250">
        <v>1.1768767954173012</v>
      </c>
      <c r="I250" s="1">
        <v>44144.291666666664</v>
      </c>
      <c r="J250">
        <v>41.223500000000001</v>
      </c>
      <c r="K250">
        <v>45.6</v>
      </c>
      <c r="L250">
        <v>47.35</v>
      </c>
      <c r="M250">
        <v>45.54</v>
      </c>
      <c r="N250">
        <v>46.64</v>
      </c>
      <c r="O250">
        <v>0.39171253489855595</v>
      </c>
      <c r="P250">
        <v>48481700</v>
      </c>
      <c r="Q250" s="1">
        <v>44144.291666666664</v>
      </c>
      <c r="R250">
        <v>210.9699</v>
      </c>
      <c r="S250">
        <v>218.39</v>
      </c>
      <c r="T250">
        <v>228.12</v>
      </c>
      <c r="U250">
        <v>217.88</v>
      </c>
      <c r="V250">
        <v>224.44</v>
      </c>
      <c r="W250">
        <v>44395000</v>
      </c>
      <c r="X250">
        <v>1.2404857019770961</v>
      </c>
      <c r="Y250" s="1">
        <v>44144.291666666664</v>
      </c>
      <c r="Z250">
        <v>13.5932</v>
      </c>
      <c r="AA250">
        <v>13.630699999999999</v>
      </c>
      <c r="AB250">
        <v>14.6915</v>
      </c>
      <c r="AC250">
        <v>13.610799999999999</v>
      </c>
      <c r="AD250">
        <v>14.5525</v>
      </c>
      <c r="AE250">
        <v>0.71130312502588311</v>
      </c>
      <c r="AF250">
        <v>582976000</v>
      </c>
      <c r="AG250" s="1">
        <v>44144.291666666664</v>
      </c>
      <c r="AH250">
        <v>16.564399999999999</v>
      </c>
      <c r="AI250">
        <v>17.321999999999999</v>
      </c>
      <c r="AJ250">
        <v>18</v>
      </c>
      <c r="AK250">
        <v>17.32</v>
      </c>
      <c r="AL250">
        <v>18</v>
      </c>
      <c r="AM250">
        <v>2.114512745087882</v>
      </c>
      <c r="AN250">
        <v>9424500</v>
      </c>
    </row>
    <row r="251" spans="1:40">
      <c r="A251" s="121">
        <v>44145.291666666664</v>
      </c>
      <c r="B251">
        <v>113.40179999999999</v>
      </c>
      <c r="C251">
        <v>115.97</v>
      </c>
      <c r="D251">
        <v>117.59</v>
      </c>
      <c r="E251">
        <v>114.13</v>
      </c>
      <c r="F251">
        <v>115.55</v>
      </c>
      <c r="G251">
        <v>138023400</v>
      </c>
      <c r="H251">
        <v>0.86611064519739978</v>
      </c>
      <c r="I251" s="1">
        <v>44145.291666666664</v>
      </c>
      <c r="J251">
        <v>41.078899999999997</v>
      </c>
      <c r="K251">
        <v>45.44</v>
      </c>
      <c r="L251">
        <v>46.48</v>
      </c>
      <c r="M251">
        <v>45.25</v>
      </c>
      <c r="N251">
        <v>45.4</v>
      </c>
      <c r="O251">
        <v>8.4091942736494929E-4</v>
      </c>
      <c r="P251">
        <v>39224500</v>
      </c>
      <c r="Q251" s="1">
        <v>44145.291666666664</v>
      </c>
      <c r="R251">
        <v>203.8407</v>
      </c>
      <c r="S251">
        <v>211.01</v>
      </c>
      <c r="T251">
        <v>216.5</v>
      </c>
      <c r="U251">
        <v>209.72</v>
      </c>
      <c r="V251">
        <v>214.5</v>
      </c>
      <c r="W251">
        <v>44045100</v>
      </c>
      <c r="X251">
        <v>1.2129656387546024</v>
      </c>
      <c r="Y251" s="1">
        <v>44145.291666666664</v>
      </c>
      <c r="Z251">
        <v>12.7348</v>
      </c>
      <c r="AA251">
        <v>12.77</v>
      </c>
      <c r="AB251">
        <v>13.6065</v>
      </c>
      <c r="AC251">
        <v>12.628299999999999</v>
      </c>
      <c r="AD251">
        <v>13.6065</v>
      </c>
      <c r="AE251">
        <v>1.0390492165371168</v>
      </c>
      <c r="AF251">
        <v>644068000</v>
      </c>
      <c r="AG251" s="1">
        <v>44145.291666666664</v>
      </c>
      <c r="AH251">
        <v>16.430499999999999</v>
      </c>
      <c r="AI251">
        <v>17.181999999999999</v>
      </c>
      <c r="AJ251">
        <v>17.288</v>
      </c>
      <c r="AK251">
        <v>17.056000000000001</v>
      </c>
      <c r="AL251">
        <v>17.21</v>
      </c>
      <c r="AM251">
        <v>0.89066529975323461</v>
      </c>
      <c r="AN251">
        <v>6500500</v>
      </c>
    </row>
    <row r="252" spans="1:40">
      <c r="A252" s="121">
        <v>44146.291666666664</v>
      </c>
      <c r="B252">
        <v>116.8439</v>
      </c>
      <c r="C252">
        <v>119.49</v>
      </c>
      <c r="D252">
        <v>119.63</v>
      </c>
      <c r="E252">
        <v>116.44</v>
      </c>
      <c r="F252">
        <v>117.19</v>
      </c>
      <c r="G252">
        <v>112295000</v>
      </c>
      <c r="H252">
        <v>0.38129592892348907</v>
      </c>
      <c r="I252" s="1">
        <v>44146.291666666664</v>
      </c>
      <c r="J252">
        <v>41.901600000000002</v>
      </c>
      <c r="K252">
        <v>46.35</v>
      </c>
      <c r="L252">
        <v>46.46</v>
      </c>
      <c r="M252">
        <v>45.86</v>
      </c>
      <c r="N252">
        <v>45.9</v>
      </c>
      <c r="O252">
        <v>-0.32544559223006664</v>
      </c>
      <c r="P252">
        <v>31496900</v>
      </c>
      <c r="Q252" s="1">
        <v>44146.291666666664</v>
      </c>
      <c r="R252">
        <v>209.1925</v>
      </c>
      <c r="S252">
        <v>216.55</v>
      </c>
      <c r="T252">
        <v>218.04</v>
      </c>
      <c r="U252">
        <v>212.2</v>
      </c>
      <c r="V252">
        <v>212.39</v>
      </c>
      <c r="W252">
        <v>29440800</v>
      </c>
      <c r="X252">
        <v>6.4319570391460482E-2</v>
      </c>
      <c r="Y252" s="1">
        <v>44146.291666666664</v>
      </c>
      <c r="Z252">
        <v>13.381</v>
      </c>
      <c r="AA252">
        <v>13.417999999999999</v>
      </c>
      <c r="AB252">
        <v>13.435</v>
      </c>
      <c r="AC252">
        <v>12.9482</v>
      </c>
      <c r="AD252">
        <v>13.053800000000001</v>
      </c>
      <c r="AE252">
        <v>-0.24487512060742714</v>
      </c>
      <c r="AF252">
        <v>404744000</v>
      </c>
      <c r="AG252" s="1">
        <v>44146.291666666664</v>
      </c>
      <c r="AH252">
        <v>16.8475</v>
      </c>
      <c r="AI252">
        <v>17.617999999999999</v>
      </c>
      <c r="AJ252">
        <v>17.738</v>
      </c>
      <c r="AK252">
        <v>17.251999999999999</v>
      </c>
      <c r="AL252">
        <v>17.295999999999999</v>
      </c>
      <c r="AM252">
        <v>0.98965296077294873</v>
      </c>
      <c r="AN252">
        <v>6737000</v>
      </c>
    </row>
    <row r="253" spans="1:40">
      <c r="A253" s="121">
        <v>44147.291666666664</v>
      </c>
      <c r="B253">
        <v>116.5701</v>
      </c>
      <c r="C253">
        <v>119.21</v>
      </c>
      <c r="D253">
        <v>120.53</v>
      </c>
      <c r="E253">
        <v>118.57</v>
      </c>
      <c r="F253">
        <v>119.62</v>
      </c>
      <c r="G253">
        <v>103162300</v>
      </c>
      <c r="H253">
        <v>0.20920332466847341</v>
      </c>
      <c r="I253" s="1">
        <v>44147.291666666664</v>
      </c>
      <c r="J253">
        <v>40.635899999999999</v>
      </c>
      <c r="K253">
        <v>44.95</v>
      </c>
      <c r="L253">
        <v>46.19</v>
      </c>
      <c r="M253">
        <v>44.55</v>
      </c>
      <c r="N253">
        <v>46.13</v>
      </c>
      <c r="O253">
        <v>0.15524390558463186</v>
      </c>
      <c r="P253">
        <v>42881300</v>
      </c>
      <c r="Q253" s="1">
        <v>44147.291666666664</v>
      </c>
      <c r="R253">
        <v>208.12020000000001</v>
      </c>
      <c r="S253">
        <v>215.44</v>
      </c>
      <c r="T253">
        <v>219.11</v>
      </c>
      <c r="U253">
        <v>214.46</v>
      </c>
      <c r="V253">
        <v>217.21</v>
      </c>
      <c r="W253">
        <v>21593900</v>
      </c>
      <c r="X253">
        <v>-0.55284871797831681</v>
      </c>
      <c r="Y253" s="1">
        <v>44147.291666666664</v>
      </c>
      <c r="Z253">
        <v>13.419600000000001</v>
      </c>
      <c r="AA253">
        <v>13.4567</v>
      </c>
      <c r="AB253">
        <v>13.766</v>
      </c>
      <c r="AC253">
        <v>13.316000000000001</v>
      </c>
      <c r="AD253">
        <v>13.478999999999999</v>
      </c>
      <c r="AE253">
        <v>-0.453737342088396</v>
      </c>
      <c r="AF253">
        <v>365812000</v>
      </c>
      <c r="AG253" s="1">
        <v>44147.291666666664</v>
      </c>
      <c r="AH253">
        <v>16.66</v>
      </c>
      <c r="AI253">
        <v>17.422000000000001</v>
      </c>
      <c r="AJ253">
        <v>17.628</v>
      </c>
      <c r="AK253">
        <v>17.372</v>
      </c>
      <c r="AL253">
        <v>17.494</v>
      </c>
      <c r="AM253">
        <v>0.70001464607678732</v>
      </c>
      <c r="AN253">
        <v>6045000</v>
      </c>
    </row>
    <row r="254" spans="1:40">
      <c r="A254" s="121">
        <v>44148.291666666664</v>
      </c>
      <c r="B254">
        <v>116.619</v>
      </c>
      <c r="C254">
        <v>119.26</v>
      </c>
      <c r="D254">
        <v>119.67</v>
      </c>
      <c r="E254">
        <v>117.87</v>
      </c>
      <c r="F254">
        <v>119.44</v>
      </c>
      <c r="G254">
        <v>81581900</v>
      </c>
      <c r="H254">
        <v>-0.19744829389612845</v>
      </c>
      <c r="I254" s="1">
        <v>44148.291666666664</v>
      </c>
      <c r="J254">
        <v>41.097000000000001</v>
      </c>
      <c r="K254">
        <v>45.46</v>
      </c>
      <c r="L254">
        <v>45.58</v>
      </c>
      <c r="M254">
        <v>44.97</v>
      </c>
      <c r="N254">
        <v>44.99</v>
      </c>
      <c r="O254">
        <v>-0.35129483422456426</v>
      </c>
      <c r="P254">
        <v>30884700</v>
      </c>
      <c r="Q254" s="1">
        <v>44148.291666666664</v>
      </c>
      <c r="R254">
        <v>209.15379999999999</v>
      </c>
      <c r="S254">
        <v>216.51</v>
      </c>
      <c r="T254">
        <v>217.42</v>
      </c>
      <c r="U254">
        <v>214.16</v>
      </c>
      <c r="V254">
        <v>216.36</v>
      </c>
      <c r="W254">
        <v>18621100</v>
      </c>
      <c r="X254">
        <v>-0.78666307621732501</v>
      </c>
      <c r="Y254" s="1">
        <v>44148.291666666664</v>
      </c>
      <c r="Z254">
        <v>13.260300000000001</v>
      </c>
      <c r="AA254">
        <v>13.297000000000001</v>
      </c>
      <c r="AB254">
        <v>13.668699999999999</v>
      </c>
      <c r="AC254">
        <v>13.059200000000001</v>
      </c>
      <c r="AD254">
        <v>13.6272</v>
      </c>
      <c r="AE254">
        <v>-0.55835085587856581</v>
      </c>
      <c r="AF254">
        <v>346312000</v>
      </c>
      <c r="AG254" s="1">
        <v>44148.291666666664</v>
      </c>
      <c r="AH254">
        <v>17.159199999999998</v>
      </c>
      <c r="AI254">
        <v>17.943999999999999</v>
      </c>
      <c r="AJ254">
        <v>18.010000000000002</v>
      </c>
      <c r="AK254">
        <v>17.707999999999998</v>
      </c>
      <c r="AL254">
        <v>17.794</v>
      </c>
      <c r="AM254">
        <v>0.46123045744360802</v>
      </c>
      <c r="AN254">
        <v>5474500</v>
      </c>
    </row>
    <row r="255" spans="1:40">
      <c r="A255" s="121">
        <v>44151.291666666664</v>
      </c>
      <c r="B255">
        <v>117.636</v>
      </c>
      <c r="C255">
        <v>120.3</v>
      </c>
      <c r="D255">
        <v>120.99</v>
      </c>
      <c r="E255">
        <v>118.15</v>
      </c>
      <c r="F255">
        <v>118.92</v>
      </c>
      <c r="G255">
        <v>91183000</v>
      </c>
      <c r="H255">
        <v>-1.6529364914246787E-2</v>
      </c>
      <c r="I255" s="1">
        <v>44151.291666666664</v>
      </c>
      <c r="J255">
        <v>41.756900000000002</v>
      </c>
      <c r="K255">
        <v>46.19</v>
      </c>
      <c r="L255">
        <v>46.75</v>
      </c>
      <c r="M255">
        <v>45.79</v>
      </c>
      <c r="N255">
        <v>46.04</v>
      </c>
      <c r="O255">
        <v>-0.12237577117757278</v>
      </c>
      <c r="P255">
        <v>36306300</v>
      </c>
      <c r="Q255" s="1">
        <v>44151.291666666664</v>
      </c>
      <c r="R255">
        <v>209.8493</v>
      </c>
      <c r="S255">
        <v>217.23</v>
      </c>
      <c r="T255">
        <v>217.74</v>
      </c>
      <c r="U255">
        <v>214.52</v>
      </c>
      <c r="V255">
        <v>214.87</v>
      </c>
      <c r="W255">
        <v>24953300</v>
      </c>
      <c r="X255">
        <v>-0.28862779660179488</v>
      </c>
      <c r="Y255" s="1">
        <v>44151.291666666664</v>
      </c>
      <c r="Z255">
        <v>13.478</v>
      </c>
      <c r="AA255">
        <v>13.5153</v>
      </c>
      <c r="AB255">
        <v>13.6495</v>
      </c>
      <c r="AC255">
        <v>13.156000000000001</v>
      </c>
      <c r="AD255">
        <v>13.172499999999999</v>
      </c>
      <c r="AE255">
        <v>-0.19642028693805208</v>
      </c>
      <c r="AF255">
        <v>413776000</v>
      </c>
      <c r="AG255" s="1">
        <v>44151.291666666664</v>
      </c>
      <c r="AH255">
        <v>17.2988</v>
      </c>
      <c r="AI255">
        <v>18.09</v>
      </c>
      <c r="AJ255">
        <v>18.22</v>
      </c>
      <c r="AK255">
        <v>18.010000000000002</v>
      </c>
      <c r="AL255">
        <v>18.138000000000002</v>
      </c>
      <c r="AM255">
        <v>0.57884370372918803</v>
      </c>
      <c r="AN255">
        <v>5755500</v>
      </c>
    </row>
    <row r="256" spans="1:40">
      <c r="A256" s="121">
        <v>44152.291666666664</v>
      </c>
      <c r="B256">
        <v>116.7461</v>
      </c>
      <c r="C256">
        <v>119.39</v>
      </c>
      <c r="D256">
        <v>120.67</v>
      </c>
      <c r="E256">
        <v>118.96</v>
      </c>
      <c r="F256">
        <v>119.55</v>
      </c>
      <c r="G256">
        <v>74271000</v>
      </c>
      <c r="H256">
        <v>-0.33521169578691584</v>
      </c>
      <c r="I256" s="1">
        <v>44152.291666666664</v>
      </c>
      <c r="J256">
        <v>41.160299999999999</v>
      </c>
      <c r="K256">
        <v>45.53</v>
      </c>
      <c r="L256">
        <v>46.12</v>
      </c>
      <c r="M256">
        <v>45.41</v>
      </c>
      <c r="N256">
        <v>45.75</v>
      </c>
      <c r="O256">
        <v>-0.34144408584606656</v>
      </c>
      <c r="P256">
        <v>31118000</v>
      </c>
      <c r="Q256" s="1">
        <v>44152.291666666664</v>
      </c>
      <c r="R256">
        <v>207.17349999999999</v>
      </c>
      <c r="S256">
        <v>214.46</v>
      </c>
      <c r="T256">
        <v>217.68</v>
      </c>
      <c r="U256">
        <v>214.08</v>
      </c>
      <c r="V256">
        <v>216.1</v>
      </c>
      <c r="W256">
        <v>24154100</v>
      </c>
      <c r="X256">
        <v>-0.35148585469672738</v>
      </c>
      <c r="Y256" s="1">
        <v>44152.291666666664</v>
      </c>
      <c r="Z256">
        <v>13.385199999999999</v>
      </c>
      <c r="AA256">
        <v>13.4222</v>
      </c>
      <c r="AB256">
        <v>13.5962</v>
      </c>
      <c r="AC256">
        <v>13.303800000000001</v>
      </c>
      <c r="AD256">
        <v>13.5525</v>
      </c>
      <c r="AE256">
        <v>-0.74227750750842136</v>
      </c>
      <c r="AF256">
        <v>312028000</v>
      </c>
      <c r="AG256" s="1">
        <v>44152.291666666664</v>
      </c>
      <c r="AH256">
        <v>17.157299999999999</v>
      </c>
      <c r="AI256">
        <v>17.942</v>
      </c>
      <c r="AJ256">
        <v>18.14</v>
      </c>
      <c r="AK256">
        <v>17.904</v>
      </c>
      <c r="AL256">
        <v>18.047999999999998</v>
      </c>
      <c r="AM256">
        <v>1.8353382423388362</v>
      </c>
      <c r="AN256">
        <v>8757500</v>
      </c>
    </row>
    <row r="257" spans="1:40">
      <c r="A257" s="121">
        <v>44153.291666666664</v>
      </c>
      <c r="B257">
        <v>115.4162</v>
      </c>
      <c r="C257">
        <v>118.03</v>
      </c>
      <c r="D257">
        <v>119.82</v>
      </c>
      <c r="E257">
        <v>118</v>
      </c>
      <c r="F257">
        <v>118.61</v>
      </c>
      <c r="G257">
        <v>76322100</v>
      </c>
      <c r="H257">
        <v>-0.29656166451604715</v>
      </c>
      <c r="I257" s="1">
        <v>44153.291666666664</v>
      </c>
      <c r="J257">
        <v>40.735399999999998</v>
      </c>
      <c r="K257">
        <v>45.06</v>
      </c>
      <c r="L257">
        <v>45.69</v>
      </c>
      <c r="M257">
        <v>45.04</v>
      </c>
      <c r="N257">
        <v>45.55</v>
      </c>
      <c r="O257">
        <v>-0.26966831572772865</v>
      </c>
      <c r="P257">
        <v>32817900</v>
      </c>
      <c r="Q257" s="1">
        <v>44153.291666666664</v>
      </c>
      <c r="R257">
        <v>204.44220000000001</v>
      </c>
      <c r="S257">
        <v>211.08</v>
      </c>
      <c r="T257">
        <v>215.17</v>
      </c>
      <c r="U257">
        <v>210.93</v>
      </c>
      <c r="V257">
        <v>213.65</v>
      </c>
      <c r="W257">
        <v>28372800</v>
      </c>
      <c r="X257">
        <v>-1.9679936672338236E-2</v>
      </c>
      <c r="Y257" s="1">
        <v>44153.291666666664</v>
      </c>
      <c r="Z257">
        <v>13.3917</v>
      </c>
      <c r="AA257">
        <v>13.428800000000001</v>
      </c>
      <c r="AB257">
        <v>13.6058</v>
      </c>
      <c r="AC257">
        <v>13.185</v>
      </c>
      <c r="AD257">
        <v>13.465299999999999</v>
      </c>
      <c r="AE257">
        <v>0.32475887396899505</v>
      </c>
      <c r="AF257">
        <v>510924000</v>
      </c>
      <c r="AG257" s="1">
        <v>44153.291666666664</v>
      </c>
      <c r="AH257">
        <v>16.8781</v>
      </c>
      <c r="AI257">
        <v>17.649999999999999</v>
      </c>
      <c r="AJ257">
        <v>17.937999999999999</v>
      </c>
      <c r="AK257">
        <v>17.648</v>
      </c>
      <c r="AL257">
        <v>17.771999999999998</v>
      </c>
      <c r="AM257">
        <v>-0.26809723527035334</v>
      </c>
      <c r="AN257">
        <v>3732000</v>
      </c>
    </row>
    <row r="258" spans="1:40">
      <c r="A258" s="121">
        <v>44154.291666666664</v>
      </c>
      <c r="B258">
        <v>116.0127</v>
      </c>
      <c r="C258">
        <v>118.64</v>
      </c>
      <c r="D258">
        <v>119.06</v>
      </c>
      <c r="E258">
        <v>116.81</v>
      </c>
      <c r="F258">
        <v>117.59</v>
      </c>
      <c r="G258">
        <v>74113000</v>
      </c>
      <c r="H258">
        <v>-0.33818897867941122</v>
      </c>
      <c r="I258" s="1">
        <v>44154.291666666664</v>
      </c>
      <c r="J258">
        <v>41.241599999999998</v>
      </c>
      <c r="K258">
        <v>45.62</v>
      </c>
      <c r="L258">
        <v>45.67</v>
      </c>
      <c r="M258">
        <v>44.7</v>
      </c>
      <c r="N258">
        <v>44.92</v>
      </c>
      <c r="O258">
        <v>-0.41106645619027937</v>
      </c>
      <c r="P258">
        <v>29469100</v>
      </c>
      <c r="Q258" s="1">
        <v>44154.291666666664</v>
      </c>
      <c r="R258">
        <v>205.74</v>
      </c>
      <c r="S258">
        <v>212.42</v>
      </c>
      <c r="T258">
        <v>213.03</v>
      </c>
      <c r="U258">
        <v>209.93</v>
      </c>
      <c r="V258">
        <v>211.38</v>
      </c>
      <c r="W258">
        <v>24792700</v>
      </c>
      <c r="X258">
        <v>-0.30125918315090172</v>
      </c>
      <c r="Y258" s="1">
        <v>44154.291666666664</v>
      </c>
      <c r="Z258">
        <v>13.4032</v>
      </c>
      <c r="AA258">
        <v>13.440300000000001</v>
      </c>
      <c r="AB258">
        <v>13.487500000000001</v>
      </c>
      <c r="AC258">
        <v>13.1</v>
      </c>
      <c r="AD258">
        <v>13.2128</v>
      </c>
      <c r="AE258">
        <v>0.61988700836001165</v>
      </c>
      <c r="AF258">
        <v>565936000</v>
      </c>
      <c r="AG258" s="1">
        <v>44154.291666666664</v>
      </c>
      <c r="AH258">
        <v>16.992799999999999</v>
      </c>
      <c r="AI258">
        <v>17.77</v>
      </c>
      <c r="AJ258">
        <v>17.797999999999998</v>
      </c>
      <c r="AK258">
        <v>17.687999999999999</v>
      </c>
      <c r="AL258">
        <v>17.774000000000001</v>
      </c>
      <c r="AM258">
        <v>5.3141791506097373E-2</v>
      </c>
      <c r="AN258">
        <v>4499500</v>
      </c>
    </row>
    <row r="259" spans="1:40">
      <c r="A259" s="121">
        <v>44155.291666666664</v>
      </c>
      <c r="B259">
        <v>114.7415</v>
      </c>
      <c r="C259">
        <v>117.34</v>
      </c>
      <c r="D259">
        <v>118.77</v>
      </c>
      <c r="E259">
        <v>117.29</v>
      </c>
      <c r="F259">
        <v>118.64</v>
      </c>
      <c r="G259">
        <v>73604300</v>
      </c>
      <c r="H259">
        <v>-0.34777469897948965</v>
      </c>
      <c r="I259" s="1">
        <v>44155.291666666664</v>
      </c>
      <c r="J259">
        <v>41.033700000000003</v>
      </c>
      <c r="K259">
        <v>45.39</v>
      </c>
      <c r="L259">
        <v>45.88</v>
      </c>
      <c r="M259">
        <v>45.33</v>
      </c>
      <c r="N259">
        <v>45.66</v>
      </c>
      <c r="O259">
        <v>-0.63357598814487492</v>
      </c>
      <c r="P259">
        <v>24199300</v>
      </c>
      <c r="Q259" s="1">
        <v>44155.291666666664</v>
      </c>
      <c r="R259">
        <v>203.77379999999999</v>
      </c>
      <c r="S259">
        <v>210.39</v>
      </c>
      <c r="T259">
        <v>213.29</v>
      </c>
      <c r="U259">
        <v>210</v>
      </c>
      <c r="V259">
        <v>212.2</v>
      </c>
      <c r="W259">
        <v>22843100</v>
      </c>
      <c r="X259">
        <v>-0.45459760915425562</v>
      </c>
      <c r="Y259" s="1">
        <v>44155.291666666664</v>
      </c>
      <c r="Z259">
        <v>13.0517</v>
      </c>
      <c r="AA259">
        <v>13.0878</v>
      </c>
      <c r="AB259">
        <v>13.4945</v>
      </c>
      <c r="AC259">
        <v>13.065</v>
      </c>
      <c r="AD259">
        <v>13.454000000000001</v>
      </c>
      <c r="AE259">
        <v>-0.5863765479831734</v>
      </c>
      <c r="AF259">
        <v>341088000</v>
      </c>
      <c r="AG259" s="1">
        <v>44155.291666666664</v>
      </c>
      <c r="AH259">
        <v>17.2089</v>
      </c>
      <c r="AI259">
        <v>17.995999999999999</v>
      </c>
      <c r="AJ259">
        <v>18.053999999999998</v>
      </c>
      <c r="AK259">
        <v>17.771999999999998</v>
      </c>
      <c r="AL259">
        <v>17.782</v>
      </c>
      <c r="AM259">
        <v>-0.52446062797468695</v>
      </c>
      <c r="AN259">
        <v>3119500</v>
      </c>
    </row>
    <row r="260" spans="1:40">
      <c r="A260" s="121">
        <v>44158.291666666664</v>
      </c>
      <c r="B260">
        <v>111.3288</v>
      </c>
      <c r="C260">
        <v>113.85</v>
      </c>
      <c r="D260">
        <v>117.62</v>
      </c>
      <c r="E260">
        <v>113.75</v>
      </c>
      <c r="F260">
        <v>117.18</v>
      </c>
      <c r="G260">
        <v>127959300</v>
      </c>
      <c r="H260">
        <v>0.67646714672675001</v>
      </c>
      <c r="I260" s="1">
        <v>44158.291666666664</v>
      </c>
      <c r="J260">
        <v>41.639400000000002</v>
      </c>
      <c r="K260">
        <v>46.06</v>
      </c>
      <c r="L260">
        <v>46.21</v>
      </c>
      <c r="M260">
        <v>45.45</v>
      </c>
      <c r="N260">
        <v>45.48</v>
      </c>
      <c r="O260">
        <v>-0.15685972403106216</v>
      </c>
      <c r="P260">
        <v>35489600</v>
      </c>
      <c r="Q260" s="1">
        <v>44158.291666666664</v>
      </c>
      <c r="R260">
        <v>203.5027</v>
      </c>
      <c r="S260">
        <v>210.11</v>
      </c>
      <c r="T260">
        <v>212.29</v>
      </c>
      <c r="U260">
        <v>208.16</v>
      </c>
      <c r="V260">
        <v>210.95</v>
      </c>
      <c r="W260">
        <v>25683500</v>
      </c>
      <c r="X260">
        <v>-0.23119667295199542</v>
      </c>
      <c r="Y260" s="1">
        <v>44158.291666666664</v>
      </c>
      <c r="Z260">
        <v>13.1038</v>
      </c>
      <c r="AA260">
        <v>13.14</v>
      </c>
      <c r="AB260">
        <v>13.3825</v>
      </c>
      <c r="AC260">
        <v>13.015499999999999</v>
      </c>
      <c r="AD260">
        <v>13.1713</v>
      </c>
      <c r="AE260">
        <v>-0.47764287118834453</v>
      </c>
      <c r="AF260">
        <v>361356000</v>
      </c>
      <c r="AG260" s="1">
        <v>44158.291666666664</v>
      </c>
      <c r="AH260">
        <v>17.172599999999999</v>
      </c>
      <c r="AI260">
        <v>17.957999999999998</v>
      </c>
      <c r="AJ260">
        <v>18.161999999999999</v>
      </c>
      <c r="AK260">
        <v>17.893999999999998</v>
      </c>
      <c r="AL260">
        <v>18.02</v>
      </c>
      <c r="AM260">
        <v>-0.27563117987227659</v>
      </c>
      <c r="AN260">
        <v>3714000</v>
      </c>
    </row>
    <row r="261" spans="1:40">
      <c r="A261" s="121">
        <v>44159.291666666664</v>
      </c>
      <c r="B261">
        <v>112.61960000000001</v>
      </c>
      <c r="C261">
        <v>115.17</v>
      </c>
      <c r="D261">
        <v>115.85</v>
      </c>
      <c r="E261">
        <v>112.59</v>
      </c>
      <c r="F261">
        <v>113.91</v>
      </c>
      <c r="G261">
        <v>113874200</v>
      </c>
      <c r="H261">
        <v>0.41105368299835421</v>
      </c>
      <c r="I261" s="1">
        <v>44159.291666666664</v>
      </c>
      <c r="J261">
        <v>42.498199999999997</v>
      </c>
      <c r="K261">
        <v>47.01</v>
      </c>
      <c r="L261">
        <v>47.3</v>
      </c>
      <c r="M261">
        <v>46.01</v>
      </c>
      <c r="N261">
        <v>46.29</v>
      </c>
      <c r="O261">
        <v>-0.22392757111381287</v>
      </c>
      <c r="P261">
        <v>33901200</v>
      </c>
      <c r="Q261" s="1">
        <v>44159.291666666664</v>
      </c>
      <c r="R261">
        <v>207.13470000000001</v>
      </c>
      <c r="S261">
        <v>213.86</v>
      </c>
      <c r="T261">
        <v>214.25</v>
      </c>
      <c r="U261">
        <v>208.86</v>
      </c>
      <c r="V261">
        <v>209.59</v>
      </c>
      <c r="W261">
        <v>33979700</v>
      </c>
      <c r="X261">
        <v>0.42130961029022074</v>
      </c>
      <c r="Y261" s="1">
        <v>44159.291666666664</v>
      </c>
      <c r="Z261">
        <v>12.922000000000001</v>
      </c>
      <c r="AA261">
        <v>12.957800000000001</v>
      </c>
      <c r="AB261">
        <v>13.162000000000001</v>
      </c>
      <c r="AC261">
        <v>12.885</v>
      </c>
      <c r="AD261">
        <v>13.1425</v>
      </c>
      <c r="AE261">
        <v>-0.55734227430971695</v>
      </c>
      <c r="AF261">
        <v>346500000</v>
      </c>
      <c r="AG261" s="1">
        <v>44159.291666666664</v>
      </c>
      <c r="AH261">
        <v>17.3658</v>
      </c>
      <c r="AI261">
        <v>18.16</v>
      </c>
      <c r="AJ261">
        <v>18.309999999999999</v>
      </c>
      <c r="AK261">
        <v>18.006</v>
      </c>
      <c r="AL261">
        <v>18.21</v>
      </c>
      <c r="AM261">
        <v>0.69980536983784503</v>
      </c>
      <c r="AN261">
        <v>6044500</v>
      </c>
    </row>
    <row r="262" spans="1:40">
      <c r="A262" s="121">
        <v>44160.291666666664</v>
      </c>
      <c r="B262">
        <v>113.4605</v>
      </c>
      <c r="C262">
        <v>116.03</v>
      </c>
      <c r="D262">
        <v>116.75</v>
      </c>
      <c r="E262">
        <v>115.17</v>
      </c>
      <c r="F262">
        <v>115.55</v>
      </c>
      <c r="G262">
        <v>76499200</v>
      </c>
      <c r="H262">
        <v>-0.29322446957768683</v>
      </c>
      <c r="I262" s="1">
        <v>44160.291666666664</v>
      </c>
      <c r="J262">
        <v>42.534399999999998</v>
      </c>
      <c r="K262">
        <v>47.05</v>
      </c>
      <c r="L262">
        <v>47.18</v>
      </c>
      <c r="M262">
        <v>46.57</v>
      </c>
      <c r="N262">
        <v>47.03</v>
      </c>
      <c r="O262">
        <v>-0.46773887142225368</v>
      </c>
      <c r="P262">
        <v>28126900</v>
      </c>
      <c r="Q262" s="1">
        <v>44160.291666666664</v>
      </c>
      <c r="R262">
        <v>207.14439999999999</v>
      </c>
      <c r="S262">
        <v>213.87</v>
      </c>
      <c r="T262">
        <v>215.29</v>
      </c>
      <c r="U262">
        <v>212.46</v>
      </c>
      <c r="V262">
        <v>215.11</v>
      </c>
      <c r="W262">
        <v>21012900</v>
      </c>
      <c r="X262">
        <v>-0.598545079030814</v>
      </c>
      <c r="Y262" s="1">
        <v>44160.291666666664</v>
      </c>
      <c r="Z262">
        <v>13.1983</v>
      </c>
      <c r="AA262">
        <v>13.2347</v>
      </c>
      <c r="AB262">
        <v>13.269500000000001</v>
      </c>
      <c r="AC262">
        <v>13.02</v>
      </c>
      <c r="AD262">
        <v>13.032500000000001</v>
      </c>
      <c r="AE262">
        <v>-1.0218477347203869</v>
      </c>
      <c r="AF262">
        <v>259916000</v>
      </c>
      <c r="AG262" s="1">
        <v>44160.291666666664</v>
      </c>
      <c r="AH262">
        <v>17.830500000000001</v>
      </c>
      <c r="AI262">
        <v>18.646000000000001</v>
      </c>
      <c r="AJ262">
        <v>18.7</v>
      </c>
      <c r="AK262">
        <v>18.382000000000001</v>
      </c>
      <c r="AL262">
        <v>18.68</v>
      </c>
      <c r="AM262">
        <v>1.6222950310955613</v>
      </c>
      <c r="AN262">
        <v>8248500</v>
      </c>
    </row>
    <row r="263" spans="1:40">
      <c r="A263" s="121">
        <v>44162.291666666664</v>
      </c>
      <c r="B263">
        <v>114.0081</v>
      </c>
      <c r="C263">
        <v>116.59</v>
      </c>
      <c r="D263">
        <v>117.49</v>
      </c>
      <c r="E263">
        <v>116.22</v>
      </c>
      <c r="F263">
        <v>116.57</v>
      </c>
      <c r="G263">
        <v>46691300</v>
      </c>
      <c r="H263">
        <v>-0.85491149952207135</v>
      </c>
      <c r="I263" s="1">
        <v>44162.291666666664</v>
      </c>
      <c r="J263">
        <v>42.896000000000001</v>
      </c>
      <c r="K263">
        <v>47.45</v>
      </c>
      <c r="L263">
        <v>48.1</v>
      </c>
      <c r="M263">
        <v>47.36</v>
      </c>
      <c r="N263">
        <v>47.36</v>
      </c>
      <c r="O263">
        <v>-0.98309810560036603</v>
      </c>
      <c r="P263">
        <v>15921400</v>
      </c>
      <c r="Q263" s="1">
        <v>44162.291666666664</v>
      </c>
      <c r="R263">
        <v>208.4616</v>
      </c>
      <c r="S263">
        <v>215.23</v>
      </c>
      <c r="T263">
        <v>216.27</v>
      </c>
      <c r="U263">
        <v>214.04</v>
      </c>
      <c r="V263">
        <v>214.85</v>
      </c>
      <c r="W263">
        <v>14512200</v>
      </c>
      <c r="X263">
        <v>-1.1098330898638069</v>
      </c>
      <c r="Y263" s="1">
        <v>44162.291666666664</v>
      </c>
      <c r="Z263">
        <v>13.2247</v>
      </c>
      <c r="AA263">
        <v>13.261200000000001</v>
      </c>
      <c r="AB263">
        <v>13.407500000000001</v>
      </c>
      <c r="AC263">
        <v>13.170500000000001</v>
      </c>
      <c r="AD263">
        <v>13.375</v>
      </c>
      <c r="AE263">
        <v>-1.5188423971573786</v>
      </c>
      <c r="AF263">
        <v>167276000</v>
      </c>
      <c r="AG263" s="1">
        <v>44162.291666666664</v>
      </c>
      <c r="AH263">
        <v>17.991099999999999</v>
      </c>
      <c r="AI263">
        <v>18.814</v>
      </c>
      <c r="AJ263">
        <v>18.899999999999999</v>
      </c>
      <c r="AK263">
        <v>18.763999999999999</v>
      </c>
      <c r="AL263">
        <v>18.795999999999999</v>
      </c>
      <c r="AM263">
        <v>-0.43447184522949228</v>
      </c>
      <c r="AN263">
        <v>3334500</v>
      </c>
    </row>
    <row r="264" spans="1:40">
      <c r="A264" s="121">
        <v>44165.291666666664</v>
      </c>
      <c r="B264">
        <v>116.4136</v>
      </c>
      <c r="C264">
        <v>119.05</v>
      </c>
      <c r="D264">
        <v>120.97</v>
      </c>
      <c r="E264">
        <v>116.81</v>
      </c>
      <c r="F264">
        <v>116.97</v>
      </c>
      <c r="G264">
        <v>169410200</v>
      </c>
      <c r="H264">
        <v>1.4575497761478662</v>
      </c>
      <c r="I264" s="1">
        <v>44165.291666666664</v>
      </c>
      <c r="J264">
        <v>43.709600000000002</v>
      </c>
      <c r="K264">
        <v>48.35</v>
      </c>
      <c r="L264">
        <v>48.5</v>
      </c>
      <c r="M264">
        <v>47.27</v>
      </c>
      <c r="N264">
        <v>47.42</v>
      </c>
      <c r="O264">
        <v>0.30097417971042245</v>
      </c>
      <c r="P264">
        <v>46332700</v>
      </c>
      <c r="Q264" s="1">
        <v>44165.291666666664</v>
      </c>
      <c r="R264">
        <v>207.3381</v>
      </c>
      <c r="S264">
        <v>214.07</v>
      </c>
      <c r="T264">
        <v>214.76</v>
      </c>
      <c r="U264">
        <v>210.84</v>
      </c>
      <c r="V264">
        <v>214.1</v>
      </c>
      <c r="W264">
        <v>33064800</v>
      </c>
      <c r="X264">
        <v>0.34935160559671002</v>
      </c>
      <c r="Y264" s="1">
        <v>44165.291666666664</v>
      </c>
      <c r="Z264">
        <v>13.3645</v>
      </c>
      <c r="AA264">
        <v>13.4015</v>
      </c>
      <c r="AB264">
        <v>13.4125</v>
      </c>
      <c r="AC264">
        <v>12.972200000000001</v>
      </c>
      <c r="AD264">
        <v>13.265000000000001</v>
      </c>
      <c r="AE264">
        <v>-0.87680512144700073</v>
      </c>
      <c r="AF264">
        <v>286952000</v>
      </c>
      <c r="AG264" s="1">
        <v>44165.291666666664</v>
      </c>
      <c r="AH264">
        <v>17.841999999999999</v>
      </c>
      <c r="AI264">
        <v>18.658000000000001</v>
      </c>
      <c r="AJ264">
        <v>18.8</v>
      </c>
      <c r="AK264">
        <v>18.524000000000001</v>
      </c>
      <c r="AL264">
        <v>18.73</v>
      </c>
      <c r="AM264">
        <v>0.19921660628783194</v>
      </c>
      <c r="AN264">
        <v>4848500</v>
      </c>
    </row>
    <row r="265" spans="1:40">
      <c r="A265" s="121">
        <v>44166.291666666664</v>
      </c>
      <c r="B265">
        <v>120.00239999999999</v>
      </c>
      <c r="C265">
        <v>122.72</v>
      </c>
      <c r="D265">
        <v>123.47</v>
      </c>
      <c r="E265">
        <v>120.01</v>
      </c>
      <c r="F265">
        <v>121.01</v>
      </c>
      <c r="G265">
        <v>127728200</v>
      </c>
      <c r="H265">
        <v>0.6721123994074103</v>
      </c>
      <c r="I265" s="1">
        <v>44166.291666666664</v>
      </c>
      <c r="J265">
        <v>44.8035</v>
      </c>
      <c r="K265">
        <v>49.56</v>
      </c>
      <c r="L265">
        <v>50.23</v>
      </c>
      <c r="M265">
        <v>48.71</v>
      </c>
      <c r="N265">
        <v>48.75</v>
      </c>
      <c r="O265">
        <v>0.78381285494674779</v>
      </c>
      <c r="P265">
        <v>57768000</v>
      </c>
      <c r="Q265" s="1">
        <v>44166.291666666664</v>
      </c>
      <c r="R265">
        <v>209.41079999999999</v>
      </c>
      <c r="S265">
        <v>216.21</v>
      </c>
      <c r="T265">
        <v>217.32</v>
      </c>
      <c r="U265">
        <v>213.35</v>
      </c>
      <c r="V265">
        <v>214.51</v>
      </c>
      <c r="W265">
        <v>30904500</v>
      </c>
      <c r="X265">
        <v>0.17944136672973968</v>
      </c>
      <c r="Y265" s="1">
        <v>44166.291666666664</v>
      </c>
      <c r="Z265">
        <v>13.3531</v>
      </c>
      <c r="AA265">
        <v>13.39</v>
      </c>
      <c r="AB265">
        <v>13.5288</v>
      </c>
      <c r="AC265">
        <v>13.228199999999999</v>
      </c>
      <c r="AD265">
        <v>13.4923</v>
      </c>
      <c r="AE265">
        <v>-0.82317862483948601</v>
      </c>
      <c r="AF265">
        <v>296948000</v>
      </c>
      <c r="AG265" s="1">
        <v>44166.291666666664</v>
      </c>
      <c r="AH265">
        <v>18.107800000000001</v>
      </c>
      <c r="AI265">
        <v>18.936</v>
      </c>
      <c r="AJ265">
        <v>18.963999999999999</v>
      </c>
      <c r="AK265">
        <v>18.792000000000002</v>
      </c>
      <c r="AL265">
        <v>18.827999999999999</v>
      </c>
      <c r="AM265">
        <v>0.76530883262678906</v>
      </c>
      <c r="AN265">
        <v>6201000</v>
      </c>
    </row>
    <row r="266" spans="1:40">
      <c r="A266" s="121">
        <v>44167.291666666664</v>
      </c>
      <c r="B266">
        <v>120.3544</v>
      </c>
      <c r="C266">
        <v>123.08</v>
      </c>
      <c r="D266">
        <v>123.37</v>
      </c>
      <c r="E266">
        <v>120.89</v>
      </c>
      <c r="F266">
        <v>122.02</v>
      </c>
      <c r="G266">
        <v>89004200</v>
      </c>
      <c r="H266">
        <v>-5.7585719130505739E-2</v>
      </c>
      <c r="I266" s="1">
        <v>44167.291666666664</v>
      </c>
      <c r="J266">
        <v>45.110900000000001</v>
      </c>
      <c r="K266">
        <v>49.9</v>
      </c>
      <c r="L266">
        <v>50.06</v>
      </c>
      <c r="M266">
        <v>49.18</v>
      </c>
      <c r="N266">
        <v>49.22</v>
      </c>
      <c r="O266">
        <v>-0.23016398575377903</v>
      </c>
      <c r="P266">
        <v>33753500</v>
      </c>
      <c r="Q266" s="1">
        <v>44167.291666666664</v>
      </c>
      <c r="R266">
        <v>208.59719999999999</v>
      </c>
      <c r="S266">
        <v>215.37</v>
      </c>
      <c r="T266">
        <v>215.47</v>
      </c>
      <c r="U266">
        <v>212.8</v>
      </c>
      <c r="V266">
        <v>214.88</v>
      </c>
      <c r="W266">
        <v>23724500</v>
      </c>
      <c r="X266">
        <v>-0.38527442045946891</v>
      </c>
      <c r="Y266" s="1">
        <v>44167.291666666664</v>
      </c>
      <c r="Z266">
        <v>13.507199999999999</v>
      </c>
      <c r="AA266">
        <v>13.544499999999999</v>
      </c>
      <c r="AB266">
        <v>13.673500000000001</v>
      </c>
      <c r="AC266">
        <v>13.234299999999999</v>
      </c>
      <c r="AD266">
        <v>13.3505</v>
      </c>
      <c r="AE266">
        <v>-0.89607546716670794</v>
      </c>
      <c r="AF266">
        <v>283360000</v>
      </c>
      <c r="AG266" s="1">
        <v>44167.291666666664</v>
      </c>
      <c r="AH266">
        <v>17.713799999999999</v>
      </c>
      <c r="AI266">
        <v>18.524000000000001</v>
      </c>
      <c r="AJ266">
        <v>18.670000000000002</v>
      </c>
      <c r="AK266">
        <v>18.431999999999999</v>
      </c>
      <c r="AL266">
        <v>18.478000000000002</v>
      </c>
      <c r="AM266">
        <v>0.65690374085467085</v>
      </c>
      <c r="AN266">
        <v>5942000</v>
      </c>
    </row>
    <row r="267" spans="1:40">
      <c r="A267" s="121">
        <v>44168.291666666664</v>
      </c>
      <c r="B267">
        <v>120.2175</v>
      </c>
      <c r="C267">
        <v>122.94</v>
      </c>
      <c r="D267">
        <v>123.78</v>
      </c>
      <c r="E267">
        <v>122.21</v>
      </c>
      <c r="F267">
        <v>123.52</v>
      </c>
      <c r="G267">
        <v>78967600</v>
      </c>
      <c r="H267">
        <v>-0.2467110196293604</v>
      </c>
      <c r="I267" s="1">
        <v>44168.291666666664</v>
      </c>
      <c r="J267">
        <v>46.096200000000003</v>
      </c>
      <c r="K267">
        <v>50.99</v>
      </c>
      <c r="L267">
        <v>51.11</v>
      </c>
      <c r="M267">
        <v>49.78</v>
      </c>
      <c r="N267">
        <v>49.92</v>
      </c>
      <c r="O267">
        <v>0.46684929760552835</v>
      </c>
      <c r="P267">
        <v>50261200</v>
      </c>
      <c r="Q267" s="1">
        <v>44168.291666666664</v>
      </c>
      <c r="R267">
        <v>207.50280000000001</v>
      </c>
      <c r="S267">
        <v>214.24</v>
      </c>
      <c r="T267">
        <v>216.38</v>
      </c>
      <c r="U267">
        <v>213.65</v>
      </c>
      <c r="V267">
        <v>214.61</v>
      </c>
      <c r="W267">
        <v>25120900</v>
      </c>
      <c r="X267">
        <v>-0.27544585148579054</v>
      </c>
      <c r="Y267" s="1">
        <v>44168.291666666664</v>
      </c>
      <c r="Z267">
        <v>13.363</v>
      </c>
      <c r="AA267">
        <v>13.396000000000001</v>
      </c>
      <c r="AB267">
        <v>13.66</v>
      </c>
      <c r="AC267">
        <v>13.329000000000001</v>
      </c>
      <c r="AD267">
        <v>13.5875</v>
      </c>
      <c r="AE267">
        <v>-1.3458599285086483</v>
      </c>
      <c r="AF267">
        <v>199520000</v>
      </c>
      <c r="AG267" s="1">
        <v>44168.291666666664</v>
      </c>
      <c r="AH267">
        <v>17.9452</v>
      </c>
      <c r="AI267">
        <v>18.765999999999998</v>
      </c>
      <c r="AJ267">
        <v>18.86</v>
      </c>
      <c r="AK267">
        <v>18.716000000000001</v>
      </c>
      <c r="AL267">
        <v>18.760000000000002</v>
      </c>
      <c r="AM267">
        <v>-0.25093658367708366</v>
      </c>
      <c r="AN267">
        <v>3773000</v>
      </c>
    </row>
    <row r="268" spans="1:40">
      <c r="A268" s="121">
        <v>44169.291666666664</v>
      </c>
      <c r="B268">
        <v>119.5428</v>
      </c>
      <c r="C268">
        <v>122.25</v>
      </c>
      <c r="D268">
        <v>122.86</v>
      </c>
      <c r="E268">
        <v>121.52</v>
      </c>
      <c r="F268">
        <v>122.6</v>
      </c>
      <c r="G268">
        <v>78260400</v>
      </c>
      <c r="H268">
        <v>-0.26003718710766877</v>
      </c>
      <c r="I268" s="1">
        <v>44169.291666666664</v>
      </c>
      <c r="J268">
        <v>47.000300000000003</v>
      </c>
      <c r="K268">
        <v>51.99</v>
      </c>
      <c r="L268">
        <v>52.65</v>
      </c>
      <c r="M268">
        <v>51</v>
      </c>
      <c r="N268">
        <v>51.06</v>
      </c>
      <c r="O268">
        <v>2.3776738198046252E-2</v>
      </c>
      <c r="P268">
        <v>39767700</v>
      </c>
      <c r="Q268" s="1">
        <v>44169.291666666664</v>
      </c>
      <c r="R268">
        <v>207.619</v>
      </c>
      <c r="S268">
        <v>214.36</v>
      </c>
      <c r="T268">
        <v>215.38</v>
      </c>
      <c r="U268">
        <v>213.18</v>
      </c>
      <c r="V268">
        <v>214.22</v>
      </c>
      <c r="W268">
        <v>24666000</v>
      </c>
      <c r="X268">
        <v>-0.31122429321174749</v>
      </c>
      <c r="Y268" s="1">
        <v>44169.291666666664</v>
      </c>
      <c r="Z268">
        <v>13.524900000000001</v>
      </c>
      <c r="AA268">
        <v>13.558299999999999</v>
      </c>
      <c r="AB268">
        <v>13.56</v>
      </c>
      <c r="AC268">
        <v>13.3888</v>
      </c>
      <c r="AD268">
        <v>13.448499999999999</v>
      </c>
      <c r="AE268">
        <v>-1.3312462253514985</v>
      </c>
      <c r="AF268">
        <v>202244000</v>
      </c>
      <c r="AG268" s="1">
        <v>44169.291666666664</v>
      </c>
      <c r="AH268">
        <v>18.054300000000001</v>
      </c>
      <c r="AI268">
        <v>18.88</v>
      </c>
      <c r="AJ268">
        <v>18.882000000000001</v>
      </c>
      <c r="AK268">
        <v>18.760000000000002</v>
      </c>
      <c r="AL268">
        <v>18.78</v>
      </c>
      <c r="AM268">
        <v>-0.63705124452565143</v>
      </c>
      <c r="AN268">
        <v>2850500</v>
      </c>
    </row>
    <row r="269" spans="1:40">
      <c r="A269" s="121">
        <v>44172.291666666664</v>
      </c>
      <c r="B269">
        <v>121.00960000000001</v>
      </c>
      <c r="C269">
        <v>123.75</v>
      </c>
      <c r="D269">
        <v>124.57</v>
      </c>
      <c r="E269">
        <v>122.25</v>
      </c>
      <c r="F269">
        <v>122.31</v>
      </c>
      <c r="G269">
        <v>86712000</v>
      </c>
      <c r="H269">
        <v>-0.10077893334682149</v>
      </c>
      <c r="I269" s="1">
        <v>44172.291666666664</v>
      </c>
      <c r="J269">
        <v>45.382100000000001</v>
      </c>
      <c r="K269">
        <v>50.2</v>
      </c>
      <c r="L269">
        <v>51.29</v>
      </c>
      <c r="M269">
        <v>49.56</v>
      </c>
      <c r="N269">
        <v>51</v>
      </c>
      <c r="O269">
        <v>0.4997456459196627</v>
      </c>
      <c r="P269">
        <v>51040300</v>
      </c>
      <c r="Q269" s="1">
        <v>44172.291666666664</v>
      </c>
      <c r="R269">
        <v>207.55119999999999</v>
      </c>
      <c r="S269">
        <v>214.29</v>
      </c>
      <c r="T269">
        <v>215.54</v>
      </c>
      <c r="U269">
        <v>212.99</v>
      </c>
      <c r="V269">
        <v>214.37</v>
      </c>
      <c r="W269">
        <v>24620000</v>
      </c>
      <c r="X269">
        <v>-0.31484224950850287</v>
      </c>
      <c r="Y269" s="1">
        <v>44172.291666666664</v>
      </c>
      <c r="Z269">
        <v>13.5732</v>
      </c>
      <c r="AA269">
        <v>13.6067</v>
      </c>
      <c r="AB269">
        <v>13.731199999999999</v>
      </c>
      <c r="AC269">
        <v>13.5</v>
      </c>
      <c r="AD269">
        <v>13.6012</v>
      </c>
      <c r="AE269">
        <v>-1.2185855181928542</v>
      </c>
      <c r="AF269">
        <v>223244000</v>
      </c>
      <c r="AG269" s="1">
        <v>44172.291666666664</v>
      </c>
      <c r="AH269">
        <v>17.855399999999999</v>
      </c>
      <c r="AI269">
        <v>18.672000000000001</v>
      </c>
      <c r="AJ269">
        <v>18.724</v>
      </c>
      <c r="AK269">
        <v>18.588000000000001</v>
      </c>
      <c r="AL269">
        <v>18.600000000000001</v>
      </c>
      <c r="AM269">
        <v>5.6280935090232069E-2</v>
      </c>
      <c r="AN269">
        <v>4507000</v>
      </c>
    </row>
    <row r="270" spans="1:40">
      <c r="A270" s="121">
        <v>44173.291666666664</v>
      </c>
      <c r="B270">
        <v>121.62560000000001</v>
      </c>
      <c r="C270">
        <v>124.38</v>
      </c>
      <c r="D270">
        <v>124.98</v>
      </c>
      <c r="E270">
        <v>123.09</v>
      </c>
      <c r="F270">
        <v>124.37</v>
      </c>
      <c r="G270">
        <v>82225500</v>
      </c>
      <c r="H270">
        <v>-0.18532057699986251</v>
      </c>
      <c r="I270" s="1">
        <v>44173.291666666664</v>
      </c>
      <c r="J270">
        <v>45.825000000000003</v>
      </c>
      <c r="K270">
        <v>50.69</v>
      </c>
      <c r="L270">
        <v>50.72</v>
      </c>
      <c r="M270">
        <v>49.81</v>
      </c>
      <c r="N270">
        <v>49.83</v>
      </c>
      <c r="O270">
        <v>-0.4327102350964856</v>
      </c>
      <c r="P270">
        <v>28956500</v>
      </c>
      <c r="Q270" s="1">
        <v>44173.291666666664</v>
      </c>
      <c r="R270">
        <v>209.21709999999999</v>
      </c>
      <c r="S270">
        <v>216.01</v>
      </c>
      <c r="T270">
        <v>216.95</v>
      </c>
      <c r="U270">
        <v>212.89</v>
      </c>
      <c r="V270">
        <v>213.97</v>
      </c>
      <c r="W270">
        <v>23284100</v>
      </c>
      <c r="X270">
        <v>-0.41991241943970953</v>
      </c>
      <c r="Y270" s="1">
        <v>44173.291666666664</v>
      </c>
      <c r="Z270">
        <v>13.3171</v>
      </c>
      <c r="AA270">
        <v>13.35</v>
      </c>
      <c r="AB270">
        <v>13.598800000000001</v>
      </c>
      <c r="AC270">
        <v>13.281499999999999</v>
      </c>
      <c r="AD270">
        <v>13.585000000000001</v>
      </c>
      <c r="AE270">
        <v>-0.9574487285902743</v>
      </c>
      <c r="AF270">
        <v>271920000</v>
      </c>
      <c r="AG270" s="1">
        <v>44173.291666666664</v>
      </c>
      <c r="AH270">
        <v>17.857299999999999</v>
      </c>
      <c r="AI270">
        <v>18.673999999999999</v>
      </c>
      <c r="AJ270">
        <v>18.760000000000002</v>
      </c>
      <c r="AK270">
        <v>18.63</v>
      </c>
      <c r="AL270">
        <v>18.68</v>
      </c>
      <c r="AM270">
        <v>-0.32774096336891256</v>
      </c>
      <c r="AN270">
        <v>3589500</v>
      </c>
    </row>
    <row r="271" spans="1:40">
      <c r="A271" s="121">
        <v>44174.291666666664</v>
      </c>
      <c r="B271">
        <v>119.08320000000001</v>
      </c>
      <c r="C271">
        <v>121.78</v>
      </c>
      <c r="D271">
        <v>125.95</v>
      </c>
      <c r="E271">
        <v>121</v>
      </c>
      <c r="F271">
        <v>124.53</v>
      </c>
      <c r="G271">
        <v>115089200</v>
      </c>
      <c r="H271">
        <v>0.43394861157039138</v>
      </c>
      <c r="I271" s="1">
        <v>44174.291666666664</v>
      </c>
      <c r="J271">
        <v>45.264600000000002</v>
      </c>
      <c r="K271">
        <v>50.07</v>
      </c>
      <c r="L271">
        <v>50.84</v>
      </c>
      <c r="M271">
        <v>49.73</v>
      </c>
      <c r="N271">
        <v>50.28</v>
      </c>
      <c r="O271">
        <v>-0.21686779773668119</v>
      </c>
      <c r="P271">
        <v>34068400</v>
      </c>
      <c r="Q271" s="1">
        <v>44174.291666666664</v>
      </c>
      <c r="R271">
        <v>205.1395</v>
      </c>
      <c r="S271">
        <v>211.8</v>
      </c>
      <c r="T271">
        <v>215.23</v>
      </c>
      <c r="U271">
        <v>211.21</v>
      </c>
      <c r="V271">
        <v>215.16</v>
      </c>
      <c r="W271">
        <v>32440600</v>
      </c>
      <c r="X271">
        <v>0.30025751167421644</v>
      </c>
      <c r="Y271" s="1">
        <v>44174.291666666664</v>
      </c>
      <c r="Z271">
        <v>12.898899999999999</v>
      </c>
      <c r="AA271">
        <v>12.9307</v>
      </c>
      <c r="AB271">
        <v>13.414</v>
      </c>
      <c r="AC271">
        <v>12.8682</v>
      </c>
      <c r="AD271">
        <v>13.3005</v>
      </c>
      <c r="AE271">
        <v>-0.26335147658144481</v>
      </c>
      <c r="AF271">
        <v>401300000</v>
      </c>
      <c r="AG271" s="1">
        <v>44174.291666666664</v>
      </c>
      <c r="AH271">
        <v>18.002600000000001</v>
      </c>
      <c r="AI271">
        <v>18.826000000000001</v>
      </c>
      <c r="AJ271">
        <v>18.925999999999998</v>
      </c>
      <c r="AK271">
        <v>18.649999999999999</v>
      </c>
      <c r="AL271">
        <v>18.917999999999999</v>
      </c>
      <c r="AM271">
        <v>2.331741481110003</v>
      </c>
      <c r="AN271">
        <v>9943500</v>
      </c>
    </row>
    <row r="272" spans="1:40">
      <c r="A272" s="121">
        <v>44175.291666666664</v>
      </c>
      <c r="B272">
        <v>120.5108</v>
      </c>
      <c r="C272">
        <v>123.24</v>
      </c>
      <c r="D272">
        <v>123.87</v>
      </c>
      <c r="E272">
        <v>120.15</v>
      </c>
      <c r="F272">
        <v>120.5</v>
      </c>
      <c r="G272">
        <v>81312200</v>
      </c>
      <c r="H272">
        <v>-0.20253040273224238</v>
      </c>
      <c r="I272" s="1">
        <v>44175.291666666664</v>
      </c>
      <c r="J272">
        <v>45.436300000000003</v>
      </c>
      <c r="K272">
        <v>50.26</v>
      </c>
      <c r="L272">
        <v>50.72</v>
      </c>
      <c r="M272">
        <v>49.59</v>
      </c>
      <c r="N272">
        <v>49.66</v>
      </c>
      <c r="O272">
        <v>-0.23216960319046417</v>
      </c>
      <c r="P272">
        <v>33706000</v>
      </c>
      <c r="Q272" s="1">
        <v>44175.291666666664</v>
      </c>
      <c r="R272">
        <v>203.8998</v>
      </c>
      <c r="S272">
        <v>210.52</v>
      </c>
      <c r="T272">
        <v>213.08</v>
      </c>
      <c r="U272">
        <v>210.36</v>
      </c>
      <c r="V272">
        <v>211.77</v>
      </c>
      <c r="W272">
        <v>26733300</v>
      </c>
      <c r="X272">
        <v>-0.14862861816213035</v>
      </c>
      <c r="Y272" s="1">
        <v>44175.291666666664</v>
      </c>
      <c r="Z272">
        <v>12.940300000000001</v>
      </c>
      <c r="AA272">
        <v>12.972200000000001</v>
      </c>
      <c r="AB272">
        <v>13.0688</v>
      </c>
      <c r="AC272">
        <v>12.849500000000001</v>
      </c>
      <c r="AD272">
        <v>12.869</v>
      </c>
      <c r="AE272">
        <v>-1.301632553755512</v>
      </c>
      <c r="AF272">
        <v>207764000</v>
      </c>
      <c r="AG272" s="1">
        <v>44175.291666666664</v>
      </c>
      <c r="AH272">
        <v>17.995000000000001</v>
      </c>
      <c r="AI272">
        <v>18.818000000000001</v>
      </c>
      <c r="AJ272">
        <v>18.838000000000001</v>
      </c>
      <c r="AK272">
        <v>18.666</v>
      </c>
      <c r="AL272">
        <v>18.739999999999998</v>
      </c>
      <c r="AM272">
        <v>-0.31204524544823908</v>
      </c>
      <c r="AN272">
        <v>3627000</v>
      </c>
    </row>
    <row r="273" spans="1:40">
      <c r="A273" s="121">
        <v>44176.291666666664</v>
      </c>
      <c r="B273">
        <v>119.6992</v>
      </c>
      <c r="C273">
        <v>122.41</v>
      </c>
      <c r="D273">
        <v>122.76</v>
      </c>
      <c r="E273">
        <v>120.55</v>
      </c>
      <c r="F273">
        <v>122.43</v>
      </c>
      <c r="G273">
        <v>86939800</v>
      </c>
      <c r="H273">
        <v>-9.6486369784097151E-2</v>
      </c>
      <c r="I273" s="1">
        <v>44176.291666666664</v>
      </c>
      <c r="J273">
        <v>44.9572</v>
      </c>
      <c r="K273">
        <v>49.73</v>
      </c>
      <c r="L273">
        <v>50.14</v>
      </c>
      <c r="M273">
        <v>49.12</v>
      </c>
      <c r="N273">
        <v>50.14</v>
      </c>
      <c r="O273">
        <v>-0.41403476999657335</v>
      </c>
      <c r="P273">
        <v>29398800</v>
      </c>
      <c r="Q273" s="1">
        <v>44176.291666666664</v>
      </c>
      <c r="R273">
        <v>206.55359999999999</v>
      </c>
      <c r="S273">
        <v>213.26</v>
      </c>
      <c r="T273">
        <v>213.32</v>
      </c>
      <c r="U273">
        <v>209.11</v>
      </c>
      <c r="V273">
        <v>210.05</v>
      </c>
      <c r="W273">
        <v>30979400</v>
      </c>
      <c r="X273">
        <v>0.18533234339554353</v>
      </c>
      <c r="Y273" s="1">
        <v>44176.291666666664</v>
      </c>
      <c r="Z273">
        <v>12.981199999999999</v>
      </c>
      <c r="AA273">
        <v>13.013299999999999</v>
      </c>
      <c r="AB273">
        <v>13.02</v>
      </c>
      <c r="AC273">
        <v>12.823</v>
      </c>
      <c r="AD273">
        <v>12.9672</v>
      </c>
      <c r="AE273">
        <v>-1.2935853603870373</v>
      </c>
      <c r="AF273">
        <v>209264000</v>
      </c>
      <c r="AG273" s="1">
        <v>44176.291666666664</v>
      </c>
      <c r="AH273">
        <v>18.107800000000001</v>
      </c>
      <c r="AI273">
        <v>18.936</v>
      </c>
      <c r="AJ273">
        <v>18.995999999999999</v>
      </c>
      <c r="AK273">
        <v>18.832000000000001</v>
      </c>
      <c r="AL273">
        <v>18.861999999999998</v>
      </c>
      <c r="AM273">
        <v>6.9256061904655483E-2</v>
      </c>
      <c r="AN273">
        <v>4538000</v>
      </c>
    </row>
    <row r="274" spans="1:40">
      <c r="A274" s="121">
        <v>44179.291666666664</v>
      </c>
      <c r="B274">
        <v>119.08320000000001</v>
      </c>
      <c r="C274">
        <v>121.78</v>
      </c>
      <c r="D274">
        <v>123.35</v>
      </c>
      <c r="E274">
        <v>121.54</v>
      </c>
      <c r="F274">
        <v>122.6</v>
      </c>
      <c r="G274">
        <v>79184500</v>
      </c>
      <c r="H274">
        <v>-0.24262385089909302</v>
      </c>
      <c r="I274" s="1">
        <v>44179.291666666664</v>
      </c>
      <c r="J274">
        <v>45.626199999999997</v>
      </c>
      <c r="K274">
        <v>50.47</v>
      </c>
      <c r="L274">
        <v>51.34</v>
      </c>
      <c r="M274">
        <v>49.74</v>
      </c>
      <c r="N274">
        <v>49.82</v>
      </c>
      <c r="O274">
        <v>-0.24355306552583914</v>
      </c>
      <c r="P274">
        <v>33436400</v>
      </c>
      <c r="Q274" s="1">
        <v>44179.291666666664</v>
      </c>
      <c r="R274">
        <v>207.464</v>
      </c>
      <c r="S274">
        <v>214.2</v>
      </c>
      <c r="T274">
        <v>216.21</v>
      </c>
      <c r="U274">
        <v>212.88</v>
      </c>
      <c r="V274">
        <v>213.1</v>
      </c>
      <c r="W274">
        <v>28798400</v>
      </c>
      <c r="X274">
        <v>1.3794024195033236E-2</v>
      </c>
      <c r="Y274" s="1">
        <v>44179.291666666664</v>
      </c>
      <c r="Z274">
        <v>13.276</v>
      </c>
      <c r="AA274">
        <v>13.3088</v>
      </c>
      <c r="AB274">
        <v>13.3888</v>
      </c>
      <c r="AC274">
        <v>13.077500000000001</v>
      </c>
      <c r="AD274">
        <v>13.087999999999999</v>
      </c>
      <c r="AE274">
        <v>-0.96691222799160037</v>
      </c>
      <c r="AF274">
        <v>270156000</v>
      </c>
      <c r="AG274" s="1">
        <v>44179.291666666664</v>
      </c>
      <c r="AH274">
        <v>17.857299999999999</v>
      </c>
      <c r="AI274">
        <v>18.673999999999999</v>
      </c>
      <c r="AJ274">
        <v>19.010000000000002</v>
      </c>
      <c r="AK274">
        <v>18.667999999999999</v>
      </c>
      <c r="AL274">
        <v>18.992000000000001</v>
      </c>
      <c r="AM274">
        <v>-3.935830610640504E-2</v>
      </c>
      <c r="AN274">
        <v>4278500</v>
      </c>
    </row>
    <row r="275" spans="1:40">
      <c r="A275" s="121">
        <v>44180.291666666664</v>
      </c>
      <c r="B275">
        <v>125.04810000000001</v>
      </c>
      <c r="C275">
        <v>127.88</v>
      </c>
      <c r="D275">
        <v>127.9</v>
      </c>
      <c r="E275">
        <v>124.13</v>
      </c>
      <c r="F275">
        <v>124.34</v>
      </c>
      <c r="G275">
        <v>157243700</v>
      </c>
      <c r="H275">
        <v>1.2282895716444173</v>
      </c>
      <c r="I275" s="1">
        <v>44180.291666666664</v>
      </c>
      <c r="J275">
        <v>45.807000000000002</v>
      </c>
      <c r="K275">
        <v>50.67</v>
      </c>
      <c r="L275">
        <v>51.01</v>
      </c>
      <c r="M275">
        <v>50.21</v>
      </c>
      <c r="N275">
        <v>50.98</v>
      </c>
      <c r="O275">
        <v>-0.58010833845909859</v>
      </c>
      <c r="P275">
        <v>25465600</v>
      </c>
      <c r="Q275" s="1">
        <v>44180.291666666664</v>
      </c>
      <c r="R275">
        <v>207.3963</v>
      </c>
      <c r="S275">
        <v>214.13</v>
      </c>
      <c r="T275">
        <v>215.42</v>
      </c>
      <c r="U275">
        <v>212.24</v>
      </c>
      <c r="V275">
        <v>215.17</v>
      </c>
      <c r="W275">
        <v>27000600</v>
      </c>
      <c r="X275">
        <v>-0.12760514602902792</v>
      </c>
      <c r="Y275" s="1">
        <v>44180.291666666664</v>
      </c>
      <c r="Z275">
        <v>13.3276</v>
      </c>
      <c r="AA275">
        <v>13.3605</v>
      </c>
      <c r="AB275">
        <v>13.464</v>
      </c>
      <c r="AC275">
        <v>13.1868</v>
      </c>
      <c r="AD275">
        <v>13.4397</v>
      </c>
      <c r="AE275">
        <v>-1.3807525589543543</v>
      </c>
      <c r="AF275">
        <v>193016000</v>
      </c>
      <c r="AG275" s="1">
        <v>44180.291666666664</v>
      </c>
      <c r="AH275">
        <v>18.006399999999999</v>
      </c>
      <c r="AI275">
        <v>18.829999999999998</v>
      </c>
      <c r="AJ275">
        <v>18.928000000000001</v>
      </c>
      <c r="AK275">
        <v>18.71</v>
      </c>
      <c r="AL275">
        <v>18.760000000000002</v>
      </c>
      <c r="AM275">
        <v>-0.10507104513429137</v>
      </c>
      <c r="AN275">
        <v>4121500</v>
      </c>
    </row>
    <row r="276" spans="1:40">
      <c r="A276" s="121">
        <v>44181.291666666664</v>
      </c>
      <c r="B276">
        <v>124.9796</v>
      </c>
      <c r="C276">
        <v>127.81</v>
      </c>
      <c r="D276">
        <v>128.37</v>
      </c>
      <c r="E276">
        <v>126.56</v>
      </c>
      <c r="F276">
        <v>127.41</v>
      </c>
      <c r="G276">
        <v>98208600</v>
      </c>
      <c r="H276">
        <v>0.11585796856369926</v>
      </c>
      <c r="I276" s="1">
        <v>44181.291666666664</v>
      </c>
      <c r="J276">
        <v>46.213799999999999</v>
      </c>
      <c r="K276">
        <v>51.12</v>
      </c>
      <c r="L276">
        <v>51.46</v>
      </c>
      <c r="M276">
        <v>50.68</v>
      </c>
      <c r="N276">
        <v>50.71</v>
      </c>
      <c r="O276">
        <v>-0.45827657947359812</v>
      </c>
      <c r="P276">
        <v>28351000</v>
      </c>
      <c r="Q276" s="1">
        <v>44181.291666666664</v>
      </c>
      <c r="R276">
        <v>212.3843</v>
      </c>
      <c r="S276">
        <v>219.28</v>
      </c>
      <c r="T276">
        <v>220.11</v>
      </c>
      <c r="U276">
        <v>214.72</v>
      </c>
      <c r="V276">
        <v>214.75</v>
      </c>
      <c r="W276">
        <v>35023300</v>
      </c>
      <c r="X276">
        <v>0.50339002749226225</v>
      </c>
      <c r="Y276" s="1">
        <v>44181.291666666664</v>
      </c>
      <c r="Z276">
        <v>13.209899999999999</v>
      </c>
      <c r="AA276">
        <v>13.2425</v>
      </c>
      <c r="AB276">
        <v>13.4373</v>
      </c>
      <c r="AC276">
        <v>13.2125</v>
      </c>
      <c r="AD276">
        <v>13.422499999999999</v>
      </c>
      <c r="AE276">
        <v>-1.2192722120269639</v>
      </c>
      <c r="AF276">
        <v>223116000</v>
      </c>
      <c r="AG276" s="1">
        <v>44181.291666666664</v>
      </c>
      <c r="AH276">
        <v>18.190100000000001</v>
      </c>
      <c r="AI276">
        <v>19.021999999999998</v>
      </c>
      <c r="AJ276">
        <v>19.071999999999999</v>
      </c>
      <c r="AK276">
        <v>18.809999999999999</v>
      </c>
      <c r="AL276">
        <v>18.853999999999999</v>
      </c>
      <c r="AM276">
        <v>-3.7056267478039598E-2</v>
      </c>
      <c r="AN276">
        <v>4284000</v>
      </c>
    </row>
    <row r="277" spans="1:40">
      <c r="A277" s="121">
        <v>44182.291666666664</v>
      </c>
      <c r="B277">
        <v>125.85</v>
      </c>
      <c r="C277">
        <v>128.69999999999999</v>
      </c>
      <c r="D277">
        <v>129.58000000000001</v>
      </c>
      <c r="E277">
        <v>128.04</v>
      </c>
      <c r="F277">
        <v>128.9</v>
      </c>
      <c r="G277">
        <v>94359800</v>
      </c>
      <c r="H277">
        <v>4.3332864787520894E-2</v>
      </c>
      <c r="I277" s="1">
        <v>44182.291666666664</v>
      </c>
      <c r="J277">
        <v>45.788899999999998</v>
      </c>
      <c r="K277">
        <v>50.65</v>
      </c>
      <c r="L277">
        <v>51.32</v>
      </c>
      <c r="M277">
        <v>50.22</v>
      </c>
      <c r="N277">
        <v>51.15</v>
      </c>
      <c r="O277">
        <v>-0.54069690024011119</v>
      </c>
      <c r="P277">
        <v>26399000</v>
      </c>
      <c r="Q277" s="1">
        <v>44182.291666666664</v>
      </c>
      <c r="R277">
        <v>212.51990000000001</v>
      </c>
      <c r="S277">
        <v>219.42</v>
      </c>
      <c r="T277">
        <v>220.89</v>
      </c>
      <c r="U277">
        <v>217.92</v>
      </c>
      <c r="V277">
        <v>219.87</v>
      </c>
      <c r="W277">
        <v>32515800</v>
      </c>
      <c r="X277">
        <v>0.30617208370717308</v>
      </c>
      <c r="Y277" s="1">
        <v>44182.291666666664</v>
      </c>
      <c r="Z277">
        <v>13.308400000000001</v>
      </c>
      <c r="AA277">
        <v>13.3413</v>
      </c>
      <c r="AB277">
        <v>13.3795</v>
      </c>
      <c r="AC277">
        <v>13.1785</v>
      </c>
      <c r="AD277">
        <v>13.3667</v>
      </c>
      <c r="AE277">
        <v>-1.1749160821799318</v>
      </c>
      <c r="AF277">
        <v>231384000</v>
      </c>
      <c r="AG277" s="1">
        <v>44182.291666666664</v>
      </c>
      <c r="AH277">
        <v>18.555299999999999</v>
      </c>
      <c r="AI277">
        <v>19.404</v>
      </c>
      <c r="AJ277">
        <v>19.553999999999998</v>
      </c>
      <c r="AK277">
        <v>19.353999999999999</v>
      </c>
      <c r="AL277">
        <v>19.414000000000001</v>
      </c>
      <c r="AM277">
        <v>0.68055195585515216</v>
      </c>
      <c r="AN277">
        <v>5998500</v>
      </c>
    </row>
    <row r="278" spans="1:40">
      <c r="A278" s="121">
        <v>44183.291666666664</v>
      </c>
      <c r="B278">
        <v>123.85509999999999</v>
      </c>
      <c r="C278">
        <v>126.66</v>
      </c>
      <c r="D278">
        <v>129.1</v>
      </c>
      <c r="E278">
        <v>126.12</v>
      </c>
      <c r="F278">
        <v>128.96</v>
      </c>
      <c r="G278">
        <v>192541500</v>
      </c>
      <c r="H278">
        <v>1.8934258759654496</v>
      </c>
      <c r="I278" s="1">
        <v>44183.291666666664</v>
      </c>
      <c r="J278">
        <v>42.905000000000001</v>
      </c>
      <c r="K278">
        <v>47.46</v>
      </c>
      <c r="L278">
        <v>50.68</v>
      </c>
      <c r="M278">
        <v>47.11</v>
      </c>
      <c r="N278">
        <v>50.57</v>
      </c>
      <c r="O278">
        <v>3.3818432365511826</v>
      </c>
      <c r="P278">
        <v>119298400</v>
      </c>
      <c r="Q278" s="1">
        <v>44183.291666666664</v>
      </c>
      <c r="R278">
        <v>211.71600000000001</v>
      </c>
      <c r="S278">
        <v>218.59</v>
      </c>
      <c r="T278">
        <v>219.69</v>
      </c>
      <c r="U278">
        <v>216.02</v>
      </c>
      <c r="V278">
        <v>218.59</v>
      </c>
      <c r="W278">
        <v>63354900</v>
      </c>
      <c r="X278">
        <v>2.7317050409086669</v>
      </c>
      <c r="Y278" s="1">
        <v>44183.291666666664</v>
      </c>
      <c r="Z278">
        <v>13.2393</v>
      </c>
      <c r="AA278">
        <v>13.272</v>
      </c>
      <c r="AB278">
        <v>13.404999999999999</v>
      </c>
      <c r="AC278">
        <v>13.070499999999999</v>
      </c>
      <c r="AD278">
        <v>13.379</v>
      </c>
      <c r="AE278">
        <v>-0.58114050749808588</v>
      </c>
      <c r="AF278">
        <v>342064000</v>
      </c>
      <c r="AG278" s="1">
        <v>44183.291666666664</v>
      </c>
      <c r="AH278">
        <v>18.878599999999999</v>
      </c>
      <c r="AI278">
        <v>19.742000000000001</v>
      </c>
      <c r="AJ278">
        <v>19.87</v>
      </c>
      <c r="AK278">
        <v>19.628</v>
      </c>
      <c r="AL278">
        <v>19.82</v>
      </c>
      <c r="AM278">
        <v>0.86869129466429174</v>
      </c>
      <c r="AN278">
        <v>6448000</v>
      </c>
    </row>
    <row r="279" spans="1:40">
      <c r="A279" s="121">
        <v>44186.291666666664</v>
      </c>
      <c r="B279">
        <v>125.3903</v>
      </c>
      <c r="C279">
        <v>128.22999999999999</v>
      </c>
      <c r="D279">
        <v>128.31</v>
      </c>
      <c r="E279">
        <v>123.45</v>
      </c>
      <c r="F279">
        <v>125.02</v>
      </c>
      <c r="G279">
        <v>121251600</v>
      </c>
      <c r="H279">
        <v>0.55007018180275513</v>
      </c>
      <c r="I279" s="1">
        <v>44186.291666666664</v>
      </c>
      <c r="J279">
        <v>41.910600000000002</v>
      </c>
      <c r="K279">
        <v>46.36</v>
      </c>
      <c r="L279">
        <v>46.45</v>
      </c>
      <c r="M279">
        <v>45.24</v>
      </c>
      <c r="N279">
        <v>46.32</v>
      </c>
      <c r="O279">
        <v>0.61524387615773646</v>
      </c>
      <c r="P279">
        <v>53775700</v>
      </c>
      <c r="Q279" s="1">
        <v>44186.291666666664</v>
      </c>
      <c r="R279">
        <v>215.59020000000001</v>
      </c>
      <c r="S279">
        <v>222.59</v>
      </c>
      <c r="T279">
        <v>224</v>
      </c>
      <c r="U279">
        <v>217.28</v>
      </c>
      <c r="V279">
        <v>217.55</v>
      </c>
      <c r="W279">
        <v>37181900</v>
      </c>
      <c r="X279">
        <v>0.67316655927870039</v>
      </c>
      <c r="Y279" s="1">
        <v>44186.291666666664</v>
      </c>
      <c r="Z279">
        <v>13.2994</v>
      </c>
      <c r="AA279">
        <v>13.3322</v>
      </c>
      <c r="AB279">
        <v>13.37</v>
      </c>
      <c r="AC279">
        <v>12.967499999999999</v>
      </c>
      <c r="AD279">
        <v>13.0747</v>
      </c>
      <c r="AE279">
        <v>-0.7942945654422412</v>
      </c>
      <c r="AF279">
        <v>302332000</v>
      </c>
      <c r="AG279" s="1">
        <v>44186.291666666664</v>
      </c>
      <c r="AH279">
        <v>19.0105</v>
      </c>
      <c r="AI279">
        <v>19.88</v>
      </c>
      <c r="AJ279">
        <v>19.905999999999999</v>
      </c>
      <c r="AK279">
        <v>19.562000000000001</v>
      </c>
      <c r="AL279">
        <v>19.777999999999999</v>
      </c>
      <c r="AM279">
        <v>0.13496880093254182</v>
      </c>
      <c r="AN279">
        <v>4695000</v>
      </c>
    </row>
    <row r="280" spans="1:40">
      <c r="A280" s="121">
        <v>44187.291666666664</v>
      </c>
      <c r="B280">
        <v>128.95949999999999</v>
      </c>
      <c r="C280">
        <v>131.88</v>
      </c>
      <c r="D280">
        <v>134.41</v>
      </c>
      <c r="E280">
        <v>129.65</v>
      </c>
      <c r="F280">
        <v>131.61000000000001</v>
      </c>
      <c r="G280">
        <v>168904800</v>
      </c>
      <c r="H280">
        <v>1.4480262396044032</v>
      </c>
      <c r="I280" s="1">
        <v>44187.291666666664</v>
      </c>
      <c r="J280">
        <v>41.738799999999998</v>
      </c>
      <c r="K280">
        <v>46.17</v>
      </c>
      <c r="L280">
        <v>46.34</v>
      </c>
      <c r="M280">
        <v>45.77</v>
      </c>
      <c r="N280">
        <v>46.25</v>
      </c>
      <c r="O280">
        <v>-0.2969742693341344</v>
      </c>
      <c r="P280">
        <v>32171200</v>
      </c>
      <c r="Q280" s="1">
        <v>44187.291666666664</v>
      </c>
      <c r="R280">
        <v>216.89769999999999</v>
      </c>
      <c r="S280">
        <v>223.94</v>
      </c>
      <c r="T280">
        <v>225.63</v>
      </c>
      <c r="U280">
        <v>221.85</v>
      </c>
      <c r="V280">
        <v>222.69</v>
      </c>
      <c r="W280">
        <v>22612200</v>
      </c>
      <c r="X280">
        <v>-0.47275817673949072</v>
      </c>
      <c r="Y280" s="1">
        <v>44187.291666666664</v>
      </c>
      <c r="Z280">
        <v>13.2455</v>
      </c>
      <c r="AA280">
        <v>13.2782</v>
      </c>
      <c r="AB280">
        <v>13.337199999999999</v>
      </c>
      <c r="AC280">
        <v>13.054</v>
      </c>
      <c r="AD280">
        <v>13.3193</v>
      </c>
      <c r="AE280">
        <v>-1.4206451788796723</v>
      </c>
      <c r="AF280">
        <v>185580000</v>
      </c>
      <c r="AG280" s="1">
        <v>44187.291666666664</v>
      </c>
      <c r="AH280">
        <v>18.639500000000002</v>
      </c>
      <c r="AI280">
        <v>19.492000000000001</v>
      </c>
      <c r="AJ280">
        <v>19.661999999999999</v>
      </c>
      <c r="AK280">
        <v>19.456</v>
      </c>
      <c r="AL280">
        <v>19.591999999999999</v>
      </c>
      <c r="AM280">
        <v>-0.27521262739439195</v>
      </c>
      <c r="AN280">
        <v>3715000</v>
      </c>
    </row>
    <row r="281" spans="1:40">
      <c r="A281" s="121">
        <v>44188.291666666664</v>
      </c>
      <c r="B281">
        <v>128.0599</v>
      </c>
      <c r="C281">
        <v>130.96</v>
      </c>
      <c r="D281">
        <v>132.43</v>
      </c>
      <c r="E281">
        <v>130.78</v>
      </c>
      <c r="F281">
        <v>132.16</v>
      </c>
      <c r="G281">
        <v>88223700</v>
      </c>
      <c r="H281">
        <v>-7.2293119748180645E-2</v>
      </c>
      <c r="I281" s="1">
        <v>44188.291666666664</v>
      </c>
      <c r="J281">
        <v>42.100499999999997</v>
      </c>
      <c r="K281">
        <v>46.57</v>
      </c>
      <c r="L281">
        <v>47.03</v>
      </c>
      <c r="M281">
        <v>46.07</v>
      </c>
      <c r="N281">
        <v>46.17</v>
      </c>
      <c r="O281">
        <v>-0.70261567384432455</v>
      </c>
      <c r="P281">
        <v>22564200</v>
      </c>
      <c r="Q281" s="1">
        <v>44188.291666666664</v>
      </c>
      <c r="R281">
        <v>214.06960000000001</v>
      </c>
      <c r="S281">
        <v>221.02</v>
      </c>
      <c r="T281">
        <v>223.56</v>
      </c>
      <c r="U281">
        <v>220.8</v>
      </c>
      <c r="V281">
        <v>223.11</v>
      </c>
      <c r="W281">
        <v>18699600</v>
      </c>
      <c r="X281">
        <v>-0.78048895514568817</v>
      </c>
      <c r="Y281" s="1">
        <v>44188.291666666664</v>
      </c>
      <c r="Z281">
        <v>12.9772</v>
      </c>
      <c r="AA281">
        <v>13.0092</v>
      </c>
      <c r="AB281">
        <v>13.275</v>
      </c>
      <c r="AC281">
        <v>13.005000000000001</v>
      </c>
      <c r="AD281">
        <v>13.256</v>
      </c>
      <c r="AE281">
        <v>-1.4551730032260075</v>
      </c>
      <c r="AF281">
        <v>179144000</v>
      </c>
      <c r="AG281" s="1">
        <v>44188.291666666664</v>
      </c>
      <c r="AH281">
        <v>18.639500000000002</v>
      </c>
      <c r="AI281">
        <v>19.492000000000001</v>
      </c>
      <c r="AJ281">
        <v>19.626000000000001</v>
      </c>
      <c r="AK281">
        <v>19.448</v>
      </c>
      <c r="AL281">
        <v>19.626000000000001</v>
      </c>
      <c r="AM281">
        <v>-0.42882138677804982</v>
      </c>
      <c r="AN281">
        <v>3348000</v>
      </c>
    </row>
    <row r="282" spans="1:40">
      <c r="A282" s="121">
        <v>44189.291666666664</v>
      </c>
      <c r="B282">
        <v>129.04750000000001</v>
      </c>
      <c r="C282">
        <v>131.97</v>
      </c>
      <c r="D282">
        <v>133.46</v>
      </c>
      <c r="E282">
        <v>131.1</v>
      </c>
      <c r="F282">
        <v>131.32</v>
      </c>
      <c r="G282">
        <v>54930100</v>
      </c>
      <c r="H282">
        <v>-0.69966315588478745</v>
      </c>
      <c r="I282" s="1">
        <v>44189.291666666664</v>
      </c>
      <c r="J282">
        <v>42.552500000000002</v>
      </c>
      <c r="K282">
        <v>47.07</v>
      </c>
      <c r="L282">
        <v>47.09</v>
      </c>
      <c r="M282">
        <v>46.34</v>
      </c>
      <c r="N282">
        <v>46.6</v>
      </c>
      <c r="O282">
        <v>-1.1543482782257881</v>
      </c>
      <c r="P282">
        <v>11865600</v>
      </c>
      <c r="Q282" s="1">
        <v>44189.291666666664</v>
      </c>
      <c r="R282">
        <v>215.74520000000001</v>
      </c>
      <c r="S282">
        <v>222.75</v>
      </c>
      <c r="T282">
        <v>223.61</v>
      </c>
      <c r="U282">
        <v>221.2</v>
      </c>
      <c r="V282">
        <v>221.42</v>
      </c>
      <c r="W282">
        <v>10550600</v>
      </c>
      <c r="X282">
        <v>-1.4214177782382871</v>
      </c>
      <c r="Y282" s="1">
        <v>44189.291666666664</v>
      </c>
      <c r="Z282">
        <v>12.9617</v>
      </c>
      <c r="AA282">
        <v>12.9937</v>
      </c>
      <c r="AB282">
        <v>13.1325</v>
      </c>
      <c r="AC282">
        <v>12.938800000000001</v>
      </c>
      <c r="AD282">
        <v>13.0372</v>
      </c>
      <c r="AE282">
        <v>-1.8911162919741715</v>
      </c>
      <c r="AF282">
        <v>97884000</v>
      </c>
      <c r="AG282" s="1">
        <v>44189.291666666664</v>
      </c>
      <c r="AH282">
        <v>18.520900000000001</v>
      </c>
      <c r="AI282">
        <v>19.367999999999999</v>
      </c>
      <c r="AJ282">
        <v>19.512</v>
      </c>
      <c r="AK282">
        <v>19.308</v>
      </c>
      <c r="AL282">
        <v>19.492000000000001</v>
      </c>
      <c r="AM282">
        <v>-1.1985393936078776</v>
      </c>
      <c r="AN282">
        <v>1509000</v>
      </c>
    </row>
    <row r="283" spans="1:40">
      <c r="A283" s="121">
        <v>44193.291666666664</v>
      </c>
      <c r="B283">
        <v>133.66300000000001</v>
      </c>
      <c r="C283">
        <v>136.69</v>
      </c>
      <c r="D283">
        <v>137.34</v>
      </c>
      <c r="E283">
        <v>133.51</v>
      </c>
      <c r="F283">
        <v>133.99</v>
      </c>
      <c r="G283">
        <v>124486200</v>
      </c>
      <c r="H283">
        <v>0.61102156942342301</v>
      </c>
      <c r="I283" s="1">
        <v>44193.291666666664</v>
      </c>
      <c r="J283">
        <v>42.552500000000002</v>
      </c>
      <c r="K283">
        <v>47.07</v>
      </c>
      <c r="L283">
        <v>47.64</v>
      </c>
      <c r="M283">
        <v>46.86</v>
      </c>
      <c r="N283">
        <v>47.19</v>
      </c>
      <c r="O283">
        <v>-0.75729513869710852</v>
      </c>
      <c r="P283">
        <v>21269200</v>
      </c>
      <c r="Q283" s="1">
        <v>44193.291666666664</v>
      </c>
      <c r="R283">
        <v>217.88570000000001</v>
      </c>
      <c r="S283">
        <v>224.96</v>
      </c>
      <c r="T283">
        <v>226.03</v>
      </c>
      <c r="U283">
        <v>223.02</v>
      </c>
      <c r="V283">
        <v>224.45</v>
      </c>
      <c r="W283">
        <v>17933500</v>
      </c>
      <c r="X283">
        <v>-0.84074365773143367</v>
      </c>
      <c r="Y283" s="1">
        <v>44193.291666666664</v>
      </c>
      <c r="Z283">
        <v>12.8682</v>
      </c>
      <c r="AA283">
        <v>12.9</v>
      </c>
      <c r="AB283">
        <v>13.0625</v>
      </c>
      <c r="AC283">
        <v>12.763299999999999</v>
      </c>
      <c r="AD283">
        <v>13.0625</v>
      </c>
      <c r="AE283">
        <v>-1.2758815349763932</v>
      </c>
      <c r="AF283">
        <v>212564000</v>
      </c>
      <c r="AG283" s="1">
        <v>44193.291666666664</v>
      </c>
      <c r="AH283">
        <v>18.7332</v>
      </c>
      <c r="AI283">
        <v>19.59</v>
      </c>
      <c r="AJ283">
        <v>19.658000000000001</v>
      </c>
      <c r="AK283">
        <v>19.565999999999999</v>
      </c>
      <c r="AL283">
        <v>19.638000000000002</v>
      </c>
      <c r="AM283">
        <v>0.18645075571235084</v>
      </c>
      <c r="AN283">
        <v>4818000</v>
      </c>
    </row>
    <row r="284" spans="1:40">
      <c r="A284" s="121">
        <v>44194.291666666664</v>
      </c>
      <c r="B284">
        <v>131.88329999999999</v>
      </c>
      <c r="C284">
        <v>134.87</v>
      </c>
      <c r="D284">
        <v>138.79</v>
      </c>
      <c r="E284">
        <v>134.34</v>
      </c>
      <c r="F284">
        <v>138.05000000000001</v>
      </c>
      <c r="G284">
        <v>121047300</v>
      </c>
      <c r="H284">
        <v>0.54622044196138297</v>
      </c>
      <c r="I284" s="1">
        <v>44194.291666666664</v>
      </c>
      <c r="J284">
        <v>44.649799999999999</v>
      </c>
      <c r="K284">
        <v>49.39</v>
      </c>
      <c r="L284">
        <v>50.67</v>
      </c>
      <c r="M284">
        <v>46.49</v>
      </c>
      <c r="N284">
        <v>47.22</v>
      </c>
      <c r="O284">
        <v>1.9138579434726166</v>
      </c>
      <c r="P284">
        <v>84531400</v>
      </c>
      <c r="Q284" s="1">
        <v>44194.291666666664</v>
      </c>
      <c r="R284">
        <v>217.1011</v>
      </c>
      <c r="S284">
        <v>224.15</v>
      </c>
      <c r="T284">
        <v>227.18</v>
      </c>
      <c r="U284">
        <v>223.58</v>
      </c>
      <c r="V284">
        <v>226.31</v>
      </c>
      <c r="W284">
        <v>17403200</v>
      </c>
      <c r="X284">
        <v>-0.88245240173511574</v>
      </c>
      <c r="Y284" s="1">
        <v>44194.291666666664</v>
      </c>
      <c r="Z284">
        <v>12.9114</v>
      </c>
      <c r="AA284">
        <v>12.943199999999999</v>
      </c>
      <c r="AB284">
        <v>13.0725</v>
      </c>
      <c r="AC284">
        <v>12.8422</v>
      </c>
      <c r="AD284">
        <v>12.925000000000001</v>
      </c>
      <c r="AE284">
        <v>-1.502232990044847</v>
      </c>
      <c r="AF284">
        <v>170372000</v>
      </c>
      <c r="AG284" s="1">
        <v>44194.291666666664</v>
      </c>
      <c r="AH284">
        <v>19.2075</v>
      </c>
      <c r="AI284">
        <v>20.085999999999999</v>
      </c>
      <c r="AJ284">
        <v>20.166</v>
      </c>
      <c r="AK284">
        <v>19.87</v>
      </c>
      <c r="AL284">
        <v>20</v>
      </c>
      <c r="AM284">
        <v>0.23918836792581377</v>
      </c>
      <c r="AN284">
        <v>4944000</v>
      </c>
    </row>
    <row r="285" spans="1:40">
      <c r="A285" s="121">
        <v>44195.291666666664</v>
      </c>
      <c r="B285">
        <v>130.75880000000001</v>
      </c>
      <c r="C285">
        <v>133.72</v>
      </c>
      <c r="D285">
        <v>135.99</v>
      </c>
      <c r="E285">
        <v>133.4</v>
      </c>
      <c r="F285">
        <v>135.58000000000001</v>
      </c>
      <c r="G285">
        <v>96452100</v>
      </c>
      <c r="H285">
        <v>8.2759250837951673E-2</v>
      </c>
      <c r="I285" s="1">
        <v>44195.291666666664</v>
      </c>
      <c r="J285">
        <v>44.071199999999997</v>
      </c>
      <c r="K285">
        <v>48.75</v>
      </c>
      <c r="L285">
        <v>49.19</v>
      </c>
      <c r="M285">
        <v>48.56</v>
      </c>
      <c r="N285">
        <v>49.11</v>
      </c>
      <c r="O285">
        <v>-7.6812365368584948E-2</v>
      </c>
      <c r="P285">
        <v>37385400</v>
      </c>
      <c r="Q285" s="1">
        <v>44195.291666666664</v>
      </c>
      <c r="R285">
        <v>214.7088</v>
      </c>
      <c r="S285">
        <v>221.68</v>
      </c>
      <c r="T285">
        <v>225.63</v>
      </c>
      <c r="U285">
        <v>221.47</v>
      </c>
      <c r="V285">
        <v>225.23</v>
      </c>
      <c r="W285">
        <v>20272300</v>
      </c>
      <c r="X285">
        <v>-0.65679417540857554</v>
      </c>
      <c r="Y285" s="1">
        <v>44195.291666666664</v>
      </c>
      <c r="Z285">
        <v>13.1134</v>
      </c>
      <c r="AA285">
        <v>13.145799999999999</v>
      </c>
      <c r="AB285">
        <v>13.213699999999999</v>
      </c>
      <c r="AC285">
        <v>12.896800000000001</v>
      </c>
      <c r="AD285">
        <v>12.9902</v>
      </c>
      <c r="AE285">
        <v>-1.2070404781068826</v>
      </c>
      <c r="AF285">
        <v>225396000</v>
      </c>
      <c r="AG285" s="1">
        <v>44195.291666666664</v>
      </c>
      <c r="AH285">
        <v>19.2745</v>
      </c>
      <c r="AI285">
        <v>20.155999999999999</v>
      </c>
      <c r="AJ285">
        <v>20.190000000000001</v>
      </c>
      <c r="AK285">
        <v>19.931999999999999</v>
      </c>
      <c r="AL285">
        <v>19.96</v>
      </c>
      <c r="AM285">
        <v>-0.54057489837324502</v>
      </c>
      <c r="AN285">
        <v>3081000</v>
      </c>
    </row>
    <row r="286" spans="1:40">
      <c r="A286" s="121">
        <v>44196.291666666664</v>
      </c>
      <c r="B286">
        <v>129.7516</v>
      </c>
      <c r="C286">
        <v>132.69</v>
      </c>
      <c r="D286">
        <v>134.74</v>
      </c>
      <c r="E286">
        <v>131.72</v>
      </c>
      <c r="F286">
        <v>134.08000000000001</v>
      </c>
      <c r="G286">
        <v>99116600</v>
      </c>
      <c r="H286">
        <v>0.13296792341424227</v>
      </c>
      <c r="I286" s="1">
        <v>44196.291666666664</v>
      </c>
      <c r="J286">
        <v>45.038499999999999</v>
      </c>
      <c r="K286">
        <v>49.82</v>
      </c>
      <c r="L286">
        <v>50.19</v>
      </c>
      <c r="M286">
        <v>48.72</v>
      </c>
      <c r="N286">
        <v>48.75</v>
      </c>
      <c r="O286">
        <v>-0.4487425075324718</v>
      </c>
      <c r="P286">
        <v>28576800</v>
      </c>
      <c r="Q286" s="1">
        <v>44196.291666666664</v>
      </c>
      <c r="R286">
        <v>215.4255</v>
      </c>
      <c r="S286">
        <v>222.42</v>
      </c>
      <c r="T286">
        <v>223</v>
      </c>
      <c r="U286">
        <v>219.68</v>
      </c>
      <c r="V286">
        <v>221.7</v>
      </c>
      <c r="W286">
        <v>20942100</v>
      </c>
      <c r="X286">
        <v>-0.60411358567886364</v>
      </c>
      <c r="Y286" s="1">
        <v>44196.291666666664</v>
      </c>
      <c r="Z286">
        <v>13.0228</v>
      </c>
      <c r="AA286">
        <v>13.055</v>
      </c>
      <c r="AB286">
        <v>13.151</v>
      </c>
      <c r="AC286">
        <v>12.914999999999999</v>
      </c>
      <c r="AD286">
        <v>13.1365</v>
      </c>
      <c r="AE286">
        <v>-1.3839285179371124</v>
      </c>
      <c r="AF286">
        <v>192424000</v>
      </c>
      <c r="AG286" s="1">
        <v>44196.291666666664</v>
      </c>
      <c r="AH286">
        <v>19.335699999999999</v>
      </c>
      <c r="AI286">
        <v>20.22</v>
      </c>
      <c r="AJ286">
        <v>20.28</v>
      </c>
      <c r="AK286">
        <v>20.122</v>
      </c>
      <c r="AL286">
        <v>20.186</v>
      </c>
      <c r="AM286">
        <v>-0.4265193481496844</v>
      </c>
      <c r="AN286">
        <v>3353500</v>
      </c>
    </row>
    <row r="287" spans="1:40">
      <c r="A287" s="121">
        <v>44200.291666666664</v>
      </c>
      <c r="B287">
        <v>126.5442</v>
      </c>
      <c r="C287">
        <v>129.41</v>
      </c>
      <c r="D287">
        <v>133.61000000000001</v>
      </c>
      <c r="E287">
        <v>126.76</v>
      </c>
      <c r="F287">
        <v>133.52000000000001</v>
      </c>
      <c r="G287">
        <v>143301900</v>
      </c>
      <c r="H287">
        <v>0.96557639043813914</v>
      </c>
      <c r="I287" s="1">
        <v>44200.291666666664</v>
      </c>
      <c r="J287">
        <v>44.902900000000002</v>
      </c>
      <c r="K287">
        <v>49.67</v>
      </c>
      <c r="L287">
        <v>51.39</v>
      </c>
      <c r="M287">
        <v>49.4</v>
      </c>
      <c r="N287">
        <v>49.89</v>
      </c>
      <c r="O287">
        <v>0.29125432425937159</v>
      </c>
      <c r="P287">
        <v>46102500</v>
      </c>
      <c r="Q287" s="1">
        <v>44200.291666666664</v>
      </c>
      <c r="R287">
        <v>210.8443</v>
      </c>
      <c r="S287">
        <v>217.69</v>
      </c>
      <c r="T287">
        <v>223</v>
      </c>
      <c r="U287">
        <v>214.81</v>
      </c>
      <c r="V287">
        <v>222.53</v>
      </c>
      <c r="W287">
        <v>37130100</v>
      </c>
      <c r="X287">
        <v>0.66909242588365847</v>
      </c>
      <c r="Y287" s="1">
        <v>44200.291666666664</v>
      </c>
      <c r="Z287">
        <v>13.081200000000001</v>
      </c>
      <c r="AA287">
        <v>13.1135</v>
      </c>
      <c r="AB287">
        <v>13.6525</v>
      </c>
      <c r="AC287">
        <v>12.9625</v>
      </c>
      <c r="AD287">
        <v>13.104200000000001</v>
      </c>
      <c r="AE287">
        <v>0.59147505097371733</v>
      </c>
      <c r="AF287">
        <v>560640000</v>
      </c>
      <c r="AG287" s="1">
        <v>44200.291666666664</v>
      </c>
      <c r="AH287">
        <v>19.1387</v>
      </c>
      <c r="AI287">
        <v>20.013999999999999</v>
      </c>
      <c r="AJ287">
        <v>20.324000000000002</v>
      </c>
      <c r="AK287">
        <v>19.891999999999999</v>
      </c>
      <c r="AL287">
        <v>20.3</v>
      </c>
      <c r="AM287">
        <v>0.39656409961043326</v>
      </c>
      <c r="AN287">
        <v>5320000</v>
      </c>
    </row>
    <row r="288" spans="1:40">
      <c r="A288" s="121">
        <v>44201.291666666664</v>
      </c>
      <c r="B288">
        <v>128.1088</v>
      </c>
      <c r="C288">
        <v>131.01</v>
      </c>
      <c r="D288">
        <v>131.74</v>
      </c>
      <c r="E288">
        <v>128.43</v>
      </c>
      <c r="F288">
        <v>128.88999999999999</v>
      </c>
      <c r="G288">
        <v>97664900</v>
      </c>
      <c r="H288">
        <v>0.10561272357224526</v>
      </c>
      <c r="I288" s="1">
        <v>44201.291666666664</v>
      </c>
      <c r="J288">
        <v>45.752699999999997</v>
      </c>
      <c r="K288">
        <v>50.61</v>
      </c>
      <c r="L288">
        <v>50.83</v>
      </c>
      <c r="M288">
        <v>49.33</v>
      </c>
      <c r="N288">
        <v>49.45</v>
      </c>
      <c r="O288">
        <v>-0.60540022992382259</v>
      </c>
      <c r="P288">
        <v>24866600</v>
      </c>
      <c r="Q288" s="1">
        <v>44201.291666666664</v>
      </c>
      <c r="R288">
        <v>211.04769999999999</v>
      </c>
      <c r="S288">
        <v>217.9</v>
      </c>
      <c r="T288">
        <v>218.52</v>
      </c>
      <c r="U288">
        <v>215.7</v>
      </c>
      <c r="V288">
        <v>217.26</v>
      </c>
      <c r="W288">
        <v>23823000</v>
      </c>
      <c r="X288">
        <v>-0.37752727491098187</v>
      </c>
      <c r="Y288" s="1">
        <v>44201.291666666664</v>
      </c>
      <c r="Z288">
        <v>13.371700000000001</v>
      </c>
      <c r="AA288">
        <v>13.4047</v>
      </c>
      <c r="AB288">
        <v>13.4435</v>
      </c>
      <c r="AC288">
        <v>13.087</v>
      </c>
      <c r="AD288">
        <v>13.0997</v>
      </c>
      <c r="AE288">
        <v>-0.68470252135477505</v>
      </c>
      <c r="AF288">
        <v>322760000</v>
      </c>
      <c r="AG288" s="1">
        <v>44201.291666666664</v>
      </c>
      <c r="AH288">
        <v>19.720099999999999</v>
      </c>
      <c r="AI288">
        <v>20.622</v>
      </c>
      <c r="AJ288">
        <v>20.704000000000001</v>
      </c>
      <c r="AK288">
        <v>20.399999999999999</v>
      </c>
      <c r="AL288">
        <v>20.404</v>
      </c>
      <c r="AM288">
        <v>0.51103820231187858</v>
      </c>
      <c r="AN288">
        <v>5593500</v>
      </c>
    </row>
    <row r="289" spans="1:40">
      <c r="A289" s="121">
        <v>44202.291666666664</v>
      </c>
      <c r="B289">
        <v>123.79640000000001</v>
      </c>
      <c r="C289">
        <v>126.6</v>
      </c>
      <c r="D289">
        <v>131.05000000000001</v>
      </c>
      <c r="E289">
        <v>126.38</v>
      </c>
      <c r="F289">
        <v>127.72</v>
      </c>
      <c r="G289">
        <v>155088000</v>
      </c>
      <c r="H289">
        <v>1.1876685037244663</v>
      </c>
      <c r="I289" s="1">
        <v>44202.291666666664</v>
      </c>
      <c r="J289">
        <v>46.195700000000002</v>
      </c>
      <c r="K289">
        <v>51.1</v>
      </c>
      <c r="L289">
        <v>52.15</v>
      </c>
      <c r="M289">
        <v>50.2</v>
      </c>
      <c r="N289">
        <v>50.44</v>
      </c>
      <c r="O289">
        <v>-0.101124671053707</v>
      </c>
      <c r="P289">
        <v>36809600</v>
      </c>
      <c r="Q289" s="1">
        <v>44202.291666666664</v>
      </c>
      <c r="R289">
        <v>205.5753</v>
      </c>
      <c r="S289">
        <v>212.25</v>
      </c>
      <c r="T289">
        <v>216.49</v>
      </c>
      <c r="U289">
        <v>211.94</v>
      </c>
      <c r="V289">
        <v>212.17</v>
      </c>
      <c r="W289">
        <v>35930700</v>
      </c>
      <c r="X289">
        <v>0.57475814800695424</v>
      </c>
      <c r="Y289" s="1">
        <v>44202.291666666664</v>
      </c>
      <c r="Z289">
        <v>12.583399999999999</v>
      </c>
      <c r="AA289">
        <v>12.6145</v>
      </c>
      <c r="AB289">
        <v>13.244999999999999</v>
      </c>
      <c r="AC289">
        <v>12.586</v>
      </c>
      <c r="AD289">
        <v>13.2225</v>
      </c>
      <c r="AE289">
        <v>0.69761216670831838</v>
      </c>
      <c r="AF289">
        <v>580424000</v>
      </c>
      <c r="AG289" s="1">
        <v>44202.291666666664</v>
      </c>
      <c r="AH289">
        <v>19.331800000000001</v>
      </c>
      <c r="AI289">
        <v>20.216000000000001</v>
      </c>
      <c r="AJ289">
        <v>20.398</v>
      </c>
      <c r="AK289">
        <v>20.056000000000001</v>
      </c>
      <c r="AL289">
        <v>20.091999999999999</v>
      </c>
      <c r="AM289">
        <v>0.2239112024830249</v>
      </c>
      <c r="AN289">
        <v>4907500</v>
      </c>
    </row>
    <row r="290" spans="1:40">
      <c r="A290" s="121">
        <v>44203.291666666664</v>
      </c>
      <c r="B290">
        <v>128.02080000000001</v>
      </c>
      <c r="C290">
        <v>130.91999999999999</v>
      </c>
      <c r="D290">
        <v>131.63</v>
      </c>
      <c r="E290">
        <v>127.86</v>
      </c>
      <c r="F290">
        <v>128.36000000000001</v>
      </c>
      <c r="G290">
        <v>109578200</v>
      </c>
      <c r="H290">
        <v>0.3301017380226573</v>
      </c>
      <c r="I290" s="1">
        <v>44203.291666666664</v>
      </c>
      <c r="J290">
        <v>47.181100000000001</v>
      </c>
      <c r="K290">
        <v>52.19</v>
      </c>
      <c r="L290">
        <v>52.69</v>
      </c>
      <c r="M290">
        <v>51.3</v>
      </c>
      <c r="N290">
        <v>51.49</v>
      </c>
      <c r="O290">
        <v>-0.30030570545528085</v>
      </c>
      <c r="P290">
        <v>32092300</v>
      </c>
      <c r="Q290" s="1">
        <v>44203.291666666664</v>
      </c>
      <c r="R290">
        <v>211.4254</v>
      </c>
      <c r="S290">
        <v>218.29</v>
      </c>
      <c r="T290">
        <v>219.34</v>
      </c>
      <c r="U290">
        <v>213.71</v>
      </c>
      <c r="V290">
        <v>214.04</v>
      </c>
      <c r="W290">
        <v>27694500</v>
      </c>
      <c r="X290">
        <v>-7.3029061804711526E-2</v>
      </c>
      <c r="Y290" s="1">
        <v>44203.291666666664</v>
      </c>
      <c r="Z290">
        <v>13.3111</v>
      </c>
      <c r="AA290">
        <v>13.343999999999999</v>
      </c>
      <c r="AB290">
        <v>13.377800000000001</v>
      </c>
      <c r="AC290">
        <v>12.8865</v>
      </c>
      <c r="AD290">
        <v>12.967499999999999</v>
      </c>
      <c r="AE290">
        <v>5.9501921361756235E-2</v>
      </c>
      <c r="AF290">
        <v>461480000</v>
      </c>
      <c r="AG290" s="1">
        <v>44203.291666666664</v>
      </c>
      <c r="AH290">
        <v>19.5078</v>
      </c>
      <c r="AI290">
        <v>20.399999999999999</v>
      </c>
      <c r="AJ290">
        <v>20.417999999999999</v>
      </c>
      <c r="AK290">
        <v>20.172000000000001</v>
      </c>
      <c r="AL290">
        <v>20.216000000000001</v>
      </c>
      <c r="AM290">
        <v>-0.23817073310160253</v>
      </c>
      <c r="AN290">
        <v>3803500</v>
      </c>
    </row>
    <row r="291" spans="1:40">
      <c r="A291" s="121">
        <v>44204.291666666664</v>
      </c>
      <c r="B291">
        <v>129.12569999999999</v>
      </c>
      <c r="C291">
        <v>132.05000000000001</v>
      </c>
      <c r="D291">
        <v>132.63</v>
      </c>
      <c r="E291">
        <v>130.22999999999999</v>
      </c>
      <c r="F291">
        <v>132.43</v>
      </c>
      <c r="G291">
        <v>105158200</v>
      </c>
      <c r="H291">
        <v>0.24681319128322982</v>
      </c>
      <c r="I291" s="1">
        <v>44204.291666666664</v>
      </c>
      <c r="J291">
        <v>46.692900000000002</v>
      </c>
      <c r="K291">
        <v>51.65</v>
      </c>
      <c r="L291">
        <v>52.53</v>
      </c>
      <c r="M291">
        <v>51.27</v>
      </c>
      <c r="N291">
        <v>52.45</v>
      </c>
      <c r="O291">
        <v>-0.19334929432123665</v>
      </c>
      <c r="P291">
        <v>34625400</v>
      </c>
      <c r="Q291" s="1">
        <v>44204.291666666664</v>
      </c>
      <c r="R291">
        <v>212.71360000000001</v>
      </c>
      <c r="S291">
        <v>219.62</v>
      </c>
      <c r="T291">
        <v>220.58</v>
      </c>
      <c r="U291">
        <v>217.03</v>
      </c>
      <c r="V291">
        <v>218.68</v>
      </c>
      <c r="W291">
        <v>22956200</v>
      </c>
      <c r="X291">
        <v>-0.44570215573766792</v>
      </c>
      <c r="Y291" s="1">
        <v>44204.291666666664</v>
      </c>
      <c r="Z291">
        <v>13.2441</v>
      </c>
      <c r="AA291">
        <v>13.2767</v>
      </c>
      <c r="AB291">
        <v>13.420999999999999</v>
      </c>
      <c r="AC291">
        <v>13.042</v>
      </c>
      <c r="AD291">
        <v>13.362500000000001</v>
      </c>
      <c r="AE291">
        <v>-0.84689102129859117</v>
      </c>
      <c r="AF291">
        <v>292528000</v>
      </c>
      <c r="AG291" s="1">
        <v>44204.291666666664</v>
      </c>
      <c r="AH291">
        <v>19.888400000000001</v>
      </c>
      <c r="AI291">
        <v>20.797999999999998</v>
      </c>
      <c r="AJ291">
        <v>20.8</v>
      </c>
      <c r="AK291">
        <v>20.588000000000001</v>
      </c>
      <c r="AL291">
        <v>20.658000000000001</v>
      </c>
      <c r="AM291">
        <v>1.1005693674123747</v>
      </c>
      <c r="AN291">
        <v>7002000</v>
      </c>
    </row>
    <row r="292" spans="1:40">
      <c r="A292" s="121">
        <v>44207.291666666664</v>
      </c>
      <c r="B292">
        <v>126.1237</v>
      </c>
      <c r="C292">
        <v>128.97999999999999</v>
      </c>
      <c r="D292">
        <v>130.16999999999999</v>
      </c>
      <c r="E292">
        <v>128.5</v>
      </c>
      <c r="F292">
        <v>129.19</v>
      </c>
      <c r="G292">
        <v>100384500</v>
      </c>
      <c r="H292">
        <v>0.15685967644838708</v>
      </c>
      <c r="I292" s="1">
        <v>44207.291666666664</v>
      </c>
      <c r="J292">
        <v>46.593499999999999</v>
      </c>
      <c r="K292">
        <v>51.54</v>
      </c>
      <c r="L292">
        <v>52.24</v>
      </c>
      <c r="M292">
        <v>51.25</v>
      </c>
      <c r="N292">
        <v>51.29</v>
      </c>
      <c r="O292">
        <v>-0.26514617620206599</v>
      </c>
      <c r="P292">
        <v>32925000</v>
      </c>
      <c r="Q292" s="1">
        <v>44207.291666666664</v>
      </c>
      <c r="R292">
        <v>210.6506</v>
      </c>
      <c r="S292">
        <v>217.49</v>
      </c>
      <c r="T292">
        <v>218.91</v>
      </c>
      <c r="U292">
        <v>216.73</v>
      </c>
      <c r="V292">
        <v>218.47</v>
      </c>
      <c r="W292">
        <v>23031300</v>
      </c>
      <c r="X292">
        <v>-0.43979544882709559</v>
      </c>
      <c r="Y292" s="1">
        <v>44207.291666666664</v>
      </c>
      <c r="Z292">
        <v>13.587999999999999</v>
      </c>
      <c r="AA292">
        <v>13.621499999999999</v>
      </c>
      <c r="AB292">
        <v>13.961</v>
      </c>
      <c r="AC292">
        <v>13.362500000000001</v>
      </c>
      <c r="AD292">
        <v>13.418699999999999</v>
      </c>
      <c r="AE292">
        <v>0.36456565716504946</v>
      </c>
      <c r="AF292">
        <v>518344000</v>
      </c>
      <c r="AG292" s="1">
        <v>44207.291666666664</v>
      </c>
      <c r="AH292">
        <v>19.8597</v>
      </c>
      <c r="AI292">
        <v>20.768000000000001</v>
      </c>
      <c r="AJ292">
        <v>21</v>
      </c>
      <c r="AK292">
        <v>20.666</v>
      </c>
      <c r="AL292">
        <v>20.866</v>
      </c>
      <c r="AM292">
        <v>0.33922241014023946</v>
      </c>
      <c r="AN292">
        <v>5183000</v>
      </c>
    </row>
    <row r="293" spans="1:40">
      <c r="A293" s="121">
        <v>44208.291666666664</v>
      </c>
      <c r="B293">
        <v>125.9477</v>
      </c>
      <c r="C293">
        <v>128.80000000000001</v>
      </c>
      <c r="D293">
        <v>129.69</v>
      </c>
      <c r="E293">
        <v>126.86</v>
      </c>
      <c r="F293">
        <v>128.5</v>
      </c>
      <c r="G293">
        <v>91951100</v>
      </c>
      <c r="H293">
        <v>-2.0556244729449265E-3</v>
      </c>
      <c r="I293" s="1">
        <v>44208.291666666664</v>
      </c>
      <c r="J293">
        <v>48.130299999999998</v>
      </c>
      <c r="K293">
        <v>53.24</v>
      </c>
      <c r="L293">
        <v>53.85</v>
      </c>
      <c r="M293">
        <v>51.56</v>
      </c>
      <c r="N293">
        <v>51.9</v>
      </c>
      <c r="O293">
        <v>2.8683111801052822E-2</v>
      </c>
      <c r="P293">
        <v>39883900</v>
      </c>
      <c r="Q293" s="1">
        <v>44208.291666666664</v>
      </c>
      <c r="R293">
        <v>208.1711</v>
      </c>
      <c r="S293">
        <v>214.93</v>
      </c>
      <c r="T293">
        <v>217.1</v>
      </c>
      <c r="U293">
        <v>213.32</v>
      </c>
      <c r="V293">
        <v>216.5</v>
      </c>
      <c r="W293">
        <v>23249300</v>
      </c>
      <c r="X293">
        <v>-0.42264948202942881</v>
      </c>
      <c r="Y293" s="1">
        <v>44208.291666666664</v>
      </c>
      <c r="Z293">
        <v>13.451499999999999</v>
      </c>
      <c r="AA293">
        <v>13.4847</v>
      </c>
      <c r="AB293">
        <v>13.7545</v>
      </c>
      <c r="AC293">
        <v>13.345000000000001</v>
      </c>
      <c r="AD293">
        <v>13.7525</v>
      </c>
      <c r="AE293">
        <v>-0.85253478624768142</v>
      </c>
      <c r="AF293">
        <v>291476000</v>
      </c>
      <c r="AG293" s="1">
        <v>44208.291666666664</v>
      </c>
      <c r="AH293">
        <v>19.896000000000001</v>
      </c>
      <c r="AI293">
        <v>20.806000000000001</v>
      </c>
      <c r="AJ293">
        <v>20.896000000000001</v>
      </c>
      <c r="AK293">
        <v>20.655999999999999</v>
      </c>
      <c r="AL293">
        <v>20.86</v>
      </c>
      <c r="AM293">
        <v>0.66506551417342108</v>
      </c>
      <c r="AN293">
        <v>5961500</v>
      </c>
    </row>
    <row r="294" spans="1:40">
      <c r="A294" s="121">
        <v>44209.291666666664</v>
      </c>
      <c r="B294">
        <v>127.9915</v>
      </c>
      <c r="C294">
        <v>130.88999999999999</v>
      </c>
      <c r="D294">
        <v>131.44999999999999</v>
      </c>
      <c r="E294">
        <v>128.49</v>
      </c>
      <c r="F294">
        <v>128.76</v>
      </c>
      <c r="G294">
        <v>88636800</v>
      </c>
      <c r="H294">
        <v>-6.4508844033688006E-2</v>
      </c>
      <c r="I294" s="1">
        <v>44209.291666666664</v>
      </c>
      <c r="J294">
        <v>51.484200000000001</v>
      </c>
      <c r="K294">
        <v>56.95</v>
      </c>
      <c r="L294">
        <v>60.25</v>
      </c>
      <c r="M294">
        <v>56.9</v>
      </c>
      <c r="N294">
        <v>59.5</v>
      </c>
      <c r="O294">
        <v>3.5833465648268126</v>
      </c>
      <c r="P294">
        <v>124070700</v>
      </c>
      <c r="Q294" s="1">
        <v>44209.291666666664</v>
      </c>
      <c r="R294">
        <v>209.5367</v>
      </c>
      <c r="S294">
        <v>216.34</v>
      </c>
      <c r="T294">
        <v>216.76</v>
      </c>
      <c r="U294">
        <v>213.93</v>
      </c>
      <c r="V294">
        <v>214.02</v>
      </c>
      <c r="W294">
        <v>20087100</v>
      </c>
      <c r="X294">
        <v>-0.67136038206420812</v>
      </c>
      <c r="Y294" s="1">
        <v>44209.291666666664</v>
      </c>
      <c r="Z294">
        <v>13.4984</v>
      </c>
      <c r="AA294">
        <v>13.531700000000001</v>
      </c>
      <c r="AB294">
        <v>13.625</v>
      </c>
      <c r="AC294">
        <v>13.385</v>
      </c>
      <c r="AD294">
        <v>13.49</v>
      </c>
      <c r="AE294">
        <v>-1.2894866565646943</v>
      </c>
      <c r="AF294">
        <v>210028000</v>
      </c>
      <c r="AG294" s="1">
        <v>44209.291666666664</v>
      </c>
      <c r="AH294">
        <v>19.869199999999999</v>
      </c>
      <c r="AI294">
        <v>20.777999999999999</v>
      </c>
      <c r="AJ294">
        <v>20.867999999999999</v>
      </c>
      <c r="AK294">
        <v>20.64</v>
      </c>
      <c r="AL294">
        <v>20.648</v>
      </c>
      <c r="AM294">
        <v>-0.16764464057804301</v>
      </c>
      <c r="AN294">
        <v>3972000</v>
      </c>
    </row>
    <row r="295" spans="1:40">
      <c r="A295" s="121">
        <v>44210.291666666664</v>
      </c>
      <c r="B295">
        <v>126.0553</v>
      </c>
      <c r="C295">
        <v>128.91</v>
      </c>
      <c r="D295">
        <v>131</v>
      </c>
      <c r="E295">
        <v>128.76</v>
      </c>
      <c r="F295">
        <v>130.80000000000001</v>
      </c>
      <c r="G295">
        <v>90221800</v>
      </c>
      <c r="H295">
        <v>-3.4641797295680649E-2</v>
      </c>
      <c r="I295" s="1">
        <v>44210.291666666664</v>
      </c>
      <c r="J295">
        <v>53.563499999999998</v>
      </c>
      <c r="K295">
        <v>59.25</v>
      </c>
      <c r="L295">
        <v>60.14</v>
      </c>
      <c r="M295">
        <v>57.84</v>
      </c>
      <c r="N295">
        <v>58.45</v>
      </c>
      <c r="O295">
        <v>1.4979351106291039</v>
      </c>
      <c r="P295">
        <v>74680900</v>
      </c>
      <c r="Q295" s="1">
        <v>44210.291666666664</v>
      </c>
      <c r="R295">
        <v>206.3212</v>
      </c>
      <c r="S295">
        <v>213.02</v>
      </c>
      <c r="T295">
        <v>217.46</v>
      </c>
      <c r="U295">
        <v>212.74</v>
      </c>
      <c r="V295">
        <v>215.91</v>
      </c>
      <c r="W295">
        <v>29480800</v>
      </c>
      <c r="X295">
        <v>6.7465619345160807E-2</v>
      </c>
      <c r="Y295" s="1">
        <v>44210.291666666664</v>
      </c>
      <c r="Z295">
        <v>13.1677</v>
      </c>
      <c r="AA295">
        <v>13.200200000000001</v>
      </c>
      <c r="AB295">
        <v>13.5997</v>
      </c>
      <c r="AC295">
        <v>13.1805</v>
      </c>
      <c r="AD295">
        <v>13.574999999999999</v>
      </c>
      <c r="AE295">
        <v>-0.89736301810566388</v>
      </c>
      <c r="AF295">
        <v>283120000</v>
      </c>
      <c r="AG295" s="1">
        <v>44210.291666666664</v>
      </c>
      <c r="AH295">
        <v>19.779399999999999</v>
      </c>
      <c r="AI295">
        <v>20.684000000000001</v>
      </c>
      <c r="AJ295">
        <v>20.795999999999999</v>
      </c>
      <c r="AK295">
        <v>20.648</v>
      </c>
      <c r="AL295">
        <v>20.73</v>
      </c>
      <c r="AM295">
        <v>-9.084026088621408E-2</v>
      </c>
      <c r="AN295">
        <v>4155500</v>
      </c>
    </row>
    <row r="296" spans="1:40">
      <c r="A296" s="121">
        <v>44211.291666666664</v>
      </c>
      <c r="B296">
        <v>124.3245</v>
      </c>
      <c r="C296">
        <v>127.14</v>
      </c>
      <c r="D296">
        <v>130.22</v>
      </c>
      <c r="E296">
        <v>127</v>
      </c>
      <c r="F296">
        <v>128.78</v>
      </c>
      <c r="G296">
        <v>111598500</v>
      </c>
      <c r="H296">
        <v>0.36817138756511547</v>
      </c>
      <c r="I296" s="1">
        <v>44211.291666666664</v>
      </c>
      <c r="J296">
        <v>52.053800000000003</v>
      </c>
      <c r="K296">
        <v>57.58</v>
      </c>
      <c r="L296">
        <v>59.65</v>
      </c>
      <c r="M296">
        <v>57.5</v>
      </c>
      <c r="N296">
        <v>58.85</v>
      </c>
      <c r="O296">
        <v>0.46702663641045628</v>
      </c>
      <c r="P296">
        <v>50265400</v>
      </c>
      <c r="Q296" s="1">
        <v>44211.291666666664</v>
      </c>
      <c r="R296">
        <v>205.96279999999999</v>
      </c>
      <c r="S296">
        <v>212.65</v>
      </c>
      <c r="T296">
        <v>214.51</v>
      </c>
      <c r="U296">
        <v>212.03</v>
      </c>
      <c r="V296">
        <v>213.52</v>
      </c>
      <c r="W296">
        <v>31746500</v>
      </c>
      <c r="X296">
        <v>0.24566569720513154</v>
      </c>
      <c r="Y296" s="1">
        <v>44211.291666666664</v>
      </c>
      <c r="Z296">
        <v>12.8278</v>
      </c>
      <c r="AA296">
        <v>12.859500000000001</v>
      </c>
      <c r="AB296">
        <v>13.325200000000001</v>
      </c>
      <c r="AC296">
        <v>12.8485</v>
      </c>
      <c r="AD296">
        <v>13.228</v>
      </c>
      <c r="AE296">
        <v>-0.9260110264974335</v>
      </c>
      <c r="AF296">
        <v>277780000</v>
      </c>
      <c r="AG296" s="1">
        <v>44211.291666666664</v>
      </c>
      <c r="AH296">
        <v>19.517299999999999</v>
      </c>
      <c r="AI296">
        <v>20.41</v>
      </c>
      <c r="AJ296">
        <v>20.54</v>
      </c>
      <c r="AK296">
        <v>20.306000000000001</v>
      </c>
      <c r="AL296">
        <v>20.358000000000001</v>
      </c>
      <c r="AM296">
        <v>0.32038754863543129</v>
      </c>
      <c r="AN296">
        <v>5138000</v>
      </c>
    </row>
    <row r="297" spans="1:40">
      <c r="A297" s="121">
        <v>44215.291666666664</v>
      </c>
      <c r="B297">
        <v>124.9992</v>
      </c>
      <c r="C297">
        <v>127.83</v>
      </c>
      <c r="D297">
        <v>128.71</v>
      </c>
      <c r="E297">
        <v>126.94</v>
      </c>
      <c r="F297">
        <v>127.78</v>
      </c>
      <c r="G297">
        <v>90757300</v>
      </c>
      <c r="H297">
        <v>-2.4551069517634631E-2</v>
      </c>
      <c r="I297" s="1">
        <v>44215.291666666664</v>
      </c>
      <c r="J297">
        <v>52.424399999999999</v>
      </c>
      <c r="K297">
        <v>57.99</v>
      </c>
      <c r="L297">
        <v>58.34</v>
      </c>
      <c r="M297">
        <v>57.1</v>
      </c>
      <c r="N297">
        <v>57.94</v>
      </c>
      <c r="O297">
        <v>-0.1502095188462641</v>
      </c>
      <c r="P297">
        <v>35647100</v>
      </c>
      <c r="Q297" s="1">
        <v>44215.291666666664</v>
      </c>
      <c r="R297">
        <v>209.6336</v>
      </c>
      <c r="S297">
        <v>216.44</v>
      </c>
      <c r="T297">
        <v>216.98</v>
      </c>
      <c r="U297">
        <v>212.63</v>
      </c>
      <c r="V297">
        <v>213.75</v>
      </c>
      <c r="W297">
        <v>30480900</v>
      </c>
      <c r="X297">
        <v>0.14612470831005323</v>
      </c>
      <c r="Y297" s="1">
        <v>44215.291666666664</v>
      </c>
      <c r="Z297">
        <v>12.9932</v>
      </c>
      <c r="AA297">
        <v>13.0253</v>
      </c>
      <c r="AB297">
        <v>13.093999999999999</v>
      </c>
      <c r="AC297">
        <v>12.843999999999999</v>
      </c>
      <c r="AD297">
        <v>13.0162</v>
      </c>
      <c r="AE297">
        <v>-1.2027915600083279</v>
      </c>
      <c r="AF297">
        <v>226188000</v>
      </c>
      <c r="AG297" s="1">
        <v>44215.291666666664</v>
      </c>
      <c r="AH297">
        <v>19.5518</v>
      </c>
      <c r="AI297">
        <v>20.446000000000002</v>
      </c>
      <c r="AJ297">
        <v>20.488</v>
      </c>
      <c r="AK297">
        <v>20.34</v>
      </c>
      <c r="AL297">
        <v>20.405999999999999</v>
      </c>
      <c r="AM297">
        <v>-0.36310864775016349</v>
      </c>
      <c r="AN297">
        <v>3505000</v>
      </c>
    </row>
    <row r="298" spans="1:40">
      <c r="A298" s="121">
        <v>44216.291666666664</v>
      </c>
      <c r="B298">
        <v>129.1062</v>
      </c>
      <c r="C298">
        <v>132.03</v>
      </c>
      <c r="D298">
        <v>132.49</v>
      </c>
      <c r="E298">
        <v>128.55000000000001</v>
      </c>
      <c r="F298">
        <v>128.66</v>
      </c>
      <c r="G298">
        <v>104319500</v>
      </c>
      <c r="H298">
        <v>0.2310090953216104</v>
      </c>
      <c r="I298" s="1">
        <v>44216.291666666664</v>
      </c>
      <c r="J298">
        <v>53.039200000000001</v>
      </c>
      <c r="K298">
        <v>58.67</v>
      </c>
      <c r="L298">
        <v>59.22</v>
      </c>
      <c r="M298">
        <v>58.09</v>
      </c>
      <c r="N298">
        <v>58.24</v>
      </c>
      <c r="O298">
        <v>-0.44348567867210759</v>
      </c>
      <c r="P298">
        <v>28701300</v>
      </c>
      <c r="Q298" s="1">
        <v>44216.291666666664</v>
      </c>
      <c r="R298">
        <v>217.2852</v>
      </c>
      <c r="S298">
        <v>224.34</v>
      </c>
      <c r="T298">
        <v>225.79</v>
      </c>
      <c r="U298">
        <v>217.29</v>
      </c>
      <c r="V298">
        <v>217.7</v>
      </c>
      <c r="W298">
        <v>37777300</v>
      </c>
      <c r="X298">
        <v>0.71999549795452977</v>
      </c>
      <c r="Y298" s="1">
        <v>44216.291666666664</v>
      </c>
      <c r="Z298">
        <v>13.332800000000001</v>
      </c>
      <c r="AA298">
        <v>13.3658</v>
      </c>
      <c r="AB298">
        <v>13.4305</v>
      </c>
      <c r="AC298">
        <v>13.056800000000001</v>
      </c>
      <c r="AD298">
        <v>13.111700000000001</v>
      </c>
      <c r="AE298">
        <v>-1.0290580199785402</v>
      </c>
      <c r="AF298">
        <v>258572000</v>
      </c>
      <c r="AG298" s="1">
        <v>44216.291666666664</v>
      </c>
      <c r="AH298">
        <v>19.678000000000001</v>
      </c>
      <c r="AI298">
        <v>20.577999999999999</v>
      </c>
      <c r="AJ298">
        <v>20.72</v>
      </c>
      <c r="AK298">
        <v>20.486000000000001</v>
      </c>
      <c r="AL298">
        <v>20.486000000000001</v>
      </c>
      <c r="AM298">
        <v>-1.0607543799617354E-3</v>
      </c>
      <c r="AN298">
        <v>4370000</v>
      </c>
    </row>
    <row r="299" spans="1:40">
      <c r="A299" s="121">
        <v>44217.291666666664</v>
      </c>
      <c r="B299">
        <v>133.839</v>
      </c>
      <c r="C299">
        <v>136.87</v>
      </c>
      <c r="D299">
        <v>139.66999999999999</v>
      </c>
      <c r="E299">
        <v>133.59</v>
      </c>
      <c r="F299">
        <v>133.80000000000001</v>
      </c>
      <c r="G299">
        <v>120150900</v>
      </c>
      <c r="H299">
        <v>0.52932907243712435</v>
      </c>
      <c r="I299" s="1">
        <v>44217.291666666664</v>
      </c>
      <c r="J299">
        <v>56.465400000000002</v>
      </c>
      <c r="K299">
        <v>62.46</v>
      </c>
      <c r="L299">
        <v>63.95</v>
      </c>
      <c r="M299">
        <v>58.22</v>
      </c>
      <c r="N299">
        <v>59.04</v>
      </c>
      <c r="O299">
        <v>1.9978025334910106</v>
      </c>
      <c r="P299">
        <v>86519500</v>
      </c>
      <c r="Q299" s="1">
        <v>44217.291666666664</v>
      </c>
      <c r="R299">
        <v>217.8954</v>
      </c>
      <c r="S299">
        <v>224.97</v>
      </c>
      <c r="T299">
        <v>226.3</v>
      </c>
      <c r="U299">
        <v>222.42</v>
      </c>
      <c r="V299">
        <v>224.7</v>
      </c>
      <c r="W299">
        <v>30709400</v>
      </c>
      <c r="X299">
        <v>0.16409651295806632</v>
      </c>
      <c r="Y299" s="1">
        <v>44217.291666666664</v>
      </c>
      <c r="Z299">
        <v>13.833299999999999</v>
      </c>
      <c r="AA299">
        <v>13.8675</v>
      </c>
      <c r="AB299">
        <v>13.9993</v>
      </c>
      <c r="AC299">
        <v>13.253</v>
      </c>
      <c r="AD299">
        <v>13.4185</v>
      </c>
      <c r="AE299">
        <v>-0.60412329175844937</v>
      </c>
      <c r="AF299">
        <v>337780000</v>
      </c>
      <c r="AG299" s="1">
        <v>44217.291666666664</v>
      </c>
      <c r="AH299">
        <v>19.613</v>
      </c>
      <c r="AI299">
        <v>20.51</v>
      </c>
      <c r="AJ299">
        <v>20.64</v>
      </c>
      <c r="AK299">
        <v>20.38</v>
      </c>
      <c r="AL299">
        <v>20.582000000000001</v>
      </c>
      <c r="AM299">
        <v>-0.47151373952228171</v>
      </c>
      <c r="AN299">
        <v>3246000</v>
      </c>
    </row>
    <row r="300" spans="1:40">
      <c r="A300" s="121">
        <v>44218.291666666664</v>
      </c>
      <c r="B300">
        <v>135.99029999999999</v>
      </c>
      <c r="C300">
        <v>139.07</v>
      </c>
      <c r="D300">
        <v>139.85</v>
      </c>
      <c r="E300">
        <v>135.02000000000001</v>
      </c>
      <c r="F300">
        <v>136.28</v>
      </c>
      <c r="G300">
        <v>114459400</v>
      </c>
      <c r="H300">
        <v>0.42208093583815348</v>
      </c>
      <c r="I300" s="1">
        <v>44218.291666666664</v>
      </c>
      <c r="J300">
        <v>51.222099999999998</v>
      </c>
      <c r="K300">
        <v>56.66</v>
      </c>
      <c r="L300">
        <v>59.62</v>
      </c>
      <c r="M300">
        <v>56.65</v>
      </c>
      <c r="N300">
        <v>58.85</v>
      </c>
      <c r="O300">
        <v>1.9644375040495665</v>
      </c>
      <c r="P300">
        <v>85729300</v>
      </c>
      <c r="Q300" s="1">
        <v>44218.291666666664</v>
      </c>
      <c r="R300">
        <v>218.84450000000001</v>
      </c>
      <c r="S300">
        <v>225.95</v>
      </c>
      <c r="T300">
        <v>230.07</v>
      </c>
      <c r="U300">
        <v>225.8</v>
      </c>
      <c r="V300">
        <v>227.08</v>
      </c>
      <c r="W300">
        <v>30172700</v>
      </c>
      <c r="X300">
        <v>0.1218844011217922</v>
      </c>
      <c r="Y300" s="1">
        <v>44218.291666666664</v>
      </c>
      <c r="Z300">
        <v>13.678699999999999</v>
      </c>
      <c r="AA300">
        <v>13.7125</v>
      </c>
      <c r="AB300">
        <v>13.841799999999999</v>
      </c>
      <c r="AC300">
        <v>13.6272</v>
      </c>
      <c r="AD300">
        <v>13.74</v>
      </c>
      <c r="AE300">
        <v>-1.0921050976227493</v>
      </c>
      <c r="AF300">
        <v>246820000</v>
      </c>
      <c r="AG300" s="1">
        <v>44218.291666666664</v>
      </c>
      <c r="AH300">
        <v>19.337599999999998</v>
      </c>
      <c r="AI300">
        <v>20.222000000000001</v>
      </c>
      <c r="AJ300">
        <v>20.385999999999999</v>
      </c>
      <c r="AK300">
        <v>20.206</v>
      </c>
      <c r="AL300">
        <v>20.324000000000002</v>
      </c>
      <c r="AM300">
        <v>-0.24047277172996798</v>
      </c>
      <c r="AN300">
        <v>3798000</v>
      </c>
    </row>
    <row r="301" spans="1:40">
      <c r="A301" s="121">
        <v>44221.291666666664</v>
      </c>
      <c r="B301">
        <v>139.7551</v>
      </c>
      <c r="C301">
        <v>142.91999999999999</v>
      </c>
      <c r="D301">
        <v>145.09</v>
      </c>
      <c r="E301">
        <v>136.54</v>
      </c>
      <c r="F301">
        <v>143.07</v>
      </c>
      <c r="G301">
        <v>157611700</v>
      </c>
      <c r="H301">
        <v>1.235224002685166</v>
      </c>
      <c r="I301" s="1">
        <v>44221.291666666664</v>
      </c>
      <c r="J301">
        <v>50.119199999999999</v>
      </c>
      <c r="K301">
        <v>55.44</v>
      </c>
      <c r="L301">
        <v>56.5</v>
      </c>
      <c r="M301">
        <v>54.06</v>
      </c>
      <c r="N301">
        <v>56.38</v>
      </c>
      <c r="O301">
        <v>0.9611727716371874</v>
      </c>
      <c r="P301">
        <v>61968500</v>
      </c>
      <c r="Q301" s="1">
        <v>44221.291666666664</v>
      </c>
      <c r="R301">
        <v>222.31200000000001</v>
      </c>
      <c r="S301">
        <v>229.53</v>
      </c>
      <c r="T301">
        <v>229.78</v>
      </c>
      <c r="U301">
        <v>224.22</v>
      </c>
      <c r="V301">
        <v>229.12</v>
      </c>
      <c r="W301">
        <v>33152100</v>
      </c>
      <c r="X301">
        <v>0.35621785743816103</v>
      </c>
      <c r="Y301" s="1">
        <v>44221.291666666664</v>
      </c>
      <c r="Z301">
        <v>13.6196</v>
      </c>
      <c r="AA301">
        <v>13.6532</v>
      </c>
      <c r="AB301">
        <v>13.8285</v>
      </c>
      <c r="AC301">
        <v>13.236499999999999</v>
      </c>
      <c r="AD301">
        <v>13.781700000000001</v>
      </c>
      <c r="AE301">
        <v>-1.069079394997754</v>
      </c>
      <c r="AF301">
        <v>251112000</v>
      </c>
      <c r="AG301" s="1">
        <v>44221.291666666664</v>
      </c>
      <c r="AH301">
        <v>18.9876</v>
      </c>
      <c r="AI301">
        <v>19.856000000000002</v>
      </c>
      <c r="AJ301">
        <v>19.988</v>
      </c>
      <c r="AK301">
        <v>19.564</v>
      </c>
      <c r="AL301">
        <v>19.940000000000001</v>
      </c>
      <c r="AM301">
        <v>1.2206939285652625</v>
      </c>
      <c r="AN301">
        <v>7289000</v>
      </c>
    </row>
    <row r="302" spans="1:40">
      <c r="A302" s="121">
        <v>44222.291666666664</v>
      </c>
      <c r="B302">
        <v>139.9897</v>
      </c>
      <c r="C302">
        <v>143.16</v>
      </c>
      <c r="D302">
        <v>144.30000000000001</v>
      </c>
      <c r="E302">
        <v>141.37</v>
      </c>
      <c r="F302">
        <v>143.6</v>
      </c>
      <c r="G302">
        <v>98390600</v>
      </c>
      <c r="H302">
        <v>0.11928749695885216</v>
      </c>
      <c r="I302" s="1">
        <v>44222.291666666664</v>
      </c>
      <c r="J302">
        <v>49.911200000000001</v>
      </c>
      <c r="K302">
        <v>55.21</v>
      </c>
      <c r="L302">
        <v>56.2</v>
      </c>
      <c r="M302">
        <v>54.85</v>
      </c>
      <c r="N302">
        <v>55.28</v>
      </c>
      <c r="O302">
        <v>-0.32591005100487791</v>
      </c>
      <c r="P302">
        <v>31485900</v>
      </c>
      <c r="Q302" s="1">
        <v>44222.291666666664</v>
      </c>
      <c r="R302">
        <v>225.0239</v>
      </c>
      <c r="S302">
        <v>232.33</v>
      </c>
      <c r="T302">
        <v>234.18</v>
      </c>
      <c r="U302">
        <v>230.08</v>
      </c>
      <c r="V302">
        <v>231.86</v>
      </c>
      <c r="W302">
        <v>49169600</v>
      </c>
      <c r="X302">
        <v>1.6160138353355356</v>
      </c>
      <c r="Y302" s="1">
        <v>44222.291666666664</v>
      </c>
      <c r="Z302">
        <v>13.402200000000001</v>
      </c>
      <c r="AA302">
        <v>13.4353</v>
      </c>
      <c r="AB302">
        <v>13.6447</v>
      </c>
      <c r="AC302">
        <v>13.387499999999999</v>
      </c>
      <c r="AD302">
        <v>13.580500000000001</v>
      </c>
      <c r="AE302">
        <v>-1.5365247633857066</v>
      </c>
      <c r="AF302">
        <v>163980000</v>
      </c>
      <c r="AG302" s="1">
        <v>44222.291666666664</v>
      </c>
      <c r="AH302">
        <v>19.069800000000001</v>
      </c>
      <c r="AI302">
        <v>19.942</v>
      </c>
      <c r="AJ302">
        <v>20.036000000000001</v>
      </c>
      <c r="AK302">
        <v>19.878</v>
      </c>
      <c r="AL302">
        <v>19.97</v>
      </c>
      <c r="AM302">
        <v>-0.20824423093285174</v>
      </c>
      <c r="AN302">
        <v>3875000</v>
      </c>
    </row>
    <row r="303" spans="1:40">
      <c r="A303" s="121">
        <v>44223.291666666664</v>
      </c>
      <c r="B303">
        <v>138.91409999999999</v>
      </c>
      <c r="C303">
        <v>142.06</v>
      </c>
      <c r="D303">
        <v>144.30000000000001</v>
      </c>
      <c r="E303">
        <v>140.41</v>
      </c>
      <c r="F303">
        <v>143.43</v>
      </c>
      <c r="G303">
        <v>140843800</v>
      </c>
      <c r="H303">
        <v>0.9192570291847032</v>
      </c>
      <c r="I303" s="1">
        <v>44223.291666666664</v>
      </c>
      <c r="J303">
        <v>48.4467</v>
      </c>
      <c r="K303">
        <v>53.59</v>
      </c>
      <c r="L303">
        <v>54.85</v>
      </c>
      <c r="M303">
        <v>53.3</v>
      </c>
      <c r="N303">
        <v>54.61</v>
      </c>
      <c r="O303">
        <v>0.44412037410726296</v>
      </c>
      <c r="P303">
        <v>49722900</v>
      </c>
      <c r="Q303" s="1">
        <v>44223.291666666664</v>
      </c>
      <c r="R303">
        <v>225.57599999999999</v>
      </c>
      <c r="S303">
        <v>232.9</v>
      </c>
      <c r="T303">
        <v>240.44</v>
      </c>
      <c r="U303">
        <v>230.14</v>
      </c>
      <c r="V303">
        <v>238</v>
      </c>
      <c r="W303">
        <v>69870600</v>
      </c>
      <c r="X303">
        <v>3.2441728200992972</v>
      </c>
      <c r="Y303" s="1">
        <v>44223.291666666664</v>
      </c>
      <c r="Z303">
        <v>12.885899999999999</v>
      </c>
      <c r="AA303">
        <v>12.9178</v>
      </c>
      <c r="AB303">
        <v>13.232699999999999</v>
      </c>
      <c r="AC303">
        <v>12.793699999999999</v>
      </c>
      <c r="AD303">
        <v>13.23</v>
      </c>
      <c r="AE303">
        <v>-0.42444555822714841</v>
      </c>
      <c r="AF303">
        <v>371272000</v>
      </c>
      <c r="AG303" s="1">
        <v>44223.291666666664</v>
      </c>
      <c r="AH303">
        <v>18.551500000000001</v>
      </c>
      <c r="AI303">
        <v>19.399999999999999</v>
      </c>
      <c r="AJ303">
        <v>19.776</v>
      </c>
      <c r="AK303">
        <v>19.378</v>
      </c>
      <c r="AL303">
        <v>19.556000000000001</v>
      </c>
      <c r="AM303">
        <v>0.50371353394889762</v>
      </c>
      <c r="AN303">
        <v>5576000</v>
      </c>
    </row>
    <row r="304" spans="1:40">
      <c r="A304" s="121">
        <v>44224.291666666664</v>
      </c>
      <c r="B304">
        <v>134.05420000000001</v>
      </c>
      <c r="C304">
        <v>137.09</v>
      </c>
      <c r="D304">
        <v>141.99</v>
      </c>
      <c r="E304">
        <v>136.69999999999999</v>
      </c>
      <c r="F304">
        <v>139.52000000000001</v>
      </c>
      <c r="G304">
        <v>142621100</v>
      </c>
      <c r="H304">
        <v>0.95274769301275397</v>
      </c>
      <c r="I304" s="1">
        <v>44224.291666666664</v>
      </c>
      <c r="J304">
        <v>50.688699999999997</v>
      </c>
      <c r="K304">
        <v>56.07</v>
      </c>
      <c r="L304">
        <v>57.4</v>
      </c>
      <c r="M304">
        <v>54.7</v>
      </c>
      <c r="N304">
        <v>54.79</v>
      </c>
      <c r="O304">
        <v>0.4221514740586888</v>
      </c>
      <c r="P304">
        <v>49202600</v>
      </c>
      <c r="Q304" s="1">
        <v>44224.291666666664</v>
      </c>
      <c r="R304">
        <v>231.41630000000001</v>
      </c>
      <c r="S304">
        <v>238.93</v>
      </c>
      <c r="T304">
        <v>242.64</v>
      </c>
      <c r="U304">
        <v>235.09</v>
      </c>
      <c r="V304">
        <v>235.61</v>
      </c>
      <c r="W304">
        <v>49111200</v>
      </c>
      <c r="X304">
        <v>1.6114206038631329</v>
      </c>
      <c r="Y304" s="1">
        <v>44224.291666666664</v>
      </c>
      <c r="Z304">
        <v>13.0189</v>
      </c>
      <c r="AA304">
        <v>13.051</v>
      </c>
      <c r="AB304">
        <v>13.3398</v>
      </c>
      <c r="AC304">
        <v>12.9605</v>
      </c>
      <c r="AD304">
        <v>12.9963</v>
      </c>
      <c r="AE304">
        <v>-1.1913752750162521</v>
      </c>
      <c r="AF304">
        <v>228316000</v>
      </c>
      <c r="AG304" s="1">
        <v>44224.291666666664</v>
      </c>
      <c r="AH304">
        <v>18.675799999999999</v>
      </c>
      <c r="AI304">
        <v>19.53</v>
      </c>
      <c r="AJ304">
        <v>19.684000000000001</v>
      </c>
      <c r="AK304">
        <v>19.239999999999998</v>
      </c>
      <c r="AL304">
        <v>19.276</v>
      </c>
      <c r="AM304">
        <v>1.1828149293167038</v>
      </c>
      <c r="AN304">
        <v>7198500</v>
      </c>
    </row>
    <row r="305" spans="1:40">
      <c r="A305" s="121">
        <v>44225.291666666664</v>
      </c>
      <c r="B305">
        <v>129.0378</v>
      </c>
      <c r="C305">
        <v>131.96</v>
      </c>
      <c r="D305">
        <v>136.74</v>
      </c>
      <c r="E305">
        <v>130.21</v>
      </c>
      <c r="F305">
        <v>135.83000000000001</v>
      </c>
      <c r="G305">
        <v>177523800</v>
      </c>
      <c r="H305">
        <v>1.6104389057462867</v>
      </c>
      <c r="I305" s="1">
        <v>44225.291666666664</v>
      </c>
      <c r="J305">
        <v>50.182400000000001</v>
      </c>
      <c r="K305">
        <v>55.51</v>
      </c>
      <c r="L305">
        <v>57.16</v>
      </c>
      <c r="M305">
        <v>55.36</v>
      </c>
      <c r="N305">
        <v>55.98</v>
      </c>
      <c r="O305">
        <v>-8.22676447963685E-2</v>
      </c>
      <c r="P305">
        <v>37256200</v>
      </c>
      <c r="Q305" s="1">
        <v>44225.291666666664</v>
      </c>
      <c r="R305">
        <v>224.66560000000001</v>
      </c>
      <c r="S305">
        <v>231.96</v>
      </c>
      <c r="T305">
        <v>238.02</v>
      </c>
      <c r="U305">
        <v>231.35</v>
      </c>
      <c r="V305">
        <v>235.99</v>
      </c>
      <c r="W305">
        <v>42503100</v>
      </c>
      <c r="X305">
        <v>1.0916854515894547</v>
      </c>
      <c r="Y305" s="1">
        <v>44225.291666666664</v>
      </c>
      <c r="Z305">
        <v>12.957800000000001</v>
      </c>
      <c r="AA305">
        <v>12.989699999999999</v>
      </c>
      <c r="AB305">
        <v>13.3348</v>
      </c>
      <c r="AC305">
        <v>12.9115</v>
      </c>
      <c r="AD305">
        <v>13.074999999999999</v>
      </c>
      <c r="AE305">
        <v>-0.95942297336334004</v>
      </c>
      <c r="AF305">
        <v>271552000</v>
      </c>
      <c r="AG305" s="1">
        <v>44225.291666666664</v>
      </c>
      <c r="AH305">
        <v>18.3048</v>
      </c>
      <c r="AI305">
        <v>19.141999999999999</v>
      </c>
      <c r="AJ305">
        <v>19.417999999999999</v>
      </c>
      <c r="AK305">
        <v>19.018000000000001</v>
      </c>
      <c r="AL305">
        <v>19.399999999999999</v>
      </c>
      <c r="AM305">
        <v>-3.2033637743424083E-2</v>
      </c>
      <c r="AN305">
        <v>4296000</v>
      </c>
    </row>
    <row r="306" spans="1:40">
      <c r="A306" s="121">
        <v>44228.291666666664</v>
      </c>
      <c r="B306">
        <v>131.1695</v>
      </c>
      <c r="C306">
        <v>134.13999999999999</v>
      </c>
      <c r="D306">
        <v>135.38</v>
      </c>
      <c r="E306">
        <v>130.93</v>
      </c>
      <c r="F306">
        <v>133.75</v>
      </c>
      <c r="G306">
        <v>106239800</v>
      </c>
      <c r="H306">
        <v>0.2671943886029956</v>
      </c>
      <c r="I306" s="1">
        <v>44228.291666666664</v>
      </c>
      <c r="J306">
        <v>51.249200000000002</v>
      </c>
      <c r="K306">
        <v>56.69</v>
      </c>
      <c r="L306">
        <v>57.39</v>
      </c>
      <c r="M306">
        <v>55.71</v>
      </c>
      <c r="N306">
        <v>55.95</v>
      </c>
      <c r="O306">
        <v>-0.51841976845916227</v>
      </c>
      <c r="P306">
        <v>26926600</v>
      </c>
      <c r="Q306" s="1">
        <v>44228.291666666664</v>
      </c>
      <c r="R306">
        <v>232.11369999999999</v>
      </c>
      <c r="S306">
        <v>239.65</v>
      </c>
      <c r="T306">
        <v>242.5</v>
      </c>
      <c r="U306">
        <v>232.43</v>
      </c>
      <c r="V306">
        <v>235.06</v>
      </c>
      <c r="W306">
        <v>33314200</v>
      </c>
      <c r="X306">
        <v>0.36896722082303157</v>
      </c>
      <c r="Y306" s="1">
        <v>44228.291666666664</v>
      </c>
      <c r="Z306">
        <v>13.2044</v>
      </c>
      <c r="AA306">
        <v>13.237</v>
      </c>
      <c r="AB306">
        <v>13.270799999999999</v>
      </c>
      <c r="AC306">
        <v>12.902799999999999</v>
      </c>
      <c r="AD306">
        <v>13.0533</v>
      </c>
      <c r="AE306">
        <v>-1.2509888834899119</v>
      </c>
      <c r="AF306">
        <v>217204000</v>
      </c>
      <c r="AG306" s="1">
        <v>44228.291666666664</v>
      </c>
      <c r="AH306">
        <v>18.844100000000001</v>
      </c>
      <c r="AI306">
        <v>19.706</v>
      </c>
      <c r="AJ306">
        <v>19.728000000000002</v>
      </c>
      <c r="AK306">
        <v>19.388000000000002</v>
      </c>
      <c r="AL306">
        <v>19.521999999999998</v>
      </c>
      <c r="AM306">
        <v>1.3079621202042071</v>
      </c>
      <c r="AN306">
        <v>7497500</v>
      </c>
    </row>
    <row r="307" spans="1:40">
      <c r="A307" s="121">
        <v>44229.291666666664</v>
      </c>
      <c r="B307">
        <v>132.00069999999999</v>
      </c>
      <c r="C307">
        <v>134.99</v>
      </c>
      <c r="D307">
        <v>136.31</v>
      </c>
      <c r="E307">
        <v>134.61000000000001</v>
      </c>
      <c r="F307">
        <v>135.72999999999999</v>
      </c>
      <c r="G307">
        <v>83305400</v>
      </c>
      <c r="H307">
        <v>-0.16497141373653496</v>
      </c>
      <c r="I307" s="1">
        <v>44229.291666666664</v>
      </c>
      <c r="J307">
        <v>52.433500000000002</v>
      </c>
      <c r="K307">
        <v>58</v>
      </c>
      <c r="L307">
        <v>58.28</v>
      </c>
      <c r="M307">
        <v>56.88</v>
      </c>
      <c r="N307">
        <v>57.19</v>
      </c>
      <c r="O307">
        <v>-0.65968701599426616</v>
      </c>
      <c r="P307">
        <v>23580900</v>
      </c>
      <c r="Q307" s="1">
        <v>44229.291666666664</v>
      </c>
      <c r="R307">
        <v>231.97810000000001</v>
      </c>
      <c r="S307">
        <v>239.51</v>
      </c>
      <c r="T307">
        <v>242.31</v>
      </c>
      <c r="U307">
        <v>238.69</v>
      </c>
      <c r="V307">
        <v>241.3</v>
      </c>
      <c r="W307">
        <v>25916300</v>
      </c>
      <c r="X307">
        <v>-0.21288666804145953</v>
      </c>
      <c r="Y307" s="1">
        <v>44229.291666666664</v>
      </c>
      <c r="Z307">
        <v>13.523400000000001</v>
      </c>
      <c r="AA307">
        <v>13.556800000000001</v>
      </c>
      <c r="AB307">
        <v>13.571999999999999</v>
      </c>
      <c r="AC307">
        <v>13.285500000000001</v>
      </c>
      <c r="AD307">
        <v>13.3988</v>
      </c>
      <c r="AE307">
        <v>-1.2336284049963226</v>
      </c>
      <c r="AF307">
        <v>220440000</v>
      </c>
      <c r="AG307" s="1">
        <v>44229.291666666664</v>
      </c>
      <c r="AH307">
        <v>18.979900000000001</v>
      </c>
      <c r="AI307">
        <v>19.847999999999999</v>
      </c>
      <c r="AJ307">
        <v>19.966000000000001</v>
      </c>
      <c r="AK307">
        <v>19.834</v>
      </c>
      <c r="AL307">
        <v>19.899999999999999</v>
      </c>
      <c r="AM307">
        <v>0.82285979833592515</v>
      </c>
      <c r="AN307">
        <v>6338500</v>
      </c>
    </row>
    <row r="308" spans="1:40">
      <c r="A308" s="121">
        <v>44230.291666666664</v>
      </c>
      <c r="B308">
        <v>130.97389999999999</v>
      </c>
      <c r="C308">
        <v>133.94</v>
      </c>
      <c r="D308">
        <v>135.77000000000001</v>
      </c>
      <c r="E308">
        <v>133.61000000000001</v>
      </c>
      <c r="F308">
        <v>135.76</v>
      </c>
      <c r="G308">
        <v>89880900</v>
      </c>
      <c r="H308">
        <v>-4.1065567789678577E-2</v>
      </c>
      <c r="I308" s="1">
        <v>44230.291666666664</v>
      </c>
      <c r="J308">
        <v>52.144199999999998</v>
      </c>
      <c r="K308">
        <v>57.68</v>
      </c>
      <c r="L308">
        <v>58.33</v>
      </c>
      <c r="M308">
        <v>57.38</v>
      </c>
      <c r="N308">
        <v>57.89</v>
      </c>
      <c r="O308">
        <v>-0.73094765910781334</v>
      </c>
      <c r="P308">
        <v>21893200</v>
      </c>
      <c r="Q308" s="1">
        <v>44230.291666666664</v>
      </c>
      <c r="R308">
        <v>235.35839999999999</v>
      </c>
      <c r="S308">
        <v>243</v>
      </c>
      <c r="T308">
        <v>245.09</v>
      </c>
      <c r="U308">
        <v>239.26</v>
      </c>
      <c r="V308">
        <v>239.57</v>
      </c>
      <c r="W308">
        <v>27158100</v>
      </c>
      <c r="X308">
        <v>-0.1152175782738329</v>
      </c>
      <c r="Y308" s="1">
        <v>44230.291666666664</v>
      </c>
      <c r="Z308">
        <v>13.497199999999999</v>
      </c>
      <c r="AA308">
        <v>13.5305</v>
      </c>
      <c r="AB308">
        <v>13.931800000000001</v>
      </c>
      <c r="AC308">
        <v>13.516500000000001</v>
      </c>
      <c r="AD308">
        <v>13.635999999999999</v>
      </c>
      <c r="AE308">
        <v>-1.0996801889802734</v>
      </c>
      <c r="AF308">
        <v>245408000</v>
      </c>
      <c r="AG308" s="1">
        <v>44230.291666666664</v>
      </c>
      <c r="AH308">
        <v>21.2883</v>
      </c>
      <c r="AI308">
        <v>22.262</v>
      </c>
      <c r="AJ308">
        <v>22.457999999999998</v>
      </c>
      <c r="AK308">
        <v>21.391999999999999</v>
      </c>
      <c r="AL308">
        <v>21.66</v>
      </c>
      <c r="AM308">
        <v>4.5029824601365025</v>
      </c>
      <c r="AN308">
        <v>15131000</v>
      </c>
    </row>
    <row r="309" spans="1:40">
      <c r="A309" s="121">
        <v>44231.291666666664</v>
      </c>
      <c r="B309">
        <v>134.3475</v>
      </c>
      <c r="C309">
        <v>137.38999999999999</v>
      </c>
      <c r="D309">
        <v>137.4</v>
      </c>
      <c r="E309">
        <v>134.59</v>
      </c>
      <c r="F309">
        <v>136.30000000000001</v>
      </c>
      <c r="G309">
        <v>84183100</v>
      </c>
      <c r="H309">
        <v>-0.14843241883309707</v>
      </c>
      <c r="I309" s="1">
        <v>44231.291666666664</v>
      </c>
      <c r="J309">
        <v>53.470199999999998</v>
      </c>
      <c r="K309">
        <v>58.79</v>
      </c>
      <c r="L309">
        <v>58.88</v>
      </c>
      <c r="M309">
        <v>57.19</v>
      </c>
      <c r="N309">
        <v>57.61</v>
      </c>
      <c r="O309">
        <v>-0.39482306612937895</v>
      </c>
      <c r="P309">
        <v>29853800</v>
      </c>
      <c r="Q309" s="1">
        <v>44231.291666666664</v>
      </c>
      <c r="R309">
        <v>234.39949999999999</v>
      </c>
      <c r="S309">
        <v>242.01</v>
      </c>
      <c r="T309">
        <v>243.24</v>
      </c>
      <c r="U309">
        <v>240.37</v>
      </c>
      <c r="V309">
        <v>242.66</v>
      </c>
      <c r="W309">
        <v>25296100</v>
      </c>
      <c r="X309">
        <v>-0.26166615706858309</v>
      </c>
      <c r="Y309" s="1">
        <v>44231.291666666664</v>
      </c>
      <c r="Z309">
        <v>13.630599999999999</v>
      </c>
      <c r="AA309">
        <v>13.664300000000001</v>
      </c>
      <c r="AB309">
        <v>13.673500000000001</v>
      </c>
      <c r="AC309">
        <v>13.3378</v>
      </c>
      <c r="AD309">
        <v>13.531000000000001</v>
      </c>
      <c r="AE309">
        <v>-1.3360960005548992</v>
      </c>
      <c r="AF309">
        <v>201340000</v>
      </c>
      <c r="AG309" s="1">
        <v>44231.291666666664</v>
      </c>
      <c r="AH309">
        <v>21.206099999999999</v>
      </c>
      <c r="AI309">
        <v>22.175999999999998</v>
      </c>
      <c r="AJ309">
        <v>22.23</v>
      </c>
      <c r="AK309">
        <v>21.802</v>
      </c>
      <c r="AL309">
        <v>22.196000000000002</v>
      </c>
      <c r="AM309">
        <v>1.0628996444027583</v>
      </c>
      <c r="AN309">
        <v>6912000</v>
      </c>
    </row>
    <row r="310" spans="1:40">
      <c r="A310" s="121">
        <v>44232.291666666664</v>
      </c>
      <c r="B310">
        <v>133.93129999999999</v>
      </c>
      <c r="C310">
        <v>136.76</v>
      </c>
      <c r="D310">
        <v>137.41999999999999</v>
      </c>
      <c r="E310">
        <v>135.86000000000001</v>
      </c>
      <c r="F310">
        <v>137.35</v>
      </c>
      <c r="G310">
        <v>75693800</v>
      </c>
      <c r="H310">
        <v>-0.30840107490436891</v>
      </c>
      <c r="I310" s="1">
        <v>44232.291666666664</v>
      </c>
      <c r="J310">
        <v>52.915399999999998</v>
      </c>
      <c r="K310">
        <v>58.18</v>
      </c>
      <c r="L310">
        <v>59.08</v>
      </c>
      <c r="M310">
        <v>58.12</v>
      </c>
      <c r="N310">
        <v>59</v>
      </c>
      <c r="O310">
        <v>-0.66594876474922204</v>
      </c>
      <c r="P310">
        <v>23432600</v>
      </c>
      <c r="Q310" s="1">
        <v>44232.291666666664</v>
      </c>
      <c r="R310">
        <v>234.58349999999999</v>
      </c>
      <c r="S310">
        <v>242.2</v>
      </c>
      <c r="T310">
        <v>243.28</v>
      </c>
      <c r="U310">
        <v>240.42</v>
      </c>
      <c r="V310">
        <v>242.23</v>
      </c>
      <c r="W310">
        <v>18054800</v>
      </c>
      <c r="X310">
        <v>-0.83120326427933744</v>
      </c>
      <c r="Y310" s="1">
        <v>44232.291666666664</v>
      </c>
      <c r="Z310">
        <v>13.557499999999999</v>
      </c>
      <c r="AA310">
        <v>13.590999999999999</v>
      </c>
      <c r="AB310">
        <v>13.737299999999999</v>
      </c>
      <c r="AC310">
        <v>13.5457</v>
      </c>
      <c r="AD310">
        <v>13.725</v>
      </c>
      <c r="AE310">
        <v>-1.5087780406512064</v>
      </c>
      <c r="AF310">
        <v>169152000</v>
      </c>
      <c r="AG310" s="1">
        <v>44232.291666666664</v>
      </c>
      <c r="AH310">
        <v>22.321100000000001</v>
      </c>
      <c r="AI310">
        <v>23.341999999999999</v>
      </c>
      <c r="AJ310">
        <v>23.7</v>
      </c>
      <c r="AK310">
        <v>23.047999999999998</v>
      </c>
      <c r="AL310">
        <v>23.606000000000002</v>
      </c>
      <c r="AM310">
        <v>2.4108478994301974</v>
      </c>
      <c r="AN310">
        <v>10132500</v>
      </c>
    </row>
    <row r="311" spans="1:40">
      <c r="A311" s="121">
        <v>44235.291666666664</v>
      </c>
      <c r="B311">
        <v>134.07820000000001</v>
      </c>
      <c r="C311">
        <v>136.91</v>
      </c>
      <c r="D311">
        <v>136.96</v>
      </c>
      <c r="E311">
        <v>134.91999999999999</v>
      </c>
      <c r="F311">
        <v>136.03</v>
      </c>
      <c r="G311">
        <v>71297200</v>
      </c>
      <c r="H311">
        <v>-0.3912486822787053</v>
      </c>
      <c r="I311" s="1">
        <v>44235.291666666664</v>
      </c>
      <c r="J311">
        <v>53.806800000000003</v>
      </c>
      <c r="K311">
        <v>59.16</v>
      </c>
      <c r="L311">
        <v>59.22</v>
      </c>
      <c r="M311">
        <v>57.95</v>
      </c>
      <c r="N311">
        <v>58.38</v>
      </c>
      <c r="O311">
        <v>-0.20462719784415448</v>
      </c>
      <c r="P311">
        <v>34358300</v>
      </c>
      <c r="Q311" s="1">
        <v>44235.291666666664</v>
      </c>
      <c r="R311">
        <v>234.845</v>
      </c>
      <c r="S311">
        <v>242.47</v>
      </c>
      <c r="T311">
        <v>243.68</v>
      </c>
      <c r="U311">
        <v>240.81</v>
      </c>
      <c r="V311">
        <v>243.15</v>
      </c>
      <c r="W311">
        <v>22211900</v>
      </c>
      <c r="X311">
        <v>-0.50424226164364672</v>
      </c>
      <c r="Y311" s="1">
        <v>44235.291666666664</v>
      </c>
      <c r="Z311">
        <v>14.4032</v>
      </c>
      <c r="AA311">
        <v>14.438800000000001</v>
      </c>
      <c r="AB311">
        <v>14.473800000000001</v>
      </c>
      <c r="AC311">
        <v>13.7273</v>
      </c>
      <c r="AD311">
        <v>13.7273</v>
      </c>
      <c r="AE311">
        <v>-8.4575028707413055E-2</v>
      </c>
      <c r="AF311">
        <v>434624000</v>
      </c>
      <c r="AG311" s="1">
        <v>44235.291666666664</v>
      </c>
      <c r="AH311">
        <v>22.1126</v>
      </c>
      <c r="AI311">
        <v>23.123999999999999</v>
      </c>
      <c r="AJ311">
        <v>23.128</v>
      </c>
      <c r="AK311">
        <v>22.872</v>
      </c>
      <c r="AL311">
        <v>22.872</v>
      </c>
      <c r="AM311">
        <v>0.40451659669024115</v>
      </c>
      <c r="AN311">
        <v>5339000</v>
      </c>
    </row>
    <row r="312" spans="1:40">
      <c r="A312" s="121">
        <v>44236.291666666664</v>
      </c>
      <c r="B312">
        <v>133.1968</v>
      </c>
      <c r="C312">
        <v>136.01</v>
      </c>
      <c r="D312">
        <v>137.88</v>
      </c>
      <c r="E312">
        <v>135.85</v>
      </c>
      <c r="F312">
        <v>136.62</v>
      </c>
      <c r="G312">
        <v>76774200</v>
      </c>
      <c r="H312">
        <v>-0.28804248985973602</v>
      </c>
      <c r="I312" s="1">
        <v>44236.291666666664</v>
      </c>
      <c r="J312">
        <v>53.461199999999998</v>
      </c>
      <c r="K312">
        <v>58.78</v>
      </c>
      <c r="L312">
        <v>59.31</v>
      </c>
      <c r="M312">
        <v>57.94</v>
      </c>
      <c r="N312">
        <v>58.77</v>
      </c>
      <c r="O312">
        <v>-0.44125627655301342</v>
      </c>
      <c r="P312">
        <v>28754100</v>
      </c>
      <c r="Q312" s="1">
        <v>44236.291666666664</v>
      </c>
      <c r="R312">
        <v>236.10419999999999</v>
      </c>
      <c r="S312">
        <v>243.77</v>
      </c>
      <c r="T312">
        <v>244.76</v>
      </c>
      <c r="U312">
        <v>241.38</v>
      </c>
      <c r="V312">
        <v>241.87</v>
      </c>
      <c r="W312">
        <v>23565000</v>
      </c>
      <c r="X312">
        <v>-0.39781929066234895</v>
      </c>
      <c r="Y312" s="1">
        <v>44236.291666666664</v>
      </c>
      <c r="Z312">
        <v>14.2281</v>
      </c>
      <c r="AA312">
        <v>14.263299999999999</v>
      </c>
      <c r="AB312">
        <v>14.583299999999999</v>
      </c>
      <c r="AC312">
        <v>14.2225</v>
      </c>
      <c r="AD312">
        <v>14.3407</v>
      </c>
      <c r="AE312">
        <v>-0.87354332573497906</v>
      </c>
      <c r="AF312">
        <v>287560000</v>
      </c>
      <c r="AG312" s="1">
        <v>44236.291666666664</v>
      </c>
      <c r="AH312">
        <v>21.5427</v>
      </c>
      <c r="AI312">
        <v>22.527999999999999</v>
      </c>
      <c r="AJ312">
        <v>22.686</v>
      </c>
      <c r="AK312">
        <v>22.398</v>
      </c>
      <c r="AL312">
        <v>22.513999999999999</v>
      </c>
      <c r="AM312">
        <v>0.2925538088561036</v>
      </c>
      <c r="AN312">
        <v>5071500</v>
      </c>
    </row>
    <row r="313" spans="1:40">
      <c r="A313" s="121">
        <v>44237.291666666664</v>
      </c>
      <c r="B313">
        <v>132.58959999999999</v>
      </c>
      <c r="C313">
        <v>135.38999999999999</v>
      </c>
      <c r="D313">
        <v>136.99</v>
      </c>
      <c r="E313">
        <v>134.4</v>
      </c>
      <c r="F313">
        <v>136.47999999999999</v>
      </c>
      <c r="G313">
        <v>73046600</v>
      </c>
      <c r="H313">
        <v>-0.35828375384749389</v>
      </c>
      <c r="I313" s="1">
        <v>44237.291666666664</v>
      </c>
      <c r="J313">
        <v>53.533900000000003</v>
      </c>
      <c r="K313">
        <v>58.86</v>
      </c>
      <c r="L313">
        <v>59.42</v>
      </c>
      <c r="M313">
        <v>58.12</v>
      </c>
      <c r="N313">
        <v>59.3</v>
      </c>
      <c r="O313">
        <v>-0.96605246856479166</v>
      </c>
      <c r="P313">
        <v>16325100</v>
      </c>
      <c r="Q313" s="1">
        <v>44237.291666666664</v>
      </c>
      <c r="R313">
        <v>235.184</v>
      </c>
      <c r="S313">
        <v>242.82</v>
      </c>
      <c r="T313">
        <v>245.92</v>
      </c>
      <c r="U313">
        <v>240.89</v>
      </c>
      <c r="V313">
        <v>245</v>
      </c>
      <c r="W313">
        <v>22186700</v>
      </c>
      <c r="X313">
        <v>-0.50622427248447799</v>
      </c>
      <c r="Y313" s="1">
        <v>44237.291666666664</v>
      </c>
      <c r="Z313">
        <v>14.7279</v>
      </c>
      <c r="AA313">
        <v>14.764200000000001</v>
      </c>
      <c r="AB313">
        <v>14.904999999999999</v>
      </c>
      <c r="AC313">
        <v>14.3415</v>
      </c>
      <c r="AD313">
        <v>14.4633</v>
      </c>
      <c r="AE313">
        <v>0.18757032142324004</v>
      </c>
      <c r="AF313">
        <v>485352000</v>
      </c>
      <c r="AG313" s="1">
        <v>44237.291666666664</v>
      </c>
      <c r="AH313">
        <v>21.6709</v>
      </c>
      <c r="AI313">
        <v>22.661999999999999</v>
      </c>
      <c r="AJ313">
        <v>22.9</v>
      </c>
      <c r="AK313">
        <v>22.456</v>
      </c>
      <c r="AL313">
        <v>22.9</v>
      </c>
      <c r="AM313">
        <v>-0.56108396978959174</v>
      </c>
      <c r="AN313">
        <v>3032000</v>
      </c>
    </row>
    <row r="314" spans="1:40">
      <c r="A314" s="121">
        <v>44238.291666666664</v>
      </c>
      <c r="B314">
        <v>132.33500000000001</v>
      </c>
      <c r="C314">
        <v>135.13</v>
      </c>
      <c r="D314">
        <v>136.38999999999999</v>
      </c>
      <c r="E314">
        <v>133.77000000000001</v>
      </c>
      <c r="F314">
        <v>135.9</v>
      </c>
      <c r="G314">
        <v>64280000</v>
      </c>
      <c r="H314">
        <v>-0.52347772983072116</v>
      </c>
      <c r="I314" s="1">
        <v>44238.291666666664</v>
      </c>
      <c r="J314">
        <v>55.170999999999999</v>
      </c>
      <c r="K314">
        <v>60.66</v>
      </c>
      <c r="L314">
        <v>60.99</v>
      </c>
      <c r="M314">
        <v>58.86</v>
      </c>
      <c r="N314">
        <v>59.1</v>
      </c>
      <c r="O314">
        <v>-0.49255785940716984</v>
      </c>
      <c r="P314">
        <v>27539100</v>
      </c>
      <c r="Q314" s="1">
        <v>44238.291666666664</v>
      </c>
      <c r="R314">
        <v>236.8015</v>
      </c>
      <c r="S314">
        <v>244.49</v>
      </c>
      <c r="T314">
        <v>245.15</v>
      </c>
      <c r="U314">
        <v>242.15</v>
      </c>
      <c r="V314">
        <v>244.78</v>
      </c>
      <c r="W314">
        <v>15751100</v>
      </c>
      <c r="X314">
        <v>-1.0123920886453235</v>
      </c>
      <c r="Y314" s="1">
        <v>44238.291666666664</v>
      </c>
      <c r="Z314">
        <v>15.213200000000001</v>
      </c>
      <c r="AA314">
        <v>15.2507</v>
      </c>
      <c r="AB314">
        <v>15.2723</v>
      </c>
      <c r="AC314">
        <v>14.925000000000001</v>
      </c>
      <c r="AD314">
        <v>14.9803</v>
      </c>
      <c r="AE314">
        <v>2.3561188544285873E-3</v>
      </c>
      <c r="AF314">
        <v>450828000</v>
      </c>
      <c r="AG314" s="1">
        <v>44238.291666666664</v>
      </c>
      <c r="AH314">
        <v>21.7971</v>
      </c>
      <c r="AI314">
        <v>22.794</v>
      </c>
      <c r="AJ314">
        <v>22.948</v>
      </c>
      <c r="AK314">
        <v>22.687999999999999</v>
      </c>
      <c r="AL314">
        <v>22.803999999999998</v>
      </c>
      <c r="AM314">
        <v>-0.84590893099007991</v>
      </c>
      <c r="AN314">
        <v>2351500</v>
      </c>
    </row>
    <row r="315" spans="1:40">
      <c r="A315" s="121">
        <v>44239.291666666664</v>
      </c>
      <c r="B315">
        <v>132.57</v>
      </c>
      <c r="C315">
        <v>135.37</v>
      </c>
      <c r="D315">
        <v>135.53</v>
      </c>
      <c r="E315">
        <v>133.69</v>
      </c>
      <c r="F315">
        <v>134.35</v>
      </c>
      <c r="G315">
        <v>60145100</v>
      </c>
      <c r="H315">
        <v>-0.60139397686982943</v>
      </c>
      <c r="I315" s="1">
        <v>44239.291666666664</v>
      </c>
      <c r="J315">
        <v>56.216999999999999</v>
      </c>
      <c r="K315">
        <v>61.81</v>
      </c>
      <c r="L315">
        <v>62.51</v>
      </c>
      <c r="M315">
        <v>60.43</v>
      </c>
      <c r="N315">
        <v>60.6</v>
      </c>
      <c r="O315">
        <v>-0.54849980765694095</v>
      </c>
      <c r="P315">
        <v>26214200</v>
      </c>
      <c r="Q315" s="1">
        <v>44239.291666666664</v>
      </c>
      <c r="R315">
        <v>237.28579999999999</v>
      </c>
      <c r="S315">
        <v>244.99</v>
      </c>
      <c r="T315">
        <v>245.3</v>
      </c>
      <c r="U315">
        <v>242.73</v>
      </c>
      <c r="V315">
        <v>243.93</v>
      </c>
      <c r="W315">
        <v>16561100</v>
      </c>
      <c r="X315">
        <v>-0.9486845973328919</v>
      </c>
      <c r="Y315" s="1">
        <v>44239.291666666664</v>
      </c>
      <c r="Z315">
        <v>14.9244</v>
      </c>
      <c r="AA315">
        <v>14.9613</v>
      </c>
      <c r="AB315">
        <v>15.2913</v>
      </c>
      <c r="AC315">
        <v>14.775</v>
      </c>
      <c r="AD315">
        <v>15.05</v>
      </c>
      <c r="AE315">
        <v>-0.40575461042997141</v>
      </c>
      <c r="AF315">
        <v>374756000</v>
      </c>
      <c r="AG315" s="1">
        <v>44239.291666666664</v>
      </c>
      <c r="AH315">
        <v>21.712900000000001</v>
      </c>
      <c r="AI315">
        <v>22.706</v>
      </c>
      <c r="AJ315">
        <v>22.724</v>
      </c>
      <c r="AK315">
        <v>22.558</v>
      </c>
      <c r="AL315">
        <v>22.562000000000001</v>
      </c>
      <c r="AM315">
        <v>-0.66300149815449827</v>
      </c>
      <c r="AN315">
        <v>2788500</v>
      </c>
    </row>
    <row r="316" spans="1:40">
      <c r="A316" s="121">
        <v>44243.291666666664</v>
      </c>
      <c r="B316">
        <v>130.43510000000001</v>
      </c>
      <c r="C316">
        <v>133.19</v>
      </c>
      <c r="D316">
        <v>136.01</v>
      </c>
      <c r="E316">
        <v>132.79</v>
      </c>
      <c r="F316">
        <v>135.49</v>
      </c>
      <c r="G316">
        <v>80576300</v>
      </c>
      <c r="H316">
        <v>-0.21639738045747875</v>
      </c>
      <c r="I316" s="1">
        <v>44243.291666666664</v>
      </c>
      <c r="J316">
        <v>56.817300000000003</v>
      </c>
      <c r="K316">
        <v>62.47</v>
      </c>
      <c r="L316">
        <v>62.87</v>
      </c>
      <c r="M316">
        <v>61.7</v>
      </c>
      <c r="N316">
        <v>62</v>
      </c>
      <c r="O316">
        <v>-0.54376655050636402</v>
      </c>
      <c r="P316">
        <v>26326300</v>
      </c>
      <c r="Q316" s="1">
        <v>44243.291666666664</v>
      </c>
      <c r="R316">
        <v>236.03630000000001</v>
      </c>
      <c r="S316">
        <v>243.7</v>
      </c>
      <c r="T316">
        <v>246.13</v>
      </c>
      <c r="U316">
        <v>242.92</v>
      </c>
      <c r="V316">
        <v>245.03</v>
      </c>
      <c r="W316">
        <v>26728500</v>
      </c>
      <c r="X316">
        <v>-0.14900614403657442</v>
      </c>
      <c r="Y316" s="1">
        <v>44243.291666666664</v>
      </c>
      <c r="Z316">
        <v>15.2925</v>
      </c>
      <c r="AA316">
        <v>15.3302</v>
      </c>
      <c r="AB316">
        <v>15.3725</v>
      </c>
      <c r="AC316">
        <v>14.95</v>
      </c>
      <c r="AD316">
        <v>15.0642</v>
      </c>
      <c r="AE316">
        <v>-0.68899435781796148</v>
      </c>
      <c r="AF316">
        <v>321960000</v>
      </c>
      <c r="AG316" s="1">
        <v>44243.291666666664</v>
      </c>
      <c r="AH316">
        <v>21.988299999999999</v>
      </c>
      <c r="AI316">
        <v>22.994</v>
      </c>
      <c r="AJ316">
        <v>23.18</v>
      </c>
      <c r="AK316">
        <v>22.884</v>
      </c>
      <c r="AL316">
        <v>23.17</v>
      </c>
      <c r="AM316">
        <v>-5.2542709159770773E-2</v>
      </c>
      <c r="AN316">
        <v>4247000</v>
      </c>
    </row>
    <row r="317" spans="1:40">
      <c r="A317" s="121">
        <v>44244.291666666664</v>
      </c>
      <c r="B317">
        <v>128.1337</v>
      </c>
      <c r="C317">
        <v>130.84</v>
      </c>
      <c r="D317">
        <v>132.22</v>
      </c>
      <c r="E317">
        <v>129.47</v>
      </c>
      <c r="F317">
        <v>131.25</v>
      </c>
      <c r="G317">
        <v>97918500</v>
      </c>
      <c r="H317">
        <v>0.11039145105032644</v>
      </c>
      <c r="I317" s="1">
        <v>44244.291666666664</v>
      </c>
      <c r="J317">
        <v>56.253399999999999</v>
      </c>
      <c r="K317">
        <v>61.85</v>
      </c>
      <c r="L317">
        <v>62.19</v>
      </c>
      <c r="M317">
        <v>61.21</v>
      </c>
      <c r="N317">
        <v>61.49</v>
      </c>
      <c r="O317">
        <v>-0.76632252833844083</v>
      </c>
      <c r="P317">
        <v>21055400</v>
      </c>
      <c r="Q317" s="1">
        <v>44244.291666666664</v>
      </c>
      <c r="R317">
        <v>237.06540000000001</v>
      </c>
      <c r="S317">
        <v>244.2</v>
      </c>
      <c r="T317">
        <v>244.31</v>
      </c>
      <c r="U317">
        <v>240.94</v>
      </c>
      <c r="V317">
        <v>241.32</v>
      </c>
      <c r="W317">
        <v>21653500</v>
      </c>
      <c r="X317">
        <v>-0.54816110503730331</v>
      </c>
      <c r="Y317" s="1">
        <v>44244.291666666664</v>
      </c>
      <c r="Z317">
        <v>14.869300000000001</v>
      </c>
      <c r="AA317">
        <v>14.906000000000001</v>
      </c>
      <c r="AB317">
        <v>15.2235</v>
      </c>
      <c r="AC317">
        <v>14.78</v>
      </c>
      <c r="AD317">
        <v>15.170999999999999</v>
      </c>
      <c r="AE317">
        <v>-0.94223416832827833</v>
      </c>
      <c r="AF317">
        <v>274756000</v>
      </c>
      <c r="AG317" s="1">
        <v>44244.291666666664</v>
      </c>
      <c r="AH317">
        <v>21.9788</v>
      </c>
      <c r="AI317">
        <v>22.984000000000002</v>
      </c>
      <c r="AJ317">
        <v>23.062000000000001</v>
      </c>
      <c r="AK317">
        <v>22.771999999999998</v>
      </c>
      <c r="AL317">
        <v>23.062000000000001</v>
      </c>
      <c r="AM317">
        <v>-0.59080119571940015</v>
      </c>
      <c r="AN317">
        <v>2961000</v>
      </c>
    </row>
    <row r="318" spans="1:40">
      <c r="A318" s="121">
        <v>44245.291666666664</v>
      </c>
      <c r="B318">
        <v>127.0271</v>
      </c>
      <c r="C318">
        <v>129.71</v>
      </c>
      <c r="D318">
        <v>130</v>
      </c>
      <c r="E318">
        <v>127.41</v>
      </c>
      <c r="F318">
        <v>129.19999999999999</v>
      </c>
      <c r="G318">
        <v>96856700</v>
      </c>
      <c r="H318">
        <v>9.038335627025311E-2</v>
      </c>
      <c r="I318" s="1">
        <v>44245.291666666664</v>
      </c>
      <c r="J318">
        <v>56.0351</v>
      </c>
      <c r="K318">
        <v>61.61</v>
      </c>
      <c r="L318">
        <v>61.98</v>
      </c>
      <c r="M318">
        <v>60.64</v>
      </c>
      <c r="N318">
        <v>60.65</v>
      </c>
      <c r="O318">
        <v>-0.90183048706588465</v>
      </c>
      <c r="P318">
        <v>17846100</v>
      </c>
      <c r="Q318" s="1">
        <v>44245.291666666664</v>
      </c>
      <c r="R318">
        <v>236.66739999999999</v>
      </c>
      <c r="S318">
        <v>243.79</v>
      </c>
      <c r="T318">
        <v>243.93</v>
      </c>
      <c r="U318">
        <v>240.86</v>
      </c>
      <c r="V318">
        <v>241.8</v>
      </c>
      <c r="W318">
        <v>16925600</v>
      </c>
      <c r="X318">
        <v>-0.92001622624229762</v>
      </c>
      <c r="Y318" s="1">
        <v>44245.291666666664</v>
      </c>
      <c r="Z318">
        <v>14.7925</v>
      </c>
      <c r="AA318">
        <v>14.829000000000001</v>
      </c>
      <c r="AB318">
        <v>14.8733</v>
      </c>
      <c r="AC318">
        <v>14.574999999999999</v>
      </c>
      <c r="AD318">
        <v>14.728999999999999</v>
      </c>
      <c r="AE318">
        <v>-1.161589929961738</v>
      </c>
      <c r="AF318">
        <v>233868000</v>
      </c>
      <c r="AG318" s="1">
        <v>44245.291666666664</v>
      </c>
      <c r="AH318">
        <v>21.710999999999999</v>
      </c>
      <c r="AI318">
        <v>22.704000000000001</v>
      </c>
      <c r="AJ318">
        <v>22.774000000000001</v>
      </c>
      <c r="AK318">
        <v>22.486000000000001</v>
      </c>
      <c r="AL318">
        <v>22.65</v>
      </c>
      <c r="AM318">
        <v>-0.64312025545497853</v>
      </c>
      <c r="AN318">
        <v>2836000</v>
      </c>
    </row>
    <row r="319" spans="1:40">
      <c r="A319" s="121">
        <v>44246.291666666664</v>
      </c>
      <c r="B319">
        <v>127.18380000000001</v>
      </c>
      <c r="C319">
        <v>129.87</v>
      </c>
      <c r="D319">
        <v>130.71</v>
      </c>
      <c r="E319">
        <v>128.80000000000001</v>
      </c>
      <c r="F319">
        <v>130.24</v>
      </c>
      <c r="G319">
        <v>87668800</v>
      </c>
      <c r="H319">
        <v>-8.2749412640874834E-2</v>
      </c>
      <c r="I319" s="1">
        <v>44246.291666666664</v>
      </c>
      <c r="J319">
        <v>57.308399999999999</v>
      </c>
      <c r="K319">
        <v>63.01</v>
      </c>
      <c r="L319">
        <v>63.26</v>
      </c>
      <c r="M319">
        <v>61.85</v>
      </c>
      <c r="N319">
        <v>61.91</v>
      </c>
      <c r="O319">
        <v>-0.4608479921450534</v>
      </c>
      <c r="P319">
        <v>28290100</v>
      </c>
      <c r="Q319" s="1">
        <v>44246.291666666664</v>
      </c>
      <c r="R319">
        <v>233.9297</v>
      </c>
      <c r="S319">
        <v>240.97</v>
      </c>
      <c r="T319">
        <v>243.86</v>
      </c>
      <c r="U319">
        <v>240.18</v>
      </c>
      <c r="V319">
        <v>243.75</v>
      </c>
      <c r="W319">
        <v>25262600</v>
      </c>
      <c r="X319">
        <v>-0.2643009730673071</v>
      </c>
      <c r="Y319" s="1">
        <v>44246.291666666664</v>
      </c>
      <c r="Z319">
        <v>14.889699999999999</v>
      </c>
      <c r="AA319">
        <v>14.926500000000001</v>
      </c>
      <c r="AB319">
        <v>15.177</v>
      </c>
      <c r="AC319">
        <v>14.8468</v>
      </c>
      <c r="AD319">
        <v>15.0245</v>
      </c>
      <c r="AE319">
        <v>-0.95850022852375494</v>
      </c>
      <c r="AF319">
        <v>271724000</v>
      </c>
      <c r="AG319" s="1">
        <v>44246.291666666664</v>
      </c>
      <c r="AH319">
        <v>22.097300000000001</v>
      </c>
      <c r="AI319">
        <v>23.108000000000001</v>
      </c>
      <c r="AJ319">
        <v>23.562000000000001</v>
      </c>
      <c r="AK319">
        <v>22.782</v>
      </c>
      <c r="AL319">
        <v>22.802</v>
      </c>
      <c r="AM319">
        <v>2.3315322048710607</v>
      </c>
      <c r="AN319">
        <v>9943000</v>
      </c>
    </row>
    <row r="320" spans="1:40">
      <c r="A320" s="121">
        <v>44249.291666666664</v>
      </c>
      <c r="B320">
        <v>123.3938</v>
      </c>
      <c r="C320">
        <v>126</v>
      </c>
      <c r="D320">
        <v>129.72</v>
      </c>
      <c r="E320">
        <v>125.6</v>
      </c>
      <c r="F320">
        <v>128.01</v>
      </c>
      <c r="G320">
        <v>103916400</v>
      </c>
      <c r="H320">
        <v>0.22341325523322506</v>
      </c>
      <c r="I320" s="1">
        <v>44249.291666666664</v>
      </c>
      <c r="J320">
        <v>55.216500000000003</v>
      </c>
      <c r="K320">
        <v>60.71</v>
      </c>
      <c r="L320">
        <v>62.7</v>
      </c>
      <c r="M320">
        <v>60.66</v>
      </c>
      <c r="N320">
        <v>61.88</v>
      </c>
      <c r="O320">
        <v>-0.29203411691114156</v>
      </c>
      <c r="P320">
        <v>32288200</v>
      </c>
      <c r="Q320" s="1">
        <v>44249.291666666664</v>
      </c>
      <c r="R320">
        <v>227.6585</v>
      </c>
      <c r="S320">
        <v>234.51</v>
      </c>
      <c r="T320">
        <v>237.93</v>
      </c>
      <c r="U320">
        <v>232.4</v>
      </c>
      <c r="V320">
        <v>237.42</v>
      </c>
      <c r="W320">
        <v>36446900</v>
      </c>
      <c r="X320">
        <v>0.61535790975445692</v>
      </c>
      <c r="Y320" s="1">
        <v>44249.291666666664</v>
      </c>
      <c r="Z320">
        <v>14.320399999999999</v>
      </c>
      <c r="AA320">
        <v>14.3558</v>
      </c>
      <c r="AB320">
        <v>15.1333</v>
      </c>
      <c r="AC320">
        <v>14.324999999999999</v>
      </c>
      <c r="AD320">
        <v>14.774699999999999</v>
      </c>
      <c r="AE320">
        <v>-0.66794289996603196</v>
      </c>
      <c r="AF320">
        <v>325884000</v>
      </c>
      <c r="AG320" s="1">
        <v>44249.291666666664</v>
      </c>
      <c r="AH320">
        <v>21.665099999999999</v>
      </c>
      <c r="AI320">
        <v>22.655999999999999</v>
      </c>
      <c r="AJ320">
        <v>22.981999999999999</v>
      </c>
      <c r="AK320">
        <v>22.606000000000002</v>
      </c>
      <c r="AL320">
        <v>22.706</v>
      </c>
      <c r="AM320">
        <v>0.46436960102774272</v>
      </c>
      <c r="AN320">
        <v>5482000</v>
      </c>
    </row>
    <row r="321" spans="1:40">
      <c r="A321" s="121">
        <v>44250.291666666664</v>
      </c>
      <c r="B321">
        <v>123.2567</v>
      </c>
      <c r="C321">
        <v>125.86</v>
      </c>
      <c r="D321">
        <v>126.71</v>
      </c>
      <c r="E321">
        <v>118.39</v>
      </c>
      <c r="F321">
        <v>123.76</v>
      </c>
      <c r="G321">
        <v>158273000</v>
      </c>
      <c r="H321">
        <v>1.2476852506396419</v>
      </c>
      <c r="I321" s="1">
        <v>44250.291666666664</v>
      </c>
      <c r="J321">
        <v>55.589399999999998</v>
      </c>
      <c r="K321">
        <v>61.12</v>
      </c>
      <c r="L321">
        <v>61.5</v>
      </c>
      <c r="M321">
        <v>59.17</v>
      </c>
      <c r="N321">
        <v>60.48</v>
      </c>
      <c r="O321">
        <v>-0.49950362926684783</v>
      </c>
      <c r="P321">
        <v>27374600</v>
      </c>
      <c r="Q321" s="1">
        <v>44250.291666666664</v>
      </c>
      <c r="R321">
        <v>226.4547</v>
      </c>
      <c r="S321">
        <v>233.27</v>
      </c>
      <c r="T321">
        <v>234.83</v>
      </c>
      <c r="U321">
        <v>228.73</v>
      </c>
      <c r="V321">
        <v>230.33</v>
      </c>
      <c r="W321">
        <v>30228700</v>
      </c>
      <c r="X321">
        <v>0.12628886965697267</v>
      </c>
      <c r="Y321" s="1">
        <v>44250.291666666664</v>
      </c>
      <c r="Z321">
        <v>14.107200000000001</v>
      </c>
      <c r="AA321">
        <v>14.141999999999999</v>
      </c>
      <c r="AB321">
        <v>14.238799999999999</v>
      </c>
      <c r="AC321">
        <v>13.3895</v>
      </c>
      <c r="AD321">
        <v>14.075200000000001</v>
      </c>
      <c r="AE321">
        <v>-0.31442433049336366</v>
      </c>
      <c r="AF321">
        <v>391780000</v>
      </c>
      <c r="AG321" s="1">
        <v>44250.291666666664</v>
      </c>
      <c r="AH321">
        <v>21.502600000000001</v>
      </c>
      <c r="AI321">
        <v>22.486000000000001</v>
      </c>
      <c r="AJ321">
        <v>22.571999999999999</v>
      </c>
      <c r="AK321">
        <v>21.908000000000001</v>
      </c>
      <c r="AL321">
        <v>22.193999999999999</v>
      </c>
      <c r="AM321">
        <v>0.40347021549552958</v>
      </c>
      <c r="AN321">
        <v>5336500</v>
      </c>
    </row>
    <row r="322" spans="1:40">
      <c r="A322" s="121">
        <v>44251.291666666664</v>
      </c>
      <c r="B322">
        <v>122.7573</v>
      </c>
      <c r="C322">
        <v>125.35</v>
      </c>
      <c r="D322">
        <v>125.56</v>
      </c>
      <c r="E322">
        <v>122.23</v>
      </c>
      <c r="F322">
        <v>124.94</v>
      </c>
      <c r="G322">
        <v>111039900</v>
      </c>
      <c r="H322">
        <v>0.35764537349076159</v>
      </c>
      <c r="I322" s="1">
        <v>44251.291666666664</v>
      </c>
      <c r="J322">
        <v>57.472099999999998</v>
      </c>
      <c r="K322">
        <v>63.19</v>
      </c>
      <c r="L322">
        <v>63.28</v>
      </c>
      <c r="M322">
        <v>60.38</v>
      </c>
      <c r="N322">
        <v>60.53</v>
      </c>
      <c r="O322">
        <v>-0.61370559728794816</v>
      </c>
      <c r="P322">
        <v>24669900</v>
      </c>
      <c r="Q322" s="1">
        <v>44251.291666666664</v>
      </c>
      <c r="R322">
        <v>227.69730000000001</v>
      </c>
      <c r="S322">
        <v>234.55</v>
      </c>
      <c r="T322">
        <v>235.2</v>
      </c>
      <c r="U322">
        <v>229</v>
      </c>
      <c r="V322">
        <v>230.01</v>
      </c>
      <c r="W322">
        <v>26339700</v>
      </c>
      <c r="X322">
        <v>-0.17958573986654158</v>
      </c>
      <c r="Y322" s="1">
        <v>44251.291666666664</v>
      </c>
      <c r="Z322">
        <v>14.4633</v>
      </c>
      <c r="AA322">
        <v>14.499000000000001</v>
      </c>
      <c r="AB322">
        <v>14.5068</v>
      </c>
      <c r="AC322">
        <v>13.756</v>
      </c>
      <c r="AD322">
        <v>14.1228</v>
      </c>
      <c r="AE322">
        <v>-1.1098788457660949E-2</v>
      </c>
      <c r="AF322">
        <v>448320000</v>
      </c>
      <c r="AG322" s="1">
        <v>44251.291666666664</v>
      </c>
      <c r="AH322">
        <v>20.961300000000001</v>
      </c>
      <c r="AI322">
        <v>21.92</v>
      </c>
      <c r="AJ322">
        <v>21.994</v>
      </c>
      <c r="AK322">
        <v>21.622</v>
      </c>
      <c r="AL322">
        <v>21.664000000000001</v>
      </c>
      <c r="AM322">
        <v>1.2562708891854557</v>
      </c>
      <c r="AN322">
        <v>7374000</v>
      </c>
    </row>
    <row r="323" spans="1:40">
      <c r="A323" s="121">
        <v>44252.291666666664</v>
      </c>
      <c r="B323">
        <v>118.4875</v>
      </c>
      <c r="C323">
        <v>120.99</v>
      </c>
      <c r="D323">
        <v>126.46</v>
      </c>
      <c r="E323">
        <v>120.54</v>
      </c>
      <c r="F323">
        <v>124.68</v>
      </c>
      <c r="G323">
        <v>148199500</v>
      </c>
      <c r="H323">
        <v>1.0578646226804513</v>
      </c>
      <c r="I323" s="1">
        <v>44252.291666666664</v>
      </c>
      <c r="J323">
        <v>54.934600000000003</v>
      </c>
      <c r="K323">
        <v>60.4</v>
      </c>
      <c r="L323">
        <v>63.54</v>
      </c>
      <c r="M323">
        <v>60.13</v>
      </c>
      <c r="N323">
        <v>62.41</v>
      </c>
      <c r="O323">
        <v>-0.11867276803657729</v>
      </c>
      <c r="P323">
        <v>36394000</v>
      </c>
      <c r="Q323" s="1">
        <v>44252.291666666664</v>
      </c>
      <c r="R323">
        <v>222.2998</v>
      </c>
      <c r="S323">
        <v>228.99</v>
      </c>
      <c r="T323">
        <v>234.59</v>
      </c>
      <c r="U323">
        <v>227.88</v>
      </c>
      <c r="V323">
        <v>232.08</v>
      </c>
      <c r="W323">
        <v>39542200</v>
      </c>
      <c r="X323">
        <v>0.85880704291417242</v>
      </c>
      <c r="Y323" s="1">
        <v>44252.291666666664</v>
      </c>
      <c r="Z323">
        <v>13.274699999999999</v>
      </c>
      <c r="AA323">
        <v>13.307499999999999</v>
      </c>
      <c r="AB323">
        <v>14.3748</v>
      </c>
      <c r="AC323">
        <v>13.2163</v>
      </c>
      <c r="AD323">
        <v>14.045500000000001</v>
      </c>
      <c r="AE323">
        <v>2.0066866655271349</v>
      </c>
      <c r="AF323">
        <v>824436000</v>
      </c>
      <c r="AG323" s="1">
        <v>44252.291666666664</v>
      </c>
      <c r="AH323">
        <v>20.479299999999999</v>
      </c>
      <c r="AI323">
        <v>21.416</v>
      </c>
      <c r="AJ323">
        <v>21.818000000000001</v>
      </c>
      <c r="AK323">
        <v>21.37</v>
      </c>
      <c r="AL323">
        <v>21.745999999999999</v>
      </c>
      <c r="AM323">
        <v>0.96998099431237128</v>
      </c>
      <c r="AN323">
        <v>6690000</v>
      </c>
    </row>
    <row r="324" spans="1:40">
      <c r="A324" s="121">
        <v>44253.291666666664</v>
      </c>
      <c r="B324">
        <v>118.75190000000001</v>
      </c>
      <c r="C324">
        <v>121.26</v>
      </c>
      <c r="D324">
        <v>124.85</v>
      </c>
      <c r="E324">
        <v>121.2</v>
      </c>
      <c r="F324">
        <v>122.59</v>
      </c>
      <c r="G324">
        <v>164560400</v>
      </c>
      <c r="H324">
        <v>1.366162266198347</v>
      </c>
      <c r="I324" s="1">
        <v>44253.291666666664</v>
      </c>
      <c r="J324">
        <v>55.280200000000001</v>
      </c>
      <c r="K324">
        <v>60.78</v>
      </c>
      <c r="L324">
        <v>61.69</v>
      </c>
      <c r="M324">
        <v>59.68</v>
      </c>
      <c r="N324">
        <v>60.89</v>
      </c>
      <c r="O324">
        <v>-4.1707726697847773E-2</v>
      </c>
      <c r="P324">
        <v>38216800</v>
      </c>
      <c r="Q324" s="1">
        <v>44253.291666666664</v>
      </c>
      <c r="R324">
        <v>225.5907</v>
      </c>
      <c r="S324">
        <v>232.38</v>
      </c>
      <c r="T324">
        <v>235.37</v>
      </c>
      <c r="U324">
        <v>229.54</v>
      </c>
      <c r="V324">
        <v>231.53</v>
      </c>
      <c r="W324">
        <v>37819200</v>
      </c>
      <c r="X324">
        <v>0.72329098423353089</v>
      </c>
      <c r="Y324" s="1">
        <v>44253.291666666664</v>
      </c>
      <c r="Z324">
        <v>13.6807</v>
      </c>
      <c r="AA324">
        <v>13.714499999999999</v>
      </c>
      <c r="AB324">
        <v>13.8545</v>
      </c>
      <c r="AC324">
        <v>13.361000000000001</v>
      </c>
      <c r="AD324">
        <v>13.7525</v>
      </c>
      <c r="AE324">
        <v>0.27115383654379627</v>
      </c>
      <c r="AF324">
        <v>500932000</v>
      </c>
      <c r="AG324" s="1">
        <v>44253.291666666664</v>
      </c>
      <c r="AH324">
        <v>20.236499999999999</v>
      </c>
      <c r="AI324">
        <v>21.161999999999999</v>
      </c>
      <c r="AJ324">
        <v>21.398</v>
      </c>
      <c r="AK324">
        <v>21.074000000000002</v>
      </c>
      <c r="AL324">
        <v>21.385999999999999</v>
      </c>
      <c r="AM324">
        <v>0.26869631761667989</v>
      </c>
      <c r="AN324">
        <v>5014500</v>
      </c>
    </row>
    <row r="325" spans="1:40">
      <c r="A325" s="121">
        <v>44256.291666666664</v>
      </c>
      <c r="B325">
        <v>125.1468</v>
      </c>
      <c r="C325">
        <v>127.79</v>
      </c>
      <c r="D325">
        <v>127.93</v>
      </c>
      <c r="E325">
        <v>122.79</v>
      </c>
      <c r="F325">
        <v>123.75</v>
      </c>
      <c r="G325">
        <v>116307900</v>
      </c>
      <c r="H325">
        <v>0.45691326132408827</v>
      </c>
      <c r="I325" s="1">
        <v>44256.291666666664</v>
      </c>
      <c r="J325">
        <v>57.190199999999997</v>
      </c>
      <c r="K325">
        <v>62.88</v>
      </c>
      <c r="L325">
        <v>63.08</v>
      </c>
      <c r="M325">
        <v>61.65</v>
      </c>
      <c r="N325">
        <v>61.72</v>
      </c>
      <c r="O325">
        <v>-0.45217950246607536</v>
      </c>
      <c r="P325">
        <v>28495400</v>
      </c>
      <c r="Q325" s="1">
        <v>44256.291666666664</v>
      </c>
      <c r="R325">
        <v>230.01750000000001</v>
      </c>
      <c r="S325">
        <v>236.94</v>
      </c>
      <c r="T325">
        <v>237.47</v>
      </c>
      <c r="U325">
        <v>233.15</v>
      </c>
      <c r="V325">
        <v>235.9</v>
      </c>
      <c r="W325">
        <v>25324000</v>
      </c>
      <c r="X325">
        <v>-0.25947178792337711</v>
      </c>
      <c r="Y325" s="1">
        <v>44256.291666666664</v>
      </c>
      <c r="Z325">
        <v>13.807700000000001</v>
      </c>
      <c r="AA325">
        <v>13.841799999999999</v>
      </c>
      <c r="AB325">
        <v>13.925000000000001</v>
      </c>
      <c r="AC325">
        <v>13.5533</v>
      </c>
      <c r="AD325">
        <v>13.875</v>
      </c>
      <c r="AE325">
        <v>-0.52148398065979418</v>
      </c>
      <c r="AF325">
        <v>353184000</v>
      </c>
      <c r="AG325" s="1">
        <v>44256.291666666664</v>
      </c>
      <c r="AH325">
        <v>20.6706</v>
      </c>
      <c r="AI325">
        <v>21.616</v>
      </c>
      <c r="AJ325">
        <v>21.712</v>
      </c>
      <c r="AK325">
        <v>21.37</v>
      </c>
      <c r="AL325">
        <v>21.466000000000001</v>
      </c>
      <c r="AM325">
        <v>0.12785340880850316</v>
      </c>
      <c r="AN325">
        <v>4678000</v>
      </c>
    </row>
    <row r="326" spans="1:40">
      <c r="A326" s="121">
        <v>44257.291666666664</v>
      </c>
      <c r="B326">
        <v>122.532</v>
      </c>
      <c r="C326">
        <v>125.12</v>
      </c>
      <c r="D326">
        <v>128.72</v>
      </c>
      <c r="E326">
        <v>125.01</v>
      </c>
      <c r="F326">
        <v>128.41</v>
      </c>
      <c r="G326">
        <v>102260900</v>
      </c>
      <c r="H326">
        <v>0.19221773733116124</v>
      </c>
      <c r="I326" s="1">
        <v>44257.291666666664</v>
      </c>
      <c r="J326">
        <v>55.698599999999999</v>
      </c>
      <c r="K326">
        <v>61.24</v>
      </c>
      <c r="L326">
        <v>63.14</v>
      </c>
      <c r="M326">
        <v>61.11</v>
      </c>
      <c r="N326">
        <v>62.8</v>
      </c>
      <c r="O326">
        <v>-0.6707031336622904</v>
      </c>
      <c r="P326">
        <v>23320000</v>
      </c>
      <c r="Q326" s="1">
        <v>44257.291666666664</v>
      </c>
      <c r="R326">
        <v>227.03720000000001</v>
      </c>
      <c r="S326">
        <v>233.87</v>
      </c>
      <c r="T326">
        <v>237.3</v>
      </c>
      <c r="U326">
        <v>233.45</v>
      </c>
      <c r="V326">
        <v>237.01</v>
      </c>
      <c r="W326">
        <v>22812500</v>
      </c>
      <c r="X326">
        <v>-0.45700433660383638</v>
      </c>
      <c r="Y326" s="1">
        <v>44257.291666666664</v>
      </c>
      <c r="Z326">
        <v>13.373200000000001</v>
      </c>
      <c r="AA326">
        <v>13.4062</v>
      </c>
      <c r="AB326">
        <v>13.920500000000001</v>
      </c>
      <c r="AC326">
        <v>13.396000000000001</v>
      </c>
      <c r="AD326">
        <v>13.9</v>
      </c>
      <c r="AE326">
        <v>-0.99931559328865815</v>
      </c>
      <c r="AF326">
        <v>264116000</v>
      </c>
      <c r="AG326" s="1">
        <v>44257.291666666664</v>
      </c>
      <c r="AH326">
        <v>20.2288</v>
      </c>
      <c r="AI326">
        <v>21.154</v>
      </c>
      <c r="AJ326">
        <v>21.452000000000002</v>
      </c>
      <c r="AK326">
        <v>21.15</v>
      </c>
      <c r="AL326">
        <v>21.436</v>
      </c>
      <c r="AM326">
        <v>0.43528020381476118</v>
      </c>
      <c r="AN326">
        <v>5412500</v>
      </c>
    </row>
    <row r="327" spans="1:40">
      <c r="A327" s="121">
        <v>44258.291666666664</v>
      </c>
      <c r="B327">
        <v>119.53530000000001</v>
      </c>
      <c r="C327">
        <v>122.06</v>
      </c>
      <c r="D327">
        <v>125.71</v>
      </c>
      <c r="E327">
        <v>121.84</v>
      </c>
      <c r="F327">
        <v>124.81</v>
      </c>
      <c r="G327">
        <v>112966300</v>
      </c>
      <c r="H327">
        <v>0.39394561250407223</v>
      </c>
      <c r="I327" s="1">
        <v>44258.291666666664</v>
      </c>
      <c r="J327">
        <v>54.479799999999997</v>
      </c>
      <c r="K327">
        <v>59.9</v>
      </c>
      <c r="L327">
        <v>61.52</v>
      </c>
      <c r="M327">
        <v>59.7</v>
      </c>
      <c r="N327">
        <v>60.64</v>
      </c>
      <c r="O327">
        <v>-0.44183473884527835</v>
      </c>
      <c r="P327">
        <v>28740400</v>
      </c>
      <c r="Q327" s="1">
        <v>44258.291666666664</v>
      </c>
      <c r="R327">
        <v>220.91159999999999</v>
      </c>
      <c r="S327">
        <v>227.56</v>
      </c>
      <c r="T327">
        <v>233.58</v>
      </c>
      <c r="U327">
        <v>227.26</v>
      </c>
      <c r="V327">
        <v>232.16</v>
      </c>
      <c r="W327">
        <v>34029500</v>
      </c>
      <c r="X327">
        <v>0.42522644123757769</v>
      </c>
      <c r="Y327" s="1">
        <v>44258.291666666664</v>
      </c>
      <c r="Z327">
        <v>12.773199999999999</v>
      </c>
      <c r="AA327">
        <v>12.8048</v>
      </c>
      <c r="AB327">
        <v>13.451499999999999</v>
      </c>
      <c r="AC327">
        <v>12.7987</v>
      </c>
      <c r="AD327">
        <v>13.426299999999999</v>
      </c>
      <c r="AE327">
        <v>-0.39054005016797544</v>
      </c>
      <c r="AF327">
        <v>377592000</v>
      </c>
      <c r="AG327" s="1">
        <v>44258.291666666664</v>
      </c>
      <c r="AH327">
        <v>19.989699999999999</v>
      </c>
      <c r="AI327">
        <v>20.904</v>
      </c>
      <c r="AJ327">
        <v>21.314</v>
      </c>
      <c r="AK327">
        <v>20.9</v>
      </c>
      <c r="AL327">
        <v>21.282</v>
      </c>
      <c r="AM327">
        <v>0.37291588460995184</v>
      </c>
      <c r="AN327">
        <v>5263500</v>
      </c>
    </row>
    <row r="328" spans="1:40">
      <c r="A328" s="121">
        <v>44259.291666666664</v>
      </c>
      <c r="B328">
        <v>117.6452</v>
      </c>
      <c r="C328">
        <v>120.13</v>
      </c>
      <c r="D328">
        <v>123.6</v>
      </c>
      <c r="E328">
        <v>118.62</v>
      </c>
      <c r="F328">
        <v>121.75</v>
      </c>
      <c r="G328">
        <v>178155000</v>
      </c>
      <c r="H328">
        <v>1.6223329624661795</v>
      </c>
      <c r="I328" s="1">
        <v>44259.291666666664</v>
      </c>
      <c r="J328">
        <v>53.051900000000003</v>
      </c>
      <c r="K328">
        <v>58.33</v>
      </c>
      <c r="L328">
        <v>60.24</v>
      </c>
      <c r="M328">
        <v>57.91</v>
      </c>
      <c r="N328">
        <v>59.83</v>
      </c>
      <c r="O328">
        <v>4.2469092707951656E-2</v>
      </c>
      <c r="P328">
        <v>40210400</v>
      </c>
      <c r="Q328" s="1">
        <v>44259.291666666664</v>
      </c>
      <c r="R328">
        <v>220.10579999999999</v>
      </c>
      <c r="S328">
        <v>226.73</v>
      </c>
      <c r="T328">
        <v>232.49</v>
      </c>
      <c r="U328">
        <v>224.26</v>
      </c>
      <c r="V328">
        <v>226.74</v>
      </c>
      <c r="W328">
        <v>44727800</v>
      </c>
      <c r="X328">
        <v>1.2666608292718826</v>
      </c>
      <c r="Y328" s="1">
        <v>44259.291666666664</v>
      </c>
      <c r="Z328">
        <v>12.3398</v>
      </c>
      <c r="AA328">
        <v>12.370200000000001</v>
      </c>
      <c r="AB328">
        <v>12.975</v>
      </c>
      <c r="AC328">
        <v>12.0837</v>
      </c>
      <c r="AD328">
        <v>12.800700000000001</v>
      </c>
      <c r="AE328">
        <v>0.65962941400911823</v>
      </c>
      <c r="AF328">
        <v>573344000</v>
      </c>
      <c r="AG328" s="1">
        <v>44259.291666666664</v>
      </c>
      <c r="AH328">
        <v>19.4772</v>
      </c>
      <c r="AI328">
        <v>20.367999999999999</v>
      </c>
      <c r="AJ328">
        <v>20.803999999999998</v>
      </c>
      <c r="AK328">
        <v>20.146000000000001</v>
      </c>
      <c r="AL328">
        <v>20.661999999999999</v>
      </c>
      <c r="AM328">
        <v>1.6072271418917148</v>
      </c>
      <c r="AN328">
        <v>8212500</v>
      </c>
    </row>
    <row r="329" spans="1:40">
      <c r="A329" s="121">
        <v>44260.291666666664</v>
      </c>
      <c r="B329">
        <v>118.90860000000001</v>
      </c>
      <c r="C329">
        <v>121.42</v>
      </c>
      <c r="D329">
        <v>121.94</v>
      </c>
      <c r="E329">
        <v>117.57</v>
      </c>
      <c r="F329">
        <v>120.98</v>
      </c>
      <c r="G329">
        <v>153766600</v>
      </c>
      <c r="H329">
        <v>1.1627686200906473</v>
      </c>
      <c r="I329" s="1">
        <v>44260.291666666664</v>
      </c>
      <c r="J329">
        <v>55.2438</v>
      </c>
      <c r="K329">
        <v>60.74</v>
      </c>
      <c r="L329">
        <v>61.18</v>
      </c>
      <c r="M329">
        <v>58.51</v>
      </c>
      <c r="N329">
        <v>59.26</v>
      </c>
      <c r="O329">
        <v>1.296751580243798E-2</v>
      </c>
      <c r="P329">
        <v>39511700</v>
      </c>
      <c r="Q329" s="1">
        <v>44260.291666666664</v>
      </c>
      <c r="R329">
        <v>224.83349999999999</v>
      </c>
      <c r="S329">
        <v>231.6</v>
      </c>
      <c r="T329">
        <v>233.27</v>
      </c>
      <c r="U329">
        <v>226.46</v>
      </c>
      <c r="V329">
        <v>229.52</v>
      </c>
      <c r="W329">
        <v>41872800</v>
      </c>
      <c r="X329">
        <v>1.0421115852015219</v>
      </c>
      <c r="Y329" s="1">
        <v>44260.291666666664</v>
      </c>
      <c r="Z329">
        <v>12.4308</v>
      </c>
      <c r="AA329">
        <v>12.461499999999999</v>
      </c>
      <c r="AB329">
        <v>12.55</v>
      </c>
      <c r="AC329">
        <v>11.6792</v>
      </c>
      <c r="AD329">
        <v>12.55</v>
      </c>
      <c r="AE329">
        <v>0.49598168966781869</v>
      </c>
      <c r="AF329">
        <v>542840000</v>
      </c>
      <c r="AG329" s="1">
        <v>44260.291666666664</v>
      </c>
      <c r="AH329">
        <v>19.917100000000001</v>
      </c>
      <c r="AI329">
        <v>20.827999999999999</v>
      </c>
      <c r="AJ329">
        <v>20.85</v>
      </c>
      <c r="AK329">
        <v>20.256</v>
      </c>
      <c r="AL329">
        <v>20.722000000000001</v>
      </c>
      <c r="AM329">
        <v>0.37542719947725961</v>
      </c>
      <c r="AN329">
        <v>5269500</v>
      </c>
    </row>
    <row r="330" spans="1:40">
      <c r="A330" s="121">
        <v>44263.291666666664</v>
      </c>
      <c r="B330">
        <v>113.9532</v>
      </c>
      <c r="C330">
        <v>116.36</v>
      </c>
      <c r="D330">
        <v>121</v>
      </c>
      <c r="E330">
        <v>116.21</v>
      </c>
      <c r="F330">
        <v>120.93</v>
      </c>
      <c r="G330">
        <v>154376600</v>
      </c>
      <c r="H330">
        <v>1.1742631932831928</v>
      </c>
      <c r="I330" s="1">
        <v>44263.291666666664</v>
      </c>
      <c r="J330">
        <v>54.4343</v>
      </c>
      <c r="K330">
        <v>59.85</v>
      </c>
      <c r="L330">
        <v>61.7</v>
      </c>
      <c r="M330">
        <v>59.72</v>
      </c>
      <c r="N330">
        <v>60.47</v>
      </c>
      <c r="O330">
        <v>-0.25723348762028087</v>
      </c>
      <c r="P330">
        <v>33112400</v>
      </c>
      <c r="Q330" s="1">
        <v>44263.291666666664</v>
      </c>
      <c r="R330">
        <v>220.7465</v>
      </c>
      <c r="S330">
        <v>227.39</v>
      </c>
      <c r="T330">
        <v>233.37</v>
      </c>
      <c r="U330">
        <v>227.13</v>
      </c>
      <c r="V330">
        <v>231.37</v>
      </c>
      <c r="W330">
        <v>35267400</v>
      </c>
      <c r="X330">
        <v>0.52258879123221857</v>
      </c>
      <c r="Y330" s="1">
        <v>44263.291666666664</v>
      </c>
      <c r="Z330">
        <v>11.5647</v>
      </c>
      <c r="AA330">
        <v>11.593299999999999</v>
      </c>
      <c r="AB330">
        <v>12.4712</v>
      </c>
      <c r="AC330">
        <v>11.5665</v>
      </c>
      <c r="AD330">
        <v>12.45</v>
      </c>
      <c r="AE330">
        <v>0.49744091406530211</v>
      </c>
      <c r="AF330">
        <v>543112000</v>
      </c>
      <c r="AG330" s="1">
        <v>44263.291666666664</v>
      </c>
      <c r="AH330">
        <v>19.173100000000002</v>
      </c>
      <c r="AI330">
        <v>20.05</v>
      </c>
      <c r="AJ330">
        <v>20.6</v>
      </c>
      <c r="AK330">
        <v>20.04</v>
      </c>
      <c r="AL330">
        <v>20.468</v>
      </c>
      <c r="AM330">
        <v>0.7703314623614046</v>
      </c>
      <c r="AN330">
        <v>6213000</v>
      </c>
    </row>
    <row r="331" spans="1:40">
      <c r="A331" s="121">
        <v>44264.291666666664</v>
      </c>
      <c r="B331">
        <v>118.58540000000001</v>
      </c>
      <c r="C331">
        <v>121.09</v>
      </c>
      <c r="D331">
        <v>122.06</v>
      </c>
      <c r="E331">
        <v>118.79</v>
      </c>
      <c r="F331">
        <v>119.03</v>
      </c>
      <c r="G331">
        <v>129525800</v>
      </c>
      <c r="H331">
        <v>0.7059855875564589</v>
      </c>
      <c r="I331" s="1">
        <v>44264.291666666664</v>
      </c>
      <c r="J331">
        <v>56.999200000000002</v>
      </c>
      <c r="K331">
        <v>62.67</v>
      </c>
      <c r="L331">
        <v>63.17</v>
      </c>
      <c r="M331">
        <v>60.84</v>
      </c>
      <c r="N331">
        <v>61.18</v>
      </c>
      <c r="O331">
        <v>-0.11894722094896579</v>
      </c>
      <c r="P331">
        <v>36387500</v>
      </c>
      <c r="Q331" s="1">
        <v>44264.291666666664</v>
      </c>
      <c r="R331">
        <v>226.94980000000001</v>
      </c>
      <c r="S331">
        <v>233.78</v>
      </c>
      <c r="T331">
        <v>235.38</v>
      </c>
      <c r="U331">
        <v>231.67</v>
      </c>
      <c r="V331">
        <v>232.88</v>
      </c>
      <c r="W331">
        <v>33080500</v>
      </c>
      <c r="X331">
        <v>0.35058642981103744</v>
      </c>
      <c r="Y331" s="1">
        <v>44264.291666666664</v>
      </c>
      <c r="Z331">
        <v>12.4937</v>
      </c>
      <c r="AA331">
        <v>12.520300000000001</v>
      </c>
      <c r="AB331">
        <v>12.6167</v>
      </c>
      <c r="AC331">
        <v>12.059200000000001</v>
      </c>
      <c r="AD331">
        <v>12.1302</v>
      </c>
      <c r="AE331">
        <v>0.38323514577991052</v>
      </c>
      <c r="AF331">
        <v>521824000</v>
      </c>
      <c r="AG331" s="1">
        <v>44264.291666666664</v>
      </c>
      <c r="AH331">
        <v>19.416</v>
      </c>
      <c r="AI331">
        <v>20.303999999999998</v>
      </c>
      <c r="AJ331">
        <v>20.398</v>
      </c>
      <c r="AK331">
        <v>20.018000000000001</v>
      </c>
      <c r="AL331">
        <v>20.05</v>
      </c>
      <c r="AM331">
        <v>0.86638925603592631</v>
      </c>
      <c r="AN331">
        <v>6442500</v>
      </c>
    </row>
    <row r="332" spans="1:40">
      <c r="A332" s="121">
        <v>44265.291666666664</v>
      </c>
      <c r="B332">
        <v>117.4984</v>
      </c>
      <c r="C332">
        <v>119.98</v>
      </c>
      <c r="D332">
        <v>122.17</v>
      </c>
      <c r="E332">
        <v>119.45</v>
      </c>
      <c r="F332">
        <v>121.69</v>
      </c>
      <c r="G332">
        <v>111943300</v>
      </c>
      <c r="H332">
        <v>0.37466864795329524</v>
      </c>
      <c r="I332" s="1">
        <v>44265.291666666664</v>
      </c>
      <c r="J332">
        <v>56.617199999999997</v>
      </c>
      <c r="K332">
        <v>62.25</v>
      </c>
      <c r="L332">
        <v>64.12</v>
      </c>
      <c r="M332">
        <v>62.13</v>
      </c>
      <c r="N332">
        <v>63.22</v>
      </c>
      <c r="O332">
        <v>-0.50855213067067151</v>
      </c>
      <c r="P332">
        <v>27160300</v>
      </c>
      <c r="Q332" s="1">
        <v>44265.291666666664</v>
      </c>
      <c r="R332">
        <v>225.62950000000001</v>
      </c>
      <c r="S332">
        <v>232.42</v>
      </c>
      <c r="T332">
        <v>237</v>
      </c>
      <c r="U332">
        <v>232.04</v>
      </c>
      <c r="V332">
        <v>237</v>
      </c>
      <c r="W332">
        <v>29746800</v>
      </c>
      <c r="X332">
        <v>8.8386844887267974E-2</v>
      </c>
      <c r="Y332" s="1">
        <v>44265.291666666664</v>
      </c>
      <c r="Z332">
        <v>12.441800000000001</v>
      </c>
      <c r="AA332">
        <v>12.468299999999999</v>
      </c>
      <c r="AB332">
        <v>12.98</v>
      </c>
      <c r="AC332">
        <v>12.4575</v>
      </c>
      <c r="AD332">
        <v>12.8405</v>
      </c>
      <c r="AE332">
        <v>-0.3541452769601543</v>
      </c>
      <c r="AF332">
        <v>384376000</v>
      </c>
      <c r="AG332" s="1">
        <v>44265.291666666664</v>
      </c>
      <c r="AH332">
        <v>19.314599999999999</v>
      </c>
      <c r="AI332">
        <v>20.198</v>
      </c>
      <c r="AJ332">
        <v>20.538</v>
      </c>
      <c r="AK332">
        <v>20.102</v>
      </c>
      <c r="AL332">
        <v>20.494</v>
      </c>
      <c r="AM332">
        <v>0.41623606607101071</v>
      </c>
      <c r="AN332">
        <v>5367000</v>
      </c>
    </row>
    <row r="333" spans="1:40">
      <c r="A333" s="121">
        <v>44266.291666666664</v>
      </c>
      <c r="B333">
        <v>119.4374</v>
      </c>
      <c r="C333">
        <v>121.96</v>
      </c>
      <c r="D333">
        <v>123.21</v>
      </c>
      <c r="E333">
        <v>121.26</v>
      </c>
      <c r="F333">
        <v>122.54</v>
      </c>
      <c r="G333">
        <v>103026500</v>
      </c>
      <c r="H333">
        <v>0.20664436886593626</v>
      </c>
      <c r="I333" s="1">
        <v>44266.291666666664</v>
      </c>
      <c r="J333">
        <v>57.581200000000003</v>
      </c>
      <c r="K333">
        <v>63.31</v>
      </c>
      <c r="L333">
        <v>64.09</v>
      </c>
      <c r="M333">
        <v>62.39</v>
      </c>
      <c r="N333">
        <v>62.94</v>
      </c>
      <c r="O333">
        <v>-0.35901751694392653</v>
      </c>
      <c r="P333">
        <v>30701800</v>
      </c>
      <c r="Q333" s="1">
        <v>44266.291666666664</v>
      </c>
      <c r="R333">
        <v>230.20189999999999</v>
      </c>
      <c r="S333">
        <v>237.13</v>
      </c>
      <c r="T333">
        <v>239.17</v>
      </c>
      <c r="U333">
        <v>234.31</v>
      </c>
      <c r="V333">
        <v>234.96</v>
      </c>
      <c r="W333">
        <v>29907600</v>
      </c>
      <c r="X333">
        <v>0.10103396168114329</v>
      </c>
      <c r="Y333" s="1">
        <v>44266.291666666664</v>
      </c>
      <c r="Z333">
        <v>12.965999999999999</v>
      </c>
      <c r="AA333">
        <v>12.993499999999999</v>
      </c>
      <c r="AB333">
        <v>13.0463</v>
      </c>
      <c r="AC333">
        <v>12.734500000000001</v>
      </c>
      <c r="AD333">
        <v>12.95</v>
      </c>
      <c r="AE333">
        <v>-0.80725591156106424</v>
      </c>
      <c r="AF333">
        <v>299916000</v>
      </c>
      <c r="AG333" s="1">
        <v>44266.291666666664</v>
      </c>
      <c r="AH333">
        <v>19.737300000000001</v>
      </c>
      <c r="AI333">
        <v>20.64</v>
      </c>
      <c r="AJ333">
        <v>20.73</v>
      </c>
      <c r="AK333">
        <v>20.353999999999999</v>
      </c>
      <c r="AL333">
        <v>20.456</v>
      </c>
      <c r="AM333">
        <v>8.5788884781098224E-2</v>
      </c>
      <c r="AN333">
        <v>4577500</v>
      </c>
    </row>
    <row r="334" spans="1:40">
      <c r="A334" s="121">
        <v>44267.291666666664</v>
      </c>
      <c r="B334">
        <v>118.5266</v>
      </c>
      <c r="C334">
        <v>121.03</v>
      </c>
      <c r="D334">
        <v>121.17</v>
      </c>
      <c r="E334">
        <v>119.16</v>
      </c>
      <c r="F334">
        <v>120.4</v>
      </c>
      <c r="G334">
        <v>88105100</v>
      </c>
      <c r="H334">
        <v>-7.4527966273813251E-2</v>
      </c>
      <c r="I334" s="1">
        <v>44267.291666666664</v>
      </c>
      <c r="J334">
        <v>57.208300000000001</v>
      </c>
      <c r="K334">
        <v>62.9</v>
      </c>
      <c r="L334">
        <v>63.3</v>
      </c>
      <c r="M334">
        <v>62.24</v>
      </c>
      <c r="N334">
        <v>62.65</v>
      </c>
      <c r="O334">
        <v>-0.80358056678330303</v>
      </c>
      <c r="P334">
        <v>20173000</v>
      </c>
      <c r="Q334" s="1">
        <v>44267.291666666664</v>
      </c>
      <c r="R334">
        <v>228.8623</v>
      </c>
      <c r="S334">
        <v>235.75</v>
      </c>
      <c r="T334">
        <v>235.82</v>
      </c>
      <c r="U334">
        <v>233.23</v>
      </c>
      <c r="V334">
        <v>234.01</v>
      </c>
      <c r="W334">
        <v>22653700</v>
      </c>
      <c r="X334">
        <v>-0.46949415095002667</v>
      </c>
      <c r="Y334" s="1">
        <v>44267.291666666664</v>
      </c>
      <c r="Z334">
        <v>12.828799999999999</v>
      </c>
      <c r="AA334">
        <v>12.856</v>
      </c>
      <c r="AB334">
        <v>12.8888</v>
      </c>
      <c r="AC334">
        <v>12.59</v>
      </c>
      <c r="AD334">
        <v>12.648199999999999</v>
      </c>
      <c r="AE334">
        <v>-1.1074269537963248</v>
      </c>
      <c r="AF334">
        <v>243964000</v>
      </c>
      <c r="AG334" s="1">
        <v>44267.291666666664</v>
      </c>
      <c r="AH334">
        <v>19.997399999999999</v>
      </c>
      <c r="AI334">
        <v>20.911999999999999</v>
      </c>
      <c r="AJ334">
        <v>20.917999999999999</v>
      </c>
      <c r="AK334">
        <v>20.501999999999999</v>
      </c>
      <c r="AL334">
        <v>20.634</v>
      </c>
      <c r="AM334">
        <v>-9.2225276987119489E-3</v>
      </c>
      <c r="AN334">
        <v>4350500</v>
      </c>
    </row>
    <row r="335" spans="1:40">
      <c r="A335" s="121">
        <v>44270.291666666664</v>
      </c>
      <c r="B335">
        <v>121.4254</v>
      </c>
      <c r="C335">
        <v>123.99</v>
      </c>
      <c r="D335">
        <v>124</v>
      </c>
      <c r="E335">
        <v>120.42</v>
      </c>
      <c r="F335">
        <v>121.41</v>
      </c>
      <c r="G335">
        <v>92403800</v>
      </c>
      <c r="H335">
        <v>6.4748563209326322E-3</v>
      </c>
      <c r="I335" s="1">
        <v>44270.291666666664</v>
      </c>
      <c r="J335">
        <v>58.017800000000001</v>
      </c>
      <c r="K335">
        <v>63.79</v>
      </c>
      <c r="L335">
        <v>63.88</v>
      </c>
      <c r="M335">
        <v>62.48</v>
      </c>
      <c r="N335">
        <v>63.61</v>
      </c>
      <c r="O335">
        <v>-0.75821561154173456</v>
      </c>
      <c r="P335">
        <v>21247400</v>
      </c>
      <c r="Q335" s="1">
        <v>44270.291666666664</v>
      </c>
      <c r="R335">
        <v>227.94970000000001</v>
      </c>
      <c r="S335">
        <v>234.81</v>
      </c>
      <c r="T335">
        <v>235.19</v>
      </c>
      <c r="U335">
        <v>231.81</v>
      </c>
      <c r="V335">
        <v>234.96</v>
      </c>
      <c r="W335">
        <v>26034900</v>
      </c>
      <c r="X335">
        <v>-0.20355863289373807</v>
      </c>
      <c r="Y335" s="1">
        <v>44270.291666666664</v>
      </c>
      <c r="Z335">
        <v>13.1633</v>
      </c>
      <c r="AA335">
        <v>13.1912</v>
      </c>
      <c r="AB335">
        <v>13.2067</v>
      </c>
      <c r="AC335">
        <v>12.767300000000001</v>
      </c>
      <c r="AD335">
        <v>12.864699999999999</v>
      </c>
      <c r="AE335">
        <v>-1.2253237014400569</v>
      </c>
      <c r="AF335">
        <v>221988000</v>
      </c>
      <c r="AG335" s="1">
        <v>44270.291666666664</v>
      </c>
      <c r="AH335">
        <v>20.156099999999999</v>
      </c>
      <c r="AI335">
        <v>21.077999999999999</v>
      </c>
      <c r="AJ335">
        <v>21.088000000000001</v>
      </c>
      <c r="AK335">
        <v>20.834</v>
      </c>
      <c r="AL335">
        <v>20.975999999999999</v>
      </c>
      <c r="AM335">
        <v>2.0783892041729619E-3</v>
      </c>
      <c r="AN335">
        <v>4377500</v>
      </c>
    </row>
    <row r="336" spans="1:40">
      <c r="A336" s="121">
        <v>44271.291666666664</v>
      </c>
      <c r="B336">
        <v>122.9727</v>
      </c>
      <c r="C336">
        <v>125.57</v>
      </c>
      <c r="D336">
        <v>127.22</v>
      </c>
      <c r="E336">
        <v>124.72</v>
      </c>
      <c r="F336">
        <v>125.7</v>
      </c>
      <c r="G336">
        <v>115227900</v>
      </c>
      <c r="H336">
        <v>0.43656221370449966</v>
      </c>
      <c r="I336" s="1">
        <v>44271.291666666664</v>
      </c>
      <c r="J336">
        <v>58.918199999999999</v>
      </c>
      <c r="K336">
        <v>64.78</v>
      </c>
      <c r="L336">
        <v>65.73</v>
      </c>
      <c r="M336">
        <v>64.08</v>
      </c>
      <c r="N336">
        <v>64.150000000000006</v>
      </c>
      <c r="O336">
        <v>-0.38077107701508822</v>
      </c>
      <c r="P336">
        <v>30186600</v>
      </c>
      <c r="Q336" s="1">
        <v>44271.291666666664</v>
      </c>
      <c r="R336">
        <v>230.76499999999999</v>
      </c>
      <c r="S336">
        <v>237.71</v>
      </c>
      <c r="T336">
        <v>240.06</v>
      </c>
      <c r="U336">
        <v>235.94</v>
      </c>
      <c r="V336">
        <v>236.28</v>
      </c>
      <c r="W336">
        <v>28092200</v>
      </c>
      <c r="X336">
        <v>-4.1749470082546029E-2</v>
      </c>
      <c r="Y336" s="1">
        <v>44271.291666666664</v>
      </c>
      <c r="Z336">
        <v>13.2631</v>
      </c>
      <c r="AA336">
        <v>13.2913</v>
      </c>
      <c r="AB336">
        <v>13.512499999999999</v>
      </c>
      <c r="AC336">
        <v>13.1167</v>
      </c>
      <c r="AD336">
        <v>13.3565</v>
      </c>
      <c r="AE336">
        <v>-0.95633285110984578</v>
      </c>
      <c r="AF336">
        <v>272128000</v>
      </c>
      <c r="AG336" s="1">
        <v>44271.291666666664</v>
      </c>
      <c r="AH336">
        <v>20.379899999999999</v>
      </c>
      <c r="AI336">
        <v>21.312000000000001</v>
      </c>
      <c r="AJ336">
        <v>21.45</v>
      </c>
      <c r="AK336">
        <v>21.23</v>
      </c>
      <c r="AL336">
        <v>21.248000000000001</v>
      </c>
      <c r="AM336">
        <v>-0.10590815009006062</v>
      </c>
      <c r="AN336">
        <v>4119500</v>
      </c>
    </row>
    <row r="337" spans="1:40">
      <c r="A337" s="121">
        <v>44272.291666666664</v>
      </c>
      <c r="B337">
        <v>122.1795</v>
      </c>
      <c r="C337">
        <v>124.76</v>
      </c>
      <c r="D337">
        <v>125.86</v>
      </c>
      <c r="E337">
        <v>122.34</v>
      </c>
      <c r="F337">
        <v>124.05</v>
      </c>
      <c r="G337">
        <v>111932600</v>
      </c>
      <c r="H337">
        <v>0.37446702183336045</v>
      </c>
      <c r="I337" s="1">
        <v>44272.291666666664</v>
      </c>
      <c r="J337">
        <v>59.8277</v>
      </c>
      <c r="K337">
        <v>65.78</v>
      </c>
      <c r="L337">
        <v>66.290000000000006</v>
      </c>
      <c r="M337">
        <v>63.71</v>
      </c>
      <c r="N337">
        <v>64.22</v>
      </c>
      <c r="O337">
        <v>-0.28753731150046857</v>
      </c>
      <c r="P337">
        <v>32394700</v>
      </c>
      <c r="Q337" s="1">
        <v>44272.291666666664</v>
      </c>
      <c r="R337">
        <v>230.1146</v>
      </c>
      <c r="S337">
        <v>237.04</v>
      </c>
      <c r="T337">
        <v>238.55</v>
      </c>
      <c r="U337">
        <v>233.23</v>
      </c>
      <c r="V337">
        <v>236.15</v>
      </c>
      <c r="W337">
        <v>29562100</v>
      </c>
      <c r="X337">
        <v>7.3859963843556711E-2</v>
      </c>
      <c r="Y337" s="1">
        <v>44272.291666666664</v>
      </c>
      <c r="Z337">
        <v>13.313000000000001</v>
      </c>
      <c r="AA337">
        <v>13.3413</v>
      </c>
      <c r="AB337">
        <v>13.453200000000001</v>
      </c>
      <c r="AC337">
        <v>12.9895</v>
      </c>
      <c r="AD337">
        <v>13.0398</v>
      </c>
      <c r="AE337">
        <v>-1.1079634333542232</v>
      </c>
      <c r="AF337">
        <v>243864000</v>
      </c>
      <c r="AG337" s="1">
        <v>44272.291666666664</v>
      </c>
      <c r="AH337">
        <v>20.259399999999999</v>
      </c>
      <c r="AI337">
        <v>21.186</v>
      </c>
      <c r="AJ337">
        <v>21.26</v>
      </c>
      <c r="AK337">
        <v>20.954000000000001</v>
      </c>
      <c r="AL337">
        <v>21.154</v>
      </c>
      <c r="AM337">
        <v>-0.3252296485016048</v>
      </c>
      <c r="AN337">
        <v>3595500</v>
      </c>
    </row>
    <row r="338" spans="1:40">
      <c r="A338" s="121">
        <v>44273.291666666664</v>
      </c>
      <c r="B338">
        <v>118.03700000000001</v>
      </c>
      <c r="C338">
        <v>120.53</v>
      </c>
      <c r="D338">
        <v>123.18</v>
      </c>
      <c r="E338">
        <v>120.32</v>
      </c>
      <c r="F338">
        <v>122.88</v>
      </c>
      <c r="G338">
        <v>121229700</v>
      </c>
      <c r="H338">
        <v>0.54965750778158018</v>
      </c>
      <c r="I338" s="1">
        <v>44273.291666666664</v>
      </c>
      <c r="J338">
        <v>57.963200000000001</v>
      </c>
      <c r="K338">
        <v>63.73</v>
      </c>
      <c r="L338">
        <v>65.7</v>
      </c>
      <c r="M338">
        <v>63.65</v>
      </c>
      <c r="N338">
        <v>65.63</v>
      </c>
      <c r="O338">
        <v>-0.38467253072350305</v>
      </c>
      <c r="P338">
        <v>30094200</v>
      </c>
      <c r="Q338" s="1">
        <v>44273.291666666664</v>
      </c>
      <c r="R338">
        <v>223.97919999999999</v>
      </c>
      <c r="S338">
        <v>230.72</v>
      </c>
      <c r="T338">
        <v>234.19</v>
      </c>
      <c r="U338">
        <v>230.33</v>
      </c>
      <c r="V338">
        <v>232.56</v>
      </c>
      <c r="W338">
        <v>34833000</v>
      </c>
      <c r="X338">
        <v>0.48842269959503298</v>
      </c>
      <c r="Y338" s="1">
        <v>44273.291666666664</v>
      </c>
      <c r="Z338">
        <v>12.695499999999999</v>
      </c>
      <c r="AA338">
        <v>12.7225</v>
      </c>
      <c r="AB338">
        <v>13.183999999999999</v>
      </c>
      <c r="AC338">
        <v>12.717000000000001</v>
      </c>
      <c r="AD338">
        <v>13.1365</v>
      </c>
      <c r="AE338">
        <v>-0.83955198094654238</v>
      </c>
      <c r="AF338">
        <v>293896000</v>
      </c>
      <c r="AG338" s="1">
        <v>44273.291666666664</v>
      </c>
      <c r="AH338">
        <v>20.146599999999999</v>
      </c>
      <c r="AI338">
        <v>21.068000000000001</v>
      </c>
      <c r="AJ338">
        <v>21.225999999999999</v>
      </c>
      <c r="AK338">
        <v>20.988</v>
      </c>
      <c r="AL338">
        <v>21.187999999999999</v>
      </c>
      <c r="AM338">
        <v>-2.9103770398231699E-2</v>
      </c>
      <c r="AN338">
        <v>4303000</v>
      </c>
    </row>
    <row r="339" spans="1:40">
      <c r="A339" s="121">
        <v>44274.291666666664</v>
      </c>
      <c r="B339">
        <v>117.5082</v>
      </c>
      <c r="C339">
        <v>119.99</v>
      </c>
      <c r="D339">
        <v>121.43</v>
      </c>
      <c r="E339">
        <v>119.68</v>
      </c>
      <c r="F339">
        <v>119.9</v>
      </c>
      <c r="G339">
        <v>185549500</v>
      </c>
      <c r="H339">
        <v>1.7616716861912241</v>
      </c>
      <c r="I339" s="1">
        <v>44274.291666666664</v>
      </c>
      <c r="J339">
        <v>57.990499999999997</v>
      </c>
      <c r="K339">
        <v>63.76</v>
      </c>
      <c r="L339">
        <v>64.989999999999995</v>
      </c>
      <c r="M339">
        <v>62.92</v>
      </c>
      <c r="N339">
        <v>63.18</v>
      </c>
      <c r="O339">
        <v>0.6648987415375619</v>
      </c>
      <c r="P339">
        <v>54951700</v>
      </c>
      <c r="Q339" s="1">
        <v>44274.291666666664</v>
      </c>
      <c r="R339">
        <v>223.62</v>
      </c>
      <c r="S339">
        <v>230.35</v>
      </c>
      <c r="T339">
        <v>232.47</v>
      </c>
      <c r="U339">
        <v>229.35</v>
      </c>
      <c r="V339">
        <v>231.02</v>
      </c>
      <c r="W339">
        <v>46430700</v>
      </c>
      <c r="X339">
        <v>1.4005959983532899</v>
      </c>
      <c r="Y339" s="1">
        <v>44274.291666666664</v>
      </c>
      <c r="Z339">
        <v>12.8185</v>
      </c>
      <c r="AA339">
        <v>12.845700000000001</v>
      </c>
      <c r="AB339">
        <v>12.9215</v>
      </c>
      <c r="AC339">
        <v>12.612500000000001</v>
      </c>
      <c r="AD339">
        <v>12.75</v>
      </c>
      <c r="AE339">
        <v>-0.81105418683098429</v>
      </c>
      <c r="AF339">
        <v>299208000</v>
      </c>
      <c r="AG339" s="1">
        <v>44274.291666666664</v>
      </c>
      <c r="AH339">
        <v>20.1313</v>
      </c>
      <c r="AI339">
        <v>21.052</v>
      </c>
      <c r="AJ339">
        <v>21.161999999999999</v>
      </c>
      <c r="AK339">
        <v>20.902000000000001</v>
      </c>
      <c r="AL339">
        <v>21.161999999999999</v>
      </c>
      <c r="AM339">
        <v>-0.52697194284199467</v>
      </c>
      <c r="AN339">
        <v>3113500</v>
      </c>
    </row>
    <row r="340" spans="1:40">
      <c r="A340" s="121">
        <v>44277.291666666664</v>
      </c>
      <c r="B340">
        <v>120.8378</v>
      </c>
      <c r="C340">
        <v>123.39</v>
      </c>
      <c r="D340">
        <v>123.87</v>
      </c>
      <c r="E340">
        <v>120.26</v>
      </c>
      <c r="F340">
        <v>120.33</v>
      </c>
      <c r="G340">
        <v>111912300</v>
      </c>
      <c r="H340">
        <v>0.37408449751236261</v>
      </c>
      <c r="I340" s="1">
        <v>44277.291666666664</v>
      </c>
      <c r="J340">
        <v>59.691299999999998</v>
      </c>
      <c r="K340">
        <v>65.63</v>
      </c>
      <c r="L340">
        <v>66.38</v>
      </c>
      <c r="M340">
        <v>64.56</v>
      </c>
      <c r="N340">
        <v>64.819999999999993</v>
      </c>
      <c r="O340">
        <v>-0.20370672499952847</v>
      </c>
      <c r="P340">
        <v>34380100</v>
      </c>
      <c r="Q340" s="1">
        <v>44277.291666666664</v>
      </c>
      <c r="R340">
        <v>229.09530000000001</v>
      </c>
      <c r="S340">
        <v>235.99</v>
      </c>
      <c r="T340">
        <v>236.9</v>
      </c>
      <c r="U340">
        <v>230.14</v>
      </c>
      <c r="V340">
        <v>230.27</v>
      </c>
      <c r="W340">
        <v>30127000</v>
      </c>
      <c r="X340">
        <v>0.11829004019218958</v>
      </c>
      <c r="Y340" s="1">
        <v>44277.291666666664</v>
      </c>
      <c r="Z340">
        <v>13.158300000000001</v>
      </c>
      <c r="AA340">
        <v>13.186199999999999</v>
      </c>
      <c r="AB340">
        <v>13.394500000000001</v>
      </c>
      <c r="AC340">
        <v>12.906700000000001</v>
      </c>
      <c r="AD340">
        <v>12.912800000000001</v>
      </c>
      <c r="AE340">
        <v>-0.81858635982387651</v>
      </c>
      <c r="AF340">
        <v>297804000</v>
      </c>
      <c r="AG340" s="1">
        <v>44277.291666666664</v>
      </c>
      <c r="AH340">
        <v>20.443000000000001</v>
      </c>
      <c r="AI340">
        <v>21.378</v>
      </c>
      <c r="AJ340">
        <v>21.484000000000002</v>
      </c>
      <c r="AK340">
        <v>21.102</v>
      </c>
      <c r="AL340">
        <v>21.2</v>
      </c>
      <c r="AM340">
        <v>2.5272054882821235</v>
      </c>
      <c r="AN340">
        <v>10410500</v>
      </c>
    </row>
    <row r="341" spans="1:40">
      <c r="A341" s="121">
        <v>44278.291666666664</v>
      </c>
      <c r="B341">
        <v>120.00539999999999</v>
      </c>
      <c r="C341">
        <v>122.54</v>
      </c>
      <c r="D341">
        <v>124.24</v>
      </c>
      <c r="E341">
        <v>122.14</v>
      </c>
      <c r="F341">
        <v>123.33</v>
      </c>
      <c r="G341">
        <v>95467100</v>
      </c>
      <c r="H341">
        <v>6.4198341666382441E-2</v>
      </c>
      <c r="I341" s="1">
        <v>44278.291666666664</v>
      </c>
      <c r="J341">
        <v>57.735900000000001</v>
      </c>
      <c r="K341">
        <v>63.48</v>
      </c>
      <c r="L341">
        <v>66.05</v>
      </c>
      <c r="M341">
        <v>63.17</v>
      </c>
      <c r="N341">
        <v>66</v>
      </c>
      <c r="O341">
        <v>-0.1707765978654078</v>
      </c>
      <c r="P341">
        <v>35160000</v>
      </c>
      <c r="Q341" s="1">
        <v>44278.291666666664</v>
      </c>
      <c r="R341">
        <v>230.6388</v>
      </c>
      <c r="S341">
        <v>237.58</v>
      </c>
      <c r="T341">
        <v>241.05</v>
      </c>
      <c r="U341">
        <v>237.07</v>
      </c>
      <c r="V341">
        <v>237.49</v>
      </c>
      <c r="W341">
        <v>31638400</v>
      </c>
      <c r="X341">
        <v>0.2371634999077564</v>
      </c>
      <c r="Y341" s="1">
        <v>44278.291666666664</v>
      </c>
      <c r="Z341">
        <v>13.043100000000001</v>
      </c>
      <c r="AA341">
        <v>13.0708</v>
      </c>
      <c r="AB341">
        <v>13.3445</v>
      </c>
      <c r="AC341">
        <v>13.0212</v>
      </c>
      <c r="AD341">
        <v>13.254200000000001</v>
      </c>
      <c r="AE341">
        <v>-1.2250018137053178</v>
      </c>
      <c r="AF341">
        <v>222048000</v>
      </c>
      <c r="AG341" s="1">
        <v>44278.291666666664</v>
      </c>
      <c r="AH341">
        <v>20.102599999999999</v>
      </c>
      <c r="AI341">
        <v>21.021999999999998</v>
      </c>
      <c r="AJ341">
        <v>21.385999999999999</v>
      </c>
      <c r="AK341">
        <v>21.001999999999999</v>
      </c>
      <c r="AL341">
        <v>21.265999999999998</v>
      </c>
      <c r="AM341">
        <v>-0.23712435190689096</v>
      </c>
      <c r="AN341">
        <v>3806000</v>
      </c>
    </row>
    <row r="342" spans="1:40">
      <c r="A342" s="121">
        <v>44279.291666666664</v>
      </c>
      <c r="B342">
        <v>117.6061</v>
      </c>
      <c r="C342">
        <v>120.09</v>
      </c>
      <c r="D342">
        <v>122.9</v>
      </c>
      <c r="E342">
        <v>120.07</v>
      </c>
      <c r="F342">
        <v>122.82</v>
      </c>
      <c r="G342">
        <v>88530500</v>
      </c>
      <c r="H342">
        <v>-6.651191473920863E-2</v>
      </c>
      <c r="I342" s="1">
        <v>44279.291666666664</v>
      </c>
      <c r="J342">
        <v>56.426200000000001</v>
      </c>
      <c r="K342">
        <v>62.04</v>
      </c>
      <c r="L342">
        <v>67.44</v>
      </c>
      <c r="M342">
        <v>61.99</v>
      </c>
      <c r="N342">
        <v>66.58</v>
      </c>
      <c r="O342">
        <v>1.4938732075257541</v>
      </c>
      <c r="P342">
        <v>74584700</v>
      </c>
      <c r="Q342" s="1">
        <v>44279.291666666664</v>
      </c>
      <c r="R342">
        <v>228.58070000000001</v>
      </c>
      <c r="S342">
        <v>235.46</v>
      </c>
      <c r="T342">
        <v>238</v>
      </c>
      <c r="U342">
        <v>235.32</v>
      </c>
      <c r="V342">
        <v>237.85</v>
      </c>
      <c r="W342">
        <v>25620100</v>
      </c>
      <c r="X342">
        <v>-0.23618316054361044</v>
      </c>
      <c r="Y342" s="1">
        <v>44279.291666666664</v>
      </c>
      <c r="Z342">
        <v>12.616199999999999</v>
      </c>
      <c r="AA342">
        <v>12.643000000000001</v>
      </c>
      <c r="AB342">
        <v>13.1593</v>
      </c>
      <c r="AC342">
        <v>12.636799999999999</v>
      </c>
      <c r="AD342">
        <v>13.151199999999999</v>
      </c>
      <c r="AE342">
        <v>-1.0973625972901526</v>
      </c>
      <c r="AF342">
        <v>245840000</v>
      </c>
      <c r="AG342" s="1">
        <v>44279.291666666664</v>
      </c>
      <c r="AH342">
        <v>19.5747</v>
      </c>
      <c r="AI342">
        <v>20.47</v>
      </c>
      <c r="AJ342">
        <v>20.962</v>
      </c>
      <c r="AK342">
        <v>20.462</v>
      </c>
      <c r="AL342">
        <v>20.962</v>
      </c>
      <c r="AM342">
        <v>0.82913808550419454</v>
      </c>
      <c r="AN342">
        <v>6353500</v>
      </c>
    </row>
    <row r="343" spans="1:40">
      <c r="A343" s="121">
        <v>44280.291666666664</v>
      </c>
      <c r="B343">
        <v>118.09569999999999</v>
      </c>
      <c r="C343">
        <v>120.59</v>
      </c>
      <c r="D343">
        <v>121.66</v>
      </c>
      <c r="E343">
        <v>119</v>
      </c>
      <c r="F343">
        <v>119.54</v>
      </c>
      <c r="G343">
        <v>98844700</v>
      </c>
      <c r="H343">
        <v>0.12784435874038474</v>
      </c>
      <c r="I343" s="1">
        <v>44280.291666666664</v>
      </c>
      <c r="J343">
        <v>56.408000000000001</v>
      </c>
      <c r="K343">
        <v>62.02</v>
      </c>
      <c r="L343">
        <v>62.44</v>
      </c>
      <c r="M343">
        <v>60.98</v>
      </c>
      <c r="N343">
        <v>61.66</v>
      </c>
      <c r="O343">
        <v>-0.16058383893454906</v>
      </c>
      <c r="P343">
        <v>35401400</v>
      </c>
      <c r="Q343" s="1">
        <v>44280.291666666664</v>
      </c>
      <c r="R343">
        <v>225.55179999999999</v>
      </c>
      <c r="S343">
        <v>232.34</v>
      </c>
      <c r="T343">
        <v>236.94</v>
      </c>
      <c r="U343">
        <v>231.57</v>
      </c>
      <c r="V343">
        <v>235.3</v>
      </c>
      <c r="W343">
        <v>34061900</v>
      </c>
      <c r="X343">
        <v>0.42777474089007494</v>
      </c>
      <c r="Y343" s="1">
        <v>44280.291666666664</v>
      </c>
      <c r="Z343">
        <v>12.508699999999999</v>
      </c>
      <c r="AA343">
        <v>12.5352</v>
      </c>
      <c r="AB343">
        <v>12.7148</v>
      </c>
      <c r="AC343">
        <v>12.272</v>
      </c>
      <c r="AD343">
        <v>12.499499999999999</v>
      </c>
      <c r="AE343">
        <v>-0.83285671606397149</v>
      </c>
      <c r="AF343">
        <v>295144000</v>
      </c>
      <c r="AG343" s="1">
        <v>44280.291666666664</v>
      </c>
      <c r="AH343">
        <v>19.632100000000001</v>
      </c>
      <c r="AI343">
        <v>20.53</v>
      </c>
      <c r="AJ343">
        <v>20.588000000000001</v>
      </c>
      <c r="AK343">
        <v>20.292000000000002</v>
      </c>
      <c r="AL343">
        <v>20.472000000000001</v>
      </c>
      <c r="AM343">
        <v>0.20235574987196664</v>
      </c>
      <c r="AN343">
        <v>4856000</v>
      </c>
    </row>
    <row r="344" spans="1:40">
      <c r="A344" s="121">
        <v>44281.291666666664</v>
      </c>
      <c r="B344">
        <v>118.7029</v>
      </c>
      <c r="C344">
        <v>121.21</v>
      </c>
      <c r="D344">
        <v>121.48</v>
      </c>
      <c r="E344">
        <v>118.92</v>
      </c>
      <c r="F344">
        <v>120.35</v>
      </c>
      <c r="G344">
        <v>94071200</v>
      </c>
      <c r="H344">
        <v>3.7894612618064157E-2</v>
      </c>
      <c r="I344" s="1">
        <v>44281.291666666664</v>
      </c>
      <c r="J344">
        <v>59.000100000000003</v>
      </c>
      <c r="K344">
        <v>64.87</v>
      </c>
      <c r="L344">
        <v>64.97</v>
      </c>
      <c r="M344">
        <v>61.77</v>
      </c>
      <c r="N344">
        <v>61.8</v>
      </c>
      <c r="O344">
        <v>-0.18995452291261591</v>
      </c>
      <c r="P344">
        <v>34705800</v>
      </c>
      <c r="Q344" s="1">
        <v>44281.291666666664</v>
      </c>
      <c r="R344">
        <v>229.57089999999999</v>
      </c>
      <c r="S344">
        <v>236.48</v>
      </c>
      <c r="T344">
        <v>236.71</v>
      </c>
      <c r="U344">
        <v>231.55</v>
      </c>
      <c r="V344">
        <v>231.55</v>
      </c>
      <c r="W344">
        <v>25479900</v>
      </c>
      <c r="X344">
        <v>-0.24721006212633009</v>
      </c>
      <c r="Y344" s="1">
        <v>44281.291666666664</v>
      </c>
      <c r="Z344">
        <v>12.811999999999999</v>
      </c>
      <c r="AA344">
        <v>12.8392</v>
      </c>
      <c r="AB344">
        <v>12.856199999999999</v>
      </c>
      <c r="AC344">
        <v>12.3735</v>
      </c>
      <c r="AD344">
        <v>12.554500000000001</v>
      </c>
      <c r="AE344">
        <v>-0.46363002513604074</v>
      </c>
      <c r="AF344">
        <v>363968000</v>
      </c>
      <c r="AG344" s="1">
        <v>44281.291666666664</v>
      </c>
      <c r="AH344">
        <v>20.161899999999999</v>
      </c>
      <c r="AI344">
        <v>21.084</v>
      </c>
      <c r="AJ344">
        <v>21.1</v>
      </c>
      <c r="AK344">
        <v>20.82</v>
      </c>
      <c r="AL344">
        <v>20.832000000000001</v>
      </c>
      <c r="AM344">
        <v>-0.10590815009006062</v>
      </c>
      <c r="AN344">
        <v>4119500</v>
      </c>
    </row>
    <row r="345" spans="1:40">
      <c r="A345" s="121">
        <v>44284.291666666664</v>
      </c>
      <c r="B345">
        <v>118.8792</v>
      </c>
      <c r="C345">
        <v>121.39</v>
      </c>
      <c r="D345">
        <v>122.58</v>
      </c>
      <c r="E345">
        <v>120.73</v>
      </c>
      <c r="F345">
        <v>121.65</v>
      </c>
      <c r="G345">
        <v>80819200</v>
      </c>
      <c r="H345">
        <v>-0.21182027909933238</v>
      </c>
      <c r="I345" s="1">
        <v>44284.291666666664</v>
      </c>
      <c r="J345">
        <v>58.663600000000002</v>
      </c>
      <c r="K345">
        <v>64.5</v>
      </c>
      <c r="L345">
        <v>65.13</v>
      </c>
      <c r="M345">
        <v>63.61</v>
      </c>
      <c r="N345">
        <v>64.010000000000005</v>
      </c>
      <c r="O345">
        <v>-0.55072076507103862</v>
      </c>
      <c r="P345">
        <v>26161600</v>
      </c>
      <c r="Q345" s="1">
        <v>44284.291666666664</v>
      </c>
      <c r="R345">
        <v>228.3672</v>
      </c>
      <c r="S345">
        <v>235.24</v>
      </c>
      <c r="T345">
        <v>236.8</v>
      </c>
      <c r="U345">
        <v>231.88</v>
      </c>
      <c r="V345">
        <v>236.59</v>
      </c>
      <c r="W345">
        <v>25227500</v>
      </c>
      <c r="X345">
        <v>-0.26706163102417912</v>
      </c>
      <c r="Y345" s="1">
        <v>44284.291666666664</v>
      </c>
      <c r="Z345">
        <v>12.9208</v>
      </c>
      <c r="AA345">
        <v>12.9482</v>
      </c>
      <c r="AB345">
        <v>13.0625</v>
      </c>
      <c r="AC345">
        <v>12.7</v>
      </c>
      <c r="AD345">
        <v>12.8202</v>
      </c>
      <c r="AE345">
        <v>-0.94886505566390134</v>
      </c>
      <c r="AF345">
        <v>273520000</v>
      </c>
      <c r="AG345" s="1">
        <v>44284.291666666664</v>
      </c>
      <c r="AH345">
        <v>20.4405</v>
      </c>
      <c r="AI345">
        <v>21.32</v>
      </c>
      <c r="AJ345">
        <v>21.408000000000001</v>
      </c>
      <c r="AK345">
        <v>21.007999999999999</v>
      </c>
      <c r="AL345">
        <v>21.18</v>
      </c>
      <c r="AM345">
        <v>-0.12013893433813792</v>
      </c>
      <c r="AN345">
        <v>4085500</v>
      </c>
    </row>
    <row r="346" spans="1:40">
      <c r="A346" s="121">
        <v>44285.291666666664</v>
      </c>
      <c r="B346">
        <v>117.42</v>
      </c>
      <c r="C346">
        <v>119.9</v>
      </c>
      <c r="D346">
        <v>120.4</v>
      </c>
      <c r="E346">
        <v>118.86</v>
      </c>
      <c r="F346">
        <v>120.11</v>
      </c>
      <c r="G346">
        <v>85671900</v>
      </c>
      <c r="H346">
        <v>-0.12037812281824196</v>
      </c>
      <c r="I346" s="1">
        <v>44285.291666666664</v>
      </c>
      <c r="J346">
        <v>57.999600000000001</v>
      </c>
      <c r="K346">
        <v>63.77</v>
      </c>
      <c r="L346">
        <v>64</v>
      </c>
      <c r="M346">
        <v>63.15</v>
      </c>
      <c r="N346">
        <v>63.77</v>
      </c>
      <c r="O346">
        <v>-0.78092764563000683</v>
      </c>
      <c r="P346">
        <v>20709500</v>
      </c>
      <c r="Q346" s="1">
        <v>44285.291666666664</v>
      </c>
      <c r="R346">
        <v>225.0762</v>
      </c>
      <c r="S346">
        <v>231.85</v>
      </c>
      <c r="T346">
        <v>233.85</v>
      </c>
      <c r="U346">
        <v>231.1</v>
      </c>
      <c r="V346">
        <v>233.53</v>
      </c>
      <c r="W346">
        <v>24792000</v>
      </c>
      <c r="X346">
        <v>-0.30131423900759147</v>
      </c>
      <c r="Y346" s="1">
        <v>44285.291666666664</v>
      </c>
      <c r="Z346">
        <v>12.8445</v>
      </c>
      <c r="AA346">
        <v>12.871700000000001</v>
      </c>
      <c r="AB346">
        <v>12.975300000000001</v>
      </c>
      <c r="AC346">
        <v>12.705</v>
      </c>
      <c r="AD346">
        <v>12.842000000000001</v>
      </c>
      <c r="AE346">
        <v>-1.3421904083326239</v>
      </c>
      <c r="AF346">
        <v>200204000</v>
      </c>
      <c r="AG346" s="1">
        <v>44285.291666666664</v>
      </c>
      <c r="AH346">
        <v>20.0397</v>
      </c>
      <c r="AI346">
        <v>20.902000000000001</v>
      </c>
      <c r="AJ346">
        <v>20.98</v>
      </c>
      <c r="AK346">
        <v>20.744</v>
      </c>
      <c r="AL346">
        <v>20.866</v>
      </c>
      <c r="AM346">
        <v>-0.37545594584775999</v>
      </c>
      <c r="AN346">
        <v>3475500</v>
      </c>
    </row>
    <row r="347" spans="1:40">
      <c r="A347" s="121">
        <v>44286.291666666664</v>
      </c>
      <c r="B347">
        <v>119.62350000000001</v>
      </c>
      <c r="C347">
        <v>122.15</v>
      </c>
      <c r="D347">
        <v>123.52</v>
      </c>
      <c r="E347">
        <v>121.15</v>
      </c>
      <c r="F347">
        <v>121.65</v>
      </c>
      <c r="G347">
        <v>118323800</v>
      </c>
      <c r="H347">
        <v>0.49489999919105926</v>
      </c>
      <c r="I347" s="1">
        <v>44286.291666666664</v>
      </c>
      <c r="J347">
        <v>58.208799999999997</v>
      </c>
      <c r="K347">
        <v>64</v>
      </c>
      <c r="L347">
        <v>64.489999999999995</v>
      </c>
      <c r="M347">
        <v>63.58</v>
      </c>
      <c r="N347">
        <v>64.010000000000005</v>
      </c>
      <c r="O347">
        <v>-0.26142206129857903</v>
      </c>
      <c r="P347">
        <v>33013200</v>
      </c>
      <c r="Q347" s="1">
        <v>44286.291666666664</v>
      </c>
      <c r="R347">
        <v>228.8817</v>
      </c>
      <c r="S347">
        <v>235.77</v>
      </c>
      <c r="T347">
        <v>239.1</v>
      </c>
      <c r="U347">
        <v>232.39</v>
      </c>
      <c r="V347">
        <v>232.91</v>
      </c>
      <c r="W347">
        <v>43623500</v>
      </c>
      <c r="X347">
        <v>1.179806282782601</v>
      </c>
      <c r="Y347" s="1">
        <v>44286.291666666664</v>
      </c>
      <c r="Z347">
        <v>13.32</v>
      </c>
      <c r="AA347">
        <v>13.3483</v>
      </c>
      <c r="AB347">
        <v>13.470499999999999</v>
      </c>
      <c r="AC347">
        <v>12.9825</v>
      </c>
      <c r="AD347">
        <v>13.015499999999999</v>
      </c>
      <c r="AE347">
        <v>-0.72753504925737589</v>
      </c>
      <c r="AF347">
        <v>314776000</v>
      </c>
      <c r="AG347" s="1">
        <v>44286.291666666664</v>
      </c>
      <c r="AH347">
        <v>20.327300000000001</v>
      </c>
      <c r="AI347">
        <v>21.202000000000002</v>
      </c>
      <c r="AJ347">
        <v>21.36</v>
      </c>
      <c r="AK347">
        <v>21.052</v>
      </c>
      <c r="AL347">
        <v>21.111999999999998</v>
      </c>
      <c r="AM347">
        <v>-0.57970955505545763</v>
      </c>
      <c r="AN347">
        <v>2987500</v>
      </c>
    </row>
    <row r="348" spans="1:40">
      <c r="A348" s="121">
        <v>44287.291666666664</v>
      </c>
      <c r="B348">
        <v>120.4559</v>
      </c>
      <c r="C348">
        <v>123</v>
      </c>
      <c r="D348">
        <v>124.18</v>
      </c>
      <c r="E348">
        <v>122.49</v>
      </c>
      <c r="F348">
        <v>123.66</v>
      </c>
      <c r="G348">
        <v>75089100</v>
      </c>
      <c r="H348">
        <v>-0.31979577721507746</v>
      </c>
      <c r="I348" s="1">
        <v>44287.291666666664</v>
      </c>
      <c r="J348">
        <v>58.709000000000003</v>
      </c>
      <c r="K348">
        <v>64.55</v>
      </c>
      <c r="L348">
        <v>64.89</v>
      </c>
      <c r="M348">
        <v>63.58</v>
      </c>
      <c r="N348">
        <v>64.72</v>
      </c>
      <c r="O348">
        <v>-0.32884880834368396</v>
      </c>
      <c r="P348">
        <v>31416300</v>
      </c>
      <c r="Q348" s="1">
        <v>44287.291666666664</v>
      </c>
      <c r="R348">
        <v>235.26939999999999</v>
      </c>
      <c r="S348">
        <v>242.35</v>
      </c>
      <c r="T348">
        <v>242.84</v>
      </c>
      <c r="U348">
        <v>238.05</v>
      </c>
      <c r="V348">
        <v>238.47</v>
      </c>
      <c r="W348">
        <v>30338000</v>
      </c>
      <c r="X348">
        <v>0.1348854484229588</v>
      </c>
      <c r="Y348" s="1">
        <v>44287.291666666664</v>
      </c>
      <c r="Z348">
        <v>13.782500000000001</v>
      </c>
      <c r="AA348">
        <v>13.8118</v>
      </c>
      <c r="AB348">
        <v>13.87</v>
      </c>
      <c r="AC348">
        <v>13.511200000000001</v>
      </c>
      <c r="AD348">
        <v>13.5723</v>
      </c>
      <c r="AE348">
        <v>-0.76240622052076579</v>
      </c>
      <c r="AF348">
        <v>308276000</v>
      </c>
      <c r="AG348" s="1">
        <v>44287.291666666664</v>
      </c>
      <c r="AH348">
        <v>20.490300000000001</v>
      </c>
      <c r="AI348">
        <v>21.372</v>
      </c>
      <c r="AJ348">
        <v>21.423999999999999</v>
      </c>
      <c r="AK348">
        <v>21.102</v>
      </c>
      <c r="AL348">
        <v>21.312000000000001</v>
      </c>
      <c r="AM348">
        <v>-0.88818273125642722</v>
      </c>
      <c r="AN348">
        <v>2250500</v>
      </c>
    </row>
    <row r="349" spans="1:40">
      <c r="A349" s="121">
        <v>44291.291666666664</v>
      </c>
      <c r="B349">
        <v>123.2959</v>
      </c>
      <c r="C349">
        <v>125.9</v>
      </c>
      <c r="D349">
        <v>126.16</v>
      </c>
      <c r="E349">
        <v>123.07</v>
      </c>
      <c r="F349">
        <v>123.87</v>
      </c>
      <c r="G349">
        <v>88651200</v>
      </c>
      <c r="H349">
        <v>-6.4237496732093488E-2</v>
      </c>
      <c r="I349" s="1">
        <v>44291.291666666664</v>
      </c>
      <c r="J349">
        <v>60.518999999999998</v>
      </c>
      <c r="K349">
        <v>66.540000000000006</v>
      </c>
      <c r="L349">
        <v>66.739999999999995</v>
      </c>
      <c r="M349">
        <v>64.7</v>
      </c>
      <c r="N349">
        <v>64.95</v>
      </c>
      <c r="O349">
        <v>-0.47531377180417606</v>
      </c>
      <c r="P349">
        <v>27947500</v>
      </c>
      <c r="Q349" s="1">
        <v>44291.291666666664</v>
      </c>
      <c r="R349">
        <v>241.79310000000001</v>
      </c>
      <c r="S349">
        <v>249.07</v>
      </c>
      <c r="T349">
        <v>249.96</v>
      </c>
      <c r="U349">
        <v>242.7</v>
      </c>
      <c r="V349">
        <v>242.76</v>
      </c>
      <c r="W349">
        <v>36910600</v>
      </c>
      <c r="X349">
        <v>0.65182848225022794</v>
      </c>
      <c r="Y349" s="1">
        <v>44291.291666666664</v>
      </c>
      <c r="Z349">
        <v>13.9579</v>
      </c>
      <c r="AA349">
        <v>13.987500000000001</v>
      </c>
      <c r="AB349">
        <v>14.013999999999999</v>
      </c>
      <c r="AC349">
        <v>13.733000000000001</v>
      </c>
      <c r="AD349">
        <v>13.8675</v>
      </c>
      <c r="AE349">
        <v>-1.0446159271575912</v>
      </c>
      <c r="AF349">
        <v>255672000</v>
      </c>
      <c r="AG349" s="1">
        <v>44291.291666666664</v>
      </c>
      <c r="AH349">
        <v>21.359000000000002</v>
      </c>
      <c r="AI349">
        <v>22.277999999999999</v>
      </c>
      <c r="AJ349">
        <v>22.367999999999999</v>
      </c>
      <c r="AK349">
        <v>21.963999999999999</v>
      </c>
      <c r="AL349">
        <v>22.16</v>
      </c>
      <c r="AM349">
        <v>-8.8119669779964008E-2</v>
      </c>
      <c r="AN349">
        <v>4162000</v>
      </c>
    </row>
    <row r="350" spans="1:40">
      <c r="A350" s="121">
        <v>44292.291666666664</v>
      </c>
      <c r="B350">
        <v>123.59950000000001</v>
      </c>
      <c r="C350">
        <v>126.21</v>
      </c>
      <c r="D350">
        <v>127.13</v>
      </c>
      <c r="E350">
        <v>125.65</v>
      </c>
      <c r="F350">
        <v>126.5</v>
      </c>
      <c r="G350">
        <v>80171300</v>
      </c>
      <c r="H350">
        <v>-0.22402902331482447</v>
      </c>
      <c r="I350" s="1">
        <v>44292.291666666664</v>
      </c>
      <c r="J350">
        <v>59.627699999999997</v>
      </c>
      <c r="K350">
        <v>65.56</v>
      </c>
      <c r="L350">
        <v>66.58</v>
      </c>
      <c r="M350">
        <v>65.290000000000006</v>
      </c>
      <c r="N350">
        <v>66.06</v>
      </c>
      <c r="O350">
        <v>-0.44052580957081017</v>
      </c>
      <c r="P350">
        <v>28771400</v>
      </c>
      <c r="Q350" s="1">
        <v>44292.291666666664</v>
      </c>
      <c r="R350">
        <v>240.61840000000001</v>
      </c>
      <c r="S350">
        <v>247.86</v>
      </c>
      <c r="T350">
        <v>249.4</v>
      </c>
      <c r="U350">
        <v>246.88</v>
      </c>
      <c r="V350">
        <v>247.61</v>
      </c>
      <c r="W350">
        <v>22931900</v>
      </c>
      <c r="X350">
        <v>-0.44761338047704091</v>
      </c>
      <c r="Y350" s="1">
        <v>44292.291666666664</v>
      </c>
      <c r="Z350">
        <v>13.832100000000001</v>
      </c>
      <c r="AA350">
        <v>13.861499999999999</v>
      </c>
      <c r="AB350">
        <v>14.0542</v>
      </c>
      <c r="AC350">
        <v>13.7735</v>
      </c>
      <c r="AD350">
        <v>13.9998</v>
      </c>
      <c r="AE350">
        <v>-1.3875765789308208</v>
      </c>
      <c r="AF350">
        <v>191744000</v>
      </c>
      <c r="AG350" s="1">
        <v>44292.291666666664</v>
      </c>
      <c r="AH350">
        <v>21.0733</v>
      </c>
      <c r="AI350">
        <v>21.98</v>
      </c>
      <c r="AJ350">
        <v>22.056000000000001</v>
      </c>
      <c r="AK350">
        <v>21.866</v>
      </c>
      <c r="AL350">
        <v>22.024000000000001</v>
      </c>
      <c r="AM350">
        <v>-0.91120311754008165</v>
      </c>
      <c r="AN350">
        <v>2195500</v>
      </c>
    </row>
    <row r="351" spans="1:40">
      <c r="A351" s="121">
        <v>44293.291666666664</v>
      </c>
      <c r="B351">
        <v>125.25449999999999</v>
      </c>
      <c r="C351">
        <v>127.9</v>
      </c>
      <c r="D351">
        <v>127.92</v>
      </c>
      <c r="E351">
        <v>125.14</v>
      </c>
      <c r="F351">
        <v>125.83</v>
      </c>
      <c r="G351">
        <v>83466700</v>
      </c>
      <c r="H351">
        <v>-0.16193194708742417</v>
      </c>
      <c r="I351" s="1">
        <v>44293.291666666664</v>
      </c>
      <c r="J351">
        <v>60.255200000000002</v>
      </c>
      <c r="K351">
        <v>66.25</v>
      </c>
      <c r="L351">
        <v>66.569999999999993</v>
      </c>
      <c r="M351">
        <v>65.36</v>
      </c>
      <c r="N351">
        <v>65.67</v>
      </c>
      <c r="O351">
        <v>-0.90405988918497882</v>
      </c>
      <c r="P351">
        <v>17793300</v>
      </c>
      <c r="Q351" s="1">
        <v>44293.291666666664</v>
      </c>
      <c r="R351">
        <v>242.59889999999999</v>
      </c>
      <c r="S351">
        <v>249.9</v>
      </c>
      <c r="T351">
        <v>250.93</v>
      </c>
      <c r="U351">
        <v>247.19</v>
      </c>
      <c r="V351">
        <v>247.81</v>
      </c>
      <c r="W351">
        <v>22719800</v>
      </c>
      <c r="X351">
        <v>-0.46429530505403688</v>
      </c>
      <c r="Y351" s="1">
        <v>44293.291666666664</v>
      </c>
      <c r="Z351">
        <v>14.1135</v>
      </c>
      <c r="AA351">
        <v>14.1435</v>
      </c>
      <c r="AB351">
        <v>14.243499999999999</v>
      </c>
      <c r="AC351">
        <v>13.711499999999999</v>
      </c>
      <c r="AD351">
        <v>13.880699999999999</v>
      </c>
      <c r="AE351">
        <v>-1.068156650158169</v>
      </c>
      <c r="AF351">
        <v>251284000</v>
      </c>
      <c r="AG351" s="1">
        <v>44293.291666666664</v>
      </c>
      <c r="AH351">
        <v>21.257300000000001</v>
      </c>
      <c r="AI351">
        <v>22.172000000000001</v>
      </c>
      <c r="AJ351">
        <v>22.268000000000001</v>
      </c>
      <c r="AK351">
        <v>21.928000000000001</v>
      </c>
      <c r="AL351">
        <v>22.11</v>
      </c>
      <c r="AM351">
        <v>-0.80614644559104043</v>
      </c>
      <c r="AN351">
        <v>2446500</v>
      </c>
    </row>
    <row r="352" spans="1:40">
      <c r="A352" s="121">
        <v>44294.291666666664</v>
      </c>
      <c r="B352">
        <v>127.66370000000001</v>
      </c>
      <c r="C352">
        <v>130.36000000000001</v>
      </c>
      <c r="D352">
        <v>130.38999999999999</v>
      </c>
      <c r="E352">
        <v>128.52000000000001</v>
      </c>
      <c r="F352">
        <v>128.94999999999999</v>
      </c>
      <c r="G352">
        <v>88844600</v>
      </c>
      <c r="H352">
        <v>-6.0593151723178272E-2</v>
      </c>
      <c r="I352" s="1">
        <v>44294.291666666664</v>
      </c>
      <c r="J352">
        <v>60.982799999999997</v>
      </c>
      <c r="K352">
        <v>67.05</v>
      </c>
      <c r="L352">
        <v>67.290000000000006</v>
      </c>
      <c r="M352">
        <v>66.36</v>
      </c>
      <c r="N352">
        <v>66.97</v>
      </c>
      <c r="O352">
        <v>-0.71697167233849179</v>
      </c>
      <c r="P352">
        <v>22224200</v>
      </c>
      <c r="Q352" s="1">
        <v>44294.291666666664</v>
      </c>
      <c r="R352">
        <v>245.8509</v>
      </c>
      <c r="S352">
        <v>253.25</v>
      </c>
      <c r="T352">
        <v>254.14</v>
      </c>
      <c r="U352">
        <v>252</v>
      </c>
      <c r="V352">
        <v>252.77</v>
      </c>
      <c r="W352">
        <v>23625200</v>
      </c>
      <c r="X352">
        <v>-0.39308448698702997</v>
      </c>
      <c r="Y352" s="1">
        <v>44294.291666666664</v>
      </c>
      <c r="Z352">
        <v>14.2867</v>
      </c>
      <c r="AA352">
        <v>14.317</v>
      </c>
      <c r="AB352">
        <v>14.471500000000001</v>
      </c>
      <c r="AC352">
        <v>14.249000000000001</v>
      </c>
      <c r="AD352">
        <v>14.252800000000001</v>
      </c>
      <c r="AE352">
        <v>-1.1050020661946245</v>
      </c>
      <c r="AF352">
        <v>244416000</v>
      </c>
      <c r="AG352" s="1">
        <v>44294.291666666664</v>
      </c>
      <c r="AH352">
        <v>21.0579</v>
      </c>
      <c r="AI352">
        <v>21.963999999999999</v>
      </c>
      <c r="AJ352">
        <v>21.992000000000001</v>
      </c>
      <c r="AK352">
        <v>21.8</v>
      </c>
      <c r="AL352">
        <v>21.86</v>
      </c>
      <c r="AM352">
        <v>-0.6529562386852672</v>
      </c>
      <c r="AN352">
        <v>2812500</v>
      </c>
    </row>
    <row r="353" spans="1:40">
      <c r="A353" s="121">
        <v>44295.291666666664</v>
      </c>
      <c r="B353">
        <v>130.2491</v>
      </c>
      <c r="C353">
        <v>133</v>
      </c>
      <c r="D353">
        <v>133.04</v>
      </c>
      <c r="E353">
        <v>129.47</v>
      </c>
      <c r="F353">
        <v>129.80000000000001</v>
      </c>
      <c r="G353">
        <v>106686700</v>
      </c>
      <c r="H353">
        <v>0.27561557673373094</v>
      </c>
      <c r="I353" s="1">
        <v>44295.291666666664</v>
      </c>
      <c r="J353">
        <v>62.083300000000001</v>
      </c>
      <c r="K353">
        <v>68.260000000000005</v>
      </c>
      <c r="L353">
        <v>68.400000000000006</v>
      </c>
      <c r="M353">
        <v>66.63</v>
      </c>
      <c r="N353">
        <v>66.8</v>
      </c>
      <c r="O353">
        <v>-0.50784277545095968</v>
      </c>
      <c r="P353">
        <v>27177100</v>
      </c>
      <c r="Q353" s="1">
        <v>44295.291666666664</v>
      </c>
      <c r="R353">
        <v>248.375</v>
      </c>
      <c r="S353">
        <v>255.85</v>
      </c>
      <c r="T353">
        <v>255.99</v>
      </c>
      <c r="U353">
        <v>252.44</v>
      </c>
      <c r="V353">
        <v>252.87</v>
      </c>
      <c r="W353">
        <v>24326800</v>
      </c>
      <c r="X353">
        <v>-0.33790278833912624</v>
      </c>
      <c r="Y353" s="1">
        <v>44295.291666666664</v>
      </c>
      <c r="Z353">
        <v>14.3695</v>
      </c>
      <c r="AA353">
        <v>14.4</v>
      </c>
      <c r="AB353">
        <v>14.407999999999999</v>
      </c>
      <c r="AC353">
        <v>14.175000000000001</v>
      </c>
      <c r="AD353">
        <v>14.214</v>
      </c>
      <c r="AE353">
        <v>-1.3691860596860668</v>
      </c>
      <c r="AF353">
        <v>195172000</v>
      </c>
      <c r="AG353" s="1">
        <v>44295.291666666664</v>
      </c>
      <c r="AH353">
        <v>21.435700000000001</v>
      </c>
      <c r="AI353">
        <v>22.358000000000001</v>
      </c>
      <c r="AJ353">
        <v>22.411999999999999</v>
      </c>
      <c r="AK353">
        <v>22.102</v>
      </c>
      <c r="AL353">
        <v>22.302</v>
      </c>
      <c r="AM353">
        <v>-0.10737308376265682</v>
      </c>
      <c r="AN353">
        <v>4116000</v>
      </c>
    </row>
    <row r="354" spans="1:40">
      <c r="A354" s="121">
        <v>44298.291666666664</v>
      </c>
      <c r="B354">
        <v>128.52539999999999</v>
      </c>
      <c r="C354">
        <v>131.24</v>
      </c>
      <c r="D354">
        <v>132.85</v>
      </c>
      <c r="E354">
        <v>130.63</v>
      </c>
      <c r="F354">
        <v>132.52000000000001</v>
      </c>
      <c r="G354">
        <v>91420000</v>
      </c>
      <c r="H354">
        <v>-1.2063440575503733E-2</v>
      </c>
      <c r="I354" s="1">
        <v>44298.291666666664</v>
      </c>
      <c r="J354">
        <v>59.491199999999999</v>
      </c>
      <c r="K354">
        <v>65.41</v>
      </c>
      <c r="L354">
        <v>68.489999999999995</v>
      </c>
      <c r="M354">
        <v>64.709999999999994</v>
      </c>
      <c r="N354">
        <v>68.2</v>
      </c>
      <c r="O354">
        <v>0.5093134966807753</v>
      </c>
      <c r="P354">
        <v>51266900</v>
      </c>
      <c r="Q354" s="1">
        <v>44298.291666666664</v>
      </c>
      <c r="R354">
        <v>248.4333</v>
      </c>
      <c r="S354">
        <v>255.91</v>
      </c>
      <c r="T354">
        <v>257.67</v>
      </c>
      <c r="U354">
        <v>254.62</v>
      </c>
      <c r="V354">
        <v>254.71</v>
      </c>
      <c r="W354">
        <v>27148700</v>
      </c>
      <c r="X354">
        <v>-0.11595689977795248</v>
      </c>
      <c r="Y354" s="1">
        <v>44298.291666666664</v>
      </c>
      <c r="Z354">
        <v>15.1768</v>
      </c>
      <c r="AA354">
        <v>15.209</v>
      </c>
      <c r="AB354">
        <v>15.352499999999999</v>
      </c>
      <c r="AC354">
        <v>14.139200000000001</v>
      </c>
      <c r="AD354">
        <v>14.2898</v>
      </c>
      <c r="AE354">
        <v>2.2475016094765268</v>
      </c>
      <c r="AF354">
        <v>869324000</v>
      </c>
      <c r="AG354" s="1">
        <v>44298.291666666664</v>
      </c>
      <c r="AH354">
        <v>21.359000000000002</v>
      </c>
      <c r="AI354">
        <v>22.277999999999999</v>
      </c>
      <c r="AJ354">
        <v>22.46</v>
      </c>
      <c r="AK354">
        <v>22.225999999999999</v>
      </c>
      <c r="AL354">
        <v>22.297999999999998</v>
      </c>
      <c r="AM354">
        <v>-0.89948364815931214</v>
      </c>
      <c r="AN354">
        <v>2223500</v>
      </c>
    </row>
    <row r="355" spans="1:40">
      <c r="A355" s="121">
        <v>44299.291666666664</v>
      </c>
      <c r="B355">
        <v>131.64949999999999</v>
      </c>
      <c r="C355">
        <v>134.43</v>
      </c>
      <c r="D355">
        <v>134.66</v>
      </c>
      <c r="E355">
        <v>131.93</v>
      </c>
      <c r="F355">
        <v>132.44</v>
      </c>
      <c r="G355">
        <v>91266500</v>
      </c>
      <c r="H355">
        <v>-1.4955927436250818E-2</v>
      </c>
      <c r="I355" s="1">
        <v>44299.291666666664</v>
      </c>
      <c r="J355">
        <v>59.318399999999997</v>
      </c>
      <c r="K355">
        <v>65.22</v>
      </c>
      <c r="L355">
        <v>65.63</v>
      </c>
      <c r="M355">
        <v>64.209999999999994</v>
      </c>
      <c r="N355">
        <v>65.61</v>
      </c>
      <c r="O355">
        <v>-0.52283634917236788</v>
      </c>
      <c r="P355">
        <v>26822000</v>
      </c>
      <c r="Q355" s="1">
        <v>44299.291666666664</v>
      </c>
      <c r="R355">
        <v>250.93790000000001</v>
      </c>
      <c r="S355">
        <v>258.49</v>
      </c>
      <c r="T355">
        <v>259.19</v>
      </c>
      <c r="U355">
        <v>256.83</v>
      </c>
      <c r="V355">
        <v>257.26</v>
      </c>
      <c r="W355">
        <v>23837500</v>
      </c>
      <c r="X355">
        <v>-0.37638683216526547</v>
      </c>
      <c r="Y355" s="1">
        <v>44299.291666666664</v>
      </c>
      <c r="Z355">
        <v>15.6463</v>
      </c>
      <c r="AA355">
        <v>15.679500000000001</v>
      </c>
      <c r="AB355">
        <v>15.7</v>
      </c>
      <c r="AC355">
        <v>15.1257</v>
      </c>
      <c r="AD355">
        <v>15.2315</v>
      </c>
      <c r="AE355">
        <v>1.2114952056279484</v>
      </c>
      <c r="AF355">
        <v>676212000</v>
      </c>
      <c r="AG355" s="1">
        <v>44299.291666666664</v>
      </c>
      <c r="AH355">
        <v>21.4529</v>
      </c>
      <c r="AI355">
        <v>22.376000000000001</v>
      </c>
      <c r="AJ355">
        <v>22.472000000000001</v>
      </c>
      <c r="AK355">
        <v>22.294</v>
      </c>
      <c r="AL355">
        <v>22.396000000000001</v>
      </c>
      <c r="AM355">
        <v>-0.71092575687228798</v>
      </c>
      <c r="AN355">
        <v>2674000</v>
      </c>
    </row>
    <row r="356" spans="1:40">
      <c r="A356" s="121">
        <v>44300.291666666664</v>
      </c>
      <c r="B356">
        <v>129.29910000000001</v>
      </c>
      <c r="C356">
        <v>132.03</v>
      </c>
      <c r="D356">
        <v>135</v>
      </c>
      <c r="E356">
        <v>131.66</v>
      </c>
      <c r="F356">
        <v>134.94</v>
      </c>
      <c r="G356">
        <v>87222800</v>
      </c>
      <c r="H356">
        <v>-9.1153641565260499E-2</v>
      </c>
      <c r="I356" s="1">
        <v>44300.291666666664</v>
      </c>
      <c r="J356">
        <v>58.381599999999999</v>
      </c>
      <c r="K356">
        <v>64.19</v>
      </c>
      <c r="L356">
        <v>65.38</v>
      </c>
      <c r="M356">
        <v>63.84</v>
      </c>
      <c r="N356">
        <v>65.31</v>
      </c>
      <c r="O356">
        <v>-0.56732305509429315</v>
      </c>
      <c r="P356">
        <v>25768400</v>
      </c>
      <c r="Q356" s="1">
        <v>44300.291666666664</v>
      </c>
      <c r="R356">
        <v>248.12260000000001</v>
      </c>
      <c r="S356">
        <v>255.59</v>
      </c>
      <c r="T356">
        <v>258.83</v>
      </c>
      <c r="U356">
        <v>255.16</v>
      </c>
      <c r="V356">
        <v>257.48</v>
      </c>
      <c r="W356">
        <v>23070900</v>
      </c>
      <c r="X356">
        <v>-0.43668086036293224</v>
      </c>
      <c r="Y356" s="1">
        <v>44300.291666666664</v>
      </c>
      <c r="Z356">
        <v>15.2446</v>
      </c>
      <c r="AA356">
        <v>15.276999999999999</v>
      </c>
      <c r="AB356">
        <v>15.720499999999999</v>
      </c>
      <c r="AC356">
        <v>15.227499999999999</v>
      </c>
      <c r="AD356">
        <v>15.625</v>
      </c>
      <c r="AE356">
        <v>-0.34811524672937733</v>
      </c>
      <c r="AF356">
        <v>385500000</v>
      </c>
      <c r="AG356" s="1">
        <v>44300.291666666664</v>
      </c>
      <c r="AH356">
        <v>21.433700000000002</v>
      </c>
      <c r="AI356">
        <v>22.356000000000002</v>
      </c>
      <c r="AJ356">
        <v>22.562000000000001</v>
      </c>
      <c r="AK356">
        <v>22.341999999999999</v>
      </c>
      <c r="AL356">
        <v>22.498000000000001</v>
      </c>
      <c r="AM356">
        <v>-0.97042829316075629</v>
      </c>
      <c r="AN356">
        <v>2054000</v>
      </c>
    </row>
    <row r="357" spans="1:40">
      <c r="A357" s="121">
        <v>44301.291666666664</v>
      </c>
      <c r="B357">
        <v>131.71799999999999</v>
      </c>
      <c r="C357">
        <v>134.5</v>
      </c>
      <c r="D357">
        <v>135</v>
      </c>
      <c r="E357">
        <v>133.63999999999999</v>
      </c>
      <c r="F357">
        <v>133.82</v>
      </c>
      <c r="G357">
        <v>89347100</v>
      </c>
      <c r="H357">
        <v>-5.1124261511286351E-2</v>
      </c>
      <c r="I357" s="1">
        <v>44301.291666666664</v>
      </c>
      <c r="J357">
        <v>59.136499999999998</v>
      </c>
      <c r="K357">
        <v>65.02</v>
      </c>
      <c r="L357">
        <v>65.22</v>
      </c>
      <c r="M357">
        <v>63.68</v>
      </c>
      <c r="N357">
        <v>63.97</v>
      </c>
      <c r="O357">
        <v>-0.60282037254737075</v>
      </c>
      <c r="P357">
        <v>24927700</v>
      </c>
      <c r="Q357" s="1">
        <v>44301.291666666664</v>
      </c>
      <c r="R357">
        <v>251.91839999999999</v>
      </c>
      <c r="S357">
        <v>259.5</v>
      </c>
      <c r="T357">
        <v>259.93</v>
      </c>
      <c r="U357">
        <v>257.73</v>
      </c>
      <c r="V357">
        <v>257.93</v>
      </c>
      <c r="W357">
        <v>25627500</v>
      </c>
      <c r="X357">
        <v>-0.2356011414871759</v>
      </c>
      <c r="Y357" s="1">
        <v>44301.291666666664</v>
      </c>
      <c r="Z357">
        <v>16.103100000000001</v>
      </c>
      <c r="AA357">
        <v>16.1373</v>
      </c>
      <c r="AB357">
        <v>16.214300000000001</v>
      </c>
      <c r="AC357">
        <v>15.631500000000001</v>
      </c>
      <c r="AD357">
        <v>15.6625</v>
      </c>
      <c r="AE357">
        <v>0.79447891568243667</v>
      </c>
      <c r="AF357">
        <v>598480000</v>
      </c>
      <c r="AG357" s="1">
        <v>44301.291666666664</v>
      </c>
      <c r="AH357">
        <v>21.6236</v>
      </c>
      <c r="AI357">
        <v>22.553999999999998</v>
      </c>
      <c r="AJ357">
        <v>22.7</v>
      </c>
      <c r="AK357">
        <v>22.423999999999999</v>
      </c>
      <c r="AL357">
        <v>22.55</v>
      </c>
      <c r="AM357">
        <v>-0.76659323643094324</v>
      </c>
      <c r="AN357">
        <v>2541000</v>
      </c>
    </row>
    <row r="358" spans="1:40">
      <c r="A358" s="121">
        <v>44302.291666666664</v>
      </c>
      <c r="B358">
        <v>131.38509999999999</v>
      </c>
      <c r="C358">
        <v>134.16</v>
      </c>
      <c r="D358">
        <v>134.66999999999999</v>
      </c>
      <c r="E358">
        <v>133.28</v>
      </c>
      <c r="F358">
        <v>134.30000000000001</v>
      </c>
      <c r="G358">
        <v>84922400</v>
      </c>
      <c r="H358">
        <v>-0.13450137299498424</v>
      </c>
      <c r="I358" s="1">
        <v>44302.291666666664</v>
      </c>
      <c r="J358">
        <v>58.890900000000002</v>
      </c>
      <c r="K358">
        <v>64.75</v>
      </c>
      <c r="L358">
        <v>65.52</v>
      </c>
      <c r="M358">
        <v>64.569999999999993</v>
      </c>
      <c r="N358">
        <v>65.33</v>
      </c>
      <c r="O358">
        <v>-0.61558032179718647</v>
      </c>
      <c r="P358">
        <v>24625500</v>
      </c>
      <c r="Q358" s="1">
        <v>44302.291666666664</v>
      </c>
      <c r="R358">
        <v>253.12209999999999</v>
      </c>
      <c r="S358">
        <v>260.74</v>
      </c>
      <c r="T358">
        <v>261</v>
      </c>
      <c r="U358">
        <v>257.60000000000002</v>
      </c>
      <c r="V358">
        <v>259.47000000000003</v>
      </c>
      <c r="W358">
        <v>24878600</v>
      </c>
      <c r="X358">
        <v>-0.29450304302283026</v>
      </c>
      <c r="Y358" s="1">
        <v>44302.291666666664</v>
      </c>
      <c r="Z358">
        <v>15.8788</v>
      </c>
      <c r="AA358">
        <v>15.9125</v>
      </c>
      <c r="AB358">
        <v>16.165800000000001</v>
      </c>
      <c r="AC358">
        <v>15.8652</v>
      </c>
      <c r="AD358">
        <v>16.053000000000001</v>
      </c>
      <c r="AE358">
        <v>-0.61792154598759386</v>
      </c>
      <c r="AF358">
        <v>335208000</v>
      </c>
      <c r="AG358" s="1">
        <v>44302.291666666664</v>
      </c>
      <c r="AH358">
        <v>21.3033</v>
      </c>
      <c r="AI358">
        <v>22.22</v>
      </c>
      <c r="AJ358">
        <v>22.334</v>
      </c>
      <c r="AK358">
        <v>22.141999999999999</v>
      </c>
      <c r="AL358">
        <v>22.33</v>
      </c>
      <c r="AM358">
        <v>-0.48574452377035898</v>
      </c>
      <c r="AN358">
        <v>3212000</v>
      </c>
    </row>
    <row r="359" spans="1:40">
      <c r="A359" s="121">
        <v>44305.291666666664</v>
      </c>
      <c r="B359">
        <v>132.05099999999999</v>
      </c>
      <c r="C359">
        <v>134.84</v>
      </c>
      <c r="D359">
        <v>135.47</v>
      </c>
      <c r="E359">
        <v>133.34</v>
      </c>
      <c r="F359">
        <v>133.51</v>
      </c>
      <c r="G359">
        <v>94264200</v>
      </c>
      <c r="H359">
        <v>4.1531420201935086E-2</v>
      </c>
      <c r="I359" s="1">
        <v>44305.291666666664</v>
      </c>
      <c r="J359">
        <v>57.872300000000003</v>
      </c>
      <c r="K359">
        <v>63.63</v>
      </c>
      <c r="L359">
        <v>64.739999999999995</v>
      </c>
      <c r="M359">
        <v>63.07</v>
      </c>
      <c r="N359">
        <v>64.7</v>
      </c>
      <c r="O359">
        <v>-0.64208825078141651</v>
      </c>
      <c r="P359">
        <v>23997700</v>
      </c>
      <c r="Q359" s="1">
        <v>44305.291666666664</v>
      </c>
      <c r="R359">
        <v>251.1806</v>
      </c>
      <c r="S359">
        <v>258.74</v>
      </c>
      <c r="T359">
        <v>261.48</v>
      </c>
      <c r="U359">
        <v>257.82</v>
      </c>
      <c r="V359">
        <v>260.19</v>
      </c>
      <c r="W359">
        <v>23209300</v>
      </c>
      <c r="X359">
        <v>-0.42579553098312911</v>
      </c>
      <c r="Y359" s="1">
        <v>44305.291666666664</v>
      </c>
      <c r="Z359">
        <v>15.3292</v>
      </c>
      <c r="AA359">
        <v>15.361700000000001</v>
      </c>
      <c r="AB359">
        <v>15.807499999999999</v>
      </c>
      <c r="AC359">
        <v>15.233000000000001</v>
      </c>
      <c r="AD359">
        <v>15.5365</v>
      </c>
      <c r="AE359">
        <v>-0.24661331437501766</v>
      </c>
      <c r="AF359">
        <v>404420000</v>
      </c>
      <c r="AG359" s="1">
        <v>44305.291666666664</v>
      </c>
      <c r="AH359">
        <v>21.0886</v>
      </c>
      <c r="AI359">
        <v>21.995999999999999</v>
      </c>
      <c r="AJ359">
        <v>22.248000000000001</v>
      </c>
      <c r="AK359">
        <v>21.882000000000001</v>
      </c>
      <c r="AL359">
        <v>22.21</v>
      </c>
      <c r="AM359">
        <v>-0.96435928223142919</v>
      </c>
      <c r="AN359">
        <v>2068500</v>
      </c>
    </row>
    <row r="360" spans="1:40">
      <c r="A360" s="121">
        <v>44306.291666666664</v>
      </c>
      <c r="B360">
        <v>130.35679999999999</v>
      </c>
      <c r="C360">
        <v>133.11000000000001</v>
      </c>
      <c r="D360">
        <v>135.53</v>
      </c>
      <c r="E360">
        <v>131.81</v>
      </c>
      <c r="F360">
        <v>135.02000000000001</v>
      </c>
      <c r="G360">
        <v>94812300</v>
      </c>
      <c r="H360">
        <v>5.1859576868876302E-2</v>
      </c>
      <c r="I360" s="1">
        <v>44306.291666666664</v>
      </c>
      <c r="J360">
        <v>57.026400000000002</v>
      </c>
      <c r="K360">
        <v>62.7</v>
      </c>
      <c r="L360">
        <v>63.76</v>
      </c>
      <c r="M360">
        <v>62.41</v>
      </c>
      <c r="N360">
        <v>63.64</v>
      </c>
      <c r="O360">
        <v>-0.81628562545064109</v>
      </c>
      <c r="P360">
        <v>19872100</v>
      </c>
      <c r="Q360" s="1">
        <v>44306.291666666664</v>
      </c>
      <c r="R360">
        <v>250.71459999999999</v>
      </c>
      <c r="S360">
        <v>258.26</v>
      </c>
      <c r="T360">
        <v>260.2</v>
      </c>
      <c r="U360">
        <v>256.83999999999997</v>
      </c>
      <c r="V360">
        <v>257.82</v>
      </c>
      <c r="W360">
        <v>19722900</v>
      </c>
      <c r="X360">
        <v>-0.7000051577876496</v>
      </c>
      <c r="Y360" s="1">
        <v>44306.291666666664</v>
      </c>
      <c r="Z360">
        <v>15.139099999999999</v>
      </c>
      <c r="AA360">
        <v>15.1713</v>
      </c>
      <c r="AB360">
        <v>15.497</v>
      </c>
      <c r="AC360">
        <v>14.962999999999999</v>
      </c>
      <c r="AD360">
        <v>15.3232</v>
      </c>
      <c r="AE360">
        <v>-0.62369406603057964</v>
      </c>
      <c r="AF360">
        <v>334132000</v>
      </c>
      <c r="AG360" s="1">
        <v>44306.291666666664</v>
      </c>
      <c r="AH360">
        <v>20.825900000000001</v>
      </c>
      <c r="AI360">
        <v>21.722000000000001</v>
      </c>
      <c r="AJ360">
        <v>22.02</v>
      </c>
      <c r="AK360">
        <v>21.6</v>
      </c>
      <c r="AL360">
        <v>21.93</v>
      </c>
      <c r="AM360">
        <v>-0.80656499806892501</v>
      </c>
      <c r="AN360">
        <v>2445500</v>
      </c>
    </row>
    <row r="361" spans="1:40">
      <c r="A361" s="121">
        <v>44307.291666666664</v>
      </c>
      <c r="B361">
        <v>130.73869999999999</v>
      </c>
      <c r="C361">
        <v>133.5</v>
      </c>
      <c r="D361">
        <v>133.75</v>
      </c>
      <c r="E361">
        <v>131.30000000000001</v>
      </c>
      <c r="F361">
        <v>132.36000000000001</v>
      </c>
      <c r="G361">
        <v>68847100</v>
      </c>
      <c r="H361">
        <v>-0.43741729503125532</v>
      </c>
      <c r="I361" s="1">
        <v>44307.291666666664</v>
      </c>
      <c r="J361">
        <v>57.936</v>
      </c>
      <c r="K361">
        <v>63.7</v>
      </c>
      <c r="L361">
        <v>63.78</v>
      </c>
      <c r="M361">
        <v>62.3</v>
      </c>
      <c r="N361">
        <v>62.79</v>
      </c>
      <c r="O361">
        <v>-0.62661332887520382</v>
      </c>
      <c r="P361">
        <v>24364200</v>
      </c>
      <c r="Q361" s="1">
        <v>44307.291666666664</v>
      </c>
      <c r="R361">
        <v>252.9667</v>
      </c>
      <c r="S361">
        <v>260.58</v>
      </c>
      <c r="T361">
        <v>260.68</v>
      </c>
      <c r="U361">
        <v>257.25</v>
      </c>
      <c r="V361">
        <v>258.94</v>
      </c>
      <c r="W361">
        <v>24030400</v>
      </c>
      <c r="X361">
        <v>-0.36121501108604565</v>
      </c>
      <c r="Y361" s="1">
        <v>44307.291666666664</v>
      </c>
      <c r="Z361">
        <v>15.327999999999999</v>
      </c>
      <c r="AA361">
        <v>15.3605</v>
      </c>
      <c r="AB361">
        <v>15.362500000000001</v>
      </c>
      <c r="AC361">
        <v>15.1023</v>
      </c>
      <c r="AD361">
        <v>15.1187</v>
      </c>
      <c r="AE361">
        <v>-1.2532850159977167</v>
      </c>
      <c r="AF361">
        <v>216776000</v>
      </c>
      <c r="AG361" s="1">
        <v>44307.291666666664</v>
      </c>
      <c r="AH361">
        <v>20.793299999999999</v>
      </c>
      <c r="AI361">
        <v>21.687999999999999</v>
      </c>
      <c r="AJ361">
        <v>21.718</v>
      </c>
      <c r="AK361">
        <v>21.34</v>
      </c>
      <c r="AL361">
        <v>21.446000000000002</v>
      </c>
      <c r="AM361">
        <v>-0.65986235457036357</v>
      </c>
      <c r="AN361">
        <v>2796000</v>
      </c>
    </row>
    <row r="362" spans="1:40">
      <c r="A362" s="121">
        <v>44308.291666666664</v>
      </c>
      <c r="B362">
        <v>129.21100000000001</v>
      </c>
      <c r="C362">
        <v>131.94</v>
      </c>
      <c r="D362">
        <v>134.15</v>
      </c>
      <c r="E362">
        <v>131.41</v>
      </c>
      <c r="F362">
        <v>133.04</v>
      </c>
      <c r="G362">
        <v>84566500</v>
      </c>
      <c r="H362">
        <v>-0.14120779692814311</v>
      </c>
      <c r="I362" s="1">
        <v>44308.291666666664</v>
      </c>
      <c r="J362">
        <v>56.908200000000001</v>
      </c>
      <c r="K362">
        <v>62.57</v>
      </c>
      <c r="L362">
        <v>63.91</v>
      </c>
      <c r="M362">
        <v>62.28</v>
      </c>
      <c r="N362">
        <v>63.35</v>
      </c>
      <c r="O362">
        <v>-3.9985006878547703E-2</v>
      </c>
      <c r="P362">
        <v>38257600</v>
      </c>
      <c r="Q362" s="1">
        <v>44308.291666666664</v>
      </c>
      <c r="R362">
        <v>249.65639999999999</v>
      </c>
      <c r="S362">
        <v>257.17</v>
      </c>
      <c r="T362">
        <v>261.77999999999997</v>
      </c>
      <c r="U362">
        <v>255.64</v>
      </c>
      <c r="V362">
        <v>260.20999999999998</v>
      </c>
      <c r="W362">
        <v>25606200</v>
      </c>
      <c r="X362">
        <v>-0.2372764125550213</v>
      </c>
      <c r="Y362" s="1">
        <v>44308.291666666664</v>
      </c>
      <c r="Z362">
        <v>14.8188</v>
      </c>
      <c r="AA362">
        <v>14.850300000000001</v>
      </c>
      <c r="AB362">
        <v>15.438499999999999</v>
      </c>
      <c r="AC362">
        <v>14.7835</v>
      </c>
      <c r="AD362">
        <v>15.375</v>
      </c>
      <c r="AE362">
        <v>-0.92596810813280162</v>
      </c>
      <c r="AF362">
        <v>277788000</v>
      </c>
      <c r="AG362" s="1">
        <v>44308.291666666664</v>
      </c>
      <c r="AH362">
        <v>20.889199999999999</v>
      </c>
      <c r="AI362">
        <v>21.788</v>
      </c>
      <c r="AJ362">
        <v>22.01</v>
      </c>
      <c r="AK362">
        <v>21.707999999999998</v>
      </c>
      <c r="AL362">
        <v>21.806000000000001</v>
      </c>
      <c r="AM362">
        <v>6.6954023276290034E-2</v>
      </c>
      <c r="AN362">
        <v>4532500</v>
      </c>
    </row>
    <row r="363" spans="1:40">
      <c r="A363" s="121">
        <v>44309.291666666664</v>
      </c>
      <c r="B363">
        <v>131.54179999999999</v>
      </c>
      <c r="C363">
        <v>134.32</v>
      </c>
      <c r="D363">
        <v>135.12</v>
      </c>
      <c r="E363">
        <v>132.16</v>
      </c>
      <c r="F363">
        <v>132.16</v>
      </c>
      <c r="G363">
        <v>78657500</v>
      </c>
      <c r="H363">
        <v>-0.25255440839494786</v>
      </c>
      <c r="I363" s="1">
        <v>44309.291666666664</v>
      </c>
      <c r="J363">
        <v>53.8795</v>
      </c>
      <c r="K363">
        <v>59.24</v>
      </c>
      <c r="L363">
        <v>60</v>
      </c>
      <c r="M363">
        <v>57.9</v>
      </c>
      <c r="N363">
        <v>59.16</v>
      </c>
      <c r="O363">
        <v>1.6161018676460934</v>
      </c>
      <c r="P363">
        <v>77479500</v>
      </c>
      <c r="Q363" s="1">
        <v>44309.291666666664</v>
      </c>
      <c r="R363">
        <v>253.52019999999999</v>
      </c>
      <c r="S363">
        <v>261.14999999999998</v>
      </c>
      <c r="T363">
        <v>261.51</v>
      </c>
      <c r="U363">
        <v>257.27</v>
      </c>
      <c r="V363">
        <v>257.88</v>
      </c>
      <c r="W363">
        <v>21462600</v>
      </c>
      <c r="X363">
        <v>-0.56317562366883811</v>
      </c>
      <c r="Y363" s="1">
        <v>44309.291666666664</v>
      </c>
      <c r="Z363">
        <v>15.232900000000001</v>
      </c>
      <c r="AA363">
        <v>15.2653</v>
      </c>
      <c r="AB363">
        <v>15.335000000000001</v>
      </c>
      <c r="AC363">
        <v>14.9003</v>
      </c>
      <c r="AD363">
        <v>14.934200000000001</v>
      </c>
      <c r="AE363">
        <v>-1.1957529482087021</v>
      </c>
      <c r="AF363">
        <v>227500000</v>
      </c>
      <c r="AG363" s="1">
        <v>44309.291666666664</v>
      </c>
      <c r="AH363">
        <v>21.0809</v>
      </c>
      <c r="AI363">
        <v>21.988</v>
      </c>
      <c r="AJ363">
        <v>22.065999999999999</v>
      </c>
      <c r="AK363">
        <v>21.878</v>
      </c>
      <c r="AL363">
        <v>21.957999999999998</v>
      </c>
      <c r="AM363">
        <v>-0.93338639886796682</v>
      </c>
      <c r="AN363">
        <v>2142500</v>
      </c>
    </row>
    <row r="364" spans="1:40">
      <c r="A364" s="121">
        <v>44312.291666666664</v>
      </c>
      <c r="B364">
        <v>131.93350000000001</v>
      </c>
      <c r="C364">
        <v>134.72</v>
      </c>
      <c r="D364">
        <v>135.06</v>
      </c>
      <c r="E364">
        <v>133.56</v>
      </c>
      <c r="F364">
        <v>134.83000000000001</v>
      </c>
      <c r="G364">
        <v>66905100</v>
      </c>
      <c r="H364">
        <v>-0.47401149362129336</v>
      </c>
      <c r="I364" s="1">
        <v>44312.291666666664</v>
      </c>
      <c r="J364">
        <v>53.442999999999998</v>
      </c>
      <c r="K364">
        <v>58.76</v>
      </c>
      <c r="L364">
        <v>59.52</v>
      </c>
      <c r="M364">
        <v>58.46</v>
      </c>
      <c r="N364">
        <v>59.1</v>
      </c>
      <c r="O364">
        <v>1.8633912855135753E-2</v>
      </c>
      <c r="P364">
        <v>39645900</v>
      </c>
      <c r="Q364" s="1">
        <v>44312.291666666664</v>
      </c>
      <c r="R364">
        <v>253.9084</v>
      </c>
      <c r="S364">
        <v>261.55</v>
      </c>
      <c r="T364">
        <v>262.44</v>
      </c>
      <c r="U364">
        <v>260.17</v>
      </c>
      <c r="V364">
        <v>261.66000000000003</v>
      </c>
      <c r="W364">
        <v>19763300</v>
      </c>
      <c r="X364">
        <v>-0.69682764834441224</v>
      </c>
      <c r="Y364" s="1">
        <v>44312.291666666664</v>
      </c>
      <c r="Z364">
        <v>15.4452</v>
      </c>
      <c r="AA364">
        <v>15.478</v>
      </c>
      <c r="AB364">
        <v>15.478999999999999</v>
      </c>
      <c r="AC364">
        <v>15.125</v>
      </c>
      <c r="AD364">
        <v>15.185</v>
      </c>
      <c r="AE364">
        <v>-1.3551088360868153</v>
      </c>
      <c r="AF364">
        <v>197796000</v>
      </c>
      <c r="AG364" s="1">
        <v>44312.291666666664</v>
      </c>
      <c r="AH364">
        <v>20.885300000000001</v>
      </c>
      <c r="AI364">
        <v>21.783999999999999</v>
      </c>
      <c r="AJ364">
        <v>21.94</v>
      </c>
      <c r="AK364">
        <v>21.77</v>
      </c>
      <c r="AL364">
        <v>21.8</v>
      </c>
      <c r="AM364">
        <v>-0.70653095585449932</v>
      </c>
      <c r="AN364">
        <v>2684500</v>
      </c>
    </row>
    <row r="365" spans="1:40">
      <c r="A365" s="121">
        <v>44313.291666666664</v>
      </c>
      <c r="B365">
        <v>131.6103</v>
      </c>
      <c r="C365">
        <v>134.38999999999999</v>
      </c>
      <c r="D365">
        <v>135.41</v>
      </c>
      <c r="E365">
        <v>134.11000000000001</v>
      </c>
      <c r="F365">
        <v>135.01</v>
      </c>
      <c r="G365">
        <v>66015800</v>
      </c>
      <c r="H365">
        <v>-0.4907690738510157</v>
      </c>
      <c r="I365" s="1">
        <v>44313.291666666664</v>
      </c>
      <c r="J365">
        <v>52.724499999999999</v>
      </c>
      <c r="K365">
        <v>57.97</v>
      </c>
      <c r="L365">
        <v>58.63</v>
      </c>
      <c r="M365">
        <v>57.77</v>
      </c>
      <c r="N365">
        <v>58.56</v>
      </c>
      <c r="O365">
        <v>-4.378090177450545E-2</v>
      </c>
      <c r="P365">
        <v>38167700</v>
      </c>
      <c r="Q365" s="1">
        <v>44313.291666666664</v>
      </c>
      <c r="R365">
        <v>254.31620000000001</v>
      </c>
      <c r="S365">
        <v>261.97000000000003</v>
      </c>
      <c r="T365">
        <v>263.19</v>
      </c>
      <c r="U365">
        <v>260.12</v>
      </c>
      <c r="V365">
        <v>261.58</v>
      </c>
      <c r="W365">
        <v>31014200</v>
      </c>
      <c r="X365">
        <v>0.18806940598526281</v>
      </c>
      <c r="Y365" s="1">
        <v>44313.291666666664</v>
      </c>
      <c r="Z365">
        <v>15.3492</v>
      </c>
      <c r="AA365">
        <v>15.3818</v>
      </c>
      <c r="AB365">
        <v>15.670500000000001</v>
      </c>
      <c r="AC365">
        <v>15.3545</v>
      </c>
      <c r="AD365">
        <v>15.5785</v>
      </c>
      <c r="AE365">
        <v>-1.5333488044029486</v>
      </c>
      <c r="AF365">
        <v>164572000</v>
      </c>
      <c r="AG365" s="1">
        <v>44313.291666666664</v>
      </c>
      <c r="AH365">
        <v>20.453900000000001</v>
      </c>
      <c r="AI365">
        <v>21.334</v>
      </c>
      <c r="AJ365">
        <v>21.54</v>
      </c>
      <c r="AK365">
        <v>21.071999999999999</v>
      </c>
      <c r="AL365">
        <v>21.3</v>
      </c>
      <c r="AM365">
        <v>1.4329000348527681</v>
      </c>
      <c r="AN365">
        <v>7796000</v>
      </c>
    </row>
    <row r="366" spans="1:40">
      <c r="A366" s="121">
        <v>44314.291666666664</v>
      </c>
      <c r="B366">
        <v>130.81710000000001</v>
      </c>
      <c r="C366">
        <v>133.58000000000001</v>
      </c>
      <c r="D366">
        <v>135.02000000000001</v>
      </c>
      <c r="E366">
        <v>133.08000000000001</v>
      </c>
      <c r="F366">
        <v>134.31</v>
      </c>
      <c r="G366">
        <v>107760100</v>
      </c>
      <c r="H366">
        <v>0.29584225684008869</v>
      </c>
      <c r="I366" s="1">
        <v>44314.291666666664</v>
      </c>
      <c r="J366">
        <v>52.406100000000002</v>
      </c>
      <c r="K366">
        <v>57.62</v>
      </c>
      <c r="L366">
        <v>58.16</v>
      </c>
      <c r="M366">
        <v>57.15</v>
      </c>
      <c r="N366">
        <v>57.52</v>
      </c>
      <c r="O366">
        <v>-0.37229259319853297</v>
      </c>
      <c r="P366">
        <v>30387400</v>
      </c>
      <c r="Q366" s="1">
        <v>44314.291666666664</v>
      </c>
      <c r="R366">
        <v>247.12270000000001</v>
      </c>
      <c r="S366">
        <v>254.56</v>
      </c>
      <c r="T366">
        <v>256.54000000000002</v>
      </c>
      <c r="U366">
        <v>252.95</v>
      </c>
      <c r="V366">
        <v>256.08</v>
      </c>
      <c r="W366">
        <v>46903100</v>
      </c>
      <c r="X366">
        <v>1.4377508364964908</v>
      </c>
      <c r="Y366" s="1">
        <v>44314.291666666664</v>
      </c>
      <c r="Z366">
        <v>15.244400000000001</v>
      </c>
      <c r="AA366">
        <v>15.2767</v>
      </c>
      <c r="AB366">
        <v>15.532299999999999</v>
      </c>
      <c r="AC366">
        <v>15.2155</v>
      </c>
      <c r="AD366">
        <v>15.3645</v>
      </c>
      <c r="AE366">
        <v>-1.2927699114590321</v>
      </c>
      <c r="AF366">
        <v>209416000</v>
      </c>
      <c r="AG366" s="1">
        <v>44314.291666666664</v>
      </c>
      <c r="AH366">
        <v>20.035900000000002</v>
      </c>
      <c r="AI366">
        <v>20.898</v>
      </c>
      <c r="AJ366">
        <v>21.283999999999999</v>
      </c>
      <c r="AK366">
        <v>20.626000000000001</v>
      </c>
      <c r="AL366">
        <v>21.28</v>
      </c>
      <c r="AM366">
        <v>1.8012262153912391</v>
      </c>
      <c r="AN366">
        <v>8676000</v>
      </c>
    </row>
    <row r="367" spans="1:40">
      <c r="A367" s="121">
        <v>44315.291666666664</v>
      </c>
      <c r="B367">
        <v>130.7191</v>
      </c>
      <c r="C367">
        <v>133.47999999999999</v>
      </c>
      <c r="D367">
        <v>137.07</v>
      </c>
      <c r="E367">
        <v>132.44999999999999</v>
      </c>
      <c r="F367">
        <v>136.47</v>
      </c>
      <c r="G367">
        <v>151101000</v>
      </c>
      <c r="H367">
        <v>1.1125392195954851</v>
      </c>
      <c r="I367" s="1">
        <v>44315.291666666664</v>
      </c>
      <c r="J367">
        <v>53.006399999999999</v>
      </c>
      <c r="K367">
        <v>58.28</v>
      </c>
      <c r="L367">
        <v>58.3</v>
      </c>
      <c r="M367">
        <v>57.47</v>
      </c>
      <c r="N367">
        <v>57.88</v>
      </c>
      <c r="O367">
        <v>-0.67194450529678607</v>
      </c>
      <c r="P367">
        <v>23290600</v>
      </c>
      <c r="Q367" s="1">
        <v>44315.291666666664</v>
      </c>
      <c r="R367">
        <v>245.1326</v>
      </c>
      <c r="S367">
        <v>252.51</v>
      </c>
      <c r="T367">
        <v>256.10000000000002</v>
      </c>
      <c r="U367">
        <v>249</v>
      </c>
      <c r="V367">
        <v>255.46</v>
      </c>
      <c r="W367">
        <v>40589000</v>
      </c>
      <c r="X367">
        <v>0.94113914403250998</v>
      </c>
      <c r="Y367" s="1">
        <v>44315.291666666664</v>
      </c>
      <c r="Z367">
        <v>15.292299999999999</v>
      </c>
      <c r="AA367">
        <v>15.3247</v>
      </c>
      <c r="AB367">
        <v>15.436500000000001</v>
      </c>
      <c r="AC367">
        <v>15.0715</v>
      </c>
      <c r="AD367">
        <v>15.4</v>
      </c>
      <c r="AE367">
        <v>-1.4870828073297988</v>
      </c>
      <c r="AF367">
        <v>173196000</v>
      </c>
      <c r="AG367" s="1">
        <v>44315.291666666664</v>
      </c>
      <c r="AH367">
        <v>20.104900000000001</v>
      </c>
      <c r="AI367">
        <v>20.97</v>
      </c>
      <c r="AJ367">
        <v>21.097999999999999</v>
      </c>
      <c r="AK367">
        <v>20.821999999999999</v>
      </c>
      <c r="AL367">
        <v>21.084</v>
      </c>
      <c r="AM367">
        <v>7.1767376771963237E-2</v>
      </c>
      <c r="AN367">
        <v>4544000</v>
      </c>
    </row>
    <row r="368" spans="1:40">
      <c r="A368" s="121">
        <v>44316.291666666664</v>
      </c>
      <c r="B368">
        <v>128.74090000000001</v>
      </c>
      <c r="C368">
        <v>131.46</v>
      </c>
      <c r="D368">
        <v>133.56</v>
      </c>
      <c r="E368">
        <v>131.07</v>
      </c>
      <c r="F368">
        <v>131.78</v>
      </c>
      <c r="G368">
        <v>109839500</v>
      </c>
      <c r="H368">
        <v>0.33502556093284108</v>
      </c>
      <c r="I368" s="1">
        <v>44316.291666666664</v>
      </c>
      <c r="J368">
        <v>52.324300000000001</v>
      </c>
      <c r="K368">
        <v>57.53</v>
      </c>
      <c r="L368">
        <v>58.43</v>
      </c>
      <c r="M368">
        <v>57.07</v>
      </c>
      <c r="N368">
        <v>57.61</v>
      </c>
      <c r="O368">
        <v>-0.35775081119444119</v>
      </c>
      <c r="P368">
        <v>30731800</v>
      </c>
      <c r="Q368" s="1">
        <v>44316.291666666664</v>
      </c>
      <c r="R368">
        <v>244.81219999999999</v>
      </c>
      <c r="S368">
        <v>252.18</v>
      </c>
      <c r="T368">
        <v>253.08</v>
      </c>
      <c r="U368">
        <v>249.6</v>
      </c>
      <c r="V368">
        <v>249.74</v>
      </c>
      <c r="W368">
        <v>30945100</v>
      </c>
      <c r="X368">
        <v>0.18263460641774551</v>
      </c>
      <c r="Y368" s="1">
        <v>44316.291666666664</v>
      </c>
      <c r="Z368">
        <v>14.9777</v>
      </c>
      <c r="AA368">
        <v>15.009499999999999</v>
      </c>
      <c r="AB368">
        <v>15.365</v>
      </c>
      <c r="AC368">
        <v>14.997</v>
      </c>
      <c r="AD368">
        <v>15.1745</v>
      </c>
      <c r="AE368">
        <v>-1.3330273374837209</v>
      </c>
      <c r="AF368">
        <v>201912000</v>
      </c>
      <c r="AG368" s="1">
        <v>44316.291666666664</v>
      </c>
      <c r="AH368">
        <v>19.2056</v>
      </c>
      <c r="AI368">
        <v>20.032</v>
      </c>
      <c r="AJ368">
        <v>20.46</v>
      </c>
      <c r="AK368">
        <v>20</v>
      </c>
      <c r="AL368">
        <v>20.265999999999998</v>
      </c>
      <c r="AM368">
        <v>0.43109467903591492</v>
      </c>
      <c r="AN368">
        <v>5402500</v>
      </c>
    </row>
    <row r="369" spans="1:40">
      <c r="A369" s="121">
        <v>44319.291666666664</v>
      </c>
      <c r="B369">
        <v>129.79859999999999</v>
      </c>
      <c r="C369">
        <v>132.54</v>
      </c>
      <c r="D369">
        <v>134.07</v>
      </c>
      <c r="E369">
        <v>131.83000000000001</v>
      </c>
      <c r="F369">
        <v>132.04</v>
      </c>
      <c r="G369">
        <v>75135100</v>
      </c>
      <c r="H369">
        <v>-0.31892897333498388</v>
      </c>
      <c r="I369" s="1">
        <v>44319.291666666664</v>
      </c>
      <c r="J369">
        <v>52.078699999999998</v>
      </c>
      <c r="K369">
        <v>57.26</v>
      </c>
      <c r="L369">
        <v>57.88</v>
      </c>
      <c r="M369">
        <v>56.84</v>
      </c>
      <c r="N369">
        <v>57.86</v>
      </c>
      <c r="O369">
        <v>-0.71454381965197822</v>
      </c>
      <c r="P369">
        <v>22281700</v>
      </c>
      <c r="Q369" s="1">
        <v>44319.291666666664</v>
      </c>
      <c r="R369">
        <v>244.5016</v>
      </c>
      <c r="S369">
        <v>251.86</v>
      </c>
      <c r="T369">
        <v>254.35</v>
      </c>
      <c r="U369">
        <v>251.12</v>
      </c>
      <c r="V369">
        <v>253.4</v>
      </c>
      <c r="W369">
        <v>19626600</v>
      </c>
      <c r="X369">
        <v>-0.70757927064368309</v>
      </c>
      <c r="Y369" s="1">
        <v>44319.291666666664</v>
      </c>
      <c r="Z369">
        <v>14.805300000000001</v>
      </c>
      <c r="AA369">
        <v>14.8368</v>
      </c>
      <c r="AB369">
        <v>15.246700000000001</v>
      </c>
      <c r="AC369">
        <v>14.7875</v>
      </c>
      <c r="AD369">
        <v>15.125</v>
      </c>
      <c r="AE369">
        <v>-1.3222977463257548</v>
      </c>
      <c r="AF369">
        <v>203912000</v>
      </c>
      <c r="AG369" s="1">
        <v>44319.291666666664</v>
      </c>
      <c r="AH369">
        <v>19.054099999999998</v>
      </c>
      <c r="AI369">
        <v>19.873999999999999</v>
      </c>
      <c r="AJ369">
        <v>20.238</v>
      </c>
      <c r="AK369">
        <v>19.73</v>
      </c>
      <c r="AL369">
        <v>20.193999999999999</v>
      </c>
      <c r="AM369">
        <v>0.31829478624600815</v>
      </c>
      <c r="AN369">
        <v>5133000</v>
      </c>
    </row>
    <row r="370" spans="1:40">
      <c r="A370" s="121">
        <v>44320.291666666664</v>
      </c>
      <c r="B370">
        <v>125.2056</v>
      </c>
      <c r="C370">
        <v>127.85</v>
      </c>
      <c r="D370">
        <v>131.49</v>
      </c>
      <c r="E370">
        <v>126.7</v>
      </c>
      <c r="F370">
        <v>131.19</v>
      </c>
      <c r="G370">
        <v>137564700</v>
      </c>
      <c r="H370">
        <v>0.85746710302785789</v>
      </c>
      <c r="I370" s="1">
        <v>44320.291666666664</v>
      </c>
      <c r="J370">
        <v>51.751300000000001</v>
      </c>
      <c r="K370">
        <v>56.9</v>
      </c>
      <c r="L370">
        <v>56.98</v>
      </c>
      <c r="M370">
        <v>55.81</v>
      </c>
      <c r="N370">
        <v>56.88</v>
      </c>
      <c r="O370">
        <v>-0.16386882917821438</v>
      </c>
      <c r="P370">
        <v>35323600</v>
      </c>
      <c r="Q370" s="1">
        <v>44320.291666666664</v>
      </c>
      <c r="R370">
        <v>240.5505</v>
      </c>
      <c r="S370">
        <v>247.79</v>
      </c>
      <c r="T370">
        <v>251.21</v>
      </c>
      <c r="U370">
        <v>245.76</v>
      </c>
      <c r="V370">
        <v>250.97</v>
      </c>
      <c r="W370">
        <v>32756100</v>
      </c>
      <c r="X370">
        <v>0.32507197279652777</v>
      </c>
      <c r="Y370" s="1">
        <v>44320.291666666664</v>
      </c>
      <c r="Z370">
        <v>14.3208</v>
      </c>
      <c r="AA370">
        <v>14.3512</v>
      </c>
      <c r="AB370">
        <v>14.637499999999999</v>
      </c>
      <c r="AC370">
        <v>14.010300000000001</v>
      </c>
      <c r="AD370">
        <v>14.6372</v>
      </c>
      <c r="AE370">
        <v>-0.24176353917161697</v>
      </c>
      <c r="AF370">
        <v>405324000</v>
      </c>
      <c r="AG370" s="1">
        <v>44320.291666666664</v>
      </c>
      <c r="AH370">
        <v>18.5594</v>
      </c>
      <c r="AI370">
        <v>19.358000000000001</v>
      </c>
      <c r="AJ370">
        <v>19.846</v>
      </c>
      <c r="AK370">
        <v>19.297999999999998</v>
      </c>
      <c r="AL370">
        <v>19.783999999999999</v>
      </c>
      <c r="AM370">
        <v>1.0547378710840081</v>
      </c>
      <c r="AN370">
        <v>6892500</v>
      </c>
    </row>
    <row r="371" spans="1:40">
      <c r="A371" s="121">
        <v>44321.291666666664</v>
      </c>
      <c r="B371">
        <v>125.4504</v>
      </c>
      <c r="C371">
        <v>128.1</v>
      </c>
      <c r="D371">
        <v>130.44999999999999</v>
      </c>
      <c r="E371">
        <v>127.97</v>
      </c>
      <c r="F371">
        <v>129.19999999999999</v>
      </c>
      <c r="G371">
        <v>84000900</v>
      </c>
      <c r="H371">
        <v>-0.15186571594077211</v>
      </c>
      <c r="I371" s="1">
        <v>44321.291666666664</v>
      </c>
      <c r="J371">
        <v>51.705800000000004</v>
      </c>
      <c r="K371">
        <v>56.85</v>
      </c>
      <c r="L371">
        <v>57.3</v>
      </c>
      <c r="M371">
        <v>56.46</v>
      </c>
      <c r="N371">
        <v>56.96</v>
      </c>
      <c r="O371">
        <v>-0.76858148692502293</v>
      </c>
      <c r="P371">
        <v>21001900</v>
      </c>
      <c r="Q371" s="1">
        <v>44321.291666666664</v>
      </c>
      <c r="R371">
        <v>239.26910000000001</v>
      </c>
      <c r="S371">
        <v>246.47</v>
      </c>
      <c r="T371">
        <v>249.5</v>
      </c>
      <c r="U371">
        <v>245.82</v>
      </c>
      <c r="V371">
        <v>249.06</v>
      </c>
      <c r="W371">
        <v>21901300</v>
      </c>
      <c r="X371">
        <v>-0.52867133176912984</v>
      </c>
      <c r="Y371" s="1">
        <v>44321.291666666664</v>
      </c>
      <c r="Z371">
        <v>14.427899999999999</v>
      </c>
      <c r="AA371">
        <v>14.458500000000001</v>
      </c>
      <c r="AB371">
        <v>14.813499999999999</v>
      </c>
      <c r="AC371">
        <v>14.387499999999999</v>
      </c>
      <c r="AD371">
        <v>14.709</v>
      </c>
      <c r="AE371">
        <v>-0.8495948782703987</v>
      </c>
      <c r="AF371">
        <v>292024000</v>
      </c>
      <c r="AG371" s="1">
        <v>44321.291666666664</v>
      </c>
      <c r="AH371">
        <v>18.720500000000001</v>
      </c>
      <c r="AI371">
        <v>19.526</v>
      </c>
      <c r="AJ371">
        <v>19.614000000000001</v>
      </c>
      <c r="AK371">
        <v>19.443999999999999</v>
      </c>
      <c r="AL371">
        <v>19.538</v>
      </c>
      <c r="AM371">
        <v>0.20423923602244748</v>
      </c>
      <c r="AN371">
        <v>4860500</v>
      </c>
    </row>
    <row r="372" spans="1:40">
      <c r="A372" s="121">
        <v>44322.291666666664</v>
      </c>
      <c r="B372">
        <v>127.0565</v>
      </c>
      <c r="C372">
        <v>129.74</v>
      </c>
      <c r="D372">
        <v>129.75</v>
      </c>
      <c r="E372">
        <v>127.13</v>
      </c>
      <c r="F372">
        <v>127.89</v>
      </c>
      <c r="G372">
        <v>78128300</v>
      </c>
      <c r="H372">
        <v>-0.26252642172854623</v>
      </c>
      <c r="I372" s="1">
        <v>44322.291666666664</v>
      </c>
      <c r="J372">
        <v>52.3354</v>
      </c>
      <c r="K372">
        <v>57.19</v>
      </c>
      <c r="L372">
        <v>57.25</v>
      </c>
      <c r="M372">
        <v>56.25</v>
      </c>
      <c r="N372">
        <v>56.62</v>
      </c>
      <c r="O372">
        <v>-0.57741869991769135</v>
      </c>
      <c r="P372">
        <v>25529300</v>
      </c>
      <c r="Q372" s="1">
        <v>44322.291666666664</v>
      </c>
      <c r="R372">
        <v>242.43379999999999</v>
      </c>
      <c r="S372">
        <v>249.73</v>
      </c>
      <c r="T372">
        <v>249.86</v>
      </c>
      <c r="U372">
        <v>244.69</v>
      </c>
      <c r="V372">
        <v>246.45</v>
      </c>
      <c r="W372">
        <v>26491100</v>
      </c>
      <c r="X372">
        <v>-0.16767794457678584</v>
      </c>
      <c r="Y372" s="1">
        <v>44322.291666666664</v>
      </c>
      <c r="Z372">
        <v>14.4922</v>
      </c>
      <c r="AA372">
        <v>14.523</v>
      </c>
      <c r="AB372">
        <v>14.571199999999999</v>
      </c>
      <c r="AC372">
        <v>14.218</v>
      </c>
      <c r="AD372">
        <v>14.495200000000001</v>
      </c>
      <c r="AE372">
        <v>-1.3787997733636044</v>
      </c>
      <c r="AF372">
        <v>193380000</v>
      </c>
      <c r="AG372" s="1">
        <v>44322.291666666664</v>
      </c>
      <c r="AH372">
        <v>18.743500000000001</v>
      </c>
      <c r="AI372">
        <v>19.55</v>
      </c>
      <c r="AJ372">
        <v>19.654</v>
      </c>
      <c r="AK372">
        <v>19.411999999999999</v>
      </c>
      <c r="AL372">
        <v>19.635999999999999</v>
      </c>
      <c r="AM372">
        <v>-0.10130407283332973</v>
      </c>
      <c r="AN372">
        <v>4130500</v>
      </c>
    </row>
    <row r="373" spans="1:40">
      <c r="A373" s="121">
        <v>44323.291666666664</v>
      </c>
      <c r="B373">
        <v>127.7334</v>
      </c>
      <c r="C373">
        <v>130.21</v>
      </c>
      <c r="D373">
        <v>131.26</v>
      </c>
      <c r="E373">
        <v>129.47999999999999</v>
      </c>
      <c r="F373">
        <v>130.85</v>
      </c>
      <c r="G373">
        <v>78973300</v>
      </c>
      <c r="H373">
        <v>-0.24660361132247924</v>
      </c>
      <c r="I373" s="1">
        <v>44323.291666666664</v>
      </c>
      <c r="J373">
        <v>52.774700000000003</v>
      </c>
      <c r="K373">
        <v>57.67</v>
      </c>
      <c r="L373">
        <v>58.01</v>
      </c>
      <c r="M373">
        <v>57.24</v>
      </c>
      <c r="N373">
        <v>57.7</v>
      </c>
      <c r="O373">
        <v>-0.81261640112963185</v>
      </c>
      <c r="P373">
        <v>19959000</v>
      </c>
      <c r="Q373" s="1">
        <v>44323.291666666664</v>
      </c>
      <c r="R373">
        <v>245.08410000000001</v>
      </c>
      <c r="S373">
        <v>252.46</v>
      </c>
      <c r="T373">
        <v>254.3</v>
      </c>
      <c r="U373">
        <v>251.17</v>
      </c>
      <c r="V373">
        <v>252.15</v>
      </c>
      <c r="W373">
        <v>27032900</v>
      </c>
      <c r="X373">
        <v>-0.12506471149891493</v>
      </c>
      <c r="Y373" s="1">
        <v>44323.291666666664</v>
      </c>
      <c r="Z373">
        <v>14.780900000000001</v>
      </c>
      <c r="AA373">
        <v>14.8123</v>
      </c>
      <c r="AB373">
        <v>14.970700000000001</v>
      </c>
      <c r="AC373">
        <v>14.671799999999999</v>
      </c>
      <c r="AD373">
        <v>14.808299999999999</v>
      </c>
      <c r="AE373">
        <v>-1.185946101890321</v>
      </c>
      <c r="AF373">
        <v>229328000</v>
      </c>
      <c r="AG373" s="1">
        <v>44323.291666666664</v>
      </c>
      <c r="AH373">
        <v>18.607399999999998</v>
      </c>
      <c r="AI373">
        <v>19.408000000000001</v>
      </c>
      <c r="AJ373">
        <v>19.59</v>
      </c>
      <c r="AK373">
        <v>19.347999999999999</v>
      </c>
      <c r="AL373">
        <v>19.399999999999999</v>
      </c>
      <c r="AM373">
        <v>8.3566763724423569E-3</v>
      </c>
      <c r="AN373">
        <v>4392500</v>
      </c>
    </row>
    <row r="374" spans="1:40">
      <c r="A374" s="121">
        <v>44326.291666666664</v>
      </c>
      <c r="B374">
        <v>124.43729999999999</v>
      </c>
      <c r="C374">
        <v>126.85</v>
      </c>
      <c r="D374">
        <v>129.54</v>
      </c>
      <c r="E374">
        <v>126.81</v>
      </c>
      <c r="F374">
        <v>129.41</v>
      </c>
      <c r="G374">
        <v>88071200</v>
      </c>
      <c r="H374">
        <v>-7.5166763046317003E-2</v>
      </c>
      <c r="I374" s="1">
        <v>44326.291666666664</v>
      </c>
      <c r="J374">
        <v>51.219000000000001</v>
      </c>
      <c r="K374">
        <v>55.97</v>
      </c>
      <c r="L374">
        <v>57.23</v>
      </c>
      <c r="M374">
        <v>55.88</v>
      </c>
      <c r="N374">
        <v>57.15</v>
      </c>
      <c r="O374">
        <v>-0.17556896795096069</v>
      </c>
      <c r="P374">
        <v>35046500</v>
      </c>
      <c r="Q374" s="1">
        <v>44326.291666666664</v>
      </c>
      <c r="R374">
        <v>239.95830000000001</v>
      </c>
      <c r="S374">
        <v>247.18</v>
      </c>
      <c r="T374">
        <v>251.73</v>
      </c>
      <c r="U374">
        <v>247.12</v>
      </c>
      <c r="V374">
        <v>250.87</v>
      </c>
      <c r="W374">
        <v>29299900</v>
      </c>
      <c r="X374">
        <v>5.323761295205108E-2</v>
      </c>
      <c r="Y374" s="1">
        <v>44326.291666666664</v>
      </c>
      <c r="Z374">
        <v>14.2355</v>
      </c>
      <c r="AA374">
        <v>14.265700000000001</v>
      </c>
      <c r="AB374">
        <v>14.805999999999999</v>
      </c>
      <c r="AC374">
        <v>14.25</v>
      </c>
      <c r="AD374">
        <v>14.7872</v>
      </c>
      <c r="AE374">
        <v>-0.97362895205648714</v>
      </c>
      <c r="AF374">
        <v>268904000</v>
      </c>
      <c r="AG374" s="1">
        <v>44326.291666666664</v>
      </c>
      <c r="AH374">
        <v>18.676400000000001</v>
      </c>
      <c r="AI374">
        <v>19.48</v>
      </c>
      <c r="AJ374">
        <v>19.898</v>
      </c>
      <c r="AK374">
        <v>19.442</v>
      </c>
      <c r="AL374">
        <v>19.850000000000001</v>
      </c>
      <c r="AM374">
        <v>0.35847582412293227</v>
      </c>
      <c r="AN374">
        <v>5229000</v>
      </c>
    </row>
    <row r="375" spans="1:40">
      <c r="A375" s="121">
        <v>44327.291666666664</v>
      </c>
      <c r="B375">
        <v>123.51519999999999</v>
      </c>
      <c r="C375">
        <v>125.91</v>
      </c>
      <c r="D375">
        <v>126.27</v>
      </c>
      <c r="E375">
        <v>122.77</v>
      </c>
      <c r="F375">
        <v>123.5</v>
      </c>
      <c r="G375">
        <v>126142800</v>
      </c>
      <c r="H375">
        <v>0.64223781524435863</v>
      </c>
      <c r="I375" s="1">
        <v>44327.291666666664</v>
      </c>
      <c r="J375">
        <v>50.367899999999999</v>
      </c>
      <c r="K375">
        <v>55.04</v>
      </c>
      <c r="L375">
        <v>55.63</v>
      </c>
      <c r="M375">
        <v>54.3</v>
      </c>
      <c r="N375">
        <v>55.05</v>
      </c>
      <c r="O375">
        <v>-0.1366557673267709</v>
      </c>
      <c r="P375">
        <v>35968100</v>
      </c>
      <c r="Q375" s="1">
        <v>44327.291666666664</v>
      </c>
      <c r="R375">
        <v>239.0361</v>
      </c>
      <c r="S375">
        <v>246.23</v>
      </c>
      <c r="T375">
        <v>246.6</v>
      </c>
      <c r="U375">
        <v>242.57</v>
      </c>
      <c r="V375">
        <v>244.55</v>
      </c>
      <c r="W375">
        <v>33641600</v>
      </c>
      <c r="X375">
        <v>0.39471763150906874</v>
      </c>
      <c r="Y375" s="1">
        <v>44327.291666666664</v>
      </c>
      <c r="Z375">
        <v>14.2759</v>
      </c>
      <c r="AA375">
        <v>14.3062</v>
      </c>
      <c r="AB375">
        <v>14.354699999999999</v>
      </c>
      <c r="AC375">
        <v>13.75</v>
      </c>
      <c r="AD375">
        <v>13.824999999999999</v>
      </c>
      <c r="AE375">
        <v>-0.88414416179904964</v>
      </c>
      <c r="AF375">
        <v>285584000</v>
      </c>
      <c r="AG375" s="1">
        <v>44327.291666666664</v>
      </c>
      <c r="AH375">
        <v>18.4175</v>
      </c>
      <c r="AI375">
        <v>19.21</v>
      </c>
      <c r="AJ375">
        <v>19.244</v>
      </c>
      <c r="AK375">
        <v>18.885999999999999</v>
      </c>
      <c r="AL375">
        <v>19.11</v>
      </c>
      <c r="AM375">
        <v>0.21281956181908229</v>
      </c>
      <c r="AN375">
        <v>4881000</v>
      </c>
    </row>
    <row r="376" spans="1:40">
      <c r="A376" s="121">
        <v>44328.291666666664</v>
      </c>
      <c r="B376">
        <v>120.4349</v>
      </c>
      <c r="C376">
        <v>122.77</v>
      </c>
      <c r="D376">
        <v>124.64</v>
      </c>
      <c r="E376">
        <v>122.25</v>
      </c>
      <c r="F376">
        <v>123.4</v>
      </c>
      <c r="G376">
        <v>112172300</v>
      </c>
      <c r="H376">
        <v>0.37898382379115247</v>
      </c>
      <c r="I376" s="1">
        <v>44328.291666666664</v>
      </c>
      <c r="J376">
        <v>49.068399999999997</v>
      </c>
      <c r="K376">
        <v>53.62</v>
      </c>
      <c r="L376">
        <v>54.65</v>
      </c>
      <c r="M376">
        <v>53.42</v>
      </c>
      <c r="N376">
        <v>54.39</v>
      </c>
      <c r="O376">
        <v>-0.3788414619233722</v>
      </c>
      <c r="P376">
        <v>30232300</v>
      </c>
      <c r="Q376" s="1">
        <v>44328.291666666664</v>
      </c>
      <c r="R376">
        <v>232.01730000000001</v>
      </c>
      <c r="S376">
        <v>239</v>
      </c>
      <c r="T376">
        <v>244.38</v>
      </c>
      <c r="U376">
        <v>238.07</v>
      </c>
      <c r="V376">
        <v>242.17</v>
      </c>
      <c r="W376">
        <v>36684400</v>
      </c>
      <c r="X376">
        <v>0.63403757541705263</v>
      </c>
      <c r="Y376" s="1">
        <v>44328.291666666664</v>
      </c>
      <c r="Z376">
        <v>13.7294</v>
      </c>
      <c r="AA376">
        <v>13.7585</v>
      </c>
      <c r="AB376">
        <v>14.260300000000001</v>
      </c>
      <c r="AC376">
        <v>13.709300000000001</v>
      </c>
      <c r="AD376">
        <v>14.009499999999999</v>
      </c>
      <c r="AE376">
        <v>-0.78852204539925541</v>
      </c>
      <c r="AF376">
        <v>303408000</v>
      </c>
      <c r="AG376" s="1">
        <v>44328.291666666664</v>
      </c>
      <c r="AH376">
        <v>17.842300000000002</v>
      </c>
      <c r="AI376">
        <v>18.61</v>
      </c>
      <c r="AJ376">
        <v>19.064</v>
      </c>
      <c r="AK376">
        <v>18.568000000000001</v>
      </c>
      <c r="AL376">
        <v>19.027999999999999</v>
      </c>
      <c r="AM376">
        <v>0.47022933571812747</v>
      </c>
      <c r="AN376">
        <v>5496000</v>
      </c>
    </row>
    <row r="377" spans="1:40">
      <c r="A377" s="121">
        <v>44329.291666666664</v>
      </c>
      <c r="B377">
        <v>122.593</v>
      </c>
      <c r="C377">
        <v>124.97</v>
      </c>
      <c r="D377">
        <v>126.15</v>
      </c>
      <c r="E377">
        <v>124.26</v>
      </c>
      <c r="F377">
        <v>124.58</v>
      </c>
      <c r="G377">
        <v>105861300</v>
      </c>
      <c r="H377">
        <v>0.26006210015483422</v>
      </c>
      <c r="I377" s="1">
        <v>44329.291666666664</v>
      </c>
      <c r="J377">
        <v>49.4253</v>
      </c>
      <c r="K377">
        <v>54.01</v>
      </c>
      <c r="L377">
        <v>54.39</v>
      </c>
      <c r="M377">
        <v>53.46</v>
      </c>
      <c r="N377">
        <v>54.04</v>
      </c>
      <c r="O377">
        <v>-0.42274548320053423</v>
      </c>
      <c r="P377">
        <v>29192500</v>
      </c>
      <c r="Q377" s="1">
        <v>44329.291666666664</v>
      </c>
      <c r="R377">
        <v>235.92959999999999</v>
      </c>
      <c r="S377">
        <v>243.03</v>
      </c>
      <c r="T377">
        <v>245.6</v>
      </c>
      <c r="U377">
        <v>241.42</v>
      </c>
      <c r="V377">
        <v>241.8</v>
      </c>
      <c r="W377">
        <v>29624300</v>
      </c>
      <c r="X377">
        <v>7.8752069966560728E-2</v>
      </c>
      <c r="Y377" s="1">
        <v>44329.291666666664</v>
      </c>
      <c r="Z377">
        <v>13.6363</v>
      </c>
      <c r="AA377">
        <v>13.6652</v>
      </c>
      <c r="AB377">
        <v>14.0808</v>
      </c>
      <c r="AC377">
        <v>13.459</v>
      </c>
      <c r="AD377">
        <v>14.0337</v>
      </c>
      <c r="AE377">
        <v>-0.88510982500326651</v>
      </c>
      <c r="AF377">
        <v>285404000</v>
      </c>
      <c r="AG377" s="1">
        <v>44329.291666666664</v>
      </c>
      <c r="AH377">
        <v>17.826899999999998</v>
      </c>
      <c r="AI377">
        <v>18.594000000000001</v>
      </c>
      <c r="AJ377">
        <v>18.672000000000001</v>
      </c>
      <c r="AK377">
        <v>18.350000000000001</v>
      </c>
      <c r="AL377">
        <v>18.436</v>
      </c>
      <c r="AM377">
        <v>0.76886652868880834</v>
      </c>
      <c r="AN377">
        <v>6209500</v>
      </c>
    </row>
    <row r="378" spans="1:40">
      <c r="A378" s="121">
        <v>44330.291666666664</v>
      </c>
      <c r="B378">
        <v>125.0258</v>
      </c>
      <c r="C378">
        <v>127.45</v>
      </c>
      <c r="D378">
        <v>127.89</v>
      </c>
      <c r="E378">
        <v>125.85</v>
      </c>
      <c r="F378">
        <v>126.25</v>
      </c>
      <c r="G378">
        <v>81918000</v>
      </c>
      <c r="H378">
        <v>-0.19111497250266204</v>
      </c>
      <c r="I378" s="1">
        <v>44330.291666666664</v>
      </c>
      <c r="J378">
        <v>50.651600000000002</v>
      </c>
      <c r="K378">
        <v>55.35</v>
      </c>
      <c r="L378">
        <v>55.85</v>
      </c>
      <c r="M378">
        <v>54.26</v>
      </c>
      <c r="N378">
        <v>54.6</v>
      </c>
      <c r="O378">
        <v>-0.46641305273779232</v>
      </c>
      <c r="P378">
        <v>28158300</v>
      </c>
      <c r="Q378" s="1">
        <v>44330.291666666664</v>
      </c>
      <c r="R378">
        <v>240.9</v>
      </c>
      <c r="S378">
        <v>248.15</v>
      </c>
      <c r="T378">
        <v>249.18</v>
      </c>
      <c r="U378">
        <v>245.49</v>
      </c>
      <c r="V378">
        <v>245.58</v>
      </c>
      <c r="W378">
        <v>23901100</v>
      </c>
      <c r="X378">
        <v>-0.37138461432888198</v>
      </c>
      <c r="Y378" s="1">
        <v>44330.291666666664</v>
      </c>
      <c r="Z378">
        <v>14.2128</v>
      </c>
      <c r="AA378">
        <v>14.243</v>
      </c>
      <c r="AB378">
        <v>14.327999999999999</v>
      </c>
      <c r="AC378">
        <v>13.7485</v>
      </c>
      <c r="AD378">
        <v>13.89</v>
      </c>
      <c r="AE378">
        <v>-1.0288219689730651</v>
      </c>
      <c r="AF378">
        <v>258616000</v>
      </c>
      <c r="AG378" s="1">
        <v>44330.291666666664</v>
      </c>
      <c r="AH378">
        <v>18.0532</v>
      </c>
      <c r="AI378">
        <v>18.829999999999998</v>
      </c>
      <c r="AJ378">
        <v>18.86</v>
      </c>
      <c r="AK378">
        <v>18.622</v>
      </c>
      <c r="AL378">
        <v>18.734000000000002</v>
      </c>
      <c r="AM378">
        <v>-0.37210752602468294</v>
      </c>
      <c r="AN378">
        <v>3483500</v>
      </c>
    </row>
    <row r="379" spans="1:40">
      <c r="A379" s="121">
        <v>44333.291666666664</v>
      </c>
      <c r="B379">
        <v>123.8683</v>
      </c>
      <c r="C379">
        <v>126.27</v>
      </c>
      <c r="D379">
        <v>126.93</v>
      </c>
      <c r="E379">
        <v>125.17</v>
      </c>
      <c r="F379">
        <v>126.82</v>
      </c>
      <c r="G379">
        <v>74244600</v>
      </c>
      <c r="H379">
        <v>-0.33570916583983912</v>
      </c>
      <c r="I379" s="1">
        <v>44333.291666666664</v>
      </c>
      <c r="J379">
        <v>50.633299999999998</v>
      </c>
      <c r="K379">
        <v>55.33</v>
      </c>
      <c r="L379">
        <v>55.89</v>
      </c>
      <c r="M379">
        <v>54.76</v>
      </c>
      <c r="N379">
        <v>55.29</v>
      </c>
      <c r="O379">
        <v>-0.81045455665051014</v>
      </c>
      <c r="P379">
        <v>20010200</v>
      </c>
      <c r="Q379" s="1">
        <v>44333.291666666664</v>
      </c>
      <c r="R379">
        <v>238.01669999999999</v>
      </c>
      <c r="S379">
        <v>245.18</v>
      </c>
      <c r="T379">
        <v>246.59</v>
      </c>
      <c r="U379">
        <v>243.52</v>
      </c>
      <c r="V379">
        <v>246.55</v>
      </c>
      <c r="W379">
        <v>24970200</v>
      </c>
      <c r="X379">
        <v>-0.28729859091885651</v>
      </c>
      <c r="Y379" s="1">
        <v>44333.291666666664</v>
      </c>
      <c r="Z379">
        <v>14.1355</v>
      </c>
      <c r="AA379">
        <v>14.1655</v>
      </c>
      <c r="AB379">
        <v>14.1692</v>
      </c>
      <c r="AC379">
        <v>13.8535</v>
      </c>
      <c r="AD379">
        <v>14.157</v>
      </c>
      <c r="AE379">
        <v>-1.2521905976996039</v>
      </c>
      <c r="AF379">
        <v>216980000</v>
      </c>
      <c r="AG379" s="1">
        <v>44333.291666666664</v>
      </c>
      <c r="AH379">
        <v>18.0091</v>
      </c>
      <c r="AI379">
        <v>18.783999999999999</v>
      </c>
      <c r="AJ379">
        <v>18.925999999999998</v>
      </c>
      <c r="AK379">
        <v>18.693999999999999</v>
      </c>
      <c r="AL379">
        <v>18.853999999999999</v>
      </c>
      <c r="AM379">
        <v>-0.44347072350401173</v>
      </c>
      <c r="AN379">
        <v>3313000</v>
      </c>
    </row>
    <row r="380" spans="1:40">
      <c r="A380" s="121">
        <v>44334.291666666664</v>
      </c>
      <c r="B380">
        <v>122.4753</v>
      </c>
      <c r="C380">
        <v>124.85</v>
      </c>
      <c r="D380">
        <v>126.99</v>
      </c>
      <c r="E380">
        <v>124.78</v>
      </c>
      <c r="F380">
        <v>126.56</v>
      </c>
      <c r="G380">
        <v>63342900</v>
      </c>
      <c r="H380">
        <v>-0.54113603235323648</v>
      </c>
      <c r="I380" s="1">
        <v>44334.291666666664</v>
      </c>
      <c r="J380">
        <v>50.184899999999999</v>
      </c>
      <c r="K380">
        <v>54.84</v>
      </c>
      <c r="L380">
        <v>56.14</v>
      </c>
      <c r="M380">
        <v>54.8</v>
      </c>
      <c r="N380">
        <v>55.95</v>
      </c>
      <c r="O380">
        <v>-0.86563225909809183</v>
      </c>
      <c r="P380">
        <v>18703400</v>
      </c>
      <c r="Q380" s="1">
        <v>44334.291666666664</v>
      </c>
      <c r="R380">
        <v>235.97810000000001</v>
      </c>
      <c r="S380">
        <v>243.08</v>
      </c>
      <c r="T380">
        <v>246.41</v>
      </c>
      <c r="U380">
        <v>242.9</v>
      </c>
      <c r="V380">
        <v>246.27</v>
      </c>
      <c r="W380">
        <v>20168000</v>
      </c>
      <c r="X380">
        <v>-0.66499749805534913</v>
      </c>
      <c r="Y380" s="1">
        <v>44334.291666666664</v>
      </c>
      <c r="Z380">
        <v>13.9861</v>
      </c>
      <c r="AA380">
        <v>14.015700000000001</v>
      </c>
      <c r="AB380">
        <v>14.404299999999999</v>
      </c>
      <c r="AC380">
        <v>14.004</v>
      </c>
      <c r="AD380">
        <v>14.266999999999999</v>
      </c>
      <c r="AE380">
        <v>-1.4170185770682799</v>
      </c>
      <c r="AF380">
        <v>186256000</v>
      </c>
      <c r="AG380" s="1">
        <v>44334.291666666664</v>
      </c>
      <c r="AH380">
        <v>18.216200000000001</v>
      </c>
      <c r="AI380">
        <v>19</v>
      </c>
      <c r="AJ380">
        <v>19.218</v>
      </c>
      <c r="AK380">
        <v>18.832000000000001</v>
      </c>
      <c r="AL380">
        <v>18.832000000000001</v>
      </c>
      <c r="AM380">
        <v>7.9301321373886513E-2</v>
      </c>
      <c r="AN380">
        <v>4562000</v>
      </c>
    </row>
    <row r="381" spans="1:40">
      <c r="A381" s="121">
        <v>44335.291666666664</v>
      </c>
      <c r="B381">
        <v>122.3184</v>
      </c>
      <c r="C381">
        <v>124.69</v>
      </c>
      <c r="D381">
        <v>124.92</v>
      </c>
      <c r="E381">
        <v>122.86</v>
      </c>
      <c r="F381">
        <v>123.16</v>
      </c>
      <c r="G381">
        <v>92612000</v>
      </c>
      <c r="H381">
        <v>1.0398086056486658E-2</v>
      </c>
      <c r="I381" s="1">
        <v>44335.291666666664</v>
      </c>
      <c r="J381">
        <v>50.660699999999999</v>
      </c>
      <c r="K381">
        <v>55.36</v>
      </c>
      <c r="L381">
        <v>55.43</v>
      </c>
      <c r="M381">
        <v>53.84</v>
      </c>
      <c r="N381">
        <v>54.07</v>
      </c>
      <c r="O381">
        <v>-0.65171521447750513</v>
      </c>
      <c r="P381">
        <v>23769700</v>
      </c>
      <c r="Q381" s="1">
        <v>44335.291666666664</v>
      </c>
      <c r="R381">
        <v>236.56190000000001</v>
      </c>
      <c r="S381">
        <v>243.12</v>
      </c>
      <c r="T381">
        <v>243.23</v>
      </c>
      <c r="U381">
        <v>238.6</v>
      </c>
      <c r="V381">
        <v>239.31</v>
      </c>
      <c r="W381">
        <v>25739800</v>
      </c>
      <c r="X381">
        <v>-0.22676860904966223</v>
      </c>
      <c r="Y381" s="1">
        <v>44335.291666666664</v>
      </c>
      <c r="Z381">
        <v>14.036</v>
      </c>
      <c r="AA381">
        <v>14.065799999999999</v>
      </c>
      <c r="AB381">
        <v>14.079499999999999</v>
      </c>
      <c r="AC381">
        <v>13.5433</v>
      </c>
      <c r="AD381">
        <v>13.5665</v>
      </c>
      <c r="AE381">
        <v>-0.57075426325717471</v>
      </c>
      <c r="AF381">
        <v>344000000</v>
      </c>
      <c r="AG381" s="1">
        <v>44335.291666666664</v>
      </c>
      <c r="AH381">
        <v>18.275600000000001</v>
      </c>
      <c r="AI381">
        <v>19.062000000000001</v>
      </c>
      <c r="AJ381">
        <v>19.076000000000001</v>
      </c>
      <c r="AK381">
        <v>18.765999999999998</v>
      </c>
      <c r="AL381">
        <v>18.905999999999999</v>
      </c>
      <c r="AM381">
        <v>-0.71176286182805715</v>
      </c>
      <c r="AN381">
        <v>2672000</v>
      </c>
    </row>
    <row r="382" spans="1:40">
      <c r="A382" s="121">
        <v>44336.291666666664</v>
      </c>
      <c r="B382">
        <v>124.88849999999999</v>
      </c>
      <c r="C382">
        <v>127.31</v>
      </c>
      <c r="D382">
        <v>127.72</v>
      </c>
      <c r="E382">
        <v>125.1</v>
      </c>
      <c r="F382">
        <v>125.23</v>
      </c>
      <c r="G382">
        <v>76857100</v>
      </c>
      <c r="H382">
        <v>-0.28648035851930648</v>
      </c>
      <c r="I382" s="1">
        <v>44336.291666666664</v>
      </c>
      <c r="J382">
        <v>51.200699999999998</v>
      </c>
      <c r="K382">
        <v>55.95</v>
      </c>
      <c r="L382">
        <v>56.24</v>
      </c>
      <c r="M382">
        <v>55.36</v>
      </c>
      <c r="N382">
        <v>55.57</v>
      </c>
      <c r="O382">
        <v>-0.67808380582929173</v>
      </c>
      <c r="P382">
        <v>23145200</v>
      </c>
      <c r="Q382" s="1">
        <v>44336.291666666664</v>
      </c>
      <c r="R382">
        <v>239.8313</v>
      </c>
      <c r="S382">
        <v>246.48</v>
      </c>
      <c r="T382">
        <v>247.95</v>
      </c>
      <c r="U382">
        <v>243.86</v>
      </c>
      <c r="V382">
        <v>243.96</v>
      </c>
      <c r="W382">
        <v>21800700</v>
      </c>
      <c r="X382">
        <v>-0.53658364488768606</v>
      </c>
      <c r="Y382" s="1">
        <v>44336.291666666664</v>
      </c>
      <c r="Z382">
        <v>14.5815</v>
      </c>
      <c r="AA382">
        <v>14.612500000000001</v>
      </c>
      <c r="AB382">
        <v>14.6838</v>
      </c>
      <c r="AC382">
        <v>14.2705</v>
      </c>
      <c r="AD382">
        <v>14.3025</v>
      </c>
      <c r="AE382">
        <v>-0.69096860259102733</v>
      </c>
      <c r="AF382">
        <v>321592000</v>
      </c>
      <c r="AG382" s="1">
        <v>44336.291666666664</v>
      </c>
      <c r="AH382">
        <v>18.580500000000001</v>
      </c>
      <c r="AI382">
        <v>19.38</v>
      </c>
      <c r="AJ382">
        <v>19.46</v>
      </c>
      <c r="AK382">
        <v>19.198</v>
      </c>
      <c r="AL382">
        <v>19.198</v>
      </c>
      <c r="AM382">
        <v>-0.74461923134200037</v>
      </c>
      <c r="AN382">
        <v>2593500</v>
      </c>
    </row>
    <row r="383" spans="1:40">
      <c r="A383" s="121">
        <v>44337.291666666664</v>
      </c>
      <c r="B383">
        <v>123.04430000000001</v>
      </c>
      <c r="C383">
        <v>125.43</v>
      </c>
      <c r="D383">
        <v>128</v>
      </c>
      <c r="E383">
        <v>125.21</v>
      </c>
      <c r="F383">
        <v>127.82</v>
      </c>
      <c r="G383">
        <v>79295400</v>
      </c>
      <c r="H383">
        <v>-0.24053409980556303</v>
      </c>
      <c r="I383" s="1">
        <v>44337.291666666664</v>
      </c>
      <c r="J383">
        <v>51.319600000000001</v>
      </c>
      <c r="K383">
        <v>56.08</v>
      </c>
      <c r="L383">
        <v>56.71</v>
      </c>
      <c r="M383">
        <v>55.98</v>
      </c>
      <c r="N383">
        <v>56.42</v>
      </c>
      <c r="O383">
        <v>-0.90702398063877454</v>
      </c>
      <c r="P383">
        <v>17723100</v>
      </c>
      <c r="Q383" s="1">
        <v>44337.291666666664</v>
      </c>
      <c r="R383">
        <v>238.5566</v>
      </c>
      <c r="S383">
        <v>245.17</v>
      </c>
      <c r="T383">
        <v>248.33</v>
      </c>
      <c r="U383">
        <v>244.74</v>
      </c>
      <c r="V383">
        <v>247.57</v>
      </c>
      <c r="W383">
        <v>21863100</v>
      </c>
      <c r="X383">
        <v>-0.53167580851991358</v>
      </c>
      <c r="Y383" s="1">
        <v>44337.291666666664</v>
      </c>
      <c r="Z383">
        <v>14.96</v>
      </c>
      <c r="AA383">
        <v>14.9917</v>
      </c>
      <c r="AB383">
        <v>15.222</v>
      </c>
      <c r="AC383">
        <v>14.8695</v>
      </c>
      <c r="AD383">
        <v>15.1637</v>
      </c>
      <c r="AE383">
        <v>1.194220563863623</v>
      </c>
      <c r="AF383">
        <v>672992000</v>
      </c>
      <c r="AG383" s="1">
        <v>44337.291666666664</v>
      </c>
      <c r="AH383">
        <v>18.480799999999999</v>
      </c>
      <c r="AI383">
        <v>19.276</v>
      </c>
      <c r="AJ383">
        <v>19.488</v>
      </c>
      <c r="AK383">
        <v>19.271999999999998</v>
      </c>
      <c r="AL383">
        <v>19.463999999999999</v>
      </c>
      <c r="AM383">
        <v>-0.80070526337854031</v>
      </c>
      <c r="AN383">
        <v>2459500</v>
      </c>
    </row>
    <row r="384" spans="1:40">
      <c r="A384" s="121">
        <v>44340.291666666664</v>
      </c>
      <c r="B384">
        <v>124.6825</v>
      </c>
      <c r="C384">
        <v>127.1</v>
      </c>
      <c r="D384">
        <v>127.94</v>
      </c>
      <c r="E384">
        <v>125.94</v>
      </c>
      <c r="F384">
        <v>126.01</v>
      </c>
      <c r="G384">
        <v>63092900</v>
      </c>
      <c r="H384">
        <v>-0.54584692300591897</v>
      </c>
      <c r="I384" s="1">
        <v>44340.291666666664</v>
      </c>
      <c r="J384">
        <v>52.124899999999997</v>
      </c>
      <c r="K384">
        <v>56.96</v>
      </c>
      <c r="L384">
        <v>57.39</v>
      </c>
      <c r="M384">
        <v>56.4</v>
      </c>
      <c r="N384">
        <v>56.65</v>
      </c>
      <c r="O384">
        <v>-0.84616721408100037</v>
      </c>
      <c r="P384">
        <v>19164400</v>
      </c>
      <c r="Q384" s="1">
        <v>44340.291666666664</v>
      </c>
      <c r="R384">
        <v>244.0153</v>
      </c>
      <c r="S384">
        <v>250.78</v>
      </c>
      <c r="T384">
        <v>251.16</v>
      </c>
      <c r="U384">
        <v>247.51</v>
      </c>
      <c r="V384">
        <v>247.79</v>
      </c>
      <c r="W384">
        <v>21411500</v>
      </c>
      <c r="X384">
        <v>-0.56719470120719029</v>
      </c>
      <c r="Y384" s="1">
        <v>44340.291666666664</v>
      </c>
      <c r="Z384">
        <v>15.578900000000001</v>
      </c>
      <c r="AA384">
        <v>15.612</v>
      </c>
      <c r="AB384">
        <v>15.744999999999999</v>
      </c>
      <c r="AC384">
        <v>15.176</v>
      </c>
      <c r="AD384">
        <v>15.2125</v>
      </c>
      <c r="AE384">
        <v>0.56023048152171995</v>
      </c>
      <c r="AF384">
        <v>554816000</v>
      </c>
      <c r="AG384" s="1">
        <v>44340.291666666664</v>
      </c>
      <c r="AH384">
        <v>18.557500000000001</v>
      </c>
      <c r="AI384">
        <v>19.356000000000002</v>
      </c>
      <c r="AJ384">
        <v>19.399999999999999</v>
      </c>
      <c r="AK384">
        <v>19.314</v>
      </c>
      <c r="AL384">
        <v>19.367999999999999</v>
      </c>
      <c r="AM384">
        <v>-1.0340482697992195</v>
      </c>
      <c r="AN384">
        <v>1902000</v>
      </c>
    </row>
    <row r="385" spans="1:40">
      <c r="A385" s="121">
        <v>44341.291666666664</v>
      </c>
      <c r="B385">
        <v>124.4863</v>
      </c>
      <c r="C385">
        <v>126.9</v>
      </c>
      <c r="D385">
        <v>128.32</v>
      </c>
      <c r="E385">
        <v>126.32</v>
      </c>
      <c r="F385">
        <v>127.82</v>
      </c>
      <c r="G385">
        <v>72009500</v>
      </c>
      <c r="H385">
        <v>-0.37782641263108219</v>
      </c>
      <c r="I385" s="1">
        <v>44341.291666666664</v>
      </c>
      <c r="J385">
        <v>52.0426</v>
      </c>
      <c r="K385">
        <v>56.87</v>
      </c>
      <c r="L385">
        <v>57.56</v>
      </c>
      <c r="M385">
        <v>56.42</v>
      </c>
      <c r="N385">
        <v>57.56</v>
      </c>
      <c r="O385">
        <v>-0.713353116247462</v>
      </c>
      <c r="P385">
        <v>22309900</v>
      </c>
      <c r="Q385" s="1">
        <v>44341.291666666664</v>
      </c>
      <c r="R385">
        <v>244.93</v>
      </c>
      <c r="S385">
        <v>251.72</v>
      </c>
      <c r="T385">
        <v>252.75</v>
      </c>
      <c r="U385">
        <v>250.82</v>
      </c>
      <c r="V385">
        <v>251.77</v>
      </c>
      <c r="W385">
        <v>17704300</v>
      </c>
      <c r="X385">
        <v>-0.85877051823613659</v>
      </c>
      <c r="Y385" s="1">
        <v>44341.291666666664</v>
      </c>
      <c r="Z385">
        <v>15.614599999999999</v>
      </c>
      <c r="AA385">
        <v>15.6477</v>
      </c>
      <c r="AB385">
        <v>15.8185</v>
      </c>
      <c r="AC385">
        <v>15.4825</v>
      </c>
      <c r="AD385">
        <v>15.766</v>
      </c>
      <c r="AE385">
        <v>-8.0369028973490325E-2</v>
      </c>
      <c r="AF385">
        <v>435408000</v>
      </c>
      <c r="AG385" s="1">
        <v>44341.291666666664</v>
      </c>
      <c r="AH385">
        <v>18.858499999999999</v>
      </c>
      <c r="AI385">
        <v>19.670000000000002</v>
      </c>
      <c r="AJ385">
        <v>19.757999999999999</v>
      </c>
      <c r="AK385">
        <v>19.584</v>
      </c>
      <c r="AL385">
        <v>19.702000000000002</v>
      </c>
      <c r="AM385">
        <v>4.393363699263559E-2</v>
      </c>
      <c r="AN385">
        <v>4477500</v>
      </c>
    </row>
    <row r="386" spans="1:40">
      <c r="A386" s="121">
        <v>44342.291666666664</v>
      </c>
      <c r="B386">
        <v>124.43729999999999</v>
      </c>
      <c r="C386">
        <v>126.85</v>
      </c>
      <c r="D386">
        <v>127.39</v>
      </c>
      <c r="E386">
        <v>126.42</v>
      </c>
      <c r="F386">
        <v>126.96</v>
      </c>
      <c r="G386">
        <v>56575900</v>
      </c>
      <c r="H386">
        <v>-0.66865042054004764</v>
      </c>
      <c r="I386" s="1">
        <v>44342.291666666664</v>
      </c>
      <c r="J386">
        <v>52.088299999999997</v>
      </c>
      <c r="K386">
        <v>56.92</v>
      </c>
      <c r="L386">
        <v>57.23</v>
      </c>
      <c r="M386">
        <v>56.59</v>
      </c>
      <c r="N386">
        <v>57.05</v>
      </c>
      <c r="O386">
        <v>-1.0146728575825374</v>
      </c>
      <c r="P386">
        <v>15173600</v>
      </c>
      <c r="Q386" s="1">
        <v>44342.291666666664</v>
      </c>
      <c r="R386">
        <v>244.70609999999999</v>
      </c>
      <c r="S386">
        <v>251.49</v>
      </c>
      <c r="T386">
        <v>252.94</v>
      </c>
      <c r="U386">
        <v>250.75</v>
      </c>
      <c r="V386">
        <v>251.43</v>
      </c>
      <c r="W386">
        <v>17771600</v>
      </c>
      <c r="X386">
        <v>-0.85347729087153579</v>
      </c>
      <c r="Y386" s="1">
        <v>44342.291666666664</v>
      </c>
      <c r="Z386">
        <v>15.666700000000001</v>
      </c>
      <c r="AA386">
        <v>15.7</v>
      </c>
      <c r="AB386">
        <v>15.793699999999999</v>
      </c>
      <c r="AC386">
        <v>15.5863</v>
      </c>
      <c r="AD386">
        <v>15.734299999999999</v>
      </c>
      <c r="AE386">
        <v>-0.42890906814886232</v>
      </c>
      <c r="AF386">
        <v>370440000</v>
      </c>
      <c r="AG386" s="1">
        <v>44342.291666666664</v>
      </c>
      <c r="AH386">
        <v>18.872</v>
      </c>
      <c r="AI386">
        <v>19.684000000000001</v>
      </c>
      <c r="AJ386">
        <v>19.893999999999998</v>
      </c>
      <c r="AK386">
        <v>19.681999999999999</v>
      </c>
      <c r="AL386">
        <v>19.693999999999999</v>
      </c>
      <c r="AM386">
        <v>-0.62093697412709326</v>
      </c>
      <c r="AN386">
        <v>2889000</v>
      </c>
    </row>
    <row r="387" spans="1:40">
      <c r="A387" s="121">
        <v>44343.291666666664</v>
      </c>
      <c r="B387">
        <v>122.89709999999999</v>
      </c>
      <c r="C387">
        <v>125.28</v>
      </c>
      <c r="D387">
        <v>127.64</v>
      </c>
      <c r="E387">
        <v>125.08</v>
      </c>
      <c r="F387">
        <v>126.44</v>
      </c>
      <c r="G387">
        <v>94625600</v>
      </c>
      <c r="H387">
        <v>4.8341483729452975E-2</v>
      </c>
      <c r="I387" s="1">
        <v>44343.291666666664</v>
      </c>
      <c r="J387">
        <v>52.829599999999999</v>
      </c>
      <c r="K387">
        <v>57.73</v>
      </c>
      <c r="L387">
        <v>57.88</v>
      </c>
      <c r="M387">
        <v>57</v>
      </c>
      <c r="N387">
        <v>57.11</v>
      </c>
      <c r="O387">
        <v>-0.28783709852784678</v>
      </c>
      <c r="P387">
        <v>32387600</v>
      </c>
      <c r="Q387" s="1">
        <v>44343.291666666664</v>
      </c>
      <c r="R387">
        <v>242.5849</v>
      </c>
      <c r="S387">
        <v>249.31</v>
      </c>
      <c r="T387">
        <v>251.48</v>
      </c>
      <c r="U387">
        <v>249.25</v>
      </c>
      <c r="V387">
        <v>251.17</v>
      </c>
      <c r="W387">
        <v>24426200</v>
      </c>
      <c r="X387">
        <v>-0.33008485668918092</v>
      </c>
      <c r="Y387" s="1">
        <v>44343.291666666664</v>
      </c>
      <c r="Z387">
        <v>15.4552</v>
      </c>
      <c r="AA387">
        <v>15.488</v>
      </c>
      <c r="AB387">
        <v>15.75</v>
      </c>
      <c r="AC387">
        <v>15.46</v>
      </c>
      <c r="AD387">
        <v>15.6997</v>
      </c>
      <c r="AE387">
        <v>0.70325593165740852</v>
      </c>
      <c r="AF387">
        <v>581476000</v>
      </c>
      <c r="AG387" s="1">
        <v>44343.291666666664</v>
      </c>
      <c r="AH387">
        <v>19.092500000000001</v>
      </c>
      <c r="AI387">
        <v>19.914000000000001</v>
      </c>
      <c r="AJ387">
        <v>19.957999999999998</v>
      </c>
      <c r="AK387">
        <v>19.698</v>
      </c>
      <c r="AL387">
        <v>19.84</v>
      </c>
      <c r="AM387">
        <v>-0.67974359726988332</v>
      </c>
      <c r="AN387">
        <v>2748500</v>
      </c>
    </row>
    <row r="388" spans="1:40">
      <c r="A388" s="121">
        <v>44344.291666666664</v>
      </c>
      <c r="B388">
        <v>122.23990000000001</v>
      </c>
      <c r="C388">
        <v>124.61</v>
      </c>
      <c r="D388">
        <v>125.8</v>
      </c>
      <c r="E388">
        <v>124.55</v>
      </c>
      <c r="F388">
        <v>125.57</v>
      </c>
      <c r="G388">
        <v>71311100</v>
      </c>
      <c r="H388">
        <v>-0.39098675675841615</v>
      </c>
      <c r="I388" s="1">
        <v>44344.291666666664</v>
      </c>
      <c r="J388">
        <v>52.271299999999997</v>
      </c>
      <c r="K388">
        <v>57.12</v>
      </c>
      <c r="L388">
        <v>57.65</v>
      </c>
      <c r="M388">
        <v>56.94</v>
      </c>
      <c r="N388">
        <v>57.55</v>
      </c>
      <c r="O388">
        <v>-0.7980535073630487</v>
      </c>
      <c r="P388">
        <v>20303900</v>
      </c>
      <c r="Q388" s="1">
        <v>44344.291666666664</v>
      </c>
      <c r="R388">
        <v>242.94499999999999</v>
      </c>
      <c r="S388">
        <v>249.68</v>
      </c>
      <c r="T388">
        <v>252.08</v>
      </c>
      <c r="U388">
        <v>249.56</v>
      </c>
      <c r="V388">
        <v>251</v>
      </c>
      <c r="W388">
        <v>18270200</v>
      </c>
      <c r="X388">
        <v>-0.81426179066366122</v>
      </c>
      <c r="Y388" s="1">
        <v>44344.291666666664</v>
      </c>
      <c r="Z388">
        <v>16.210100000000001</v>
      </c>
      <c r="AA388">
        <v>16.244499999999999</v>
      </c>
      <c r="AB388">
        <v>16.2775</v>
      </c>
      <c r="AC388">
        <v>15.500999999999999</v>
      </c>
      <c r="AD388">
        <v>15.500999999999999</v>
      </c>
      <c r="AE388">
        <v>1.0415599408680809</v>
      </c>
      <c r="AF388">
        <v>644536000</v>
      </c>
      <c r="AG388" s="1">
        <v>44344.291666666664</v>
      </c>
      <c r="AH388">
        <v>19.100200000000001</v>
      </c>
      <c r="AI388">
        <v>19.922000000000001</v>
      </c>
      <c r="AJ388">
        <v>20.106000000000002</v>
      </c>
      <c r="AK388">
        <v>19.899999999999999</v>
      </c>
      <c r="AL388">
        <v>20.018000000000001</v>
      </c>
      <c r="AM388">
        <v>-0.93945540979729392</v>
      </c>
      <c r="AN388">
        <v>2128000</v>
      </c>
    </row>
    <row r="389" spans="1:40">
      <c r="A389" s="121">
        <v>44348.291666666664</v>
      </c>
      <c r="B389">
        <v>121.9161</v>
      </c>
      <c r="C389">
        <v>124.28</v>
      </c>
      <c r="D389">
        <v>125.35</v>
      </c>
      <c r="E389">
        <v>123.94</v>
      </c>
      <c r="F389">
        <v>125.08</v>
      </c>
      <c r="G389">
        <v>67637100</v>
      </c>
      <c r="H389">
        <v>-0.46021800579023886</v>
      </c>
      <c r="I389" s="1">
        <v>44348.291666666664</v>
      </c>
      <c r="J389">
        <v>52.060899999999997</v>
      </c>
      <c r="K389">
        <v>56.89</v>
      </c>
      <c r="L389">
        <v>57.82</v>
      </c>
      <c r="M389">
        <v>56.59</v>
      </c>
      <c r="N389">
        <v>57.61</v>
      </c>
      <c r="O389">
        <v>-0.79710347805093462</v>
      </c>
      <c r="P389">
        <v>20326400</v>
      </c>
      <c r="Q389" s="1">
        <v>44348.291666666664</v>
      </c>
      <c r="R389">
        <v>240.72649999999999</v>
      </c>
      <c r="S389">
        <v>247.4</v>
      </c>
      <c r="T389">
        <v>251.29</v>
      </c>
      <c r="U389">
        <v>246.96</v>
      </c>
      <c r="V389">
        <v>251.23</v>
      </c>
      <c r="W389">
        <v>23213300</v>
      </c>
      <c r="X389">
        <v>-0.42548092608775911</v>
      </c>
      <c r="Y389" s="1">
        <v>44348.291666666664</v>
      </c>
      <c r="Z389">
        <v>16.23</v>
      </c>
      <c r="AA389">
        <v>16.264500000000002</v>
      </c>
      <c r="AB389">
        <v>16.388300000000001</v>
      </c>
      <c r="AC389">
        <v>15.9032</v>
      </c>
      <c r="AD389">
        <v>16.27</v>
      </c>
      <c r="AE389">
        <v>0.1202528664981605</v>
      </c>
      <c r="AF389">
        <v>472804000</v>
      </c>
      <c r="AG389" s="1">
        <v>44348.291666666664</v>
      </c>
      <c r="AH389">
        <v>19.017700000000001</v>
      </c>
      <c r="AI389">
        <v>19.835999999999999</v>
      </c>
      <c r="AJ389">
        <v>19.972000000000001</v>
      </c>
      <c r="AK389">
        <v>19.760000000000002</v>
      </c>
      <c r="AL389">
        <v>19.972000000000001</v>
      </c>
      <c r="AM389">
        <v>-0.68560333196026801</v>
      </c>
      <c r="AN389">
        <v>2734500</v>
      </c>
    </row>
    <row r="390" spans="1:40">
      <c r="A390" s="121">
        <v>44349.291666666664</v>
      </c>
      <c r="B390">
        <v>122.68129999999999</v>
      </c>
      <c r="C390">
        <v>125.06</v>
      </c>
      <c r="D390">
        <v>125.24</v>
      </c>
      <c r="E390">
        <v>124.05</v>
      </c>
      <c r="F390">
        <v>124.28</v>
      </c>
      <c r="G390">
        <v>59278900</v>
      </c>
      <c r="H390">
        <v>-0.61771627080324398</v>
      </c>
      <c r="I390" s="1">
        <v>44349.291666666664</v>
      </c>
      <c r="J390">
        <v>52.6008</v>
      </c>
      <c r="K390">
        <v>57.48</v>
      </c>
      <c r="L390">
        <v>57.69</v>
      </c>
      <c r="M390">
        <v>56.76</v>
      </c>
      <c r="N390">
        <v>56.91</v>
      </c>
      <c r="O390">
        <v>-0.87491298988932109</v>
      </c>
      <c r="P390">
        <v>18483600</v>
      </c>
      <c r="Q390" s="1">
        <v>44349.291666666664</v>
      </c>
      <c r="R390">
        <v>240.6292</v>
      </c>
      <c r="S390">
        <v>247.3</v>
      </c>
      <c r="T390">
        <v>249.27</v>
      </c>
      <c r="U390">
        <v>245.84</v>
      </c>
      <c r="V390">
        <v>248.13</v>
      </c>
      <c r="W390">
        <v>19406700</v>
      </c>
      <c r="X390">
        <v>-0.72487467476665068</v>
      </c>
      <c r="Y390" s="1">
        <v>44349.291666666664</v>
      </c>
      <c r="Z390">
        <v>16.742699999999999</v>
      </c>
      <c r="AA390">
        <v>16.778199999999998</v>
      </c>
      <c r="AB390">
        <v>16.918800000000001</v>
      </c>
      <c r="AC390">
        <v>16.235499999999998</v>
      </c>
      <c r="AD390">
        <v>16.252300000000002</v>
      </c>
      <c r="AE390">
        <v>0.77134591714586165</v>
      </c>
      <c r="AF390">
        <v>594168000</v>
      </c>
      <c r="AG390" s="1">
        <v>44349.291666666664</v>
      </c>
      <c r="AH390">
        <v>18.802900000000001</v>
      </c>
      <c r="AI390">
        <v>19.611999999999998</v>
      </c>
      <c r="AJ390">
        <v>19.794</v>
      </c>
      <c r="AK390">
        <v>19.518000000000001</v>
      </c>
      <c r="AL390">
        <v>19.745999999999999</v>
      </c>
      <c r="AM390">
        <v>-0.68937030426122969</v>
      </c>
      <c r="AN390">
        <v>2725500</v>
      </c>
    </row>
    <row r="391" spans="1:40">
      <c r="A391" s="121">
        <v>44350.291666666664</v>
      </c>
      <c r="B391">
        <v>121.1902</v>
      </c>
      <c r="C391">
        <v>123.54</v>
      </c>
      <c r="D391">
        <v>124.85</v>
      </c>
      <c r="E391">
        <v>123.13</v>
      </c>
      <c r="F391">
        <v>124.68</v>
      </c>
      <c r="G391">
        <v>76229200</v>
      </c>
      <c r="H391">
        <v>-0.29831223148258396</v>
      </c>
      <c r="I391" s="1">
        <v>44350.291666666664</v>
      </c>
      <c r="J391">
        <v>51.466000000000001</v>
      </c>
      <c r="K391">
        <v>56.24</v>
      </c>
      <c r="L391">
        <v>57.1</v>
      </c>
      <c r="M391">
        <v>56.09</v>
      </c>
      <c r="N391">
        <v>56.98</v>
      </c>
      <c r="O391">
        <v>-0.73356129530425151</v>
      </c>
      <c r="P391">
        <v>21831300</v>
      </c>
      <c r="Q391" s="1">
        <v>44350.291666666664</v>
      </c>
      <c r="R391">
        <v>239.08199999999999</v>
      </c>
      <c r="S391">
        <v>245.71</v>
      </c>
      <c r="T391">
        <v>246.34</v>
      </c>
      <c r="U391">
        <v>243</v>
      </c>
      <c r="V391">
        <v>245.22</v>
      </c>
      <c r="W391">
        <v>25307700</v>
      </c>
      <c r="X391">
        <v>-0.26075380287201</v>
      </c>
      <c r="Y391" s="1">
        <v>44350.291666666664</v>
      </c>
      <c r="Z391">
        <v>16.933800000000002</v>
      </c>
      <c r="AA391">
        <v>16.9697</v>
      </c>
      <c r="AB391">
        <v>17.259</v>
      </c>
      <c r="AC391">
        <v>16.582999999999998</v>
      </c>
      <c r="AD391">
        <v>16.700800000000001</v>
      </c>
      <c r="AE391">
        <v>0.69538041174746135</v>
      </c>
      <c r="AF391">
        <v>580008000</v>
      </c>
      <c r="AG391" s="1">
        <v>44350.291666666664</v>
      </c>
      <c r="AH391">
        <v>18.935199999999998</v>
      </c>
      <c r="AI391">
        <v>19.75</v>
      </c>
      <c r="AJ391">
        <v>19.861999999999998</v>
      </c>
      <c r="AK391">
        <v>19.420000000000002</v>
      </c>
      <c r="AL391">
        <v>19.553999999999998</v>
      </c>
      <c r="AM391">
        <v>-0.25072730743814131</v>
      </c>
      <c r="AN391">
        <v>3773500</v>
      </c>
    </row>
    <row r="392" spans="1:40">
      <c r="A392" s="121">
        <v>44351.291666666664</v>
      </c>
      <c r="B392">
        <v>123.49550000000001</v>
      </c>
      <c r="C392">
        <v>125.89</v>
      </c>
      <c r="D392">
        <v>126.16</v>
      </c>
      <c r="E392">
        <v>123.85</v>
      </c>
      <c r="F392">
        <v>124.07</v>
      </c>
      <c r="G392">
        <v>75169300</v>
      </c>
      <c r="H392">
        <v>-0.3182845234936969</v>
      </c>
      <c r="I392" s="1">
        <v>44351.291666666664</v>
      </c>
      <c r="J392">
        <v>52.500100000000003</v>
      </c>
      <c r="K392">
        <v>57.37</v>
      </c>
      <c r="L392">
        <v>57.75</v>
      </c>
      <c r="M392">
        <v>56.54</v>
      </c>
      <c r="N392">
        <v>56.55</v>
      </c>
      <c r="O392">
        <v>-0.74781173498596165</v>
      </c>
      <c r="P392">
        <v>21493800</v>
      </c>
      <c r="Q392" s="1">
        <v>44351.291666666664</v>
      </c>
      <c r="R392">
        <v>244.02500000000001</v>
      </c>
      <c r="S392">
        <v>250.79</v>
      </c>
      <c r="T392">
        <v>251.65</v>
      </c>
      <c r="U392">
        <v>247.51</v>
      </c>
      <c r="V392">
        <v>247.76</v>
      </c>
      <c r="W392">
        <v>25281100</v>
      </c>
      <c r="X392">
        <v>-0.26284592542622071</v>
      </c>
      <c r="Y392" s="1">
        <v>44351.291666666664</v>
      </c>
      <c r="Z392">
        <v>17.541</v>
      </c>
      <c r="AA392">
        <v>17.578299999999999</v>
      </c>
      <c r="AB392">
        <v>17.661000000000001</v>
      </c>
      <c r="AC392">
        <v>17.095500000000001</v>
      </c>
      <c r="AD392">
        <v>17.112500000000001</v>
      </c>
      <c r="AE392">
        <v>0.89447870527468099</v>
      </c>
      <c r="AF392">
        <v>617120000</v>
      </c>
      <c r="AG392" s="1">
        <v>44351.291666666664</v>
      </c>
      <c r="AH392">
        <v>19.307200000000002</v>
      </c>
      <c r="AI392">
        <v>20.138000000000002</v>
      </c>
      <c r="AJ392">
        <v>20.21</v>
      </c>
      <c r="AK392">
        <v>19.916</v>
      </c>
      <c r="AL392">
        <v>19.942</v>
      </c>
      <c r="AM392">
        <v>3.5353311196000756E-2</v>
      </c>
      <c r="AN392">
        <v>4457000</v>
      </c>
    </row>
    <row r="393" spans="1:40">
      <c r="A393" s="121">
        <v>44354.291666666664</v>
      </c>
      <c r="B393">
        <v>123.50530000000001</v>
      </c>
      <c r="C393">
        <v>125.9</v>
      </c>
      <c r="D393">
        <v>126.32</v>
      </c>
      <c r="E393">
        <v>124.83</v>
      </c>
      <c r="F393">
        <v>126.17</v>
      </c>
      <c r="G393">
        <v>71057600</v>
      </c>
      <c r="H393">
        <v>-0.39576359988023624</v>
      </c>
      <c r="I393" s="1">
        <v>44354.291666666664</v>
      </c>
      <c r="J393">
        <v>52.243899999999996</v>
      </c>
      <c r="K393">
        <v>57.09</v>
      </c>
      <c r="L393">
        <v>57.44</v>
      </c>
      <c r="M393">
        <v>56.78</v>
      </c>
      <c r="N393">
        <v>57.41</v>
      </c>
      <c r="O393">
        <v>-0.92216955905012099</v>
      </c>
      <c r="P393">
        <v>17364400</v>
      </c>
      <c r="Q393" s="1">
        <v>44354.291666666664</v>
      </c>
      <c r="R393">
        <v>246.96360000000001</v>
      </c>
      <c r="S393">
        <v>253.81</v>
      </c>
      <c r="T393">
        <v>254.09</v>
      </c>
      <c r="U393">
        <v>249.81</v>
      </c>
      <c r="V393">
        <v>249.98</v>
      </c>
      <c r="W393">
        <v>23079200</v>
      </c>
      <c r="X393">
        <v>-0.43602805520503946</v>
      </c>
      <c r="Y393" s="1">
        <v>44354.291666666664</v>
      </c>
      <c r="Z393">
        <v>17.581700000000001</v>
      </c>
      <c r="AA393">
        <v>17.619</v>
      </c>
      <c r="AB393">
        <v>17.8125</v>
      </c>
      <c r="AC393">
        <v>17.192799999999998</v>
      </c>
      <c r="AD393">
        <v>17.571300000000001</v>
      </c>
      <c r="AE393">
        <v>0.67256930094562539</v>
      </c>
      <c r="AF393">
        <v>575756000</v>
      </c>
      <c r="AG393" s="1">
        <v>44354.291666666664</v>
      </c>
      <c r="AH393">
        <v>19.203700000000001</v>
      </c>
      <c r="AI393">
        <v>20.03</v>
      </c>
      <c r="AJ393">
        <v>20.062000000000001</v>
      </c>
      <c r="AK393">
        <v>19.923999999999999</v>
      </c>
      <c r="AL393">
        <v>19.940000000000001</v>
      </c>
      <c r="AM393">
        <v>0.69394563514746022</v>
      </c>
      <c r="AN393">
        <v>6030500</v>
      </c>
    </row>
    <row r="394" spans="1:40">
      <c r="A394" s="121">
        <v>44355.291666666664</v>
      </c>
      <c r="B394">
        <v>124.32940000000001</v>
      </c>
      <c r="C394">
        <v>126.74</v>
      </c>
      <c r="D394">
        <v>128.46</v>
      </c>
      <c r="E394">
        <v>126.21</v>
      </c>
      <c r="F394">
        <v>126.6</v>
      </c>
      <c r="G394">
        <v>74403800</v>
      </c>
      <c r="H394">
        <v>-0.33270927067221084</v>
      </c>
      <c r="I394" s="1">
        <v>44355.291666666664</v>
      </c>
      <c r="J394">
        <v>52.161499999999997</v>
      </c>
      <c r="K394">
        <v>57</v>
      </c>
      <c r="L394">
        <v>57.64</v>
      </c>
      <c r="M394">
        <v>56.6</v>
      </c>
      <c r="N394">
        <v>57.45</v>
      </c>
      <c r="O394">
        <v>-0.25123352472021859</v>
      </c>
      <c r="P394">
        <v>33254500</v>
      </c>
      <c r="Q394" s="1">
        <v>44355.291666666664</v>
      </c>
      <c r="R394">
        <v>245.75700000000001</v>
      </c>
      <c r="S394">
        <v>252.57</v>
      </c>
      <c r="T394">
        <v>256.01</v>
      </c>
      <c r="U394">
        <v>252.51</v>
      </c>
      <c r="V394">
        <v>255.16</v>
      </c>
      <c r="W394">
        <v>22455000</v>
      </c>
      <c r="X394">
        <v>-0.48512214912753304</v>
      </c>
      <c r="Y394" s="1">
        <v>44355.291666666664</v>
      </c>
      <c r="Z394">
        <v>17.420000000000002</v>
      </c>
      <c r="AA394">
        <v>17.457000000000001</v>
      </c>
      <c r="AB394">
        <v>17.621500000000001</v>
      </c>
      <c r="AC394">
        <v>17.251000000000001</v>
      </c>
      <c r="AD394">
        <v>17.5273</v>
      </c>
      <c r="AE394">
        <v>-0.6788656237648415</v>
      </c>
      <c r="AF394">
        <v>323848000</v>
      </c>
      <c r="AG394" s="1">
        <v>44355.291666666664</v>
      </c>
      <c r="AH394">
        <v>19.100200000000001</v>
      </c>
      <c r="AI394">
        <v>19.922000000000001</v>
      </c>
      <c r="AJ394">
        <v>20.13</v>
      </c>
      <c r="AK394">
        <v>19.87</v>
      </c>
      <c r="AL394">
        <v>20.056000000000001</v>
      </c>
      <c r="AM394">
        <v>0.17849825863254296</v>
      </c>
      <c r="AN394">
        <v>4799000</v>
      </c>
    </row>
    <row r="395" spans="1:40">
      <c r="A395" s="121">
        <v>44356.291666666664</v>
      </c>
      <c r="B395">
        <v>124.7119</v>
      </c>
      <c r="C395">
        <v>127.13</v>
      </c>
      <c r="D395">
        <v>127.75</v>
      </c>
      <c r="E395">
        <v>126.52</v>
      </c>
      <c r="F395">
        <v>127.21</v>
      </c>
      <c r="G395">
        <v>56877900</v>
      </c>
      <c r="H395">
        <v>-0.66295966463160716</v>
      </c>
      <c r="I395" s="1">
        <v>44356.291666666664</v>
      </c>
      <c r="J395">
        <v>52.161499999999997</v>
      </c>
      <c r="K395">
        <v>57</v>
      </c>
      <c r="L395">
        <v>57.48</v>
      </c>
      <c r="M395">
        <v>56.97</v>
      </c>
      <c r="N395">
        <v>57.36</v>
      </c>
      <c r="O395">
        <v>-1.0682460660807709</v>
      </c>
      <c r="P395">
        <v>13904800</v>
      </c>
      <c r="Q395" s="1">
        <v>44356.291666666664</v>
      </c>
      <c r="R395">
        <v>246.74950000000001</v>
      </c>
      <c r="S395">
        <v>253.59</v>
      </c>
      <c r="T395">
        <v>255.53</v>
      </c>
      <c r="U395">
        <v>253.21</v>
      </c>
      <c r="V395">
        <v>253.81</v>
      </c>
      <c r="W395">
        <v>17937600</v>
      </c>
      <c r="X395">
        <v>-0.84042118771367935</v>
      </c>
      <c r="Y395" s="1">
        <v>44356.291666666664</v>
      </c>
      <c r="Z395">
        <v>17.325399999999998</v>
      </c>
      <c r="AA395">
        <v>17.3582</v>
      </c>
      <c r="AB395">
        <v>17.574999999999999</v>
      </c>
      <c r="AC395">
        <v>17.255800000000001</v>
      </c>
      <c r="AD395">
        <v>17.515799999999999</v>
      </c>
      <c r="AE395">
        <v>-0.36873752093498824</v>
      </c>
      <c r="AF395">
        <v>381656000</v>
      </c>
      <c r="AG395" s="1">
        <v>44356.291666666664</v>
      </c>
      <c r="AH395">
        <v>18.7377</v>
      </c>
      <c r="AI395">
        <v>19.544</v>
      </c>
      <c r="AJ395">
        <v>19.765999999999998</v>
      </c>
      <c r="AK395">
        <v>19.521999999999998</v>
      </c>
      <c r="AL395">
        <v>19.724</v>
      </c>
      <c r="AM395">
        <v>-0.75110679474921205</v>
      </c>
      <c r="AN395">
        <v>2578000</v>
      </c>
    </row>
    <row r="396" spans="1:40">
      <c r="A396" s="121">
        <v>44357.291666666664</v>
      </c>
      <c r="B396">
        <v>123.71129999999999</v>
      </c>
      <c r="C396">
        <v>126.11</v>
      </c>
      <c r="D396">
        <v>128.19</v>
      </c>
      <c r="E396">
        <v>125.94</v>
      </c>
      <c r="F396">
        <v>127.02</v>
      </c>
      <c r="G396">
        <v>71186400</v>
      </c>
      <c r="H396">
        <v>-0.3933365490159742</v>
      </c>
      <c r="I396" s="1">
        <v>44357.291666666664</v>
      </c>
      <c r="J396">
        <v>52.509300000000003</v>
      </c>
      <c r="K396">
        <v>57.38</v>
      </c>
      <c r="L396">
        <v>58.03</v>
      </c>
      <c r="M396">
        <v>56.93</v>
      </c>
      <c r="N396">
        <v>57.15</v>
      </c>
      <c r="O396">
        <v>-0.52637890291842859</v>
      </c>
      <c r="P396">
        <v>26738100</v>
      </c>
      <c r="Q396" s="1">
        <v>44357.291666666664</v>
      </c>
      <c r="R396">
        <v>250.30099999999999</v>
      </c>
      <c r="S396">
        <v>257.24</v>
      </c>
      <c r="T396">
        <v>257.45999999999998</v>
      </c>
      <c r="U396">
        <v>253.67</v>
      </c>
      <c r="V396">
        <v>254.29</v>
      </c>
      <c r="W396">
        <v>24563600</v>
      </c>
      <c r="X396">
        <v>-0.31927817853322032</v>
      </c>
      <c r="Y396" s="1">
        <v>44357.291666666664</v>
      </c>
      <c r="Z396">
        <v>17.392099999999999</v>
      </c>
      <c r="AA396">
        <v>17.425000000000001</v>
      </c>
      <c r="AB396">
        <v>17.492000000000001</v>
      </c>
      <c r="AC396">
        <v>17.175999999999998</v>
      </c>
      <c r="AD396">
        <v>17.350000000000001</v>
      </c>
      <c r="AE396">
        <v>-0.87240598907223466</v>
      </c>
      <c r="AF396">
        <v>287772000</v>
      </c>
      <c r="AG396" s="1">
        <v>44357.291666666664</v>
      </c>
      <c r="AH396">
        <v>18.906500000000001</v>
      </c>
      <c r="AI396">
        <v>19.72</v>
      </c>
      <c r="AJ396">
        <v>19.760000000000002</v>
      </c>
      <c r="AK396">
        <v>19.568000000000001</v>
      </c>
      <c r="AL396">
        <v>19.614000000000001</v>
      </c>
      <c r="AM396">
        <v>-0.63851617819824757</v>
      </c>
      <c r="AN396">
        <v>2847000</v>
      </c>
    </row>
    <row r="397" spans="1:40">
      <c r="A397" s="121">
        <v>44358.291666666664</v>
      </c>
      <c r="B397">
        <v>124.9278</v>
      </c>
      <c r="C397">
        <v>127.35</v>
      </c>
      <c r="D397">
        <v>127.44</v>
      </c>
      <c r="E397">
        <v>126.1</v>
      </c>
      <c r="F397">
        <v>126.53</v>
      </c>
      <c r="G397">
        <v>53522400</v>
      </c>
      <c r="H397">
        <v>-0.72618923897191234</v>
      </c>
      <c r="I397" s="1">
        <v>44358.291666666664</v>
      </c>
      <c r="J397">
        <v>52.939399999999999</v>
      </c>
      <c r="K397">
        <v>57.85</v>
      </c>
      <c r="L397">
        <v>57.94</v>
      </c>
      <c r="M397">
        <v>56.95</v>
      </c>
      <c r="N397">
        <v>57.47</v>
      </c>
      <c r="O397">
        <v>-0.89027813063057826</v>
      </c>
      <c r="P397">
        <v>18119700</v>
      </c>
      <c r="Q397" s="1">
        <v>44358.291666666664</v>
      </c>
      <c r="R397">
        <v>250.93350000000001</v>
      </c>
      <c r="S397">
        <v>257.89</v>
      </c>
      <c r="T397">
        <v>258.49</v>
      </c>
      <c r="U397">
        <v>256.61</v>
      </c>
      <c r="V397">
        <v>257.99</v>
      </c>
      <c r="W397">
        <v>18999700</v>
      </c>
      <c r="X397">
        <v>-0.75688572287055145</v>
      </c>
      <c r="Y397" s="1">
        <v>44358.291666666664</v>
      </c>
      <c r="Z397">
        <v>17.791599999999999</v>
      </c>
      <c r="AA397">
        <v>17.825299999999999</v>
      </c>
      <c r="AB397">
        <v>17.939299999999999</v>
      </c>
      <c r="AC397">
        <v>17.4438</v>
      </c>
      <c r="AD397">
        <v>17.479500000000002</v>
      </c>
      <c r="AE397">
        <v>-0.18283662453206695</v>
      </c>
      <c r="AF397">
        <v>416308000</v>
      </c>
      <c r="AG397" s="1">
        <v>44358.291666666664</v>
      </c>
      <c r="AH397">
        <v>19.098199999999999</v>
      </c>
      <c r="AI397">
        <v>19.920000000000002</v>
      </c>
      <c r="AJ397">
        <v>19.943999999999999</v>
      </c>
      <c r="AK397">
        <v>19.72</v>
      </c>
      <c r="AL397">
        <v>19.795999999999999</v>
      </c>
      <c r="AM397">
        <v>-0.57050140054199583</v>
      </c>
      <c r="AN397">
        <v>3009500</v>
      </c>
    </row>
    <row r="398" spans="1:40">
      <c r="A398" s="121">
        <v>44361.291666666664</v>
      </c>
      <c r="B398">
        <v>127.9982</v>
      </c>
      <c r="C398">
        <v>130.47999999999999</v>
      </c>
      <c r="D398">
        <v>130.54</v>
      </c>
      <c r="E398">
        <v>127.07</v>
      </c>
      <c r="F398">
        <v>127.82</v>
      </c>
      <c r="G398">
        <v>96906500</v>
      </c>
      <c r="H398">
        <v>9.132176568826747E-2</v>
      </c>
      <c r="I398" s="1">
        <v>44361.291666666664</v>
      </c>
      <c r="J398">
        <v>53.250500000000002</v>
      </c>
      <c r="K398">
        <v>58.19</v>
      </c>
      <c r="L398">
        <v>58.2</v>
      </c>
      <c r="M398">
        <v>57.23</v>
      </c>
      <c r="N398">
        <v>58.02</v>
      </c>
      <c r="O398">
        <v>-0.73553735627344863</v>
      </c>
      <c r="P398">
        <v>21784500</v>
      </c>
      <c r="Q398" s="1">
        <v>44361.291666666664</v>
      </c>
      <c r="R398">
        <v>252.87960000000001</v>
      </c>
      <c r="S398">
        <v>259.89</v>
      </c>
      <c r="T398">
        <v>259.95</v>
      </c>
      <c r="U398">
        <v>256.8</v>
      </c>
      <c r="V398">
        <v>257.89999999999998</v>
      </c>
      <c r="W398">
        <v>19150500</v>
      </c>
      <c r="X398">
        <v>-0.74502511831510121</v>
      </c>
      <c r="Y398" s="1">
        <v>44361.291666666664</v>
      </c>
      <c r="Z398">
        <v>17.9847</v>
      </c>
      <c r="AA398">
        <v>18.018699999999999</v>
      </c>
      <c r="AB398">
        <v>18.0395</v>
      </c>
      <c r="AC398">
        <v>17.662800000000001</v>
      </c>
      <c r="AD398">
        <v>17.905999999999999</v>
      </c>
      <c r="AE398">
        <v>-0.69212739843608762</v>
      </c>
      <c r="AF398">
        <v>321376000</v>
      </c>
      <c r="AG398" s="1">
        <v>44361.291666666664</v>
      </c>
      <c r="AH398">
        <v>19.0656</v>
      </c>
      <c r="AI398">
        <v>19.885999999999999</v>
      </c>
      <c r="AJ398">
        <v>19.974</v>
      </c>
      <c r="AK398">
        <v>19.762</v>
      </c>
      <c r="AL398">
        <v>19.776</v>
      </c>
      <c r="AM398">
        <v>-0.81221545652036753</v>
      </c>
      <c r="AN398">
        <v>2432000</v>
      </c>
    </row>
    <row r="399" spans="1:40">
      <c r="A399" s="121">
        <v>44362.291666666664</v>
      </c>
      <c r="B399">
        <v>127.1742</v>
      </c>
      <c r="C399">
        <v>129.63999999999999</v>
      </c>
      <c r="D399">
        <v>130.6</v>
      </c>
      <c r="E399">
        <v>129.38999999999999</v>
      </c>
      <c r="F399">
        <v>129.94</v>
      </c>
      <c r="G399">
        <v>62746300</v>
      </c>
      <c r="H399">
        <v>-0.55237810180679814</v>
      </c>
      <c r="I399" s="1">
        <v>44362.291666666664</v>
      </c>
      <c r="J399">
        <v>53.067500000000003</v>
      </c>
      <c r="K399">
        <v>57.99</v>
      </c>
      <c r="L399">
        <v>58.42</v>
      </c>
      <c r="M399">
        <v>57.8</v>
      </c>
      <c r="N399">
        <v>58.21</v>
      </c>
      <c r="O399">
        <v>-0.77683196370667085</v>
      </c>
      <c r="P399">
        <v>20806500</v>
      </c>
      <c r="Q399" s="1">
        <v>44362.291666666664</v>
      </c>
      <c r="R399">
        <v>251.39080000000001</v>
      </c>
      <c r="S399">
        <v>258.36</v>
      </c>
      <c r="T399">
        <v>259.99</v>
      </c>
      <c r="U399">
        <v>257.68</v>
      </c>
      <c r="V399">
        <v>259.77</v>
      </c>
      <c r="W399">
        <v>18038900</v>
      </c>
      <c r="X399">
        <v>-0.83245381873843327</v>
      </c>
      <c r="Y399" s="1">
        <v>44362.291666666664</v>
      </c>
      <c r="Z399">
        <v>17.754899999999999</v>
      </c>
      <c r="AA399">
        <v>17.788499999999999</v>
      </c>
      <c r="AB399">
        <v>18.016300000000001</v>
      </c>
      <c r="AC399">
        <v>17.728000000000002</v>
      </c>
      <c r="AD399">
        <v>17.914999999999999</v>
      </c>
      <c r="AE399">
        <v>-1.1124269432759371</v>
      </c>
      <c r="AF399">
        <v>243032000</v>
      </c>
      <c r="AG399" s="1">
        <v>44362.291666666664</v>
      </c>
      <c r="AH399">
        <v>18.992799999999999</v>
      </c>
      <c r="AI399">
        <v>19.809999999999999</v>
      </c>
      <c r="AJ399">
        <v>19.998000000000001</v>
      </c>
      <c r="AK399">
        <v>19.738</v>
      </c>
      <c r="AL399">
        <v>19.998000000000001</v>
      </c>
      <c r="AM399">
        <v>-0.58724349965738087</v>
      </c>
      <c r="AN399">
        <v>2969500</v>
      </c>
    </row>
    <row r="400" spans="1:40">
      <c r="A400" s="121">
        <v>44363.291666666664</v>
      </c>
      <c r="B400">
        <v>127.67449999999999</v>
      </c>
      <c r="C400">
        <v>130.15</v>
      </c>
      <c r="D400">
        <v>130.88999999999999</v>
      </c>
      <c r="E400">
        <v>128.46</v>
      </c>
      <c r="F400">
        <v>130.37</v>
      </c>
      <c r="G400">
        <v>91815000</v>
      </c>
      <c r="H400">
        <v>-4.620233344265306E-3</v>
      </c>
      <c r="I400" s="1">
        <v>44363.291666666664</v>
      </c>
      <c r="J400">
        <v>52.3628</v>
      </c>
      <c r="K400">
        <v>57.22</v>
      </c>
      <c r="L400">
        <v>58.37</v>
      </c>
      <c r="M400">
        <v>56.77</v>
      </c>
      <c r="N400">
        <v>58.15</v>
      </c>
      <c r="O400">
        <v>-0.73151767669508183</v>
      </c>
      <c r="P400">
        <v>21879700</v>
      </c>
      <c r="Q400" s="1">
        <v>44363.291666666664</v>
      </c>
      <c r="R400">
        <v>250.43729999999999</v>
      </c>
      <c r="S400">
        <v>257.38</v>
      </c>
      <c r="T400">
        <v>260.58</v>
      </c>
      <c r="U400">
        <v>254.42</v>
      </c>
      <c r="V400">
        <v>259.39999999999998</v>
      </c>
      <c r="W400">
        <v>27220000</v>
      </c>
      <c r="X400">
        <v>-0.11034906751798164</v>
      </c>
      <c r="Y400" s="1">
        <v>44363.291666666664</v>
      </c>
      <c r="Z400">
        <v>17.776599999999998</v>
      </c>
      <c r="AA400">
        <v>17.810199999999998</v>
      </c>
      <c r="AB400">
        <v>17.954799999999999</v>
      </c>
      <c r="AC400">
        <v>17.584499999999998</v>
      </c>
      <c r="AD400">
        <v>17.790800000000001</v>
      </c>
      <c r="AE400">
        <v>-0.7685864650277543</v>
      </c>
      <c r="AF400">
        <v>307124000</v>
      </c>
      <c r="AG400" s="1">
        <v>44363.291666666664</v>
      </c>
      <c r="AH400">
        <v>18.568999999999999</v>
      </c>
      <c r="AI400">
        <v>19.367999999999999</v>
      </c>
      <c r="AJ400">
        <v>19.582000000000001</v>
      </c>
      <c r="AK400">
        <v>19.3</v>
      </c>
      <c r="AL400">
        <v>19.564</v>
      </c>
      <c r="AM400">
        <v>-0.59226612939199641</v>
      </c>
      <c r="AN400">
        <v>2957500</v>
      </c>
    </row>
    <row r="401" spans="1:40">
      <c r="A401" s="121">
        <v>44364.291666666664</v>
      </c>
      <c r="B401">
        <v>129.2833</v>
      </c>
      <c r="C401">
        <v>131.79</v>
      </c>
      <c r="D401">
        <v>132.55000000000001</v>
      </c>
      <c r="E401">
        <v>129.65</v>
      </c>
      <c r="F401">
        <v>129.80000000000001</v>
      </c>
      <c r="G401">
        <v>96721700</v>
      </c>
      <c r="H401">
        <v>8.7839475317804533E-2</v>
      </c>
      <c r="I401" s="1">
        <v>44364.291666666664</v>
      </c>
      <c r="J401">
        <v>52.3262</v>
      </c>
      <c r="K401">
        <v>57.18</v>
      </c>
      <c r="L401">
        <v>57.9</v>
      </c>
      <c r="M401">
        <v>56.7</v>
      </c>
      <c r="N401">
        <v>57.05</v>
      </c>
      <c r="O401">
        <v>-0.74760061736104744</v>
      </c>
      <c r="P401">
        <v>21498800</v>
      </c>
      <c r="Q401" s="1">
        <v>44364.291666666664</v>
      </c>
      <c r="R401">
        <v>253.8623</v>
      </c>
      <c r="S401">
        <v>260.89999999999998</v>
      </c>
      <c r="T401">
        <v>261.75</v>
      </c>
      <c r="U401">
        <v>256.01</v>
      </c>
      <c r="V401">
        <v>256.07</v>
      </c>
      <c r="W401">
        <v>27565500</v>
      </c>
      <c r="X401">
        <v>-8.3175069680395078E-2</v>
      </c>
      <c r="Y401" s="1">
        <v>44364.291666666664</v>
      </c>
      <c r="Z401">
        <v>18.622</v>
      </c>
      <c r="AA401">
        <v>18.6572</v>
      </c>
      <c r="AB401">
        <v>18.835000000000001</v>
      </c>
      <c r="AC401">
        <v>17.7563</v>
      </c>
      <c r="AD401">
        <v>17.7745</v>
      </c>
      <c r="AE401">
        <v>1.9273949868697651</v>
      </c>
      <c r="AF401">
        <v>809656000</v>
      </c>
      <c r="AG401" s="1">
        <v>44364.291666666664</v>
      </c>
      <c r="AH401">
        <v>18.427099999999999</v>
      </c>
      <c r="AI401">
        <v>19.22</v>
      </c>
      <c r="AJ401">
        <v>19.236000000000001</v>
      </c>
      <c r="AK401">
        <v>18.920000000000002</v>
      </c>
      <c r="AL401">
        <v>18.952000000000002</v>
      </c>
      <c r="AM401">
        <v>-0.29362893642131555</v>
      </c>
      <c r="AN401">
        <v>3671000</v>
      </c>
    </row>
    <row r="402" spans="1:40">
      <c r="A402" s="121">
        <v>44365.291666666664</v>
      </c>
      <c r="B402">
        <v>127.9786</v>
      </c>
      <c r="C402">
        <v>130.46</v>
      </c>
      <c r="D402">
        <v>131.51</v>
      </c>
      <c r="E402">
        <v>130.24</v>
      </c>
      <c r="F402">
        <v>130.71</v>
      </c>
      <c r="G402">
        <v>108953300</v>
      </c>
      <c r="H402">
        <v>0.318326395747212</v>
      </c>
      <c r="I402" s="1">
        <v>44365.291666666664</v>
      </c>
      <c r="J402">
        <v>50.944400000000002</v>
      </c>
      <c r="K402">
        <v>55.67</v>
      </c>
      <c r="L402">
        <v>56.75</v>
      </c>
      <c r="M402">
        <v>55.1</v>
      </c>
      <c r="N402">
        <v>56.68</v>
      </c>
      <c r="O402">
        <v>0.67193318079970388</v>
      </c>
      <c r="P402">
        <v>55118300</v>
      </c>
      <c r="Q402" s="1">
        <v>44365.291666666664</v>
      </c>
      <c r="R402">
        <v>252.43199999999999</v>
      </c>
      <c r="S402">
        <v>259.43</v>
      </c>
      <c r="T402">
        <v>262.3</v>
      </c>
      <c r="U402">
        <v>258.75</v>
      </c>
      <c r="V402">
        <v>259.63</v>
      </c>
      <c r="W402">
        <v>37202200</v>
      </c>
      <c r="X402">
        <v>0.67476317912270334</v>
      </c>
      <c r="Y402" s="1">
        <v>44365.291666666664</v>
      </c>
      <c r="Z402">
        <v>18.6035</v>
      </c>
      <c r="AA402">
        <v>18.6388</v>
      </c>
      <c r="AB402">
        <v>19.375</v>
      </c>
      <c r="AC402">
        <v>18.584</v>
      </c>
      <c r="AD402">
        <v>18.783999999999999</v>
      </c>
      <c r="AE402">
        <v>2.7814704430438697</v>
      </c>
      <c r="AF402">
        <v>968856000</v>
      </c>
      <c r="AG402" s="1">
        <v>44365.291666666664</v>
      </c>
      <c r="AH402">
        <v>18.1721</v>
      </c>
      <c r="AI402">
        <v>18.954000000000001</v>
      </c>
      <c r="AJ402">
        <v>19.076000000000001</v>
      </c>
      <c r="AK402">
        <v>18.884</v>
      </c>
      <c r="AL402">
        <v>19</v>
      </c>
      <c r="AM402">
        <v>-0.44242434230930017</v>
      </c>
      <c r="AN402">
        <v>3315500</v>
      </c>
    </row>
    <row r="403" spans="1:40">
      <c r="A403" s="121">
        <v>44368.291666666664</v>
      </c>
      <c r="B403">
        <v>129.78360000000001</v>
      </c>
      <c r="C403">
        <v>132.30000000000001</v>
      </c>
      <c r="D403">
        <v>132.41</v>
      </c>
      <c r="E403">
        <v>129.21</v>
      </c>
      <c r="F403">
        <v>130.30000000000001</v>
      </c>
      <c r="G403">
        <v>79663300</v>
      </c>
      <c r="H403">
        <v>-0.23360155312107542</v>
      </c>
      <c r="I403" s="1">
        <v>44368.291666666664</v>
      </c>
      <c r="J403">
        <v>51.127400000000002</v>
      </c>
      <c r="K403">
        <v>55.87</v>
      </c>
      <c r="L403">
        <v>56.04</v>
      </c>
      <c r="M403">
        <v>55.37</v>
      </c>
      <c r="N403">
        <v>55.75</v>
      </c>
      <c r="O403">
        <v>-0.84235865212754768</v>
      </c>
      <c r="P403">
        <v>19254600</v>
      </c>
      <c r="Q403" s="1">
        <v>44368.291666666664</v>
      </c>
      <c r="R403">
        <v>255.54570000000001</v>
      </c>
      <c r="S403">
        <v>262.63</v>
      </c>
      <c r="T403">
        <v>263.52</v>
      </c>
      <c r="U403">
        <v>257.92</v>
      </c>
      <c r="V403">
        <v>259.82</v>
      </c>
      <c r="W403">
        <v>26696100</v>
      </c>
      <c r="X403">
        <v>-0.15155444368907167</v>
      </c>
      <c r="Y403" s="1">
        <v>44368.291666666664</v>
      </c>
      <c r="Z403">
        <v>18.392399999999999</v>
      </c>
      <c r="AA403">
        <v>18.427199999999999</v>
      </c>
      <c r="AB403">
        <v>18.5365</v>
      </c>
      <c r="AC403">
        <v>17.822800000000001</v>
      </c>
      <c r="AD403">
        <v>18.435199999999998</v>
      </c>
      <c r="AE403">
        <v>1.1909587681516014</v>
      </c>
      <c r="AF403">
        <v>672384000</v>
      </c>
      <c r="AG403" s="1">
        <v>44368.291666666664</v>
      </c>
      <c r="AH403">
        <v>18.5824</v>
      </c>
      <c r="AI403">
        <v>19.382000000000001</v>
      </c>
      <c r="AJ403">
        <v>19.408000000000001</v>
      </c>
      <c r="AK403">
        <v>19.2</v>
      </c>
      <c r="AL403">
        <v>19.204000000000001</v>
      </c>
      <c r="AM403">
        <v>0.39405278474312549</v>
      </c>
      <c r="AN403">
        <v>5314000</v>
      </c>
    </row>
    <row r="404" spans="1:40">
      <c r="A404" s="121">
        <v>44369.291666666664</v>
      </c>
      <c r="B404">
        <v>131.43170000000001</v>
      </c>
      <c r="C404">
        <v>133.97999999999999</v>
      </c>
      <c r="D404">
        <v>134.08000000000001</v>
      </c>
      <c r="E404">
        <v>131.62</v>
      </c>
      <c r="F404">
        <v>132.13</v>
      </c>
      <c r="G404">
        <v>74783600</v>
      </c>
      <c r="H404">
        <v>-0.32555248559265554</v>
      </c>
      <c r="I404" s="1">
        <v>44369.291666666664</v>
      </c>
      <c r="J404">
        <v>51.127400000000002</v>
      </c>
      <c r="K404">
        <v>55.87</v>
      </c>
      <c r="L404">
        <v>56.28</v>
      </c>
      <c r="M404">
        <v>55.5</v>
      </c>
      <c r="N404">
        <v>55.94</v>
      </c>
      <c r="O404">
        <v>-0.86650206371273841</v>
      </c>
      <c r="P404">
        <v>18682800</v>
      </c>
      <c r="Q404" s="1">
        <v>44369.291666666664</v>
      </c>
      <c r="R404">
        <v>258.34789999999998</v>
      </c>
      <c r="S404">
        <v>265.51</v>
      </c>
      <c r="T404">
        <v>265.79000000000002</v>
      </c>
      <c r="U404">
        <v>262.39999999999998</v>
      </c>
      <c r="V404">
        <v>262.72000000000003</v>
      </c>
      <c r="W404">
        <v>24694100</v>
      </c>
      <c r="X404">
        <v>-0.30901419382177303</v>
      </c>
      <c r="Y404" s="1">
        <v>44369.291666666664</v>
      </c>
      <c r="Z404">
        <v>18.851099999999999</v>
      </c>
      <c r="AA404">
        <v>18.886700000000001</v>
      </c>
      <c r="AB404">
        <v>18.963799999999999</v>
      </c>
      <c r="AC404">
        <v>18.385999999999999</v>
      </c>
      <c r="AD404">
        <v>18.471499999999999</v>
      </c>
      <c r="AE404">
        <v>0.69611002394620314</v>
      </c>
      <c r="AF404">
        <v>580144000</v>
      </c>
      <c r="AG404" s="1">
        <v>44369.291666666664</v>
      </c>
      <c r="AH404">
        <v>18.733899999999998</v>
      </c>
      <c r="AI404">
        <v>19.54</v>
      </c>
      <c r="AJ404">
        <v>19.646000000000001</v>
      </c>
      <c r="AK404">
        <v>19.5</v>
      </c>
      <c r="AL404">
        <v>19.53</v>
      </c>
      <c r="AM404">
        <v>-0.32899662080256642</v>
      </c>
      <c r="AN404">
        <v>3586500</v>
      </c>
    </row>
    <row r="405" spans="1:40">
      <c r="A405" s="121">
        <v>44370.291666666664</v>
      </c>
      <c r="B405">
        <v>131.15700000000001</v>
      </c>
      <c r="C405">
        <v>133.69999999999999</v>
      </c>
      <c r="D405">
        <v>134.32</v>
      </c>
      <c r="E405">
        <v>133.22999999999999</v>
      </c>
      <c r="F405">
        <v>133.77000000000001</v>
      </c>
      <c r="G405">
        <v>60214200</v>
      </c>
      <c r="H405">
        <v>-0.60009188669342806</v>
      </c>
      <c r="I405" s="1">
        <v>44370.291666666664</v>
      </c>
      <c r="J405">
        <v>50.569200000000002</v>
      </c>
      <c r="K405">
        <v>55.26</v>
      </c>
      <c r="L405">
        <v>55.97</v>
      </c>
      <c r="M405">
        <v>55.23</v>
      </c>
      <c r="N405">
        <v>55.87</v>
      </c>
      <c r="O405">
        <v>-0.79872908376277418</v>
      </c>
      <c r="P405">
        <v>20287900</v>
      </c>
      <c r="Q405" s="1">
        <v>44370.291666666664</v>
      </c>
      <c r="R405">
        <v>258.11430000000001</v>
      </c>
      <c r="S405">
        <v>265.27</v>
      </c>
      <c r="T405">
        <v>266.83</v>
      </c>
      <c r="U405">
        <v>264.43</v>
      </c>
      <c r="V405">
        <v>265.99</v>
      </c>
      <c r="W405">
        <v>19518700</v>
      </c>
      <c r="X405">
        <v>-0.71606573769628978</v>
      </c>
      <c r="Y405" s="1">
        <v>44370.291666666664</v>
      </c>
      <c r="Z405">
        <v>19.0212</v>
      </c>
      <c r="AA405">
        <v>19.057200000000002</v>
      </c>
      <c r="AB405">
        <v>19.152799999999999</v>
      </c>
      <c r="AC405">
        <v>18.907699999999998</v>
      </c>
      <c r="AD405">
        <v>19.0077</v>
      </c>
      <c r="AE405">
        <v>-0.63322194297885348</v>
      </c>
      <c r="AF405">
        <v>332356000</v>
      </c>
      <c r="AG405" s="1">
        <v>44370.291666666664</v>
      </c>
      <c r="AH405">
        <v>18.434799999999999</v>
      </c>
      <c r="AI405">
        <v>19.228000000000002</v>
      </c>
      <c r="AJ405">
        <v>19.326000000000001</v>
      </c>
      <c r="AK405">
        <v>19.207999999999998</v>
      </c>
      <c r="AL405">
        <v>19.3</v>
      </c>
      <c r="AM405">
        <v>-0.73771311545690399</v>
      </c>
      <c r="AN405">
        <v>2610000</v>
      </c>
    </row>
    <row r="406" spans="1:40">
      <c r="A406" s="121">
        <v>44371.291666666664</v>
      </c>
      <c r="B406">
        <v>130.8725</v>
      </c>
      <c r="C406">
        <v>133.41</v>
      </c>
      <c r="D406">
        <v>134.63999999999999</v>
      </c>
      <c r="E406">
        <v>132.93</v>
      </c>
      <c r="F406">
        <v>134.44999999999999</v>
      </c>
      <c r="G406">
        <v>68711000</v>
      </c>
      <c r="H406">
        <v>-0.43998190390257569</v>
      </c>
      <c r="I406" s="1">
        <v>44371.291666666664</v>
      </c>
      <c r="J406">
        <v>51.310499999999998</v>
      </c>
      <c r="K406">
        <v>56.07</v>
      </c>
      <c r="L406">
        <v>56.1</v>
      </c>
      <c r="M406">
        <v>55.34</v>
      </c>
      <c r="N406">
        <v>55.49</v>
      </c>
      <c r="O406">
        <v>-0.75980743843358778</v>
      </c>
      <c r="P406">
        <v>21209700</v>
      </c>
      <c r="Q406" s="1">
        <v>44371.291666666664</v>
      </c>
      <c r="R406">
        <v>259.49610000000001</v>
      </c>
      <c r="S406">
        <v>266.69</v>
      </c>
      <c r="T406">
        <v>267.85000000000002</v>
      </c>
      <c r="U406">
        <v>265.47000000000003</v>
      </c>
      <c r="V406">
        <v>266.16000000000003</v>
      </c>
      <c r="W406">
        <v>21446900</v>
      </c>
      <c r="X406">
        <v>-0.56441044788316552</v>
      </c>
      <c r="Y406" s="1">
        <v>44371.291666666664</v>
      </c>
      <c r="Z406">
        <v>19.1692</v>
      </c>
      <c r="AA406">
        <v>19.205500000000001</v>
      </c>
      <c r="AB406">
        <v>19.420000000000002</v>
      </c>
      <c r="AC406">
        <v>19.088200000000001</v>
      </c>
      <c r="AD406">
        <v>19.227799999999998</v>
      </c>
      <c r="AE406">
        <v>-0.69455228603778796</v>
      </c>
      <c r="AF406">
        <v>320924000</v>
      </c>
      <c r="AG406" s="1">
        <v>44371.291666666664</v>
      </c>
      <c r="AH406">
        <v>18.555599999999998</v>
      </c>
      <c r="AI406">
        <v>19.353999999999999</v>
      </c>
      <c r="AJ406">
        <v>19.43</v>
      </c>
      <c r="AK406">
        <v>19.32</v>
      </c>
      <c r="AL406">
        <v>19.335999999999999</v>
      </c>
      <c r="AM406">
        <v>-1.0369781371444118</v>
      </c>
      <c r="AN406">
        <v>1895000</v>
      </c>
    </row>
    <row r="407" spans="1:40">
      <c r="A407" s="121">
        <v>44372.291666666664</v>
      </c>
      <c r="B407">
        <v>130.57820000000001</v>
      </c>
      <c r="C407">
        <v>133.11000000000001</v>
      </c>
      <c r="D407">
        <v>133.88999999999999</v>
      </c>
      <c r="E407">
        <v>132.81</v>
      </c>
      <c r="F407">
        <v>133.46</v>
      </c>
      <c r="G407">
        <v>70783700</v>
      </c>
      <c r="H407">
        <v>-0.40092485167931524</v>
      </c>
      <c r="I407" s="1">
        <v>44372.291666666664</v>
      </c>
      <c r="J407">
        <v>51.164000000000001</v>
      </c>
      <c r="K407">
        <v>55.91</v>
      </c>
      <c r="L407">
        <v>56.41</v>
      </c>
      <c r="M407">
        <v>55.75</v>
      </c>
      <c r="N407">
        <v>56.02</v>
      </c>
      <c r="O407">
        <v>-0.76438869089422645</v>
      </c>
      <c r="P407">
        <v>21101200</v>
      </c>
      <c r="Q407" s="1">
        <v>44372.291666666664</v>
      </c>
      <c r="R407">
        <v>257.87119999999999</v>
      </c>
      <c r="S407">
        <v>265.02</v>
      </c>
      <c r="T407">
        <v>267.25</v>
      </c>
      <c r="U407">
        <v>264.76</v>
      </c>
      <c r="V407">
        <v>266.23</v>
      </c>
      <c r="W407">
        <v>25611100</v>
      </c>
      <c r="X407">
        <v>-0.23689102155819303</v>
      </c>
      <c r="Y407" s="1">
        <v>44372.291666666664</v>
      </c>
      <c r="Z407">
        <v>18.995000000000001</v>
      </c>
      <c r="AA407">
        <v>19.030999999999999</v>
      </c>
      <c r="AB407">
        <v>19.345500000000001</v>
      </c>
      <c r="AC407">
        <v>18.894500000000001</v>
      </c>
      <c r="AD407">
        <v>19.2805</v>
      </c>
      <c r="AE407">
        <v>-0.92287798587930736</v>
      </c>
      <c r="AF407">
        <v>278364000</v>
      </c>
      <c r="AG407" s="1">
        <v>44372.291666666664</v>
      </c>
      <c r="AH407">
        <v>18.839400000000001</v>
      </c>
      <c r="AI407">
        <v>19.649999999999999</v>
      </c>
      <c r="AJ407">
        <v>19.704000000000001</v>
      </c>
      <c r="AK407">
        <v>19.512</v>
      </c>
      <c r="AL407">
        <v>19.55</v>
      </c>
      <c r="AM407">
        <v>-0.73457397187276929</v>
      </c>
      <c r="AN407">
        <v>2617500</v>
      </c>
    </row>
    <row r="408" spans="1:40">
      <c r="A408" s="121">
        <v>44375.291666666664</v>
      </c>
      <c r="B408">
        <v>132.21639999999999</v>
      </c>
      <c r="C408">
        <v>134.78</v>
      </c>
      <c r="D408">
        <v>135.25</v>
      </c>
      <c r="E408">
        <v>133.35</v>
      </c>
      <c r="F408">
        <v>133.41</v>
      </c>
      <c r="G408">
        <v>62111300</v>
      </c>
      <c r="H408">
        <v>-0.56434376406461173</v>
      </c>
      <c r="I408" s="1">
        <v>44375.291666666664</v>
      </c>
      <c r="J408">
        <v>52.6008</v>
      </c>
      <c r="K408">
        <v>57.48</v>
      </c>
      <c r="L408">
        <v>57.73</v>
      </c>
      <c r="M408">
        <v>56.34</v>
      </c>
      <c r="N408">
        <v>56.36</v>
      </c>
      <c r="O408">
        <v>-0.70613289347539554</v>
      </c>
      <c r="P408">
        <v>22480900</v>
      </c>
      <c r="Q408" s="1">
        <v>44375.291666666664</v>
      </c>
      <c r="R408">
        <v>261.47129999999999</v>
      </c>
      <c r="S408">
        <v>268.72000000000003</v>
      </c>
      <c r="T408">
        <v>268.89999999999998</v>
      </c>
      <c r="U408">
        <v>265.91000000000003</v>
      </c>
      <c r="V408">
        <v>266.19</v>
      </c>
      <c r="W408">
        <v>19590000</v>
      </c>
      <c r="X408">
        <v>-0.71045790543631893</v>
      </c>
      <c r="Y408" s="1">
        <v>44375.291666666664</v>
      </c>
      <c r="Z408">
        <v>19.947199999999999</v>
      </c>
      <c r="AA408">
        <v>19.984999999999999</v>
      </c>
      <c r="AB408">
        <v>20.078800000000001</v>
      </c>
      <c r="AC408">
        <v>19.318999999999999</v>
      </c>
      <c r="AD408">
        <v>19.3612</v>
      </c>
      <c r="AE408">
        <v>0.24166892004170532</v>
      </c>
      <c r="AF408">
        <v>495436000</v>
      </c>
      <c r="AG408" s="1">
        <v>44375.291666666664</v>
      </c>
      <c r="AH408">
        <v>18.881599999999999</v>
      </c>
      <c r="AI408">
        <v>19.693999999999999</v>
      </c>
      <c r="AJ408">
        <v>19.75</v>
      </c>
      <c r="AK408">
        <v>19.606000000000002</v>
      </c>
      <c r="AL408">
        <v>19.687999999999999</v>
      </c>
      <c r="AM408">
        <v>-0.11072150358573382</v>
      </c>
      <c r="AN408">
        <v>4108000</v>
      </c>
    </row>
    <row r="409" spans="1:40">
      <c r="A409" s="121">
        <v>44376.291666666664</v>
      </c>
      <c r="B409">
        <v>133.73689999999999</v>
      </c>
      <c r="C409">
        <v>136.33000000000001</v>
      </c>
      <c r="D409">
        <v>136.49</v>
      </c>
      <c r="E409">
        <v>134.35</v>
      </c>
      <c r="F409">
        <v>134.80000000000001</v>
      </c>
      <c r="G409">
        <v>64556100</v>
      </c>
      <c r="H409">
        <v>-0.51827502219389854</v>
      </c>
      <c r="I409" s="1">
        <v>44376.291666666664</v>
      </c>
      <c r="J409">
        <v>51.932699999999997</v>
      </c>
      <c r="K409">
        <v>56.75</v>
      </c>
      <c r="L409">
        <v>57.83</v>
      </c>
      <c r="M409">
        <v>55.88</v>
      </c>
      <c r="N409">
        <v>57.55</v>
      </c>
      <c r="O409">
        <v>-0.54234361771444217</v>
      </c>
      <c r="P409">
        <v>26360000</v>
      </c>
      <c r="Q409" s="1">
        <v>44376.291666666664</v>
      </c>
      <c r="R409">
        <v>264.07909999999998</v>
      </c>
      <c r="S409">
        <v>271.39999999999998</v>
      </c>
      <c r="T409">
        <v>271.64999999999998</v>
      </c>
      <c r="U409">
        <v>267.98</v>
      </c>
      <c r="V409">
        <v>268.87</v>
      </c>
      <c r="W409">
        <v>19937800</v>
      </c>
      <c r="X409">
        <v>-0.6831030097838946</v>
      </c>
      <c r="Y409" s="1">
        <v>44376.291666666664</v>
      </c>
      <c r="Z409">
        <v>19.988900000000001</v>
      </c>
      <c r="AA409">
        <v>20.026800000000001</v>
      </c>
      <c r="AB409">
        <v>20.098700000000001</v>
      </c>
      <c r="AC409">
        <v>19.657</v>
      </c>
      <c r="AD409">
        <v>19.8825</v>
      </c>
      <c r="AE409">
        <v>-0.4439734141346468</v>
      </c>
      <c r="AF409">
        <v>367632000</v>
      </c>
      <c r="AG409" s="1">
        <v>44376.291666666664</v>
      </c>
      <c r="AH409">
        <v>19.151900000000001</v>
      </c>
      <c r="AI409">
        <v>19.975999999999999</v>
      </c>
      <c r="AJ409">
        <v>20.04</v>
      </c>
      <c r="AK409">
        <v>19.850000000000001</v>
      </c>
      <c r="AL409">
        <v>19.899999999999999</v>
      </c>
      <c r="AM409">
        <v>-0.57929100257757293</v>
      </c>
      <c r="AN409">
        <v>2988500</v>
      </c>
    </row>
    <row r="410" spans="1:40">
      <c r="A410" s="121">
        <v>44377.291666666664</v>
      </c>
      <c r="B410">
        <v>134.35499999999999</v>
      </c>
      <c r="C410">
        <v>136.96</v>
      </c>
      <c r="D410">
        <v>137.41</v>
      </c>
      <c r="E410">
        <v>135.87</v>
      </c>
      <c r="F410">
        <v>136.16999999999999</v>
      </c>
      <c r="G410">
        <v>63261400</v>
      </c>
      <c r="H410">
        <v>-0.54267178270601102</v>
      </c>
      <c r="I410" s="1">
        <v>44377.291666666664</v>
      </c>
      <c r="J410">
        <v>51.374499999999998</v>
      </c>
      <c r="K410">
        <v>56.14</v>
      </c>
      <c r="L410">
        <v>56.38</v>
      </c>
      <c r="M410">
        <v>55.39</v>
      </c>
      <c r="N410">
        <v>56.34</v>
      </c>
      <c r="O410">
        <v>-0.39322701688502743</v>
      </c>
      <c r="P410">
        <v>29891600</v>
      </c>
      <c r="Q410" s="1">
        <v>44377.291666666664</v>
      </c>
      <c r="R410">
        <v>263.5926</v>
      </c>
      <c r="S410">
        <v>270.89999999999998</v>
      </c>
      <c r="T410">
        <v>271.36</v>
      </c>
      <c r="U410">
        <v>269.60000000000002</v>
      </c>
      <c r="V410">
        <v>270.69</v>
      </c>
      <c r="W410">
        <v>21656500</v>
      </c>
      <c r="X410">
        <v>-0.5479251513657758</v>
      </c>
      <c r="Y410" s="1">
        <v>44377.291666666664</v>
      </c>
      <c r="Z410">
        <v>19.964700000000001</v>
      </c>
      <c r="AA410">
        <v>20.002500000000001</v>
      </c>
      <c r="AB410">
        <v>20.162500000000001</v>
      </c>
      <c r="AC410">
        <v>19.863800000000001</v>
      </c>
      <c r="AD410">
        <v>19.999300000000002</v>
      </c>
      <c r="AE410">
        <v>-0.66427337979000756</v>
      </c>
      <c r="AF410">
        <v>326568000</v>
      </c>
      <c r="AG410" s="1">
        <v>44377.291666666664</v>
      </c>
      <c r="AH410">
        <v>18.6419</v>
      </c>
      <c r="AI410">
        <v>19.443999999999999</v>
      </c>
      <c r="AJ410">
        <v>19.626000000000001</v>
      </c>
      <c r="AK410">
        <v>19.38</v>
      </c>
      <c r="AL410">
        <v>19.584</v>
      </c>
      <c r="AM410">
        <v>-0.19338561796794751</v>
      </c>
      <c r="AN410">
        <v>3910500</v>
      </c>
    </row>
    <row r="411" spans="1:40">
      <c r="A411" s="121">
        <v>44378.291666666664</v>
      </c>
      <c r="B411">
        <v>134.6591</v>
      </c>
      <c r="C411">
        <v>137.27000000000001</v>
      </c>
      <c r="D411">
        <v>137.33000000000001</v>
      </c>
      <c r="E411">
        <v>135.76</v>
      </c>
      <c r="F411">
        <v>136.6</v>
      </c>
      <c r="G411">
        <v>52485800</v>
      </c>
      <c r="H411">
        <v>-0.74572247597419528</v>
      </c>
      <c r="I411" s="1">
        <v>44378.291666666664</v>
      </c>
      <c r="J411">
        <v>51.255600000000001</v>
      </c>
      <c r="K411">
        <v>56.01</v>
      </c>
      <c r="L411">
        <v>56.64</v>
      </c>
      <c r="M411">
        <v>55.87</v>
      </c>
      <c r="N411">
        <v>56.13</v>
      </c>
      <c r="O411">
        <v>-0.60518911229890837</v>
      </c>
      <c r="P411">
        <v>24871600</v>
      </c>
      <c r="Q411" s="1">
        <v>44378.291666666664</v>
      </c>
      <c r="R411">
        <v>264.27370000000002</v>
      </c>
      <c r="S411">
        <v>271.60000000000002</v>
      </c>
      <c r="T411">
        <v>271.83999999999997</v>
      </c>
      <c r="U411">
        <v>269.60000000000002</v>
      </c>
      <c r="V411">
        <v>269.61</v>
      </c>
      <c r="W411">
        <v>16725300</v>
      </c>
      <c r="X411">
        <v>-0.93577006637795201</v>
      </c>
      <c r="Y411" s="1">
        <v>44378.291666666664</v>
      </c>
      <c r="Z411">
        <v>20.1738</v>
      </c>
      <c r="AA411">
        <v>20.212</v>
      </c>
      <c r="AB411">
        <v>20.456</v>
      </c>
      <c r="AC411">
        <v>20.018999999999998</v>
      </c>
      <c r="AD411">
        <v>20.125</v>
      </c>
      <c r="AE411">
        <v>0.15958754768326436</v>
      </c>
      <c r="AF411">
        <v>480136000</v>
      </c>
      <c r="AG411" s="1">
        <v>44378.291666666664</v>
      </c>
      <c r="AH411">
        <v>18.839400000000001</v>
      </c>
      <c r="AI411">
        <v>19.649999999999999</v>
      </c>
      <c r="AJ411">
        <v>19.72</v>
      </c>
      <c r="AK411">
        <v>19.512</v>
      </c>
      <c r="AL411">
        <v>19.582000000000001</v>
      </c>
      <c r="AM411">
        <v>-0.78396316426315527</v>
      </c>
      <c r="AN411">
        <v>2499500</v>
      </c>
    </row>
    <row r="412" spans="1:40">
      <c r="A412" s="121">
        <v>44379.291666666664</v>
      </c>
      <c r="B412">
        <v>137.2979</v>
      </c>
      <c r="C412">
        <v>139.96</v>
      </c>
      <c r="D412">
        <v>140</v>
      </c>
      <c r="E412">
        <v>137.75</v>
      </c>
      <c r="F412">
        <v>137.9</v>
      </c>
      <c r="G412">
        <v>78852600</v>
      </c>
      <c r="H412">
        <v>-0.24887802932959438</v>
      </c>
      <c r="I412" s="1">
        <v>44379.291666666664</v>
      </c>
      <c r="J412">
        <v>51.941899999999997</v>
      </c>
      <c r="K412">
        <v>56.76</v>
      </c>
      <c r="L412">
        <v>56.99</v>
      </c>
      <c r="M412">
        <v>56.32</v>
      </c>
      <c r="N412">
        <v>56.55</v>
      </c>
      <c r="O412">
        <v>-0.92829197017263354</v>
      </c>
      <c r="P412">
        <v>17219400</v>
      </c>
      <c r="Q412" s="1">
        <v>44379.291666666664</v>
      </c>
      <c r="R412">
        <v>270.16039999999998</v>
      </c>
      <c r="S412">
        <v>277.64999999999998</v>
      </c>
      <c r="T412">
        <v>278</v>
      </c>
      <c r="U412">
        <v>272.5</v>
      </c>
      <c r="V412">
        <v>272.82</v>
      </c>
      <c r="W412">
        <v>26458000</v>
      </c>
      <c r="X412">
        <v>-0.17028130008597286</v>
      </c>
      <c r="Y412" s="1">
        <v>44379.291666666664</v>
      </c>
      <c r="Z412">
        <v>20.4483</v>
      </c>
      <c r="AA412">
        <v>20.486999999999998</v>
      </c>
      <c r="AB412">
        <v>20.505299999999998</v>
      </c>
      <c r="AC412">
        <v>20.287800000000001</v>
      </c>
      <c r="AD412">
        <v>20.440300000000001</v>
      </c>
      <c r="AE412">
        <v>-0.57738515059279771</v>
      </c>
      <c r="AF412">
        <v>342764000</v>
      </c>
      <c r="AG412" s="1">
        <v>44379.291666666664</v>
      </c>
      <c r="AH412">
        <v>19.491299999999999</v>
      </c>
      <c r="AI412">
        <v>20.329999999999998</v>
      </c>
      <c r="AJ412">
        <v>20.347999999999999</v>
      </c>
      <c r="AK412">
        <v>20.12</v>
      </c>
      <c r="AL412">
        <v>20.244</v>
      </c>
      <c r="AM412">
        <v>-0.29111762155400778</v>
      </c>
      <c r="AN412">
        <v>3677000</v>
      </c>
    </row>
    <row r="413" spans="1:40">
      <c r="A413" s="121">
        <v>44383.291666666664</v>
      </c>
      <c r="B413">
        <v>139.31870000000001</v>
      </c>
      <c r="C413">
        <v>142.02000000000001</v>
      </c>
      <c r="D413">
        <v>143.15</v>
      </c>
      <c r="E413">
        <v>140.07</v>
      </c>
      <c r="F413">
        <v>140.07</v>
      </c>
      <c r="G413">
        <v>108181800</v>
      </c>
      <c r="H413">
        <v>0.30378858719303364</v>
      </c>
      <c r="I413" s="1">
        <v>44383.291666666664</v>
      </c>
      <c r="J413">
        <v>51.328800000000001</v>
      </c>
      <c r="K413">
        <v>56.09</v>
      </c>
      <c r="L413">
        <v>57.01</v>
      </c>
      <c r="M413">
        <v>55.7</v>
      </c>
      <c r="N413">
        <v>56.92</v>
      </c>
      <c r="O413">
        <v>-0.54966517694646744</v>
      </c>
      <c r="P413">
        <v>26186600</v>
      </c>
      <c r="Q413" s="1">
        <v>44383.291666666664</v>
      </c>
      <c r="R413">
        <v>270.17020000000002</v>
      </c>
      <c r="S413">
        <v>277.66000000000003</v>
      </c>
      <c r="T413">
        <v>279.37</v>
      </c>
      <c r="U413">
        <v>274.3</v>
      </c>
      <c r="V413">
        <v>278.02999999999997</v>
      </c>
      <c r="W413">
        <v>31565600</v>
      </c>
      <c r="X413">
        <v>0.23143769081202181</v>
      </c>
      <c r="Y413" s="1">
        <v>44383.291666666664</v>
      </c>
      <c r="Z413">
        <v>20.659400000000002</v>
      </c>
      <c r="AA413">
        <v>20.698499999999999</v>
      </c>
      <c r="AB413">
        <v>20.841999999999999</v>
      </c>
      <c r="AC413">
        <v>20.350300000000001</v>
      </c>
      <c r="AD413">
        <v>20.737500000000001</v>
      </c>
      <c r="AE413">
        <v>-1.9746838930981656E-2</v>
      </c>
      <c r="AF413">
        <v>446708000</v>
      </c>
      <c r="AG413" s="1">
        <v>44383.291666666664</v>
      </c>
      <c r="AH413">
        <v>19.382000000000001</v>
      </c>
      <c r="AI413">
        <v>20.216000000000001</v>
      </c>
      <c r="AJ413">
        <v>20.431999999999999</v>
      </c>
      <c r="AK413">
        <v>19.998000000000001</v>
      </c>
      <c r="AL413">
        <v>20.352</v>
      </c>
      <c r="AM413">
        <v>-0.50541649023093638</v>
      </c>
      <c r="AN413">
        <v>3165000</v>
      </c>
    </row>
    <row r="414" spans="1:40">
      <c r="A414" s="121">
        <v>44384.291666666664</v>
      </c>
      <c r="B414">
        <v>141.8202</v>
      </c>
      <c r="C414">
        <v>144.57</v>
      </c>
      <c r="D414">
        <v>144.88999999999999</v>
      </c>
      <c r="E414">
        <v>142.66</v>
      </c>
      <c r="F414">
        <v>143.54</v>
      </c>
      <c r="G414">
        <v>104911600</v>
      </c>
      <c r="H414">
        <v>0.24216636874342376</v>
      </c>
      <c r="I414" s="1">
        <v>44384.291666666664</v>
      </c>
      <c r="J414">
        <v>51.209800000000001</v>
      </c>
      <c r="K414">
        <v>55.96</v>
      </c>
      <c r="L414">
        <v>56.45</v>
      </c>
      <c r="M414">
        <v>55.71</v>
      </c>
      <c r="N414">
        <v>56.37</v>
      </c>
      <c r="O414">
        <v>-1.0280239361821129</v>
      </c>
      <c r="P414">
        <v>14857400</v>
      </c>
      <c r="Q414" s="1">
        <v>44384.291666666664</v>
      </c>
      <c r="R414">
        <v>272.37909999999999</v>
      </c>
      <c r="S414">
        <v>279.93</v>
      </c>
      <c r="T414">
        <v>280.69</v>
      </c>
      <c r="U414">
        <v>277.14999999999998</v>
      </c>
      <c r="V414">
        <v>279.39999999999998</v>
      </c>
      <c r="W414">
        <v>23260000</v>
      </c>
      <c r="X414">
        <v>-0.42180791393431394</v>
      </c>
      <c r="Y414" s="1">
        <v>44384.291666666664</v>
      </c>
      <c r="Z414">
        <v>20.333300000000001</v>
      </c>
      <c r="AA414">
        <v>20.371700000000001</v>
      </c>
      <c r="AB414">
        <v>20.875</v>
      </c>
      <c r="AC414">
        <v>20.332000000000001</v>
      </c>
      <c r="AD414">
        <v>20.8535</v>
      </c>
      <c r="AE414">
        <v>-0.17146325790462283</v>
      </c>
      <c r="AF414">
        <v>418428000</v>
      </c>
      <c r="AG414" s="1">
        <v>44384.291666666664</v>
      </c>
      <c r="AH414">
        <v>19.316800000000001</v>
      </c>
      <c r="AI414">
        <v>20.148</v>
      </c>
      <c r="AJ414">
        <v>20.294</v>
      </c>
      <c r="AK414">
        <v>20.004000000000001</v>
      </c>
      <c r="AL414">
        <v>20.173999999999999</v>
      </c>
      <c r="AM414">
        <v>-0.72138956881940364</v>
      </c>
      <c r="AN414">
        <v>2649000</v>
      </c>
    </row>
    <row r="415" spans="1:40">
      <c r="A415" s="121">
        <v>44385.291666666664</v>
      </c>
      <c r="B415">
        <v>140.5155</v>
      </c>
      <c r="C415">
        <v>143.24</v>
      </c>
      <c r="D415">
        <v>144.06</v>
      </c>
      <c r="E415">
        <v>140.66999999999999</v>
      </c>
      <c r="F415">
        <v>141.58000000000001</v>
      </c>
      <c r="G415">
        <v>105575500</v>
      </c>
      <c r="H415">
        <v>0.25467660996068753</v>
      </c>
      <c r="I415" s="1">
        <v>44385.291666666664</v>
      </c>
      <c r="J415">
        <v>50.688200000000002</v>
      </c>
      <c r="K415">
        <v>55.39</v>
      </c>
      <c r="L415">
        <v>55.72</v>
      </c>
      <c r="M415">
        <v>54.79</v>
      </c>
      <c r="N415">
        <v>55.31</v>
      </c>
      <c r="O415">
        <v>-0.84626855054095917</v>
      </c>
      <c r="P415">
        <v>19162000</v>
      </c>
      <c r="Q415" s="1">
        <v>44385.291666666664</v>
      </c>
      <c r="R415">
        <v>269.93669999999997</v>
      </c>
      <c r="S415">
        <v>277.42</v>
      </c>
      <c r="T415">
        <v>278.73</v>
      </c>
      <c r="U415">
        <v>274.87</v>
      </c>
      <c r="V415">
        <v>276.89999999999998</v>
      </c>
      <c r="W415">
        <v>24618600</v>
      </c>
      <c r="X415">
        <v>-0.31495236122188236</v>
      </c>
      <c r="Y415" s="1">
        <v>44385.291666666664</v>
      </c>
      <c r="Z415">
        <v>19.865100000000002</v>
      </c>
      <c r="AA415">
        <v>19.902799999999999</v>
      </c>
      <c r="AB415">
        <v>20.132999999999999</v>
      </c>
      <c r="AC415">
        <v>19.700800000000001</v>
      </c>
      <c r="AD415">
        <v>19.8565</v>
      </c>
      <c r="AE415">
        <v>0.28385767247482818</v>
      </c>
      <c r="AF415">
        <v>503300000</v>
      </c>
      <c r="AG415" s="1">
        <v>44385.291666666664</v>
      </c>
      <c r="AH415">
        <v>19.048400000000001</v>
      </c>
      <c r="AI415">
        <v>19.867999999999999</v>
      </c>
      <c r="AJ415">
        <v>19.920000000000002</v>
      </c>
      <c r="AK415">
        <v>19.61</v>
      </c>
      <c r="AL415">
        <v>19.768000000000001</v>
      </c>
      <c r="AM415">
        <v>-0.38696613898958721</v>
      </c>
      <c r="AN415">
        <v>3448000</v>
      </c>
    </row>
    <row r="416" spans="1:40">
      <c r="A416" s="121">
        <v>44386.291666666664</v>
      </c>
      <c r="B416">
        <v>142.34989999999999</v>
      </c>
      <c r="C416">
        <v>145.11000000000001</v>
      </c>
      <c r="D416">
        <v>145.65</v>
      </c>
      <c r="E416">
        <v>142.65</v>
      </c>
      <c r="F416">
        <v>142.75</v>
      </c>
      <c r="G416">
        <v>99890800</v>
      </c>
      <c r="H416">
        <v>0.14755660958746961</v>
      </c>
      <c r="I416" s="1">
        <v>44386.291666666664</v>
      </c>
      <c r="J416">
        <v>51.237299999999998</v>
      </c>
      <c r="K416">
        <v>55.99</v>
      </c>
      <c r="L416">
        <v>56.11</v>
      </c>
      <c r="M416">
        <v>55.31</v>
      </c>
      <c r="N416">
        <v>55.51</v>
      </c>
      <c r="O416">
        <v>-0.86543803088317073</v>
      </c>
      <c r="P416">
        <v>18708000</v>
      </c>
      <c r="Q416" s="1">
        <v>44386.291666666664</v>
      </c>
      <c r="R416">
        <v>270.44260000000003</v>
      </c>
      <c r="S416">
        <v>277.94</v>
      </c>
      <c r="T416">
        <v>278.05</v>
      </c>
      <c r="U416">
        <v>275.32</v>
      </c>
      <c r="V416">
        <v>275.72000000000003</v>
      </c>
      <c r="W416">
        <v>23916700</v>
      </c>
      <c r="X416">
        <v>-0.37015765523693883</v>
      </c>
      <c r="Y416" s="1">
        <v>44386.291666666664</v>
      </c>
      <c r="Z416">
        <v>20.0124</v>
      </c>
      <c r="AA416">
        <v>20.0502</v>
      </c>
      <c r="AB416">
        <v>20.080200000000001</v>
      </c>
      <c r="AC416">
        <v>19.754200000000001</v>
      </c>
      <c r="AD416">
        <v>19.962499999999999</v>
      </c>
      <c r="AE416">
        <v>-0.82491681860707655</v>
      </c>
      <c r="AF416">
        <v>296624000</v>
      </c>
      <c r="AG416" s="1">
        <v>44386.291666666664</v>
      </c>
      <c r="AH416">
        <v>19.566099999999999</v>
      </c>
      <c r="AI416">
        <v>20.408000000000001</v>
      </c>
      <c r="AJ416">
        <v>20.472000000000001</v>
      </c>
      <c r="AK416">
        <v>20.058</v>
      </c>
      <c r="AL416">
        <v>20.11</v>
      </c>
      <c r="AM416">
        <v>4.0417929263445677E-4</v>
      </c>
      <c r="AN416">
        <v>4373500</v>
      </c>
    </row>
    <row r="417" spans="1:40">
      <c r="A417" s="121">
        <v>44389.291666666664</v>
      </c>
      <c r="B417">
        <v>141.7516</v>
      </c>
      <c r="C417">
        <v>144.5</v>
      </c>
      <c r="D417">
        <v>146.32</v>
      </c>
      <c r="E417">
        <v>144</v>
      </c>
      <c r="F417">
        <v>146.21</v>
      </c>
      <c r="G417">
        <v>76299700</v>
      </c>
      <c r="H417">
        <v>-0.29698376031852747</v>
      </c>
      <c r="I417" s="1">
        <v>44389.291666666664</v>
      </c>
      <c r="J417">
        <v>51.914400000000001</v>
      </c>
      <c r="K417">
        <v>56.73</v>
      </c>
      <c r="L417">
        <v>56.76</v>
      </c>
      <c r="M417">
        <v>56.11</v>
      </c>
      <c r="N417">
        <v>56.26</v>
      </c>
      <c r="O417">
        <v>-1.0054174609062978</v>
      </c>
      <c r="P417">
        <v>15392800</v>
      </c>
      <c r="Q417" s="1">
        <v>44389.291666666664</v>
      </c>
      <c r="R417">
        <v>269.83940000000001</v>
      </c>
      <c r="S417">
        <v>277.32</v>
      </c>
      <c r="T417">
        <v>279.77</v>
      </c>
      <c r="U417">
        <v>276.58</v>
      </c>
      <c r="V417">
        <v>279.16000000000003</v>
      </c>
      <c r="W417">
        <v>18931700</v>
      </c>
      <c r="X417">
        <v>-0.762234006091842</v>
      </c>
      <c r="Y417" s="1">
        <v>44389.291666666664</v>
      </c>
      <c r="Z417">
        <v>20.473700000000001</v>
      </c>
      <c r="AA417">
        <v>20.512499999999999</v>
      </c>
      <c r="AB417">
        <v>20.532699999999998</v>
      </c>
      <c r="AC417">
        <v>20.1877</v>
      </c>
      <c r="AD417">
        <v>20.239999999999998</v>
      </c>
      <c r="AE417">
        <v>-0.68886560272406594</v>
      </c>
      <c r="AF417">
        <v>321984000</v>
      </c>
      <c r="AG417" s="1">
        <v>44389.291666666664</v>
      </c>
      <c r="AH417">
        <v>19.999500000000001</v>
      </c>
      <c r="AI417">
        <v>20.86</v>
      </c>
      <c r="AJ417">
        <v>20.942</v>
      </c>
      <c r="AK417">
        <v>20.69</v>
      </c>
      <c r="AL417">
        <v>20.818000000000001</v>
      </c>
      <c r="AM417">
        <v>0.29506512372341137</v>
      </c>
      <c r="AN417">
        <v>5077500</v>
      </c>
    </row>
    <row r="418" spans="1:40">
      <c r="A418" s="121">
        <v>44390.291666666664</v>
      </c>
      <c r="B418">
        <v>142.8699</v>
      </c>
      <c r="C418">
        <v>145.63999999999999</v>
      </c>
      <c r="D418">
        <v>147.46</v>
      </c>
      <c r="E418">
        <v>143.63</v>
      </c>
      <c r="F418">
        <v>144.03</v>
      </c>
      <c r="G418">
        <v>100827100</v>
      </c>
      <c r="H418">
        <v>0.16519983725989629</v>
      </c>
      <c r="I418" s="1">
        <v>44390.291666666664</v>
      </c>
      <c r="J418">
        <v>52.0426</v>
      </c>
      <c r="K418">
        <v>56.87</v>
      </c>
      <c r="L418">
        <v>57.3</v>
      </c>
      <c r="M418">
        <v>56.34</v>
      </c>
      <c r="N418">
        <v>56.62</v>
      </c>
      <c r="O418">
        <v>-0.99177081763184238</v>
      </c>
      <c r="P418">
        <v>15716000</v>
      </c>
      <c r="Q418" s="1">
        <v>44390.291666666664</v>
      </c>
      <c r="R418">
        <v>273.4006</v>
      </c>
      <c r="S418">
        <v>280.98</v>
      </c>
      <c r="T418">
        <v>282.85000000000002</v>
      </c>
      <c r="U418">
        <v>277.39</v>
      </c>
      <c r="V418">
        <v>277.52</v>
      </c>
      <c r="W418">
        <v>26120100</v>
      </c>
      <c r="X418">
        <v>-0.19685754862235638</v>
      </c>
      <c r="Y418" s="1">
        <v>44390.291666666664</v>
      </c>
      <c r="Z418">
        <v>20.2117</v>
      </c>
      <c r="AA418">
        <v>20.25</v>
      </c>
      <c r="AB418">
        <v>20.461300000000001</v>
      </c>
      <c r="AC418">
        <v>20.114000000000001</v>
      </c>
      <c r="AD418">
        <v>20.400500000000001</v>
      </c>
      <c r="AE418">
        <v>-0.85665494925234031</v>
      </c>
      <c r="AF418">
        <v>290708000</v>
      </c>
      <c r="AG418" s="1">
        <v>44390.291666666664</v>
      </c>
      <c r="AH418">
        <v>19.9956</v>
      </c>
      <c r="AI418">
        <v>20.856000000000002</v>
      </c>
      <c r="AJ418">
        <v>20.902000000000001</v>
      </c>
      <c r="AK418">
        <v>20.722000000000001</v>
      </c>
      <c r="AL418">
        <v>20.84</v>
      </c>
      <c r="AM418">
        <v>-0.55501495886026464</v>
      </c>
      <c r="AN418">
        <v>3046500</v>
      </c>
    </row>
    <row r="419" spans="1:40">
      <c r="A419" s="121">
        <v>44391.291666666664</v>
      </c>
      <c r="B419">
        <v>146.31309999999999</v>
      </c>
      <c r="C419">
        <v>149.15</v>
      </c>
      <c r="D419">
        <v>149.57</v>
      </c>
      <c r="E419">
        <v>147.68</v>
      </c>
      <c r="F419">
        <v>148.1</v>
      </c>
      <c r="G419">
        <v>127050800</v>
      </c>
      <c r="H419">
        <v>0.65934777009490164</v>
      </c>
      <c r="I419" s="1">
        <v>44391.291666666664</v>
      </c>
      <c r="J419">
        <v>51.722299999999997</v>
      </c>
      <c r="K419">
        <v>56.52</v>
      </c>
      <c r="L419">
        <v>57.46</v>
      </c>
      <c r="M419">
        <v>56.33</v>
      </c>
      <c r="N419">
        <v>57.17</v>
      </c>
      <c r="O419">
        <v>-0.9686492153512366</v>
      </c>
      <c r="P419">
        <v>16263600</v>
      </c>
      <c r="Q419" s="1">
        <v>44391.291666666664</v>
      </c>
      <c r="R419">
        <v>274.88940000000002</v>
      </c>
      <c r="S419">
        <v>282.51</v>
      </c>
      <c r="T419">
        <v>283.66000000000003</v>
      </c>
      <c r="U419">
        <v>280.55</v>
      </c>
      <c r="V419">
        <v>282.35000000000002</v>
      </c>
      <c r="W419">
        <v>23113700</v>
      </c>
      <c r="X419">
        <v>-0.43331458798247291</v>
      </c>
      <c r="Y419" s="1">
        <v>44391.291666666664</v>
      </c>
      <c r="Z419">
        <v>19.803999999999998</v>
      </c>
      <c r="AA419">
        <v>19.8415</v>
      </c>
      <c r="AB419">
        <v>20.4177</v>
      </c>
      <c r="AC419">
        <v>19.752800000000001</v>
      </c>
      <c r="AD419">
        <v>20.357700000000001</v>
      </c>
      <c r="AE419">
        <v>-0.3770851428558859</v>
      </c>
      <c r="AF419">
        <v>380100000</v>
      </c>
      <c r="AG419" s="1">
        <v>44391.291666666664</v>
      </c>
      <c r="AH419">
        <v>20.051200000000001</v>
      </c>
      <c r="AI419">
        <v>20.914000000000001</v>
      </c>
      <c r="AJ419">
        <v>21.058</v>
      </c>
      <c r="AK419">
        <v>20.866</v>
      </c>
      <c r="AL419">
        <v>20.995999999999999</v>
      </c>
      <c r="AM419">
        <v>-0.48637235248718591</v>
      </c>
      <c r="AN419">
        <v>3210500</v>
      </c>
    </row>
    <row r="420" spans="1:40">
      <c r="A420" s="121">
        <v>44392.291666666664</v>
      </c>
      <c r="B420">
        <v>145.6558</v>
      </c>
      <c r="C420">
        <v>148.47999999999999</v>
      </c>
      <c r="D420">
        <v>150</v>
      </c>
      <c r="E420">
        <v>147.09</v>
      </c>
      <c r="F420">
        <v>149.24</v>
      </c>
      <c r="G420">
        <v>106820300</v>
      </c>
      <c r="H420">
        <v>0.2781330766985245</v>
      </c>
      <c r="I420" s="1">
        <v>44392.291666666664</v>
      </c>
      <c r="J420">
        <v>51.072499999999998</v>
      </c>
      <c r="K420">
        <v>55.81</v>
      </c>
      <c r="L420">
        <v>56.4</v>
      </c>
      <c r="M420">
        <v>55.57</v>
      </c>
      <c r="N420">
        <v>56.4</v>
      </c>
      <c r="O420">
        <v>-0.85661331416175612</v>
      </c>
      <c r="P420">
        <v>18917000</v>
      </c>
      <c r="Q420" s="1">
        <v>44392.291666666664</v>
      </c>
      <c r="R420">
        <v>273.44929999999999</v>
      </c>
      <c r="S420">
        <v>281.02999999999997</v>
      </c>
      <c r="T420">
        <v>282.51</v>
      </c>
      <c r="U420">
        <v>279.83</v>
      </c>
      <c r="V420">
        <v>282</v>
      </c>
      <c r="W420">
        <v>22604200</v>
      </c>
      <c r="X420">
        <v>-0.47338738653023082</v>
      </c>
      <c r="Y420" s="1">
        <v>44392.291666666664</v>
      </c>
      <c r="Z420">
        <v>18.930399999999999</v>
      </c>
      <c r="AA420">
        <v>18.966200000000001</v>
      </c>
      <c r="AB420">
        <v>19.847000000000001</v>
      </c>
      <c r="AC420">
        <v>18.858499999999999</v>
      </c>
      <c r="AD420">
        <v>19.811800000000002</v>
      </c>
      <c r="AE420">
        <v>0.53741937071988388</v>
      </c>
      <c r="AF420">
        <v>550564000</v>
      </c>
      <c r="AG420" s="1">
        <v>44392.291666666664</v>
      </c>
      <c r="AH420">
        <v>19.725300000000001</v>
      </c>
      <c r="AI420">
        <v>20.574000000000002</v>
      </c>
      <c r="AJ420">
        <v>20.782</v>
      </c>
      <c r="AK420">
        <v>20.48</v>
      </c>
      <c r="AL420">
        <v>20.782</v>
      </c>
      <c r="AM420">
        <v>-0.91224949873479322</v>
      </c>
      <c r="AN420">
        <v>2193000</v>
      </c>
    </row>
    <row r="421" spans="1:40">
      <c r="A421" s="121">
        <v>44393.291666666664</v>
      </c>
      <c r="B421">
        <v>143.60560000000001</v>
      </c>
      <c r="C421">
        <v>146.38999999999999</v>
      </c>
      <c r="D421">
        <v>149.76</v>
      </c>
      <c r="E421">
        <v>145.88</v>
      </c>
      <c r="F421">
        <v>148.46</v>
      </c>
      <c r="G421">
        <v>93251400</v>
      </c>
      <c r="H421">
        <v>2.2446659989787544E-2</v>
      </c>
      <c r="I421" s="1">
        <v>44393.291666666664</v>
      </c>
      <c r="J421">
        <v>50.303800000000003</v>
      </c>
      <c r="K421">
        <v>54.97</v>
      </c>
      <c r="L421">
        <v>56.93</v>
      </c>
      <c r="M421">
        <v>54.9</v>
      </c>
      <c r="N421">
        <v>56.05</v>
      </c>
      <c r="O421">
        <v>-0.58862904580063669</v>
      </c>
      <c r="P421">
        <v>25263800</v>
      </c>
      <c r="Q421" s="1">
        <v>44393.291666666664</v>
      </c>
      <c r="R421">
        <v>273.17680000000001</v>
      </c>
      <c r="S421">
        <v>280.75</v>
      </c>
      <c r="T421">
        <v>284.10000000000002</v>
      </c>
      <c r="U421">
        <v>279.45999999999998</v>
      </c>
      <c r="V421">
        <v>282.07</v>
      </c>
      <c r="W421">
        <v>26186800</v>
      </c>
      <c r="X421">
        <v>-0.19161151199206108</v>
      </c>
      <c r="Y421" s="1">
        <v>44393.291666666664</v>
      </c>
      <c r="Z421">
        <v>18.1267</v>
      </c>
      <c r="AA421">
        <v>18.161000000000001</v>
      </c>
      <c r="AB421">
        <v>19.157</v>
      </c>
      <c r="AC421">
        <v>18.073</v>
      </c>
      <c r="AD421">
        <v>19.0305</v>
      </c>
      <c r="AE421">
        <v>1.2759371301226932</v>
      </c>
      <c r="AF421">
        <v>688224000</v>
      </c>
      <c r="AG421" s="1">
        <v>44393.291666666664</v>
      </c>
      <c r="AH421">
        <v>19.462599999999998</v>
      </c>
      <c r="AI421">
        <v>20.3</v>
      </c>
      <c r="AJ421">
        <v>20.515999999999998</v>
      </c>
      <c r="AK421">
        <v>20.271999999999998</v>
      </c>
      <c r="AL421">
        <v>20.443999999999999</v>
      </c>
      <c r="AM421">
        <v>-0.60838039979055447</v>
      </c>
      <c r="AN421">
        <v>2919000</v>
      </c>
    </row>
    <row r="422" spans="1:40">
      <c r="A422" s="121">
        <v>44396.291666666664</v>
      </c>
      <c r="B422">
        <v>139.7405</v>
      </c>
      <c r="C422">
        <v>142.44999999999999</v>
      </c>
      <c r="D422">
        <v>144.07</v>
      </c>
      <c r="E422">
        <v>141.66999999999999</v>
      </c>
      <c r="F422">
        <v>143.75</v>
      </c>
      <c r="G422">
        <v>121434600</v>
      </c>
      <c r="H422">
        <v>0.55351855376051873</v>
      </c>
      <c r="I422" s="1">
        <v>44396.291666666664</v>
      </c>
      <c r="J422">
        <v>50.001899999999999</v>
      </c>
      <c r="K422">
        <v>54.64</v>
      </c>
      <c r="L422">
        <v>54.81</v>
      </c>
      <c r="M422">
        <v>53.97</v>
      </c>
      <c r="N422">
        <v>54.41</v>
      </c>
      <c r="O422">
        <v>-0.51499544058305358</v>
      </c>
      <c r="P422">
        <v>27007700</v>
      </c>
      <c r="Q422" s="1">
        <v>44396.291666666664</v>
      </c>
      <c r="R422">
        <v>269.53769999999997</v>
      </c>
      <c r="S422">
        <v>277.01</v>
      </c>
      <c r="T422">
        <v>280.37</v>
      </c>
      <c r="U422">
        <v>274.45</v>
      </c>
      <c r="V422">
        <v>278.93</v>
      </c>
      <c r="W422">
        <v>32935600</v>
      </c>
      <c r="X422">
        <v>0.33918986747625801</v>
      </c>
      <c r="Y422" s="1">
        <v>44396.291666666664</v>
      </c>
      <c r="Z422">
        <v>18.744299999999999</v>
      </c>
      <c r="AA422">
        <v>18.779800000000002</v>
      </c>
      <c r="AB422">
        <v>19.042000000000002</v>
      </c>
      <c r="AC422">
        <v>17.865500000000001</v>
      </c>
      <c r="AD422">
        <v>17.915299999999998</v>
      </c>
      <c r="AE422">
        <v>1.6023098339657071</v>
      </c>
      <c r="AF422">
        <v>749060000</v>
      </c>
      <c r="AG422" s="1">
        <v>44396.291666666664</v>
      </c>
      <c r="AH422">
        <v>18.877700000000001</v>
      </c>
      <c r="AI422">
        <v>19.690000000000001</v>
      </c>
      <c r="AJ422">
        <v>19.826000000000001</v>
      </c>
      <c r="AK422">
        <v>19.552</v>
      </c>
      <c r="AL422">
        <v>19.745999999999999</v>
      </c>
      <c r="AM422">
        <v>-0.33925115651073978</v>
      </c>
      <c r="AN422">
        <v>3562000</v>
      </c>
    </row>
    <row r="423" spans="1:40">
      <c r="A423" s="121">
        <v>44397.291666666664</v>
      </c>
      <c r="B423">
        <v>143.37020000000001</v>
      </c>
      <c r="C423">
        <v>146.15</v>
      </c>
      <c r="D423">
        <v>147.1</v>
      </c>
      <c r="E423">
        <v>142.96</v>
      </c>
      <c r="F423">
        <v>143.46</v>
      </c>
      <c r="G423">
        <v>96350000</v>
      </c>
      <c r="H423">
        <v>8.0835323095396122E-2</v>
      </c>
      <c r="I423" s="1">
        <v>44397.291666666664</v>
      </c>
      <c r="J423">
        <v>50.550899999999999</v>
      </c>
      <c r="K423">
        <v>55.24</v>
      </c>
      <c r="L423">
        <v>55.56</v>
      </c>
      <c r="M423">
        <v>54.27</v>
      </c>
      <c r="N423">
        <v>54.92</v>
      </c>
      <c r="O423">
        <v>-0.8165009654280535</v>
      </c>
      <c r="P423">
        <v>19867000</v>
      </c>
      <c r="Q423" s="1">
        <v>44397.291666666664</v>
      </c>
      <c r="R423">
        <v>271.78539999999998</v>
      </c>
      <c r="S423">
        <v>279.32</v>
      </c>
      <c r="T423">
        <v>280.97000000000003</v>
      </c>
      <c r="U423">
        <v>276.26</v>
      </c>
      <c r="V423">
        <v>278.02999999999997</v>
      </c>
      <c r="W423">
        <v>26259700</v>
      </c>
      <c r="X423">
        <v>-0.18587783777394223</v>
      </c>
      <c r="Y423" s="1">
        <v>44397.291666666664</v>
      </c>
      <c r="Z423">
        <v>18.576799999999999</v>
      </c>
      <c r="AA423">
        <v>18.611999999999998</v>
      </c>
      <c r="AB423">
        <v>18.838000000000001</v>
      </c>
      <c r="AC423">
        <v>18.164000000000001</v>
      </c>
      <c r="AD423">
        <v>18.73</v>
      </c>
      <c r="AE423">
        <v>-8.4237046585937128E-2</v>
      </c>
      <c r="AF423">
        <v>434687000</v>
      </c>
      <c r="AG423" s="1">
        <v>44397.291666666664</v>
      </c>
      <c r="AH423">
        <v>18.9985</v>
      </c>
      <c r="AI423">
        <v>19.815999999999999</v>
      </c>
      <c r="AJ423">
        <v>19.898</v>
      </c>
      <c r="AK423">
        <v>19.576000000000001</v>
      </c>
      <c r="AL423">
        <v>19.664000000000001</v>
      </c>
      <c r="AM423">
        <v>-0.67074471899536381</v>
      </c>
      <c r="AN423">
        <v>2770000</v>
      </c>
    </row>
    <row r="424" spans="1:40">
      <c r="A424" s="121">
        <v>44398.291666666664</v>
      </c>
      <c r="B424">
        <v>142.6344</v>
      </c>
      <c r="C424">
        <v>145.4</v>
      </c>
      <c r="D424">
        <v>146.13</v>
      </c>
      <c r="E424">
        <v>144.63</v>
      </c>
      <c r="F424">
        <v>145.53</v>
      </c>
      <c r="G424">
        <v>74993500</v>
      </c>
      <c r="H424">
        <v>-0.32159722180066325</v>
      </c>
      <c r="I424" s="1">
        <v>44398.291666666664</v>
      </c>
      <c r="J424">
        <v>51.456899999999997</v>
      </c>
      <c r="K424">
        <v>56.23</v>
      </c>
      <c r="L424">
        <v>56.28</v>
      </c>
      <c r="M424">
        <v>55.01</v>
      </c>
      <c r="N424">
        <v>55.18</v>
      </c>
      <c r="O424">
        <v>-0.87433874994955441</v>
      </c>
      <c r="P424">
        <v>18497200</v>
      </c>
      <c r="Q424" s="1">
        <v>44398.291666666664</v>
      </c>
      <c r="R424">
        <v>273.80930000000001</v>
      </c>
      <c r="S424">
        <v>281.39999999999998</v>
      </c>
      <c r="T424">
        <v>281.52</v>
      </c>
      <c r="U424">
        <v>277.29000000000002</v>
      </c>
      <c r="V424">
        <v>278.89999999999998</v>
      </c>
      <c r="W424">
        <v>24364300</v>
      </c>
      <c r="X424">
        <v>-0.33495336744503218</v>
      </c>
      <c r="Y424" s="1">
        <v>44398.291666666664</v>
      </c>
      <c r="Z424">
        <v>19.3733</v>
      </c>
      <c r="AA424">
        <v>19.41</v>
      </c>
      <c r="AB424">
        <v>19.527000000000001</v>
      </c>
      <c r="AC424">
        <v>18.742000000000001</v>
      </c>
      <c r="AD424">
        <v>18.882000000000001</v>
      </c>
      <c r="AE424">
        <v>-0.42581358109978912</v>
      </c>
      <c r="AF424">
        <v>371017000</v>
      </c>
      <c r="AG424" s="1">
        <v>44398.291666666664</v>
      </c>
      <c r="AH424">
        <v>19.263100000000001</v>
      </c>
      <c r="AI424">
        <v>20.091999999999999</v>
      </c>
      <c r="AJ424">
        <v>20.166</v>
      </c>
      <c r="AK424">
        <v>19.89</v>
      </c>
      <c r="AL424">
        <v>19.942</v>
      </c>
      <c r="AM424">
        <v>-0.95222126037277499</v>
      </c>
      <c r="AN424">
        <v>2097500</v>
      </c>
    </row>
    <row r="425" spans="1:40">
      <c r="A425" s="121">
        <v>44399.291666666664</v>
      </c>
      <c r="B425">
        <v>144.0078</v>
      </c>
      <c r="C425">
        <v>146.80000000000001</v>
      </c>
      <c r="D425">
        <v>148.19999999999999</v>
      </c>
      <c r="E425">
        <v>145.81</v>
      </c>
      <c r="F425">
        <v>145.94</v>
      </c>
      <c r="G425">
        <v>77338200</v>
      </c>
      <c r="H425">
        <v>-0.27741472054728417</v>
      </c>
      <c r="I425" s="1">
        <v>44399.291666666664</v>
      </c>
      <c r="J425">
        <v>51.209800000000001</v>
      </c>
      <c r="K425">
        <v>55.96</v>
      </c>
      <c r="L425">
        <v>56.54</v>
      </c>
      <c r="M425">
        <v>55.68</v>
      </c>
      <c r="N425">
        <v>56.06</v>
      </c>
      <c r="O425">
        <v>-0.10613238111667239</v>
      </c>
      <c r="P425">
        <v>36691000</v>
      </c>
      <c r="Q425" s="1">
        <v>44399.291666666664</v>
      </c>
      <c r="R425">
        <v>278.42149999999998</v>
      </c>
      <c r="S425">
        <v>286.14</v>
      </c>
      <c r="T425">
        <v>286.42</v>
      </c>
      <c r="U425">
        <v>283.42</v>
      </c>
      <c r="V425">
        <v>283.83999999999997</v>
      </c>
      <c r="W425">
        <v>23384100</v>
      </c>
      <c r="X425">
        <v>-0.41204729705545867</v>
      </c>
      <c r="Y425" s="1">
        <v>44399.291666666664</v>
      </c>
      <c r="Z425">
        <v>19.556999999999999</v>
      </c>
      <c r="AA425">
        <v>19.594000000000001</v>
      </c>
      <c r="AB425">
        <v>19.887</v>
      </c>
      <c r="AC425">
        <v>19.276</v>
      </c>
      <c r="AD425">
        <v>19.641999999999999</v>
      </c>
      <c r="AE425">
        <v>-0.67898364926757915</v>
      </c>
      <c r="AF425">
        <v>323826000</v>
      </c>
      <c r="AG425" s="1">
        <v>44399.291666666664</v>
      </c>
      <c r="AH425">
        <v>19.084800000000001</v>
      </c>
      <c r="AI425">
        <v>19.905999999999999</v>
      </c>
      <c r="AJ425">
        <v>20.141999999999999</v>
      </c>
      <c r="AK425">
        <v>19.899999999999999</v>
      </c>
      <c r="AL425">
        <v>20.12</v>
      </c>
      <c r="AM425">
        <v>-1.099970285066048</v>
      </c>
      <c r="AN425">
        <v>1744500</v>
      </c>
    </row>
    <row r="426" spans="1:40">
      <c r="A426" s="121">
        <v>44400.291666666664</v>
      </c>
      <c r="B426">
        <v>145.73429999999999</v>
      </c>
      <c r="C426">
        <v>148.56</v>
      </c>
      <c r="D426">
        <v>148.72</v>
      </c>
      <c r="E426">
        <v>146.91999999999999</v>
      </c>
      <c r="F426">
        <v>147.55000000000001</v>
      </c>
      <c r="G426">
        <v>71447400</v>
      </c>
      <c r="H426">
        <v>-0.38841837917457361</v>
      </c>
      <c r="I426" s="1">
        <v>44400.291666666664</v>
      </c>
      <c r="J426">
        <v>48.501100000000001</v>
      </c>
      <c r="K426">
        <v>53</v>
      </c>
      <c r="L426">
        <v>54.71</v>
      </c>
      <c r="M426">
        <v>52.32</v>
      </c>
      <c r="N426">
        <v>54.58</v>
      </c>
      <c r="O426">
        <v>1.2049629601831369</v>
      </c>
      <c r="P426">
        <v>67742300</v>
      </c>
      <c r="Q426" s="1">
        <v>44400.291666666664</v>
      </c>
      <c r="R426">
        <v>281.8562</v>
      </c>
      <c r="S426">
        <v>289.67</v>
      </c>
      <c r="T426">
        <v>289.99</v>
      </c>
      <c r="U426">
        <v>286.5</v>
      </c>
      <c r="V426">
        <v>287.37</v>
      </c>
      <c r="W426">
        <v>22768100</v>
      </c>
      <c r="X426">
        <v>-0.46049645094244374</v>
      </c>
      <c r="Y426" s="1">
        <v>44400.291666666664</v>
      </c>
      <c r="Z426">
        <v>19.521000000000001</v>
      </c>
      <c r="AA426">
        <v>19.558</v>
      </c>
      <c r="AB426">
        <v>19.7</v>
      </c>
      <c r="AC426">
        <v>19.25</v>
      </c>
      <c r="AD426">
        <v>19.655999999999999</v>
      </c>
      <c r="AE426">
        <v>-1.3665036618965754</v>
      </c>
      <c r="AF426">
        <v>195672000</v>
      </c>
      <c r="AG426" s="1">
        <v>44400.291666666664</v>
      </c>
      <c r="AH426">
        <v>19.301500000000001</v>
      </c>
      <c r="AI426">
        <v>20.132000000000001</v>
      </c>
      <c r="AJ426">
        <v>20.172000000000001</v>
      </c>
      <c r="AK426">
        <v>19.948</v>
      </c>
      <c r="AL426">
        <v>20.015999999999998</v>
      </c>
      <c r="AM426">
        <v>-0.81368039019296368</v>
      </c>
      <c r="AN426">
        <v>2428500</v>
      </c>
    </row>
    <row r="427" spans="1:40">
      <c r="A427" s="121">
        <v>44403.291666666664</v>
      </c>
      <c r="B427">
        <v>146.15620000000001</v>
      </c>
      <c r="C427">
        <v>148.99</v>
      </c>
      <c r="D427">
        <v>149.83000000000001</v>
      </c>
      <c r="E427">
        <v>147.69999999999999</v>
      </c>
      <c r="F427">
        <v>148.27000000000001</v>
      </c>
      <c r="G427">
        <v>72434100</v>
      </c>
      <c r="H427">
        <v>-0.36982543594656614</v>
      </c>
      <c r="I427" s="1">
        <v>44403.291666666664</v>
      </c>
      <c r="J427">
        <v>49.6999</v>
      </c>
      <c r="K427">
        <v>54.31</v>
      </c>
      <c r="L427">
        <v>54.54</v>
      </c>
      <c r="M427">
        <v>52.76</v>
      </c>
      <c r="N427">
        <v>52.81</v>
      </c>
      <c r="O427">
        <v>-0.26699556659631457</v>
      </c>
      <c r="P427">
        <v>32881200</v>
      </c>
      <c r="Q427" s="1">
        <v>44403.291666666664</v>
      </c>
      <c r="R427">
        <v>281.25290000000001</v>
      </c>
      <c r="S427">
        <v>289.05</v>
      </c>
      <c r="T427">
        <v>289.69</v>
      </c>
      <c r="U427">
        <v>286.64</v>
      </c>
      <c r="V427">
        <v>289</v>
      </c>
      <c r="W427">
        <v>23176100</v>
      </c>
      <c r="X427">
        <v>-0.42840675161470038</v>
      </c>
      <c r="Y427" s="1">
        <v>44403.291666666664</v>
      </c>
      <c r="Z427">
        <v>19.2575</v>
      </c>
      <c r="AA427">
        <v>19.294</v>
      </c>
      <c r="AB427">
        <v>19.442</v>
      </c>
      <c r="AC427">
        <v>18.914000000000001</v>
      </c>
      <c r="AD427">
        <v>19.311</v>
      </c>
      <c r="AE427">
        <v>-1.3221314376628064</v>
      </c>
      <c r="AF427">
        <v>203943000</v>
      </c>
      <c r="AG427" s="1">
        <v>44403.291666666664</v>
      </c>
      <c r="AH427">
        <v>19.038799999999998</v>
      </c>
      <c r="AI427">
        <v>19.858000000000001</v>
      </c>
      <c r="AJ427">
        <v>20.074000000000002</v>
      </c>
      <c r="AK427">
        <v>19.762</v>
      </c>
      <c r="AL427">
        <v>20.05</v>
      </c>
      <c r="AM427">
        <v>-0.73373686691700013</v>
      </c>
      <c r="AN427">
        <v>2619500</v>
      </c>
    </row>
    <row r="428" spans="1:40">
      <c r="A428" s="121">
        <v>44404.291666666664</v>
      </c>
      <c r="B428">
        <v>143.97839999999999</v>
      </c>
      <c r="C428">
        <v>146.77000000000001</v>
      </c>
      <c r="D428">
        <v>149.21</v>
      </c>
      <c r="E428">
        <v>145.55000000000001</v>
      </c>
      <c r="F428">
        <v>149.12</v>
      </c>
      <c r="G428">
        <v>104818600</v>
      </c>
      <c r="H428">
        <v>0.24041391742062584</v>
      </c>
      <c r="I428" s="1">
        <v>44404.291666666664</v>
      </c>
      <c r="J428">
        <v>48.665799999999997</v>
      </c>
      <c r="K428">
        <v>53.18</v>
      </c>
      <c r="L428">
        <v>53.2</v>
      </c>
      <c r="M428">
        <v>52.31</v>
      </c>
      <c r="N428">
        <v>53.12</v>
      </c>
      <c r="O428">
        <v>2.8433993003654037E-2</v>
      </c>
      <c r="P428">
        <v>39878000</v>
      </c>
      <c r="Q428" s="1">
        <v>44404.291666666664</v>
      </c>
      <c r="R428">
        <v>278.8107</v>
      </c>
      <c r="S428">
        <v>286.54000000000002</v>
      </c>
      <c r="T428">
        <v>289.58</v>
      </c>
      <c r="U428">
        <v>282.95</v>
      </c>
      <c r="V428">
        <v>289.43</v>
      </c>
      <c r="W428">
        <v>33604100</v>
      </c>
      <c r="X428">
        <v>0.39176821061497469</v>
      </c>
      <c r="Y428" s="1">
        <v>44404.291666666664</v>
      </c>
      <c r="Z428">
        <v>19.171700000000001</v>
      </c>
      <c r="AA428">
        <v>19.207999999999998</v>
      </c>
      <c r="AB428">
        <v>19.622</v>
      </c>
      <c r="AC428">
        <v>18.741</v>
      </c>
      <c r="AD428">
        <v>19.265000000000001</v>
      </c>
      <c r="AE428">
        <v>-1.0811448202548868</v>
      </c>
      <c r="AF428">
        <v>248863000</v>
      </c>
      <c r="AG428" s="1">
        <v>44404.291666666664</v>
      </c>
      <c r="AH428">
        <v>19.103999999999999</v>
      </c>
      <c r="AI428">
        <v>19.925999999999998</v>
      </c>
      <c r="AJ428">
        <v>19.989999999999998</v>
      </c>
      <c r="AK428">
        <v>19.739999999999998</v>
      </c>
      <c r="AL428">
        <v>19.986000000000001</v>
      </c>
      <c r="AM428">
        <v>-0.25512210845592992</v>
      </c>
      <c r="AN428">
        <v>3763000</v>
      </c>
    </row>
    <row r="429" spans="1:40">
      <c r="A429" s="121">
        <v>44405.291666666664</v>
      </c>
      <c r="B429">
        <v>142.22239999999999</v>
      </c>
      <c r="C429">
        <v>144.97999999999999</v>
      </c>
      <c r="D429">
        <v>146.97</v>
      </c>
      <c r="E429">
        <v>142.54</v>
      </c>
      <c r="F429">
        <v>144.81</v>
      </c>
      <c r="G429">
        <v>118931200</v>
      </c>
      <c r="H429">
        <v>0.50634557912081679</v>
      </c>
      <c r="I429" s="1">
        <v>44405.291666666664</v>
      </c>
      <c r="J429">
        <v>48.565100000000001</v>
      </c>
      <c r="K429">
        <v>53.07</v>
      </c>
      <c r="L429">
        <v>53.92</v>
      </c>
      <c r="M429">
        <v>52.94</v>
      </c>
      <c r="N429">
        <v>53.03</v>
      </c>
      <c r="O429">
        <v>-0.45288041298079057</v>
      </c>
      <c r="P429">
        <v>28478800</v>
      </c>
      <c r="Q429" s="1">
        <v>44405.291666666664</v>
      </c>
      <c r="R429">
        <v>278.49930000000001</v>
      </c>
      <c r="S429">
        <v>286.22000000000003</v>
      </c>
      <c r="T429">
        <v>290.14999999999998</v>
      </c>
      <c r="U429">
        <v>283.83</v>
      </c>
      <c r="V429">
        <v>288.99</v>
      </c>
      <c r="W429">
        <v>33566900</v>
      </c>
      <c r="X429">
        <v>0.38884238508803337</v>
      </c>
      <c r="Y429" s="1">
        <v>44405.291666666664</v>
      </c>
      <c r="Z429">
        <v>19.466100000000001</v>
      </c>
      <c r="AA429">
        <v>19.503</v>
      </c>
      <c r="AB429">
        <v>19.646000000000001</v>
      </c>
      <c r="AC429">
        <v>18.995000000000001</v>
      </c>
      <c r="AD429">
        <v>19.318999999999999</v>
      </c>
      <c r="AE429">
        <v>-1.3315305595171847</v>
      </c>
      <c r="AF429">
        <v>202191000</v>
      </c>
      <c r="AG429" s="1">
        <v>44405.291666666664</v>
      </c>
      <c r="AH429">
        <v>19.775099999999998</v>
      </c>
      <c r="AI429">
        <v>20.626000000000001</v>
      </c>
      <c r="AJ429">
        <v>20.672000000000001</v>
      </c>
      <c r="AK429">
        <v>20.265999999999998</v>
      </c>
      <c r="AL429">
        <v>20.28</v>
      </c>
      <c r="AM429">
        <v>-2.8475941681404757E-2</v>
      </c>
      <c r="AN429">
        <v>4304500</v>
      </c>
    </row>
    <row r="430" spans="1:40">
      <c r="A430" s="121">
        <v>44406.291666666664</v>
      </c>
      <c r="B430">
        <v>142.8699</v>
      </c>
      <c r="C430">
        <v>145.63999999999999</v>
      </c>
      <c r="D430">
        <v>146.55000000000001</v>
      </c>
      <c r="E430">
        <v>144.58000000000001</v>
      </c>
      <c r="F430">
        <v>144.69</v>
      </c>
      <c r="G430">
        <v>56699500</v>
      </c>
      <c r="H430">
        <v>-0.66632135620136146</v>
      </c>
      <c r="I430" s="1">
        <v>44406.291666666664</v>
      </c>
      <c r="J430">
        <v>49.141599999999997</v>
      </c>
      <c r="K430">
        <v>53.7</v>
      </c>
      <c r="L430">
        <v>54.1</v>
      </c>
      <c r="M430">
        <v>53.32</v>
      </c>
      <c r="N430">
        <v>53.48</v>
      </c>
      <c r="O430">
        <v>-0.94234395928692427</v>
      </c>
      <c r="P430">
        <v>16886600</v>
      </c>
      <c r="Q430" s="1">
        <v>44406.291666666664</v>
      </c>
      <c r="R430">
        <v>278.77179999999998</v>
      </c>
      <c r="S430">
        <v>286.5</v>
      </c>
      <c r="T430">
        <v>288.62</v>
      </c>
      <c r="U430">
        <v>286.08</v>
      </c>
      <c r="V430">
        <v>286.24</v>
      </c>
      <c r="W430">
        <v>18168300</v>
      </c>
      <c r="X430">
        <v>-0.82227635037321278</v>
      </c>
      <c r="Y430" s="1">
        <v>44406.291666666664</v>
      </c>
      <c r="Z430">
        <v>19.6248</v>
      </c>
      <c r="AA430">
        <v>19.661999999999999</v>
      </c>
      <c r="AB430">
        <v>19.853000000000002</v>
      </c>
      <c r="AC430">
        <v>19.327999999999999</v>
      </c>
      <c r="AD430">
        <v>19.518999999999998</v>
      </c>
      <c r="AE430">
        <v>-1.3927428770733814</v>
      </c>
      <c r="AF430">
        <v>190781000</v>
      </c>
      <c r="AG430" s="1">
        <v>44406.291666666664</v>
      </c>
      <c r="AH430">
        <v>20.2986</v>
      </c>
      <c r="AI430">
        <v>21.172000000000001</v>
      </c>
      <c r="AJ430">
        <v>21.224</v>
      </c>
      <c r="AK430">
        <v>20.815999999999999</v>
      </c>
      <c r="AL430">
        <v>20.9</v>
      </c>
      <c r="AM430">
        <v>-0.11972038186025329</v>
      </c>
      <c r="AN430">
        <v>4086500</v>
      </c>
    </row>
    <row r="431" spans="1:40">
      <c r="A431" s="121">
        <v>44407.291666666664</v>
      </c>
      <c r="B431">
        <v>143.0857</v>
      </c>
      <c r="C431">
        <v>145.86000000000001</v>
      </c>
      <c r="D431">
        <v>146.33000000000001</v>
      </c>
      <c r="E431">
        <v>144.11000000000001</v>
      </c>
      <c r="F431">
        <v>144.38</v>
      </c>
      <c r="G431">
        <v>70440600</v>
      </c>
      <c r="H431">
        <v>-0.40739007801105676</v>
      </c>
      <c r="I431" s="1">
        <v>44407.291666666664</v>
      </c>
      <c r="J431">
        <v>49.16</v>
      </c>
      <c r="K431">
        <v>53.72</v>
      </c>
      <c r="L431">
        <v>53.9</v>
      </c>
      <c r="M431">
        <v>53.25</v>
      </c>
      <c r="N431">
        <v>53.65</v>
      </c>
      <c r="O431">
        <v>-0.96011584095220359</v>
      </c>
      <c r="P431">
        <v>16465700</v>
      </c>
      <c r="Q431" s="1">
        <v>44407.291666666664</v>
      </c>
      <c r="R431">
        <v>277.22460000000001</v>
      </c>
      <c r="S431">
        <v>284.91000000000003</v>
      </c>
      <c r="T431">
        <v>286.66000000000003</v>
      </c>
      <c r="U431">
        <v>283.91000000000003</v>
      </c>
      <c r="V431">
        <v>285.17</v>
      </c>
      <c r="W431">
        <v>20944800</v>
      </c>
      <c r="X431">
        <v>-0.60390122737448881</v>
      </c>
      <c r="Y431" s="1">
        <v>44407.291666666664</v>
      </c>
      <c r="Z431">
        <v>19.4621</v>
      </c>
      <c r="AA431">
        <v>19.498999999999999</v>
      </c>
      <c r="AB431">
        <v>19.63</v>
      </c>
      <c r="AC431">
        <v>19.263000000000002</v>
      </c>
      <c r="AD431">
        <v>19.417999999999999</v>
      </c>
      <c r="AE431">
        <v>-1.4318200480706942</v>
      </c>
      <c r="AF431">
        <v>183497000</v>
      </c>
      <c r="AG431" s="1">
        <v>44407.291666666664</v>
      </c>
      <c r="AH431">
        <v>19.999500000000001</v>
      </c>
      <c r="AI431">
        <v>20.86</v>
      </c>
      <c r="AJ431">
        <v>20.946000000000002</v>
      </c>
      <c r="AK431">
        <v>20.724</v>
      </c>
      <c r="AL431">
        <v>20.8</v>
      </c>
      <c r="AM431">
        <v>-0.51546174970016745</v>
      </c>
      <c r="AN431">
        <v>3141000</v>
      </c>
    </row>
    <row r="432" spans="1:40">
      <c r="A432" s="121">
        <v>44410.291666666664</v>
      </c>
      <c r="B432">
        <v>142.75210000000001</v>
      </c>
      <c r="C432">
        <v>145.52000000000001</v>
      </c>
      <c r="D432">
        <v>146.94999999999999</v>
      </c>
      <c r="E432">
        <v>145.25</v>
      </c>
      <c r="F432">
        <v>146.36000000000001</v>
      </c>
      <c r="G432">
        <v>62880000</v>
      </c>
      <c r="H432">
        <v>-0.54985871748574344</v>
      </c>
      <c r="I432" s="1">
        <v>44410.291666666664</v>
      </c>
      <c r="J432">
        <v>49.1233</v>
      </c>
      <c r="K432">
        <v>53.68</v>
      </c>
      <c r="L432">
        <v>54.47</v>
      </c>
      <c r="M432">
        <v>53.54</v>
      </c>
      <c r="N432">
        <v>53.99</v>
      </c>
      <c r="O432">
        <v>-0.8911901587702078</v>
      </c>
      <c r="P432">
        <v>18098100</v>
      </c>
      <c r="Q432" s="1">
        <v>44410.291666666664</v>
      </c>
      <c r="R432">
        <v>277.13709999999998</v>
      </c>
      <c r="S432">
        <v>284.82</v>
      </c>
      <c r="T432">
        <v>286.77</v>
      </c>
      <c r="U432">
        <v>283.74</v>
      </c>
      <c r="V432">
        <v>286.36</v>
      </c>
      <c r="W432">
        <v>16267400</v>
      </c>
      <c r="X432">
        <v>-0.97178446177543654</v>
      </c>
      <c r="Y432" s="1">
        <v>44410.291666666664</v>
      </c>
      <c r="Z432">
        <v>19.712700000000002</v>
      </c>
      <c r="AA432">
        <v>19.75</v>
      </c>
      <c r="AB432">
        <v>19.960999999999999</v>
      </c>
      <c r="AC432">
        <v>19.361000000000001</v>
      </c>
      <c r="AD432">
        <v>19.7</v>
      </c>
      <c r="AE432">
        <v>-1.2497013325509558</v>
      </c>
      <c r="AF432">
        <v>217444000</v>
      </c>
      <c r="AG432" s="1">
        <v>44410.291666666664</v>
      </c>
      <c r="AH432">
        <v>20.018599999999999</v>
      </c>
      <c r="AI432">
        <v>20.88</v>
      </c>
      <c r="AJ432">
        <v>21.07</v>
      </c>
      <c r="AK432">
        <v>20.856000000000002</v>
      </c>
      <c r="AL432">
        <v>20.956</v>
      </c>
      <c r="AM432">
        <v>-0.97754368528479485</v>
      </c>
      <c r="AN432">
        <v>2037000</v>
      </c>
    </row>
    <row r="433" spans="1:40">
      <c r="A433" s="121">
        <v>44411.291666666664</v>
      </c>
      <c r="B433">
        <v>144.55709999999999</v>
      </c>
      <c r="C433">
        <v>147.36000000000001</v>
      </c>
      <c r="D433">
        <v>148.04</v>
      </c>
      <c r="E433">
        <v>145.18</v>
      </c>
      <c r="F433">
        <v>145.81</v>
      </c>
      <c r="G433">
        <v>64786600</v>
      </c>
      <c r="H433">
        <v>-0.51393158101212533</v>
      </c>
      <c r="I433" s="1">
        <v>44411.291666666664</v>
      </c>
      <c r="J433">
        <v>49.4711</v>
      </c>
      <c r="K433">
        <v>54.06</v>
      </c>
      <c r="L433">
        <v>54.16</v>
      </c>
      <c r="M433">
        <v>53.26</v>
      </c>
      <c r="N433">
        <v>53.89</v>
      </c>
      <c r="O433">
        <v>-0.96390751349566306</v>
      </c>
      <c r="P433">
        <v>16375900</v>
      </c>
      <c r="Q433" s="1">
        <v>44411.291666666664</v>
      </c>
      <c r="R433">
        <v>279.375</v>
      </c>
      <c r="S433">
        <v>287.12</v>
      </c>
      <c r="T433">
        <v>287.23</v>
      </c>
      <c r="U433">
        <v>284</v>
      </c>
      <c r="V433">
        <v>285.42</v>
      </c>
      <c r="W433">
        <v>17879000</v>
      </c>
      <c r="X433">
        <v>-0.84503014943085042</v>
      </c>
      <c r="Y433" s="1">
        <v>44411.291666666664</v>
      </c>
      <c r="Z433">
        <v>19.7776</v>
      </c>
      <c r="AA433">
        <v>19.815000000000001</v>
      </c>
      <c r="AB433">
        <v>20.222000000000001</v>
      </c>
      <c r="AC433">
        <v>19.22</v>
      </c>
      <c r="AD433">
        <v>19.739999999999998</v>
      </c>
      <c r="AE433">
        <v>-0.79708962393889138</v>
      </c>
      <c r="AF433">
        <v>301811000</v>
      </c>
      <c r="AG433" s="1">
        <v>44411.291666666664</v>
      </c>
      <c r="AH433">
        <v>19.880600000000001</v>
      </c>
      <c r="AI433">
        <v>20.736000000000001</v>
      </c>
      <c r="AJ433">
        <v>20.98</v>
      </c>
      <c r="AK433">
        <v>20.532</v>
      </c>
      <c r="AL433">
        <v>20.917999999999999</v>
      </c>
      <c r="AM433">
        <v>-0.29572169881073868</v>
      </c>
      <c r="AN433">
        <v>3666000</v>
      </c>
    </row>
    <row r="434" spans="1:40">
      <c r="A434" s="121">
        <v>44412.291666666664</v>
      </c>
      <c r="B434">
        <v>144.155</v>
      </c>
      <c r="C434">
        <v>146.94999999999999</v>
      </c>
      <c r="D434">
        <v>147.79</v>
      </c>
      <c r="E434">
        <v>146.28</v>
      </c>
      <c r="F434">
        <v>147.27000000000001</v>
      </c>
      <c r="G434">
        <v>56368300</v>
      </c>
      <c r="H434">
        <v>-0.67256234413803528</v>
      </c>
      <c r="I434" s="1">
        <v>44412.291666666664</v>
      </c>
      <c r="J434">
        <v>49.3247</v>
      </c>
      <c r="K434">
        <v>53.9</v>
      </c>
      <c r="L434">
        <v>54.44</v>
      </c>
      <c r="M434">
        <v>53.7</v>
      </c>
      <c r="N434">
        <v>54.25</v>
      </c>
      <c r="O434">
        <v>-0.91168545779688059</v>
      </c>
      <c r="P434">
        <v>17612700</v>
      </c>
      <c r="Q434" s="1">
        <v>44412.291666666664</v>
      </c>
      <c r="R434">
        <v>278.78149999999999</v>
      </c>
      <c r="S434">
        <v>286.51</v>
      </c>
      <c r="T434">
        <v>287.58999999999997</v>
      </c>
      <c r="U434">
        <v>284.64999999999998</v>
      </c>
      <c r="V434">
        <v>286.22000000000003</v>
      </c>
      <c r="W434">
        <v>16191300</v>
      </c>
      <c r="X434">
        <v>-0.97776981990985135</v>
      </c>
      <c r="Y434" s="1">
        <v>44412.291666666664</v>
      </c>
      <c r="Z434">
        <v>20.235700000000001</v>
      </c>
      <c r="AA434">
        <v>20.274000000000001</v>
      </c>
      <c r="AB434">
        <v>20.318000000000001</v>
      </c>
      <c r="AC434">
        <v>19.827999999999999</v>
      </c>
      <c r="AD434">
        <v>19.989999999999998</v>
      </c>
      <c r="AE434">
        <v>-1.1753184418483558</v>
      </c>
      <c r="AF434">
        <v>231309000</v>
      </c>
      <c r="AG434" s="1">
        <v>44412.291666666664</v>
      </c>
      <c r="AH434">
        <v>19.6083</v>
      </c>
      <c r="AI434">
        <v>20.452000000000002</v>
      </c>
      <c r="AJ434">
        <v>20.768000000000001</v>
      </c>
      <c r="AK434">
        <v>20.350000000000001</v>
      </c>
      <c r="AL434">
        <v>20.507999999999999</v>
      </c>
      <c r="AM434">
        <v>-0.53325023001026406</v>
      </c>
      <c r="AN434">
        <v>3098500</v>
      </c>
    </row>
    <row r="435" spans="1:40">
      <c r="A435" s="121">
        <v>44413.291666666664</v>
      </c>
      <c r="B435">
        <v>144.2629</v>
      </c>
      <c r="C435">
        <v>147.06</v>
      </c>
      <c r="D435">
        <v>147.84</v>
      </c>
      <c r="E435">
        <v>146.16999999999999</v>
      </c>
      <c r="F435">
        <v>146.97999999999999</v>
      </c>
      <c r="G435">
        <v>46397700</v>
      </c>
      <c r="H435">
        <v>-0.8604439695045818</v>
      </c>
      <c r="I435" s="1">
        <v>44413.291666666664</v>
      </c>
      <c r="J435">
        <v>49.636000000000003</v>
      </c>
      <c r="K435">
        <v>53.89</v>
      </c>
      <c r="L435">
        <v>54.02</v>
      </c>
      <c r="M435">
        <v>53.58</v>
      </c>
      <c r="N435">
        <v>53.99</v>
      </c>
      <c r="O435">
        <v>-1.0089135687748774</v>
      </c>
      <c r="P435">
        <v>15310000</v>
      </c>
      <c r="Q435" s="1">
        <v>44413.291666666664</v>
      </c>
      <c r="R435">
        <v>281.71030000000002</v>
      </c>
      <c r="S435">
        <v>289.52</v>
      </c>
      <c r="T435">
        <v>289.63</v>
      </c>
      <c r="U435">
        <v>286.10000000000002</v>
      </c>
      <c r="V435">
        <v>286.88</v>
      </c>
      <c r="W435">
        <v>13900200</v>
      </c>
      <c r="X435">
        <v>-1.1579676388554219</v>
      </c>
      <c r="Y435" s="1">
        <v>44413.291666666664</v>
      </c>
      <c r="Z435">
        <v>20.597999999999999</v>
      </c>
      <c r="AA435">
        <v>20.637</v>
      </c>
      <c r="AB435">
        <v>20.733000000000001</v>
      </c>
      <c r="AC435">
        <v>20.341999999999999</v>
      </c>
      <c r="AD435">
        <v>20.5</v>
      </c>
      <c r="AE435">
        <v>-1.2819383891850651</v>
      </c>
      <c r="AF435">
        <v>211435000</v>
      </c>
      <c r="AG435" s="1">
        <v>44413.291666666664</v>
      </c>
      <c r="AH435">
        <v>19.7195</v>
      </c>
      <c r="AI435">
        <v>20.568000000000001</v>
      </c>
      <c r="AJ435">
        <v>20.797999999999998</v>
      </c>
      <c r="AK435">
        <v>20.422000000000001</v>
      </c>
      <c r="AL435">
        <v>20.794</v>
      </c>
      <c r="AM435">
        <v>-0.95054705046123655</v>
      </c>
      <c r="AN435">
        <v>2101500</v>
      </c>
    </row>
    <row r="436" spans="1:40">
      <c r="A436" s="121">
        <v>44414.291666666664</v>
      </c>
      <c r="B436">
        <v>143.57509999999999</v>
      </c>
      <c r="C436">
        <v>146.13999999999999</v>
      </c>
      <c r="D436">
        <v>147.11000000000001</v>
      </c>
      <c r="E436">
        <v>145.63</v>
      </c>
      <c r="F436">
        <v>146.35</v>
      </c>
      <c r="G436">
        <v>54126800</v>
      </c>
      <c r="H436">
        <v>-0.71480018972998705</v>
      </c>
      <c r="I436" s="1">
        <v>44414.291666666664</v>
      </c>
      <c r="J436">
        <v>49.663600000000002</v>
      </c>
      <c r="K436">
        <v>53.92</v>
      </c>
      <c r="L436">
        <v>54.13</v>
      </c>
      <c r="M436">
        <v>53.73</v>
      </c>
      <c r="N436">
        <v>53.86</v>
      </c>
      <c r="O436">
        <v>-0.84229953919257172</v>
      </c>
      <c r="P436">
        <v>19256000</v>
      </c>
      <c r="Q436" s="1">
        <v>44414.291666666664</v>
      </c>
      <c r="R436">
        <v>281.65190000000001</v>
      </c>
      <c r="S436">
        <v>289.45999999999998</v>
      </c>
      <c r="T436">
        <v>289.5</v>
      </c>
      <c r="U436">
        <v>287.62</v>
      </c>
      <c r="V436">
        <v>288.51</v>
      </c>
      <c r="W436">
        <v>16589300</v>
      </c>
      <c r="X436">
        <v>-0.94646663282053312</v>
      </c>
      <c r="Y436" s="1">
        <v>44414.291666666664</v>
      </c>
      <c r="Z436">
        <v>20.327500000000001</v>
      </c>
      <c r="AA436">
        <v>20.366</v>
      </c>
      <c r="AB436">
        <v>20.57</v>
      </c>
      <c r="AC436">
        <v>20.21</v>
      </c>
      <c r="AD436">
        <v>20.524000000000001</v>
      </c>
      <c r="AE436">
        <v>-1.4586440259656095</v>
      </c>
      <c r="AF436">
        <v>178497000</v>
      </c>
      <c r="AG436" s="1">
        <v>44414.291666666664</v>
      </c>
      <c r="AH436">
        <v>19.677299999999999</v>
      </c>
      <c r="AI436">
        <v>20.524000000000001</v>
      </c>
      <c r="AJ436">
        <v>20.832000000000001</v>
      </c>
      <c r="AK436">
        <v>20.506</v>
      </c>
      <c r="AL436">
        <v>20.696000000000002</v>
      </c>
      <c r="AM436">
        <v>-0.96540566342614076</v>
      </c>
      <c r="AN436">
        <v>2066000</v>
      </c>
    </row>
    <row r="437" spans="1:40">
      <c r="A437" s="121">
        <v>44417.291666666664</v>
      </c>
      <c r="B437">
        <v>143.52600000000001</v>
      </c>
      <c r="C437">
        <v>146.09</v>
      </c>
      <c r="D437">
        <v>146.69999999999999</v>
      </c>
      <c r="E437">
        <v>145.52000000000001</v>
      </c>
      <c r="F437">
        <v>146.19999999999999</v>
      </c>
      <c r="G437">
        <v>48908700</v>
      </c>
      <c r="H437">
        <v>-0.81312778378903827</v>
      </c>
      <c r="I437" s="1">
        <v>44417.291666666664</v>
      </c>
      <c r="J437">
        <v>49.7834</v>
      </c>
      <c r="K437">
        <v>54.05</v>
      </c>
      <c r="L437">
        <v>54.41</v>
      </c>
      <c r="M437">
        <v>53.83</v>
      </c>
      <c r="N437">
        <v>54.08</v>
      </c>
      <c r="O437">
        <v>-1.0359324024113998</v>
      </c>
      <c r="P437">
        <v>14670100</v>
      </c>
      <c r="Q437" s="1">
        <v>44417.291666666664</v>
      </c>
      <c r="R437">
        <v>280.5523</v>
      </c>
      <c r="S437">
        <v>288.33</v>
      </c>
      <c r="T437">
        <v>291.55</v>
      </c>
      <c r="U437">
        <v>287.81</v>
      </c>
      <c r="V437">
        <v>289.75</v>
      </c>
      <c r="W437">
        <v>16117600</v>
      </c>
      <c r="X437">
        <v>-0.98356641510704423</v>
      </c>
      <c r="Y437" s="1">
        <v>44417.291666666664</v>
      </c>
      <c r="Z437">
        <v>20.256599999999999</v>
      </c>
      <c r="AA437">
        <v>20.295000000000002</v>
      </c>
      <c r="AB437">
        <v>20.507999999999999</v>
      </c>
      <c r="AC437">
        <v>20.143000000000001</v>
      </c>
      <c r="AD437">
        <v>20.446000000000002</v>
      </c>
      <c r="AE437">
        <v>-1.6306071834543328</v>
      </c>
      <c r="AF437">
        <v>146443000</v>
      </c>
      <c r="AG437" s="1">
        <v>44417.291666666664</v>
      </c>
      <c r="AH437">
        <v>19.679200000000002</v>
      </c>
      <c r="AI437">
        <v>20.526</v>
      </c>
      <c r="AJ437">
        <v>20.55</v>
      </c>
      <c r="AK437">
        <v>20.414000000000001</v>
      </c>
      <c r="AL437">
        <v>20.527999999999999</v>
      </c>
      <c r="AM437">
        <v>-1.020445314267969</v>
      </c>
      <c r="AN437">
        <v>1934500</v>
      </c>
    </row>
    <row r="438" spans="1:40">
      <c r="A438" s="121">
        <v>44418.291666666664</v>
      </c>
      <c r="B438">
        <v>143.04470000000001</v>
      </c>
      <c r="C438">
        <v>145.6</v>
      </c>
      <c r="D438">
        <v>147.71</v>
      </c>
      <c r="E438">
        <v>145.30000000000001</v>
      </c>
      <c r="F438">
        <v>146.44</v>
      </c>
      <c r="G438">
        <v>69023100</v>
      </c>
      <c r="H438">
        <v>-0.4341008280117668</v>
      </c>
      <c r="I438" s="1">
        <v>44418.291666666664</v>
      </c>
      <c r="J438">
        <v>49.682000000000002</v>
      </c>
      <c r="K438">
        <v>53.94</v>
      </c>
      <c r="L438">
        <v>54.39</v>
      </c>
      <c r="M438">
        <v>53.51</v>
      </c>
      <c r="N438">
        <v>54.24</v>
      </c>
      <c r="O438">
        <v>-0.97067172219791487</v>
      </c>
      <c r="P438">
        <v>16215700</v>
      </c>
      <c r="Q438" s="1">
        <v>44418.291666666664</v>
      </c>
      <c r="R438">
        <v>278.7133</v>
      </c>
      <c r="S438">
        <v>286.44</v>
      </c>
      <c r="T438">
        <v>289.25</v>
      </c>
      <c r="U438">
        <v>285.2</v>
      </c>
      <c r="V438">
        <v>288.8</v>
      </c>
      <c r="W438">
        <v>18616600</v>
      </c>
      <c r="X438">
        <v>-0.78701700672461639</v>
      </c>
      <c r="Y438" s="1">
        <v>44418.291666666664</v>
      </c>
      <c r="Z438">
        <v>19.898299999999999</v>
      </c>
      <c r="AA438">
        <v>19.936</v>
      </c>
      <c r="AB438">
        <v>20.43</v>
      </c>
      <c r="AC438">
        <v>19.835000000000001</v>
      </c>
      <c r="AD438">
        <v>20.321999999999999</v>
      </c>
      <c r="AE438">
        <v>-1.4546687124415831</v>
      </c>
      <c r="AF438">
        <v>179238000</v>
      </c>
      <c r="AG438" s="1">
        <v>44418.291666666664</v>
      </c>
      <c r="AH438">
        <v>19.343699999999998</v>
      </c>
      <c r="AI438">
        <v>20.175999999999998</v>
      </c>
      <c r="AJ438">
        <v>20.3</v>
      </c>
      <c r="AK438">
        <v>20.056000000000001</v>
      </c>
      <c r="AL438">
        <v>20.239999999999998</v>
      </c>
      <c r="AM438">
        <v>-0.76031494926267384</v>
      </c>
      <c r="AN438">
        <v>2556000</v>
      </c>
    </row>
    <row r="439" spans="1:40">
      <c r="A439" s="121">
        <v>44419.291666666664</v>
      </c>
      <c r="B439">
        <v>143.30009999999999</v>
      </c>
      <c r="C439">
        <v>145.86000000000001</v>
      </c>
      <c r="D439">
        <v>146.72</v>
      </c>
      <c r="E439">
        <v>145.53</v>
      </c>
      <c r="F439">
        <v>146.05000000000001</v>
      </c>
      <c r="G439">
        <v>48493500</v>
      </c>
      <c r="H439">
        <v>-0.82095163098501345</v>
      </c>
      <c r="I439" s="1">
        <v>44419.291666666664</v>
      </c>
      <c r="J439">
        <v>49.866199999999999</v>
      </c>
      <c r="K439">
        <v>54.14</v>
      </c>
      <c r="L439">
        <v>54.36</v>
      </c>
      <c r="M439">
        <v>53.84</v>
      </c>
      <c r="N439">
        <v>54.26</v>
      </c>
      <c r="O439">
        <v>-0.87038662801116007</v>
      </c>
      <c r="P439">
        <v>18590800</v>
      </c>
      <c r="Q439" s="1">
        <v>44419.291666666664</v>
      </c>
      <c r="R439">
        <v>279.2097</v>
      </c>
      <c r="S439">
        <v>286.95</v>
      </c>
      <c r="T439">
        <v>288.66000000000003</v>
      </c>
      <c r="U439">
        <v>285.86</v>
      </c>
      <c r="V439">
        <v>287.20999999999998</v>
      </c>
      <c r="W439">
        <v>13955900</v>
      </c>
      <c r="X439">
        <v>-1.1535867656873942</v>
      </c>
      <c r="Y439" s="1">
        <v>44419.291666666664</v>
      </c>
      <c r="Z439">
        <v>19.661799999999999</v>
      </c>
      <c r="AA439">
        <v>19.699000000000002</v>
      </c>
      <c r="AB439">
        <v>20.048999999999999</v>
      </c>
      <c r="AC439">
        <v>19.43</v>
      </c>
      <c r="AD439">
        <v>20.042999999999999</v>
      </c>
      <c r="AE439">
        <v>-1.4187943244049233</v>
      </c>
      <c r="AF439">
        <v>185925000</v>
      </c>
      <c r="AG439" s="1">
        <v>44419.291666666664</v>
      </c>
      <c r="AH439">
        <v>19.5124</v>
      </c>
      <c r="AI439">
        <v>20.352</v>
      </c>
      <c r="AJ439">
        <v>20.373999999999999</v>
      </c>
      <c r="AK439">
        <v>20.16</v>
      </c>
      <c r="AL439">
        <v>20.218</v>
      </c>
      <c r="AM439">
        <v>-0.88399720647758095</v>
      </c>
      <c r="AN439">
        <v>2260500</v>
      </c>
    </row>
    <row r="440" spans="1:40">
      <c r="A440" s="121">
        <v>44420.291666666664</v>
      </c>
      <c r="B440">
        <v>146.27690000000001</v>
      </c>
      <c r="C440">
        <v>148.88999999999999</v>
      </c>
      <c r="D440">
        <v>149.05000000000001</v>
      </c>
      <c r="E440">
        <v>145.84</v>
      </c>
      <c r="F440">
        <v>146.19</v>
      </c>
      <c r="G440">
        <v>72282600</v>
      </c>
      <c r="H440">
        <v>-0.37268023568209174</v>
      </c>
      <c r="I440" s="1">
        <v>44420.291666666664</v>
      </c>
      <c r="J440">
        <v>49.313600000000001</v>
      </c>
      <c r="K440">
        <v>53.54</v>
      </c>
      <c r="L440">
        <v>54.18</v>
      </c>
      <c r="M440">
        <v>53.26</v>
      </c>
      <c r="N440">
        <v>54.17</v>
      </c>
      <c r="O440">
        <v>-1.0190429924182618</v>
      </c>
      <c r="P440">
        <v>15070100</v>
      </c>
      <c r="Q440" s="1">
        <v>44420.291666666664</v>
      </c>
      <c r="R440">
        <v>281.99239999999998</v>
      </c>
      <c r="S440">
        <v>289.81</v>
      </c>
      <c r="T440">
        <v>289.97000000000003</v>
      </c>
      <c r="U440">
        <v>286.33999999999997</v>
      </c>
      <c r="V440">
        <v>286.63</v>
      </c>
      <c r="W440">
        <v>14561300</v>
      </c>
      <c r="X440">
        <v>-1.1059713147731396</v>
      </c>
      <c r="Y440" s="1">
        <v>44420.291666666664</v>
      </c>
      <c r="Z440">
        <v>19.8674</v>
      </c>
      <c r="AA440">
        <v>19.905000000000001</v>
      </c>
      <c r="AB440">
        <v>20.029</v>
      </c>
      <c r="AC440">
        <v>19.62</v>
      </c>
      <c r="AD440">
        <v>19.87</v>
      </c>
      <c r="AE440">
        <v>-1.60266196328341</v>
      </c>
      <c r="AF440">
        <v>151652000</v>
      </c>
      <c r="AG440" s="1">
        <v>44420.291666666664</v>
      </c>
      <c r="AH440">
        <v>19.2133</v>
      </c>
      <c r="AI440">
        <v>20.04</v>
      </c>
      <c r="AJ440">
        <v>20.097999999999999</v>
      </c>
      <c r="AK440">
        <v>19.751999999999999</v>
      </c>
      <c r="AL440">
        <v>20.04</v>
      </c>
      <c r="AM440">
        <v>-0.59456816802036183</v>
      </c>
      <c r="AN440">
        <v>2952000</v>
      </c>
    </row>
    <row r="441" spans="1:40">
      <c r="A441" s="121">
        <v>44421.291666666664</v>
      </c>
      <c r="B441">
        <v>146.48320000000001</v>
      </c>
      <c r="C441">
        <v>149.1</v>
      </c>
      <c r="D441">
        <v>149.44</v>
      </c>
      <c r="E441">
        <v>148.27000000000001</v>
      </c>
      <c r="F441">
        <v>148.97</v>
      </c>
      <c r="G441">
        <v>59375000</v>
      </c>
      <c r="H441">
        <v>-0.61590540443635278</v>
      </c>
      <c r="I441" s="1">
        <v>44421.291666666664</v>
      </c>
      <c r="J441">
        <v>49.267600000000002</v>
      </c>
      <c r="K441">
        <v>53.49</v>
      </c>
      <c r="L441">
        <v>53.56</v>
      </c>
      <c r="M441">
        <v>53.06</v>
      </c>
      <c r="N441">
        <v>53.5</v>
      </c>
      <c r="O441">
        <v>-1.0101338286468815</v>
      </c>
      <c r="P441">
        <v>15281100</v>
      </c>
      <c r="Q441" s="1">
        <v>44421.291666666664</v>
      </c>
      <c r="R441">
        <v>284.95049999999998</v>
      </c>
      <c r="S441">
        <v>292.85000000000002</v>
      </c>
      <c r="T441">
        <v>292.89999999999998</v>
      </c>
      <c r="U441">
        <v>289.3</v>
      </c>
      <c r="V441">
        <v>289.48</v>
      </c>
      <c r="W441">
        <v>18249000</v>
      </c>
      <c r="X441">
        <v>-0.81592919660912233</v>
      </c>
      <c r="Y441" s="1">
        <v>44421.291666666664</v>
      </c>
      <c r="Z441">
        <v>20.149799999999999</v>
      </c>
      <c r="AA441">
        <v>20.187999999999999</v>
      </c>
      <c r="AB441">
        <v>20.213999999999999</v>
      </c>
      <c r="AC441">
        <v>19.850999999999999</v>
      </c>
      <c r="AD441">
        <v>19.905000000000001</v>
      </c>
      <c r="AE441">
        <v>-1.4341483693519728</v>
      </c>
      <c r="AF441">
        <v>183063000</v>
      </c>
      <c r="AG441" s="1">
        <v>44421.291666666664</v>
      </c>
      <c r="AH441">
        <v>19.546900000000001</v>
      </c>
      <c r="AI441">
        <v>20.388000000000002</v>
      </c>
      <c r="AJ441">
        <v>20.443999999999999</v>
      </c>
      <c r="AK441">
        <v>20.126000000000001</v>
      </c>
      <c r="AL441">
        <v>20.213999999999999</v>
      </c>
      <c r="AM441">
        <v>-0.79965888218382875</v>
      </c>
      <c r="AN441">
        <v>2462000</v>
      </c>
    </row>
    <row r="442" spans="1:40">
      <c r="A442" s="121">
        <v>44424.291666666664</v>
      </c>
      <c r="B442">
        <v>148.46770000000001</v>
      </c>
      <c r="C442">
        <v>151.12</v>
      </c>
      <c r="D442">
        <v>151.19</v>
      </c>
      <c r="E442">
        <v>146.47</v>
      </c>
      <c r="F442">
        <v>148.54</v>
      </c>
      <c r="G442">
        <v>103296000</v>
      </c>
      <c r="H442">
        <v>0.21172270898952805</v>
      </c>
      <c r="I442" s="1">
        <v>44424.291666666664</v>
      </c>
      <c r="J442">
        <v>49.249099999999999</v>
      </c>
      <c r="K442">
        <v>53.47</v>
      </c>
      <c r="L442">
        <v>53.49</v>
      </c>
      <c r="M442">
        <v>53</v>
      </c>
      <c r="N442">
        <v>53.23</v>
      </c>
      <c r="O442">
        <v>-0.90840891225821185</v>
      </c>
      <c r="P442">
        <v>17690300</v>
      </c>
      <c r="Q442" s="1">
        <v>44424.291666666664</v>
      </c>
      <c r="R442">
        <v>286.6533</v>
      </c>
      <c r="S442">
        <v>294.60000000000002</v>
      </c>
      <c r="T442">
        <v>294.82</v>
      </c>
      <c r="U442">
        <v>290.02</v>
      </c>
      <c r="V442">
        <v>293.19</v>
      </c>
      <c r="W442">
        <v>22507600</v>
      </c>
      <c r="X442">
        <v>-0.48098509475341711</v>
      </c>
      <c r="Y442" s="1">
        <v>44424.291666666664</v>
      </c>
      <c r="Z442">
        <v>19.912299999999998</v>
      </c>
      <c r="AA442">
        <v>19.95</v>
      </c>
      <c r="AB442">
        <v>20.286999999999999</v>
      </c>
      <c r="AC442">
        <v>19.452999999999999</v>
      </c>
      <c r="AD442">
        <v>20.135000000000002</v>
      </c>
      <c r="AE442">
        <v>-1.2849373099137167</v>
      </c>
      <c r="AF442">
        <v>210876000</v>
      </c>
      <c r="AG442" s="1">
        <v>44424.291666666664</v>
      </c>
      <c r="AH442">
        <v>19.222899999999999</v>
      </c>
      <c r="AI442">
        <v>20.05</v>
      </c>
      <c r="AJ442">
        <v>20.184000000000001</v>
      </c>
      <c r="AK442">
        <v>19.882000000000001</v>
      </c>
      <c r="AL442">
        <v>19.995999999999999</v>
      </c>
      <c r="AM442">
        <v>-0.17936410995881255</v>
      </c>
      <c r="AN442">
        <v>3944000</v>
      </c>
    </row>
    <row r="443" spans="1:40">
      <c r="A443" s="121">
        <v>44425.291666666664</v>
      </c>
      <c r="B443">
        <v>147.554</v>
      </c>
      <c r="C443">
        <v>150.19</v>
      </c>
      <c r="D443">
        <v>151.68</v>
      </c>
      <c r="E443">
        <v>149.09</v>
      </c>
      <c r="F443">
        <v>150.22999999999999</v>
      </c>
      <c r="G443">
        <v>92229700</v>
      </c>
      <c r="H443">
        <v>3.1941920704045054E-3</v>
      </c>
      <c r="I443" s="1">
        <v>44425.291666666664</v>
      </c>
      <c r="J443">
        <v>48.530700000000003</v>
      </c>
      <c r="K443">
        <v>52.69</v>
      </c>
      <c r="L443">
        <v>53.18</v>
      </c>
      <c r="M443">
        <v>52.22</v>
      </c>
      <c r="N443">
        <v>53.17</v>
      </c>
      <c r="O443">
        <v>-0.72580905611740121</v>
      </c>
      <c r="P443">
        <v>22014900</v>
      </c>
      <c r="Q443" s="1">
        <v>44425.291666666664</v>
      </c>
      <c r="R443">
        <v>285.17419999999998</v>
      </c>
      <c r="S443">
        <v>293.08</v>
      </c>
      <c r="T443">
        <v>293.43</v>
      </c>
      <c r="U443">
        <v>291.08</v>
      </c>
      <c r="V443">
        <v>292.39</v>
      </c>
      <c r="W443">
        <v>20075300</v>
      </c>
      <c r="X443">
        <v>-0.67228846650554974</v>
      </c>
      <c r="Y443" s="1">
        <v>44425.291666666664</v>
      </c>
      <c r="Z443">
        <v>19.421199999999999</v>
      </c>
      <c r="AA443">
        <v>19.457999999999998</v>
      </c>
      <c r="AB443">
        <v>19.77</v>
      </c>
      <c r="AC443">
        <v>19.266999999999999</v>
      </c>
      <c r="AD443">
        <v>19.684999999999999</v>
      </c>
      <c r="AE443">
        <v>-1.3186872389010993</v>
      </c>
      <c r="AF443">
        <v>204585000</v>
      </c>
      <c r="AG443" s="1">
        <v>44425.291666666664</v>
      </c>
      <c r="AH443">
        <v>18.883500000000002</v>
      </c>
      <c r="AI443">
        <v>19.696000000000002</v>
      </c>
      <c r="AJ443">
        <v>19.852</v>
      </c>
      <c r="AK443">
        <v>19.608000000000001</v>
      </c>
      <c r="AL443">
        <v>19.738</v>
      </c>
      <c r="AM443">
        <v>-0.20719784973814018</v>
      </c>
      <c r="AN443">
        <v>3877500</v>
      </c>
    </row>
    <row r="444" spans="1:40">
      <c r="A444" s="121">
        <v>44426.291666666664</v>
      </c>
      <c r="B444">
        <v>143.79130000000001</v>
      </c>
      <c r="C444">
        <v>146.36000000000001</v>
      </c>
      <c r="D444">
        <v>150.72</v>
      </c>
      <c r="E444">
        <v>146.15</v>
      </c>
      <c r="F444">
        <v>149.80000000000001</v>
      </c>
      <c r="G444">
        <v>86326000</v>
      </c>
      <c r="H444">
        <v>-0.10805254851456333</v>
      </c>
      <c r="I444" s="1">
        <v>44426.291666666664</v>
      </c>
      <c r="J444">
        <v>48.0702</v>
      </c>
      <c r="K444">
        <v>52.19</v>
      </c>
      <c r="L444">
        <v>53.03</v>
      </c>
      <c r="M444">
        <v>52.11</v>
      </c>
      <c r="N444">
        <v>52.6</v>
      </c>
      <c r="O444">
        <v>-1.0193976700281178</v>
      </c>
      <c r="P444">
        <v>15061700</v>
      </c>
      <c r="Q444" s="1">
        <v>44426.291666666664</v>
      </c>
      <c r="R444">
        <v>283.42930000000001</v>
      </c>
      <c r="S444">
        <v>290.73</v>
      </c>
      <c r="T444">
        <v>294.82</v>
      </c>
      <c r="U444">
        <v>290.27</v>
      </c>
      <c r="V444">
        <v>292.04000000000002</v>
      </c>
      <c r="W444">
        <v>21813000</v>
      </c>
      <c r="X444">
        <v>-0.53561623483442322</v>
      </c>
      <c r="Y444" s="1">
        <v>44426.291666666664</v>
      </c>
      <c r="Z444">
        <v>19.004000000000001</v>
      </c>
      <c r="AA444">
        <v>19.04</v>
      </c>
      <c r="AB444">
        <v>19.634</v>
      </c>
      <c r="AC444">
        <v>19</v>
      </c>
      <c r="AD444">
        <v>19.5</v>
      </c>
      <c r="AE444">
        <v>-0.88237914405356421</v>
      </c>
      <c r="AF444">
        <v>285913000</v>
      </c>
      <c r="AG444" s="1">
        <v>44426.291666666664</v>
      </c>
      <c r="AH444">
        <v>18.850899999999999</v>
      </c>
      <c r="AI444">
        <v>19.661999999999999</v>
      </c>
      <c r="AJ444">
        <v>19.873999999999999</v>
      </c>
      <c r="AK444">
        <v>19.66</v>
      </c>
      <c r="AL444">
        <v>19.834</v>
      </c>
      <c r="AM444">
        <v>-1.0731829264814321</v>
      </c>
      <c r="AN444">
        <v>1808500</v>
      </c>
    </row>
    <row r="445" spans="1:40">
      <c r="A445" s="121">
        <v>44427.291666666664</v>
      </c>
      <c r="B445">
        <v>144.12530000000001</v>
      </c>
      <c r="C445">
        <v>146.69999999999999</v>
      </c>
      <c r="D445">
        <v>148</v>
      </c>
      <c r="E445">
        <v>144.5</v>
      </c>
      <c r="F445">
        <v>145.03</v>
      </c>
      <c r="G445">
        <v>86960300</v>
      </c>
      <c r="H445">
        <v>-9.6100076750577176E-2</v>
      </c>
      <c r="I445" s="1">
        <v>44427.291666666664</v>
      </c>
      <c r="J445">
        <v>48.300400000000003</v>
      </c>
      <c r="K445">
        <v>52.44</v>
      </c>
      <c r="L445">
        <v>52.67</v>
      </c>
      <c r="M445">
        <v>51.58</v>
      </c>
      <c r="N445">
        <v>52.05</v>
      </c>
      <c r="O445">
        <v>-0.68423999577179051</v>
      </c>
      <c r="P445">
        <v>22999400</v>
      </c>
      <c r="Q445" s="1">
        <v>44427.291666666664</v>
      </c>
      <c r="R445">
        <v>289.3175</v>
      </c>
      <c r="S445">
        <v>296.77</v>
      </c>
      <c r="T445">
        <v>297.47000000000003</v>
      </c>
      <c r="U445">
        <v>288.64</v>
      </c>
      <c r="V445">
        <v>288.69</v>
      </c>
      <c r="W445">
        <v>29850500</v>
      </c>
      <c r="X445">
        <v>9.6542976799736072E-2</v>
      </c>
      <c r="Y445" s="1">
        <v>44427.291666666664</v>
      </c>
      <c r="Z445">
        <v>19.7606</v>
      </c>
      <c r="AA445">
        <v>19.797999999999998</v>
      </c>
      <c r="AB445">
        <v>20.495000000000001</v>
      </c>
      <c r="AC445">
        <v>18.762</v>
      </c>
      <c r="AD445">
        <v>19.494</v>
      </c>
      <c r="AE445">
        <v>1.6961669326200159</v>
      </c>
      <c r="AF445">
        <v>766555000</v>
      </c>
      <c r="AG445" s="1">
        <v>44427.291666666664</v>
      </c>
      <c r="AH445">
        <v>18.524899999999999</v>
      </c>
      <c r="AI445">
        <v>19.321999999999999</v>
      </c>
      <c r="AJ445">
        <v>19.398</v>
      </c>
      <c r="AK445">
        <v>19.123999999999999</v>
      </c>
      <c r="AL445">
        <v>19.295999999999999</v>
      </c>
      <c r="AM445">
        <v>-0.69711352510209523</v>
      </c>
      <c r="AN445">
        <v>2707000</v>
      </c>
    </row>
    <row r="446" spans="1:40">
      <c r="A446" s="121">
        <v>44428.291666666664</v>
      </c>
      <c r="B446">
        <v>145.58920000000001</v>
      </c>
      <c r="C446">
        <v>148.19</v>
      </c>
      <c r="D446">
        <v>148.5</v>
      </c>
      <c r="E446">
        <v>146.78</v>
      </c>
      <c r="F446">
        <v>147.44</v>
      </c>
      <c r="G446">
        <v>60549600</v>
      </c>
      <c r="H446">
        <v>-0.59377175579378916</v>
      </c>
      <c r="I446" s="1">
        <v>44428.291666666664</v>
      </c>
      <c r="J446">
        <v>47.904400000000003</v>
      </c>
      <c r="K446">
        <v>52.01</v>
      </c>
      <c r="L446">
        <v>52.38</v>
      </c>
      <c r="M446">
        <v>51.42</v>
      </c>
      <c r="N446">
        <v>52.16</v>
      </c>
      <c r="O446">
        <v>-0.56901621844610528</v>
      </c>
      <c r="P446">
        <v>25728300</v>
      </c>
      <c r="Q446" s="1">
        <v>44428.291666666664</v>
      </c>
      <c r="R446">
        <v>296.71690000000001</v>
      </c>
      <c r="S446">
        <v>304.36</v>
      </c>
      <c r="T446">
        <v>305.83999999999997</v>
      </c>
      <c r="U446">
        <v>298.06</v>
      </c>
      <c r="V446">
        <v>299.72000000000003</v>
      </c>
      <c r="W446">
        <v>40817600</v>
      </c>
      <c r="X446">
        <v>0.95911881380290731</v>
      </c>
      <c r="Y446" s="1">
        <v>44428.291666666664</v>
      </c>
      <c r="Z446">
        <v>20.776700000000002</v>
      </c>
      <c r="AA446">
        <v>20.815999999999999</v>
      </c>
      <c r="AB446">
        <v>20.864999999999998</v>
      </c>
      <c r="AC446">
        <v>19.933</v>
      </c>
      <c r="AD446">
        <v>19.991</v>
      </c>
      <c r="AE446">
        <v>1.2089683869102474</v>
      </c>
      <c r="AF446">
        <v>675741000</v>
      </c>
      <c r="AG446" s="1">
        <v>44428.291666666664</v>
      </c>
      <c r="AH446">
        <v>18.7224</v>
      </c>
      <c r="AI446">
        <v>19.527999999999999</v>
      </c>
      <c r="AJ446">
        <v>19.568000000000001</v>
      </c>
      <c r="AK446">
        <v>19.36</v>
      </c>
      <c r="AL446">
        <v>19.36</v>
      </c>
      <c r="AM446">
        <v>-0.95326764156748656</v>
      </c>
      <c r="AN446">
        <v>2095000</v>
      </c>
    </row>
    <row r="447" spans="1:40">
      <c r="A447" s="121">
        <v>44431.291666666664</v>
      </c>
      <c r="B447">
        <v>147.08250000000001</v>
      </c>
      <c r="C447">
        <v>149.71</v>
      </c>
      <c r="D447">
        <v>150.19</v>
      </c>
      <c r="E447">
        <v>147.88999999999999</v>
      </c>
      <c r="F447">
        <v>148.31</v>
      </c>
      <c r="G447">
        <v>60131800</v>
      </c>
      <c r="H447">
        <v>-0.60164459625255218</v>
      </c>
      <c r="I447" s="1">
        <v>44431.291666666664</v>
      </c>
      <c r="J447">
        <v>49.028100000000002</v>
      </c>
      <c r="K447">
        <v>53.23</v>
      </c>
      <c r="L447">
        <v>53.54</v>
      </c>
      <c r="M447">
        <v>52.48</v>
      </c>
      <c r="N447">
        <v>52.59</v>
      </c>
      <c r="O447">
        <v>-0.64299183421604933</v>
      </c>
      <c r="P447">
        <v>23976300</v>
      </c>
      <c r="Q447" s="1">
        <v>44431.291666666664</v>
      </c>
      <c r="R447">
        <v>296.99959999999999</v>
      </c>
      <c r="S447">
        <v>304.64999999999998</v>
      </c>
      <c r="T447">
        <v>305.39999999999998</v>
      </c>
      <c r="U447">
        <v>301.85000000000002</v>
      </c>
      <c r="V447">
        <v>303.25</v>
      </c>
      <c r="W447">
        <v>22830200</v>
      </c>
      <c r="X447">
        <v>-0.45561220994182394</v>
      </c>
      <c r="Y447" s="1">
        <v>44431.291666666664</v>
      </c>
      <c r="Z447">
        <v>21.916499999999999</v>
      </c>
      <c r="AA447">
        <v>21.957999999999998</v>
      </c>
      <c r="AB447">
        <v>21.997</v>
      </c>
      <c r="AC447">
        <v>20.95</v>
      </c>
      <c r="AD447">
        <v>20.971</v>
      </c>
      <c r="AE447">
        <v>0.67284290552015358</v>
      </c>
      <c r="AF447">
        <v>575807000</v>
      </c>
      <c r="AG447" s="1">
        <v>44431.291666666664</v>
      </c>
      <c r="AH447">
        <v>19.428000000000001</v>
      </c>
      <c r="AI447">
        <v>20.263999999999999</v>
      </c>
      <c r="AJ447">
        <v>20.292000000000002</v>
      </c>
      <c r="AK447">
        <v>19.923999999999999</v>
      </c>
      <c r="AL447">
        <v>19.98</v>
      </c>
      <c r="AM447">
        <v>-0.69439293399584523</v>
      </c>
      <c r="AN447">
        <v>2713500</v>
      </c>
    </row>
    <row r="448" spans="1:40">
      <c r="A448" s="121">
        <v>44432.291666666664</v>
      </c>
      <c r="B448">
        <v>146.994</v>
      </c>
      <c r="C448">
        <v>149.62</v>
      </c>
      <c r="D448">
        <v>150.86000000000001</v>
      </c>
      <c r="E448">
        <v>149.15</v>
      </c>
      <c r="F448">
        <v>149.44999999999999</v>
      </c>
      <c r="G448">
        <v>48606400</v>
      </c>
      <c r="H448">
        <v>-0.81882419276626195</v>
      </c>
      <c r="I448" s="1">
        <v>44432.291666666664</v>
      </c>
      <c r="J448">
        <v>49.5623</v>
      </c>
      <c r="K448">
        <v>53.81</v>
      </c>
      <c r="L448">
        <v>53.97</v>
      </c>
      <c r="M448">
        <v>53.31</v>
      </c>
      <c r="N448">
        <v>53.56</v>
      </c>
      <c r="O448">
        <v>-0.79615767109131896</v>
      </c>
      <c r="P448">
        <v>20348800</v>
      </c>
      <c r="Q448" s="1">
        <v>44432.291666666664</v>
      </c>
      <c r="R448">
        <v>295.0206</v>
      </c>
      <c r="S448">
        <v>302.62</v>
      </c>
      <c r="T448">
        <v>305.64999999999998</v>
      </c>
      <c r="U448">
        <v>302</v>
      </c>
      <c r="V448">
        <v>305.02</v>
      </c>
      <c r="W448">
        <v>18175800</v>
      </c>
      <c r="X448">
        <v>-0.82168646619439389</v>
      </c>
      <c r="Y448" s="1">
        <v>44432.291666666664</v>
      </c>
      <c r="Z448">
        <v>21.751799999999999</v>
      </c>
      <c r="AA448">
        <v>21.792999999999999</v>
      </c>
      <c r="AB448">
        <v>21.959</v>
      </c>
      <c r="AC448">
        <v>21.535</v>
      </c>
      <c r="AD448">
        <v>21.753</v>
      </c>
      <c r="AE448">
        <v>-0.82129558159126292</v>
      </c>
      <c r="AF448">
        <v>297299000</v>
      </c>
      <c r="AG448" s="1">
        <v>44432.291666666664</v>
      </c>
      <c r="AH448">
        <v>19.963000000000001</v>
      </c>
      <c r="AI448">
        <v>20.821999999999999</v>
      </c>
      <c r="AJ448">
        <v>20.908000000000001</v>
      </c>
      <c r="AK448">
        <v>20.506</v>
      </c>
      <c r="AL448">
        <v>20.6</v>
      </c>
      <c r="AM448">
        <v>-0.50416083279728252</v>
      </c>
      <c r="AN448">
        <v>3168000</v>
      </c>
    </row>
    <row r="449" spans="1:40">
      <c r="A449" s="121">
        <v>44433.291666666664</v>
      </c>
      <c r="B449">
        <v>145.75620000000001</v>
      </c>
      <c r="C449">
        <v>148.36000000000001</v>
      </c>
      <c r="D449">
        <v>150.32</v>
      </c>
      <c r="E449">
        <v>147.80000000000001</v>
      </c>
      <c r="F449">
        <v>149.81</v>
      </c>
      <c r="G449">
        <v>58991300</v>
      </c>
      <c r="H449">
        <v>-0.62313567941008996</v>
      </c>
      <c r="I449" s="1">
        <v>44433.291666666664</v>
      </c>
      <c r="J449">
        <v>49.5623</v>
      </c>
      <c r="K449">
        <v>53.81</v>
      </c>
      <c r="L449">
        <v>54.23</v>
      </c>
      <c r="M449">
        <v>53.73</v>
      </c>
      <c r="N449">
        <v>54.08</v>
      </c>
      <c r="O449">
        <v>-1.0199592429103896</v>
      </c>
      <c r="P449">
        <v>15048400</v>
      </c>
      <c r="Q449" s="1">
        <v>44433.291666666664</v>
      </c>
      <c r="R449">
        <v>294.42590000000001</v>
      </c>
      <c r="S449">
        <v>302.01</v>
      </c>
      <c r="T449">
        <v>304.58999999999997</v>
      </c>
      <c r="U449">
        <v>300.42</v>
      </c>
      <c r="V449">
        <v>304.3</v>
      </c>
      <c r="W449">
        <v>20006100</v>
      </c>
      <c r="X449">
        <v>-0.67773113119545125</v>
      </c>
      <c r="Y449" s="1">
        <v>44433.291666666664</v>
      </c>
      <c r="Z449">
        <v>22.170999999999999</v>
      </c>
      <c r="AA449">
        <v>22.213000000000001</v>
      </c>
      <c r="AB449">
        <v>22.47</v>
      </c>
      <c r="AC449">
        <v>21.722000000000001</v>
      </c>
      <c r="AD449">
        <v>21.736999999999998</v>
      </c>
      <c r="AE449">
        <v>-0.55089915481935836</v>
      </c>
      <c r="AF449">
        <v>347701000</v>
      </c>
      <c r="AG449" s="1">
        <v>44433.291666666664</v>
      </c>
      <c r="AH449">
        <v>20.200800000000001</v>
      </c>
      <c r="AI449">
        <v>21.07</v>
      </c>
      <c r="AJ449">
        <v>21.08</v>
      </c>
      <c r="AK449">
        <v>20.824000000000002</v>
      </c>
      <c r="AL449">
        <v>20.84</v>
      </c>
      <c r="AM449">
        <v>-0.97566019913431412</v>
      </c>
      <c r="AN449">
        <v>2041500</v>
      </c>
    </row>
    <row r="450" spans="1:40">
      <c r="A450" s="121">
        <v>44434.291666666664</v>
      </c>
      <c r="B450">
        <v>144.95060000000001</v>
      </c>
      <c r="C450">
        <v>147.54</v>
      </c>
      <c r="D450">
        <v>149.12</v>
      </c>
      <c r="E450">
        <v>147.51</v>
      </c>
      <c r="F450">
        <v>148.35</v>
      </c>
      <c r="G450">
        <v>48597200</v>
      </c>
      <c r="H450">
        <v>-0.81899755354228065</v>
      </c>
      <c r="I450" s="1">
        <v>44434.291666666664</v>
      </c>
      <c r="J450">
        <v>48.936</v>
      </c>
      <c r="K450">
        <v>53.13</v>
      </c>
      <c r="L450">
        <v>53.75</v>
      </c>
      <c r="M450">
        <v>52.97</v>
      </c>
      <c r="N450">
        <v>53.75</v>
      </c>
      <c r="O450">
        <v>-0.8290413523479585</v>
      </c>
      <c r="P450">
        <v>19570000</v>
      </c>
      <c r="Q450" s="1">
        <v>44434.291666666664</v>
      </c>
      <c r="R450">
        <v>291.57929999999999</v>
      </c>
      <c r="S450">
        <v>299.08999999999997</v>
      </c>
      <c r="T450">
        <v>302.43</v>
      </c>
      <c r="U450">
        <v>298.95</v>
      </c>
      <c r="V450">
        <v>300.99</v>
      </c>
      <c r="W450">
        <v>17666100</v>
      </c>
      <c r="X450">
        <v>-0.86177499498692034</v>
      </c>
      <c r="Y450" s="1">
        <v>44434.291666666664</v>
      </c>
      <c r="Z450">
        <v>22.026299999999999</v>
      </c>
      <c r="AA450">
        <v>22.068000000000001</v>
      </c>
      <c r="AB450">
        <v>22.34</v>
      </c>
      <c r="AC450">
        <v>21.79</v>
      </c>
      <c r="AD450">
        <v>22.2</v>
      </c>
      <c r="AE450">
        <v>-1.139744482364119</v>
      </c>
      <c r="AF450">
        <v>237940000</v>
      </c>
      <c r="AG450" s="1">
        <v>44434.291666666664</v>
      </c>
      <c r="AH450">
        <v>19.491299999999999</v>
      </c>
      <c r="AI450">
        <v>20.329999999999998</v>
      </c>
      <c r="AJ450">
        <v>20.623999999999999</v>
      </c>
      <c r="AK450">
        <v>20.294</v>
      </c>
      <c r="AL450">
        <v>20.623999999999999</v>
      </c>
      <c r="AM450">
        <v>-0.60691546611795832</v>
      </c>
      <c r="AN450">
        <v>2922500</v>
      </c>
    </row>
    <row r="451" spans="1:40">
      <c r="A451" s="121">
        <v>44435.291666666664</v>
      </c>
      <c r="B451">
        <v>145.99199999999999</v>
      </c>
      <c r="C451">
        <v>148.6</v>
      </c>
      <c r="D451">
        <v>148.75</v>
      </c>
      <c r="E451">
        <v>146.83000000000001</v>
      </c>
      <c r="F451">
        <v>147.47999999999999</v>
      </c>
      <c r="G451">
        <v>55802400</v>
      </c>
      <c r="H451">
        <v>-0.6832259162194475</v>
      </c>
      <c r="I451" s="1">
        <v>44435.291666666664</v>
      </c>
      <c r="J451">
        <v>49.636000000000003</v>
      </c>
      <c r="K451">
        <v>53.89</v>
      </c>
      <c r="L451">
        <v>53.94</v>
      </c>
      <c r="M451">
        <v>52.92</v>
      </c>
      <c r="N451">
        <v>53.36</v>
      </c>
      <c r="O451">
        <v>-0.95761198592072094</v>
      </c>
      <c r="P451">
        <v>16525000</v>
      </c>
      <c r="Q451" s="1">
        <v>44435.291666666664</v>
      </c>
      <c r="R451">
        <v>292.1934</v>
      </c>
      <c r="S451">
        <v>299.72000000000003</v>
      </c>
      <c r="T451">
        <v>300.87</v>
      </c>
      <c r="U451">
        <v>296.83</v>
      </c>
      <c r="V451">
        <v>298.99</v>
      </c>
      <c r="W451">
        <v>22605700</v>
      </c>
      <c r="X451">
        <v>-0.47326940969446707</v>
      </c>
      <c r="Y451" s="1">
        <v>44435.291666666664</v>
      </c>
      <c r="Z451">
        <v>22.5932</v>
      </c>
      <c r="AA451">
        <v>22.635999999999999</v>
      </c>
      <c r="AB451">
        <v>22.722000000000001</v>
      </c>
      <c r="AC451">
        <v>22.167000000000002</v>
      </c>
      <c r="AD451">
        <v>22.184000000000001</v>
      </c>
      <c r="AE451">
        <v>-0.78147270400847169</v>
      </c>
      <c r="AF451">
        <v>304722000</v>
      </c>
      <c r="AG451" s="1">
        <v>44435.291666666664</v>
      </c>
      <c r="AH451">
        <v>19.798100000000002</v>
      </c>
      <c r="AI451">
        <v>20.65</v>
      </c>
      <c r="AJ451">
        <v>20.704000000000001</v>
      </c>
      <c r="AK451">
        <v>20.440000000000001</v>
      </c>
      <c r="AL451">
        <v>20.521999999999998</v>
      </c>
      <c r="AM451">
        <v>-0.98654256355931436</v>
      </c>
      <c r="AN451">
        <v>2015500</v>
      </c>
    </row>
    <row r="452" spans="1:40">
      <c r="A452" s="121">
        <v>44438.291666666664</v>
      </c>
      <c r="B452">
        <v>150.43260000000001</v>
      </c>
      <c r="C452">
        <v>153.12</v>
      </c>
      <c r="D452">
        <v>153.49</v>
      </c>
      <c r="E452">
        <v>148.61000000000001</v>
      </c>
      <c r="F452">
        <v>149</v>
      </c>
      <c r="G452">
        <v>90956700</v>
      </c>
      <c r="H452">
        <v>-2.0793663133055033E-2</v>
      </c>
      <c r="I452" s="1">
        <v>44438.291666666664</v>
      </c>
      <c r="J452">
        <v>49.682000000000002</v>
      </c>
      <c r="K452">
        <v>53.94</v>
      </c>
      <c r="L452">
        <v>54.87</v>
      </c>
      <c r="M452">
        <v>53.76</v>
      </c>
      <c r="N452">
        <v>54.26</v>
      </c>
      <c r="O452">
        <v>-1.0396818514298765</v>
      </c>
      <c r="P452">
        <v>14581300</v>
      </c>
      <c r="Q452" s="1">
        <v>44438.291666666664</v>
      </c>
      <c r="R452">
        <v>295.96629999999999</v>
      </c>
      <c r="S452">
        <v>303.58999999999997</v>
      </c>
      <c r="T452">
        <v>304.22000000000003</v>
      </c>
      <c r="U452">
        <v>301.06</v>
      </c>
      <c r="V452">
        <v>301.12</v>
      </c>
      <c r="W452">
        <v>16348100</v>
      </c>
      <c r="X452">
        <v>-0.96543730801134608</v>
      </c>
      <c r="Y452" s="1">
        <v>44438.291666666664</v>
      </c>
      <c r="Z452">
        <v>22.645099999999999</v>
      </c>
      <c r="AA452">
        <v>22.687999999999999</v>
      </c>
      <c r="AB452">
        <v>23.042999999999999</v>
      </c>
      <c r="AC452">
        <v>22.550999999999998</v>
      </c>
      <c r="AD452">
        <v>22.83</v>
      </c>
      <c r="AE452">
        <v>-1.0075559192979762</v>
      </c>
      <c r="AF452">
        <v>262580000</v>
      </c>
      <c r="AG452" s="1">
        <v>44438.291666666664</v>
      </c>
      <c r="AH452">
        <v>19.646599999999999</v>
      </c>
      <c r="AI452">
        <v>20.492000000000001</v>
      </c>
      <c r="AJ452">
        <v>20.56</v>
      </c>
      <c r="AK452">
        <v>20.47</v>
      </c>
      <c r="AL452">
        <v>20.55</v>
      </c>
      <c r="AM452">
        <v>-1.0093536736040265</v>
      </c>
      <c r="AN452">
        <v>1961000</v>
      </c>
    </row>
    <row r="453" spans="1:40">
      <c r="A453" s="121">
        <v>44439.291666666664</v>
      </c>
      <c r="B453">
        <v>149.1653</v>
      </c>
      <c r="C453">
        <v>151.83000000000001</v>
      </c>
      <c r="D453">
        <v>152.80000000000001</v>
      </c>
      <c r="E453">
        <v>151.29</v>
      </c>
      <c r="F453">
        <v>152.66</v>
      </c>
      <c r="G453">
        <v>86453100</v>
      </c>
      <c r="H453">
        <v>-0.10565753170673953</v>
      </c>
      <c r="I453" s="1">
        <v>44439.291666666664</v>
      </c>
      <c r="J453">
        <v>49.7926</v>
      </c>
      <c r="K453">
        <v>54.06</v>
      </c>
      <c r="L453">
        <v>54.5</v>
      </c>
      <c r="M453">
        <v>53.66</v>
      </c>
      <c r="N453">
        <v>54.44</v>
      </c>
      <c r="O453">
        <v>-0.71165573054315157</v>
      </c>
      <c r="P453">
        <v>22350100</v>
      </c>
      <c r="Q453" s="1">
        <v>44439.291666666664</v>
      </c>
      <c r="R453">
        <v>294.29930000000002</v>
      </c>
      <c r="S453">
        <v>301.88</v>
      </c>
      <c r="T453">
        <v>304.5</v>
      </c>
      <c r="U453">
        <v>301.5</v>
      </c>
      <c r="V453">
        <v>304.42</v>
      </c>
      <c r="W453">
        <v>26285300</v>
      </c>
      <c r="X453">
        <v>-0.18386436644357401</v>
      </c>
      <c r="Y453" s="1">
        <v>44439.291666666664</v>
      </c>
      <c r="Z453">
        <v>22.346599999999999</v>
      </c>
      <c r="AA453">
        <v>22.385000000000002</v>
      </c>
      <c r="AB453">
        <v>22.695</v>
      </c>
      <c r="AC453">
        <v>22.12</v>
      </c>
      <c r="AD453">
        <v>22.695</v>
      </c>
      <c r="AE453">
        <v>-1.0222018112286</v>
      </c>
      <c r="AF453">
        <v>259850000</v>
      </c>
      <c r="AG453" s="1">
        <v>44439.291666666664</v>
      </c>
      <c r="AH453">
        <v>19.8384</v>
      </c>
      <c r="AI453">
        <v>20.692</v>
      </c>
      <c r="AJ453">
        <v>20.777999999999999</v>
      </c>
      <c r="AK453">
        <v>20.552</v>
      </c>
      <c r="AL453">
        <v>20.591999999999999</v>
      </c>
      <c r="AM453">
        <v>-1.0321647836487386</v>
      </c>
      <c r="AN453">
        <v>1906500</v>
      </c>
    </row>
    <row r="454" spans="1:40">
      <c r="A454" s="121">
        <v>44440.291666666664</v>
      </c>
      <c r="B454">
        <v>149.83340000000001</v>
      </c>
      <c r="C454">
        <v>152.51</v>
      </c>
      <c r="D454">
        <v>154.97999999999999</v>
      </c>
      <c r="E454">
        <v>152.34</v>
      </c>
      <c r="F454">
        <v>152.83000000000001</v>
      </c>
      <c r="G454">
        <v>80313700</v>
      </c>
      <c r="H454">
        <v>-0.22134569999905648</v>
      </c>
      <c r="I454" s="1">
        <v>44440.291666666664</v>
      </c>
      <c r="J454">
        <v>49.433399999999999</v>
      </c>
      <c r="K454">
        <v>53.67</v>
      </c>
      <c r="L454">
        <v>54.16</v>
      </c>
      <c r="M454">
        <v>53.53</v>
      </c>
      <c r="N454">
        <v>54.11</v>
      </c>
      <c r="O454">
        <v>-0.86936481870657523</v>
      </c>
      <c r="P454">
        <v>18615000</v>
      </c>
      <c r="Q454" s="1">
        <v>44440.291666666664</v>
      </c>
      <c r="R454">
        <v>294.25040000000001</v>
      </c>
      <c r="S454">
        <v>301.83</v>
      </c>
      <c r="T454">
        <v>305.19</v>
      </c>
      <c r="U454">
        <v>301.49</v>
      </c>
      <c r="V454">
        <v>302.87</v>
      </c>
      <c r="W454">
        <v>18983800</v>
      </c>
      <c r="X454">
        <v>-0.75813627732964739</v>
      </c>
      <c r="Y454" s="1">
        <v>44440.291666666664</v>
      </c>
      <c r="Z454">
        <v>22.4025</v>
      </c>
      <c r="AA454">
        <v>22.440999999999999</v>
      </c>
      <c r="AB454">
        <v>22.696999999999999</v>
      </c>
      <c r="AC454">
        <v>22.356999999999999</v>
      </c>
      <c r="AD454">
        <v>22.484999999999999</v>
      </c>
      <c r="AE454">
        <v>-1.3338052328426735</v>
      </c>
      <c r="AF454">
        <v>201767000</v>
      </c>
      <c r="AG454" s="1">
        <v>44440.291666666664</v>
      </c>
      <c r="AH454">
        <v>20.0915</v>
      </c>
      <c r="AI454">
        <v>20.956</v>
      </c>
      <c r="AJ454">
        <v>21.062000000000001</v>
      </c>
      <c r="AK454">
        <v>20.768000000000001</v>
      </c>
      <c r="AL454">
        <v>20.8</v>
      </c>
      <c r="AM454">
        <v>-0.67911576855305633</v>
      </c>
      <c r="AN454">
        <v>2750000</v>
      </c>
    </row>
    <row r="455" spans="1:40">
      <c r="A455" s="121">
        <v>44441.291666666664</v>
      </c>
      <c r="B455">
        <v>150.95330000000001</v>
      </c>
      <c r="C455">
        <v>153.65</v>
      </c>
      <c r="D455">
        <v>154.72</v>
      </c>
      <c r="E455">
        <v>152.4</v>
      </c>
      <c r="F455">
        <v>153.87</v>
      </c>
      <c r="G455">
        <v>71115500</v>
      </c>
      <c r="H455">
        <v>-0.39467255760507497</v>
      </c>
      <c r="I455" s="1">
        <v>44441.291666666664</v>
      </c>
      <c r="J455">
        <v>49.488599999999998</v>
      </c>
      <c r="K455">
        <v>53.73</v>
      </c>
      <c r="L455">
        <v>53.89</v>
      </c>
      <c r="M455">
        <v>53.35</v>
      </c>
      <c r="N455">
        <v>53.8</v>
      </c>
      <c r="O455">
        <v>-0.98528950654697567</v>
      </c>
      <c r="P455">
        <v>15869500</v>
      </c>
      <c r="Q455" s="1">
        <v>44441.291666666664</v>
      </c>
      <c r="R455">
        <v>293.58749999999998</v>
      </c>
      <c r="S455">
        <v>301.14999999999998</v>
      </c>
      <c r="T455">
        <v>303.36</v>
      </c>
      <c r="U455">
        <v>300.18</v>
      </c>
      <c r="V455">
        <v>302.2</v>
      </c>
      <c r="W455">
        <v>16285600</v>
      </c>
      <c r="X455">
        <v>-0.97035300950150283</v>
      </c>
      <c r="Y455" s="1">
        <v>44441.291666666664</v>
      </c>
      <c r="Z455">
        <v>22.357600000000001</v>
      </c>
      <c r="AA455">
        <v>22.396000000000001</v>
      </c>
      <c r="AB455">
        <v>22.593</v>
      </c>
      <c r="AC455">
        <v>22.295000000000002</v>
      </c>
      <c r="AD455">
        <v>22.518000000000001</v>
      </c>
      <c r="AE455">
        <v>-1.4085529296446446</v>
      </c>
      <c r="AF455">
        <v>187834000</v>
      </c>
      <c r="AG455" s="1">
        <v>44441.291666666664</v>
      </c>
      <c r="AH455">
        <v>20.214200000000002</v>
      </c>
      <c r="AI455">
        <v>21.084</v>
      </c>
      <c r="AJ455">
        <v>21.192</v>
      </c>
      <c r="AK455">
        <v>21.013999999999999</v>
      </c>
      <c r="AL455">
        <v>21.013999999999999</v>
      </c>
      <c r="AM455">
        <v>-1.0947383790924903</v>
      </c>
      <c r="AN455">
        <v>1757000</v>
      </c>
    </row>
    <row r="456" spans="1:40">
      <c r="A456" s="121">
        <v>44442.291666666664</v>
      </c>
      <c r="B456">
        <v>151.59200000000001</v>
      </c>
      <c r="C456">
        <v>154.30000000000001</v>
      </c>
      <c r="D456">
        <v>154.63</v>
      </c>
      <c r="E456">
        <v>153.09</v>
      </c>
      <c r="F456">
        <v>153.76</v>
      </c>
      <c r="G456">
        <v>57808700</v>
      </c>
      <c r="H456">
        <v>-0.6454200765535395</v>
      </c>
      <c r="I456" s="1">
        <v>44442.291666666664</v>
      </c>
      <c r="J456">
        <v>49.286000000000001</v>
      </c>
      <c r="K456">
        <v>53.51</v>
      </c>
      <c r="L456">
        <v>54.08</v>
      </c>
      <c r="M456">
        <v>53.32</v>
      </c>
      <c r="N456">
        <v>53.44</v>
      </c>
      <c r="O456">
        <v>-1.087187539388075</v>
      </c>
      <c r="P456">
        <v>13456200</v>
      </c>
      <c r="Q456" s="1">
        <v>44442.291666666664</v>
      </c>
      <c r="R456">
        <v>293.5779</v>
      </c>
      <c r="S456">
        <v>301.14</v>
      </c>
      <c r="T456">
        <v>302.60000000000002</v>
      </c>
      <c r="U456">
        <v>300.26</v>
      </c>
      <c r="V456">
        <v>300.99</v>
      </c>
      <c r="W456">
        <v>14747900</v>
      </c>
      <c r="X456">
        <v>-1.0912949964041276</v>
      </c>
      <c r="Y456" s="1">
        <v>44442.291666666664</v>
      </c>
      <c r="Z456">
        <v>22.803899999999999</v>
      </c>
      <c r="AA456">
        <v>22.843</v>
      </c>
      <c r="AB456">
        <v>22.986000000000001</v>
      </c>
      <c r="AC456">
        <v>22.2</v>
      </c>
      <c r="AD456">
        <v>22.324999999999999</v>
      </c>
      <c r="AE456">
        <v>-0.91124710906407203</v>
      </c>
      <c r="AF456">
        <v>280532000</v>
      </c>
      <c r="AG456" s="1">
        <v>44442.291666666664</v>
      </c>
      <c r="AH456">
        <v>20.756900000000002</v>
      </c>
      <c r="AI456">
        <v>21.65</v>
      </c>
      <c r="AJ456">
        <v>21.658000000000001</v>
      </c>
      <c r="AK456">
        <v>21.332000000000001</v>
      </c>
      <c r="AL456">
        <v>21.494</v>
      </c>
      <c r="AM456">
        <v>-0.37378173593622144</v>
      </c>
      <c r="AN456">
        <v>3479500</v>
      </c>
    </row>
    <row r="457" spans="1:40">
      <c r="A457" s="121">
        <v>44446.291666666664</v>
      </c>
      <c r="B457">
        <v>153.94</v>
      </c>
      <c r="C457">
        <v>156.69</v>
      </c>
      <c r="D457">
        <v>157.26</v>
      </c>
      <c r="E457">
        <v>154.38999999999999</v>
      </c>
      <c r="F457">
        <v>154.97</v>
      </c>
      <c r="G457">
        <v>82278300</v>
      </c>
      <c r="H457">
        <v>-0.18432563689401596</v>
      </c>
      <c r="I457" s="1">
        <v>44446.291666666664</v>
      </c>
      <c r="J457">
        <v>49.414900000000003</v>
      </c>
      <c r="K457">
        <v>53.65</v>
      </c>
      <c r="L457">
        <v>53.95</v>
      </c>
      <c r="M457">
        <v>53.44</v>
      </c>
      <c r="N457">
        <v>53.57</v>
      </c>
      <c r="O457">
        <v>-1.0678153861259458</v>
      </c>
      <c r="P457">
        <v>13915000</v>
      </c>
      <c r="Q457" s="1">
        <v>44446.291666666664</v>
      </c>
      <c r="R457">
        <v>292.64190000000002</v>
      </c>
      <c r="S457">
        <v>300.18</v>
      </c>
      <c r="T457">
        <v>301.08999999999997</v>
      </c>
      <c r="U457">
        <v>298.2</v>
      </c>
      <c r="V457">
        <v>301.01</v>
      </c>
      <c r="W457">
        <v>17180400</v>
      </c>
      <c r="X457">
        <v>-0.89997589440722658</v>
      </c>
      <c r="Y457" s="1">
        <v>44446.291666666664</v>
      </c>
      <c r="Z457">
        <v>22.623200000000001</v>
      </c>
      <c r="AA457">
        <v>22.661999999999999</v>
      </c>
      <c r="AB457">
        <v>22.899000000000001</v>
      </c>
      <c r="AC457">
        <v>22.521999999999998</v>
      </c>
      <c r="AD457">
        <v>22.832999999999998</v>
      </c>
      <c r="AE457">
        <v>-1.3534403846617515</v>
      </c>
      <c r="AF457">
        <v>198107000</v>
      </c>
      <c r="AG457" s="1">
        <v>44446.291666666664</v>
      </c>
      <c r="AH457">
        <v>20.777999999999999</v>
      </c>
      <c r="AI457">
        <v>21.672000000000001</v>
      </c>
      <c r="AJ457">
        <v>21.762</v>
      </c>
      <c r="AK457">
        <v>21.52</v>
      </c>
      <c r="AL457">
        <v>21.65</v>
      </c>
      <c r="AM457">
        <v>-0.76303554036892396</v>
      </c>
      <c r="AN457">
        <v>2549500</v>
      </c>
    </row>
    <row r="458" spans="1:40">
      <c r="A458" s="121">
        <v>44447.291666666664</v>
      </c>
      <c r="B458">
        <v>152.3877</v>
      </c>
      <c r="C458">
        <v>155.11000000000001</v>
      </c>
      <c r="D458">
        <v>157.04</v>
      </c>
      <c r="E458">
        <v>153.97999999999999</v>
      </c>
      <c r="F458">
        <v>156.97999999999999</v>
      </c>
      <c r="G458">
        <v>74420200</v>
      </c>
      <c r="H458">
        <v>-0.33240023624539489</v>
      </c>
      <c r="I458" s="1">
        <v>44447.291666666664</v>
      </c>
      <c r="J458">
        <v>49.341299999999997</v>
      </c>
      <c r="K458">
        <v>53.57</v>
      </c>
      <c r="L458">
        <v>53.92</v>
      </c>
      <c r="M458">
        <v>52.99</v>
      </c>
      <c r="N458">
        <v>53.73</v>
      </c>
      <c r="O458">
        <v>-0.88540553584755799</v>
      </c>
      <c r="P458">
        <v>18235100</v>
      </c>
      <c r="Q458" s="1">
        <v>44447.291666666664</v>
      </c>
      <c r="R458">
        <v>292.6712</v>
      </c>
      <c r="S458">
        <v>300.20999999999998</v>
      </c>
      <c r="T458">
        <v>300.61</v>
      </c>
      <c r="U458">
        <v>297.47000000000003</v>
      </c>
      <c r="V458">
        <v>299.77999999999997</v>
      </c>
      <c r="W458">
        <v>15046800</v>
      </c>
      <c r="X458">
        <v>-1.0677861455976019</v>
      </c>
      <c r="Y458" s="1">
        <v>44447.291666666664</v>
      </c>
      <c r="Z458">
        <v>22.300699999999999</v>
      </c>
      <c r="AA458">
        <v>22.338999999999999</v>
      </c>
      <c r="AB458">
        <v>22.61</v>
      </c>
      <c r="AC458">
        <v>21.977</v>
      </c>
      <c r="AD458">
        <v>22.513000000000002</v>
      </c>
      <c r="AE458">
        <v>-1.0512575440843721</v>
      </c>
      <c r="AF458">
        <v>254434000</v>
      </c>
      <c r="AG458" s="1">
        <v>44447.291666666664</v>
      </c>
      <c r="AH458">
        <v>20.6782</v>
      </c>
      <c r="AI458">
        <v>21.568000000000001</v>
      </c>
      <c r="AJ458">
        <v>21.712</v>
      </c>
      <c r="AK458">
        <v>21.404</v>
      </c>
      <c r="AL458">
        <v>21.655999999999999</v>
      </c>
      <c r="AM458">
        <v>-0.99470433687806459</v>
      </c>
      <c r="AN458">
        <v>1996000</v>
      </c>
    </row>
    <row r="459" spans="1:40">
      <c r="A459" s="121">
        <v>44448.291666666664</v>
      </c>
      <c r="B459">
        <v>151.36600000000001</v>
      </c>
      <c r="C459">
        <v>154.07</v>
      </c>
      <c r="D459">
        <v>156.11000000000001</v>
      </c>
      <c r="E459">
        <v>153.94999999999999</v>
      </c>
      <c r="F459">
        <v>155.49</v>
      </c>
      <c r="G459">
        <v>57305700</v>
      </c>
      <c r="H459">
        <v>-0.65489838854673676</v>
      </c>
      <c r="I459" s="1">
        <v>44448.291666666664</v>
      </c>
      <c r="J459">
        <v>49.184699999999999</v>
      </c>
      <c r="K459">
        <v>53.4</v>
      </c>
      <c r="L459">
        <v>53.89</v>
      </c>
      <c r="M459">
        <v>53.34</v>
      </c>
      <c r="N459">
        <v>53.66</v>
      </c>
      <c r="O459">
        <v>-1.0855154877987545</v>
      </c>
      <c r="P459">
        <v>13495800</v>
      </c>
      <c r="Q459" s="1">
        <v>44448.291666666664</v>
      </c>
      <c r="R459">
        <v>289.78550000000001</v>
      </c>
      <c r="S459">
        <v>297.25</v>
      </c>
      <c r="T459">
        <v>302.14</v>
      </c>
      <c r="U459">
        <v>297</v>
      </c>
      <c r="V459">
        <v>300.82</v>
      </c>
      <c r="W459">
        <v>19927000</v>
      </c>
      <c r="X459">
        <v>-0.68395244300139368</v>
      </c>
      <c r="Y459" s="1">
        <v>44448.291666666664</v>
      </c>
      <c r="Z459">
        <v>22.138999999999999</v>
      </c>
      <c r="AA459">
        <v>22.177</v>
      </c>
      <c r="AB459">
        <v>22.538</v>
      </c>
      <c r="AC459">
        <v>22.131</v>
      </c>
      <c r="AD459">
        <v>22.312000000000001</v>
      </c>
      <c r="AE459">
        <v>-1.3601517439310593</v>
      </c>
      <c r="AF459">
        <v>196856000</v>
      </c>
      <c r="AG459" s="1">
        <v>44448.291666666664</v>
      </c>
      <c r="AH459">
        <v>21.082799999999999</v>
      </c>
      <c r="AI459">
        <v>21.99</v>
      </c>
      <c r="AJ459">
        <v>22.184000000000001</v>
      </c>
      <c r="AK459">
        <v>21.88</v>
      </c>
      <c r="AL459">
        <v>21.884</v>
      </c>
      <c r="AM459">
        <v>-0.45916644142468521</v>
      </c>
      <c r="AN459">
        <v>3275500</v>
      </c>
    </row>
    <row r="460" spans="1:40">
      <c r="A460" s="121">
        <v>44449.291666666664</v>
      </c>
      <c r="B460">
        <v>146.35550000000001</v>
      </c>
      <c r="C460">
        <v>148.97</v>
      </c>
      <c r="D460">
        <v>155.47999999999999</v>
      </c>
      <c r="E460">
        <v>148.69999999999999</v>
      </c>
      <c r="F460">
        <v>155</v>
      </c>
      <c r="G460">
        <v>140893200</v>
      </c>
      <c r="H460">
        <v>0.92018790117767335</v>
      </c>
      <c r="I460" s="1">
        <v>44449.291666666664</v>
      </c>
      <c r="J460">
        <v>49.5899</v>
      </c>
      <c r="K460">
        <v>53.84</v>
      </c>
      <c r="L460">
        <v>54.98</v>
      </c>
      <c r="M460">
        <v>53.81</v>
      </c>
      <c r="N460">
        <v>53.85</v>
      </c>
      <c r="O460">
        <v>-0.7971752580434055</v>
      </c>
      <c r="P460">
        <v>20324700</v>
      </c>
      <c r="Q460" s="1">
        <v>44449.291666666664</v>
      </c>
      <c r="R460">
        <v>288.28410000000002</v>
      </c>
      <c r="S460">
        <v>295.70999999999998</v>
      </c>
      <c r="T460">
        <v>299.92</v>
      </c>
      <c r="U460">
        <v>295.38</v>
      </c>
      <c r="V460">
        <v>298.42</v>
      </c>
      <c r="W460">
        <v>19633400</v>
      </c>
      <c r="X460">
        <v>-0.70704444232155406</v>
      </c>
      <c r="Y460" s="1">
        <v>44449.291666666664</v>
      </c>
      <c r="Z460">
        <v>22.439499999999999</v>
      </c>
      <c r="AA460">
        <v>22.478000000000002</v>
      </c>
      <c r="AB460">
        <v>22.626000000000001</v>
      </c>
      <c r="AC460">
        <v>22.27</v>
      </c>
      <c r="AD460">
        <v>22.347999999999999</v>
      </c>
      <c r="AE460">
        <v>-1.0837574757018515</v>
      </c>
      <c r="AF460">
        <v>248376000</v>
      </c>
      <c r="AG460" s="1">
        <v>44449.291666666664</v>
      </c>
      <c r="AH460">
        <v>21.1538</v>
      </c>
      <c r="AI460">
        <v>22.064</v>
      </c>
      <c r="AJ460">
        <v>22.367999999999999</v>
      </c>
      <c r="AK460">
        <v>22.052</v>
      </c>
      <c r="AL460">
        <v>22.164000000000001</v>
      </c>
      <c r="AM460">
        <v>-0.76868599882036637</v>
      </c>
      <c r="AN460">
        <v>2536000</v>
      </c>
    </row>
    <row r="461" spans="1:40">
      <c r="A461" s="121">
        <v>44452.291666666664</v>
      </c>
      <c r="B461">
        <v>146.92529999999999</v>
      </c>
      <c r="C461">
        <v>149.55000000000001</v>
      </c>
      <c r="D461">
        <v>151.41999999999999</v>
      </c>
      <c r="E461">
        <v>148.75</v>
      </c>
      <c r="F461">
        <v>150.63</v>
      </c>
      <c r="G461">
        <v>102404300</v>
      </c>
      <c r="H461">
        <v>0.19491990420953995</v>
      </c>
      <c r="I461" s="1">
        <v>44452.291666666664</v>
      </c>
      <c r="J461">
        <v>50.6492</v>
      </c>
      <c r="K461">
        <v>54.99</v>
      </c>
      <c r="L461">
        <v>55.49</v>
      </c>
      <c r="M461">
        <v>54.41</v>
      </c>
      <c r="N461">
        <v>54.61</v>
      </c>
      <c r="O461">
        <v>-0.69944890947061111</v>
      </c>
      <c r="P461">
        <v>22639200</v>
      </c>
      <c r="Q461" s="1">
        <v>44452.291666666664</v>
      </c>
      <c r="R461">
        <v>289.53199999999998</v>
      </c>
      <c r="S461">
        <v>296.99</v>
      </c>
      <c r="T461">
        <v>298.54000000000002</v>
      </c>
      <c r="U461">
        <v>294.08</v>
      </c>
      <c r="V461">
        <v>297.55</v>
      </c>
      <c r="W461">
        <v>23652900</v>
      </c>
      <c r="X461">
        <v>-0.39090584808659251</v>
      </c>
      <c r="Y461" s="1">
        <v>44452.291666666664</v>
      </c>
      <c r="Z461">
        <v>22.114000000000001</v>
      </c>
      <c r="AA461">
        <v>22.152000000000001</v>
      </c>
      <c r="AB461">
        <v>22.963999999999999</v>
      </c>
      <c r="AC461">
        <v>21.858000000000001</v>
      </c>
      <c r="AD461">
        <v>22.684000000000001</v>
      </c>
      <c r="AE461">
        <v>-0.8202172576798874</v>
      </c>
      <c r="AF461">
        <v>297500000</v>
      </c>
      <c r="AG461" s="1">
        <v>44452.291666666664</v>
      </c>
      <c r="AH461">
        <v>21.305299999999999</v>
      </c>
      <c r="AI461">
        <v>22.222000000000001</v>
      </c>
      <c r="AJ461">
        <v>22.346</v>
      </c>
      <c r="AK461">
        <v>22.02</v>
      </c>
      <c r="AL461">
        <v>22.346</v>
      </c>
      <c r="AM461">
        <v>-0.74838620364296204</v>
      </c>
      <c r="AN461">
        <v>2584500</v>
      </c>
    </row>
    <row r="462" spans="1:40">
      <c r="A462" s="121">
        <v>44453.291666666664</v>
      </c>
      <c r="B462">
        <v>145.5204</v>
      </c>
      <c r="C462">
        <v>148.12</v>
      </c>
      <c r="D462">
        <v>151.07</v>
      </c>
      <c r="E462">
        <v>146.91</v>
      </c>
      <c r="F462">
        <v>150.35</v>
      </c>
      <c r="G462">
        <v>109296300</v>
      </c>
      <c r="H462">
        <v>0.32478973772269243</v>
      </c>
      <c r="I462" s="1">
        <v>44453.291666666664</v>
      </c>
      <c r="J462">
        <v>50.216299999999997</v>
      </c>
      <c r="K462">
        <v>54.52</v>
      </c>
      <c r="L462">
        <v>55.44</v>
      </c>
      <c r="M462">
        <v>54.27</v>
      </c>
      <c r="N462">
        <v>55.37</v>
      </c>
      <c r="O462">
        <v>-0.72336853637339271</v>
      </c>
      <c r="P462">
        <v>22072700</v>
      </c>
      <c r="Q462" s="1">
        <v>44453.291666666664</v>
      </c>
      <c r="R462">
        <v>292.26170000000002</v>
      </c>
      <c r="S462">
        <v>299.79000000000002</v>
      </c>
      <c r="T462">
        <v>301.39</v>
      </c>
      <c r="U462">
        <v>298.10000000000002</v>
      </c>
      <c r="V462">
        <v>299.56</v>
      </c>
      <c r="W462">
        <v>21853400</v>
      </c>
      <c r="X462">
        <v>-0.53243872539118597</v>
      </c>
      <c r="Y462" s="1">
        <v>44453.291666666664</v>
      </c>
      <c r="Z462">
        <v>22.203900000000001</v>
      </c>
      <c r="AA462">
        <v>22.242000000000001</v>
      </c>
      <c r="AB462">
        <v>22.41</v>
      </c>
      <c r="AC462">
        <v>22.085999999999999</v>
      </c>
      <c r="AD462">
        <v>22.274999999999999</v>
      </c>
      <c r="AE462">
        <v>-1.3445992015475874</v>
      </c>
      <c r="AF462">
        <v>199755000</v>
      </c>
      <c r="AG462" s="1">
        <v>44453.291666666664</v>
      </c>
      <c r="AH462">
        <v>21.337900000000001</v>
      </c>
      <c r="AI462">
        <v>22.256</v>
      </c>
      <c r="AJ462">
        <v>22.376000000000001</v>
      </c>
      <c r="AK462">
        <v>22.167999999999999</v>
      </c>
      <c r="AL462">
        <v>22.326000000000001</v>
      </c>
      <c r="AM462">
        <v>-0.7015083261198839</v>
      </c>
      <c r="AN462">
        <v>2696500</v>
      </c>
    </row>
    <row r="463" spans="1:40">
      <c r="A463" s="121">
        <v>44454.291666666664</v>
      </c>
      <c r="B463">
        <v>146.4144</v>
      </c>
      <c r="C463">
        <v>149.03</v>
      </c>
      <c r="D463">
        <v>149.44</v>
      </c>
      <c r="E463">
        <v>146.37</v>
      </c>
      <c r="F463">
        <v>148.56</v>
      </c>
      <c r="G463">
        <v>83281300</v>
      </c>
      <c r="H463">
        <v>-0.16542554359545356</v>
      </c>
      <c r="I463" s="1">
        <v>44454.291666666664</v>
      </c>
      <c r="J463">
        <v>50.768900000000002</v>
      </c>
      <c r="K463">
        <v>55.12</v>
      </c>
      <c r="L463">
        <v>55.15</v>
      </c>
      <c r="M463">
        <v>54.42</v>
      </c>
      <c r="N463">
        <v>54.67</v>
      </c>
      <c r="O463">
        <v>-0.86171391597968383</v>
      </c>
      <c r="P463">
        <v>18796200</v>
      </c>
      <c r="Q463" s="1">
        <v>44454.291666666664</v>
      </c>
      <c r="R463">
        <v>297.16539999999998</v>
      </c>
      <c r="S463">
        <v>304.82</v>
      </c>
      <c r="T463">
        <v>305.32</v>
      </c>
      <c r="U463">
        <v>301.82</v>
      </c>
      <c r="V463">
        <v>303.26</v>
      </c>
      <c r="W463">
        <v>28356300</v>
      </c>
      <c r="X463">
        <v>-2.097768186573962E-2</v>
      </c>
      <c r="Y463" s="1">
        <v>44454.291666666664</v>
      </c>
      <c r="Z463">
        <v>22.302700000000002</v>
      </c>
      <c r="AA463">
        <v>22.341000000000001</v>
      </c>
      <c r="AB463">
        <v>22.367000000000001</v>
      </c>
      <c r="AC463">
        <v>21.966000000000001</v>
      </c>
      <c r="AD463">
        <v>22.309000000000001</v>
      </c>
      <c r="AE463">
        <v>-1.522801616294668</v>
      </c>
      <c r="AF463">
        <v>166538000</v>
      </c>
      <c r="AG463" s="1">
        <v>44454.291666666664</v>
      </c>
      <c r="AH463">
        <v>21.416499999999999</v>
      </c>
      <c r="AI463">
        <v>22.338000000000001</v>
      </c>
      <c r="AJ463">
        <v>22.356000000000002</v>
      </c>
      <c r="AK463">
        <v>22.077999999999999</v>
      </c>
      <c r="AL463">
        <v>22.187999999999999</v>
      </c>
      <c r="AM463">
        <v>-0.91224949873479322</v>
      </c>
      <c r="AN463">
        <v>2193000</v>
      </c>
    </row>
    <row r="464" spans="1:40">
      <c r="A464" s="121">
        <v>44455.291666666664</v>
      </c>
      <c r="B464">
        <v>146.17859999999999</v>
      </c>
      <c r="C464">
        <v>148.79</v>
      </c>
      <c r="D464">
        <v>148.97</v>
      </c>
      <c r="E464">
        <v>147.22</v>
      </c>
      <c r="F464">
        <v>148.44</v>
      </c>
      <c r="G464">
        <v>68034100</v>
      </c>
      <c r="H464">
        <v>-0.45273711143377898</v>
      </c>
      <c r="I464" s="1">
        <v>44455.291666666664</v>
      </c>
      <c r="J464">
        <v>50.501800000000003</v>
      </c>
      <c r="K464">
        <v>54.83</v>
      </c>
      <c r="L464">
        <v>54.95</v>
      </c>
      <c r="M464">
        <v>54.24</v>
      </c>
      <c r="N464">
        <v>54.86</v>
      </c>
      <c r="O464">
        <v>-0.81666563717548668</v>
      </c>
      <c r="P464">
        <v>19863100</v>
      </c>
      <c r="Q464" s="1">
        <v>44455.291666666664</v>
      </c>
      <c r="R464">
        <v>297.55540000000002</v>
      </c>
      <c r="S464">
        <v>305.22000000000003</v>
      </c>
      <c r="T464">
        <v>305.31</v>
      </c>
      <c r="U464">
        <v>300.76</v>
      </c>
      <c r="V464">
        <v>303.76</v>
      </c>
      <c r="W464">
        <v>19550800</v>
      </c>
      <c r="X464">
        <v>-0.71354103341094521</v>
      </c>
      <c r="Y464" s="1">
        <v>44455.291666666664</v>
      </c>
      <c r="Z464">
        <v>22.203900000000001</v>
      </c>
      <c r="AA464">
        <v>22.242000000000001</v>
      </c>
      <c r="AB464">
        <v>22.277000000000001</v>
      </c>
      <c r="AC464">
        <v>21.927</v>
      </c>
      <c r="AD464">
        <v>22.183</v>
      </c>
      <c r="AE464">
        <v>-1.5791587938518852</v>
      </c>
      <c r="AF464">
        <v>156033000</v>
      </c>
      <c r="AG464" s="1">
        <v>44455.291666666664</v>
      </c>
      <c r="AH464">
        <v>21.531500000000001</v>
      </c>
      <c r="AI464">
        <v>22.457999999999998</v>
      </c>
      <c r="AJ464">
        <v>22.472000000000001</v>
      </c>
      <c r="AK464">
        <v>22.212</v>
      </c>
      <c r="AL464">
        <v>22.338000000000001</v>
      </c>
      <c r="AM464">
        <v>-0.97733440904585256</v>
      </c>
      <c r="AN464">
        <v>2037500</v>
      </c>
    </row>
    <row r="465" spans="1:40">
      <c r="A465" s="121">
        <v>44456.291666666664</v>
      </c>
      <c r="B465">
        <v>143.4966</v>
      </c>
      <c r="C465">
        <v>146.06</v>
      </c>
      <c r="D465">
        <v>148.82</v>
      </c>
      <c r="E465">
        <v>145.76</v>
      </c>
      <c r="F465">
        <v>148.82</v>
      </c>
      <c r="G465">
        <v>129868800</v>
      </c>
      <c r="H465">
        <v>0.71244892953193939</v>
      </c>
      <c r="I465" s="1">
        <v>44456.291666666664</v>
      </c>
      <c r="J465">
        <v>49.976799999999997</v>
      </c>
      <c r="K465">
        <v>54.26</v>
      </c>
      <c r="L465">
        <v>54.59</v>
      </c>
      <c r="M465">
        <v>53.67</v>
      </c>
      <c r="N465">
        <v>54.59</v>
      </c>
      <c r="O465">
        <v>-0.16236567168882513</v>
      </c>
      <c r="P465">
        <v>35359200</v>
      </c>
      <c r="Q465" s="1">
        <v>44456.291666666664</v>
      </c>
      <c r="R465">
        <v>292.33969999999999</v>
      </c>
      <c r="S465">
        <v>299.87</v>
      </c>
      <c r="T465">
        <v>304.5</v>
      </c>
      <c r="U465">
        <v>299.52999999999997</v>
      </c>
      <c r="V465">
        <v>304.17</v>
      </c>
      <c r="W465">
        <v>41372500</v>
      </c>
      <c r="X465">
        <v>1.0027623779131152</v>
      </c>
      <c r="Y465" s="1">
        <v>44456.291666666664</v>
      </c>
      <c r="Z465">
        <v>21.862500000000001</v>
      </c>
      <c r="AA465">
        <v>21.9</v>
      </c>
      <c r="AB465">
        <v>22.321000000000002</v>
      </c>
      <c r="AC465">
        <v>21.83</v>
      </c>
      <c r="AD465">
        <v>22.3</v>
      </c>
      <c r="AE465">
        <v>-0.83629555003009959</v>
      </c>
      <c r="AF465">
        <v>294503000</v>
      </c>
      <c r="AG465" s="1">
        <v>44456.291666666664</v>
      </c>
      <c r="AH465">
        <v>21.226700000000001</v>
      </c>
      <c r="AI465">
        <v>22.14</v>
      </c>
      <c r="AJ465">
        <v>22.344000000000001</v>
      </c>
      <c r="AK465">
        <v>22.062000000000001</v>
      </c>
      <c r="AL465">
        <v>22.26</v>
      </c>
      <c r="AM465">
        <v>-1.0187711043564307</v>
      </c>
      <c r="AN465">
        <v>1938500</v>
      </c>
    </row>
    <row r="466" spans="1:40">
      <c r="A466" s="121">
        <v>44459.291666666664</v>
      </c>
      <c r="B466">
        <v>140.43129999999999</v>
      </c>
      <c r="C466">
        <v>142.94</v>
      </c>
      <c r="D466">
        <v>144.84</v>
      </c>
      <c r="E466">
        <v>141.27000000000001</v>
      </c>
      <c r="F466">
        <v>143.80000000000001</v>
      </c>
      <c r="G466">
        <v>123478900</v>
      </c>
      <c r="H466">
        <v>0.59204044880563444</v>
      </c>
      <c r="I466" s="1">
        <v>44459.291666666664</v>
      </c>
      <c r="J466">
        <v>48.797800000000002</v>
      </c>
      <c r="K466">
        <v>52.98</v>
      </c>
      <c r="L466">
        <v>53.5</v>
      </c>
      <c r="M466">
        <v>52.32</v>
      </c>
      <c r="N466">
        <v>53.21</v>
      </c>
      <c r="O466">
        <v>-0.17534096091605333</v>
      </c>
      <c r="P466">
        <v>35051900</v>
      </c>
      <c r="Q466" s="1">
        <v>44459.291666666664</v>
      </c>
      <c r="R466">
        <v>286.90960000000001</v>
      </c>
      <c r="S466">
        <v>294.3</v>
      </c>
      <c r="T466">
        <v>298.72000000000003</v>
      </c>
      <c r="U466">
        <v>289.52</v>
      </c>
      <c r="V466">
        <v>296.33</v>
      </c>
      <c r="W466">
        <v>38278700</v>
      </c>
      <c r="X466">
        <v>0.75943122158916332</v>
      </c>
      <c r="Y466" s="1">
        <v>44459.291666666664</v>
      </c>
      <c r="Z466">
        <v>21.076799999999999</v>
      </c>
      <c r="AA466">
        <v>21.113</v>
      </c>
      <c r="AB466">
        <v>21.433</v>
      </c>
      <c r="AC466">
        <v>20.661999999999999</v>
      </c>
      <c r="AD466">
        <v>21.146000000000001</v>
      </c>
      <c r="AE466">
        <v>-0.54156977530750683</v>
      </c>
      <c r="AF466">
        <v>349440000</v>
      </c>
      <c r="AG466" s="1">
        <v>44459.291666666664</v>
      </c>
      <c r="AH466">
        <v>20.816299999999998</v>
      </c>
      <c r="AI466">
        <v>21.712</v>
      </c>
      <c r="AJ466">
        <v>21.876000000000001</v>
      </c>
      <c r="AK466">
        <v>21.488</v>
      </c>
      <c r="AL466">
        <v>21.78</v>
      </c>
      <c r="AM466">
        <v>-0.3281595158467972</v>
      </c>
      <c r="AN466">
        <v>3588500</v>
      </c>
    </row>
    <row r="467" spans="1:40">
      <c r="A467" s="121">
        <v>44460.291666666664</v>
      </c>
      <c r="B467">
        <v>140.9127</v>
      </c>
      <c r="C467">
        <v>143.43</v>
      </c>
      <c r="D467">
        <v>144.6</v>
      </c>
      <c r="E467">
        <v>142.78</v>
      </c>
      <c r="F467">
        <v>143.93</v>
      </c>
      <c r="G467">
        <v>75834000</v>
      </c>
      <c r="H467">
        <v>-0.30575920742634455</v>
      </c>
      <c r="I467" s="1">
        <v>44460.291666666664</v>
      </c>
      <c r="J467">
        <v>48.6965</v>
      </c>
      <c r="K467">
        <v>52.87</v>
      </c>
      <c r="L467">
        <v>53.45</v>
      </c>
      <c r="M467">
        <v>52.83</v>
      </c>
      <c r="N467">
        <v>53.2</v>
      </c>
      <c r="O467">
        <v>-0.89664543819799125</v>
      </c>
      <c r="P467">
        <v>17968900</v>
      </c>
      <c r="Q467" s="1">
        <v>44460.291666666664</v>
      </c>
      <c r="R467">
        <v>287.39699999999999</v>
      </c>
      <c r="S467">
        <v>294.8</v>
      </c>
      <c r="T467">
        <v>297.54000000000002</v>
      </c>
      <c r="U467">
        <v>294.07</v>
      </c>
      <c r="V467">
        <v>295.69</v>
      </c>
      <c r="W467">
        <v>22364100</v>
      </c>
      <c r="X467">
        <v>-0.49227154537481704</v>
      </c>
      <c r="Y467" s="1">
        <v>44460.291666666664</v>
      </c>
      <c r="Z467">
        <v>21.209599999999998</v>
      </c>
      <c r="AA467">
        <v>21.245999999999999</v>
      </c>
      <c r="AB467">
        <v>21.425000000000001</v>
      </c>
      <c r="AC467">
        <v>20.95</v>
      </c>
      <c r="AD467">
        <v>21.417000000000002</v>
      </c>
      <c r="AE467">
        <v>-1.318134664956464</v>
      </c>
      <c r="AF467">
        <v>204688000</v>
      </c>
      <c r="AG467" s="1">
        <v>44460.291666666664</v>
      </c>
      <c r="AH467">
        <v>21.554500000000001</v>
      </c>
      <c r="AI467">
        <v>22.481999999999999</v>
      </c>
      <c r="AJ467">
        <v>22.582000000000001</v>
      </c>
      <c r="AK467">
        <v>22.33</v>
      </c>
      <c r="AL467">
        <v>22.5</v>
      </c>
      <c r="AM467">
        <v>0.1839394408450431</v>
      </c>
      <c r="AN467">
        <v>4812000</v>
      </c>
    </row>
    <row r="468" spans="1:40">
      <c r="A468" s="121">
        <v>44461.291666666664</v>
      </c>
      <c r="B468">
        <v>143.2903</v>
      </c>
      <c r="C468">
        <v>145.85</v>
      </c>
      <c r="D468">
        <v>146.43</v>
      </c>
      <c r="E468">
        <v>143.69999999999999</v>
      </c>
      <c r="F468">
        <v>144.44999999999999</v>
      </c>
      <c r="G468">
        <v>76404300</v>
      </c>
      <c r="H468">
        <v>-0.29501272366944509</v>
      </c>
      <c r="I468" s="1">
        <v>44461.291666666664</v>
      </c>
      <c r="J468">
        <v>49.276800000000001</v>
      </c>
      <c r="K468">
        <v>53.5</v>
      </c>
      <c r="L468">
        <v>53.87</v>
      </c>
      <c r="M468">
        <v>53</v>
      </c>
      <c r="N468">
        <v>53.4</v>
      </c>
      <c r="O468">
        <v>-0.87024729037871673</v>
      </c>
      <c r="P468">
        <v>18594100</v>
      </c>
      <c r="Q468" s="1">
        <v>44461.291666666664</v>
      </c>
      <c r="R468">
        <v>291.08210000000003</v>
      </c>
      <c r="S468">
        <v>298.58</v>
      </c>
      <c r="T468">
        <v>300.22000000000003</v>
      </c>
      <c r="U468">
        <v>294.51</v>
      </c>
      <c r="V468">
        <v>296.73</v>
      </c>
      <c r="W468">
        <v>26626300</v>
      </c>
      <c r="X468">
        <v>-0.15704429911327875</v>
      </c>
      <c r="Y468" s="1">
        <v>44461.291666666664</v>
      </c>
      <c r="Z468">
        <v>21.903400000000001</v>
      </c>
      <c r="AA468">
        <v>21.940999999999999</v>
      </c>
      <c r="AB468">
        <v>21.96</v>
      </c>
      <c r="AC468">
        <v>21.196000000000002</v>
      </c>
      <c r="AD468">
        <v>21.366</v>
      </c>
      <c r="AE468">
        <v>-0.97458388566954623</v>
      </c>
      <c r="AF468">
        <v>268726000</v>
      </c>
      <c r="AG468" s="1">
        <v>44461.291666666664</v>
      </c>
      <c r="AH468">
        <v>21.976400000000002</v>
      </c>
      <c r="AI468">
        <v>22.922000000000001</v>
      </c>
      <c r="AJ468">
        <v>23.04</v>
      </c>
      <c r="AK468">
        <v>22.62</v>
      </c>
      <c r="AL468">
        <v>22.664000000000001</v>
      </c>
      <c r="AM468">
        <v>-8.8119669779964008E-2</v>
      </c>
      <c r="AN468">
        <v>4162000</v>
      </c>
    </row>
    <row r="469" spans="1:40">
      <c r="A469" s="121">
        <v>44462.291666666664</v>
      </c>
      <c r="B469">
        <v>144.25309999999999</v>
      </c>
      <c r="C469">
        <v>146.83000000000001</v>
      </c>
      <c r="D469">
        <v>147.08000000000001</v>
      </c>
      <c r="E469">
        <v>145.63999999999999</v>
      </c>
      <c r="F469">
        <v>146.65</v>
      </c>
      <c r="G469">
        <v>64838200</v>
      </c>
      <c r="H469">
        <v>-0.51295925318141156</v>
      </c>
      <c r="I469" s="1">
        <v>44462.291666666664</v>
      </c>
      <c r="J469">
        <v>49.764899999999997</v>
      </c>
      <c r="K469">
        <v>54.03</v>
      </c>
      <c r="L469">
        <v>54.3</v>
      </c>
      <c r="M469">
        <v>53.6</v>
      </c>
      <c r="N469">
        <v>53.75</v>
      </c>
      <c r="O469">
        <v>-0.95975271863735112</v>
      </c>
      <c r="P469">
        <v>16474300</v>
      </c>
      <c r="Q469" s="1">
        <v>44462.291666666664</v>
      </c>
      <c r="R469">
        <v>292.03739999999999</v>
      </c>
      <c r="S469">
        <v>299.56</v>
      </c>
      <c r="T469">
        <v>300.89999999999998</v>
      </c>
      <c r="U469">
        <v>297.52999999999997</v>
      </c>
      <c r="V469">
        <v>298.85000000000002</v>
      </c>
      <c r="W469">
        <v>18604600</v>
      </c>
      <c r="X469">
        <v>-0.78796082141072643</v>
      </c>
      <c r="Y469" s="1">
        <v>44462.291666666664</v>
      </c>
      <c r="Z469">
        <v>22.4435</v>
      </c>
      <c r="AA469">
        <v>22.481999999999999</v>
      </c>
      <c r="AB469">
        <v>22.535</v>
      </c>
      <c r="AC469">
        <v>21.89</v>
      </c>
      <c r="AD469">
        <v>22.14</v>
      </c>
      <c r="AE469">
        <v>-1.0827971772932137</v>
      </c>
      <c r="AF469">
        <v>248555000</v>
      </c>
      <c r="AG469" s="1">
        <v>44462.291666666664</v>
      </c>
      <c r="AH469">
        <v>22.146999999999998</v>
      </c>
      <c r="AI469">
        <v>23.1</v>
      </c>
      <c r="AJ469">
        <v>23.181999999999999</v>
      </c>
      <c r="AK469">
        <v>23</v>
      </c>
      <c r="AL469">
        <v>23.018000000000001</v>
      </c>
      <c r="AM469">
        <v>-0.67032616651747923</v>
      </c>
      <c r="AN469">
        <v>2771000</v>
      </c>
    </row>
    <row r="470" spans="1:40">
      <c r="A470" s="121">
        <v>44463.291666666664</v>
      </c>
      <c r="B470">
        <v>144.3415</v>
      </c>
      <c r="C470">
        <v>146.91999999999999</v>
      </c>
      <c r="D470">
        <v>147.47</v>
      </c>
      <c r="E470">
        <v>145.56</v>
      </c>
      <c r="F470">
        <v>145.66</v>
      </c>
      <c r="G470">
        <v>53477900</v>
      </c>
      <c r="H470">
        <v>-0.72702777750808978</v>
      </c>
      <c r="I470" s="1">
        <v>44463.291666666664</v>
      </c>
      <c r="J470">
        <v>49.939900000000002</v>
      </c>
      <c r="K470">
        <v>54.22</v>
      </c>
      <c r="L470">
        <v>54.42</v>
      </c>
      <c r="M470">
        <v>53.73</v>
      </c>
      <c r="N470">
        <v>53.78</v>
      </c>
      <c r="O470">
        <v>-1.1074548313798407</v>
      </c>
      <c r="P470">
        <v>12976200</v>
      </c>
      <c r="Q470" s="1">
        <v>44463.291666666664</v>
      </c>
      <c r="R470">
        <v>291.83269999999999</v>
      </c>
      <c r="S470">
        <v>299.35000000000002</v>
      </c>
      <c r="T470">
        <v>299.8</v>
      </c>
      <c r="U470">
        <v>296.93</v>
      </c>
      <c r="V470">
        <v>298.23</v>
      </c>
      <c r="W470">
        <v>14999000</v>
      </c>
      <c r="X470">
        <v>-1.071545674097274</v>
      </c>
      <c r="Y470" s="1">
        <v>44463.291666666664</v>
      </c>
      <c r="Z470">
        <v>22.043199999999999</v>
      </c>
      <c r="AA470">
        <v>22.081</v>
      </c>
      <c r="AB470">
        <v>22.149000000000001</v>
      </c>
      <c r="AC470">
        <v>21.861000000000001</v>
      </c>
      <c r="AD470">
        <v>22.07</v>
      </c>
      <c r="AE470">
        <v>-1.2485693606837904</v>
      </c>
      <c r="AF470">
        <v>217655000</v>
      </c>
      <c r="AG470" s="1">
        <v>44463.291666666664</v>
      </c>
      <c r="AH470">
        <v>22.551600000000001</v>
      </c>
      <c r="AI470">
        <v>23.521999999999998</v>
      </c>
      <c r="AJ470">
        <v>23.574000000000002</v>
      </c>
      <c r="AK470">
        <v>23.245999999999999</v>
      </c>
      <c r="AL470">
        <v>23.373999999999999</v>
      </c>
      <c r="AM470">
        <v>-2.2616206991019992E-2</v>
      </c>
      <c r="AN470">
        <v>4318500</v>
      </c>
    </row>
    <row r="471" spans="1:40">
      <c r="A471" s="121">
        <v>44466.291666666664</v>
      </c>
      <c r="B471">
        <v>142.81870000000001</v>
      </c>
      <c r="C471">
        <v>145.37</v>
      </c>
      <c r="D471">
        <v>145.96</v>
      </c>
      <c r="E471">
        <v>143.82</v>
      </c>
      <c r="F471">
        <v>145.47</v>
      </c>
      <c r="G471">
        <v>74150700</v>
      </c>
      <c r="H471">
        <v>-0.33747857636898665</v>
      </c>
      <c r="I471" s="1">
        <v>44466.291666666664</v>
      </c>
      <c r="J471">
        <v>50.345199999999998</v>
      </c>
      <c r="K471">
        <v>54.66</v>
      </c>
      <c r="L471">
        <v>54.87</v>
      </c>
      <c r="M471">
        <v>53.82</v>
      </c>
      <c r="N471">
        <v>53.94</v>
      </c>
      <c r="O471">
        <v>-1.0684529613531868</v>
      </c>
      <c r="P471">
        <v>13899900</v>
      </c>
      <c r="Q471" s="1">
        <v>44466.291666666664</v>
      </c>
      <c r="R471">
        <v>286.78289999999998</v>
      </c>
      <c r="S471">
        <v>294.17</v>
      </c>
      <c r="T471">
        <v>296.47000000000003</v>
      </c>
      <c r="U471">
        <v>292.94</v>
      </c>
      <c r="V471">
        <v>296.14</v>
      </c>
      <c r="W471">
        <v>23571700</v>
      </c>
      <c r="X471">
        <v>-0.39729232746260418</v>
      </c>
      <c r="Y471" s="1">
        <v>44466.291666666664</v>
      </c>
      <c r="Z471">
        <v>21.622900000000001</v>
      </c>
      <c r="AA471">
        <v>21.66</v>
      </c>
      <c r="AB471">
        <v>21.798999999999999</v>
      </c>
      <c r="AC471">
        <v>21.324999999999999</v>
      </c>
      <c r="AD471">
        <v>21.71</v>
      </c>
      <c r="AE471">
        <v>-1.1007155945270171</v>
      </c>
      <c r="AF471">
        <v>245215000</v>
      </c>
      <c r="AG471" s="1">
        <v>44466.291666666664</v>
      </c>
      <c r="AH471">
        <v>22.294699999999999</v>
      </c>
      <c r="AI471">
        <v>23.254000000000001</v>
      </c>
      <c r="AJ471">
        <v>23.506</v>
      </c>
      <c r="AK471">
        <v>23.192</v>
      </c>
      <c r="AL471">
        <v>23.416</v>
      </c>
      <c r="AM471">
        <v>-0.50939273877084035</v>
      </c>
      <c r="AN471">
        <v>3155500</v>
      </c>
    </row>
    <row r="472" spans="1:40">
      <c r="A472" s="121">
        <v>44467.291666666664</v>
      </c>
      <c r="B472">
        <v>139.4194</v>
      </c>
      <c r="C472">
        <v>141.91</v>
      </c>
      <c r="D472">
        <v>144.75</v>
      </c>
      <c r="E472">
        <v>141.69</v>
      </c>
      <c r="F472">
        <v>143.25</v>
      </c>
      <c r="G472">
        <v>108972300</v>
      </c>
      <c r="H472">
        <v>0.31868442343681586</v>
      </c>
      <c r="I472" s="1">
        <v>44467.291666666664</v>
      </c>
      <c r="J472">
        <v>49.737299999999998</v>
      </c>
      <c r="K472">
        <v>54</v>
      </c>
      <c r="L472">
        <v>54.59</v>
      </c>
      <c r="M472">
        <v>53.96</v>
      </c>
      <c r="N472">
        <v>54.18</v>
      </c>
      <c r="O472">
        <v>-0.61280201385331534</v>
      </c>
      <c r="P472">
        <v>24691300</v>
      </c>
      <c r="Q472" s="1">
        <v>44467.291666666664</v>
      </c>
      <c r="R472">
        <v>276.40019999999998</v>
      </c>
      <c r="S472">
        <v>283.52</v>
      </c>
      <c r="T472">
        <v>290.77999999999997</v>
      </c>
      <c r="U472">
        <v>282.75</v>
      </c>
      <c r="V472">
        <v>289.8</v>
      </c>
      <c r="W472">
        <v>43186200</v>
      </c>
      <c r="X472">
        <v>1.1454121025962722</v>
      </c>
      <c r="Y472" s="1">
        <v>44467.291666666664</v>
      </c>
      <c r="Z472">
        <v>20.663499999999999</v>
      </c>
      <c r="AA472">
        <v>20.699000000000002</v>
      </c>
      <c r="AB472">
        <v>21.419</v>
      </c>
      <c r="AC472">
        <v>20.651</v>
      </c>
      <c r="AD472">
        <v>21.213999999999999</v>
      </c>
      <c r="AE472">
        <v>-0.57574888794120793</v>
      </c>
      <c r="AF472">
        <v>343069000</v>
      </c>
      <c r="AG472" s="1">
        <v>44467.291666666664</v>
      </c>
      <c r="AH472">
        <v>21.811499999999999</v>
      </c>
      <c r="AI472">
        <v>22.698</v>
      </c>
      <c r="AJ472">
        <v>23.084</v>
      </c>
      <c r="AK472">
        <v>22.597999999999999</v>
      </c>
      <c r="AL472">
        <v>23.001999999999999</v>
      </c>
      <c r="AM472">
        <v>6.0257183630136019E-2</v>
      </c>
      <c r="AN472">
        <v>4516500</v>
      </c>
    </row>
    <row r="473" spans="1:40">
      <c r="A473" s="121">
        <v>44468.291666666664</v>
      </c>
      <c r="B473">
        <v>140.32329999999999</v>
      </c>
      <c r="C473">
        <v>142.83000000000001</v>
      </c>
      <c r="D473">
        <v>144.44999999999999</v>
      </c>
      <c r="E473">
        <v>142.03</v>
      </c>
      <c r="F473">
        <v>142.47</v>
      </c>
      <c r="G473">
        <v>74602000</v>
      </c>
      <c r="H473">
        <v>-0.32897447656276413</v>
      </c>
      <c r="I473" s="1">
        <v>44468.291666666664</v>
      </c>
      <c r="J473">
        <v>49.267600000000002</v>
      </c>
      <c r="K473">
        <v>53.49</v>
      </c>
      <c r="L473">
        <v>54.05</v>
      </c>
      <c r="M473">
        <v>53.18</v>
      </c>
      <c r="N473">
        <v>54</v>
      </c>
      <c r="O473">
        <v>-0.78916967770665813</v>
      </c>
      <c r="P473">
        <v>20514300</v>
      </c>
      <c r="Q473" s="1">
        <v>44468.291666666664</v>
      </c>
      <c r="R473">
        <v>276.8682</v>
      </c>
      <c r="S473">
        <v>284</v>
      </c>
      <c r="T473">
        <v>286.77</v>
      </c>
      <c r="U473">
        <v>283.01</v>
      </c>
      <c r="V473">
        <v>285.10000000000002</v>
      </c>
      <c r="W473">
        <v>26353700</v>
      </c>
      <c r="X473">
        <v>-0.17848462273274646</v>
      </c>
      <c r="Y473" s="1">
        <v>44468.291666666664</v>
      </c>
      <c r="Z473">
        <v>20.4818</v>
      </c>
      <c r="AA473">
        <v>20.516999999999999</v>
      </c>
      <c r="AB473">
        <v>21.016999999999999</v>
      </c>
      <c r="AC473">
        <v>20.466999999999999</v>
      </c>
      <c r="AD473">
        <v>20.94</v>
      </c>
      <c r="AE473">
        <v>-1.2446047767509221</v>
      </c>
      <c r="AF473">
        <v>218394000</v>
      </c>
      <c r="AG473" s="1">
        <v>44468.291666666664</v>
      </c>
      <c r="AH473">
        <v>21.4252</v>
      </c>
      <c r="AI473">
        <v>22.295999999999999</v>
      </c>
      <c r="AJ473">
        <v>22.63</v>
      </c>
      <c r="AK473">
        <v>22.244</v>
      </c>
      <c r="AL473">
        <v>22.558</v>
      </c>
      <c r="AM473">
        <v>-0.42170599465401115</v>
      </c>
      <c r="AN473">
        <v>3365000</v>
      </c>
    </row>
    <row r="474" spans="1:40">
      <c r="A474" s="121">
        <v>44469.291666666664</v>
      </c>
      <c r="B474">
        <v>139.01660000000001</v>
      </c>
      <c r="C474">
        <v>141.5</v>
      </c>
      <c r="D474">
        <v>144.38</v>
      </c>
      <c r="E474">
        <v>141.28</v>
      </c>
      <c r="F474">
        <v>143.66</v>
      </c>
      <c r="G474">
        <v>89056700</v>
      </c>
      <c r="H474">
        <v>-5.6596432093442402E-2</v>
      </c>
      <c r="I474" s="1">
        <v>44469.291666666664</v>
      </c>
      <c r="J474">
        <v>49.074100000000001</v>
      </c>
      <c r="K474">
        <v>53.28</v>
      </c>
      <c r="L474">
        <v>53.98</v>
      </c>
      <c r="M474">
        <v>53.26</v>
      </c>
      <c r="N474">
        <v>53.76</v>
      </c>
      <c r="O474">
        <v>-0.78833365191199778</v>
      </c>
      <c r="P474">
        <v>20534100</v>
      </c>
      <c r="Q474" s="1">
        <v>44469.291666666664</v>
      </c>
      <c r="R474">
        <v>274.84050000000002</v>
      </c>
      <c r="S474">
        <v>281.92</v>
      </c>
      <c r="T474">
        <v>287.83</v>
      </c>
      <c r="U474">
        <v>281.62</v>
      </c>
      <c r="V474">
        <v>285.70999999999998</v>
      </c>
      <c r="W474">
        <v>32343600</v>
      </c>
      <c r="X474">
        <v>0.29262834296149315</v>
      </c>
      <c r="Y474" s="1">
        <v>44469.291666666664</v>
      </c>
      <c r="Z474">
        <v>20.680499999999999</v>
      </c>
      <c r="AA474">
        <v>20.716000000000001</v>
      </c>
      <c r="AB474">
        <v>21.065999999999999</v>
      </c>
      <c r="AC474">
        <v>20.687999999999999</v>
      </c>
      <c r="AD474">
        <v>20.768000000000001</v>
      </c>
      <c r="AE474">
        <v>-1.2305758363118813</v>
      </c>
      <c r="AF474">
        <v>221009000</v>
      </c>
      <c r="AG474" s="1">
        <v>44469.291666666664</v>
      </c>
      <c r="AH474">
        <v>21.252300000000002</v>
      </c>
      <c r="AI474">
        <v>22.116</v>
      </c>
      <c r="AJ474">
        <v>22.4</v>
      </c>
      <c r="AK474">
        <v>22.027999999999999</v>
      </c>
      <c r="AL474">
        <v>22.3</v>
      </c>
      <c r="AM474">
        <v>-0.80426295944055959</v>
      </c>
      <c r="AN474">
        <v>2451000</v>
      </c>
    </row>
    <row r="475" spans="1:40">
      <c r="A475" s="121">
        <v>44470.291666666664</v>
      </c>
      <c r="B475">
        <v>140.1464</v>
      </c>
      <c r="C475">
        <v>142.65</v>
      </c>
      <c r="D475">
        <v>142.91999999999999</v>
      </c>
      <c r="E475">
        <v>139.11000000000001</v>
      </c>
      <c r="F475">
        <v>141.9</v>
      </c>
      <c r="G475">
        <v>94639600</v>
      </c>
      <c r="H475">
        <v>4.86052936060032E-2</v>
      </c>
      <c r="I475" s="1">
        <v>44470.291666666664</v>
      </c>
      <c r="J475">
        <v>49.608400000000003</v>
      </c>
      <c r="K475">
        <v>53.86</v>
      </c>
      <c r="L475">
        <v>54.11</v>
      </c>
      <c r="M475">
        <v>53.05</v>
      </c>
      <c r="N475">
        <v>53.65</v>
      </c>
      <c r="O475">
        <v>-0.8153144843760356</v>
      </c>
      <c r="P475">
        <v>19895100</v>
      </c>
      <c r="Q475" s="1">
        <v>44470.291666666664</v>
      </c>
      <c r="R475">
        <v>281.84010000000001</v>
      </c>
      <c r="S475">
        <v>289.10000000000002</v>
      </c>
      <c r="T475">
        <v>289.98</v>
      </c>
      <c r="U475">
        <v>281.29000000000002</v>
      </c>
      <c r="V475">
        <v>282.12</v>
      </c>
      <c r="W475">
        <v>30086300</v>
      </c>
      <c r="X475">
        <v>0.1150889353817995</v>
      </c>
      <c r="Y475" s="1">
        <v>44470.291666666664</v>
      </c>
      <c r="Z475">
        <v>20.706499999999998</v>
      </c>
      <c r="AA475">
        <v>20.742000000000001</v>
      </c>
      <c r="AB475">
        <v>20.859000000000002</v>
      </c>
      <c r="AC475">
        <v>20.202999999999999</v>
      </c>
      <c r="AD475">
        <v>20.75</v>
      </c>
      <c r="AE475">
        <v>-1.1234462333951685</v>
      </c>
      <c r="AF475">
        <v>240978000</v>
      </c>
      <c r="AG475" s="1">
        <v>44470.291666666664</v>
      </c>
      <c r="AH475">
        <v>21.046600000000002</v>
      </c>
      <c r="AI475">
        <v>21.902000000000001</v>
      </c>
      <c r="AJ475">
        <v>22.058</v>
      </c>
      <c r="AK475">
        <v>21.693999999999999</v>
      </c>
      <c r="AL475">
        <v>21.994</v>
      </c>
      <c r="AM475">
        <v>-0.55229436775401453</v>
      </c>
      <c r="AN475">
        <v>3053000</v>
      </c>
    </row>
    <row r="476" spans="1:40">
      <c r="A476" s="121">
        <v>44473.291666666664</v>
      </c>
      <c r="B476">
        <v>136.69800000000001</v>
      </c>
      <c r="C476">
        <v>139.13999999999999</v>
      </c>
      <c r="D476">
        <v>142.21</v>
      </c>
      <c r="E476">
        <v>138.27000000000001</v>
      </c>
      <c r="F476">
        <v>141.76</v>
      </c>
      <c r="G476">
        <v>98322000</v>
      </c>
      <c r="H476">
        <v>0.11799482856375607</v>
      </c>
      <c r="I476" s="1">
        <v>44473.291666666664</v>
      </c>
      <c r="J476">
        <v>49.249099999999999</v>
      </c>
      <c r="K476">
        <v>53.47</v>
      </c>
      <c r="L476">
        <v>54.33</v>
      </c>
      <c r="M476">
        <v>53.08</v>
      </c>
      <c r="N476">
        <v>53.93</v>
      </c>
      <c r="O476">
        <v>-0.50040299034898239</v>
      </c>
      <c r="P476">
        <v>27353300</v>
      </c>
      <c r="Q476" s="1">
        <v>44473.291666666664</v>
      </c>
      <c r="R476">
        <v>276.00049999999999</v>
      </c>
      <c r="S476">
        <v>283.11</v>
      </c>
      <c r="T476">
        <v>287.75</v>
      </c>
      <c r="U476">
        <v>280.25</v>
      </c>
      <c r="V476">
        <v>287.39999999999998</v>
      </c>
      <c r="W476">
        <v>31350700</v>
      </c>
      <c r="X476">
        <v>0.21453554280826681</v>
      </c>
      <c r="Y476" s="1">
        <v>44473.291666666664</v>
      </c>
      <c r="Z476">
        <v>19.6982</v>
      </c>
      <c r="AA476">
        <v>19.731999999999999</v>
      </c>
      <c r="AB476">
        <v>20.542000000000002</v>
      </c>
      <c r="AC476">
        <v>19.555</v>
      </c>
      <c r="AD476">
        <v>20.504000000000001</v>
      </c>
      <c r="AE476">
        <v>-0.56198282248553733</v>
      </c>
      <c r="AF476">
        <v>345635000</v>
      </c>
      <c r="AG476" s="1">
        <v>44473.291666666664</v>
      </c>
      <c r="AH476">
        <v>20.558499999999999</v>
      </c>
      <c r="AI476">
        <v>21.393999999999998</v>
      </c>
      <c r="AJ476">
        <v>21.667999999999999</v>
      </c>
      <c r="AK476">
        <v>21.26</v>
      </c>
      <c r="AL476">
        <v>21.622</v>
      </c>
      <c r="AM476">
        <v>2.6772985399365914E-2</v>
      </c>
      <c r="AN476">
        <v>4436500</v>
      </c>
    </row>
    <row r="477" spans="1:40">
      <c r="A477" s="121">
        <v>44474.291666666664</v>
      </c>
      <c r="B477">
        <v>138.63339999999999</v>
      </c>
      <c r="C477">
        <v>141.11000000000001</v>
      </c>
      <c r="D477">
        <v>142.24</v>
      </c>
      <c r="E477">
        <v>139.36000000000001</v>
      </c>
      <c r="F477">
        <v>139.49</v>
      </c>
      <c r="G477">
        <v>80861100</v>
      </c>
      <c r="H477">
        <v>-0.21103073382594278</v>
      </c>
      <c r="I477" s="1">
        <v>44474.291666666664</v>
      </c>
      <c r="J477">
        <v>49.691299999999998</v>
      </c>
      <c r="K477">
        <v>53.95</v>
      </c>
      <c r="L477">
        <v>54.34</v>
      </c>
      <c r="M477">
        <v>53.48</v>
      </c>
      <c r="N477">
        <v>53.55</v>
      </c>
      <c r="O477">
        <v>-0.88986856243824475</v>
      </c>
      <c r="P477">
        <v>18129400</v>
      </c>
      <c r="Q477" s="1">
        <v>44474.291666666664</v>
      </c>
      <c r="R477">
        <v>281.5086</v>
      </c>
      <c r="S477">
        <v>288.76</v>
      </c>
      <c r="T477">
        <v>290.39999999999998</v>
      </c>
      <c r="U477">
        <v>284.05</v>
      </c>
      <c r="V477">
        <v>284.05</v>
      </c>
      <c r="W477">
        <v>24993000</v>
      </c>
      <c r="X477">
        <v>-0.28550534301524733</v>
      </c>
      <c r="Y477" s="1">
        <v>44474.291666666664</v>
      </c>
      <c r="Z477">
        <v>20.416</v>
      </c>
      <c r="AA477">
        <v>20.451000000000001</v>
      </c>
      <c r="AB477">
        <v>20.648</v>
      </c>
      <c r="AC477">
        <v>19.853999999999999</v>
      </c>
      <c r="AD477">
        <v>19.95</v>
      </c>
      <c r="AE477">
        <v>-0.91795310353780091</v>
      </c>
      <c r="AF477">
        <v>279282000</v>
      </c>
      <c r="AG477" s="1">
        <v>44474.291666666664</v>
      </c>
      <c r="AH477">
        <v>20.508500000000002</v>
      </c>
      <c r="AI477">
        <v>21.341999999999999</v>
      </c>
      <c r="AJ477">
        <v>21.512</v>
      </c>
      <c r="AK477">
        <v>21.27</v>
      </c>
      <c r="AL477">
        <v>21.373999999999999</v>
      </c>
      <c r="AM477">
        <v>-0.75633870072276987</v>
      </c>
      <c r="AN477">
        <v>2565500</v>
      </c>
    </row>
    <row r="478" spans="1:40">
      <c r="A478" s="121">
        <v>44475.291666666664</v>
      </c>
      <c r="B478">
        <v>139.5078</v>
      </c>
      <c r="C478">
        <v>142</v>
      </c>
      <c r="D478">
        <v>142.15</v>
      </c>
      <c r="E478">
        <v>138.37</v>
      </c>
      <c r="F478">
        <v>139.47</v>
      </c>
      <c r="G478">
        <v>83221100</v>
      </c>
      <c r="H478">
        <v>-0.16655992606461953</v>
      </c>
      <c r="I478" s="1">
        <v>44475.291666666664</v>
      </c>
      <c r="J478">
        <v>49.718899999999998</v>
      </c>
      <c r="K478">
        <v>53.98</v>
      </c>
      <c r="L478">
        <v>54.07</v>
      </c>
      <c r="M478">
        <v>53.07</v>
      </c>
      <c r="N478">
        <v>53.48</v>
      </c>
      <c r="O478">
        <v>-0.80836871451635761</v>
      </c>
      <c r="P478">
        <v>20059600</v>
      </c>
      <c r="Q478" s="1">
        <v>44475.291666666664</v>
      </c>
      <c r="R478">
        <v>285.74939999999998</v>
      </c>
      <c r="S478">
        <v>293.11</v>
      </c>
      <c r="T478">
        <v>293.63</v>
      </c>
      <c r="U478">
        <v>285.51</v>
      </c>
      <c r="V478">
        <v>285.77999999999997</v>
      </c>
      <c r="W478">
        <v>28002600</v>
      </c>
      <c r="X478">
        <v>-4.8796619738834757E-2</v>
      </c>
      <c r="Y478" s="1">
        <v>44475.291666666664</v>
      </c>
      <c r="Z478">
        <v>20.6645</v>
      </c>
      <c r="AA478">
        <v>20.7</v>
      </c>
      <c r="AB478">
        <v>20.72</v>
      </c>
      <c r="AC478">
        <v>20.079999999999998</v>
      </c>
      <c r="AD478">
        <v>20.12</v>
      </c>
      <c r="AE478">
        <v>-0.8218159667624243</v>
      </c>
      <c r="AF478">
        <v>297202000</v>
      </c>
      <c r="AG478" s="1">
        <v>44475.291666666664</v>
      </c>
      <c r="AH478">
        <v>20.287500000000001</v>
      </c>
      <c r="AI478">
        <v>21.111999999999998</v>
      </c>
      <c r="AJ478">
        <v>21.17</v>
      </c>
      <c r="AK478">
        <v>20.818000000000001</v>
      </c>
      <c r="AL478">
        <v>21</v>
      </c>
      <c r="AM478">
        <v>-0.34469233872323995</v>
      </c>
      <c r="AN478">
        <v>3549000</v>
      </c>
    </row>
    <row r="479" spans="1:40">
      <c r="A479" s="121">
        <v>44476.291666666664</v>
      </c>
      <c r="B479">
        <v>140.77520000000001</v>
      </c>
      <c r="C479">
        <v>143.29</v>
      </c>
      <c r="D479">
        <v>144.22</v>
      </c>
      <c r="E479">
        <v>142.72</v>
      </c>
      <c r="F479">
        <v>143.06</v>
      </c>
      <c r="G479">
        <v>61732700</v>
      </c>
      <c r="H479">
        <v>-0.57147793686903425</v>
      </c>
      <c r="I479" s="1">
        <v>44476.291666666664</v>
      </c>
      <c r="J479">
        <v>49.903100000000002</v>
      </c>
      <c r="K479">
        <v>54.18</v>
      </c>
      <c r="L479">
        <v>54.99</v>
      </c>
      <c r="M479">
        <v>54.12</v>
      </c>
      <c r="N479">
        <v>54.32</v>
      </c>
      <c r="O479">
        <v>-0.78114298560741935</v>
      </c>
      <c r="P479">
        <v>20704400</v>
      </c>
      <c r="Q479" s="1">
        <v>44476.291666666664</v>
      </c>
      <c r="R479">
        <v>287.44569999999999</v>
      </c>
      <c r="S479">
        <v>294.85000000000002</v>
      </c>
      <c r="T479">
        <v>296.64</v>
      </c>
      <c r="U479">
        <v>293.92</v>
      </c>
      <c r="V479">
        <v>295.18</v>
      </c>
      <c r="W479">
        <v>20430500</v>
      </c>
      <c r="X479">
        <v>-0.64435155179669079</v>
      </c>
      <c r="Y479" s="1">
        <v>44476.291666666664</v>
      </c>
      <c r="Z479">
        <v>21.038900000000002</v>
      </c>
      <c r="AA479">
        <v>21.074999999999999</v>
      </c>
      <c r="AB479">
        <v>21.321999999999999</v>
      </c>
      <c r="AC479">
        <v>20.972000000000001</v>
      </c>
      <c r="AD479">
        <v>21.091999999999999</v>
      </c>
      <c r="AE479">
        <v>-1.0379260270705992</v>
      </c>
      <c r="AF479">
        <v>256919000</v>
      </c>
      <c r="AG479" s="1">
        <v>44476.291666666664</v>
      </c>
      <c r="AH479">
        <v>20.3874</v>
      </c>
      <c r="AI479">
        <v>21.216000000000001</v>
      </c>
      <c r="AJ479">
        <v>21.361999999999998</v>
      </c>
      <c r="AK479">
        <v>21.1</v>
      </c>
      <c r="AL479">
        <v>21.222000000000001</v>
      </c>
      <c r="AM479">
        <v>-0.74985113731555819</v>
      </c>
      <c r="AN479">
        <v>2581000</v>
      </c>
    </row>
    <row r="480" spans="1:40">
      <c r="A480" s="121">
        <v>44477.291666666664</v>
      </c>
      <c r="B480">
        <v>140.392</v>
      </c>
      <c r="C480">
        <v>142.9</v>
      </c>
      <c r="D480">
        <v>144.18</v>
      </c>
      <c r="E480">
        <v>142.56</v>
      </c>
      <c r="F480">
        <v>144.03</v>
      </c>
      <c r="G480">
        <v>58773200</v>
      </c>
      <c r="H480">
        <v>-0.62724546041549023</v>
      </c>
      <c r="I480" s="1">
        <v>44477.291666666664</v>
      </c>
      <c r="J480">
        <v>49.5623</v>
      </c>
      <c r="K480">
        <v>53.81</v>
      </c>
      <c r="L480">
        <v>54.58</v>
      </c>
      <c r="M480">
        <v>53.7</v>
      </c>
      <c r="N480">
        <v>54.55</v>
      </c>
      <c r="O480">
        <v>-0.97690813683788102</v>
      </c>
      <c r="P480">
        <v>16068000</v>
      </c>
      <c r="Q480" s="1">
        <v>44477.291666666664</v>
      </c>
      <c r="R480">
        <v>287.44569999999999</v>
      </c>
      <c r="S480">
        <v>294.85000000000002</v>
      </c>
      <c r="T480">
        <v>296.64</v>
      </c>
      <c r="U480">
        <v>293.76</v>
      </c>
      <c r="V480">
        <v>296.22000000000003</v>
      </c>
      <c r="W480">
        <v>17685700</v>
      </c>
      <c r="X480">
        <v>-0.86023343099960714</v>
      </c>
      <c r="Y480" s="1">
        <v>44477.291666666664</v>
      </c>
      <c r="Z480">
        <v>20.795300000000001</v>
      </c>
      <c r="AA480">
        <v>20.831</v>
      </c>
      <c r="AB480">
        <v>21.206</v>
      </c>
      <c r="AC480">
        <v>20.774999999999999</v>
      </c>
      <c r="AD480">
        <v>21.100999999999999</v>
      </c>
      <c r="AE480">
        <v>-1.6047756927415293</v>
      </c>
      <c r="AF480">
        <v>151258000</v>
      </c>
      <c r="AG480" s="1">
        <v>44477.291666666664</v>
      </c>
      <c r="AH480">
        <v>20.6584</v>
      </c>
      <c r="AI480">
        <v>21.498000000000001</v>
      </c>
      <c r="AJ480">
        <v>21.7</v>
      </c>
      <c r="AK480">
        <v>21.378</v>
      </c>
      <c r="AL480">
        <v>21.5</v>
      </c>
      <c r="AM480">
        <v>-0.46586328107083924</v>
      </c>
      <c r="AN480">
        <v>3259500</v>
      </c>
    </row>
    <row r="481" spans="1:40">
      <c r="A481" s="121">
        <v>44480.291666666664</v>
      </c>
      <c r="B481">
        <v>140.30359999999999</v>
      </c>
      <c r="C481">
        <v>142.81</v>
      </c>
      <c r="D481">
        <v>144.81</v>
      </c>
      <c r="E481">
        <v>141.81</v>
      </c>
      <c r="F481">
        <v>142.27000000000001</v>
      </c>
      <c r="G481">
        <v>64452200</v>
      </c>
      <c r="H481">
        <v>-0.5202328683491535</v>
      </c>
      <c r="I481" s="1">
        <v>44480.291666666664</v>
      </c>
      <c r="J481">
        <v>49.221499999999999</v>
      </c>
      <c r="K481">
        <v>53.44</v>
      </c>
      <c r="L481">
        <v>54.41</v>
      </c>
      <c r="M481">
        <v>53.42</v>
      </c>
      <c r="N481">
        <v>53.81</v>
      </c>
      <c r="O481">
        <v>-1.0473876447392456</v>
      </c>
      <c r="P481">
        <v>14398800</v>
      </c>
      <c r="Q481" s="1">
        <v>44480.291666666664</v>
      </c>
      <c r="R481">
        <v>286.84129999999999</v>
      </c>
      <c r="S481">
        <v>294.23</v>
      </c>
      <c r="T481">
        <v>297.97000000000003</v>
      </c>
      <c r="U481">
        <v>292.75</v>
      </c>
      <c r="V481">
        <v>292.92</v>
      </c>
      <c r="W481">
        <v>19298600</v>
      </c>
      <c r="X481">
        <v>-0.7333768720640258</v>
      </c>
      <c r="Y481" s="1">
        <v>44480.291666666664</v>
      </c>
      <c r="Z481">
        <v>20.659500000000001</v>
      </c>
      <c r="AA481">
        <v>20.695</v>
      </c>
      <c r="AB481">
        <v>21.062999999999999</v>
      </c>
      <c r="AC481">
        <v>20.510999999999999</v>
      </c>
      <c r="AD481">
        <v>20.574999999999999</v>
      </c>
      <c r="AE481">
        <v>-1.5397007223684647</v>
      </c>
      <c r="AF481">
        <v>163388000</v>
      </c>
      <c r="AG481" s="1">
        <v>44480.291666666664</v>
      </c>
      <c r="AH481">
        <v>20.977399999999999</v>
      </c>
      <c r="AI481">
        <v>21.83</v>
      </c>
      <c r="AJ481">
        <v>22.2</v>
      </c>
      <c r="AK481">
        <v>21.78</v>
      </c>
      <c r="AL481">
        <v>21.78</v>
      </c>
      <c r="AM481">
        <v>-0.22373067261458293</v>
      </c>
      <c r="AN481">
        <v>3838000</v>
      </c>
    </row>
    <row r="482" spans="1:40">
      <c r="A482" s="121">
        <v>44481.291666666664</v>
      </c>
      <c r="B482">
        <v>139.0264</v>
      </c>
      <c r="C482">
        <v>141.51</v>
      </c>
      <c r="D482">
        <v>143.25</v>
      </c>
      <c r="E482">
        <v>141.04</v>
      </c>
      <c r="F482">
        <v>143.22999999999999</v>
      </c>
      <c r="G482">
        <v>73035900</v>
      </c>
      <c r="H482">
        <v>-0.35848537996742869</v>
      </c>
      <c r="I482" s="1">
        <v>44481.291666666664</v>
      </c>
      <c r="J482">
        <v>48.0518</v>
      </c>
      <c r="K482">
        <v>52.17</v>
      </c>
      <c r="L482">
        <v>53.72</v>
      </c>
      <c r="M482">
        <v>52.01</v>
      </c>
      <c r="N482">
        <v>53.57</v>
      </c>
      <c r="O482">
        <v>-0.27108702616715225</v>
      </c>
      <c r="P482">
        <v>32784300</v>
      </c>
      <c r="Q482" s="1">
        <v>44481.291666666664</v>
      </c>
      <c r="R482">
        <v>285.52519999999998</v>
      </c>
      <c r="S482">
        <v>292.88</v>
      </c>
      <c r="T482">
        <v>295.44</v>
      </c>
      <c r="U482">
        <v>292.35000000000002</v>
      </c>
      <c r="V482">
        <v>295.33999999999997</v>
      </c>
      <c r="W482">
        <v>17974100</v>
      </c>
      <c r="X482">
        <v>-0.83755041804342789</v>
      </c>
      <c r="Y482" s="1">
        <v>44481.291666666664</v>
      </c>
      <c r="Z482">
        <v>20.6356</v>
      </c>
      <c r="AA482">
        <v>20.670999999999999</v>
      </c>
      <c r="AB482">
        <v>21.056999999999999</v>
      </c>
      <c r="AC482">
        <v>20.527999999999999</v>
      </c>
      <c r="AD482">
        <v>20.827999999999999</v>
      </c>
      <c r="AE482">
        <v>-1.5464281760245093</v>
      </c>
      <c r="AF482">
        <v>162134000</v>
      </c>
      <c r="AG482" s="1">
        <v>44481.291666666664</v>
      </c>
      <c r="AH482">
        <v>20.939</v>
      </c>
      <c r="AI482">
        <v>21.79</v>
      </c>
      <c r="AJ482">
        <v>21.864000000000001</v>
      </c>
      <c r="AK482">
        <v>21.66</v>
      </c>
      <c r="AL482">
        <v>21.8</v>
      </c>
      <c r="AM482">
        <v>-0.66865195660594068</v>
      </c>
      <c r="AN482">
        <v>2775000</v>
      </c>
    </row>
    <row r="483" spans="1:40">
      <c r="A483" s="121">
        <v>44482.291666666664</v>
      </c>
      <c r="B483">
        <v>138.43700000000001</v>
      </c>
      <c r="C483">
        <v>140.91</v>
      </c>
      <c r="D483">
        <v>141.4</v>
      </c>
      <c r="E483">
        <v>139.19999999999999</v>
      </c>
      <c r="F483">
        <v>141.24</v>
      </c>
      <c r="G483">
        <v>78762700</v>
      </c>
      <c r="H483">
        <v>-0.25057206560829903</v>
      </c>
      <c r="I483" s="1">
        <v>44482.291666666664</v>
      </c>
      <c r="J483">
        <v>48.134700000000002</v>
      </c>
      <c r="K483">
        <v>52.26</v>
      </c>
      <c r="L483">
        <v>52.58</v>
      </c>
      <c r="M483">
        <v>51.87</v>
      </c>
      <c r="N483">
        <v>52.38</v>
      </c>
      <c r="O483">
        <v>-0.87278492423018572</v>
      </c>
      <c r="P483">
        <v>18534000</v>
      </c>
      <c r="Q483" s="1">
        <v>44482.291666666664</v>
      </c>
      <c r="R483">
        <v>288.8691</v>
      </c>
      <c r="S483">
        <v>296.31</v>
      </c>
      <c r="T483">
        <v>297.27999999999997</v>
      </c>
      <c r="U483">
        <v>293.49</v>
      </c>
      <c r="V483">
        <v>294.91000000000003</v>
      </c>
      <c r="W483">
        <v>23416300</v>
      </c>
      <c r="X483">
        <v>-0.40951472764772995</v>
      </c>
      <c r="Y483" s="1">
        <v>44482.291666666664</v>
      </c>
      <c r="Z483">
        <v>20.903099999999998</v>
      </c>
      <c r="AA483">
        <v>20.939</v>
      </c>
      <c r="AB483">
        <v>20.99</v>
      </c>
      <c r="AC483">
        <v>20.713000000000001</v>
      </c>
      <c r="AD483">
        <v>20.917999999999999</v>
      </c>
      <c r="AE483">
        <v>-1.447082891492901</v>
      </c>
      <c r="AF483">
        <v>180652000</v>
      </c>
      <c r="AG483" s="1">
        <v>44482.291666666664</v>
      </c>
      <c r="AH483">
        <v>21.044699999999999</v>
      </c>
      <c r="AI483">
        <v>21.9</v>
      </c>
      <c r="AJ483">
        <v>21.992000000000001</v>
      </c>
      <c r="AK483">
        <v>21.85</v>
      </c>
      <c r="AL483">
        <v>21.89</v>
      </c>
      <c r="AM483">
        <v>-1.0459770154189314</v>
      </c>
      <c r="AN483">
        <v>1873500</v>
      </c>
    </row>
    <row r="484" spans="1:40">
      <c r="A484" s="121">
        <v>44483.291666666664</v>
      </c>
      <c r="B484">
        <v>141.23689999999999</v>
      </c>
      <c r="C484">
        <v>143.76</v>
      </c>
      <c r="D484">
        <v>143.88</v>
      </c>
      <c r="E484">
        <v>141.51</v>
      </c>
      <c r="F484">
        <v>142.11000000000001</v>
      </c>
      <c r="G484">
        <v>69907100</v>
      </c>
      <c r="H484">
        <v>-0.41744311866388134</v>
      </c>
      <c r="I484" s="1">
        <v>44483.291666666664</v>
      </c>
      <c r="J484">
        <v>49.645200000000003</v>
      </c>
      <c r="K484">
        <v>53.9</v>
      </c>
      <c r="L484">
        <v>54</v>
      </c>
      <c r="M484">
        <v>52.73</v>
      </c>
      <c r="N484">
        <v>52.9</v>
      </c>
      <c r="O484">
        <v>-0.5327715446008312</v>
      </c>
      <c r="P484">
        <v>26586700</v>
      </c>
      <c r="Q484" s="1">
        <v>44483.291666666664</v>
      </c>
      <c r="R484">
        <v>295.14729999999997</v>
      </c>
      <c r="S484">
        <v>302.75</v>
      </c>
      <c r="T484">
        <v>303.27</v>
      </c>
      <c r="U484">
        <v>297.83</v>
      </c>
      <c r="V484">
        <v>299.20999999999998</v>
      </c>
      <c r="W484">
        <v>27262900</v>
      </c>
      <c r="X484">
        <v>-0.10697493001513804</v>
      </c>
      <c r="Y484" s="1">
        <v>44483.291666666664</v>
      </c>
      <c r="Z484">
        <v>21.7087</v>
      </c>
      <c r="AA484">
        <v>21.745999999999999</v>
      </c>
      <c r="AB484">
        <v>21.754999999999999</v>
      </c>
      <c r="AC484">
        <v>21.122</v>
      </c>
      <c r="AD484">
        <v>21.288</v>
      </c>
      <c r="AE484">
        <v>-1.1094387521384437</v>
      </c>
      <c r="AF484">
        <v>243589000</v>
      </c>
      <c r="AG484" s="1">
        <v>44483.291666666664</v>
      </c>
      <c r="AH484">
        <v>21.4541</v>
      </c>
      <c r="AI484">
        <v>22.326000000000001</v>
      </c>
      <c r="AJ484">
        <v>22.35</v>
      </c>
      <c r="AK484">
        <v>22.128</v>
      </c>
      <c r="AL484">
        <v>22.128</v>
      </c>
      <c r="AM484">
        <v>-0.68058070222565259</v>
      </c>
      <c r="AN484">
        <v>2746500</v>
      </c>
    </row>
    <row r="485" spans="1:40">
      <c r="A485" s="121">
        <v>44484.291666666664</v>
      </c>
      <c r="B485">
        <v>142.298</v>
      </c>
      <c r="C485">
        <v>144.84</v>
      </c>
      <c r="D485">
        <v>144.9</v>
      </c>
      <c r="E485">
        <v>143.51</v>
      </c>
      <c r="F485">
        <v>143.77000000000001</v>
      </c>
      <c r="G485">
        <v>67940300</v>
      </c>
      <c r="H485">
        <v>-0.45450463760666548</v>
      </c>
      <c r="I485" s="1">
        <v>44484.291666666664</v>
      </c>
      <c r="J485">
        <v>50.161000000000001</v>
      </c>
      <c r="K485">
        <v>54.46</v>
      </c>
      <c r="L485">
        <v>54.49</v>
      </c>
      <c r="M485">
        <v>53.81</v>
      </c>
      <c r="N485">
        <v>54.2</v>
      </c>
      <c r="O485">
        <v>-0.59000975506757569</v>
      </c>
      <c r="P485">
        <v>25231100</v>
      </c>
      <c r="Q485" s="1">
        <v>44484.291666666664</v>
      </c>
      <c r="R485">
        <v>296.57069999999999</v>
      </c>
      <c r="S485">
        <v>304.20999999999998</v>
      </c>
      <c r="T485">
        <v>304.45</v>
      </c>
      <c r="U485">
        <v>300.52</v>
      </c>
      <c r="V485">
        <v>302.33999999999997</v>
      </c>
      <c r="W485">
        <v>25384800</v>
      </c>
      <c r="X485">
        <v>-0.25468979351375259</v>
      </c>
      <c r="Y485" s="1">
        <v>44484.291666666664</v>
      </c>
      <c r="Z485">
        <v>21.8245</v>
      </c>
      <c r="AA485">
        <v>21.861999999999998</v>
      </c>
      <c r="AB485">
        <v>21.931000000000001</v>
      </c>
      <c r="AC485">
        <v>21.661999999999999</v>
      </c>
      <c r="AD485">
        <v>21.81</v>
      </c>
      <c r="AE485">
        <v>-1.1984675347716676</v>
      </c>
      <c r="AF485">
        <v>226994000</v>
      </c>
      <c r="AG485" s="1">
        <v>44484.291666666664</v>
      </c>
      <c r="AH485">
        <v>21.621300000000002</v>
      </c>
      <c r="AI485">
        <v>22.5</v>
      </c>
      <c r="AJ485">
        <v>22.591999999999999</v>
      </c>
      <c r="AK485">
        <v>22.425999999999998</v>
      </c>
      <c r="AL485">
        <v>22.5</v>
      </c>
      <c r="AM485">
        <v>-0.62386684147228566</v>
      </c>
      <c r="AN485">
        <v>2882000</v>
      </c>
    </row>
    <row r="486" spans="1:40">
      <c r="A486" s="121">
        <v>44487.291666666664</v>
      </c>
      <c r="B486">
        <v>143.97800000000001</v>
      </c>
      <c r="C486">
        <v>146.55000000000001</v>
      </c>
      <c r="D486">
        <v>146.84</v>
      </c>
      <c r="E486">
        <v>143.16</v>
      </c>
      <c r="F486">
        <v>143.44999999999999</v>
      </c>
      <c r="G486">
        <v>85589200</v>
      </c>
      <c r="H486">
        <v>-0.12193648544614935</v>
      </c>
      <c r="I486" s="1">
        <v>44487.291666666664</v>
      </c>
      <c r="J486">
        <v>50.170200000000001</v>
      </c>
      <c r="K486">
        <v>54.47</v>
      </c>
      <c r="L486">
        <v>54.56</v>
      </c>
      <c r="M486">
        <v>53.72</v>
      </c>
      <c r="N486">
        <v>54.19</v>
      </c>
      <c r="O486">
        <v>-0.70922787785663799</v>
      </c>
      <c r="P486">
        <v>22407600</v>
      </c>
      <c r="Q486" s="1">
        <v>44487.291666666664</v>
      </c>
      <c r="R486">
        <v>299.57339999999999</v>
      </c>
      <c r="S486">
        <v>307.29000000000002</v>
      </c>
      <c r="T486">
        <v>308.20999999999998</v>
      </c>
      <c r="U486">
        <v>302.69</v>
      </c>
      <c r="V486">
        <v>303.57</v>
      </c>
      <c r="W486">
        <v>22729300</v>
      </c>
      <c r="X486">
        <v>-0.46354811842753302</v>
      </c>
      <c r="Y486" s="1">
        <v>44487.291666666664</v>
      </c>
      <c r="Z486">
        <v>22.183900000000001</v>
      </c>
      <c r="AA486">
        <v>22.222000000000001</v>
      </c>
      <c r="AB486">
        <v>22.291</v>
      </c>
      <c r="AC486">
        <v>21.643999999999998</v>
      </c>
      <c r="AD486">
        <v>21.748999999999999</v>
      </c>
      <c r="AE486">
        <v>-1.3996473689835327</v>
      </c>
      <c r="AF486">
        <v>189494000</v>
      </c>
      <c r="AG486" s="1">
        <v>44487.291666666664</v>
      </c>
      <c r="AH486">
        <v>21.553999999999998</v>
      </c>
      <c r="AI486">
        <v>22.43</v>
      </c>
      <c r="AJ486">
        <v>22.436</v>
      </c>
      <c r="AK486">
        <v>22.1</v>
      </c>
      <c r="AL486">
        <v>22.146000000000001</v>
      </c>
      <c r="AM486">
        <v>-0.45079539186699269</v>
      </c>
      <c r="AN486">
        <v>3295500</v>
      </c>
    </row>
    <row r="487" spans="1:40">
      <c r="A487" s="121">
        <v>44488.291666666664</v>
      </c>
      <c r="B487">
        <v>146.14920000000001</v>
      </c>
      <c r="C487">
        <v>148.76</v>
      </c>
      <c r="D487">
        <v>149.16999999999999</v>
      </c>
      <c r="E487">
        <v>146.55000000000001</v>
      </c>
      <c r="F487">
        <v>147.01</v>
      </c>
      <c r="G487">
        <v>76378900</v>
      </c>
      <c r="H487">
        <v>-0.29549135015975764</v>
      </c>
      <c r="I487" s="1">
        <v>44488.291666666664</v>
      </c>
      <c r="J487">
        <v>50.851799999999997</v>
      </c>
      <c r="K487">
        <v>55.21</v>
      </c>
      <c r="L487">
        <v>55.22</v>
      </c>
      <c r="M487">
        <v>54.37</v>
      </c>
      <c r="N487">
        <v>54.63</v>
      </c>
      <c r="O487">
        <v>-0.8787426636052651</v>
      </c>
      <c r="P487">
        <v>18392900</v>
      </c>
      <c r="Q487" s="1">
        <v>44488.291666666664</v>
      </c>
      <c r="R487">
        <v>300.48970000000003</v>
      </c>
      <c r="S487">
        <v>308.23</v>
      </c>
      <c r="T487">
        <v>309.3</v>
      </c>
      <c r="U487">
        <v>307.22000000000003</v>
      </c>
      <c r="V487">
        <v>308.35000000000002</v>
      </c>
      <c r="W487">
        <v>17682100</v>
      </c>
      <c r="X487">
        <v>-0.86051657540544024</v>
      </c>
      <c r="Y487" s="1">
        <v>44488.291666666664</v>
      </c>
      <c r="Z487">
        <v>22.251799999999999</v>
      </c>
      <c r="AA487">
        <v>22.29</v>
      </c>
      <c r="AB487">
        <v>22.379000000000001</v>
      </c>
      <c r="AC487">
        <v>22.036999999999999</v>
      </c>
      <c r="AD487">
        <v>22.276</v>
      </c>
      <c r="AE487">
        <v>-1.5499743059022173</v>
      </c>
      <c r="AF487">
        <v>161473000</v>
      </c>
      <c r="AG487" s="1">
        <v>44488.291666666664</v>
      </c>
      <c r="AH487">
        <v>21.619299999999999</v>
      </c>
      <c r="AI487">
        <v>22.498000000000001</v>
      </c>
      <c r="AJ487">
        <v>22.53</v>
      </c>
      <c r="AK487">
        <v>22.356000000000002</v>
      </c>
      <c r="AL487">
        <v>22.437999999999999</v>
      </c>
      <c r="AM487">
        <v>-0.67534879625209476</v>
      </c>
      <c r="AN487">
        <v>2759000</v>
      </c>
    </row>
    <row r="488" spans="1:40">
      <c r="A488" s="121">
        <v>44489.291666666664</v>
      </c>
      <c r="B488">
        <v>146.6404</v>
      </c>
      <c r="C488">
        <v>149.26</v>
      </c>
      <c r="D488">
        <v>149.75</v>
      </c>
      <c r="E488">
        <v>148.12</v>
      </c>
      <c r="F488">
        <v>148.69999999999999</v>
      </c>
      <c r="G488">
        <v>58418800</v>
      </c>
      <c r="H488">
        <v>-0.63392361900473304</v>
      </c>
      <c r="I488" s="1">
        <v>44489.291666666664</v>
      </c>
      <c r="J488">
        <v>50.999200000000002</v>
      </c>
      <c r="K488">
        <v>55.37</v>
      </c>
      <c r="L488">
        <v>55.49</v>
      </c>
      <c r="M488">
        <v>55.08</v>
      </c>
      <c r="N488">
        <v>55.25</v>
      </c>
      <c r="O488">
        <v>-0.94387667324380153</v>
      </c>
      <c r="P488">
        <v>16850300</v>
      </c>
      <c r="Q488" s="1">
        <v>44489.291666666664</v>
      </c>
      <c r="R488">
        <v>299.69029999999998</v>
      </c>
      <c r="S488">
        <v>307.41000000000003</v>
      </c>
      <c r="T488">
        <v>309.7</v>
      </c>
      <c r="U488">
        <v>306.11</v>
      </c>
      <c r="V488">
        <v>309.20999999999998</v>
      </c>
      <c r="W488">
        <v>16537100</v>
      </c>
      <c r="X488">
        <v>-0.9505722267051121</v>
      </c>
      <c r="Y488" s="1">
        <v>44489.291666666664</v>
      </c>
      <c r="Z488">
        <v>22.065100000000001</v>
      </c>
      <c r="AA488">
        <v>22.103000000000002</v>
      </c>
      <c r="AB488">
        <v>22.433</v>
      </c>
      <c r="AC488">
        <v>21.981999999999999</v>
      </c>
      <c r="AD488">
        <v>22.305</v>
      </c>
      <c r="AE488">
        <v>-1.6315031043160229</v>
      </c>
      <c r="AF488">
        <v>146276000</v>
      </c>
      <c r="AG488" s="1">
        <v>44489.291666666664</v>
      </c>
      <c r="AH488">
        <v>21.613600000000002</v>
      </c>
      <c r="AI488">
        <v>22.492000000000001</v>
      </c>
      <c r="AJ488">
        <v>22.68</v>
      </c>
      <c r="AK488">
        <v>22.472000000000001</v>
      </c>
      <c r="AL488">
        <v>22.538</v>
      </c>
      <c r="AM488">
        <v>-1.0576964847997008</v>
      </c>
      <c r="AN488">
        <v>1845500</v>
      </c>
    </row>
    <row r="489" spans="1:40">
      <c r="A489" s="121">
        <v>44490.291666666664</v>
      </c>
      <c r="B489">
        <v>146.85659999999999</v>
      </c>
      <c r="C489">
        <v>149.47999999999999</v>
      </c>
      <c r="D489">
        <v>149.63999999999999</v>
      </c>
      <c r="E489">
        <v>147.87</v>
      </c>
      <c r="F489">
        <v>148.81</v>
      </c>
      <c r="G489">
        <v>61421000</v>
      </c>
      <c r="H489">
        <v>-0.5773514753347988</v>
      </c>
      <c r="I489" s="1">
        <v>44490.291666666664</v>
      </c>
      <c r="J489">
        <v>51.5794</v>
      </c>
      <c r="K489">
        <v>56</v>
      </c>
      <c r="L489">
        <v>56.07</v>
      </c>
      <c r="M489">
        <v>54.83</v>
      </c>
      <c r="N489">
        <v>54.93</v>
      </c>
      <c r="O489">
        <v>-3.4356610998334487E-2</v>
      </c>
      <c r="P489">
        <v>38390900</v>
      </c>
      <c r="Q489" s="1">
        <v>44490.291666666664</v>
      </c>
      <c r="R489">
        <v>302.95620000000002</v>
      </c>
      <c r="S489">
        <v>310.76</v>
      </c>
      <c r="T489">
        <v>311.02</v>
      </c>
      <c r="U489">
        <v>306.36</v>
      </c>
      <c r="V489">
        <v>307.17</v>
      </c>
      <c r="W489">
        <v>16918100</v>
      </c>
      <c r="X489">
        <v>-0.92060611042111651</v>
      </c>
      <c r="Y489" s="1">
        <v>44490.291666666664</v>
      </c>
      <c r="Z489">
        <v>22.653099999999998</v>
      </c>
      <c r="AA489">
        <v>22.692</v>
      </c>
      <c r="AB489">
        <v>22.710999999999999</v>
      </c>
      <c r="AC489">
        <v>22.082999999999998</v>
      </c>
      <c r="AD489">
        <v>22.097000000000001</v>
      </c>
      <c r="AE489">
        <v>-1.4098619397659164</v>
      </c>
      <c r="AF489">
        <v>187590000</v>
      </c>
      <c r="AG489" s="1">
        <v>44490.291666666664</v>
      </c>
      <c r="AH489">
        <v>21.577100000000002</v>
      </c>
      <c r="AI489">
        <v>22.454000000000001</v>
      </c>
      <c r="AJ489">
        <v>22.472000000000001</v>
      </c>
      <c r="AK489">
        <v>22.206</v>
      </c>
      <c r="AL489">
        <v>22.238</v>
      </c>
      <c r="AM489">
        <v>-0.43572750266314614</v>
      </c>
      <c r="AN489">
        <v>3331500</v>
      </c>
    </row>
    <row r="490" spans="1:40">
      <c r="A490" s="121">
        <v>44491.291666666664</v>
      </c>
      <c r="B490">
        <v>146.0804</v>
      </c>
      <c r="C490">
        <v>148.69</v>
      </c>
      <c r="D490">
        <v>150.18</v>
      </c>
      <c r="E490">
        <v>148.63999999999999</v>
      </c>
      <c r="F490">
        <v>149.69</v>
      </c>
      <c r="G490">
        <v>58883400</v>
      </c>
      <c r="H490">
        <v>-0.62516889981578772</v>
      </c>
      <c r="I490" s="1">
        <v>44491.291666666664</v>
      </c>
      <c r="J490">
        <v>45.555700000000002</v>
      </c>
      <c r="K490">
        <v>49.46</v>
      </c>
      <c r="L490">
        <v>50.55</v>
      </c>
      <c r="M490">
        <v>49.14</v>
      </c>
      <c r="N490">
        <v>50.39</v>
      </c>
      <c r="O490">
        <v>2.9880455307986802</v>
      </c>
      <c r="P490">
        <v>109971900</v>
      </c>
      <c r="Q490" s="1">
        <v>44491.291666666664</v>
      </c>
      <c r="R490">
        <v>301.39640000000003</v>
      </c>
      <c r="S490">
        <v>309.16000000000003</v>
      </c>
      <c r="T490">
        <v>311.08999999999997</v>
      </c>
      <c r="U490">
        <v>307.8</v>
      </c>
      <c r="V490">
        <v>310.39999999999998</v>
      </c>
      <c r="W490">
        <v>17449300</v>
      </c>
      <c r="X490">
        <v>-0.87882658031597616</v>
      </c>
      <c r="Y490" s="1">
        <v>44491.291666666664</v>
      </c>
      <c r="Z490">
        <v>22.687100000000001</v>
      </c>
      <c r="AA490">
        <v>22.725999999999999</v>
      </c>
      <c r="AB490">
        <v>23.13</v>
      </c>
      <c r="AC490">
        <v>22.561</v>
      </c>
      <c r="AD490">
        <v>22.823</v>
      </c>
      <c r="AE490">
        <v>-1.0783497617582367</v>
      </c>
      <c r="AF490">
        <v>249384000</v>
      </c>
      <c r="AG490" s="1">
        <v>44491.291666666664</v>
      </c>
      <c r="AH490">
        <v>21.711600000000001</v>
      </c>
      <c r="AI490">
        <v>22.594000000000001</v>
      </c>
      <c r="AJ490">
        <v>22.608000000000001</v>
      </c>
      <c r="AK490">
        <v>22.33</v>
      </c>
      <c r="AL490">
        <v>22.462</v>
      </c>
      <c r="AM490">
        <v>-0.85574491422036869</v>
      </c>
      <c r="AN490">
        <v>2328000</v>
      </c>
    </row>
    <row r="491" spans="1:40">
      <c r="A491" s="121">
        <v>44494.291666666664</v>
      </c>
      <c r="B491">
        <v>146.03129999999999</v>
      </c>
      <c r="C491">
        <v>148.63999999999999</v>
      </c>
      <c r="D491">
        <v>149.37</v>
      </c>
      <c r="E491">
        <v>147.62</v>
      </c>
      <c r="F491">
        <v>148.68</v>
      </c>
      <c r="G491">
        <v>50720600</v>
      </c>
      <c r="H491">
        <v>-0.77898513269465619</v>
      </c>
      <c r="I491" s="1">
        <v>44494.291666666664</v>
      </c>
      <c r="J491">
        <v>45.509599999999999</v>
      </c>
      <c r="K491">
        <v>49.41</v>
      </c>
      <c r="L491">
        <v>50.07</v>
      </c>
      <c r="M491">
        <v>49.31</v>
      </c>
      <c r="N491">
        <v>49.83</v>
      </c>
      <c r="O491">
        <v>0.1678054042670282</v>
      </c>
      <c r="P491">
        <v>43178800</v>
      </c>
      <c r="Q491" s="1">
        <v>44494.291666666664</v>
      </c>
      <c r="R491">
        <v>300.39229999999998</v>
      </c>
      <c r="S491">
        <v>308.13</v>
      </c>
      <c r="T491">
        <v>309.39999999999998</v>
      </c>
      <c r="U491">
        <v>306.45999999999998</v>
      </c>
      <c r="V491">
        <v>309.36</v>
      </c>
      <c r="W491">
        <v>17554500</v>
      </c>
      <c r="X491">
        <v>-0.87055247156774429</v>
      </c>
      <c r="Y491" s="1">
        <v>44494.291666666664</v>
      </c>
      <c r="Z491">
        <v>23.126300000000001</v>
      </c>
      <c r="AA491">
        <v>23.166</v>
      </c>
      <c r="AB491">
        <v>23.355</v>
      </c>
      <c r="AC491">
        <v>22.77</v>
      </c>
      <c r="AD491">
        <v>22.972999999999999</v>
      </c>
      <c r="AE491">
        <v>-1.1810802323001834</v>
      </c>
      <c r="AF491">
        <v>230235000</v>
      </c>
      <c r="AG491" s="1">
        <v>44494.291666666664</v>
      </c>
      <c r="AH491">
        <v>22.159400000000002</v>
      </c>
      <c r="AI491">
        <v>23.06</v>
      </c>
      <c r="AJ491">
        <v>23.196000000000002</v>
      </c>
      <c r="AK491">
        <v>22.834</v>
      </c>
      <c r="AL491">
        <v>22.905999999999999</v>
      </c>
      <c r="AM491">
        <v>-0.3252296485016048</v>
      </c>
      <c r="AN491">
        <v>3595500</v>
      </c>
    </row>
    <row r="492" spans="1:40">
      <c r="A492" s="121">
        <v>44495.291666666664</v>
      </c>
      <c r="B492">
        <v>146.6994</v>
      </c>
      <c r="C492">
        <v>149.32</v>
      </c>
      <c r="D492">
        <v>150.84</v>
      </c>
      <c r="E492">
        <v>149.01</v>
      </c>
      <c r="F492">
        <v>149.33000000000001</v>
      </c>
      <c r="G492">
        <v>60893400</v>
      </c>
      <c r="H492">
        <v>-0.58729333896822011</v>
      </c>
      <c r="I492" s="1">
        <v>44495.291666666664</v>
      </c>
      <c r="J492">
        <v>44.468800000000002</v>
      </c>
      <c r="K492">
        <v>48.28</v>
      </c>
      <c r="L492">
        <v>49.44</v>
      </c>
      <c r="M492">
        <v>47.93</v>
      </c>
      <c r="N492">
        <v>49.4</v>
      </c>
      <c r="O492">
        <v>1.2329613795992611</v>
      </c>
      <c r="P492">
        <v>68405400</v>
      </c>
      <c r="Q492" s="1">
        <v>44495.291666666664</v>
      </c>
      <c r="R492">
        <v>302.32249999999999</v>
      </c>
      <c r="S492">
        <v>310.11</v>
      </c>
      <c r="T492">
        <v>312.39999999999998</v>
      </c>
      <c r="U492">
        <v>308.60000000000002</v>
      </c>
      <c r="V492">
        <v>311</v>
      </c>
      <c r="W492">
        <v>28107300</v>
      </c>
      <c r="X492">
        <v>-4.0561836602524153E-2</v>
      </c>
      <c r="Y492" s="1">
        <v>44495.291666666664</v>
      </c>
      <c r="Z492">
        <v>24.674600000000002</v>
      </c>
      <c r="AA492">
        <v>24.716999999999999</v>
      </c>
      <c r="AB492">
        <v>25.259</v>
      </c>
      <c r="AC492">
        <v>23.923999999999999</v>
      </c>
      <c r="AD492">
        <v>23.989000000000001</v>
      </c>
      <c r="AE492">
        <v>0.19049949980936481</v>
      </c>
      <c r="AF492">
        <v>485898000</v>
      </c>
      <c r="AG492" s="1">
        <v>44495.291666666664</v>
      </c>
      <c r="AH492">
        <v>22.395800000000001</v>
      </c>
      <c r="AI492">
        <v>23.306000000000001</v>
      </c>
      <c r="AJ492">
        <v>23.443999999999999</v>
      </c>
      <c r="AK492">
        <v>23.206</v>
      </c>
      <c r="AL492">
        <v>23.4</v>
      </c>
      <c r="AM492">
        <v>-0.5049979377530518</v>
      </c>
      <c r="AN492">
        <v>3166000</v>
      </c>
    </row>
    <row r="493" spans="1:40">
      <c r="A493" s="121">
        <v>44496.291666666664</v>
      </c>
      <c r="B493">
        <v>146.23759999999999</v>
      </c>
      <c r="C493">
        <v>148.85</v>
      </c>
      <c r="D493">
        <v>149.72999999999999</v>
      </c>
      <c r="E493">
        <v>148.49</v>
      </c>
      <c r="F493">
        <v>149.36000000000001</v>
      </c>
      <c r="G493">
        <v>56094900</v>
      </c>
      <c r="H493">
        <v>-0.67771417415580892</v>
      </c>
      <c r="I493" s="1">
        <v>44496.291666666664</v>
      </c>
      <c r="J493">
        <v>44.1096</v>
      </c>
      <c r="K493">
        <v>47.89</v>
      </c>
      <c r="L493">
        <v>48.82</v>
      </c>
      <c r="M493">
        <v>47.87</v>
      </c>
      <c r="N493">
        <v>48.52</v>
      </c>
      <c r="O493">
        <v>7.9250005320507771E-2</v>
      </c>
      <c r="P493">
        <v>41081500</v>
      </c>
      <c r="Q493" s="1">
        <v>44496.291666666664</v>
      </c>
      <c r="R493">
        <v>315.05450000000002</v>
      </c>
      <c r="S493">
        <v>323.17</v>
      </c>
      <c r="T493">
        <v>326.10000000000002</v>
      </c>
      <c r="U493">
        <v>316</v>
      </c>
      <c r="V493">
        <v>316</v>
      </c>
      <c r="W493">
        <v>52588700</v>
      </c>
      <c r="X493">
        <v>1.8849302347754551</v>
      </c>
      <c r="Y493" s="1">
        <v>44496.291666666664</v>
      </c>
      <c r="Z493">
        <v>24.409099999999999</v>
      </c>
      <c r="AA493">
        <v>24.451000000000001</v>
      </c>
      <c r="AB493">
        <v>25.09</v>
      </c>
      <c r="AC493">
        <v>24.282</v>
      </c>
      <c r="AD493">
        <v>24.474</v>
      </c>
      <c r="AE493">
        <v>-1.0965578779533052</v>
      </c>
      <c r="AF493">
        <v>245990000</v>
      </c>
      <c r="AG493" s="1">
        <v>44496.291666666664</v>
      </c>
      <c r="AH493">
        <v>21.761600000000001</v>
      </c>
      <c r="AI493">
        <v>22.646000000000001</v>
      </c>
      <c r="AJ493">
        <v>23.08</v>
      </c>
      <c r="AK493">
        <v>22.628</v>
      </c>
      <c r="AL493">
        <v>22.975999999999999</v>
      </c>
      <c r="AM493">
        <v>-0.60189283638334279</v>
      </c>
      <c r="AN493">
        <v>2934500</v>
      </c>
    </row>
    <row r="494" spans="1:40">
      <c r="A494" s="121">
        <v>44497.291666666664</v>
      </c>
      <c r="B494">
        <v>149.89230000000001</v>
      </c>
      <c r="C494">
        <v>152.57</v>
      </c>
      <c r="D494">
        <v>153.16999999999999</v>
      </c>
      <c r="E494">
        <v>149.72</v>
      </c>
      <c r="F494">
        <v>149.82</v>
      </c>
      <c r="G494">
        <v>100077900</v>
      </c>
      <c r="H494">
        <v>0.15108224015193722</v>
      </c>
      <c r="I494" s="1">
        <v>44497.291666666664</v>
      </c>
      <c r="J494">
        <v>44.284599999999998</v>
      </c>
      <c r="K494">
        <v>48.08</v>
      </c>
      <c r="L494">
        <v>48.36</v>
      </c>
      <c r="M494">
        <v>47.88</v>
      </c>
      <c r="N494">
        <v>48.14</v>
      </c>
      <c r="O494">
        <v>-0.33303315966948388</v>
      </c>
      <c r="P494">
        <v>31317200</v>
      </c>
      <c r="Q494" s="1">
        <v>44497.291666666664</v>
      </c>
      <c r="R494">
        <v>316.20490000000001</v>
      </c>
      <c r="S494">
        <v>324.35000000000002</v>
      </c>
      <c r="T494">
        <v>324.87</v>
      </c>
      <c r="U494">
        <v>321.36</v>
      </c>
      <c r="V494">
        <v>324.33</v>
      </c>
      <c r="W494">
        <v>26297900</v>
      </c>
      <c r="X494">
        <v>-0.18287336102315843</v>
      </c>
      <c r="Y494" s="1">
        <v>44497.291666666664</v>
      </c>
      <c r="Z494">
        <v>24.898299999999999</v>
      </c>
      <c r="AA494">
        <v>24.940999999999999</v>
      </c>
      <c r="AB494">
        <v>24.95</v>
      </c>
      <c r="AC494">
        <v>24.523</v>
      </c>
      <c r="AD494">
        <v>24.878</v>
      </c>
      <c r="AE494">
        <v>-1.1597873586471996</v>
      </c>
      <c r="AF494">
        <v>234204000</v>
      </c>
      <c r="AG494" s="1">
        <v>44497.291666666664</v>
      </c>
      <c r="AH494">
        <v>22.734000000000002</v>
      </c>
      <c r="AI494">
        <v>23.658000000000001</v>
      </c>
      <c r="AJ494">
        <v>23.786000000000001</v>
      </c>
      <c r="AK494">
        <v>23.094000000000001</v>
      </c>
      <c r="AL494">
        <v>23.114000000000001</v>
      </c>
      <c r="AM494">
        <v>-2.0941997079481484E-2</v>
      </c>
      <c r="AN494">
        <v>4322500</v>
      </c>
    </row>
    <row r="495" spans="1:40">
      <c r="A495" s="121">
        <v>44498.291666666664</v>
      </c>
      <c r="B495">
        <v>147.17089999999999</v>
      </c>
      <c r="C495">
        <v>149.80000000000001</v>
      </c>
      <c r="D495">
        <v>149.94</v>
      </c>
      <c r="E495">
        <v>146.41</v>
      </c>
      <c r="F495">
        <v>147.22</v>
      </c>
      <c r="G495">
        <v>124953200</v>
      </c>
      <c r="H495">
        <v>0.61982151316263401</v>
      </c>
      <c r="I495" s="1">
        <v>44498.291666666664</v>
      </c>
      <c r="J495">
        <v>45.131999999999998</v>
      </c>
      <c r="K495">
        <v>49</v>
      </c>
      <c r="L495">
        <v>49.28</v>
      </c>
      <c r="M495">
        <v>47.92</v>
      </c>
      <c r="N495">
        <v>48.1</v>
      </c>
      <c r="O495">
        <v>0.13074159403708702</v>
      </c>
      <c r="P495">
        <v>42301000</v>
      </c>
      <c r="Q495" s="1">
        <v>44498.291666666664</v>
      </c>
      <c r="R495">
        <v>323.29239999999999</v>
      </c>
      <c r="S495">
        <v>331.62</v>
      </c>
      <c r="T495">
        <v>332</v>
      </c>
      <c r="U495">
        <v>323.89999999999998</v>
      </c>
      <c r="V495">
        <v>324.13</v>
      </c>
      <c r="W495">
        <v>34766000</v>
      </c>
      <c r="X495">
        <v>0.48315306759758492</v>
      </c>
      <c r="Y495" s="1">
        <v>44498.291666666664</v>
      </c>
      <c r="Z495">
        <v>25.523199999999999</v>
      </c>
      <c r="AA495">
        <v>25.567</v>
      </c>
      <c r="AB495">
        <v>25.709</v>
      </c>
      <c r="AC495">
        <v>25</v>
      </c>
      <c r="AD495">
        <v>25.001000000000001</v>
      </c>
      <c r="AE495">
        <v>-0.84702514118806571</v>
      </c>
      <c r="AF495">
        <v>292503000</v>
      </c>
      <c r="AG495" s="1">
        <v>44498.291666666664</v>
      </c>
      <c r="AH495">
        <v>22.253599999999999</v>
      </c>
      <c r="AI495">
        <v>23.158000000000001</v>
      </c>
      <c r="AJ495">
        <v>23.238</v>
      </c>
      <c r="AK495">
        <v>22.95</v>
      </c>
      <c r="AL495">
        <v>23.175999999999998</v>
      </c>
      <c r="AM495">
        <v>-0.22812547363237151</v>
      </c>
      <c r="AN495">
        <v>3827500</v>
      </c>
    </row>
    <row r="496" spans="1:40">
      <c r="A496" s="121">
        <v>44501.291666666664</v>
      </c>
      <c r="B496">
        <v>146.34569999999999</v>
      </c>
      <c r="C496">
        <v>148.96</v>
      </c>
      <c r="D496">
        <v>149.69999999999999</v>
      </c>
      <c r="E496">
        <v>147.80000000000001</v>
      </c>
      <c r="F496">
        <v>148.99</v>
      </c>
      <c r="G496">
        <v>74588300</v>
      </c>
      <c r="H496">
        <v>-0.32923263337053116</v>
      </c>
      <c r="I496" s="1">
        <v>44501.291666666664</v>
      </c>
      <c r="J496">
        <v>45.638599999999997</v>
      </c>
      <c r="K496">
        <v>49.55</v>
      </c>
      <c r="L496">
        <v>49.6</v>
      </c>
      <c r="M496">
        <v>49</v>
      </c>
      <c r="N496">
        <v>49.4</v>
      </c>
      <c r="O496">
        <v>-0.4725185744503117</v>
      </c>
      <c r="P496">
        <v>28013700</v>
      </c>
      <c r="Q496" s="1">
        <v>44501.291666666664</v>
      </c>
      <c r="R496">
        <v>321.09890000000001</v>
      </c>
      <c r="S496">
        <v>329.37</v>
      </c>
      <c r="T496">
        <v>331.49</v>
      </c>
      <c r="U496">
        <v>326.37</v>
      </c>
      <c r="V496">
        <v>331.36</v>
      </c>
      <c r="W496">
        <v>27073200</v>
      </c>
      <c r="X496">
        <v>-0.12189506717806184</v>
      </c>
      <c r="Y496" s="1">
        <v>44501.291666666664</v>
      </c>
      <c r="Z496">
        <v>25.782699999999998</v>
      </c>
      <c r="AA496">
        <v>25.827000000000002</v>
      </c>
      <c r="AB496">
        <v>25.893999999999998</v>
      </c>
      <c r="AC496">
        <v>25.227</v>
      </c>
      <c r="AD496">
        <v>25.649000000000001</v>
      </c>
      <c r="AE496">
        <v>-0.99060316526838965</v>
      </c>
      <c r="AF496">
        <v>265740000</v>
      </c>
      <c r="AG496" s="1">
        <v>44501.291666666664</v>
      </c>
      <c r="AH496">
        <v>23.300999999999998</v>
      </c>
      <c r="AI496">
        <v>24.248000000000001</v>
      </c>
      <c r="AJ496">
        <v>24.28</v>
      </c>
      <c r="AK496">
        <v>24</v>
      </c>
      <c r="AL496">
        <v>24</v>
      </c>
      <c r="AM496">
        <v>0.53489569355130229</v>
      </c>
      <c r="AN496">
        <v>5650500</v>
      </c>
    </row>
    <row r="497" spans="1:40">
      <c r="A497" s="121">
        <v>44502.291666666664</v>
      </c>
      <c r="B497">
        <v>147.3871</v>
      </c>
      <c r="C497">
        <v>150.02000000000001</v>
      </c>
      <c r="D497">
        <v>151.57</v>
      </c>
      <c r="E497">
        <v>148.65</v>
      </c>
      <c r="F497">
        <v>148.66</v>
      </c>
      <c r="G497">
        <v>69122000</v>
      </c>
      <c r="H497">
        <v>-0.43223719966956559</v>
      </c>
      <c r="I497" s="1">
        <v>44502.291666666664</v>
      </c>
      <c r="J497">
        <v>45.924100000000003</v>
      </c>
      <c r="K497">
        <v>49.86</v>
      </c>
      <c r="L497">
        <v>49.9</v>
      </c>
      <c r="M497">
        <v>49.23</v>
      </c>
      <c r="N497">
        <v>49.61</v>
      </c>
      <c r="O497">
        <v>-0.50715875434623758</v>
      </c>
      <c r="P497">
        <v>27193300</v>
      </c>
      <c r="Q497" s="1">
        <v>44502.291666666664</v>
      </c>
      <c r="R497">
        <v>324.7645</v>
      </c>
      <c r="S497">
        <v>333.13</v>
      </c>
      <c r="T497">
        <v>333.45</v>
      </c>
      <c r="U497">
        <v>330</v>
      </c>
      <c r="V497">
        <v>330.31</v>
      </c>
      <c r="W497">
        <v>26487100</v>
      </c>
      <c r="X497">
        <v>-0.16799254947215586</v>
      </c>
      <c r="Y497" s="1">
        <v>44502.291666666664</v>
      </c>
      <c r="Z497">
        <v>26.355799999999999</v>
      </c>
      <c r="AA497">
        <v>26.401</v>
      </c>
      <c r="AB497">
        <v>26.678000000000001</v>
      </c>
      <c r="AC497">
        <v>25.8</v>
      </c>
      <c r="AD497">
        <v>25.821999999999999</v>
      </c>
      <c r="AE497">
        <v>-0.83839318510148197</v>
      </c>
      <c r="AF497">
        <v>294112000</v>
      </c>
      <c r="AG497" s="1">
        <v>44502.291666666664</v>
      </c>
      <c r="AH497">
        <v>23.700700000000001</v>
      </c>
      <c r="AI497">
        <v>24.664000000000001</v>
      </c>
      <c r="AJ497">
        <v>24.68</v>
      </c>
      <c r="AK497">
        <v>24.274000000000001</v>
      </c>
      <c r="AL497">
        <v>24.4</v>
      </c>
      <c r="AM497">
        <v>-0.14943760779006177</v>
      </c>
      <c r="AN497">
        <v>4015500</v>
      </c>
    </row>
    <row r="498" spans="1:40">
      <c r="A498" s="121">
        <v>44503.291666666664</v>
      </c>
      <c r="B498">
        <v>148.8313</v>
      </c>
      <c r="C498">
        <v>151.49</v>
      </c>
      <c r="D498">
        <v>151.97</v>
      </c>
      <c r="E498">
        <v>149.82</v>
      </c>
      <c r="F498">
        <v>150.38999999999999</v>
      </c>
      <c r="G498">
        <v>54511500</v>
      </c>
      <c r="H498">
        <v>-0.70755107119363914</v>
      </c>
      <c r="I498" s="1">
        <v>44503.291666666664</v>
      </c>
      <c r="J498">
        <v>46.412300000000002</v>
      </c>
      <c r="K498">
        <v>50.39</v>
      </c>
      <c r="L498">
        <v>50.45</v>
      </c>
      <c r="M498">
        <v>49.71</v>
      </c>
      <c r="N498">
        <v>49.93</v>
      </c>
      <c r="O498">
        <v>-0.64359140827080574</v>
      </c>
      <c r="P498">
        <v>23962100</v>
      </c>
      <c r="Q498" s="1">
        <v>44503.291666666664</v>
      </c>
      <c r="R498">
        <v>325.61259999999999</v>
      </c>
      <c r="S498">
        <v>334</v>
      </c>
      <c r="T498">
        <v>334.9</v>
      </c>
      <c r="U498">
        <v>330.65</v>
      </c>
      <c r="V498">
        <v>333.9</v>
      </c>
      <c r="W498">
        <v>21500100</v>
      </c>
      <c r="X498">
        <v>-0.56022620277474411</v>
      </c>
      <c r="Y498" s="1">
        <v>44503.291666666664</v>
      </c>
      <c r="Z498">
        <v>26.552399999999999</v>
      </c>
      <c r="AA498">
        <v>26.597999999999999</v>
      </c>
      <c r="AB498">
        <v>26.783999999999999</v>
      </c>
      <c r="AC498">
        <v>26.234999999999999</v>
      </c>
      <c r="AD498">
        <v>26.67</v>
      </c>
      <c r="AE498">
        <v>-1.1291758350735224</v>
      </c>
      <c r="AF498">
        <v>239910000</v>
      </c>
      <c r="AG498" s="1">
        <v>44503.291666666664</v>
      </c>
      <c r="AH498">
        <v>23.6662</v>
      </c>
      <c r="AI498">
        <v>24.628</v>
      </c>
      <c r="AJ498">
        <v>24.652000000000001</v>
      </c>
      <c r="AK498">
        <v>24.4</v>
      </c>
      <c r="AL498">
        <v>24.6</v>
      </c>
      <c r="AM498">
        <v>-0.88316010152181168</v>
      </c>
      <c r="AN498">
        <v>2262500</v>
      </c>
    </row>
    <row r="499" spans="1:40">
      <c r="A499" s="121">
        <v>44504.291666666664</v>
      </c>
      <c r="B499">
        <v>148.31059999999999</v>
      </c>
      <c r="C499">
        <v>150.96</v>
      </c>
      <c r="D499">
        <v>152.43</v>
      </c>
      <c r="E499">
        <v>150.63999999999999</v>
      </c>
      <c r="F499">
        <v>151.58000000000001</v>
      </c>
      <c r="G499">
        <v>60394600</v>
      </c>
      <c r="H499">
        <v>-0.5966925079984523</v>
      </c>
      <c r="I499" s="1">
        <v>44504.291666666664</v>
      </c>
      <c r="J499">
        <v>46.660800000000002</v>
      </c>
      <c r="K499">
        <v>50.31</v>
      </c>
      <c r="L499">
        <v>50.35</v>
      </c>
      <c r="M499">
        <v>49.73</v>
      </c>
      <c r="N499">
        <v>50.24</v>
      </c>
      <c r="O499">
        <v>-0.607958975537783</v>
      </c>
      <c r="P499">
        <v>24806000</v>
      </c>
      <c r="Q499" s="1">
        <v>44504.291666666664</v>
      </c>
      <c r="R499">
        <v>327.9914</v>
      </c>
      <c r="S499">
        <v>336.44</v>
      </c>
      <c r="T499">
        <v>336.54</v>
      </c>
      <c r="U499">
        <v>329.51</v>
      </c>
      <c r="V499">
        <v>332.89</v>
      </c>
      <c r="W499">
        <v>23992200</v>
      </c>
      <c r="X499">
        <v>-0.3642194878368295</v>
      </c>
      <c r="Y499" s="1">
        <v>44504.291666666664</v>
      </c>
      <c r="Z499">
        <v>29.7499</v>
      </c>
      <c r="AA499">
        <v>29.800999999999998</v>
      </c>
      <c r="AB499">
        <v>31.364999999999998</v>
      </c>
      <c r="AC499">
        <v>27.117999999999999</v>
      </c>
      <c r="AD499">
        <v>27.228999999999999</v>
      </c>
      <c r="AE499">
        <v>3.772750546150466</v>
      </c>
      <c r="AF499">
        <v>1153631000</v>
      </c>
      <c r="AG499" s="1">
        <v>44504.291666666664</v>
      </c>
      <c r="AH499">
        <v>23.571999999999999</v>
      </c>
      <c r="AI499">
        <v>24.53</v>
      </c>
      <c r="AJ499">
        <v>24.648</v>
      </c>
      <c r="AK499">
        <v>24.398</v>
      </c>
      <c r="AL499">
        <v>24.582000000000001</v>
      </c>
      <c r="AM499">
        <v>-0.59331251058670798</v>
      </c>
      <c r="AN499">
        <v>2955000</v>
      </c>
    </row>
    <row r="500" spans="1:40">
      <c r="A500" s="121">
        <v>44505.291666666664</v>
      </c>
      <c r="B500">
        <v>148.84190000000001</v>
      </c>
      <c r="C500">
        <v>151.28</v>
      </c>
      <c r="D500">
        <v>152.19999999999999</v>
      </c>
      <c r="E500">
        <v>150.06</v>
      </c>
      <c r="F500">
        <v>151.88999999999999</v>
      </c>
      <c r="G500">
        <v>65463900</v>
      </c>
      <c r="H500">
        <v>-0.5011688360558777</v>
      </c>
      <c r="I500" s="1">
        <v>44505.291666666664</v>
      </c>
      <c r="J500">
        <v>47.226599999999998</v>
      </c>
      <c r="K500">
        <v>50.92</v>
      </c>
      <c r="L500">
        <v>51.58</v>
      </c>
      <c r="M500">
        <v>50.54</v>
      </c>
      <c r="N500">
        <v>50.55</v>
      </c>
      <c r="O500">
        <v>-0.10084599578882023</v>
      </c>
      <c r="P500">
        <v>36816200</v>
      </c>
      <c r="Q500" s="1">
        <v>44505.291666666664</v>
      </c>
      <c r="R500">
        <v>327.62090000000001</v>
      </c>
      <c r="S500">
        <v>336.06</v>
      </c>
      <c r="T500">
        <v>338.79</v>
      </c>
      <c r="U500">
        <v>334.42</v>
      </c>
      <c r="V500">
        <v>338.51</v>
      </c>
      <c r="W500">
        <v>22570100</v>
      </c>
      <c r="X500">
        <v>-0.47606939326326031</v>
      </c>
      <c r="Y500" s="1">
        <v>44505.291666666664</v>
      </c>
      <c r="Z500">
        <v>29.701000000000001</v>
      </c>
      <c r="AA500">
        <v>29.751999999999999</v>
      </c>
      <c r="AB500">
        <v>31.4</v>
      </c>
      <c r="AC500">
        <v>29.41</v>
      </c>
      <c r="AD500">
        <v>30.187000000000001</v>
      </c>
      <c r="AE500">
        <v>2.1505919421377766</v>
      </c>
      <c r="AF500">
        <v>851260000</v>
      </c>
      <c r="AG500" s="1">
        <v>44505.291666666664</v>
      </c>
      <c r="AH500">
        <v>23.6815</v>
      </c>
      <c r="AI500">
        <v>24.643999999999998</v>
      </c>
      <c r="AJ500">
        <v>24.81</v>
      </c>
      <c r="AK500">
        <v>24.55</v>
      </c>
      <c r="AL500">
        <v>24.797999999999998</v>
      </c>
      <c r="AM500">
        <v>-0.57238488669247667</v>
      </c>
      <c r="AN500">
        <v>3005000</v>
      </c>
    </row>
    <row r="501" spans="1:40">
      <c r="A501" s="121">
        <v>44508.291666666664</v>
      </c>
      <c r="B501">
        <v>148.0154</v>
      </c>
      <c r="C501">
        <v>150.44</v>
      </c>
      <c r="D501">
        <v>151.57</v>
      </c>
      <c r="E501">
        <v>150.16</v>
      </c>
      <c r="F501">
        <v>151.41</v>
      </c>
      <c r="G501">
        <v>55020900</v>
      </c>
      <c r="H501">
        <v>-0.69795216039973318</v>
      </c>
      <c r="I501" s="1">
        <v>44508.291666666664</v>
      </c>
      <c r="J501">
        <v>47.810899999999997</v>
      </c>
      <c r="K501">
        <v>51.55</v>
      </c>
      <c r="L501">
        <v>51.99</v>
      </c>
      <c r="M501">
        <v>51.06</v>
      </c>
      <c r="N501">
        <v>51.46</v>
      </c>
      <c r="O501">
        <v>-0.31907406231015534</v>
      </c>
      <c r="P501">
        <v>31647800</v>
      </c>
      <c r="Q501" s="1">
        <v>44508.291666666664</v>
      </c>
      <c r="R501">
        <v>328.52749999999997</v>
      </c>
      <c r="S501">
        <v>336.99</v>
      </c>
      <c r="T501">
        <v>337.65</v>
      </c>
      <c r="U501">
        <v>334.44</v>
      </c>
      <c r="V501">
        <v>337.3</v>
      </c>
      <c r="W501">
        <v>20897000</v>
      </c>
      <c r="X501">
        <v>-0.60766075587416069</v>
      </c>
      <c r="Y501" s="1">
        <v>44508.291666666664</v>
      </c>
      <c r="Z501">
        <v>30.751200000000001</v>
      </c>
      <c r="AA501">
        <v>30.803999999999998</v>
      </c>
      <c r="AB501">
        <v>31.1</v>
      </c>
      <c r="AC501">
        <v>29.907</v>
      </c>
      <c r="AD501">
        <v>30.149000000000001</v>
      </c>
      <c r="AE501">
        <v>0.28279007815461055</v>
      </c>
      <c r="AF501">
        <v>503101000</v>
      </c>
      <c r="AG501" s="1">
        <v>44508.291666666664</v>
      </c>
      <c r="AH501">
        <v>23.706499999999998</v>
      </c>
      <c r="AI501">
        <v>24.67</v>
      </c>
      <c r="AJ501">
        <v>24.925999999999998</v>
      </c>
      <c r="AK501">
        <v>24.667999999999999</v>
      </c>
      <c r="AL501">
        <v>24.925999999999998</v>
      </c>
      <c r="AM501">
        <v>-0.94552442072662102</v>
      </c>
      <c r="AN501">
        <v>2113500</v>
      </c>
    </row>
    <row r="502" spans="1:40">
      <c r="A502" s="121">
        <v>44509.291666666664</v>
      </c>
      <c r="B502">
        <v>148.37950000000001</v>
      </c>
      <c r="C502">
        <v>150.81</v>
      </c>
      <c r="D502">
        <v>151.43</v>
      </c>
      <c r="E502">
        <v>150.06</v>
      </c>
      <c r="F502">
        <v>150.19999999999999</v>
      </c>
      <c r="G502">
        <v>56787900</v>
      </c>
      <c r="H502">
        <v>-0.66465558526657287</v>
      </c>
      <c r="I502" s="1">
        <v>44509.291666666664</v>
      </c>
      <c r="J502">
        <v>47.4863</v>
      </c>
      <c r="K502">
        <v>51.2</v>
      </c>
      <c r="L502">
        <v>51.77</v>
      </c>
      <c r="M502">
        <v>50.77</v>
      </c>
      <c r="N502">
        <v>51.54</v>
      </c>
      <c r="O502">
        <v>-0.70497174653836725</v>
      </c>
      <c r="P502">
        <v>22508400</v>
      </c>
      <c r="Q502" s="1">
        <v>44509.291666666664</v>
      </c>
      <c r="R502">
        <v>327.51369999999997</v>
      </c>
      <c r="S502">
        <v>335.95</v>
      </c>
      <c r="T502">
        <v>338.72</v>
      </c>
      <c r="U502">
        <v>334.53</v>
      </c>
      <c r="V502">
        <v>337.11</v>
      </c>
      <c r="W502">
        <v>21307400</v>
      </c>
      <c r="X502">
        <v>-0.57538229360919535</v>
      </c>
      <c r="Y502" s="1">
        <v>44509.291666666664</v>
      </c>
      <c r="Z502">
        <v>30.604500000000002</v>
      </c>
      <c r="AA502">
        <v>30.657</v>
      </c>
      <c r="AB502">
        <v>32.31</v>
      </c>
      <c r="AC502">
        <v>29.963999999999999</v>
      </c>
      <c r="AD502">
        <v>32.281999999999996</v>
      </c>
      <c r="AE502">
        <v>1.0534161390976335</v>
      </c>
      <c r="AF502">
        <v>646746000</v>
      </c>
      <c r="AG502" s="1">
        <v>44509.291666666664</v>
      </c>
      <c r="AH502">
        <v>23.537400000000002</v>
      </c>
      <c r="AI502">
        <v>24.494</v>
      </c>
      <c r="AJ502">
        <v>24.754000000000001</v>
      </c>
      <c r="AK502">
        <v>24.344000000000001</v>
      </c>
      <c r="AL502">
        <v>24.754000000000001</v>
      </c>
      <c r="AM502">
        <v>-0.73206265700546158</v>
      </c>
      <c r="AN502">
        <v>2623500</v>
      </c>
    </row>
    <row r="503" spans="1:40">
      <c r="A503" s="121">
        <v>44510.291666666664</v>
      </c>
      <c r="B503">
        <v>145.536</v>
      </c>
      <c r="C503">
        <v>147.91999999999999</v>
      </c>
      <c r="D503">
        <v>150.13</v>
      </c>
      <c r="E503">
        <v>147.85</v>
      </c>
      <c r="F503">
        <v>150.02000000000001</v>
      </c>
      <c r="G503">
        <v>65187100</v>
      </c>
      <c r="H503">
        <v>-0.50638473418652785</v>
      </c>
      <c r="I503" s="1">
        <v>44510.291666666664</v>
      </c>
      <c r="J503">
        <v>47.078200000000002</v>
      </c>
      <c r="K503">
        <v>50.76</v>
      </c>
      <c r="L503">
        <v>51.39</v>
      </c>
      <c r="M503">
        <v>50.71</v>
      </c>
      <c r="N503">
        <v>50.98</v>
      </c>
      <c r="O503">
        <v>-0.59804911422430929</v>
      </c>
      <c r="P503">
        <v>25040700</v>
      </c>
      <c r="Q503" s="1">
        <v>44510.291666666664</v>
      </c>
      <c r="R503">
        <v>322.49290000000002</v>
      </c>
      <c r="S503">
        <v>330.8</v>
      </c>
      <c r="T503">
        <v>334.63</v>
      </c>
      <c r="U503">
        <v>329.92</v>
      </c>
      <c r="V503">
        <v>334.57</v>
      </c>
      <c r="W503">
        <v>25500900</v>
      </c>
      <c r="X503">
        <v>-0.24555838642563743</v>
      </c>
      <c r="Y503" s="1">
        <v>44510.291666666664</v>
      </c>
      <c r="Z503">
        <v>29.4085</v>
      </c>
      <c r="AA503">
        <v>29.459</v>
      </c>
      <c r="AB503">
        <v>30.85</v>
      </c>
      <c r="AC503">
        <v>28.777999999999999</v>
      </c>
      <c r="AD503">
        <v>29.356000000000002</v>
      </c>
      <c r="AE503">
        <v>0.99687119369515187</v>
      </c>
      <c r="AF503">
        <v>636206000</v>
      </c>
      <c r="AG503" s="1">
        <v>44510.291666666664</v>
      </c>
      <c r="AH503">
        <v>23.3414</v>
      </c>
      <c r="AI503">
        <v>24.29</v>
      </c>
      <c r="AJ503">
        <v>24.571999999999999</v>
      </c>
      <c r="AK503">
        <v>24.244</v>
      </c>
      <c r="AL503">
        <v>24.367999999999999</v>
      </c>
      <c r="AM503">
        <v>-0.15697155239198504</v>
      </c>
      <c r="AN503">
        <v>3997500</v>
      </c>
    </row>
    <row r="504" spans="1:40">
      <c r="A504" s="121">
        <v>44511.291666666664</v>
      </c>
      <c r="B504">
        <v>145.48679999999999</v>
      </c>
      <c r="C504">
        <v>147.87</v>
      </c>
      <c r="D504">
        <v>149.43</v>
      </c>
      <c r="E504">
        <v>147.68</v>
      </c>
      <c r="F504">
        <v>148.96</v>
      </c>
      <c r="G504">
        <v>41000000</v>
      </c>
      <c r="H504">
        <v>-0.9621558674085201</v>
      </c>
      <c r="I504" s="1">
        <v>44511.291666666664</v>
      </c>
      <c r="J504">
        <v>46.864899999999999</v>
      </c>
      <c r="K504">
        <v>50.53</v>
      </c>
      <c r="L504">
        <v>51.07</v>
      </c>
      <c r="M504">
        <v>50.41</v>
      </c>
      <c r="N504">
        <v>51.01</v>
      </c>
      <c r="O504">
        <v>-0.58203373119831625</v>
      </c>
      <c r="P504">
        <v>25420000</v>
      </c>
      <c r="Q504" s="1">
        <v>44511.291666666664</v>
      </c>
      <c r="R504">
        <v>324.08199999999999</v>
      </c>
      <c r="S504">
        <v>332.43</v>
      </c>
      <c r="T504">
        <v>333.77</v>
      </c>
      <c r="U504">
        <v>330.51</v>
      </c>
      <c r="V504">
        <v>331.25</v>
      </c>
      <c r="W504">
        <v>16849800</v>
      </c>
      <c r="X504">
        <v>-0.92597798900955974</v>
      </c>
      <c r="Y504" s="1">
        <v>44511.291666666664</v>
      </c>
      <c r="Z504">
        <v>30.337900000000001</v>
      </c>
      <c r="AA504">
        <v>30.39</v>
      </c>
      <c r="AB504">
        <v>30.59</v>
      </c>
      <c r="AC504">
        <v>29.777000000000001</v>
      </c>
      <c r="AD504">
        <v>30.468</v>
      </c>
      <c r="AE504">
        <v>-0.63420906536538646</v>
      </c>
      <c r="AF504">
        <v>332172000</v>
      </c>
      <c r="AG504" s="1">
        <v>44511.291666666664</v>
      </c>
      <c r="AH504">
        <v>23.254899999999999</v>
      </c>
      <c r="AI504">
        <v>24.2</v>
      </c>
      <c r="AJ504">
        <v>24.417999999999999</v>
      </c>
      <c r="AK504">
        <v>24.164000000000001</v>
      </c>
      <c r="AL504">
        <v>24.416</v>
      </c>
      <c r="AM504">
        <v>-0.94196672466460163</v>
      </c>
      <c r="AN504">
        <v>2122000</v>
      </c>
    </row>
    <row r="505" spans="1:40">
      <c r="A505" s="121">
        <v>44512.291666666664</v>
      </c>
      <c r="B505">
        <v>147.57259999999999</v>
      </c>
      <c r="C505">
        <v>149.99</v>
      </c>
      <c r="D505">
        <v>150.4</v>
      </c>
      <c r="E505">
        <v>147.47999999999999</v>
      </c>
      <c r="F505">
        <v>148.43</v>
      </c>
      <c r="G505">
        <v>63804000</v>
      </c>
      <c r="H505">
        <v>-0.53244726563342881</v>
      </c>
      <c r="I505" s="1">
        <v>44512.291666666664</v>
      </c>
      <c r="J505">
        <v>46.660800000000002</v>
      </c>
      <c r="K505">
        <v>50.31</v>
      </c>
      <c r="L505">
        <v>50.9</v>
      </c>
      <c r="M505">
        <v>50.18</v>
      </c>
      <c r="N505">
        <v>50.6</v>
      </c>
      <c r="O505">
        <v>-0.64685528675197967</v>
      </c>
      <c r="P505">
        <v>23884800</v>
      </c>
      <c r="Q505" s="1">
        <v>44512.291666666664</v>
      </c>
      <c r="R505">
        <v>328.26429999999999</v>
      </c>
      <c r="S505">
        <v>336.72</v>
      </c>
      <c r="T505">
        <v>337.23</v>
      </c>
      <c r="U505">
        <v>333.79</v>
      </c>
      <c r="V505">
        <v>333.92</v>
      </c>
      <c r="W505">
        <v>23831000</v>
      </c>
      <c r="X505">
        <v>-0.37689806512024182</v>
      </c>
      <c r="Y505" s="1">
        <v>44512.291666666664</v>
      </c>
      <c r="Z505">
        <v>30.337900000000001</v>
      </c>
      <c r="AA505">
        <v>30.39</v>
      </c>
      <c r="AB505">
        <v>30.68</v>
      </c>
      <c r="AC505">
        <v>29.63</v>
      </c>
      <c r="AD505">
        <v>30.01</v>
      </c>
      <c r="AE505">
        <v>-0.20029366934607784</v>
      </c>
      <c r="AF505">
        <v>413054000</v>
      </c>
      <c r="AG505" s="1">
        <v>44512.291666666664</v>
      </c>
      <c r="AH505">
        <v>23.62</v>
      </c>
      <c r="AI505">
        <v>24.58</v>
      </c>
      <c r="AJ505">
        <v>24.638000000000002</v>
      </c>
      <c r="AK505">
        <v>24.378</v>
      </c>
      <c r="AL505">
        <v>24.454000000000001</v>
      </c>
      <c r="AM505">
        <v>-0.8701849747073882</v>
      </c>
      <c r="AN505">
        <v>2293500</v>
      </c>
    </row>
    <row r="506" spans="1:40">
      <c r="A506" s="121">
        <v>44515.291666666664</v>
      </c>
      <c r="B506">
        <v>147.58250000000001</v>
      </c>
      <c r="C506">
        <v>150</v>
      </c>
      <c r="D506">
        <v>151.88</v>
      </c>
      <c r="E506">
        <v>149.43</v>
      </c>
      <c r="F506">
        <v>150.37</v>
      </c>
      <c r="G506">
        <v>59222800</v>
      </c>
      <c r="H506">
        <v>-0.61877339466570591</v>
      </c>
      <c r="I506" s="1">
        <v>44515.291666666664</v>
      </c>
      <c r="J506">
        <v>46.670099999999998</v>
      </c>
      <c r="K506">
        <v>50.32</v>
      </c>
      <c r="L506">
        <v>50.63</v>
      </c>
      <c r="M506">
        <v>50.12</v>
      </c>
      <c r="N506">
        <v>50.41</v>
      </c>
      <c r="O506">
        <v>-0.61261200799089255</v>
      </c>
      <c r="P506">
        <v>24695800</v>
      </c>
      <c r="Q506" s="1">
        <v>44515.291666666664</v>
      </c>
      <c r="R506">
        <v>327.63060000000002</v>
      </c>
      <c r="S506">
        <v>336.07</v>
      </c>
      <c r="T506">
        <v>337.88</v>
      </c>
      <c r="U506">
        <v>334.03</v>
      </c>
      <c r="V506">
        <v>337.54</v>
      </c>
      <c r="W506">
        <v>16723000</v>
      </c>
      <c r="X506">
        <v>-0.93595096419278978</v>
      </c>
      <c r="Y506" s="1">
        <v>44515.291666666664</v>
      </c>
      <c r="Z506">
        <v>29.973500000000001</v>
      </c>
      <c r="AA506">
        <v>30.024999999999999</v>
      </c>
      <c r="AB506">
        <v>30.643999999999998</v>
      </c>
      <c r="AC506">
        <v>29.247</v>
      </c>
      <c r="AD506">
        <v>30.552</v>
      </c>
      <c r="AE506">
        <v>-0.35128584091655629</v>
      </c>
      <c r="AF506">
        <v>384909000</v>
      </c>
      <c r="AG506" s="1">
        <v>44515.291666666664</v>
      </c>
      <c r="AH506">
        <v>23.6296</v>
      </c>
      <c r="AI506">
        <v>24.59</v>
      </c>
      <c r="AJ506">
        <v>24.79</v>
      </c>
      <c r="AK506">
        <v>24.553999999999998</v>
      </c>
      <c r="AL506">
        <v>24.7</v>
      </c>
      <c r="AM506">
        <v>-1.1830529519261463</v>
      </c>
      <c r="AN506">
        <v>1546000</v>
      </c>
    </row>
    <row r="507" spans="1:40">
      <c r="A507" s="121">
        <v>44516.291666666664</v>
      </c>
      <c r="B507">
        <v>148.56639999999999</v>
      </c>
      <c r="C507">
        <v>151</v>
      </c>
      <c r="D507">
        <v>151.49</v>
      </c>
      <c r="E507">
        <v>149.34</v>
      </c>
      <c r="F507">
        <v>149.94</v>
      </c>
      <c r="G507">
        <v>59256200</v>
      </c>
      <c r="H507">
        <v>-0.61814401967450749</v>
      </c>
      <c r="I507" s="1">
        <v>44516.291666666664</v>
      </c>
      <c r="J507">
        <v>46.939100000000003</v>
      </c>
      <c r="K507">
        <v>50.61</v>
      </c>
      <c r="L507">
        <v>51.15</v>
      </c>
      <c r="M507">
        <v>50.34</v>
      </c>
      <c r="N507">
        <v>50.37</v>
      </c>
      <c r="O507">
        <v>-0.34947500029780365</v>
      </c>
      <c r="P507">
        <v>30927800</v>
      </c>
      <c r="Q507" s="1">
        <v>44516.291666666664</v>
      </c>
      <c r="R507">
        <v>330.98430000000002</v>
      </c>
      <c r="S507">
        <v>339.51</v>
      </c>
      <c r="T507">
        <v>340.67</v>
      </c>
      <c r="U507">
        <v>335.51</v>
      </c>
      <c r="V507">
        <v>335.68</v>
      </c>
      <c r="W507">
        <v>20886800</v>
      </c>
      <c r="X507">
        <v>-0.60846299835735429</v>
      </c>
      <c r="Y507" s="1">
        <v>44516.291666666664</v>
      </c>
      <c r="Z507">
        <v>30.151199999999999</v>
      </c>
      <c r="AA507">
        <v>30.202999999999999</v>
      </c>
      <c r="AB507">
        <v>30.39</v>
      </c>
      <c r="AC507">
        <v>29.706</v>
      </c>
      <c r="AD507">
        <v>29.759</v>
      </c>
      <c r="AE507">
        <v>-0.99734134851559231</v>
      </c>
      <c r="AF507">
        <v>264484000</v>
      </c>
      <c r="AG507" s="1">
        <v>44516.291666666664</v>
      </c>
      <c r="AH507">
        <v>24.039000000000001</v>
      </c>
      <c r="AI507">
        <v>25.015999999999998</v>
      </c>
      <c r="AJ507">
        <v>25.085999999999999</v>
      </c>
      <c r="AK507">
        <v>24.841999999999999</v>
      </c>
      <c r="AL507">
        <v>24.88</v>
      </c>
      <c r="AM507">
        <v>-0.755710872005943</v>
      </c>
      <c r="AN507">
        <v>2567000</v>
      </c>
    </row>
    <row r="508" spans="1:40">
      <c r="A508" s="121">
        <v>44517.291666666664</v>
      </c>
      <c r="B508">
        <v>151.0163</v>
      </c>
      <c r="C508">
        <v>153.49</v>
      </c>
      <c r="D508">
        <v>155</v>
      </c>
      <c r="E508">
        <v>150.99</v>
      </c>
      <c r="F508">
        <v>151</v>
      </c>
      <c r="G508">
        <v>88807000</v>
      </c>
      <c r="H508">
        <v>-6.1301669677341727E-2</v>
      </c>
      <c r="I508" s="1">
        <v>44517.291666666664</v>
      </c>
      <c r="J508">
        <v>46.586599999999997</v>
      </c>
      <c r="K508">
        <v>50.23</v>
      </c>
      <c r="L508">
        <v>50.94</v>
      </c>
      <c r="M508">
        <v>49.98</v>
      </c>
      <c r="N508">
        <v>50.6</v>
      </c>
      <c r="O508">
        <v>-0.66112261584368293</v>
      </c>
      <c r="P508">
        <v>23546900</v>
      </c>
      <c r="Q508" s="1">
        <v>44517.291666666664</v>
      </c>
      <c r="R508">
        <v>331.20890000000003</v>
      </c>
      <c r="S508">
        <v>339.12</v>
      </c>
      <c r="T508">
        <v>342.19</v>
      </c>
      <c r="U508">
        <v>338</v>
      </c>
      <c r="V508">
        <v>338.94</v>
      </c>
      <c r="W508">
        <v>19053400</v>
      </c>
      <c r="X508">
        <v>-0.75266215215020882</v>
      </c>
      <c r="Y508" s="1">
        <v>44517.291666666664</v>
      </c>
      <c r="Z508">
        <v>29.210899999999999</v>
      </c>
      <c r="AA508">
        <v>29.260999999999999</v>
      </c>
      <c r="AB508">
        <v>30.509</v>
      </c>
      <c r="AC508">
        <v>28.8</v>
      </c>
      <c r="AD508">
        <v>30.417999999999999</v>
      </c>
      <c r="AE508">
        <v>-0.11738611846847351</v>
      </c>
      <c r="AF508">
        <v>428508000</v>
      </c>
      <c r="AG508" s="1">
        <v>44517.291666666664</v>
      </c>
      <c r="AH508">
        <v>23.875599999999999</v>
      </c>
      <c r="AI508">
        <v>24.846</v>
      </c>
      <c r="AJ508">
        <v>24.92</v>
      </c>
      <c r="AK508">
        <v>24.718</v>
      </c>
      <c r="AL508">
        <v>24.853999999999999</v>
      </c>
      <c r="AM508">
        <v>-1.1690314439170115</v>
      </c>
      <c r="AN508">
        <v>1579500</v>
      </c>
    </row>
    <row r="509" spans="1:40">
      <c r="A509" s="121">
        <v>44518.291666666664</v>
      </c>
      <c r="B509">
        <v>155.32570000000001</v>
      </c>
      <c r="C509">
        <v>157.87</v>
      </c>
      <c r="D509">
        <v>158.66999999999999</v>
      </c>
      <c r="E509">
        <v>153.05000000000001</v>
      </c>
      <c r="F509">
        <v>153.71</v>
      </c>
      <c r="G509">
        <v>137827700</v>
      </c>
      <c r="H509">
        <v>0.86242295999447993</v>
      </c>
      <c r="I509" s="1">
        <v>44518.291666666664</v>
      </c>
      <c r="J509">
        <v>46.076500000000003</v>
      </c>
      <c r="K509">
        <v>49.68</v>
      </c>
      <c r="L509">
        <v>50.24</v>
      </c>
      <c r="M509">
        <v>48.97</v>
      </c>
      <c r="N509">
        <v>50.24</v>
      </c>
      <c r="O509">
        <v>-0.36085846263317861</v>
      </c>
      <c r="P509">
        <v>30658200</v>
      </c>
      <c r="Q509" s="1">
        <v>44518.291666666664</v>
      </c>
      <c r="R509">
        <v>333.30869999999999</v>
      </c>
      <c r="S509">
        <v>341.27</v>
      </c>
      <c r="T509">
        <v>342.45</v>
      </c>
      <c r="U509">
        <v>337.12</v>
      </c>
      <c r="V509">
        <v>338.18</v>
      </c>
      <c r="W509">
        <v>22463500</v>
      </c>
      <c r="X509">
        <v>-0.48445361372487172</v>
      </c>
      <c r="Y509" s="1">
        <v>44518.291666666664</v>
      </c>
      <c r="Z509">
        <v>31.620699999999999</v>
      </c>
      <c r="AA509">
        <v>31.675000000000001</v>
      </c>
      <c r="AB509">
        <v>32.76</v>
      </c>
      <c r="AC509">
        <v>31.321000000000002</v>
      </c>
      <c r="AD509">
        <v>32.366999999999997</v>
      </c>
      <c r="AE509">
        <v>1.7774757744150833</v>
      </c>
      <c r="AF509">
        <v>781711000</v>
      </c>
      <c r="AG509" s="1">
        <v>44518.291666666664</v>
      </c>
      <c r="AH509">
        <v>24.054400000000001</v>
      </c>
      <c r="AI509">
        <v>25.032</v>
      </c>
      <c r="AJ509">
        <v>25.077999999999999</v>
      </c>
      <c r="AK509">
        <v>24.802</v>
      </c>
      <c r="AL509">
        <v>25.07</v>
      </c>
      <c r="AM509">
        <v>-0.58536001350690003</v>
      </c>
      <c r="AN509">
        <v>2974000</v>
      </c>
    </row>
    <row r="510" spans="1:40">
      <c r="A510" s="121">
        <v>44519.291666666664</v>
      </c>
      <c r="B510">
        <v>157.9624</v>
      </c>
      <c r="C510">
        <v>160.55000000000001</v>
      </c>
      <c r="D510">
        <v>161.02000000000001</v>
      </c>
      <c r="E510">
        <v>156.53</v>
      </c>
      <c r="F510">
        <v>157.65</v>
      </c>
      <c r="G510">
        <v>117305600</v>
      </c>
      <c r="H510">
        <v>0.47571348374081379</v>
      </c>
      <c r="I510" s="1">
        <v>44519.291666666664</v>
      </c>
      <c r="J510">
        <v>45.928100000000001</v>
      </c>
      <c r="K510">
        <v>49.52</v>
      </c>
      <c r="L510">
        <v>49.73</v>
      </c>
      <c r="M510">
        <v>49.24</v>
      </c>
      <c r="N510">
        <v>49.6</v>
      </c>
      <c r="O510">
        <v>-0.48966554794584499</v>
      </c>
      <c r="P510">
        <v>27607600</v>
      </c>
      <c r="Q510" s="1">
        <v>44519.291666666664</v>
      </c>
      <c r="R510">
        <v>335.10579999999999</v>
      </c>
      <c r="S510">
        <v>343.11</v>
      </c>
      <c r="T510">
        <v>345.1</v>
      </c>
      <c r="U510">
        <v>342.2</v>
      </c>
      <c r="V510">
        <v>342.64</v>
      </c>
      <c r="W510">
        <v>21963400</v>
      </c>
      <c r="X510">
        <v>-0.52378709076851004</v>
      </c>
      <c r="Y510" s="1">
        <v>44519.291666666664</v>
      </c>
      <c r="Z510">
        <v>32.9285</v>
      </c>
      <c r="AA510">
        <v>32.984999999999999</v>
      </c>
      <c r="AB510">
        <v>33.088000000000001</v>
      </c>
      <c r="AC510">
        <v>31.905000000000001</v>
      </c>
      <c r="AD510">
        <v>32.243000000000002</v>
      </c>
      <c r="AE510">
        <v>0.44784337893760362</v>
      </c>
      <c r="AF510">
        <v>533867000</v>
      </c>
      <c r="AG510" s="1">
        <v>44519.291666666664</v>
      </c>
      <c r="AH510">
        <v>24.069800000000001</v>
      </c>
      <c r="AI510">
        <v>25.047999999999998</v>
      </c>
      <c r="AJ510">
        <v>25.152000000000001</v>
      </c>
      <c r="AK510">
        <v>24.974</v>
      </c>
      <c r="AL510">
        <v>25.068000000000001</v>
      </c>
      <c r="AM510">
        <v>-1.0939012741367211</v>
      </c>
      <c r="AN510">
        <v>1759000</v>
      </c>
    </row>
    <row r="511" spans="1:40">
      <c r="A511" s="121">
        <v>44522.291666666664</v>
      </c>
      <c r="B511">
        <v>158.42490000000001</v>
      </c>
      <c r="C511">
        <v>161.02000000000001</v>
      </c>
      <c r="D511">
        <v>165.7</v>
      </c>
      <c r="E511">
        <v>161</v>
      </c>
      <c r="F511">
        <v>161.68</v>
      </c>
      <c r="G511">
        <v>117467900</v>
      </c>
      <c r="H511">
        <v>0.47877179395253527</v>
      </c>
      <c r="I511" s="1">
        <v>44522.291666666664</v>
      </c>
      <c r="J511">
        <v>46.215699999999998</v>
      </c>
      <c r="K511">
        <v>49.83</v>
      </c>
      <c r="L511">
        <v>50.85</v>
      </c>
      <c r="M511">
        <v>49.41</v>
      </c>
      <c r="N511">
        <v>49.55</v>
      </c>
      <c r="O511">
        <v>-0.24552912649503625</v>
      </c>
      <c r="P511">
        <v>33389600</v>
      </c>
      <c r="Q511" s="1">
        <v>44522.291666666664</v>
      </c>
      <c r="R511">
        <v>331.90230000000003</v>
      </c>
      <c r="S511">
        <v>339.83</v>
      </c>
      <c r="T511">
        <v>349.67</v>
      </c>
      <c r="U511">
        <v>339.55</v>
      </c>
      <c r="V511">
        <v>344.62</v>
      </c>
      <c r="W511">
        <v>31031100</v>
      </c>
      <c r="X511">
        <v>0.18939861166820121</v>
      </c>
      <c r="Y511" s="1">
        <v>44522.291666666664</v>
      </c>
      <c r="Z511">
        <v>31.901199999999999</v>
      </c>
      <c r="AA511">
        <v>31.956</v>
      </c>
      <c r="AB511">
        <v>34.646999999999998</v>
      </c>
      <c r="AC511">
        <v>31.9</v>
      </c>
      <c r="AD511">
        <v>33.517000000000003</v>
      </c>
      <c r="AE511">
        <v>1.6306091306448427</v>
      </c>
      <c r="AF511">
        <v>754335000</v>
      </c>
      <c r="AG511" s="1">
        <v>44522.291666666664</v>
      </c>
      <c r="AH511">
        <v>23.523900000000001</v>
      </c>
      <c r="AI511">
        <v>24.48</v>
      </c>
      <c r="AJ511">
        <v>25.044</v>
      </c>
      <c r="AK511">
        <v>24.468</v>
      </c>
      <c r="AL511">
        <v>25.044</v>
      </c>
      <c r="AM511">
        <v>-0.85176866568046472</v>
      </c>
      <c r="AN511">
        <v>2337500</v>
      </c>
    </row>
    <row r="512" spans="1:40">
      <c r="A512" s="121">
        <v>44523.291666666664</v>
      </c>
      <c r="B512">
        <v>158.80860000000001</v>
      </c>
      <c r="C512">
        <v>161.41</v>
      </c>
      <c r="D512">
        <v>161.80000000000001</v>
      </c>
      <c r="E512">
        <v>159.06</v>
      </c>
      <c r="F512">
        <v>161.12</v>
      </c>
      <c r="G512">
        <v>96041900</v>
      </c>
      <c r="H512">
        <v>7.5029621455030157E-2</v>
      </c>
      <c r="I512" s="1">
        <v>44523.291666666664</v>
      </c>
      <c r="J512">
        <v>45.538600000000002</v>
      </c>
      <c r="K512">
        <v>49.1</v>
      </c>
      <c r="L512">
        <v>50.45</v>
      </c>
      <c r="M512">
        <v>48.64</v>
      </c>
      <c r="N512">
        <v>50.16</v>
      </c>
      <c r="O512">
        <v>0.23259740335320356</v>
      </c>
      <c r="P512">
        <v>44713300</v>
      </c>
      <c r="Q512" s="1">
        <v>44523.291666666664</v>
      </c>
      <c r="R512">
        <v>329.80250000000001</v>
      </c>
      <c r="S512">
        <v>337.68</v>
      </c>
      <c r="T512">
        <v>339.45</v>
      </c>
      <c r="U512">
        <v>333.56</v>
      </c>
      <c r="V512">
        <v>337.05</v>
      </c>
      <c r="W512">
        <v>30427600</v>
      </c>
      <c r="X512">
        <v>0.14193259807924752</v>
      </c>
      <c r="Y512" s="1">
        <v>44523.291666666664</v>
      </c>
      <c r="Z512">
        <v>31.691600000000001</v>
      </c>
      <c r="AA512">
        <v>31.745999999999999</v>
      </c>
      <c r="AB512">
        <v>32.36</v>
      </c>
      <c r="AC512">
        <v>30.88</v>
      </c>
      <c r="AD512">
        <v>31.535</v>
      </c>
      <c r="AE512">
        <v>0.43870176727101645</v>
      </c>
      <c r="AF512">
        <v>532163000</v>
      </c>
      <c r="AG512" s="1">
        <v>44523.291666666664</v>
      </c>
      <c r="AH512">
        <v>23.404800000000002</v>
      </c>
      <c r="AI512">
        <v>24.356000000000002</v>
      </c>
      <c r="AJ512">
        <v>24.542000000000002</v>
      </c>
      <c r="AK512">
        <v>24.045999999999999</v>
      </c>
      <c r="AL512">
        <v>24.393999999999998</v>
      </c>
      <c r="AM512">
        <v>-0.25826125204006461</v>
      </c>
      <c r="AN512">
        <v>3755500</v>
      </c>
    </row>
    <row r="513" spans="1:40">
      <c r="A513" s="121">
        <v>44524.291666666664</v>
      </c>
      <c r="B513">
        <v>159.33009999999999</v>
      </c>
      <c r="C513">
        <v>161.94</v>
      </c>
      <c r="D513">
        <v>162.13999999999999</v>
      </c>
      <c r="E513">
        <v>159.63999999999999</v>
      </c>
      <c r="F513">
        <v>160.75</v>
      </c>
      <c r="G513">
        <v>69463600</v>
      </c>
      <c r="H513">
        <v>-0.42580023868174016</v>
      </c>
      <c r="I513" s="1">
        <v>44524.291666666664</v>
      </c>
      <c r="J513">
        <v>46.150700000000001</v>
      </c>
      <c r="K513">
        <v>49.76</v>
      </c>
      <c r="L513">
        <v>49.78</v>
      </c>
      <c r="M513">
        <v>48.63</v>
      </c>
      <c r="N513">
        <v>48.86</v>
      </c>
      <c r="O513">
        <v>-0.55603248451388043</v>
      </c>
      <c r="P513">
        <v>26035800</v>
      </c>
      <c r="Q513" s="1">
        <v>44524.291666666664</v>
      </c>
      <c r="R513">
        <v>330.02710000000002</v>
      </c>
      <c r="S513">
        <v>337.91</v>
      </c>
      <c r="T513">
        <v>338.16</v>
      </c>
      <c r="U513">
        <v>333.91</v>
      </c>
      <c r="V513">
        <v>336.28</v>
      </c>
      <c r="W513">
        <v>21661300</v>
      </c>
      <c r="X513">
        <v>-0.54754762549133174</v>
      </c>
      <c r="Y513" s="1">
        <v>44524.291666666664</v>
      </c>
      <c r="Z513">
        <v>32.618000000000002</v>
      </c>
      <c r="AA513">
        <v>32.673999999999999</v>
      </c>
      <c r="AB513">
        <v>32.854999999999997</v>
      </c>
      <c r="AC513">
        <v>30.928000000000001</v>
      </c>
      <c r="AD513">
        <v>31.460999999999999</v>
      </c>
      <c r="AE513">
        <v>-8.1688768685920163E-2</v>
      </c>
      <c r="AF513">
        <v>435162000</v>
      </c>
      <c r="AG513" s="1">
        <v>44524.291666666664</v>
      </c>
      <c r="AH513">
        <v>23.4893</v>
      </c>
      <c r="AI513">
        <v>24.443999999999999</v>
      </c>
      <c r="AJ513">
        <v>24.468</v>
      </c>
      <c r="AK513">
        <v>24.071999999999999</v>
      </c>
      <c r="AL513">
        <v>24.286000000000001</v>
      </c>
      <c r="AM513">
        <v>-0.90094858183190829</v>
      </c>
      <c r="AN513">
        <v>2220000</v>
      </c>
    </row>
    <row r="514" spans="1:40">
      <c r="A514" s="121">
        <v>44526.291666666664</v>
      </c>
      <c r="B514">
        <v>154.28270000000001</v>
      </c>
      <c r="C514">
        <v>156.81</v>
      </c>
      <c r="D514">
        <v>160.44999999999999</v>
      </c>
      <c r="E514">
        <v>156.36000000000001</v>
      </c>
      <c r="F514">
        <v>159.57</v>
      </c>
      <c r="G514">
        <v>76959800</v>
      </c>
      <c r="H514">
        <v>-0.28454512463918447</v>
      </c>
      <c r="I514" s="1">
        <v>44526.291666666664</v>
      </c>
      <c r="J514">
        <v>45.241799999999998</v>
      </c>
      <c r="K514">
        <v>48.78</v>
      </c>
      <c r="L514">
        <v>49.18</v>
      </c>
      <c r="M514">
        <v>48.12</v>
      </c>
      <c r="N514">
        <v>48.9</v>
      </c>
      <c r="O514">
        <v>-0.58840948347072586</v>
      </c>
      <c r="P514">
        <v>25269000</v>
      </c>
      <c r="Q514" s="1">
        <v>44526.291666666664</v>
      </c>
      <c r="R514">
        <v>321.98910000000001</v>
      </c>
      <c r="S514">
        <v>329.68</v>
      </c>
      <c r="T514">
        <v>337.93</v>
      </c>
      <c r="U514">
        <v>328.12</v>
      </c>
      <c r="V514">
        <v>334.35</v>
      </c>
      <c r="W514">
        <v>24217200</v>
      </c>
      <c r="X514">
        <v>-0.34652296247226516</v>
      </c>
      <c r="Y514" s="1">
        <v>44526.291666666664</v>
      </c>
      <c r="Z514">
        <v>31.449000000000002</v>
      </c>
      <c r="AA514">
        <v>31.503</v>
      </c>
      <c r="AB514">
        <v>32.71</v>
      </c>
      <c r="AC514">
        <v>31.35</v>
      </c>
      <c r="AD514">
        <v>32.6</v>
      </c>
      <c r="AE514">
        <v>-0.89763662268019206</v>
      </c>
      <c r="AF514">
        <v>283069000</v>
      </c>
      <c r="AG514" s="1">
        <v>44526.291666666664</v>
      </c>
      <c r="AH514">
        <v>23.306799999999999</v>
      </c>
      <c r="AI514">
        <v>24.254000000000001</v>
      </c>
      <c r="AJ514">
        <v>24.396000000000001</v>
      </c>
      <c r="AK514">
        <v>24.138000000000002</v>
      </c>
      <c r="AL514">
        <v>24.26</v>
      </c>
      <c r="AM514">
        <v>-1.117968041615087</v>
      </c>
      <c r="AN514">
        <v>1701500</v>
      </c>
    </row>
    <row r="515" spans="1:40">
      <c r="A515" s="121">
        <v>44529.291666666664</v>
      </c>
      <c r="B515">
        <v>157.6575</v>
      </c>
      <c r="C515">
        <v>160.24</v>
      </c>
      <c r="D515">
        <v>161.19</v>
      </c>
      <c r="E515">
        <v>158.79</v>
      </c>
      <c r="F515">
        <v>159.37</v>
      </c>
      <c r="G515">
        <v>88748200</v>
      </c>
      <c r="H515">
        <v>-6.2409671158852667E-2</v>
      </c>
      <c r="I515" s="1">
        <v>44529.291666666664</v>
      </c>
      <c r="J515">
        <v>46.3733</v>
      </c>
      <c r="K515">
        <v>50</v>
      </c>
      <c r="L515">
        <v>50.13</v>
      </c>
      <c r="M515">
        <v>48.72</v>
      </c>
      <c r="N515">
        <v>49.3</v>
      </c>
      <c r="O515">
        <v>-0.32620561567975787</v>
      </c>
      <c r="P515">
        <v>31478900</v>
      </c>
      <c r="Q515" s="1">
        <v>44529.291666666664</v>
      </c>
      <c r="R515">
        <v>328.77699999999999</v>
      </c>
      <c r="S515">
        <v>336.63</v>
      </c>
      <c r="T515">
        <v>339.03</v>
      </c>
      <c r="U515">
        <v>334.74</v>
      </c>
      <c r="V515">
        <v>334.94</v>
      </c>
      <c r="W515">
        <v>28563500</v>
      </c>
      <c r="X515">
        <v>-4.6811482855719311E-3</v>
      </c>
      <c r="Y515" s="1">
        <v>44529.291666666664</v>
      </c>
      <c r="Z515">
        <v>33.318800000000003</v>
      </c>
      <c r="AA515">
        <v>33.375999999999998</v>
      </c>
      <c r="AB515">
        <v>33.411999999999999</v>
      </c>
      <c r="AC515">
        <v>32.036000000000001</v>
      </c>
      <c r="AD515">
        <v>32.366</v>
      </c>
      <c r="AE515">
        <v>2.4544913369102559E-2</v>
      </c>
      <c r="AF515">
        <v>454964000</v>
      </c>
      <c r="AG515" s="1">
        <v>44529.291666666664</v>
      </c>
      <c r="AH515">
        <v>23.339400000000001</v>
      </c>
      <c r="AI515">
        <v>24.288</v>
      </c>
      <c r="AJ515">
        <v>24.428000000000001</v>
      </c>
      <c r="AK515">
        <v>24.2</v>
      </c>
      <c r="AL515">
        <v>24.364000000000001</v>
      </c>
      <c r="AM515">
        <v>-0.97356743674489099</v>
      </c>
      <c r="AN515">
        <v>2046500</v>
      </c>
    </row>
    <row r="516" spans="1:40">
      <c r="A516" s="121">
        <v>44530.291666666664</v>
      </c>
      <c r="B516">
        <v>162.63589999999999</v>
      </c>
      <c r="C516">
        <v>165.3</v>
      </c>
      <c r="D516">
        <v>165.52</v>
      </c>
      <c r="E516">
        <v>159.91999999999999</v>
      </c>
      <c r="F516">
        <v>159.99</v>
      </c>
      <c r="G516">
        <v>174048100</v>
      </c>
      <c r="H516">
        <v>1.5449443351801717</v>
      </c>
      <c r="I516" s="1">
        <v>44530.291666666664</v>
      </c>
      <c r="J516">
        <v>45.631300000000003</v>
      </c>
      <c r="K516">
        <v>49.2</v>
      </c>
      <c r="L516">
        <v>50.4</v>
      </c>
      <c r="M516">
        <v>48.68</v>
      </c>
      <c r="N516">
        <v>49.5</v>
      </c>
      <c r="O516">
        <v>0.43305358820925932</v>
      </c>
      <c r="P516">
        <v>49460800</v>
      </c>
      <c r="Q516" s="1">
        <v>44530.291666666664</v>
      </c>
      <c r="R516">
        <v>322.87779999999998</v>
      </c>
      <c r="S516">
        <v>330.59</v>
      </c>
      <c r="T516">
        <v>337.78</v>
      </c>
      <c r="U516">
        <v>328.99</v>
      </c>
      <c r="V516">
        <v>335.32</v>
      </c>
      <c r="W516">
        <v>42885600</v>
      </c>
      <c r="X516">
        <v>1.1217695447092142</v>
      </c>
      <c r="Y516" s="1">
        <v>44530.291666666664</v>
      </c>
      <c r="Z516">
        <v>32.619999999999997</v>
      </c>
      <c r="AA516">
        <v>32.676000000000002</v>
      </c>
      <c r="AB516">
        <v>33.353000000000002</v>
      </c>
      <c r="AC516">
        <v>31.864000000000001</v>
      </c>
      <c r="AD516">
        <v>33.168999999999997</v>
      </c>
      <c r="AE516">
        <v>0.92101298420833133</v>
      </c>
      <c r="AF516">
        <v>622066000</v>
      </c>
      <c r="AG516" s="1">
        <v>44530.291666666664</v>
      </c>
      <c r="AH516">
        <v>23.418199999999999</v>
      </c>
      <c r="AI516">
        <v>24.37</v>
      </c>
      <c r="AJ516">
        <v>24.602</v>
      </c>
      <c r="AK516">
        <v>24.117999999999999</v>
      </c>
      <c r="AL516">
        <v>24.468</v>
      </c>
      <c r="AM516">
        <v>-0.47737347421266646</v>
      </c>
      <c r="AN516">
        <v>3232000</v>
      </c>
    </row>
    <row r="517" spans="1:40">
      <c r="A517" s="121">
        <v>44531.291666666664</v>
      </c>
      <c r="B517">
        <v>162.11449999999999</v>
      </c>
      <c r="C517">
        <v>164.77</v>
      </c>
      <c r="D517">
        <v>170.3</v>
      </c>
      <c r="E517">
        <v>164.53</v>
      </c>
      <c r="F517">
        <v>167.48</v>
      </c>
      <c r="G517">
        <v>152052500</v>
      </c>
      <c r="H517">
        <v>1.1304688694195948</v>
      </c>
      <c r="I517" s="1">
        <v>44531.291666666664</v>
      </c>
      <c r="J517">
        <v>45.0749</v>
      </c>
      <c r="K517">
        <v>48.6</v>
      </c>
      <c r="L517">
        <v>50.31</v>
      </c>
      <c r="M517">
        <v>48.52</v>
      </c>
      <c r="N517">
        <v>49.84</v>
      </c>
      <c r="O517">
        <v>-0.17358446227676699</v>
      </c>
      <c r="P517">
        <v>35093500</v>
      </c>
      <c r="Q517" s="1">
        <v>44531.291666666664</v>
      </c>
      <c r="R517">
        <v>322.37970000000001</v>
      </c>
      <c r="S517">
        <v>330.08</v>
      </c>
      <c r="T517">
        <v>339.28</v>
      </c>
      <c r="U517">
        <v>329.39</v>
      </c>
      <c r="V517">
        <v>335.13</v>
      </c>
      <c r="W517">
        <v>33337600</v>
      </c>
      <c r="X517">
        <v>0.37080765946094629</v>
      </c>
      <c r="Y517" s="1">
        <v>44531.291666666664</v>
      </c>
      <c r="Z517">
        <v>31.385000000000002</v>
      </c>
      <c r="AA517">
        <v>31.434999999999999</v>
      </c>
      <c r="AB517">
        <v>33.289000000000001</v>
      </c>
      <c r="AC517">
        <v>31.38</v>
      </c>
      <c r="AD517">
        <v>33.219000000000001</v>
      </c>
      <c r="AE517">
        <v>0.18229136257352072</v>
      </c>
      <c r="AF517">
        <v>484368000</v>
      </c>
      <c r="AG517" s="1">
        <v>44531.291666666664</v>
      </c>
      <c r="AH517">
        <v>22.941600000000001</v>
      </c>
      <c r="AI517">
        <v>23.873999999999999</v>
      </c>
      <c r="AJ517">
        <v>24.73</v>
      </c>
      <c r="AK517">
        <v>23.853999999999999</v>
      </c>
      <c r="AL517">
        <v>24.652000000000001</v>
      </c>
      <c r="AM517">
        <v>3.3340466378268411E-3</v>
      </c>
      <c r="AN517">
        <v>4380500</v>
      </c>
    </row>
    <row r="518" spans="1:40">
      <c r="A518" s="121">
        <v>44532.291666666664</v>
      </c>
      <c r="B518">
        <v>161.1207</v>
      </c>
      <c r="C518">
        <v>163.76</v>
      </c>
      <c r="D518">
        <v>164.2</v>
      </c>
      <c r="E518">
        <v>157.80000000000001</v>
      </c>
      <c r="F518">
        <v>158.74</v>
      </c>
      <c r="G518">
        <v>136739200</v>
      </c>
      <c r="H518">
        <v>0.84191174209270003</v>
      </c>
      <c r="I518" s="1">
        <v>44532.291666666664</v>
      </c>
      <c r="J518">
        <v>45.909599999999998</v>
      </c>
      <c r="K518">
        <v>49.5</v>
      </c>
      <c r="L518">
        <v>49.79</v>
      </c>
      <c r="M518">
        <v>48.33</v>
      </c>
      <c r="N518">
        <v>48.61</v>
      </c>
      <c r="O518">
        <v>-8.2917887081104313E-2</v>
      </c>
      <c r="P518">
        <v>37240800</v>
      </c>
      <c r="Q518" s="1">
        <v>44532.291666666664</v>
      </c>
      <c r="R518">
        <v>321.80360000000002</v>
      </c>
      <c r="S518">
        <v>329.49</v>
      </c>
      <c r="T518">
        <v>333.49</v>
      </c>
      <c r="U518">
        <v>327.8</v>
      </c>
      <c r="V518">
        <v>330.3</v>
      </c>
      <c r="W518">
        <v>30766000</v>
      </c>
      <c r="X518">
        <v>0.16854817222755228</v>
      </c>
      <c r="Y518" s="1">
        <v>44532.291666666664</v>
      </c>
      <c r="Z518">
        <v>32.0749</v>
      </c>
      <c r="AA518">
        <v>32.125999999999998</v>
      </c>
      <c r="AB518">
        <v>32.478000000000002</v>
      </c>
      <c r="AC518">
        <v>31.024999999999999</v>
      </c>
      <c r="AD518">
        <v>31.213999999999999</v>
      </c>
      <c r="AE518">
        <v>0.12071423891795305</v>
      </c>
      <c r="AF518">
        <v>472890000</v>
      </c>
      <c r="AG518" s="1">
        <v>44532.291666666664</v>
      </c>
      <c r="AH518">
        <v>23.093399999999999</v>
      </c>
      <c r="AI518">
        <v>24.032</v>
      </c>
      <c r="AJ518">
        <v>24.207999999999998</v>
      </c>
      <c r="AK518">
        <v>23.6</v>
      </c>
      <c r="AL518">
        <v>23.783999999999999</v>
      </c>
      <c r="AM518">
        <v>-0.49767326939007084</v>
      </c>
      <c r="AN518">
        <v>3183500</v>
      </c>
    </row>
    <row r="519" spans="1:40">
      <c r="A519" s="121">
        <v>44533.291666666664</v>
      </c>
      <c r="B519">
        <v>159.23169999999999</v>
      </c>
      <c r="C519">
        <v>161.84</v>
      </c>
      <c r="D519">
        <v>164.96</v>
      </c>
      <c r="E519">
        <v>159.72</v>
      </c>
      <c r="F519">
        <v>164.02</v>
      </c>
      <c r="G519">
        <v>118023100</v>
      </c>
      <c r="H519">
        <v>0.4892337399140127</v>
      </c>
      <c r="I519" s="1">
        <v>44533.291666666664</v>
      </c>
      <c r="J519">
        <v>45.677700000000002</v>
      </c>
      <c r="K519">
        <v>49.25</v>
      </c>
      <c r="L519">
        <v>50.06</v>
      </c>
      <c r="M519">
        <v>48.76</v>
      </c>
      <c r="N519">
        <v>49.68</v>
      </c>
      <c r="O519">
        <v>-0.29470686604255564</v>
      </c>
      <c r="P519">
        <v>32224900</v>
      </c>
      <c r="Q519" s="1">
        <v>44533.291666666664</v>
      </c>
      <c r="R519">
        <v>315.47469999999998</v>
      </c>
      <c r="S519">
        <v>323.01</v>
      </c>
      <c r="T519">
        <v>332.7</v>
      </c>
      <c r="U519">
        <v>318.02999999999997</v>
      </c>
      <c r="V519">
        <v>331.99</v>
      </c>
      <c r="W519">
        <v>41779300</v>
      </c>
      <c r="X519">
        <v>1.0347576957722473</v>
      </c>
      <c r="Y519" s="1">
        <v>44533.291666666664</v>
      </c>
      <c r="Z519">
        <v>30.644100000000002</v>
      </c>
      <c r="AA519">
        <v>30.693000000000001</v>
      </c>
      <c r="AB519">
        <v>32.128999999999998</v>
      </c>
      <c r="AC519">
        <v>30.13</v>
      </c>
      <c r="AD519">
        <v>32</v>
      </c>
      <c r="AE519">
        <v>0.50394841110260857</v>
      </c>
      <c r="AF519">
        <v>544325000</v>
      </c>
      <c r="AG519" s="1">
        <v>44533.291666666664</v>
      </c>
      <c r="AH519">
        <v>23.066500000000001</v>
      </c>
      <c r="AI519">
        <v>24.004000000000001</v>
      </c>
      <c r="AJ519">
        <v>24.353999999999999</v>
      </c>
      <c r="AK519">
        <v>23.698</v>
      </c>
      <c r="AL519">
        <v>24.295999999999999</v>
      </c>
      <c r="AM519">
        <v>-0.46209630876987762</v>
      </c>
      <c r="AN519">
        <v>3268500</v>
      </c>
    </row>
    <row r="520" spans="1:40">
      <c r="A520" s="121">
        <v>44536.291666666664</v>
      </c>
      <c r="B520">
        <v>162.65559999999999</v>
      </c>
      <c r="C520">
        <v>165.32</v>
      </c>
      <c r="D520">
        <v>167.88</v>
      </c>
      <c r="E520">
        <v>164.28</v>
      </c>
      <c r="F520">
        <v>164.29</v>
      </c>
      <c r="G520">
        <v>107497000</v>
      </c>
      <c r="H520">
        <v>0.29088451551720562</v>
      </c>
      <c r="I520" s="1">
        <v>44536.291666666664</v>
      </c>
      <c r="J520">
        <v>47.291499999999999</v>
      </c>
      <c r="K520">
        <v>50.99</v>
      </c>
      <c r="L520">
        <v>51.21</v>
      </c>
      <c r="M520">
        <v>49.18</v>
      </c>
      <c r="N520">
        <v>49.48</v>
      </c>
      <c r="O520">
        <v>4.7772367445796958E-2</v>
      </c>
      <c r="P520">
        <v>40336000</v>
      </c>
      <c r="Q520" s="1">
        <v>44536.291666666664</v>
      </c>
      <c r="R520">
        <v>318.58049999999997</v>
      </c>
      <c r="S520">
        <v>326.19</v>
      </c>
      <c r="T520">
        <v>327.45</v>
      </c>
      <c r="U520">
        <v>319.23</v>
      </c>
      <c r="V520">
        <v>323.95</v>
      </c>
      <c r="W520">
        <v>30032600</v>
      </c>
      <c r="X520">
        <v>0.1108653646614568</v>
      </c>
      <c r="Y520" s="1">
        <v>44536.291666666664</v>
      </c>
      <c r="Z520">
        <v>29.9892</v>
      </c>
      <c r="AA520">
        <v>30.036999999999999</v>
      </c>
      <c r="AB520">
        <v>30.241</v>
      </c>
      <c r="AC520">
        <v>28.038</v>
      </c>
      <c r="AD520">
        <v>29.88</v>
      </c>
      <c r="AE520">
        <v>1.118823726796595</v>
      </c>
      <c r="AF520">
        <v>658938000</v>
      </c>
      <c r="AG520" s="1">
        <v>44536.291666666664</v>
      </c>
      <c r="AH520">
        <v>23.254899999999999</v>
      </c>
      <c r="AI520">
        <v>24.2</v>
      </c>
      <c r="AJ520">
        <v>24.257999999999999</v>
      </c>
      <c r="AK520">
        <v>23.911999999999999</v>
      </c>
      <c r="AL520">
        <v>24.015999999999998</v>
      </c>
      <c r="AM520">
        <v>-0.96875408324921775</v>
      </c>
      <c r="AN520">
        <v>2058000</v>
      </c>
    </row>
    <row r="521" spans="1:40">
      <c r="A521" s="121">
        <v>44537.291666666664</v>
      </c>
      <c r="B521">
        <v>168.4211</v>
      </c>
      <c r="C521">
        <v>171.18</v>
      </c>
      <c r="D521">
        <v>171.58</v>
      </c>
      <c r="E521">
        <v>168.34</v>
      </c>
      <c r="F521">
        <v>169.08</v>
      </c>
      <c r="G521">
        <v>120405400</v>
      </c>
      <c r="H521">
        <v>0.53412475912155521</v>
      </c>
      <c r="I521" s="1">
        <v>44537.291666666664</v>
      </c>
      <c r="J521">
        <v>48.756900000000002</v>
      </c>
      <c r="K521">
        <v>52.57</v>
      </c>
      <c r="L521">
        <v>55</v>
      </c>
      <c r="M521">
        <v>52.21</v>
      </c>
      <c r="N521">
        <v>54.66</v>
      </c>
      <c r="O521">
        <v>2.2178715457015978</v>
      </c>
      <c r="P521">
        <v>91731500</v>
      </c>
      <c r="Q521" s="1">
        <v>44537.291666666664</v>
      </c>
      <c r="R521">
        <v>327.10680000000002</v>
      </c>
      <c r="S521">
        <v>334.92</v>
      </c>
      <c r="T521">
        <v>335.8</v>
      </c>
      <c r="U521">
        <v>330.1</v>
      </c>
      <c r="V521">
        <v>331.64</v>
      </c>
      <c r="W521">
        <v>31021900</v>
      </c>
      <c r="X521">
        <v>0.18867502040885012</v>
      </c>
      <c r="Y521" s="1">
        <v>44537.291666666664</v>
      </c>
      <c r="Z521">
        <v>32.375399999999999</v>
      </c>
      <c r="AA521">
        <v>32.427</v>
      </c>
      <c r="AB521">
        <v>32.448999999999998</v>
      </c>
      <c r="AC521">
        <v>30.651</v>
      </c>
      <c r="AD521">
        <v>30.957000000000001</v>
      </c>
      <c r="AE521">
        <v>0.76536417007529556</v>
      </c>
      <c r="AF521">
        <v>593053000</v>
      </c>
      <c r="AG521" s="1">
        <v>44537.291666666664</v>
      </c>
      <c r="AH521">
        <v>23.977499999999999</v>
      </c>
      <c r="AI521">
        <v>24.952000000000002</v>
      </c>
      <c r="AJ521">
        <v>25.04</v>
      </c>
      <c r="AK521">
        <v>24.5</v>
      </c>
      <c r="AL521">
        <v>24.66</v>
      </c>
      <c r="AM521">
        <v>-0.52550700916939852</v>
      </c>
      <c r="AN521">
        <v>3117000</v>
      </c>
    </row>
    <row r="522" spans="1:40">
      <c r="A522" s="121">
        <v>44538.291666666664</v>
      </c>
      <c r="B522">
        <v>172.25829999999999</v>
      </c>
      <c r="C522">
        <v>175.08</v>
      </c>
      <c r="D522">
        <v>175.96</v>
      </c>
      <c r="E522">
        <v>170.7</v>
      </c>
      <c r="F522">
        <v>172.13</v>
      </c>
      <c r="G522">
        <v>116998900</v>
      </c>
      <c r="H522">
        <v>0.46993416308810282</v>
      </c>
      <c r="I522" s="1">
        <v>44538.291666666664</v>
      </c>
      <c r="J522">
        <v>47.996400000000001</v>
      </c>
      <c r="K522">
        <v>51.75</v>
      </c>
      <c r="L522">
        <v>52.88</v>
      </c>
      <c r="M522">
        <v>51.38</v>
      </c>
      <c r="N522">
        <v>52.57</v>
      </c>
      <c r="O522">
        <v>-8.7030458414433395E-2</v>
      </c>
      <c r="P522">
        <v>37143400</v>
      </c>
      <c r="Q522" s="1">
        <v>44538.291666666664</v>
      </c>
      <c r="R522">
        <v>327.15570000000002</v>
      </c>
      <c r="S522">
        <v>334.97</v>
      </c>
      <c r="T522">
        <v>335.5</v>
      </c>
      <c r="U522">
        <v>330.8</v>
      </c>
      <c r="V522">
        <v>335.31</v>
      </c>
      <c r="W522">
        <v>24761000</v>
      </c>
      <c r="X522">
        <v>-0.30375242694670923</v>
      </c>
      <c r="Y522" s="1">
        <v>44538.291666666664</v>
      </c>
      <c r="Z522">
        <v>31.775400000000001</v>
      </c>
      <c r="AA522">
        <v>31.826000000000001</v>
      </c>
      <c r="AB522">
        <v>32.29</v>
      </c>
      <c r="AC522">
        <v>31.420999999999999</v>
      </c>
      <c r="AD522">
        <v>31.998999999999999</v>
      </c>
      <c r="AE522">
        <v>0.134989959953627</v>
      </c>
      <c r="AF522">
        <v>475551000</v>
      </c>
      <c r="AG522" s="1">
        <v>44538.291666666664</v>
      </c>
      <c r="AH522">
        <v>24.2043</v>
      </c>
      <c r="AI522">
        <v>25.187999999999999</v>
      </c>
      <c r="AJ522">
        <v>25.2</v>
      </c>
      <c r="AK522">
        <v>24.867999999999999</v>
      </c>
      <c r="AL522">
        <v>25.052</v>
      </c>
      <c r="AM522">
        <v>-1.0949476553314326</v>
      </c>
      <c r="AN522">
        <v>1756500</v>
      </c>
    </row>
    <row r="523" spans="1:40">
      <c r="A523" s="121">
        <v>44539.291666666664</v>
      </c>
      <c r="B523">
        <v>171.7467</v>
      </c>
      <c r="C523">
        <v>174.56</v>
      </c>
      <c r="D523">
        <v>176.75</v>
      </c>
      <c r="E523">
        <v>173.92</v>
      </c>
      <c r="F523">
        <v>174.91</v>
      </c>
      <c r="G523">
        <v>108923700</v>
      </c>
      <c r="H523">
        <v>0.31776862629393438</v>
      </c>
      <c r="I523" s="1">
        <v>44539.291666666664</v>
      </c>
      <c r="J523">
        <v>46.8185</v>
      </c>
      <c r="K523">
        <v>50.48</v>
      </c>
      <c r="L523">
        <v>51.59</v>
      </c>
      <c r="M523">
        <v>50.43</v>
      </c>
      <c r="N523">
        <v>51.3</v>
      </c>
      <c r="O523">
        <v>-0.31711489075095134</v>
      </c>
      <c r="P523">
        <v>31694200</v>
      </c>
      <c r="Q523" s="1">
        <v>44539.291666666664</v>
      </c>
      <c r="R523">
        <v>325.32929999999999</v>
      </c>
      <c r="S523">
        <v>333.1</v>
      </c>
      <c r="T523">
        <v>336.49</v>
      </c>
      <c r="U523">
        <v>332.12</v>
      </c>
      <c r="V523">
        <v>334.41</v>
      </c>
      <c r="W523">
        <v>22214200</v>
      </c>
      <c r="X523">
        <v>-0.50406136382880895</v>
      </c>
      <c r="Y523" s="1">
        <v>44539.291666666664</v>
      </c>
      <c r="Z523">
        <v>30.441500000000001</v>
      </c>
      <c r="AA523">
        <v>30.49</v>
      </c>
      <c r="AB523">
        <v>32.204999999999998</v>
      </c>
      <c r="AC523">
        <v>30.428000000000001</v>
      </c>
      <c r="AD523">
        <v>31.734000000000002</v>
      </c>
      <c r="AE523">
        <v>0.20449625147493164</v>
      </c>
      <c r="AF523">
        <v>488507000</v>
      </c>
      <c r="AG523" s="1">
        <v>44539.291666666664</v>
      </c>
      <c r="AH523">
        <v>23.610399999999998</v>
      </c>
      <c r="AI523">
        <v>24.57</v>
      </c>
      <c r="AJ523">
        <v>24.925999999999998</v>
      </c>
      <c r="AK523">
        <v>24.507999999999999</v>
      </c>
      <c r="AL523">
        <v>24.81</v>
      </c>
      <c r="AM523">
        <v>-0.6318193385520936</v>
      </c>
      <c r="AN523">
        <v>2863000</v>
      </c>
    </row>
    <row r="524" spans="1:40">
      <c r="A524" s="121">
        <v>44540.291666666664</v>
      </c>
      <c r="B524">
        <v>176.55779999999999</v>
      </c>
      <c r="C524">
        <v>179.45</v>
      </c>
      <c r="D524">
        <v>179.63</v>
      </c>
      <c r="E524">
        <v>174.69</v>
      </c>
      <c r="F524">
        <v>175.21</v>
      </c>
      <c r="G524">
        <v>115402700</v>
      </c>
      <c r="H524">
        <v>0.43985606844885528</v>
      </c>
      <c r="I524" s="1">
        <v>44540.291666666664</v>
      </c>
      <c r="J524">
        <v>46.920499999999997</v>
      </c>
      <c r="K524">
        <v>50.59</v>
      </c>
      <c r="L524">
        <v>51.07</v>
      </c>
      <c r="M524">
        <v>50.05</v>
      </c>
      <c r="N524">
        <v>50.84</v>
      </c>
      <c r="O524">
        <v>-0.65112830748024353</v>
      </c>
      <c r="P524">
        <v>23783600</v>
      </c>
      <c r="Q524" s="1">
        <v>44540.291666666664</v>
      </c>
      <c r="R524">
        <v>334.54910000000001</v>
      </c>
      <c r="S524">
        <v>342.54</v>
      </c>
      <c r="T524">
        <v>343</v>
      </c>
      <c r="U524">
        <v>334.79</v>
      </c>
      <c r="V524">
        <v>334.98</v>
      </c>
      <c r="W524">
        <v>38095700</v>
      </c>
      <c r="X524">
        <v>0.74503804762598436</v>
      </c>
      <c r="Y524" s="1">
        <v>44540.291666666664</v>
      </c>
      <c r="Z524">
        <v>30.149899999999999</v>
      </c>
      <c r="AA524">
        <v>30.198</v>
      </c>
      <c r="AB524">
        <v>31.305</v>
      </c>
      <c r="AC524">
        <v>29.861000000000001</v>
      </c>
      <c r="AD524">
        <v>31.15</v>
      </c>
      <c r="AE524">
        <v>0.20620225646904825</v>
      </c>
      <c r="AF524">
        <v>488825000</v>
      </c>
      <c r="AG524" s="1">
        <v>44540.291666666664</v>
      </c>
      <c r="AH524">
        <v>23.6892</v>
      </c>
      <c r="AI524">
        <v>24.652000000000001</v>
      </c>
      <c r="AJ524">
        <v>24.67</v>
      </c>
      <c r="AK524">
        <v>24.443999999999999</v>
      </c>
      <c r="AL524">
        <v>24.56</v>
      </c>
      <c r="AM524">
        <v>-0.98926315466556447</v>
      </c>
      <c r="AN524">
        <v>2009000</v>
      </c>
    </row>
    <row r="525" spans="1:40">
      <c r="A525" s="121">
        <v>44543.291666666664</v>
      </c>
      <c r="B525">
        <v>172.9076</v>
      </c>
      <c r="C525">
        <v>175.74</v>
      </c>
      <c r="D525">
        <v>182.13</v>
      </c>
      <c r="E525">
        <v>175.53</v>
      </c>
      <c r="F525">
        <v>181.12</v>
      </c>
      <c r="G525">
        <v>153237000</v>
      </c>
      <c r="H525">
        <v>1.1527890693320046</v>
      </c>
      <c r="I525" s="1">
        <v>44543.291666666664</v>
      </c>
      <c r="J525">
        <v>46.3733</v>
      </c>
      <c r="K525">
        <v>50</v>
      </c>
      <c r="L525">
        <v>51.02</v>
      </c>
      <c r="M525">
        <v>49.95</v>
      </c>
      <c r="N525">
        <v>50.85</v>
      </c>
      <c r="O525">
        <v>-0.14684008155263309</v>
      </c>
      <c r="P525">
        <v>35726900</v>
      </c>
      <c r="Q525" s="1">
        <v>44543.291666666664</v>
      </c>
      <c r="R525">
        <v>331.48230000000001</v>
      </c>
      <c r="S525">
        <v>339.4</v>
      </c>
      <c r="T525">
        <v>343.79</v>
      </c>
      <c r="U525">
        <v>339.08</v>
      </c>
      <c r="V525">
        <v>340.68</v>
      </c>
      <c r="W525">
        <v>28899400</v>
      </c>
      <c r="X525">
        <v>2.1737797803126561E-2</v>
      </c>
      <c r="Y525" s="1">
        <v>44543.291666666664</v>
      </c>
      <c r="Z525">
        <v>28.116199999999999</v>
      </c>
      <c r="AA525">
        <v>28.161000000000001</v>
      </c>
      <c r="AB525">
        <v>30.294</v>
      </c>
      <c r="AC525">
        <v>28.116</v>
      </c>
      <c r="AD525">
        <v>30.248999999999999</v>
      </c>
      <c r="AE525">
        <v>0.79374930348369499</v>
      </c>
      <c r="AF525">
        <v>598344000</v>
      </c>
      <c r="AG525" s="1">
        <v>44543.291666666664</v>
      </c>
      <c r="AH525">
        <v>23.176100000000002</v>
      </c>
      <c r="AI525">
        <v>24.117999999999999</v>
      </c>
      <c r="AJ525">
        <v>24.564</v>
      </c>
      <c r="AK525">
        <v>24.108000000000001</v>
      </c>
      <c r="AL525">
        <v>24.504000000000001</v>
      </c>
      <c r="AM525">
        <v>-0.8069835505468097</v>
      </c>
      <c r="AN525">
        <v>2444500</v>
      </c>
    </row>
    <row r="526" spans="1:40">
      <c r="A526" s="121">
        <v>44544.291666666664</v>
      </c>
      <c r="B526">
        <v>171.5204</v>
      </c>
      <c r="C526">
        <v>174.33</v>
      </c>
      <c r="D526">
        <v>177.74</v>
      </c>
      <c r="E526">
        <v>172.21</v>
      </c>
      <c r="F526">
        <v>175.25</v>
      </c>
      <c r="G526">
        <v>139380400</v>
      </c>
      <c r="H526">
        <v>0.89168135966016071</v>
      </c>
      <c r="I526" s="1">
        <v>44544.291666666664</v>
      </c>
      <c r="J526">
        <v>46.095100000000002</v>
      </c>
      <c r="K526">
        <v>49.7</v>
      </c>
      <c r="L526">
        <v>50.27</v>
      </c>
      <c r="M526">
        <v>49.32</v>
      </c>
      <c r="N526">
        <v>49.82</v>
      </c>
      <c r="O526">
        <v>-0.21467217443757328</v>
      </c>
      <c r="P526">
        <v>34120400</v>
      </c>
      <c r="Q526" s="1">
        <v>44544.291666666664</v>
      </c>
      <c r="R526">
        <v>320.68029999999999</v>
      </c>
      <c r="S526">
        <v>328.34</v>
      </c>
      <c r="T526">
        <v>334.64</v>
      </c>
      <c r="U526">
        <v>324.11</v>
      </c>
      <c r="V526">
        <v>333.22</v>
      </c>
      <c r="W526">
        <v>44438700</v>
      </c>
      <c r="X526">
        <v>1.2439227604590135</v>
      </c>
      <c r="Y526" s="1">
        <v>44544.291666666664</v>
      </c>
      <c r="Z526">
        <v>28.291899999999998</v>
      </c>
      <c r="AA526">
        <v>28.337</v>
      </c>
      <c r="AB526">
        <v>28.678000000000001</v>
      </c>
      <c r="AC526">
        <v>27.25</v>
      </c>
      <c r="AD526">
        <v>27.699000000000002</v>
      </c>
      <c r="AE526">
        <v>1.162262476599621</v>
      </c>
      <c r="AF526">
        <v>667035000</v>
      </c>
      <c r="AG526" s="1">
        <v>44544.291666666664</v>
      </c>
      <c r="AH526">
        <v>23.1799</v>
      </c>
      <c r="AI526">
        <v>24.122</v>
      </c>
      <c r="AJ526">
        <v>24.206</v>
      </c>
      <c r="AK526">
        <v>23.896000000000001</v>
      </c>
      <c r="AL526">
        <v>24.12</v>
      </c>
      <c r="AM526">
        <v>-1.1008073900218174</v>
      </c>
      <c r="AN526">
        <v>1742500</v>
      </c>
    </row>
    <row r="527" spans="1:40">
      <c r="A527" s="121">
        <v>44545.291666666664</v>
      </c>
      <c r="B527">
        <v>176.41030000000001</v>
      </c>
      <c r="C527">
        <v>179.3</v>
      </c>
      <c r="D527">
        <v>179.5</v>
      </c>
      <c r="E527">
        <v>172.31</v>
      </c>
      <c r="F527">
        <v>175.11</v>
      </c>
      <c r="G527">
        <v>131063300</v>
      </c>
      <c r="H527">
        <v>0.73495756507045662</v>
      </c>
      <c r="I527" s="1">
        <v>44545.291666666664</v>
      </c>
      <c r="J527">
        <v>46.994700000000002</v>
      </c>
      <c r="K527">
        <v>50.67</v>
      </c>
      <c r="L527">
        <v>50.78</v>
      </c>
      <c r="M527">
        <v>49.33</v>
      </c>
      <c r="N527">
        <v>49.87</v>
      </c>
      <c r="O527">
        <v>-0.2792783900138241</v>
      </c>
      <c r="P527">
        <v>32590300</v>
      </c>
      <c r="Q527" s="1">
        <v>44545.291666666664</v>
      </c>
      <c r="R527">
        <v>326.84320000000002</v>
      </c>
      <c r="S527">
        <v>334.65</v>
      </c>
      <c r="T527">
        <v>335.19</v>
      </c>
      <c r="U527">
        <v>324.5</v>
      </c>
      <c r="V527">
        <v>328.61</v>
      </c>
      <c r="W527">
        <v>35381100</v>
      </c>
      <c r="X527">
        <v>0.53153143538311165</v>
      </c>
      <c r="Y527" s="1">
        <v>44545.291666666664</v>
      </c>
      <c r="Z527">
        <v>30.410499999999999</v>
      </c>
      <c r="AA527">
        <v>30.459</v>
      </c>
      <c r="AB527">
        <v>30.5</v>
      </c>
      <c r="AC527">
        <v>27.838000000000001</v>
      </c>
      <c r="AD527">
        <v>28.4</v>
      </c>
      <c r="AE527">
        <v>1.3299767159897895</v>
      </c>
      <c r="AF527">
        <v>698297000</v>
      </c>
      <c r="AG527" s="1">
        <v>44545.291666666664</v>
      </c>
      <c r="AH527">
        <v>23.802600000000002</v>
      </c>
      <c r="AI527">
        <v>24.77</v>
      </c>
      <c r="AJ527">
        <v>24.8</v>
      </c>
      <c r="AK527">
        <v>24.248000000000001</v>
      </c>
      <c r="AL527">
        <v>24.478000000000002</v>
      </c>
      <c r="AM527">
        <v>-0.11553485708140702</v>
      </c>
      <c r="AN527">
        <v>4096500</v>
      </c>
    </row>
    <row r="528" spans="1:40">
      <c r="A528" s="121">
        <v>44546.291666666664</v>
      </c>
      <c r="B528">
        <v>169.4837</v>
      </c>
      <c r="C528">
        <v>172.26</v>
      </c>
      <c r="D528">
        <v>181.14</v>
      </c>
      <c r="E528">
        <v>170.75</v>
      </c>
      <c r="F528">
        <v>179.28</v>
      </c>
      <c r="G528">
        <v>150185800</v>
      </c>
      <c r="H528">
        <v>1.0952935910941446</v>
      </c>
      <c r="I528" s="1">
        <v>44546.291666666664</v>
      </c>
      <c r="J528">
        <v>47.143099999999997</v>
      </c>
      <c r="K528">
        <v>50.83</v>
      </c>
      <c r="L528">
        <v>51.4</v>
      </c>
      <c r="M528">
        <v>50.58</v>
      </c>
      <c r="N528">
        <v>50.74</v>
      </c>
      <c r="O528">
        <v>-0.25639323947312226</v>
      </c>
      <c r="P528">
        <v>33132300</v>
      </c>
      <c r="Q528" s="1">
        <v>44546.291666666664</v>
      </c>
      <c r="R528">
        <v>317.32060000000001</v>
      </c>
      <c r="S528">
        <v>324.89999999999998</v>
      </c>
      <c r="T528">
        <v>336.76</v>
      </c>
      <c r="U528">
        <v>323.02</v>
      </c>
      <c r="V528">
        <v>335.71</v>
      </c>
      <c r="W528">
        <v>35034800</v>
      </c>
      <c r="X528">
        <v>0.50429451656645108</v>
      </c>
      <c r="Y528" s="1">
        <v>44546.291666666664</v>
      </c>
      <c r="Z528">
        <v>28.341799999999999</v>
      </c>
      <c r="AA528">
        <v>28.387</v>
      </c>
      <c r="AB528">
        <v>31.16</v>
      </c>
      <c r="AC528">
        <v>28.093</v>
      </c>
      <c r="AD528">
        <v>31.152000000000001</v>
      </c>
      <c r="AE528">
        <v>1.378630047095587</v>
      </c>
      <c r="AF528">
        <v>707366000</v>
      </c>
      <c r="AG528" s="1">
        <v>44546.291666666664</v>
      </c>
      <c r="AH528">
        <v>23.487400000000001</v>
      </c>
      <c r="AI528">
        <v>24.442</v>
      </c>
      <c r="AJ528">
        <v>24.802</v>
      </c>
      <c r="AK528">
        <v>24.315999999999999</v>
      </c>
      <c r="AL528">
        <v>24.728000000000002</v>
      </c>
      <c r="AM528">
        <v>-0.19694331402996684</v>
      </c>
      <c r="AN528">
        <v>3902000</v>
      </c>
    </row>
    <row r="529" spans="1:40">
      <c r="A529" s="121">
        <v>44547.291666666664</v>
      </c>
      <c r="B529">
        <v>168.3818</v>
      </c>
      <c r="C529">
        <v>171.14</v>
      </c>
      <c r="D529">
        <v>173.47</v>
      </c>
      <c r="E529">
        <v>169.69</v>
      </c>
      <c r="F529">
        <v>169.93</v>
      </c>
      <c r="G529">
        <v>195432700</v>
      </c>
      <c r="H529">
        <v>1.9479063841855928</v>
      </c>
      <c r="I529" s="1">
        <v>44547.291666666664</v>
      </c>
      <c r="J529">
        <v>46.948300000000003</v>
      </c>
      <c r="K529">
        <v>50.62</v>
      </c>
      <c r="L529">
        <v>51.02</v>
      </c>
      <c r="M529">
        <v>50.01</v>
      </c>
      <c r="N529">
        <v>50.59</v>
      </c>
      <c r="O529">
        <v>0.4601399794857543</v>
      </c>
      <c r="P529">
        <v>50102300</v>
      </c>
      <c r="Q529" s="1">
        <v>44547.291666666664</v>
      </c>
      <c r="R529">
        <v>316.24619999999999</v>
      </c>
      <c r="S529">
        <v>323.8</v>
      </c>
      <c r="T529">
        <v>324.92</v>
      </c>
      <c r="U529">
        <v>317.25</v>
      </c>
      <c r="V529">
        <v>320.88</v>
      </c>
      <c r="W529">
        <v>47750300</v>
      </c>
      <c r="X529">
        <v>1.5043841533358637</v>
      </c>
      <c r="Y529" s="1">
        <v>44547.291666666664</v>
      </c>
      <c r="Z529">
        <v>27.756799999999998</v>
      </c>
      <c r="AA529">
        <v>27.800999999999998</v>
      </c>
      <c r="AB529">
        <v>28.922000000000001</v>
      </c>
      <c r="AC529">
        <v>27.76</v>
      </c>
      <c r="AD529">
        <v>27.984999999999999</v>
      </c>
      <c r="AE529">
        <v>1.4129218204364469</v>
      </c>
      <c r="AF529">
        <v>713758000</v>
      </c>
      <c r="AG529" s="1">
        <v>44547.291666666664</v>
      </c>
      <c r="AH529">
        <v>23.279900000000001</v>
      </c>
      <c r="AI529">
        <v>24.225999999999999</v>
      </c>
      <c r="AJ529">
        <v>24.527999999999999</v>
      </c>
      <c r="AK529">
        <v>24.181999999999999</v>
      </c>
      <c r="AL529">
        <v>24.28</v>
      </c>
      <c r="AM529">
        <v>-0.55208509151507223</v>
      </c>
      <c r="AN529">
        <v>3053500</v>
      </c>
    </row>
    <row r="530" spans="1:40">
      <c r="A530" s="121">
        <v>44550.291666666664</v>
      </c>
      <c r="B530">
        <v>167.01419999999999</v>
      </c>
      <c r="C530">
        <v>169.75</v>
      </c>
      <c r="D530">
        <v>170.58</v>
      </c>
      <c r="E530">
        <v>167.46</v>
      </c>
      <c r="F530">
        <v>168.28</v>
      </c>
      <c r="G530">
        <v>107499100</v>
      </c>
      <c r="H530">
        <v>0.2909240869986881</v>
      </c>
      <c r="I530" s="1">
        <v>44550.291666666664</v>
      </c>
      <c r="J530">
        <v>46.002299999999998</v>
      </c>
      <c r="K530">
        <v>49.6</v>
      </c>
      <c r="L530">
        <v>50.13</v>
      </c>
      <c r="M530">
        <v>48.96</v>
      </c>
      <c r="N530">
        <v>49.91</v>
      </c>
      <c r="O530">
        <v>-0.38272602622179391</v>
      </c>
      <c r="P530">
        <v>30140300</v>
      </c>
      <c r="Q530" s="1">
        <v>44550.291666666664</v>
      </c>
      <c r="R530">
        <v>312.447</v>
      </c>
      <c r="S530">
        <v>319.91000000000003</v>
      </c>
      <c r="T530">
        <v>322.8</v>
      </c>
      <c r="U530">
        <v>317.57</v>
      </c>
      <c r="V530">
        <v>320.05</v>
      </c>
      <c r="W530">
        <v>28326500</v>
      </c>
      <c r="X530">
        <v>-2.3321488336246365E-2</v>
      </c>
      <c r="Y530" s="1">
        <v>44550.291666666664</v>
      </c>
      <c r="Z530">
        <v>27.674900000000001</v>
      </c>
      <c r="AA530">
        <v>27.719000000000001</v>
      </c>
      <c r="AB530">
        <v>28.143999999999998</v>
      </c>
      <c r="AC530">
        <v>27.145</v>
      </c>
      <c r="AD530">
        <v>27.305</v>
      </c>
      <c r="AE530">
        <v>6.1470801339243021E-2</v>
      </c>
      <c r="AF530">
        <v>461847000</v>
      </c>
      <c r="AG530" s="1">
        <v>44550.291666666664</v>
      </c>
      <c r="AH530">
        <v>22.860900000000001</v>
      </c>
      <c r="AI530">
        <v>23.79</v>
      </c>
      <c r="AJ530">
        <v>23.9</v>
      </c>
      <c r="AK530">
        <v>23.547999999999998</v>
      </c>
      <c r="AL530">
        <v>23.728000000000002</v>
      </c>
      <c r="AM530">
        <v>-0.75738508191748144</v>
      </c>
      <c r="AN530">
        <v>2563000</v>
      </c>
    </row>
    <row r="531" spans="1:40">
      <c r="A531" s="121">
        <v>44551.291666666664</v>
      </c>
      <c r="B531">
        <v>170.202</v>
      </c>
      <c r="C531">
        <v>172.99</v>
      </c>
      <c r="D531">
        <v>173.2</v>
      </c>
      <c r="E531">
        <v>169.12</v>
      </c>
      <c r="F531">
        <v>171.56</v>
      </c>
      <c r="G531">
        <v>91185900</v>
      </c>
      <c r="H531">
        <v>-1.6474718582675671E-2</v>
      </c>
      <c r="I531" s="1">
        <v>44551.291666666664</v>
      </c>
      <c r="J531">
        <v>47.087499999999999</v>
      </c>
      <c r="K531">
        <v>50.77</v>
      </c>
      <c r="L531">
        <v>50.84</v>
      </c>
      <c r="M531">
        <v>49.94</v>
      </c>
      <c r="N531">
        <v>49.94</v>
      </c>
      <c r="O531">
        <v>-0.30604810485294776</v>
      </c>
      <c r="P531">
        <v>31956300</v>
      </c>
      <c r="Q531" s="1">
        <v>44551.291666666664</v>
      </c>
      <c r="R531">
        <v>319.65480000000002</v>
      </c>
      <c r="S531">
        <v>327.29000000000002</v>
      </c>
      <c r="T531">
        <v>327.73</v>
      </c>
      <c r="U531">
        <v>319.8</v>
      </c>
      <c r="V531">
        <v>323.29000000000002</v>
      </c>
      <c r="W531">
        <v>24740600</v>
      </c>
      <c r="X531">
        <v>-0.30535691191309638</v>
      </c>
      <c r="Y531" s="1">
        <v>44551.291666666664</v>
      </c>
      <c r="Z531">
        <v>29.028700000000001</v>
      </c>
      <c r="AA531">
        <v>29.074999999999999</v>
      </c>
      <c r="AB531">
        <v>29.12</v>
      </c>
      <c r="AC531">
        <v>27.401</v>
      </c>
      <c r="AD531">
        <v>28.373999999999999</v>
      </c>
      <c r="AE531">
        <v>0.39697438725768619</v>
      </c>
      <c r="AF531">
        <v>524385000</v>
      </c>
      <c r="AG531" s="1">
        <v>44551.291666666664</v>
      </c>
      <c r="AH531">
        <v>23.168399999999998</v>
      </c>
      <c r="AI531">
        <v>24.11</v>
      </c>
      <c r="AJ531">
        <v>24.238</v>
      </c>
      <c r="AK531">
        <v>23.802</v>
      </c>
      <c r="AL531">
        <v>23.96</v>
      </c>
      <c r="AM531">
        <v>-7.9539343983329167E-2</v>
      </c>
      <c r="AN531">
        <v>4182500</v>
      </c>
    </row>
    <row r="532" spans="1:40">
      <c r="A532" s="121">
        <v>44552.291666666664</v>
      </c>
      <c r="B532">
        <v>172.8092</v>
      </c>
      <c r="C532">
        <v>175.64</v>
      </c>
      <c r="D532">
        <v>175.86</v>
      </c>
      <c r="E532">
        <v>172.15</v>
      </c>
      <c r="F532">
        <v>173.04</v>
      </c>
      <c r="G532">
        <v>92135300</v>
      </c>
      <c r="H532">
        <v>1.4153597599515749E-3</v>
      </c>
      <c r="I532" s="1">
        <v>44552.291666666664</v>
      </c>
      <c r="J532">
        <v>47.273000000000003</v>
      </c>
      <c r="K532">
        <v>50.97</v>
      </c>
      <c r="L532">
        <v>51.02</v>
      </c>
      <c r="M532">
        <v>50.21</v>
      </c>
      <c r="N532">
        <v>50.64</v>
      </c>
      <c r="O532">
        <v>-0.67121403831458282</v>
      </c>
      <c r="P532">
        <v>23307900</v>
      </c>
      <c r="Q532" s="1">
        <v>44552.291666666664</v>
      </c>
      <c r="R532">
        <v>325.42700000000002</v>
      </c>
      <c r="S532">
        <v>333.2</v>
      </c>
      <c r="T532">
        <v>333.61</v>
      </c>
      <c r="U532">
        <v>325.75</v>
      </c>
      <c r="V532">
        <v>328.3</v>
      </c>
      <c r="W532">
        <v>24831500</v>
      </c>
      <c r="X532">
        <v>-0.29820751566581238</v>
      </c>
      <c r="Y532" s="1">
        <v>44552.291666666664</v>
      </c>
      <c r="Z532">
        <v>29.353200000000001</v>
      </c>
      <c r="AA532">
        <v>29.4</v>
      </c>
      <c r="AB532">
        <v>29.555</v>
      </c>
      <c r="AC532">
        <v>28.449000000000002</v>
      </c>
      <c r="AD532">
        <v>28.890999999999998</v>
      </c>
      <c r="AE532">
        <v>-0.29616256634250526</v>
      </c>
      <c r="AF532">
        <v>395184000</v>
      </c>
      <c r="AG532" s="1">
        <v>44552.291666666664</v>
      </c>
      <c r="AH532">
        <v>23.6585</v>
      </c>
      <c r="AI532">
        <v>24.62</v>
      </c>
      <c r="AJ532">
        <v>24.716000000000001</v>
      </c>
      <c r="AK532">
        <v>24.302</v>
      </c>
      <c r="AL532">
        <v>24.302</v>
      </c>
      <c r="AM532">
        <v>-0.43509967394631921</v>
      </c>
      <c r="AN532">
        <v>3333000</v>
      </c>
    </row>
    <row r="533" spans="1:40">
      <c r="A533" s="121">
        <v>44553.291666666664</v>
      </c>
      <c r="B533">
        <v>173.43889999999999</v>
      </c>
      <c r="C533">
        <v>176.28</v>
      </c>
      <c r="D533">
        <v>176.85</v>
      </c>
      <c r="E533">
        <v>175.27</v>
      </c>
      <c r="F533">
        <v>175.85</v>
      </c>
      <c r="G533">
        <v>68356600</v>
      </c>
      <c r="H533">
        <v>-0.4466600624918185</v>
      </c>
      <c r="I533" s="1">
        <v>44553.291666666664</v>
      </c>
      <c r="J533">
        <v>47.588299999999997</v>
      </c>
      <c r="K533">
        <v>51.31</v>
      </c>
      <c r="L533">
        <v>51.73</v>
      </c>
      <c r="M533">
        <v>51.05</v>
      </c>
      <c r="N533">
        <v>51.08</v>
      </c>
      <c r="O533">
        <v>-0.59139890903951131</v>
      </c>
      <c r="P533">
        <v>25198200</v>
      </c>
      <c r="Q533" s="1">
        <v>44553.291666666664</v>
      </c>
      <c r="R533">
        <v>326.88220000000001</v>
      </c>
      <c r="S533">
        <v>334.69</v>
      </c>
      <c r="T533">
        <v>336.39</v>
      </c>
      <c r="U533">
        <v>332.73</v>
      </c>
      <c r="V533">
        <v>332.75</v>
      </c>
      <c r="W533">
        <v>19617800</v>
      </c>
      <c r="X533">
        <v>-0.7082714014134972</v>
      </c>
      <c r="Y533" s="1">
        <v>44553.291666666664</v>
      </c>
      <c r="Z533">
        <v>29.5928</v>
      </c>
      <c r="AA533">
        <v>29.64</v>
      </c>
      <c r="AB533">
        <v>30.059000000000001</v>
      </c>
      <c r="AC533">
        <v>29.431000000000001</v>
      </c>
      <c r="AD533">
        <v>29.754999999999999</v>
      </c>
      <c r="AE533">
        <v>-0.57600103333342012</v>
      </c>
      <c r="AF533">
        <v>343022000</v>
      </c>
      <c r="AG533" s="1">
        <v>44553.291666666664</v>
      </c>
      <c r="AH533">
        <v>23.804500000000001</v>
      </c>
      <c r="AI533">
        <v>24.771999999999998</v>
      </c>
      <c r="AJ533">
        <v>24.853999999999999</v>
      </c>
      <c r="AK533">
        <v>24.622</v>
      </c>
      <c r="AL533">
        <v>24.75</v>
      </c>
      <c r="AM533">
        <v>-0.75361810961651987</v>
      </c>
      <c r="AN533">
        <v>2572000</v>
      </c>
    </row>
    <row r="534" spans="1:40">
      <c r="A534" s="121">
        <v>44557.291666666664</v>
      </c>
      <c r="B534">
        <v>177.4237</v>
      </c>
      <c r="C534">
        <v>180.33</v>
      </c>
      <c r="D534">
        <v>180.42</v>
      </c>
      <c r="E534">
        <v>177.07</v>
      </c>
      <c r="F534">
        <v>177.09</v>
      </c>
      <c r="G534">
        <v>74919600</v>
      </c>
      <c r="H534">
        <v>-0.32298976107759625</v>
      </c>
      <c r="I534" s="1">
        <v>44557.291666666664</v>
      </c>
      <c r="J534">
        <v>48.172600000000003</v>
      </c>
      <c r="K534">
        <v>51.94</v>
      </c>
      <c r="L534">
        <v>52.06</v>
      </c>
      <c r="M534">
        <v>51.3</v>
      </c>
      <c r="N534">
        <v>51.35</v>
      </c>
      <c r="O534">
        <v>-0.76927817508723995</v>
      </c>
      <c r="P534">
        <v>20985400</v>
      </c>
      <c r="Q534" s="1">
        <v>44557.291666666664</v>
      </c>
      <c r="R534">
        <v>334.46120000000002</v>
      </c>
      <c r="S534">
        <v>342.45</v>
      </c>
      <c r="T534">
        <v>342.48</v>
      </c>
      <c r="U534">
        <v>335.43</v>
      </c>
      <c r="V534">
        <v>335.46</v>
      </c>
      <c r="W534">
        <v>19947000</v>
      </c>
      <c r="X534">
        <v>-0.68237941852454354</v>
      </c>
      <c r="Y534" s="1">
        <v>44557.291666666664</v>
      </c>
      <c r="Z534">
        <v>30.895800000000001</v>
      </c>
      <c r="AA534">
        <v>30.945</v>
      </c>
      <c r="AB534">
        <v>31.087</v>
      </c>
      <c r="AC534">
        <v>29.64</v>
      </c>
      <c r="AD534">
        <v>29.66</v>
      </c>
      <c r="AE534">
        <v>-0.25055107432999124</v>
      </c>
      <c r="AF534">
        <v>403686000</v>
      </c>
      <c r="AG534" s="1">
        <v>44557.291666666664</v>
      </c>
      <c r="AH534">
        <v>24.448399999999999</v>
      </c>
      <c r="AI534">
        <v>25.442</v>
      </c>
      <c r="AJ534">
        <v>25.48</v>
      </c>
      <c r="AK534">
        <v>24.948</v>
      </c>
      <c r="AL534">
        <v>25.015999999999998</v>
      </c>
      <c r="AM534">
        <v>-0.68288274085401801</v>
      </c>
      <c r="AN534">
        <v>2741000</v>
      </c>
    </row>
    <row r="535" spans="1:40">
      <c r="A535" s="121">
        <v>44558.291666666664</v>
      </c>
      <c r="B535">
        <v>176.40039999999999</v>
      </c>
      <c r="C535">
        <v>179.29</v>
      </c>
      <c r="D535">
        <v>181.33</v>
      </c>
      <c r="E535">
        <v>178.53</v>
      </c>
      <c r="F535">
        <v>180.16</v>
      </c>
      <c r="G535">
        <v>79144300</v>
      </c>
      <c r="H535">
        <v>-0.24338136211604439</v>
      </c>
      <c r="I535" s="1">
        <v>44558.291666666664</v>
      </c>
      <c r="J535">
        <v>48.005699999999997</v>
      </c>
      <c r="K535">
        <v>51.76</v>
      </c>
      <c r="L535">
        <v>52.12</v>
      </c>
      <c r="M535">
        <v>51.63</v>
      </c>
      <c r="N535">
        <v>51.93</v>
      </c>
      <c r="O535">
        <v>-0.84084704993316184</v>
      </c>
      <c r="P535">
        <v>19290400</v>
      </c>
      <c r="Q535" s="1">
        <v>44558.291666666664</v>
      </c>
      <c r="R535">
        <v>333.28919999999999</v>
      </c>
      <c r="S535">
        <v>341.25</v>
      </c>
      <c r="T535">
        <v>343.81</v>
      </c>
      <c r="U535">
        <v>340.32</v>
      </c>
      <c r="V535">
        <v>343.15</v>
      </c>
      <c r="W535">
        <v>15661500</v>
      </c>
      <c r="X535">
        <v>-1.0194392383016122</v>
      </c>
      <c r="Y535" s="1">
        <v>44558.291666666664</v>
      </c>
      <c r="Z535">
        <v>30.273700000000002</v>
      </c>
      <c r="AA535">
        <v>30.321999999999999</v>
      </c>
      <c r="AB535">
        <v>31.33</v>
      </c>
      <c r="AC535">
        <v>30.012</v>
      </c>
      <c r="AD535">
        <v>31.312000000000001</v>
      </c>
      <c r="AE535">
        <v>-0.15985920506728246</v>
      </c>
      <c r="AF535">
        <v>420591000</v>
      </c>
      <c r="AG535" s="1">
        <v>44558.291666666664</v>
      </c>
      <c r="AH535">
        <v>24.500299999999999</v>
      </c>
      <c r="AI535">
        <v>25.495999999999999</v>
      </c>
      <c r="AJ535">
        <v>25.66</v>
      </c>
      <c r="AK535">
        <v>25.456</v>
      </c>
      <c r="AL535">
        <v>25.6</v>
      </c>
      <c r="AM535">
        <v>-0.96017375745258293</v>
      </c>
      <c r="AN535">
        <v>2078500</v>
      </c>
    </row>
    <row r="536" spans="1:40">
      <c r="A536" s="121">
        <v>44559.291666666664</v>
      </c>
      <c r="B536">
        <v>176.489</v>
      </c>
      <c r="C536">
        <v>179.38</v>
      </c>
      <c r="D536">
        <v>180.63</v>
      </c>
      <c r="E536">
        <v>178.14</v>
      </c>
      <c r="F536">
        <v>179.33</v>
      </c>
      <c r="G536">
        <v>62348900</v>
      </c>
      <c r="H536">
        <v>-0.5598665335883023</v>
      </c>
      <c r="I536" s="1">
        <v>44559.291666666664</v>
      </c>
      <c r="J536">
        <v>48.070599999999999</v>
      </c>
      <c r="K536">
        <v>51.83</v>
      </c>
      <c r="L536">
        <v>52.14</v>
      </c>
      <c r="M536">
        <v>51.66</v>
      </c>
      <c r="N536">
        <v>51.81</v>
      </c>
      <c r="O536">
        <v>-1.0568457143354029</v>
      </c>
      <c r="P536">
        <v>14174800</v>
      </c>
      <c r="Q536" s="1">
        <v>44559.291666666664</v>
      </c>
      <c r="R536">
        <v>333.97289999999998</v>
      </c>
      <c r="S536">
        <v>341.95</v>
      </c>
      <c r="T536">
        <v>344.3</v>
      </c>
      <c r="U536">
        <v>339.68</v>
      </c>
      <c r="V536">
        <v>341.3</v>
      </c>
      <c r="W536">
        <v>15042000</v>
      </c>
      <c r="X536">
        <v>-1.0681636714720459</v>
      </c>
      <c r="Y536" s="1">
        <v>44559.291666666664</v>
      </c>
      <c r="Z536">
        <v>29.953299999999999</v>
      </c>
      <c r="AA536">
        <v>30.001000000000001</v>
      </c>
      <c r="AB536">
        <v>30.547999999999998</v>
      </c>
      <c r="AC536">
        <v>29.366</v>
      </c>
      <c r="AD536">
        <v>30.273</v>
      </c>
      <c r="AE536">
        <v>-0.57537335225067909</v>
      </c>
      <c r="AF536">
        <v>343139000</v>
      </c>
      <c r="AG536" s="1">
        <v>44559.291666666664</v>
      </c>
      <c r="AH536">
        <v>24.348400000000002</v>
      </c>
      <c r="AI536">
        <v>25.338000000000001</v>
      </c>
      <c r="AJ536">
        <v>25.425999999999998</v>
      </c>
      <c r="AK536">
        <v>25.26</v>
      </c>
      <c r="AL536">
        <v>25.4</v>
      </c>
      <c r="AM536">
        <v>-1.2879003476362454</v>
      </c>
      <c r="AN536">
        <v>1295500</v>
      </c>
    </row>
    <row r="537" spans="1:40">
      <c r="A537" s="121">
        <v>44560.291666666664</v>
      </c>
      <c r="B537">
        <v>175.328</v>
      </c>
      <c r="C537">
        <v>178.2</v>
      </c>
      <c r="D537">
        <v>180.57</v>
      </c>
      <c r="E537">
        <v>178.09</v>
      </c>
      <c r="F537">
        <v>179.47</v>
      </c>
      <c r="G537">
        <v>59773000</v>
      </c>
      <c r="H537">
        <v>-0.60840566651728223</v>
      </c>
      <c r="I537" s="1">
        <v>44560.291666666664</v>
      </c>
      <c r="J537">
        <v>47.987099999999998</v>
      </c>
      <c r="K537">
        <v>51.74</v>
      </c>
      <c r="L537">
        <v>52.14</v>
      </c>
      <c r="M537">
        <v>51.65</v>
      </c>
      <c r="N537">
        <v>51.92</v>
      </c>
      <c r="O537">
        <v>-0.88015715169219044</v>
      </c>
      <c r="P537">
        <v>18359400</v>
      </c>
      <c r="Q537" s="1">
        <v>44560.291666666664</v>
      </c>
      <c r="R537">
        <v>331.4042</v>
      </c>
      <c r="S537">
        <v>339.32</v>
      </c>
      <c r="T537">
        <v>343.13</v>
      </c>
      <c r="U537">
        <v>338.82</v>
      </c>
      <c r="V537">
        <v>341.91</v>
      </c>
      <c r="W537">
        <v>15994500</v>
      </c>
      <c r="X537">
        <v>-0.99324838076205701</v>
      </c>
      <c r="Y537" s="1">
        <v>44560.291666666664</v>
      </c>
      <c r="Z537">
        <v>29.538900000000002</v>
      </c>
      <c r="AA537">
        <v>29.585999999999999</v>
      </c>
      <c r="AB537">
        <v>30.457000000000001</v>
      </c>
      <c r="AC537">
        <v>29.54</v>
      </c>
      <c r="AD537">
        <v>29.827000000000002</v>
      </c>
      <c r="AE537">
        <v>-0.75925172072032376</v>
      </c>
      <c r="AF537">
        <v>308864000</v>
      </c>
      <c r="AG537" s="1">
        <v>44560.291666666664</v>
      </c>
      <c r="AH537">
        <v>24.200399999999998</v>
      </c>
      <c r="AI537">
        <v>25.184000000000001</v>
      </c>
      <c r="AJ537">
        <v>25.338000000000001</v>
      </c>
      <c r="AK537">
        <v>25.152000000000001</v>
      </c>
      <c r="AL537">
        <v>25.25</v>
      </c>
      <c r="AM537">
        <v>-1.3441956559117276</v>
      </c>
      <c r="AN537">
        <v>1161000</v>
      </c>
    </row>
    <row r="538" spans="1:40">
      <c r="A538" s="121">
        <v>44561.291666666664</v>
      </c>
      <c r="B538">
        <v>174.7081</v>
      </c>
      <c r="C538">
        <v>177.57</v>
      </c>
      <c r="D538">
        <v>179.23</v>
      </c>
      <c r="E538">
        <v>177.26</v>
      </c>
      <c r="F538">
        <v>178.09</v>
      </c>
      <c r="G538">
        <v>64062300</v>
      </c>
      <c r="H538">
        <v>-0.52757997341107721</v>
      </c>
      <c r="I538" s="1">
        <v>44561.291666666664</v>
      </c>
      <c r="J538">
        <v>47.764499999999998</v>
      </c>
      <c r="K538">
        <v>51.5</v>
      </c>
      <c r="L538">
        <v>52.16</v>
      </c>
      <c r="M538">
        <v>51.46</v>
      </c>
      <c r="N538">
        <v>51.89</v>
      </c>
      <c r="O538">
        <v>-0.96631003206718691</v>
      </c>
      <c r="P538">
        <v>16319000</v>
      </c>
      <c r="Q538" s="1">
        <v>44561.291666666664</v>
      </c>
      <c r="R538">
        <v>328.4742</v>
      </c>
      <c r="S538">
        <v>336.32</v>
      </c>
      <c r="T538">
        <v>339.36</v>
      </c>
      <c r="U538">
        <v>335.85</v>
      </c>
      <c r="V538">
        <v>338.51</v>
      </c>
      <c r="W538">
        <v>18000800</v>
      </c>
      <c r="X538">
        <v>-0.83545043036683286</v>
      </c>
      <c r="Y538" s="1">
        <v>44561.291666666664</v>
      </c>
      <c r="Z538">
        <v>29.3642</v>
      </c>
      <c r="AA538">
        <v>29.411000000000001</v>
      </c>
      <c r="AB538">
        <v>30.03</v>
      </c>
      <c r="AC538">
        <v>29.331</v>
      </c>
      <c r="AD538">
        <v>29.673999999999999</v>
      </c>
      <c r="AE538">
        <v>-0.986364976760993</v>
      </c>
      <c r="AF538">
        <v>266530000</v>
      </c>
      <c r="AG538" s="1">
        <v>44561.291666666664</v>
      </c>
      <c r="AH538">
        <v>24.2927</v>
      </c>
      <c r="AI538">
        <v>25.28</v>
      </c>
      <c r="AJ538">
        <v>25.358000000000001</v>
      </c>
      <c r="AK538">
        <v>25.1</v>
      </c>
      <c r="AL538">
        <v>25.16</v>
      </c>
      <c r="AM538">
        <v>-1.2546254256444176</v>
      </c>
      <c r="AN538">
        <v>1375000</v>
      </c>
    </row>
    <row r="539" spans="1:40">
      <c r="A539" s="121">
        <v>44564.291666666664</v>
      </c>
      <c r="B539">
        <v>179.07660000000001</v>
      </c>
      <c r="C539">
        <v>182.01</v>
      </c>
      <c r="D539">
        <v>182.88</v>
      </c>
      <c r="E539">
        <v>177.71</v>
      </c>
      <c r="F539">
        <v>177.83</v>
      </c>
      <c r="G539">
        <v>104487900</v>
      </c>
      <c r="H539">
        <v>0.23418235126525738</v>
      </c>
      <c r="I539" s="1">
        <v>44564.291666666664</v>
      </c>
      <c r="J539">
        <v>49.350499999999997</v>
      </c>
      <c r="K539">
        <v>53.21</v>
      </c>
      <c r="L539">
        <v>53.23</v>
      </c>
      <c r="M539">
        <v>51.6</v>
      </c>
      <c r="N539">
        <v>51.65</v>
      </c>
      <c r="O539">
        <v>-0.22576851680306489</v>
      </c>
      <c r="P539">
        <v>33857600</v>
      </c>
      <c r="Q539" s="1">
        <v>44564.291666666664</v>
      </c>
      <c r="R539">
        <v>326.94080000000002</v>
      </c>
      <c r="S539">
        <v>334.75</v>
      </c>
      <c r="T539">
        <v>338</v>
      </c>
      <c r="U539">
        <v>329.78</v>
      </c>
      <c r="V539">
        <v>335.35</v>
      </c>
      <c r="W539">
        <v>28865100</v>
      </c>
      <c r="X539">
        <v>1.9040060825328529E-2</v>
      </c>
      <c r="Y539" s="1">
        <v>44564.291666666664</v>
      </c>
      <c r="Z539">
        <v>30.0731</v>
      </c>
      <c r="AA539">
        <v>30.120999999999999</v>
      </c>
      <c r="AB539">
        <v>30.710999999999999</v>
      </c>
      <c r="AC539">
        <v>29.785</v>
      </c>
      <c r="AD539">
        <v>29.815000000000001</v>
      </c>
      <c r="AE539">
        <v>-0.31567432786326671</v>
      </c>
      <c r="AF539">
        <v>391547000</v>
      </c>
      <c r="AG539" s="1">
        <v>44564.291666666664</v>
      </c>
      <c r="AH539">
        <v>24.267700000000001</v>
      </c>
      <c r="AI539">
        <v>25.254000000000001</v>
      </c>
      <c r="AJ539">
        <v>25.434000000000001</v>
      </c>
      <c r="AK539">
        <v>25.13</v>
      </c>
      <c r="AL539">
        <v>25.28</v>
      </c>
      <c r="AM539">
        <v>-1.0480697778083545</v>
      </c>
      <c r="AN539">
        <v>1868500</v>
      </c>
    </row>
    <row r="540" spans="1:40">
      <c r="A540" s="121">
        <v>44565.291666666664</v>
      </c>
      <c r="B540">
        <v>176.8038</v>
      </c>
      <c r="C540">
        <v>179.7</v>
      </c>
      <c r="D540">
        <v>182.94</v>
      </c>
      <c r="E540">
        <v>179.12</v>
      </c>
      <c r="F540">
        <v>182.63</v>
      </c>
      <c r="G540">
        <v>99310400</v>
      </c>
      <c r="H540">
        <v>0.1366198058482018</v>
      </c>
      <c r="I540" s="1">
        <v>44565.291666666664</v>
      </c>
      <c r="J540">
        <v>49.285600000000002</v>
      </c>
      <c r="K540">
        <v>53.14</v>
      </c>
      <c r="L540">
        <v>53.94</v>
      </c>
      <c r="M540">
        <v>52.65</v>
      </c>
      <c r="N540">
        <v>53.57</v>
      </c>
      <c r="O540">
        <v>0.27347399788909565</v>
      </c>
      <c r="P540">
        <v>45681400</v>
      </c>
      <c r="Q540" s="1">
        <v>44565.291666666664</v>
      </c>
      <c r="R540">
        <v>321.3347</v>
      </c>
      <c r="S540">
        <v>329.01</v>
      </c>
      <c r="T540">
        <v>335.2</v>
      </c>
      <c r="U540">
        <v>326.12</v>
      </c>
      <c r="V540">
        <v>334.83</v>
      </c>
      <c r="W540">
        <v>32674300</v>
      </c>
      <c r="X540">
        <v>0.31863830268621063</v>
      </c>
      <c r="Y540" s="1">
        <v>44565.291666666664</v>
      </c>
      <c r="Z540">
        <v>29.243400000000001</v>
      </c>
      <c r="AA540">
        <v>29.29</v>
      </c>
      <c r="AB540">
        <v>30.468</v>
      </c>
      <c r="AC540">
        <v>28.349</v>
      </c>
      <c r="AD540">
        <v>30.277000000000001</v>
      </c>
      <c r="AE540">
        <v>0.41182950621589026</v>
      </c>
      <c r="AF540">
        <v>527154000</v>
      </c>
      <c r="AG540" s="1">
        <v>44565.291666666664</v>
      </c>
      <c r="AH540">
        <v>24.707799999999999</v>
      </c>
      <c r="AI540">
        <v>25.712</v>
      </c>
      <c r="AJ540">
        <v>25.861999999999998</v>
      </c>
      <c r="AK540">
        <v>25.565999999999999</v>
      </c>
      <c r="AL540">
        <v>25.706</v>
      </c>
      <c r="AM540">
        <v>-0.34699437735160538</v>
      </c>
      <c r="AN540">
        <v>3543500</v>
      </c>
    </row>
    <row r="541" spans="1:40">
      <c r="A541" s="121">
        <v>44566.291666666664</v>
      </c>
      <c r="B541">
        <v>172.1009</v>
      </c>
      <c r="C541">
        <v>174.92</v>
      </c>
      <c r="D541">
        <v>180.17</v>
      </c>
      <c r="E541">
        <v>174.64</v>
      </c>
      <c r="F541">
        <v>179.61</v>
      </c>
      <c r="G541">
        <v>94537600</v>
      </c>
      <c r="H541">
        <v>4.6683250219708719E-2</v>
      </c>
      <c r="I541" s="1">
        <v>44566.291666666664</v>
      </c>
      <c r="J541">
        <v>49.962600000000002</v>
      </c>
      <c r="K541">
        <v>53.87</v>
      </c>
      <c r="L541">
        <v>56.17</v>
      </c>
      <c r="M541">
        <v>53.83</v>
      </c>
      <c r="N541">
        <v>54.19</v>
      </c>
      <c r="O541">
        <v>0.84044726900623756</v>
      </c>
      <c r="P541">
        <v>59109300</v>
      </c>
      <c r="Q541" s="1">
        <v>44566.291666666664</v>
      </c>
      <c r="R541">
        <v>308.99939999999998</v>
      </c>
      <c r="S541">
        <v>316.38</v>
      </c>
      <c r="T541">
        <v>326.07</v>
      </c>
      <c r="U541">
        <v>315.98</v>
      </c>
      <c r="V541">
        <v>325.86</v>
      </c>
      <c r="W541">
        <v>40054300</v>
      </c>
      <c r="X541">
        <v>0.89908433464392079</v>
      </c>
      <c r="Y541" s="1">
        <v>44566.291666666664</v>
      </c>
      <c r="Z541">
        <v>27.560099999999998</v>
      </c>
      <c r="AA541">
        <v>27.603999999999999</v>
      </c>
      <c r="AB541">
        <v>29.416</v>
      </c>
      <c r="AC541">
        <v>27.533000000000001</v>
      </c>
      <c r="AD541">
        <v>28.949000000000002</v>
      </c>
      <c r="AE541">
        <v>0.25576760282327282</v>
      </c>
      <c r="AF541">
        <v>498064000</v>
      </c>
      <c r="AG541" s="1">
        <v>44566.291666666664</v>
      </c>
      <c r="AH541">
        <v>24.7136</v>
      </c>
      <c r="AI541">
        <v>25.718</v>
      </c>
      <c r="AJ541">
        <v>26.75</v>
      </c>
      <c r="AK541">
        <v>25.661999999999999</v>
      </c>
      <c r="AL541">
        <v>26.712</v>
      </c>
      <c r="AM541">
        <v>3.5993276603835942</v>
      </c>
      <c r="AN541">
        <v>12972000</v>
      </c>
    </row>
    <row r="542" spans="1:40">
      <c r="A542" s="121">
        <v>44567.291666666664</v>
      </c>
      <c r="B542">
        <v>169.22790000000001</v>
      </c>
      <c r="C542">
        <v>172</v>
      </c>
      <c r="D542">
        <v>175.3</v>
      </c>
      <c r="E542">
        <v>171.64</v>
      </c>
      <c r="F542">
        <v>172.7</v>
      </c>
      <c r="G542">
        <v>96904000</v>
      </c>
      <c r="H542">
        <v>9.1274656781740654E-2</v>
      </c>
      <c r="I542" s="1">
        <v>44567.291666666664</v>
      </c>
      <c r="J542">
        <v>50.092500000000001</v>
      </c>
      <c r="K542">
        <v>54.01</v>
      </c>
      <c r="L542">
        <v>54.67</v>
      </c>
      <c r="M542">
        <v>53.42</v>
      </c>
      <c r="N542">
        <v>54.61</v>
      </c>
      <c r="O542">
        <v>-0.14553115227816488</v>
      </c>
      <c r="P542">
        <v>35757900</v>
      </c>
      <c r="Q542" s="1">
        <v>44567.291666666664</v>
      </c>
      <c r="R542">
        <v>306.55770000000001</v>
      </c>
      <c r="S542">
        <v>313.88</v>
      </c>
      <c r="T542">
        <v>318.7</v>
      </c>
      <c r="U542">
        <v>311.49</v>
      </c>
      <c r="V542">
        <v>313.14999999999998</v>
      </c>
      <c r="W542">
        <v>39646100</v>
      </c>
      <c r="X542">
        <v>0.86697890507140896</v>
      </c>
      <c r="Y542" s="1">
        <v>44567.291666666664</v>
      </c>
      <c r="Z542">
        <v>28.133199999999999</v>
      </c>
      <c r="AA542">
        <v>28.178000000000001</v>
      </c>
      <c r="AB542">
        <v>28.437999999999999</v>
      </c>
      <c r="AC542">
        <v>27.065000000000001</v>
      </c>
      <c r="AD542">
        <v>27.64</v>
      </c>
      <c r="AE542">
        <v>2.0371102408653731E-2</v>
      </c>
      <c r="AF542">
        <v>454186000</v>
      </c>
      <c r="AG542" s="1">
        <v>44567.291666666664</v>
      </c>
      <c r="AH542">
        <v>23.660399999999999</v>
      </c>
      <c r="AI542">
        <v>24.622</v>
      </c>
      <c r="AJ542">
        <v>25.262</v>
      </c>
      <c r="AK542">
        <v>24.474</v>
      </c>
      <c r="AL542">
        <v>25.08</v>
      </c>
      <c r="AM542">
        <v>2.0132230454398021</v>
      </c>
      <c r="AN542">
        <v>9182500</v>
      </c>
    </row>
    <row r="543" spans="1:40">
      <c r="A543" s="121">
        <v>44568.291666666664</v>
      </c>
      <c r="B543">
        <v>169.39519999999999</v>
      </c>
      <c r="C543">
        <v>172.17</v>
      </c>
      <c r="D543">
        <v>174.14</v>
      </c>
      <c r="E543">
        <v>171.03</v>
      </c>
      <c r="F543">
        <v>172.89</v>
      </c>
      <c r="G543">
        <v>86709100</v>
      </c>
      <c r="H543">
        <v>-0.1008335796783926</v>
      </c>
      <c r="I543" s="1">
        <v>44568.291666666664</v>
      </c>
      <c r="J543">
        <v>49.563800000000001</v>
      </c>
      <c r="K543">
        <v>53.44</v>
      </c>
      <c r="L543">
        <v>54.39</v>
      </c>
      <c r="M543">
        <v>53.15</v>
      </c>
      <c r="N543">
        <v>54.19</v>
      </c>
      <c r="O543">
        <v>-0.35836727465919077</v>
      </c>
      <c r="P543">
        <v>30717200</v>
      </c>
      <c r="Q543" s="1">
        <v>44568.291666666664</v>
      </c>
      <c r="R543">
        <v>306.714</v>
      </c>
      <c r="S543">
        <v>314.04000000000002</v>
      </c>
      <c r="T543">
        <v>316.5</v>
      </c>
      <c r="U543">
        <v>310.08999999999997</v>
      </c>
      <c r="V543">
        <v>314.14999999999998</v>
      </c>
      <c r="W543">
        <v>32720000</v>
      </c>
      <c r="X543">
        <v>0.32223266361581321</v>
      </c>
      <c r="Y543" s="1">
        <v>44568.291666666664</v>
      </c>
      <c r="Z543">
        <v>27.203600000000002</v>
      </c>
      <c r="AA543">
        <v>27.247</v>
      </c>
      <c r="AB543">
        <v>28.422000000000001</v>
      </c>
      <c r="AC543">
        <v>27.056999999999999</v>
      </c>
      <c r="AD543">
        <v>28.140999999999998</v>
      </c>
      <c r="AE543">
        <v>-0.21700500757461011</v>
      </c>
      <c r="AF543">
        <v>409939000</v>
      </c>
      <c r="AG543" s="1">
        <v>44568.291666666664</v>
      </c>
      <c r="AH543">
        <v>23.890999999999998</v>
      </c>
      <c r="AI543">
        <v>24.861999999999998</v>
      </c>
      <c r="AJ543">
        <v>25.148</v>
      </c>
      <c r="AK543">
        <v>24.66</v>
      </c>
      <c r="AL543">
        <v>25.1</v>
      </c>
      <c r="AM543">
        <v>-0.62721526129536265</v>
      </c>
      <c r="AN543">
        <v>2874000</v>
      </c>
    </row>
    <row r="544" spans="1:40">
      <c r="A544" s="121">
        <v>44571.291666666664</v>
      </c>
      <c r="B544">
        <v>169.41480000000001</v>
      </c>
      <c r="C544">
        <v>172.19</v>
      </c>
      <c r="D544">
        <v>172.5</v>
      </c>
      <c r="E544">
        <v>168.17</v>
      </c>
      <c r="F544">
        <v>169.08</v>
      </c>
      <c r="G544">
        <v>106765600</v>
      </c>
      <c r="H544">
        <v>0.27710233382371752</v>
      </c>
      <c r="I544" s="1">
        <v>44571.291666666664</v>
      </c>
      <c r="J544">
        <v>51.205399999999997</v>
      </c>
      <c r="K544">
        <v>55.21</v>
      </c>
      <c r="L544">
        <v>55.31</v>
      </c>
      <c r="M544">
        <v>53.31</v>
      </c>
      <c r="N544">
        <v>53.97</v>
      </c>
      <c r="O544">
        <v>0.42460888321269036</v>
      </c>
      <c r="P544">
        <v>49260800</v>
      </c>
      <c r="Q544" s="1">
        <v>44571.291666666664</v>
      </c>
      <c r="R544">
        <v>306.93860000000001</v>
      </c>
      <c r="S544">
        <v>314.27</v>
      </c>
      <c r="T544">
        <v>314.72000000000003</v>
      </c>
      <c r="U544">
        <v>304.69</v>
      </c>
      <c r="V544">
        <v>309.49</v>
      </c>
      <c r="W544">
        <v>44289500</v>
      </c>
      <c r="X544">
        <v>1.2321879978617114</v>
      </c>
      <c r="Y544" s="1">
        <v>44571.291666666664</v>
      </c>
      <c r="Z544">
        <v>27.356400000000001</v>
      </c>
      <c r="AA544">
        <v>27.4</v>
      </c>
      <c r="AB544">
        <v>27.469000000000001</v>
      </c>
      <c r="AC544">
        <v>25.643999999999998</v>
      </c>
      <c r="AD544">
        <v>26.581</v>
      </c>
      <c r="AE544">
        <v>0.77409805727787995</v>
      </c>
      <c r="AF544">
        <v>594681000</v>
      </c>
      <c r="AG544" s="1">
        <v>44571.291666666664</v>
      </c>
      <c r="AH544">
        <v>23.671900000000001</v>
      </c>
      <c r="AI544">
        <v>24.634</v>
      </c>
      <c r="AJ544">
        <v>24.74</v>
      </c>
      <c r="AK544">
        <v>24.234000000000002</v>
      </c>
      <c r="AL544">
        <v>24.7</v>
      </c>
      <c r="AM544">
        <v>0.32792149323735453</v>
      </c>
      <c r="AN544">
        <v>5156000</v>
      </c>
    </row>
    <row r="545" spans="1:40">
      <c r="A545" s="121">
        <v>44572.291666666664</v>
      </c>
      <c r="B545">
        <v>172.25829999999999</v>
      </c>
      <c r="C545">
        <v>175.08</v>
      </c>
      <c r="D545">
        <v>175.18</v>
      </c>
      <c r="E545">
        <v>170.82</v>
      </c>
      <c r="F545">
        <v>172.32</v>
      </c>
      <c r="G545">
        <v>76138300</v>
      </c>
      <c r="H545">
        <v>-0.30002511132389936</v>
      </c>
      <c r="I545" s="1">
        <v>44572.291666666664</v>
      </c>
      <c r="J545">
        <v>51.854599999999998</v>
      </c>
      <c r="K545">
        <v>55.91</v>
      </c>
      <c r="L545">
        <v>56.08</v>
      </c>
      <c r="M545">
        <v>54.73</v>
      </c>
      <c r="N545">
        <v>55.5</v>
      </c>
      <c r="O545">
        <v>2.4937885135074486E-2</v>
      </c>
      <c r="P545">
        <v>39795200</v>
      </c>
      <c r="Q545" s="1">
        <v>44572.291666666664</v>
      </c>
      <c r="R545">
        <v>307.63200000000001</v>
      </c>
      <c r="S545">
        <v>314.98</v>
      </c>
      <c r="T545">
        <v>316.61</v>
      </c>
      <c r="U545">
        <v>309.89</v>
      </c>
      <c r="V545">
        <v>313.38</v>
      </c>
      <c r="W545">
        <v>29386800</v>
      </c>
      <c r="X545">
        <v>6.0072404303965037E-2</v>
      </c>
      <c r="Y545" s="1">
        <v>44572.291666666664</v>
      </c>
      <c r="Z545">
        <v>27.7727</v>
      </c>
      <c r="AA545">
        <v>27.817</v>
      </c>
      <c r="AB545">
        <v>28.065000000000001</v>
      </c>
      <c r="AC545">
        <v>26.838999999999999</v>
      </c>
      <c r="AD545">
        <v>27.323</v>
      </c>
      <c r="AE545">
        <v>-0.24838906171166106</v>
      </c>
      <c r="AF545">
        <v>404089000</v>
      </c>
      <c r="AG545" s="1">
        <v>44572.291666666664</v>
      </c>
      <c r="AH545">
        <v>24.2773</v>
      </c>
      <c r="AI545">
        <v>25.263999999999999</v>
      </c>
      <c r="AJ545">
        <v>25.276</v>
      </c>
      <c r="AK545">
        <v>24.77</v>
      </c>
      <c r="AL545">
        <v>24.852</v>
      </c>
      <c r="AM545">
        <v>-0.15759938110881197</v>
      </c>
      <c r="AN545">
        <v>3996000</v>
      </c>
    </row>
    <row r="546" spans="1:40">
      <c r="A546" s="121">
        <v>44573.291666666664</v>
      </c>
      <c r="B546">
        <v>172.70099999999999</v>
      </c>
      <c r="C546">
        <v>175.53</v>
      </c>
      <c r="D546">
        <v>177.18</v>
      </c>
      <c r="E546">
        <v>174.82</v>
      </c>
      <c r="F546">
        <v>176.12</v>
      </c>
      <c r="G546">
        <v>74805200</v>
      </c>
      <c r="H546">
        <v>-0.32514546464026378</v>
      </c>
      <c r="I546" s="1">
        <v>44573.291666666664</v>
      </c>
      <c r="J546">
        <v>51.697000000000003</v>
      </c>
      <c r="K546">
        <v>55.74</v>
      </c>
      <c r="L546">
        <v>56.28</v>
      </c>
      <c r="M546">
        <v>54.81</v>
      </c>
      <c r="N546">
        <v>56.14</v>
      </c>
      <c r="O546">
        <v>-0.42509733354207868</v>
      </c>
      <c r="P546">
        <v>29136800</v>
      </c>
      <c r="Q546" s="1">
        <v>44573.291666666664</v>
      </c>
      <c r="R546">
        <v>310.84530000000001</v>
      </c>
      <c r="S546">
        <v>318.27</v>
      </c>
      <c r="T546">
        <v>323.41000000000003</v>
      </c>
      <c r="U546">
        <v>317.08</v>
      </c>
      <c r="V546">
        <v>319.67</v>
      </c>
      <c r="W546">
        <v>34372200</v>
      </c>
      <c r="X546">
        <v>0.45218021564840521</v>
      </c>
      <c r="Y546" s="1">
        <v>44573.291666666664</v>
      </c>
      <c r="Z546">
        <v>27.9544</v>
      </c>
      <c r="AA546">
        <v>27.998999999999999</v>
      </c>
      <c r="AB546">
        <v>28.594999999999999</v>
      </c>
      <c r="AC546">
        <v>27.608000000000001</v>
      </c>
      <c r="AD546">
        <v>28.067</v>
      </c>
      <c r="AE546">
        <v>-0.359311575102715</v>
      </c>
      <c r="AF546">
        <v>383413000</v>
      </c>
      <c r="AG546" s="1">
        <v>44573.291666666664</v>
      </c>
      <c r="AH546">
        <v>24.436800000000002</v>
      </c>
      <c r="AI546">
        <v>25.43</v>
      </c>
      <c r="AJ546">
        <v>25.53</v>
      </c>
      <c r="AK546">
        <v>25.251999999999999</v>
      </c>
      <c r="AL546">
        <v>25.265999999999998</v>
      </c>
      <c r="AM546">
        <v>-1.1068764009511445</v>
      </c>
      <c r="AN546">
        <v>1728000</v>
      </c>
    </row>
    <row r="547" spans="1:40">
      <c r="A547" s="121">
        <v>44574.291666666664</v>
      </c>
      <c r="B547">
        <v>169.41480000000001</v>
      </c>
      <c r="C547">
        <v>172.19</v>
      </c>
      <c r="D547">
        <v>176.62</v>
      </c>
      <c r="E547">
        <v>171.79</v>
      </c>
      <c r="F547">
        <v>175.78</v>
      </c>
      <c r="G547">
        <v>84505800</v>
      </c>
      <c r="H547">
        <v>-0.14235160117861445</v>
      </c>
      <c r="I547" s="1">
        <v>44574.291666666664</v>
      </c>
      <c r="J547">
        <v>50.954999999999998</v>
      </c>
      <c r="K547">
        <v>54.94</v>
      </c>
      <c r="L547">
        <v>56.21</v>
      </c>
      <c r="M547">
        <v>54.77</v>
      </c>
      <c r="N547">
        <v>56</v>
      </c>
      <c r="O547">
        <v>-0.4053113897351176</v>
      </c>
      <c r="P547">
        <v>29605400</v>
      </c>
      <c r="Q547" s="1">
        <v>44574.291666666664</v>
      </c>
      <c r="R547">
        <v>297.68950000000001</v>
      </c>
      <c r="S547">
        <v>304.8</v>
      </c>
      <c r="T547">
        <v>320.88</v>
      </c>
      <c r="U547">
        <v>304</v>
      </c>
      <c r="V547">
        <v>320.47000000000003</v>
      </c>
      <c r="W547">
        <v>45366000</v>
      </c>
      <c r="X547">
        <v>1.3168560403281715</v>
      </c>
      <c r="Y547" s="1">
        <v>44574.291666666664</v>
      </c>
      <c r="Z547">
        <v>26.532699999999998</v>
      </c>
      <c r="AA547">
        <v>26.574999999999999</v>
      </c>
      <c r="AB547">
        <v>28.48</v>
      </c>
      <c r="AC547">
        <v>26.498000000000001</v>
      </c>
      <c r="AD547">
        <v>28.379000000000001</v>
      </c>
      <c r="AE547">
        <v>0.48166305026751288</v>
      </c>
      <c r="AF547">
        <v>540171000</v>
      </c>
      <c r="AG547" s="1">
        <v>44574.291666666664</v>
      </c>
      <c r="AH547">
        <v>23.985199999999999</v>
      </c>
      <c r="AI547">
        <v>24.96</v>
      </c>
      <c r="AJ547">
        <v>25.4</v>
      </c>
      <c r="AK547">
        <v>24.9</v>
      </c>
      <c r="AL547">
        <v>25.364000000000001</v>
      </c>
      <c r="AM547">
        <v>-0.67806938735834477</v>
      </c>
      <c r="AN547">
        <v>2752500</v>
      </c>
    </row>
    <row r="548" spans="1:40">
      <c r="A548" s="121">
        <v>44575.291666666664</v>
      </c>
      <c r="B548">
        <v>170.2807</v>
      </c>
      <c r="C548">
        <v>173.07</v>
      </c>
      <c r="D548">
        <v>173.78</v>
      </c>
      <c r="E548">
        <v>171.09</v>
      </c>
      <c r="F548">
        <v>171.34</v>
      </c>
      <c r="G548">
        <v>80440800</v>
      </c>
      <c r="H548">
        <v>-0.21895068319123268</v>
      </c>
      <c r="I548" s="1">
        <v>44575.291666666664</v>
      </c>
      <c r="J548">
        <v>51.6599</v>
      </c>
      <c r="K548">
        <v>55.7</v>
      </c>
      <c r="L548">
        <v>55.77</v>
      </c>
      <c r="M548">
        <v>54.53</v>
      </c>
      <c r="N548">
        <v>54.85</v>
      </c>
      <c r="O548">
        <v>-0.38225312274198608</v>
      </c>
      <c r="P548">
        <v>30151500</v>
      </c>
      <c r="Q548" s="1">
        <v>44575.291666666664</v>
      </c>
      <c r="R548">
        <v>302.96359999999999</v>
      </c>
      <c r="S548">
        <v>310.2</v>
      </c>
      <c r="T548">
        <v>310.82</v>
      </c>
      <c r="U548">
        <v>303.75</v>
      </c>
      <c r="V548">
        <v>304.25</v>
      </c>
      <c r="W548">
        <v>39846400</v>
      </c>
      <c r="X548">
        <v>0.88273274520706335</v>
      </c>
      <c r="Y548" s="1">
        <v>44575.291666666664</v>
      </c>
      <c r="Z548">
        <v>26.899100000000001</v>
      </c>
      <c r="AA548">
        <v>26.942</v>
      </c>
      <c r="AB548">
        <v>27.196999999999999</v>
      </c>
      <c r="AC548">
        <v>26.21</v>
      </c>
      <c r="AD548">
        <v>26.3</v>
      </c>
      <c r="AE548">
        <v>-0.29268617880732428</v>
      </c>
      <c r="AF548">
        <v>395832000</v>
      </c>
      <c r="AG548" s="1">
        <v>44575.291666666664</v>
      </c>
      <c r="AH548">
        <v>23.9833</v>
      </c>
      <c r="AI548">
        <v>24.957999999999998</v>
      </c>
      <c r="AJ548">
        <v>25</v>
      </c>
      <c r="AK548">
        <v>24.658000000000001</v>
      </c>
      <c r="AL548">
        <v>24.821999999999999</v>
      </c>
      <c r="AM548">
        <v>-0.89948364815931214</v>
      </c>
      <c r="AN548">
        <v>2223500</v>
      </c>
    </row>
    <row r="549" spans="1:40">
      <c r="A549" s="121">
        <v>44579.291666666664</v>
      </c>
      <c r="B549">
        <v>167.0634</v>
      </c>
      <c r="C549">
        <v>169.8</v>
      </c>
      <c r="D549">
        <v>172.54</v>
      </c>
      <c r="E549">
        <v>169.41</v>
      </c>
      <c r="F549">
        <v>171.51</v>
      </c>
      <c r="G549">
        <v>90956700</v>
      </c>
      <c r="H549">
        <v>-2.0793663133055033E-2</v>
      </c>
      <c r="I549" s="1">
        <v>44579.291666666664</v>
      </c>
      <c r="J549">
        <v>50.7881</v>
      </c>
      <c r="K549">
        <v>54.76</v>
      </c>
      <c r="L549">
        <v>55.65</v>
      </c>
      <c r="M549">
        <v>54.68</v>
      </c>
      <c r="N549">
        <v>55.31</v>
      </c>
      <c r="O549">
        <v>-0.16428261972304628</v>
      </c>
      <c r="P549">
        <v>35313800</v>
      </c>
      <c r="Q549" s="1">
        <v>44579.291666666664</v>
      </c>
      <c r="R549">
        <v>295.58960000000002</v>
      </c>
      <c r="S549">
        <v>302.64999999999998</v>
      </c>
      <c r="T549">
        <v>309.8</v>
      </c>
      <c r="U549">
        <v>301.74</v>
      </c>
      <c r="V549">
        <v>304.07</v>
      </c>
      <c r="W549">
        <v>42333200</v>
      </c>
      <c r="X549">
        <v>1.0783226086586126</v>
      </c>
      <c r="Y549" s="1">
        <v>44579.291666666664</v>
      </c>
      <c r="Z549">
        <v>25.861799999999999</v>
      </c>
      <c r="AA549">
        <v>25.902999999999999</v>
      </c>
      <c r="AB549">
        <v>26.638000000000002</v>
      </c>
      <c r="AC549">
        <v>25.77</v>
      </c>
      <c r="AD549">
        <v>26.26</v>
      </c>
      <c r="AE549">
        <v>-0.14012212213220376</v>
      </c>
      <c r="AF549">
        <v>424270000</v>
      </c>
      <c r="AG549" s="1">
        <v>44579.291666666664</v>
      </c>
      <c r="AH549">
        <v>22.263200000000001</v>
      </c>
      <c r="AI549">
        <v>23.167999999999999</v>
      </c>
      <c r="AJ549">
        <v>24.34</v>
      </c>
      <c r="AK549">
        <v>23.047999999999998</v>
      </c>
      <c r="AL549">
        <v>24.184000000000001</v>
      </c>
      <c r="AM549">
        <v>4.5383501445177536</v>
      </c>
      <c r="AN549">
        <v>15215500</v>
      </c>
    </row>
    <row r="550" spans="1:40">
      <c r="A550" s="121">
        <v>44580.291666666664</v>
      </c>
      <c r="B550">
        <v>163.55090000000001</v>
      </c>
      <c r="C550">
        <v>166.23</v>
      </c>
      <c r="D550">
        <v>171.08</v>
      </c>
      <c r="E550">
        <v>165.94</v>
      </c>
      <c r="F550">
        <v>170</v>
      </c>
      <c r="G550">
        <v>94815000</v>
      </c>
      <c r="H550">
        <v>5.1910454487925278E-2</v>
      </c>
      <c r="I550" s="1">
        <v>44580.291666666664</v>
      </c>
      <c r="J550">
        <v>49.730699999999999</v>
      </c>
      <c r="K550">
        <v>53.62</v>
      </c>
      <c r="L550">
        <v>54.85</v>
      </c>
      <c r="M550">
        <v>53.56</v>
      </c>
      <c r="N550">
        <v>54.63</v>
      </c>
      <c r="O550">
        <v>-0.36352276705959607</v>
      </c>
      <c r="P550">
        <v>30595100</v>
      </c>
      <c r="Q550" s="1">
        <v>44580.291666666664</v>
      </c>
      <c r="R550">
        <v>296.25380000000001</v>
      </c>
      <c r="S550">
        <v>303.33</v>
      </c>
      <c r="T550">
        <v>313.91000000000003</v>
      </c>
      <c r="U550">
        <v>302.7</v>
      </c>
      <c r="V550">
        <v>306.29000000000002</v>
      </c>
      <c r="W550">
        <v>45933900</v>
      </c>
      <c r="X550">
        <v>1.3615220703483317</v>
      </c>
      <c r="Y550" s="1">
        <v>44580.291666666664</v>
      </c>
      <c r="Z550">
        <v>25.027100000000001</v>
      </c>
      <c r="AA550">
        <v>25.067</v>
      </c>
      <c r="AB550">
        <v>26.542999999999999</v>
      </c>
      <c r="AC550">
        <v>25.052</v>
      </c>
      <c r="AD550">
        <v>26.079000000000001</v>
      </c>
      <c r="AE550">
        <v>0.20346621072376689</v>
      </c>
      <c r="AF550">
        <v>488315000</v>
      </c>
      <c r="AG550" s="1">
        <v>44580.291666666664</v>
      </c>
      <c r="AH550">
        <v>21.148499999999999</v>
      </c>
      <c r="AI550">
        <v>22.007999999999999</v>
      </c>
      <c r="AJ550">
        <v>22.725999999999999</v>
      </c>
      <c r="AK550">
        <v>22.004000000000001</v>
      </c>
      <c r="AL550">
        <v>22.5</v>
      </c>
      <c r="AM550">
        <v>6.4603431229639572</v>
      </c>
      <c r="AN550">
        <v>19807500</v>
      </c>
    </row>
    <row r="551" spans="1:40">
      <c r="A551" s="121">
        <v>44581.291666666664</v>
      </c>
      <c r="B551">
        <v>161.8586</v>
      </c>
      <c r="C551">
        <v>164.51</v>
      </c>
      <c r="D551">
        <v>169.68</v>
      </c>
      <c r="E551">
        <v>164.18</v>
      </c>
      <c r="F551">
        <v>166.98</v>
      </c>
      <c r="G551">
        <v>91420500</v>
      </c>
      <c r="H551">
        <v>-1.2054018794198368E-2</v>
      </c>
      <c r="I551" s="1">
        <v>44581.291666666664</v>
      </c>
      <c r="J551">
        <v>48.2654</v>
      </c>
      <c r="K551">
        <v>52.04</v>
      </c>
      <c r="L551">
        <v>54.09</v>
      </c>
      <c r="M551">
        <v>51.94</v>
      </c>
      <c r="N551">
        <v>53.86</v>
      </c>
      <c r="O551">
        <v>-0.4484976110875713</v>
      </c>
      <c r="P551">
        <v>28582600</v>
      </c>
      <c r="Q551" s="1">
        <v>44581.291666666664</v>
      </c>
      <c r="R551">
        <v>294.56420000000003</v>
      </c>
      <c r="S551">
        <v>301.60000000000002</v>
      </c>
      <c r="T551">
        <v>311.64999999999998</v>
      </c>
      <c r="U551">
        <v>301.14</v>
      </c>
      <c r="V551">
        <v>309.07</v>
      </c>
      <c r="W551">
        <v>35380700</v>
      </c>
      <c r="X551">
        <v>0.5314999748935747</v>
      </c>
      <c r="Y551" s="1">
        <v>44581.291666666664</v>
      </c>
      <c r="Z551">
        <v>24.111599999999999</v>
      </c>
      <c r="AA551">
        <v>24.15</v>
      </c>
      <c r="AB551">
        <v>25.579000000000001</v>
      </c>
      <c r="AC551">
        <v>24.077999999999999</v>
      </c>
      <c r="AD551">
        <v>25.303999999999998</v>
      </c>
      <c r="AE551">
        <v>-8.1586837569919482E-2</v>
      </c>
      <c r="AF551">
        <v>435181000</v>
      </c>
      <c r="AG551" s="1">
        <v>44581.291666666664</v>
      </c>
      <c r="AH551">
        <v>21.8384</v>
      </c>
      <c r="AI551">
        <v>22.725999999999999</v>
      </c>
      <c r="AJ551">
        <v>23.148</v>
      </c>
      <c r="AK551">
        <v>22.7</v>
      </c>
      <c r="AL551">
        <v>22.936</v>
      </c>
      <c r="AM551">
        <v>1.8257115353474898</v>
      </c>
      <c r="AN551">
        <v>8734500</v>
      </c>
    </row>
    <row r="552" spans="1:40">
      <c r="A552" s="121">
        <v>44582.291666666664</v>
      </c>
      <c r="B552">
        <v>159.79249999999999</v>
      </c>
      <c r="C552">
        <v>162.41</v>
      </c>
      <c r="D552">
        <v>166.33</v>
      </c>
      <c r="E552">
        <v>162.30000000000001</v>
      </c>
      <c r="F552">
        <v>164.42</v>
      </c>
      <c r="G552">
        <v>122848900</v>
      </c>
      <c r="H552">
        <v>0.58016900436087449</v>
      </c>
      <c r="I552" s="1">
        <v>44582.291666666664</v>
      </c>
      <c r="J552">
        <v>48.2654</v>
      </c>
      <c r="K552">
        <v>52.04</v>
      </c>
      <c r="L552">
        <v>53.13</v>
      </c>
      <c r="M552">
        <v>51.95</v>
      </c>
      <c r="N552">
        <v>52.08</v>
      </c>
      <c r="O552">
        <v>0.30265045365224141</v>
      </c>
      <c r="P552">
        <v>46372400</v>
      </c>
      <c r="Q552" s="1">
        <v>44582.291666666664</v>
      </c>
      <c r="R552">
        <v>289.1241</v>
      </c>
      <c r="S552">
        <v>296.02999999999997</v>
      </c>
      <c r="T552">
        <v>304.11</v>
      </c>
      <c r="U552">
        <v>295.61</v>
      </c>
      <c r="V552">
        <v>302.69</v>
      </c>
      <c r="W552">
        <v>57984400</v>
      </c>
      <c r="X552">
        <v>2.3093086432624763</v>
      </c>
      <c r="Y552" s="1">
        <v>44582.291666666664</v>
      </c>
      <c r="Z552">
        <v>23.3368</v>
      </c>
      <c r="AA552">
        <v>23.373999999999999</v>
      </c>
      <c r="AB552">
        <v>24.823</v>
      </c>
      <c r="AC552">
        <v>23.263000000000002</v>
      </c>
      <c r="AD552">
        <v>23.507000000000001</v>
      </c>
      <c r="AE552">
        <v>1.4408187574471587</v>
      </c>
      <c r="AF552">
        <v>718958000</v>
      </c>
      <c r="AG552" s="1">
        <v>44582.291666666664</v>
      </c>
      <c r="AH552">
        <v>21.4541</v>
      </c>
      <c r="AI552">
        <v>22.326000000000001</v>
      </c>
      <c r="AJ552">
        <v>22.55</v>
      </c>
      <c r="AK552">
        <v>22.08</v>
      </c>
      <c r="AL552">
        <v>22.382000000000001</v>
      </c>
      <c r="AM552">
        <v>1.8397330433566248</v>
      </c>
      <c r="AN552">
        <v>8768000</v>
      </c>
    </row>
    <row r="553" spans="1:40">
      <c r="A553" s="121">
        <v>44585.291666666664</v>
      </c>
      <c r="B553">
        <v>159.01519999999999</v>
      </c>
      <c r="C553">
        <v>161.62</v>
      </c>
      <c r="D553">
        <v>162.30000000000001</v>
      </c>
      <c r="E553">
        <v>154.69999999999999</v>
      </c>
      <c r="F553">
        <v>160.02000000000001</v>
      </c>
      <c r="G553">
        <v>162294600</v>
      </c>
      <c r="H553">
        <v>1.3234665220349544</v>
      </c>
      <c r="I553" s="1">
        <v>44585.291666666664</v>
      </c>
      <c r="J553">
        <v>48.172600000000003</v>
      </c>
      <c r="K553">
        <v>51.94</v>
      </c>
      <c r="L553">
        <v>52.13</v>
      </c>
      <c r="M553">
        <v>49.88</v>
      </c>
      <c r="N553">
        <v>51.48</v>
      </c>
      <c r="O553">
        <v>1.0553270099964331</v>
      </c>
      <c r="P553">
        <v>64198400</v>
      </c>
      <c r="Q553" s="1">
        <v>44585.291666666664</v>
      </c>
      <c r="R553">
        <v>289.45609999999999</v>
      </c>
      <c r="S553">
        <v>296.37</v>
      </c>
      <c r="T553">
        <v>297.11</v>
      </c>
      <c r="U553">
        <v>276.05</v>
      </c>
      <c r="V553">
        <v>292.2</v>
      </c>
      <c r="W553">
        <v>85731500</v>
      </c>
      <c r="X553">
        <v>4.4916520163429352</v>
      </c>
      <c r="Y553" s="1">
        <v>44585.291666666664</v>
      </c>
      <c r="Z553">
        <v>23.334800000000001</v>
      </c>
      <c r="AA553">
        <v>23.372</v>
      </c>
      <c r="AB553">
        <v>23.38</v>
      </c>
      <c r="AC553">
        <v>20.888000000000002</v>
      </c>
      <c r="AD553">
        <v>22.33</v>
      </c>
      <c r="AE553">
        <v>2.4870826504427526</v>
      </c>
      <c r="AF553">
        <v>913982000</v>
      </c>
      <c r="AG553" s="1">
        <v>44585.291666666664</v>
      </c>
      <c r="AH553">
        <v>21.244599999999998</v>
      </c>
      <c r="AI553">
        <v>22.108000000000001</v>
      </c>
      <c r="AJ553">
        <v>22.146000000000001</v>
      </c>
      <c r="AK553">
        <v>21.326000000000001</v>
      </c>
      <c r="AL553">
        <v>22.021999999999998</v>
      </c>
      <c r="AM553">
        <v>2.0328950119003797</v>
      </c>
      <c r="AN553">
        <v>9229500</v>
      </c>
    </row>
    <row r="554" spans="1:40">
      <c r="A554" s="121">
        <v>44586.291666666664</v>
      </c>
      <c r="B554">
        <v>157.20490000000001</v>
      </c>
      <c r="C554">
        <v>159.78</v>
      </c>
      <c r="D554">
        <v>162.76</v>
      </c>
      <c r="E554">
        <v>157.02000000000001</v>
      </c>
      <c r="F554">
        <v>158.97999999999999</v>
      </c>
      <c r="G554">
        <v>115798400</v>
      </c>
      <c r="H554">
        <v>0.44731246617392123</v>
      </c>
      <c r="I554" s="1">
        <v>44586.291666666664</v>
      </c>
      <c r="J554">
        <v>47.300800000000002</v>
      </c>
      <c r="K554">
        <v>51</v>
      </c>
      <c r="L554">
        <v>51.62</v>
      </c>
      <c r="M554">
        <v>50.25</v>
      </c>
      <c r="N554">
        <v>51.01</v>
      </c>
      <c r="O554">
        <v>0.20650748726630375</v>
      </c>
      <c r="P554">
        <v>44095400</v>
      </c>
      <c r="Q554" s="1">
        <v>44586.291666666664</v>
      </c>
      <c r="R554">
        <v>281.76</v>
      </c>
      <c r="S554">
        <v>288.49</v>
      </c>
      <c r="T554">
        <v>294.99</v>
      </c>
      <c r="U554">
        <v>285.17</v>
      </c>
      <c r="V554">
        <v>291.52</v>
      </c>
      <c r="W554">
        <v>72848600</v>
      </c>
      <c r="X554">
        <v>3.4783961647022865</v>
      </c>
      <c r="Y554" s="1">
        <v>44586.291666666664</v>
      </c>
      <c r="Z554">
        <v>22.288499999999999</v>
      </c>
      <c r="AA554">
        <v>22.324000000000002</v>
      </c>
      <c r="AB554">
        <v>22.943000000000001</v>
      </c>
      <c r="AC554">
        <v>22</v>
      </c>
      <c r="AD554">
        <v>22.545999999999999</v>
      </c>
      <c r="AE554">
        <v>1.149285036094061</v>
      </c>
      <c r="AF554">
        <v>664616000</v>
      </c>
      <c r="AG554" s="1">
        <v>44586.291666666664</v>
      </c>
      <c r="AH554">
        <v>21.125399999999999</v>
      </c>
      <c r="AI554">
        <v>21.984000000000002</v>
      </c>
      <c r="AJ554">
        <v>22.234000000000002</v>
      </c>
      <c r="AK554">
        <v>21.5</v>
      </c>
      <c r="AL554">
        <v>21.702000000000002</v>
      </c>
      <c r="AM554">
        <v>-0.27646828482804586</v>
      </c>
      <c r="AN554">
        <v>3712000</v>
      </c>
    </row>
    <row r="555" spans="1:40">
      <c r="A555" s="121">
        <v>44587.291666666664</v>
      </c>
      <c r="B555">
        <v>157.1163</v>
      </c>
      <c r="C555">
        <v>159.69</v>
      </c>
      <c r="D555">
        <v>164.39</v>
      </c>
      <c r="E555">
        <v>157.82</v>
      </c>
      <c r="F555">
        <v>163.5</v>
      </c>
      <c r="G555">
        <v>108275300</v>
      </c>
      <c r="H555">
        <v>0.30555046029713689</v>
      </c>
      <c r="I555" s="1">
        <v>44587.291666666664</v>
      </c>
      <c r="J555">
        <v>47.9407</v>
      </c>
      <c r="K555">
        <v>51.69</v>
      </c>
      <c r="L555">
        <v>52.72</v>
      </c>
      <c r="M555">
        <v>50.75</v>
      </c>
      <c r="N555">
        <v>51.13</v>
      </c>
      <c r="O555">
        <v>0.66252155708102778</v>
      </c>
      <c r="P555">
        <v>54895400</v>
      </c>
      <c r="Q555" s="1">
        <v>44587.291666666664</v>
      </c>
      <c r="R555">
        <v>289.78820000000002</v>
      </c>
      <c r="S555">
        <v>296.70999999999998</v>
      </c>
      <c r="T555">
        <v>308.5</v>
      </c>
      <c r="U555">
        <v>293.02999999999997</v>
      </c>
      <c r="V555">
        <v>307.99</v>
      </c>
      <c r="W555">
        <v>90428900</v>
      </c>
      <c r="X555">
        <v>4.8611082752207331</v>
      </c>
      <c r="Y555" s="1">
        <v>44587.291666666664</v>
      </c>
      <c r="Z555">
        <v>22.735800000000001</v>
      </c>
      <c r="AA555">
        <v>22.771999999999998</v>
      </c>
      <c r="AB555">
        <v>24.056999999999999</v>
      </c>
      <c r="AC555">
        <v>22.3</v>
      </c>
      <c r="AD555">
        <v>23.24</v>
      </c>
      <c r="AE555">
        <v>1.6393215586651113</v>
      </c>
      <c r="AF555">
        <v>755959000</v>
      </c>
      <c r="AG555" s="1">
        <v>44587.291666666664</v>
      </c>
      <c r="AH555">
        <v>21.146599999999999</v>
      </c>
      <c r="AI555">
        <v>22.006</v>
      </c>
      <c r="AJ555">
        <v>22.536000000000001</v>
      </c>
      <c r="AK555">
        <v>21.841999999999999</v>
      </c>
      <c r="AL555">
        <v>22.431999999999999</v>
      </c>
      <c r="AM555">
        <v>0.31410926146716189</v>
      </c>
      <c r="AN555">
        <v>5123000</v>
      </c>
    </row>
    <row r="556" spans="1:40">
      <c r="A556" s="121">
        <v>44588.291666666664</v>
      </c>
      <c r="B556">
        <v>156.65389999999999</v>
      </c>
      <c r="C556">
        <v>159.22</v>
      </c>
      <c r="D556">
        <v>163.84</v>
      </c>
      <c r="E556">
        <v>158.28</v>
      </c>
      <c r="F556">
        <v>162.44999999999999</v>
      </c>
      <c r="G556">
        <v>121954600</v>
      </c>
      <c r="H556">
        <v>0.56331720631809845</v>
      </c>
      <c r="I556" s="1">
        <v>44588.291666666664</v>
      </c>
      <c r="J556">
        <v>44.564799999999998</v>
      </c>
      <c r="K556">
        <v>48.05</v>
      </c>
      <c r="L556">
        <v>50.06</v>
      </c>
      <c r="M556">
        <v>47.78</v>
      </c>
      <c r="N556">
        <v>49.98</v>
      </c>
      <c r="O556">
        <v>2.1296792690699298</v>
      </c>
      <c r="P556">
        <v>89642800</v>
      </c>
      <c r="Q556" s="1">
        <v>44588.291666666664</v>
      </c>
      <c r="R556">
        <v>292.84519999999998</v>
      </c>
      <c r="S556">
        <v>299.83999999999997</v>
      </c>
      <c r="T556">
        <v>307.3</v>
      </c>
      <c r="U556">
        <v>297.93</v>
      </c>
      <c r="V556">
        <v>302.66000000000003</v>
      </c>
      <c r="W556">
        <v>53481300</v>
      </c>
      <c r="X556">
        <v>1.9551343171772779</v>
      </c>
      <c r="Y556" s="1">
        <v>44588.291666666664</v>
      </c>
      <c r="Z556">
        <v>21.909099999999999</v>
      </c>
      <c r="AA556">
        <v>21.943999999999999</v>
      </c>
      <c r="AB556">
        <v>23.995000000000001</v>
      </c>
      <c r="AC556">
        <v>21.675000000000001</v>
      </c>
      <c r="AD556">
        <v>23.568000000000001</v>
      </c>
      <c r="AE556">
        <v>0.65967769716932911</v>
      </c>
      <c r="AF556">
        <v>573353000</v>
      </c>
      <c r="AG556" s="1">
        <v>44588.291666666664</v>
      </c>
      <c r="AH556">
        <v>19.7897</v>
      </c>
      <c r="AI556">
        <v>20.594000000000001</v>
      </c>
      <c r="AJ556">
        <v>21.158000000000001</v>
      </c>
      <c r="AK556">
        <v>20.582000000000001</v>
      </c>
      <c r="AL556">
        <v>21.024000000000001</v>
      </c>
      <c r="AM556">
        <v>1.5599307118907522</v>
      </c>
      <c r="AN556">
        <v>8099500</v>
      </c>
    </row>
    <row r="557" spans="1:40">
      <c r="A557" s="121">
        <v>44589.291666666664</v>
      </c>
      <c r="B557">
        <v>167.5848</v>
      </c>
      <c r="C557">
        <v>170.33</v>
      </c>
      <c r="D557">
        <v>170.35</v>
      </c>
      <c r="E557">
        <v>162.80000000000001</v>
      </c>
      <c r="F557">
        <v>165.71</v>
      </c>
      <c r="G557">
        <v>179935700</v>
      </c>
      <c r="H557">
        <v>1.6558876944071068</v>
      </c>
      <c r="I557" s="1">
        <v>44589.291666666664</v>
      </c>
      <c r="J557">
        <v>44.268000000000001</v>
      </c>
      <c r="K557">
        <v>47.73</v>
      </c>
      <c r="L557">
        <v>48.2</v>
      </c>
      <c r="M557">
        <v>46.3</v>
      </c>
      <c r="N557">
        <v>47.71</v>
      </c>
      <c r="O557">
        <v>0.9601974082100837</v>
      </c>
      <c r="P557">
        <v>61945400</v>
      </c>
      <c r="Q557" s="1">
        <v>44589.291666666664</v>
      </c>
      <c r="R557">
        <v>301.06880000000001</v>
      </c>
      <c r="S557">
        <v>308.26</v>
      </c>
      <c r="T557">
        <v>308.48</v>
      </c>
      <c r="U557">
        <v>294.45</v>
      </c>
      <c r="V557">
        <v>300.23</v>
      </c>
      <c r="W557">
        <v>49743700</v>
      </c>
      <c r="X557">
        <v>1.6611675029435193</v>
      </c>
      <c r="Y557" s="1">
        <v>44589.291666666664</v>
      </c>
      <c r="Z557">
        <v>22.803599999999999</v>
      </c>
      <c r="AA557">
        <v>22.84</v>
      </c>
      <c r="AB557">
        <v>22.858000000000001</v>
      </c>
      <c r="AC557">
        <v>21.295999999999999</v>
      </c>
      <c r="AD557">
        <v>22.012</v>
      </c>
      <c r="AE557">
        <v>0.50099240873858886</v>
      </c>
      <c r="AF557">
        <v>543774000</v>
      </c>
      <c r="AG557" s="1">
        <v>44589.291666666664</v>
      </c>
      <c r="AH557">
        <v>20.5335</v>
      </c>
      <c r="AI557">
        <v>21.367999999999999</v>
      </c>
      <c r="AJ557">
        <v>21.37</v>
      </c>
      <c r="AK557">
        <v>20.641999999999999</v>
      </c>
      <c r="AL557">
        <v>20.92</v>
      </c>
      <c r="AM557">
        <v>0.18917134681860093</v>
      </c>
      <c r="AN557">
        <v>4824500</v>
      </c>
    </row>
    <row r="558" spans="1:40">
      <c r="A558" s="121">
        <v>44592.291666666664</v>
      </c>
      <c r="B558">
        <v>171.9631</v>
      </c>
      <c r="C558">
        <v>174.78</v>
      </c>
      <c r="D558">
        <v>175</v>
      </c>
      <c r="E558">
        <v>169.51</v>
      </c>
      <c r="F558">
        <v>170.16</v>
      </c>
      <c r="G558">
        <v>115541600</v>
      </c>
      <c r="H558">
        <v>0.44247343929548572</v>
      </c>
      <c r="I558" s="1">
        <v>44592.291666666664</v>
      </c>
      <c r="J558">
        <v>45.2789</v>
      </c>
      <c r="K558">
        <v>48.82</v>
      </c>
      <c r="L558">
        <v>48.87</v>
      </c>
      <c r="M558">
        <v>47.31</v>
      </c>
      <c r="N558">
        <v>47.68</v>
      </c>
      <c r="O558">
        <v>0.53302200595864269</v>
      </c>
      <c r="P558">
        <v>51828400</v>
      </c>
      <c r="Q558" s="1">
        <v>44592.291666666664</v>
      </c>
      <c r="R558">
        <v>303.72539999999998</v>
      </c>
      <c r="S558">
        <v>310.98</v>
      </c>
      <c r="T558">
        <v>312.38</v>
      </c>
      <c r="U558">
        <v>306.37</v>
      </c>
      <c r="V558">
        <v>308.95</v>
      </c>
      <c r="W558">
        <v>46444500</v>
      </c>
      <c r="X558">
        <v>1.4016813852423164</v>
      </c>
      <c r="Y558" s="1">
        <v>44592.291666666664</v>
      </c>
      <c r="Z558">
        <v>24.446999999999999</v>
      </c>
      <c r="AA558">
        <v>24.486000000000001</v>
      </c>
      <c r="AB558">
        <v>24.509</v>
      </c>
      <c r="AC558">
        <v>23.052</v>
      </c>
      <c r="AD558">
        <v>23.181999999999999</v>
      </c>
      <c r="AE558">
        <v>0.61314882511280888</v>
      </c>
      <c r="AF558">
        <v>564680000</v>
      </c>
      <c r="AG558" s="1">
        <v>44592.291666666664</v>
      </c>
      <c r="AH558">
        <v>21.459800000000001</v>
      </c>
      <c r="AI558">
        <v>22.332000000000001</v>
      </c>
      <c r="AJ558">
        <v>22.66</v>
      </c>
      <c r="AK558">
        <v>21.827999999999999</v>
      </c>
      <c r="AL558">
        <v>21.844000000000001</v>
      </c>
      <c r="AM558">
        <v>2.1004912370787467</v>
      </c>
      <c r="AN558">
        <v>9391000</v>
      </c>
    </row>
    <row r="559" spans="1:40">
      <c r="A559" s="121">
        <v>44593.291666666664</v>
      </c>
      <c r="B559">
        <v>171.79589999999999</v>
      </c>
      <c r="C559">
        <v>174.61</v>
      </c>
      <c r="D559">
        <v>174.84</v>
      </c>
      <c r="E559">
        <v>172.31</v>
      </c>
      <c r="F559">
        <v>174.01</v>
      </c>
      <c r="G559">
        <v>86213900</v>
      </c>
      <c r="H559">
        <v>-0.11016491188322619</v>
      </c>
      <c r="I559" s="1">
        <v>44593.291666666664</v>
      </c>
      <c r="J559">
        <v>45.399500000000003</v>
      </c>
      <c r="K559">
        <v>48.95</v>
      </c>
      <c r="L559">
        <v>49.03</v>
      </c>
      <c r="M559">
        <v>48.36</v>
      </c>
      <c r="N559">
        <v>48.78</v>
      </c>
      <c r="O559">
        <v>-0.16122985886678659</v>
      </c>
      <c r="P559">
        <v>35386100</v>
      </c>
      <c r="Q559" s="1">
        <v>44593.291666666664</v>
      </c>
      <c r="R559">
        <v>301.55709999999999</v>
      </c>
      <c r="S559">
        <v>308.76</v>
      </c>
      <c r="T559">
        <v>310.63</v>
      </c>
      <c r="U559">
        <v>305.13</v>
      </c>
      <c r="V559">
        <v>310.41000000000003</v>
      </c>
      <c r="W559">
        <v>40950400</v>
      </c>
      <c r="X559">
        <v>0.96956369632919237</v>
      </c>
      <c r="Y559" s="1">
        <v>44593.291666666664</v>
      </c>
      <c r="Z559">
        <v>24.598800000000001</v>
      </c>
      <c r="AA559">
        <v>24.638000000000002</v>
      </c>
      <c r="AB559">
        <v>25.145</v>
      </c>
      <c r="AC559">
        <v>23.89</v>
      </c>
      <c r="AD559">
        <v>25.103999999999999</v>
      </c>
      <c r="AE559">
        <v>0.3676826033964386</v>
      </c>
      <c r="AF559">
        <v>518925000</v>
      </c>
      <c r="AG559" s="1">
        <v>44593.291666666664</v>
      </c>
      <c r="AH559">
        <v>21.6328</v>
      </c>
      <c r="AI559">
        <v>22.512</v>
      </c>
      <c r="AJ559">
        <v>22.532</v>
      </c>
      <c r="AK559">
        <v>22.19</v>
      </c>
      <c r="AL559">
        <v>22.361999999999998</v>
      </c>
      <c r="AM559">
        <v>0.30259906832533467</v>
      </c>
      <c r="AN559">
        <v>5095500</v>
      </c>
    </row>
    <row r="560" spans="1:40">
      <c r="A560" s="121">
        <v>44594.291666666664</v>
      </c>
      <c r="B560">
        <v>173.006</v>
      </c>
      <c r="C560">
        <v>175.84</v>
      </c>
      <c r="D560">
        <v>175.88</v>
      </c>
      <c r="E560">
        <v>173.33</v>
      </c>
      <c r="F560">
        <v>174.75</v>
      </c>
      <c r="G560">
        <v>84914300</v>
      </c>
      <c r="H560">
        <v>-0.13465400585213116</v>
      </c>
      <c r="I560" s="1">
        <v>44594.291666666664</v>
      </c>
      <c r="J560">
        <v>45.918900000000001</v>
      </c>
      <c r="K560">
        <v>49.51</v>
      </c>
      <c r="L560">
        <v>49.58</v>
      </c>
      <c r="M560">
        <v>48.09</v>
      </c>
      <c r="N560">
        <v>48.25</v>
      </c>
      <c r="O560">
        <v>-5.2436724395988642E-2</v>
      </c>
      <c r="P560">
        <v>37962700</v>
      </c>
      <c r="Q560" s="1">
        <v>44594.291666666664</v>
      </c>
      <c r="R560">
        <v>306.14749999999998</v>
      </c>
      <c r="S560">
        <v>313.45999999999998</v>
      </c>
      <c r="T560">
        <v>315.12</v>
      </c>
      <c r="U560">
        <v>308.88</v>
      </c>
      <c r="V560">
        <v>309.63</v>
      </c>
      <c r="W560">
        <v>36636000</v>
      </c>
      <c r="X560">
        <v>0.63023085618307517</v>
      </c>
      <c r="Y560" s="1">
        <v>44594.291666666664</v>
      </c>
      <c r="Z560">
        <v>25.201799999999999</v>
      </c>
      <c r="AA560">
        <v>25.242000000000001</v>
      </c>
      <c r="AB560">
        <v>25.817</v>
      </c>
      <c r="AC560">
        <v>24.553000000000001</v>
      </c>
      <c r="AD560">
        <v>25.794</v>
      </c>
      <c r="AE560">
        <v>0.49908790630804989</v>
      </c>
      <c r="AF560">
        <v>543419000</v>
      </c>
      <c r="AG560" s="1">
        <v>44594.291666666664</v>
      </c>
      <c r="AH560">
        <v>21.5732</v>
      </c>
      <c r="AI560">
        <v>22.45</v>
      </c>
      <c r="AJ560">
        <v>23.8</v>
      </c>
      <c r="AK560">
        <v>22.321999999999999</v>
      </c>
      <c r="AL560">
        <v>23.56</v>
      </c>
      <c r="AM560">
        <v>1.4580131835258456</v>
      </c>
      <c r="AN560">
        <v>7856000</v>
      </c>
    </row>
    <row r="561" spans="1:40">
      <c r="A561" s="121">
        <v>44595.291666666664</v>
      </c>
      <c r="B561">
        <v>170.11340000000001</v>
      </c>
      <c r="C561">
        <v>172.9</v>
      </c>
      <c r="D561">
        <v>176.24</v>
      </c>
      <c r="E561">
        <v>172.12</v>
      </c>
      <c r="F561">
        <v>174.48</v>
      </c>
      <c r="G561">
        <v>89418100</v>
      </c>
      <c r="H561">
        <v>-4.9786368565924506E-2</v>
      </c>
      <c r="I561" s="1">
        <v>44595.291666666664</v>
      </c>
      <c r="J561">
        <v>44.778100000000002</v>
      </c>
      <c r="K561">
        <v>48.28</v>
      </c>
      <c r="L561">
        <v>49.69</v>
      </c>
      <c r="M561">
        <v>48.25</v>
      </c>
      <c r="N561">
        <v>49.25</v>
      </c>
      <c r="O561">
        <v>0.12418850295974951</v>
      </c>
      <c r="P561">
        <v>42145800</v>
      </c>
      <c r="Q561" s="1">
        <v>44595.291666666664</v>
      </c>
      <c r="R561">
        <v>294.22239999999999</v>
      </c>
      <c r="S561">
        <v>301.25</v>
      </c>
      <c r="T561">
        <v>311.23</v>
      </c>
      <c r="U561">
        <v>299.95999999999998</v>
      </c>
      <c r="V561">
        <v>309.49</v>
      </c>
      <c r="W561">
        <v>43730000</v>
      </c>
      <c r="X561">
        <v>1.1881826381218281</v>
      </c>
      <c r="Y561" s="1">
        <v>44595.291666666664</v>
      </c>
      <c r="Z561">
        <v>23.9099</v>
      </c>
      <c r="AA561">
        <v>23.948</v>
      </c>
      <c r="AB561">
        <v>25.077000000000002</v>
      </c>
      <c r="AC561">
        <v>23.78</v>
      </c>
      <c r="AD561">
        <v>24.457999999999998</v>
      </c>
      <c r="AE561">
        <v>-0.21572282143123314</v>
      </c>
      <c r="AF561">
        <v>410178000</v>
      </c>
      <c r="AG561" s="1">
        <v>44595.291666666664</v>
      </c>
      <c r="AH561">
        <v>20.7622</v>
      </c>
      <c r="AI561">
        <v>21.606000000000002</v>
      </c>
      <c r="AJ561">
        <v>22.047999999999998</v>
      </c>
      <c r="AK561">
        <v>21.576000000000001</v>
      </c>
      <c r="AL561">
        <v>21.911999999999999</v>
      </c>
      <c r="AM561">
        <v>0.30448255447581546</v>
      </c>
      <c r="AN561">
        <v>5100000</v>
      </c>
    </row>
    <row r="562" spans="1:40">
      <c r="A562" s="121">
        <v>44596.291666666664</v>
      </c>
      <c r="B562">
        <v>169.8278</v>
      </c>
      <c r="C562">
        <v>172.39</v>
      </c>
      <c r="D562">
        <v>174.1</v>
      </c>
      <c r="E562">
        <v>170.68</v>
      </c>
      <c r="F562">
        <v>171.68</v>
      </c>
      <c r="G562">
        <v>82465400</v>
      </c>
      <c r="H562">
        <v>-0.18080000632954832</v>
      </c>
      <c r="I562" s="1">
        <v>44596.291666666664</v>
      </c>
      <c r="J562">
        <v>44.866900000000001</v>
      </c>
      <c r="K562">
        <v>48.01</v>
      </c>
      <c r="L562">
        <v>48.24</v>
      </c>
      <c r="M562">
        <v>47.13</v>
      </c>
      <c r="N562">
        <v>47.86</v>
      </c>
      <c r="O562">
        <v>-0.28598348578109989</v>
      </c>
      <c r="P562">
        <v>32431500</v>
      </c>
      <c r="Q562" s="1">
        <v>44596.291666666664</v>
      </c>
      <c r="R562">
        <v>298.80290000000002</v>
      </c>
      <c r="S562">
        <v>305.94</v>
      </c>
      <c r="T562">
        <v>308.8</v>
      </c>
      <c r="U562">
        <v>299.97000000000003</v>
      </c>
      <c r="V562">
        <v>300.20999999999998</v>
      </c>
      <c r="W562">
        <v>35096500</v>
      </c>
      <c r="X562">
        <v>0.50914729707753392</v>
      </c>
      <c r="Y562" s="1">
        <v>44596.291666666664</v>
      </c>
      <c r="Z562">
        <v>24.2803</v>
      </c>
      <c r="AA562">
        <v>24.318999999999999</v>
      </c>
      <c r="AB562">
        <v>24.635000000000002</v>
      </c>
      <c r="AC562">
        <v>23.632000000000001</v>
      </c>
      <c r="AD562">
        <v>23.972000000000001</v>
      </c>
      <c r="AE562">
        <v>-0.51265889193236702</v>
      </c>
      <c r="AF562">
        <v>354829000</v>
      </c>
      <c r="AG562" s="1">
        <v>44596.291666666664</v>
      </c>
      <c r="AH562">
        <v>20.971699999999998</v>
      </c>
      <c r="AI562">
        <v>21.824000000000002</v>
      </c>
      <c r="AJ562">
        <v>21.94</v>
      </c>
      <c r="AK562">
        <v>21.506</v>
      </c>
      <c r="AL562">
        <v>21.75</v>
      </c>
      <c r="AM562">
        <v>-0.12411518287804187</v>
      </c>
      <c r="AN562">
        <v>4076000</v>
      </c>
    </row>
    <row r="563" spans="1:40">
      <c r="A563" s="121">
        <v>44599.291666666664</v>
      </c>
      <c r="B563">
        <v>169.1086</v>
      </c>
      <c r="C563">
        <v>171.66</v>
      </c>
      <c r="D563">
        <v>173.95</v>
      </c>
      <c r="E563">
        <v>170.95</v>
      </c>
      <c r="F563">
        <v>172.86</v>
      </c>
      <c r="G563">
        <v>77251200</v>
      </c>
      <c r="H563">
        <v>-0.2790541104944177</v>
      </c>
      <c r="I563" s="1">
        <v>44599.291666666664</v>
      </c>
      <c r="J563">
        <v>45.025700000000001</v>
      </c>
      <c r="K563">
        <v>48.18</v>
      </c>
      <c r="L563">
        <v>48.66</v>
      </c>
      <c r="M563">
        <v>47.96</v>
      </c>
      <c r="N563">
        <v>48.13</v>
      </c>
      <c r="O563">
        <v>-0.49173872302250266</v>
      </c>
      <c r="P563">
        <v>27558500</v>
      </c>
      <c r="Q563" s="1">
        <v>44599.291666666664</v>
      </c>
      <c r="R563">
        <v>293.92930000000001</v>
      </c>
      <c r="S563">
        <v>300.95</v>
      </c>
      <c r="T563">
        <v>307.83999999999997</v>
      </c>
      <c r="U563">
        <v>299.89999999999998</v>
      </c>
      <c r="V563">
        <v>306.17</v>
      </c>
      <c r="W563">
        <v>28533300</v>
      </c>
      <c r="X563">
        <v>-7.0564152456156779E-3</v>
      </c>
      <c r="Y563" s="1">
        <v>44599.291666666664</v>
      </c>
      <c r="Z563">
        <v>24.688600000000001</v>
      </c>
      <c r="AA563">
        <v>24.728000000000002</v>
      </c>
      <c r="AB563">
        <v>25.181999999999999</v>
      </c>
      <c r="AC563">
        <v>24.202000000000002</v>
      </c>
      <c r="AD563">
        <v>24.372</v>
      </c>
      <c r="AE563">
        <v>-0.3944241621671592</v>
      </c>
      <c r="AF563">
        <v>376868000</v>
      </c>
      <c r="AG563" s="1">
        <v>44599.291666666664</v>
      </c>
      <c r="AH563">
        <v>21.092700000000001</v>
      </c>
      <c r="AI563">
        <v>21.95</v>
      </c>
      <c r="AJ563">
        <v>22.16</v>
      </c>
      <c r="AK563">
        <v>21.768000000000001</v>
      </c>
      <c r="AL563">
        <v>21.88</v>
      </c>
      <c r="AM563">
        <v>-0.44200578983141553</v>
      </c>
      <c r="AN563">
        <v>3316500</v>
      </c>
    </row>
    <row r="564" spans="1:40">
      <c r="A564" s="121">
        <v>44600.291666666664</v>
      </c>
      <c r="B564">
        <v>172.23150000000001</v>
      </c>
      <c r="C564">
        <v>174.83</v>
      </c>
      <c r="D564">
        <v>175.35</v>
      </c>
      <c r="E564">
        <v>171.43</v>
      </c>
      <c r="F564">
        <v>171.73</v>
      </c>
      <c r="G564">
        <v>74829200</v>
      </c>
      <c r="H564">
        <v>-0.32469321913760624</v>
      </c>
      <c r="I564" s="1">
        <v>44600.291666666664</v>
      </c>
      <c r="J564">
        <v>45.6145</v>
      </c>
      <c r="K564">
        <v>48.81</v>
      </c>
      <c r="L564">
        <v>48.94</v>
      </c>
      <c r="M564">
        <v>47.9</v>
      </c>
      <c r="N564">
        <v>47.98</v>
      </c>
      <c r="O564">
        <v>-0.47093519226345504</v>
      </c>
      <c r="P564">
        <v>28051200</v>
      </c>
      <c r="Q564" s="1">
        <v>44600.291666666664</v>
      </c>
      <c r="R564">
        <v>297.45510000000002</v>
      </c>
      <c r="S564">
        <v>304.56</v>
      </c>
      <c r="T564">
        <v>305.56</v>
      </c>
      <c r="U564">
        <v>299.95</v>
      </c>
      <c r="V564">
        <v>301.25</v>
      </c>
      <c r="W564">
        <v>32421200</v>
      </c>
      <c r="X564">
        <v>0.29873167793167182</v>
      </c>
      <c r="Y564" s="1">
        <v>44600.291666666664</v>
      </c>
      <c r="Z564">
        <v>25.068000000000001</v>
      </c>
      <c r="AA564">
        <v>25.108000000000001</v>
      </c>
      <c r="AB564">
        <v>25.23</v>
      </c>
      <c r="AC564">
        <v>23.98</v>
      </c>
      <c r="AD564">
        <v>24.359000000000002</v>
      </c>
      <c r="AE564">
        <v>-0.21475179343143722</v>
      </c>
      <c r="AF564">
        <v>410359000</v>
      </c>
      <c r="AG564" s="1">
        <v>44600.291666666664</v>
      </c>
      <c r="AH564">
        <v>21.096599999999999</v>
      </c>
      <c r="AI564">
        <v>21.954000000000001</v>
      </c>
      <c r="AJ564">
        <v>21.978000000000002</v>
      </c>
      <c r="AK564">
        <v>21.7</v>
      </c>
      <c r="AL564">
        <v>21.803999999999998</v>
      </c>
      <c r="AM564">
        <v>-0.5744776490818998</v>
      </c>
      <c r="AN564">
        <v>3000000</v>
      </c>
    </row>
    <row r="565" spans="1:40">
      <c r="A565" s="121">
        <v>44601.291666666664</v>
      </c>
      <c r="B565">
        <v>173.65989999999999</v>
      </c>
      <c r="C565">
        <v>176.28</v>
      </c>
      <c r="D565">
        <v>176.65</v>
      </c>
      <c r="E565">
        <v>174.9</v>
      </c>
      <c r="F565">
        <v>176.05</v>
      </c>
      <c r="G565">
        <v>71285000</v>
      </c>
      <c r="H565">
        <v>-0.39147857374255618</v>
      </c>
      <c r="I565" s="1">
        <v>44601.291666666664</v>
      </c>
      <c r="J565">
        <v>46.642499999999998</v>
      </c>
      <c r="K565">
        <v>49.91</v>
      </c>
      <c r="L565">
        <v>49.97</v>
      </c>
      <c r="M565">
        <v>48.83</v>
      </c>
      <c r="N565">
        <v>49.33</v>
      </c>
      <c r="O565">
        <v>-0.16835718988389078</v>
      </c>
      <c r="P565">
        <v>35217300</v>
      </c>
      <c r="Q565" s="1">
        <v>44601.291666666664</v>
      </c>
      <c r="R565">
        <v>303.95</v>
      </c>
      <c r="S565">
        <v>311.20999999999998</v>
      </c>
      <c r="T565">
        <v>311.93</v>
      </c>
      <c r="U565">
        <v>307.39</v>
      </c>
      <c r="V565">
        <v>309.87</v>
      </c>
      <c r="W565">
        <v>31284700</v>
      </c>
      <c r="X565">
        <v>0.20934456203466129</v>
      </c>
      <c r="Y565" s="1">
        <v>44601.291666666664</v>
      </c>
      <c r="Z565">
        <v>26.662500000000001</v>
      </c>
      <c r="AA565">
        <v>26.704999999999998</v>
      </c>
      <c r="AB565">
        <v>26.725000000000001</v>
      </c>
      <c r="AC565">
        <v>25.353000000000002</v>
      </c>
      <c r="AD565">
        <v>25.622</v>
      </c>
      <c r="AE565">
        <v>0.39642181331305093</v>
      </c>
      <c r="AF565">
        <v>524282000</v>
      </c>
      <c r="AG565" s="1">
        <v>44601.291666666664</v>
      </c>
      <c r="AH565">
        <v>21.421399999999998</v>
      </c>
      <c r="AI565">
        <v>22.292000000000002</v>
      </c>
      <c r="AJ565">
        <v>22.385999999999999</v>
      </c>
      <c r="AK565">
        <v>21.802</v>
      </c>
      <c r="AL565">
        <v>21.873999999999999</v>
      </c>
      <c r="AM565">
        <v>0.19858877757100502</v>
      </c>
      <c r="AN565">
        <v>4847000</v>
      </c>
    </row>
    <row r="566" spans="1:40">
      <c r="A566" s="121">
        <v>44602.291666666664</v>
      </c>
      <c r="B566">
        <v>169.56180000000001</v>
      </c>
      <c r="C566">
        <v>172.12</v>
      </c>
      <c r="D566">
        <v>175.48</v>
      </c>
      <c r="E566">
        <v>171.55</v>
      </c>
      <c r="F566">
        <v>174.14</v>
      </c>
      <c r="G566">
        <v>90865900</v>
      </c>
      <c r="H566">
        <v>-2.2504658618109335E-2</v>
      </c>
      <c r="I566" s="1">
        <v>44602.291666666664</v>
      </c>
      <c r="J566">
        <v>45.661200000000001</v>
      </c>
      <c r="K566">
        <v>48.86</v>
      </c>
      <c r="L566">
        <v>49.93</v>
      </c>
      <c r="M566">
        <v>48.76</v>
      </c>
      <c r="N566">
        <v>49.18</v>
      </c>
      <c r="O566">
        <v>-0.27199905430678167</v>
      </c>
      <c r="P566">
        <v>32762700</v>
      </c>
      <c r="Q566" s="1">
        <v>44602.291666666664</v>
      </c>
      <c r="R566">
        <v>295.32600000000002</v>
      </c>
      <c r="S566">
        <v>302.38</v>
      </c>
      <c r="T566">
        <v>309.12</v>
      </c>
      <c r="U566">
        <v>300.7</v>
      </c>
      <c r="V566">
        <v>304.04000000000002</v>
      </c>
      <c r="W566">
        <v>45386200</v>
      </c>
      <c r="X566">
        <v>1.3184447950497902</v>
      </c>
      <c r="Y566" s="1">
        <v>44602.291666666664</v>
      </c>
      <c r="Z566">
        <v>25.782900000000001</v>
      </c>
      <c r="AA566">
        <v>25.824000000000002</v>
      </c>
      <c r="AB566">
        <v>26.925000000000001</v>
      </c>
      <c r="AC566">
        <v>25.6</v>
      </c>
      <c r="AD566">
        <v>25.995000000000001</v>
      </c>
      <c r="AE566">
        <v>0.33696914870676054</v>
      </c>
      <c r="AF566">
        <v>513200000</v>
      </c>
      <c r="AG566" s="1">
        <v>44602.291666666664</v>
      </c>
      <c r="AH566">
        <v>21.1235</v>
      </c>
      <c r="AI566">
        <v>21.981999999999999</v>
      </c>
      <c r="AJ566">
        <v>22.396000000000001</v>
      </c>
      <c r="AK566">
        <v>21.872</v>
      </c>
      <c r="AL566">
        <v>21.917999999999999</v>
      </c>
      <c r="AM566">
        <v>-0.7190875301910381</v>
      </c>
      <c r="AN566">
        <v>2654500</v>
      </c>
    </row>
    <row r="567" spans="1:40">
      <c r="A567" s="121">
        <v>44603.291666666664</v>
      </c>
      <c r="B567">
        <v>166.1335</v>
      </c>
      <c r="C567">
        <v>168.64</v>
      </c>
      <c r="D567">
        <v>173.08</v>
      </c>
      <c r="E567">
        <v>168.04</v>
      </c>
      <c r="F567">
        <v>172.33</v>
      </c>
      <c r="G567">
        <v>98670700</v>
      </c>
      <c r="H567">
        <v>0.12456557884611769</v>
      </c>
      <c r="I567" s="1">
        <v>44603.291666666664</v>
      </c>
      <c r="J567">
        <v>44.511699999999998</v>
      </c>
      <c r="K567">
        <v>47.63</v>
      </c>
      <c r="L567">
        <v>49.11</v>
      </c>
      <c r="M567">
        <v>47.5</v>
      </c>
      <c r="N567">
        <v>48.95</v>
      </c>
      <c r="O567">
        <v>-8.4294373995545055E-2</v>
      </c>
      <c r="P567">
        <v>37208200</v>
      </c>
      <c r="Q567" s="1">
        <v>44603.291666666664</v>
      </c>
      <c r="R567">
        <v>288.15719999999999</v>
      </c>
      <c r="S567">
        <v>295.04000000000002</v>
      </c>
      <c r="T567">
        <v>304.29000000000002</v>
      </c>
      <c r="U567">
        <v>294.22000000000003</v>
      </c>
      <c r="V567">
        <v>303.19</v>
      </c>
      <c r="W567">
        <v>39175600</v>
      </c>
      <c r="X567">
        <v>0.82997350425350891</v>
      </c>
      <c r="Y567" s="1">
        <v>44603.291666666664</v>
      </c>
      <c r="Z567">
        <v>23.910900000000002</v>
      </c>
      <c r="AA567">
        <v>23.949000000000002</v>
      </c>
      <c r="AB567">
        <v>26.152000000000001</v>
      </c>
      <c r="AC567">
        <v>23.773</v>
      </c>
      <c r="AD567">
        <v>25.916</v>
      </c>
      <c r="AE567">
        <v>0.83198956637068622</v>
      </c>
      <c r="AF567">
        <v>605472000</v>
      </c>
      <c r="AG567" s="1">
        <v>44603.291666666664</v>
      </c>
      <c r="AH567">
        <v>20.716100000000001</v>
      </c>
      <c r="AI567">
        <v>21.558</v>
      </c>
      <c r="AJ567">
        <v>22.117999999999999</v>
      </c>
      <c r="AK567">
        <v>21.468</v>
      </c>
      <c r="AL567">
        <v>21.98</v>
      </c>
      <c r="AM567">
        <v>-0.23817073310160253</v>
      </c>
      <c r="AN567">
        <v>3803500</v>
      </c>
    </row>
    <row r="568" spans="1:40">
      <c r="A568" s="121">
        <v>44606.291666666664</v>
      </c>
      <c r="B568">
        <v>166.3699</v>
      </c>
      <c r="C568">
        <v>168.88</v>
      </c>
      <c r="D568">
        <v>169.58</v>
      </c>
      <c r="E568">
        <v>166.56</v>
      </c>
      <c r="F568">
        <v>167.37</v>
      </c>
      <c r="G568">
        <v>86185500</v>
      </c>
      <c r="H568">
        <v>-0.11070006906137093</v>
      </c>
      <c r="I568" s="1">
        <v>44606.291666666664</v>
      </c>
      <c r="J568">
        <v>44.465000000000003</v>
      </c>
      <c r="K568">
        <v>47.58</v>
      </c>
      <c r="L568">
        <v>48.18</v>
      </c>
      <c r="M568">
        <v>47.11</v>
      </c>
      <c r="N568">
        <v>47.92</v>
      </c>
      <c r="O568">
        <v>-0.45380510817791486</v>
      </c>
      <c r="P568">
        <v>28456900</v>
      </c>
      <c r="Q568" s="1">
        <v>44606.291666666664</v>
      </c>
      <c r="R568">
        <v>288.1182</v>
      </c>
      <c r="S568">
        <v>295</v>
      </c>
      <c r="T568">
        <v>296.76</v>
      </c>
      <c r="U568">
        <v>291.35000000000002</v>
      </c>
      <c r="V568">
        <v>293.77</v>
      </c>
      <c r="W568">
        <v>36359500</v>
      </c>
      <c r="X568">
        <v>0.6084837927906217</v>
      </c>
      <c r="Y568" s="1">
        <v>44606.291666666664</v>
      </c>
      <c r="Z568">
        <v>24.228400000000001</v>
      </c>
      <c r="AA568">
        <v>24.266999999999999</v>
      </c>
      <c r="AB568">
        <v>24.875</v>
      </c>
      <c r="AC568">
        <v>23.754999999999999</v>
      </c>
      <c r="AD568">
        <v>23.934000000000001</v>
      </c>
      <c r="AE568">
        <v>-5.3459214349311258E-2</v>
      </c>
      <c r="AF568">
        <v>440424000</v>
      </c>
      <c r="AG568" s="1">
        <v>44606.291666666664</v>
      </c>
      <c r="AH568">
        <v>20.5854</v>
      </c>
      <c r="AI568">
        <v>21.422000000000001</v>
      </c>
      <c r="AJ568">
        <v>21.576000000000001</v>
      </c>
      <c r="AK568">
        <v>21.225999999999999</v>
      </c>
      <c r="AL568">
        <v>21.405999999999999</v>
      </c>
      <c r="AM568">
        <v>-0.1611570771708313</v>
      </c>
      <c r="AN568">
        <v>3987500</v>
      </c>
    </row>
    <row r="569" spans="1:40">
      <c r="A569" s="121">
        <v>44607.291666666664</v>
      </c>
      <c r="B569">
        <v>170.2218</v>
      </c>
      <c r="C569">
        <v>172.79</v>
      </c>
      <c r="D569">
        <v>172.95</v>
      </c>
      <c r="E569">
        <v>170.25</v>
      </c>
      <c r="F569">
        <v>170.97</v>
      </c>
      <c r="G569">
        <v>62527400</v>
      </c>
      <c r="H569">
        <v>-0.55650295766228697</v>
      </c>
      <c r="I569" s="1">
        <v>44607.291666666664</v>
      </c>
      <c r="J569">
        <v>45.268700000000003</v>
      </c>
      <c r="K569">
        <v>48.44</v>
      </c>
      <c r="L569">
        <v>48.46</v>
      </c>
      <c r="M569">
        <v>47.19</v>
      </c>
      <c r="N569">
        <v>47.7</v>
      </c>
      <c r="O569">
        <v>-0.14215327027953731</v>
      </c>
      <c r="P569">
        <v>35837900</v>
      </c>
      <c r="Q569" s="1">
        <v>44607.291666666664</v>
      </c>
      <c r="R569">
        <v>293.4606</v>
      </c>
      <c r="S569">
        <v>300.47000000000003</v>
      </c>
      <c r="T569">
        <v>300.8</v>
      </c>
      <c r="U569">
        <v>297.02</v>
      </c>
      <c r="V569">
        <v>300.01</v>
      </c>
      <c r="W569">
        <v>27058300</v>
      </c>
      <c r="X569">
        <v>-0.12306697041331521</v>
      </c>
      <c r="Y569" s="1">
        <v>44607.291666666664</v>
      </c>
      <c r="Z569">
        <v>26.4528</v>
      </c>
      <c r="AA569">
        <v>26.495000000000001</v>
      </c>
      <c r="AB569">
        <v>26.545000000000002</v>
      </c>
      <c r="AC569">
        <v>24.783999999999999</v>
      </c>
      <c r="AD569">
        <v>24.949000000000002</v>
      </c>
      <c r="AE569">
        <v>1.338410174639951</v>
      </c>
      <c r="AF569">
        <v>699869000</v>
      </c>
      <c r="AG569" s="1">
        <v>44607.291666666664</v>
      </c>
      <c r="AH569">
        <v>20.844799999999999</v>
      </c>
      <c r="AI569">
        <v>21.692</v>
      </c>
      <c r="AJ569">
        <v>21.736000000000001</v>
      </c>
      <c r="AK569">
        <v>21.422000000000001</v>
      </c>
      <c r="AL569">
        <v>21.423999999999999</v>
      </c>
      <c r="AM569">
        <v>-0.50520721399199409</v>
      </c>
      <c r="AN569">
        <v>3165500</v>
      </c>
    </row>
    <row r="570" spans="1:40">
      <c r="A570" s="121">
        <v>44608.291666666664</v>
      </c>
      <c r="B570">
        <v>169.9854</v>
      </c>
      <c r="C570">
        <v>172.55</v>
      </c>
      <c r="D570">
        <v>173.34</v>
      </c>
      <c r="E570">
        <v>170.05</v>
      </c>
      <c r="F570">
        <v>171.85</v>
      </c>
      <c r="G570">
        <v>61177400</v>
      </c>
      <c r="H570">
        <v>-0.58194176718677271</v>
      </c>
      <c r="I570" s="1">
        <v>44608.291666666664</v>
      </c>
      <c r="J570">
        <v>45.072499999999998</v>
      </c>
      <c r="K570">
        <v>48.23</v>
      </c>
      <c r="L570">
        <v>48.49</v>
      </c>
      <c r="M570">
        <v>47.6</v>
      </c>
      <c r="N570">
        <v>48.06</v>
      </c>
      <c r="O570">
        <v>-0.55657716798615919</v>
      </c>
      <c r="P570">
        <v>26022900</v>
      </c>
      <c r="Q570" s="1">
        <v>44608.291666666664</v>
      </c>
      <c r="R570">
        <v>293.11799999999999</v>
      </c>
      <c r="S570">
        <v>299.5</v>
      </c>
      <c r="T570">
        <v>300.87</v>
      </c>
      <c r="U570">
        <v>293.68</v>
      </c>
      <c r="V570">
        <v>298.37</v>
      </c>
      <c r="W570">
        <v>29982100</v>
      </c>
      <c r="X570">
        <v>0.10689347785741014</v>
      </c>
      <c r="Y570" s="1">
        <v>44608.291666666664</v>
      </c>
      <c r="Z570">
        <v>26.468800000000002</v>
      </c>
      <c r="AA570">
        <v>26.510999999999999</v>
      </c>
      <c r="AB570">
        <v>26.582000000000001</v>
      </c>
      <c r="AC570">
        <v>25.552</v>
      </c>
      <c r="AD570">
        <v>26.259</v>
      </c>
      <c r="AE570">
        <v>1.5144130231996484</v>
      </c>
      <c r="AF570">
        <v>732676000</v>
      </c>
      <c r="AG570" s="1">
        <v>44608.291666666664</v>
      </c>
      <c r="AH570">
        <v>20.472000000000001</v>
      </c>
      <c r="AI570">
        <v>21.303999999999998</v>
      </c>
      <c r="AJ570">
        <v>21.366</v>
      </c>
      <c r="AK570">
        <v>21.126000000000001</v>
      </c>
      <c r="AL570">
        <v>21.202000000000002</v>
      </c>
      <c r="AM570">
        <v>-0.74692126997036579</v>
      </c>
      <c r="AN570">
        <v>2588000</v>
      </c>
    </row>
    <row r="571" spans="1:40">
      <c r="A571" s="121">
        <v>44609.291666666664</v>
      </c>
      <c r="B571">
        <v>166.3699</v>
      </c>
      <c r="C571">
        <v>168.88</v>
      </c>
      <c r="D571">
        <v>171.91</v>
      </c>
      <c r="E571">
        <v>168.47</v>
      </c>
      <c r="F571">
        <v>171.03</v>
      </c>
      <c r="G571">
        <v>69589300</v>
      </c>
      <c r="H571">
        <v>-0.42343160286157139</v>
      </c>
      <c r="I571" s="1">
        <v>44609.291666666664</v>
      </c>
      <c r="J571">
        <v>44.4557</v>
      </c>
      <c r="K571">
        <v>47.57</v>
      </c>
      <c r="L571">
        <v>48.26</v>
      </c>
      <c r="M571">
        <v>47.38</v>
      </c>
      <c r="N571">
        <v>47.86</v>
      </c>
      <c r="O571">
        <v>-0.30291089694672235</v>
      </c>
      <c r="P571">
        <v>32030600</v>
      </c>
      <c r="Q571" s="1">
        <v>44609.291666666664</v>
      </c>
      <c r="R571">
        <v>284.53489999999999</v>
      </c>
      <c r="S571">
        <v>290.73</v>
      </c>
      <c r="T571">
        <v>296.8</v>
      </c>
      <c r="U571">
        <v>290</v>
      </c>
      <c r="V571">
        <v>296.36</v>
      </c>
      <c r="W571">
        <v>32461600</v>
      </c>
      <c r="X571">
        <v>0.30190918737490913</v>
      </c>
      <c r="Y571" s="1">
        <v>44609.291666666664</v>
      </c>
      <c r="Z571">
        <v>24.468</v>
      </c>
      <c r="AA571">
        <v>24.507000000000001</v>
      </c>
      <c r="AB571">
        <v>25.785</v>
      </c>
      <c r="AC571">
        <v>24.164999999999999</v>
      </c>
      <c r="AD571">
        <v>25.63</v>
      </c>
      <c r="AE571">
        <v>1.9324325299184302</v>
      </c>
      <c r="AF571">
        <v>810595000</v>
      </c>
      <c r="AG571" s="1">
        <v>44609.291666666664</v>
      </c>
      <c r="AH571">
        <v>20.1433</v>
      </c>
      <c r="AI571">
        <v>20.962</v>
      </c>
      <c r="AJ571">
        <v>21.198</v>
      </c>
      <c r="AK571">
        <v>20.93</v>
      </c>
      <c r="AL571">
        <v>21.128</v>
      </c>
      <c r="AM571">
        <v>-7.7575940261157559E-3</v>
      </c>
      <c r="AN571">
        <v>4354000</v>
      </c>
    </row>
    <row r="572" spans="1:40">
      <c r="A572" s="121">
        <v>44610.291666666664</v>
      </c>
      <c r="B572">
        <v>164.8134</v>
      </c>
      <c r="C572">
        <v>167.3</v>
      </c>
      <c r="D572">
        <v>170.54</v>
      </c>
      <c r="E572">
        <v>166.19</v>
      </c>
      <c r="F572">
        <v>169.82</v>
      </c>
      <c r="G572">
        <v>82772700</v>
      </c>
      <c r="H572">
        <v>-0.17500937953927093</v>
      </c>
      <c r="I572" s="1">
        <v>44610.291666666664</v>
      </c>
      <c r="J572">
        <v>42.091299999999997</v>
      </c>
      <c r="K572">
        <v>45.04</v>
      </c>
      <c r="L572">
        <v>46.21</v>
      </c>
      <c r="M572">
        <v>44.51</v>
      </c>
      <c r="N572">
        <v>46.19</v>
      </c>
      <c r="O572">
        <v>1.5755926177775521</v>
      </c>
      <c r="P572">
        <v>76520100</v>
      </c>
      <c r="Q572" s="1">
        <v>44610.291666666664</v>
      </c>
      <c r="R572">
        <v>281.79450000000003</v>
      </c>
      <c r="S572">
        <v>287.93</v>
      </c>
      <c r="T572">
        <v>293.86</v>
      </c>
      <c r="U572">
        <v>286.31</v>
      </c>
      <c r="V572">
        <v>293.05</v>
      </c>
      <c r="W572">
        <v>34264000</v>
      </c>
      <c r="X572">
        <v>0.44367015322864584</v>
      </c>
      <c r="Y572" s="1">
        <v>44610.291666666664</v>
      </c>
      <c r="Z572">
        <v>23.604399999999998</v>
      </c>
      <c r="AA572">
        <v>23.641999999999999</v>
      </c>
      <c r="AB572">
        <v>24.986000000000001</v>
      </c>
      <c r="AC572">
        <v>23.1</v>
      </c>
      <c r="AD572">
        <v>24.667999999999999</v>
      </c>
      <c r="AE572">
        <v>1.6677335160514057</v>
      </c>
      <c r="AF572">
        <v>761255000</v>
      </c>
      <c r="AG572" s="1">
        <v>44610.291666666664</v>
      </c>
      <c r="AH572">
        <v>20.0319</v>
      </c>
      <c r="AI572">
        <v>20.846</v>
      </c>
      <c r="AJ572">
        <v>21.045999999999999</v>
      </c>
      <c r="AK572">
        <v>20.742000000000001</v>
      </c>
      <c r="AL572">
        <v>20.917999999999999</v>
      </c>
      <c r="AM572">
        <v>-0.5502016053645914</v>
      </c>
      <c r="AN572">
        <v>3058000</v>
      </c>
    </row>
    <row r="573" spans="1:40">
      <c r="A573" s="121">
        <v>44614.291666666664</v>
      </c>
      <c r="B573">
        <v>161.8777</v>
      </c>
      <c r="C573">
        <v>164.32</v>
      </c>
      <c r="D573">
        <v>166.69</v>
      </c>
      <c r="E573">
        <v>162.15</v>
      </c>
      <c r="F573">
        <v>164.98</v>
      </c>
      <c r="G573">
        <v>91162800</v>
      </c>
      <c r="H573">
        <v>-1.6910004878983538E-2</v>
      </c>
      <c r="I573" s="1">
        <v>44614.291666666664</v>
      </c>
      <c r="J573">
        <v>41.764200000000002</v>
      </c>
      <c r="K573">
        <v>44.69</v>
      </c>
      <c r="L573">
        <v>45.41</v>
      </c>
      <c r="M573">
        <v>43.85</v>
      </c>
      <c r="N573">
        <v>44.69</v>
      </c>
      <c r="O573">
        <v>0.75532464264082233</v>
      </c>
      <c r="P573">
        <v>57093300</v>
      </c>
      <c r="Q573" s="1">
        <v>44614.291666666664</v>
      </c>
      <c r="R573">
        <v>281.589</v>
      </c>
      <c r="S573">
        <v>287.72000000000003</v>
      </c>
      <c r="T573">
        <v>291.54000000000002</v>
      </c>
      <c r="U573">
        <v>284.5</v>
      </c>
      <c r="V573">
        <v>285</v>
      </c>
      <c r="W573">
        <v>41736100</v>
      </c>
      <c r="X573">
        <v>1.031359962902251</v>
      </c>
      <c r="Y573" s="1">
        <v>44614.291666666664</v>
      </c>
      <c r="Z573">
        <v>23.352799999999998</v>
      </c>
      <c r="AA573">
        <v>23.39</v>
      </c>
      <c r="AB573">
        <v>24.064</v>
      </c>
      <c r="AC573">
        <v>23</v>
      </c>
      <c r="AD573">
        <v>23.035</v>
      </c>
      <c r="AE573">
        <v>0.98193560280326297</v>
      </c>
      <c r="AF573">
        <v>633422000</v>
      </c>
      <c r="AG573" s="1">
        <v>44614.291666666664</v>
      </c>
      <c r="AH573">
        <v>19.734000000000002</v>
      </c>
      <c r="AI573">
        <v>20.536000000000001</v>
      </c>
      <c r="AJ573">
        <v>20.867999999999999</v>
      </c>
      <c r="AK573">
        <v>20.420000000000002</v>
      </c>
      <c r="AL573">
        <v>20.420000000000002</v>
      </c>
      <c r="AM573">
        <v>0.24169968279312151</v>
      </c>
      <c r="AN573">
        <v>4950000</v>
      </c>
    </row>
    <row r="574" spans="1:40">
      <c r="A574" s="121">
        <v>44615.291666666664</v>
      </c>
      <c r="B574">
        <v>157.6908</v>
      </c>
      <c r="C574">
        <v>160.07</v>
      </c>
      <c r="D574">
        <v>166.15</v>
      </c>
      <c r="E574">
        <v>159.75</v>
      </c>
      <c r="F574">
        <v>165.54</v>
      </c>
      <c r="G574">
        <v>90009200</v>
      </c>
      <c r="H574">
        <v>-3.8647938706721889E-2</v>
      </c>
      <c r="I574" s="1">
        <v>44615.291666666664</v>
      </c>
      <c r="J574">
        <v>41.726799999999997</v>
      </c>
      <c r="K574">
        <v>44.65</v>
      </c>
      <c r="L574">
        <v>45.71</v>
      </c>
      <c r="M574">
        <v>44.55</v>
      </c>
      <c r="N574">
        <v>45.17</v>
      </c>
      <c r="O574">
        <v>-4.340089004965985E-2</v>
      </c>
      <c r="P574">
        <v>38176700</v>
      </c>
      <c r="Q574" s="1">
        <v>44615.291666666664</v>
      </c>
      <c r="R574">
        <v>274.2978</v>
      </c>
      <c r="S574">
        <v>280.27</v>
      </c>
      <c r="T574">
        <v>291.7</v>
      </c>
      <c r="U574">
        <v>280.10000000000002</v>
      </c>
      <c r="V574">
        <v>290.18</v>
      </c>
      <c r="W574">
        <v>37811200</v>
      </c>
      <c r="X574">
        <v>0.72266177444279078</v>
      </c>
      <c r="Y574" s="1">
        <v>44615.291666666664</v>
      </c>
      <c r="Z574">
        <v>22.351400000000002</v>
      </c>
      <c r="AA574">
        <v>22.387</v>
      </c>
      <c r="AB574">
        <v>24.155000000000001</v>
      </c>
      <c r="AC574">
        <v>22.300999999999998</v>
      </c>
      <c r="AD574">
        <v>23.802</v>
      </c>
      <c r="AE574">
        <v>0.6229717658179269</v>
      </c>
      <c r="AF574">
        <v>566511000</v>
      </c>
      <c r="AG574" s="1">
        <v>44615.291666666664</v>
      </c>
      <c r="AH574">
        <v>19.470700000000001</v>
      </c>
      <c r="AI574">
        <v>20.262</v>
      </c>
      <c r="AJ574">
        <v>20.774000000000001</v>
      </c>
      <c r="AK574">
        <v>20.206</v>
      </c>
      <c r="AL574">
        <v>20.693999999999999</v>
      </c>
      <c r="AM574">
        <v>-0.10297828274486824</v>
      </c>
      <c r="AN574">
        <v>4126500</v>
      </c>
    </row>
    <row r="575" spans="1:40">
      <c r="A575" s="121">
        <v>44616.291666666664</v>
      </c>
      <c r="B575">
        <v>160.3212</v>
      </c>
      <c r="C575">
        <v>162.74</v>
      </c>
      <c r="D575">
        <v>162.85</v>
      </c>
      <c r="E575">
        <v>152</v>
      </c>
      <c r="F575">
        <v>152.58000000000001</v>
      </c>
      <c r="G575">
        <v>141147500</v>
      </c>
      <c r="H575">
        <v>0.92497981914958194</v>
      </c>
      <c r="I575" s="1">
        <v>44616.291666666664</v>
      </c>
      <c r="J575">
        <v>43.661299999999997</v>
      </c>
      <c r="K575">
        <v>46.72</v>
      </c>
      <c r="L575">
        <v>46.79</v>
      </c>
      <c r="M575">
        <v>43.63</v>
      </c>
      <c r="N575">
        <v>43.9</v>
      </c>
      <c r="O575">
        <v>1.4159876933423987</v>
      </c>
      <c r="P575">
        <v>72740100</v>
      </c>
      <c r="Q575" s="1">
        <v>44616.291666666664</v>
      </c>
      <c r="R575">
        <v>288.31270000000001</v>
      </c>
      <c r="S575">
        <v>294.58999999999997</v>
      </c>
      <c r="T575">
        <v>295.16000000000003</v>
      </c>
      <c r="U575">
        <v>271.52</v>
      </c>
      <c r="V575">
        <v>272.51</v>
      </c>
      <c r="W575">
        <v>56989700</v>
      </c>
      <c r="X575">
        <v>2.2310742709063334</v>
      </c>
      <c r="Y575" s="1">
        <v>44616.291666666664</v>
      </c>
      <c r="Z575">
        <v>23.7102</v>
      </c>
      <c r="AA575">
        <v>23.748000000000001</v>
      </c>
      <c r="AB575">
        <v>23.8</v>
      </c>
      <c r="AC575">
        <v>20.89</v>
      </c>
      <c r="AD575">
        <v>21.015000000000001</v>
      </c>
      <c r="AE575">
        <v>1.5311780093839706</v>
      </c>
      <c r="AF575">
        <v>735801000</v>
      </c>
      <c r="AG575" s="1">
        <v>44616.291666666664</v>
      </c>
      <c r="AH575">
        <v>19.601400000000002</v>
      </c>
      <c r="AI575">
        <v>20.398</v>
      </c>
      <c r="AJ575">
        <v>20.422000000000001</v>
      </c>
      <c r="AK575">
        <v>19.454000000000001</v>
      </c>
      <c r="AL575">
        <v>19.456</v>
      </c>
      <c r="AM575">
        <v>0.44427908208928063</v>
      </c>
      <c r="AN575">
        <v>5434000</v>
      </c>
    </row>
    <row r="576" spans="1:40">
      <c r="A576" s="121">
        <v>44617.291666666664</v>
      </c>
      <c r="B576">
        <v>162.3998</v>
      </c>
      <c r="C576">
        <v>164.85</v>
      </c>
      <c r="D576">
        <v>165.12</v>
      </c>
      <c r="E576">
        <v>160.87</v>
      </c>
      <c r="F576">
        <v>163.84</v>
      </c>
      <c r="G576">
        <v>91974200</v>
      </c>
      <c r="H576">
        <v>-1.6203381766370592E-3</v>
      </c>
      <c r="I576" s="1">
        <v>44617.291666666664</v>
      </c>
      <c r="J576">
        <v>44.586500000000001</v>
      </c>
      <c r="K576">
        <v>47.71</v>
      </c>
      <c r="L576">
        <v>47.79</v>
      </c>
      <c r="M576">
        <v>46.25</v>
      </c>
      <c r="N576">
        <v>46.93</v>
      </c>
      <c r="O576">
        <v>2.6058627716478624E-3</v>
      </c>
      <c r="P576">
        <v>39266300</v>
      </c>
      <c r="Q576" s="1">
        <v>44617.291666666664</v>
      </c>
      <c r="R576">
        <v>290.97460000000001</v>
      </c>
      <c r="S576">
        <v>297.31</v>
      </c>
      <c r="T576">
        <v>297.63</v>
      </c>
      <c r="U576">
        <v>291.64999999999998</v>
      </c>
      <c r="V576">
        <v>295.14</v>
      </c>
      <c r="W576">
        <v>32546700</v>
      </c>
      <c r="X576">
        <v>0.30860240652390658</v>
      </c>
      <c r="Y576" s="1">
        <v>44617.291666666664</v>
      </c>
      <c r="Z576">
        <v>24.118600000000001</v>
      </c>
      <c r="AA576">
        <v>24.157</v>
      </c>
      <c r="AB576">
        <v>24.216999999999999</v>
      </c>
      <c r="AC576">
        <v>23.381</v>
      </c>
      <c r="AD576">
        <v>23.721</v>
      </c>
      <c r="AE576">
        <v>0.42101403624710931</v>
      </c>
      <c r="AF576">
        <v>528866000</v>
      </c>
      <c r="AG576" s="1">
        <v>44617.291666666664</v>
      </c>
      <c r="AH576">
        <v>20.004999999999999</v>
      </c>
      <c r="AI576">
        <v>20.818000000000001</v>
      </c>
      <c r="AJ576">
        <v>20.866</v>
      </c>
      <c r="AK576">
        <v>20.431999999999999</v>
      </c>
      <c r="AL576">
        <v>20.576000000000001</v>
      </c>
      <c r="AM576">
        <v>-0.49830109810689777</v>
      </c>
      <c r="AN576">
        <v>3182000</v>
      </c>
    </row>
    <row r="577" spans="1:40">
      <c r="A577" s="121">
        <v>44620.291666666664</v>
      </c>
      <c r="B577">
        <v>162.66579999999999</v>
      </c>
      <c r="C577">
        <v>165.12</v>
      </c>
      <c r="D577">
        <v>165.42</v>
      </c>
      <c r="E577">
        <v>162.43</v>
      </c>
      <c r="F577">
        <v>163.06</v>
      </c>
      <c r="G577">
        <v>95056600</v>
      </c>
      <c r="H577">
        <v>5.6463059214677688E-2</v>
      </c>
      <c r="I577" s="1">
        <v>44620.291666666664</v>
      </c>
      <c r="J577">
        <v>44.577199999999998</v>
      </c>
      <c r="K577">
        <v>47.7</v>
      </c>
      <c r="L577">
        <v>47.82</v>
      </c>
      <c r="M577">
        <v>46.85</v>
      </c>
      <c r="N577">
        <v>47</v>
      </c>
      <c r="O577">
        <v>0.11575646502067539</v>
      </c>
      <c r="P577">
        <v>41946100</v>
      </c>
      <c r="Q577" s="1">
        <v>44620.291666666664</v>
      </c>
      <c r="R577">
        <v>292.42309999999998</v>
      </c>
      <c r="S577">
        <v>298.79000000000002</v>
      </c>
      <c r="T577">
        <v>299.14</v>
      </c>
      <c r="U577">
        <v>293</v>
      </c>
      <c r="V577">
        <v>294.31</v>
      </c>
      <c r="W577">
        <v>34627500</v>
      </c>
      <c r="X577">
        <v>0.47225987309539758</v>
      </c>
      <c r="Y577" s="1">
        <v>44620.291666666664</v>
      </c>
      <c r="Z577">
        <v>24.3462</v>
      </c>
      <c r="AA577">
        <v>24.385000000000002</v>
      </c>
      <c r="AB577">
        <v>24.664999999999999</v>
      </c>
      <c r="AC577">
        <v>23.707000000000001</v>
      </c>
      <c r="AD577">
        <v>23.992000000000001</v>
      </c>
      <c r="AE577">
        <v>0.14447491853726907</v>
      </c>
      <c r="AF577">
        <v>477319000</v>
      </c>
      <c r="AG577" s="1">
        <v>44620.291666666664</v>
      </c>
      <c r="AH577">
        <v>19.705100000000002</v>
      </c>
      <c r="AI577">
        <v>20.506</v>
      </c>
      <c r="AJ577">
        <v>20.62</v>
      </c>
      <c r="AK577">
        <v>20.274000000000001</v>
      </c>
      <c r="AL577">
        <v>20.504000000000001</v>
      </c>
      <c r="AM577">
        <v>-0.34573871991795152</v>
      </c>
      <c r="AN577">
        <v>3546500</v>
      </c>
    </row>
    <row r="578" spans="1:40">
      <c r="A578" s="121">
        <v>44621.291666666664</v>
      </c>
      <c r="B578">
        <v>160.77430000000001</v>
      </c>
      <c r="C578">
        <v>163.19999999999999</v>
      </c>
      <c r="D578">
        <v>166.6</v>
      </c>
      <c r="E578">
        <v>161.97</v>
      </c>
      <c r="F578">
        <v>164.7</v>
      </c>
      <c r="G578">
        <v>83474400</v>
      </c>
      <c r="H578">
        <v>-0.16178685165532156</v>
      </c>
      <c r="I578" s="1">
        <v>44621.291666666664</v>
      </c>
      <c r="J578">
        <v>43.754800000000003</v>
      </c>
      <c r="K578">
        <v>46.82</v>
      </c>
      <c r="L578">
        <v>47.9</v>
      </c>
      <c r="M578">
        <v>46.22</v>
      </c>
      <c r="N578">
        <v>47.54</v>
      </c>
      <c r="O578">
        <v>0.61850775463891028</v>
      </c>
      <c r="P578">
        <v>53853000</v>
      </c>
      <c r="Q578" s="1">
        <v>44621.291666666664</v>
      </c>
      <c r="R578">
        <v>288.66500000000002</v>
      </c>
      <c r="S578">
        <v>294.95</v>
      </c>
      <c r="T578">
        <v>299.97000000000003</v>
      </c>
      <c r="U578">
        <v>292.14999999999998</v>
      </c>
      <c r="V578">
        <v>296.39999999999998</v>
      </c>
      <c r="W578">
        <v>31217800</v>
      </c>
      <c r="X578">
        <v>0.20408279515959749</v>
      </c>
      <c r="Y578" s="1">
        <v>44621.291666666664</v>
      </c>
      <c r="Z578">
        <v>23.439599999999999</v>
      </c>
      <c r="AA578">
        <v>23.477</v>
      </c>
      <c r="AB578">
        <v>24.376999999999999</v>
      </c>
      <c r="AC578">
        <v>23.132000000000001</v>
      </c>
      <c r="AD578">
        <v>24.291</v>
      </c>
      <c r="AE578">
        <v>-0.20564773533390296</v>
      </c>
      <c r="AF578">
        <v>412056000</v>
      </c>
      <c r="AG578" s="1">
        <v>44621.291666666664</v>
      </c>
      <c r="AH578">
        <v>19.3842</v>
      </c>
      <c r="AI578">
        <v>20.172000000000001</v>
      </c>
      <c r="AJ578">
        <v>20.474</v>
      </c>
      <c r="AK578">
        <v>20.065999999999999</v>
      </c>
      <c r="AL578">
        <v>20.440000000000001</v>
      </c>
      <c r="AM578">
        <v>-0.49118570598285916</v>
      </c>
      <c r="AN578">
        <v>3199000</v>
      </c>
    </row>
    <row r="579" spans="1:40">
      <c r="A579" s="121">
        <v>44622.291666666664</v>
      </c>
      <c r="B579">
        <v>164.08439999999999</v>
      </c>
      <c r="C579">
        <v>166.56</v>
      </c>
      <c r="D579">
        <v>167.36</v>
      </c>
      <c r="E579">
        <v>162.94999999999999</v>
      </c>
      <c r="F579">
        <v>164.39</v>
      </c>
      <c r="G579">
        <v>79724800</v>
      </c>
      <c r="H579">
        <v>-0.23244267402051549</v>
      </c>
      <c r="I579" s="1">
        <v>44622.291666666664</v>
      </c>
      <c r="J579">
        <v>45.6706</v>
      </c>
      <c r="K579">
        <v>48.87</v>
      </c>
      <c r="L579">
        <v>48.99</v>
      </c>
      <c r="M579">
        <v>47.48</v>
      </c>
      <c r="N579">
        <v>47.52</v>
      </c>
      <c r="O579">
        <v>0.32646874409506416</v>
      </c>
      <c r="P579">
        <v>46936500</v>
      </c>
      <c r="Q579" s="1">
        <v>44622.291666666664</v>
      </c>
      <c r="R579">
        <v>293.79320000000001</v>
      </c>
      <c r="S579">
        <v>300.19</v>
      </c>
      <c r="T579">
        <v>301.47000000000003</v>
      </c>
      <c r="U579">
        <v>293.7</v>
      </c>
      <c r="V579">
        <v>295.36</v>
      </c>
      <c r="W579">
        <v>31873000</v>
      </c>
      <c r="X579">
        <v>0.25561507702120884</v>
      </c>
      <c r="Y579" s="1">
        <v>44622.291666666664</v>
      </c>
      <c r="Z579">
        <v>24.185600000000001</v>
      </c>
      <c r="AA579">
        <v>24.22</v>
      </c>
      <c r="AB579">
        <v>24.408999999999999</v>
      </c>
      <c r="AC579">
        <v>23.414999999999999</v>
      </c>
      <c r="AD579">
        <v>23.756</v>
      </c>
      <c r="AE579">
        <v>-0.32589426344122946</v>
      </c>
      <c r="AF579">
        <v>389642000</v>
      </c>
      <c r="AG579" s="1">
        <v>44622.291666666664</v>
      </c>
      <c r="AH579">
        <v>19.5533</v>
      </c>
      <c r="AI579">
        <v>20.347999999999999</v>
      </c>
      <c r="AJ579">
        <v>20.434000000000001</v>
      </c>
      <c r="AK579">
        <v>20.116</v>
      </c>
      <c r="AL579">
        <v>20.116</v>
      </c>
      <c r="AM579">
        <v>-0.80761137926363658</v>
      </c>
      <c r="AN579">
        <v>2443000</v>
      </c>
    </row>
    <row r="580" spans="1:40">
      <c r="A580" s="121">
        <v>44623.291666666664</v>
      </c>
      <c r="B580">
        <v>163.7593</v>
      </c>
      <c r="C580">
        <v>166.23</v>
      </c>
      <c r="D580">
        <v>168.91</v>
      </c>
      <c r="E580">
        <v>165.55</v>
      </c>
      <c r="F580">
        <v>168.47</v>
      </c>
      <c r="G580">
        <v>76678400</v>
      </c>
      <c r="H580">
        <v>-0.28984770315784397</v>
      </c>
      <c r="I580" s="1">
        <v>44623.291666666664</v>
      </c>
      <c r="J580">
        <v>44.792099999999998</v>
      </c>
      <c r="K580">
        <v>47.93</v>
      </c>
      <c r="L580">
        <v>48.55</v>
      </c>
      <c r="M580">
        <v>47.62</v>
      </c>
      <c r="N580">
        <v>48.18</v>
      </c>
      <c r="O580">
        <v>-0.11884588448900696</v>
      </c>
      <c r="P580">
        <v>36389900</v>
      </c>
      <c r="Q580" s="1">
        <v>44623.291666666664</v>
      </c>
      <c r="R580">
        <v>289.61430000000001</v>
      </c>
      <c r="S580">
        <v>295.92</v>
      </c>
      <c r="T580">
        <v>303.13</v>
      </c>
      <c r="U580">
        <v>294.05</v>
      </c>
      <c r="V580">
        <v>302.89</v>
      </c>
      <c r="W580">
        <v>27314500</v>
      </c>
      <c r="X580">
        <v>-0.10291652686486462</v>
      </c>
      <c r="Y580" s="1">
        <v>44623.291666666664</v>
      </c>
      <c r="Z580">
        <v>23.680299999999999</v>
      </c>
      <c r="AA580">
        <v>23.713999999999999</v>
      </c>
      <c r="AB580">
        <v>24.326000000000001</v>
      </c>
      <c r="AC580">
        <v>23.469000000000001</v>
      </c>
      <c r="AD580">
        <v>24.262</v>
      </c>
      <c r="AE580">
        <v>-0.45758390051852682</v>
      </c>
      <c r="AF580">
        <v>365095000</v>
      </c>
      <c r="AG580" s="1">
        <v>44623.291666666664</v>
      </c>
      <c r="AH580">
        <v>19.263100000000001</v>
      </c>
      <c r="AI580">
        <v>20.045999999999999</v>
      </c>
      <c r="AJ580">
        <v>20.402000000000001</v>
      </c>
      <c r="AK580">
        <v>19.954000000000001</v>
      </c>
      <c r="AL580">
        <v>20.402000000000001</v>
      </c>
      <c r="AM580">
        <v>-0.70129904988094149</v>
      </c>
      <c r="AN580">
        <v>2697000</v>
      </c>
    </row>
    <row r="581" spans="1:40">
      <c r="A581" s="121">
        <v>44624.291666666664</v>
      </c>
      <c r="B581">
        <v>160.7448</v>
      </c>
      <c r="C581">
        <v>163.16999999999999</v>
      </c>
      <c r="D581">
        <v>165.55</v>
      </c>
      <c r="E581">
        <v>162.1</v>
      </c>
      <c r="F581">
        <v>164.49</v>
      </c>
      <c r="G581">
        <v>83737200</v>
      </c>
      <c r="H581">
        <v>-0.15683476340122166</v>
      </c>
      <c r="I581" s="1">
        <v>44624.291666666664</v>
      </c>
      <c r="J581">
        <v>44.922899999999998</v>
      </c>
      <c r="K581">
        <v>48.07</v>
      </c>
      <c r="L581">
        <v>48.27</v>
      </c>
      <c r="M581">
        <v>47.37</v>
      </c>
      <c r="N581">
        <v>47.37</v>
      </c>
      <c r="O581">
        <v>-3.7742937701958641E-2</v>
      </c>
      <c r="P581">
        <v>38310700</v>
      </c>
      <c r="Q581" s="1">
        <v>44624.291666666664</v>
      </c>
      <c r="R581">
        <v>283.68340000000001</v>
      </c>
      <c r="S581">
        <v>289.86</v>
      </c>
      <c r="T581">
        <v>295.66000000000003</v>
      </c>
      <c r="U581">
        <v>287.17</v>
      </c>
      <c r="V581">
        <v>294.29000000000002</v>
      </c>
      <c r="W581">
        <v>32356500</v>
      </c>
      <c r="X581">
        <v>0.29364294374906152</v>
      </c>
      <c r="Y581" s="1">
        <v>44624.291666666664</v>
      </c>
      <c r="Z581">
        <v>22.903400000000001</v>
      </c>
      <c r="AA581">
        <v>22.936</v>
      </c>
      <c r="AB581">
        <v>23.68</v>
      </c>
      <c r="AC581">
        <v>22.481999999999999</v>
      </c>
      <c r="AD581">
        <v>23.384</v>
      </c>
      <c r="AE581">
        <v>-0.10179065772036973</v>
      </c>
      <c r="AF581">
        <v>431415000</v>
      </c>
      <c r="AG581" s="1">
        <v>44624.291666666664</v>
      </c>
      <c r="AH581">
        <v>18.924900000000001</v>
      </c>
      <c r="AI581">
        <v>19.693999999999999</v>
      </c>
      <c r="AJ581">
        <v>19.8</v>
      </c>
      <c r="AK581">
        <v>19.533999999999999</v>
      </c>
      <c r="AL581">
        <v>19.748000000000001</v>
      </c>
      <c r="AM581">
        <v>-0.67241892890690236</v>
      </c>
      <c r="AN581">
        <v>2766000</v>
      </c>
    </row>
    <row r="582" spans="1:40">
      <c r="A582" s="121">
        <v>44627.291666666664</v>
      </c>
      <c r="B582">
        <v>156.9323</v>
      </c>
      <c r="C582">
        <v>159.30000000000001</v>
      </c>
      <c r="D582">
        <v>165.02</v>
      </c>
      <c r="E582">
        <v>159.04</v>
      </c>
      <c r="F582">
        <v>163.36000000000001</v>
      </c>
      <c r="G582">
        <v>96418800</v>
      </c>
      <c r="H582">
        <v>8.2131760203014367E-2</v>
      </c>
      <c r="I582" s="1">
        <v>44627.291666666664</v>
      </c>
      <c r="J582">
        <v>44.558500000000002</v>
      </c>
      <c r="K582">
        <v>47.68</v>
      </c>
      <c r="L582">
        <v>48.54</v>
      </c>
      <c r="M582">
        <v>47.6</v>
      </c>
      <c r="N582">
        <v>48.01</v>
      </c>
      <c r="O582">
        <v>0.19461312027863636</v>
      </c>
      <c r="P582">
        <v>43813700</v>
      </c>
      <c r="Q582" s="1">
        <v>44627.291666666664</v>
      </c>
      <c r="R582">
        <v>272.9667</v>
      </c>
      <c r="S582">
        <v>278.91000000000003</v>
      </c>
      <c r="T582">
        <v>289.69</v>
      </c>
      <c r="U582">
        <v>278.52999999999997</v>
      </c>
      <c r="V582">
        <v>288.52999999999997</v>
      </c>
      <c r="W582">
        <v>43157200</v>
      </c>
      <c r="X582">
        <v>1.1431312171048393</v>
      </c>
      <c r="Y582" s="1">
        <v>44627.291666666664</v>
      </c>
      <c r="Z582">
        <v>21.3216</v>
      </c>
      <c r="AA582">
        <v>21.352</v>
      </c>
      <c r="AB582">
        <v>23.033000000000001</v>
      </c>
      <c r="AC582">
        <v>21.33</v>
      </c>
      <c r="AD582">
        <v>22.817</v>
      </c>
      <c r="AE582">
        <v>2.318565285375706E-3</v>
      </c>
      <c r="AF582">
        <v>450821000</v>
      </c>
      <c r="AG582" s="1">
        <v>44627.291666666664</v>
      </c>
      <c r="AH582">
        <v>18.415600000000001</v>
      </c>
      <c r="AI582">
        <v>19.164000000000001</v>
      </c>
      <c r="AJ582">
        <v>19.596</v>
      </c>
      <c r="AK582">
        <v>19.155999999999999</v>
      </c>
      <c r="AL582">
        <v>19.489999999999998</v>
      </c>
      <c r="AM582">
        <v>-0.23921711429631409</v>
      </c>
      <c r="AN582">
        <v>3801000</v>
      </c>
    </row>
    <row r="583" spans="1:40">
      <c r="A583" s="121">
        <v>44628.291666666664</v>
      </c>
      <c r="B583">
        <v>155.09989999999999</v>
      </c>
      <c r="C583">
        <v>157.44</v>
      </c>
      <c r="D583">
        <v>162.88</v>
      </c>
      <c r="E583">
        <v>155.80000000000001</v>
      </c>
      <c r="F583">
        <v>158.82</v>
      </c>
      <c r="G583">
        <v>131148300</v>
      </c>
      <c r="H583">
        <v>0.73655926789236859</v>
      </c>
      <c r="I583" s="1">
        <v>44628.291666666664</v>
      </c>
      <c r="J583">
        <v>44.3902</v>
      </c>
      <c r="K583">
        <v>47.5</v>
      </c>
      <c r="L583">
        <v>48.72</v>
      </c>
      <c r="M583">
        <v>46.89</v>
      </c>
      <c r="N583">
        <v>47.69</v>
      </c>
      <c r="O583">
        <v>0.23684508996647777</v>
      </c>
      <c r="P583">
        <v>44813900</v>
      </c>
      <c r="Q583" s="1">
        <v>44628.291666666664</v>
      </c>
      <c r="R583">
        <v>269.97199999999998</v>
      </c>
      <c r="S583">
        <v>275.85000000000002</v>
      </c>
      <c r="T583">
        <v>283.95999999999998</v>
      </c>
      <c r="U583">
        <v>270</v>
      </c>
      <c r="V583">
        <v>277.8</v>
      </c>
      <c r="W583">
        <v>48159500</v>
      </c>
      <c r="X583">
        <v>1.536568234132218</v>
      </c>
      <c r="Y583" s="1">
        <v>44628.291666666664</v>
      </c>
      <c r="Z583">
        <v>21.4834</v>
      </c>
      <c r="AA583">
        <v>21.513999999999999</v>
      </c>
      <c r="AB583">
        <v>22.373000000000001</v>
      </c>
      <c r="AC583">
        <v>20.65</v>
      </c>
      <c r="AD583">
        <v>21.309000000000001</v>
      </c>
      <c r="AE583">
        <v>0.57445255460160405</v>
      </c>
      <c r="AF583">
        <v>557467000</v>
      </c>
      <c r="AG583" s="1">
        <v>44628.291666666664</v>
      </c>
      <c r="AH583">
        <v>18.723099999999999</v>
      </c>
      <c r="AI583">
        <v>19.484000000000002</v>
      </c>
      <c r="AJ583">
        <v>19.835999999999999</v>
      </c>
      <c r="AK583">
        <v>19.100000000000001</v>
      </c>
      <c r="AL583">
        <v>19.186</v>
      </c>
      <c r="AM583">
        <v>0.13978215442821501</v>
      </c>
      <c r="AN583">
        <v>4706500</v>
      </c>
    </row>
    <row r="584" spans="1:40">
      <c r="A584" s="121">
        <v>44629.291666666664</v>
      </c>
      <c r="B584">
        <v>160.52799999999999</v>
      </c>
      <c r="C584">
        <v>162.94999999999999</v>
      </c>
      <c r="D584">
        <v>163.41</v>
      </c>
      <c r="E584">
        <v>159.41</v>
      </c>
      <c r="F584">
        <v>161.47999999999999</v>
      </c>
      <c r="G584">
        <v>91454900</v>
      </c>
      <c r="H584">
        <v>-1.1405800240389249E-2</v>
      </c>
      <c r="I584" s="1">
        <v>44629.291666666664</v>
      </c>
      <c r="J584">
        <v>44.511699999999998</v>
      </c>
      <c r="K584">
        <v>47.63</v>
      </c>
      <c r="L584">
        <v>48.46</v>
      </c>
      <c r="M584">
        <v>46.89</v>
      </c>
      <c r="N584">
        <v>48.41</v>
      </c>
      <c r="O584">
        <v>-0.13207873721863053</v>
      </c>
      <c r="P584">
        <v>36076500</v>
      </c>
      <c r="Q584" s="1">
        <v>44629.291666666664</v>
      </c>
      <c r="R584">
        <v>282.35230000000001</v>
      </c>
      <c r="S584">
        <v>288.5</v>
      </c>
      <c r="T584">
        <v>289.60000000000002</v>
      </c>
      <c r="U584">
        <v>280.77999999999997</v>
      </c>
      <c r="V584">
        <v>283.44</v>
      </c>
      <c r="W584">
        <v>35204500</v>
      </c>
      <c r="X584">
        <v>0.51764162925252477</v>
      </c>
      <c r="Y584" s="1">
        <v>44629.291666666664</v>
      </c>
      <c r="Z584">
        <v>22.981300000000001</v>
      </c>
      <c r="AA584">
        <v>23.013999999999999</v>
      </c>
      <c r="AB584">
        <v>23.22</v>
      </c>
      <c r="AC584">
        <v>22.247</v>
      </c>
      <c r="AD584">
        <v>22.387</v>
      </c>
      <c r="AE584">
        <v>0.22721616075192494</v>
      </c>
      <c r="AF584">
        <v>492742000</v>
      </c>
      <c r="AG584" s="1">
        <v>44629.291666666664</v>
      </c>
      <c r="AH584">
        <v>18.899899999999999</v>
      </c>
      <c r="AI584">
        <v>19.667999999999999</v>
      </c>
      <c r="AJ584">
        <v>19.814</v>
      </c>
      <c r="AK584">
        <v>19.364000000000001</v>
      </c>
      <c r="AL584">
        <v>19.364000000000001</v>
      </c>
      <c r="AM584">
        <v>-1.6885830967886747E-3</v>
      </c>
      <c r="AN584">
        <v>4368500</v>
      </c>
    </row>
    <row r="585" spans="1:40">
      <c r="A585" s="121">
        <v>44630.291666666664</v>
      </c>
      <c r="B585">
        <v>156.16390000000001</v>
      </c>
      <c r="C585">
        <v>158.52000000000001</v>
      </c>
      <c r="D585">
        <v>160.38999999999999</v>
      </c>
      <c r="E585">
        <v>155.97999999999999</v>
      </c>
      <c r="F585">
        <v>160.19999999999999</v>
      </c>
      <c r="G585">
        <v>105342000</v>
      </c>
      <c r="H585">
        <v>0.25027663809108203</v>
      </c>
      <c r="I585" s="1">
        <v>44630.291666666664</v>
      </c>
      <c r="J585">
        <v>43.605200000000004</v>
      </c>
      <c r="K585">
        <v>46.66</v>
      </c>
      <c r="L585">
        <v>47.31</v>
      </c>
      <c r="M585">
        <v>46.16</v>
      </c>
      <c r="N585">
        <v>47.29</v>
      </c>
      <c r="O585">
        <v>-0.11605490948764093</v>
      </c>
      <c r="P585">
        <v>36456000</v>
      </c>
      <c r="Q585" s="1">
        <v>44630.291666666664</v>
      </c>
      <c r="R585">
        <v>279.50439999999998</v>
      </c>
      <c r="S585">
        <v>285.58999999999997</v>
      </c>
      <c r="T585">
        <v>286.60000000000002</v>
      </c>
      <c r="U585">
        <v>280.58</v>
      </c>
      <c r="V585">
        <v>283.02</v>
      </c>
      <c r="W585">
        <v>30628000</v>
      </c>
      <c r="X585">
        <v>0.15769430333728615</v>
      </c>
      <c r="Y585" s="1">
        <v>44630.291666666664</v>
      </c>
      <c r="Z585">
        <v>22.625800000000002</v>
      </c>
      <c r="AA585">
        <v>22.658000000000001</v>
      </c>
      <c r="AB585">
        <v>22.788</v>
      </c>
      <c r="AC585">
        <v>21.882000000000001</v>
      </c>
      <c r="AD585">
        <v>22.530999999999999</v>
      </c>
      <c r="AE585">
        <v>-0.11975735811438402</v>
      </c>
      <c r="AF585">
        <v>428066000</v>
      </c>
      <c r="AG585" s="1">
        <v>44630.291666666664</v>
      </c>
      <c r="AH585">
        <v>19.253499999999999</v>
      </c>
      <c r="AI585">
        <v>20.036000000000001</v>
      </c>
      <c r="AJ585">
        <v>20.152000000000001</v>
      </c>
      <c r="AK585">
        <v>19.838000000000001</v>
      </c>
      <c r="AL585">
        <v>20.013999999999999</v>
      </c>
      <c r="AM585">
        <v>-0.12034821057708023</v>
      </c>
      <c r="AN585">
        <v>4085000</v>
      </c>
    </row>
    <row r="586" spans="1:40">
      <c r="A586" s="121">
        <v>44631.291666666664</v>
      </c>
      <c r="B586">
        <v>152.43020000000001</v>
      </c>
      <c r="C586">
        <v>154.72999999999999</v>
      </c>
      <c r="D586">
        <v>159.28</v>
      </c>
      <c r="E586">
        <v>154.5</v>
      </c>
      <c r="F586">
        <v>158.93</v>
      </c>
      <c r="G586">
        <v>96970100</v>
      </c>
      <c r="H586">
        <v>9.2520216270309916E-2</v>
      </c>
      <c r="I586" s="1">
        <v>44631.291666666664</v>
      </c>
      <c r="J586">
        <v>42.829599999999999</v>
      </c>
      <c r="K586">
        <v>45.83</v>
      </c>
      <c r="L586">
        <v>47.28</v>
      </c>
      <c r="M586">
        <v>45.77</v>
      </c>
      <c r="N586">
        <v>47.15</v>
      </c>
      <c r="O586">
        <v>-0.51185401032432998</v>
      </c>
      <c r="P586">
        <v>27082100</v>
      </c>
      <c r="Q586" s="1">
        <v>44631.291666666664</v>
      </c>
      <c r="R586">
        <v>274.10199999999998</v>
      </c>
      <c r="S586">
        <v>280.07</v>
      </c>
      <c r="T586">
        <v>289.51</v>
      </c>
      <c r="U586">
        <v>279.43</v>
      </c>
      <c r="V586">
        <v>287.95999999999998</v>
      </c>
      <c r="W586">
        <v>27209300</v>
      </c>
      <c r="X586">
        <v>-0.11119063561309649</v>
      </c>
      <c r="Y586" s="1">
        <v>44631.291666666664</v>
      </c>
      <c r="Z586">
        <v>22.0686</v>
      </c>
      <c r="AA586">
        <v>22.1</v>
      </c>
      <c r="AB586">
        <v>23.145</v>
      </c>
      <c r="AC586">
        <v>22.045999999999999</v>
      </c>
      <c r="AD586">
        <v>23.021999999999998</v>
      </c>
      <c r="AE586">
        <v>-0.44624272266455661</v>
      </c>
      <c r="AF586">
        <v>367209000</v>
      </c>
      <c r="AG586" s="1">
        <v>44631.291666666664</v>
      </c>
      <c r="AH586">
        <v>18.701899999999998</v>
      </c>
      <c r="AI586">
        <v>19.462</v>
      </c>
      <c r="AJ586">
        <v>20.076000000000001</v>
      </c>
      <c r="AK586">
        <v>19.45</v>
      </c>
      <c r="AL586">
        <v>20.068000000000001</v>
      </c>
      <c r="AM586">
        <v>-0.75822218687325071</v>
      </c>
      <c r="AN586">
        <v>2561000</v>
      </c>
    </row>
    <row r="587" spans="1:40">
      <c r="A587" s="121">
        <v>44634.291666666664</v>
      </c>
      <c r="B587">
        <v>148.38130000000001</v>
      </c>
      <c r="C587">
        <v>150.62</v>
      </c>
      <c r="D587">
        <v>154.12</v>
      </c>
      <c r="E587">
        <v>150.1</v>
      </c>
      <c r="F587">
        <v>151.44999999999999</v>
      </c>
      <c r="G587">
        <v>108732100</v>
      </c>
      <c r="H587">
        <v>0.31415819969771847</v>
      </c>
      <c r="I587" s="1">
        <v>44634.291666666664</v>
      </c>
      <c r="J587">
        <v>41.493200000000002</v>
      </c>
      <c r="K587">
        <v>44.4</v>
      </c>
      <c r="L587">
        <v>45.98</v>
      </c>
      <c r="M587">
        <v>44.3</v>
      </c>
      <c r="N587">
        <v>45.9</v>
      </c>
      <c r="O587">
        <v>-0.13556640038221351</v>
      </c>
      <c r="P587">
        <v>35993900</v>
      </c>
      <c r="Q587" s="1">
        <v>44634.291666666664</v>
      </c>
      <c r="R587">
        <v>270.54930000000002</v>
      </c>
      <c r="S587">
        <v>276.44</v>
      </c>
      <c r="T587">
        <v>285.39999999999998</v>
      </c>
      <c r="U587">
        <v>275.82</v>
      </c>
      <c r="V587">
        <v>280.33999999999997</v>
      </c>
      <c r="W587">
        <v>30660700</v>
      </c>
      <c r="X587">
        <v>0.16026619835693617</v>
      </c>
      <c r="Y587" s="1">
        <v>44634.291666666664</v>
      </c>
      <c r="Z587">
        <v>21.299700000000001</v>
      </c>
      <c r="AA587">
        <v>21.33</v>
      </c>
      <c r="AB587">
        <v>22.262</v>
      </c>
      <c r="AC587">
        <v>21.158999999999999</v>
      </c>
      <c r="AD587">
        <v>21.869</v>
      </c>
      <c r="AE587">
        <v>-0.34889850688390883</v>
      </c>
      <c r="AF587">
        <v>385354000</v>
      </c>
      <c r="AG587" s="1">
        <v>44634.291666666664</v>
      </c>
      <c r="AH587">
        <v>18.217600000000001</v>
      </c>
      <c r="AI587">
        <v>18.957999999999998</v>
      </c>
      <c r="AJ587">
        <v>19.533999999999999</v>
      </c>
      <c r="AK587">
        <v>18.866</v>
      </c>
      <c r="AL587">
        <v>19.399999999999999</v>
      </c>
      <c r="AM587">
        <v>-0.26558592040304557</v>
      </c>
      <c r="AN587">
        <v>3738000</v>
      </c>
    </row>
    <row r="588" spans="1:40">
      <c r="A588" s="121">
        <v>44635.291666666664</v>
      </c>
      <c r="B588">
        <v>152.78479999999999</v>
      </c>
      <c r="C588">
        <v>155.09</v>
      </c>
      <c r="D588">
        <v>155.57</v>
      </c>
      <c r="E588">
        <v>150.38</v>
      </c>
      <c r="F588">
        <v>150.9</v>
      </c>
      <c r="G588">
        <v>92964300</v>
      </c>
      <c r="H588">
        <v>1.7036673164246906E-2</v>
      </c>
      <c r="I588" s="1">
        <v>44635.291666666664</v>
      </c>
      <c r="J588">
        <v>41.876399999999997</v>
      </c>
      <c r="K588">
        <v>44.81</v>
      </c>
      <c r="L588">
        <v>44.9</v>
      </c>
      <c r="M588">
        <v>44.07</v>
      </c>
      <c r="N588">
        <v>44.5</v>
      </c>
      <c r="O588">
        <v>-0.20080174648070875</v>
      </c>
      <c r="P588">
        <v>34448900</v>
      </c>
      <c r="Q588" s="1">
        <v>44635.291666666664</v>
      </c>
      <c r="R588">
        <v>281.03120000000001</v>
      </c>
      <c r="S588">
        <v>287.14999999999998</v>
      </c>
      <c r="T588">
        <v>287.82</v>
      </c>
      <c r="U588">
        <v>278.73</v>
      </c>
      <c r="V588">
        <v>280.35000000000002</v>
      </c>
      <c r="W588">
        <v>34245100</v>
      </c>
      <c r="X588">
        <v>0.44218364509802244</v>
      </c>
      <c r="Y588" s="1">
        <v>44635.291666666664</v>
      </c>
      <c r="Z588">
        <v>22.940300000000001</v>
      </c>
      <c r="AA588">
        <v>22.972999999999999</v>
      </c>
      <c r="AB588">
        <v>23.038</v>
      </c>
      <c r="AC588">
        <v>21.321999999999999</v>
      </c>
      <c r="AD588">
        <v>21.518000000000001</v>
      </c>
      <c r="AE588">
        <v>0.22321402325000356</v>
      </c>
      <c r="AF588">
        <v>491996000</v>
      </c>
      <c r="AG588" s="1">
        <v>44635.291666666664</v>
      </c>
      <c r="AH588">
        <v>18.8537</v>
      </c>
      <c r="AI588">
        <v>19.62</v>
      </c>
      <c r="AJ588">
        <v>19.664000000000001</v>
      </c>
      <c r="AK588">
        <v>19.321999999999999</v>
      </c>
      <c r="AL588">
        <v>19.399999999999999</v>
      </c>
      <c r="AM588">
        <v>-0.10109479659438741</v>
      </c>
      <c r="AN588">
        <v>4131000</v>
      </c>
    </row>
    <row r="589" spans="1:40">
      <c r="A589" s="121">
        <v>44636.291666666664</v>
      </c>
      <c r="B589">
        <v>157.21799999999999</v>
      </c>
      <c r="C589">
        <v>159.59</v>
      </c>
      <c r="D589">
        <v>160</v>
      </c>
      <c r="E589">
        <v>154.46</v>
      </c>
      <c r="F589">
        <v>157.05000000000001</v>
      </c>
      <c r="G589">
        <v>102300200</v>
      </c>
      <c r="H589">
        <v>0.19295828934176293</v>
      </c>
      <c r="I589" s="1">
        <v>44636.291666666664</v>
      </c>
      <c r="J589">
        <v>43.577199999999998</v>
      </c>
      <c r="K589">
        <v>46.63</v>
      </c>
      <c r="L589">
        <v>46.63</v>
      </c>
      <c r="M589">
        <v>45.27</v>
      </c>
      <c r="N589">
        <v>45.3</v>
      </c>
      <c r="O589">
        <v>-1.3472855541819442E-2</v>
      </c>
      <c r="P589">
        <v>38885500</v>
      </c>
      <c r="Q589" s="1">
        <v>44636.291666666664</v>
      </c>
      <c r="R589">
        <v>288.11689999999999</v>
      </c>
      <c r="S589">
        <v>294.39</v>
      </c>
      <c r="T589">
        <v>294.57</v>
      </c>
      <c r="U589">
        <v>283.2</v>
      </c>
      <c r="V589">
        <v>289.11</v>
      </c>
      <c r="W589">
        <v>37826300</v>
      </c>
      <c r="X589">
        <v>0.7238494079228126</v>
      </c>
      <c r="Y589" s="1">
        <v>44636.291666666664</v>
      </c>
      <c r="Z589">
        <v>24.461200000000002</v>
      </c>
      <c r="AA589">
        <v>24.495999999999999</v>
      </c>
      <c r="AB589">
        <v>24.597000000000001</v>
      </c>
      <c r="AC589">
        <v>23.172000000000001</v>
      </c>
      <c r="AD589">
        <v>23.5</v>
      </c>
      <c r="AE589">
        <v>1.1857978348046196</v>
      </c>
      <c r="AF589">
        <v>671422000</v>
      </c>
      <c r="AG589" s="1">
        <v>44636.291666666664</v>
      </c>
      <c r="AH589">
        <v>19.747399999999999</v>
      </c>
      <c r="AI589">
        <v>20.55</v>
      </c>
      <c r="AJ589">
        <v>20.614000000000001</v>
      </c>
      <c r="AK589">
        <v>20.071999999999999</v>
      </c>
      <c r="AL589">
        <v>20.173999999999999</v>
      </c>
      <c r="AM589">
        <v>-2.8475941681404757E-2</v>
      </c>
      <c r="AN589">
        <v>4304500</v>
      </c>
    </row>
    <row r="590" spans="1:40">
      <c r="A590" s="121">
        <v>44637.291666666664</v>
      </c>
      <c r="B590">
        <v>158.23269999999999</v>
      </c>
      <c r="C590">
        <v>160.62</v>
      </c>
      <c r="D590">
        <v>161</v>
      </c>
      <c r="E590">
        <v>157.63</v>
      </c>
      <c r="F590">
        <v>158.61000000000001</v>
      </c>
      <c r="G590">
        <v>75615400</v>
      </c>
      <c r="H590">
        <v>-0.30987841021305018</v>
      </c>
      <c r="I590" s="1">
        <v>44637.291666666664</v>
      </c>
      <c r="J590">
        <v>44.053800000000003</v>
      </c>
      <c r="K590">
        <v>47.14</v>
      </c>
      <c r="L590">
        <v>47.29</v>
      </c>
      <c r="M590">
        <v>45.73</v>
      </c>
      <c r="N590">
        <v>46.32</v>
      </c>
      <c r="O590">
        <v>-0.44966298037709779</v>
      </c>
      <c r="P590">
        <v>28555000</v>
      </c>
      <c r="Q590" s="1">
        <v>44637.291666666664</v>
      </c>
      <c r="R590">
        <v>288.92919999999998</v>
      </c>
      <c r="S590">
        <v>295.22000000000003</v>
      </c>
      <c r="T590">
        <v>295.61</v>
      </c>
      <c r="U590">
        <v>289.37</v>
      </c>
      <c r="V590">
        <v>293.29000000000002</v>
      </c>
      <c r="W590">
        <v>30816600</v>
      </c>
      <c r="X590">
        <v>0.17252792415398321</v>
      </c>
      <c r="Y590" s="1">
        <v>44637.291666666664</v>
      </c>
      <c r="Z590">
        <v>24.730799999999999</v>
      </c>
      <c r="AA590">
        <v>24.765999999999998</v>
      </c>
      <c r="AB590">
        <v>24.841999999999999</v>
      </c>
      <c r="AC590">
        <v>23.905999999999999</v>
      </c>
      <c r="AD590">
        <v>24.12</v>
      </c>
      <c r="AE590">
        <v>0.11562304791349812</v>
      </c>
      <c r="AF590">
        <v>471941000</v>
      </c>
      <c r="AG590" s="1">
        <v>44637.291666666664</v>
      </c>
      <c r="AH590">
        <v>20.1068</v>
      </c>
      <c r="AI590">
        <v>20.923999999999999</v>
      </c>
      <c r="AJ590">
        <v>20.95</v>
      </c>
      <c r="AK590">
        <v>20.454000000000001</v>
      </c>
      <c r="AL590">
        <v>20.518000000000001</v>
      </c>
      <c r="AM590">
        <v>-0.86160464891075339</v>
      </c>
      <c r="AN590">
        <v>2314000</v>
      </c>
    </row>
    <row r="591" spans="1:40">
      <c r="A591" s="121">
        <v>44638.291666666664</v>
      </c>
      <c r="B591">
        <v>161.5427</v>
      </c>
      <c r="C591">
        <v>163.98</v>
      </c>
      <c r="D591">
        <v>164.48</v>
      </c>
      <c r="E591">
        <v>159.76</v>
      </c>
      <c r="F591">
        <v>160.51</v>
      </c>
      <c r="G591">
        <v>123511700</v>
      </c>
      <c r="H591">
        <v>0.59265851765926647</v>
      </c>
      <c r="I591" s="1">
        <v>44638.291666666664</v>
      </c>
      <c r="J591">
        <v>44.343499999999999</v>
      </c>
      <c r="K591">
        <v>47.45</v>
      </c>
      <c r="L591">
        <v>47.6</v>
      </c>
      <c r="M591">
        <v>46.35</v>
      </c>
      <c r="N591">
        <v>46.82</v>
      </c>
      <c r="O591">
        <v>0.29693761072206248</v>
      </c>
      <c r="P591">
        <v>46237100</v>
      </c>
      <c r="Q591" s="1">
        <v>44638.291666666664</v>
      </c>
      <c r="R591">
        <v>294.02820000000003</v>
      </c>
      <c r="S591">
        <v>300.43</v>
      </c>
      <c r="T591">
        <v>301</v>
      </c>
      <c r="U591">
        <v>292.73</v>
      </c>
      <c r="V591">
        <v>295.37</v>
      </c>
      <c r="W591">
        <v>43390600</v>
      </c>
      <c r="X591">
        <v>1.1614884127496807</v>
      </c>
      <c r="Y591" s="1">
        <v>44638.291666666664</v>
      </c>
      <c r="Z591">
        <v>26.415400000000002</v>
      </c>
      <c r="AA591">
        <v>26.452999999999999</v>
      </c>
      <c r="AB591">
        <v>26.568999999999999</v>
      </c>
      <c r="AC591">
        <v>24.623999999999999</v>
      </c>
      <c r="AD591">
        <v>24.798999999999999</v>
      </c>
      <c r="AE591">
        <v>1.5039141182515787</v>
      </c>
      <c r="AF591">
        <v>730719000</v>
      </c>
      <c r="AG591" s="1">
        <v>44638.291666666664</v>
      </c>
      <c r="AH591">
        <v>20.395099999999999</v>
      </c>
      <c r="AI591">
        <v>21.224</v>
      </c>
      <c r="AJ591">
        <v>21.238</v>
      </c>
      <c r="AK591">
        <v>20.885999999999999</v>
      </c>
      <c r="AL591">
        <v>20.885999999999999</v>
      </c>
      <c r="AM591">
        <v>-0.85574491422036869</v>
      </c>
      <c r="AN591">
        <v>2328000</v>
      </c>
    </row>
    <row r="592" spans="1:40">
      <c r="A592" s="121">
        <v>44641.291666666664</v>
      </c>
      <c r="B592">
        <v>162.922</v>
      </c>
      <c r="C592">
        <v>165.38</v>
      </c>
      <c r="D592">
        <v>166.35</v>
      </c>
      <c r="E592">
        <v>163.01</v>
      </c>
      <c r="F592">
        <v>163.51</v>
      </c>
      <c r="G592">
        <v>95811400</v>
      </c>
      <c r="H592">
        <v>7.0686180273256835E-2</v>
      </c>
      <c r="I592" s="1">
        <v>44641.291666666664</v>
      </c>
      <c r="J592">
        <v>44.287399999999998</v>
      </c>
      <c r="K592">
        <v>47.39</v>
      </c>
      <c r="L592">
        <v>47.89</v>
      </c>
      <c r="M592">
        <v>47.07</v>
      </c>
      <c r="N592">
        <v>47.46</v>
      </c>
      <c r="O592">
        <v>-0.26574152790432409</v>
      </c>
      <c r="P592">
        <v>32910900</v>
      </c>
      <c r="Q592" s="1">
        <v>44641.291666666664</v>
      </c>
      <c r="R592">
        <v>292.78519999999997</v>
      </c>
      <c r="S592">
        <v>299.16000000000003</v>
      </c>
      <c r="T592">
        <v>300.14</v>
      </c>
      <c r="U592">
        <v>294.89999999999998</v>
      </c>
      <c r="V592">
        <v>298.89</v>
      </c>
      <c r="W592">
        <v>28351200</v>
      </c>
      <c r="X592">
        <v>-2.1378803107336412E-2</v>
      </c>
      <c r="Y592" s="1">
        <v>44641.291666666664</v>
      </c>
      <c r="Z592">
        <v>26.696000000000002</v>
      </c>
      <c r="AA592">
        <v>26.734000000000002</v>
      </c>
      <c r="AB592">
        <v>27.152000000000001</v>
      </c>
      <c r="AC592">
        <v>25.966999999999999</v>
      </c>
      <c r="AD592">
        <v>26.507000000000001</v>
      </c>
      <c r="AE592">
        <v>0.75825045113756395</v>
      </c>
      <c r="AF592">
        <v>591727000</v>
      </c>
      <c r="AG592" s="1">
        <v>44641.291666666664</v>
      </c>
      <c r="AH592">
        <v>20.074100000000001</v>
      </c>
      <c r="AI592">
        <v>20.89</v>
      </c>
      <c r="AJ592">
        <v>21.193999999999999</v>
      </c>
      <c r="AK592">
        <v>20.776</v>
      </c>
      <c r="AL592">
        <v>21.15</v>
      </c>
      <c r="AM592">
        <v>-0.55375930142661078</v>
      </c>
      <c r="AN592">
        <v>3049500</v>
      </c>
    </row>
    <row r="593" spans="1:40">
      <c r="A593" s="121">
        <v>44642.291666666664</v>
      </c>
      <c r="B593">
        <v>166.3108</v>
      </c>
      <c r="C593">
        <v>168.82</v>
      </c>
      <c r="D593">
        <v>169.42</v>
      </c>
      <c r="E593">
        <v>164.91</v>
      </c>
      <c r="F593">
        <v>165.51</v>
      </c>
      <c r="G593">
        <v>81532000</v>
      </c>
      <c r="H593">
        <v>-0.1983885876704039</v>
      </c>
      <c r="I593" s="1">
        <v>44642.291666666664</v>
      </c>
      <c r="J593">
        <v>45.222000000000001</v>
      </c>
      <c r="K593">
        <v>48.39</v>
      </c>
      <c r="L593">
        <v>48.47</v>
      </c>
      <c r="M593">
        <v>47.4</v>
      </c>
      <c r="N593">
        <v>47.5</v>
      </c>
      <c r="O593">
        <v>-0.4763355811087609</v>
      </c>
      <c r="P593">
        <v>27923300</v>
      </c>
      <c r="Q593" s="1">
        <v>44642.291666666664</v>
      </c>
      <c r="R593">
        <v>297.58080000000001</v>
      </c>
      <c r="S593">
        <v>304.06</v>
      </c>
      <c r="T593">
        <v>305</v>
      </c>
      <c r="U593">
        <v>298.77</v>
      </c>
      <c r="V593">
        <v>299.8</v>
      </c>
      <c r="W593">
        <v>27599700</v>
      </c>
      <c r="X593">
        <v>-8.04851978249813E-2</v>
      </c>
      <c r="Y593" s="1">
        <v>44642.291666666664</v>
      </c>
      <c r="Z593">
        <v>26.4863</v>
      </c>
      <c r="AA593">
        <v>26.524000000000001</v>
      </c>
      <c r="AB593">
        <v>27.238</v>
      </c>
      <c r="AC593">
        <v>26.071999999999999</v>
      </c>
      <c r="AD593">
        <v>26.727</v>
      </c>
      <c r="AE593">
        <v>0.5183367928454411</v>
      </c>
      <c r="AF593">
        <v>547007000</v>
      </c>
      <c r="AG593" s="1">
        <v>44642.291666666664</v>
      </c>
      <c r="AH593">
        <v>20.3201</v>
      </c>
      <c r="AI593">
        <v>21.146000000000001</v>
      </c>
      <c r="AJ593">
        <v>21.268000000000001</v>
      </c>
      <c r="AK593">
        <v>21.024000000000001</v>
      </c>
      <c r="AL593">
        <v>21.024000000000001</v>
      </c>
      <c r="AM593">
        <v>-0.62930802368478578</v>
      </c>
      <c r="AN593">
        <v>2869000</v>
      </c>
    </row>
    <row r="594" spans="1:40">
      <c r="A594" s="121">
        <v>44643.291666666664</v>
      </c>
      <c r="B594">
        <v>167.68010000000001</v>
      </c>
      <c r="C594">
        <v>170.21</v>
      </c>
      <c r="D594">
        <v>172.64</v>
      </c>
      <c r="E594">
        <v>167.65</v>
      </c>
      <c r="F594">
        <v>167.99</v>
      </c>
      <c r="G594">
        <v>98062700</v>
      </c>
      <c r="H594">
        <v>0.11310869277879372</v>
      </c>
      <c r="I594" s="1">
        <v>44643.291666666664</v>
      </c>
      <c r="J594">
        <v>45.1098</v>
      </c>
      <c r="K594">
        <v>48.27</v>
      </c>
      <c r="L594">
        <v>49.58</v>
      </c>
      <c r="M594">
        <v>48.06</v>
      </c>
      <c r="N594">
        <v>48.46</v>
      </c>
      <c r="O594">
        <v>-8.7748258339141752E-2</v>
      </c>
      <c r="P594">
        <v>37126400</v>
      </c>
      <c r="Q594" s="1">
        <v>44643.291666666664</v>
      </c>
      <c r="R594">
        <v>293.10820000000001</v>
      </c>
      <c r="S594">
        <v>299.49</v>
      </c>
      <c r="T594">
        <v>303.23</v>
      </c>
      <c r="U594">
        <v>297.72000000000003</v>
      </c>
      <c r="V594">
        <v>300.51</v>
      </c>
      <c r="W594">
        <v>25715400</v>
      </c>
      <c r="X594">
        <v>-0.22868769891141943</v>
      </c>
      <c r="Y594" s="1">
        <v>44643.291666666664</v>
      </c>
      <c r="Z594">
        <v>25.5976</v>
      </c>
      <c r="AA594">
        <v>25.634</v>
      </c>
      <c r="AB594">
        <v>26.611999999999998</v>
      </c>
      <c r="AC594">
        <v>25.574999999999999</v>
      </c>
      <c r="AD594">
        <v>26.126000000000001</v>
      </c>
      <c r="AE594">
        <v>0.27752721369162814</v>
      </c>
      <c r="AF594">
        <v>502120000</v>
      </c>
      <c r="AG594" s="1">
        <v>44643.291666666664</v>
      </c>
      <c r="AH594">
        <v>20.016500000000001</v>
      </c>
      <c r="AI594">
        <v>20.83</v>
      </c>
      <c r="AJ594">
        <v>21.134</v>
      </c>
      <c r="AK594">
        <v>20.827999999999999</v>
      </c>
      <c r="AL594">
        <v>21.015999999999998</v>
      </c>
      <c r="AM594">
        <v>-0.95159343165594812</v>
      </c>
      <c r="AN594">
        <v>2099000</v>
      </c>
    </row>
    <row r="595" spans="1:40">
      <c r="A595" s="121">
        <v>44644.291666666664</v>
      </c>
      <c r="B595">
        <v>171.4828</v>
      </c>
      <c r="C595">
        <v>174.07</v>
      </c>
      <c r="D595">
        <v>174.14</v>
      </c>
      <c r="E595">
        <v>170.21</v>
      </c>
      <c r="F595">
        <v>171.06</v>
      </c>
      <c r="G595">
        <v>90131400</v>
      </c>
      <c r="H595">
        <v>-3.6345255355690657E-2</v>
      </c>
      <c r="I595" s="1">
        <v>44644.291666666664</v>
      </c>
      <c r="J595">
        <v>48.240499999999997</v>
      </c>
      <c r="K595">
        <v>51.62</v>
      </c>
      <c r="L595">
        <v>51.65</v>
      </c>
      <c r="M595">
        <v>48.59</v>
      </c>
      <c r="N595">
        <v>48.66</v>
      </c>
      <c r="O595">
        <v>0.52666736544872461</v>
      </c>
      <c r="P595">
        <v>51677900</v>
      </c>
      <c r="Q595" s="1">
        <v>44644.291666666664</v>
      </c>
      <c r="R595">
        <v>297.61989999999997</v>
      </c>
      <c r="S595">
        <v>304.10000000000002</v>
      </c>
      <c r="T595">
        <v>304.2</v>
      </c>
      <c r="U595">
        <v>298.32</v>
      </c>
      <c r="V595">
        <v>299.14</v>
      </c>
      <c r="W595">
        <v>24484500</v>
      </c>
      <c r="X595">
        <v>-0.3254994903391627</v>
      </c>
      <c r="Y595" s="1">
        <v>44644.291666666664</v>
      </c>
      <c r="Z595">
        <v>28.11</v>
      </c>
      <c r="AA595">
        <v>28.15</v>
      </c>
      <c r="AB595">
        <v>28.32</v>
      </c>
      <c r="AC595">
        <v>25.907</v>
      </c>
      <c r="AD595">
        <v>26.166</v>
      </c>
      <c r="AE595">
        <v>2.2907150378652354</v>
      </c>
      <c r="AF595">
        <v>877379000</v>
      </c>
      <c r="AG595" s="1">
        <v>44644.291666666664</v>
      </c>
      <c r="AH595">
        <v>20.635300000000001</v>
      </c>
      <c r="AI595">
        <v>21.474</v>
      </c>
      <c r="AJ595">
        <v>21.504000000000001</v>
      </c>
      <c r="AK595">
        <v>21.187999999999999</v>
      </c>
      <c r="AL595">
        <v>21.2</v>
      </c>
      <c r="AM595">
        <v>-0.67786011111940248</v>
      </c>
      <c r="AN595">
        <v>2753000</v>
      </c>
    </row>
    <row r="596" spans="1:40">
      <c r="A596" s="121">
        <v>44645.291666666664</v>
      </c>
      <c r="B596">
        <v>172.12309999999999</v>
      </c>
      <c r="C596">
        <v>174.72</v>
      </c>
      <c r="D596">
        <v>175.28</v>
      </c>
      <c r="E596">
        <v>172.75</v>
      </c>
      <c r="F596">
        <v>173.88</v>
      </c>
      <c r="G596">
        <v>80546200</v>
      </c>
      <c r="H596">
        <v>-0.21696457169206171</v>
      </c>
      <c r="I596" s="1">
        <v>44645.291666666664</v>
      </c>
      <c r="J596">
        <v>48.436799999999998</v>
      </c>
      <c r="K596">
        <v>51.83</v>
      </c>
      <c r="L596">
        <v>51.98</v>
      </c>
      <c r="M596">
        <v>50.45</v>
      </c>
      <c r="N596">
        <v>50.69</v>
      </c>
      <c r="O596">
        <v>-0.25185421053746643</v>
      </c>
      <c r="P596">
        <v>33239800</v>
      </c>
      <c r="Q596" s="1">
        <v>44645.291666666664</v>
      </c>
      <c r="R596">
        <v>297.209</v>
      </c>
      <c r="S596">
        <v>303.68</v>
      </c>
      <c r="T596">
        <v>305.5</v>
      </c>
      <c r="U596">
        <v>299.29000000000002</v>
      </c>
      <c r="V596">
        <v>305.23</v>
      </c>
      <c r="W596">
        <v>22566500</v>
      </c>
      <c r="X596">
        <v>-0.47635253766909336</v>
      </c>
      <c r="Y596" s="1">
        <v>44645.291666666664</v>
      </c>
      <c r="Z596">
        <v>27.6526</v>
      </c>
      <c r="AA596">
        <v>27.692</v>
      </c>
      <c r="AB596">
        <v>28.358000000000001</v>
      </c>
      <c r="AC596">
        <v>27.271000000000001</v>
      </c>
      <c r="AD596">
        <v>27.885999999999999</v>
      </c>
      <c r="AE596">
        <v>0.69005853453311017</v>
      </c>
      <c r="AF596">
        <v>579016000</v>
      </c>
      <c r="AG596" s="1">
        <v>44645.291666666664</v>
      </c>
      <c r="AH596">
        <v>20.427800000000001</v>
      </c>
      <c r="AI596">
        <v>21.257999999999999</v>
      </c>
      <c r="AJ596">
        <v>21.36</v>
      </c>
      <c r="AK596">
        <v>20.978000000000002</v>
      </c>
      <c r="AL596">
        <v>21.216000000000001</v>
      </c>
      <c r="AM596">
        <v>-0.19924535265833229</v>
      </c>
      <c r="AN596">
        <v>3896500</v>
      </c>
    </row>
    <row r="597" spans="1:40">
      <c r="A597" s="121">
        <v>44648.291666666664</v>
      </c>
      <c r="B597">
        <v>172.99</v>
      </c>
      <c r="C597">
        <v>175.6</v>
      </c>
      <c r="D597">
        <v>175.73</v>
      </c>
      <c r="E597">
        <v>172</v>
      </c>
      <c r="F597">
        <v>172.17</v>
      </c>
      <c r="G597">
        <v>90371900</v>
      </c>
      <c r="H597">
        <v>-3.1813378547810051E-2</v>
      </c>
      <c r="I597" s="1">
        <v>44648.291666666664</v>
      </c>
      <c r="J597">
        <v>48.137700000000002</v>
      </c>
      <c r="K597">
        <v>51.51</v>
      </c>
      <c r="L597">
        <v>51.57</v>
      </c>
      <c r="M597">
        <v>50.56</v>
      </c>
      <c r="N597">
        <v>51.36</v>
      </c>
      <c r="O597">
        <v>-0.68706897194564109</v>
      </c>
      <c r="P597">
        <v>22932400</v>
      </c>
      <c r="Q597" s="1">
        <v>44648.291666666664</v>
      </c>
      <c r="R597">
        <v>304.07940000000002</v>
      </c>
      <c r="S597">
        <v>310.7</v>
      </c>
      <c r="T597">
        <v>310.8</v>
      </c>
      <c r="U597">
        <v>304.33</v>
      </c>
      <c r="V597">
        <v>304.33</v>
      </c>
      <c r="W597">
        <v>29578200</v>
      </c>
      <c r="X597">
        <v>7.5126248547421101E-2</v>
      </c>
      <c r="Y597" s="1">
        <v>44648.291666666664</v>
      </c>
      <c r="Z597">
        <v>28.178899999999999</v>
      </c>
      <c r="AA597">
        <v>28.219000000000001</v>
      </c>
      <c r="AB597">
        <v>28.25</v>
      </c>
      <c r="AC597">
        <v>27.206</v>
      </c>
      <c r="AD597">
        <v>27.756</v>
      </c>
      <c r="AE597">
        <v>-0.13355561234352847</v>
      </c>
      <c r="AF597">
        <v>425494000</v>
      </c>
      <c r="AG597" s="1">
        <v>44648.291666666664</v>
      </c>
      <c r="AH597">
        <v>20.185600000000001</v>
      </c>
      <c r="AI597">
        <v>21.006</v>
      </c>
      <c r="AJ597">
        <v>21.02</v>
      </c>
      <c r="AK597">
        <v>20.806000000000001</v>
      </c>
      <c r="AL597">
        <v>20.866</v>
      </c>
      <c r="AM597">
        <v>-0.34448306248429761</v>
      </c>
      <c r="AN597">
        <v>3549500</v>
      </c>
    </row>
    <row r="598" spans="1:40">
      <c r="A598" s="121">
        <v>44649.291666666664</v>
      </c>
      <c r="B598">
        <v>176.30009999999999</v>
      </c>
      <c r="C598">
        <v>178.96</v>
      </c>
      <c r="D598">
        <v>179.01</v>
      </c>
      <c r="E598">
        <v>176.34</v>
      </c>
      <c r="F598">
        <v>176.69</v>
      </c>
      <c r="G598">
        <v>100589400</v>
      </c>
      <c r="H598">
        <v>0.16072072242732571</v>
      </c>
      <c r="I598" s="1">
        <v>44649.291666666664</v>
      </c>
      <c r="J598">
        <v>48.829300000000003</v>
      </c>
      <c r="K598">
        <v>52.25</v>
      </c>
      <c r="L598">
        <v>52.29</v>
      </c>
      <c r="M598">
        <v>51.28</v>
      </c>
      <c r="N598">
        <v>52</v>
      </c>
      <c r="O598">
        <v>-0.50249727718813153</v>
      </c>
      <c r="P598">
        <v>27303700</v>
      </c>
      <c r="Q598" s="1">
        <v>44649.291666666664</v>
      </c>
      <c r="R598">
        <v>308.68900000000002</v>
      </c>
      <c r="S598">
        <v>315.41000000000003</v>
      </c>
      <c r="T598">
        <v>315.82</v>
      </c>
      <c r="U598">
        <v>309.05</v>
      </c>
      <c r="V598">
        <v>313.91000000000003</v>
      </c>
      <c r="W598">
        <v>30393400</v>
      </c>
      <c r="X598">
        <v>0.13924272622383374</v>
      </c>
      <c r="Y598" s="1">
        <v>44649.291666666664</v>
      </c>
      <c r="Z598">
        <v>28.615300000000001</v>
      </c>
      <c r="AA598">
        <v>28.655999999999999</v>
      </c>
      <c r="AB598">
        <v>28.946000000000002</v>
      </c>
      <c r="AC598">
        <v>27.98</v>
      </c>
      <c r="AD598">
        <v>28.695</v>
      </c>
      <c r="AE598">
        <v>0.20705525896610655</v>
      </c>
      <c r="AF598">
        <v>488984000</v>
      </c>
      <c r="AG598" s="1">
        <v>44649.291666666664</v>
      </c>
      <c r="AH598">
        <v>20.595400000000001</v>
      </c>
      <c r="AI598">
        <v>21.16</v>
      </c>
      <c r="AJ598">
        <v>21.366</v>
      </c>
      <c r="AK598">
        <v>20.95</v>
      </c>
      <c r="AL598">
        <v>21.295999999999999</v>
      </c>
      <c r="AM598">
        <v>-0.61424013448093928</v>
      </c>
      <c r="AN598">
        <v>2905000</v>
      </c>
    </row>
    <row r="599" spans="1:40">
      <c r="A599" s="121">
        <v>44650.291666666664</v>
      </c>
      <c r="B599">
        <v>175.12780000000001</v>
      </c>
      <c r="C599">
        <v>177.77</v>
      </c>
      <c r="D599">
        <v>179.61</v>
      </c>
      <c r="E599">
        <v>176.7</v>
      </c>
      <c r="F599">
        <v>178.55</v>
      </c>
      <c r="G599">
        <v>92633200</v>
      </c>
      <c r="H599">
        <v>1.0797569583834139E-2</v>
      </c>
      <c r="I599" s="1">
        <v>44650.291666666664</v>
      </c>
      <c r="J599">
        <v>48.063000000000002</v>
      </c>
      <c r="K599">
        <v>51.43</v>
      </c>
      <c r="L599">
        <v>52.51</v>
      </c>
      <c r="M599">
        <v>51.22</v>
      </c>
      <c r="N599">
        <v>52.25</v>
      </c>
      <c r="O599">
        <v>-0.61567321355214877</v>
      </c>
      <c r="P599">
        <v>24623300</v>
      </c>
      <c r="Q599" s="1">
        <v>44650.291666666664</v>
      </c>
      <c r="R599">
        <v>307.17200000000003</v>
      </c>
      <c r="S599">
        <v>313.86</v>
      </c>
      <c r="T599">
        <v>315.95</v>
      </c>
      <c r="U599">
        <v>311.58</v>
      </c>
      <c r="V599">
        <v>313.76</v>
      </c>
      <c r="W599">
        <v>28163600</v>
      </c>
      <c r="X599">
        <v>-3.6133772700190941E-2</v>
      </c>
      <c r="Y599" s="1">
        <v>44650.291666666664</v>
      </c>
      <c r="Z599">
        <v>27.650600000000001</v>
      </c>
      <c r="AA599">
        <v>27.69</v>
      </c>
      <c r="AB599">
        <v>28.495999999999999</v>
      </c>
      <c r="AC599">
        <v>27.503</v>
      </c>
      <c r="AD599">
        <v>28.303999999999998</v>
      </c>
      <c r="AE599">
        <v>7.0269066088775256E-2</v>
      </c>
      <c r="AF599">
        <v>463487000</v>
      </c>
      <c r="AG599" s="1">
        <v>44650.291666666664</v>
      </c>
      <c r="AH599">
        <v>20.476600000000001</v>
      </c>
      <c r="AI599">
        <v>21.038</v>
      </c>
      <c r="AJ599">
        <v>21.263999999999999</v>
      </c>
      <c r="AK599">
        <v>20.972000000000001</v>
      </c>
      <c r="AL599">
        <v>21.106000000000002</v>
      </c>
      <c r="AM599">
        <v>-1.0872044344905669</v>
      </c>
      <c r="AN599">
        <v>1775000</v>
      </c>
    </row>
    <row r="600" spans="1:40">
      <c r="A600" s="121">
        <v>44651.291666666664</v>
      </c>
      <c r="B600">
        <v>172.0147</v>
      </c>
      <c r="C600">
        <v>174.61</v>
      </c>
      <c r="D600">
        <v>178.03</v>
      </c>
      <c r="E600">
        <v>174.4</v>
      </c>
      <c r="F600">
        <v>177.84</v>
      </c>
      <c r="G600">
        <v>103049300</v>
      </c>
      <c r="H600">
        <v>0.20707400209346091</v>
      </c>
      <c r="I600" s="1">
        <v>44651.291666666664</v>
      </c>
      <c r="J600">
        <v>46.315399999999997</v>
      </c>
      <c r="K600">
        <v>49.56</v>
      </c>
      <c r="L600">
        <v>51.26</v>
      </c>
      <c r="M600">
        <v>49.51</v>
      </c>
      <c r="N600">
        <v>51.2</v>
      </c>
      <c r="O600">
        <v>0.1897405254956161</v>
      </c>
      <c r="P600">
        <v>43698300</v>
      </c>
      <c r="Q600" s="1">
        <v>44651.291666666664</v>
      </c>
      <c r="R600">
        <v>301.74029999999999</v>
      </c>
      <c r="S600">
        <v>308.31</v>
      </c>
      <c r="T600">
        <v>315.14</v>
      </c>
      <c r="U600">
        <v>307.89</v>
      </c>
      <c r="V600">
        <v>313.89999999999998</v>
      </c>
      <c r="W600">
        <v>33422100</v>
      </c>
      <c r="X600">
        <v>0.37745368787563821</v>
      </c>
      <c r="Y600" s="1">
        <v>44651.291666666664</v>
      </c>
      <c r="Z600">
        <v>27.247199999999999</v>
      </c>
      <c r="AA600">
        <v>27.286000000000001</v>
      </c>
      <c r="AB600">
        <v>28.248000000000001</v>
      </c>
      <c r="AC600">
        <v>27.27</v>
      </c>
      <c r="AD600">
        <v>27.782</v>
      </c>
      <c r="AE600">
        <v>0.39190465543554714</v>
      </c>
      <c r="AF600">
        <v>523440000</v>
      </c>
      <c r="AG600" s="1">
        <v>44651.291666666664</v>
      </c>
      <c r="AH600">
        <v>19.9939</v>
      </c>
      <c r="AI600">
        <v>20.542000000000002</v>
      </c>
      <c r="AJ600">
        <v>20.92</v>
      </c>
      <c r="AK600">
        <v>20.532</v>
      </c>
      <c r="AL600">
        <v>20.92</v>
      </c>
      <c r="AM600">
        <v>-0.80196092081219417</v>
      </c>
      <c r="AN600">
        <v>2456500</v>
      </c>
    </row>
    <row r="601" spans="1:40">
      <c r="A601" s="121">
        <v>44652.291666666664</v>
      </c>
      <c r="B601">
        <v>171.7192</v>
      </c>
      <c r="C601">
        <v>174.31</v>
      </c>
      <c r="D601">
        <v>174.88</v>
      </c>
      <c r="E601">
        <v>171.94</v>
      </c>
      <c r="F601">
        <v>174.03</v>
      </c>
      <c r="G601">
        <v>78751300</v>
      </c>
      <c r="H601">
        <v>-0.25078688222206136</v>
      </c>
      <c r="I601" s="1">
        <v>44652.291666666664</v>
      </c>
      <c r="J601">
        <v>44.960299999999997</v>
      </c>
      <c r="K601">
        <v>48.11</v>
      </c>
      <c r="L601">
        <v>49.9</v>
      </c>
      <c r="M601">
        <v>47.33</v>
      </c>
      <c r="N601">
        <v>49.83</v>
      </c>
      <c r="O601">
        <v>0.3122014150033609</v>
      </c>
      <c r="P601">
        <v>46598600</v>
      </c>
      <c r="Q601" s="1">
        <v>44652.291666666664</v>
      </c>
      <c r="R601">
        <v>302.82659999999998</v>
      </c>
      <c r="S601">
        <v>309.42</v>
      </c>
      <c r="T601">
        <v>310.13</v>
      </c>
      <c r="U601">
        <v>305.54000000000002</v>
      </c>
      <c r="V601">
        <v>309.37</v>
      </c>
      <c r="W601">
        <v>27110500</v>
      </c>
      <c r="X601">
        <v>-0.11896137652873628</v>
      </c>
      <c r="Y601" s="1">
        <v>44652.291666666664</v>
      </c>
      <c r="Z601">
        <v>26.673999999999999</v>
      </c>
      <c r="AA601">
        <v>26.712</v>
      </c>
      <c r="AB601">
        <v>27.495999999999999</v>
      </c>
      <c r="AC601">
        <v>26.266999999999999</v>
      </c>
      <c r="AD601">
        <v>27.375</v>
      </c>
      <c r="AE601">
        <v>0.3586160988679572</v>
      </c>
      <c r="AF601">
        <v>517235000</v>
      </c>
      <c r="AG601" s="1">
        <v>44652.291666666664</v>
      </c>
      <c r="AH601">
        <v>20.034700000000001</v>
      </c>
      <c r="AI601">
        <v>20.584</v>
      </c>
      <c r="AJ601">
        <v>20.658000000000001</v>
      </c>
      <c r="AK601">
        <v>20.41</v>
      </c>
      <c r="AL601">
        <v>20.606000000000002</v>
      </c>
      <c r="AM601">
        <v>-0.62156480284392024</v>
      </c>
      <c r="AN601">
        <v>2887500</v>
      </c>
    </row>
    <row r="602" spans="1:40">
      <c r="A602" s="121">
        <v>44655.291666666664</v>
      </c>
      <c r="B602">
        <v>175.7878</v>
      </c>
      <c r="C602">
        <v>178.44</v>
      </c>
      <c r="D602">
        <v>178.49</v>
      </c>
      <c r="E602">
        <v>174.44</v>
      </c>
      <c r="F602">
        <v>174.57</v>
      </c>
      <c r="G602">
        <v>76468400</v>
      </c>
      <c r="H602">
        <v>-0.29380485130609729</v>
      </c>
      <c r="I602" s="1">
        <v>44655.291666666664</v>
      </c>
      <c r="J602">
        <v>45.978999999999999</v>
      </c>
      <c r="K602">
        <v>49.2</v>
      </c>
      <c r="L602">
        <v>49.23</v>
      </c>
      <c r="M602">
        <v>47.92</v>
      </c>
      <c r="N602">
        <v>48.17</v>
      </c>
      <c r="O602">
        <v>-0.65107341689776588</v>
      </c>
      <c r="P602">
        <v>23784900</v>
      </c>
      <c r="Q602" s="1">
        <v>44655.291666666664</v>
      </c>
      <c r="R602">
        <v>308.25830000000002</v>
      </c>
      <c r="S602">
        <v>314.97000000000003</v>
      </c>
      <c r="T602">
        <v>315.11</v>
      </c>
      <c r="U602">
        <v>309.70999999999998</v>
      </c>
      <c r="V602">
        <v>310.08999999999997</v>
      </c>
      <c r="W602">
        <v>24289600</v>
      </c>
      <c r="X602">
        <v>-0.34082861386606755</v>
      </c>
      <c r="Y602" s="1">
        <v>44655.291666666664</v>
      </c>
      <c r="Z602">
        <v>27.321100000000001</v>
      </c>
      <c r="AA602">
        <v>27.36</v>
      </c>
      <c r="AB602">
        <v>27.558</v>
      </c>
      <c r="AC602">
        <v>26.613</v>
      </c>
      <c r="AD602">
        <v>26.728000000000002</v>
      </c>
      <c r="AE602">
        <v>-0.28577632210159404</v>
      </c>
      <c r="AF602">
        <v>397120000</v>
      </c>
      <c r="AG602" s="1">
        <v>44655.291666666664</v>
      </c>
      <c r="AH602">
        <v>20.447399999999998</v>
      </c>
      <c r="AI602">
        <v>21.007999999999999</v>
      </c>
      <c r="AJ602">
        <v>21.01</v>
      </c>
      <c r="AK602">
        <v>20.646000000000001</v>
      </c>
      <c r="AL602">
        <v>20.664000000000001</v>
      </c>
      <c r="AM602">
        <v>-0.26788795903141099</v>
      </c>
      <c r="AN602">
        <v>3732500</v>
      </c>
    </row>
    <row r="603" spans="1:40">
      <c r="A603" s="121">
        <v>44656.291666666664</v>
      </c>
      <c r="B603">
        <v>172.458</v>
      </c>
      <c r="C603">
        <v>175.06</v>
      </c>
      <c r="D603">
        <v>178.3</v>
      </c>
      <c r="E603">
        <v>174.42</v>
      </c>
      <c r="F603">
        <v>177.5</v>
      </c>
      <c r="G603">
        <v>73401800</v>
      </c>
      <c r="H603">
        <v>-0.35159052040816252</v>
      </c>
      <c r="I603" s="1">
        <v>44656.291666666664</v>
      </c>
      <c r="J603">
        <v>44.978999999999999</v>
      </c>
      <c r="K603">
        <v>48.13</v>
      </c>
      <c r="L603">
        <v>48.98</v>
      </c>
      <c r="M603">
        <v>48.02</v>
      </c>
      <c r="N603">
        <v>48.83</v>
      </c>
      <c r="O603">
        <v>-0.56686704102447849</v>
      </c>
      <c r="P603">
        <v>25779200</v>
      </c>
      <c r="Q603" s="1">
        <v>44656.291666666664</v>
      </c>
      <c r="R603">
        <v>304.25549999999998</v>
      </c>
      <c r="S603">
        <v>310.88</v>
      </c>
      <c r="T603">
        <v>314.87</v>
      </c>
      <c r="U603">
        <v>309.87</v>
      </c>
      <c r="V603">
        <v>313.27</v>
      </c>
      <c r="W603">
        <v>23156700</v>
      </c>
      <c r="X603">
        <v>-0.42993258535724505</v>
      </c>
      <c r="Y603" s="1">
        <v>44656.291666666664</v>
      </c>
      <c r="Z603">
        <v>25.894100000000002</v>
      </c>
      <c r="AA603">
        <v>25.931000000000001</v>
      </c>
      <c r="AB603">
        <v>27.318999999999999</v>
      </c>
      <c r="AC603">
        <v>25.82</v>
      </c>
      <c r="AD603">
        <v>27.254000000000001</v>
      </c>
      <c r="AE603">
        <v>-7.3893720709657773E-2</v>
      </c>
      <c r="AF603">
        <v>436615000</v>
      </c>
      <c r="AG603" s="1">
        <v>44656.291666666664</v>
      </c>
      <c r="AH603">
        <v>19.680499999999999</v>
      </c>
      <c r="AI603">
        <v>20.22</v>
      </c>
      <c r="AJ603">
        <v>20.7</v>
      </c>
      <c r="AK603">
        <v>20.143999999999998</v>
      </c>
      <c r="AL603">
        <v>20.67</v>
      </c>
      <c r="AM603">
        <v>-0.41103290646795321</v>
      </c>
      <c r="AN603">
        <v>3390500</v>
      </c>
    </row>
    <row r="604" spans="1:40">
      <c r="A604" s="121">
        <v>44657.291666666664</v>
      </c>
      <c r="B604">
        <v>169.27610000000001</v>
      </c>
      <c r="C604">
        <v>171.83</v>
      </c>
      <c r="D604">
        <v>173.63</v>
      </c>
      <c r="E604">
        <v>170.13</v>
      </c>
      <c r="F604">
        <v>172.36</v>
      </c>
      <c r="G604">
        <v>89058800</v>
      </c>
      <c r="H604">
        <v>-5.6556860611959865E-2</v>
      </c>
      <c r="I604" s="1">
        <v>44657.291666666664</v>
      </c>
      <c r="J604">
        <v>44.427599999999998</v>
      </c>
      <c r="K604">
        <v>47.54</v>
      </c>
      <c r="L604">
        <v>48.17</v>
      </c>
      <c r="M604">
        <v>47.24</v>
      </c>
      <c r="N604">
        <v>47.44</v>
      </c>
      <c r="O604">
        <v>-0.32452511938544065</v>
      </c>
      <c r="P604">
        <v>31518700</v>
      </c>
      <c r="Q604" s="1">
        <v>44657.291666666664</v>
      </c>
      <c r="R604">
        <v>293.11799999999999</v>
      </c>
      <c r="S604">
        <v>299.5</v>
      </c>
      <c r="T604">
        <v>307</v>
      </c>
      <c r="U604">
        <v>296.70999999999998</v>
      </c>
      <c r="V604">
        <v>305.19</v>
      </c>
      <c r="W604">
        <v>40110400</v>
      </c>
      <c r="X604">
        <v>0.90349666830148556</v>
      </c>
      <c r="Y604" s="1">
        <v>44657.291666666664</v>
      </c>
      <c r="Z604">
        <v>24.372299999999999</v>
      </c>
      <c r="AA604">
        <v>24.407</v>
      </c>
      <c r="AB604">
        <v>25.3</v>
      </c>
      <c r="AC604">
        <v>24.003</v>
      </c>
      <c r="AD604">
        <v>24.934000000000001</v>
      </c>
      <c r="AE604">
        <v>1.35967622431504</v>
      </c>
      <c r="AF604">
        <v>703833000</v>
      </c>
      <c r="AG604" s="1">
        <v>44657.291666666664</v>
      </c>
      <c r="AH604">
        <v>19.343699999999998</v>
      </c>
      <c r="AI604">
        <v>19.873999999999999</v>
      </c>
      <c r="AJ604">
        <v>19.963999999999999</v>
      </c>
      <c r="AK604">
        <v>19.71</v>
      </c>
      <c r="AL604">
        <v>19.882000000000001</v>
      </c>
      <c r="AM604">
        <v>-0.43007704421170367</v>
      </c>
      <c r="AN604">
        <v>3345000</v>
      </c>
    </row>
    <row r="605" spans="1:40">
      <c r="A605" s="121">
        <v>44658.291666666664</v>
      </c>
      <c r="B605">
        <v>169.5814</v>
      </c>
      <c r="C605">
        <v>172.14</v>
      </c>
      <c r="D605">
        <v>173.36</v>
      </c>
      <c r="E605">
        <v>169.85</v>
      </c>
      <c r="F605">
        <v>171.16</v>
      </c>
      <c r="G605">
        <v>77594700</v>
      </c>
      <c r="H605">
        <v>-0.2725813467376319</v>
      </c>
      <c r="I605" s="1">
        <v>44658.291666666664</v>
      </c>
      <c r="J605">
        <v>44.446300000000001</v>
      </c>
      <c r="K605">
        <v>47.56</v>
      </c>
      <c r="L605">
        <v>47.91</v>
      </c>
      <c r="M605">
        <v>46.77</v>
      </c>
      <c r="N605">
        <v>47.43</v>
      </c>
      <c r="O605">
        <v>-0.63705098425096307</v>
      </c>
      <c r="P605">
        <v>24117000</v>
      </c>
      <c r="Q605" s="1">
        <v>44658.291666666664</v>
      </c>
      <c r="R605">
        <v>294.94819999999999</v>
      </c>
      <c r="S605">
        <v>301.37</v>
      </c>
      <c r="T605">
        <v>303.64999999999998</v>
      </c>
      <c r="U605">
        <v>296.35000000000002</v>
      </c>
      <c r="V605">
        <v>296.66000000000003</v>
      </c>
      <c r="W605">
        <v>31411200</v>
      </c>
      <c r="X605">
        <v>0.21929394185073856</v>
      </c>
      <c r="Y605" s="1">
        <v>44658.291666666664</v>
      </c>
      <c r="Z605">
        <v>24.1736</v>
      </c>
      <c r="AA605">
        <v>24.207999999999998</v>
      </c>
      <c r="AB605">
        <v>24.722000000000001</v>
      </c>
      <c r="AC605">
        <v>23.478000000000002</v>
      </c>
      <c r="AD605">
        <v>24.440999999999999</v>
      </c>
      <c r="AE605">
        <v>0.57726907228057012</v>
      </c>
      <c r="AF605">
        <v>557992000</v>
      </c>
      <c r="AG605" s="1">
        <v>44658.291666666664</v>
      </c>
      <c r="AH605">
        <v>19.1159</v>
      </c>
      <c r="AI605">
        <v>19.64</v>
      </c>
      <c r="AJ605">
        <v>19.760000000000002</v>
      </c>
      <c r="AK605">
        <v>19.475999999999999</v>
      </c>
      <c r="AL605">
        <v>19.649999999999999</v>
      </c>
      <c r="AM605">
        <v>0.13182965734840713</v>
      </c>
      <c r="AN605">
        <v>4687500</v>
      </c>
    </row>
    <row r="606" spans="1:40">
      <c r="A606" s="121">
        <v>44659.291666666664</v>
      </c>
      <c r="B606">
        <v>167.56190000000001</v>
      </c>
      <c r="C606">
        <v>170.09</v>
      </c>
      <c r="D606">
        <v>171.78</v>
      </c>
      <c r="E606">
        <v>169.2</v>
      </c>
      <c r="F606">
        <v>171.78</v>
      </c>
      <c r="G606">
        <v>76575500</v>
      </c>
      <c r="H606">
        <v>-0.2917867057504881</v>
      </c>
      <c r="I606" s="1">
        <v>44659.291666666664</v>
      </c>
      <c r="J606">
        <v>43.941699999999997</v>
      </c>
      <c r="K606">
        <v>47.02</v>
      </c>
      <c r="L606">
        <v>47.58</v>
      </c>
      <c r="M606">
        <v>46.85</v>
      </c>
      <c r="N606">
        <v>47.28</v>
      </c>
      <c r="O606">
        <v>-0.71937419091001564</v>
      </c>
      <c r="P606">
        <v>22167300</v>
      </c>
      <c r="Q606" s="1">
        <v>44659.291666666664</v>
      </c>
      <c r="R606">
        <v>290.64179999999999</v>
      </c>
      <c r="S606">
        <v>296.97000000000003</v>
      </c>
      <c r="T606">
        <v>301.12</v>
      </c>
      <c r="U606">
        <v>296.27999999999997</v>
      </c>
      <c r="V606">
        <v>300.44</v>
      </c>
      <c r="W606">
        <v>24361900</v>
      </c>
      <c r="X606">
        <v>-0.33514213038225421</v>
      </c>
      <c r="Y606" s="1">
        <v>44659.291666666664</v>
      </c>
      <c r="Z606">
        <v>23.086099999999998</v>
      </c>
      <c r="AA606">
        <v>23.119</v>
      </c>
      <c r="AB606">
        <v>23.922999999999998</v>
      </c>
      <c r="AC606">
        <v>23.062000000000001</v>
      </c>
      <c r="AD606">
        <v>23.917000000000002</v>
      </c>
      <c r="AE606">
        <v>0.39909884630696346</v>
      </c>
      <c r="AF606">
        <v>524781000</v>
      </c>
      <c r="AG606" s="1">
        <v>44659.291666666664</v>
      </c>
      <c r="AH606">
        <v>19.1296</v>
      </c>
      <c r="AI606">
        <v>19.654</v>
      </c>
      <c r="AJ606">
        <v>19.928000000000001</v>
      </c>
      <c r="AK606">
        <v>19.594000000000001</v>
      </c>
      <c r="AL606">
        <v>19.634</v>
      </c>
      <c r="AM606">
        <v>-0.57636113523238064</v>
      </c>
      <c r="AN606">
        <v>2995500</v>
      </c>
    </row>
    <row r="607" spans="1:40">
      <c r="A607" s="121">
        <v>44662.291666666664</v>
      </c>
      <c r="B607">
        <v>163.28639999999999</v>
      </c>
      <c r="C607">
        <v>165.75</v>
      </c>
      <c r="D607">
        <v>169.03</v>
      </c>
      <c r="E607">
        <v>165.5</v>
      </c>
      <c r="F607">
        <v>168.71</v>
      </c>
      <c r="G607">
        <v>72246700</v>
      </c>
      <c r="H607">
        <v>-0.37335671957981698</v>
      </c>
      <c r="I607" s="1">
        <v>44662.291666666664</v>
      </c>
      <c r="J607">
        <v>43.521099999999997</v>
      </c>
      <c r="K607">
        <v>46.57</v>
      </c>
      <c r="L607">
        <v>47.3</v>
      </c>
      <c r="M607">
        <v>46.53</v>
      </c>
      <c r="N607">
        <v>46.9</v>
      </c>
      <c r="O607">
        <v>-0.37376619422043422</v>
      </c>
      <c r="P607">
        <v>30352500</v>
      </c>
      <c r="Q607" s="1">
        <v>44662.291666666664</v>
      </c>
      <c r="R607">
        <v>279.1814</v>
      </c>
      <c r="S607">
        <v>285.26</v>
      </c>
      <c r="T607">
        <v>292.61</v>
      </c>
      <c r="U607">
        <v>285</v>
      </c>
      <c r="V607">
        <v>291.79000000000002</v>
      </c>
      <c r="W607">
        <v>34569300</v>
      </c>
      <c r="X607">
        <v>0.46768237186776357</v>
      </c>
      <c r="Y607" s="1">
        <v>44662.291666666664</v>
      </c>
      <c r="Z607">
        <v>21.8858</v>
      </c>
      <c r="AA607">
        <v>21.917000000000002</v>
      </c>
      <c r="AB607">
        <v>22.32</v>
      </c>
      <c r="AC607">
        <v>21.66</v>
      </c>
      <c r="AD607">
        <v>22.213999999999999</v>
      </c>
      <c r="AE607">
        <v>0.66962402817276367</v>
      </c>
      <c r="AF607">
        <v>575207000</v>
      </c>
      <c r="AG607" s="1">
        <v>44662.291666666664</v>
      </c>
      <c r="AH607">
        <v>18.070599999999999</v>
      </c>
      <c r="AI607">
        <v>18.565999999999999</v>
      </c>
      <c r="AJ607">
        <v>18.872</v>
      </c>
      <c r="AK607">
        <v>18.545999999999999</v>
      </c>
      <c r="AL607">
        <v>18.852</v>
      </c>
      <c r="AM607">
        <v>0.58930751567630368</v>
      </c>
      <c r="AN607">
        <v>5780500</v>
      </c>
    </row>
    <row r="608" spans="1:40">
      <c r="A608" s="121">
        <v>44663.291666666664</v>
      </c>
      <c r="B608">
        <v>165.16800000000001</v>
      </c>
      <c r="C608">
        <v>167.66</v>
      </c>
      <c r="D608">
        <v>169.87</v>
      </c>
      <c r="E608">
        <v>166.64</v>
      </c>
      <c r="F608">
        <v>168.02</v>
      </c>
      <c r="G608">
        <v>79265200</v>
      </c>
      <c r="H608">
        <v>-0.2411031753964071</v>
      </c>
      <c r="I608" s="1">
        <v>44663.291666666664</v>
      </c>
      <c r="J608">
        <v>43.4557</v>
      </c>
      <c r="K608">
        <v>46.5</v>
      </c>
      <c r="L608">
        <v>47.91</v>
      </c>
      <c r="M608">
        <v>46.41</v>
      </c>
      <c r="N608">
        <v>47.32</v>
      </c>
      <c r="O608">
        <v>-0.39450216733950932</v>
      </c>
      <c r="P608">
        <v>29861400</v>
      </c>
      <c r="Q608" s="1">
        <v>44663.291666666664</v>
      </c>
      <c r="R608">
        <v>276.04969999999997</v>
      </c>
      <c r="S608">
        <v>282.06</v>
      </c>
      <c r="T608">
        <v>290.74</v>
      </c>
      <c r="U608">
        <v>280.49</v>
      </c>
      <c r="V608">
        <v>289.24</v>
      </c>
      <c r="W608">
        <v>30966700</v>
      </c>
      <c r="X608">
        <v>0.18433347285274368</v>
      </c>
      <c r="Y608" s="1">
        <v>44663.291666666664</v>
      </c>
      <c r="Z608">
        <v>21.473400000000002</v>
      </c>
      <c r="AA608">
        <v>21.504000000000001</v>
      </c>
      <c r="AB608">
        <v>22.725000000000001</v>
      </c>
      <c r="AC608">
        <v>21.282</v>
      </c>
      <c r="AD608">
        <v>22.536999999999999</v>
      </c>
      <c r="AE608">
        <v>1.1366348481188189</v>
      </c>
      <c r="AF608">
        <v>662258000</v>
      </c>
      <c r="AG608" s="1">
        <v>44663.291666666664</v>
      </c>
      <c r="AH608">
        <v>17.6813</v>
      </c>
      <c r="AI608">
        <v>18.166</v>
      </c>
      <c r="AJ608">
        <v>18.600000000000001</v>
      </c>
      <c r="AK608">
        <v>18.100000000000001</v>
      </c>
      <c r="AL608">
        <v>18.596</v>
      </c>
      <c r="AM608">
        <v>0.62362881886284305</v>
      </c>
      <c r="AN608">
        <v>5862500</v>
      </c>
    </row>
    <row r="609" spans="1:40">
      <c r="A609" s="121">
        <v>44664.291666666664</v>
      </c>
      <c r="B609">
        <v>167.8673</v>
      </c>
      <c r="C609">
        <v>170.4</v>
      </c>
      <c r="D609">
        <v>171.04</v>
      </c>
      <c r="E609">
        <v>166.77</v>
      </c>
      <c r="F609">
        <v>167.39</v>
      </c>
      <c r="G609">
        <v>70618900</v>
      </c>
      <c r="H609">
        <v>-0.4040302707975636</v>
      </c>
      <c r="I609" s="1">
        <v>44664.291666666664</v>
      </c>
      <c r="J609">
        <v>43.932299999999998</v>
      </c>
      <c r="K609">
        <v>47.01</v>
      </c>
      <c r="L609">
        <v>47.27</v>
      </c>
      <c r="M609">
        <v>46.55</v>
      </c>
      <c r="N609">
        <v>46.75</v>
      </c>
      <c r="O609">
        <v>-0.71920529681008427</v>
      </c>
      <c r="P609">
        <v>22171300</v>
      </c>
      <c r="Q609" s="1">
        <v>44664.291666666664</v>
      </c>
      <c r="R609">
        <v>281.49110000000002</v>
      </c>
      <c r="S609">
        <v>287.62</v>
      </c>
      <c r="T609">
        <v>288.58</v>
      </c>
      <c r="U609">
        <v>281.3</v>
      </c>
      <c r="V609">
        <v>282.73</v>
      </c>
      <c r="W609">
        <v>21907200</v>
      </c>
      <c r="X609">
        <v>-0.52820728954845897</v>
      </c>
      <c r="Y609" s="1">
        <v>44664.291666666664</v>
      </c>
      <c r="Z609">
        <v>22.171399999999998</v>
      </c>
      <c r="AA609">
        <v>22.202999999999999</v>
      </c>
      <c r="AB609">
        <v>22.5</v>
      </c>
      <c r="AC609">
        <v>21.454999999999998</v>
      </c>
      <c r="AD609">
        <v>21.728000000000002</v>
      </c>
      <c r="AE609">
        <v>0.35704957855889419</v>
      </c>
      <c r="AF609">
        <v>516943000</v>
      </c>
      <c r="AG609" s="1">
        <v>44664.291666666664</v>
      </c>
      <c r="AH609">
        <v>17.868099999999998</v>
      </c>
      <c r="AI609">
        <v>18.358000000000001</v>
      </c>
      <c r="AJ609">
        <v>18.393999999999998</v>
      </c>
      <c r="AK609">
        <v>18.09</v>
      </c>
      <c r="AL609">
        <v>18.16</v>
      </c>
      <c r="AM609">
        <v>-0.11658123827611859</v>
      </c>
      <c r="AN609">
        <v>4094000</v>
      </c>
    </row>
    <row r="610" spans="1:40">
      <c r="A610" s="121">
        <v>44665.291666666664</v>
      </c>
      <c r="B610">
        <v>162.83330000000001</v>
      </c>
      <c r="C610">
        <v>165.29</v>
      </c>
      <c r="D610">
        <v>171.27</v>
      </c>
      <c r="E610">
        <v>165.04</v>
      </c>
      <c r="F610">
        <v>170.62</v>
      </c>
      <c r="G610">
        <v>75329400</v>
      </c>
      <c r="H610">
        <v>-0.31526766911971899</v>
      </c>
      <c r="I610" s="1">
        <v>44665.291666666664</v>
      </c>
      <c r="J610">
        <v>42.68</v>
      </c>
      <c r="K610">
        <v>45.67</v>
      </c>
      <c r="L610">
        <v>46.75</v>
      </c>
      <c r="M610">
        <v>45.62</v>
      </c>
      <c r="N610">
        <v>46.75</v>
      </c>
      <c r="O610">
        <v>-0.12763260003793697</v>
      </c>
      <c r="P610">
        <v>36181800</v>
      </c>
      <c r="Q610" s="1">
        <v>44665.291666666664</v>
      </c>
      <c r="R610">
        <v>273.86709999999999</v>
      </c>
      <c r="S610">
        <v>279.83</v>
      </c>
      <c r="T610">
        <v>288.31</v>
      </c>
      <c r="U610">
        <v>279.32</v>
      </c>
      <c r="V610">
        <v>288.08999999999997</v>
      </c>
      <c r="W610">
        <v>28221600</v>
      </c>
      <c r="X610">
        <v>-3.1572001717325472E-2</v>
      </c>
      <c r="Y610" s="1">
        <v>44665.291666666664</v>
      </c>
      <c r="Z610">
        <v>21.227799999999998</v>
      </c>
      <c r="AA610">
        <v>21.257999999999999</v>
      </c>
      <c r="AB610">
        <v>22.777000000000001</v>
      </c>
      <c r="AC610">
        <v>21.163</v>
      </c>
      <c r="AD610">
        <v>22.504999999999999</v>
      </c>
      <c r="AE610">
        <v>0.63684512718517716</v>
      </c>
      <c r="AF610">
        <v>569097000</v>
      </c>
      <c r="AG610" s="1">
        <v>44665.291666666664</v>
      </c>
      <c r="AH610">
        <v>17.3523</v>
      </c>
      <c r="AI610">
        <v>17.827999999999999</v>
      </c>
      <c r="AJ610">
        <v>18.384</v>
      </c>
      <c r="AK610">
        <v>17.806000000000001</v>
      </c>
      <c r="AL610">
        <v>18.384</v>
      </c>
      <c r="AM610">
        <v>0.95470382886958238</v>
      </c>
      <c r="AN610">
        <v>6653500</v>
      </c>
    </row>
    <row r="611" spans="1:40">
      <c r="A611" s="121">
        <v>44669.291666666664</v>
      </c>
      <c r="B611">
        <v>162.6165</v>
      </c>
      <c r="C611">
        <v>165.07</v>
      </c>
      <c r="D611">
        <v>166.6</v>
      </c>
      <c r="E611">
        <v>163.57</v>
      </c>
      <c r="F611">
        <v>163.92</v>
      </c>
      <c r="G611">
        <v>69023900</v>
      </c>
      <c r="H611">
        <v>-0.43408575316167824</v>
      </c>
      <c r="I611" s="1">
        <v>44669.291666666664</v>
      </c>
      <c r="J611">
        <v>43.586500000000001</v>
      </c>
      <c r="K611">
        <v>46.64</v>
      </c>
      <c r="L611">
        <v>46.89</v>
      </c>
      <c r="M611">
        <v>45.52</v>
      </c>
      <c r="N611">
        <v>45.53</v>
      </c>
      <c r="O611">
        <v>-0.57472483902378591</v>
      </c>
      <c r="P611">
        <v>25593100</v>
      </c>
      <c r="Q611" s="1">
        <v>44669.291666666664</v>
      </c>
      <c r="R611">
        <v>274.54239999999999</v>
      </c>
      <c r="S611">
        <v>280.52</v>
      </c>
      <c r="T611">
        <v>282.45999999999998</v>
      </c>
      <c r="U611">
        <v>278.33999999999997</v>
      </c>
      <c r="V611">
        <v>278.91000000000003</v>
      </c>
      <c r="W611">
        <v>20778000</v>
      </c>
      <c r="X611">
        <v>-0.61702025151141926</v>
      </c>
      <c r="Y611" s="1">
        <v>44669.291666666664</v>
      </c>
      <c r="Z611">
        <v>21.751999999999999</v>
      </c>
      <c r="AA611">
        <v>21.783000000000001</v>
      </c>
      <c r="AB611">
        <v>22.088000000000001</v>
      </c>
      <c r="AC611">
        <v>21.079000000000001</v>
      </c>
      <c r="AD611">
        <v>21.2</v>
      </c>
      <c r="AE611">
        <v>0.40403445823962791</v>
      </c>
      <c r="AF611">
        <v>525701000</v>
      </c>
      <c r="AG611" s="1">
        <v>44669.291666666664</v>
      </c>
      <c r="AH611">
        <v>17.223800000000001</v>
      </c>
      <c r="AI611">
        <v>17.696000000000002</v>
      </c>
      <c r="AJ611">
        <v>17.864000000000001</v>
      </c>
      <c r="AK611">
        <v>17.585999999999999</v>
      </c>
      <c r="AL611">
        <v>17.675999999999998</v>
      </c>
      <c r="AM611">
        <v>-6.8238427080444253E-2</v>
      </c>
      <c r="AN611">
        <v>4209500</v>
      </c>
    </row>
    <row r="612" spans="1:40">
      <c r="A612" s="121">
        <v>44670.291666666664</v>
      </c>
      <c r="B612">
        <v>164.9119</v>
      </c>
      <c r="C612">
        <v>167.4</v>
      </c>
      <c r="D612">
        <v>167.82</v>
      </c>
      <c r="E612">
        <v>163.91</v>
      </c>
      <c r="F612">
        <v>165.02</v>
      </c>
      <c r="G612">
        <v>67723800</v>
      </c>
      <c r="H612">
        <v>-0.45858426891188858</v>
      </c>
      <c r="I612" s="1">
        <v>44670.291666666664</v>
      </c>
      <c r="J612">
        <v>44.792099999999998</v>
      </c>
      <c r="K612">
        <v>47.93</v>
      </c>
      <c r="L612">
        <v>48</v>
      </c>
      <c r="M612">
        <v>46.34</v>
      </c>
      <c r="N612">
        <v>46.6</v>
      </c>
      <c r="O612">
        <v>-0.32602827687482988</v>
      </c>
      <c r="P612">
        <v>31483100</v>
      </c>
      <c r="Q612" s="1">
        <v>44670.291666666664</v>
      </c>
      <c r="R612">
        <v>279.22059999999999</v>
      </c>
      <c r="S612">
        <v>285.3</v>
      </c>
      <c r="T612">
        <v>286.17</v>
      </c>
      <c r="U612">
        <v>278.41000000000003</v>
      </c>
      <c r="V612">
        <v>279.38</v>
      </c>
      <c r="W612">
        <v>22297700</v>
      </c>
      <c r="X612">
        <v>-0.49749398663795957</v>
      </c>
      <c r="Y612" s="1">
        <v>44670.291666666664</v>
      </c>
      <c r="Z612">
        <v>22.166399999999999</v>
      </c>
      <c r="AA612">
        <v>22.198</v>
      </c>
      <c r="AB612">
        <v>22.373000000000001</v>
      </c>
      <c r="AC612">
        <v>21.314</v>
      </c>
      <c r="AD612">
        <v>21.72</v>
      </c>
      <c r="AE612">
        <v>0.33472129935916661</v>
      </c>
      <c r="AF612">
        <v>512781000</v>
      </c>
      <c r="AG612" s="1">
        <v>44670.291666666664</v>
      </c>
      <c r="AH612">
        <v>17.3873</v>
      </c>
      <c r="AI612">
        <v>17.864000000000001</v>
      </c>
      <c r="AJ612">
        <v>17.872</v>
      </c>
      <c r="AK612">
        <v>17.507999999999999</v>
      </c>
      <c r="AL612">
        <v>17.596</v>
      </c>
      <c r="AM612">
        <v>0.41916593341620306</v>
      </c>
      <c r="AN612">
        <v>5374000</v>
      </c>
    </row>
    <row r="613" spans="1:40">
      <c r="A613" s="121">
        <v>44671.291666666664</v>
      </c>
      <c r="B613">
        <v>164.74440000000001</v>
      </c>
      <c r="C613">
        <v>167.23</v>
      </c>
      <c r="D613">
        <v>168.88</v>
      </c>
      <c r="E613">
        <v>166.1</v>
      </c>
      <c r="F613">
        <v>168.76</v>
      </c>
      <c r="G613">
        <v>67929800</v>
      </c>
      <c r="H613">
        <v>-0.45470249501407811</v>
      </c>
      <c r="I613" s="1">
        <v>44671.291666666664</v>
      </c>
      <c r="J613">
        <v>44.960299999999997</v>
      </c>
      <c r="K613">
        <v>48.11</v>
      </c>
      <c r="L613">
        <v>48.75</v>
      </c>
      <c r="M613">
        <v>47.98</v>
      </c>
      <c r="N613">
        <v>48.36</v>
      </c>
      <c r="O613">
        <v>-0.69320405012564845</v>
      </c>
      <c r="P613">
        <v>22787100</v>
      </c>
      <c r="Q613" s="1">
        <v>44671.291666666664</v>
      </c>
      <c r="R613">
        <v>280.25799999999998</v>
      </c>
      <c r="S613">
        <v>286.36</v>
      </c>
      <c r="T613">
        <v>289.7</v>
      </c>
      <c r="U613">
        <v>285.37</v>
      </c>
      <c r="V613">
        <v>289.39999999999998</v>
      </c>
      <c r="W613">
        <v>22906700</v>
      </c>
      <c r="X613">
        <v>-0.44959539131787207</v>
      </c>
      <c r="Y613" s="1">
        <v>44671.291666666664</v>
      </c>
      <c r="Z613">
        <v>21.451499999999999</v>
      </c>
      <c r="AA613">
        <v>21.481999999999999</v>
      </c>
      <c r="AB613">
        <v>22.67</v>
      </c>
      <c r="AC613">
        <v>21.2</v>
      </c>
      <c r="AD613">
        <v>22.516999999999999</v>
      </c>
      <c r="AE613">
        <v>9.9705699430655353E-2</v>
      </c>
      <c r="AF613">
        <v>468974000</v>
      </c>
      <c r="AG613" s="1">
        <v>44671.291666666664</v>
      </c>
      <c r="AH613">
        <v>17.338699999999999</v>
      </c>
      <c r="AI613">
        <v>17.814</v>
      </c>
      <c r="AJ613">
        <v>18.05</v>
      </c>
      <c r="AK613">
        <v>17.776</v>
      </c>
      <c r="AL613">
        <v>18.012</v>
      </c>
      <c r="AM613">
        <v>-0.18794443575544739</v>
      </c>
      <c r="AN613">
        <v>3923500</v>
      </c>
    </row>
    <row r="614" spans="1:40">
      <c r="A614" s="121">
        <v>44672.291666666664</v>
      </c>
      <c r="B614">
        <v>163.94649999999999</v>
      </c>
      <c r="C614">
        <v>166.42</v>
      </c>
      <c r="D614">
        <v>171.53</v>
      </c>
      <c r="E614">
        <v>165.91</v>
      </c>
      <c r="F614">
        <v>168.91</v>
      </c>
      <c r="G614">
        <v>87227800</v>
      </c>
      <c r="H614">
        <v>-9.1059423752206853E-2</v>
      </c>
      <c r="I614" s="1">
        <v>44672.291666666664</v>
      </c>
      <c r="J614">
        <v>44.3902</v>
      </c>
      <c r="K614">
        <v>47.5</v>
      </c>
      <c r="L614">
        <v>48.9</v>
      </c>
      <c r="M614">
        <v>47.4</v>
      </c>
      <c r="N614">
        <v>48.62</v>
      </c>
      <c r="O614">
        <v>-0.50193992665835796</v>
      </c>
      <c r="P614">
        <v>27316900</v>
      </c>
      <c r="Q614" s="1">
        <v>44672.291666666664</v>
      </c>
      <c r="R614">
        <v>274.8263</v>
      </c>
      <c r="S614">
        <v>280.81</v>
      </c>
      <c r="T614">
        <v>293.3</v>
      </c>
      <c r="U614">
        <v>280.06</v>
      </c>
      <c r="V614">
        <v>288.58</v>
      </c>
      <c r="W614">
        <v>29454600</v>
      </c>
      <c r="X614">
        <v>6.5404957280487092E-2</v>
      </c>
      <c r="Y614" s="1">
        <v>44672.291666666664</v>
      </c>
      <c r="Z614">
        <v>20.154299999999999</v>
      </c>
      <c r="AA614">
        <v>20.183</v>
      </c>
      <c r="AB614">
        <v>22.391999999999999</v>
      </c>
      <c r="AC614">
        <v>20</v>
      </c>
      <c r="AD614">
        <v>21.709</v>
      </c>
      <c r="AE614">
        <v>1.1041831996615503</v>
      </c>
      <c r="AF614">
        <v>656209000</v>
      </c>
      <c r="AG614" s="1">
        <v>44672.291666666664</v>
      </c>
      <c r="AH614">
        <v>17.159600000000001</v>
      </c>
      <c r="AI614">
        <v>17.63</v>
      </c>
      <c r="AJ614">
        <v>18.216000000000001</v>
      </c>
      <c r="AK614">
        <v>17.62</v>
      </c>
      <c r="AL614">
        <v>18.155999999999999</v>
      </c>
      <c r="AM614">
        <v>-0.44263361854824246</v>
      </c>
      <c r="AN614">
        <v>3315000</v>
      </c>
    </row>
    <row r="615" spans="1:40">
      <c r="A615" s="121">
        <v>44673.291666666664</v>
      </c>
      <c r="B615">
        <v>159.3853</v>
      </c>
      <c r="C615">
        <v>161.79</v>
      </c>
      <c r="D615">
        <v>167.87</v>
      </c>
      <c r="E615">
        <v>161.5</v>
      </c>
      <c r="F615">
        <v>166.46</v>
      </c>
      <c r="G615">
        <v>84882400</v>
      </c>
      <c r="H615">
        <v>-0.13525511549941344</v>
      </c>
      <c r="I615" s="1">
        <v>44673.291666666664</v>
      </c>
      <c r="J615">
        <v>43.493099999999998</v>
      </c>
      <c r="K615">
        <v>46.54</v>
      </c>
      <c r="L615">
        <v>47.65</v>
      </c>
      <c r="M615">
        <v>46.5</v>
      </c>
      <c r="N615">
        <v>47.45</v>
      </c>
      <c r="O615">
        <v>-0.46381208359884912</v>
      </c>
      <c r="P615">
        <v>28219900</v>
      </c>
      <c r="Q615" s="1">
        <v>44673.291666666664</v>
      </c>
      <c r="R615">
        <v>268.19069999999999</v>
      </c>
      <c r="S615">
        <v>274.02999999999997</v>
      </c>
      <c r="T615">
        <v>283.2</v>
      </c>
      <c r="U615">
        <v>273.38</v>
      </c>
      <c r="V615">
        <v>281.68</v>
      </c>
      <c r="W615">
        <v>29405800</v>
      </c>
      <c r="X615">
        <v>6.1566777556972693E-2</v>
      </c>
      <c r="Y615" s="1">
        <v>44673.291666666664</v>
      </c>
      <c r="Z615">
        <v>19.487300000000001</v>
      </c>
      <c r="AA615">
        <v>19.515000000000001</v>
      </c>
      <c r="AB615">
        <v>20.486000000000001</v>
      </c>
      <c r="AC615">
        <v>19.5</v>
      </c>
      <c r="AD615">
        <v>20.303000000000001</v>
      </c>
      <c r="AE615">
        <v>0.93521359810589944</v>
      </c>
      <c r="AF615">
        <v>624713000</v>
      </c>
      <c r="AG615" s="1">
        <v>44673.291666666664</v>
      </c>
      <c r="AH615">
        <v>16.6632</v>
      </c>
      <c r="AI615">
        <v>17.12</v>
      </c>
      <c r="AJ615">
        <v>17.545999999999999</v>
      </c>
      <c r="AK615">
        <v>17.11</v>
      </c>
      <c r="AL615">
        <v>17.504000000000001</v>
      </c>
      <c r="AM615">
        <v>1.0867991239750114E-2</v>
      </c>
      <c r="AN615">
        <v>4398500</v>
      </c>
    </row>
    <row r="616" spans="1:40">
      <c r="A616" s="121">
        <v>44676.291666666664</v>
      </c>
      <c r="B616">
        <v>160.45910000000001</v>
      </c>
      <c r="C616">
        <v>162.88</v>
      </c>
      <c r="D616">
        <v>163.16999999999999</v>
      </c>
      <c r="E616">
        <v>158.46</v>
      </c>
      <c r="F616">
        <v>161.12</v>
      </c>
      <c r="G616">
        <v>96046400</v>
      </c>
      <c r="H616">
        <v>7.511441748677844E-2</v>
      </c>
      <c r="I616" s="1">
        <v>44676.291666666664</v>
      </c>
      <c r="J616">
        <v>43.979100000000003</v>
      </c>
      <c r="K616">
        <v>47.06</v>
      </c>
      <c r="L616">
        <v>47.14</v>
      </c>
      <c r="M616">
        <v>46.18</v>
      </c>
      <c r="N616">
        <v>46.21</v>
      </c>
      <c r="O616">
        <v>-0.13533839334730616</v>
      </c>
      <c r="P616">
        <v>35999300</v>
      </c>
      <c r="Q616" s="1">
        <v>44676.291666666664</v>
      </c>
      <c r="R616">
        <v>274.73820000000001</v>
      </c>
      <c r="S616">
        <v>280.72000000000003</v>
      </c>
      <c r="T616">
        <v>281.11</v>
      </c>
      <c r="U616">
        <v>270.77</v>
      </c>
      <c r="V616">
        <v>273.29000000000002</v>
      </c>
      <c r="W616">
        <v>35678900</v>
      </c>
      <c r="X616">
        <v>0.5549537698434106</v>
      </c>
      <c r="Y616" s="1">
        <v>44676.291666666664</v>
      </c>
      <c r="Z616">
        <v>19.873699999999999</v>
      </c>
      <c r="AA616">
        <v>19.902000000000001</v>
      </c>
      <c r="AB616">
        <v>19.945</v>
      </c>
      <c r="AC616">
        <v>19.096</v>
      </c>
      <c r="AD616">
        <v>19.202000000000002</v>
      </c>
      <c r="AE616">
        <v>1.025626497998501</v>
      </c>
      <c r="AF616">
        <v>641566000</v>
      </c>
      <c r="AG616" s="1">
        <v>44676.291666666664</v>
      </c>
      <c r="AH616">
        <v>17.0486</v>
      </c>
      <c r="AI616">
        <v>17.515999999999998</v>
      </c>
      <c r="AJ616">
        <v>17.53</v>
      </c>
      <c r="AK616">
        <v>17.175999999999998</v>
      </c>
      <c r="AL616">
        <v>17.283999999999999</v>
      </c>
      <c r="AM616">
        <v>0.4723220981075506</v>
      </c>
      <c r="AN616">
        <v>5501000</v>
      </c>
    </row>
    <row r="617" spans="1:40">
      <c r="A617" s="121">
        <v>44677.291666666664</v>
      </c>
      <c r="B617">
        <v>154.46950000000001</v>
      </c>
      <c r="C617">
        <v>156.80000000000001</v>
      </c>
      <c r="D617">
        <v>162.34</v>
      </c>
      <c r="E617">
        <v>156.72</v>
      </c>
      <c r="F617">
        <v>162.25</v>
      </c>
      <c r="G617">
        <v>95623200</v>
      </c>
      <c r="H617">
        <v>6.7139821789917412E-2</v>
      </c>
      <c r="I617" s="1">
        <v>44677.291666666664</v>
      </c>
      <c r="J617">
        <v>42.539900000000003</v>
      </c>
      <c r="K617">
        <v>45.52</v>
      </c>
      <c r="L617">
        <v>46.84</v>
      </c>
      <c r="M617">
        <v>45.51</v>
      </c>
      <c r="N617">
        <v>46.69</v>
      </c>
      <c r="O617">
        <v>-0.16247545285378051</v>
      </c>
      <c r="P617">
        <v>35356600</v>
      </c>
      <c r="Q617" s="1">
        <v>44677.291666666664</v>
      </c>
      <c r="R617">
        <v>264.46190000000001</v>
      </c>
      <c r="S617">
        <v>270.22000000000003</v>
      </c>
      <c r="T617">
        <v>278.36</v>
      </c>
      <c r="U617">
        <v>270</v>
      </c>
      <c r="V617">
        <v>277.5</v>
      </c>
      <c r="W617">
        <v>46518400</v>
      </c>
      <c r="X617">
        <v>1.4074937106842778</v>
      </c>
      <c r="Y617" s="1">
        <v>44677.291666666664</v>
      </c>
      <c r="Z617">
        <v>18.761299999999999</v>
      </c>
      <c r="AA617">
        <v>18.788</v>
      </c>
      <c r="AB617">
        <v>19.788</v>
      </c>
      <c r="AC617">
        <v>18.670000000000002</v>
      </c>
      <c r="AD617">
        <v>19.718</v>
      </c>
      <c r="AE617">
        <v>1.0877347364163881</v>
      </c>
      <c r="AF617">
        <v>653143000</v>
      </c>
      <c r="AG617" s="1">
        <v>44677.291666666664</v>
      </c>
      <c r="AH617">
        <v>16.398399999999999</v>
      </c>
      <c r="AI617">
        <v>16.847999999999999</v>
      </c>
      <c r="AJ617">
        <v>17.3</v>
      </c>
      <c r="AK617">
        <v>16.84</v>
      </c>
      <c r="AL617">
        <v>17.257999999999999</v>
      </c>
      <c r="AM617">
        <v>0.43255961270851112</v>
      </c>
      <c r="AN617">
        <v>5406000</v>
      </c>
    </row>
    <row r="618" spans="1:40">
      <c r="A618" s="121">
        <v>44678.291666666664</v>
      </c>
      <c r="B618">
        <v>154.24289999999999</v>
      </c>
      <c r="C618">
        <v>156.57</v>
      </c>
      <c r="D618">
        <v>159.79</v>
      </c>
      <c r="E618">
        <v>155.38</v>
      </c>
      <c r="F618">
        <v>155.91</v>
      </c>
      <c r="G618">
        <v>88063200</v>
      </c>
      <c r="H618">
        <v>-7.5317511547202842E-2</v>
      </c>
      <c r="I618" s="1">
        <v>44678.291666666664</v>
      </c>
      <c r="J618">
        <v>42.259500000000003</v>
      </c>
      <c r="K618">
        <v>45.22</v>
      </c>
      <c r="L618">
        <v>46.06</v>
      </c>
      <c r="M618">
        <v>45.01</v>
      </c>
      <c r="N618">
        <v>45.48</v>
      </c>
      <c r="O618">
        <v>-0.45954750757558177</v>
      </c>
      <c r="P618">
        <v>28320900</v>
      </c>
      <c r="Q618" s="1">
        <v>44678.291666666664</v>
      </c>
      <c r="R618">
        <v>277.185</v>
      </c>
      <c r="S618">
        <v>283.22000000000003</v>
      </c>
      <c r="T618">
        <v>290.97000000000003</v>
      </c>
      <c r="U618">
        <v>279.16000000000003</v>
      </c>
      <c r="V618">
        <v>282.10000000000002</v>
      </c>
      <c r="W618">
        <v>63477700</v>
      </c>
      <c r="X618">
        <v>2.7413634111965268</v>
      </c>
      <c r="Y618" s="1">
        <v>44678.291666666664</v>
      </c>
      <c r="Z618">
        <v>18.3888</v>
      </c>
      <c r="AA618">
        <v>18.414999999999999</v>
      </c>
      <c r="AB618">
        <v>19.167000000000002</v>
      </c>
      <c r="AC618">
        <v>18.29</v>
      </c>
      <c r="AD618">
        <v>18.597999999999999</v>
      </c>
      <c r="AE618">
        <v>0.26325685745153315</v>
      </c>
      <c r="AF618">
        <v>499460000</v>
      </c>
      <c r="AG618" s="1">
        <v>44678.291666666664</v>
      </c>
      <c r="AH618">
        <v>16.634</v>
      </c>
      <c r="AI618">
        <v>17.09</v>
      </c>
      <c r="AJ618">
        <v>17.244</v>
      </c>
      <c r="AK618">
        <v>16.802</v>
      </c>
      <c r="AL618">
        <v>16.850000000000001</v>
      </c>
      <c r="AM618">
        <v>0.45306868412485779</v>
      </c>
      <c r="AN618">
        <v>5455000</v>
      </c>
    </row>
    <row r="619" spans="1:40">
      <c r="A619" s="121">
        <v>44679.291666666664</v>
      </c>
      <c r="B619">
        <v>161.20779999999999</v>
      </c>
      <c r="C619">
        <v>163.63999999999999</v>
      </c>
      <c r="D619">
        <v>164.52</v>
      </c>
      <c r="E619">
        <v>158.93</v>
      </c>
      <c r="F619">
        <v>159.25</v>
      </c>
      <c r="G619">
        <v>130216800</v>
      </c>
      <c r="H619">
        <v>0.71900648932047351</v>
      </c>
      <c r="I619" s="1">
        <v>44679.291666666664</v>
      </c>
      <c r="J619">
        <v>43.773499999999999</v>
      </c>
      <c r="K619">
        <v>46.84</v>
      </c>
      <c r="L619">
        <v>47.27</v>
      </c>
      <c r="M619">
        <v>45.54</v>
      </c>
      <c r="N619">
        <v>45.79</v>
      </c>
      <c r="O619">
        <v>7.9904469957741864E-2</v>
      </c>
      <c r="P619">
        <v>41097000</v>
      </c>
      <c r="Q619" s="1">
        <v>44679.291666666664</v>
      </c>
      <c r="R619">
        <v>283.45830000000001</v>
      </c>
      <c r="S619">
        <v>289.63</v>
      </c>
      <c r="T619">
        <v>290.98</v>
      </c>
      <c r="U619">
        <v>281.45999999999998</v>
      </c>
      <c r="V619">
        <v>285.19</v>
      </c>
      <c r="W619">
        <v>33646600</v>
      </c>
      <c r="X619">
        <v>0.39511088762828128</v>
      </c>
      <c r="Y619" s="1">
        <v>44679.291666666664</v>
      </c>
      <c r="Z619">
        <v>19.753900000000002</v>
      </c>
      <c r="AA619">
        <v>19.782</v>
      </c>
      <c r="AB619">
        <v>20.036999999999999</v>
      </c>
      <c r="AC619">
        <v>18.489999999999998</v>
      </c>
      <c r="AD619">
        <v>18.966999999999999</v>
      </c>
      <c r="AE619">
        <v>0.64344382574732628</v>
      </c>
      <c r="AF619">
        <v>570327000</v>
      </c>
      <c r="AG619" s="1">
        <v>44679.291666666664</v>
      </c>
      <c r="AH619">
        <v>16.9941</v>
      </c>
      <c r="AI619">
        <v>17.46</v>
      </c>
      <c r="AJ619">
        <v>17.582000000000001</v>
      </c>
      <c r="AK619">
        <v>17.128</v>
      </c>
      <c r="AL619">
        <v>17.282</v>
      </c>
      <c r="AM619">
        <v>-0.28986196412035387</v>
      </c>
      <c r="AN619">
        <v>3680000</v>
      </c>
    </row>
    <row r="620" spans="1:40">
      <c r="A620" s="121">
        <v>44680.291666666664</v>
      </c>
      <c r="B620">
        <v>155.30680000000001</v>
      </c>
      <c r="C620">
        <v>157.65</v>
      </c>
      <c r="D620">
        <v>166.2</v>
      </c>
      <c r="E620">
        <v>157.25</v>
      </c>
      <c r="F620">
        <v>161.84</v>
      </c>
      <c r="G620">
        <v>131747600</v>
      </c>
      <c r="H620">
        <v>0.74785221496497922</v>
      </c>
      <c r="I620" s="1">
        <v>44680.291666666664</v>
      </c>
      <c r="J620">
        <v>40.736199999999997</v>
      </c>
      <c r="K620">
        <v>43.59</v>
      </c>
      <c r="L620">
        <v>45.36</v>
      </c>
      <c r="M620">
        <v>43.5</v>
      </c>
      <c r="N620">
        <v>44.99</v>
      </c>
      <c r="O620">
        <v>1.3326300103212665</v>
      </c>
      <c r="P620">
        <v>70765900</v>
      </c>
      <c r="Q620" s="1">
        <v>44680.291666666664</v>
      </c>
      <c r="R620">
        <v>271.60640000000001</v>
      </c>
      <c r="S620">
        <v>277.52</v>
      </c>
      <c r="T620">
        <v>289.88</v>
      </c>
      <c r="U620">
        <v>276.5</v>
      </c>
      <c r="V620">
        <v>288.61</v>
      </c>
      <c r="W620">
        <v>37073900</v>
      </c>
      <c r="X620">
        <v>0.66467222710370955</v>
      </c>
      <c r="Y620" s="1">
        <v>44680.291666666664</v>
      </c>
      <c r="Z620">
        <v>18.520600000000002</v>
      </c>
      <c r="AA620">
        <v>18.547000000000001</v>
      </c>
      <c r="AB620">
        <v>20.128</v>
      </c>
      <c r="AC620">
        <v>18.516999999999999</v>
      </c>
      <c r="AD620">
        <v>19.402000000000001</v>
      </c>
      <c r="AE620">
        <v>0.26848753314104168</v>
      </c>
      <c r="AF620">
        <v>500435000</v>
      </c>
      <c r="AG620" s="1">
        <v>44680.291666666664</v>
      </c>
      <c r="AH620">
        <v>16.750800000000002</v>
      </c>
      <c r="AI620">
        <v>17.21</v>
      </c>
      <c r="AJ620">
        <v>17.7</v>
      </c>
      <c r="AK620">
        <v>17.192</v>
      </c>
      <c r="AL620">
        <v>17.416</v>
      </c>
      <c r="AM620">
        <v>-0.48218682770833965</v>
      </c>
      <c r="AN620">
        <v>3220500</v>
      </c>
    </row>
    <row r="621" spans="1:40">
      <c r="A621" s="121">
        <v>44683.291666666664</v>
      </c>
      <c r="B621">
        <v>155.6122</v>
      </c>
      <c r="C621">
        <v>157.96</v>
      </c>
      <c r="D621">
        <v>158.22999999999999</v>
      </c>
      <c r="E621">
        <v>153.27000000000001</v>
      </c>
      <c r="F621">
        <v>156.71</v>
      </c>
      <c r="G621">
        <v>123055300</v>
      </c>
      <c r="H621">
        <v>0.58405831568372912</v>
      </c>
      <c r="I621" s="1">
        <v>44683.291666666664</v>
      </c>
      <c r="J621">
        <v>42.016500000000001</v>
      </c>
      <c r="K621">
        <v>44.96</v>
      </c>
      <c r="L621">
        <v>44.99</v>
      </c>
      <c r="M621">
        <v>43.51</v>
      </c>
      <c r="N621">
        <v>43.72</v>
      </c>
      <c r="O621">
        <v>0.26355569187062539</v>
      </c>
      <c r="P621">
        <v>45446500</v>
      </c>
      <c r="Q621" s="1">
        <v>44683.291666666664</v>
      </c>
      <c r="R621">
        <v>278.4083</v>
      </c>
      <c r="S621">
        <v>284.47000000000003</v>
      </c>
      <c r="T621">
        <v>284.94</v>
      </c>
      <c r="U621">
        <v>276.22000000000003</v>
      </c>
      <c r="V621">
        <v>277.70999999999998</v>
      </c>
      <c r="W621">
        <v>35151100</v>
      </c>
      <c r="X621">
        <v>0.51344165389933483</v>
      </c>
      <c r="Y621" s="1">
        <v>44683.291666666664</v>
      </c>
      <c r="Z621">
        <v>19.505199999999999</v>
      </c>
      <c r="AA621">
        <v>19.533000000000001</v>
      </c>
      <c r="AB621">
        <v>19.574000000000002</v>
      </c>
      <c r="AC621">
        <v>18.390999999999998</v>
      </c>
      <c r="AD621">
        <v>18.541</v>
      </c>
      <c r="AE621">
        <v>0.65268200373433516</v>
      </c>
      <c r="AF621">
        <v>572049000</v>
      </c>
      <c r="AG621" s="1">
        <v>44683.291666666664</v>
      </c>
      <c r="AH621">
        <v>16.7605</v>
      </c>
      <c r="AI621">
        <v>17.22</v>
      </c>
      <c r="AJ621">
        <v>17.297999999999998</v>
      </c>
      <c r="AK621">
        <v>16.876000000000001</v>
      </c>
      <c r="AL621">
        <v>17.143999999999998</v>
      </c>
      <c r="AM621">
        <v>-0.52655339036411009</v>
      </c>
      <c r="AN621">
        <v>3114500</v>
      </c>
    </row>
    <row r="622" spans="1:40">
      <c r="A622" s="121">
        <v>44684.291666666664</v>
      </c>
      <c r="B622">
        <v>157.1096</v>
      </c>
      <c r="C622">
        <v>159.47999999999999</v>
      </c>
      <c r="D622">
        <v>160.71</v>
      </c>
      <c r="E622">
        <v>156.32</v>
      </c>
      <c r="F622">
        <v>158.15</v>
      </c>
      <c r="G622">
        <v>88966500</v>
      </c>
      <c r="H622">
        <v>-5.8296121440930264E-2</v>
      </c>
      <c r="I622" s="1">
        <v>44684.291666666664</v>
      </c>
      <c r="J622">
        <v>42.11</v>
      </c>
      <c r="K622">
        <v>45.06</v>
      </c>
      <c r="L622">
        <v>45.49</v>
      </c>
      <c r="M622">
        <v>44.23</v>
      </c>
      <c r="N622">
        <v>44.79</v>
      </c>
      <c r="O622">
        <v>4.0273469408843722E-2</v>
      </c>
      <c r="P622">
        <v>40158400</v>
      </c>
      <c r="Q622" s="1">
        <v>44684.291666666664</v>
      </c>
      <c r="R622">
        <v>275.7756</v>
      </c>
      <c r="S622">
        <v>281.77999999999997</v>
      </c>
      <c r="T622">
        <v>284.13</v>
      </c>
      <c r="U622">
        <v>280.14999999999998</v>
      </c>
      <c r="V622">
        <v>283.95999999999998</v>
      </c>
      <c r="W622">
        <v>25978600</v>
      </c>
      <c r="X622">
        <v>-0.20798669679607126</v>
      </c>
      <c r="Y622" s="1">
        <v>44684.291666666664</v>
      </c>
      <c r="Z622">
        <v>19.574100000000001</v>
      </c>
      <c r="AA622">
        <v>19.602</v>
      </c>
      <c r="AB622">
        <v>19.824999999999999</v>
      </c>
      <c r="AC622">
        <v>19.132999999999999</v>
      </c>
      <c r="AD622">
        <v>19.399999999999999</v>
      </c>
      <c r="AE622">
        <v>0.13606291906942361</v>
      </c>
      <c r="AF622">
        <v>475751000</v>
      </c>
      <c r="AG622" s="1">
        <v>44684.291666666664</v>
      </c>
      <c r="AH622">
        <v>16.805299999999999</v>
      </c>
      <c r="AI622">
        <v>17.265999999999998</v>
      </c>
      <c r="AJ622">
        <v>17.346</v>
      </c>
      <c r="AK622">
        <v>17.143999999999998</v>
      </c>
      <c r="AL622">
        <v>17.206</v>
      </c>
      <c r="AM622">
        <v>-0.69732280134103763</v>
      </c>
      <c r="AN622">
        <v>2706500</v>
      </c>
    </row>
    <row r="623" spans="1:40">
      <c r="A623" s="121">
        <v>44685.291666666664</v>
      </c>
      <c r="B623">
        <v>163.55240000000001</v>
      </c>
      <c r="C623">
        <v>166.02</v>
      </c>
      <c r="D623">
        <v>166.48</v>
      </c>
      <c r="E623">
        <v>159.26</v>
      </c>
      <c r="F623">
        <v>159.66999999999999</v>
      </c>
      <c r="G623">
        <v>108256500</v>
      </c>
      <c r="H623">
        <v>0.3051962013200552</v>
      </c>
      <c r="I623" s="1">
        <v>44685.291666666664</v>
      </c>
      <c r="J623">
        <v>43.493099999999998</v>
      </c>
      <c r="K623">
        <v>46.54</v>
      </c>
      <c r="L623">
        <v>46.64</v>
      </c>
      <c r="M623">
        <v>44.41</v>
      </c>
      <c r="N623">
        <v>45.06</v>
      </c>
      <c r="O623">
        <v>0.22889440021220808</v>
      </c>
      <c r="P623">
        <v>44625600</v>
      </c>
      <c r="Q623" s="1">
        <v>44685.291666666664</v>
      </c>
      <c r="R623">
        <v>283.80090000000001</v>
      </c>
      <c r="S623">
        <v>289.98</v>
      </c>
      <c r="T623">
        <v>290.88</v>
      </c>
      <c r="U623">
        <v>276.73</v>
      </c>
      <c r="V623">
        <v>282.58999999999997</v>
      </c>
      <c r="W623">
        <v>33599300</v>
      </c>
      <c r="X623">
        <v>0.39139068474053068</v>
      </c>
      <c r="Y623" s="1">
        <v>44685.291666666664</v>
      </c>
      <c r="Z623">
        <v>20.305099999999999</v>
      </c>
      <c r="AA623">
        <v>20.334</v>
      </c>
      <c r="AB623">
        <v>20.399999999999999</v>
      </c>
      <c r="AC623">
        <v>18.751000000000001</v>
      </c>
      <c r="AD623">
        <v>19.922999999999998</v>
      </c>
      <c r="AE623">
        <v>1.0647304929737087</v>
      </c>
      <c r="AF623">
        <v>648855000</v>
      </c>
      <c r="AG623" s="1">
        <v>44685.291666666664</v>
      </c>
      <c r="AH623">
        <v>17.2316</v>
      </c>
      <c r="AI623">
        <v>17.704000000000001</v>
      </c>
      <c r="AJ623">
        <v>17.742000000000001</v>
      </c>
      <c r="AK623">
        <v>17.052</v>
      </c>
      <c r="AL623">
        <v>17.251999999999999</v>
      </c>
      <c r="AM623">
        <v>-0.89550739961940817</v>
      </c>
      <c r="AN623">
        <v>2233000</v>
      </c>
    </row>
    <row r="624" spans="1:40">
      <c r="A624" s="121">
        <v>44686.291666666664</v>
      </c>
      <c r="B624">
        <v>154.43989999999999</v>
      </c>
      <c r="C624">
        <v>156.77000000000001</v>
      </c>
      <c r="D624">
        <v>164.08</v>
      </c>
      <c r="E624">
        <v>154.94999999999999</v>
      </c>
      <c r="F624">
        <v>163.85</v>
      </c>
      <c r="G624">
        <v>130525300</v>
      </c>
      <c r="H624">
        <v>0.72481972838588371</v>
      </c>
      <c r="I624" s="1">
        <v>44686.291666666664</v>
      </c>
      <c r="J624">
        <v>42.009599999999999</v>
      </c>
      <c r="K624">
        <v>44.6</v>
      </c>
      <c r="L624">
        <v>45.91</v>
      </c>
      <c r="M624">
        <v>44.13</v>
      </c>
      <c r="N624">
        <v>45.6</v>
      </c>
      <c r="O624">
        <v>0.5823517501961003</v>
      </c>
      <c r="P624">
        <v>52996700</v>
      </c>
      <c r="Q624" s="1">
        <v>44686.291666666664</v>
      </c>
      <c r="R624">
        <v>271.44</v>
      </c>
      <c r="S624">
        <v>277.35000000000002</v>
      </c>
      <c r="T624">
        <v>286.35000000000002</v>
      </c>
      <c r="U624">
        <v>274.33999999999997</v>
      </c>
      <c r="V624">
        <v>285.54000000000002</v>
      </c>
      <c r="W624">
        <v>43260400</v>
      </c>
      <c r="X624">
        <v>1.1512480234053863</v>
      </c>
      <c r="Y624" s="1">
        <v>44686.291666666664</v>
      </c>
      <c r="Z624">
        <v>18.8172</v>
      </c>
      <c r="AA624">
        <v>18.844000000000001</v>
      </c>
      <c r="AB624">
        <v>19.925000000000001</v>
      </c>
      <c r="AC624">
        <v>18.5</v>
      </c>
      <c r="AD624">
        <v>19.867000000000001</v>
      </c>
      <c r="AE624">
        <v>0.94389383735269405</v>
      </c>
      <c r="AF624">
        <v>626331000</v>
      </c>
      <c r="AG624" s="1">
        <v>44686.291666666664</v>
      </c>
      <c r="AH624">
        <v>16.532800000000002</v>
      </c>
      <c r="AI624">
        <v>16.986000000000001</v>
      </c>
      <c r="AJ624">
        <v>17.486000000000001</v>
      </c>
      <c r="AK624">
        <v>16.84</v>
      </c>
      <c r="AL624">
        <v>17.411999999999999</v>
      </c>
      <c r="AM624">
        <v>-0.42086888969824193</v>
      </c>
      <c r="AN624">
        <v>3367000</v>
      </c>
    </row>
    <row r="625" spans="1:40">
      <c r="A625" s="121">
        <v>44687.291666666664</v>
      </c>
      <c r="B625">
        <v>155.16999999999999</v>
      </c>
      <c r="C625">
        <v>157.28</v>
      </c>
      <c r="D625">
        <v>159.44</v>
      </c>
      <c r="E625">
        <v>154.18</v>
      </c>
      <c r="F625">
        <v>156.01</v>
      </c>
      <c r="G625">
        <v>116124600</v>
      </c>
      <c r="H625">
        <v>0.45345923629754142</v>
      </c>
      <c r="I625" s="1">
        <v>44687.291666666664</v>
      </c>
      <c r="J625">
        <v>41.726999999999997</v>
      </c>
      <c r="K625">
        <v>44.3</v>
      </c>
      <c r="L625">
        <v>45.15</v>
      </c>
      <c r="M625">
        <v>43.84</v>
      </c>
      <c r="N625">
        <v>44.49</v>
      </c>
      <c r="O625">
        <v>7.2287346050836657E-2</v>
      </c>
      <c r="P625">
        <v>40916600</v>
      </c>
      <c r="Q625" s="1">
        <v>44687.291666666664</v>
      </c>
      <c r="R625">
        <v>268.87580000000003</v>
      </c>
      <c r="S625">
        <v>274.73</v>
      </c>
      <c r="T625">
        <v>279.25</v>
      </c>
      <c r="U625">
        <v>271.27</v>
      </c>
      <c r="V625">
        <v>274.81</v>
      </c>
      <c r="W625">
        <v>37780300</v>
      </c>
      <c r="X625">
        <v>0.72023145162605728</v>
      </c>
      <c r="Y625" s="1">
        <v>44687.291666666664</v>
      </c>
      <c r="Z625">
        <v>18.648499999999999</v>
      </c>
      <c r="AA625">
        <v>18.675000000000001</v>
      </c>
      <c r="AB625">
        <v>19.512</v>
      </c>
      <c r="AC625">
        <v>17.989999999999998</v>
      </c>
      <c r="AD625">
        <v>18.736000000000001</v>
      </c>
      <c r="AE625">
        <v>0.98126500335589018</v>
      </c>
      <c r="AF625">
        <v>633297000</v>
      </c>
      <c r="AG625" s="1">
        <v>44687.291666666664</v>
      </c>
      <c r="AH625">
        <v>16.285499999999999</v>
      </c>
      <c r="AI625">
        <v>16.731999999999999</v>
      </c>
      <c r="AJ625">
        <v>16.992000000000001</v>
      </c>
      <c r="AK625">
        <v>16.617999999999999</v>
      </c>
      <c r="AL625">
        <v>16.885999999999999</v>
      </c>
      <c r="AM625">
        <v>-0.10297828274486824</v>
      </c>
      <c r="AN625">
        <v>4126500</v>
      </c>
    </row>
    <row r="626" spans="1:40">
      <c r="A626" s="121">
        <v>44690.291666666664</v>
      </c>
      <c r="B626">
        <v>150.02000000000001</v>
      </c>
      <c r="C626">
        <v>152.06</v>
      </c>
      <c r="D626">
        <v>155.83000000000001</v>
      </c>
      <c r="E626">
        <v>151.49</v>
      </c>
      <c r="F626">
        <v>154.93</v>
      </c>
      <c r="G626">
        <v>131577900</v>
      </c>
      <c r="H626">
        <v>0.74465446238993838</v>
      </c>
      <c r="I626" s="1">
        <v>44690.291666666664</v>
      </c>
      <c r="J626">
        <v>40.568399999999997</v>
      </c>
      <c r="K626">
        <v>43.07</v>
      </c>
      <c r="L626">
        <v>44.2</v>
      </c>
      <c r="M626">
        <v>42.87</v>
      </c>
      <c r="N626">
        <v>43.81</v>
      </c>
      <c r="O626">
        <v>0.24156990241205809</v>
      </c>
      <c r="P626">
        <v>44925800</v>
      </c>
      <c r="Q626" s="1">
        <v>44690.291666666664</v>
      </c>
      <c r="R626">
        <v>258.94209999999998</v>
      </c>
      <c r="S626">
        <v>264.58</v>
      </c>
      <c r="T626">
        <v>272.36</v>
      </c>
      <c r="U626">
        <v>263.32</v>
      </c>
      <c r="V626">
        <v>270.06</v>
      </c>
      <c r="W626">
        <v>47726000</v>
      </c>
      <c r="X626">
        <v>1.5024729285964906</v>
      </c>
      <c r="Y626" s="1">
        <v>44690.291666666664</v>
      </c>
      <c r="Z626">
        <v>16.925899999999999</v>
      </c>
      <c r="AA626">
        <v>16.95</v>
      </c>
      <c r="AB626">
        <v>18.254999999999999</v>
      </c>
      <c r="AC626">
        <v>16.827000000000002</v>
      </c>
      <c r="AD626">
        <v>18.033999999999999</v>
      </c>
      <c r="AE626">
        <v>1.0411253924261832</v>
      </c>
      <c r="AF626">
        <v>644455000</v>
      </c>
      <c r="AG626" s="1">
        <v>44690.291666666664</v>
      </c>
      <c r="AH626">
        <v>15.736599999999999</v>
      </c>
      <c r="AI626">
        <v>16.167999999999999</v>
      </c>
      <c r="AJ626">
        <v>16.52</v>
      </c>
      <c r="AK626">
        <v>16.106000000000002</v>
      </c>
      <c r="AL626">
        <v>16.494</v>
      </c>
      <c r="AM626">
        <v>0.47148499315178138</v>
      </c>
      <c r="AN626">
        <v>5499000</v>
      </c>
    </row>
    <row r="627" spans="1:40">
      <c r="A627" s="121">
        <v>44691.291666666664</v>
      </c>
      <c r="B627">
        <v>152.43709999999999</v>
      </c>
      <c r="C627">
        <v>154.51</v>
      </c>
      <c r="D627">
        <v>156.74</v>
      </c>
      <c r="E627">
        <v>152.93</v>
      </c>
      <c r="F627">
        <v>155.52000000000001</v>
      </c>
      <c r="G627">
        <v>115366700</v>
      </c>
      <c r="H627">
        <v>0.43917770019486901</v>
      </c>
      <c r="I627" s="1">
        <v>44691.291666666664</v>
      </c>
      <c r="J627">
        <v>41.453800000000001</v>
      </c>
      <c r="K627">
        <v>44.01</v>
      </c>
      <c r="L627">
        <v>44.74</v>
      </c>
      <c r="M627">
        <v>43.5</v>
      </c>
      <c r="N627">
        <v>44.35</v>
      </c>
      <c r="O627">
        <v>0.15054442725404124</v>
      </c>
      <c r="P627">
        <v>42770000</v>
      </c>
      <c r="Q627" s="1">
        <v>44691.291666666664</v>
      </c>
      <c r="R627">
        <v>263.75729999999999</v>
      </c>
      <c r="S627">
        <v>269.5</v>
      </c>
      <c r="T627">
        <v>273.75</v>
      </c>
      <c r="U627">
        <v>265.07</v>
      </c>
      <c r="V627">
        <v>271.69</v>
      </c>
      <c r="W627">
        <v>39336400</v>
      </c>
      <c r="X627">
        <v>0.84262062104738422</v>
      </c>
      <c r="Y627" s="1">
        <v>44691.291666666664</v>
      </c>
      <c r="Z627">
        <v>17.57</v>
      </c>
      <c r="AA627">
        <v>17.594999999999999</v>
      </c>
      <c r="AB627">
        <v>18.198</v>
      </c>
      <c r="AC627">
        <v>17.024999999999999</v>
      </c>
      <c r="AD627">
        <v>17.689</v>
      </c>
      <c r="AE627">
        <v>1.6689084062832029</v>
      </c>
      <c r="AF627">
        <v>761474000</v>
      </c>
      <c r="AG627" s="1">
        <v>44691.291666666664</v>
      </c>
      <c r="AH627">
        <v>15.962400000000001</v>
      </c>
      <c r="AI627">
        <v>16.399999999999999</v>
      </c>
      <c r="AJ627">
        <v>16.760000000000002</v>
      </c>
      <c r="AK627">
        <v>16.143999999999998</v>
      </c>
      <c r="AL627">
        <v>16.594000000000001</v>
      </c>
      <c r="AM627">
        <v>0.59642290780034235</v>
      </c>
      <c r="AN627">
        <v>5797500</v>
      </c>
    </row>
    <row r="628" spans="1:40">
      <c r="A628" s="121">
        <v>44692.291666666664</v>
      </c>
      <c r="B628">
        <v>144.53460000000001</v>
      </c>
      <c r="C628">
        <v>146.5</v>
      </c>
      <c r="D628">
        <v>155.44999999999999</v>
      </c>
      <c r="E628">
        <v>145.81</v>
      </c>
      <c r="F628">
        <v>153.5</v>
      </c>
      <c r="G628">
        <v>142689800</v>
      </c>
      <c r="H628">
        <v>0.95404224576411112</v>
      </c>
      <c r="I628" s="1">
        <v>44692.291666666664</v>
      </c>
      <c r="J628">
        <v>40.342399999999998</v>
      </c>
      <c r="K628">
        <v>42.83</v>
      </c>
      <c r="L628">
        <v>44.29</v>
      </c>
      <c r="M628">
        <v>42.78</v>
      </c>
      <c r="N628">
        <v>44.02</v>
      </c>
      <c r="O628">
        <v>4.8435276788027622E-2</v>
      </c>
      <c r="P628">
        <v>40351700</v>
      </c>
      <c r="Q628" s="1">
        <v>44692.291666666664</v>
      </c>
      <c r="R628">
        <v>254.99789999999999</v>
      </c>
      <c r="S628">
        <v>260.55</v>
      </c>
      <c r="T628">
        <v>271.36</v>
      </c>
      <c r="U628">
        <v>259.3</v>
      </c>
      <c r="V628">
        <v>265.68</v>
      </c>
      <c r="W628">
        <v>48975900</v>
      </c>
      <c r="X628">
        <v>1.6007790932772417</v>
      </c>
      <c r="Y628" s="1">
        <v>44692.291666666664</v>
      </c>
      <c r="Z628">
        <v>16.606400000000001</v>
      </c>
      <c r="AA628">
        <v>16.63</v>
      </c>
      <c r="AB628">
        <v>17.753</v>
      </c>
      <c r="AC628">
        <v>16.568000000000001</v>
      </c>
      <c r="AD628">
        <v>17.347000000000001</v>
      </c>
      <c r="AE628">
        <v>1.1790650163529959</v>
      </c>
      <c r="AF628">
        <v>670167000</v>
      </c>
      <c r="AG628" s="1">
        <v>44692.291666666664</v>
      </c>
      <c r="AH628">
        <v>15.5847</v>
      </c>
      <c r="AI628">
        <v>16.012</v>
      </c>
      <c r="AJ628">
        <v>16.532</v>
      </c>
      <c r="AK628">
        <v>15.988</v>
      </c>
      <c r="AL628">
        <v>16.341999999999999</v>
      </c>
      <c r="AM628">
        <v>0.51585155580755171</v>
      </c>
      <c r="AN628">
        <v>5605000</v>
      </c>
    </row>
    <row r="629" spans="1:40">
      <c r="A629" s="121">
        <v>44693.291666666664</v>
      </c>
      <c r="B629">
        <v>140.6474</v>
      </c>
      <c r="C629">
        <v>142.56</v>
      </c>
      <c r="D629">
        <v>146.19999999999999</v>
      </c>
      <c r="E629">
        <v>138.80000000000001</v>
      </c>
      <c r="F629">
        <v>142.77000000000001</v>
      </c>
      <c r="G629">
        <v>182602000</v>
      </c>
      <c r="H629">
        <v>1.7061302853960969</v>
      </c>
      <c r="I629" s="1">
        <v>44693.291666666664</v>
      </c>
      <c r="J629">
        <v>40.351799999999997</v>
      </c>
      <c r="K629">
        <v>42.84</v>
      </c>
      <c r="L629">
        <v>42.91</v>
      </c>
      <c r="M629">
        <v>42.01</v>
      </c>
      <c r="N629">
        <v>42.73</v>
      </c>
      <c r="O629">
        <v>0.13194918685159637</v>
      </c>
      <c r="P629">
        <v>42329600</v>
      </c>
      <c r="Q629" s="1">
        <v>44693.291666666664</v>
      </c>
      <c r="R629">
        <v>249.90880000000001</v>
      </c>
      <c r="S629">
        <v>255.35</v>
      </c>
      <c r="T629">
        <v>259.88</v>
      </c>
      <c r="U629">
        <v>250.02</v>
      </c>
      <c r="V629">
        <v>257.69</v>
      </c>
      <c r="W629">
        <v>51033800</v>
      </c>
      <c r="X629">
        <v>1.7626354468227392</v>
      </c>
      <c r="Y629" s="1">
        <v>44693.291666666664</v>
      </c>
      <c r="Z629">
        <v>16.152000000000001</v>
      </c>
      <c r="AA629">
        <v>16.175000000000001</v>
      </c>
      <c r="AB629">
        <v>16.788</v>
      </c>
      <c r="AC629">
        <v>15.567</v>
      </c>
      <c r="AD629">
        <v>16.219000000000001</v>
      </c>
      <c r="AE629">
        <v>1.385936898674162</v>
      </c>
      <c r="AF629">
        <v>708728000</v>
      </c>
      <c r="AG629" s="1">
        <v>44693.291666666664</v>
      </c>
      <c r="AH629">
        <v>16.3323</v>
      </c>
      <c r="AI629">
        <v>16.78</v>
      </c>
      <c r="AJ629">
        <v>16.995999999999999</v>
      </c>
      <c r="AK629">
        <v>16.488</v>
      </c>
      <c r="AL629">
        <v>16.672000000000001</v>
      </c>
      <c r="AM629">
        <v>1.7244218356994101</v>
      </c>
      <c r="AN629">
        <v>8492500</v>
      </c>
    </row>
    <row r="630" spans="1:40">
      <c r="A630" s="121">
        <v>44694.291666666664</v>
      </c>
      <c r="B630">
        <v>145.13640000000001</v>
      </c>
      <c r="C630">
        <v>147.11000000000001</v>
      </c>
      <c r="D630">
        <v>148.1</v>
      </c>
      <c r="E630">
        <v>143.11000000000001</v>
      </c>
      <c r="F630">
        <v>144.59</v>
      </c>
      <c r="G630">
        <v>113990900</v>
      </c>
      <c r="H630">
        <v>0.41325272675502639</v>
      </c>
      <c r="I630" s="1">
        <v>44694.291666666664</v>
      </c>
      <c r="J630">
        <v>41.067700000000002</v>
      </c>
      <c r="K630">
        <v>43.6</v>
      </c>
      <c r="L630">
        <v>43.84</v>
      </c>
      <c r="M630">
        <v>42.97</v>
      </c>
      <c r="N630">
        <v>43.42</v>
      </c>
      <c r="O630">
        <v>-0.3027631146092824</v>
      </c>
      <c r="P630">
        <v>32034100</v>
      </c>
      <c r="Q630" s="1">
        <v>44694.291666666664</v>
      </c>
      <c r="R630">
        <v>255.5558</v>
      </c>
      <c r="S630">
        <v>261.12</v>
      </c>
      <c r="T630">
        <v>263.04000000000002</v>
      </c>
      <c r="U630">
        <v>255.35</v>
      </c>
      <c r="V630">
        <v>257.35000000000002</v>
      </c>
      <c r="W630">
        <v>34925100</v>
      </c>
      <c r="X630">
        <v>0.495666477310928</v>
      </c>
      <c r="Y630" s="1">
        <v>44694.291666666664</v>
      </c>
      <c r="Z630">
        <v>17.680800000000001</v>
      </c>
      <c r="AA630">
        <v>17.706</v>
      </c>
      <c r="AB630">
        <v>17.928000000000001</v>
      </c>
      <c r="AC630">
        <v>16.593</v>
      </c>
      <c r="AD630">
        <v>16.788</v>
      </c>
      <c r="AE630">
        <v>1.1805135111593212</v>
      </c>
      <c r="AF630">
        <v>670437000</v>
      </c>
      <c r="AG630" s="1">
        <v>44694.291666666664</v>
      </c>
      <c r="AH630">
        <v>16.9377</v>
      </c>
      <c r="AI630">
        <v>17.402000000000001</v>
      </c>
      <c r="AJ630">
        <v>17.454000000000001</v>
      </c>
      <c r="AK630">
        <v>17.091999999999999</v>
      </c>
      <c r="AL630">
        <v>17.091999999999999</v>
      </c>
      <c r="AM630">
        <v>2.0703974470038831E-2</v>
      </c>
      <c r="AN630">
        <v>4422000</v>
      </c>
    </row>
    <row r="631" spans="1:40">
      <c r="A631" s="121">
        <v>44697.291666666664</v>
      </c>
      <c r="B631">
        <v>143.5874</v>
      </c>
      <c r="C631">
        <v>145.54</v>
      </c>
      <c r="D631">
        <v>147.52000000000001</v>
      </c>
      <c r="E631">
        <v>144.18</v>
      </c>
      <c r="F631">
        <v>145.55000000000001</v>
      </c>
      <c r="G631">
        <v>86643800</v>
      </c>
      <c r="H631">
        <v>-0.10206406431687329</v>
      </c>
      <c r="I631" s="1">
        <v>44697.291666666664</v>
      </c>
      <c r="J631">
        <v>40.5779</v>
      </c>
      <c r="K631">
        <v>43.08</v>
      </c>
      <c r="L631">
        <v>43.61</v>
      </c>
      <c r="M631">
        <v>42.79</v>
      </c>
      <c r="N631">
        <v>43.42</v>
      </c>
      <c r="O631">
        <v>-0.59673174024484454</v>
      </c>
      <c r="P631">
        <v>25071900</v>
      </c>
      <c r="Q631" s="1">
        <v>44697.291666666664</v>
      </c>
      <c r="R631">
        <v>255.92769999999999</v>
      </c>
      <c r="S631">
        <v>261.5</v>
      </c>
      <c r="T631">
        <v>265.82</v>
      </c>
      <c r="U631">
        <v>255.78</v>
      </c>
      <c r="V631">
        <v>259.95999999999998</v>
      </c>
      <c r="W631">
        <v>32550900</v>
      </c>
      <c r="X631">
        <v>0.30893274166404511</v>
      </c>
      <c r="Y631" s="1">
        <v>44697.291666666664</v>
      </c>
      <c r="Z631">
        <v>17.2395</v>
      </c>
      <c r="AA631">
        <v>17.263999999999999</v>
      </c>
      <c r="AB631">
        <v>17.788</v>
      </c>
      <c r="AC631">
        <v>17.106000000000002</v>
      </c>
      <c r="AD631">
        <v>17.509</v>
      </c>
      <c r="AE631">
        <v>0.38120725305105491</v>
      </c>
      <c r="AF631">
        <v>521446000</v>
      </c>
      <c r="AG631" s="1">
        <v>44697.291666666664</v>
      </c>
      <c r="AH631">
        <v>16.8111</v>
      </c>
      <c r="AI631">
        <v>17.271999999999998</v>
      </c>
      <c r="AJ631">
        <v>17.431999999999999</v>
      </c>
      <c r="AK631">
        <v>17.192</v>
      </c>
      <c r="AL631">
        <v>17.257999999999999</v>
      </c>
      <c r="AM631">
        <v>-0.68727754187180656</v>
      </c>
      <c r="AN631">
        <v>2730500</v>
      </c>
    </row>
    <row r="632" spans="1:40">
      <c r="A632" s="121">
        <v>44698.291666666664</v>
      </c>
      <c r="B632">
        <v>147.23779999999999</v>
      </c>
      <c r="C632">
        <v>149.24</v>
      </c>
      <c r="D632">
        <v>149.77000000000001</v>
      </c>
      <c r="E632">
        <v>146.68</v>
      </c>
      <c r="F632">
        <v>148.86000000000001</v>
      </c>
      <c r="G632">
        <v>78336300</v>
      </c>
      <c r="H632">
        <v>-0.25860696070551437</v>
      </c>
      <c r="I632" s="1">
        <v>44698.291666666664</v>
      </c>
      <c r="J632">
        <v>41.821199999999997</v>
      </c>
      <c r="K632">
        <v>44.4</v>
      </c>
      <c r="L632">
        <v>44.42</v>
      </c>
      <c r="M632">
        <v>43.65</v>
      </c>
      <c r="N632">
        <v>43.82</v>
      </c>
      <c r="O632">
        <v>-0.44790648173781145</v>
      </c>
      <c r="P632">
        <v>28596600</v>
      </c>
      <c r="Q632" s="1">
        <v>44698.291666666664</v>
      </c>
      <c r="R632">
        <v>261.13440000000003</v>
      </c>
      <c r="S632">
        <v>266.82</v>
      </c>
      <c r="T632">
        <v>268.33</v>
      </c>
      <c r="U632">
        <v>262.45999999999998</v>
      </c>
      <c r="V632">
        <v>266.11</v>
      </c>
      <c r="W632">
        <v>28828800</v>
      </c>
      <c r="X632">
        <v>1.6185021399845484E-2</v>
      </c>
      <c r="Y632" s="1">
        <v>44698.291666666664</v>
      </c>
      <c r="Z632">
        <v>18.151199999999999</v>
      </c>
      <c r="AA632">
        <v>18.177</v>
      </c>
      <c r="AB632">
        <v>18.370999999999999</v>
      </c>
      <c r="AC632">
        <v>17.634</v>
      </c>
      <c r="AD632">
        <v>18.074000000000002</v>
      </c>
      <c r="AE632">
        <v>0.72661425160830084</v>
      </c>
      <c r="AF632">
        <v>585830000</v>
      </c>
      <c r="AG632" s="1">
        <v>44698.291666666664</v>
      </c>
      <c r="AH632">
        <v>17.07</v>
      </c>
      <c r="AI632">
        <v>17.538</v>
      </c>
      <c r="AJ632">
        <v>17.588000000000001</v>
      </c>
      <c r="AK632">
        <v>17.361999999999998</v>
      </c>
      <c r="AL632">
        <v>17.494</v>
      </c>
      <c r="AM632">
        <v>-0.65337479116315178</v>
      </c>
      <c r="AN632">
        <v>2811500</v>
      </c>
    </row>
    <row r="633" spans="1:40">
      <c r="A633" s="121">
        <v>44699.291666666664</v>
      </c>
      <c r="B633">
        <v>138.9308</v>
      </c>
      <c r="C633">
        <v>140.82</v>
      </c>
      <c r="D633">
        <v>147.36000000000001</v>
      </c>
      <c r="E633">
        <v>139.9</v>
      </c>
      <c r="F633">
        <v>146.85</v>
      </c>
      <c r="G633">
        <v>109742900</v>
      </c>
      <c r="H633">
        <v>0.33320527278464451</v>
      </c>
      <c r="I633" s="1">
        <v>44699.291666666664</v>
      </c>
      <c r="J633">
        <v>39.890300000000003</v>
      </c>
      <c r="K633">
        <v>42.35</v>
      </c>
      <c r="L633">
        <v>43.98</v>
      </c>
      <c r="M633">
        <v>42.22</v>
      </c>
      <c r="N633">
        <v>43.98</v>
      </c>
      <c r="O633">
        <v>-0.16831074400640966</v>
      </c>
      <c r="P633">
        <v>35218400</v>
      </c>
      <c r="Q633" s="1">
        <v>44699.291666666664</v>
      </c>
      <c r="R633">
        <v>249.245</v>
      </c>
      <c r="S633">
        <v>254.08</v>
      </c>
      <c r="T633">
        <v>263.60000000000002</v>
      </c>
      <c r="U633">
        <v>252.77</v>
      </c>
      <c r="V633">
        <v>263</v>
      </c>
      <c r="W633">
        <v>31356000</v>
      </c>
      <c r="X633">
        <v>0.21495239429463212</v>
      </c>
      <c r="Y633" s="1">
        <v>44699.291666666664</v>
      </c>
      <c r="Z633">
        <v>16.913900000000002</v>
      </c>
      <c r="AA633">
        <v>16.937999999999999</v>
      </c>
      <c r="AB633">
        <v>18.117999999999999</v>
      </c>
      <c r="AC633">
        <v>16.864000000000001</v>
      </c>
      <c r="AD633">
        <v>17.704999999999998</v>
      </c>
      <c r="AE633">
        <v>0.50843338020663842</v>
      </c>
      <c r="AF633">
        <v>545161000</v>
      </c>
      <c r="AG633" s="1">
        <v>44699.291666666664</v>
      </c>
      <c r="AH633">
        <v>16.949300000000001</v>
      </c>
      <c r="AI633">
        <v>17.414000000000001</v>
      </c>
      <c r="AJ633">
        <v>17.846</v>
      </c>
      <c r="AK633">
        <v>17.388000000000002</v>
      </c>
      <c r="AL633">
        <v>17.760000000000002</v>
      </c>
      <c r="AM633">
        <v>0.40200528182293338</v>
      </c>
      <c r="AN633">
        <v>5333000</v>
      </c>
    </row>
    <row r="634" spans="1:40">
      <c r="A634" s="121">
        <v>44700.291666666664</v>
      </c>
      <c r="B634">
        <v>135.50739999999999</v>
      </c>
      <c r="C634">
        <v>137.35</v>
      </c>
      <c r="D634">
        <v>141.66</v>
      </c>
      <c r="E634">
        <v>136.6</v>
      </c>
      <c r="F634">
        <v>139.88</v>
      </c>
      <c r="G634">
        <v>136095600</v>
      </c>
      <c r="H634">
        <v>0.82978402519643413</v>
      </c>
      <c r="I634" s="1">
        <v>44700.291666666664</v>
      </c>
      <c r="J634">
        <v>39.57</v>
      </c>
      <c r="K634">
        <v>42.01</v>
      </c>
      <c r="L634">
        <v>42.7</v>
      </c>
      <c r="M634">
        <v>41.72</v>
      </c>
      <c r="N634">
        <v>42.32</v>
      </c>
      <c r="O634">
        <v>-0.42323105373783693</v>
      </c>
      <c r="P634">
        <v>29181000</v>
      </c>
      <c r="Q634" s="1">
        <v>44700.291666666664</v>
      </c>
      <c r="R634">
        <v>248.3229</v>
      </c>
      <c r="S634">
        <v>253.14</v>
      </c>
      <c r="T634">
        <v>257.67</v>
      </c>
      <c r="U634">
        <v>251.88</v>
      </c>
      <c r="V634">
        <v>253.9</v>
      </c>
      <c r="W634">
        <v>32692300</v>
      </c>
      <c r="X634">
        <v>0.32005402471537575</v>
      </c>
      <c r="Y634" s="1">
        <v>44700.291666666664</v>
      </c>
      <c r="Z634">
        <v>17.099699999999999</v>
      </c>
      <c r="AA634">
        <v>17.123999999999999</v>
      </c>
      <c r="AB634">
        <v>17.687000000000001</v>
      </c>
      <c r="AC634">
        <v>16.734000000000002</v>
      </c>
      <c r="AD634">
        <v>16.937000000000001</v>
      </c>
      <c r="AE634">
        <v>0.91695719875062009</v>
      </c>
      <c r="AF634">
        <v>621310000</v>
      </c>
      <c r="AG634" s="1">
        <v>44700.291666666664</v>
      </c>
      <c r="AH634">
        <v>17.268599999999999</v>
      </c>
      <c r="AI634">
        <v>17.742000000000001</v>
      </c>
      <c r="AJ634">
        <v>17.946000000000002</v>
      </c>
      <c r="AK634">
        <v>17.574000000000002</v>
      </c>
      <c r="AL634">
        <v>17.62</v>
      </c>
      <c r="AM634">
        <v>-0.20091956256987079</v>
      </c>
      <c r="AN634">
        <v>3892500</v>
      </c>
    </row>
    <row r="635" spans="1:40">
      <c r="A635" s="121">
        <v>44701.291666666664</v>
      </c>
      <c r="B635">
        <v>135.7441</v>
      </c>
      <c r="C635">
        <v>137.59</v>
      </c>
      <c r="D635">
        <v>140.69999999999999</v>
      </c>
      <c r="E635">
        <v>132.61000000000001</v>
      </c>
      <c r="F635">
        <v>139.09</v>
      </c>
      <c r="G635">
        <v>137426100</v>
      </c>
      <c r="H635">
        <v>0.85485538525001059</v>
      </c>
      <c r="I635" s="1">
        <v>44701.291666666664</v>
      </c>
      <c r="J635">
        <v>39.230899999999998</v>
      </c>
      <c r="K635">
        <v>41.65</v>
      </c>
      <c r="L635">
        <v>42.29</v>
      </c>
      <c r="M635">
        <v>40.31</v>
      </c>
      <c r="N635">
        <v>42.25</v>
      </c>
      <c r="O635">
        <v>0.23635529707667677</v>
      </c>
      <c r="P635">
        <v>44802300</v>
      </c>
      <c r="Q635" s="1">
        <v>44701.291666666664</v>
      </c>
      <c r="R635">
        <v>247.75389999999999</v>
      </c>
      <c r="S635">
        <v>252.56</v>
      </c>
      <c r="T635">
        <v>258.54000000000002</v>
      </c>
      <c r="U635">
        <v>246.44</v>
      </c>
      <c r="V635">
        <v>257.24</v>
      </c>
      <c r="W635">
        <v>39199300</v>
      </c>
      <c r="X635">
        <v>0.83183753825857631</v>
      </c>
      <c r="Y635" s="1">
        <v>44701.291666666664</v>
      </c>
      <c r="Z635">
        <v>16.670300000000001</v>
      </c>
      <c r="AA635">
        <v>16.693999999999999</v>
      </c>
      <c r="AB635">
        <v>17.41</v>
      </c>
      <c r="AC635">
        <v>15.755000000000001</v>
      </c>
      <c r="AD635">
        <v>17.332000000000001</v>
      </c>
      <c r="AE635">
        <v>1.5489032939769307</v>
      </c>
      <c r="AF635">
        <v>739105000</v>
      </c>
      <c r="AG635" s="1">
        <v>44701.291666666664</v>
      </c>
      <c r="AH635">
        <v>17.507999999999999</v>
      </c>
      <c r="AI635">
        <v>17.988</v>
      </c>
      <c r="AJ635">
        <v>18.100000000000001</v>
      </c>
      <c r="AK635">
        <v>17.643999999999998</v>
      </c>
      <c r="AL635">
        <v>17.988</v>
      </c>
      <c r="AM635">
        <v>-0.14315932062179237</v>
      </c>
      <c r="AN635">
        <v>4030500</v>
      </c>
    </row>
    <row r="636" spans="1:40">
      <c r="A636" s="121">
        <v>44704.291666666664</v>
      </c>
      <c r="B636">
        <v>141.1901</v>
      </c>
      <c r="C636">
        <v>143.11000000000001</v>
      </c>
      <c r="D636">
        <v>143.26</v>
      </c>
      <c r="E636">
        <v>137.65</v>
      </c>
      <c r="F636">
        <v>137.79</v>
      </c>
      <c r="G636">
        <v>117726300</v>
      </c>
      <c r="H636">
        <v>0.48364097053114796</v>
      </c>
      <c r="I636" s="1">
        <v>44704.291666666664</v>
      </c>
      <c r="J636">
        <v>39.560600000000001</v>
      </c>
      <c r="K636">
        <v>42</v>
      </c>
      <c r="L636">
        <v>42.25</v>
      </c>
      <c r="M636">
        <v>41.33</v>
      </c>
      <c r="N636">
        <v>41.69</v>
      </c>
      <c r="O636">
        <v>-0.50689696849134391</v>
      </c>
      <c r="P636">
        <v>27199500</v>
      </c>
      <c r="Q636" s="1">
        <v>44704.291666666664</v>
      </c>
      <c r="R636">
        <v>255.69</v>
      </c>
      <c r="S636">
        <v>260.64999999999998</v>
      </c>
      <c r="T636">
        <v>261.5</v>
      </c>
      <c r="U636">
        <v>253.43</v>
      </c>
      <c r="V636">
        <v>255.49</v>
      </c>
      <c r="W636">
        <v>33175400</v>
      </c>
      <c r="X636">
        <v>0.35805043095369143</v>
      </c>
      <c r="Y636" s="1">
        <v>44704.291666666664</v>
      </c>
      <c r="Z636">
        <v>16.873999999999999</v>
      </c>
      <c r="AA636">
        <v>16.898</v>
      </c>
      <c r="AB636">
        <v>16.914999999999999</v>
      </c>
      <c r="AC636">
        <v>16.178999999999998</v>
      </c>
      <c r="AD636">
        <v>16.274000000000001</v>
      </c>
      <c r="AE636">
        <v>1.0166297358125465</v>
      </c>
      <c r="AF636">
        <v>639889000</v>
      </c>
      <c r="AG636" s="1">
        <v>44704.291666666664</v>
      </c>
      <c r="AH636">
        <v>17.474900000000002</v>
      </c>
      <c r="AI636">
        <v>17.954000000000001</v>
      </c>
      <c r="AJ636">
        <v>18.052</v>
      </c>
      <c r="AK636">
        <v>17.79</v>
      </c>
      <c r="AL636">
        <v>17.898</v>
      </c>
      <c r="AM636">
        <v>-0.39198876872420269</v>
      </c>
      <c r="AN636">
        <v>3436000</v>
      </c>
    </row>
    <row r="637" spans="1:40">
      <c r="A637" s="121">
        <v>44705.291666666664</v>
      </c>
      <c r="B637">
        <v>138.477</v>
      </c>
      <c r="C637">
        <v>140.36000000000001</v>
      </c>
      <c r="D637">
        <v>141.97</v>
      </c>
      <c r="E637">
        <v>137.33000000000001</v>
      </c>
      <c r="F637">
        <v>140.81</v>
      </c>
      <c r="G637">
        <v>104132700</v>
      </c>
      <c r="H637">
        <v>0.22748911782592601</v>
      </c>
      <c r="I637" s="1">
        <v>44705.291666666664</v>
      </c>
      <c r="J637">
        <v>39.2498</v>
      </c>
      <c r="K637">
        <v>41.67</v>
      </c>
      <c r="L637">
        <v>41.89</v>
      </c>
      <c r="M637">
        <v>41.1</v>
      </c>
      <c r="N637">
        <v>41.7</v>
      </c>
      <c r="O637">
        <v>-0.3955113095865993</v>
      </c>
      <c r="P637">
        <v>29837500</v>
      </c>
      <c r="Q637" s="1">
        <v>44705.291666666664</v>
      </c>
      <c r="R637">
        <v>254.67959999999999</v>
      </c>
      <c r="S637">
        <v>259.62</v>
      </c>
      <c r="T637">
        <v>261.33</v>
      </c>
      <c r="U637">
        <v>253.5</v>
      </c>
      <c r="V637">
        <v>257.89</v>
      </c>
      <c r="W637">
        <v>29043900</v>
      </c>
      <c r="X637">
        <v>3.3102899648368989E-2</v>
      </c>
      <c r="Y637" s="1">
        <v>44705.291666666664</v>
      </c>
      <c r="Z637">
        <v>16.131</v>
      </c>
      <c r="AA637">
        <v>16.154</v>
      </c>
      <c r="AB637">
        <v>16.597000000000001</v>
      </c>
      <c r="AC637">
        <v>15.78</v>
      </c>
      <c r="AD637">
        <v>16.510000000000002</v>
      </c>
      <c r="AE637">
        <v>0.74120649558313478</v>
      </c>
      <c r="AF637">
        <v>588550000</v>
      </c>
      <c r="AG637" s="1">
        <v>44705.291666666664</v>
      </c>
      <c r="AH637">
        <v>17.3309</v>
      </c>
      <c r="AI637">
        <v>17.806000000000001</v>
      </c>
      <c r="AJ637">
        <v>17.876000000000001</v>
      </c>
      <c r="AK637">
        <v>17.61</v>
      </c>
      <c r="AL637">
        <v>17.788</v>
      </c>
      <c r="AM637">
        <v>-0.47507143558430104</v>
      </c>
      <c r="AN637">
        <v>3237500</v>
      </c>
    </row>
    <row r="638" spans="1:40">
      <c r="A638" s="121">
        <v>44706.291666666664</v>
      </c>
      <c r="B638">
        <v>138.63480000000001</v>
      </c>
      <c r="C638">
        <v>140.52000000000001</v>
      </c>
      <c r="D638">
        <v>141.79</v>
      </c>
      <c r="E638">
        <v>138.34</v>
      </c>
      <c r="F638">
        <v>138.43</v>
      </c>
      <c r="G638">
        <v>92482700</v>
      </c>
      <c r="H638">
        <v>7.9616134109192441E-3</v>
      </c>
      <c r="I638" s="1">
        <v>44706.291666666664</v>
      </c>
      <c r="J638">
        <v>39.749000000000002</v>
      </c>
      <c r="K638">
        <v>42.2</v>
      </c>
      <c r="L638">
        <v>42.52</v>
      </c>
      <c r="M638">
        <v>41.39</v>
      </c>
      <c r="N638">
        <v>41.44</v>
      </c>
      <c r="O638">
        <v>-0.54559060678562299</v>
      </c>
      <c r="P638">
        <v>26283100</v>
      </c>
      <c r="Q638" s="1">
        <v>44706.291666666664</v>
      </c>
      <c r="R638">
        <v>257.52440000000001</v>
      </c>
      <c r="S638">
        <v>262.52</v>
      </c>
      <c r="T638">
        <v>264.58</v>
      </c>
      <c r="U638">
        <v>257.13</v>
      </c>
      <c r="V638">
        <v>258.14</v>
      </c>
      <c r="W638">
        <v>28547900</v>
      </c>
      <c r="X638">
        <v>-5.9081073775150584E-3</v>
      </c>
      <c r="Y638" s="1">
        <v>44706.291666666664</v>
      </c>
      <c r="Z638">
        <v>16.950900000000001</v>
      </c>
      <c r="AA638">
        <v>16.975000000000001</v>
      </c>
      <c r="AB638">
        <v>17.111000000000001</v>
      </c>
      <c r="AC638">
        <v>16</v>
      </c>
      <c r="AD638">
        <v>16.02</v>
      </c>
      <c r="AE638">
        <v>1.7743695577748522</v>
      </c>
      <c r="AF638">
        <v>781132000</v>
      </c>
      <c r="AG638" s="1">
        <v>44706.291666666664</v>
      </c>
      <c r="AH638">
        <v>17.186800000000002</v>
      </c>
      <c r="AI638">
        <v>17.658000000000001</v>
      </c>
      <c r="AJ638">
        <v>17.79</v>
      </c>
      <c r="AK638">
        <v>17.41</v>
      </c>
      <c r="AL638">
        <v>17.585999999999999</v>
      </c>
      <c r="AM638">
        <v>-9.7537100532368096E-2</v>
      </c>
      <c r="AN638">
        <v>4139500</v>
      </c>
    </row>
    <row r="639" spans="1:40">
      <c r="A639" s="121">
        <v>44707.291666666664</v>
      </c>
      <c r="B639">
        <v>141.8511</v>
      </c>
      <c r="C639">
        <v>143.78</v>
      </c>
      <c r="D639">
        <v>144.34</v>
      </c>
      <c r="E639">
        <v>137.13999999999999</v>
      </c>
      <c r="F639">
        <v>137.38999999999999</v>
      </c>
      <c r="G639">
        <v>90601500</v>
      </c>
      <c r="H639">
        <v>-2.7486896572386395E-2</v>
      </c>
      <c r="I639" s="1">
        <v>44707.291666666664</v>
      </c>
      <c r="J639">
        <v>40.954599999999999</v>
      </c>
      <c r="K639">
        <v>43.48</v>
      </c>
      <c r="L639">
        <v>43.68</v>
      </c>
      <c r="M639">
        <v>42.08</v>
      </c>
      <c r="N639">
        <v>42.17</v>
      </c>
      <c r="O639">
        <v>-0.43819084863925889</v>
      </c>
      <c r="P639">
        <v>28826700</v>
      </c>
      <c r="Q639" s="1">
        <v>44707.291666666664</v>
      </c>
      <c r="R639">
        <v>260.84010000000001</v>
      </c>
      <c r="S639">
        <v>265.89999999999998</v>
      </c>
      <c r="T639">
        <v>267.11</v>
      </c>
      <c r="U639">
        <v>261.43</v>
      </c>
      <c r="V639">
        <v>262.27</v>
      </c>
      <c r="W639">
        <v>25002100</v>
      </c>
      <c r="X639">
        <v>-0.28478961687828047</v>
      </c>
      <c r="Y639" s="1">
        <v>44707.291666666664</v>
      </c>
      <c r="Z639">
        <v>17.825600000000001</v>
      </c>
      <c r="AA639">
        <v>17.850999999999999</v>
      </c>
      <c r="AB639">
        <v>18.091999999999999</v>
      </c>
      <c r="AC639">
        <v>16.021999999999998</v>
      </c>
      <c r="AD639">
        <v>16.036000000000001</v>
      </c>
      <c r="AE639">
        <v>2.9301772116977012</v>
      </c>
      <c r="AF639">
        <v>996575000</v>
      </c>
      <c r="AG639" s="1">
        <v>44707.291666666664</v>
      </c>
      <c r="AH639">
        <v>17.6248</v>
      </c>
      <c r="AI639">
        <v>18.108000000000001</v>
      </c>
      <c r="AJ639">
        <v>18.18</v>
      </c>
      <c r="AK639">
        <v>17.760000000000002</v>
      </c>
      <c r="AL639">
        <v>17.786000000000001</v>
      </c>
      <c r="AM639">
        <v>-0.64960781886219021</v>
      </c>
      <c r="AN639">
        <v>2820500</v>
      </c>
    </row>
    <row r="640" spans="1:40">
      <c r="A640" s="121">
        <v>44708.291666666664</v>
      </c>
      <c r="B640">
        <v>147.63249999999999</v>
      </c>
      <c r="C640">
        <v>149.63999999999999</v>
      </c>
      <c r="D640">
        <v>149.68</v>
      </c>
      <c r="E640">
        <v>145.26</v>
      </c>
      <c r="F640">
        <v>145.38999999999999</v>
      </c>
      <c r="G640">
        <v>90978500</v>
      </c>
      <c r="H640">
        <v>-2.0382873468141112E-2</v>
      </c>
      <c r="I640" s="1">
        <v>44708.291666666664</v>
      </c>
      <c r="J640">
        <v>41.962499999999999</v>
      </c>
      <c r="K640">
        <v>44.55</v>
      </c>
      <c r="L640">
        <v>44.55</v>
      </c>
      <c r="M640">
        <v>43.55</v>
      </c>
      <c r="N640">
        <v>43.59</v>
      </c>
      <c r="O640">
        <v>-0.36528771040387903</v>
      </c>
      <c r="P640">
        <v>30553300</v>
      </c>
      <c r="Q640" s="1">
        <v>44708.291666666664</v>
      </c>
      <c r="R640">
        <v>268.04039999999998</v>
      </c>
      <c r="S640">
        <v>273.24</v>
      </c>
      <c r="T640">
        <v>273.33999999999997</v>
      </c>
      <c r="U640">
        <v>267.56</v>
      </c>
      <c r="V640">
        <v>268.48</v>
      </c>
      <c r="W640">
        <v>26910800</v>
      </c>
      <c r="X640">
        <v>-0.13466802593008517</v>
      </c>
      <c r="Y640" s="1">
        <v>44708.291666666664</v>
      </c>
      <c r="Z640">
        <v>18.784300000000002</v>
      </c>
      <c r="AA640">
        <v>18.811</v>
      </c>
      <c r="AB640">
        <v>18.881</v>
      </c>
      <c r="AC640">
        <v>18.100000000000001</v>
      </c>
      <c r="AD640">
        <v>18.186</v>
      </c>
      <c r="AE640">
        <v>1.545008452386589</v>
      </c>
      <c r="AF640">
        <v>738379000</v>
      </c>
      <c r="AG640" s="1">
        <v>44708.291666666664</v>
      </c>
      <c r="AH640">
        <v>17.959599999999998</v>
      </c>
      <c r="AI640">
        <v>18.452000000000002</v>
      </c>
      <c r="AJ640">
        <v>18.472000000000001</v>
      </c>
      <c r="AK640">
        <v>18.132000000000001</v>
      </c>
      <c r="AL640">
        <v>18.152000000000001</v>
      </c>
      <c r="AM640">
        <v>-0.47109518704439707</v>
      </c>
      <c r="AN640">
        <v>3247000</v>
      </c>
    </row>
    <row r="641" spans="1:40">
      <c r="A641" s="121">
        <v>44712.291666666664</v>
      </c>
      <c r="B641">
        <v>146.8432</v>
      </c>
      <c r="C641">
        <v>148.84</v>
      </c>
      <c r="D641">
        <v>150.66</v>
      </c>
      <c r="E641">
        <v>146.84</v>
      </c>
      <c r="F641">
        <v>149.07</v>
      </c>
      <c r="G641">
        <v>103718400</v>
      </c>
      <c r="H641">
        <v>0.21968222983630048</v>
      </c>
      <c r="I641" s="1">
        <v>44712.291666666664</v>
      </c>
      <c r="J641">
        <v>41.84</v>
      </c>
      <c r="K641">
        <v>44.42</v>
      </c>
      <c r="L641">
        <v>44.75</v>
      </c>
      <c r="M641">
        <v>43.65</v>
      </c>
      <c r="N641">
        <v>44.25</v>
      </c>
      <c r="O641">
        <v>8.0516711069993113E-2</v>
      </c>
      <c r="P641">
        <v>41111500</v>
      </c>
      <c r="Q641" s="1">
        <v>44712.291666666664</v>
      </c>
      <c r="R641">
        <v>266.69650000000001</v>
      </c>
      <c r="S641">
        <v>271.87</v>
      </c>
      <c r="T641">
        <v>274.77</v>
      </c>
      <c r="U641">
        <v>268.93</v>
      </c>
      <c r="V641">
        <v>272.52999999999997</v>
      </c>
      <c r="W641">
        <v>37827700</v>
      </c>
      <c r="X641">
        <v>0.72395951963619221</v>
      </c>
      <c r="Y641" s="1">
        <v>44712.291666666664</v>
      </c>
      <c r="Z641">
        <v>18.645499999999998</v>
      </c>
      <c r="AA641">
        <v>18.672000000000001</v>
      </c>
      <c r="AB641">
        <v>19.2</v>
      </c>
      <c r="AC641">
        <v>18.350000000000001</v>
      </c>
      <c r="AD641">
        <v>18.98</v>
      </c>
      <c r="AE641">
        <v>1.1465168015753056</v>
      </c>
      <c r="AF641">
        <v>664100000</v>
      </c>
      <c r="AG641" s="1">
        <v>44712.291666666664</v>
      </c>
      <c r="AH641">
        <v>18.312000000000001</v>
      </c>
      <c r="AI641">
        <v>18.814</v>
      </c>
      <c r="AJ641">
        <v>18.972000000000001</v>
      </c>
      <c r="AK641">
        <v>18.690000000000001</v>
      </c>
      <c r="AL641">
        <v>18.7</v>
      </c>
      <c r="AM641">
        <v>6.0546377440769119E-3</v>
      </c>
      <c r="AN641">
        <v>4387000</v>
      </c>
    </row>
    <row r="642" spans="1:40">
      <c r="A642" s="121">
        <v>44713.291666666664</v>
      </c>
      <c r="B642">
        <v>146.7149</v>
      </c>
      <c r="C642">
        <v>148.71</v>
      </c>
      <c r="D642">
        <v>151.74</v>
      </c>
      <c r="E642">
        <v>147.68</v>
      </c>
      <c r="F642">
        <v>149.9</v>
      </c>
      <c r="G642">
        <v>74286600</v>
      </c>
      <c r="H642">
        <v>-0.33491773621018844</v>
      </c>
      <c r="I642" s="1">
        <v>44713.291666666664</v>
      </c>
      <c r="J642">
        <v>41.548000000000002</v>
      </c>
      <c r="K642">
        <v>44.11</v>
      </c>
      <c r="L642">
        <v>44.93</v>
      </c>
      <c r="M642">
        <v>43.53</v>
      </c>
      <c r="N642">
        <v>44.77</v>
      </c>
      <c r="O642">
        <v>-0.39348458038742279</v>
      </c>
      <c r="P642">
        <v>29885500</v>
      </c>
      <c r="Q642" s="1">
        <v>44713.291666666664</v>
      </c>
      <c r="R642">
        <v>267.23599999999999</v>
      </c>
      <c r="S642">
        <v>272.42</v>
      </c>
      <c r="T642">
        <v>277.69</v>
      </c>
      <c r="U642">
        <v>270.04000000000002</v>
      </c>
      <c r="V642">
        <v>275.2</v>
      </c>
      <c r="W642">
        <v>25292200</v>
      </c>
      <c r="X642">
        <v>-0.26197289684156888</v>
      </c>
      <c r="Y642" s="1">
        <v>44713.291666666664</v>
      </c>
      <c r="Z642">
        <v>18.294</v>
      </c>
      <c r="AA642">
        <v>18.32</v>
      </c>
      <c r="AB642">
        <v>19.053000000000001</v>
      </c>
      <c r="AC642">
        <v>18.122</v>
      </c>
      <c r="AD642">
        <v>18.724</v>
      </c>
      <c r="AE642">
        <v>0.50496235746703633</v>
      </c>
      <c r="AF642">
        <v>544514000</v>
      </c>
      <c r="AG642" s="1">
        <v>44713.291666666664</v>
      </c>
      <c r="AH642">
        <v>18.309999999999999</v>
      </c>
      <c r="AI642">
        <v>18.812000000000001</v>
      </c>
      <c r="AJ642">
        <v>19.14</v>
      </c>
      <c r="AK642">
        <v>18.684000000000001</v>
      </c>
      <c r="AL642">
        <v>19.047999999999998</v>
      </c>
      <c r="AM642">
        <v>-0.12599866902852269</v>
      </c>
      <c r="AN642">
        <v>4071500</v>
      </c>
    </row>
    <row r="643" spans="1:40">
      <c r="A643" s="121">
        <v>44714.291666666664</v>
      </c>
      <c r="B643">
        <v>149.1814</v>
      </c>
      <c r="C643">
        <v>151.21</v>
      </c>
      <c r="D643">
        <v>151.27000000000001</v>
      </c>
      <c r="E643">
        <v>146.86000000000001</v>
      </c>
      <c r="F643">
        <v>147.83000000000001</v>
      </c>
      <c r="G643">
        <v>72348100</v>
      </c>
      <c r="H643">
        <v>-0.37144598233108894</v>
      </c>
      <c r="I643" s="1">
        <v>44714.291666666664</v>
      </c>
      <c r="J643">
        <v>42.235599999999998</v>
      </c>
      <c r="K643">
        <v>44.84</v>
      </c>
      <c r="L643">
        <v>44.88</v>
      </c>
      <c r="M643">
        <v>43.94</v>
      </c>
      <c r="N643">
        <v>44.19</v>
      </c>
      <c r="O643">
        <v>-0.44237519996505881</v>
      </c>
      <c r="P643">
        <v>28727600</v>
      </c>
      <c r="Q643" s="1">
        <v>44714.291666666664</v>
      </c>
      <c r="R643">
        <v>269.35489999999999</v>
      </c>
      <c r="S643">
        <v>274.58</v>
      </c>
      <c r="T643">
        <v>274.64999999999998</v>
      </c>
      <c r="U643">
        <v>261.60000000000002</v>
      </c>
      <c r="V643">
        <v>264.45</v>
      </c>
      <c r="W643">
        <v>44008200</v>
      </c>
      <c r="X643">
        <v>1.2100634085948139</v>
      </c>
      <c r="Y643" s="1">
        <v>44714.291666666664</v>
      </c>
      <c r="Z643">
        <v>19.5641</v>
      </c>
      <c r="AA643">
        <v>19.591999999999999</v>
      </c>
      <c r="AB643">
        <v>19.619</v>
      </c>
      <c r="AC643">
        <v>18.198</v>
      </c>
      <c r="AD643">
        <v>18.292000000000002</v>
      </c>
      <c r="AE643">
        <v>1.0636628986534911</v>
      </c>
      <c r="AF643">
        <v>648656000</v>
      </c>
      <c r="AG643" s="1">
        <v>44714.291666666664</v>
      </c>
      <c r="AH643">
        <v>18.267199999999999</v>
      </c>
      <c r="AI643">
        <v>18.768000000000001</v>
      </c>
      <c r="AJ643">
        <v>18.774000000000001</v>
      </c>
      <c r="AK643">
        <v>18.352</v>
      </c>
      <c r="AL643">
        <v>18.507999999999999</v>
      </c>
      <c r="AM643">
        <v>-0.48176827523045507</v>
      </c>
      <c r="AN643">
        <v>3221500</v>
      </c>
    </row>
    <row r="644" spans="1:40">
      <c r="A644" s="121">
        <v>44715.291666666664</v>
      </c>
      <c r="B644">
        <v>143.42959999999999</v>
      </c>
      <c r="C644">
        <v>145.38</v>
      </c>
      <c r="D644">
        <v>147.97</v>
      </c>
      <c r="E644">
        <v>144.46</v>
      </c>
      <c r="F644">
        <v>146.9</v>
      </c>
      <c r="G644">
        <v>88570300</v>
      </c>
      <c r="H644">
        <v>-6.5761940947301561E-2</v>
      </c>
      <c r="I644" s="1">
        <v>44715.291666666664</v>
      </c>
      <c r="J644">
        <v>40.869900000000001</v>
      </c>
      <c r="K644">
        <v>43.39</v>
      </c>
      <c r="L644">
        <v>44.25</v>
      </c>
      <c r="M644">
        <v>43.34</v>
      </c>
      <c r="N644">
        <v>44.11</v>
      </c>
      <c r="O644">
        <v>-0.25460296201384963</v>
      </c>
      <c r="P644">
        <v>33174700</v>
      </c>
      <c r="Q644" s="1">
        <v>44715.291666666664</v>
      </c>
      <c r="R644">
        <v>264.88170000000002</v>
      </c>
      <c r="S644">
        <v>270.02</v>
      </c>
      <c r="T644">
        <v>273.45</v>
      </c>
      <c r="U644">
        <v>268.41000000000003</v>
      </c>
      <c r="V644">
        <v>270.31</v>
      </c>
      <c r="W644">
        <v>28059000</v>
      </c>
      <c r="X644">
        <v>-4.4360690714117294E-2</v>
      </c>
      <c r="Y644" s="1">
        <v>44715.291666666664</v>
      </c>
      <c r="Z644">
        <v>18.6934</v>
      </c>
      <c r="AA644">
        <v>18.72</v>
      </c>
      <c r="AB644">
        <v>19.332000000000001</v>
      </c>
      <c r="AC644">
        <v>18.521999999999998</v>
      </c>
      <c r="AD644">
        <v>19.082000000000001</v>
      </c>
      <c r="AE644">
        <v>0.79608298956055257</v>
      </c>
      <c r="AF644">
        <v>598779000</v>
      </c>
      <c r="AG644" s="1">
        <v>44715.291666666664</v>
      </c>
      <c r="AH644">
        <v>18.0336</v>
      </c>
      <c r="AI644">
        <v>18.527999999999999</v>
      </c>
      <c r="AJ644">
        <v>18.623999999999999</v>
      </c>
      <c r="AK644">
        <v>18.478000000000002</v>
      </c>
      <c r="AL644">
        <v>18.623999999999999</v>
      </c>
      <c r="AM644">
        <v>-0.86369741130017652</v>
      </c>
      <c r="AN644">
        <v>2309000</v>
      </c>
    </row>
    <row r="645" spans="1:40">
      <c r="A645" s="121">
        <v>44718.291666666664</v>
      </c>
      <c r="B645">
        <v>144.17939999999999</v>
      </c>
      <c r="C645">
        <v>146.13999999999999</v>
      </c>
      <c r="D645">
        <v>148.57</v>
      </c>
      <c r="E645">
        <v>144.9</v>
      </c>
      <c r="F645">
        <v>147.03</v>
      </c>
      <c r="G645">
        <v>71598400</v>
      </c>
      <c r="H645">
        <v>-0.38557300122035332</v>
      </c>
      <c r="I645" s="1">
        <v>44718.291666666664</v>
      </c>
      <c r="J645">
        <v>40.822800000000001</v>
      </c>
      <c r="K645">
        <v>43.34</v>
      </c>
      <c r="L645">
        <v>44.04</v>
      </c>
      <c r="M645">
        <v>43.08</v>
      </c>
      <c r="N645">
        <v>43.81</v>
      </c>
      <c r="O645">
        <v>-0.58131170892110962</v>
      </c>
      <c r="P645">
        <v>25437100</v>
      </c>
      <c r="Q645" s="1">
        <v>44718.291666666664</v>
      </c>
      <c r="R645">
        <v>263.63589999999999</v>
      </c>
      <c r="S645">
        <v>268.75</v>
      </c>
      <c r="T645">
        <v>274.18</v>
      </c>
      <c r="U645">
        <v>267.22000000000003</v>
      </c>
      <c r="V645">
        <v>272.06</v>
      </c>
      <c r="W645">
        <v>22400300</v>
      </c>
      <c r="X645">
        <v>-0.48942437107171821</v>
      </c>
      <c r="Y645" s="1">
        <v>44718.291666666664</v>
      </c>
      <c r="Z645">
        <v>18.7593</v>
      </c>
      <c r="AA645">
        <v>18.786000000000001</v>
      </c>
      <c r="AB645">
        <v>19.337</v>
      </c>
      <c r="AC645">
        <v>18.564</v>
      </c>
      <c r="AD645">
        <v>19.138999999999999</v>
      </c>
      <c r="AE645">
        <v>-0.15012210109142818</v>
      </c>
      <c r="AF645">
        <v>422406000</v>
      </c>
      <c r="AG645" s="1">
        <v>44718.291666666664</v>
      </c>
      <c r="AH645">
        <v>17.967400000000001</v>
      </c>
      <c r="AI645">
        <v>18.46</v>
      </c>
      <c r="AJ645">
        <v>18.658000000000001</v>
      </c>
      <c r="AK645">
        <v>18.385999999999999</v>
      </c>
      <c r="AL645">
        <v>18.571999999999999</v>
      </c>
      <c r="AM645">
        <v>-0.85093156072469545</v>
      </c>
      <c r="AN645">
        <v>2339500</v>
      </c>
    </row>
    <row r="646" spans="1:40">
      <c r="A646" s="121">
        <v>44719.291666666664</v>
      </c>
      <c r="B646">
        <v>146.7149</v>
      </c>
      <c r="C646">
        <v>148.71</v>
      </c>
      <c r="D646">
        <v>149</v>
      </c>
      <c r="E646">
        <v>144.1</v>
      </c>
      <c r="F646">
        <v>144.35</v>
      </c>
      <c r="G646">
        <v>67808200</v>
      </c>
      <c r="H646">
        <v>-0.45699387222754295</v>
      </c>
      <c r="I646" s="1">
        <v>44719.291666666664</v>
      </c>
      <c r="J646">
        <v>41.0017</v>
      </c>
      <c r="K646">
        <v>43.53</v>
      </c>
      <c r="L646">
        <v>43.59</v>
      </c>
      <c r="M646">
        <v>42.66</v>
      </c>
      <c r="N646">
        <v>43.06</v>
      </c>
      <c r="O646">
        <v>-0.59264450302650518</v>
      </c>
      <c r="P646">
        <v>25168700</v>
      </c>
      <c r="Q646" s="1">
        <v>44719.291666666664</v>
      </c>
      <c r="R646">
        <v>267.31450000000001</v>
      </c>
      <c r="S646">
        <v>272.5</v>
      </c>
      <c r="T646">
        <v>273.13</v>
      </c>
      <c r="U646">
        <v>265.94</v>
      </c>
      <c r="V646">
        <v>266.64</v>
      </c>
      <c r="W646">
        <v>22860700</v>
      </c>
      <c r="X646">
        <v>-0.45321334761462745</v>
      </c>
      <c r="Y646" s="1">
        <v>44719.291666666664</v>
      </c>
      <c r="Z646">
        <v>18.899100000000001</v>
      </c>
      <c r="AA646">
        <v>18.925999999999998</v>
      </c>
      <c r="AB646">
        <v>19</v>
      </c>
      <c r="AC646">
        <v>18.187999999999999</v>
      </c>
      <c r="AD646">
        <v>18.472000000000001</v>
      </c>
      <c r="AE646">
        <v>-0.3297998346227291</v>
      </c>
      <c r="AF646">
        <v>388914000</v>
      </c>
      <c r="AG646" s="1">
        <v>44719.291666666664</v>
      </c>
      <c r="AH646">
        <v>18.0336</v>
      </c>
      <c r="AI646">
        <v>18.527999999999999</v>
      </c>
      <c r="AJ646">
        <v>18.544</v>
      </c>
      <c r="AK646">
        <v>18.224</v>
      </c>
      <c r="AL646">
        <v>18.260000000000002</v>
      </c>
      <c r="AM646">
        <v>-0.90576193532758154</v>
      </c>
      <c r="AN646">
        <v>2208500</v>
      </c>
    </row>
    <row r="647" spans="1:40">
      <c r="A647" s="121">
        <v>44720.291666666664</v>
      </c>
      <c r="B647">
        <v>145.97499999999999</v>
      </c>
      <c r="C647">
        <v>147.96</v>
      </c>
      <c r="D647">
        <v>149.87</v>
      </c>
      <c r="E647">
        <v>147.46</v>
      </c>
      <c r="F647">
        <v>148.58000000000001</v>
      </c>
      <c r="G647">
        <v>53950200</v>
      </c>
      <c r="H647">
        <v>-0.71812796288704195</v>
      </c>
      <c r="I647" s="1">
        <v>44720.291666666664</v>
      </c>
      <c r="J647">
        <v>38.835299999999997</v>
      </c>
      <c r="K647">
        <v>41.23</v>
      </c>
      <c r="L647">
        <v>42.26</v>
      </c>
      <c r="M647">
        <v>41.03</v>
      </c>
      <c r="N647">
        <v>42.25</v>
      </c>
      <c r="O647">
        <v>0.86327330661196344</v>
      </c>
      <c r="P647">
        <v>59649900</v>
      </c>
      <c r="Q647" s="1">
        <v>44720.291666666664</v>
      </c>
      <c r="R647">
        <v>265.26420000000002</v>
      </c>
      <c r="S647">
        <v>270.41000000000003</v>
      </c>
      <c r="T647">
        <v>273</v>
      </c>
      <c r="U647">
        <v>269.61</v>
      </c>
      <c r="V647">
        <v>271.70999999999998</v>
      </c>
      <c r="W647">
        <v>17372300</v>
      </c>
      <c r="X647">
        <v>-0.88488272455184924</v>
      </c>
      <c r="Y647" s="1">
        <v>44720.291666666664</v>
      </c>
      <c r="Z647">
        <v>18.625399999999999</v>
      </c>
      <c r="AA647">
        <v>18.648</v>
      </c>
      <c r="AB647">
        <v>19.18</v>
      </c>
      <c r="AC647">
        <v>18.535</v>
      </c>
      <c r="AD647">
        <v>18.798999999999999</v>
      </c>
      <c r="AE647">
        <v>-0.46747121877059261</v>
      </c>
      <c r="AF647">
        <v>363252000</v>
      </c>
      <c r="AG647" s="1">
        <v>44720.291666666664</v>
      </c>
      <c r="AH647">
        <v>17.959599999999998</v>
      </c>
      <c r="AI647">
        <v>18.452000000000002</v>
      </c>
      <c r="AJ647">
        <v>18.588000000000001</v>
      </c>
      <c r="AK647">
        <v>18.39</v>
      </c>
      <c r="AL647">
        <v>18.431999999999999</v>
      </c>
      <c r="AM647">
        <v>-0.78731158408623225</v>
      </c>
      <c r="AN647">
        <v>2491500</v>
      </c>
    </row>
    <row r="648" spans="1:40">
      <c r="A648" s="121">
        <v>44721.291666666664</v>
      </c>
      <c r="B648">
        <v>140.72640000000001</v>
      </c>
      <c r="C648">
        <v>142.63999999999999</v>
      </c>
      <c r="D648">
        <v>147.94999999999999</v>
      </c>
      <c r="E648">
        <v>142.53</v>
      </c>
      <c r="F648">
        <v>147.08000000000001</v>
      </c>
      <c r="G648">
        <v>69473000</v>
      </c>
      <c r="H648">
        <v>-0.42562310919319929</v>
      </c>
      <c r="I648" s="1">
        <v>44721.291666666664</v>
      </c>
      <c r="J648">
        <v>37.686199999999999</v>
      </c>
      <c r="K648">
        <v>40.01</v>
      </c>
      <c r="L648">
        <v>41.35</v>
      </c>
      <c r="M648">
        <v>40.01</v>
      </c>
      <c r="N648">
        <v>41.01</v>
      </c>
      <c r="O648">
        <v>-6.6453115520934362E-3</v>
      </c>
      <c r="P648">
        <v>39047200</v>
      </c>
      <c r="Q648" s="1">
        <v>44721.291666666664</v>
      </c>
      <c r="R648">
        <v>259.75119999999998</v>
      </c>
      <c r="S648">
        <v>264.79000000000002</v>
      </c>
      <c r="T648">
        <v>272.70999999999998</v>
      </c>
      <c r="U648">
        <v>264.63</v>
      </c>
      <c r="V648">
        <v>267.77999999999997</v>
      </c>
      <c r="W648">
        <v>26439700</v>
      </c>
      <c r="X648">
        <v>-0.17172061748229075</v>
      </c>
      <c r="Y648" s="1">
        <v>44721.291666666664</v>
      </c>
      <c r="Z648">
        <v>18.026199999999999</v>
      </c>
      <c r="AA648">
        <v>18.047999999999998</v>
      </c>
      <c r="AB648">
        <v>18.933</v>
      </c>
      <c r="AC648">
        <v>18.041</v>
      </c>
      <c r="AD648">
        <v>18.481000000000002</v>
      </c>
      <c r="AE648">
        <v>-0.29407029606670188</v>
      </c>
      <c r="AF648">
        <v>395574000</v>
      </c>
      <c r="AG648" s="1">
        <v>44721.291666666664</v>
      </c>
      <c r="AH648">
        <v>17.4282</v>
      </c>
      <c r="AI648">
        <v>17.905999999999999</v>
      </c>
      <c r="AJ648">
        <v>18.37</v>
      </c>
      <c r="AK648">
        <v>17.905999999999999</v>
      </c>
      <c r="AL648">
        <v>18.314</v>
      </c>
      <c r="AM648">
        <v>-0.93254929391219754</v>
      </c>
      <c r="AN648">
        <v>2144500</v>
      </c>
    </row>
    <row r="649" spans="1:40">
      <c r="A649" s="121">
        <v>44722.291666666664</v>
      </c>
      <c r="B649">
        <v>135.2903</v>
      </c>
      <c r="C649">
        <v>137.13</v>
      </c>
      <c r="D649">
        <v>140.76</v>
      </c>
      <c r="E649">
        <v>137.06</v>
      </c>
      <c r="F649">
        <v>140.28</v>
      </c>
      <c r="G649">
        <v>91437900</v>
      </c>
      <c r="H649">
        <v>-1.1726140804771662E-2</v>
      </c>
      <c r="I649" s="1">
        <v>44722.291666666664</v>
      </c>
      <c r="J649">
        <v>36.904400000000003</v>
      </c>
      <c r="K649">
        <v>39.18</v>
      </c>
      <c r="L649">
        <v>40.08</v>
      </c>
      <c r="M649">
        <v>39.18</v>
      </c>
      <c r="N649">
        <v>39.85</v>
      </c>
      <c r="O649">
        <v>0.16305103535395987</v>
      </c>
      <c r="P649">
        <v>43066200</v>
      </c>
      <c r="Q649" s="1">
        <v>44722.291666666664</v>
      </c>
      <c r="R649">
        <v>248.17580000000001</v>
      </c>
      <c r="S649">
        <v>252.99</v>
      </c>
      <c r="T649">
        <v>260.58</v>
      </c>
      <c r="U649">
        <v>252.53</v>
      </c>
      <c r="V649">
        <v>260.58</v>
      </c>
      <c r="W649">
        <v>31422800</v>
      </c>
      <c r="X649">
        <v>0.22020629604731165</v>
      </c>
      <c r="Y649" s="1">
        <v>44722.291666666664</v>
      </c>
      <c r="Z649">
        <v>16.953499999999998</v>
      </c>
      <c r="AA649">
        <v>16.974</v>
      </c>
      <c r="AB649">
        <v>17.696999999999999</v>
      </c>
      <c r="AC649">
        <v>16.869</v>
      </c>
      <c r="AD649">
        <v>17.600000000000001</v>
      </c>
      <c r="AE649">
        <v>7.9716471103364439E-2</v>
      </c>
      <c r="AF649">
        <v>465248000</v>
      </c>
      <c r="AG649" s="1">
        <v>44722.291666666664</v>
      </c>
      <c r="AH649">
        <v>17.142099999999999</v>
      </c>
      <c r="AI649">
        <v>17.611999999999998</v>
      </c>
      <c r="AJ649">
        <v>17.84</v>
      </c>
      <c r="AK649">
        <v>17.526</v>
      </c>
      <c r="AL649">
        <v>17.751999999999999</v>
      </c>
      <c r="AM649">
        <v>-0.72536581735930761</v>
      </c>
      <c r="AN649">
        <v>2639500</v>
      </c>
    </row>
    <row r="650" spans="1:40">
      <c r="A650" s="121">
        <v>44725.291666666664</v>
      </c>
      <c r="B650">
        <v>130.11070000000001</v>
      </c>
      <c r="C650">
        <v>131.88</v>
      </c>
      <c r="D650">
        <v>135.19999999999999</v>
      </c>
      <c r="E650">
        <v>131.44</v>
      </c>
      <c r="F650">
        <v>132.87</v>
      </c>
      <c r="G650">
        <v>122207100</v>
      </c>
      <c r="H650">
        <v>0.56807520587730786</v>
      </c>
      <c r="I650" s="1">
        <v>44725.291666666664</v>
      </c>
      <c r="J650">
        <v>35.576300000000003</v>
      </c>
      <c r="K650">
        <v>37.770000000000003</v>
      </c>
      <c r="L650">
        <v>38.81</v>
      </c>
      <c r="M650">
        <v>37.67</v>
      </c>
      <c r="N650">
        <v>38.549999999999997</v>
      </c>
      <c r="O650">
        <v>0.47000339492174681</v>
      </c>
      <c r="P650">
        <v>50335900</v>
      </c>
      <c r="Q650" s="1">
        <v>44725.291666666664</v>
      </c>
      <c r="R650">
        <v>237.6499</v>
      </c>
      <c r="S650">
        <v>242.26</v>
      </c>
      <c r="T650">
        <v>249.02</v>
      </c>
      <c r="U650">
        <v>241.53</v>
      </c>
      <c r="V650">
        <v>245.11</v>
      </c>
      <c r="W650">
        <v>46135800</v>
      </c>
      <c r="X650">
        <v>1.3774017524421343</v>
      </c>
      <c r="Y650" s="1">
        <v>44725.291666666664</v>
      </c>
      <c r="Z650">
        <v>15.6281</v>
      </c>
      <c r="AA650">
        <v>15.647</v>
      </c>
      <c r="AB650">
        <v>16.312000000000001</v>
      </c>
      <c r="AC650">
        <v>15.606</v>
      </c>
      <c r="AD650">
        <v>16</v>
      </c>
      <c r="AE650">
        <v>0.82491340100200761</v>
      </c>
      <c r="AF650">
        <v>604153000</v>
      </c>
      <c r="AG650" s="1">
        <v>44725.291666666664</v>
      </c>
      <c r="AH650">
        <v>16.338100000000001</v>
      </c>
      <c r="AI650">
        <v>16.786000000000001</v>
      </c>
      <c r="AJ650">
        <v>17.085999999999999</v>
      </c>
      <c r="AK650">
        <v>16.71</v>
      </c>
      <c r="AL650">
        <v>17</v>
      </c>
      <c r="AM650">
        <v>-0.21326686066746728</v>
      </c>
      <c r="AN650">
        <v>3863000</v>
      </c>
    </row>
    <row r="651" spans="1:40">
      <c r="A651" s="121">
        <v>44726.291666666664</v>
      </c>
      <c r="B651">
        <v>130.97890000000001</v>
      </c>
      <c r="C651">
        <v>132.76</v>
      </c>
      <c r="D651">
        <v>133.88999999999999</v>
      </c>
      <c r="E651">
        <v>131.47999999999999</v>
      </c>
      <c r="F651">
        <v>133.13</v>
      </c>
      <c r="G651">
        <v>84784300</v>
      </c>
      <c r="H651">
        <v>-0.13710366899152607</v>
      </c>
      <c r="I651" s="1">
        <v>44726.291666666664</v>
      </c>
      <c r="J651">
        <v>35.726999999999997</v>
      </c>
      <c r="K651">
        <v>37.93</v>
      </c>
      <c r="L651">
        <v>38.200000000000003</v>
      </c>
      <c r="M651">
        <v>37.54</v>
      </c>
      <c r="N651">
        <v>38.01</v>
      </c>
      <c r="O651">
        <v>-0.33157644805757569</v>
      </c>
      <c r="P651">
        <v>31351700</v>
      </c>
      <c r="Q651" s="1">
        <v>44726.291666666664</v>
      </c>
      <c r="R651">
        <v>239.83750000000001</v>
      </c>
      <c r="S651">
        <v>244.49</v>
      </c>
      <c r="T651">
        <v>245.74</v>
      </c>
      <c r="U651">
        <v>241.51</v>
      </c>
      <c r="V651">
        <v>243.86</v>
      </c>
      <c r="W651">
        <v>28651500</v>
      </c>
      <c r="X651">
        <v>2.2401594125687871E-3</v>
      </c>
      <c r="Y651" s="1">
        <v>44726.291666666664</v>
      </c>
      <c r="Z651">
        <v>15.816800000000001</v>
      </c>
      <c r="AA651">
        <v>15.836</v>
      </c>
      <c r="AB651">
        <v>16.065999999999999</v>
      </c>
      <c r="AC651">
        <v>15.412000000000001</v>
      </c>
      <c r="AD651">
        <v>15.731</v>
      </c>
      <c r="AE651">
        <v>0.1034932451094174</v>
      </c>
      <c r="AF651">
        <v>469680000</v>
      </c>
      <c r="AG651" s="1">
        <v>44726.291666666664</v>
      </c>
      <c r="AH651">
        <v>16.1571</v>
      </c>
      <c r="AI651">
        <v>16.600000000000001</v>
      </c>
      <c r="AJ651">
        <v>16.693999999999999</v>
      </c>
      <c r="AK651">
        <v>16.38</v>
      </c>
      <c r="AL651">
        <v>16.66</v>
      </c>
      <c r="AM651">
        <v>0.11822670181715676</v>
      </c>
      <c r="AN651">
        <v>4655000</v>
      </c>
    </row>
    <row r="652" spans="1:40">
      <c r="A652" s="121">
        <v>44727.291666666664</v>
      </c>
      <c r="B652">
        <v>133.6131</v>
      </c>
      <c r="C652">
        <v>135.43</v>
      </c>
      <c r="D652">
        <v>137.34</v>
      </c>
      <c r="E652">
        <v>132.16</v>
      </c>
      <c r="F652">
        <v>134.29</v>
      </c>
      <c r="G652">
        <v>91533000</v>
      </c>
      <c r="H652">
        <v>-9.9341180004912204E-3</v>
      </c>
      <c r="I652" s="1">
        <v>44727.291666666664</v>
      </c>
      <c r="J652">
        <v>36.405200000000001</v>
      </c>
      <c r="K652">
        <v>38.65</v>
      </c>
      <c r="L652">
        <v>39.17</v>
      </c>
      <c r="M652">
        <v>37.92</v>
      </c>
      <c r="N652">
        <v>38.56</v>
      </c>
      <c r="O652">
        <v>-6.5542906550663665E-2</v>
      </c>
      <c r="P652">
        <v>37652300</v>
      </c>
      <c r="Q652" s="1">
        <v>44727.291666666664</v>
      </c>
      <c r="R652">
        <v>246.9691</v>
      </c>
      <c r="S652">
        <v>251.76</v>
      </c>
      <c r="T652">
        <v>255.3</v>
      </c>
      <c r="U652">
        <v>246.42</v>
      </c>
      <c r="V652">
        <v>248.31</v>
      </c>
      <c r="W652">
        <v>33111700</v>
      </c>
      <c r="X652">
        <v>0.35304034799492368</v>
      </c>
      <c r="Y652" s="1">
        <v>44727.291666666664</v>
      </c>
      <c r="Z652">
        <v>16.507000000000001</v>
      </c>
      <c r="AA652">
        <v>16.527000000000001</v>
      </c>
      <c r="AB652">
        <v>16.867999999999999</v>
      </c>
      <c r="AC652">
        <v>15.926</v>
      </c>
      <c r="AD652">
        <v>16.094999999999999</v>
      </c>
      <c r="AE652">
        <v>0.60915741720204553</v>
      </c>
      <c r="AF652">
        <v>563936000</v>
      </c>
      <c r="AG652" s="1">
        <v>44727.291666666664</v>
      </c>
      <c r="AH652">
        <v>16.417899999999999</v>
      </c>
      <c r="AI652">
        <v>16.867999999999999</v>
      </c>
      <c r="AJ652">
        <v>17.010000000000002</v>
      </c>
      <c r="AK652">
        <v>16.52</v>
      </c>
      <c r="AL652">
        <v>16.643999999999998</v>
      </c>
      <c r="AM652">
        <v>-0.50416083279728252</v>
      </c>
      <c r="AN652">
        <v>3168000</v>
      </c>
    </row>
    <row r="653" spans="1:40">
      <c r="A653" s="121">
        <v>44728.291666666664</v>
      </c>
      <c r="B653">
        <v>128.3151</v>
      </c>
      <c r="C653">
        <v>130.06</v>
      </c>
      <c r="D653">
        <v>132.38999999999999</v>
      </c>
      <c r="E653">
        <v>129.04</v>
      </c>
      <c r="F653">
        <v>132.08000000000001</v>
      </c>
      <c r="G653">
        <v>108123900</v>
      </c>
      <c r="H653">
        <v>0.30269754491787237</v>
      </c>
      <c r="I653" s="1">
        <v>44728.291666666664</v>
      </c>
      <c r="J653">
        <v>35.171199999999999</v>
      </c>
      <c r="K653">
        <v>37.340000000000003</v>
      </c>
      <c r="L653">
        <v>37.79</v>
      </c>
      <c r="M653">
        <v>36.93</v>
      </c>
      <c r="N653">
        <v>37.700000000000003</v>
      </c>
      <c r="O653">
        <v>0.26904475011839524</v>
      </c>
      <c r="P653">
        <v>45576500</v>
      </c>
      <c r="Q653" s="1">
        <v>44728.291666666664</v>
      </c>
      <c r="R653">
        <v>240.30840000000001</v>
      </c>
      <c r="S653">
        <v>244.97</v>
      </c>
      <c r="T653">
        <v>247.42</v>
      </c>
      <c r="U653">
        <v>243.02</v>
      </c>
      <c r="V653">
        <v>245.98</v>
      </c>
      <c r="W653">
        <v>33169200</v>
      </c>
      <c r="X653">
        <v>0.35756279336586788</v>
      </c>
      <c r="Y653" s="1">
        <v>44728.291666666664</v>
      </c>
      <c r="Z653">
        <v>15.582100000000001</v>
      </c>
      <c r="AA653">
        <v>15.601000000000001</v>
      </c>
      <c r="AB653">
        <v>15.942</v>
      </c>
      <c r="AC653">
        <v>15.401</v>
      </c>
      <c r="AD653">
        <v>15.86</v>
      </c>
      <c r="AE653">
        <v>0.51158788000708044</v>
      </c>
      <c r="AF653">
        <v>545749000</v>
      </c>
      <c r="AG653" s="1">
        <v>44728.291666666664</v>
      </c>
      <c r="AH653">
        <v>15.8962</v>
      </c>
      <c r="AI653">
        <v>16.332000000000001</v>
      </c>
      <c r="AJ653">
        <v>16.544</v>
      </c>
      <c r="AK653">
        <v>16.244</v>
      </c>
      <c r="AL653">
        <v>16.472000000000001</v>
      </c>
      <c r="AM653">
        <v>0.63639466943832412</v>
      </c>
      <c r="AN653">
        <v>5893000</v>
      </c>
    </row>
    <row r="654" spans="1:40">
      <c r="A654" s="121">
        <v>44729.291666666664</v>
      </c>
      <c r="B654">
        <v>129.79499999999999</v>
      </c>
      <c r="C654">
        <v>131.56</v>
      </c>
      <c r="D654">
        <v>133.08000000000001</v>
      </c>
      <c r="E654">
        <v>129.81</v>
      </c>
      <c r="F654">
        <v>130.07</v>
      </c>
      <c r="G654">
        <v>134520300</v>
      </c>
      <c r="H654">
        <v>0.80009976101575087</v>
      </c>
      <c r="I654" s="1">
        <v>44729.291666666664</v>
      </c>
      <c r="J654">
        <v>34.822699999999998</v>
      </c>
      <c r="K654">
        <v>36.97</v>
      </c>
      <c r="L654">
        <v>38.119999999999997</v>
      </c>
      <c r="M654">
        <v>36.6</v>
      </c>
      <c r="N654">
        <v>37.479999999999997</v>
      </c>
      <c r="O654">
        <v>1.359116827543005</v>
      </c>
      <c r="P654">
        <v>71393200</v>
      </c>
      <c r="Q654" s="1">
        <v>44729.291666666664</v>
      </c>
      <c r="R654">
        <v>242.9374</v>
      </c>
      <c r="S654">
        <v>247.65</v>
      </c>
      <c r="T654">
        <v>250.5</v>
      </c>
      <c r="U654">
        <v>244.03</v>
      </c>
      <c r="V654">
        <v>244.7</v>
      </c>
      <c r="W654">
        <v>43084800</v>
      </c>
      <c r="X654">
        <v>1.1374368684986418</v>
      </c>
      <c r="Y654" s="1">
        <v>44729.291666666664</v>
      </c>
      <c r="Z654">
        <v>15.860799999999999</v>
      </c>
      <c r="AA654">
        <v>15.88</v>
      </c>
      <c r="AB654">
        <v>15.994999999999999</v>
      </c>
      <c r="AC654">
        <v>15.327999999999999</v>
      </c>
      <c r="AD654">
        <v>15.648</v>
      </c>
      <c r="AE654">
        <v>0.9653691140553633</v>
      </c>
      <c r="AF654">
        <v>630334000</v>
      </c>
      <c r="AG654" s="1">
        <v>44729.291666666664</v>
      </c>
      <c r="AH654">
        <v>16.351700000000001</v>
      </c>
      <c r="AI654">
        <v>16.8</v>
      </c>
      <c r="AJ654">
        <v>16.891999999999999</v>
      </c>
      <c r="AK654">
        <v>16.564</v>
      </c>
      <c r="AL654">
        <v>16.626000000000001</v>
      </c>
      <c r="AM654">
        <v>-9.5862890620829588E-2</v>
      </c>
      <c r="AN654">
        <v>4143500</v>
      </c>
    </row>
    <row r="655" spans="1:40">
      <c r="A655" s="121">
        <v>44733.291666666664</v>
      </c>
      <c r="B655">
        <v>134.0472</v>
      </c>
      <c r="C655">
        <v>135.87</v>
      </c>
      <c r="D655">
        <v>137.06</v>
      </c>
      <c r="E655">
        <v>133.32</v>
      </c>
      <c r="F655">
        <v>133.41999999999999</v>
      </c>
      <c r="G655">
        <v>81000500</v>
      </c>
      <c r="H655">
        <v>-0.20840394119800698</v>
      </c>
      <c r="I655" s="1">
        <v>44733.291666666664</v>
      </c>
      <c r="J655">
        <v>35.538600000000002</v>
      </c>
      <c r="K655">
        <v>37.729999999999997</v>
      </c>
      <c r="L655">
        <v>38.03</v>
      </c>
      <c r="M655">
        <v>37.33</v>
      </c>
      <c r="N655">
        <v>37.36</v>
      </c>
      <c r="O655">
        <v>-0.21954899157309185</v>
      </c>
      <c r="P655">
        <v>34004900</v>
      </c>
      <c r="Q655" s="1">
        <v>44733.291666666664</v>
      </c>
      <c r="R655">
        <v>248.91149999999999</v>
      </c>
      <c r="S655">
        <v>253.74</v>
      </c>
      <c r="T655">
        <v>254.75</v>
      </c>
      <c r="U655">
        <v>249.51</v>
      </c>
      <c r="V655">
        <v>250.26</v>
      </c>
      <c r="W655">
        <v>29928300</v>
      </c>
      <c r="X655">
        <v>0.10266204201468321</v>
      </c>
      <c r="Y655" s="1">
        <v>44733.291666666664</v>
      </c>
      <c r="Z655">
        <v>16.5459</v>
      </c>
      <c r="AA655">
        <v>16.565999999999999</v>
      </c>
      <c r="AB655">
        <v>17.007999999999999</v>
      </c>
      <c r="AC655">
        <v>16.407</v>
      </c>
      <c r="AD655">
        <v>16.475000000000001</v>
      </c>
      <c r="AE655">
        <v>0.17542978902800135</v>
      </c>
      <c r="AF655">
        <v>483089000</v>
      </c>
      <c r="AG655" s="1">
        <v>44733.291666666664</v>
      </c>
      <c r="AH655">
        <v>16.517199999999999</v>
      </c>
      <c r="AI655">
        <v>16.97</v>
      </c>
      <c r="AJ655">
        <v>17.094000000000001</v>
      </c>
      <c r="AK655">
        <v>16.95</v>
      </c>
      <c r="AL655">
        <v>17.001999999999999</v>
      </c>
      <c r="AM655">
        <v>-0.34594799615689381</v>
      </c>
      <c r="AN655">
        <v>3546000</v>
      </c>
    </row>
    <row r="656" spans="1:40">
      <c r="A656" s="121">
        <v>44734.291666666664</v>
      </c>
      <c r="B656">
        <v>133.5342</v>
      </c>
      <c r="C656">
        <v>135.35</v>
      </c>
      <c r="D656">
        <v>137.76</v>
      </c>
      <c r="E656">
        <v>133.91</v>
      </c>
      <c r="F656">
        <v>134.79</v>
      </c>
      <c r="G656">
        <v>73409200</v>
      </c>
      <c r="H656">
        <v>-0.3514510780448431</v>
      </c>
      <c r="I656" s="1">
        <v>44734.291666666664</v>
      </c>
      <c r="J656">
        <v>35.2089</v>
      </c>
      <c r="K656">
        <v>37.380000000000003</v>
      </c>
      <c r="L656">
        <v>37.770000000000003</v>
      </c>
      <c r="M656">
        <v>37.22</v>
      </c>
      <c r="N656">
        <v>37.33</v>
      </c>
      <c r="O656">
        <v>-0.28009330404599303</v>
      </c>
      <c r="P656">
        <v>32571000</v>
      </c>
      <c r="Q656" s="1">
        <v>44734.291666666664</v>
      </c>
      <c r="R656">
        <v>248.31309999999999</v>
      </c>
      <c r="S656">
        <v>253.13</v>
      </c>
      <c r="T656">
        <v>257.17</v>
      </c>
      <c r="U656">
        <v>250.37</v>
      </c>
      <c r="V656">
        <v>251.89</v>
      </c>
      <c r="W656">
        <v>25939900</v>
      </c>
      <c r="X656">
        <v>-0.21103049915877634</v>
      </c>
      <c r="Y656" s="1">
        <v>44734.291666666664</v>
      </c>
      <c r="Z656">
        <v>16.340199999999999</v>
      </c>
      <c r="AA656">
        <v>16.36</v>
      </c>
      <c r="AB656">
        <v>16.661999999999999</v>
      </c>
      <c r="AC656">
        <v>16.18</v>
      </c>
      <c r="AD656">
        <v>16.225999999999999</v>
      </c>
      <c r="AE656">
        <v>-7.1104027008586576E-2</v>
      </c>
      <c r="AF656">
        <v>437135000</v>
      </c>
      <c r="AG656" s="1">
        <v>44734.291666666664</v>
      </c>
      <c r="AH656">
        <v>16.303100000000001</v>
      </c>
      <c r="AI656">
        <v>16.75</v>
      </c>
      <c r="AJ656">
        <v>16.931999999999999</v>
      </c>
      <c r="AK656">
        <v>16.658000000000001</v>
      </c>
      <c r="AL656">
        <v>16.7</v>
      </c>
      <c r="AM656">
        <v>-0.61612362063142012</v>
      </c>
      <c r="AN656">
        <v>2900500</v>
      </c>
    </row>
    <row r="657" spans="1:40">
      <c r="A657" s="121">
        <v>44735.291666666664</v>
      </c>
      <c r="B657">
        <v>136.41499999999999</v>
      </c>
      <c r="C657">
        <v>138.27000000000001</v>
      </c>
      <c r="D657">
        <v>138.59</v>
      </c>
      <c r="E657">
        <v>135.63</v>
      </c>
      <c r="F657">
        <v>136.82</v>
      </c>
      <c r="G657">
        <v>72433800</v>
      </c>
      <c r="H657">
        <v>-0.36983108901534933</v>
      </c>
      <c r="I657" s="1">
        <v>44735.291666666664</v>
      </c>
      <c r="J657">
        <v>35.237200000000001</v>
      </c>
      <c r="K657">
        <v>37.409999999999997</v>
      </c>
      <c r="L657">
        <v>37.619999999999997</v>
      </c>
      <c r="M657">
        <v>36.909999999999997</v>
      </c>
      <c r="N657">
        <v>37.61</v>
      </c>
      <c r="O657">
        <v>-0.38176755220468334</v>
      </c>
      <c r="P657">
        <v>30163000</v>
      </c>
      <c r="Q657" s="1">
        <v>44735.291666666664</v>
      </c>
      <c r="R657">
        <v>253.934</v>
      </c>
      <c r="S657">
        <v>258.86</v>
      </c>
      <c r="T657">
        <v>259.37</v>
      </c>
      <c r="U657">
        <v>253.63</v>
      </c>
      <c r="V657">
        <v>255.57</v>
      </c>
      <c r="W657">
        <v>25861400</v>
      </c>
      <c r="X657">
        <v>-0.21720462023041323</v>
      </c>
      <c r="Y657" s="1">
        <v>44735.291666666664</v>
      </c>
      <c r="Z657">
        <v>16.205400000000001</v>
      </c>
      <c r="AA657">
        <v>16.225000000000001</v>
      </c>
      <c r="AB657">
        <v>16.585000000000001</v>
      </c>
      <c r="AC657">
        <v>15.853</v>
      </c>
      <c r="AD657">
        <v>16.518999999999998</v>
      </c>
      <c r="AE657">
        <v>7.1304471635518979E-2</v>
      </c>
      <c r="AF657">
        <v>463680000</v>
      </c>
      <c r="AG657" s="1">
        <v>44735.291666666664</v>
      </c>
      <c r="AH657">
        <v>16.303100000000001</v>
      </c>
      <c r="AI657">
        <v>16.75</v>
      </c>
      <c r="AJ657">
        <v>16.838000000000001</v>
      </c>
      <c r="AK657">
        <v>16.562000000000001</v>
      </c>
      <c r="AL657">
        <v>16.762</v>
      </c>
      <c r="AM657">
        <v>-0.67890649231411404</v>
      </c>
      <c r="AN657">
        <v>2750500</v>
      </c>
    </row>
    <row r="658" spans="1:40">
      <c r="A658" s="121">
        <v>44736.291666666664</v>
      </c>
      <c r="B658">
        <v>139.7595</v>
      </c>
      <c r="C658">
        <v>141.66</v>
      </c>
      <c r="D658">
        <v>141.91</v>
      </c>
      <c r="E658">
        <v>139.77000000000001</v>
      </c>
      <c r="F658">
        <v>139.9</v>
      </c>
      <c r="G658">
        <v>89116800</v>
      </c>
      <c r="H658">
        <v>-5.5463933980537512E-2</v>
      </c>
      <c r="I658" s="1">
        <v>44736.291666666664</v>
      </c>
      <c r="J658">
        <v>36.3675</v>
      </c>
      <c r="K658">
        <v>38.61</v>
      </c>
      <c r="L658">
        <v>38.64</v>
      </c>
      <c r="M658">
        <v>37.74</v>
      </c>
      <c r="N658">
        <v>37.85</v>
      </c>
      <c r="O658">
        <v>-4.4110245269371642E-2</v>
      </c>
      <c r="P658">
        <v>38159900</v>
      </c>
      <c r="Q658" s="1">
        <v>44736.291666666664</v>
      </c>
      <c r="R658">
        <v>262.60590000000002</v>
      </c>
      <c r="S658">
        <v>267.7</v>
      </c>
      <c r="T658">
        <v>267.98</v>
      </c>
      <c r="U658">
        <v>261.72000000000003</v>
      </c>
      <c r="V658">
        <v>261.81</v>
      </c>
      <c r="W658">
        <v>33923200</v>
      </c>
      <c r="X658">
        <v>0.41686581614311907</v>
      </c>
      <c r="Y658" s="1">
        <v>44736.291666666664</v>
      </c>
      <c r="Z658">
        <v>17.1053</v>
      </c>
      <c r="AA658">
        <v>17.126000000000001</v>
      </c>
      <c r="AB658">
        <v>17.14</v>
      </c>
      <c r="AC658">
        <v>16.309999999999999</v>
      </c>
      <c r="AD658">
        <v>16.5</v>
      </c>
      <c r="AE658">
        <v>0.11676038457624252</v>
      </c>
      <c r="AF658">
        <v>472153000</v>
      </c>
      <c r="AG658" s="1">
        <v>44736.291666666664</v>
      </c>
      <c r="AH658">
        <v>16.670999999999999</v>
      </c>
      <c r="AI658">
        <v>17.128</v>
      </c>
      <c r="AJ658">
        <v>17.138000000000002</v>
      </c>
      <c r="AK658">
        <v>16.722000000000001</v>
      </c>
      <c r="AL658">
        <v>16.803999999999998</v>
      </c>
      <c r="AM658">
        <v>7.4069415400328686E-2</v>
      </c>
      <c r="AN658">
        <v>4549500</v>
      </c>
    </row>
    <row r="659" spans="1:40">
      <c r="A659" s="121">
        <v>44739.291666666664</v>
      </c>
      <c r="B659">
        <v>139.7595</v>
      </c>
      <c r="C659">
        <v>141.66</v>
      </c>
      <c r="D659">
        <v>143.49</v>
      </c>
      <c r="E659">
        <v>140.97</v>
      </c>
      <c r="F659">
        <v>142.69999999999999</v>
      </c>
      <c r="G659">
        <v>70207900</v>
      </c>
      <c r="H659">
        <v>-0.4117749750305737</v>
      </c>
      <c r="I659" s="1">
        <v>44739.291666666664</v>
      </c>
      <c r="J659">
        <v>36.386299999999999</v>
      </c>
      <c r="K659">
        <v>38.630000000000003</v>
      </c>
      <c r="L659">
        <v>39.06</v>
      </c>
      <c r="M659">
        <v>38.47</v>
      </c>
      <c r="N659">
        <v>38.869999999999997</v>
      </c>
      <c r="O659">
        <v>-0.40616008258727282</v>
      </c>
      <c r="P659">
        <v>29585300</v>
      </c>
      <c r="Q659" s="1">
        <v>44739.291666666664</v>
      </c>
      <c r="R659">
        <v>259.84930000000003</v>
      </c>
      <c r="S659">
        <v>264.89</v>
      </c>
      <c r="T659">
        <v>268.3</v>
      </c>
      <c r="U659">
        <v>263.27999999999997</v>
      </c>
      <c r="V659">
        <v>268.20999999999998</v>
      </c>
      <c r="W659">
        <v>24615100</v>
      </c>
      <c r="X659">
        <v>-0.31522764050533114</v>
      </c>
      <c r="Y659" s="1">
        <v>44739.291666666664</v>
      </c>
      <c r="Z659">
        <v>16.848600000000001</v>
      </c>
      <c r="AA659">
        <v>16.869</v>
      </c>
      <c r="AB659">
        <v>17.329999999999998</v>
      </c>
      <c r="AC659">
        <v>16.626000000000001</v>
      </c>
      <c r="AD659">
        <v>17.312000000000001</v>
      </c>
      <c r="AE659">
        <v>-0.12028310808112436</v>
      </c>
      <c r="AF659">
        <v>427968000</v>
      </c>
      <c r="AG659" s="1">
        <v>44739.291666666664</v>
      </c>
      <c r="AH659">
        <v>16.439299999999999</v>
      </c>
      <c r="AI659">
        <v>16.89</v>
      </c>
      <c r="AJ659">
        <v>17.088000000000001</v>
      </c>
      <c r="AK659">
        <v>16.852</v>
      </c>
      <c r="AL659">
        <v>17.085999999999999</v>
      </c>
      <c r="AM659">
        <v>-0.85176866568046472</v>
      </c>
      <c r="AN659">
        <v>2337500</v>
      </c>
    </row>
    <row r="660" spans="1:40">
      <c r="A660" s="121">
        <v>44740.291666666664</v>
      </c>
      <c r="B660">
        <v>135.59610000000001</v>
      </c>
      <c r="C660">
        <v>137.44</v>
      </c>
      <c r="D660">
        <v>143.41999999999999</v>
      </c>
      <c r="E660">
        <v>137.32</v>
      </c>
      <c r="F660">
        <v>142.13</v>
      </c>
      <c r="G660">
        <v>67083400</v>
      </c>
      <c r="H660">
        <v>-0.4706516864078002</v>
      </c>
      <c r="I660" s="1">
        <v>44740.291666666664</v>
      </c>
      <c r="J660">
        <v>35.585700000000003</v>
      </c>
      <c r="K660">
        <v>37.78</v>
      </c>
      <c r="L660">
        <v>39.020000000000003</v>
      </c>
      <c r="M660">
        <v>37.74</v>
      </c>
      <c r="N660">
        <v>38.58</v>
      </c>
      <c r="O660">
        <v>-5.8284682606112644E-2</v>
      </c>
      <c r="P660">
        <v>37824200</v>
      </c>
      <c r="Q660" s="1">
        <v>44740.291666666664</v>
      </c>
      <c r="R660">
        <v>251.5993</v>
      </c>
      <c r="S660">
        <v>256.48</v>
      </c>
      <c r="T660">
        <v>266.91000000000003</v>
      </c>
      <c r="U660">
        <v>256.32</v>
      </c>
      <c r="V660">
        <v>263.98</v>
      </c>
      <c r="W660">
        <v>27295500</v>
      </c>
      <c r="X660">
        <v>-0.10441090011787228</v>
      </c>
      <c r="Y660" s="1">
        <v>44740.291666666664</v>
      </c>
      <c r="Z660">
        <v>15.9627</v>
      </c>
      <c r="AA660">
        <v>15.981999999999999</v>
      </c>
      <c r="AB660">
        <v>17.202000000000002</v>
      </c>
      <c r="AC660">
        <v>15.945</v>
      </c>
      <c r="AD660">
        <v>16.899999999999999</v>
      </c>
      <c r="AE660">
        <v>5.7726174025112841E-2</v>
      </c>
      <c r="AF660">
        <v>461149000</v>
      </c>
      <c r="AG660" s="1">
        <v>44740.291666666664</v>
      </c>
      <c r="AH660">
        <v>16.193999999999999</v>
      </c>
      <c r="AI660">
        <v>16.638000000000002</v>
      </c>
      <c r="AJ660">
        <v>17.187999999999999</v>
      </c>
      <c r="AK660">
        <v>16.628</v>
      </c>
      <c r="AL660">
        <v>17.122</v>
      </c>
      <c r="AM660">
        <v>-0.43196053036218451</v>
      </c>
      <c r="AN660">
        <v>3340500</v>
      </c>
    </row>
    <row r="661" spans="1:40">
      <c r="A661" s="121">
        <v>44741.291666666664</v>
      </c>
      <c r="B661">
        <v>137.3621</v>
      </c>
      <c r="C661">
        <v>139.22999999999999</v>
      </c>
      <c r="D661">
        <v>140.66999999999999</v>
      </c>
      <c r="E661">
        <v>136.66999999999999</v>
      </c>
      <c r="F661">
        <v>137.46</v>
      </c>
      <c r="G661">
        <v>66242400</v>
      </c>
      <c r="H661">
        <v>-0.48649912256342426</v>
      </c>
      <c r="I661" s="1">
        <v>44741.291666666664</v>
      </c>
      <c r="J661">
        <v>35.124200000000002</v>
      </c>
      <c r="K661">
        <v>37.29</v>
      </c>
      <c r="L661">
        <v>37.6</v>
      </c>
      <c r="M661">
        <v>37.020000000000003</v>
      </c>
      <c r="N661">
        <v>37.54</v>
      </c>
      <c r="O661">
        <v>-0.58130748656861142</v>
      </c>
      <c r="P661">
        <v>25437200</v>
      </c>
      <c r="Q661" s="1">
        <v>44741.291666666664</v>
      </c>
      <c r="R661">
        <v>255.3074</v>
      </c>
      <c r="S661">
        <v>260.26</v>
      </c>
      <c r="T661">
        <v>261.97000000000003</v>
      </c>
      <c r="U661">
        <v>255.76</v>
      </c>
      <c r="V661">
        <v>257.58999999999997</v>
      </c>
      <c r="W661">
        <v>20069800</v>
      </c>
      <c r="X661">
        <v>-0.67272104823668344</v>
      </c>
      <c r="Y661" s="1">
        <v>44741.291666666664</v>
      </c>
      <c r="Z661">
        <v>15.523199999999999</v>
      </c>
      <c r="AA661">
        <v>15.542</v>
      </c>
      <c r="AB661">
        <v>15.82</v>
      </c>
      <c r="AC661">
        <v>15.17</v>
      </c>
      <c r="AD661">
        <v>15.814</v>
      </c>
      <c r="AE661">
        <v>0.17147593468629085</v>
      </c>
      <c r="AF661">
        <v>482352000</v>
      </c>
      <c r="AG661" s="1">
        <v>44741.291666666664</v>
      </c>
      <c r="AH661">
        <v>16.236899999999999</v>
      </c>
      <c r="AI661">
        <v>16.681999999999999</v>
      </c>
      <c r="AJ661">
        <v>16.731999999999999</v>
      </c>
      <c r="AK661">
        <v>16.5</v>
      </c>
      <c r="AL661">
        <v>16.725999999999999</v>
      </c>
      <c r="AM661">
        <v>-0.70883299448286485</v>
      </c>
      <c r="AN661">
        <v>2679000</v>
      </c>
    </row>
    <row r="662" spans="1:40">
      <c r="A662" s="121">
        <v>44742.291666666664</v>
      </c>
      <c r="B662">
        <v>134.88579999999999</v>
      </c>
      <c r="C662">
        <v>136.72</v>
      </c>
      <c r="D662">
        <v>138.37</v>
      </c>
      <c r="E662">
        <v>133.77000000000001</v>
      </c>
      <c r="F662">
        <v>137.25</v>
      </c>
      <c r="G662">
        <v>98964500</v>
      </c>
      <c r="H662">
        <v>0.13010181754115022</v>
      </c>
      <c r="I662" s="1">
        <v>44742.291666666664</v>
      </c>
      <c r="J662">
        <v>35.237200000000001</v>
      </c>
      <c r="K662">
        <v>37.409999999999997</v>
      </c>
      <c r="L662">
        <v>38</v>
      </c>
      <c r="M662">
        <v>36.729999999999997</v>
      </c>
      <c r="N662">
        <v>37.21</v>
      </c>
      <c r="O662">
        <v>-0.17157884484008185</v>
      </c>
      <c r="P662">
        <v>35141000</v>
      </c>
      <c r="Q662" s="1">
        <v>44742.291666666664</v>
      </c>
      <c r="R662">
        <v>251.9427</v>
      </c>
      <c r="S662">
        <v>256.83</v>
      </c>
      <c r="T662">
        <v>259.52999999999997</v>
      </c>
      <c r="U662">
        <v>252.9</v>
      </c>
      <c r="V662">
        <v>257.05</v>
      </c>
      <c r="W662">
        <v>31730900</v>
      </c>
      <c r="X662">
        <v>0.24443873811318842</v>
      </c>
      <c r="Y662" s="1">
        <v>44742.291666666664</v>
      </c>
      <c r="Z662">
        <v>15.140700000000001</v>
      </c>
      <c r="AA662">
        <v>15.159000000000001</v>
      </c>
      <c r="AB662">
        <v>15.567</v>
      </c>
      <c r="AC662">
        <v>14.862</v>
      </c>
      <c r="AD662">
        <v>15.361000000000001</v>
      </c>
      <c r="AE662">
        <v>1.2643813604455636</v>
      </c>
      <c r="AF662">
        <v>686070000</v>
      </c>
      <c r="AG662" s="1">
        <v>44742.291666666664</v>
      </c>
      <c r="AH662">
        <v>15.9176</v>
      </c>
      <c r="AI662">
        <v>16.353999999999999</v>
      </c>
      <c r="AJ662">
        <v>16.416</v>
      </c>
      <c r="AK662">
        <v>15.992000000000001</v>
      </c>
      <c r="AL662">
        <v>16.283999999999999</v>
      </c>
      <c r="AM662">
        <v>-0.40370823810497225</v>
      </c>
      <c r="AN662">
        <v>3408000</v>
      </c>
    </row>
    <row r="663" spans="1:40">
      <c r="A663" s="121">
        <v>44743.291666666664</v>
      </c>
      <c r="B663">
        <v>137.06610000000001</v>
      </c>
      <c r="C663">
        <v>138.93</v>
      </c>
      <c r="D663">
        <v>139.04</v>
      </c>
      <c r="E663">
        <v>135.66</v>
      </c>
      <c r="F663">
        <v>136.04</v>
      </c>
      <c r="G663">
        <v>71051600</v>
      </c>
      <c r="H663">
        <v>-0.3958766612559006</v>
      </c>
      <c r="I663" s="1">
        <v>44743.291666666664</v>
      </c>
      <c r="J663">
        <v>34.229300000000002</v>
      </c>
      <c r="K663">
        <v>36.340000000000003</v>
      </c>
      <c r="L663">
        <v>37.200000000000003</v>
      </c>
      <c r="M663">
        <v>35.880000000000003</v>
      </c>
      <c r="N663">
        <v>37.090000000000003</v>
      </c>
      <c r="O663">
        <v>5.8763150998831469E-2</v>
      </c>
      <c r="P663">
        <v>40596300</v>
      </c>
      <c r="Q663" s="1">
        <v>44743.291666666664</v>
      </c>
      <c r="R663">
        <v>254.6404</v>
      </c>
      <c r="S663">
        <v>259.58</v>
      </c>
      <c r="T663">
        <v>259.77</v>
      </c>
      <c r="U663">
        <v>254.61</v>
      </c>
      <c r="V663">
        <v>256.39</v>
      </c>
      <c r="W663">
        <v>22837700</v>
      </c>
      <c r="X663">
        <v>-0.45502232576300516</v>
      </c>
      <c r="Y663" s="1">
        <v>44743.291666666664</v>
      </c>
      <c r="Z663">
        <v>14.5054</v>
      </c>
      <c r="AA663">
        <v>14.523</v>
      </c>
      <c r="AB663">
        <v>15.063000000000001</v>
      </c>
      <c r="AC663">
        <v>14.391999999999999</v>
      </c>
      <c r="AD663">
        <v>14.898999999999999</v>
      </c>
      <c r="AE663">
        <v>0.68251563194905995</v>
      </c>
      <c r="AF663">
        <v>577610000</v>
      </c>
      <c r="AG663" s="1">
        <v>44743.291666666664</v>
      </c>
      <c r="AH663">
        <v>15.9001</v>
      </c>
      <c r="AI663">
        <v>16.335999999999999</v>
      </c>
      <c r="AJ663">
        <v>16.376000000000001</v>
      </c>
      <c r="AK663">
        <v>16.074000000000002</v>
      </c>
      <c r="AL663">
        <v>16.103999999999999</v>
      </c>
      <c r="AM663">
        <v>-0.65881597337565201</v>
      </c>
      <c r="AN663">
        <v>2798500</v>
      </c>
    </row>
    <row r="664" spans="1:40">
      <c r="A664" s="121">
        <v>44747.291666666664</v>
      </c>
      <c r="B664">
        <v>139.6609</v>
      </c>
      <c r="C664">
        <v>141.56</v>
      </c>
      <c r="D664">
        <v>141.61000000000001</v>
      </c>
      <c r="E664">
        <v>136.93</v>
      </c>
      <c r="F664">
        <v>137.77000000000001</v>
      </c>
      <c r="G664">
        <v>73353800</v>
      </c>
      <c r="H664">
        <v>-0.35249501141347755</v>
      </c>
      <c r="I664" s="1">
        <v>44747.291666666664</v>
      </c>
      <c r="J664">
        <v>34.558999999999997</v>
      </c>
      <c r="K664">
        <v>36.69</v>
      </c>
      <c r="L664">
        <v>36.74</v>
      </c>
      <c r="M664">
        <v>35.54</v>
      </c>
      <c r="N664">
        <v>35.93</v>
      </c>
      <c r="O664">
        <v>-0.25290135395704094</v>
      </c>
      <c r="P664">
        <v>33215000</v>
      </c>
      <c r="Q664" s="1">
        <v>44747.291666666664</v>
      </c>
      <c r="R664">
        <v>257.84809999999999</v>
      </c>
      <c r="S664">
        <v>262.85000000000002</v>
      </c>
      <c r="T664">
        <v>262.98</v>
      </c>
      <c r="U664">
        <v>254.74</v>
      </c>
      <c r="V664">
        <v>256.16000000000003</v>
      </c>
      <c r="W664">
        <v>22941000</v>
      </c>
      <c r="X664">
        <v>-0.44689765434007406</v>
      </c>
      <c r="Y664" s="1">
        <v>44747.291666666664</v>
      </c>
      <c r="Z664">
        <v>14.9459</v>
      </c>
      <c r="AA664">
        <v>14.964</v>
      </c>
      <c r="AB664">
        <v>14.971</v>
      </c>
      <c r="AC664">
        <v>14.055</v>
      </c>
      <c r="AD664">
        <v>14.175000000000001</v>
      </c>
      <c r="AE664">
        <v>1.0783678033354838</v>
      </c>
      <c r="AF664">
        <v>651397000</v>
      </c>
      <c r="AG664" s="1">
        <v>44747.291666666664</v>
      </c>
      <c r="AH664">
        <v>15.757999999999999</v>
      </c>
      <c r="AI664">
        <v>16.190000000000001</v>
      </c>
      <c r="AJ664">
        <v>16.204000000000001</v>
      </c>
      <c r="AK664">
        <v>15.81</v>
      </c>
      <c r="AL664">
        <v>15.928000000000001</v>
      </c>
      <c r="AM664">
        <v>-0.17768990004727403</v>
      </c>
      <c r="AN664">
        <v>3948000</v>
      </c>
    </row>
    <row r="665" spans="1:40">
      <c r="A665" s="121">
        <v>44748.291666666664</v>
      </c>
      <c r="B665">
        <v>141.0026</v>
      </c>
      <c r="C665">
        <v>142.91999999999999</v>
      </c>
      <c r="D665">
        <v>144.12</v>
      </c>
      <c r="E665">
        <v>141.08000000000001</v>
      </c>
      <c r="F665">
        <v>141.35</v>
      </c>
      <c r="G665">
        <v>74064300</v>
      </c>
      <c r="H665">
        <v>-0.33910666017855379</v>
      </c>
      <c r="I665" s="1">
        <v>44748.291666666664</v>
      </c>
      <c r="J665">
        <v>34.8416</v>
      </c>
      <c r="K665">
        <v>36.99</v>
      </c>
      <c r="L665">
        <v>37.42</v>
      </c>
      <c r="M665">
        <v>36.46</v>
      </c>
      <c r="N665">
        <v>36.82</v>
      </c>
      <c r="O665">
        <v>-0.54663775020519745</v>
      </c>
      <c r="P665">
        <v>26258300</v>
      </c>
      <c r="Q665" s="1">
        <v>44748.291666666664</v>
      </c>
      <c r="R665">
        <v>261.14420000000001</v>
      </c>
      <c r="S665">
        <v>266.20999999999998</v>
      </c>
      <c r="T665">
        <v>267.99</v>
      </c>
      <c r="U665">
        <v>262.39999999999998</v>
      </c>
      <c r="V665">
        <v>263.75</v>
      </c>
      <c r="W665">
        <v>23824400</v>
      </c>
      <c r="X665">
        <v>-0.37741716319760238</v>
      </c>
      <c r="Y665" s="1">
        <v>44748.291666666664</v>
      </c>
      <c r="Z665">
        <v>15.111700000000001</v>
      </c>
      <c r="AA665">
        <v>15.13</v>
      </c>
      <c r="AB665">
        <v>15.319000000000001</v>
      </c>
      <c r="AC665">
        <v>14.789</v>
      </c>
      <c r="AD665">
        <v>15.01</v>
      </c>
      <c r="AE665">
        <v>0.42208699536290589</v>
      </c>
      <c r="AF665">
        <v>529066000</v>
      </c>
      <c r="AG665" s="1">
        <v>44748.291666666664</v>
      </c>
      <c r="AH665">
        <v>15.6373</v>
      </c>
      <c r="AI665">
        <v>16.065999999999999</v>
      </c>
      <c r="AJ665">
        <v>16.218</v>
      </c>
      <c r="AK665">
        <v>15.992000000000001</v>
      </c>
      <c r="AL665">
        <v>16.218</v>
      </c>
      <c r="AM665">
        <v>-0.43363474027372301</v>
      </c>
      <c r="AN665">
        <v>3336500</v>
      </c>
    </row>
    <row r="666" spans="1:40">
      <c r="A666" s="121">
        <v>44749.291666666664</v>
      </c>
      <c r="B666">
        <v>144.38659999999999</v>
      </c>
      <c r="C666">
        <v>146.35</v>
      </c>
      <c r="D666">
        <v>146.55000000000001</v>
      </c>
      <c r="E666">
        <v>143.28</v>
      </c>
      <c r="F666">
        <v>143.29</v>
      </c>
      <c r="G666">
        <v>66253700</v>
      </c>
      <c r="H666">
        <v>-0.48628619030592302</v>
      </c>
      <c r="I666" s="1">
        <v>44749.291666666664</v>
      </c>
      <c r="J666">
        <v>35.924799999999998</v>
      </c>
      <c r="K666">
        <v>38.14</v>
      </c>
      <c r="L666">
        <v>38.33</v>
      </c>
      <c r="M666">
        <v>37.729999999999997</v>
      </c>
      <c r="N666">
        <v>37.89</v>
      </c>
      <c r="O666">
        <v>-0.25499564079619008</v>
      </c>
      <c r="P666">
        <v>33165400</v>
      </c>
      <c r="Q666" s="1">
        <v>44749.291666666664</v>
      </c>
      <c r="R666">
        <v>263.29239999999999</v>
      </c>
      <c r="S666">
        <v>268.39999999999998</v>
      </c>
      <c r="T666">
        <v>269.06</v>
      </c>
      <c r="U666">
        <v>265.02</v>
      </c>
      <c r="V666">
        <v>265.12</v>
      </c>
      <c r="W666">
        <v>20859900</v>
      </c>
      <c r="X666">
        <v>-0.61057871627871774</v>
      </c>
      <c r="Y666" s="1">
        <v>44749.291666666664</v>
      </c>
      <c r="Z666">
        <v>15.838800000000001</v>
      </c>
      <c r="AA666">
        <v>15.858000000000001</v>
      </c>
      <c r="AB666">
        <v>15.945</v>
      </c>
      <c r="AC666">
        <v>15.388999999999999</v>
      </c>
      <c r="AD666">
        <v>15.456</v>
      </c>
      <c r="AE666">
        <v>0.22807989284014121</v>
      </c>
      <c r="AF666">
        <v>492903000</v>
      </c>
      <c r="AG666" s="1">
        <v>44749.291666666664</v>
      </c>
      <c r="AH666">
        <v>16.2563</v>
      </c>
      <c r="AI666">
        <v>16.702000000000002</v>
      </c>
      <c r="AJ666">
        <v>16.745999999999999</v>
      </c>
      <c r="AK666">
        <v>16.335999999999999</v>
      </c>
      <c r="AL666">
        <v>16.335999999999999</v>
      </c>
      <c r="AM666">
        <v>-0.4685838721770893</v>
      </c>
      <c r="AN666">
        <v>3253000</v>
      </c>
    </row>
    <row r="667" spans="1:40">
      <c r="A667" s="121">
        <v>44750.291666666664</v>
      </c>
      <c r="B667">
        <v>145.06739999999999</v>
      </c>
      <c r="C667">
        <v>147.04</v>
      </c>
      <c r="D667">
        <v>147.55000000000001</v>
      </c>
      <c r="E667">
        <v>145</v>
      </c>
      <c r="F667">
        <v>145.26</v>
      </c>
      <c r="G667">
        <v>64547800</v>
      </c>
      <c r="H667">
        <v>-0.51843142376356766</v>
      </c>
      <c r="I667" s="1">
        <v>44750.291666666664</v>
      </c>
      <c r="J667">
        <v>35.783499999999997</v>
      </c>
      <c r="K667">
        <v>37.99</v>
      </c>
      <c r="L667">
        <v>38.14</v>
      </c>
      <c r="M667">
        <v>37.39</v>
      </c>
      <c r="N667">
        <v>37.659999999999997</v>
      </c>
      <c r="O667">
        <v>-0.70252700444186056</v>
      </c>
      <c r="P667">
        <v>22566300</v>
      </c>
      <c r="Q667" s="1">
        <v>44750.291666666664</v>
      </c>
      <c r="R667">
        <v>262.56659999999999</v>
      </c>
      <c r="S667">
        <v>267.66000000000003</v>
      </c>
      <c r="T667">
        <v>268.10000000000002</v>
      </c>
      <c r="U667">
        <v>263.29000000000002</v>
      </c>
      <c r="V667">
        <v>264.79000000000002</v>
      </c>
      <c r="W667">
        <v>19658800</v>
      </c>
      <c r="X667">
        <v>-0.70504670123595437</v>
      </c>
      <c r="Y667" s="1">
        <v>44750.291666666664</v>
      </c>
      <c r="Z667">
        <v>15.8188</v>
      </c>
      <c r="AA667">
        <v>15.837999999999999</v>
      </c>
      <c r="AB667">
        <v>16.036999999999999</v>
      </c>
      <c r="AC667">
        <v>15.388999999999999</v>
      </c>
      <c r="AD667">
        <v>15.43</v>
      </c>
      <c r="AE667">
        <v>9.4330174260514321E-2</v>
      </c>
      <c r="AF667">
        <v>467972000</v>
      </c>
      <c r="AG667" s="1">
        <v>44750.291666666664</v>
      </c>
      <c r="AH667">
        <v>16.075299999999999</v>
      </c>
      <c r="AI667">
        <v>16.515999999999998</v>
      </c>
      <c r="AJ667">
        <v>16.591999999999999</v>
      </c>
      <c r="AK667">
        <v>16.350000000000001</v>
      </c>
      <c r="AL667">
        <v>16.486000000000001</v>
      </c>
      <c r="AM667">
        <v>-0.73896877289055796</v>
      </c>
      <c r="AN667">
        <v>2607000</v>
      </c>
    </row>
    <row r="668" spans="1:40">
      <c r="A668" s="121">
        <v>44753.291666666664</v>
      </c>
      <c r="B668">
        <v>142.9264</v>
      </c>
      <c r="C668">
        <v>144.87</v>
      </c>
      <c r="D668">
        <v>146.63999999999999</v>
      </c>
      <c r="E668">
        <v>143.78</v>
      </c>
      <c r="F668">
        <v>145.66999999999999</v>
      </c>
      <c r="G668">
        <v>63141600</v>
      </c>
      <c r="H668">
        <v>-0.54492924150677646</v>
      </c>
      <c r="I668" s="1">
        <v>44753.291666666664</v>
      </c>
      <c r="J668">
        <v>35.039400000000001</v>
      </c>
      <c r="K668">
        <v>37.200000000000003</v>
      </c>
      <c r="L668">
        <v>37.67</v>
      </c>
      <c r="M668">
        <v>37.03</v>
      </c>
      <c r="N668">
        <v>37.659999999999997</v>
      </c>
      <c r="O668">
        <v>-0.5615848780491246</v>
      </c>
      <c r="P668">
        <v>25904300</v>
      </c>
      <c r="Q668" s="1">
        <v>44753.291666666664</v>
      </c>
      <c r="R668">
        <v>259.47649999999999</v>
      </c>
      <c r="S668">
        <v>264.51</v>
      </c>
      <c r="T668">
        <v>266.52999999999997</v>
      </c>
      <c r="U668">
        <v>262.18</v>
      </c>
      <c r="V668">
        <v>265.64999999999998</v>
      </c>
      <c r="W668">
        <v>19455200</v>
      </c>
      <c r="X668">
        <v>-0.72106009041028896</v>
      </c>
      <c r="Y668" s="1">
        <v>44753.291666666664</v>
      </c>
      <c r="Z668">
        <v>15.133699999999999</v>
      </c>
      <c r="AA668">
        <v>15.151999999999999</v>
      </c>
      <c r="AB668">
        <v>15.526999999999999</v>
      </c>
      <c r="AC668">
        <v>15.038</v>
      </c>
      <c r="AD668">
        <v>15.526</v>
      </c>
      <c r="AE668">
        <v>-7.0106175030895723E-2</v>
      </c>
      <c r="AF668">
        <v>437321000</v>
      </c>
      <c r="AG668" s="1">
        <v>44753.291666666664</v>
      </c>
      <c r="AH668">
        <v>15.9604</v>
      </c>
      <c r="AI668">
        <v>16.398</v>
      </c>
      <c r="AJ668">
        <v>16.547999999999998</v>
      </c>
      <c r="AK668">
        <v>16.366</v>
      </c>
      <c r="AL668">
        <v>16.466000000000001</v>
      </c>
      <c r="AM668">
        <v>-0.81493604762661753</v>
      </c>
      <c r="AN668">
        <v>2425500</v>
      </c>
    </row>
    <row r="669" spans="1:40">
      <c r="A669" s="121">
        <v>44754.291666666664</v>
      </c>
      <c r="B669">
        <v>143.9032</v>
      </c>
      <c r="C669">
        <v>145.86000000000001</v>
      </c>
      <c r="D669">
        <v>148.44999999999999</v>
      </c>
      <c r="E669">
        <v>145.05000000000001</v>
      </c>
      <c r="F669">
        <v>145.76</v>
      </c>
      <c r="G669">
        <v>77588800</v>
      </c>
      <c r="H669">
        <v>-0.27269252375703518</v>
      </c>
      <c r="I669" s="1">
        <v>44754.291666666664</v>
      </c>
      <c r="J669">
        <v>35.0488</v>
      </c>
      <c r="K669">
        <v>37.21</v>
      </c>
      <c r="L669">
        <v>37.700000000000003</v>
      </c>
      <c r="M669">
        <v>36.99</v>
      </c>
      <c r="N669">
        <v>37.65</v>
      </c>
      <c r="O669">
        <v>-0.36558327507875893</v>
      </c>
      <c r="P669">
        <v>30546300</v>
      </c>
      <c r="Q669" s="1">
        <v>44754.291666666664</v>
      </c>
      <c r="R669">
        <v>248.84280000000001</v>
      </c>
      <c r="S669">
        <v>253.67</v>
      </c>
      <c r="T669">
        <v>265.94</v>
      </c>
      <c r="U669">
        <v>252.04</v>
      </c>
      <c r="V669">
        <v>265.88</v>
      </c>
      <c r="W669">
        <v>35868500</v>
      </c>
      <c r="X669">
        <v>0.56986604188395018</v>
      </c>
      <c r="Y669" s="1">
        <v>44754.291666666664</v>
      </c>
      <c r="Z669">
        <v>15.063700000000001</v>
      </c>
      <c r="AA669">
        <v>15.082000000000001</v>
      </c>
      <c r="AB669">
        <v>15.430999999999999</v>
      </c>
      <c r="AC669">
        <v>14.877000000000001</v>
      </c>
      <c r="AD669">
        <v>15.268000000000001</v>
      </c>
      <c r="AE669">
        <v>4.3423629011543979E-2</v>
      </c>
      <c r="AF669">
        <v>458483000</v>
      </c>
      <c r="AG669" s="1">
        <v>44754.291666666664</v>
      </c>
      <c r="AH669">
        <v>15.972099999999999</v>
      </c>
      <c r="AI669">
        <v>16.41</v>
      </c>
      <c r="AJ669">
        <v>16.594000000000001</v>
      </c>
      <c r="AK669">
        <v>16.344000000000001</v>
      </c>
      <c r="AL669">
        <v>16.353999999999999</v>
      </c>
      <c r="AM669">
        <v>-0.96017375745258293</v>
      </c>
      <c r="AN669">
        <v>2078500</v>
      </c>
    </row>
    <row r="670" spans="1:40">
      <c r="A670" s="121">
        <v>44755.291666666664</v>
      </c>
      <c r="B670">
        <v>143.53809999999999</v>
      </c>
      <c r="C670">
        <v>145.49</v>
      </c>
      <c r="D670">
        <v>146.44999999999999</v>
      </c>
      <c r="E670">
        <v>142.12</v>
      </c>
      <c r="F670">
        <v>142.99</v>
      </c>
      <c r="G670">
        <v>71185600</v>
      </c>
      <c r="H670">
        <v>-0.39335162386606276</v>
      </c>
      <c r="I670" s="1">
        <v>44755.291666666664</v>
      </c>
      <c r="J670">
        <v>35.0488</v>
      </c>
      <c r="K670">
        <v>37.21</v>
      </c>
      <c r="L670">
        <v>37.43</v>
      </c>
      <c r="M670">
        <v>36.619999999999997</v>
      </c>
      <c r="N670">
        <v>36.68</v>
      </c>
      <c r="O670">
        <v>-0.51282092904643706</v>
      </c>
      <c r="P670">
        <v>27059200</v>
      </c>
      <c r="Q670" s="1">
        <v>44755.291666666664</v>
      </c>
      <c r="R670">
        <v>247.9109</v>
      </c>
      <c r="S670">
        <v>252.72</v>
      </c>
      <c r="T670">
        <v>253.55</v>
      </c>
      <c r="U670">
        <v>248.11</v>
      </c>
      <c r="V670">
        <v>250.19</v>
      </c>
      <c r="W670">
        <v>29497400</v>
      </c>
      <c r="X670">
        <v>6.877122966094644E-2</v>
      </c>
      <c r="Y670" s="1">
        <v>44755.291666666664</v>
      </c>
      <c r="Z670">
        <v>15.1456</v>
      </c>
      <c r="AA670">
        <v>15.164</v>
      </c>
      <c r="AB670">
        <v>15.375</v>
      </c>
      <c r="AC670">
        <v>14.465</v>
      </c>
      <c r="AD670">
        <v>14.59</v>
      </c>
      <c r="AE670">
        <v>0.38373943656433496</v>
      </c>
      <c r="AF670">
        <v>521918000</v>
      </c>
      <c r="AG670" s="1">
        <v>44755.291666666664</v>
      </c>
      <c r="AH670">
        <v>15.869</v>
      </c>
      <c r="AI670">
        <v>16.303999999999998</v>
      </c>
      <c r="AJ670">
        <v>16.352</v>
      </c>
      <c r="AK670">
        <v>16.045999999999999</v>
      </c>
      <c r="AL670">
        <v>16.202000000000002</v>
      </c>
      <c r="AM670">
        <v>-0.78249823059055901</v>
      </c>
      <c r="AN670">
        <v>2503000</v>
      </c>
    </row>
    <row r="671" spans="1:40">
      <c r="A671" s="121">
        <v>44756.291666666664</v>
      </c>
      <c r="B671">
        <v>146.47810000000001</v>
      </c>
      <c r="C671">
        <v>148.47</v>
      </c>
      <c r="D671">
        <v>148.94999999999999</v>
      </c>
      <c r="E671">
        <v>143.25</v>
      </c>
      <c r="F671">
        <v>144.08000000000001</v>
      </c>
      <c r="G671">
        <v>78140700</v>
      </c>
      <c r="H671">
        <v>-0.26229276155217318</v>
      </c>
      <c r="I671" s="1">
        <v>44756.291666666664</v>
      </c>
      <c r="J671">
        <v>35.519799999999996</v>
      </c>
      <c r="K671">
        <v>37.71</v>
      </c>
      <c r="L671">
        <v>38.159999999999997</v>
      </c>
      <c r="M671">
        <v>36.29</v>
      </c>
      <c r="N671">
        <v>36.99</v>
      </c>
      <c r="O671">
        <v>-0.10614504817416724</v>
      </c>
      <c r="P671">
        <v>36690700</v>
      </c>
      <c r="Q671" s="1">
        <v>44756.291666666664</v>
      </c>
      <c r="R671">
        <v>249.245</v>
      </c>
      <c r="S671">
        <v>254.08</v>
      </c>
      <c r="T671">
        <v>255.14</v>
      </c>
      <c r="U671">
        <v>245.94</v>
      </c>
      <c r="V671">
        <v>250.57</v>
      </c>
      <c r="W671">
        <v>25102800</v>
      </c>
      <c r="X671">
        <v>-0.27686943863733993</v>
      </c>
      <c r="Y671" s="1">
        <v>44756.291666666664</v>
      </c>
      <c r="Z671">
        <v>15.353400000000001</v>
      </c>
      <c r="AA671">
        <v>15.372</v>
      </c>
      <c r="AB671">
        <v>15.473000000000001</v>
      </c>
      <c r="AC671">
        <v>14.728</v>
      </c>
      <c r="AD671">
        <v>15.108000000000001</v>
      </c>
      <c r="AE671">
        <v>3.1363568549990041E-2</v>
      </c>
      <c r="AF671">
        <v>456235000</v>
      </c>
      <c r="AG671" s="1">
        <v>44756.291666666664</v>
      </c>
      <c r="AH671">
        <v>15.7872</v>
      </c>
      <c r="AI671">
        <v>16.22</v>
      </c>
      <c r="AJ671">
        <v>16.262</v>
      </c>
      <c r="AK671">
        <v>15.872</v>
      </c>
      <c r="AL671">
        <v>16.11</v>
      </c>
      <c r="AM671">
        <v>-0.78166112563478984</v>
      </c>
      <c r="AN671">
        <v>2505000</v>
      </c>
    </row>
    <row r="672" spans="1:40">
      <c r="A672" s="121">
        <v>44757.291666666664</v>
      </c>
      <c r="B672">
        <v>148.15530000000001</v>
      </c>
      <c r="C672">
        <v>150.16999999999999</v>
      </c>
      <c r="D672">
        <v>150.86000000000001</v>
      </c>
      <c r="E672">
        <v>148.19999999999999</v>
      </c>
      <c r="F672">
        <v>149.78</v>
      </c>
      <c r="G672">
        <v>76259900</v>
      </c>
      <c r="H672">
        <v>-0.29773373411043452</v>
      </c>
      <c r="I672" s="1">
        <v>44757.291666666664</v>
      </c>
      <c r="J672">
        <v>36.376899999999999</v>
      </c>
      <c r="K672">
        <v>38.619999999999997</v>
      </c>
      <c r="L672">
        <v>38.67</v>
      </c>
      <c r="M672">
        <v>37.729999999999997</v>
      </c>
      <c r="N672">
        <v>38.270000000000003</v>
      </c>
      <c r="O672">
        <v>-0.26652688546900499</v>
      </c>
      <c r="P672">
        <v>32892300</v>
      </c>
      <c r="Q672" s="1">
        <v>44757.291666666664</v>
      </c>
      <c r="R672">
        <v>251.8348</v>
      </c>
      <c r="S672">
        <v>256.72000000000003</v>
      </c>
      <c r="T672">
        <v>260.37</v>
      </c>
      <c r="U672">
        <v>254.77</v>
      </c>
      <c r="V672">
        <v>255.72</v>
      </c>
      <c r="W672">
        <v>29774100</v>
      </c>
      <c r="X672">
        <v>9.0534023298168453E-2</v>
      </c>
      <c r="Y672" s="1">
        <v>44757.291666666664</v>
      </c>
      <c r="Z672">
        <v>15.742900000000001</v>
      </c>
      <c r="AA672">
        <v>15.762</v>
      </c>
      <c r="AB672">
        <v>15.782</v>
      </c>
      <c r="AC672">
        <v>15.445</v>
      </c>
      <c r="AD672">
        <v>15.659000000000001</v>
      </c>
      <c r="AE672">
        <v>-0.34578156065251969</v>
      </c>
      <c r="AF672">
        <v>385935000</v>
      </c>
      <c r="AG672" s="1">
        <v>44757.291666666664</v>
      </c>
      <c r="AH672">
        <v>15.9916</v>
      </c>
      <c r="AI672">
        <v>16.43</v>
      </c>
      <c r="AJ672">
        <v>16.442</v>
      </c>
      <c r="AK672">
        <v>16.192</v>
      </c>
      <c r="AL672">
        <v>16.302</v>
      </c>
      <c r="AM672">
        <v>-0.8643252400170035</v>
      </c>
      <c r="AN672">
        <v>2307500</v>
      </c>
    </row>
    <row r="673" spans="1:40">
      <c r="A673" s="121">
        <v>44760.291666666664</v>
      </c>
      <c r="B673">
        <v>145.09700000000001</v>
      </c>
      <c r="C673">
        <v>147.07</v>
      </c>
      <c r="D673">
        <v>151.57</v>
      </c>
      <c r="E673">
        <v>146.69999999999999</v>
      </c>
      <c r="F673">
        <v>150.74</v>
      </c>
      <c r="G673">
        <v>81420900</v>
      </c>
      <c r="H673">
        <v>-0.20048210747645601</v>
      </c>
      <c r="I673" s="1">
        <v>44760.291666666664</v>
      </c>
      <c r="J673">
        <v>36.4617</v>
      </c>
      <c r="K673">
        <v>38.71</v>
      </c>
      <c r="L673">
        <v>39.340000000000003</v>
      </c>
      <c r="M673">
        <v>38.53</v>
      </c>
      <c r="N673">
        <v>39.1</v>
      </c>
      <c r="O673">
        <v>-0.35426314803085823</v>
      </c>
      <c r="P673">
        <v>30814400</v>
      </c>
      <c r="Q673" s="1">
        <v>44760.291666666664</v>
      </c>
      <c r="R673">
        <v>249.4118</v>
      </c>
      <c r="S673">
        <v>254.25</v>
      </c>
      <c r="T673">
        <v>260.83999999999997</v>
      </c>
      <c r="U673">
        <v>253.3</v>
      </c>
      <c r="V673">
        <v>259.75</v>
      </c>
      <c r="W673">
        <v>20975000</v>
      </c>
      <c r="X673">
        <v>-0.60152596041444506</v>
      </c>
      <c r="Y673" s="1">
        <v>44760.291666666664</v>
      </c>
      <c r="Z673">
        <v>16.081499999999998</v>
      </c>
      <c r="AA673">
        <v>16.100999999999999</v>
      </c>
      <c r="AB673">
        <v>16.896999999999998</v>
      </c>
      <c r="AC673">
        <v>16.001999999999999</v>
      </c>
      <c r="AD673">
        <v>16.302</v>
      </c>
      <c r="AE673">
        <v>1.1809426948056398</v>
      </c>
      <c r="AF673">
        <v>670517000</v>
      </c>
      <c r="AG673" s="1">
        <v>44760.291666666664</v>
      </c>
      <c r="AH673">
        <v>16.003299999999999</v>
      </c>
      <c r="AI673">
        <v>16.442</v>
      </c>
      <c r="AJ673">
        <v>16.7</v>
      </c>
      <c r="AK673">
        <v>16.41</v>
      </c>
      <c r="AL673">
        <v>16.452000000000002</v>
      </c>
      <c r="AM673">
        <v>-0.52508845669151383</v>
      </c>
      <c r="AN673">
        <v>3118000</v>
      </c>
    </row>
    <row r="674" spans="1:40">
      <c r="A674" s="121">
        <v>44761.291666666664</v>
      </c>
      <c r="B674">
        <v>148.9742</v>
      </c>
      <c r="C674">
        <v>151</v>
      </c>
      <c r="D674">
        <v>151.22999999999999</v>
      </c>
      <c r="E674">
        <v>146.91</v>
      </c>
      <c r="F674">
        <v>147.91999999999999</v>
      </c>
      <c r="G674">
        <v>82982400</v>
      </c>
      <c r="H674">
        <v>-0.17105788445980083</v>
      </c>
      <c r="I674" s="1">
        <v>44761.291666666664</v>
      </c>
      <c r="J674">
        <v>37.884</v>
      </c>
      <c r="K674">
        <v>40.22</v>
      </c>
      <c r="L674">
        <v>40.729999999999997</v>
      </c>
      <c r="M674">
        <v>39.24</v>
      </c>
      <c r="N674">
        <v>39.32</v>
      </c>
      <c r="O674">
        <v>0.58651498975940886</v>
      </c>
      <c r="P674">
        <v>53095300</v>
      </c>
      <c r="Q674" s="1">
        <v>44761.291666666664</v>
      </c>
      <c r="R674">
        <v>254.59129999999999</v>
      </c>
      <c r="S674">
        <v>259.52999999999997</v>
      </c>
      <c r="T674">
        <v>259.72000000000003</v>
      </c>
      <c r="U674">
        <v>253.68</v>
      </c>
      <c r="V674">
        <v>257.58</v>
      </c>
      <c r="W674">
        <v>25012600</v>
      </c>
      <c r="X674">
        <v>-0.28396377902793418</v>
      </c>
      <c r="Y674" s="1">
        <v>44761.291666666664</v>
      </c>
      <c r="Z674">
        <v>16.971399999999999</v>
      </c>
      <c r="AA674">
        <v>16.992000000000001</v>
      </c>
      <c r="AB674">
        <v>17.11</v>
      </c>
      <c r="AC674">
        <v>16.172000000000001</v>
      </c>
      <c r="AD674">
        <v>16.486000000000001</v>
      </c>
      <c r="AE674">
        <v>1.3518060692006717</v>
      </c>
      <c r="AF674">
        <v>702366000</v>
      </c>
      <c r="AG674" s="1">
        <v>44761.291666666664</v>
      </c>
      <c r="AH674">
        <v>16.5503</v>
      </c>
      <c r="AI674">
        <v>17.004000000000001</v>
      </c>
      <c r="AJ674">
        <v>17.036000000000001</v>
      </c>
      <c r="AK674">
        <v>16.739999999999998</v>
      </c>
      <c r="AL674">
        <v>16.739999999999998</v>
      </c>
      <c r="AM674">
        <v>-0.68978885673911428</v>
      </c>
      <c r="AN674">
        <v>2724500</v>
      </c>
    </row>
    <row r="675" spans="1:40">
      <c r="A675" s="121">
        <v>44762.291666666664</v>
      </c>
      <c r="B675">
        <v>150.98679999999999</v>
      </c>
      <c r="C675">
        <v>153.04</v>
      </c>
      <c r="D675">
        <v>153.72</v>
      </c>
      <c r="E675">
        <v>150.37</v>
      </c>
      <c r="F675">
        <v>151.12</v>
      </c>
      <c r="G675">
        <v>64823400</v>
      </c>
      <c r="H675">
        <v>-0.5132381379080504</v>
      </c>
      <c r="I675" s="1">
        <v>44762.291666666664</v>
      </c>
      <c r="J675">
        <v>38.2042</v>
      </c>
      <c r="K675">
        <v>40.56</v>
      </c>
      <c r="L675">
        <v>40.67</v>
      </c>
      <c r="M675">
        <v>39.56</v>
      </c>
      <c r="N675">
        <v>40.21</v>
      </c>
      <c r="O675">
        <v>-0.11893033153897266</v>
      </c>
      <c r="P675">
        <v>36387900</v>
      </c>
      <c r="Q675" s="1">
        <v>44762.291666666664</v>
      </c>
      <c r="R675">
        <v>257.27910000000003</v>
      </c>
      <c r="S675">
        <v>262.27</v>
      </c>
      <c r="T675">
        <v>264.87</v>
      </c>
      <c r="U675">
        <v>258.91000000000003</v>
      </c>
      <c r="V675">
        <v>259.89999999999998</v>
      </c>
      <c r="W675">
        <v>22788300</v>
      </c>
      <c r="X675">
        <v>-0.45890769622082506</v>
      </c>
      <c r="Y675" s="1">
        <v>44762.291666666664</v>
      </c>
      <c r="Z675">
        <v>17.785399999999999</v>
      </c>
      <c r="AA675">
        <v>17.806999999999999</v>
      </c>
      <c r="AB675">
        <v>17.933</v>
      </c>
      <c r="AC675">
        <v>16.800999999999998</v>
      </c>
      <c r="AD675">
        <v>16.946999999999999</v>
      </c>
      <c r="AE675">
        <v>1.6638869576212747</v>
      </c>
      <c r="AF675">
        <v>760538000</v>
      </c>
      <c r="AG675" s="1">
        <v>44762.291666666664</v>
      </c>
      <c r="AH675">
        <v>16.748799999999999</v>
      </c>
      <c r="AI675">
        <v>17.207999999999998</v>
      </c>
      <c r="AJ675">
        <v>17.32</v>
      </c>
      <c r="AK675">
        <v>17.116</v>
      </c>
      <c r="AL675">
        <v>17.231999999999999</v>
      </c>
      <c r="AM675">
        <v>-0.86495306873383038</v>
      </c>
      <c r="AN675">
        <v>2306000</v>
      </c>
    </row>
    <row r="676" spans="1:40">
      <c r="A676" s="121">
        <v>44763.291666666664</v>
      </c>
      <c r="B676">
        <v>153.26589999999999</v>
      </c>
      <c r="C676">
        <v>155.35</v>
      </c>
      <c r="D676">
        <v>155.57</v>
      </c>
      <c r="E676">
        <v>151.94</v>
      </c>
      <c r="F676">
        <v>154.5</v>
      </c>
      <c r="G676">
        <v>65086600</v>
      </c>
      <c r="H676">
        <v>-0.50827851222890619</v>
      </c>
      <c r="I676" s="1">
        <v>44763.291666666664</v>
      </c>
      <c r="J676">
        <v>38.251300000000001</v>
      </c>
      <c r="K676">
        <v>40.61</v>
      </c>
      <c r="L676">
        <v>40.65</v>
      </c>
      <c r="M676">
        <v>39.82</v>
      </c>
      <c r="N676">
        <v>40.51</v>
      </c>
      <c r="O676">
        <v>-0.40295531704107485</v>
      </c>
      <c r="P676">
        <v>29661200</v>
      </c>
      <c r="Q676" s="1">
        <v>44763.291666666664</v>
      </c>
      <c r="R676">
        <v>259.80020000000002</v>
      </c>
      <c r="S676">
        <v>264.83999999999997</v>
      </c>
      <c r="T676">
        <v>264.89</v>
      </c>
      <c r="U676">
        <v>257.02999999999997</v>
      </c>
      <c r="V676">
        <v>259.79000000000002</v>
      </c>
      <c r="W676">
        <v>22404700</v>
      </c>
      <c r="X676">
        <v>-0.48907830568681121</v>
      </c>
      <c r="Y676" s="1">
        <v>44763.291666666664</v>
      </c>
      <c r="Z676">
        <v>18.028199999999998</v>
      </c>
      <c r="AA676">
        <v>18.05</v>
      </c>
      <c r="AB676">
        <v>18.143999999999998</v>
      </c>
      <c r="AC676">
        <v>17.545000000000002</v>
      </c>
      <c r="AD676">
        <v>17.885000000000002</v>
      </c>
      <c r="AE676">
        <v>0.57221007004958913</v>
      </c>
      <c r="AF676">
        <v>557049000</v>
      </c>
      <c r="AG676" s="1">
        <v>44763.291666666664</v>
      </c>
      <c r="AH676">
        <v>16.9863</v>
      </c>
      <c r="AI676">
        <v>17.452000000000002</v>
      </c>
      <c r="AJ676">
        <v>17.456</v>
      </c>
      <c r="AK676">
        <v>17.141999999999999</v>
      </c>
      <c r="AL676">
        <v>17.186</v>
      </c>
      <c r="AM676">
        <v>-1.0629283907732587</v>
      </c>
      <c r="AN676">
        <v>1833000</v>
      </c>
    </row>
    <row r="677" spans="1:40">
      <c r="A677" s="121">
        <v>44764.291666666664</v>
      </c>
      <c r="B677">
        <v>152.02279999999999</v>
      </c>
      <c r="C677">
        <v>154.09</v>
      </c>
      <c r="D677">
        <v>156.28</v>
      </c>
      <c r="E677">
        <v>153.41</v>
      </c>
      <c r="F677">
        <v>155.38999999999999</v>
      </c>
      <c r="G677">
        <v>66675400</v>
      </c>
      <c r="H677">
        <v>-0.47833985995297806</v>
      </c>
      <c r="I677" s="1">
        <v>44764.291666666664</v>
      </c>
      <c r="J677">
        <v>36.923200000000001</v>
      </c>
      <c r="K677">
        <v>39.200000000000003</v>
      </c>
      <c r="L677">
        <v>40.51</v>
      </c>
      <c r="M677">
        <v>38.94</v>
      </c>
      <c r="N677">
        <v>40.369999999999997</v>
      </c>
      <c r="O677">
        <v>9.0587021778401611E-2</v>
      </c>
      <c r="P677">
        <v>41350000</v>
      </c>
      <c r="Q677" s="1">
        <v>44764.291666666664</v>
      </c>
      <c r="R677">
        <v>255.40549999999999</v>
      </c>
      <c r="S677">
        <v>260.36</v>
      </c>
      <c r="T677">
        <v>265.33</v>
      </c>
      <c r="U677">
        <v>259.07</v>
      </c>
      <c r="V677">
        <v>265.24</v>
      </c>
      <c r="W677">
        <v>21881300</v>
      </c>
      <c r="X677">
        <v>-0.53024435624597999</v>
      </c>
      <c r="Y677" s="1">
        <v>44764.291666666664</v>
      </c>
      <c r="Z677">
        <v>17.297999999999998</v>
      </c>
      <c r="AA677">
        <v>17.318999999999999</v>
      </c>
      <c r="AB677">
        <v>17.966999999999999</v>
      </c>
      <c r="AC677">
        <v>17.137</v>
      </c>
      <c r="AD677">
        <v>17.893000000000001</v>
      </c>
      <c r="AE677">
        <v>0.46288626574107217</v>
      </c>
      <c r="AF677">
        <v>536671000</v>
      </c>
      <c r="AG677" s="1">
        <v>44764.291666666664</v>
      </c>
      <c r="AH677">
        <v>16.927900000000001</v>
      </c>
      <c r="AI677">
        <v>17.391999999999999</v>
      </c>
      <c r="AJ677">
        <v>17.649999999999999</v>
      </c>
      <c r="AK677">
        <v>17.324000000000002</v>
      </c>
      <c r="AL677">
        <v>17.588000000000001</v>
      </c>
      <c r="AM677">
        <v>-0.94405948705402476</v>
      </c>
      <c r="AN677">
        <v>2117000</v>
      </c>
    </row>
    <row r="678" spans="1:40">
      <c r="A678" s="121">
        <v>44767.291666666664</v>
      </c>
      <c r="B678">
        <v>150.8981</v>
      </c>
      <c r="C678">
        <v>152.94999999999999</v>
      </c>
      <c r="D678">
        <v>155.04</v>
      </c>
      <c r="E678">
        <v>152.28</v>
      </c>
      <c r="F678">
        <v>154.01</v>
      </c>
      <c r="G678">
        <v>53623900</v>
      </c>
      <c r="H678">
        <v>-0.72427661736692317</v>
      </c>
      <c r="I678" s="1">
        <v>44767.291666666664</v>
      </c>
      <c r="J678">
        <v>36.8855</v>
      </c>
      <c r="K678">
        <v>39.159999999999997</v>
      </c>
      <c r="L678">
        <v>39.409999999999997</v>
      </c>
      <c r="M678">
        <v>38.549999999999997</v>
      </c>
      <c r="N678">
        <v>39.28</v>
      </c>
      <c r="O678">
        <v>-0.29308126033071608</v>
      </c>
      <c r="P678">
        <v>32263400</v>
      </c>
      <c r="Q678" s="1">
        <v>44767.291666666664</v>
      </c>
      <c r="R678">
        <v>253.90459999999999</v>
      </c>
      <c r="S678">
        <v>258.83</v>
      </c>
      <c r="T678">
        <v>261.5</v>
      </c>
      <c r="U678">
        <v>256.81</v>
      </c>
      <c r="V678">
        <v>261</v>
      </c>
      <c r="W678">
        <v>21056000</v>
      </c>
      <c r="X678">
        <v>-0.59515521128320192</v>
      </c>
      <c r="Y678" s="1">
        <v>44767.291666666664</v>
      </c>
      <c r="Z678">
        <v>17.003399999999999</v>
      </c>
      <c r="AA678">
        <v>17.024000000000001</v>
      </c>
      <c r="AB678">
        <v>17.123999999999999</v>
      </c>
      <c r="AC678">
        <v>16.649000000000001</v>
      </c>
      <c r="AD678">
        <v>17.018999999999998</v>
      </c>
      <c r="AE678">
        <v>0.162870802577602</v>
      </c>
      <c r="AF678">
        <v>480748000</v>
      </c>
      <c r="AG678" s="1">
        <v>44767.291666666664</v>
      </c>
      <c r="AH678">
        <v>16.6418</v>
      </c>
      <c r="AI678">
        <v>17.097999999999999</v>
      </c>
      <c r="AJ678">
        <v>17.213999999999999</v>
      </c>
      <c r="AK678">
        <v>17.006</v>
      </c>
      <c r="AL678">
        <v>17.213999999999999</v>
      </c>
      <c r="AM678">
        <v>-0.57510547779872667</v>
      </c>
      <c r="AN678">
        <v>2998500</v>
      </c>
    </row>
    <row r="679" spans="1:40">
      <c r="A679" s="121">
        <v>44768.291666666664</v>
      </c>
      <c r="B679">
        <v>149.56610000000001</v>
      </c>
      <c r="C679">
        <v>151.6</v>
      </c>
      <c r="D679">
        <v>153.09</v>
      </c>
      <c r="E679">
        <v>150.80000000000001</v>
      </c>
      <c r="F679">
        <v>152.26</v>
      </c>
      <c r="G679">
        <v>55138700</v>
      </c>
      <c r="H679">
        <v>-0.69573238872418908</v>
      </c>
      <c r="I679" s="1">
        <v>44768.291666666664</v>
      </c>
      <c r="J679">
        <v>36.697200000000002</v>
      </c>
      <c r="K679">
        <v>38.96</v>
      </c>
      <c r="L679">
        <v>39.57</v>
      </c>
      <c r="M679">
        <v>38.880000000000003</v>
      </c>
      <c r="N679">
        <v>39.1</v>
      </c>
      <c r="O679">
        <v>-0.13845448949104008</v>
      </c>
      <c r="P679">
        <v>35925500</v>
      </c>
      <c r="Q679" s="1">
        <v>44768.291666666664</v>
      </c>
      <c r="R679">
        <v>247.10650000000001</v>
      </c>
      <c r="S679">
        <v>251.9</v>
      </c>
      <c r="T679">
        <v>259.88</v>
      </c>
      <c r="U679">
        <v>249.57</v>
      </c>
      <c r="V679">
        <v>259.86</v>
      </c>
      <c r="W679">
        <v>39348000</v>
      </c>
      <c r="X679">
        <v>0.84353297524395732</v>
      </c>
      <c r="Y679" s="1">
        <v>44768.291666666664</v>
      </c>
      <c r="Z679">
        <v>16.513000000000002</v>
      </c>
      <c r="AA679">
        <v>16.533000000000001</v>
      </c>
      <c r="AB679">
        <v>16.919</v>
      </c>
      <c r="AC679">
        <v>16.478000000000002</v>
      </c>
      <c r="AD679">
        <v>16.888999999999999</v>
      </c>
      <c r="AE679">
        <v>-0.28177954939525168</v>
      </c>
      <c r="AF679">
        <v>397865000</v>
      </c>
      <c r="AG679" s="1">
        <v>44768.291666666664</v>
      </c>
      <c r="AH679">
        <v>16.5989</v>
      </c>
      <c r="AI679">
        <v>17.053999999999998</v>
      </c>
      <c r="AJ679">
        <v>17.149999999999999</v>
      </c>
      <c r="AK679">
        <v>17.010000000000002</v>
      </c>
      <c r="AL679">
        <v>17.088000000000001</v>
      </c>
      <c r="AM679">
        <v>-1.1608696705982613</v>
      </c>
      <c r="AN679">
        <v>1599000</v>
      </c>
    </row>
    <row r="680" spans="1:40">
      <c r="A680" s="121">
        <v>44769.291666666664</v>
      </c>
      <c r="B680">
        <v>154.6865</v>
      </c>
      <c r="C680">
        <v>156.79</v>
      </c>
      <c r="D680">
        <v>157.33000000000001</v>
      </c>
      <c r="E680">
        <v>152.16</v>
      </c>
      <c r="F680">
        <v>152.58000000000001</v>
      </c>
      <c r="G680">
        <v>78620700</v>
      </c>
      <c r="H680">
        <v>-0.25324785149902268</v>
      </c>
      <c r="I680" s="1">
        <v>44769.291666666664</v>
      </c>
      <c r="J680">
        <v>37.846299999999999</v>
      </c>
      <c r="K680">
        <v>40.18</v>
      </c>
      <c r="L680">
        <v>40.42</v>
      </c>
      <c r="M680">
        <v>39.229999999999997</v>
      </c>
      <c r="N680">
        <v>39.270000000000003</v>
      </c>
      <c r="O680">
        <v>0.14216727989744482</v>
      </c>
      <c r="P680">
        <v>42571600</v>
      </c>
      <c r="Q680" s="1">
        <v>44769.291666666664</v>
      </c>
      <c r="R680">
        <v>263.62599999999998</v>
      </c>
      <c r="S680">
        <v>268.74</v>
      </c>
      <c r="T680">
        <v>270.05</v>
      </c>
      <c r="U680">
        <v>258.85000000000002</v>
      </c>
      <c r="V680">
        <v>261.16000000000003</v>
      </c>
      <c r="W680">
        <v>45994000</v>
      </c>
      <c r="X680">
        <v>1.3662490089012667</v>
      </c>
      <c r="Y680" s="1">
        <v>44769.291666666664</v>
      </c>
      <c r="Z680">
        <v>17.7685</v>
      </c>
      <c r="AA680">
        <v>17.79</v>
      </c>
      <c r="AB680">
        <v>17.936</v>
      </c>
      <c r="AC680">
        <v>16.913</v>
      </c>
      <c r="AD680">
        <v>17.032</v>
      </c>
      <c r="AE680">
        <v>0.64048782338330668</v>
      </c>
      <c r="AF680">
        <v>569776000</v>
      </c>
      <c r="AG680" s="1">
        <v>44769.291666666664</v>
      </c>
      <c r="AH680">
        <v>16.869499999999999</v>
      </c>
      <c r="AI680">
        <v>17.332000000000001</v>
      </c>
      <c r="AJ680">
        <v>17.417999999999999</v>
      </c>
      <c r="AK680">
        <v>17.03</v>
      </c>
      <c r="AL680">
        <v>17.053999999999998</v>
      </c>
      <c r="AM680">
        <v>-0.76408192156363552</v>
      </c>
      <c r="AN680">
        <v>2547000</v>
      </c>
    </row>
    <row r="681" spans="1:40">
      <c r="A681" s="121">
        <v>44770.291666666664</v>
      </c>
      <c r="B681">
        <v>155.239</v>
      </c>
      <c r="C681">
        <v>157.35</v>
      </c>
      <c r="D681">
        <v>157.63999999999999</v>
      </c>
      <c r="E681">
        <v>154.41</v>
      </c>
      <c r="F681">
        <v>156.97999999999999</v>
      </c>
      <c r="G681">
        <v>81378700</v>
      </c>
      <c r="H681">
        <v>-0.20127730581862882</v>
      </c>
      <c r="I681" s="1">
        <v>44770.291666666664</v>
      </c>
      <c r="J681">
        <v>37.403599999999997</v>
      </c>
      <c r="K681">
        <v>39.71</v>
      </c>
      <c r="L681">
        <v>40.119999999999997</v>
      </c>
      <c r="M681">
        <v>39.04</v>
      </c>
      <c r="N681">
        <v>40.090000000000003</v>
      </c>
      <c r="O681">
        <v>0.73712630337321627</v>
      </c>
      <c r="P681">
        <v>56662300</v>
      </c>
      <c r="Q681" s="1">
        <v>44770.291666666664</v>
      </c>
      <c r="R681">
        <v>271.15010000000001</v>
      </c>
      <c r="S681">
        <v>276.41000000000003</v>
      </c>
      <c r="T681">
        <v>277.83999999999997</v>
      </c>
      <c r="U681">
        <v>267.87</v>
      </c>
      <c r="V681">
        <v>269.75</v>
      </c>
      <c r="W681">
        <v>33459300</v>
      </c>
      <c r="X681">
        <v>0.38037951340257953</v>
      </c>
      <c r="Y681" s="1">
        <v>44770.291666666664</v>
      </c>
      <c r="Z681">
        <v>17.962199999999999</v>
      </c>
      <c r="AA681">
        <v>17.984000000000002</v>
      </c>
      <c r="AB681">
        <v>18.14</v>
      </c>
      <c r="AC681">
        <v>17.440000000000001</v>
      </c>
      <c r="AD681">
        <v>17.975000000000001</v>
      </c>
      <c r="AE681">
        <v>0.13013481995464732</v>
      </c>
      <c r="AF681">
        <v>474646000</v>
      </c>
      <c r="AG681" s="1">
        <v>44770.291666666664</v>
      </c>
      <c r="AH681">
        <v>17.044699999999999</v>
      </c>
      <c r="AI681">
        <v>17.512</v>
      </c>
      <c r="AJ681">
        <v>17.55</v>
      </c>
      <c r="AK681">
        <v>17.2</v>
      </c>
      <c r="AL681">
        <v>17.25</v>
      </c>
      <c r="AM681">
        <v>-0.70171760235882619</v>
      </c>
      <c r="AN681">
        <v>2696000</v>
      </c>
    </row>
    <row r="682" spans="1:40">
      <c r="A682" s="121">
        <v>44771.291666666664</v>
      </c>
      <c r="B682">
        <v>160.32980000000001</v>
      </c>
      <c r="C682">
        <v>162.51</v>
      </c>
      <c r="D682">
        <v>163.63</v>
      </c>
      <c r="E682">
        <v>159.5</v>
      </c>
      <c r="F682">
        <v>161.24</v>
      </c>
      <c r="G682">
        <v>101786900</v>
      </c>
      <c r="H682">
        <v>0.18328588865367512</v>
      </c>
      <c r="I682" s="1">
        <v>44771.291666666664</v>
      </c>
      <c r="J682">
        <v>34.201099999999997</v>
      </c>
      <c r="K682">
        <v>36.31</v>
      </c>
      <c r="L682">
        <v>36.619999999999997</v>
      </c>
      <c r="M682">
        <v>35.24</v>
      </c>
      <c r="N682">
        <v>35.6</v>
      </c>
      <c r="O682">
        <v>3.6349310452983543</v>
      </c>
      <c r="P682">
        <v>125292400</v>
      </c>
      <c r="Q682" s="1">
        <v>44771.291666666664</v>
      </c>
      <c r="R682">
        <v>275.39769999999999</v>
      </c>
      <c r="S682">
        <v>280.74</v>
      </c>
      <c r="T682">
        <v>282</v>
      </c>
      <c r="U682">
        <v>276.63</v>
      </c>
      <c r="V682">
        <v>277.7</v>
      </c>
      <c r="W682">
        <v>32152800</v>
      </c>
      <c r="X682">
        <v>0.27762168945234261</v>
      </c>
      <c r="Y682" s="1">
        <v>44771.291666666664</v>
      </c>
      <c r="Z682">
        <v>18.140999999999998</v>
      </c>
      <c r="AA682">
        <v>18.163</v>
      </c>
      <c r="AB682">
        <v>18.244</v>
      </c>
      <c r="AC682">
        <v>17.692</v>
      </c>
      <c r="AD682">
        <v>17.812999999999999</v>
      </c>
      <c r="AE682">
        <v>-8.009005960338321E-2</v>
      </c>
      <c r="AF682">
        <v>435460000</v>
      </c>
      <c r="AG682" s="1">
        <v>44771.291666666664</v>
      </c>
      <c r="AH682">
        <v>16.622299999999999</v>
      </c>
      <c r="AI682">
        <v>17.077999999999999</v>
      </c>
      <c r="AJ682">
        <v>17.16</v>
      </c>
      <c r="AK682">
        <v>16.783999999999999</v>
      </c>
      <c r="AL682">
        <v>16.783999999999999</v>
      </c>
      <c r="AM682">
        <v>1.7426288684873914</v>
      </c>
      <c r="AN682">
        <v>8536000</v>
      </c>
    </row>
    <row r="683" spans="1:40">
      <c r="A683" s="121">
        <v>44774.291666666664</v>
      </c>
      <c r="B683">
        <v>159.3432</v>
      </c>
      <c r="C683">
        <v>161.51</v>
      </c>
      <c r="D683">
        <v>163.59</v>
      </c>
      <c r="E683">
        <v>160.88999999999999</v>
      </c>
      <c r="F683">
        <v>161.01</v>
      </c>
      <c r="G683">
        <v>67829400</v>
      </c>
      <c r="H683">
        <v>-0.45659438870019542</v>
      </c>
      <c r="I683" s="1">
        <v>44774.291666666664</v>
      </c>
      <c r="J683">
        <v>34.813299999999998</v>
      </c>
      <c r="K683">
        <v>36.96</v>
      </c>
      <c r="L683">
        <v>37.69</v>
      </c>
      <c r="M683">
        <v>36.049999999999997</v>
      </c>
      <c r="N683">
        <v>36.049999999999997</v>
      </c>
      <c r="O683">
        <v>0.56194512057189139</v>
      </c>
      <c r="P683">
        <v>52513400</v>
      </c>
      <c r="Q683" s="1">
        <v>44774.291666666664</v>
      </c>
      <c r="R683">
        <v>272.71960000000001</v>
      </c>
      <c r="S683">
        <v>278.01</v>
      </c>
      <c r="T683">
        <v>281.27999999999997</v>
      </c>
      <c r="U683">
        <v>275.83999999999997</v>
      </c>
      <c r="V683">
        <v>277.82</v>
      </c>
      <c r="W683">
        <v>21539600</v>
      </c>
      <c r="X683">
        <v>-0.55711947943296503</v>
      </c>
      <c r="Y683" s="1">
        <v>44774.291666666664</v>
      </c>
      <c r="Z683">
        <v>18.418700000000001</v>
      </c>
      <c r="AA683">
        <v>18.440999999999999</v>
      </c>
      <c r="AB683">
        <v>18.846</v>
      </c>
      <c r="AC683">
        <v>17.989999999999998</v>
      </c>
      <c r="AD683">
        <v>18.181999999999999</v>
      </c>
      <c r="AE683">
        <v>0.13991484229513346</v>
      </c>
      <c r="AF683">
        <v>476469000</v>
      </c>
      <c r="AG683" s="1">
        <v>44774.291666666664</v>
      </c>
      <c r="AH683">
        <v>16.756599999999999</v>
      </c>
      <c r="AI683">
        <v>17.216000000000001</v>
      </c>
      <c r="AJ683">
        <v>17.338000000000001</v>
      </c>
      <c r="AK683">
        <v>16.904</v>
      </c>
      <c r="AL683">
        <v>17.047999999999998</v>
      </c>
      <c r="AM683">
        <v>1.6930303998580631</v>
      </c>
      <c r="AN683">
        <v>8417500</v>
      </c>
    </row>
    <row r="684" spans="1:40">
      <c r="A684" s="121">
        <v>44775.291666666664</v>
      </c>
      <c r="B684">
        <v>157.86330000000001</v>
      </c>
      <c r="C684">
        <v>160.01</v>
      </c>
      <c r="D684">
        <v>162.41</v>
      </c>
      <c r="E684">
        <v>159.63</v>
      </c>
      <c r="F684">
        <v>160.1</v>
      </c>
      <c r="G684">
        <v>59907000</v>
      </c>
      <c r="H684">
        <v>-0.60588062912744434</v>
      </c>
      <c r="I684" s="1">
        <v>44775.291666666664</v>
      </c>
      <c r="J684">
        <v>33.918500000000002</v>
      </c>
      <c r="K684">
        <v>36.01</v>
      </c>
      <c r="L684">
        <v>36.659999999999997</v>
      </c>
      <c r="M684">
        <v>36</v>
      </c>
      <c r="N684">
        <v>36.590000000000003</v>
      </c>
      <c r="O684">
        <v>0.62173363194759967</v>
      </c>
      <c r="P684">
        <v>53929400</v>
      </c>
      <c r="Q684" s="1">
        <v>44775.291666666664</v>
      </c>
      <c r="R684">
        <v>269.59030000000001</v>
      </c>
      <c r="S684">
        <v>274.82</v>
      </c>
      <c r="T684">
        <v>277.89</v>
      </c>
      <c r="U684">
        <v>272.38</v>
      </c>
      <c r="V684">
        <v>276</v>
      </c>
      <c r="W684">
        <v>22754200</v>
      </c>
      <c r="X684">
        <v>-0.4615897029538546</v>
      </c>
      <c r="Y684" s="1">
        <v>44775.291666666664</v>
      </c>
      <c r="Z684">
        <v>18.503599999999999</v>
      </c>
      <c r="AA684">
        <v>18.526</v>
      </c>
      <c r="AB684">
        <v>18.937999999999999</v>
      </c>
      <c r="AC684">
        <v>18.091999999999999</v>
      </c>
      <c r="AD684">
        <v>18.122</v>
      </c>
      <c r="AE684">
        <v>0.20996834296549435</v>
      </c>
      <c r="AF684">
        <v>489527000</v>
      </c>
      <c r="AG684" s="1">
        <v>44775.291666666664</v>
      </c>
      <c r="AH684">
        <v>16.602799999999998</v>
      </c>
      <c r="AI684">
        <v>17.058</v>
      </c>
      <c r="AJ684">
        <v>17.329999999999998</v>
      </c>
      <c r="AK684">
        <v>17.056000000000001</v>
      </c>
      <c r="AL684">
        <v>17.135999999999999</v>
      </c>
      <c r="AM684">
        <v>1.2405751712647821</v>
      </c>
      <c r="AN684">
        <v>7336500</v>
      </c>
    </row>
    <row r="685" spans="1:40">
      <c r="A685" s="121">
        <v>44776.291666666664</v>
      </c>
      <c r="B685">
        <v>163.90119999999999</v>
      </c>
      <c r="C685">
        <v>166.13</v>
      </c>
      <c r="D685">
        <v>166.59</v>
      </c>
      <c r="E685">
        <v>160.75</v>
      </c>
      <c r="F685">
        <v>160.84</v>
      </c>
      <c r="G685">
        <v>82507500</v>
      </c>
      <c r="H685">
        <v>-0.18000669234363659</v>
      </c>
      <c r="I685" s="1">
        <v>44776.291666666664</v>
      </c>
      <c r="J685">
        <v>34.398899999999998</v>
      </c>
      <c r="K685">
        <v>36.520000000000003</v>
      </c>
      <c r="L685">
        <v>36.590000000000003</v>
      </c>
      <c r="M685">
        <v>35.26</v>
      </c>
      <c r="N685">
        <v>36.090000000000003</v>
      </c>
      <c r="O685">
        <v>0.85753090721429659</v>
      </c>
      <c r="P685">
        <v>59513900</v>
      </c>
      <c r="Q685" s="1">
        <v>44776.291666666664</v>
      </c>
      <c r="R685">
        <v>277.09480000000002</v>
      </c>
      <c r="S685">
        <v>282.47000000000003</v>
      </c>
      <c r="T685">
        <v>283.5</v>
      </c>
      <c r="U685">
        <v>276.61</v>
      </c>
      <c r="V685">
        <v>276.76</v>
      </c>
      <c r="W685">
        <v>23518900</v>
      </c>
      <c r="X685">
        <v>-0.40144511208148859</v>
      </c>
      <c r="Y685" s="1">
        <v>44776.291666666664</v>
      </c>
      <c r="Z685">
        <v>18.870100000000001</v>
      </c>
      <c r="AA685">
        <v>18.893000000000001</v>
      </c>
      <c r="AB685">
        <v>18.968</v>
      </c>
      <c r="AC685">
        <v>18.137</v>
      </c>
      <c r="AD685">
        <v>18.184000000000001</v>
      </c>
      <c r="AE685">
        <v>-0.17297613025789607</v>
      </c>
      <c r="AF685">
        <v>418146000</v>
      </c>
      <c r="AG685" s="1">
        <v>44776.291666666664</v>
      </c>
      <c r="AH685">
        <v>16.963000000000001</v>
      </c>
      <c r="AI685">
        <v>17.428000000000001</v>
      </c>
      <c r="AJ685">
        <v>17.488</v>
      </c>
      <c r="AK685">
        <v>17.248000000000001</v>
      </c>
      <c r="AL685">
        <v>17.271999999999998</v>
      </c>
      <c r="AM685">
        <v>1.3592347987450737</v>
      </c>
      <c r="AN685">
        <v>7620000</v>
      </c>
    </row>
    <row r="686" spans="1:40">
      <c r="A686" s="121">
        <v>44777.291666666664</v>
      </c>
      <c r="B686">
        <v>163.5855</v>
      </c>
      <c r="C686">
        <v>165.81</v>
      </c>
      <c r="D686">
        <v>167.19</v>
      </c>
      <c r="E686">
        <v>164.43</v>
      </c>
      <c r="F686">
        <v>166.01</v>
      </c>
      <c r="G686">
        <v>55474100</v>
      </c>
      <c r="H686">
        <v>-0.68941225782455018</v>
      </c>
      <c r="I686" s="1">
        <v>44777.291666666664</v>
      </c>
      <c r="J686">
        <v>33.927900000000001</v>
      </c>
      <c r="K686">
        <v>35.659999999999997</v>
      </c>
      <c r="L686">
        <v>36.1</v>
      </c>
      <c r="M686">
        <v>35.36</v>
      </c>
      <c r="N686">
        <v>36.01</v>
      </c>
      <c r="O686">
        <v>0.62666956201809421</v>
      </c>
      <c r="P686">
        <v>54046300</v>
      </c>
      <c r="Q686" s="1">
        <v>44777.291666666664</v>
      </c>
      <c r="R686">
        <v>278.25229999999999</v>
      </c>
      <c r="S686">
        <v>283.64999999999998</v>
      </c>
      <c r="T686">
        <v>283.8</v>
      </c>
      <c r="U686">
        <v>280.17</v>
      </c>
      <c r="V686">
        <v>281.8</v>
      </c>
      <c r="W686">
        <v>18098700</v>
      </c>
      <c r="X686">
        <v>-0.82775047555265135</v>
      </c>
      <c r="Y686" s="1">
        <v>44777.291666666664</v>
      </c>
      <c r="Z686">
        <v>19.191700000000001</v>
      </c>
      <c r="AA686">
        <v>19.215</v>
      </c>
      <c r="AB686">
        <v>19.274000000000001</v>
      </c>
      <c r="AC686">
        <v>18.760000000000002</v>
      </c>
      <c r="AD686">
        <v>18.849</v>
      </c>
      <c r="AE686">
        <v>-0.21854470390577824</v>
      </c>
      <c r="AF686">
        <v>409652000</v>
      </c>
      <c r="AG686" s="1">
        <v>44777.291666666664</v>
      </c>
      <c r="AH686">
        <v>16.731300000000001</v>
      </c>
      <c r="AI686">
        <v>17.190000000000001</v>
      </c>
      <c r="AJ686">
        <v>17.324000000000002</v>
      </c>
      <c r="AK686">
        <v>17.053999999999998</v>
      </c>
      <c r="AL686">
        <v>17.202000000000002</v>
      </c>
      <c r="AM686">
        <v>0.32792149323735453</v>
      </c>
      <c r="AN686">
        <v>5156000</v>
      </c>
    </row>
    <row r="687" spans="1:40">
      <c r="A687" s="121">
        <v>44778.291666666664</v>
      </c>
      <c r="B687">
        <v>163.35830000000001</v>
      </c>
      <c r="C687">
        <v>165.35</v>
      </c>
      <c r="D687">
        <v>165.85</v>
      </c>
      <c r="E687">
        <v>163</v>
      </c>
      <c r="F687">
        <v>163.21</v>
      </c>
      <c r="G687">
        <v>56697000</v>
      </c>
      <c r="H687">
        <v>-0.66636846510788827</v>
      </c>
      <c r="I687" s="1">
        <v>44778.291666666664</v>
      </c>
      <c r="J687">
        <v>33.670999999999999</v>
      </c>
      <c r="K687">
        <v>35.39</v>
      </c>
      <c r="L687">
        <v>35.69</v>
      </c>
      <c r="M687">
        <v>35.18</v>
      </c>
      <c r="N687">
        <v>35.35</v>
      </c>
      <c r="O687">
        <v>4.2245308025542577E-2</v>
      </c>
      <c r="P687">
        <v>40205100</v>
      </c>
      <c r="Q687" s="1">
        <v>44778.291666666664</v>
      </c>
      <c r="R687">
        <v>277.52640000000002</v>
      </c>
      <c r="S687">
        <v>282.91000000000003</v>
      </c>
      <c r="T687">
        <v>283.64999999999998</v>
      </c>
      <c r="U687">
        <v>278.68</v>
      </c>
      <c r="V687">
        <v>279.14999999999998</v>
      </c>
      <c r="W687">
        <v>16774600</v>
      </c>
      <c r="X687">
        <v>-0.93189256104251639</v>
      </c>
      <c r="Y687" s="1">
        <v>44778.291666666664</v>
      </c>
      <c r="Z687">
        <v>18.966000000000001</v>
      </c>
      <c r="AA687">
        <v>18.989000000000001</v>
      </c>
      <c r="AB687">
        <v>19.228999999999999</v>
      </c>
      <c r="AC687">
        <v>18.666</v>
      </c>
      <c r="AD687">
        <v>18.809999999999999</v>
      </c>
      <c r="AE687">
        <v>-0.34506804284051495</v>
      </c>
      <c r="AF687">
        <v>386068000</v>
      </c>
      <c r="AG687" s="1">
        <v>44778.291666666664</v>
      </c>
      <c r="AH687">
        <v>16.8033</v>
      </c>
      <c r="AI687">
        <v>17.263999999999999</v>
      </c>
      <c r="AJ687">
        <v>17.448</v>
      </c>
      <c r="AK687">
        <v>17.190000000000001</v>
      </c>
      <c r="AL687">
        <v>17.213999999999999</v>
      </c>
      <c r="AM687">
        <v>-0.12160386801073411</v>
      </c>
      <c r="AN687">
        <v>4082000</v>
      </c>
    </row>
    <row r="688" spans="1:40">
      <c r="A688" s="121">
        <v>44781.291666666664</v>
      </c>
      <c r="B688">
        <v>162.88409999999999</v>
      </c>
      <c r="C688">
        <v>164.87</v>
      </c>
      <c r="D688">
        <v>167.81</v>
      </c>
      <c r="E688">
        <v>164.2</v>
      </c>
      <c r="F688">
        <v>166.37</v>
      </c>
      <c r="G688">
        <v>60276900</v>
      </c>
      <c r="H688">
        <v>-0.59891039531773527</v>
      </c>
      <c r="I688" s="1">
        <v>44781.291666666664</v>
      </c>
      <c r="J688">
        <v>33.661499999999997</v>
      </c>
      <c r="K688">
        <v>35.380000000000003</v>
      </c>
      <c r="L688">
        <v>35.96</v>
      </c>
      <c r="M688">
        <v>35.200000000000003</v>
      </c>
      <c r="N688">
        <v>35.36</v>
      </c>
      <c r="O688">
        <v>9.8381484490234761E-2</v>
      </c>
      <c r="P688">
        <v>41534600</v>
      </c>
      <c r="Q688" s="1">
        <v>44781.291666666664</v>
      </c>
      <c r="R688">
        <v>274.98570000000001</v>
      </c>
      <c r="S688">
        <v>280.32</v>
      </c>
      <c r="T688">
        <v>285.92</v>
      </c>
      <c r="U688">
        <v>279.32</v>
      </c>
      <c r="V688">
        <v>284.05</v>
      </c>
      <c r="W688">
        <v>18739200</v>
      </c>
      <c r="X688">
        <v>-0.77737436668152482</v>
      </c>
      <c r="Y688" s="1">
        <v>44781.291666666664</v>
      </c>
      <c r="Z688">
        <v>17.7715</v>
      </c>
      <c r="AA688">
        <v>17.792999999999999</v>
      </c>
      <c r="AB688">
        <v>18.239000000000001</v>
      </c>
      <c r="AC688">
        <v>17.242000000000001</v>
      </c>
      <c r="AD688">
        <v>17.501999999999999</v>
      </c>
      <c r="AE688">
        <v>2.8512288799573864</v>
      </c>
      <c r="AF688">
        <v>981859000</v>
      </c>
      <c r="AG688" s="1">
        <v>44781.291666666664</v>
      </c>
      <c r="AH688">
        <v>16.513300000000001</v>
      </c>
      <c r="AI688">
        <v>16.966000000000001</v>
      </c>
      <c r="AJ688">
        <v>17.404</v>
      </c>
      <c r="AK688">
        <v>16.911999999999999</v>
      </c>
      <c r="AL688">
        <v>17.398</v>
      </c>
      <c r="AM688">
        <v>-0.21682455672948658</v>
      </c>
      <c r="AN688">
        <v>3854500</v>
      </c>
    </row>
    <row r="689" spans="1:40">
      <c r="A689" s="121">
        <v>44782.291666666664</v>
      </c>
      <c r="B689">
        <v>162.93350000000001</v>
      </c>
      <c r="C689">
        <v>164.92</v>
      </c>
      <c r="D689">
        <v>165.82</v>
      </c>
      <c r="E689">
        <v>163.25</v>
      </c>
      <c r="F689">
        <v>164.02</v>
      </c>
      <c r="G689">
        <v>63135500</v>
      </c>
      <c r="H689">
        <v>-0.54504418723870185</v>
      </c>
      <c r="I689" s="1">
        <v>44782.291666666664</v>
      </c>
      <c r="J689">
        <v>32.843299999999999</v>
      </c>
      <c r="K689">
        <v>34.520000000000003</v>
      </c>
      <c r="L689">
        <v>35.299999999999997</v>
      </c>
      <c r="M689">
        <v>34.4</v>
      </c>
      <c r="N689">
        <v>35.22</v>
      </c>
      <c r="O689">
        <v>0.37991528201834912</v>
      </c>
      <c r="P689">
        <v>48202300</v>
      </c>
      <c r="Q689" s="1">
        <v>44782.291666666664</v>
      </c>
      <c r="R689">
        <v>276.928</v>
      </c>
      <c r="S689">
        <v>282.3</v>
      </c>
      <c r="T689">
        <v>283.08</v>
      </c>
      <c r="U689">
        <v>277.61</v>
      </c>
      <c r="V689">
        <v>279.64</v>
      </c>
      <c r="W689">
        <v>23405200</v>
      </c>
      <c r="X689">
        <v>-0.41038775623238177</v>
      </c>
      <c r="Y689" s="1">
        <v>44782.291666666664</v>
      </c>
      <c r="Z689">
        <v>17.065300000000001</v>
      </c>
      <c r="AA689">
        <v>17.085999999999999</v>
      </c>
      <c r="AB689">
        <v>17.446999999999999</v>
      </c>
      <c r="AC689">
        <v>16.724</v>
      </c>
      <c r="AD689">
        <v>17.251999999999999</v>
      </c>
      <c r="AE689">
        <v>1.1688504455706121</v>
      </c>
      <c r="AF689">
        <v>668263000</v>
      </c>
      <c r="AG689" s="1">
        <v>44782.291666666664</v>
      </c>
      <c r="AH689">
        <v>16.258299999999998</v>
      </c>
      <c r="AI689">
        <v>16.704000000000001</v>
      </c>
      <c r="AJ689">
        <v>16.873999999999999</v>
      </c>
      <c r="AK689">
        <v>16.602</v>
      </c>
      <c r="AL689">
        <v>16.827999999999999</v>
      </c>
      <c r="AM689">
        <v>-0.56589732328526499</v>
      </c>
      <c r="AN689">
        <v>3020500</v>
      </c>
    </row>
    <row r="690" spans="1:40">
      <c r="A690" s="121">
        <v>44783.291666666664</v>
      </c>
      <c r="B690">
        <v>167.20140000000001</v>
      </c>
      <c r="C690">
        <v>169.24</v>
      </c>
      <c r="D690">
        <v>169.34</v>
      </c>
      <c r="E690">
        <v>166.9</v>
      </c>
      <c r="F690">
        <v>167.68</v>
      </c>
      <c r="G690">
        <v>70170500</v>
      </c>
      <c r="H690">
        <v>-0.41247972427221496</v>
      </c>
      <c r="I690" s="1">
        <v>44783.291666666664</v>
      </c>
      <c r="J690">
        <v>33.652000000000001</v>
      </c>
      <c r="K690">
        <v>35.369999999999997</v>
      </c>
      <c r="L690">
        <v>35.4</v>
      </c>
      <c r="M690">
        <v>34.590000000000003</v>
      </c>
      <c r="N690">
        <v>34.99</v>
      </c>
      <c r="O690">
        <v>0.12830529664557688</v>
      </c>
      <c r="P690">
        <v>42243300</v>
      </c>
      <c r="Q690" s="1">
        <v>44783.291666666664</v>
      </c>
      <c r="R690">
        <v>283.6574</v>
      </c>
      <c r="S690">
        <v>289.16000000000003</v>
      </c>
      <c r="T690">
        <v>289.81</v>
      </c>
      <c r="U690">
        <v>286.94</v>
      </c>
      <c r="V690">
        <v>288.17</v>
      </c>
      <c r="W690">
        <v>24687800</v>
      </c>
      <c r="X690">
        <v>-0.30950969653198079</v>
      </c>
      <c r="Y690" s="1">
        <v>44783.291666666664</v>
      </c>
      <c r="Z690">
        <v>18.075099999999999</v>
      </c>
      <c r="AA690">
        <v>18.097000000000001</v>
      </c>
      <c r="AB690">
        <v>18.117999999999999</v>
      </c>
      <c r="AC690">
        <v>17.317</v>
      </c>
      <c r="AD690">
        <v>17.698</v>
      </c>
      <c r="AE690">
        <v>0.78880296195987254</v>
      </c>
      <c r="AF690">
        <v>597422000</v>
      </c>
      <c r="AG690" s="1">
        <v>44783.291666666664</v>
      </c>
      <c r="AH690">
        <v>16.610600000000002</v>
      </c>
      <c r="AI690">
        <v>17.065999999999999</v>
      </c>
      <c r="AJ690">
        <v>17.117999999999999</v>
      </c>
      <c r="AK690">
        <v>16.888000000000002</v>
      </c>
      <c r="AL690">
        <v>16.902000000000001</v>
      </c>
      <c r="AM690">
        <v>-0.55124798655930296</v>
      </c>
      <c r="AN690">
        <v>3055500</v>
      </c>
    </row>
    <row r="691" spans="1:40">
      <c r="A691" s="121">
        <v>44784.291666666664</v>
      </c>
      <c r="B691">
        <v>166.4605</v>
      </c>
      <c r="C691">
        <v>168.49</v>
      </c>
      <c r="D691">
        <v>170.99</v>
      </c>
      <c r="E691">
        <v>168.19</v>
      </c>
      <c r="F691">
        <v>170.06</v>
      </c>
      <c r="G691">
        <v>57149200</v>
      </c>
      <c r="H691">
        <v>-0.65784740609531611</v>
      </c>
      <c r="I691" s="1">
        <v>44784.291666666664</v>
      </c>
      <c r="J691">
        <v>33.8613</v>
      </c>
      <c r="K691">
        <v>35.590000000000003</v>
      </c>
      <c r="L691">
        <v>36.29</v>
      </c>
      <c r="M691">
        <v>35.49</v>
      </c>
      <c r="N691">
        <v>35.64</v>
      </c>
      <c r="O691">
        <v>-0.15347761967993628</v>
      </c>
      <c r="P691">
        <v>35569700</v>
      </c>
      <c r="Q691" s="1">
        <v>44784.291666666664</v>
      </c>
      <c r="R691">
        <v>281.55810000000002</v>
      </c>
      <c r="S691">
        <v>287.02</v>
      </c>
      <c r="T691">
        <v>291.20999999999998</v>
      </c>
      <c r="U691">
        <v>286.51</v>
      </c>
      <c r="V691">
        <v>290.85000000000002</v>
      </c>
      <c r="W691">
        <v>20065900</v>
      </c>
      <c r="X691">
        <v>-0.67302778800966923</v>
      </c>
      <c r="Y691" s="1">
        <v>44784.291666666664</v>
      </c>
      <c r="Z691">
        <v>17.920300000000001</v>
      </c>
      <c r="AA691">
        <v>17.942</v>
      </c>
      <c r="AB691">
        <v>18.707000000000001</v>
      </c>
      <c r="AC691">
        <v>17.876000000000001</v>
      </c>
      <c r="AD691">
        <v>18.131</v>
      </c>
      <c r="AE691">
        <v>0.31619129542935914</v>
      </c>
      <c r="AF691">
        <v>509327000</v>
      </c>
      <c r="AG691" s="1">
        <v>44784.291666666664</v>
      </c>
      <c r="AH691">
        <v>16.706</v>
      </c>
      <c r="AI691">
        <v>17.164000000000001</v>
      </c>
      <c r="AJ691">
        <v>17.332000000000001</v>
      </c>
      <c r="AK691">
        <v>17.085999999999999</v>
      </c>
      <c r="AL691">
        <v>17.198</v>
      </c>
      <c r="AM691">
        <v>-0.39973198956506828</v>
      </c>
      <c r="AN691">
        <v>3417500</v>
      </c>
    </row>
    <row r="692" spans="1:40">
      <c r="A692" s="121">
        <v>44785.291666666664</v>
      </c>
      <c r="B692">
        <v>170.02699999999999</v>
      </c>
      <c r="C692">
        <v>172.1</v>
      </c>
      <c r="D692">
        <v>172.17</v>
      </c>
      <c r="E692">
        <v>169.4</v>
      </c>
      <c r="F692">
        <v>169.82</v>
      </c>
      <c r="G692">
        <v>68039400</v>
      </c>
      <c r="H692">
        <v>-0.4526372405519421</v>
      </c>
      <c r="I692" s="1">
        <v>44785.291666666664</v>
      </c>
      <c r="J692">
        <v>34.356099999999998</v>
      </c>
      <c r="K692">
        <v>36.11</v>
      </c>
      <c r="L692">
        <v>36.14</v>
      </c>
      <c r="M692">
        <v>35.67</v>
      </c>
      <c r="N692">
        <v>35.799999999999997</v>
      </c>
      <c r="O692">
        <v>-6.4575987828556516E-2</v>
      </c>
      <c r="P692">
        <v>37675200</v>
      </c>
      <c r="Q692" s="1">
        <v>44785.291666666664</v>
      </c>
      <c r="R692">
        <v>286.35509999999999</v>
      </c>
      <c r="S692">
        <v>291.91000000000003</v>
      </c>
      <c r="T692">
        <v>291.91000000000003</v>
      </c>
      <c r="U692">
        <v>286.94</v>
      </c>
      <c r="V692">
        <v>288.48</v>
      </c>
      <c r="W692">
        <v>22619700</v>
      </c>
      <c r="X692">
        <v>-0.47216829256067194</v>
      </c>
      <c r="Y692" s="1">
        <v>44785.291666666664</v>
      </c>
      <c r="Z692">
        <v>18.686399999999999</v>
      </c>
      <c r="AA692">
        <v>18.709</v>
      </c>
      <c r="AB692">
        <v>18.718</v>
      </c>
      <c r="AC692">
        <v>17.952999999999999</v>
      </c>
      <c r="AD692">
        <v>18.16</v>
      </c>
      <c r="AE692">
        <v>0.14863263511098093</v>
      </c>
      <c r="AF692">
        <v>478094000</v>
      </c>
      <c r="AG692" s="1">
        <v>44785.291666666664</v>
      </c>
      <c r="AH692">
        <v>16.896799999999999</v>
      </c>
      <c r="AI692">
        <v>17.36</v>
      </c>
      <c r="AJ692">
        <v>17.364000000000001</v>
      </c>
      <c r="AK692">
        <v>17.173999999999999</v>
      </c>
      <c r="AL692">
        <v>17.234000000000002</v>
      </c>
      <c r="AM692">
        <v>-1.0210731429847961</v>
      </c>
      <c r="AN692">
        <v>1933000</v>
      </c>
    </row>
    <row r="693" spans="1:40">
      <c r="A693" s="121">
        <v>44788.291666666664</v>
      </c>
      <c r="B693">
        <v>171.10390000000001</v>
      </c>
      <c r="C693">
        <v>173.19</v>
      </c>
      <c r="D693">
        <v>173.39</v>
      </c>
      <c r="E693">
        <v>171.35</v>
      </c>
      <c r="F693">
        <v>171.52</v>
      </c>
      <c r="G693">
        <v>54091700</v>
      </c>
      <c r="H693">
        <v>-0.71546159877762361</v>
      </c>
      <c r="I693" s="1">
        <v>44788.291666666664</v>
      </c>
      <c r="J693">
        <v>34.5749</v>
      </c>
      <c r="K693">
        <v>36.340000000000003</v>
      </c>
      <c r="L693">
        <v>36.43</v>
      </c>
      <c r="M693">
        <v>35.71</v>
      </c>
      <c r="N693">
        <v>36.1</v>
      </c>
      <c r="O693">
        <v>-0.58285286758298349</v>
      </c>
      <c r="P693">
        <v>25400600</v>
      </c>
      <c r="Q693" s="1">
        <v>44788.291666666664</v>
      </c>
      <c r="R693">
        <v>287.8854</v>
      </c>
      <c r="S693">
        <v>293.47000000000003</v>
      </c>
      <c r="T693">
        <v>294.18</v>
      </c>
      <c r="U693">
        <v>290.11</v>
      </c>
      <c r="V693">
        <v>291</v>
      </c>
      <c r="W693">
        <v>18085700</v>
      </c>
      <c r="X693">
        <v>-0.82877294146260394</v>
      </c>
      <c r="Y693" s="1">
        <v>44788.291666666664</v>
      </c>
      <c r="Z693">
        <v>19.009</v>
      </c>
      <c r="AA693">
        <v>19.032</v>
      </c>
      <c r="AB693">
        <v>19.164000000000001</v>
      </c>
      <c r="AC693">
        <v>18.613</v>
      </c>
      <c r="AD693">
        <v>18.701000000000001</v>
      </c>
      <c r="AE693">
        <v>3.9040591023514808E-2</v>
      </c>
      <c r="AF693">
        <v>457666000</v>
      </c>
      <c r="AG693" s="1">
        <v>44788.291666666664</v>
      </c>
      <c r="AH693">
        <v>16.920100000000001</v>
      </c>
      <c r="AI693">
        <v>17.384</v>
      </c>
      <c r="AJ693">
        <v>17.452000000000002</v>
      </c>
      <c r="AK693">
        <v>17.295999999999999</v>
      </c>
      <c r="AL693">
        <v>17.353999999999999</v>
      </c>
      <c r="AM693">
        <v>-1.1123175831636445</v>
      </c>
      <c r="AN693">
        <v>1715000</v>
      </c>
    </row>
    <row r="694" spans="1:40">
      <c r="A694" s="121">
        <v>44789.291666666664</v>
      </c>
      <c r="B694">
        <v>170.94579999999999</v>
      </c>
      <c r="C694">
        <v>173.03</v>
      </c>
      <c r="D694">
        <v>173.71</v>
      </c>
      <c r="E694">
        <v>171.66</v>
      </c>
      <c r="F694">
        <v>172.78</v>
      </c>
      <c r="G694">
        <v>56377100</v>
      </c>
      <c r="H694">
        <v>-0.6723965207870608</v>
      </c>
      <c r="I694" s="1">
        <v>44789.291666666664</v>
      </c>
      <c r="J694">
        <v>34.432200000000002</v>
      </c>
      <c r="K694">
        <v>36.19</v>
      </c>
      <c r="L694">
        <v>36.58</v>
      </c>
      <c r="M694">
        <v>35.700000000000003</v>
      </c>
      <c r="N694">
        <v>36.159999999999997</v>
      </c>
      <c r="O694">
        <v>-0.59975916698611453</v>
      </c>
      <c r="P694">
        <v>25000200</v>
      </c>
      <c r="Q694" s="1">
        <v>44789.291666666664</v>
      </c>
      <c r="R694">
        <v>287.13990000000001</v>
      </c>
      <c r="S694">
        <v>292.70999999999998</v>
      </c>
      <c r="T694">
        <v>294.04000000000002</v>
      </c>
      <c r="U694">
        <v>290.42</v>
      </c>
      <c r="V694">
        <v>291.99</v>
      </c>
      <c r="W694">
        <v>18102900</v>
      </c>
      <c r="X694">
        <v>-0.82742014041251277</v>
      </c>
      <c r="Y694" s="1">
        <v>44789.291666666664</v>
      </c>
      <c r="Z694">
        <v>18.856200000000001</v>
      </c>
      <c r="AA694">
        <v>18.879000000000001</v>
      </c>
      <c r="AB694">
        <v>19.141999999999999</v>
      </c>
      <c r="AC694">
        <v>18.501000000000001</v>
      </c>
      <c r="AD694">
        <v>18.920000000000002</v>
      </c>
      <c r="AE694">
        <v>4.566414632969612E-3</v>
      </c>
      <c r="AF694">
        <v>451240000</v>
      </c>
      <c r="AG694" s="1">
        <v>44789.291666666664</v>
      </c>
      <c r="AH694">
        <v>16.762499999999999</v>
      </c>
      <c r="AI694">
        <v>17.222000000000001</v>
      </c>
      <c r="AJ694">
        <v>17.297999999999998</v>
      </c>
      <c r="AK694">
        <v>17.053999999999998</v>
      </c>
      <c r="AL694">
        <v>17.225999999999999</v>
      </c>
      <c r="AM694">
        <v>-0.80530934063527115</v>
      </c>
      <c r="AN694">
        <v>2448500</v>
      </c>
    </row>
    <row r="695" spans="1:40">
      <c r="A695" s="121">
        <v>44790.291666666664</v>
      </c>
      <c r="B695">
        <v>172.44749999999999</v>
      </c>
      <c r="C695">
        <v>174.55</v>
      </c>
      <c r="D695">
        <v>176.15</v>
      </c>
      <c r="E695">
        <v>172.57</v>
      </c>
      <c r="F695">
        <v>172.77</v>
      </c>
      <c r="G695">
        <v>79542000</v>
      </c>
      <c r="H695">
        <v>-0.23588727726575698</v>
      </c>
      <c r="I695" s="1">
        <v>44790.291666666664</v>
      </c>
      <c r="J695">
        <v>34.042099999999998</v>
      </c>
      <c r="K695">
        <v>35.78</v>
      </c>
      <c r="L695">
        <v>36.08</v>
      </c>
      <c r="M695">
        <v>35.270000000000003</v>
      </c>
      <c r="N695">
        <v>35.81</v>
      </c>
      <c r="O695">
        <v>-0.42343794901025289</v>
      </c>
      <c r="P695">
        <v>29176100</v>
      </c>
      <c r="Q695" s="1">
        <v>44790.291666666664</v>
      </c>
      <c r="R695">
        <v>286.38290000000001</v>
      </c>
      <c r="S695">
        <v>291.32</v>
      </c>
      <c r="T695">
        <v>293.35000000000002</v>
      </c>
      <c r="U695">
        <v>289.47000000000003</v>
      </c>
      <c r="V695">
        <v>289.74</v>
      </c>
      <c r="W695">
        <v>18253400</v>
      </c>
      <c r="X695">
        <v>-0.81558313122421533</v>
      </c>
      <c r="Y695" s="1">
        <v>44790.291666666664</v>
      </c>
      <c r="Z695">
        <v>18.312799999999999</v>
      </c>
      <c r="AA695">
        <v>18.335000000000001</v>
      </c>
      <c r="AB695">
        <v>18.687999999999999</v>
      </c>
      <c r="AC695">
        <v>18.145</v>
      </c>
      <c r="AD695">
        <v>18.523</v>
      </c>
      <c r="AE695">
        <v>-1.9258642533294196E-2</v>
      </c>
      <c r="AF695">
        <v>446799000</v>
      </c>
      <c r="AG695" s="1">
        <v>44790.291666666664</v>
      </c>
      <c r="AH695">
        <v>16.966899999999999</v>
      </c>
      <c r="AI695">
        <v>17.431999999999999</v>
      </c>
      <c r="AJ695">
        <v>17.576000000000001</v>
      </c>
      <c r="AK695">
        <v>17.29</v>
      </c>
      <c r="AL695">
        <v>17.43</v>
      </c>
      <c r="AM695">
        <v>-0.48637235248718591</v>
      </c>
      <c r="AN695">
        <v>3210500</v>
      </c>
    </row>
    <row r="696" spans="1:40">
      <c r="A696" s="121">
        <v>44791.291666666664</v>
      </c>
      <c r="B696">
        <v>172.0523</v>
      </c>
      <c r="C696">
        <v>174.15</v>
      </c>
      <c r="D696">
        <v>174.9</v>
      </c>
      <c r="E696">
        <v>173.12</v>
      </c>
      <c r="F696">
        <v>173.75</v>
      </c>
      <c r="G696">
        <v>62290100</v>
      </c>
      <c r="H696">
        <v>-0.56097453506981321</v>
      </c>
      <c r="I696" s="1">
        <v>44791.291666666664</v>
      </c>
      <c r="J696">
        <v>34.441699999999997</v>
      </c>
      <c r="K696">
        <v>36.200000000000003</v>
      </c>
      <c r="L696">
        <v>36.33</v>
      </c>
      <c r="M696">
        <v>35.57</v>
      </c>
      <c r="N696">
        <v>35.68</v>
      </c>
      <c r="O696">
        <v>-0.61673302402921815</v>
      </c>
      <c r="P696">
        <v>24598200</v>
      </c>
      <c r="Q696" s="1">
        <v>44791.291666666664</v>
      </c>
      <c r="R696">
        <v>285.2525</v>
      </c>
      <c r="S696">
        <v>290.17</v>
      </c>
      <c r="T696">
        <v>291.91000000000003</v>
      </c>
      <c r="U696">
        <v>289.08</v>
      </c>
      <c r="V696">
        <v>290.19</v>
      </c>
      <c r="W696">
        <v>17186200</v>
      </c>
      <c r="X696">
        <v>-0.89951971730893998</v>
      </c>
      <c r="Y696" s="1">
        <v>44791.291666666664</v>
      </c>
      <c r="Z696">
        <v>18.750299999999999</v>
      </c>
      <c r="AA696">
        <v>18.773</v>
      </c>
      <c r="AB696">
        <v>18.864999999999998</v>
      </c>
      <c r="AC696">
        <v>18.183</v>
      </c>
      <c r="AD696">
        <v>18.300999999999998</v>
      </c>
      <c r="AE696">
        <v>-0.18745571352557136</v>
      </c>
      <c r="AF696">
        <v>415447000</v>
      </c>
      <c r="AG696" s="1">
        <v>44791.291666666664</v>
      </c>
      <c r="AH696">
        <v>16.912299999999998</v>
      </c>
      <c r="AI696">
        <v>17.376000000000001</v>
      </c>
      <c r="AJ696">
        <v>17.48</v>
      </c>
      <c r="AK696">
        <v>17.308</v>
      </c>
      <c r="AL696">
        <v>17.308</v>
      </c>
      <c r="AM696">
        <v>-1.0915992355083555</v>
      </c>
      <c r="AN696">
        <v>1764500</v>
      </c>
    </row>
    <row r="697" spans="1:40">
      <c r="A697" s="121">
        <v>44792.291666666664</v>
      </c>
      <c r="B697">
        <v>169.45400000000001</v>
      </c>
      <c r="C697">
        <v>171.52</v>
      </c>
      <c r="D697">
        <v>173.74</v>
      </c>
      <c r="E697">
        <v>171.31</v>
      </c>
      <c r="F697">
        <v>173.03</v>
      </c>
      <c r="G697">
        <v>70346300</v>
      </c>
      <c r="H697">
        <v>-0.40916702596524862</v>
      </c>
      <c r="I697" s="1">
        <v>44792.291666666664</v>
      </c>
      <c r="J697">
        <v>33.661499999999997</v>
      </c>
      <c r="K697">
        <v>35.380000000000003</v>
      </c>
      <c r="L697">
        <v>36.03</v>
      </c>
      <c r="M697">
        <v>35.19</v>
      </c>
      <c r="N697">
        <v>35.799999999999997</v>
      </c>
      <c r="O697">
        <v>-0.32846035191384176</v>
      </c>
      <c r="P697">
        <v>31425500</v>
      </c>
      <c r="Q697" s="1">
        <v>44792.291666666664</v>
      </c>
      <c r="R697">
        <v>281.3005</v>
      </c>
      <c r="S697">
        <v>286.14999999999998</v>
      </c>
      <c r="T697">
        <v>289.25</v>
      </c>
      <c r="U697">
        <v>285.56</v>
      </c>
      <c r="V697">
        <v>288.89999999999998</v>
      </c>
      <c r="W697">
        <v>20570000</v>
      </c>
      <c r="X697">
        <v>-0.63337970607066085</v>
      </c>
      <c r="Y697" s="1">
        <v>44792.291666666664</v>
      </c>
      <c r="Z697">
        <v>17.827400000000001</v>
      </c>
      <c r="AA697">
        <v>17.849</v>
      </c>
      <c r="AB697">
        <v>18.52</v>
      </c>
      <c r="AC697">
        <v>17.77</v>
      </c>
      <c r="AD697">
        <v>18.405999999999999</v>
      </c>
      <c r="AE697">
        <v>-4.7214592295374967E-2</v>
      </c>
      <c r="AF697">
        <v>441588000</v>
      </c>
      <c r="AG697" s="1">
        <v>44792.291666666664</v>
      </c>
      <c r="AH697">
        <v>16.883199999999999</v>
      </c>
      <c r="AI697">
        <v>17.346</v>
      </c>
      <c r="AJ697">
        <v>17.475999999999999</v>
      </c>
      <c r="AK697">
        <v>17.262</v>
      </c>
      <c r="AL697">
        <v>17.43</v>
      </c>
      <c r="AM697">
        <v>-0.57468692532084209</v>
      </c>
      <c r="AN697">
        <v>2999500</v>
      </c>
    </row>
    <row r="698" spans="1:40">
      <c r="A698" s="121">
        <v>44795.291666666664</v>
      </c>
      <c r="B698">
        <v>165.55160000000001</v>
      </c>
      <c r="C698">
        <v>167.57</v>
      </c>
      <c r="D698">
        <v>169.86</v>
      </c>
      <c r="E698">
        <v>167.14</v>
      </c>
      <c r="F698">
        <v>169.69</v>
      </c>
      <c r="G698">
        <v>69026800</v>
      </c>
      <c r="H698">
        <v>-0.43403110683010709</v>
      </c>
      <c r="I698" s="1">
        <v>44795.291666666664</v>
      </c>
      <c r="J698">
        <v>32.196300000000001</v>
      </c>
      <c r="K698">
        <v>33.840000000000003</v>
      </c>
      <c r="L698">
        <v>35.06</v>
      </c>
      <c r="M698">
        <v>33.729999999999997</v>
      </c>
      <c r="N698">
        <v>35</v>
      </c>
      <c r="O698">
        <v>0.49830160136524942</v>
      </c>
      <c r="P698">
        <v>51006100</v>
      </c>
      <c r="Q698" s="1">
        <v>44795.291666666664</v>
      </c>
      <c r="R698">
        <v>273.04289999999997</v>
      </c>
      <c r="S698">
        <v>277.75</v>
      </c>
      <c r="T698">
        <v>282.45999999999998</v>
      </c>
      <c r="U698">
        <v>277.22000000000003</v>
      </c>
      <c r="V698">
        <v>282.08</v>
      </c>
      <c r="W698">
        <v>25061100</v>
      </c>
      <c r="X698">
        <v>-0.28014919467157251</v>
      </c>
      <c r="Y698" s="1">
        <v>44795.291666666664</v>
      </c>
      <c r="Z698">
        <v>17.013400000000001</v>
      </c>
      <c r="AA698">
        <v>17.033999999999999</v>
      </c>
      <c r="AB698">
        <v>17.558</v>
      </c>
      <c r="AC698">
        <v>16.966000000000001</v>
      </c>
      <c r="AD698">
        <v>17.489999999999998</v>
      </c>
      <c r="AE698">
        <v>-0.21886122684493825</v>
      </c>
      <c r="AF698">
        <v>409593000</v>
      </c>
      <c r="AG698" s="1">
        <v>44795.291666666664</v>
      </c>
      <c r="AH698">
        <v>16.591200000000001</v>
      </c>
      <c r="AI698">
        <v>17.045999999999999</v>
      </c>
      <c r="AJ698">
        <v>17.245999999999999</v>
      </c>
      <c r="AK698">
        <v>17.001999999999999</v>
      </c>
      <c r="AL698">
        <v>17.244</v>
      </c>
      <c r="AM698">
        <v>-0.37440956465304842</v>
      </c>
      <c r="AN698">
        <v>3478000</v>
      </c>
    </row>
    <row r="699" spans="1:40">
      <c r="A699" s="121">
        <v>44796.291666666664</v>
      </c>
      <c r="B699">
        <v>165.2157</v>
      </c>
      <c r="C699">
        <v>167.23</v>
      </c>
      <c r="D699">
        <v>168.71</v>
      </c>
      <c r="E699">
        <v>166.65</v>
      </c>
      <c r="F699">
        <v>167.08</v>
      </c>
      <c r="G699">
        <v>54147100</v>
      </c>
      <c r="H699">
        <v>-0.71441766540898921</v>
      </c>
      <c r="I699" s="1">
        <v>44796.291666666664</v>
      </c>
      <c r="J699">
        <v>32.301000000000002</v>
      </c>
      <c r="K699">
        <v>33.950000000000003</v>
      </c>
      <c r="L699">
        <v>34.39</v>
      </c>
      <c r="M699">
        <v>33.909999999999997</v>
      </c>
      <c r="N699">
        <v>33.979999999999997</v>
      </c>
      <c r="O699">
        <v>-0.35963820276117436</v>
      </c>
      <c r="P699">
        <v>30687100</v>
      </c>
      <c r="Q699" s="1">
        <v>44796.291666666664</v>
      </c>
      <c r="R699">
        <v>271.75510000000003</v>
      </c>
      <c r="S699">
        <v>276.44</v>
      </c>
      <c r="T699">
        <v>278.86</v>
      </c>
      <c r="U699">
        <v>275.39999999999998</v>
      </c>
      <c r="V699">
        <v>276.44</v>
      </c>
      <c r="W699">
        <v>17527400</v>
      </c>
      <c r="X699">
        <v>-0.87268391973387627</v>
      </c>
      <c r="Y699" s="1">
        <v>44796.291666666664</v>
      </c>
      <c r="Z699">
        <v>17.1602</v>
      </c>
      <c r="AA699">
        <v>17.181000000000001</v>
      </c>
      <c r="AB699">
        <v>17.465</v>
      </c>
      <c r="AC699">
        <v>16.97</v>
      </c>
      <c r="AD699">
        <v>16.989000000000001</v>
      </c>
      <c r="AE699">
        <v>-0.43134468534172066</v>
      </c>
      <c r="AF699">
        <v>369986000</v>
      </c>
      <c r="AG699" s="1">
        <v>44796.291666666664</v>
      </c>
      <c r="AH699">
        <v>16.355599999999999</v>
      </c>
      <c r="AI699">
        <v>16.803999999999998</v>
      </c>
      <c r="AJ699">
        <v>17.006</v>
      </c>
      <c r="AK699">
        <v>16.713999999999999</v>
      </c>
      <c r="AL699">
        <v>16.844000000000001</v>
      </c>
      <c r="AM699">
        <v>-0.95054705046123655</v>
      </c>
      <c r="AN699">
        <v>2101500</v>
      </c>
    </row>
    <row r="700" spans="1:40">
      <c r="A700" s="121">
        <v>44797.291666666664</v>
      </c>
      <c r="B700">
        <v>165.512</v>
      </c>
      <c r="C700">
        <v>167.53</v>
      </c>
      <c r="D700">
        <v>168.11</v>
      </c>
      <c r="E700">
        <v>166.25</v>
      </c>
      <c r="F700">
        <v>167.32</v>
      </c>
      <c r="G700">
        <v>53841500</v>
      </c>
      <c r="H700">
        <v>-0.72017625814282837</v>
      </c>
      <c r="I700" s="1">
        <v>44797.291666666664</v>
      </c>
      <c r="J700">
        <v>32.215299999999999</v>
      </c>
      <c r="K700">
        <v>33.86</v>
      </c>
      <c r="L700">
        <v>33.99</v>
      </c>
      <c r="M700">
        <v>33.6</v>
      </c>
      <c r="N700">
        <v>33.97</v>
      </c>
      <c r="O700">
        <v>-0.59530458510042439</v>
      </c>
      <c r="P700">
        <v>25105700</v>
      </c>
      <c r="Q700" s="1">
        <v>44797.291666666664</v>
      </c>
      <c r="R700">
        <v>271.11619999999999</v>
      </c>
      <c r="S700">
        <v>275.79000000000002</v>
      </c>
      <c r="T700">
        <v>277.23</v>
      </c>
      <c r="U700">
        <v>275.11</v>
      </c>
      <c r="V700">
        <v>275.41000000000003</v>
      </c>
      <c r="W700">
        <v>18137000</v>
      </c>
      <c r="X700">
        <v>-0.82473813367948323</v>
      </c>
      <c r="Y700" s="1">
        <v>44797.291666666664</v>
      </c>
      <c r="Z700">
        <v>17.2012</v>
      </c>
      <c r="AA700">
        <v>17.222000000000001</v>
      </c>
      <c r="AB700">
        <v>17.405999999999999</v>
      </c>
      <c r="AC700">
        <v>16.895</v>
      </c>
      <c r="AD700">
        <v>17.012</v>
      </c>
      <c r="AE700">
        <v>0.38772547967951937</v>
      </c>
      <c r="AF700">
        <v>522661000</v>
      </c>
      <c r="AG700" s="1">
        <v>44797.291666666664</v>
      </c>
      <c r="AH700">
        <v>16.382899999999999</v>
      </c>
      <c r="AI700">
        <v>16.832000000000001</v>
      </c>
      <c r="AJ700">
        <v>16.914000000000001</v>
      </c>
      <c r="AK700">
        <v>16.7</v>
      </c>
      <c r="AL700">
        <v>16.7</v>
      </c>
      <c r="AM700">
        <v>-0.9398739622751785</v>
      </c>
      <c r="AN700">
        <v>2127000</v>
      </c>
    </row>
    <row r="701" spans="1:40">
      <c r="A701" s="121">
        <v>44798.291666666664</v>
      </c>
      <c r="B701">
        <v>167.9819</v>
      </c>
      <c r="C701">
        <v>170.03</v>
      </c>
      <c r="D701">
        <v>170.14</v>
      </c>
      <c r="E701">
        <v>168.35</v>
      </c>
      <c r="F701">
        <v>168.78</v>
      </c>
      <c r="G701">
        <v>51218200</v>
      </c>
      <c r="H701">
        <v>-0.76960857593955689</v>
      </c>
      <c r="I701" s="1">
        <v>44798.291666666664</v>
      </c>
      <c r="J701">
        <v>33.195300000000003</v>
      </c>
      <c r="K701">
        <v>34.89</v>
      </c>
      <c r="L701">
        <v>34.93</v>
      </c>
      <c r="M701">
        <v>33.82</v>
      </c>
      <c r="N701">
        <v>33.869999999999997</v>
      </c>
      <c r="O701">
        <v>-0.39713269294594056</v>
      </c>
      <c r="P701">
        <v>29799100</v>
      </c>
      <c r="Q701" s="1">
        <v>44798.291666666664</v>
      </c>
      <c r="R701">
        <v>274.12430000000001</v>
      </c>
      <c r="S701">
        <v>278.85000000000002</v>
      </c>
      <c r="T701">
        <v>279.02</v>
      </c>
      <c r="U701">
        <v>274.52</v>
      </c>
      <c r="V701">
        <v>277.33</v>
      </c>
      <c r="W701">
        <v>16583400</v>
      </c>
      <c r="X701">
        <v>-0.94693067504120398</v>
      </c>
      <c r="Y701" s="1">
        <v>44798.291666666664</v>
      </c>
      <c r="Z701">
        <v>17.891300000000001</v>
      </c>
      <c r="AA701">
        <v>17.913</v>
      </c>
      <c r="AB701">
        <v>17.946999999999999</v>
      </c>
      <c r="AC701">
        <v>16.832999999999998</v>
      </c>
      <c r="AD701">
        <v>16.844000000000001</v>
      </c>
      <c r="AE701">
        <v>1.7183557271346899</v>
      </c>
      <c r="AF701">
        <v>770691000</v>
      </c>
      <c r="AG701" s="1">
        <v>44798.291666666664</v>
      </c>
      <c r="AH701">
        <v>16.597000000000001</v>
      </c>
      <c r="AI701">
        <v>17.052</v>
      </c>
      <c r="AJ701">
        <v>17.052</v>
      </c>
      <c r="AK701">
        <v>16.73</v>
      </c>
      <c r="AL701">
        <v>16.768000000000001</v>
      </c>
      <c r="AM701">
        <v>-0.64270170297709384</v>
      </c>
      <c r="AN701">
        <v>2837000</v>
      </c>
    </row>
    <row r="702" spans="1:40">
      <c r="A702" s="121">
        <v>44799.291666666664</v>
      </c>
      <c r="B702">
        <v>161.6491</v>
      </c>
      <c r="C702">
        <v>163.62</v>
      </c>
      <c r="D702">
        <v>171.05</v>
      </c>
      <c r="E702">
        <v>163.56</v>
      </c>
      <c r="F702">
        <v>170.57</v>
      </c>
      <c r="G702">
        <v>78961000</v>
      </c>
      <c r="H702">
        <v>-0.24683538714259121</v>
      </c>
      <c r="I702" s="1">
        <v>44799.291666666664</v>
      </c>
      <c r="J702">
        <v>31.739599999999999</v>
      </c>
      <c r="K702">
        <v>33.36</v>
      </c>
      <c r="L702">
        <v>35.03</v>
      </c>
      <c r="M702">
        <v>33.35</v>
      </c>
      <c r="N702">
        <v>34.950000000000003</v>
      </c>
      <c r="O702">
        <v>0.23843269450583274</v>
      </c>
      <c r="P702">
        <v>44851500</v>
      </c>
      <c r="Q702" s="1">
        <v>44799.291666666664</v>
      </c>
      <c r="R702">
        <v>263.54660000000001</v>
      </c>
      <c r="S702">
        <v>268.08999999999997</v>
      </c>
      <c r="T702">
        <v>280.33999999999997</v>
      </c>
      <c r="U702">
        <v>267.98</v>
      </c>
      <c r="V702">
        <v>279.08</v>
      </c>
      <c r="W702">
        <v>27549300</v>
      </c>
      <c r="X702">
        <v>-8.4449219506643705E-2</v>
      </c>
      <c r="Y702" s="1">
        <v>44799.291666666664</v>
      </c>
      <c r="Z702">
        <v>16.240300000000001</v>
      </c>
      <c r="AA702">
        <v>16.260000000000002</v>
      </c>
      <c r="AB702">
        <v>17.923999999999999</v>
      </c>
      <c r="AC702">
        <v>16.236999999999998</v>
      </c>
      <c r="AD702">
        <v>17.856999999999999</v>
      </c>
      <c r="AE702">
        <v>1.7099651868491603</v>
      </c>
      <c r="AF702">
        <v>769127000</v>
      </c>
      <c r="AG702" s="1">
        <v>44799.291666666664</v>
      </c>
      <c r="AH702">
        <v>15.905900000000001</v>
      </c>
      <c r="AI702">
        <v>16.341999999999999</v>
      </c>
      <c r="AJ702">
        <v>17.001999999999999</v>
      </c>
      <c r="AK702">
        <v>16.32</v>
      </c>
      <c r="AL702">
        <v>16.968</v>
      </c>
      <c r="AM702">
        <v>6.9674614382540107E-2</v>
      </c>
      <c r="AN702">
        <v>4539000</v>
      </c>
    </row>
    <row r="703" spans="1:40">
      <c r="A703" s="121">
        <v>44802.291666666664</v>
      </c>
      <c r="B703">
        <v>159.43610000000001</v>
      </c>
      <c r="C703">
        <v>161.38</v>
      </c>
      <c r="D703">
        <v>162.9</v>
      </c>
      <c r="E703">
        <v>159.82</v>
      </c>
      <c r="F703">
        <v>161.15</v>
      </c>
      <c r="G703">
        <v>73314000</v>
      </c>
      <c r="H703">
        <v>-0.35324498520538461</v>
      </c>
      <c r="I703" s="1">
        <v>44802.291666666664</v>
      </c>
      <c r="J703">
        <v>31.34</v>
      </c>
      <c r="K703">
        <v>32.94</v>
      </c>
      <c r="L703">
        <v>33.409999999999997</v>
      </c>
      <c r="M703">
        <v>32.81</v>
      </c>
      <c r="N703">
        <v>33.229999999999997</v>
      </c>
      <c r="O703">
        <v>-0.2629589976079546</v>
      </c>
      <c r="P703">
        <v>32976800</v>
      </c>
      <c r="Q703" s="1">
        <v>44802.291666666664</v>
      </c>
      <c r="R703">
        <v>260.73509999999999</v>
      </c>
      <c r="S703">
        <v>265.23</v>
      </c>
      <c r="T703">
        <v>267.39999999999998</v>
      </c>
      <c r="U703">
        <v>263.85000000000002</v>
      </c>
      <c r="V703">
        <v>265.85000000000002</v>
      </c>
      <c r="W703">
        <v>20338500</v>
      </c>
      <c r="X703">
        <v>-0.65158746439020154</v>
      </c>
      <c r="Y703" s="1">
        <v>44802.291666666664</v>
      </c>
      <c r="Z703">
        <v>15.7819</v>
      </c>
      <c r="AA703">
        <v>15.801</v>
      </c>
      <c r="AB703">
        <v>16.338000000000001</v>
      </c>
      <c r="AC703">
        <v>15.766999999999999</v>
      </c>
      <c r="AD703">
        <v>16.02</v>
      </c>
      <c r="AE703">
        <v>0.24540281776467754</v>
      </c>
      <c r="AF703">
        <v>496132000</v>
      </c>
      <c r="AG703" s="1">
        <v>44802.291666666664</v>
      </c>
      <c r="AH703">
        <v>15.8339</v>
      </c>
      <c r="AI703">
        <v>16.268000000000001</v>
      </c>
      <c r="AJ703">
        <v>16.39</v>
      </c>
      <c r="AK703">
        <v>16.175999999999998</v>
      </c>
      <c r="AL703">
        <v>16.207999999999998</v>
      </c>
      <c r="AM703">
        <v>-0.65023564757901708</v>
      </c>
      <c r="AN703">
        <v>2819000</v>
      </c>
    </row>
    <row r="704" spans="1:40">
      <c r="A704" s="121">
        <v>44803.291666666664</v>
      </c>
      <c r="B704">
        <v>156.99590000000001</v>
      </c>
      <c r="C704">
        <v>158.91</v>
      </c>
      <c r="D704">
        <v>162.56</v>
      </c>
      <c r="E704">
        <v>157.72</v>
      </c>
      <c r="F704">
        <v>162.13</v>
      </c>
      <c r="G704">
        <v>77906200</v>
      </c>
      <c r="H704">
        <v>-0.26671157698438941</v>
      </c>
      <c r="I704" s="1">
        <v>44803.291666666664</v>
      </c>
      <c r="J704">
        <v>30.693100000000001</v>
      </c>
      <c r="K704">
        <v>32.26</v>
      </c>
      <c r="L704">
        <v>33.07</v>
      </c>
      <c r="M704">
        <v>32.15</v>
      </c>
      <c r="N704">
        <v>33.04</v>
      </c>
      <c r="O704">
        <v>4.1291056360930285E-2</v>
      </c>
      <c r="P704">
        <v>40182500</v>
      </c>
      <c r="Q704" s="1">
        <v>44803.291666666664</v>
      </c>
      <c r="R704">
        <v>258.51339999999999</v>
      </c>
      <c r="S704">
        <v>262.97000000000003</v>
      </c>
      <c r="T704">
        <v>267.05</v>
      </c>
      <c r="U704">
        <v>260.66000000000003</v>
      </c>
      <c r="V704">
        <v>266.67</v>
      </c>
      <c r="W704">
        <v>22767100</v>
      </c>
      <c r="X704">
        <v>-0.46057510216628622</v>
      </c>
      <c r="Y704" s="1">
        <v>44803.291666666664</v>
      </c>
      <c r="Z704">
        <v>15.449299999999999</v>
      </c>
      <c r="AA704">
        <v>15.468</v>
      </c>
      <c r="AB704">
        <v>16.039000000000001</v>
      </c>
      <c r="AC704">
        <v>15.182</v>
      </c>
      <c r="AD704">
        <v>15.96</v>
      </c>
      <c r="AE704">
        <v>0.42806874243347204</v>
      </c>
      <c r="AF704">
        <v>530181000</v>
      </c>
      <c r="AG704" s="1">
        <v>44803.291666666664</v>
      </c>
      <c r="AH704">
        <v>15.7171</v>
      </c>
      <c r="AI704">
        <v>16.148</v>
      </c>
      <c r="AJ704">
        <v>16.443999999999999</v>
      </c>
      <c r="AK704">
        <v>16.09</v>
      </c>
      <c r="AL704">
        <v>16.420000000000002</v>
      </c>
      <c r="AM704">
        <v>-0.86892931727373435</v>
      </c>
      <c r="AN704">
        <v>2296500</v>
      </c>
    </row>
    <row r="705" spans="1:40">
      <c r="A705" s="121">
        <v>44804.291666666664</v>
      </c>
      <c r="B705">
        <v>155.3262</v>
      </c>
      <c r="C705">
        <v>157.22</v>
      </c>
      <c r="D705">
        <v>160.58000000000001</v>
      </c>
      <c r="E705">
        <v>157.13999999999999</v>
      </c>
      <c r="F705">
        <v>160.31</v>
      </c>
      <c r="G705">
        <v>87991100</v>
      </c>
      <c r="H705">
        <v>-7.667613241143649E-2</v>
      </c>
      <c r="I705" s="1">
        <v>44804.291666666664</v>
      </c>
      <c r="J705">
        <v>30.369599999999998</v>
      </c>
      <c r="K705">
        <v>31.92</v>
      </c>
      <c r="L705">
        <v>32.39</v>
      </c>
      <c r="M705">
        <v>31.77</v>
      </c>
      <c r="N705">
        <v>32.39</v>
      </c>
      <c r="O705">
        <v>0.2056250155941623</v>
      </c>
      <c r="P705">
        <v>44074500</v>
      </c>
      <c r="Q705" s="1">
        <v>44804.291666666664</v>
      </c>
      <c r="R705">
        <v>257.03879999999998</v>
      </c>
      <c r="S705">
        <v>261.47000000000003</v>
      </c>
      <c r="T705">
        <v>267.11</v>
      </c>
      <c r="U705">
        <v>261.33</v>
      </c>
      <c r="V705">
        <v>265.39</v>
      </c>
      <c r="W705">
        <v>24791800</v>
      </c>
      <c r="X705">
        <v>-0.30132996925235994</v>
      </c>
      <c r="Y705" s="1">
        <v>44804.291666666664</v>
      </c>
      <c r="Z705">
        <v>15.075699999999999</v>
      </c>
      <c r="AA705">
        <v>15.093999999999999</v>
      </c>
      <c r="AB705">
        <v>15.54</v>
      </c>
      <c r="AC705">
        <v>14.959</v>
      </c>
      <c r="AD705">
        <v>15.384</v>
      </c>
      <c r="AE705">
        <v>0.66159292919102608</v>
      </c>
      <c r="AF705">
        <v>573710000</v>
      </c>
      <c r="AG705" s="1">
        <v>44804.291666666664</v>
      </c>
      <c r="AH705">
        <v>15.4465</v>
      </c>
      <c r="AI705">
        <v>15.87</v>
      </c>
      <c r="AJ705">
        <v>16.184000000000001</v>
      </c>
      <c r="AK705">
        <v>15.866</v>
      </c>
      <c r="AL705">
        <v>16.155999999999999</v>
      </c>
      <c r="AM705">
        <v>-0.47653636925689724</v>
      </c>
      <c r="AN705">
        <v>3234000</v>
      </c>
    </row>
    <row r="706" spans="1:40">
      <c r="A706" s="121">
        <v>44805.291666666664</v>
      </c>
      <c r="B706">
        <v>156.0573</v>
      </c>
      <c r="C706">
        <v>157.96</v>
      </c>
      <c r="D706">
        <v>158.41999999999999</v>
      </c>
      <c r="E706">
        <v>154.66999999999999</v>
      </c>
      <c r="F706">
        <v>156.63999999999999</v>
      </c>
      <c r="G706">
        <v>74229900</v>
      </c>
      <c r="H706">
        <v>-0.33598616621021682</v>
      </c>
      <c r="I706" s="1">
        <v>44805.291666666664</v>
      </c>
      <c r="J706">
        <v>30.217300000000002</v>
      </c>
      <c r="K706">
        <v>31.76</v>
      </c>
      <c r="L706">
        <v>31.83</v>
      </c>
      <c r="M706">
        <v>31.13</v>
      </c>
      <c r="N706">
        <v>31.57</v>
      </c>
      <c r="O706">
        <v>-0.11670092941987845</v>
      </c>
      <c r="P706">
        <v>36440700</v>
      </c>
      <c r="Q706" s="1">
        <v>44805.291666666664</v>
      </c>
      <c r="R706">
        <v>255.98699999999999</v>
      </c>
      <c r="S706">
        <v>260.39999999999998</v>
      </c>
      <c r="T706">
        <v>260.89</v>
      </c>
      <c r="U706">
        <v>255.41</v>
      </c>
      <c r="V706">
        <v>258.87</v>
      </c>
      <c r="W706">
        <v>23263400</v>
      </c>
      <c r="X706">
        <v>-0.42154049977324942</v>
      </c>
      <c r="Y706" s="1">
        <v>44805.291666666664</v>
      </c>
      <c r="Z706">
        <v>13.9201</v>
      </c>
      <c r="AA706">
        <v>13.936999999999999</v>
      </c>
      <c r="AB706">
        <v>14.38</v>
      </c>
      <c r="AC706">
        <v>13.27</v>
      </c>
      <c r="AD706">
        <v>14.209</v>
      </c>
      <c r="AE706">
        <v>3.9081257977905248</v>
      </c>
      <c r="AF706">
        <v>1178865000</v>
      </c>
      <c r="AG706" s="1">
        <v>44805.291666666664</v>
      </c>
      <c r="AH706">
        <v>15.355</v>
      </c>
      <c r="AI706">
        <v>15.776</v>
      </c>
      <c r="AJ706">
        <v>15.836</v>
      </c>
      <c r="AK706">
        <v>15.608000000000001</v>
      </c>
      <c r="AL706">
        <v>15.81</v>
      </c>
      <c r="AM706">
        <v>-0.73938732536844254</v>
      </c>
      <c r="AN706">
        <v>2606000</v>
      </c>
    </row>
    <row r="707" spans="1:40">
      <c r="A707" s="121">
        <v>44806.291666666664</v>
      </c>
      <c r="B707">
        <v>153.9332</v>
      </c>
      <c r="C707">
        <v>155.81</v>
      </c>
      <c r="D707">
        <v>160.36000000000001</v>
      </c>
      <c r="E707">
        <v>154.97</v>
      </c>
      <c r="F707">
        <v>159.75</v>
      </c>
      <c r="G707">
        <v>76957800</v>
      </c>
      <c r="H707">
        <v>-0.28458281176440592</v>
      </c>
      <c r="I707" s="1">
        <v>44806.291666666664</v>
      </c>
      <c r="J707">
        <v>29.703600000000002</v>
      </c>
      <c r="K707">
        <v>31.22</v>
      </c>
      <c r="L707">
        <v>32.380000000000003</v>
      </c>
      <c r="M707">
        <v>31.06</v>
      </c>
      <c r="N707">
        <v>32.21</v>
      </c>
      <c r="O707">
        <v>-0.18203761197833251</v>
      </c>
      <c r="P707">
        <v>34893300</v>
      </c>
      <c r="Q707" s="1">
        <v>44806.291666666664</v>
      </c>
      <c r="R707">
        <v>251.72049999999999</v>
      </c>
      <c r="S707">
        <v>256.06</v>
      </c>
      <c r="T707">
        <v>264.74</v>
      </c>
      <c r="U707">
        <v>254.47</v>
      </c>
      <c r="V707">
        <v>261.7</v>
      </c>
      <c r="W707">
        <v>22855400</v>
      </c>
      <c r="X707">
        <v>-0.45363019910099278</v>
      </c>
      <c r="Y707" s="1">
        <v>44806.291666666664</v>
      </c>
      <c r="Z707">
        <v>13.6305</v>
      </c>
      <c r="AA707">
        <v>13.647</v>
      </c>
      <c r="AB707">
        <v>14.170999999999999</v>
      </c>
      <c r="AC707">
        <v>13.590999999999999</v>
      </c>
      <c r="AD707">
        <v>14.1</v>
      </c>
      <c r="AE707">
        <v>1.57064144566297</v>
      </c>
      <c r="AF707">
        <v>743157000</v>
      </c>
      <c r="AG707" s="1">
        <v>44806.291666666664</v>
      </c>
      <c r="AH707">
        <v>15.033799999999999</v>
      </c>
      <c r="AI707">
        <v>15.446</v>
      </c>
      <c r="AJ707">
        <v>15.772</v>
      </c>
      <c r="AK707">
        <v>15.384</v>
      </c>
      <c r="AL707">
        <v>15.662000000000001</v>
      </c>
      <c r="AM707">
        <v>-0.76994165625402022</v>
      </c>
      <c r="AN707">
        <v>2533000</v>
      </c>
    </row>
    <row r="708" spans="1:40">
      <c r="A708" s="121">
        <v>44810.291666666664</v>
      </c>
      <c r="B708">
        <v>152.6686</v>
      </c>
      <c r="C708">
        <v>154.53</v>
      </c>
      <c r="D708">
        <v>157.09</v>
      </c>
      <c r="E708">
        <v>153.69</v>
      </c>
      <c r="F708">
        <v>156.47</v>
      </c>
      <c r="G708">
        <v>73714800</v>
      </c>
      <c r="H708">
        <v>-0.34569248531100394</v>
      </c>
      <c r="I708" s="1">
        <v>44810.291666666664</v>
      </c>
      <c r="J708">
        <v>28.885300000000001</v>
      </c>
      <c r="K708">
        <v>30.36</v>
      </c>
      <c r="L708">
        <v>31.39</v>
      </c>
      <c r="M708">
        <v>30.33</v>
      </c>
      <c r="N708">
        <v>31.39</v>
      </c>
      <c r="O708">
        <v>0.32871081327165325</v>
      </c>
      <c r="P708">
        <v>46989600</v>
      </c>
      <c r="Q708" s="1">
        <v>44810.291666666664</v>
      </c>
      <c r="R708">
        <v>248.9581</v>
      </c>
      <c r="S708">
        <v>253.25</v>
      </c>
      <c r="T708">
        <v>257.83</v>
      </c>
      <c r="U708">
        <v>251.94</v>
      </c>
      <c r="V708">
        <v>256.2</v>
      </c>
      <c r="W708">
        <v>21328200</v>
      </c>
      <c r="X708">
        <v>-0.57374634815327119</v>
      </c>
      <c r="Y708" s="1">
        <v>44810.291666666664</v>
      </c>
      <c r="Z708">
        <v>13.448700000000001</v>
      </c>
      <c r="AA708">
        <v>13.465</v>
      </c>
      <c r="AB708">
        <v>13.779</v>
      </c>
      <c r="AC708">
        <v>13.351000000000001</v>
      </c>
      <c r="AD708">
        <v>13.731</v>
      </c>
      <c r="AE708">
        <v>0.45795065380840771</v>
      </c>
      <c r="AF708">
        <v>535751000</v>
      </c>
      <c r="AG708" s="1">
        <v>44810.291666666664</v>
      </c>
      <c r="AH708">
        <v>14.671799999999999</v>
      </c>
      <c r="AI708">
        <v>15.074</v>
      </c>
      <c r="AJ708">
        <v>15.268000000000001</v>
      </c>
      <c r="AK708">
        <v>15.007999999999999</v>
      </c>
      <c r="AL708">
        <v>15.244</v>
      </c>
      <c r="AM708">
        <v>-0.48637235248718591</v>
      </c>
      <c r="AN708">
        <v>3210500</v>
      </c>
    </row>
    <row r="709" spans="1:40">
      <c r="A709" s="121">
        <v>44811.291666666664</v>
      </c>
      <c r="B709">
        <v>154.0814</v>
      </c>
      <c r="C709">
        <v>155.96</v>
      </c>
      <c r="D709">
        <v>156.66999999999999</v>
      </c>
      <c r="E709">
        <v>153.61000000000001</v>
      </c>
      <c r="F709">
        <v>154.82</v>
      </c>
      <c r="G709">
        <v>87449600</v>
      </c>
      <c r="H709">
        <v>-8.68799215651469E-2</v>
      </c>
      <c r="I709" s="1">
        <v>44811.291666666664</v>
      </c>
      <c r="J709">
        <v>29.161300000000001</v>
      </c>
      <c r="K709">
        <v>30.65</v>
      </c>
      <c r="L709">
        <v>30.79</v>
      </c>
      <c r="M709">
        <v>30.05</v>
      </c>
      <c r="N709">
        <v>30.42</v>
      </c>
      <c r="O709">
        <v>-7.9172660415125981E-2</v>
      </c>
      <c r="P709">
        <v>37329500</v>
      </c>
      <c r="Q709" s="1">
        <v>44811.291666666664</v>
      </c>
      <c r="R709">
        <v>253.71610000000001</v>
      </c>
      <c r="S709">
        <v>258.08999999999997</v>
      </c>
      <c r="T709">
        <v>258.83</v>
      </c>
      <c r="U709">
        <v>253.22</v>
      </c>
      <c r="V709">
        <v>254.7</v>
      </c>
      <c r="W709">
        <v>24126700</v>
      </c>
      <c r="X709">
        <v>-0.35364089823001216</v>
      </c>
      <c r="Y709" s="1">
        <v>44811.291666666664</v>
      </c>
      <c r="Z709">
        <v>13.701499999999999</v>
      </c>
      <c r="AA709">
        <v>13.714</v>
      </c>
      <c r="AB709">
        <v>13.837999999999999</v>
      </c>
      <c r="AC709">
        <v>13.346</v>
      </c>
      <c r="AD709">
        <v>13.563000000000001</v>
      </c>
      <c r="AE709">
        <v>0.33405606470737276</v>
      </c>
      <c r="AF709">
        <v>512657000</v>
      </c>
      <c r="AG709" s="1">
        <v>44811.291666666664</v>
      </c>
      <c r="AH709">
        <v>14.5024</v>
      </c>
      <c r="AI709">
        <v>14.9</v>
      </c>
      <c r="AJ709">
        <v>14.946</v>
      </c>
      <c r="AK709">
        <v>14.61</v>
      </c>
      <c r="AL709">
        <v>14.69</v>
      </c>
      <c r="AM709">
        <v>-6.426217854054031E-2</v>
      </c>
      <c r="AN709">
        <v>4219000</v>
      </c>
    </row>
    <row r="710" spans="1:40">
      <c r="A710" s="121">
        <v>44812.291666666664</v>
      </c>
      <c r="B710">
        <v>152.59950000000001</v>
      </c>
      <c r="C710">
        <v>154.46</v>
      </c>
      <c r="D710">
        <v>156.36000000000001</v>
      </c>
      <c r="E710">
        <v>152.68</v>
      </c>
      <c r="F710">
        <v>154.63999999999999</v>
      </c>
      <c r="G710">
        <v>84923800</v>
      </c>
      <c r="H710">
        <v>-0.13447499200732921</v>
      </c>
      <c r="I710" s="1">
        <v>44812.291666666664</v>
      </c>
      <c r="J710">
        <v>29.256399999999999</v>
      </c>
      <c r="K710">
        <v>30.75</v>
      </c>
      <c r="L710">
        <v>30.85</v>
      </c>
      <c r="M710">
        <v>29.91</v>
      </c>
      <c r="N710">
        <v>30.37</v>
      </c>
      <c r="O710">
        <v>-7.7905954665640625E-2</v>
      </c>
      <c r="P710">
        <v>37359500</v>
      </c>
      <c r="Q710" s="1">
        <v>44812.291666666664</v>
      </c>
      <c r="R710">
        <v>254.1388</v>
      </c>
      <c r="S710">
        <v>258.52</v>
      </c>
      <c r="T710">
        <v>260.43</v>
      </c>
      <c r="U710">
        <v>254.79</v>
      </c>
      <c r="V710">
        <v>257.51</v>
      </c>
      <c r="W710">
        <v>20319900</v>
      </c>
      <c r="X710">
        <v>-0.6530503771536722</v>
      </c>
      <c r="Y710" s="1">
        <v>44812.291666666664</v>
      </c>
      <c r="Z710">
        <v>13.9772</v>
      </c>
      <c r="AA710">
        <v>13.99</v>
      </c>
      <c r="AB710">
        <v>14.007999999999999</v>
      </c>
      <c r="AC710">
        <v>13.369</v>
      </c>
      <c r="AD710">
        <v>13.459</v>
      </c>
      <c r="AE710">
        <v>0.93607196539853676</v>
      </c>
      <c r="AF710">
        <v>624873000</v>
      </c>
      <c r="AG710" s="1">
        <v>44812.291666666664</v>
      </c>
      <c r="AH710">
        <v>14.4421</v>
      </c>
      <c r="AI710">
        <v>14.837999999999999</v>
      </c>
      <c r="AJ710">
        <v>14.981999999999999</v>
      </c>
      <c r="AK710">
        <v>14.718</v>
      </c>
      <c r="AL710">
        <v>14.914</v>
      </c>
      <c r="AM710">
        <v>0.1014846027017717</v>
      </c>
      <c r="AN710">
        <v>4615000</v>
      </c>
    </row>
    <row r="711" spans="1:40">
      <c r="A711" s="121">
        <v>44813.291666666664</v>
      </c>
      <c r="B711">
        <v>155.4744</v>
      </c>
      <c r="C711">
        <v>157.37</v>
      </c>
      <c r="D711">
        <v>157.82</v>
      </c>
      <c r="E711">
        <v>154.75</v>
      </c>
      <c r="F711">
        <v>155.47</v>
      </c>
      <c r="G711">
        <v>68028800</v>
      </c>
      <c r="H711">
        <v>-0.45283698231561587</v>
      </c>
      <c r="I711" s="1">
        <v>44813.291666666664</v>
      </c>
      <c r="J711">
        <v>29.931899999999999</v>
      </c>
      <c r="K711">
        <v>31.46</v>
      </c>
      <c r="L711">
        <v>31.5</v>
      </c>
      <c r="M711">
        <v>31.08</v>
      </c>
      <c r="N711">
        <v>31.19</v>
      </c>
      <c r="O711">
        <v>-0.21682135185920007</v>
      </c>
      <c r="P711">
        <v>34069500</v>
      </c>
      <c r="Q711" s="1">
        <v>44813.291666666664</v>
      </c>
      <c r="R711">
        <v>259.97809999999998</v>
      </c>
      <c r="S711">
        <v>264.45999999999998</v>
      </c>
      <c r="T711">
        <v>265.23</v>
      </c>
      <c r="U711">
        <v>260.29000000000002</v>
      </c>
      <c r="V711">
        <v>260.5</v>
      </c>
      <c r="W711">
        <v>22084700</v>
      </c>
      <c r="X711">
        <v>-0.51424669731641381</v>
      </c>
      <c r="Y711" s="1">
        <v>44813.291666666664</v>
      </c>
      <c r="Z711">
        <v>14.373900000000001</v>
      </c>
      <c r="AA711">
        <v>14.387</v>
      </c>
      <c r="AB711">
        <v>14.474</v>
      </c>
      <c r="AC711">
        <v>14.125999999999999</v>
      </c>
      <c r="AD711">
        <v>14.157</v>
      </c>
      <c r="AE711">
        <v>0.19432996385275872</v>
      </c>
      <c r="AF711">
        <v>486612000</v>
      </c>
      <c r="AG711" s="1">
        <v>44813.291666666664</v>
      </c>
      <c r="AH711">
        <v>14.6737</v>
      </c>
      <c r="AI711">
        <v>15.076000000000001</v>
      </c>
      <c r="AJ711">
        <v>15.135999999999999</v>
      </c>
      <c r="AK711">
        <v>15.012</v>
      </c>
      <c r="AL711">
        <v>15.023999999999999</v>
      </c>
      <c r="AM711">
        <v>-0.7615706066963277</v>
      </c>
      <c r="AN711">
        <v>2553000</v>
      </c>
    </row>
    <row r="712" spans="1:40">
      <c r="A712" s="121">
        <v>44816.291666666664</v>
      </c>
      <c r="B712">
        <v>161.4614</v>
      </c>
      <c r="C712">
        <v>163.43</v>
      </c>
      <c r="D712">
        <v>164.26</v>
      </c>
      <c r="E712">
        <v>159.30000000000001</v>
      </c>
      <c r="F712">
        <v>159.59</v>
      </c>
      <c r="G712">
        <v>104956000</v>
      </c>
      <c r="H712">
        <v>0.24300302292334017</v>
      </c>
      <c r="I712" s="1">
        <v>44816.291666666664</v>
      </c>
      <c r="J712">
        <v>30.027100000000001</v>
      </c>
      <c r="K712">
        <v>31.56</v>
      </c>
      <c r="L712">
        <v>31.86</v>
      </c>
      <c r="M712">
        <v>31.1</v>
      </c>
      <c r="N712">
        <v>31.74</v>
      </c>
      <c r="O712">
        <v>-3.7962500031869434E-2</v>
      </c>
      <c r="P712">
        <v>38305500</v>
      </c>
      <c r="Q712" s="1">
        <v>44816.291666666664</v>
      </c>
      <c r="R712">
        <v>262.13099999999997</v>
      </c>
      <c r="S712">
        <v>266.64999999999998</v>
      </c>
      <c r="T712">
        <v>267.45</v>
      </c>
      <c r="U712">
        <v>265.16000000000003</v>
      </c>
      <c r="V712">
        <v>265.77999999999997</v>
      </c>
      <c r="W712">
        <v>18747700</v>
      </c>
      <c r="X712">
        <v>-0.7767058312788635</v>
      </c>
      <c r="Y712" s="1">
        <v>44816.291666666664</v>
      </c>
      <c r="Z712">
        <v>14.4917</v>
      </c>
      <c r="AA712">
        <v>14.505000000000001</v>
      </c>
      <c r="AB712">
        <v>14.547000000000001</v>
      </c>
      <c r="AC712">
        <v>14.198</v>
      </c>
      <c r="AD712">
        <v>14.369</v>
      </c>
      <c r="AE712">
        <v>0.18117012029751325</v>
      </c>
      <c r="AF712">
        <v>484159000</v>
      </c>
      <c r="AG712" s="1">
        <v>44816.291666666664</v>
      </c>
      <c r="AH712">
        <v>14.7204</v>
      </c>
      <c r="AI712">
        <v>15.124000000000001</v>
      </c>
      <c r="AJ712">
        <v>15.198</v>
      </c>
      <c r="AK712">
        <v>15.032</v>
      </c>
      <c r="AL712">
        <v>15.074</v>
      </c>
      <c r="AM712">
        <v>-0.77182514240450106</v>
      </c>
      <c r="AN712">
        <v>2528500</v>
      </c>
    </row>
    <row r="713" spans="1:40">
      <c r="A713" s="121">
        <v>44817.291666666664</v>
      </c>
      <c r="B713">
        <v>151.98689999999999</v>
      </c>
      <c r="C713">
        <v>153.84</v>
      </c>
      <c r="D713">
        <v>160.54</v>
      </c>
      <c r="E713">
        <v>153.37</v>
      </c>
      <c r="F713">
        <v>159.9</v>
      </c>
      <c r="G713">
        <v>122656600</v>
      </c>
      <c r="H713">
        <v>0.57654538727083104</v>
      </c>
      <c r="I713" s="1">
        <v>44817.291666666664</v>
      </c>
      <c r="J713">
        <v>27.8673</v>
      </c>
      <c r="K713">
        <v>29.29</v>
      </c>
      <c r="L713">
        <v>30.93</v>
      </c>
      <c r="M713">
        <v>29.25</v>
      </c>
      <c r="N713">
        <v>30.83</v>
      </c>
      <c r="O713">
        <v>1.3601597486100812</v>
      </c>
      <c r="P713">
        <v>71417900</v>
      </c>
      <c r="Q713" s="1">
        <v>44817.291666666664</v>
      </c>
      <c r="R713">
        <v>247.71950000000001</v>
      </c>
      <c r="S713">
        <v>251.99</v>
      </c>
      <c r="T713">
        <v>260.39999999999998</v>
      </c>
      <c r="U713">
        <v>251.59</v>
      </c>
      <c r="V713">
        <v>258.83999999999997</v>
      </c>
      <c r="W713">
        <v>33353300</v>
      </c>
      <c r="X713">
        <v>0.37204248367527365</v>
      </c>
      <c r="Y713" s="1">
        <v>44817.291666666664</v>
      </c>
      <c r="Z713">
        <v>13.119</v>
      </c>
      <c r="AA713">
        <v>13.131</v>
      </c>
      <c r="AB713">
        <v>13.922000000000001</v>
      </c>
      <c r="AC713">
        <v>13.099</v>
      </c>
      <c r="AD713">
        <v>13.802</v>
      </c>
      <c r="AE713">
        <v>1.4193488455400685</v>
      </c>
      <c r="AF713">
        <v>714956000</v>
      </c>
      <c r="AG713" s="1">
        <v>44817.291666666664</v>
      </c>
      <c r="AH713">
        <v>14.0177</v>
      </c>
      <c r="AI713">
        <v>14.401999999999999</v>
      </c>
      <c r="AJ713">
        <v>14.805999999999999</v>
      </c>
      <c r="AK713">
        <v>14.39</v>
      </c>
      <c r="AL713">
        <v>14.805999999999999</v>
      </c>
      <c r="AM713">
        <v>-0.59896296903815038</v>
      </c>
      <c r="AN713">
        <v>2941500</v>
      </c>
    </row>
    <row r="714" spans="1:40">
      <c r="A714" s="121">
        <v>44818.291666666664</v>
      </c>
      <c r="B714">
        <v>153.4392</v>
      </c>
      <c r="C714">
        <v>155.31</v>
      </c>
      <c r="D714">
        <v>157.1</v>
      </c>
      <c r="E714">
        <v>153.61000000000001</v>
      </c>
      <c r="F714">
        <v>154.79</v>
      </c>
      <c r="G714">
        <v>87965400</v>
      </c>
      <c r="H714">
        <v>-7.7160411970532264E-2</v>
      </c>
      <c r="I714" s="1">
        <v>44818.291666666664</v>
      </c>
      <c r="J714">
        <v>27.762699999999999</v>
      </c>
      <c r="K714">
        <v>29.18</v>
      </c>
      <c r="L714">
        <v>29.77</v>
      </c>
      <c r="M714">
        <v>29.01</v>
      </c>
      <c r="N714">
        <v>29.55</v>
      </c>
      <c r="O714">
        <v>6.5979151418399648E-2</v>
      </c>
      <c r="P714">
        <v>40767200</v>
      </c>
      <c r="Q714" s="1">
        <v>44818.291666666664</v>
      </c>
      <c r="R714">
        <v>247.94560000000001</v>
      </c>
      <c r="S714">
        <v>252.22</v>
      </c>
      <c r="T714">
        <v>254.23</v>
      </c>
      <c r="U714">
        <v>249.86</v>
      </c>
      <c r="V714">
        <v>253.53</v>
      </c>
      <c r="W714">
        <v>23913000</v>
      </c>
      <c r="X714">
        <v>-0.37044866476515614</v>
      </c>
      <c r="Y714" s="1">
        <v>44818.291666666664</v>
      </c>
      <c r="Z714">
        <v>13.116</v>
      </c>
      <c r="AA714">
        <v>13.128</v>
      </c>
      <c r="AB714">
        <v>13.29</v>
      </c>
      <c r="AC714">
        <v>12.913</v>
      </c>
      <c r="AD714">
        <v>13.254</v>
      </c>
      <c r="AE714">
        <v>0.74097580937323848</v>
      </c>
      <c r="AF714">
        <v>588507000</v>
      </c>
      <c r="AG714" s="1">
        <v>44818.291666666664</v>
      </c>
      <c r="AH714">
        <v>14.0235</v>
      </c>
      <c r="AI714">
        <v>14.407999999999999</v>
      </c>
      <c r="AJ714">
        <v>14.507999999999999</v>
      </c>
      <c r="AK714">
        <v>14.302</v>
      </c>
      <c r="AL714">
        <v>14.426</v>
      </c>
      <c r="AM714">
        <v>-0.74985113731555819</v>
      </c>
      <c r="AN714">
        <v>2581000</v>
      </c>
    </row>
    <row r="715" spans="1:40">
      <c r="A715" s="121">
        <v>44819.291666666664</v>
      </c>
      <c r="B715">
        <v>150.53460000000001</v>
      </c>
      <c r="C715">
        <v>152.37</v>
      </c>
      <c r="D715">
        <v>155.24</v>
      </c>
      <c r="E715">
        <v>151.38</v>
      </c>
      <c r="F715">
        <v>154.65</v>
      </c>
      <c r="G715">
        <v>90481100</v>
      </c>
      <c r="H715">
        <v>-2.9755661510718311E-2</v>
      </c>
      <c r="I715" s="1">
        <v>44819.291666666664</v>
      </c>
      <c r="J715">
        <v>27.4392</v>
      </c>
      <c r="K715">
        <v>28.84</v>
      </c>
      <c r="L715">
        <v>29.41</v>
      </c>
      <c r="M715">
        <v>28.71</v>
      </c>
      <c r="N715">
        <v>29.15</v>
      </c>
      <c r="O715">
        <v>3.0169379880448956E-2</v>
      </c>
      <c r="P715">
        <v>39919100</v>
      </c>
      <c r="Q715" s="1">
        <v>44819.291666666664</v>
      </c>
      <c r="R715">
        <v>241.22149999999999</v>
      </c>
      <c r="S715">
        <v>245.38</v>
      </c>
      <c r="T715">
        <v>251.4</v>
      </c>
      <c r="U715">
        <v>244.02</v>
      </c>
      <c r="V715">
        <v>249.77</v>
      </c>
      <c r="W715">
        <v>31530900</v>
      </c>
      <c r="X715">
        <v>0.22870849334468679</v>
      </c>
      <c r="Y715" s="1">
        <v>44819.291666666664</v>
      </c>
      <c r="Z715">
        <v>12.917199999999999</v>
      </c>
      <c r="AA715">
        <v>12.929</v>
      </c>
      <c r="AB715">
        <v>13.233000000000001</v>
      </c>
      <c r="AC715">
        <v>12.79</v>
      </c>
      <c r="AD715">
        <v>13.015000000000001</v>
      </c>
      <c r="AE715">
        <v>0.39289714261765901</v>
      </c>
      <c r="AF715">
        <v>523625000</v>
      </c>
      <c r="AG715" s="1">
        <v>44819.291666666664</v>
      </c>
      <c r="AH715">
        <v>13.9885</v>
      </c>
      <c r="AI715">
        <v>14.372</v>
      </c>
      <c r="AJ715">
        <v>14.683999999999999</v>
      </c>
      <c r="AK715">
        <v>14.326000000000001</v>
      </c>
      <c r="AL715">
        <v>14.452</v>
      </c>
      <c r="AM715">
        <v>-0.20029173385304386</v>
      </c>
      <c r="AN715">
        <v>3894000</v>
      </c>
    </row>
    <row r="716" spans="1:40">
      <c r="A716" s="121">
        <v>44820.291666666664</v>
      </c>
      <c r="B716">
        <v>148.88480000000001</v>
      </c>
      <c r="C716">
        <v>150.69999999999999</v>
      </c>
      <c r="D716">
        <v>151.35</v>
      </c>
      <c r="E716">
        <v>148.37</v>
      </c>
      <c r="F716">
        <v>151.21</v>
      </c>
      <c r="G716">
        <v>162278800</v>
      </c>
      <c r="H716">
        <v>1.3231687937457048</v>
      </c>
      <c r="I716" s="1">
        <v>44820.291666666664</v>
      </c>
      <c r="J716">
        <v>27.819700000000001</v>
      </c>
      <c r="K716">
        <v>29.24</v>
      </c>
      <c r="L716">
        <v>29.32</v>
      </c>
      <c r="M716">
        <v>28.42</v>
      </c>
      <c r="N716">
        <v>28.7</v>
      </c>
      <c r="O716">
        <v>1.4163212591897631</v>
      </c>
      <c r="P716">
        <v>72748000</v>
      </c>
      <c r="Q716" s="1">
        <v>44820.291666666664</v>
      </c>
      <c r="R716">
        <v>240.59229999999999</v>
      </c>
      <c r="S716">
        <v>244.74</v>
      </c>
      <c r="T716">
        <v>245.3</v>
      </c>
      <c r="U716">
        <v>242.06</v>
      </c>
      <c r="V716">
        <v>244.26</v>
      </c>
      <c r="W716">
        <v>39791800</v>
      </c>
      <c r="X716">
        <v>0.87843838838526245</v>
      </c>
      <c r="Y716" s="1">
        <v>44820.291666666664</v>
      </c>
      <c r="Z716">
        <v>13.1859</v>
      </c>
      <c r="AA716">
        <v>13.198</v>
      </c>
      <c r="AB716">
        <v>13.212</v>
      </c>
      <c r="AC716">
        <v>12.617000000000001</v>
      </c>
      <c r="AD716">
        <v>12.742000000000001</v>
      </c>
      <c r="AE716">
        <v>1.1821980569711219</v>
      </c>
      <c r="AF716">
        <v>670751000</v>
      </c>
      <c r="AG716" s="1">
        <v>44820.291666666664</v>
      </c>
      <c r="AH716">
        <v>13.9924</v>
      </c>
      <c r="AI716">
        <v>14.375999999999999</v>
      </c>
      <c r="AJ716">
        <v>14.516</v>
      </c>
      <c r="AK716">
        <v>14.332000000000001</v>
      </c>
      <c r="AL716">
        <v>14.36</v>
      </c>
      <c r="AM716">
        <v>-0.47883840788526266</v>
      </c>
      <c r="AN716">
        <v>3228500</v>
      </c>
    </row>
    <row r="717" spans="1:40">
      <c r="A717" s="121">
        <v>44823.291666666664</v>
      </c>
      <c r="B717">
        <v>152.61920000000001</v>
      </c>
      <c r="C717">
        <v>154.47999999999999</v>
      </c>
      <c r="D717">
        <v>154.56</v>
      </c>
      <c r="E717">
        <v>149.1</v>
      </c>
      <c r="F717">
        <v>149.31</v>
      </c>
      <c r="G717">
        <v>81474200</v>
      </c>
      <c r="H717">
        <v>-0.19947774558930409</v>
      </c>
      <c r="I717" s="1">
        <v>44823.291666666664</v>
      </c>
      <c r="J717">
        <v>28.01</v>
      </c>
      <c r="K717">
        <v>29.44</v>
      </c>
      <c r="L717">
        <v>29.5</v>
      </c>
      <c r="M717">
        <v>28.9</v>
      </c>
      <c r="N717">
        <v>29.02</v>
      </c>
      <c r="O717">
        <v>-0.25556565838345846</v>
      </c>
      <c r="P717">
        <v>33151900</v>
      </c>
      <c r="Q717" s="1">
        <v>44823.291666666664</v>
      </c>
      <c r="R717">
        <v>240.37610000000001</v>
      </c>
      <c r="S717">
        <v>244.52</v>
      </c>
      <c r="T717">
        <v>245.14</v>
      </c>
      <c r="U717">
        <v>240.85</v>
      </c>
      <c r="V717">
        <v>242.47</v>
      </c>
      <c r="W717">
        <v>26826900</v>
      </c>
      <c r="X717">
        <v>-0.14126686361047161</v>
      </c>
      <c r="Y717" s="1">
        <v>44823.291666666664</v>
      </c>
      <c r="Z717">
        <v>13.3698</v>
      </c>
      <c r="AA717">
        <v>13.382</v>
      </c>
      <c r="AB717">
        <v>13.462999999999999</v>
      </c>
      <c r="AC717">
        <v>13.01</v>
      </c>
      <c r="AD717">
        <v>13.012</v>
      </c>
      <c r="AE717">
        <v>0.63999962698561919</v>
      </c>
      <c r="AF717">
        <v>569685000</v>
      </c>
      <c r="AG717" s="1">
        <v>44823.291666666664</v>
      </c>
      <c r="AH717">
        <v>14.1092</v>
      </c>
      <c r="AI717">
        <v>14.496</v>
      </c>
      <c r="AJ717">
        <v>14.51</v>
      </c>
      <c r="AK717">
        <v>14.244</v>
      </c>
      <c r="AL717">
        <v>14.263999999999999</v>
      </c>
      <c r="AM717">
        <v>-0.59812586408238111</v>
      </c>
      <c r="AN717">
        <v>2943500</v>
      </c>
    </row>
    <row r="718" spans="1:40">
      <c r="A718" s="121">
        <v>44824.291666666664</v>
      </c>
      <c r="B718">
        <v>155.01009999999999</v>
      </c>
      <c r="C718">
        <v>156.9</v>
      </c>
      <c r="D718">
        <v>158.08000000000001</v>
      </c>
      <c r="E718">
        <v>153.08000000000001</v>
      </c>
      <c r="F718">
        <v>153.4</v>
      </c>
      <c r="G718">
        <v>107689800</v>
      </c>
      <c r="H718">
        <v>0.29451755438855437</v>
      </c>
      <c r="I718" s="1">
        <v>44824.291666666664</v>
      </c>
      <c r="J718">
        <v>27.5533</v>
      </c>
      <c r="K718">
        <v>28.96</v>
      </c>
      <c r="L718">
        <v>29.17</v>
      </c>
      <c r="M718">
        <v>28.71</v>
      </c>
      <c r="N718">
        <v>29.07</v>
      </c>
      <c r="O718">
        <v>-0.34097962707125523</v>
      </c>
      <c r="P718">
        <v>31129000</v>
      </c>
      <c r="Q718" s="1">
        <v>44824.291666666664</v>
      </c>
      <c r="R718">
        <v>238.34110000000001</v>
      </c>
      <c r="S718">
        <v>242.45</v>
      </c>
      <c r="T718">
        <v>243.51</v>
      </c>
      <c r="U718">
        <v>239.64</v>
      </c>
      <c r="V718">
        <v>242.07</v>
      </c>
      <c r="W718">
        <v>26660300</v>
      </c>
      <c r="X718">
        <v>-0.15437015750263347</v>
      </c>
      <c r="Y718" s="1">
        <v>44824.291666666664</v>
      </c>
      <c r="Z718">
        <v>13.164</v>
      </c>
      <c r="AA718">
        <v>13.176</v>
      </c>
      <c r="AB718">
        <v>13.483000000000001</v>
      </c>
      <c r="AC718">
        <v>13.057</v>
      </c>
      <c r="AD718">
        <v>13.215</v>
      </c>
      <c r="AE718">
        <v>0.39929734374338582</v>
      </c>
      <c r="AF718">
        <v>524818000</v>
      </c>
      <c r="AG718" s="1">
        <v>44824.291666666664</v>
      </c>
      <c r="AH718">
        <v>13.854200000000001</v>
      </c>
      <c r="AI718">
        <v>14.234</v>
      </c>
      <c r="AJ718">
        <v>14.36</v>
      </c>
      <c r="AK718">
        <v>14.154</v>
      </c>
      <c r="AL718">
        <v>14.266</v>
      </c>
      <c r="AM718">
        <v>-0.51169477739920588</v>
      </c>
      <c r="AN718">
        <v>3150000</v>
      </c>
    </row>
    <row r="719" spans="1:40">
      <c r="A719" s="121">
        <v>44825.291666666664</v>
      </c>
      <c r="B719">
        <v>151.86840000000001</v>
      </c>
      <c r="C719">
        <v>153.72</v>
      </c>
      <c r="D719">
        <v>158.74</v>
      </c>
      <c r="E719">
        <v>153.6</v>
      </c>
      <c r="F719">
        <v>157.34</v>
      </c>
      <c r="G719">
        <v>101696800</v>
      </c>
      <c r="H719">
        <v>0.18158808366244833</v>
      </c>
      <c r="I719" s="1">
        <v>44825.291666666664</v>
      </c>
      <c r="J719">
        <v>27.0871</v>
      </c>
      <c r="K719">
        <v>28.47</v>
      </c>
      <c r="L719">
        <v>29.59</v>
      </c>
      <c r="M719">
        <v>28.46</v>
      </c>
      <c r="N719">
        <v>29.15</v>
      </c>
      <c r="O719">
        <v>3.2626789034450529E-2</v>
      </c>
      <c r="P719">
        <v>39977300</v>
      </c>
      <c r="Q719" s="1">
        <v>44825.291666666664</v>
      </c>
      <c r="R719">
        <v>234.90049999999999</v>
      </c>
      <c r="S719">
        <v>238.95</v>
      </c>
      <c r="T719">
        <v>247.66</v>
      </c>
      <c r="U719">
        <v>238.9</v>
      </c>
      <c r="V719">
        <v>244.27</v>
      </c>
      <c r="W719">
        <v>28625600</v>
      </c>
      <c r="X719">
        <v>2.0309271504782565E-4</v>
      </c>
      <c r="Y719" s="1">
        <v>44825.291666666664</v>
      </c>
      <c r="Z719">
        <v>13.248900000000001</v>
      </c>
      <c r="AA719">
        <v>13.260999999999999</v>
      </c>
      <c r="AB719">
        <v>14.031000000000001</v>
      </c>
      <c r="AC719">
        <v>13.11</v>
      </c>
      <c r="AD719">
        <v>13.212999999999999</v>
      </c>
      <c r="AE719">
        <v>1.9167887860101156</v>
      </c>
      <c r="AF719">
        <v>807679000</v>
      </c>
      <c r="AG719" s="1">
        <v>44825.291666666664</v>
      </c>
      <c r="AH719">
        <v>13.6089</v>
      </c>
      <c r="AI719">
        <v>13.981999999999999</v>
      </c>
      <c r="AJ719">
        <v>14.298</v>
      </c>
      <c r="AK719">
        <v>13.981999999999999</v>
      </c>
      <c r="AL719">
        <v>14.176</v>
      </c>
      <c r="AM719">
        <v>-0.4520510493006466</v>
      </c>
      <c r="AN719">
        <v>3292500</v>
      </c>
    </row>
    <row r="720" spans="1:40">
      <c r="A720" s="121">
        <v>44826.291666666664</v>
      </c>
      <c r="B720">
        <v>150.90020000000001</v>
      </c>
      <c r="C720">
        <v>152.74</v>
      </c>
      <c r="D720">
        <v>154.47</v>
      </c>
      <c r="E720">
        <v>150.91</v>
      </c>
      <c r="F720">
        <v>152.38</v>
      </c>
      <c r="G720">
        <v>86652500</v>
      </c>
      <c r="H720">
        <v>-0.10190012532215993</v>
      </c>
      <c r="I720" s="1">
        <v>44826.291666666664</v>
      </c>
      <c r="J720">
        <v>26.706600000000002</v>
      </c>
      <c r="K720">
        <v>28.07</v>
      </c>
      <c r="L720">
        <v>28.5</v>
      </c>
      <c r="M720">
        <v>28.04</v>
      </c>
      <c r="N720">
        <v>28.4</v>
      </c>
      <c r="O720">
        <v>-0.13139471611390843</v>
      </c>
      <c r="P720">
        <v>36092700</v>
      </c>
      <c r="Q720" s="1">
        <v>44826.291666666664</v>
      </c>
      <c r="R720">
        <v>236.89599999999999</v>
      </c>
      <c r="S720">
        <v>240.98</v>
      </c>
      <c r="T720">
        <v>243.86</v>
      </c>
      <c r="U720">
        <v>237.57</v>
      </c>
      <c r="V720">
        <v>237.87</v>
      </c>
      <c r="W720">
        <v>31061200</v>
      </c>
      <c r="X720">
        <v>0.1917660135058607</v>
      </c>
      <c r="Y720" s="1">
        <v>44826.291666666664</v>
      </c>
      <c r="Z720">
        <v>12.5495</v>
      </c>
      <c r="AA720">
        <v>12.561</v>
      </c>
      <c r="AB720">
        <v>13.148999999999999</v>
      </c>
      <c r="AC720">
        <v>12.428000000000001</v>
      </c>
      <c r="AD720">
        <v>13.07</v>
      </c>
      <c r="AE720">
        <v>1.6565049989045941</v>
      </c>
      <c r="AF720">
        <v>759162000</v>
      </c>
      <c r="AG720" s="1">
        <v>44826.291666666664</v>
      </c>
      <c r="AH720">
        <v>13.505699999999999</v>
      </c>
      <c r="AI720">
        <v>13.875999999999999</v>
      </c>
      <c r="AJ720">
        <v>14.13</v>
      </c>
      <c r="AK720">
        <v>13.808</v>
      </c>
      <c r="AL720">
        <v>14.05</v>
      </c>
      <c r="AM720">
        <v>-0.21996370031362128</v>
      </c>
      <c r="AN720">
        <v>3847000</v>
      </c>
    </row>
    <row r="721" spans="1:40">
      <c r="A721" s="121">
        <v>44827.291666666664</v>
      </c>
      <c r="B721">
        <v>148.61799999999999</v>
      </c>
      <c r="C721">
        <v>150.43</v>
      </c>
      <c r="D721">
        <v>151.47</v>
      </c>
      <c r="E721">
        <v>148.56</v>
      </c>
      <c r="F721">
        <v>151.19</v>
      </c>
      <c r="G721">
        <v>96029900</v>
      </c>
      <c r="H721">
        <v>7.4803498703701385E-2</v>
      </c>
      <c r="I721" s="1">
        <v>44827.291666666664</v>
      </c>
      <c r="J721">
        <v>26.183299999999999</v>
      </c>
      <c r="K721">
        <v>27.52</v>
      </c>
      <c r="L721">
        <v>27.9</v>
      </c>
      <c r="M721">
        <v>27.19</v>
      </c>
      <c r="N721">
        <v>27.9</v>
      </c>
      <c r="O721">
        <v>0.18099181111917065</v>
      </c>
      <c r="P721">
        <v>43491100</v>
      </c>
      <c r="Q721" s="1">
        <v>44827.291666666664</v>
      </c>
      <c r="R721">
        <v>233.8879</v>
      </c>
      <c r="S721">
        <v>237.92</v>
      </c>
      <c r="T721">
        <v>241.13</v>
      </c>
      <c r="U721">
        <v>235.2</v>
      </c>
      <c r="V721">
        <v>239.54</v>
      </c>
      <c r="W721">
        <v>34176000</v>
      </c>
      <c r="X721">
        <v>0.43674884553050514</v>
      </c>
      <c r="Y721" s="1">
        <v>44827.291666666664</v>
      </c>
      <c r="Z721">
        <v>12.5046</v>
      </c>
      <c r="AA721">
        <v>12.516</v>
      </c>
      <c r="AB721">
        <v>12.611000000000001</v>
      </c>
      <c r="AC721">
        <v>12.257</v>
      </c>
      <c r="AD721">
        <v>12.42</v>
      </c>
      <c r="AE721">
        <v>1.1422732482723299</v>
      </c>
      <c r="AF721">
        <v>663309000</v>
      </c>
      <c r="AG721" s="1">
        <v>44827.291666666664</v>
      </c>
      <c r="AH721">
        <v>13.3208</v>
      </c>
      <c r="AI721">
        <v>13.686</v>
      </c>
      <c r="AJ721">
        <v>13.747999999999999</v>
      </c>
      <c r="AK721">
        <v>13.555999999999999</v>
      </c>
      <c r="AL721">
        <v>13.704000000000001</v>
      </c>
      <c r="AM721">
        <v>-0.29321038394343091</v>
      </c>
      <c r="AN721">
        <v>3672000</v>
      </c>
    </row>
    <row r="722" spans="1:40">
      <c r="A722" s="121">
        <v>44830.291666666664</v>
      </c>
      <c r="B722">
        <v>148.9539</v>
      </c>
      <c r="C722">
        <v>150.77000000000001</v>
      </c>
      <c r="D722">
        <v>153.77000000000001</v>
      </c>
      <c r="E722">
        <v>149.63999999999999</v>
      </c>
      <c r="F722">
        <v>149.66</v>
      </c>
      <c r="G722">
        <v>93339400</v>
      </c>
      <c r="H722">
        <v>2.41048934995318E-2</v>
      </c>
      <c r="I722" s="1">
        <v>44830.291666666664</v>
      </c>
      <c r="J722">
        <v>25.66</v>
      </c>
      <c r="K722">
        <v>26.97</v>
      </c>
      <c r="L722">
        <v>27.7</v>
      </c>
      <c r="M722">
        <v>26.86</v>
      </c>
      <c r="N722">
        <v>27.56</v>
      </c>
      <c r="O722">
        <v>0.23568394302944953</v>
      </c>
      <c r="P722">
        <v>44786400</v>
      </c>
      <c r="Q722" s="1">
        <v>44830.291666666664</v>
      </c>
      <c r="R722">
        <v>233.42590000000001</v>
      </c>
      <c r="S722">
        <v>237.45</v>
      </c>
      <c r="T722">
        <v>241.45</v>
      </c>
      <c r="U722">
        <v>236.9</v>
      </c>
      <c r="V722">
        <v>237.05</v>
      </c>
      <c r="W722">
        <v>27694200</v>
      </c>
      <c r="X722">
        <v>-7.305265717186428E-2</v>
      </c>
      <c r="Y722" s="1">
        <v>44830.291666666664</v>
      </c>
      <c r="Z722">
        <v>12.216799999999999</v>
      </c>
      <c r="AA722">
        <v>12.228</v>
      </c>
      <c r="AB722">
        <v>12.659000000000001</v>
      </c>
      <c r="AC722">
        <v>12.214</v>
      </c>
      <c r="AD722">
        <v>12.491</v>
      </c>
      <c r="AE722">
        <v>0.52013936415997941</v>
      </c>
      <c r="AF722">
        <v>547343000</v>
      </c>
      <c r="AG722" s="1">
        <v>44830.291666666664</v>
      </c>
      <c r="AH722">
        <v>12.984</v>
      </c>
      <c r="AI722">
        <v>13.34</v>
      </c>
      <c r="AJ722">
        <v>13.602</v>
      </c>
      <c r="AK722">
        <v>13.31</v>
      </c>
      <c r="AL722">
        <v>13.478</v>
      </c>
      <c r="AM722">
        <v>7.7417835223405701E-2</v>
      </c>
      <c r="AN722">
        <v>4557500</v>
      </c>
    </row>
    <row r="723" spans="1:40">
      <c r="A723" s="121">
        <v>44831.291666666664</v>
      </c>
      <c r="B723">
        <v>149.93199999999999</v>
      </c>
      <c r="C723">
        <v>151.76</v>
      </c>
      <c r="D723">
        <v>154.72</v>
      </c>
      <c r="E723">
        <v>149.94999999999999</v>
      </c>
      <c r="F723">
        <v>152.74</v>
      </c>
      <c r="G723">
        <v>84442700</v>
      </c>
      <c r="H723">
        <v>-0.14354062997935152</v>
      </c>
      <c r="I723" s="1">
        <v>44831.291666666664</v>
      </c>
      <c r="J723">
        <v>25.5839</v>
      </c>
      <c r="K723">
        <v>26.89</v>
      </c>
      <c r="L723">
        <v>27.6</v>
      </c>
      <c r="M723">
        <v>26.62</v>
      </c>
      <c r="N723">
        <v>27.4</v>
      </c>
      <c r="O723">
        <v>0.20760529891585772</v>
      </c>
      <c r="P723">
        <v>44121400</v>
      </c>
      <c r="Q723" s="1">
        <v>44831.291666666664</v>
      </c>
      <c r="R723">
        <v>232.40350000000001</v>
      </c>
      <c r="S723">
        <v>236.41</v>
      </c>
      <c r="T723">
        <v>241.8</v>
      </c>
      <c r="U723">
        <v>234.5</v>
      </c>
      <c r="V723">
        <v>239.98</v>
      </c>
      <c r="W723">
        <v>27018700</v>
      </c>
      <c r="X723">
        <v>-0.12618155887747853</v>
      </c>
      <c r="Y723" s="1">
        <v>44831.291666666664</v>
      </c>
      <c r="Z723">
        <v>12.4017</v>
      </c>
      <c r="AA723">
        <v>12.413</v>
      </c>
      <c r="AB723">
        <v>12.736000000000001</v>
      </c>
      <c r="AC723">
        <v>12.257999999999999</v>
      </c>
      <c r="AD723">
        <v>12.507</v>
      </c>
      <c r="AE723">
        <v>0.55506954817473819</v>
      </c>
      <c r="AF723">
        <v>553854000</v>
      </c>
      <c r="AG723" s="1">
        <v>44831.291666666664</v>
      </c>
      <c r="AH723">
        <v>12.8264</v>
      </c>
      <c r="AI723">
        <v>13.178000000000001</v>
      </c>
      <c r="AJ723">
        <v>13.394</v>
      </c>
      <c r="AK723">
        <v>13.086</v>
      </c>
      <c r="AL723">
        <v>13.318</v>
      </c>
      <c r="AM723">
        <v>0.33168846553831616</v>
      </c>
      <c r="AN723">
        <v>5165000</v>
      </c>
    </row>
    <row r="724" spans="1:40">
      <c r="A724" s="121">
        <v>44832.291666666664</v>
      </c>
      <c r="B724">
        <v>148.0351</v>
      </c>
      <c r="C724">
        <v>149.84</v>
      </c>
      <c r="D724">
        <v>150.63999999999999</v>
      </c>
      <c r="E724">
        <v>144.84</v>
      </c>
      <c r="F724">
        <v>147.63999999999999</v>
      </c>
      <c r="G724">
        <v>146691400</v>
      </c>
      <c r="H724">
        <v>1.0294466459072091</v>
      </c>
      <c r="I724" s="1">
        <v>44832.291666666664</v>
      </c>
      <c r="J724">
        <v>25.812200000000001</v>
      </c>
      <c r="K724">
        <v>27.13</v>
      </c>
      <c r="L724">
        <v>27.28</v>
      </c>
      <c r="M724">
        <v>26.6</v>
      </c>
      <c r="N724">
        <v>26.86</v>
      </c>
      <c r="O724">
        <v>5.1884938779126047E-2</v>
      </c>
      <c r="P724">
        <v>40433400</v>
      </c>
      <c r="Q724" s="1">
        <v>44832.291666666664</v>
      </c>
      <c r="R724">
        <v>236.9845</v>
      </c>
      <c r="S724">
        <v>241.07</v>
      </c>
      <c r="T724">
        <v>242.33</v>
      </c>
      <c r="U724">
        <v>234.73</v>
      </c>
      <c r="V724">
        <v>236.81</v>
      </c>
      <c r="W724">
        <v>29029700</v>
      </c>
      <c r="X724">
        <v>3.1986052269805373E-2</v>
      </c>
      <c r="Y724" s="1">
        <v>44832.291666666664</v>
      </c>
      <c r="Z724">
        <v>12.724399999999999</v>
      </c>
      <c r="AA724">
        <v>12.736000000000001</v>
      </c>
      <c r="AB724">
        <v>12.823</v>
      </c>
      <c r="AC724">
        <v>12.353999999999999</v>
      </c>
      <c r="AD724">
        <v>12.41</v>
      </c>
      <c r="AE724">
        <v>0.49369628675117189</v>
      </c>
      <c r="AF724">
        <v>542414000</v>
      </c>
      <c r="AG724" s="1">
        <v>44832.291666666664</v>
      </c>
      <c r="AH724">
        <v>13.0405</v>
      </c>
      <c r="AI724">
        <v>13.398</v>
      </c>
      <c r="AJ724">
        <v>13.458</v>
      </c>
      <c r="AK724">
        <v>13.116</v>
      </c>
      <c r="AL724">
        <v>13.116</v>
      </c>
      <c r="AM724">
        <v>1.4063219525070942</v>
      </c>
      <c r="AN724">
        <v>7732500</v>
      </c>
    </row>
    <row r="725" spans="1:40">
      <c r="A725" s="121">
        <v>44833.291666666664</v>
      </c>
      <c r="B725">
        <v>140.7638</v>
      </c>
      <c r="C725">
        <v>142.47999999999999</v>
      </c>
      <c r="D725">
        <v>146.72</v>
      </c>
      <c r="E725">
        <v>140.68</v>
      </c>
      <c r="F725">
        <v>146.1</v>
      </c>
      <c r="G725">
        <v>128138200</v>
      </c>
      <c r="H725">
        <v>0.67983826007780968</v>
      </c>
      <c r="I725" s="1">
        <v>44833.291666666664</v>
      </c>
      <c r="J725">
        <v>25.098700000000001</v>
      </c>
      <c r="K725">
        <v>26.38</v>
      </c>
      <c r="L725">
        <v>26.78</v>
      </c>
      <c r="M725">
        <v>26.19</v>
      </c>
      <c r="N725">
        <v>26.78</v>
      </c>
      <c r="O725">
        <v>0.11090920435264481</v>
      </c>
      <c r="P725">
        <v>41831300</v>
      </c>
      <c r="Q725" s="1">
        <v>44833.291666666664</v>
      </c>
      <c r="R725">
        <v>233.47499999999999</v>
      </c>
      <c r="S725">
        <v>237.5</v>
      </c>
      <c r="T725">
        <v>239.95</v>
      </c>
      <c r="U725">
        <v>234.41</v>
      </c>
      <c r="V725">
        <v>238.89</v>
      </c>
      <c r="W725">
        <v>27484200</v>
      </c>
      <c r="X725">
        <v>-8.9569414178790982E-2</v>
      </c>
      <c r="Y725" s="1">
        <v>44833.291666666664</v>
      </c>
      <c r="Z725">
        <v>12.2088</v>
      </c>
      <c r="AA725">
        <v>12.22</v>
      </c>
      <c r="AB725">
        <v>12.5</v>
      </c>
      <c r="AC725">
        <v>11.946</v>
      </c>
      <c r="AD725">
        <v>12.448</v>
      </c>
      <c r="AE725">
        <v>0.4419206446184063</v>
      </c>
      <c r="AF725">
        <v>532763000</v>
      </c>
      <c r="AG725" s="1">
        <v>44833.291666666664</v>
      </c>
      <c r="AH725">
        <v>12.7157</v>
      </c>
      <c r="AI725">
        <v>13.013999999999999</v>
      </c>
      <c r="AJ725">
        <v>13.21</v>
      </c>
      <c r="AK725">
        <v>12.9</v>
      </c>
      <c r="AL725">
        <v>13.19</v>
      </c>
      <c r="AM725">
        <v>-3.726554371698191E-2</v>
      </c>
      <c r="AN725">
        <v>4283500</v>
      </c>
    </row>
    <row r="726" spans="1:40">
      <c r="A726" s="121">
        <v>44834.291666666664</v>
      </c>
      <c r="B726">
        <v>136.53530000000001</v>
      </c>
      <c r="C726">
        <v>138.19999999999999</v>
      </c>
      <c r="D726">
        <v>143.1</v>
      </c>
      <c r="E726">
        <v>138</v>
      </c>
      <c r="F726">
        <v>141.28</v>
      </c>
      <c r="G726">
        <v>124925300</v>
      </c>
      <c r="H726">
        <v>0.61929577776579459</v>
      </c>
      <c r="I726" s="1">
        <v>44834.291666666664</v>
      </c>
      <c r="J726">
        <v>24.5183</v>
      </c>
      <c r="K726">
        <v>25.77</v>
      </c>
      <c r="L726">
        <v>26.57</v>
      </c>
      <c r="M726">
        <v>25.74</v>
      </c>
      <c r="N726">
        <v>26.3</v>
      </c>
      <c r="O726">
        <v>0.19492135201101113</v>
      </c>
      <c r="P726">
        <v>43821000</v>
      </c>
      <c r="Q726" s="1">
        <v>44834.291666666664</v>
      </c>
      <c r="R726">
        <v>228.953</v>
      </c>
      <c r="S726">
        <v>232.9</v>
      </c>
      <c r="T726">
        <v>240.54</v>
      </c>
      <c r="U726">
        <v>232.73</v>
      </c>
      <c r="V726">
        <v>238.29</v>
      </c>
      <c r="W726">
        <v>35694800</v>
      </c>
      <c r="X726">
        <v>0.55620432430250655</v>
      </c>
      <c r="Y726" s="1">
        <v>44834.291666666664</v>
      </c>
      <c r="Z726">
        <v>12.1279</v>
      </c>
      <c r="AA726">
        <v>12.138999999999999</v>
      </c>
      <c r="AB726">
        <v>12.632999999999999</v>
      </c>
      <c r="AC726">
        <v>12.074999999999999</v>
      </c>
      <c r="AD726">
        <v>12.087</v>
      </c>
      <c r="AE726">
        <v>0.61828829927747475</v>
      </c>
      <c r="AF726">
        <v>565638000</v>
      </c>
      <c r="AG726" s="1">
        <v>44834.291666666664</v>
      </c>
      <c r="AH726">
        <v>12.516400000000001</v>
      </c>
      <c r="AI726">
        <v>12.81</v>
      </c>
      <c r="AJ726">
        <v>13.086</v>
      </c>
      <c r="AK726">
        <v>12.786</v>
      </c>
      <c r="AL726">
        <v>12.868</v>
      </c>
      <c r="AM726">
        <v>0.10336808885225253</v>
      </c>
      <c r="AN726">
        <v>4619500</v>
      </c>
    </row>
    <row r="727" spans="1:40">
      <c r="A727" s="121">
        <v>44837.291666666664</v>
      </c>
      <c r="B727">
        <v>140.73410000000001</v>
      </c>
      <c r="C727">
        <v>142.44999999999999</v>
      </c>
      <c r="D727">
        <v>143.07</v>
      </c>
      <c r="E727">
        <v>137.69</v>
      </c>
      <c r="F727">
        <v>138.21</v>
      </c>
      <c r="G727">
        <v>114311700</v>
      </c>
      <c r="H727">
        <v>0.41929774164054867</v>
      </c>
      <c r="I727" s="1">
        <v>44837.291666666664</v>
      </c>
      <c r="J727">
        <v>25.66</v>
      </c>
      <c r="K727">
        <v>26.97</v>
      </c>
      <c r="L727">
        <v>27.25</v>
      </c>
      <c r="M727">
        <v>26.07</v>
      </c>
      <c r="N727">
        <v>26.33</v>
      </c>
      <c r="O727">
        <v>0.20654126608629003</v>
      </c>
      <c r="P727">
        <v>44096200</v>
      </c>
      <c r="Q727" s="1">
        <v>44837.291666666664</v>
      </c>
      <c r="R727">
        <v>236.6601</v>
      </c>
      <c r="S727">
        <v>240.74</v>
      </c>
      <c r="T727">
        <v>241.61</v>
      </c>
      <c r="U727">
        <v>234.66</v>
      </c>
      <c r="V727">
        <v>235.41</v>
      </c>
      <c r="W727">
        <v>28880400</v>
      </c>
      <c r="X727">
        <v>2.0243424550118905E-2</v>
      </c>
      <c r="Y727" s="1">
        <v>44837.291666666664</v>
      </c>
      <c r="Z727">
        <v>12.5006</v>
      </c>
      <c r="AA727">
        <v>12.512</v>
      </c>
      <c r="AB727">
        <v>12.678000000000001</v>
      </c>
      <c r="AC727">
        <v>12.105</v>
      </c>
      <c r="AD727">
        <v>12.347</v>
      </c>
      <c r="AE727">
        <v>0.5208636115631422</v>
      </c>
      <c r="AF727">
        <v>547478000</v>
      </c>
      <c r="AG727" s="1">
        <v>44837.291666666664</v>
      </c>
      <c r="AH727">
        <v>12.928699999999999</v>
      </c>
      <c r="AI727">
        <v>13.231999999999999</v>
      </c>
      <c r="AJ727">
        <v>13.3</v>
      </c>
      <c r="AK727">
        <v>13.06</v>
      </c>
      <c r="AL727">
        <v>13.092000000000001</v>
      </c>
      <c r="AM727">
        <v>1.8244558779138358</v>
      </c>
      <c r="AN727">
        <v>8731500</v>
      </c>
    </row>
    <row r="728" spans="1:40">
      <c r="A728" s="121">
        <v>44838.291666666664</v>
      </c>
      <c r="B728">
        <v>144.34020000000001</v>
      </c>
      <c r="C728">
        <v>146.1</v>
      </c>
      <c r="D728">
        <v>146.22</v>
      </c>
      <c r="E728">
        <v>144.26</v>
      </c>
      <c r="F728">
        <v>145.03</v>
      </c>
      <c r="G728">
        <v>87830100</v>
      </c>
      <c r="H728">
        <v>-7.970994599176405E-2</v>
      </c>
      <c r="I728" s="1">
        <v>44838.291666666664</v>
      </c>
      <c r="J728">
        <v>26.354500000000002</v>
      </c>
      <c r="K728">
        <v>27.7</v>
      </c>
      <c r="L728">
        <v>27.8</v>
      </c>
      <c r="M728">
        <v>27.09</v>
      </c>
      <c r="N728">
        <v>27.43</v>
      </c>
      <c r="O728">
        <v>0.13608286994741689</v>
      </c>
      <c r="P728">
        <v>42427500</v>
      </c>
      <c r="Q728" s="1">
        <v>44838.291666666664</v>
      </c>
      <c r="R728">
        <v>244.66220000000001</v>
      </c>
      <c r="S728">
        <v>248.88</v>
      </c>
      <c r="T728">
        <v>250.36</v>
      </c>
      <c r="U728">
        <v>244.98</v>
      </c>
      <c r="V728">
        <v>245.09</v>
      </c>
      <c r="W728">
        <v>34888400</v>
      </c>
      <c r="X728">
        <v>0.49277997739590795</v>
      </c>
      <c r="Y728" s="1">
        <v>44838.291666666664</v>
      </c>
      <c r="Z728">
        <v>13.154999999999999</v>
      </c>
      <c r="AA728">
        <v>13.167</v>
      </c>
      <c r="AB728">
        <v>13.22</v>
      </c>
      <c r="AC728">
        <v>12.879</v>
      </c>
      <c r="AD728">
        <v>12.879</v>
      </c>
      <c r="AE728">
        <v>0.71777306849413669</v>
      </c>
      <c r="AF728">
        <v>584182000</v>
      </c>
      <c r="AG728" s="1">
        <v>44838.291666666664</v>
      </c>
      <c r="AH728">
        <v>13.3352</v>
      </c>
      <c r="AI728">
        <v>13.648</v>
      </c>
      <c r="AJ728">
        <v>13.694000000000001</v>
      </c>
      <c r="AK728">
        <v>13.484</v>
      </c>
      <c r="AL728">
        <v>13.548</v>
      </c>
      <c r="AM728">
        <v>0.56503147195899539</v>
      </c>
      <c r="AN728">
        <v>5722500</v>
      </c>
    </row>
    <row r="729" spans="1:40">
      <c r="A729" s="121">
        <v>44839.291666666664</v>
      </c>
      <c r="B729">
        <v>144.63650000000001</v>
      </c>
      <c r="C729">
        <v>146.4</v>
      </c>
      <c r="D729">
        <v>147.38</v>
      </c>
      <c r="E729">
        <v>143.01</v>
      </c>
      <c r="F729">
        <v>144.07</v>
      </c>
      <c r="G729">
        <v>79471000</v>
      </c>
      <c r="H729">
        <v>-0.23722517021111883</v>
      </c>
      <c r="I729" s="1">
        <v>44839.291666666664</v>
      </c>
      <c r="J729">
        <v>26.297499999999999</v>
      </c>
      <c r="K729">
        <v>27.64</v>
      </c>
      <c r="L729">
        <v>27.84</v>
      </c>
      <c r="M729">
        <v>26.89</v>
      </c>
      <c r="N729">
        <v>27.37</v>
      </c>
      <c r="O729">
        <v>-0.38358316377894569</v>
      </c>
      <c r="P729">
        <v>30120000</v>
      </c>
      <c r="Q729" s="1">
        <v>44839.291666666664</v>
      </c>
      <c r="R729">
        <v>244.97669999999999</v>
      </c>
      <c r="S729">
        <v>249.2</v>
      </c>
      <c r="T729">
        <v>250.58</v>
      </c>
      <c r="U729">
        <v>244.1</v>
      </c>
      <c r="V729">
        <v>245.99</v>
      </c>
      <c r="W729">
        <v>20347100</v>
      </c>
      <c r="X729">
        <v>-0.65091106386515596</v>
      </c>
      <c r="Y729" s="1">
        <v>44839.291666666664</v>
      </c>
      <c r="Z729">
        <v>13.196899999999999</v>
      </c>
      <c r="AA729">
        <v>13.209</v>
      </c>
      <c r="AB729">
        <v>13.321</v>
      </c>
      <c r="AC729">
        <v>12.621</v>
      </c>
      <c r="AD729">
        <v>12.911</v>
      </c>
      <c r="AE729">
        <v>0.30441020433791233</v>
      </c>
      <c r="AF729">
        <v>507131000</v>
      </c>
      <c r="AG729" s="1">
        <v>44839.291666666664</v>
      </c>
      <c r="AH729">
        <v>13.2121</v>
      </c>
      <c r="AI729">
        <v>13.522</v>
      </c>
      <c r="AJ729">
        <v>13.61</v>
      </c>
      <c r="AK729">
        <v>13.343999999999999</v>
      </c>
      <c r="AL729">
        <v>13.444000000000001</v>
      </c>
      <c r="AM729">
        <v>-0.50123096545209012</v>
      </c>
      <c r="AN729">
        <v>3175000</v>
      </c>
    </row>
    <row r="730" spans="1:40">
      <c r="A730" s="121">
        <v>44840.291666666664</v>
      </c>
      <c r="B730">
        <v>143.6782</v>
      </c>
      <c r="C730">
        <v>145.43</v>
      </c>
      <c r="D730">
        <v>147.54</v>
      </c>
      <c r="E730">
        <v>145.22</v>
      </c>
      <c r="F730">
        <v>145.81</v>
      </c>
      <c r="G730">
        <v>68402200</v>
      </c>
      <c r="H730">
        <v>-0.4458007960367692</v>
      </c>
      <c r="I730" s="1">
        <v>44840.291666666664</v>
      </c>
      <c r="J730">
        <v>25.8598</v>
      </c>
      <c r="K730">
        <v>27.18</v>
      </c>
      <c r="L730">
        <v>27.76</v>
      </c>
      <c r="M730">
        <v>27</v>
      </c>
      <c r="N730">
        <v>27.44</v>
      </c>
      <c r="O730">
        <v>-0.22038501736775218</v>
      </c>
      <c r="P730">
        <v>33985100</v>
      </c>
      <c r="Q730" s="1">
        <v>44840.291666666664</v>
      </c>
      <c r="R730">
        <v>242.60759999999999</v>
      </c>
      <c r="S730">
        <v>246.79</v>
      </c>
      <c r="T730">
        <v>250.34</v>
      </c>
      <c r="U730">
        <v>246.08</v>
      </c>
      <c r="V730">
        <v>247.93</v>
      </c>
      <c r="W730">
        <v>20239900</v>
      </c>
      <c r="X730">
        <v>-0.6593424750610728</v>
      </c>
      <c r="Y730" s="1">
        <v>44840.291666666664</v>
      </c>
      <c r="Z730">
        <v>13.118</v>
      </c>
      <c r="AA730">
        <v>13.13</v>
      </c>
      <c r="AB730">
        <v>13.656000000000001</v>
      </c>
      <c r="AC730">
        <v>13.103</v>
      </c>
      <c r="AD730">
        <v>13.22</v>
      </c>
      <c r="AE730">
        <v>1.0395266833436463</v>
      </c>
      <c r="AF730">
        <v>644157000</v>
      </c>
      <c r="AG730" s="1">
        <v>44840.291666666664</v>
      </c>
      <c r="AH730">
        <v>13.173</v>
      </c>
      <c r="AI730">
        <v>13.481999999999999</v>
      </c>
      <c r="AJ730">
        <v>13.678000000000001</v>
      </c>
      <c r="AK730">
        <v>13.442</v>
      </c>
      <c r="AL730">
        <v>13.587999999999999</v>
      </c>
      <c r="AM730">
        <v>-3.1196532787654829E-2</v>
      </c>
      <c r="AN730">
        <v>4298000</v>
      </c>
    </row>
    <row r="731" spans="1:40">
      <c r="A731" s="121">
        <v>44841.291666666664</v>
      </c>
      <c r="B731">
        <v>138.40260000000001</v>
      </c>
      <c r="C731">
        <v>140.09</v>
      </c>
      <c r="D731">
        <v>143.1</v>
      </c>
      <c r="E731">
        <v>139.44999999999999</v>
      </c>
      <c r="F731">
        <v>142.54</v>
      </c>
      <c r="G731">
        <v>85925600</v>
      </c>
      <c r="H731">
        <v>-0.11559751098389971</v>
      </c>
      <c r="I731" s="1">
        <v>44841.291666666664</v>
      </c>
      <c r="J731">
        <v>24.470700000000001</v>
      </c>
      <c r="K731">
        <v>25.72</v>
      </c>
      <c r="L731">
        <v>26.28</v>
      </c>
      <c r="M731">
        <v>25.65</v>
      </c>
      <c r="N731">
        <v>26.17</v>
      </c>
      <c r="O731">
        <v>0.760484357393726</v>
      </c>
      <c r="P731">
        <v>57215500</v>
      </c>
      <c r="Q731" s="1">
        <v>44841.291666666664</v>
      </c>
      <c r="R731">
        <v>230.27029999999999</v>
      </c>
      <c r="S731">
        <v>234.24</v>
      </c>
      <c r="T731">
        <v>241.32</v>
      </c>
      <c r="U731">
        <v>233.17</v>
      </c>
      <c r="V731">
        <v>240.9</v>
      </c>
      <c r="W731">
        <v>37769600</v>
      </c>
      <c r="X731">
        <v>0.71938988353094246</v>
      </c>
      <c r="Y731" s="1">
        <v>44841.291666666664</v>
      </c>
      <c r="Z731">
        <v>12.065</v>
      </c>
      <c r="AA731">
        <v>12.076000000000001</v>
      </c>
      <c r="AB731">
        <v>12.67</v>
      </c>
      <c r="AC731">
        <v>12.022</v>
      </c>
      <c r="AD731">
        <v>12.505000000000001</v>
      </c>
      <c r="AE731">
        <v>1.1914630589360258</v>
      </c>
      <c r="AF731">
        <v>672478000</v>
      </c>
      <c r="AG731" s="1">
        <v>44841.291666666664</v>
      </c>
      <c r="AH731">
        <v>12.977600000000001</v>
      </c>
      <c r="AI731">
        <v>13.282</v>
      </c>
      <c r="AJ731">
        <v>13.586</v>
      </c>
      <c r="AK731">
        <v>13.238</v>
      </c>
      <c r="AL731">
        <v>13.496</v>
      </c>
      <c r="AM731">
        <v>-0.14650774044486939</v>
      </c>
      <c r="AN731">
        <v>4022500</v>
      </c>
    </row>
    <row r="732" spans="1:40">
      <c r="A732" s="121">
        <v>44844.291666666664</v>
      </c>
      <c r="B732">
        <v>138.7286</v>
      </c>
      <c r="C732">
        <v>140.41999999999999</v>
      </c>
      <c r="D732">
        <v>141.88999999999999</v>
      </c>
      <c r="E732">
        <v>138.57</v>
      </c>
      <c r="F732">
        <v>140.41999999999999</v>
      </c>
      <c r="G732">
        <v>74899000</v>
      </c>
      <c r="H732">
        <v>-0.32337793846737728</v>
      </c>
      <c r="I732" s="1">
        <v>44844.291666666664</v>
      </c>
      <c r="J732">
        <v>23.975999999999999</v>
      </c>
      <c r="K732">
        <v>25.2</v>
      </c>
      <c r="L732">
        <v>25.99</v>
      </c>
      <c r="M732">
        <v>25.09</v>
      </c>
      <c r="N732">
        <v>25.94</v>
      </c>
      <c r="O732">
        <v>0.17753792677557392</v>
      </c>
      <c r="P732">
        <v>43409300</v>
      </c>
      <c r="Q732" s="1">
        <v>44844.291666666664</v>
      </c>
      <c r="R732">
        <v>225.3648</v>
      </c>
      <c r="S732">
        <v>229.25</v>
      </c>
      <c r="T732">
        <v>234.56</v>
      </c>
      <c r="U732">
        <v>226.73</v>
      </c>
      <c r="V732">
        <v>233.05</v>
      </c>
      <c r="W732">
        <v>29743600</v>
      </c>
      <c r="X732">
        <v>8.8135160970971946E-2</v>
      </c>
      <c r="Y732" s="1">
        <v>44844.291666666664</v>
      </c>
      <c r="Z732">
        <v>11.6593</v>
      </c>
      <c r="AA732">
        <v>11.67</v>
      </c>
      <c r="AB732">
        <v>12.124000000000001</v>
      </c>
      <c r="AC732">
        <v>11.407999999999999</v>
      </c>
      <c r="AD732">
        <v>12.037000000000001</v>
      </c>
      <c r="AE732">
        <v>1.3321333638125408</v>
      </c>
      <c r="AF732">
        <v>698699000</v>
      </c>
      <c r="AG732" s="1">
        <v>44844.291666666664</v>
      </c>
      <c r="AH732">
        <v>12.8232</v>
      </c>
      <c r="AI732">
        <v>13.124000000000001</v>
      </c>
      <c r="AJ732">
        <v>13.282</v>
      </c>
      <c r="AK732">
        <v>13.007999999999999</v>
      </c>
      <c r="AL732">
        <v>13.262</v>
      </c>
      <c r="AM732">
        <v>-0.27479407491650731</v>
      </c>
      <c r="AN732">
        <v>3716000</v>
      </c>
    </row>
    <row r="733" spans="1:40">
      <c r="A733" s="121">
        <v>44845.291666666664</v>
      </c>
      <c r="B733">
        <v>137.30590000000001</v>
      </c>
      <c r="C733">
        <v>138.97999999999999</v>
      </c>
      <c r="D733">
        <v>141.35</v>
      </c>
      <c r="E733">
        <v>138.22</v>
      </c>
      <c r="F733">
        <v>139.9</v>
      </c>
      <c r="G733">
        <v>77033700</v>
      </c>
      <c r="H733">
        <v>-0.28315258536225152</v>
      </c>
      <c r="I733" s="1">
        <v>44845.291666666664</v>
      </c>
      <c r="J733">
        <v>23.823799999999999</v>
      </c>
      <c r="K733">
        <v>25.04</v>
      </c>
      <c r="L733">
        <v>25.48</v>
      </c>
      <c r="M733">
        <v>24.69</v>
      </c>
      <c r="N733">
        <v>25.01</v>
      </c>
      <c r="O733">
        <v>0.37706941643450537</v>
      </c>
      <c r="P733">
        <v>48134900</v>
      </c>
      <c r="Q733" s="1">
        <v>44845.291666666664</v>
      </c>
      <c r="R733">
        <v>221.59</v>
      </c>
      <c r="S733">
        <v>225.41</v>
      </c>
      <c r="T733">
        <v>229.06</v>
      </c>
      <c r="U733">
        <v>224.11</v>
      </c>
      <c r="V733">
        <v>227.62</v>
      </c>
      <c r="W733">
        <v>30474000</v>
      </c>
      <c r="X733">
        <v>0.1455820148655399</v>
      </c>
      <c r="Y733" s="1">
        <v>44845.291666666664</v>
      </c>
      <c r="Z733">
        <v>11.5754</v>
      </c>
      <c r="AA733">
        <v>11.586</v>
      </c>
      <c r="AB733">
        <v>11.846</v>
      </c>
      <c r="AC733">
        <v>11.282999999999999</v>
      </c>
      <c r="AD733">
        <v>11.561</v>
      </c>
      <c r="AE733">
        <v>1.1646605402234262</v>
      </c>
      <c r="AF733">
        <v>667482000</v>
      </c>
      <c r="AG733" s="1">
        <v>44845.291666666664</v>
      </c>
      <c r="AH733">
        <v>12.5398</v>
      </c>
      <c r="AI733">
        <v>12.834</v>
      </c>
      <c r="AJ733">
        <v>13.054</v>
      </c>
      <c r="AK733">
        <v>12.782</v>
      </c>
      <c r="AL733">
        <v>12.994</v>
      </c>
      <c r="AM733">
        <v>2.17503556647504E-2</v>
      </c>
      <c r="AN733">
        <v>4424500</v>
      </c>
    </row>
    <row r="734" spans="1:40">
      <c r="A734" s="121">
        <v>44846.291666666664</v>
      </c>
      <c r="B734">
        <v>136.67359999999999</v>
      </c>
      <c r="C734">
        <v>138.34</v>
      </c>
      <c r="D734">
        <v>140.36000000000001</v>
      </c>
      <c r="E734">
        <v>138.16</v>
      </c>
      <c r="F734">
        <v>139.13</v>
      </c>
      <c r="G734">
        <v>70433700</v>
      </c>
      <c r="H734">
        <v>-0.40752009859307081</v>
      </c>
      <c r="I734" s="1">
        <v>44846.291666666664</v>
      </c>
      <c r="J734">
        <v>24.099699999999999</v>
      </c>
      <c r="K734">
        <v>25.33</v>
      </c>
      <c r="L734">
        <v>25.52</v>
      </c>
      <c r="M734">
        <v>24.66</v>
      </c>
      <c r="N734">
        <v>25.05</v>
      </c>
      <c r="O734">
        <v>1.8135675260338185E-2</v>
      </c>
      <c r="P734">
        <v>39634100</v>
      </c>
      <c r="Q734" s="1">
        <v>44846.291666666664</v>
      </c>
      <c r="R734">
        <v>221.92420000000001</v>
      </c>
      <c r="S734">
        <v>225.75</v>
      </c>
      <c r="T734">
        <v>227.86</v>
      </c>
      <c r="U734">
        <v>223.96</v>
      </c>
      <c r="V734">
        <v>225.4</v>
      </c>
      <c r="W734">
        <v>21903900</v>
      </c>
      <c r="X734">
        <v>-0.52846683858713928</v>
      </c>
      <c r="Y734" s="1">
        <v>44846.291666666664</v>
      </c>
      <c r="Z734">
        <v>11.4895</v>
      </c>
      <c r="AA734">
        <v>11.5</v>
      </c>
      <c r="AB734">
        <v>11.734999999999999</v>
      </c>
      <c r="AC734">
        <v>11.345000000000001</v>
      </c>
      <c r="AD734">
        <v>11.579000000000001</v>
      </c>
      <c r="AE734">
        <v>0.22640071182391949</v>
      </c>
      <c r="AF734">
        <v>492590000</v>
      </c>
      <c r="AG734" s="1">
        <v>44846.291666666664</v>
      </c>
      <c r="AH734">
        <v>12.3444</v>
      </c>
      <c r="AI734">
        <v>12.634</v>
      </c>
      <c r="AJ734">
        <v>12.763999999999999</v>
      </c>
      <c r="AK734">
        <v>12.618</v>
      </c>
      <c r="AL734">
        <v>12.698</v>
      </c>
      <c r="AM734">
        <v>-0.1837589109766011</v>
      </c>
      <c r="AN734">
        <v>3933500</v>
      </c>
    </row>
    <row r="735" spans="1:40">
      <c r="A735" s="121">
        <v>44847.291666666664</v>
      </c>
      <c r="B735">
        <v>141.26759999999999</v>
      </c>
      <c r="C735">
        <v>142.99</v>
      </c>
      <c r="D735">
        <v>143.59</v>
      </c>
      <c r="E735">
        <v>134.37</v>
      </c>
      <c r="F735">
        <v>134.99</v>
      </c>
      <c r="G735">
        <v>113224000</v>
      </c>
      <c r="H735">
        <v>0.39880159858885744</v>
      </c>
      <c r="I735" s="1">
        <v>44847.291666666664</v>
      </c>
      <c r="J735">
        <v>25.136700000000001</v>
      </c>
      <c r="K735">
        <v>26.42</v>
      </c>
      <c r="L735">
        <v>26.84</v>
      </c>
      <c r="M735">
        <v>24.59</v>
      </c>
      <c r="N735">
        <v>24.73</v>
      </c>
      <c r="O735">
        <v>0.98137672834147871</v>
      </c>
      <c r="P735">
        <v>62447000</v>
      </c>
      <c r="Q735" s="1">
        <v>44847.291666666664</v>
      </c>
      <c r="R735">
        <v>230.27029999999999</v>
      </c>
      <c r="S735">
        <v>234.24</v>
      </c>
      <c r="T735">
        <v>236.1</v>
      </c>
      <c r="U735">
        <v>219.13</v>
      </c>
      <c r="V735">
        <v>219.85</v>
      </c>
      <c r="W735">
        <v>42551800</v>
      </c>
      <c r="X735">
        <v>1.095515766190585</v>
      </c>
      <c r="Y735" s="1">
        <v>44847.291666666664</v>
      </c>
      <c r="Z735">
        <v>11.9491</v>
      </c>
      <c r="AA735">
        <v>11.96</v>
      </c>
      <c r="AB735">
        <v>12.077999999999999</v>
      </c>
      <c r="AC735">
        <v>10.813000000000001</v>
      </c>
      <c r="AD735">
        <v>10.971</v>
      </c>
      <c r="AE735">
        <v>2.1443848736528932</v>
      </c>
      <c r="AF735">
        <v>850103000</v>
      </c>
      <c r="AG735" s="1">
        <v>44847.291666666664</v>
      </c>
      <c r="AH735">
        <v>12.735300000000001</v>
      </c>
      <c r="AI735">
        <v>13.034000000000001</v>
      </c>
      <c r="AJ735">
        <v>13.138</v>
      </c>
      <c r="AK735">
        <v>12.343999999999999</v>
      </c>
      <c r="AL735">
        <v>12.358000000000001</v>
      </c>
      <c r="AM735">
        <v>0.15464076739311924</v>
      </c>
      <c r="AN735">
        <v>4742000</v>
      </c>
    </row>
    <row r="736" spans="1:40">
      <c r="A736" s="121">
        <v>44848.291666666664</v>
      </c>
      <c r="B736">
        <v>136.7132</v>
      </c>
      <c r="C736">
        <v>138.38</v>
      </c>
      <c r="D736">
        <v>144.52000000000001</v>
      </c>
      <c r="E736">
        <v>138.19</v>
      </c>
      <c r="F736">
        <v>144.31</v>
      </c>
      <c r="G736">
        <v>88598000</v>
      </c>
      <c r="H736">
        <v>-6.5239974262984335E-2</v>
      </c>
      <c r="I736" s="1">
        <v>44848.291666666664</v>
      </c>
      <c r="J736">
        <v>24.651499999999999</v>
      </c>
      <c r="K736">
        <v>25.91</v>
      </c>
      <c r="L736">
        <v>26.63</v>
      </c>
      <c r="M736">
        <v>25.76</v>
      </c>
      <c r="N736">
        <v>26.46</v>
      </c>
      <c r="O736">
        <v>0.37920170444613904</v>
      </c>
      <c r="P736">
        <v>48185400</v>
      </c>
      <c r="Q736" s="1">
        <v>44848.291666666664</v>
      </c>
      <c r="R736">
        <v>224.6866</v>
      </c>
      <c r="S736">
        <v>228.56</v>
      </c>
      <c r="T736">
        <v>237.24</v>
      </c>
      <c r="U736">
        <v>228.34</v>
      </c>
      <c r="V736">
        <v>235.54</v>
      </c>
      <c r="W736">
        <v>30198600</v>
      </c>
      <c r="X736">
        <v>0.12392146781931317</v>
      </c>
      <c r="Y736" s="1">
        <v>44848.291666666664</v>
      </c>
      <c r="Z736">
        <v>11.216699999999999</v>
      </c>
      <c r="AA736">
        <v>11.227</v>
      </c>
      <c r="AB736">
        <v>12.111000000000001</v>
      </c>
      <c r="AC736">
        <v>11.204000000000001</v>
      </c>
      <c r="AD736">
        <v>12.057</v>
      </c>
      <c r="AE736">
        <v>1.4111728970776984</v>
      </c>
      <c r="AF736">
        <v>713432000</v>
      </c>
      <c r="AG736" s="1">
        <v>44848.291666666664</v>
      </c>
      <c r="AH736">
        <v>12.551600000000001</v>
      </c>
      <c r="AI736">
        <v>12.846</v>
      </c>
      <c r="AJ736">
        <v>13.236000000000001</v>
      </c>
      <c r="AK736">
        <v>12.83</v>
      </c>
      <c r="AL736">
        <v>13.178000000000001</v>
      </c>
      <c r="AM736">
        <v>-0.27960742841218056</v>
      </c>
      <c r="AN736">
        <v>3704500</v>
      </c>
    </row>
    <row r="737" spans="1:40">
      <c r="A737" s="121">
        <v>44851.291666666664</v>
      </c>
      <c r="B737">
        <v>140.69460000000001</v>
      </c>
      <c r="C737">
        <v>142.41</v>
      </c>
      <c r="D737">
        <v>142.9</v>
      </c>
      <c r="E737">
        <v>140.27000000000001</v>
      </c>
      <c r="F737">
        <v>141.07</v>
      </c>
      <c r="G737">
        <v>85250900</v>
      </c>
      <c r="H737">
        <v>-0.12831126267735937</v>
      </c>
      <c r="I737" s="1">
        <v>44851.291666666664</v>
      </c>
      <c r="J737">
        <v>25.136700000000001</v>
      </c>
      <c r="K737">
        <v>26.42</v>
      </c>
      <c r="L737">
        <v>26.75</v>
      </c>
      <c r="M737">
        <v>26.17</v>
      </c>
      <c r="N737">
        <v>26.31</v>
      </c>
      <c r="O737">
        <v>8.9478362240711547E-3</v>
      </c>
      <c r="P737">
        <v>39416500</v>
      </c>
      <c r="Q737" s="1">
        <v>44851.291666666664</v>
      </c>
      <c r="R737">
        <v>233.50450000000001</v>
      </c>
      <c r="S737">
        <v>237.53</v>
      </c>
      <c r="T737">
        <v>238.96</v>
      </c>
      <c r="U737">
        <v>235.14</v>
      </c>
      <c r="V737">
        <v>235.82</v>
      </c>
      <c r="W737">
        <v>28142300</v>
      </c>
      <c r="X737">
        <v>-3.7809043768036371E-2</v>
      </c>
      <c r="Y737" s="1">
        <v>44851.291666666664</v>
      </c>
      <c r="Z737">
        <v>11.8771</v>
      </c>
      <c r="AA737">
        <v>11.888</v>
      </c>
      <c r="AB737">
        <v>11.948</v>
      </c>
      <c r="AC737">
        <v>11.516999999999999</v>
      </c>
      <c r="AD737">
        <v>11.518000000000001</v>
      </c>
      <c r="AE737">
        <v>0.69948984516096246</v>
      </c>
      <c r="AF737">
        <v>580774000</v>
      </c>
      <c r="AG737" s="1">
        <v>44851.291666666664</v>
      </c>
      <c r="AH737">
        <v>12.914999999999999</v>
      </c>
      <c r="AI737">
        <v>13.218</v>
      </c>
      <c r="AJ737">
        <v>13.268000000000001</v>
      </c>
      <c r="AK737">
        <v>13.013999999999999</v>
      </c>
      <c r="AL737">
        <v>13.013999999999999</v>
      </c>
      <c r="AM737">
        <v>4.8119161771481858E-2</v>
      </c>
      <c r="AN737">
        <v>4487500</v>
      </c>
    </row>
    <row r="738" spans="1:40">
      <c r="A738" s="121">
        <v>44852.291666666664</v>
      </c>
      <c r="B738">
        <v>142.01849999999999</v>
      </c>
      <c r="C738">
        <v>143.75</v>
      </c>
      <c r="D738">
        <v>146.69999999999999</v>
      </c>
      <c r="E738">
        <v>140.61000000000001</v>
      </c>
      <c r="F738">
        <v>145.49</v>
      </c>
      <c r="G738">
        <v>99136600</v>
      </c>
      <c r="H738">
        <v>0.13334479466645688</v>
      </c>
      <c r="I738" s="1">
        <v>44852.291666666664</v>
      </c>
      <c r="J738">
        <v>24.613399999999999</v>
      </c>
      <c r="K738">
        <v>25.87</v>
      </c>
      <c r="L738">
        <v>26.96</v>
      </c>
      <c r="M738">
        <v>25.54</v>
      </c>
      <c r="N738">
        <v>26.74</v>
      </c>
      <c r="O738">
        <v>0.50340220318317708</v>
      </c>
      <c r="P738">
        <v>51126900</v>
      </c>
      <c r="Q738" s="1">
        <v>44852.291666666664</v>
      </c>
      <c r="R738">
        <v>234.4581</v>
      </c>
      <c r="S738">
        <v>238.5</v>
      </c>
      <c r="T738">
        <v>243.93</v>
      </c>
      <c r="U738">
        <v>235.37</v>
      </c>
      <c r="V738">
        <v>243.24</v>
      </c>
      <c r="W738">
        <v>26329600</v>
      </c>
      <c r="X738">
        <v>-0.18038011722735092</v>
      </c>
      <c r="Y738" s="1">
        <v>44852.291666666664</v>
      </c>
      <c r="Z738">
        <v>11.956099999999999</v>
      </c>
      <c r="AA738">
        <v>11.967000000000001</v>
      </c>
      <c r="AB738">
        <v>12.492000000000001</v>
      </c>
      <c r="AC738">
        <v>11.618</v>
      </c>
      <c r="AD738">
        <v>12.343999999999999</v>
      </c>
      <c r="AE738">
        <v>1.1210984001220838</v>
      </c>
      <c r="AF738">
        <v>659362000</v>
      </c>
      <c r="AG738" s="1">
        <v>44852.291666666664</v>
      </c>
      <c r="AH738">
        <v>12.754799999999999</v>
      </c>
      <c r="AI738">
        <v>13.054</v>
      </c>
      <c r="AJ738">
        <v>13.19</v>
      </c>
      <c r="AK738">
        <v>12.94</v>
      </c>
      <c r="AL738">
        <v>13.164</v>
      </c>
      <c r="AM738">
        <v>0.16301181695081177</v>
      </c>
      <c r="AN738">
        <v>4762000</v>
      </c>
    </row>
    <row r="739" spans="1:40">
      <c r="A739" s="121">
        <v>44853.291666666664</v>
      </c>
      <c r="B739">
        <v>142.12719999999999</v>
      </c>
      <c r="C739">
        <v>143.86000000000001</v>
      </c>
      <c r="D739">
        <v>144.94999999999999</v>
      </c>
      <c r="E739">
        <v>141.5</v>
      </c>
      <c r="F739">
        <v>141.69</v>
      </c>
      <c r="G739">
        <v>61758300</v>
      </c>
      <c r="H739">
        <v>-0.57099554166619948</v>
      </c>
      <c r="I739" s="1">
        <v>44853.291666666664</v>
      </c>
      <c r="J739">
        <v>24.737100000000002</v>
      </c>
      <c r="K739">
        <v>26</v>
      </c>
      <c r="L739">
        <v>26.25</v>
      </c>
      <c r="M739">
        <v>25.69</v>
      </c>
      <c r="N739">
        <v>25.74</v>
      </c>
      <c r="O739">
        <v>-0.22472559573598863</v>
      </c>
      <c r="P739">
        <v>33882300</v>
      </c>
      <c r="Q739" s="1">
        <v>44853.291666666664</v>
      </c>
      <c r="R739">
        <v>232.47229999999999</v>
      </c>
      <c r="S739">
        <v>236.48</v>
      </c>
      <c r="T739">
        <v>239.61</v>
      </c>
      <c r="U739">
        <v>234.29</v>
      </c>
      <c r="V739">
        <v>237.04</v>
      </c>
      <c r="W739">
        <v>19985700</v>
      </c>
      <c r="X739">
        <v>-0.67933561616183846</v>
      </c>
      <c r="Y739" s="1">
        <v>44853.291666666664</v>
      </c>
      <c r="Z739">
        <v>12.04</v>
      </c>
      <c r="AA739">
        <v>12.051</v>
      </c>
      <c r="AB739">
        <v>12.35</v>
      </c>
      <c r="AC739">
        <v>11.834</v>
      </c>
      <c r="AD739">
        <v>11.879</v>
      </c>
      <c r="AE739">
        <v>0.39024693360164142</v>
      </c>
      <c r="AF739">
        <v>523131000</v>
      </c>
      <c r="AG739" s="1">
        <v>44853.291666666664</v>
      </c>
      <c r="AH739">
        <v>12.6297</v>
      </c>
      <c r="AI739">
        <v>12.926</v>
      </c>
      <c r="AJ739">
        <v>13.114000000000001</v>
      </c>
      <c r="AK739">
        <v>12.856</v>
      </c>
      <c r="AL739">
        <v>12.972</v>
      </c>
      <c r="AM739">
        <v>-0.31246379792612372</v>
      </c>
      <c r="AN739">
        <v>3626000</v>
      </c>
    </row>
    <row r="740" spans="1:40">
      <c r="A740" s="121">
        <v>44854.291666666664</v>
      </c>
      <c r="B740">
        <v>141.6628</v>
      </c>
      <c r="C740">
        <v>143.38999999999999</v>
      </c>
      <c r="D740">
        <v>145.88999999999999</v>
      </c>
      <c r="E740">
        <v>142.65</v>
      </c>
      <c r="F740">
        <v>143.02000000000001</v>
      </c>
      <c r="G740">
        <v>64522000</v>
      </c>
      <c r="H740">
        <v>-0.51891758767892449</v>
      </c>
      <c r="I740" s="1">
        <v>44854.291666666664</v>
      </c>
      <c r="J740">
        <v>24.813199999999998</v>
      </c>
      <c r="K740">
        <v>26.08</v>
      </c>
      <c r="L740">
        <v>26.95</v>
      </c>
      <c r="M740">
        <v>25.95</v>
      </c>
      <c r="N740">
        <v>26.15</v>
      </c>
      <c r="O740">
        <v>-0.25152064469010194</v>
      </c>
      <c r="P740">
        <v>33247700</v>
      </c>
      <c r="Q740" s="1">
        <v>44854.291666666664</v>
      </c>
      <c r="R740">
        <v>232.14789999999999</v>
      </c>
      <c r="S740">
        <v>236.15</v>
      </c>
      <c r="T740">
        <v>241.31</v>
      </c>
      <c r="U740">
        <v>234.87</v>
      </c>
      <c r="V740">
        <v>235.77</v>
      </c>
      <c r="W740">
        <v>21811000</v>
      </c>
      <c r="X740">
        <v>-0.5357735372821083</v>
      </c>
      <c r="Y740" s="1">
        <v>44854.291666666664</v>
      </c>
      <c r="Z740">
        <v>12.1829</v>
      </c>
      <c r="AA740">
        <v>12.194000000000001</v>
      </c>
      <c r="AB740">
        <v>12.769</v>
      </c>
      <c r="AC740">
        <v>12.105</v>
      </c>
      <c r="AD740">
        <v>12.113</v>
      </c>
      <c r="AE740">
        <v>1.0837379637100457</v>
      </c>
      <c r="AF740">
        <v>652398000</v>
      </c>
      <c r="AG740" s="1">
        <v>44854.291666666664</v>
      </c>
      <c r="AH740">
        <v>12.6493</v>
      </c>
      <c r="AI740">
        <v>12.946</v>
      </c>
      <c r="AJ740">
        <v>13.188000000000001</v>
      </c>
      <c r="AK740">
        <v>12.89</v>
      </c>
      <c r="AL740">
        <v>12.942</v>
      </c>
      <c r="AM740">
        <v>-0.75780363439536613</v>
      </c>
      <c r="AN740">
        <v>2562000</v>
      </c>
    </row>
    <row r="741" spans="1:40">
      <c r="A741" s="121">
        <v>44855.291666666664</v>
      </c>
      <c r="B741">
        <v>145.49610000000001</v>
      </c>
      <c r="C741">
        <v>147.27000000000001</v>
      </c>
      <c r="D741">
        <v>147.85</v>
      </c>
      <c r="E741">
        <v>142.65</v>
      </c>
      <c r="F741">
        <v>142.87</v>
      </c>
      <c r="G741">
        <v>86548600</v>
      </c>
      <c r="H741">
        <v>-0.1038579714774148</v>
      </c>
      <c r="I741" s="1">
        <v>44855.291666666664</v>
      </c>
      <c r="J741">
        <v>25.66</v>
      </c>
      <c r="K741">
        <v>26.97</v>
      </c>
      <c r="L741">
        <v>27.05</v>
      </c>
      <c r="M741">
        <v>25.79</v>
      </c>
      <c r="N741">
        <v>25.85</v>
      </c>
      <c r="O741">
        <v>0.58496960874503667</v>
      </c>
      <c r="P741">
        <v>53058700</v>
      </c>
      <c r="Q741" s="1">
        <v>44855.291666666664</v>
      </c>
      <c r="R741">
        <v>238.01669999999999</v>
      </c>
      <c r="S741">
        <v>242.12</v>
      </c>
      <c r="T741">
        <v>243</v>
      </c>
      <c r="U741">
        <v>234.5</v>
      </c>
      <c r="V741">
        <v>234.74</v>
      </c>
      <c r="W741">
        <v>26299700</v>
      </c>
      <c r="X741">
        <v>-0.18273178882024191</v>
      </c>
      <c r="Y741" s="1">
        <v>44855.291666666664</v>
      </c>
      <c r="Z741">
        <v>12.454599999999999</v>
      </c>
      <c r="AA741">
        <v>12.465999999999999</v>
      </c>
      <c r="AB741">
        <v>12.497999999999999</v>
      </c>
      <c r="AC741">
        <v>11.887</v>
      </c>
      <c r="AD741">
        <v>12.098000000000001</v>
      </c>
      <c r="AE741">
        <v>0.85356677418935611</v>
      </c>
      <c r="AF741">
        <v>609494000</v>
      </c>
      <c r="AG741" s="1">
        <v>44855.291666666664</v>
      </c>
      <c r="AH741">
        <v>12.709899999999999</v>
      </c>
      <c r="AI741">
        <v>13.007999999999999</v>
      </c>
      <c r="AJ741">
        <v>13.013999999999999</v>
      </c>
      <c r="AK741">
        <v>12.667999999999999</v>
      </c>
      <c r="AL741">
        <v>12.788</v>
      </c>
      <c r="AM741">
        <v>0.28208999690898795</v>
      </c>
      <c r="AN741">
        <v>5046500</v>
      </c>
    </row>
    <row r="742" spans="1:40">
      <c r="A742" s="121">
        <v>44858.291666666664</v>
      </c>
      <c r="B742">
        <v>147.6498</v>
      </c>
      <c r="C742">
        <v>149.44999999999999</v>
      </c>
      <c r="D742">
        <v>150.22999999999999</v>
      </c>
      <c r="E742">
        <v>146</v>
      </c>
      <c r="F742">
        <v>147.19</v>
      </c>
      <c r="G742">
        <v>75981900</v>
      </c>
      <c r="H742">
        <v>-0.30297224451621751</v>
      </c>
      <c r="I742" s="1">
        <v>44858.291666666664</v>
      </c>
      <c r="J742">
        <v>25.8598</v>
      </c>
      <c r="K742">
        <v>27.18</v>
      </c>
      <c r="L742">
        <v>27.48</v>
      </c>
      <c r="M742">
        <v>26.52</v>
      </c>
      <c r="N742">
        <v>26.75</v>
      </c>
      <c r="O742">
        <v>0.19536892137582929</v>
      </c>
      <c r="P742">
        <v>43831600</v>
      </c>
      <c r="Q742" s="1">
        <v>44858.291666666664</v>
      </c>
      <c r="R742">
        <v>243.0598</v>
      </c>
      <c r="S742">
        <v>247.25</v>
      </c>
      <c r="T742">
        <v>247.84</v>
      </c>
      <c r="U742">
        <v>241.3</v>
      </c>
      <c r="V742">
        <v>243.76</v>
      </c>
      <c r="W742">
        <v>24911200</v>
      </c>
      <c r="X742">
        <v>-0.29193901312556447</v>
      </c>
      <c r="Y742" s="1">
        <v>44858.291666666664</v>
      </c>
      <c r="Z742">
        <v>12.5875</v>
      </c>
      <c r="AA742">
        <v>12.599</v>
      </c>
      <c r="AB742">
        <v>12.71</v>
      </c>
      <c r="AC742">
        <v>12.064</v>
      </c>
      <c r="AD742">
        <v>12.507999999999999</v>
      </c>
      <c r="AE742">
        <v>0.35980708348649149</v>
      </c>
      <c r="AF742">
        <v>517457000</v>
      </c>
      <c r="AG742" s="1">
        <v>44858.291666666664</v>
      </c>
      <c r="AH742">
        <v>12.7294</v>
      </c>
      <c r="AI742">
        <v>13.028</v>
      </c>
      <c r="AJ742">
        <v>13.071999999999999</v>
      </c>
      <c r="AK742">
        <v>12.82</v>
      </c>
      <c r="AL742">
        <v>12.981999999999999</v>
      </c>
      <c r="AM742">
        <v>0.1092278235426373</v>
      </c>
      <c r="AN742">
        <v>4633500</v>
      </c>
    </row>
    <row r="743" spans="1:40">
      <c r="A743" s="121">
        <v>44859.291666666664</v>
      </c>
      <c r="B743">
        <v>150.505</v>
      </c>
      <c r="C743">
        <v>152.34</v>
      </c>
      <c r="D743">
        <v>152.49</v>
      </c>
      <c r="E743">
        <v>149.36000000000001</v>
      </c>
      <c r="F743">
        <v>150.09</v>
      </c>
      <c r="G743">
        <v>74732300</v>
      </c>
      <c r="H743">
        <v>-0.326519160354586</v>
      </c>
      <c r="I743" s="1">
        <v>44859.291666666664</v>
      </c>
      <c r="J743">
        <v>26.078600000000002</v>
      </c>
      <c r="K743">
        <v>27.41</v>
      </c>
      <c r="L743">
        <v>27.56</v>
      </c>
      <c r="M743">
        <v>27</v>
      </c>
      <c r="N743">
        <v>27.18</v>
      </c>
      <c r="O743">
        <v>-0.29553444713221938</v>
      </c>
      <c r="P743">
        <v>32205300</v>
      </c>
      <c r="Q743" s="1">
        <v>44859.291666666664</v>
      </c>
      <c r="R743">
        <v>246.41200000000001</v>
      </c>
      <c r="S743">
        <v>250.66</v>
      </c>
      <c r="T743">
        <v>251.04</v>
      </c>
      <c r="U743">
        <v>245.83</v>
      </c>
      <c r="V743">
        <v>247.26</v>
      </c>
      <c r="W743">
        <v>34775500</v>
      </c>
      <c r="X743">
        <v>0.48390025422408878</v>
      </c>
      <c r="Y743" s="1">
        <v>44859.291666666664</v>
      </c>
      <c r="Z743">
        <v>13.248900000000001</v>
      </c>
      <c r="AA743">
        <v>13.260999999999999</v>
      </c>
      <c r="AB743">
        <v>13.3</v>
      </c>
      <c r="AC743">
        <v>12.664</v>
      </c>
      <c r="AD743">
        <v>12.694000000000001</v>
      </c>
      <c r="AE743">
        <v>0.29556365642816923</v>
      </c>
      <c r="AF743">
        <v>505482000</v>
      </c>
      <c r="AG743" s="1">
        <v>44859.291666666664</v>
      </c>
      <c r="AH743">
        <v>13.139799999999999</v>
      </c>
      <c r="AI743">
        <v>13.448</v>
      </c>
      <c r="AJ743">
        <v>13.47</v>
      </c>
      <c r="AK743">
        <v>13.206</v>
      </c>
      <c r="AL743">
        <v>13.218</v>
      </c>
      <c r="AM743">
        <v>-7.7237305354963717E-2</v>
      </c>
      <c r="AN743">
        <v>4188000</v>
      </c>
    </row>
    <row r="744" spans="1:40">
      <c r="A744" s="121">
        <v>44860.291666666664</v>
      </c>
      <c r="B744">
        <v>147.55099999999999</v>
      </c>
      <c r="C744">
        <v>149.35</v>
      </c>
      <c r="D744">
        <v>151.99</v>
      </c>
      <c r="E744">
        <v>148.04</v>
      </c>
      <c r="F744">
        <v>150.96</v>
      </c>
      <c r="G744">
        <v>88194300</v>
      </c>
      <c r="H744">
        <v>-7.2847120488936115E-2</v>
      </c>
      <c r="I744" s="1">
        <v>44860.291666666664</v>
      </c>
      <c r="J744">
        <v>25.888300000000001</v>
      </c>
      <c r="K744">
        <v>27.21</v>
      </c>
      <c r="L744">
        <v>27.8</v>
      </c>
      <c r="M744">
        <v>26.99</v>
      </c>
      <c r="N744">
        <v>27.19</v>
      </c>
      <c r="O744">
        <v>-8.8394278271379287E-2</v>
      </c>
      <c r="P744">
        <v>37111100</v>
      </c>
      <c r="Q744" s="1">
        <v>44860.291666666664</v>
      </c>
      <c r="R744">
        <v>227.3998</v>
      </c>
      <c r="S744">
        <v>231.32</v>
      </c>
      <c r="T744">
        <v>238.3</v>
      </c>
      <c r="U744">
        <v>230.06</v>
      </c>
      <c r="V744">
        <v>231.17</v>
      </c>
      <c r="W744">
        <v>82543200</v>
      </c>
      <c r="X744">
        <v>4.2408883193658662</v>
      </c>
      <c r="Y744" s="1">
        <v>44860.291666666664</v>
      </c>
      <c r="Z744">
        <v>12.8842</v>
      </c>
      <c r="AA744">
        <v>12.896000000000001</v>
      </c>
      <c r="AB744">
        <v>13.388</v>
      </c>
      <c r="AC744">
        <v>12.708</v>
      </c>
      <c r="AD744">
        <v>12.869</v>
      </c>
      <c r="AE744">
        <v>0.44293995577841311</v>
      </c>
      <c r="AF744">
        <v>532953000</v>
      </c>
      <c r="AG744" s="1">
        <v>44860.291666666664</v>
      </c>
      <c r="AH744">
        <v>13.1554</v>
      </c>
      <c r="AI744">
        <v>13.464</v>
      </c>
      <c r="AJ744">
        <v>13.635999999999999</v>
      </c>
      <c r="AK744">
        <v>13.353999999999999</v>
      </c>
      <c r="AL744">
        <v>13.37</v>
      </c>
      <c r="AM744">
        <v>-0.32690385841314329</v>
      </c>
      <c r="AN744">
        <v>3591500</v>
      </c>
    </row>
    <row r="745" spans="1:40">
      <c r="A745" s="121">
        <v>44861.291666666664</v>
      </c>
      <c r="B745">
        <v>143.0558</v>
      </c>
      <c r="C745">
        <v>144.80000000000001</v>
      </c>
      <c r="D745">
        <v>149.05000000000001</v>
      </c>
      <c r="E745">
        <v>144.13</v>
      </c>
      <c r="F745">
        <v>148.07</v>
      </c>
      <c r="G745">
        <v>109180200</v>
      </c>
      <c r="H745">
        <v>0.32260200010358664</v>
      </c>
      <c r="I745" s="1">
        <v>44861.291666666664</v>
      </c>
      <c r="J745">
        <v>24.994</v>
      </c>
      <c r="K745">
        <v>26.27</v>
      </c>
      <c r="L745">
        <v>27.59</v>
      </c>
      <c r="M745">
        <v>26.13</v>
      </c>
      <c r="N745">
        <v>27.45</v>
      </c>
      <c r="O745">
        <v>0.72204406024934409</v>
      </c>
      <c r="P745">
        <v>56305100</v>
      </c>
      <c r="Q745" s="1">
        <v>44861.291666666664</v>
      </c>
      <c r="R745">
        <v>222.90719999999999</v>
      </c>
      <c r="S745">
        <v>226.75</v>
      </c>
      <c r="T745">
        <v>233.69</v>
      </c>
      <c r="U745">
        <v>225.78</v>
      </c>
      <c r="V745">
        <v>231.04</v>
      </c>
      <c r="W745">
        <v>40424600</v>
      </c>
      <c r="X745">
        <v>0.92820888283280156</v>
      </c>
      <c r="Y745" s="1">
        <v>44861.291666666664</v>
      </c>
      <c r="Z745">
        <v>13.164</v>
      </c>
      <c r="AA745">
        <v>13.176</v>
      </c>
      <c r="AB745">
        <v>13.837999999999999</v>
      </c>
      <c r="AC745">
        <v>13.122</v>
      </c>
      <c r="AD745">
        <v>13.63</v>
      </c>
      <c r="AE745">
        <v>0.71203810202020379</v>
      </c>
      <c r="AF745">
        <v>583113000</v>
      </c>
      <c r="AG745" s="1">
        <v>44861.291666666664</v>
      </c>
      <c r="AH745">
        <v>13.0655</v>
      </c>
      <c r="AI745">
        <v>13.372</v>
      </c>
      <c r="AJ745">
        <v>13.592000000000001</v>
      </c>
      <c r="AK745">
        <v>13.342000000000001</v>
      </c>
      <c r="AL745">
        <v>13.448</v>
      </c>
      <c r="AM745">
        <v>-0.63516775837517059</v>
      </c>
      <c r="AN745">
        <v>2855000</v>
      </c>
    </row>
    <row r="746" spans="1:40">
      <c r="A746" s="121">
        <v>44862.291666666664</v>
      </c>
      <c r="B746">
        <v>153.86410000000001</v>
      </c>
      <c r="C746">
        <v>155.74</v>
      </c>
      <c r="D746">
        <v>157.5</v>
      </c>
      <c r="E746">
        <v>147.82</v>
      </c>
      <c r="F746">
        <v>148.19999999999999</v>
      </c>
      <c r="G746">
        <v>164762400</v>
      </c>
      <c r="H746">
        <v>1.3699686658457144</v>
      </c>
      <c r="I746" s="1">
        <v>44862.291666666664</v>
      </c>
      <c r="J746">
        <v>27.658000000000001</v>
      </c>
      <c r="K746">
        <v>29.07</v>
      </c>
      <c r="L746">
        <v>29.22</v>
      </c>
      <c r="M746">
        <v>27.86</v>
      </c>
      <c r="N746">
        <v>28.18</v>
      </c>
      <c r="O746">
        <v>2.2163599435072117</v>
      </c>
      <c r="P746">
        <v>91695700</v>
      </c>
      <c r="Q746" s="1">
        <v>44862.291666666664</v>
      </c>
      <c r="R746">
        <v>231.87270000000001</v>
      </c>
      <c r="S746">
        <v>235.87</v>
      </c>
      <c r="T746">
        <v>236.6</v>
      </c>
      <c r="U746">
        <v>226.05</v>
      </c>
      <c r="V746">
        <v>226.24</v>
      </c>
      <c r="W746">
        <v>40647700</v>
      </c>
      <c r="X746">
        <v>0.9457559708720652</v>
      </c>
      <c r="Y746" s="1">
        <v>44862.291666666664</v>
      </c>
      <c r="Z746">
        <v>13.821400000000001</v>
      </c>
      <c r="AA746">
        <v>13.834</v>
      </c>
      <c r="AB746">
        <v>13.85</v>
      </c>
      <c r="AC746">
        <v>13.061</v>
      </c>
      <c r="AD746">
        <v>13.103999999999999</v>
      </c>
      <c r="AE746">
        <v>0.37902914604598781</v>
      </c>
      <c r="AF746">
        <v>521040000</v>
      </c>
      <c r="AG746" s="1">
        <v>44862.291666666664</v>
      </c>
      <c r="AH746">
        <v>13.259</v>
      </c>
      <c r="AI746">
        <v>13.57</v>
      </c>
      <c r="AJ746">
        <v>13.574</v>
      </c>
      <c r="AK746">
        <v>13.342000000000001</v>
      </c>
      <c r="AL746">
        <v>13.364000000000001</v>
      </c>
      <c r="AM746">
        <v>-0.29886084239487337</v>
      </c>
      <c r="AN746">
        <v>3658500</v>
      </c>
    </row>
    <row r="747" spans="1:40">
      <c r="A747" s="121">
        <v>44865.291666666664</v>
      </c>
      <c r="B747">
        <v>151.49299999999999</v>
      </c>
      <c r="C747">
        <v>153.34</v>
      </c>
      <c r="D747">
        <v>154.24</v>
      </c>
      <c r="E747">
        <v>151.91999999999999</v>
      </c>
      <c r="F747">
        <v>153.16</v>
      </c>
      <c r="G747">
        <v>97943200</v>
      </c>
      <c r="H747">
        <v>0.11085688704681147</v>
      </c>
      <c r="I747" s="1">
        <v>44865.291666666664</v>
      </c>
      <c r="J747">
        <v>27.049099999999999</v>
      </c>
      <c r="K747">
        <v>28.43</v>
      </c>
      <c r="L747">
        <v>29.18</v>
      </c>
      <c r="M747">
        <v>28.05</v>
      </c>
      <c r="N747">
        <v>29.08</v>
      </c>
      <c r="O747">
        <v>0.85726912135940292</v>
      </c>
      <c r="P747">
        <v>59507700</v>
      </c>
      <c r="Q747" s="1">
        <v>44865.291666666664</v>
      </c>
      <c r="R747">
        <v>228.1961</v>
      </c>
      <c r="S747">
        <v>232.13</v>
      </c>
      <c r="T747">
        <v>234.92</v>
      </c>
      <c r="U747">
        <v>231.15</v>
      </c>
      <c r="V747">
        <v>233.76</v>
      </c>
      <c r="W747">
        <v>28357300</v>
      </c>
      <c r="X747">
        <v>-2.0899030641897114E-2</v>
      </c>
      <c r="Y747" s="1">
        <v>44865.291666666664</v>
      </c>
      <c r="Z747">
        <v>13.4847</v>
      </c>
      <c r="AA747">
        <v>13.497</v>
      </c>
      <c r="AB747">
        <v>13.837999999999999</v>
      </c>
      <c r="AC747">
        <v>13.297000000000001</v>
      </c>
      <c r="AD747">
        <v>13.778</v>
      </c>
      <c r="AE747">
        <v>0.1928761042508543</v>
      </c>
      <c r="AF747">
        <v>486341000</v>
      </c>
      <c r="AG747" s="1">
        <v>44865.291666666664</v>
      </c>
      <c r="AH747">
        <v>13.184699999999999</v>
      </c>
      <c r="AI747">
        <v>13.494</v>
      </c>
      <c r="AJ747">
        <v>13.534000000000001</v>
      </c>
      <c r="AK747">
        <v>13.334</v>
      </c>
      <c r="AL747">
        <v>13.436</v>
      </c>
      <c r="AM747">
        <v>0.27497460478494934</v>
      </c>
      <c r="AN747">
        <v>5029500</v>
      </c>
    </row>
    <row r="748" spans="1:40">
      <c r="A748" s="121">
        <v>44866.291666666664</v>
      </c>
      <c r="B748">
        <v>148.83539999999999</v>
      </c>
      <c r="C748">
        <v>150.65</v>
      </c>
      <c r="D748">
        <v>155.44999999999999</v>
      </c>
      <c r="E748">
        <v>149.13</v>
      </c>
      <c r="F748">
        <v>155.08000000000001</v>
      </c>
      <c r="G748">
        <v>80379300</v>
      </c>
      <c r="H748">
        <v>-0.2201095622917926</v>
      </c>
      <c r="I748" s="1">
        <v>44866.291666666664</v>
      </c>
      <c r="J748">
        <v>26.9254</v>
      </c>
      <c r="K748">
        <v>28.3</v>
      </c>
      <c r="L748">
        <v>28.85</v>
      </c>
      <c r="M748">
        <v>27.89</v>
      </c>
      <c r="N748">
        <v>28.8</v>
      </c>
      <c r="O748">
        <v>0.2201583528932575</v>
      </c>
      <c r="P748">
        <v>44418700</v>
      </c>
      <c r="Q748" s="1">
        <v>44866.291666666664</v>
      </c>
      <c r="R748">
        <v>224.3032</v>
      </c>
      <c r="S748">
        <v>228.17</v>
      </c>
      <c r="T748">
        <v>235.74</v>
      </c>
      <c r="U748">
        <v>227.33</v>
      </c>
      <c r="V748">
        <v>234.6</v>
      </c>
      <c r="W748">
        <v>30592300</v>
      </c>
      <c r="X748">
        <v>0.15488645464610862</v>
      </c>
      <c r="Y748" s="1">
        <v>44866.291666666664</v>
      </c>
      <c r="Z748">
        <v>13.5306</v>
      </c>
      <c r="AA748">
        <v>13.542999999999999</v>
      </c>
      <c r="AB748">
        <v>13.925000000000001</v>
      </c>
      <c r="AC748">
        <v>13.519</v>
      </c>
      <c r="AD748">
        <v>13.811</v>
      </c>
      <c r="AE748">
        <v>-9.4269214318635455E-2</v>
      </c>
      <c r="AF748">
        <v>432817000</v>
      </c>
      <c r="AG748" s="1">
        <v>44866.291666666664</v>
      </c>
      <c r="AH748">
        <v>14.4627</v>
      </c>
      <c r="AI748">
        <v>14.802</v>
      </c>
      <c r="AJ748">
        <v>14.878</v>
      </c>
      <c r="AK748">
        <v>14.114000000000001</v>
      </c>
      <c r="AL748">
        <v>14.12</v>
      </c>
      <c r="AM748">
        <v>5.4675366454216237</v>
      </c>
      <c r="AN748">
        <v>17435500</v>
      </c>
    </row>
    <row r="749" spans="1:40">
      <c r="A749" s="121">
        <v>44867.291666666664</v>
      </c>
      <c r="B749">
        <v>143.28299999999999</v>
      </c>
      <c r="C749">
        <v>145.03</v>
      </c>
      <c r="D749">
        <v>152.16999999999999</v>
      </c>
      <c r="E749">
        <v>145</v>
      </c>
      <c r="F749">
        <v>148.94999999999999</v>
      </c>
      <c r="G749">
        <v>93604600</v>
      </c>
      <c r="H749">
        <v>2.9102206303897447E-2</v>
      </c>
      <c r="I749" s="1">
        <v>44867.291666666664</v>
      </c>
      <c r="J749">
        <v>26.088200000000001</v>
      </c>
      <c r="K749">
        <v>27.42</v>
      </c>
      <c r="L749">
        <v>28.85</v>
      </c>
      <c r="M749">
        <v>27.41</v>
      </c>
      <c r="N749">
        <v>28.27</v>
      </c>
      <c r="O749">
        <v>0.53841395009895199</v>
      </c>
      <c r="P749">
        <v>51956100</v>
      </c>
      <c r="Q749" s="1">
        <v>44867.291666666664</v>
      </c>
      <c r="R749">
        <v>216.3699</v>
      </c>
      <c r="S749">
        <v>220.1</v>
      </c>
      <c r="T749">
        <v>231.3</v>
      </c>
      <c r="U749">
        <v>220.04</v>
      </c>
      <c r="V749">
        <v>229.46</v>
      </c>
      <c r="W749">
        <v>38407000</v>
      </c>
      <c r="X749">
        <v>0.76952217360815711</v>
      </c>
      <c r="Y749" s="1">
        <v>44867.291666666664</v>
      </c>
      <c r="Z749">
        <v>13.206899999999999</v>
      </c>
      <c r="AA749">
        <v>13.218999999999999</v>
      </c>
      <c r="AB749">
        <v>14.21</v>
      </c>
      <c r="AC749">
        <v>13.211</v>
      </c>
      <c r="AD749">
        <v>13.85</v>
      </c>
      <c r="AE749">
        <v>1.1922677782728732</v>
      </c>
      <c r="AF749">
        <v>672628000</v>
      </c>
      <c r="AG749" s="1">
        <v>44867.291666666664</v>
      </c>
      <c r="AH749">
        <v>13.9468</v>
      </c>
      <c r="AI749">
        <v>14.273999999999999</v>
      </c>
      <c r="AJ749">
        <v>14.714</v>
      </c>
      <c r="AK749">
        <v>14.273999999999999</v>
      </c>
      <c r="AL749">
        <v>14.576000000000001</v>
      </c>
      <c r="AM749">
        <v>2.356436077305196</v>
      </c>
      <c r="AN749">
        <v>10002500</v>
      </c>
    </row>
    <row r="750" spans="1:40">
      <c r="A750" s="121">
        <v>44868.291666666664</v>
      </c>
      <c r="B750">
        <v>137.2071</v>
      </c>
      <c r="C750">
        <v>138.88</v>
      </c>
      <c r="D750">
        <v>142.80000000000001</v>
      </c>
      <c r="E750">
        <v>138.75</v>
      </c>
      <c r="F750">
        <v>142.06</v>
      </c>
      <c r="G750">
        <v>97918500</v>
      </c>
      <c r="H750">
        <v>0.11039145105032644</v>
      </c>
      <c r="I750" s="1">
        <v>44868.291666666664</v>
      </c>
      <c r="J750">
        <v>26.0596</v>
      </c>
      <c r="K750">
        <v>27.39</v>
      </c>
      <c r="L750">
        <v>27.88</v>
      </c>
      <c r="M750">
        <v>27.17</v>
      </c>
      <c r="N750">
        <v>27.45</v>
      </c>
      <c r="O750">
        <v>1.9997732712081641E-2</v>
      </c>
      <c r="P750">
        <v>39678200</v>
      </c>
      <c r="Q750" s="1">
        <v>44868.291666666664</v>
      </c>
      <c r="R750">
        <v>210.619</v>
      </c>
      <c r="S750">
        <v>214.25</v>
      </c>
      <c r="T750">
        <v>220.41</v>
      </c>
      <c r="U750">
        <v>213.98</v>
      </c>
      <c r="V750">
        <v>220.09</v>
      </c>
      <c r="W750">
        <v>36633900</v>
      </c>
      <c r="X750">
        <v>0.63006568861300594</v>
      </c>
      <c r="Y750" s="1">
        <v>44868.291666666664</v>
      </c>
      <c r="Z750">
        <v>13.4087</v>
      </c>
      <c r="AA750">
        <v>13.420999999999999</v>
      </c>
      <c r="AB750">
        <v>13.781000000000001</v>
      </c>
      <c r="AC750">
        <v>12.956</v>
      </c>
      <c r="AD750">
        <v>13.042999999999999</v>
      </c>
      <c r="AE750">
        <v>0.26650255877681794</v>
      </c>
      <c r="AF750">
        <v>500065000</v>
      </c>
      <c r="AG750" s="1">
        <v>44868.291666666664</v>
      </c>
      <c r="AH750">
        <v>14.0953</v>
      </c>
      <c r="AI750">
        <v>14.426</v>
      </c>
      <c r="AJ750">
        <v>14.464</v>
      </c>
      <c r="AK750">
        <v>14.102</v>
      </c>
      <c r="AL750">
        <v>14.202</v>
      </c>
      <c r="AM750">
        <v>0.79879303085755915</v>
      </c>
      <c r="AN750">
        <v>6281000</v>
      </c>
    </row>
    <row r="751" spans="1:40">
      <c r="A751" s="121">
        <v>44869.291666666664</v>
      </c>
      <c r="B751">
        <v>136.94</v>
      </c>
      <c r="C751">
        <v>138.38</v>
      </c>
      <c r="D751">
        <v>142.66999999999999</v>
      </c>
      <c r="E751">
        <v>134.38</v>
      </c>
      <c r="F751">
        <v>142.09</v>
      </c>
      <c r="G751">
        <v>140814800</v>
      </c>
      <c r="H751">
        <v>0.91871056586899202</v>
      </c>
      <c r="I751" s="1">
        <v>44869.291666666664</v>
      </c>
      <c r="J751">
        <v>27.192599999999999</v>
      </c>
      <c r="K751">
        <v>28.2</v>
      </c>
      <c r="L751">
        <v>28.24</v>
      </c>
      <c r="M751">
        <v>27.41</v>
      </c>
      <c r="N751">
        <v>27.57</v>
      </c>
      <c r="O751">
        <v>0.16244723894670521</v>
      </c>
      <c r="P751">
        <v>43051900</v>
      </c>
      <c r="Q751" s="1">
        <v>44869.291666666664</v>
      </c>
      <c r="R751">
        <v>217.63810000000001</v>
      </c>
      <c r="S751">
        <v>221.39</v>
      </c>
      <c r="T751">
        <v>221.59</v>
      </c>
      <c r="U751">
        <v>213.43</v>
      </c>
      <c r="V751">
        <v>217.55</v>
      </c>
      <c r="W751">
        <v>36789100</v>
      </c>
      <c r="X751">
        <v>0.64227235855336318</v>
      </c>
      <c r="Y751" s="1">
        <v>44869.291666666664</v>
      </c>
      <c r="Z751">
        <v>14.1431</v>
      </c>
      <c r="AA751">
        <v>14.156000000000001</v>
      </c>
      <c r="AB751">
        <v>14.228999999999999</v>
      </c>
      <c r="AC751">
        <v>13.696999999999999</v>
      </c>
      <c r="AD751">
        <v>13.986000000000001</v>
      </c>
      <c r="AE751">
        <v>0.87010107416378202</v>
      </c>
      <c r="AF751">
        <v>612576000</v>
      </c>
      <c r="AG751" s="1">
        <v>44869.291666666664</v>
      </c>
      <c r="AH751">
        <v>14.5761</v>
      </c>
      <c r="AI751">
        <v>14.917999999999999</v>
      </c>
      <c r="AJ751">
        <v>15.1</v>
      </c>
      <c r="AK751">
        <v>14.7</v>
      </c>
      <c r="AL751">
        <v>14.71</v>
      </c>
      <c r="AM751">
        <v>1.0947096327219898</v>
      </c>
      <c r="AN751">
        <v>6988000</v>
      </c>
    </row>
    <row r="752" spans="1:40">
      <c r="A752" s="121">
        <v>44872.291666666664</v>
      </c>
      <c r="B752">
        <v>137.4743</v>
      </c>
      <c r="C752">
        <v>138.91999999999999</v>
      </c>
      <c r="D752">
        <v>139.15</v>
      </c>
      <c r="E752">
        <v>135.66999999999999</v>
      </c>
      <c r="F752">
        <v>137.11000000000001</v>
      </c>
      <c r="G752">
        <v>83374600</v>
      </c>
      <c r="H752">
        <v>-0.16366743920387244</v>
      </c>
      <c r="I752" s="1">
        <v>44872.291666666664</v>
      </c>
      <c r="J752">
        <v>27.395099999999999</v>
      </c>
      <c r="K752">
        <v>28.41</v>
      </c>
      <c r="L752">
        <v>28.47</v>
      </c>
      <c r="M752">
        <v>27.89</v>
      </c>
      <c r="N752">
        <v>28.36</v>
      </c>
      <c r="O752">
        <v>-0.20329715680719487</v>
      </c>
      <c r="P752">
        <v>34389800</v>
      </c>
      <c r="Q752" s="1">
        <v>44872.291666666664</v>
      </c>
      <c r="R752">
        <v>224.00819999999999</v>
      </c>
      <c r="S752">
        <v>227.87</v>
      </c>
      <c r="T752">
        <v>228.41</v>
      </c>
      <c r="U752">
        <v>221.28</v>
      </c>
      <c r="V752">
        <v>221.99</v>
      </c>
      <c r="W752">
        <v>33498000</v>
      </c>
      <c r="X752">
        <v>0.3834233157652846</v>
      </c>
      <c r="Y752" s="1">
        <v>44872.291666666664</v>
      </c>
      <c r="Z752">
        <v>14.2879</v>
      </c>
      <c r="AA752">
        <v>14.301</v>
      </c>
      <c r="AB752">
        <v>14.412000000000001</v>
      </c>
      <c r="AC752">
        <v>13.954000000000001</v>
      </c>
      <c r="AD752">
        <v>14.228</v>
      </c>
      <c r="AE752">
        <v>-0.21635050251397417</v>
      </c>
      <c r="AF752">
        <v>410061000</v>
      </c>
      <c r="AG752" s="1">
        <v>44872.291666666664</v>
      </c>
      <c r="AH752">
        <v>14.7539</v>
      </c>
      <c r="AI752">
        <v>15.1</v>
      </c>
      <c r="AJ752">
        <v>15.1</v>
      </c>
      <c r="AK752">
        <v>14.882</v>
      </c>
      <c r="AL752">
        <v>14.92</v>
      </c>
      <c r="AM752">
        <v>2.0559153981840343</v>
      </c>
      <c r="AN752">
        <v>9284500</v>
      </c>
    </row>
    <row r="753" spans="1:40">
      <c r="A753" s="121">
        <v>44873.291666666664</v>
      </c>
      <c r="B753">
        <v>138.04830000000001</v>
      </c>
      <c r="C753">
        <v>139.5</v>
      </c>
      <c r="D753">
        <v>141.43</v>
      </c>
      <c r="E753">
        <v>137.49</v>
      </c>
      <c r="F753">
        <v>140.41</v>
      </c>
      <c r="G753">
        <v>89908500</v>
      </c>
      <c r="H753">
        <v>-4.054548546162242E-2</v>
      </c>
      <c r="I753" s="1">
        <v>44873.291666666664</v>
      </c>
      <c r="J753">
        <v>27.462599999999998</v>
      </c>
      <c r="K753">
        <v>28.48</v>
      </c>
      <c r="L753">
        <v>28.95</v>
      </c>
      <c r="M753">
        <v>27.93</v>
      </c>
      <c r="N753">
        <v>28.76</v>
      </c>
      <c r="O753">
        <v>-0.12441516743424419</v>
      </c>
      <c r="P753">
        <v>36258000</v>
      </c>
      <c r="Q753" s="1">
        <v>44873.291666666664</v>
      </c>
      <c r="R753">
        <v>224.9913</v>
      </c>
      <c r="S753">
        <v>228.87</v>
      </c>
      <c r="T753">
        <v>231.65</v>
      </c>
      <c r="U753">
        <v>225.84</v>
      </c>
      <c r="V753">
        <v>228.7</v>
      </c>
      <c r="W753">
        <v>28192500</v>
      </c>
      <c r="X753">
        <v>-3.3860752331142462E-2</v>
      </c>
      <c r="Y753" s="1">
        <v>44873.291666666664</v>
      </c>
      <c r="Z753">
        <v>14.588699999999999</v>
      </c>
      <c r="AA753">
        <v>14.602</v>
      </c>
      <c r="AB753">
        <v>14.891</v>
      </c>
      <c r="AC753">
        <v>14.215999999999999</v>
      </c>
      <c r="AD753">
        <v>14.801</v>
      </c>
      <c r="AE753">
        <v>0.77737594737663862</v>
      </c>
      <c r="AF753">
        <v>595292000</v>
      </c>
      <c r="AG753" s="1">
        <v>44873.291666666664</v>
      </c>
      <c r="AH753">
        <v>15.0099</v>
      </c>
      <c r="AI753">
        <v>15.362</v>
      </c>
      <c r="AJ753">
        <v>15.768000000000001</v>
      </c>
      <c r="AK753">
        <v>15.231999999999999</v>
      </c>
      <c r="AL753">
        <v>15.34</v>
      </c>
      <c r="AM753">
        <v>1.5111693482171931</v>
      </c>
      <c r="AN753">
        <v>7983000</v>
      </c>
    </row>
    <row r="754" spans="1:40">
      <c r="A754" s="121">
        <v>44874.291666666664</v>
      </c>
      <c r="B754">
        <v>133.4665</v>
      </c>
      <c r="C754">
        <v>134.87</v>
      </c>
      <c r="D754">
        <v>138.55000000000001</v>
      </c>
      <c r="E754">
        <v>134.59</v>
      </c>
      <c r="F754">
        <v>138.5</v>
      </c>
      <c r="G754">
        <v>74917800</v>
      </c>
      <c r="H754">
        <v>-0.32302367949029553</v>
      </c>
      <c r="I754" s="1">
        <v>44874.291666666664</v>
      </c>
      <c r="J754">
        <v>26.536899999999999</v>
      </c>
      <c r="K754">
        <v>27.52</v>
      </c>
      <c r="L754">
        <v>28.3</v>
      </c>
      <c r="M754">
        <v>27.52</v>
      </c>
      <c r="N754">
        <v>28.22</v>
      </c>
      <c r="O754">
        <v>-0.36564661036623319</v>
      </c>
      <c r="P754">
        <v>30544800</v>
      </c>
      <c r="Q754" s="1">
        <v>44874.291666666664</v>
      </c>
      <c r="R754">
        <v>220.70519999999999</v>
      </c>
      <c r="S754">
        <v>224.51</v>
      </c>
      <c r="T754">
        <v>228.63</v>
      </c>
      <c r="U754">
        <v>224.33</v>
      </c>
      <c r="V754">
        <v>227.37</v>
      </c>
      <c r="W754">
        <v>27852900</v>
      </c>
      <c r="X754">
        <v>-6.0570707948058231E-2</v>
      </c>
      <c r="Y754" s="1">
        <v>44874.291666666664</v>
      </c>
      <c r="Z754">
        <v>13.763400000000001</v>
      </c>
      <c r="AA754">
        <v>13.776</v>
      </c>
      <c r="AB754">
        <v>14.211</v>
      </c>
      <c r="AC754">
        <v>13.759</v>
      </c>
      <c r="AD754">
        <v>14.162000000000001</v>
      </c>
      <c r="AE754">
        <v>2.1594275800661873E-2</v>
      </c>
      <c r="AF754">
        <v>454414000</v>
      </c>
      <c r="AG754" s="1">
        <v>44874.291666666664</v>
      </c>
      <c r="AH754">
        <v>14.75</v>
      </c>
      <c r="AI754">
        <v>15.096</v>
      </c>
      <c r="AJ754">
        <v>15.32</v>
      </c>
      <c r="AK754">
        <v>15.054</v>
      </c>
      <c r="AL754">
        <v>15.25</v>
      </c>
      <c r="AM754">
        <v>-0.21661528049054429</v>
      </c>
      <c r="AN754">
        <v>3855000</v>
      </c>
    </row>
    <row r="755" spans="1:40">
      <c r="A755" s="121">
        <v>44875.291666666664</v>
      </c>
      <c r="B755">
        <v>145.3416</v>
      </c>
      <c r="C755">
        <v>146.87</v>
      </c>
      <c r="D755">
        <v>146.87</v>
      </c>
      <c r="E755">
        <v>139.5</v>
      </c>
      <c r="F755">
        <v>141.24</v>
      </c>
      <c r="G755">
        <v>118854000</v>
      </c>
      <c r="H755">
        <v>0.50489085608726836</v>
      </c>
      <c r="I755" s="1">
        <v>44875.291666666664</v>
      </c>
      <c r="J755">
        <v>28.696899999999999</v>
      </c>
      <c r="K755">
        <v>29.76</v>
      </c>
      <c r="L755">
        <v>29.83</v>
      </c>
      <c r="M755">
        <v>28.65</v>
      </c>
      <c r="N755">
        <v>28.88</v>
      </c>
      <c r="O755">
        <v>1.0023575979054542</v>
      </c>
      <c r="P755">
        <v>62943900</v>
      </c>
      <c r="Q755" s="1">
        <v>44875.291666666664</v>
      </c>
      <c r="R755">
        <v>238.8622</v>
      </c>
      <c r="S755">
        <v>242.98</v>
      </c>
      <c r="T755">
        <v>243.33</v>
      </c>
      <c r="U755">
        <v>235</v>
      </c>
      <c r="V755">
        <v>235.43</v>
      </c>
      <c r="W755">
        <v>46268000</v>
      </c>
      <c r="X755">
        <v>1.3877994442341137</v>
      </c>
      <c r="Y755" s="1">
        <v>44875.291666666664</v>
      </c>
      <c r="Z755">
        <v>15.7356</v>
      </c>
      <c r="AA755">
        <v>15.75</v>
      </c>
      <c r="AB755">
        <v>15.773</v>
      </c>
      <c r="AC755">
        <v>14.547000000000001</v>
      </c>
      <c r="AD755">
        <v>14.8</v>
      </c>
      <c r="AE755">
        <v>1.3435067304399848</v>
      </c>
      <c r="AF755">
        <v>700819000</v>
      </c>
      <c r="AG755" s="1">
        <v>44875.291666666664</v>
      </c>
      <c r="AH755">
        <v>15.731</v>
      </c>
      <c r="AI755">
        <v>16.100000000000001</v>
      </c>
      <c r="AJ755">
        <v>16.111999999999998</v>
      </c>
      <c r="AK755">
        <v>15.644</v>
      </c>
      <c r="AL755">
        <v>15.666</v>
      </c>
      <c r="AM755">
        <v>1.1037085109965095</v>
      </c>
      <c r="AN755">
        <v>7009500</v>
      </c>
    </row>
    <row r="756" spans="1:40">
      <c r="A756" s="121">
        <v>44876.291666666664</v>
      </c>
      <c r="B756">
        <v>148.1422</v>
      </c>
      <c r="C756">
        <v>149.69999999999999</v>
      </c>
      <c r="D756">
        <v>150.01</v>
      </c>
      <c r="E756">
        <v>144.37</v>
      </c>
      <c r="F756">
        <v>145.82</v>
      </c>
      <c r="G756">
        <v>93979700</v>
      </c>
      <c r="H756">
        <v>3.6170426639182345E-2</v>
      </c>
      <c r="I756" s="1">
        <v>44876.291666666664</v>
      </c>
      <c r="J756">
        <v>29.343</v>
      </c>
      <c r="K756">
        <v>30.43</v>
      </c>
      <c r="L756">
        <v>30.63</v>
      </c>
      <c r="M756">
        <v>28.87</v>
      </c>
      <c r="N756">
        <v>28.93</v>
      </c>
      <c r="O756">
        <v>0.44849473129548567</v>
      </c>
      <c r="P756">
        <v>49826500</v>
      </c>
      <c r="Q756" s="1">
        <v>44876.291666666664</v>
      </c>
      <c r="R756">
        <v>242.9222</v>
      </c>
      <c r="S756">
        <v>247.11</v>
      </c>
      <c r="T756">
        <v>247.99</v>
      </c>
      <c r="U756">
        <v>241.93</v>
      </c>
      <c r="V756">
        <v>242.99</v>
      </c>
      <c r="W756">
        <v>34620200</v>
      </c>
      <c r="X756">
        <v>0.47168571916134722</v>
      </c>
      <c r="Y756" s="1">
        <v>44876.291666666664</v>
      </c>
      <c r="Z756">
        <v>16.312100000000001</v>
      </c>
      <c r="AA756">
        <v>16.327000000000002</v>
      </c>
      <c r="AB756">
        <v>16.388999999999999</v>
      </c>
      <c r="AC756">
        <v>15.481999999999999</v>
      </c>
      <c r="AD756">
        <v>15.807</v>
      </c>
      <c r="AE756">
        <v>1.1003098172535244</v>
      </c>
      <c r="AF756">
        <v>655487000</v>
      </c>
      <c r="AG756" s="1">
        <v>44876.291666666664</v>
      </c>
      <c r="AH756">
        <v>16.237100000000002</v>
      </c>
      <c r="AI756">
        <v>16.617999999999999</v>
      </c>
      <c r="AJ756">
        <v>16.638000000000002</v>
      </c>
      <c r="AK756">
        <v>16.318000000000001</v>
      </c>
      <c r="AL756">
        <v>16.48</v>
      </c>
      <c r="AM756">
        <v>0.54808009660466794</v>
      </c>
      <c r="AN756">
        <v>5682000</v>
      </c>
    </row>
    <row r="757" spans="1:40">
      <c r="A757" s="121">
        <v>44879.291666666664</v>
      </c>
      <c r="B757">
        <v>146.73689999999999</v>
      </c>
      <c r="C757">
        <v>148.28</v>
      </c>
      <c r="D757">
        <v>150.28</v>
      </c>
      <c r="E757">
        <v>147.43</v>
      </c>
      <c r="F757">
        <v>148.97</v>
      </c>
      <c r="G757">
        <v>73374100</v>
      </c>
      <c r="H757">
        <v>-0.35211248709247972</v>
      </c>
      <c r="I757" s="1">
        <v>44879.291666666664</v>
      </c>
      <c r="J757">
        <v>29.265799999999999</v>
      </c>
      <c r="K757">
        <v>30.35</v>
      </c>
      <c r="L757">
        <v>30.99</v>
      </c>
      <c r="M757">
        <v>30.18</v>
      </c>
      <c r="N757">
        <v>30.34</v>
      </c>
      <c r="O757">
        <v>8.052697494434843E-3</v>
      </c>
      <c r="P757">
        <v>39395300</v>
      </c>
      <c r="Q757" s="1">
        <v>44879.291666666664</v>
      </c>
      <c r="R757">
        <v>237.4564</v>
      </c>
      <c r="S757">
        <v>241.55</v>
      </c>
      <c r="T757">
        <v>243.91</v>
      </c>
      <c r="U757">
        <v>239.21</v>
      </c>
      <c r="V757">
        <v>241.99</v>
      </c>
      <c r="W757">
        <v>31123300</v>
      </c>
      <c r="X757">
        <v>0.19665025450648047</v>
      </c>
      <c r="Y757" s="1">
        <v>44879.291666666664</v>
      </c>
      <c r="Z757">
        <v>16.280100000000001</v>
      </c>
      <c r="AA757">
        <v>16.295000000000002</v>
      </c>
      <c r="AB757">
        <v>16.54</v>
      </c>
      <c r="AC757">
        <v>15.922000000000001</v>
      </c>
      <c r="AD757">
        <v>16.218</v>
      </c>
      <c r="AE757">
        <v>0.41557413353002048</v>
      </c>
      <c r="AF757">
        <v>527852000</v>
      </c>
      <c r="AG757" s="1">
        <v>44879.291666666664</v>
      </c>
      <c r="AH757">
        <v>16.106200000000001</v>
      </c>
      <c r="AI757">
        <v>16.484000000000002</v>
      </c>
      <c r="AJ757">
        <v>16.654</v>
      </c>
      <c r="AK757">
        <v>16.463999999999999</v>
      </c>
      <c r="AL757">
        <v>16.559999999999999</v>
      </c>
      <c r="AM757">
        <v>-0.53178529633766791</v>
      </c>
      <c r="AN757">
        <v>3102000</v>
      </c>
    </row>
    <row r="758" spans="1:40">
      <c r="A758" s="121">
        <v>44880.291666666664</v>
      </c>
      <c r="B758">
        <v>148.4786</v>
      </c>
      <c r="C758">
        <v>150.04</v>
      </c>
      <c r="D758">
        <v>153.59</v>
      </c>
      <c r="E758">
        <v>148.56</v>
      </c>
      <c r="F758">
        <v>152.22</v>
      </c>
      <c r="G758">
        <v>89868300</v>
      </c>
      <c r="H758">
        <v>-4.1302996678573775E-2</v>
      </c>
      <c r="I758" s="1">
        <v>44880.291666666664</v>
      </c>
      <c r="J758">
        <v>29.613</v>
      </c>
      <c r="K758">
        <v>30.71</v>
      </c>
      <c r="L758">
        <v>31.34</v>
      </c>
      <c r="M758">
        <v>30.17</v>
      </c>
      <c r="N758">
        <v>31.1</v>
      </c>
      <c r="O758">
        <v>7.2988256565551884E-2</v>
      </c>
      <c r="P758">
        <v>40933200</v>
      </c>
      <c r="Q758" s="1">
        <v>44880.291666666664</v>
      </c>
      <c r="R758">
        <v>237.86930000000001</v>
      </c>
      <c r="S758">
        <v>241.97</v>
      </c>
      <c r="T758">
        <v>247</v>
      </c>
      <c r="U758">
        <v>240.03</v>
      </c>
      <c r="V758">
        <v>245.66</v>
      </c>
      <c r="W758">
        <v>31390100</v>
      </c>
      <c r="X758">
        <v>0.21763440102766163</v>
      </c>
      <c r="Y758" s="1">
        <v>44880.291666666664</v>
      </c>
      <c r="Z758">
        <v>16.6508</v>
      </c>
      <c r="AA758">
        <v>16.666</v>
      </c>
      <c r="AB758">
        <v>16.998000000000001</v>
      </c>
      <c r="AC758">
        <v>16.382000000000001</v>
      </c>
      <c r="AD758">
        <v>16.722000000000001</v>
      </c>
      <c r="AE758">
        <v>0.51226920904561135</v>
      </c>
      <c r="AF758">
        <v>545876000</v>
      </c>
      <c r="AG758" s="1">
        <v>44880.291666666664</v>
      </c>
      <c r="AH758">
        <v>16.157</v>
      </c>
      <c r="AI758">
        <v>16.536000000000001</v>
      </c>
      <c r="AJ758">
        <v>16.815999999999999</v>
      </c>
      <c r="AK758">
        <v>16.507999999999999</v>
      </c>
      <c r="AL758">
        <v>16.77</v>
      </c>
      <c r="AM758">
        <v>8.097553128542502E-2</v>
      </c>
      <c r="AN758">
        <v>4566000</v>
      </c>
    </row>
    <row r="759" spans="1:40">
      <c r="A759" s="121">
        <v>44881.291666666664</v>
      </c>
      <c r="B759">
        <v>147.24160000000001</v>
      </c>
      <c r="C759">
        <v>148.79</v>
      </c>
      <c r="D759">
        <v>149.87</v>
      </c>
      <c r="E759">
        <v>147.29</v>
      </c>
      <c r="F759">
        <v>149.13</v>
      </c>
      <c r="G759">
        <v>64218300</v>
      </c>
      <c r="H759">
        <v>-0.52464037764380322</v>
      </c>
      <c r="I759" s="1">
        <v>44881.291666666664</v>
      </c>
      <c r="J759">
        <v>28.475100000000001</v>
      </c>
      <c r="K759">
        <v>29.53</v>
      </c>
      <c r="L759">
        <v>30.23</v>
      </c>
      <c r="M759">
        <v>29.44</v>
      </c>
      <c r="N759">
        <v>30.11</v>
      </c>
      <c r="O759">
        <v>-0.15292449150266102</v>
      </c>
      <c r="P759">
        <v>35582800</v>
      </c>
      <c r="Q759" s="1">
        <v>44881.291666666664</v>
      </c>
      <c r="R759">
        <v>238.303</v>
      </c>
      <c r="S759">
        <v>241.73</v>
      </c>
      <c r="T759">
        <v>243.8</v>
      </c>
      <c r="U759">
        <v>240.42</v>
      </c>
      <c r="V759">
        <v>242.79</v>
      </c>
      <c r="W759">
        <v>24093300</v>
      </c>
      <c r="X759">
        <v>-0.3562678491063519</v>
      </c>
      <c r="Y759" s="1">
        <v>44881.291666666664</v>
      </c>
      <c r="Z759">
        <v>15.8955</v>
      </c>
      <c r="AA759">
        <v>15.91</v>
      </c>
      <c r="AB759">
        <v>16.361999999999998</v>
      </c>
      <c r="AC759">
        <v>15.872999999999999</v>
      </c>
      <c r="AD759">
        <v>16.161999999999999</v>
      </c>
      <c r="AE759">
        <v>1.0684429315143651</v>
      </c>
      <c r="AF759">
        <v>649547000</v>
      </c>
      <c r="AG759" s="1">
        <v>44881.291666666664</v>
      </c>
      <c r="AH759">
        <v>15.856</v>
      </c>
      <c r="AI759">
        <v>16.228000000000002</v>
      </c>
      <c r="AJ759">
        <v>16.329999999999998</v>
      </c>
      <c r="AK759">
        <v>16.173999999999999</v>
      </c>
      <c r="AL759">
        <v>16.329999999999998</v>
      </c>
      <c r="AM759">
        <v>-4.8357184380924505E-2</v>
      </c>
      <c r="AN759">
        <v>4257000</v>
      </c>
    </row>
    <row r="760" spans="1:40">
      <c r="A760" s="121">
        <v>44882.291666666664</v>
      </c>
      <c r="B760">
        <v>149.1515</v>
      </c>
      <c r="C760">
        <v>150.72</v>
      </c>
      <c r="D760">
        <v>151.47999999999999</v>
      </c>
      <c r="E760">
        <v>146.15</v>
      </c>
      <c r="F760">
        <v>146.43</v>
      </c>
      <c r="G760">
        <v>80389400</v>
      </c>
      <c r="H760">
        <v>-0.21991924230942422</v>
      </c>
      <c r="I760" s="1">
        <v>44882.291666666664</v>
      </c>
      <c r="J760">
        <v>28.822299999999998</v>
      </c>
      <c r="K760">
        <v>29.89</v>
      </c>
      <c r="L760">
        <v>29.95</v>
      </c>
      <c r="M760">
        <v>29</v>
      </c>
      <c r="N760">
        <v>29.07</v>
      </c>
      <c r="O760">
        <v>-0.30490806967841094</v>
      </c>
      <c r="P760">
        <v>31983300</v>
      </c>
      <c r="Q760" s="1">
        <v>44882.291666666664</v>
      </c>
      <c r="R760">
        <v>238.25380000000001</v>
      </c>
      <c r="S760">
        <v>241.68</v>
      </c>
      <c r="T760">
        <v>243.25</v>
      </c>
      <c r="U760">
        <v>237.63</v>
      </c>
      <c r="V760">
        <v>237.78</v>
      </c>
      <c r="W760">
        <v>23123500</v>
      </c>
      <c r="X760">
        <v>-0.43254380598881631</v>
      </c>
      <c r="Y760" s="1">
        <v>44882.291666666664</v>
      </c>
      <c r="Z760">
        <v>15.662699999999999</v>
      </c>
      <c r="AA760">
        <v>15.677</v>
      </c>
      <c r="AB760">
        <v>16.265999999999998</v>
      </c>
      <c r="AC760">
        <v>15.535</v>
      </c>
      <c r="AD760">
        <v>15.715</v>
      </c>
      <c r="AE760">
        <v>1.3975570458982394</v>
      </c>
      <c r="AF760">
        <v>710894000</v>
      </c>
      <c r="AG760" s="1">
        <v>44882.291666666664</v>
      </c>
      <c r="AH760">
        <v>15.795500000000001</v>
      </c>
      <c r="AI760">
        <v>16.166</v>
      </c>
      <c r="AJ760">
        <v>16.175999999999998</v>
      </c>
      <c r="AK760">
        <v>15.8</v>
      </c>
      <c r="AL760">
        <v>15.891999999999999</v>
      </c>
      <c r="AM760">
        <v>-0.55647989253286079</v>
      </c>
      <c r="AN760">
        <v>3043000</v>
      </c>
    </row>
    <row r="761" spans="1:40">
      <c r="A761" s="121">
        <v>44883.291666666664</v>
      </c>
      <c r="B761">
        <v>149.71559999999999</v>
      </c>
      <c r="C761">
        <v>151.29</v>
      </c>
      <c r="D761">
        <v>152.69999999999999</v>
      </c>
      <c r="E761">
        <v>149.97</v>
      </c>
      <c r="F761">
        <v>152.31</v>
      </c>
      <c r="G761">
        <v>74829600</v>
      </c>
      <c r="H761">
        <v>-0.32468568171256196</v>
      </c>
      <c r="I761" s="1">
        <v>44883.291666666664</v>
      </c>
      <c r="J761">
        <v>28.803000000000001</v>
      </c>
      <c r="K761">
        <v>29.87</v>
      </c>
      <c r="L761">
        <v>30.26</v>
      </c>
      <c r="M761">
        <v>29.61</v>
      </c>
      <c r="N761">
        <v>30.26</v>
      </c>
      <c r="O761">
        <v>-0.51016084697251785</v>
      </c>
      <c r="P761">
        <v>27122200</v>
      </c>
      <c r="Q761" s="1">
        <v>44883.291666666664</v>
      </c>
      <c r="R761">
        <v>237.80029999999999</v>
      </c>
      <c r="S761">
        <v>241.22</v>
      </c>
      <c r="T761">
        <v>243.74</v>
      </c>
      <c r="U761">
        <v>239.03</v>
      </c>
      <c r="V761">
        <v>243.51</v>
      </c>
      <c r="W761">
        <v>27613500</v>
      </c>
      <c r="X761">
        <v>-7.9399810935954676E-2</v>
      </c>
      <c r="Y761" s="1">
        <v>44883.291666666664</v>
      </c>
      <c r="Z761">
        <v>15.3949</v>
      </c>
      <c r="AA761">
        <v>15.409000000000001</v>
      </c>
      <c r="AB761">
        <v>16.001999999999999</v>
      </c>
      <c r="AC761">
        <v>15.12</v>
      </c>
      <c r="AD761">
        <v>15.965999999999999</v>
      </c>
      <c r="AE761">
        <v>0.22362174771400628</v>
      </c>
      <c r="AF761">
        <v>492072000</v>
      </c>
      <c r="AG761" s="1">
        <v>44883.291666666664</v>
      </c>
      <c r="AH761">
        <v>15.7095</v>
      </c>
      <c r="AI761">
        <v>16.077999999999999</v>
      </c>
      <c r="AJ761">
        <v>16.218</v>
      </c>
      <c r="AK761">
        <v>16.02</v>
      </c>
      <c r="AL761">
        <v>16.184000000000001</v>
      </c>
      <c r="AM761">
        <v>-1.0520460263482583</v>
      </c>
      <c r="AN761">
        <v>1859000</v>
      </c>
    </row>
    <row r="762" spans="1:40">
      <c r="A762" s="121">
        <v>44886.291666666664</v>
      </c>
      <c r="B762">
        <v>146.46969999999999</v>
      </c>
      <c r="C762">
        <v>148.01</v>
      </c>
      <c r="D762">
        <v>150.37</v>
      </c>
      <c r="E762">
        <v>147.72</v>
      </c>
      <c r="F762">
        <v>150.16</v>
      </c>
      <c r="G762">
        <v>58724100</v>
      </c>
      <c r="H762">
        <v>-0.62817067933967707</v>
      </c>
      <c r="I762" s="1">
        <v>44886.291666666664</v>
      </c>
      <c r="J762">
        <v>27.906199999999998</v>
      </c>
      <c r="K762">
        <v>28.94</v>
      </c>
      <c r="L762">
        <v>29.72</v>
      </c>
      <c r="M762">
        <v>28.91</v>
      </c>
      <c r="N762">
        <v>29.66</v>
      </c>
      <c r="O762">
        <v>-0.13164383491130724</v>
      </c>
      <c r="P762">
        <v>36086800</v>
      </c>
      <c r="Q762" s="1">
        <v>44886.291666666664</v>
      </c>
      <c r="R762">
        <v>238.61850000000001</v>
      </c>
      <c r="S762">
        <v>242.05</v>
      </c>
      <c r="T762">
        <v>244.67</v>
      </c>
      <c r="U762">
        <v>241.19</v>
      </c>
      <c r="V762">
        <v>241.43</v>
      </c>
      <c r="W762">
        <v>26394700</v>
      </c>
      <c r="X762">
        <v>-0.17525992255520362</v>
      </c>
      <c r="Y762" s="1">
        <v>44886.291666666664</v>
      </c>
      <c r="Z762">
        <v>15.303000000000001</v>
      </c>
      <c r="AA762">
        <v>15.317</v>
      </c>
      <c r="AB762">
        <v>15.477</v>
      </c>
      <c r="AC762">
        <v>15.08</v>
      </c>
      <c r="AD762">
        <v>15.147</v>
      </c>
      <c r="AE762">
        <v>-0.24490194458532205</v>
      </c>
      <c r="AF762">
        <v>404739000</v>
      </c>
      <c r="AG762" s="1">
        <v>44886.291666666664</v>
      </c>
      <c r="AH762">
        <v>15.455399999999999</v>
      </c>
      <c r="AI762">
        <v>15.818</v>
      </c>
      <c r="AJ762">
        <v>15.944000000000001</v>
      </c>
      <c r="AK762">
        <v>15.788</v>
      </c>
      <c r="AL762">
        <v>15.826000000000001</v>
      </c>
      <c r="AM762">
        <v>-0.32146267620064317</v>
      </c>
      <c r="AN762">
        <v>3604500</v>
      </c>
    </row>
    <row r="763" spans="1:40">
      <c r="A763" s="121">
        <v>44887.291666666664</v>
      </c>
      <c r="B763">
        <v>148.61709999999999</v>
      </c>
      <c r="C763">
        <v>150.18</v>
      </c>
      <c r="D763">
        <v>150.41999999999999</v>
      </c>
      <c r="E763">
        <v>146.93</v>
      </c>
      <c r="F763">
        <v>148.13</v>
      </c>
      <c r="G763">
        <v>51804100</v>
      </c>
      <c r="H763">
        <v>-0.75856813260593003</v>
      </c>
      <c r="I763" s="1">
        <v>44887.291666666664</v>
      </c>
      <c r="J763">
        <v>28.754799999999999</v>
      </c>
      <c r="K763">
        <v>29.82</v>
      </c>
      <c r="L763">
        <v>29.86</v>
      </c>
      <c r="M763">
        <v>29.06</v>
      </c>
      <c r="N763">
        <v>29.14</v>
      </c>
      <c r="O763">
        <v>-0.57510485074863149</v>
      </c>
      <c r="P763">
        <v>25584100</v>
      </c>
      <c r="Q763" s="1">
        <v>44887.291666666664</v>
      </c>
      <c r="R763">
        <v>241.55619999999999</v>
      </c>
      <c r="S763">
        <v>245.03</v>
      </c>
      <c r="T763">
        <v>245.31</v>
      </c>
      <c r="U763">
        <v>240.71</v>
      </c>
      <c r="V763">
        <v>243.59</v>
      </c>
      <c r="W763">
        <v>19665700</v>
      </c>
      <c r="X763">
        <v>-0.70450400779144107</v>
      </c>
      <c r="Y763" s="1">
        <v>44887.291666666664</v>
      </c>
      <c r="Z763">
        <v>16.023299999999999</v>
      </c>
      <c r="AA763">
        <v>16.038</v>
      </c>
      <c r="AB763">
        <v>16.058</v>
      </c>
      <c r="AC763">
        <v>15.122</v>
      </c>
      <c r="AD763">
        <v>15.327999999999999</v>
      </c>
      <c r="AE763">
        <v>0.12058548382405745</v>
      </c>
      <c r="AF763">
        <v>472866000</v>
      </c>
      <c r="AG763" s="1">
        <v>44887.291666666664</v>
      </c>
      <c r="AH763">
        <v>15.8756</v>
      </c>
      <c r="AI763">
        <v>16.248000000000001</v>
      </c>
      <c r="AJ763">
        <v>16.268000000000001</v>
      </c>
      <c r="AK763">
        <v>16.100000000000001</v>
      </c>
      <c r="AL763">
        <v>16.167999999999999</v>
      </c>
      <c r="AM763">
        <v>-0.52174003686843684</v>
      </c>
      <c r="AN763">
        <v>3126000</v>
      </c>
    </row>
    <row r="764" spans="1:40">
      <c r="A764" s="121">
        <v>44888.291666666664</v>
      </c>
      <c r="B764">
        <v>149.49789999999999</v>
      </c>
      <c r="C764">
        <v>151.07</v>
      </c>
      <c r="D764">
        <v>151.83000000000001</v>
      </c>
      <c r="E764">
        <v>149.34</v>
      </c>
      <c r="F764">
        <v>149.44999999999999</v>
      </c>
      <c r="G764">
        <v>58301400</v>
      </c>
      <c r="H764">
        <v>-0.6361358532552327</v>
      </c>
      <c r="I764" s="1">
        <v>44888.291666666664</v>
      </c>
      <c r="J764">
        <v>28.610099999999999</v>
      </c>
      <c r="K764">
        <v>29.67</v>
      </c>
      <c r="L764">
        <v>30.08</v>
      </c>
      <c r="M764">
        <v>29.49</v>
      </c>
      <c r="N764">
        <v>29.73</v>
      </c>
      <c r="O764">
        <v>-0.67813869641176938</v>
      </c>
      <c r="P764">
        <v>23143900</v>
      </c>
      <c r="Q764" s="1">
        <v>44888.291666666664</v>
      </c>
      <c r="R764">
        <v>244.0701</v>
      </c>
      <c r="S764">
        <v>247.58</v>
      </c>
      <c r="T764">
        <v>248.28</v>
      </c>
      <c r="U764">
        <v>244.27</v>
      </c>
      <c r="V764">
        <v>245.11</v>
      </c>
      <c r="W764">
        <v>19508500</v>
      </c>
      <c r="X764">
        <v>-0.71686798017948328</v>
      </c>
      <c r="Y764" s="1">
        <v>44888.291666666664</v>
      </c>
      <c r="Z764">
        <v>16.503900000000002</v>
      </c>
      <c r="AA764">
        <v>16.518999999999998</v>
      </c>
      <c r="AB764">
        <v>16.527000000000001</v>
      </c>
      <c r="AC764">
        <v>16.047999999999998</v>
      </c>
      <c r="AD764">
        <v>16.097999999999999</v>
      </c>
      <c r="AE764">
        <v>-0.12418331446704506</v>
      </c>
      <c r="AF764">
        <v>427241000</v>
      </c>
      <c r="AG764" s="1">
        <v>44888.291666666664</v>
      </c>
      <c r="AH764">
        <v>16.063199999999998</v>
      </c>
      <c r="AI764">
        <v>16.440000000000001</v>
      </c>
      <c r="AJ764">
        <v>16.443999999999999</v>
      </c>
      <c r="AK764">
        <v>16.245999999999999</v>
      </c>
      <c r="AL764">
        <v>16.302</v>
      </c>
      <c r="AM764">
        <v>-0.44974901067228112</v>
      </c>
      <c r="AN764">
        <v>3298000</v>
      </c>
    </row>
    <row r="765" spans="1:40">
      <c r="A765" s="121">
        <v>44890.291666666664</v>
      </c>
      <c r="B765">
        <v>146.56870000000001</v>
      </c>
      <c r="C765">
        <v>148.11000000000001</v>
      </c>
      <c r="D765">
        <v>148.88</v>
      </c>
      <c r="E765">
        <v>147.12</v>
      </c>
      <c r="F765">
        <v>148.31</v>
      </c>
      <c r="G765">
        <v>35195900</v>
      </c>
      <c r="H765">
        <v>-1.0715257891574592</v>
      </c>
      <c r="I765" s="1">
        <v>44890.291666666664</v>
      </c>
      <c r="J765">
        <v>28.291899999999998</v>
      </c>
      <c r="K765">
        <v>29.34</v>
      </c>
      <c r="L765">
        <v>29.68</v>
      </c>
      <c r="M765">
        <v>29.34</v>
      </c>
      <c r="N765">
        <v>29.68</v>
      </c>
      <c r="O765">
        <v>-1.1776007734338407</v>
      </c>
      <c r="P765">
        <v>11314900</v>
      </c>
      <c r="Q765" s="1">
        <v>44890.291666666664</v>
      </c>
      <c r="R765">
        <v>243.98140000000001</v>
      </c>
      <c r="S765">
        <v>247.49</v>
      </c>
      <c r="T765">
        <v>248.7</v>
      </c>
      <c r="U765">
        <v>246.73</v>
      </c>
      <c r="V765">
        <v>247.31</v>
      </c>
      <c r="W765">
        <v>9200800</v>
      </c>
      <c r="X765">
        <v>-1.5275812001809046</v>
      </c>
      <c r="Y765" s="1">
        <v>44890.291666666664</v>
      </c>
      <c r="Z765">
        <v>16.255099999999999</v>
      </c>
      <c r="AA765">
        <v>16.27</v>
      </c>
      <c r="AB765">
        <v>16.486999999999998</v>
      </c>
      <c r="AC765">
        <v>16.172000000000001</v>
      </c>
      <c r="AD765">
        <v>16.318000000000001</v>
      </c>
      <c r="AE765">
        <v>-1.5153123616664077</v>
      </c>
      <c r="AF765">
        <v>167934000</v>
      </c>
      <c r="AG765" s="1">
        <v>44890.291666666664</v>
      </c>
      <c r="AH765">
        <v>16.198</v>
      </c>
      <c r="AI765">
        <v>16.577999999999999</v>
      </c>
      <c r="AJ765">
        <v>16.756</v>
      </c>
      <c r="AK765">
        <v>16.556000000000001</v>
      </c>
      <c r="AL765">
        <v>16.556000000000001</v>
      </c>
      <c r="AM765">
        <v>-0.95766244258527511</v>
      </c>
      <c r="AN765">
        <v>2084500</v>
      </c>
    </row>
    <row r="766" spans="1:40">
      <c r="A766" s="121">
        <v>44893.291666666664</v>
      </c>
      <c r="B766">
        <v>142.7192</v>
      </c>
      <c r="C766">
        <v>144.22</v>
      </c>
      <c r="D766">
        <v>146.63999999999999</v>
      </c>
      <c r="E766">
        <v>143.38</v>
      </c>
      <c r="F766">
        <v>145.13999999999999</v>
      </c>
      <c r="G766">
        <v>69246000</v>
      </c>
      <c r="H766">
        <v>-0.42990059790583507</v>
      </c>
      <c r="I766" s="1">
        <v>44893.291666666664</v>
      </c>
      <c r="J766">
        <v>27.703700000000001</v>
      </c>
      <c r="K766">
        <v>28.73</v>
      </c>
      <c r="L766">
        <v>29.19</v>
      </c>
      <c r="M766">
        <v>28.54</v>
      </c>
      <c r="N766">
        <v>29.1</v>
      </c>
      <c r="O766">
        <v>-0.46178535439967255</v>
      </c>
      <c r="P766">
        <v>28267900</v>
      </c>
      <c r="Q766" s="1">
        <v>44893.291666666664</v>
      </c>
      <c r="R766">
        <v>238.33260000000001</v>
      </c>
      <c r="S766">
        <v>241.76</v>
      </c>
      <c r="T766">
        <v>246.65</v>
      </c>
      <c r="U766">
        <v>240.8</v>
      </c>
      <c r="V766">
        <v>246.08</v>
      </c>
      <c r="W766">
        <v>24778200</v>
      </c>
      <c r="X766">
        <v>-0.30239962589661806</v>
      </c>
      <c r="Y766" s="1">
        <v>44893.291666666664</v>
      </c>
      <c r="Z766">
        <v>15.8125</v>
      </c>
      <c r="AA766">
        <v>15.827</v>
      </c>
      <c r="AB766">
        <v>16.356999999999999</v>
      </c>
      <c r="AC766">
        <v>15.725</v>
      </c>
      <c r="AD766">
        <v>16.026</v>
      </c>
      <c r="AE766">
        <v>-0.78673556847145398</v>
      </c>
      <c r="AF766">
        <v>303741000</v>
      </c>
      <c r="AG766" s="1">
        <v>44893.291666666664</v>
      </c>
      <c r="AH766">
        <v>16.057300000000001</v>
      </c>
      <c r="AI766">
        <v>16.434000000000001</v>
      </c>
      <c r="AJ766">
        <v>16.834</v>
      </c>
      <c r="AK766">
        <v>16.402000000000001</v>
      </c>
      <c r="AL766">
        <v>16.666</v>
      </c>
      <c r="AM766">
        <v>0.51438662213495556</v>
      </c>
      <c r="AN766">
        <v>5601500</v>
      </c>
    </row>
    <row r="767" spans="1:40">
      <c r="A767" s="121">
        <v>44894.291666666664</v>
      </c>
      <c r="B767">
        <v>139.70089999999999</v>
      </c>
      <c r="C767">
        <v>141.16999999999999</v>
      </c>
      <c r="D767">
        <v>144.81</v>
      </c>
      <c r="E767">
        <v>140.35</v>
      </c>
      <c r="F767">
        <v>144.29</v>
      </c>
      <c r="G767">
        <v>83763800</v>
      </c>
      <c r="H767">
        <v>-0.15633352463577624</v>
      </c>
      <c r="I767" s="1">
        <v>44894.291666666664</v>
      </c>
      <c r="J767">
        <v>27.867599999999999</v>
      </c>
      <c r="K767">
        <v>28.9</v>
      </c>
      <c r="L767">
        <v>29.18</v>
      </c>
      <c r="M767">
        <v>28.74</v>
      </c>
      <c r="N767">
        <v>28.85</v>
      </c>
      <c r="O767">
        <v>-0.62672733239265754</v>
      </c>
      <c r="P767">
        <v>24361500</v>
      </c>
      <c r="Q767" s="1">
        <v>44894.291666666664</v>
      </c>
      <c r="R767">
        <v>236.9229</v>
      </c>
      <c r="S767">
        <v>240.33</v>
      </c>
      <c r="T767">
        <v>242.79</v>
      </c>
      <c r="U767">
        <v>238.21</v>
      </c>
      <c r="V767">
        <v>241.4</v>
      </c>
      <c r="W767">
        <v>17956300</v>
      </c>
      <c r="X767">
        <v>-0.83895040982782454</v>
      </c>
      <c r="Y767" s="1">
        <v>44894.291666666664</v>
      </c>
      <c r="Z767">
        <v>15.624700000000001</v>
      </c>
      <c r="AA767">
        <v>15.638999999999999</v>
      </c>
      <c r="AB767">
        <v>15.932</v>
      </c>
      <c r="AC767">
        <v>15.52</v>
      </c>
      <c r="AD767">
        <v>15.827</v>
      </c>
      <c r="AE767">
        <v>-0.81547477838806637</v>
      </c>
      <c r="AF767">
        <v>298384000</v>
      </c>
      <c r="AG767" s="1">
        <v>44894.291666666664</v>
      </c>
      <c r="AH767">
        <v>16.068999999999999</v>
      </c>
      <c r="AI767">
        <v>16.446000000000002</v>
      </c>
      <c r="AJ767">
        <v>16.558</v>
      </c>
      <c r="AK767">
        <v>16.361999999999998</v>
      </c>
      <c r="AL767">
        <v>16.364000000000001</v>
      </c>
      <c r="AM767">
        <v>-0.25951690947371847</v>
      </c>
      <c r="AN767">
        <v>3752500</v>
      </c>
    </row>
    <row r="768" spans="1:40">
      <c r="A768" s="121">
        <v>44895.291666666664</v>
      </c>
      <c r="B768">
        <v>146.48949999999999</v>
      </c>
      <c r="C768">
        <v>148.03</v>
      </c>
      <c r="D768">
        <v>148.72</v>
      </c>
      <c r="E768">
        <v>140.55000000000001</v>
      </c>
      <c r="F768">
        <v>141.4</v>
      </c>
      <c r="G768">
        <v>111380900</v>
      </c>
      <c r="H768">
        <v>0.36407102834102062</v>
      </c>
      <c r="I768" s="1">
        <v>44895.291666666664</v>
      </c>
      <c r="J768">
        <v>28.995799999999999</v>
      </c>
      <c r="K768">
        <v>30.07</v>
      </c>
      <c r="L768">
        <v>30.08</v>
      </c>
      <c r="M768">
        <v>28.22</v>
      </c>
      <c r="N768">
        <v>28.77</v>
      </c>
      <c r="O768">
        <v>1.3877992680638513</v>
      </c>
      <c r="P768">
        <v>72072500</v>
      </c>
      <c r="Q768" s="1">
        <v>44895.291666666664</v>
      </c>
      <c r="R768">
        <v>251.52289999999999</v>
      </c>
      <c r="S768">
        <v>255.14</v>
      </c>
      <c r="T768">
        <v>255.33</v>
      </c>
      <c r="U768">
        <v>239.86</v>
      </c>
      <c r="V768">
        <v>240.57</v>
      </c>
      <c r="W768">
        <v>47594200</v>
      </c>
      <c r="X768">
        <v>1.4921066972940482</v>
      </c>
      <c r="Y768" s="1">
        <v>44895.291666666664</v>
      </c>
      <c r="Z768">
        <v>16.911899999999999</v>
      </c>
      <c r="AA768">
        <v>16.922999999999998</v>
      </c>
      <c r="AB768">
        <v>16.93</v>
      </c>
      <c r="AC768">
        <v>15.597</v>
      </c>
      <c r="AD768">
        <v>15.696999999999999</v>
      </c>
      <c r="AE768">
        <v>0.61646426878062044</v>
      </c>
      <c r="AF768">
        <v>565298000</v>
      </c>
      <c r="AG768" s="1">
        <v>44895.291666666664</v>
      </c>
      <c r="AH768">
        <v>16.2332</v>
      </c>
      <c r="AI768">
        <v>16.614000000000001</v>
      </c>
      <c r="AJ768">
        <v>16.617999999999999</v>
      </c>
      <c r="AK768">
        <v>16.059999999999999</v>
      </c>
      <c r="AL768">
        <v>16.22</v>
      </c>
      <c r="AM768">
        <v>0.13245748606523405</v>
      </c>
      <c r="AN768">
        <v>4689000</v>
      </c>
    </row>
    <row r="769" spans="1:40">
      <c r="A769" s="121">
        <v>44896.291666666664</v>
      </c>
      <c r="B769">
        <v>146.76660000000001</v>
      </c>
      <c r="C769">
        <v>148.31</v>
      </c>
      <c r="D769">
        <v>149.13</v>
      </c>
      <c r="E769">
        <v>146.61000000000001</v>
      </c>
      <c r="F769">
        <v>148.21</v>
      </c>
      <c r="G769">
        <v>71250400</v>
      </c>
      <c r="H769">
        <v>-0.39213056100888743</v>
      </c>
      <c r="I769" s="1">
        <v>44896.291666666664</v>
      </c>
      <c r="J769">
        <v>28.764399999999998</v>
      </c>
      <c r="K769">
        <v>29.83</v>
      </c>
      <c r="L769">
        <v>30.48</v>
      </c>
      <c r="M769">
        <v>29.52</v>
      </c>
      <c r="N769">
        <v>30.24</v>
      </c>
      <c r="O769">
        <v>-1.301684147200472E-2</v>
      </c>
      <c r="P769">
        <v>38896300</v>
      </c>
      <c r="Q769" s="1">
        <v>44896.291666666664</v>
      </c>
      <c r="R769">
        <v>251.07929999999999</v>
      </c>
      <c r="S769">
        <v>254.69</v>
      </c>
      <c r="T769">
        <v>256.12</v>
      </c>
      <c r="U769">
        <v>250.92</v>
      </c>
      <c r="V769">
        <v>253.87</v>
      </c>
      <c r="W769">
        <v>26041500</v>
      </c>
      <c r="X769">
        <v>-0.20303953481637751</v>
      </c>
      <c r="Y769" s="1">
        <v>44896.291666666664</v>
      </c>
      <c r="Z769">
        <v>17.123699999999999</v>
      </c>
      <c r="AA769">
        <v>17.135000000000002</v>
      </c>
      <c r="AB769">
        <v>17.265000000000001</v>
      </c>
      <c r="AC769">
        <v>16.635000000000002</v>
      </c>
      <c r="AD769">
        <v>16.998999999999999</v>
      </c>
      <c r="AE769">
        <v>0.11045138497535843</v>
      </c>
      <c r="AF769">
        <v>470977000</v>
      </c>
      <c r="AG769" s="1">
        <v>44896.291666666664</v>
      </c>
      <c r="AH769">
        <v>16.403199999999998</v>
      </c>
      <c r="AI769">
        <v>16.788</v>
      </c>
      <c r="AJ769">
        <v>16.838000000000001</v>
      </c>
      <c r="AK769">
        <v>16.574000000000002</v>
      </c>
      <c r="AL769">
        <v>16.579999999999998</v>
      </c>
      <c r="AM769">
        <v>-9.7746376771310414E-2</v>
      </c>
      <c r="AN769">
        <v>4139000</v>
      </c>
    </row>
    <row r="770" spans="1:40">
      <c r="A770" s="121">
        <v>44897.291666666664</v>
      </c>
      <c r="B770">
        <v>146.27180000000001</v>
      </c>
      <c r="C770">
        <v>147.81</v>
      </c>
      <c r="D770">
        <v>148</v>
      </c>
      <c r="E770">
        <v>145.65</v>
      </c>
      <c r="F770">
        <v>145.96</v>
      </c>
      <c r="G770">
        <v>65447400</v>
      </c>
      <c r="H770">
        <v>-0.50147975483895479</v>
      </c>
      <c r="I770" s="1">
        <v>44897.291666666664</v>
      </c>
      <c r="J770">
        <v>28.359400000000001</v>
      </c>
      <c r="K770">
        <v>29.41</v>
      </c>
      <c r="L770">
        <v>29.43</v>
      </c>
      <c r="M770">
        <v>28.71</v>
      </c>
      <c r="N770">
        <v>29.17</v>
      </c>
      <c r="O770">
        <v>-0.32337241715340898</v>
      </c>
      <c r="P770">
        <v>31546000</v>
      </c>
      <c r="Q770" s="1">
        <v>44897.291666666664</v>
      </c>
      <c r="R770">
        <v>251.40459999999999</v>
      </c>
      <c r="S770">
        <v>255.02</v>
      </c>
      <c r="T770">
        <v>256.06</v>
      </c>
      <c r="U770">
        <v>249.69</v>
      </c>
      <c r="V770">
        <v>249.82</v>
      </c>
      <c r="W770">
        <v>21528500</v>
      </c>
      <c r="X770">
        <v>-0.5579925080176168</v>
      </c>
      <c r="Y770" s="1">
        <v>44897.291666666664</v>
      </c>
      <c r="Z770">
        <v>16.864899999999999</v>
      </c>
      <c r="AA770">
        <v>16.876000000000001</v>
      </c>
      <c r="AB770">
        <v>16.933</v>
      </c>
      <c r="AC770">
        <v>16.445</v>
      </c>
      <c r="AD770">
        <v>16.658999999999999</v>
      </c>
      <c r="AE770">
        <v>-0.42381787714440738</v>
      </c>
      <c r="AF770">
        <v>371389000</v>
      </c>
      <c r="AG770" s="1">
        <v>44897.291666666664</v>
      </c>
      <c r="AH770">
        <v>16.1785</v>
      </c>
      <c r="AI770">
        <v>16.558</v>
      </c>
      <c r="AJ770">
        <v>16.617999999999999</v>
      </c>
      <c r="AK770">
        <v>16.382000000000001</v>
      </c>
      <c r="AL770">
        <v>16.552</v>
      </c>
      <c r="AM770">
        <v>-0.3522262833251632</v>
      </c>
      <c r="AN770">
        <v>3531000</v>
      </c>
    </row>
    <row r="771" spans="1:40">
      <c r="A771" s="121">
        <v>44900.291666666664</v>
      </c>
      <c r="B771">
        <v>145.10409999999999</v>
      </c>
      <c r="C771">
        <v>146.63</v>
      </c>
      <c r="D771">
        <v>150.91999999999999</v>
      </c>
      <c r="E771">
        <v>145.77000000000001</v>
      </c>
      <c r="F771">
        <v>147.77000000000001</v>
      </c>
      <c r="G771">
        <v>68826400</v>
      </c>
      <c r="H771">
        <v>-0.43780735677729743</v>
      </c>
      <c r="I771" s="1">
        <v>44900.291666666664</v>
      </c>
      <c r="J771">
        <v>28.128</v>
      </c>
      <c r="K771">
        <v>29.17</v>
      </c>
      <c r="L771">
        <v>29.75</v>
      </c>
      <c r="M771">
        <v>28.89</v>
      </c>
      <c r="N771">
        <v>29.42</v>
      </c>
      <c r="O771">
        <v>-0.21805005643620085</v>
      </c>
      <c r="P771">
        <v>34040400</v>
      </c>
      <c r="Q771" s="1">
        <v>44900.291666666664</v>
      </c>
      <c r="R771">
        <v>246.65289999999999</v>
      </c>
      <c r="S771">
        <v>250.2</v>
      </c>
      <c r="T771">
        <v>253.82</v>
      </c>
      <c r="U771">
        <v>248.06</v>
      </c>
      <c r="V771">
        <v>252.01</v>
      </c>
      <c r="W771">
        <v>23435300</v>
      </c>
      <c r="X771">
        <v>-0.40802035439472228</v>
      </c>
      <c r="Y771" s="1">
        <v>44900.291666666664</v>
      </c>
      <c r="Z771">
        <v>16.5991</v>
      </c>
      <c r="AA771">
        <v>16.61</v>
      </c>
      <c r="AB771">
        <v>16.995000000000001</v>
      </c>
      <c r="AC771">
        <v>16.472000000000001</v>
      </c>
      <c r="AD771">
        <v>16.678999999999998</v>
      </c>
      <c r="AE771">
        <v>-0.5264678757526694</v>
      </c>
      <c r="AF771">
        <v>352255000</v>
      </c>
      <c r="AG771" s="1">
        <v>44900.291666666664</v>
      </c>
      <c r="AH771">
        <v>15.947900000000001</v>
      </c>
      <c r="AI771">
        <v>16.321999999999999</v>
      </c>
      <c r="AJ771">
        <v>16.52</v>
      </c>
      <c r="AK771">
        <v>16.271999999999998</v>
      </c>
      <c r="AL771">
        <v>16.364000000000001</v>
      </c>
      <c r="AM771">
        <v>0.36433555881331703</v>
      </c>
      <c r="AN771">
        <v>5243000</v>
      </c>
    </row>
    <row r="772" spans="1:40">
      <c r="A772" s="121">
        <v>44901.291666666664</v>
      </c>
      <c r="B772">
        <v>141.4228</v>
      </c>
      <c r="C772">
        <v>142.91</v>
      </c>
      <c r="D772">
        <v>147.30000000000001</v>
      </c>
      <c r="E772">
        <v>141.91999999999999</v>
      </c>
      <c r="F772">
        <v>147.07</v>
      </c>
      <c r="G772">
        <v>64727200</v>
      </c>
      <c r="H772">
        <v>-0.51505088863120263</v>
      </c>
      <c r="I772" s="1">
        <v>44901.291666666664</v>
      </c>
      <c r="J772">
        <v>27.578299999999999</v>
      </c>
      <c r="K772">
        <v>28.6</v>
      </c>
      <c r="L772">
        <v>29.31</v>
      </c>
      <c r="M772">
        <v>28.34</v>
      </c>
      <c r="N772">
        <v>29.19</v>
      </c>
      <c r="O772">
        <v>-0.48571342600745071</v>
      </c>
      <c r="P772">
        <v>27701200</v>
      </c>
      <c r="Q772" s="1">
        <v>44901.291666666664</v>
      </c>
      <c r="R772">
        <v>241.64500000000001</v>
      </c>
      <c r="S772">
        <v>245.12</v>
      </c>
      <c r="T772">
        <v>251.86</v>
      </c>
      <c r="U772">
        <v>243.78</v>
      </c>
      <c r="V772">
        <v>250.82</v>
      </c>
      <c r="W772">
        <v>22463700</v>
      </c>
      <c r="X772">
        <v>-0.48443788348010319</v>
      </c>
      <c r="Y772" s="1">
        <v>44901.291666666664</v>
      </c>
      <c r="Z772">
        <v>15.9765</v>
      </c>
      <c r="AA772">
        <v>15.987</v>
      </c>
      <c r="AB772">
        <v>16.573</v>
      </c>
      <c r="AC772">
        <v>15.819000000000001</v>
      </c>
      <c r="AD772">
        <v>16.53</v>
      </c>
      <c r="AE772">
        <v>-0.52411273049349583</v>
      </c>
      <c r="AF772">
        <v>352694000</v>
      </c>
      <c r="AG772" s="1">
        <v>44901.291666666664</v>
      </c>
      <c r="AH772">
        <v>15.5297</v>
      </c>
      <c r="AI772">
        <v>15.894</v>
      </c>
      <c r="AJ772">
        <v>16.178000000000001</v>
      </c>
      <c r="AK772">
        <v>15.786</v>
      </c>
      <c r="AL772">
        <v>16.178000000000001</v>
      </c>
      <c r="AM772">
        <v>-0.32648530593525871</v>
      </c>
      <c r="AN772">
        <v>3592500</v>
      </c>
    </row>
    <row r="773" spans="1:40">
      <c r="A773" s="121">
        <v>44902.291666666664</v>
      </c>
      <c r="B773">
        <v>139.47329999999999</v>
      </c>
      <c r="C773">
        <v>140.94</v>
      </c>
      <c r="D773">
        <v>143.37</v>
      </c>
      <c r="E773">
        <v>140</v>
      </c>
      <c r="F773">
        <v>142.19</v>
      </c>
      <c r="G773">
        <v>69721100</v>
      </c>
      <c r="H773">
        <v>-0.42094802130947712</v>
      </c>
      <c r="I773" s="1">
        <v>44902.291666666664</v>
      </c>
      <c r="J773">
        <v>27.318000000000001</v>
      </c>
      <c r="K773">
        <v>28.33</v>
      </c>
      <c r="L773">
        <v>28.55</v>
      </c>
      <c r="M773">
        <v>28.15</v>
      </c>
      <c r="N773">
        <v>28.28</v>
      </c>
      <c r="O773">
        <v>-0.46296761309919221</v>
      </c>
      <c r="P773">
        <v>28239900</v>
      </c>
      <c r="Q773" s="1">
        <v>44902.291666666664</v>
      </c>
      <c r="R773">
        <v>240.90559999999999</v>
      </c>
      <c r="S773">
        <v>244.37</v>
      </c>
      <c r="T773">
        <v>246.16</v>
      </c>
      <c r="U773">
        <v>242.21</v>
      </c>
      <c r="V773">
        <v>244.83</v>
      </c>
      <c r="W773">
        <v>20481500</v>
      </c>
      <c r="X773">
        <v>-0.64034033938072288</v>
      </c>
      <c r="Y773" s="1">
        <v>44902.291666666664</v>
      </c>
      <c r="Z773">
        <v>16.109400000000001</v>
      </c>
      <c r="AA773">
        <v>16.12</v>
      </c>
      <c r="AB773">
        <v>16.186</v>
      </c>
      <c r="AC773">
        <v>15.667</v>
      </c>
      <c r="AD773">
        <v>15.772</v>
      </c>
      <c r="AE773">
        <v>-0.41845844636100332</v>
      </c>
      <c r="AF773">
        <v>372388000</v>
      </c>
      <c r="AG773" s="1">
        <v>44902.291666666664</v>
      </c>
      <c r="AH773">
        <v>15.4457</v>
      </c>
      <c r="AI773">
        <v>15.808</v>
      </c>
      <c r="AJ773">
        <v>15.88</v>
      </c>
      <c r="AK773">
        <v>15.734</v>
      </c>
      <c r="AL773">
        <v>15.827999999999999</v>
      </c>
      <c r="AM773">
        <v>-0.82393492590113704</v>
      </c>
      <c r="AN773">
        <v>2404000</v>
      </c>
    </row>
    <row r="774" spans="1:40">
      <c r="A774" s="121">
        <v>44903.291666666664</v>
      </c>
      <c r="B774">
        <v>141.16550000000001</v>
      </c>
      <c r="C774">
        <v>142.65</v>
      </c>
      <c r="D774">
        <v>143.52000000000001</v>
      </c>
      <c r="E774">
        <v>141.1</v>
      </c>
      <c r="F774">
        <v>142.36000000000001</v>
      </c>
      <c r="G774">
        <v>62128300</v>
      </c>
      <c r="H774">
        <v>-0.56402342350022938</v>
      </c>
      <c r="I774" s="1">
        <v>44903.291666666664</v>
      </c>
      <c r="J774">
        <v>27.424099999999999</v>
      </c>
      <c r="K774">
        <v>28.44</v>
      </c>
      <c r="L774">
        <v>28.6</v>
      </c>
      <c r="M774">
        <v>28.07</v>
      </c>
      <c r="N774">
        <v>28.32</v>
      </c>
      <c r="O774">
        <v>-0.45257218124841581</v>
      </c>
      <c r="P774">
        <v>28486100</v>
      </c>
      <c r="Q774" s="1">
        <v>44903.291666666664</v>
      </c>
      <c r="R774">
        <v>243.89269999999999</v>
      </c>
      <c r="S774">
        <v>247.4</v>
      </c>
      <c r="T774">
        <v>248.74</v>
      </c>
      <c r="U774">
        <v>243.06</v>
      </c>
      <c r="V774">
        <v>244.84</v>
      </c>
      <c r="W774">
        <v>22611800</v>
      </c>
      <c r="X774">
        <v>-0.47278963722902773</v>
      </c>
      <c r="Y774" s="1">
        <v>44903.291666666664</v>
      </c>
      <c r="Z774">
        <v>17.157699999999998</v>
      </c>
      <c r="AA774">
        <v>17.169</v>
      </c>
      <c r="AB774">
        <v>17.178999999999998</v>
      </c>
      <c r="AC774">
        <v>15.959</v>
      </c>
      <c r="AD774">
        <v>16.273</v>
      </c>
      <c r="AE774">
        <v>0.34907212753294636</v>
      </c>
      <c r="AF774">
        <v>515456000</v>
      </c>
      <c r="AG774" s="1">
        <v>44903.291666666664</v>
      </c>
      <c r="AH774">
        <v>15.475</v>
      </c>
      <c r="AI774">
        <v>15.837999999999999</v>
      </c>
      <c r="AJ774">
        <v>15.878</v>
      </c>
      <c r="AK774">
        <v>15.577999999999999</v>
      </c>
      <c r="AL774">
        <v>15.686</v>
      </c>
      <c r="AM774">
        <v>0.33587399031716242</v>
      </c>
      <c r="AN774">
        <v>5175000</v>
      </c>
    </row>
    <row r="775" spans="1:40">
      <c r="A775" s="121">
        <v>44904.291666666664</v>
      </c>
      <c r="B775">
        <v>140.6806</v>
      </c>
      <c r="C775">
        <v>142.16</v>
      </c>
      <c r="D775">
        <v>145.57</v>
      </c>
      <c r="E775">
        <v>140.9</v>
      </c>
      <c r="F775">
        <v>142.34</v>
      </c>
      <c r="G775">
        <v>76097000</v>
      </c>
      <c r="H775">
        <v>-0.30080335045972251</v>
      </c>
      <c r="I775" s="1">
        <v>44904.291666666664</v>
      </c>
      <c r="J775">
        <v>27.231200000000001</v>
      </c>
      <c r="K775">
        <v>28.24</v>
      </c>
      <c r="L775">
        <v>28.78</v>
      </c>
      <c r="M775">
        <v>28.19</v>
      </c>
      <c r="N775">
        <v>28.39</v>
      </c>
      <c r="O775">
        <v>-0.57268966511961272</v>
      </c>
      <c r="P775">
        <v>25641300</v>
      </c>
      <c r="Q775" s="1">
        <v>44904.291666666664</v>
      </c>
      <c r="R775">
        <v>241.94069999999999</v>
      </c>
      <c r="S775">
        <v>245.42</v>
      </c>
      <c r="T775">
        <v>248.31</v>
      </c>
      <c r="U775">
        <v>244.16</v>
      </c>
      <c r="V775">
        <v>244.7</v>
      </c>
      <c r="W775">
        <v>20609700</v>
      </c>
      <c r="X775">
        <v>-0.63025725248411335</v>
      </c>
      <c r="Y775" s="1">
        <v>44904.291666666664</v>
      </c>
      <c r="Z775">
        <v>16.989799999999999</v>
      </c>
      <c r="AA775">
        <v>17.001000000000001</v>
      </c>
      <c r="AB775">
        <v>17.582999999999998</v>
      </c>
      <c r="AC775">
        <v>16.975000000000001</v>
      </c>
      <c r="AD775">
        <v>17.16</v>
      </c>
      <c r="AE775">
        <v>8.0199302705472916E-2</v>
      </c>
      <c r="AF775">
        <v>465338000</v>
      </c>
      <c r="AG775" s="1">
        <v>44904.291666666664</v>
      </c>
      <c r="AH775">
        <v>15.7075</v>
      </c>
      <c r="AI775">
        <v>16.076000000000001</v>
      </c>
      <c r="AJ775">
        <v>16.187999999999999</v>
      </c>
      <c r="AK775">
        <v>15.896000000000001</v>
      </c>
      <c r="AL775">
        <v>15.896000000000001</v>
      </c>
      <c r="AM775">
        <v>0.29611150491812294</v>
      </c>
      <c r="AN775">
        <v>5080000</v>
      </c>
    </row>
    <row r="776" spans="1:40">
      <c r="A776" s="121">
        <v>44907.291666666664</v>
      </c>
      <c r="B776">
        <v>142.9864</v>
      </c>
      <c r="C776">
        <v>144.49</v>
      </c>
      <c r="D776">
        <v>144.5</v>
      </c>
      <c r="E776">
        <v>141.06</v>
      </c>
      <c r="F776">
        <v>142.69999999999999</v>
      </c>
      <c r="G776">
        <v>70462700</v>
      </c>
      <c r="H776">
        <v>-0.40697363527735964</v>
      </c>
      <c r="I776" s="1">
        <v>44907.291666666664</v>
      </c>
      <c r="J776">
        <v>27.665099999999999</v>
      </c>
      <c r="K776">
        <v>28.69</v>
      </c>
      <c r="L776">
        <v>28.71</v>
      </c>
      <c r="M776">
        <v>27.86</v>
      </c>
      <c r="N776">
        <v>28.13</v>
      </c>
      <c r="O776">
        <v>-0.17255420826718557</v>
      </c>
      <c r="P776">
        <v>35117900</v>
      </c>
      <c r="Q776" s="1">
        <v>44907.291666666664</v>
      </c>
      <c r="R776">
        <v>248.93020000000001</v>
      </c>
      <c r="S776">
        <v>252.51</v>
      </c>
      <c r="T776">
        <v>252.54</v>
      </c>
      <c r="U776">
        <v>247.17</v>
      </c>
      <c r="V776">
        <v>247.45</v>
      </c>
      <c r="W776">
        <v>30665100</v>
      </c>
      <c r="X776">
        <v>0.16061226374184323</v>
      </c>
      <c r="Y776" s="1">
        <v>44907.291666666664</v>
      </c>
      <c r="Z776">
        <v>17.523499999999999</v>
      </c>
      <c r="AA776">
        <v>17.535</v>
      </c>
      <c r="AB776">
        <v>17.538</v>
      </c>
      <c r="AC776">
        <v>16.797000000000001</v>
      </c>
      <c r="AD776">
        <v>17.036999999999999</v>
      </c>
      <c r="AE776">
        <v>3.7227290117818536E-2</v>
      </c>
      <c r="AF776">
        <v>457328000</v>
      </c>
      <c r="AG776" s="1">
        <v>44907.291666666664</v>
      </c>
      <c r="AH776">
        <v>15.6684</v>
      </c>
      <c r="AI776">
        <v>16.036000000000001</v>
      </c>
      <c r="AJ776">
        <v>16.038</v>
      </c>
      <c r="AK776">
        <v>15.9</v>
      </c>
      <c r="AL776">
        <v>16.010000000000002</v>
      </c>
      <c r="AM776">
        <v>4.0794493408500894E-2</v>
      </c>
      <c r="AN776">
        <v>4470000</v>
      </c>
    </row>
    <row r="777" spans="1:40">
      <c r="A777" s="121">
        <v>44908.291666666664</v>
      </c>
      <c r="B777">
        <v>143.9562</v>
      </c>
      <c r="C777">
        <v>145.47</v>
      </c>
      <c r="D777">
        <v>149.97</v>
      </c>
      <c r="E777">
        <v>144.24</v>
      </c>
      <c r="F777">
        <v>149.5</v>
      </c>
      <c r="G777">
        <v>93886200</v>
      </c>
      <c r="H777">
        <v>3.4408553535079073E-2</v>
      </c>
      <c r="I777" s="1">
        <v>44908.291666666664</v>
      </c>
      <c r="J777">
        <v>27.703700000000001</v>
      </c>
      <c r="K777">
        <v>28.73</v>
      </c>
      <c r="L777">
        <v>30.09</v>
      </c>
      <c r="M777">
        <v>28.37</v>
      </c>
      <c r="N777">
        <v>29.79</v>
      </c>
      <c r="O777">
        <v>0.81669653620338734</v>
      </c>
      <c r="P777">
        <v>58546800</v>
      </c>
      <c r="Q777" s="1">
        <v>44908.291666666664</v>
      </c>
      <c r="R777">
        <v>253.27770000000001</v>
      </c>
      <c r="S777">
        <v>256.92</v>
      </c>
      <c r="T777">
        <v>263.92</v>
      </c>
      <c r="U777">
        <v>253.07</v>
      </c>
      <c r="V777">
        <v>261.69</v>
      </c>
      <c r="W777">
        <v>42196900</v>
      </c>
      <c r="X777">
        <v>1.0676024468488787</v>
      </c>
      <c r="Y777" s="1">
        <v>44908.291666666664</v>
      </c>
      <c r="Z777">
        <v>18.060099999999998</v>
      </c>
      <c r="AA777">
        <v>18.071999999999999</v>
      </c>
      <c r="AB777">
        <v>18.79</v>
      </c>
      <c r="AC777">
        <v>17.710999999999999</v>
      </c>
      <c r="AD777">
        <v>18.530999999999999</v>
      </c>
      <c r="AE777">
        <v>1.1062218219815638</v>
      </c>
      <c r="AF777">
        <v>656589000</v>
      </c>
      <c r="AG777" s="1">
        <v>44908.291666666664</v>
      </c>
      <c r="AH777">
        <v>15.826700000000001</v>
      </c>
      <c r="AI777">
        <v>16.198</v>
      </c>
      <c r="AJ777">
        <v>16.61</v>
      </c>
      <c r="AK777">
        <v>16.106000000000002</v>
      </c>
      <c r="AL777">
        <v>16.46</v>
      </c>
      <c r="AM777">
        <v>-0.2042679823929478</v>
      </c>
      <c r="AN777">
        <v>3884500</v>
      </c>
    </row>
    <row r="778" spans="1:40">
      <c r="A778" s="121">
        <v>44909.291666666664</v>
      </c>
      <c r="B778">
        <v>141.71969999999999</v>
      </c>
      <c r="C778">
        <v>143.21</v>
      </c>
      <c r="D778">
        <v>146.66</v>
      </c>
      <c r="E778">
        <v>141.16</v>
      </c>
      <c r="F778">
        <v>145.35</v>
      </c>
      <c r="G778">
        <v>82291200</v>
      </c>
      <c r="H778">
        <v>-0.18408255493633752</v>
      </c>
      <c r="I778" s="1">
        <v>44909.291666666664</v>
      </c>
      <c r="J778">
        <v>27.250499999999999</v>
      </c>
      <c r="K778">
        <v>28.26</v>
      </c>
      <c r="L778">
        <v>29.12</v>
      </c>
      <c r="M778">
        <v>28.01</v>
      </c>
      <c r="N778">
        <v>28.51</v>
      </c>
      <c r="O778">
        <v>-8.7127572521893945E-2</v>
      </c>
      <c r="P778">
        <v>37141100</v>
      </c>
      <c r="Q778" s="1">
        <v>44909.291666666664</v>
      </c>
      <c r="R778">
        <v>253.5735</v>
      </c>
      <c r="S778">
        <v>257.22000000000003</v>
      </c>
      <c r="T778">
        <v>262.58999999999997</v>
      </c>
      <c r="U778">
        <v>254.31</v>
      </c>
      <c r="V778">
        <v>257.13</v>
      </c>
      <c r="W778">
        <v>35410900</v>
      </c>
      <c r="X778">
        <v>0.53387524185361845</v>
      </c>
      <c r="Y778" s="1">
        <v>44909.291666666664</v>
      </c>
      <c r="Z778">
        <v>17.662400000000002</v>
      </c>
      <c r="AA778">
        <v>17.673999999999999</v>
      </c>
      <c r="AB778">
        <v>18.251999999999999</v>
      </c>
      <c r="AC778">
        <v>17.420000000000002</v>
      </c>
      <c r="AD778">
        <v>17.986999999999998</v>
      </c>
      <c r="AE778">
        <v>0.24945860322238872</v>
      </c>
      <c r="AF778">
        <v>496888000</v>
      </c>
      <c r="AG778" s="1">
        <v>44909.291666666664</v>
      </c>
      <c r="AH778">
        <v>15.8736</v>
      </c>
      <c r="AI778">
        <v>16.245999999999999</v>
      </c>
      <c r="AJ778">
        <v>16.53</v>
      </c>
      <c r="AK778">
        <v>16.12</v>
      </c>
      <c r="AL778">
        <v>16.446000000000002</v>
      </c>
      <c r="AM778">
        <v>-0.45351598297324275</v>
      </c>
      <c r="AN778">
        <v>3289000</v>
      </c>
    </row>
    <row r="779" spans="1:40">
      <c r="A779" s="121">
        <v>44910.291666666664</v>
      </c>
      <c r="B779">
        <v>135.0795</v>
      </c>
      <c r="C779">
        <v>136.5</v>
      </c>
      <c r="D779">
        <v>141.80000000000001</v>
      </c>
      <c r="E779">
        <v>136.03</v>
      </c>
      <c r="F779">
        <v>141.11000000000001</v>
      </c>
      <c r="G779">
        <v>98931900</v>
      </c>
      <c r="H779">
        <v>0.12948751740004041</v>
      </c>
      <c r="I779" s="1">
        <v>44910.291666666664</v>
      </c>
      <c r="J779">
        <v>26.180099999999999</v>
      </c>
      <c r="K779">
        <v>27.15</v>
      </c>
      <c r="L779">
        <v>28</v>
      </c>
      <c r="M779">
        <v>27.12</v>
      </c>
      <c r="N779">
        <v>27.94</v>
      </c>
      <c r="O779">
        <v>0.27352888847157336</v>
      </c>
      <c r="P779">
        <v>45682700</v>
      </c>
      <c r="Q779" s="1">
        <v>44910.291666666664</v>
      </c>
      <c r="R779">
        <v>245.47980000000001</v>
      </c>
      <c r="S779">
        <v>249.01</v>
      </c>
      <c r="T779">
        <v>254.2</v>
      </c>
      <c r="U779">
        <v>247.34</v>
      </c>
      <c r="V779">
        <v>253.72</v>
      </c>
      <c r="W779">
        <v>35560400</v>
      </c>
      <c r="X779">
        <v>0.54563359981807347</v>
      </c>
      <c r="Y779" s="1">
        <v>44910.291666666664</v>
      </c>
      <c r="Z779">
        <v>16.940799999999999</v>
      </c>
      <c r="AA779">
        <v>16.952000000000002</v>
      </c>
      <c r="AB779">
        <v>17.32</v>
      </c>
      <c r="AC779">
        <v>16.7</v>
      </c>
      <c r="AD779">
        <v>17.146000000000001</v>
      </c>
      <c r="AE779">
        <v>0.15103606353036536</v>
      </c>
      <c r="AF779">
        <v>478542000</v>
      </c>
      <c r="AG779" s="1">
        <v>44910.291666666664</v>
      </c>
      <c r="AH779">
        <v>15.3734</v>
      </c>
      <c r="AI779">
        <v>15.734</v>
      </c>
      <c r="AJ779">
        <v>16.13</v>
      </c>
      <c r="AK779">
        <v>15.692</v>
      </c>
      <c r="AL779">
        <v>16.076000000000001</v>
      </c>
      <c r="AM779">
        <v>-0.52153076062949455</v>
      </c>
      <c r="AN779">
        <v>3126500</v>
      </c>
    </row>
    <row r="780" spans="1:40">
      <c r="A780" s="121">
        <v>44911.291666666664</v>
      </c>
      <c r="B780">
        <v>133.11019999999999</v>
      </c>
      <c r="C780">
        <v>134.51</v>
      </c>
      <c r="D780">
        <v>137.65</v>
      </c>
      <c r="E780">
        <v>133.72999999999999</v>
      </c>
      <c r="F780">
        <v>136.69</v>
      </c>
      <c r="G780">
        <v>160156900</v>
      </c>
      <c r="H780">
        <v>1.2831846382419965</v>
      </c>
      <c r="I780" s="1">
        <v>44911.291666666664</v>
      </c>
      <c r="J780">
        <v>25.958400000000001</v>
      </c>
      <c r="K780">
        <v>26.92</v>
      </c>
      <c r="L780">
        <v>27.14</v>
      </c>
      <c r="M780">
        <v>26.45</v>
      </c>
      <c r="N780">
        <v>27</v>
      </c>
      <c r="O780">
        <v>1.769149478651411</v>
      </c>
      <c r="P780">
        <v>81104200</v>
      </c>
      <c r="Q780" s="1">
        <v>44911.291666666664</v>
      </c>
      <c r="R780">
        <v>241.22110000000001</v>
      </c>
      <c r="S780">
        <v>244.69</v>
      </c>
      <c r="T780">
        <v>249.84</v>
      </c>
      <c r="U780">
        <v>243.51</v>
      </c>
      <c r="V780">
        <v>248.55</v>
      </c>
      <c r="W780">
        <v>86102000</v>
      </c>
      <c r="X780">
        <v>4.5207922947765837</v>
      </c>
      <c r="Y780" s="1">
        <v>44911.291666666664</v>
      </c>
      <c r="Z780">
        <v>16.560099999999998</v>
      </c>
      <c r="AA780">
        <v>16.571000000000002</v>
      </c>
      <c r="AB780">
        <v>17.041</v>
      </c>
      <c r="AC780">
        <v>16.41</v>
      </c>
      <c r="AD780">
        <v>16.864000000000001</v>
      </c>
      <c r="AE780">
        <v>0.14937297690088061</v>
      </c>
      <c r="AF780">
        <v>478232000</v>
      </c>
      <c r="AG780" s="1">
        <v>44911.291666666664</v>
      </c>
      <c r="AH780">
        <v>15.3147</v>
      </c>
      <c r="AI780">
        <v>15.673999999999999</v>
      </c>
      <c r="AJ780">
        <v>15.78</v>
      </c>
      <c r="AK780">
        <v>15.571999999999999</v>
      </c>
      <c r="AL780">
        <v>15.6</v>
      </c>
      <c r="AM780">
        <v>-0.53555226863862948</v>
      </c>
      <c r="AN780">
        <v>3093000</v>
      </c>
    </row>
    <row r="781" spans="1:40">
      <c r="A781" s="121">
        <v>44914.291666666664</v>
      </c>
      <c r="B781">
        <v>130.99250000000001</v>
      </c>
      <c r="C781">
        <v>132.37</v>
      </c>
      <c r="D781">
        <v>135.19999999999999</v>
      </c>
      <c r="E781">
        <v>131.32</v>
      </c>
      <c r="F781">
        <v>135.11000000000001</v>
      </c>
      <c r="G781">
        <v>79592600</v>
      </c>
      <c r="H781">
        <v>-0.23493379299765402</v>
      </c>
      <c r="I781" s="1">
        <v>44914.291666666664</v>
      </c>
      <c r="J781">
        <v>25.832999999999998</v>
      </c>
      <c r="K781">
        <v>26.79</v>
      </c>
      <c r="L781">
        <v>26.97</v>
      </c>
      <c r="M781">
        <v>26.5</v>
      </c>
      <c r="N781">
        <v>26.9</v>
      </c>
      <c r="O781">
        <v>-6.5112226595838651E-2</v>
      </c>
      <c r="P781">
        <v>37662500</v>
      </c>
      <c r="Q781" s="1">
        <v>44914.291666666664</v>
      </c>
      <c r="R781">
        <v>237.0412</v>
      </c>
      <c r="S781">
        <v>240.45</v>
      </c>
      <c r="T781">
        <v>245.21</v>
      </c>
      <c r="U781">
        <v>238.71</v>
      </c>
      <c r="V781">
        <v>244.86</v>
      </c>
      <c r="W781">
        <v>29696400</v>
      </c>
      <c r="X781">
        <v>8.4422823205605568E-2</v>
      </c>
      <c r="Y781" s="1">
        <v>44914.291666666664</v>
      </c>
      <c r="Z781">
        <v>16.243300000000001</v>
      </c>
      <c r="AA781">
        <v>16.254000000000001</v>
      </c>
      <c r="AB781">
        <v>16.609000000000002</v>
      </c>
      <c r="AC781">
        <v>16.145</v>
      </c>
      <c r="AD781">
        <v>16.571999999999999</v>
      </c>
      <c r="AE781">
        <v>-0.51689708043976368</v>
      </c>
      <c r="AF781">
        <v>354039000</v>
      </c>
      <c r="AG781" s="1">
        <v>44914.291666666664</v>
      </c>
      <c r="AH781">
        <v>15.181900000000001</v>
      </c>
      <c r="AI781">
        <v>15.538</v>
      </c>
      <c r="AJ781">
        <v>15.72</v>
      </c>
      <c r="AK781">
        <v>15.474</v>
      </c>
      <c r="AL781">
        <v>15.662000000000001</v>
      </c>
      <c r="AM781">
        <v>0.25090783730658328</v>
      </c>
      <c r="AN781">
        <v>4972000</v>
      </c>
    </row>
    <row r="782" spans="1:40">
      <c r="A782" s="121">
        <v>44915.291666666664</v>
      </c>
      <c r="B782">
        <v>130.92320000000001</v>
      </c>
      <c r="C782">
        <v>132.30000000000001</v>
      </c>
      <c r="D782">
        <v>133.25</v>
      </c>
      <c r="E782">
        <v>129.88999999999999</v>
      </c>
      <c r="F782">
        <v>131.38999999999999</v>
      </c>
      <c r="G782">
        <v>77432800</v>
      </c>
      <c r="H782">
        <v>-0.2756321195243091</v>
      </c>
      <c r="I782" s="1">
        <v>44915.291666666664</v>
      </c>
      <c r="J782">
        <v>25.4955</v>
      </c>
      <c r="K782">
        <v>26.44</v>
      </c>
      <c r="L782">
        <v>26.87</v>
      </c>
      <c r="M782">
        <v>26.42</v>
      </c>
      <c r="N782">
        <v>26.54</v>
      </c>
      <c r="O782">
        <v>-0.30997489267635231</v>
      </c>
      <c r="P782">
        <v>31863300</v>
      </c>
      <c r="Q782" s="1">
        <v>44915.291666666664</v>
      </c>
      <c r="R782">
        <v>238.37209999999999</v>
      </c>
      <c r="S782">
        <v>241.8</v>
      </c>
      <c r="T782">
        <v>242.91</v>
      </c>
      <c r="U782">
        <v>238.42</v>
      </c>
      <c r="V782">
        <v>239.4</v>
      </c>
      <c r="W782">
        <v>25150800</v>
      </c>
      <c r="X782">
        <v>-0.27309417989289952</v>
      </c>
      <c r="Y782" s="1">
        <v>44915.291666666664</v>
      </c>
      <c r="Z782">
        <v>16.074400000000001</v>
      </c>
      <c r="AA782">
        <v>16.085000000000001</v>
      </c>
      <c r="AB782">
        <v>16.309999999999999</v>
      </c>
      <c r="AC782">
        <v>15.852</v>
      </c>
      <c r="AD782">
        <v>16.064</v>
      </c>
      <c r="AE782">
        <v>-0.25283647724663805</v>
      </c>
      <c r="AF782">
        <v>403260000</v>
      </c>
      <c r="AG782" s="1">
        <v>44915.291666666664</v>
      </c>
      <c r="AH782">
        <v>15.1447</v>
      </c>
      <c r="AI782">
        <v>15.5</v>
      </c>
      <c r="AJ782">
        <v>15.657999999999999</v>
      </c>
      <c r="AK782">
        <v>15.454000000000001</v>
      </c>
      <c r="AL782">
        <v>15.494</v>
      </c>
      <c r="AM782">
        <v>-0.18564239712708194</v>
      </c>
      <c r="AN782">
        <v>3929000</v>
      </c>
    </row>
    <row r="783" spans="1:40">
      <c r="A783" s="121">
        <v>44916.291666666664</v>
      </c>
      <c r="B783">
        <v>134.04040000000001</v>
      </c>
      <c r="C783">
        <v>135.44999999999999</v>
      </c>
      <c r="D783">
        <v>136.81</v>
      </c>
      <c r="E783">
        <v>132.75</v>
      </c>
      <c r="F783">
        <v>132.97999999999999</v>
      </c>
      <c r="G783">
        <v>85928000</v>
      </c>
      <c r="H783">
        <v>-0.11555228643363395</v>
      </c>
      <c r="I783" s="1">
        <v>44916.291666666664</v>
      </c>
      <c r="J783">
        <v>25.871600000000001</v>
      </c>
      <c r="K783">
        <v>26.83</v>
      </c>
      <c r="L783">
        <v>26.97</v>
      </c>
      <c r="M783">
        <v>26.58</v>
      </c>
      <c r="N783">
        <v>26.59</v>
      </c>
      <c r="O783">
        <v>-0.46883668307180765</v>
      </c>
      <c r="P783">
        <v>28100900</v>
      </c>
      <c r="Q783" s="1">
        <v>44916.291666666664</v>
      </c>
      <c r="R783">
        <v>240.9648</v>
      </c>
      <c r="S783">
        <v>244.43</v>
      </c>
      <c r="T783">
        <v>245.62</v>
      </c>
      <c r="U783">
        <v>240.11</v>
      </c>
      <c r="V783">
        <v>241.69</v>
      </c>
      <c r="W783">
        <v>23690600</v>
      </c>
      <c r="X783">
        <v>-0.38794069694772992</v>
      </c>
      <c r="Y783" s="1">
        <v>44916.291666666664</v>
      </c>
      <c r="Z783">
        <v>16.490100000000002</v>
      </c>
      <c r="AA783">
        <v>16.501000000000001</v>
      </c>
      <c r="AB783">
        <v>16.626999999999999</v>
      </c>
      <c r="AC783">
        <v>16.102</v>
      </c>
      <c r="AD783">
        <v>16.114000000000001</v>
      </c>
      <c r="AE783">
        <v>-0.67255125936837845</v>
      </c>
      <c r="AF783">
        <v>325025000</v>
      </c>
      <c r="AG783" s="1">
        <v>44916.291666666664</v>
      </c>
      <c r="AH783">
        <v>15.129099999999999</v>
      </c>
      <c r="AI783">
        <v>15.484</v>
      </c>
      <c r="AJ783">
        <v>15.54</v>
      </c>
      <c r="AK783">
        <v>15.404</v>
      </c>
      <c r="AL783">
        <v>15.5</v>
      </c>
      <c r="AM783">
        <v>-0.5167174071338213</v>
      </c>
      <c r="AN783">
        <v>3138000</v>
      </c>
    </row>
    <row r="784" spans="1:40">
      <c r="A784" s="121">
        <v>44917.291666666664</v>
      </c>
      <c r="B784">
        <v>130.85390000000001</v>
      </c>
      <c r="C784">
        <v>132.22999999999999</v>
      </c>
      <c r="D784">
        <v>134.56</v>
      </c>
      <c r="E784">
        <v>130.30000000000001</v>
      </c>
      <c r="F784">
        <v>134.35</v>
      </c>
      <c r="G784">
        <v>77852100</v>
      </c>
      <c r="H784">
        <v>-0.26773101372162994</v>
      </c>
      <c r="I784" s="1">
        <v>44917.291666666664</v>
      </c>
      <c r="J784">
        <v>25.042300000000001</v>
      </c>
      <c r="K784">
        <v>25.97</v>
      </c>
      <c r="L784">
        <v>26.45</v>
      </c>
      <c r="M784">
        <v>25.35</v>
      </c>
      <c r="N784">
        <v>26.45</v>
      </c>
      <c r="O784">
        <v>0.34934544993076949</v>
      </c>
      <c r="P784">
        <v>47478300</v>
      </c>
      <c r="Q784" s="1">
        <v>44917.291666666664</v>
      </c>
      <c r="R784">
        <v>234.81319999999999</v>
      </c>
      <c r="S784">
        <v>238.19</v>
      </c>
      <c r="T784">
        <v>241.99</v>
      </c>
      <c r="U784">
        <v>233.87</v>
      </c>
      <c r="V784">
        <v>241.26</v>
      </c>
      <c r="W784">
        <v>28651700</v>
      </c>
      <c r="X784">
        <v>2.2558896573372884E-3</v>
      </c>
      <c r="Y784" s="1">
        <v>44917.291666666664</v>
      </c>
      <c r="Z784">
        <v>15.328900000000001</v>
      </c>
      <c r="AA784">
        <v>15.339</v>
      </c>
      <c r="AB784">
        <v>16.138000000000002</v>
      </c>
      <c r="AC784">
        <v>14.882</v>
      </c>
      <c r="AD784">
        <v>16.094000000000001</v>
      </c>
      <c r="AE784">
        <v>0.61510697549913773</v>
      </c>
      <c r="AF784">
        <v>565045000</v>
      </c>
      <c r="AG784" s="1">
        <v>44917.291666666664</v>
      </c>
      <c r="AH784">
        <v>15.0021</v>
      </c>
      <c r="AI784">
        <v>15.353999999999999</v>
      </c>
      <c r="AJ784">
        <v>15.41</v>
      </c>
      <c r="AK784">
        <v>15.24</v>
      </c>
      <c r="AL784">
        <v>15.41</v>
      </c>
      <c r="AM784">
        <v>-0.39805777965352979</v>
      </c>
      <c r="AN784">
        <v>3421500</v>
      </c>
    </row>
    <row r="785" spans="1:40">
      <c r="A785" s="121">
        <v>44918.291666666664</v>
      </c>
      <c r="B785">
        <v>130.48779999999999</v>
      </c>
      <c r="C785">
        <v>131.86000000000001</v>
      </c>
      <c r="D785">
        <v>132.41999999999999</v>
      </c>
      <c r="E785">
        <v>129.63999999999999</v>
      </c>
      <c r="F785">
        <v>130.91999999999999</v>
      </c>
      <c r="G785">
        <v>63814900</v>
      </c>
      <c r="H785">
        <v>-0.53224187080097185</v>
      </c>
      <c r="I785" s="1">
        <v>44918.291666666664</v>
      </c>
      <c r="J785">
        <v>25.158000000000001</v>
      </c>
      <c r="K785">
        <v>26.09</v>
      </c>
      <c r="L785">
        <v>26.19</v>
      </c>
      <c r="M785">
        <v>25.68</v>
      </c>
      <c r="N785">
        <v>25.92</v>
      </c>
      <c r="O785">
        <v>-0.6588425454946093</v>
      </c>
      <c r="P785">
        <v>23600900</v>
      </c>
      <c r="Q785" s="1">
        <v>44918.291666666664</v>
      </c>
      <c r="R785">
        <v>235.34559999999999</v>
      </c>
      <c r="S785">
        <v>238.73</v>
      </c>
      <c r="T785">
        <v>238.87</v>
      </c>
      <c r="U785">
        <v>233.94</v>
      </c>
      <c r="V785">
        <v>236.11</v>
      </c>
      <c r="W785">
        <v>21207000</v>
      </c>
      <c r="X785">
        <v>-0.58327887648298316</v>
      </c>
      <c r="Y785" s="1">
        <v>44918.291666666664</v>
      </c>
      <c r="Z785">
        <v>15.196</v>
      </c>
      <c r="AA785">
        <v>15.206</v>
      </c>
      <c r="AB785">
        <v>15.339</v>
      </c>
      <c r="AC785">
        <v>14.882999999999999</v>
      </c>
      <c r="AD785">
        <v>15.196</v>
      </c>
      <c r="AE785">
        <v>-0.54218136200351086</v>
      </c>
      <c r="AF785">
        <v>349326000</v>
      </c>
      <c r="AG785" s="1">
        <v>44918.291666666664</v>
      </c>
      <c r="AH785">
        <v>15.035299999999999</v>
      </c>
      <c r="AI785">
        <v>15.388</v>
      </c>
      <c r="AJ785">
        <v>15.442</v>
      </c>
      <c r="AK785">
        <v>15.236000000000001</v>
      </c>
      <c r="AL785">
        <v>15.385999999999999</v>
      </c>
      <c r="AM785">
        <v>-0.53701720231122574</v>
      </c>
      <c r="AN785">
        <v>3089500</v>
      </c>
    </row>
    <row r="786" spans="1:40">
      <c r="A786" s="121">
        <v>44922.291666666664</v>
      </c>
      <c r="B786">
        <v>128.67679999999999</v>
      </c>
      <c r="C786">
        <v>130.03</v>
      </c>
      <c r="D786">
        <v>131.41</v>
      </c>
      <c r="E786">
        <v>128.72</v>
      </c>
      <c r="F786">
        <v>131.38</v>
      </c>
      <c r="G786">
        <v>69007800</v>
      </c>
      <c r="H786">
        <v>-0.43438913451971101</v>
      </c>
      <c r="I786" s="1">
        <v>44922.291666666664</v>
      </c>
      <c r="J786">
        <v>25.013400000000001</v>
      </c>
      <c r="K786">
        <v>25.94</v>
      </c>
      <c r="L786">
        <v>26.1</v>
      </c>
      <c r="M786">
        <v>25.65</v>
      </c>
      <c r="N786">
        <v>25.85</v>
      </c>
      <c r="O786">
        <v>-0.40773079771663462</v>
      </c>
      <c r="P786">
        <v>29548100</v>
      </c>
      <c r="Q786" s="1">
        <v>44922.291666666664</v>
      </c>
      <c r="R786">
        <v>233.60059999999999</v>
      </c>
      <c r="S786">
        <v>236.96</v>
      </c>
      <c r="T786">
        <v>238.93</v>
      </c>
      <c r="U786">
        <v>235.83</v>
      </c>
      <c r="V786">
        <v>238.7</v>
      </c>
      <c r="W786">
        <v>16688600</v>
      </c>
      <c r="X786">
        <v>-0.93865656629297212</v>
      </c>
      <c r="Y786" s="1">
        <v>44922.291666666664</v>
      </c>
      <c r="Z786">
        <v>14.111700000000001</v>
      </c>
      <c r="AA786">
        <v>14.121</v>
      </c>
      <c r="AB786">
        <v>15.1</v>
      </c>
      <c r="AC786">
        <v>14.055999999999999</v>
      </c>
      <c r="AD786">
        <v>15.074</v>
      </c>
      <c r="AE786">
        <v>7.7860251833036298E-2</v>
      </c>
      <c r="AF786">
        <v>464902000</v>
      </c>
      <c r="AG786" s="1">
        <v>44922.291666666664</v>
      </c>
      <c r="AH786">
        <v>14.761699999999999</v>
      </c>
      <c r="AI786">
        <v>15.108000000000001</v>
      </c>
      <c r="AJ786">
        <v>15.257999999999999</v>
      </c>
      <c r="AK786">
        <v>15.077999999999999</v>
      </c>
      <c r="AL786">
        <v>15.242000000000001</v>
      </c>
      <c r="AM786">
        <v>-0.35662108434295176</v>
      </c>
      <c r="AN786">
        <v>3520500</v>
      </c>
    </row>
    <row r="787" spans="1:40">
      <c r="A787" s="121">
        <v>44923.291666666664</v>
      </c>
      <c r="B787">
        <v>124.72839999999999</v>
      </c>
      <c r="C787">
        <v>126.04</v>
      </c>
      <c r="D787">
        <v>131.03</v>
      </c>
      <c r="E787">
        <v>125.87</v>
      </c>
      <c r="F787">
        <v>129.66999999999999</v>
      </c>
      <c r="G787">
        <v>85438400</v>
      </c>
      <c r="H787">
        <v>-0.12477809468784747</v>
      </c>
      <c r="I787" s="1">
        <v>44923.291666666664</v>
      </c>
      <c r="J787">
        <v>24.627700000000001</v>
      </c>
      <c r="K787">
        <v>25.54</v>
      </c>
      <c r="L787">
        <v>26.12</v>
      </c>
      <c r="M787">
        <v>25.5</v>
      </c>
      <c r="N787">
        <v>25.84</v>
      </c>
      <c r="O787">
        <v>-0.55007474513880106</v>
      </c>
      <c r="P787">
        <v>26176900</v>
      </c>
      <c r="Q787" s="1">
        <v>44923.291666666664</v>
      </c>
      <c r="R787">
        <v>231.20509999999999</v>
      </c>
      <c r="S787">
        <v>234.53</v>
      </c>
      <c r="T787">
        <v>239.72</v>
      </c>
      <c r="U787">
        <v>234.17</v>
      </c>
      <c r="V787">
        <v>236.89</v>
      </c>
      <c r="W787">
        <v>17457100</v>
      </c>
      <c r="X787">
        <v>-0.87821310077000458</v>
      </c>
      <c r="Y787" s="1">
        <v>44923.291666666664</v>
      </c>
      <c r="Z787">
        <v>14.0268</v>
      </c>
      <c r="AA787">
        <v>14.036</v>
      </c>
      <c r="AB787">
        <v>14.262</v>
      </c>
      <c r="AC787">
        <v>13.884</v>
      </c>
      <c r="AD787">
        <v>13.927</v>
      </c>
      <c r="AE787">
        <v>-0.53284661769608033</v>
      </c>
      <c r="AF787">
        <v>351066000</v>
      </c>
      <c r="AG787" s="1">
        <v>44923.291666666664</v>
      </c>
      <c r="AH787">
        <v>14.626899999999999</v>
      </c>
      <c r="AI787">
        <v>14.97</v>
      </c>
      <c r="AJ787">
        <v>15.25</v>
      </c>
      <c r="AK787">
        <v>14.962</v>
      </c>
      <c r="AL787">
        <v>15.202</v>
      </c>
      <c r="AM787">
        <v>-0.4926506396554553</v>
      </c>
      <c r="AN787">
        <v>3195500</v>
      </c>
    </row>
    <row r="788" spans="1:40">
      <c r="A788" s="121">
        <v>44924.291666666664</v>
      </c>
      <c r="B788">
        <v>128.2612</v>
      </c>
      <c r="C788">
        <v>129.61000000000001</v>
      </c>
      <c r="D788">
        <v>130.47999999999999</v>
      </c>
      <c r="E788">
        <v>127.73</v>
      </c>
      <c r="F788">
        <v>127.99</v>
      </c>
      <c r="G788">
        <v>75703700</v>
      </c>
      <c r="H788">
        <v>-0.30821452363452267</v>
      </c>
      <c r="I788" s="1">
        <v>44924.291666666664</v>
      </c>
      <c r="J788">
        <v>25.273700000000002</v>
      </c>
      <c r="K788">
        <v>26.21</v>
      </c>
      <c r="L788">
        <v>26.29</v>
      </c>
      <c r="M788">
        <v>25.75</v>
      </c>
      <c r="N788">
        <v>25.77</v>
      </c>
      <c r="O788">
        <v>-0.34875720037309527</v>
      </c>
      <c r="P788">
        <v>30944800</v>
      </c>
      <c r="Q788" s="1">
        <v>44924.291666666664</v>
      </c>
      <c r="R788">
        <v>237.5932</v>
      </c>
      <c r="S788">
        <v>241.01</v>
      </c>
      <c r="T788">
        <v>241.92</v>
      </c>
      <c r="U788">
        <v>235.65</v>
      </c>
      <c r="V788">
        <v>235.65</v>
      </c>
      <c r="W788">
        <v>19770700</v>
      </c>
      <c r="X788">
        <v>-0.69624562928797773</v>
      </c>
      <c r="Y788" s="1">
        <v>44924.291666666664</v>
      </c>
      <c r="Z788">
        <v>14.593400000000001</v>
      </c>
      <c r="AA788">
        <v>14.603</v>
      </c>
      <c r="AB788">
        <v>14.683</v>
      </c>
      <c r="AC788">
        <v>14.227</v>
      </c>
      <c r="AD788">
        <v>14.401999999999999</v>
      </c>
      <c r="AE788">
        <v>-0.51215460114794265</v>
      </c>
      <c r="AF788">
        <v>354923000</v>
      </c>
      <c r="AG788" s="1">
        <v>44924.291666666664</v>
      </c>
      <c r="AH788">
        <v>14.9864</v>
      </c>
      <c r="AI788">
        <v>15.337999999999999</v>
      </c>
      <c r="AJ788">
        <v>15.366</v>
      </c>
      <c r="AK788">
        <v>15.144</v>
      </c>
      <c r="AL788">
        <v>15.146000000000001</v>
      </c>
      <c r="AM788">
        <v>-0.62784309001218963</v>
      </c>
      <c r="AN788">
        <v>2872500</v>
      </c>
    </row>
    <row r="789" spans="1:40">
      <c r="A789" s="121">
        <v>44925.291666666664</v>
      </c>
      <c r="B789">
        <v>128.5779</v>
      </c>
      <c r="C789">
        <v>129.93</v>
      </c>
      <c r="D789">
        <v>129.94999999999999</v>
      </c>
      <c r="E789">
        <v>127.43</v>
      </c>
      <c r="F789">
        <v>128.41</v>
      </c>
      <c r="G789">
        <v>77034200</v>
      </c>
      <c r="H789">
        <v>-0.28314316358094616</v>
      </c>
      <c r="I789" s="1">
        <v>44925.291666666664</v>
      </c>
      <c r="J789">
        <v>25.485900000000001</v>
      </c>
      <c r="K789">
        <v>26.43</v>
      </c>
      <c r="L789">
        <v>26.46</v>
      </c>
      <c r="M789">
        <v>25.8</v>
      </c>
      <c r="N789">
        <v>25.9</v>
      </c>
      <c r="O789">
        <v>-0.34515553369205859</v>
      </c>
      <c r="P789">
        <v>31030100</v>
      </c>
      <c r="Q789" s="1">
        <v>44925.291666666664</v>
      </c>
      <c r="R789">
        <v>236.42009999999999</v>
      </c>
      <c r="S789">
        <v>239.82</v>
      </c>
      <c r="T789">
        <v>239.96</v>
      </c>
      <c r="U789">
        <v>236.66</v>
      </c>
      <c r="V789">
        <v>238.21</v>
      </c>
      <c r="W789">
        <v>21938500</v>
      </c>
      <c r="X789">
        <v>-0.52574550624218852</v>
      </c>
      <c r="Y789" s="1">
        <v>44925.291666666664</v>
      </c>
      <c r="Z789">
        <v>14.6044</v>
      </c>
      <c r="AA789">
        <v>14.614000000000001</v>
      </c>
      <c r="AB789">
        <v>14.629</v>
      </c>
      <c r="AC789">
        <v>14.233000000000001</v>
      </c>
      <c r="AD789">
        <v>14.334</v>
      </c>
      <c r="AE789">
        <v>-0.75052856310889726</v>
      </c>
      <c r="AF789">
        <v>310490000</v>
      </c>
      <c r="AG789" s="1">
        <v>44925.291666666664</v>
      </c>
      <c r="AH789">
        <v>14.9063</v>
      </c>
      <c r="AI789">
        <v>15.256</v>
      </c>
      <c r="AJ789">
        <v>15.263999999999999</v>
      </c>
      <c r="AK789">
        <v>15.086</v>
      </c>
      <c r="AL789">
        <v>15.114000000000001</v>
      </c>
      <c r="AM789">
        <v>-0.96477783470931378</v>
      </c>
      <c r="AN789">
        <v>2067500</v>
      </c>
    </row>
    <row r="790" spans="1:40">
      <c r="A790" s="121">
        <v>44929.291666666664</v>
      </c>
      <c r="B790">
        <v>123.7685</v>
      </c>
      <c r="C790">
        <v>125.07</v>
      </c>
      <c r="D790">
        <v>130.9</v>
      </c>
      <c r="E790">
        <v>124.17</v>
      </c>
      <c r="F790">
        <v>130.28</v>
      </c>
      <c r="G790">
        <v>112117500</v>
      </c>
      <c r="H790">
        <v>0.37795119656008447</v>
      </c>
      <c r="I790" s="1">
        <v>44929.291666666664</v>
      </c>
      <c r="J790">
        <v>25.775099999999998</v>
      </c>
      <c r="K790">
        <v>26.73</v>
      </c>
      <c r="L790">
        <v>27.07</v>
      </c>
      <c r="M790">
        <v>26.37</v>
      </c>
      <c r="N790">
        <v>27.05</v>
      </c>
      <c r="O790">
        <v>-0.33342161609932602</v>
      </c>
      <c r="P790">
        <v>31308000</v>
      </c>
      <c r="Q790" s="1">
        <v>44929.291666666664</v>
      </c>
      <c r="R790">
        <v>236.18350000000001</v>
      </c>
      <c r="S790">
        <v>239.58</v>
      </c>
      <c r="T790">
        <v>245.75</v>
      </c>
      <c r="U790">
        <v>237.4</v>
      </c>
      <c r="V790">
        <v>243.08</v>
      </c>
      <c r="W790">
        <v>25740000</v>
      </c>
      <c r="X790">
        <v>-0.22675287880489373</v>
      </c>
      <c r="Y790" s="1">
        <v>44929.291666666664</v>
      </c>
      <c r="Z790">
        <v>14.3056</v>
      </c>
      <c r="AA790">
        <v>14.315</v>
      </c>
      <c r="AB790">
        <v>14.996</v>
      </c>
      <c r="AC790">
        <v>14.096</v>
      </c>
      <c r="AD790">
        <v>14.851000000000001</v>
      </c>
      <c r="AE790">
        <v>-0.26347486687976146</v>
      </c>
      <c r="AF790">
        <v>401277000</v>
      </c>
      <c r="AG790" s="1">
        <v>44929.291666666664</v>
      </c>
      <c r="AH790">
        <v>14.9786</v>
      </c>
      <c r="AI790">
        <v>15.33</v>
      </c>
      <c r="AJ790">
        <v>15.536</v>
      </c>
      <c r="AK790">
        <v>15.278</v>
      </c>
      <c r="AL790">
        <v>15.43</v>
      </c>
      <c r="AM790">
        <v>-0.44765624828285799</v>
      </c>
      <c r="AN790">
        <v>3303000</v>
      </c>
    </row>
    <row r="791" spans="1:40">
      <c r="A791" s="121">
        <v>44930.291666666664</v>
      </c>
      <c r="B791">
        <v>125.045</v>
      </c>
      <c r="C791">
        <v>126.36</v>
      </c>
      <c r="D791">
        <v>128.66</v>
      </c>
      <c r="E791">
        <v>125.08</v>
      </c>
      <c r="F791">
        <v>126.89</v>
      </c>
      <c r="G791">
        <v>89113600</v>
      </c>
      <c r="H791">
        <v>-5.5524233380891852E-2</v>
      </c>
      <c r="I791" s="1">
        <v>44930.291666666664</v>
      </c>
      <c r="J791">
        <v>26.691199999999998</v>
      </c>
      <c r="K791">
        <v>27.68</v>
      </c>
      <c r="L791">
        <v>27.92</v>
      </c>
      <c r="M791">
        <v>27.16</v>
      </c>
      <c r="N791">
        <v>27.41</v>
      </c>
      <c r="O791">
        <v>-6.4998223078384973E-2</v>
      </c>
      <c r="P791">
        <v>37665200</v>
      </c>
      <c r="Q791" s="1">
        <v>44930.291666666664</v>
      </c>
      <c r="R791">
        <v>225.85210000000001</v>
      </c>
      <c r="S791">
        <v>229.1</v>
      </c>
      <c r="T791">
        <v>232.87</v>
      </c>
      <c r="U791">
        <v>225.96</v>
      </c>
      <c r="V791">
        <v>232.28</v>
      </c>
      <c r="W791">
        <v>50623400</v>
      </c>
      <c r="X791">
        <v>1.7303569845577738</v>
      </c>
      <c r="Y791" s="1">
        <v>44930.291666666664</v>
      </c>
      <c r="Z791">
        <v>14.7393</v>
      </c>
      <c r="AA791">
        <v>14.749000000000001</v>
      </c>
      <c r="AB791">
        <v>14.853</v>
      </c>
      <c r="AC791">
        <v>14.241</v>
      </c>
      <c r="AD791">
        <v>14.567</v>
      </c>
      <c r="AE791">
        <v>-0.10227885411805718</v>
      </c>
      <c r="AF791">
        <v>431324000</v>
      </c>
      <c r="AG791" s="1">
        <v>44930.291666666664</v>
      </c>
      <c r="AH791">
        <v>15.2034</v>
      </c>
      <c r="AI791">
        <v>15.56</v>
      </c>
      <c r="AJ791">
        <v>15.678000000000001</v>
      </c>
      <c r="AK791">
        <v>15.497999999999999</v>
      </c>
      <c r="AL791">
        <v>15.598000000000001</v>
      </c>
      <c r="AM791">
        <v>-0.58201159368382305</v>
      </c>
      <c r="AN791">
        <v>2982000</v>
      </c>
    </row>
    <row r="792" spans="1:40">
      <c r="A792" s="121">
        <v>44931.291666666664</v>
      </c>
      <c r="B792">
        <v>123.71899999999999</v>
      </c>
      <c r="C792">
        <v>125.02</v>
      </c>
      <c r="D792">
        <v>127.77</v>
      </c>
      <c r="E792">
        <v>124.76</v>
      </c>
      <c r="F792">
        <v>127.13</v>
      </c>
      <c r="G792">
        <v>80962700</v>
      </c>
      <c r="H792">
        <v>-0.20911622786469258</v>
      </c>
      <c r="I792" s="1">
        <v>44931.291666666664</v>
      </c>
      <c r="J792">
        <v>26.575500000000002</v>
      </c>
      <c r="K792">
        <v>27.56</v>
      </c>
      <c r="L792">
        <v>27.78</v>
      </c>
      <c r="M792">
        <v>27.38</v>
      </c>
      <c r="N792">
        <v>27.44</v>
      </c>
      <c r="O792">
        <v>-0.23864669192283255</v>
      </c>
      <c r="P792">
        <v>33552600</v>
      </c>
      <c r="Q792" s="1">
        <v>44931.291666666664</v>
      </c>
      <c r="R792">
        <v>219.1584</v>
      </c>
      <c r="S792">
        <v>222.31</v>
      </c>
      <c r="T792">
        <v>227.55</v>
      </c>
      <c r="U792">
        <v>221.76</v>
      </c>
      <c r="V792">
        <v>227.2</v>
      </c>
      <c r="W792">
        <v>39585600</v>
      </c>
      <c r="X792">
        <v>0.86222050602893729</v>
      </c>
      <c r="Y792" s="1">
        <v>44931.291666666664</v>
      </c>
      <c r="Z792">
        <v>14.255599999999999</v>
      </c>
      <c r="AA792">
        <v>14.265000000000001</v>
      </c>
      <c r="AB792">
        <v>14.564</v>
      </c>
      <c r="AC792">
        <v>14.148</v>
      </c>
      <c r="AD792">
        <v>14.491</v>
      </c>
      <c r="AE792">
        <v>-0.32843717654566745</v>
      </c>
      <c r="AF792">
        <v>389168000</v>
      </c>
      <c r="AG792" s="1">
        <v>44931.291666666664</v>
      </c>
      <c r="AH792">
        <v>15.1447</v>
      </c>
      <c r="AI792">
        <v>15.5</v>
      </c>
      <c r="AJ792">
        <v>15.622</v>
      </c>
      <c r="AK792">
        <v>15.462</v>
      </c>
      <c r="AL792">
        <v>15.555999999999999</v>
      </c>
      <c r="AM792">
        <v>-0.69795063005786451</v>
      </c>
      <c r="AN792">
        <v>2705000</v>
      </c>
    </row>
    <row r="793" spans="1:40">
      <c r="A793" s="121">
        <v>44932.291666666664</v>
      </c>
      <c r="B793">
        <v>128.27109999999999</v>
      </c>
      <c r="C793">
        <v>129.62</v>
      </c>
      <c r="D793">
        <v>130.29</v>
      </c>
      <c r="E793">
        <v>124.89</v>
      </c>
      <c r="F793">
        <v>126.01</v>
      </c>
      <c r="G793">
        <v>87754700</v>
      </c>
      <c r="H793">
        <v>-8.1130750612613114E-2</v>
      </c>
      <c r="I793" s="1">
        <v>44932.291666666664</v>
      </c>
      <c r="J793">
        <v>27.703700000000001</v>
      </c>
      <c r="K793">
        <v>28.73</v>
      </c>
      <c r="L793">
        <v>28.83</v>
      </c>
      <c r="M793">
        <v>27.38</v>
      </c>
      <c r="N793">
        <v>27.93</v>
      </c>
      <c r="O793">
        <v>-0.31312898999257083</v>
      </c>
      <c r="P793">
        <v>31788600</v>
      </c>
      <c r="Q793" s="1">
        <v>44932.291666666664</v>
      </c>
      <c r="R793">
        <v>221.74119999999999</v>
      </c>
      <c r="S793">
        <v>224.93</v>
      </c>
      <c r="T793">
        <v>225.76</v>
      </c>
      <c r="U793">
        <v>219.35</v>
      </c>
      <c r="V793">
        <v>223</v>
      </c>
      <c r="W793">
        <v>43613600</v>
      </c>
      <c r="X793">
        <v>1.1790276356665601</v>
      </c>
      <c r="Y793" s="1">
        <v>44932.291666666664</v>
      </c>
      <c r="Z793">
        <v>14.8492</v>
      </c>
      <c r="AA793">
        <v>14.859</v>
      </c>
      <c r="AB793">
        <v>15.01</v>
      </c>
      <c r="AC793">
        <v>14.034000000000001</v>
      </c>
      <c r="AD793">
        <v>14.474</v>
      </c>
      <c r="AE793">
        <v>-0.24326568193373221</v>
      </c>
      <c r="AF793">
        <v>405044000</v>
      </c>
      <c r="AG793" s="1">
        <v>44932.291666666664</v>
      </c>
      <c r="AH793">
        <v>15.9049</v>
      </c>
      <c r="AI793">
        <v>16.277999999999999</v>
      </c>
      <c r="AJ793">
        <v>16.327999999999999</v>
      </c>
      <c r="AK793">
        <v>15.82</v>
      </c>
      <c r="AL793">
        <v>15.846</v>
      </c>
      <c r="AM793">
        <v>4.6444951859943351E-2</v>
      </c>
      <c r="AN793">
        <v>4483500</v>
      </c>
    </row>
    <row r="794" spans="1:40">
      <c r="A794" s="121">
        <v>44935.291666666664</v>
      </c>
      <c r="B794">
        <v>128.79560000000001</v>
      </c>
      <c r="C794">
        <v>130.15</v>
      </c>
      <c r="D794">
        <v>133.41</v>
      </c>
      <c r="E794">
        <v>129.88999999999999</v>
      </c>
      <c r="F794">
        <v>130.47</v>
      </c>
      <c r="G794">
        <v>70790800</v>
      </c>
      <c r="H794">
        <v>-0.40079106238477907</v>
      </c>
      <c r="I794" s="1">
        <v>44935.291666666664</v>
      </c>
      <c r="J794">
        <v>28.263000000000002</v>
      </c>
      <c r="K794">
        <v>29.31</v>
      </c>
      <c r="L794">
        <v>29.87</v>
      </c>
      <c r="M794">
        <v>28.84</v>
      </c>
      <c r="N794">
        <v>28.84</v>
      </c>
      <c r="O794">
        <v>-7.226066937543428E-2</v>
      </c>
      <c r="P794">
        <v>37493200</v>
      </c>
      <c r="Q794" s="1">
        <v>44935.291666666664</v>
      </c>
      <c r="R794">
        <v>223.90020000000001</v>
      </c>
      <c r="S794">
        <v>227.12</v>
      </c>
      <c r="T794">
        <v>231.24</v>
      </c>
      <c r="U794">
        <v>226.41</v>
      </c>
      <c r="V794">
        <v>226.45</v>
      </c>
      <c r="W794">
        <v>27369800</v>
      </c>
      <c r="X794">
        <v>-9.8567114186373928E-2</v>
      </c>
      <c r="Y794" s="1">
        <v>44935.291666666664</v>
      </c>
      <c r="Z794">
        <v>15.617699999999999</v>
      </c>
      <c r="AA794">
        <v>15.628</v>
      </c>
      <c r="AB794">
        <v>16.056000000000001</v>
      </c>
      <c r="AC794">
        <v>15.141</v>
      </c>
      <c r="AD794">
        <v>15.284000000000001</v>
      </c>
      <c r="AE794">
        <v>0.2888522971588614</v>
      </c>
      <c r="AF794">
        <v>504231000</v>
      </c>
      <c r="AG794" s="1">
        <v>44935.291666666664</v>
      </c>
      <c r="AH794">
        <v>16.145299999999999</v>
      </c>
      <c r="AI794">
        <v>16.524000000000001</v>
      </c>
      <c r="AJ794">
        <v>16.667999999999999</v>
      </c>
      <c r="AK794">
        <v>16.326000000000001</v>
      </c>
      <c r="AL794">
        <v>16.335999999999999</v>
      </c>
      <c r="AM794">
        <v>9.102079075465605E-2</v>
      </c>
      <c r="AN794">
        <v>4590000</v>
      </c>
    </row>
    <row r="795" spans="1:40">
      <c r="A795" s="121">
        <v>44936.291666666664</v>
      </c>
      <c r="B795">
        <v>129.36959999999999</v>
      </c>
      <c r="C795">
        <v>130.72999999999999</v>
      </c>
      <c r="D795">
        <v>131.26</v>
      </c>
      <c r="E795">
        <v>128.12</v>
      </c>
      <c r="F795">
        <v>130.26</v>
      </c>
      <c r="G795">
        <v>63896200</v>
      </c>
      <c r="H795">
        <v>-0.53070988916071948</v>
      </c>
      <c r="I795" s="1">
        <v>44936.291666666664</v>
      </c>
      <c r="J795">
        <v>28.388300000000001</v>
      </c>
      <c r="K795">
        <v>29.44</v>
      </c>
      <c r="L795">
        <v>29.51</v>
      </c>
      <c r="M795">
        <v>28.92</v>
      </c>
      <c r="N795">
        <v>29.24</v>
      </c>
      <c r="O795">
        <v>-0.68387265110443973</v>
      </c>
      <c r="P795">
        <v>23008100</v>
      </c>
      <c r="Q795" s="1">
        <v>44936.291666666664</v>
      </c>
      <c r="R795">
        <v>225.60570000000001</v>
      </c>
      <c r="S795">
        <v>228.85</v>
      </c>
      <c r="T795">
        <v>231.31</v>
      </c>
      <c r="U795">
        <v>227.33</v>
      </c>
      <c r="V795">
        <v>227.76</v>
      </c>
      <c r="W795">
        <v>27033900</v>
      </c>
      <c r="X795">
        <v>-0.12498606027507242</v>
      </c>
      <c r="Y795" s="1">
        <v>44936.291666666664</v>
      </c>
      <c r="Z795">
        <v>15.8985</v>
      </c>
      <c r="AA795">
        <v>15.909000000000001</v>
      </c>
      <c r="AB795">
        <v>15.962</v>
      </c>
      <c r="AC795">
        <v>15.472</v>
      </c>
      <c r="AD795">
        <v>15.507</v>
      </c>
      <c r="AE795">
        <v>-0.35562059574437466</v>
      </c>
      <c r="AF795">
        <v>384101000</v>
      </c>
      <c r="AG795" s="1">
        <v>44936.291666666664</v>
      </c>
      <c r="AH795">
        <v>16.0397</v>
      </c>
      <c r="AI795">
        <v>16.416</v>
      </c>
      <c r="AJ795">
        <v>16.431999999999999</v>
      </c>
      <c r="AK795">
        <v>16.222000000000001</v>
      </c>
      <c r="AL795">
        <v>16.288</v>
      </c>
      <c r="AM795">
        <v>-0.16408694451602368</v>
      </c>
      <c r="AN795">
        <v>3980500</v>
      </c>
    </row>
    <row r="796" spans="1:40">
      <c r="A796" s="121">
        <v>44937.291666666664</v>
      </c>
      <c r="B796">
        <v>132.1009</v>
      </c>
      <c r="C796">
        <v>133.49</v>
      </c>
      <c r="D796">
        <v>133.51</v>
      </c>
      <c r="E796">
        <v>130.46</v>
      </c>
      <c r="F796">
        <v>131.25</v>
      </c>
      <c r="G796">
        <v>69458900</v>
      </c>
      <c r="H796">
        <v>-0.4258888034260106</v>
      </c>
      <c r="I796" s="1">
        <v>44937.291666666664</v>
      </c>
      <c r="J796">
        <v>28.7837</v>
      </c>
      <c r="K796">
        <v>29.85</v>
      </c>
      <c r="L796">
        <v>29.88</v>
      </c>
      <c r="M796">
        <v>29</v>
      </c>
      <c r="N796">
        <v>29.68</v>
      </c>
      <c r="O796">
        <v>-0.37279927549832709</v>
      </c>
      <c r="P796">
        <v>30375400</v>
      </c>
      <c r="Q796" s="1">
        <v>44937.291666666664</v>
      </c>
      <c r="R796">
        <v>232.42750000000001</v>
      </c>
      <c r="S796">
        <v>235.77</v>
      </c>
      <c r="T796">
        <v>235.95</v>
      </c>
      <c r="U796">
        <v>231.11</v>
      </c>
      <c r="V796">
        <v>231.29</v>
      </c>
      <c r="W796">
        <v>28669300</v>
      </c>
      <c r="X796">
        <v>3.6401511969654321E-3</v>
      </c>
      <c r="Y796" s="1">
        <v>44937.291666666664</v>
      </c>
      <c r="Z796">
        <v>15.990500000000001</v>
      </c>
      <c r="AA796">
        <v>16.001000000000001</v>
      </c>
      <c r="AB796">
        <v>16.027999999999999</v>
      </c>
      <c r="AC796">
        <v>15.563000000000001</v>
      </c>
      <c r="AD796">
        <v>15.84</v>
      </c>
      <c r="AE796">
        <v>-0.52094213630631692</v>
      </c>
      <c r="AF796">
        <v>353285000</v>
      </c>
      <c r="AG796" s="1">
        <v>44937.291666666664</v>
      </c>
      <c r="AH796">
        <v>16.471599999999999</v>
      </c>
      <c r="AI796">
        <v>16.858000000000001</v>
      </c>
      <c r="AJ796">
        <v>16.899999999999999</v>
      </c>
      <c r="AK796">
        <v>16.757999999999999</v>
      </c>
      <c r="AL796">
        <v>16.786000000000001</v>
      </c>
      <c r="AM796">
        <v>-0.31999774252804697</v>
      </c>
      <c r="AN796">
        <v>3608000</v>
      </c>
    </row>
    <row r="797" spans="1:40">
      <c r="A797" s="121">
        <v>44938.291666666664</v>
      </c>
      <c r="B797">
        <v>132.02170000000001</v>
      </c>
      <c r="C797">
        <v>133.41</v>
      </c>
      <c r="D797">
        <v>134.26</v>
      </c>
      <c r="E797">
        <v>131.44</v>
      </c>
      <c r="F797">
        <v>133.88</v>
      </c>
      <c r="G797">
        <v>71379600</v>
      </c>
      <c r="H797">
        <v>-0.38969597271958112</v>
      </c>
      <c r="I797" s="1">
        <v>44938.291666666664</v>
      </c>
      <c r="J797">
        <v>29.207999999999998</v>
      </c>
      <c r="K797">
        <v>30.29</v>
      </c>
      <c r="L797">
        <v>30.38</v>
      </c>
      <c r="M797">
        <v>29.47</v>
      </c>
      <c r="N797">
        <v>29.98</v>
      </c>
      <c r="O797">
        <v>-0.43239778101161258</v>
      </c>
      <c r="P797">
        <v>28963900</v>
      </c>
      <c r="Q797" s="1">
        <v>44938.291666666664</v>
      </c>
      <c r="R797">
        <v>235.12870000000001</v>
      </c>
      <c r="S797">
        <v>238.51</v>
      </c>
      <c r="T797">
        <v>239.9</v>
      </c>
      <c r="U797">
        <v>233.56</v>
      </c>
      <c r="V797">
        <v>235.26</v>
      </c>
      <c r="W797">
        <v>27269500</v>
      </c>
      <c r="X797">
        <v>-0.1064558319377775</v>
      </c>
      <c r="Y797" s="1">
        <v>44938.291666666664</v>
      </c>
      <c r="Z797">
        <v>16.5001</v>
      </c>
      <c r="AA797">
        <v>16.510999999999999</v>
      </c>
      <c r="AB797">
        <v>16.637</v>
      </c>
      <c r="AC797">
        <v>15.492000000000001</v>
      </c>
      <c r="AD797">
        <v>16.100000000000001</v>
      </c>
      <c r="AE797">
        <v>0.54195262298412461</v>
      </c>
      <c r="AF797">
        <v>551409000</v>
      </c>
      <c r="AG797" s="1">
        <v>44938.291666666664</v>
      </c>
      <c r="AH797">
        <v>16.819400000000002</v>
      </c>
      <c r="AI797">
        <v>17.213999999999999</v>
      </c>
      <c r="AJ797">
        <v>17.23</v>
      </c>
      <c r="AK797">
        <v>16.867999999999999</v>
      </c>
      <c r="AL797">
        <v>16.93</v>
      </c>
      <c r="AM797">
        <v>0.49931873293110901</v>
      </c>
      <c r="AN797">
        <v>5565500</v>
      </c>
    </row>
    <row r="798" spans="1:40">
      <c r="A798" s="121">
        <v>44939.291666666664</v>
      </c>
      <c r="B798">
        <v>133.35759999999999</v>
      </c>
      <c r="C798">
        <v>134.76</v>
      </c>
      <c r="D798">
        <v>134.91999999999999</v>
      </c>
      <c r="E798">
        <v>131.66</v>
      </c>
      <c r="F798">
        <v>132.03</v>
      </c>
      <c r="G798">
        <v>57809700</v>
      </c>
      <c r="H798">
        <v>-0.64540123299092877</v>
      </c>
      <c r="I798" s="1">
        <v>44939.291666666664</v>
      </c>
      <c r="J798">
        <v>29.034400000000002</v>
      </c>
      <c r="K798">
        <v>30.11</v>
      </c>
      <c r="L798">
        <v>30.17</v>
      </c>
      <c r="M798">
        <v>29.81</v>
      </c>
      <c r="N798">
        <v>29.97</v>
      </c>
      <c r="O798">
        <v>-0.3311457681027507</v>
      </c>
      <c r="P798">
        <v>31361900</v>
      </c>
      <c r="Q798" s="1">
        <v>44939.291666666664</v>
      </c>
      <c r="R798">
        <v>235.83850000000001</v>
      </c>
      <c r="S798">
        <v>239.23</v>
      </c>
      <c r="T798">
        <v>239.37</v>
      </c>
      <c r="U798">
        <v>234.92</v>
      </c>
      <c r="V798">
        <v>237</v>
      </c>
      <c r="W798">
        <v>21333300</v>
      </c>
      <c r="X798">
        <v>-0.57334522691167444</v>
      </c>
      <c r="Y798" s="1">
        <v>44939.291666666664</v>
      </c>
      <c r="Z798">
        <v>16.887899999999998</v>
      </c>
      <c r="AA798">
        <v>16.899000000000001</v>
      </c>
      <c r="AB798">
        <v>16.922000000000001</v>
      </c>
      <c r="AC798">
        <v>16.164999999999999</v>
      </c>
      <c r="AD798">
        <v>16.277999999999999</v>
      </c>
      <c r="AE798">
        <v>-1.6640622290750459E-2</v>
      </c>
      <c r="AF798">
        <v>447287000</v>
      </c>
      <c r="AG798" s="1">
        <v>44939.291666666664</v>
      </c>
      <c r="AH798">
        <v>16.756900000000002</v>
      </c>
      <c r="AI798">
        <v>17.149999999999999</v>
      </c>
      <c r="AJ798">
        <v>17.186</v>
      </c>
      <c r="AK798">
        <v>16.832000000000001</v>
      </c>
      <c r="AL798">
        <v>16.838000000000001</v>
      </c>
      <c r="AM798">
        <v>0.25090783730658328</v>
      </c>
      <c r="AN798">
        <v>4972000</v>
      </c>
    </row>
    <row r="799" spans="1:40">
      <c r="A799" s="121">
        <v>44943.291666666664</v>
      </c>
      <c r="B799">
        <v>134.52529999999999</v>
      </c>
      <c r="C799">
        <v>135.94</v>
      </c>
      <c r="D799">
        <v>137.29</v>
      </c>
      <c r="E799">
        <v>134.13</v>
      </c>
      <c r="F799">
        <v>134.83000000000001</v>
      </c>
      <c r="G799">
        <v>63646600</v>
      </c>
      <c r="H799">
        <v>-0.53541324238835775</v>
      </c>
      <c r="I799" s="1">
        <v>44943.291666666664</v>
      </c>
      <c r="J799">
        <v>28.5426</v>
      </c>
      <c r="K799">
        <v>29.6</v>
      </c>
      <c r="L799">
        <v>30.26</v>
      </c>
      <c r="M799">
        <v>29.52</v>
      </c>
      <c r="N799">
        <v>30.18</v>
      </c>
      <c r="O799">
        <v>-0.18770400903103029</v>
      </c>
      <c r="P799">
        <v>34759100</v>
      </c>
      <c r="Q799" s="1">
        <v>44943.291666666664</v>
      </c>
      <c r="R799">
        <v>236.9426</v>
      </c>
      <c r="S799">
        <v>240.35</v>
      </c>
      <c r="T799">
        <v>240.91</v>
      </c>
      <c r="U799">
        <v>237.09</v>
      </c>
      <c r="V799">
        <v>237.97</v>
      </c>
      <c r="W799">
        <v>29831300</v>
      </c>
      <c r="X799">
        <v>9.5032873301959919E-2</v>
      </c>
      <c r="Y799" s="1">
        <v>44943.291666666664</v>
      </c>
      <c r="Z799">
        <v>17.6904</v>
      </c>
      <c r="AA799">
        <v>17.702000000000002</v>
      </c>
      <c r="AB799">
        <v>17.728000000000002</v>
      </c>
      <c r="AC799">
        <v>16.899000000000001</v>
      </c>
      <c r="AD799">
        <v>16.899000000000001</v>
      </c>
      <c r="AE799">
        <v>0.32571380758205409</v>
      </c>
      <c r="AF799">
        <v>511102000</v>
      </c>
      <c r="AG799" s="1">
        <v>44943.291666666664</v>
      </c>
      <c r="AH799">
        <v>16.9543</v>
      </c>
      <c r="AI799">
        <v>17.352</v>
      </c>
      <c r="AJ799">
        <v>17.544</v>
      </c>
      <c r="AK799">
        <v>17.256</v>
      </c>
      <c r="AL799">
        <v>17.256</v>
      </c>
      <c r="AM799">
        <v>3.4516206240231502E-2</v>
      </c>
      <c r="AN799">
        <v>4455000</v>
      </c>
    </row>
    <row r="800" spans="1:40">
      <c r="A800" s="121">
        <v>44944.291666666664</v>
      </c>
      <c r="B800">
        <v>133.80289999999999</v>
      </c>
      <c r="C800">
        <v>135.21</v>
      </c>
      <c r="D800">
        <v>138.61000000000001</v>
      </c>
      <c r="E800">
        <v>135.03</v>
      </c>
      <c r="F800">
        <v>136.82</v>
      </c>
      <c r="G800">
        <v>69672800</v>
      </c>
      <c r="H800">
        <v>-0.4218581653835754</v>
      </c>
      <c r="I800" s="1">
        <v>44944.291666666664</v>
      </c>
      <c r="J800">
        <v>27.780799999999999</v>
      </c>
      <c r="K800">
        <v>28.81</v>
      </c>
      <c r="L800">
        <v>29.82</v>
      </c>
      <c r="M800">
        <v>28.63</v>
      </c>
      <c r="N800">
        <v>29.8</v>
      </c>
      <c r="O800">
        <v>0.21090717856951618</v>
      </c>
      <c r="P800">
        <v>44199600</v>
      </c>
      <c r="Q800" s="1">
        <v>44944.291666666664</v>
      </c>
      <c r="R800">
        <v>232.46700000000001</v>
      </c>
      <c r="S800">
        <v>235.81</v>
      </c>
      <c r="T800">
        <v>242.38</v>
      </c>
      <c r="U800">
        <v>235.52</v>
      </c>
      <c r="V800">
        <v>241.57</v>
      </c>
      <c r="W800">
        <v>30028700</v>
      </c>
      <c r="X800">
        <v>0.11055862488847103</v>
      </c>
      <c r="Y800" s="1">
        <v>44944.291666666664</v>
      </c>
      <c r="Z800">
        <v>17.365600000000001</v>
      </c>
      <c r="AA800">
        <v>17.376999999999999</v>
      </c>
      <c r="AB800">
        <v>17.873000000000001</v>
      </c>
      <c r="AC800">
        <v>17.282</v>
      </c>
      <c r="AD800">
        <v>17.667000000000002</v>
      </c>
      <c r="AE800">
        <v>-5.7751050812497713E-2</v>
      </c>
      <c r="AF800">
        <v>439624000</v>
      </c>
      <c r="AG800" s="1">
        <v>44944.291666666664</v>
      </c>
      <c r="AH800">
        <v>16.938700000000001</v>
      </c>
      <c r="AI800">
        <v>17.335999999999999</v>
      </c>
      <c r="AJ800">
        <v>17.658000000000001</v>
      </c>
      <c r="AK800">
        <v>17.321999999999999</v>
      </c>
      <c r="AL800">
        <v>17.600000000000001</v>
      </c>
      <c r="AM800">
        <v>-0.34364595752852839</v>
      </c>
      <c r="AN800">
        <v>3551500</v>
      </c>
    </row>
    <row r="801" spans="1:40">
      <c r="A801" s="121">
        <v>44945.291666666664</v>
      </c>
      <c r="B801">
        <v>133.8623</v>
      </c>
      <c r="C801">
        <v>135.27000000000001</v>
      </c>
      <c r="D801">
        <v>136.25</v>
      </c>
      <c r="E801">
        <v>133.77000000000001</v>
      </c>
      <c r="F801">
        <v>134.08000000000001</v>
      </c>
      <c r="G801">
        <v>58280400</v>
      </c>
      <c r="H801">
        <v>-0.63653156807005806</v>
      </c>
      <c r="I801" s="1">
        <v>44945.291666666664</v>
      </c>
      <c r="J801">
        <v>27.404800000000002</v>
      </c>
      <c r="K801">
        <v>28.42</v>
      </c>
      <c r="L801">
        <v>28.76</v>
      </c>
      <c r="M801">
        <v>28.24</v>
      </c>
      <c r="N801">
        <v>28.61</v>
      </c>
      <c r="O801">
        <v>-9.7873459630027942E-2</v>
      </c>
      <c r="P801">
        <v>36886600</v>
      </c>
      <c r="Q801" s="1">
        <v>44945.291666666664</v>
      </c>
      <c r="R801">
        <v>228.642</v>
      </c>
      <c r="S801">
        <v>231.93</v>
      </c>
      <c r="T801">
        <v>235.52</v>
      </c>
      <c r="U801">
        <v>230.68</v>
      </c>
      <c r="V801">
        <v>233.78</v>
      </c>
      <c r="W801">
        <v>28623000</v>
      </c>
      <c r="X801">
        <v>-1.4004669426955751E-6</v>
      </c>
      <c r="Y801" s="1">
        <v>44945.291666666664</v>
      </c>
      <c r="Z801">
        <v>16.754000000000001</v>
      </c>
      <c r="AA801">
        <v>16.765000000000001</v>
      </c>
      <c r="AB801">
        <v>17.196999999999999</v>
      </c>
      <c r="AC801">
        <v>16.731000000000002</v>
      </c>
      <c r="AD801">
        <v>17.036000000000001</v>
      </c>
      <c r="AE801">
        <v>1.3643648752608964E-2</v>
      </c>
      <c r="AF801">
        <v>452932000</v>
      </c>
      <c r="AG801" s="1">
        <v>44945.291666666664</v>
      </c>
      <c r="AH801">
        <v>17.1907</v>
      </c>
      <c r="AI801">
        <v>17.594000000000001</v>
      </c>
      <c r="AJ801">
        <v>17.757999999999999</v>
      </c>
      <c r="AK801">
        <v>17.512</v>
      </c>
      <c r="AL801">
        <v>17.655999999999999</v>
      </c>
      <c r="AM801">
        <v>-5.4216919071309273E-2</v>
      </c>
      <c r="AN801">
        <v>4243000</v>
      </c>
    </row>
    <row r="802" spans="1:40">
      <c r="A802" s="121">
        <v>44946.291666666664</v>
      </c>
      <c r="B802">
        <v>136.43520000000001</v>
      </c>
      <c r="C802">
        <v>137.87</v>
      </c>
      <c r="D802">
        <v>138.02000000000001</v>
      </c>
      <c r="E802">
        <v>134.22</v>
      </c>
      <c r="F802">
        <v>135.28</v>
      </c>
      <c r="G802">
        <v>80223600</v>
      </c>
      <c r="H802">
        <v>-0.22304350499028328</v>
      </c>
      <c r="I802" s="1">
        <v>44946.291666666664</v>
      </c>
      <c r="J802">
        <v>28.176200000000001</v>
      </c>
      <c r="K802">
        <v>29.22</v>
      </c>
      <c r="L802">
        <v>29.23</v>
      </c>
      <c r="M802">
        <v>28.25</v>
      </c>
      <c r="N802">
        <v>28.42</v>
      </c>
      <c r="O802">
        <v>-0.17083993315288207</v>
      </c>
      <c r="P802">
        <v>35158500</v>
      </c>
      <c r="Q802" s="1">
        <v>44946.291666666664</v>
      </c>
      <c r="R802">
        <v>236.81450000000001</v>
      </c>
      <c r="S802">
        <v>240.22</v>
      </c>
      <c r="T802">
        <v>240.74</v>
      </c>
      <c r="U802">
        <v>234.51</v>
      </c>
      <c r="V802">
        <v>234.86</v>
      </c>
      <c r="W802">
        <v>35389800</v>
      </c>
      <c r="X802">
        <v>0.5322157010305415</v>
      </c>
      <c r="Y802" s="1">
        <v>44946.291666666664</v>
      </c>
      <c r="Z802">
        <v>17.827300000000001</v>
      </c>
      <c r="AA802">
        <v>17.838999999999999</v>
      </c>
      <c r="AB802">
        <v>17.856000000000002</v>
      </c>
      <c r="AC802">
        <v>16.824999999999999</v>
      </c>
      <c r="AD802">
        <v>17.010999999999999</v>
      </c>
      <c r="AE802">
        <v>0.61468852144397701</v>
      </c>
      <c r="AF802">
        <v>564967000</v>
      </c>
      <c r="AG802" s="1">
        <v>44946.291666666664</v>
      </c>
      <c r="AH802">
        <v>17.448699999999999</v>
      </c>
      <c r="AI802">
        <v>17.858000000000001</v>
      </c>
      <c r="AJ802">
        <v>17.867999999999999</v>
      </c>
      <c r="AK802">
        <v>17.628</v>
      </c>
      <c r="AL802">
        <v>17.68</v>
      </c>
      <c r="AM802">
        <v>-0.69795063005786451</v>
      </c>
      <c r="AN802">
        <v>2705000</v>
      </c>
    </row>
    <row r="803" spans="1:40">
      <c r="A803" s="121">
        <v>44949.291666666664</v>
      </c>
      <c r="B803">
        <v>139.64150000000001</v>
      </c>
      <c r="C803">
        <v>141.11000000000001</v>
      </c>
      <c r="D803">
        <v>143.32</v>
      </c>
      <c r="E803">
        <v>137.9</v>
      </c>
      <c r="F803">
        <v>138.12</v>
      </c>
      <c r="G803">
        <v>81760300</v>
      </c>
      <c r="H803">
        <v>-0.19408660232637417</v>
      </c>
      <c r="I803" s="1">
        <v>44949.291666666664</v>
      </c>
      <c r="J803">
        <v>29.188700000000001</v>
      </c>
      <c r="K803">
        <v>30.27</v>
      </c>
      <c r="L803">
        <v>30.49</v>
      </c>
      <c r="M803">
        <v>29.18</v>
      </c>
      <c r="N803">
        <v>29.33</v>
      </c>
      <c r="O803">
        <v>-1.7260305732780624E-2</v>
      </c>
      <c r="P803">
        <v>38795800</v>
      </c>
      <c r="Q803" s="1">
        <v>44949.291666666664</v>
      </c>
      <c r="R803">
        <v>239.14099999999999</v>
      </c>
      <c r="S803">
        <v>242.58</v>
      </c>
      <c r="T803">
        <v>245.17</v>
      </c>
      <c r="U803">
        <v>239.65</v>
      </c>
      <c r="V803">
        <v>241.1</v>
      </c>
      <c r="W803">
        <v>31934000</v>
      </c>
      <c r="X803">
        <v>0.26041280167560182</v>
      </c>
      <c r="Y803" s="1">
        <v>44949.291666666664</v>
      </c>
      <c r="Z803">
        <v>19.180399999999999</v>
      </c>
      <c r="AA803">
        <v>19.193000000000001</v>
      </c>
      <c r="AB803">
        <v>19.245000000000001</v>
      </c>
      <c r="AC803">
        <v>17.818000000000001</v>
      </c>
      <c r="AD803">
        <v>18.064</v>
      </c>
      <c r="AE803">
        <v>1.098571623485934</v>
      </c>
      <c r="AF803">
        <v>655163000</v>
      </c>
      <c r="AG803" s="1">
        <v>44949.291666666664</v>
      </c>
      <c r="AH803">
        <v>17.374400000000001</v>
      </c>
      <c r="AI803">
        <v>17.782</v>
      </c>
      <c r="AJ803">
        <v>17.838000000000001</v>
      </c>
      <c r="AK803">
        <v>17.600000000000001</v>
      </c>
      <c r="AL803">
        <v>17.626000000000001</v>
      </c>
      <c r="AM803">
        <v>-0.55396857766555307</v>
      </c>
      <c r="AN803">
        <v>3049000</v>
      </c>
    </row>
    <row r="804" spans="1:40">
      <c r="A804" s="121">
        <v>44950.291666666664</v>
      </c>
      <c r="B804">
        <v>141.04679999999999</v>
      </c>
      <c r="C804">
        <v>142.53</v>
      </c>
      <c r="D804">
        <v>143.16</v>
      </c>
      <c r="E804">
        <v>140.30000000000001</v>
      </c>
      <c r="F804">
        <v>140.31</v>
      </c>
      <c r="G804">
        <v>66435100</v>
      </c>
      <c r="H804">
        <v>-0.48286796804833654</v>
      </c>
      <c r="I804" s="1">
        <v>44950.291666666664</v>
      </c>
      <c r="J804">
        <v>28.851199999999999</v>
      </c>
      <c r="K804">
        <v>29.92</v>
      </c>
      <c r="L804">
        <v>30.19</v>
      </c>
      <c r="M804">
        <v>29.73</v>
      </c>
      <c r="N804">
        <v>29.94</v>
      </c>
      <c r="O804">
        <v>-0.60588580046112539</v>
      </c>
      <c r="P804">
        <v>24855100</v>
      </c>
      <c r="Q804" s="1">
        <v>44950.291666666664</v>
      </c>
      <c r="R804">
        <v>238.6086</v>
      </c>
      <c r="S804">
        <v>242.04</v>
      </c>
      <c r="T804">
        <v>243.95</v>
      </c>
      <c r="U804">
        <v>240.44</v>
      </c>
      <c r="V804">
        <v>242.5</v>
      </c>
      <c r="W804">
        <v>40234400</v>
      </c>
      <c r="X804">
        <v>0.91324942005795651</v>
      </c>
      <c r="Y804" s="1">
        <v>44950.291666666664</v>
      </c>
      <c r="Z804">
        <v>19.252300000000002</v>
      </c>
      <c r="AA804">
        <v>19.265000000000001</v>
      </c>
      <c r="AB804">
        <v>19.495000000000001</v>
      </c>
      <c r="AC804">
        <v>18.82</v>
      </c>
      <c r="AD804">
        <v>18.827000000000002</v>
      </c>
      <c r="AE804">
        <v>0.24578908304636432</v>
      </c>
      <c r="AF804">
        <v>496204000</v>
      </c>
      <c r="AG804" s="1">
        <v>44950.291666666664</v>
      </c>
      <c r="AH804">
        <v>17.4526</v>
      </c>
      <c r="AI804">
        <v>17.861999999999998</v>
      </c>
      <c r="AJ804">
        <v>17.998000000000001</v>
      </c>
      <c r="AK804">
        <v>17.600000000000001</v>
      </c>
      <c r="AL804">
        <v>17.802</v>
      </c>
      <c r="AM804">
        <v>-0.37964147062660625</v>
      </c>
      <c r="AN804">
        <v>3465500</v>
      </c>
    </row>
    <row r="805" spans="1:40">
      <c r="A805" s="121">
        <v>44951.291666666664</v>
      </c>
      <c r="B805">
        <v>140.3837</v>
      </c>
      <c r="C805">
        <v>141.86000000000001</v>
      </c>
      <c r="D805">
        <v>142.43</v>
      </c>
      <c r="E805">
        <v>138.81</v>
      </c>
      <c r="F805">
        <v>140.88999999999999</v>
      </c>
      <c r="G805">
        <v>65799300</v>
      </c>
      <c r="H805">
        <v>-0.4948487051562388</v>
      </c>
      <c r="I805" s="1">
        <v>44951.291666666664</v>
      </c>
      <c r="J805">
        <v>28.638999999999999</v>
      </c>
      <c r="K805">
        <v>29.7</v>
      </c>
      <c r="L805">
        <v>29.89</v>
      </c>
      <c r="M805">
        <v>29.17</v>
      </c>
      <c r="N805">
        <v>29.52</v>
      </c>
      <c r="O805">
        <v>-0.46178113204717425</v>
      </c>
      <c r="P805">
        <v>28268000</v>
      </c>
      <c r="Q805" s="1">
        <v>44951.291666666664</v>
      </c>
      <c r="R805">
        <v>237.19890000000001</v>
      </c>
      <c r="S805">
        <v>240.61</v>
      </c>
      <c r="T805">
        <v>243.3</v>
      </c>
      <c r="U805">
        <v>230.9</v>
      </c>
      <c r="V805">
        <v>234.48</v>
      </c>
      <c r="W805">
        <v>66526600</v>
      </c>
      <c r="X805">
        <v>2.9811631275699497</v>
      </c>
      <c r="Y805" s="1">
        <v>44951.291666666664</v>
      </c>
      <c r="Z805">
        <v>19.310300000000002</v>
      </c>
      <c r="AA805">
        <v>19.323</v>
      </c>
      <c r="AB805">
        <v>19.37</v>
      </c>
      <c r="AC805">
        <v>18.579999999999998</v>
      </c>
      <c r="AD805">
        <v>18.913</v>
      </c>
      <c r="AE805">
        <v>-4.5698322380385544E-3</v>
      </c>
      <c r="AF805">
        <v>449537000</v>
      </c>
      <c r="AG805" s="1">
        <v>44951.291666666664</v>
      </c>
      <c r="AH805">
        <v>17.499500000000001</v>
      </c>
      <c r="AI805">
        <v>17.91</v>
      </c>
      <c r="AJ805">
        <v>17.937999999999999</v>
      </c>
      <c r="AK805">
        <v>17.745999999999999</v>
      </c>
      <c r="AL805">
        <v>17.792000000000002</v>
      </c>
      <c r="AM805">
        <v>-0.62533177514488192</v>
      </c>
      <c r="AN805">
        <v>2878500</v>
      </c>
    </row>
    <row r="806" spans="1:40">
      <c r="A806" s="121">
        <v>44952.291666666664</v>
      </c>
      <c r="B806">
        <v>142.46190000000001</v>
      </c>
      <c r="C806">
        <v>143.96</v>
      </c>
      <c r="D806">
        <v>144.25</v>
      </c>
      <c r="E806">
        <v>141.9</v>
      </c>
      <c r="F806">
        <v>143.16999999999999</v>
      </c>
      <c r="G806">
        <v>54105100</v>
      </c>
      <c r="H806">
        <v>-0.71520909503863983</v>
      </c>
      <c r="I806" s="1">
        <v>44952.291666666664</v>
      </c>
      <c r="J806">
        <v>29.0151</v>
      </c>
      <c r="K806">
        <v>30.09</v>
      </c>
      <c r="L806">
        <v>30.11</v>
      </c>
      <c r="M806">
        <v>29.33</v>
      </c>
      <c r="N806">
        <v>30.06</v>
      </c>
      <c r="O806">
        <v>0.71288155532806674</v>
      </c>
      <c r="P806">
        <v>56088100</v>
      </c>
      <c r="Q806" s="1">
        <v>44952.291666666664</v>
      </c>
      <c r="R806">
        <v>244.48419999999999</v>
      </c>
      <c r="S806">
        <v>248</v>
      </c>
      <c r="T806">
        <v>248.31</v>
      </c>
      <c r="U806">
        <v>242</v>
      </c>
      <c r="V806">
        <v>243.65</v>
      </c>
      <c r="W806">
        <v>33454500</v>
      </c>
      <c r="X806">
        <v>0.38000198752813547</v>
      </c>
      <c r="Y806" s="1">
        <v>44952.291666666664</v>
      </c>
      <c r="Z806">
        <v>19.789000000000001</v>
      </c>
      <c r="AA806">
        <v>19.802</v>
      </c>
      <c r="AB806">
        <v>20.166</v>
      </c>
      <c r="AC806">
        <v>19.277999999999999</v>
      </c>
      <c r="AD806">
        <v>19.701000000000001</v>
      </c>
      <c r="AE806">
        <v>0.21001126133012624</v>
      </c>
      <c r="AF806">
        <v>489535000</v>
      </c>
      <c r="AG806" s="1">
        <v>44952.291666666664</v>
      </c>
      <c r="AH806">
        <v>17.417400000000001</v>
      </c>
      <c r="AI806">
        <v>17.826000000000001</v>
      </c>
      <c r="AJ806">
        <v>17.834</v>
      </c>
      <c r="AK806">
        <v>17.62</v>
      </c>
      <c r="AL806">
        <v>17.78</v>
      </c>
      <c r="AM806">
        <v>-0.56631587576314957</v>
      </c>
      <c r="AN806">
        <v>3019500</v>
      </c>
    </row>
    <row r="807" spans="1:40">
      <c r="A807" s="121">
        <v>44953.291666666664</v>
      </c>
      <c r="B807">
        <v>144.41139999999999</v>
      </c>
      <c r="C807">
        <v>145.93</v>
      </c>
      <c r="D807">
        <v>147.22999999999999</v>
      </c>
      <c r="E807">
        <v>143.08000000000001</v>
      </c>
      <c r="F807">
        <v>143.16</v>
      </c>
      <c r="G807">
        <v>70555800</v>
      </c>
      <c r="H807">
        <v>-0.40521929959830066</v>
      </c>
      <c r="I807" s="1">
        <v>44953.291666666664</v>
      </c>
      <c r="J807">
        <v>27.1541</v>
      </c>
      <c r="K807">
        <v>28.16</v>
      </c>
      <c r="L807">
        <v>28.24</v>
      </c>
      <c r="M807">
        <v>26.78</v>
      </c>
      <c r="N807">
        <v>27.07</v>
      </c>
      <c r="O807">
        <v>4.6168728975943969</v>
      </c>
      <c r="P807">
        <v>148548200</v>
      </c>
      <c r="Q807" s="1">
        <v>44953.291666666664</v>
      </c>
      <c r="R807">
        <v>244.64189999999999</v>
      </c>
      <c r="S807">
        <v>248.16</v>
      </c>
      <c r="T807">
        <v>249.83</v>
      </c>
      <c r="U807">
        <v>246.83</v>
      </c>
      <c r="V807">
        <v>248.99</v>
      </c>
      <c r="W807">
        <v>26498900</v>
      </c>
      <c r="X807">
        <v>-0.16706446503081429</v>
      </c>
      <c r="Y807" s="1">
        <v>44953.291666666664</v>
      </c>
      <c r="Z807">
        <v>20.351600000000001</v>
      </c>
      <c r="AA807">
        <v>20.364999999999998</v>
      </c>
      <c r="AB807">
        <v>20.628</v>
      </c>
      <c r="AC807">
        <v>19.405000000000001</v>
      </c>
      <c r="AD807">
        <v>19.462</v>
      </c>
      <c r="AE807">
        <v>0.49223706235368853</v>
      </c>
      <c r="AF807">
        <v>542142000</v>
      </c>
      <c r="AG807" s="1">
        <v>44953.291666666664</v>
      </c>
      <c r="AH807">
        <v>17.706600000000002</v>
      </c>
      <c r="AI807">
        <v>18.122</v>
      </c>
      <c r="AJ807">
        <v>18.2</v>
      </c>
      <c r="AK807">
        <v>17.866</v>
      </c>
      <c r="AL807">
        <v>17.896000000000001</v>
      </c>
      <c r="AM807">
        <v>-4.333455464630899E-2</v>
      </c>
      <c r="AN807">
        <v>4269000</v>
      </c>
    </row>
    <row r="808" spans="1:40">
      <c r="A808" s="121">
        <v>44956.291666666664</v>
      </c>
      <c r="B808">
        <v>141.5119</v>
      </c>
      <c r="C808">
        <v>143</v>
      </c>
      <c r="D808">
        <v>145.55000000000001</v>
      </c>
      <c r="E808">
        <v>142.85</v>
      </c>
      <c r="F808">
        <v>144.96</v>
      </c>
      <c r="G808">
        <v>64015300</v>
      </c>
      <c r="H808">
        <v>-0.52846562085378146</v>
      </c>
      <c r="I808" s="1">
        <v>44956.291666666664</v>
      </c>
      <c r="J808">
        <v>26.951599999999999</v>
      </c>
      <c r="K808">
        <v>27.95</v>
      </c>
      <c r="L808">
        <v>28.51</v>
      </c>
      <c r="M808">
        <v>27.67</v>
      </c>
      <c r="N808">
        <v>27.72</v>
      </c>
      <c r="O808">
        <v>0.67309432773673206</v>
      </c>
      <c r="P808">
        <v>55145800</v>
      </c>
      <c r="Q808" s="1">
        <v>44956.291666666664</v>
      </c>
      <c r="R808">
        <v>239.26910000000001</v>
      </c>
      <c r="S808">
        <v>242.71</v>
      </c>
      <c r="T808">
        <v>245.6</v>
      </c>
      <c r="U808">
        <v>242.2</v>
      </c>
      <c r="V808">
        <v>244.51</v>
      </c>
      <c r="W808">
        <v>25867400</v>
      </c>
      <c r="X808">
        <v>-0.21673271288735818</v>
      </c>
      <c r="Y808" s="1">
        <v>44956.291666666664</v>
      </c>
      <c r="Z808">
        <v>19.1494</v>
      </c>
      <c r="AA808">
        <v>19.161999999999999</v>
      </c>
      <c r="AB808">
        <v>20.14</v>
      </c>
      <c r="AC808">
        <v>19.149999999999999</v>
      </c>
      <c r="AD808">
        <v>19.95</v>
      </c>
      <c r="AE808">
        <v>0.20505419021514587</v>
      </c>
      <c r="AF808">
        <v>488611000</v>
      </c>
      <c r="AG808" s="1">
        <v>44956.291666666664</v>
      </c>
      <c r="AH808">
        <v>17.456499999999998</v>
      </c>
      <c r="AI808">
        <v>17.866</v>
      </c>
      <c r="AJ808">
        <v>17.974</v>
      </c>
      <c r="AK808">
        <v>17.806000000000001</v>
      </c>
      <c r="AL808">
        <v>17.858000000000001</v>
      </c>
      <c r="AM808">
        <v>-0.35557470314824019</v>
      </c>
      <c r="AN808">
        <v>3523000</v>
      </c>
    </row>
    <row r="809" spans="1:40">
      <c r="A809" s="121">
        <v>44957.291666666664</v>
      </c>
      <c r="B809">
        <v>142.7884</v>
      </c>
      <c r="C809">
        <v>144.29</v>
      </c>
      <c r="D809">
        <v>144.34</v>
      </c>
      <c r="E809">
        <v>142.28</v>
      </c>
      <c r="F809">
        <v>142.69999999999999</v>
      </c>
      <c r="G809">
        <v>65874500</v>
      </c>
      <c r="H809">
        <v>-0.49343166924791187</v>
      </c>
      <c r="I809" s="1">
        <v>44957.291666666664</v>
      </c>
      <c r="J809">
        <v>27.250499999999999</v>
      </c>
      <c r="K809">
        <v>28.26</v>
      </c>
      <c r="L809">
        <v>28.29</v>
      </c>
      <c r="M809">
        <v>27.53</v>
      </c>
      <c r="N809">
        <v>27.78</v>
      </c>
      <c r="O809">
        <v>0.56651370597503525</v>
      </c>
      <c r="P809">
        <v>52621600</v>
      </c>
      <c r="Q809" s="1">
        <v>44957.291666666664</v>
      </c>
      <c r="R809">
        <v>244.29679999999999</v>
      </c>
      <c r="S809">
        <v>247.81</v>
      </c>
      <c r="T809">
        <v>247.95</v>
      </c>
      <c r="U809">
        <v>242.95</v>
      </c>
      <c r="V809">
        <v>243.45</v>
      </c>
      <c r="W809">
        <v>26541100</v>
      </c>
      <c r="X809">
        <v>-0.16374538338466044</v>
      </c>
      <c r="Y809" s="1">
        <v>44957.291666666664</v>
      </c>
      <c r="Z809">
        <v>19.524100000000001</v>
      </c>
      <c r="AA809">
        <v>19.536999999999999</v>
      </c>
      <c r="AB809">
        <v>19.687000000000001</v>
      </c>
      <c r="AC809">
        <v>18.95</v>
      </c>
      <c r="AD809">
        <v>19.170000000000002</v>
      </c>
      <c r="AE809">
        <v>0.25551545743106063</v>
      </c>
      <c r="AF809">
        <v>498017000</v>
      </c>
      <c r="AG809" s="1">
        <v>44957.291666666664</v>
      </c>
      <c r="AH809">
        <v>17.4819</v>
      </c>
      <c r="AI809">
        <v>17.891999999999999</v>
      </c>
      <c r="AJ809">
        <v>17.943999999999999</v>
      </c>
      <c r="AK809">
        <v>17.774000000000001</v>
      </c>
      <c r="AL809">
        <v>17.78</v>
      </c>
      <c r="AM809">
        <v>-0.16827246929486994</v>
      </c>
      <c r="AN809">
        <v>3970500</v>
      </c>
    </row>
    <row r="810" spans="1:40">
      <c r="A810" s="121">
        <v>44958.291666666664</v>
      </c>
      <c r="B810">
        <v>143.91659999999999</v>
      </c>
      <c r="C810">
        <v>145.43</v>
      </c>
      <c r="D810">
        <v>146.61000000000001</v>
      </c>
      <c r="E810">
        <v>141.32</v>
      </c>
      <c r="F810">
        <v>143.97</v>
      </c>
      <c r="G810">
        <v>77663600</v>
      </c>
      <c r="H810">
        <v>-0.27128302527375259</v>
      </c>
      <c r="I810" s="1">
        <v>44958.291666666664</v>
      </c>
      <c r="J810">
        <v>28.031600000000001</v>
      </c>
      <c r="K810">
        <v>29.07</v>
      </c>
      <c r="L810">
        <v>29.43</v>
      </c>
      <c r="M810">
        <v>27.68</v>
      </c>
      <c r="N810">
        <v>27.89</v>
      </c>
      <c r="O810">
        <v>1.0186854350163204</v>
      </c>
      <c r="P810">
        <v>63330600</v>
      </c>
      <c r="Q810" s="1">
        <v>44958.291666666664</v>
      </c>
      <c r="R810">
        <v>249.16679999999999</v>
      </c>
      <c r="S810">
        <v>252.75</v>
      </c>
      <c r="T810">
        <v>255.18</v>
      </c>
      <c r="U810">
        <v>245.47</v>
      </c>
      <c r="V810">
        <v>248</v>
      </c>
      <c r="W810">
        <v>31259900</v>
      </c>
      <c r="X810">
        <v>0.20739401168336707</v>
      </c>
      <c r="Y810" s="1">
        <v>44958.291666666664</v>
      </c>
      <c r="Z810">
        <v>20.929200000000002</v>
      </c>
      <c r="AA810">
        <v>20.943000000000001</v>
      </c>
      <c r="AB810">
        <v>21.192</v>
      </c>
      <c r="AC810">
        <v>19.611000000000001</v>
      </c>
      <c r="AD810">
        <v>19.690999999999999</v>
      </c>
      <c r="AE810">
        <v>1.1270801471926499</v>
      </c>
      <c r="AF810">
        <v>660477000</v>
      </c>
      <c r="AG810" s="1">
        <v>44958.291666666664</v>
      </c>
      <c r="AH810">
        <v>17.499500000000001</v>
      </c>
      <c r="AI810">
        <v>17.91</v>
      </c>
      <c r="AJ810">
        <v>18.021999999999998</v>
      </c>
      <c r="AK810">
        <v>17.655999999999999</v>
      </c>
      <c r="AL810">
        <v>17.777999999999999</v>
      </c>
      <c r="AM810">
        <v>0.19021772801331249</v>
      </c>
      <c r="AN810">
        <v>4827000</v>
      </c>
    </row>
    <row r="811" spans="1:40">
      <c r="A811" s="121">
        <v>44959.291666666664</v>
      </c>
      <c r="B811">
        <v>149.25049999999999</v>
      </c>
      <c r="C811">
        <v>150.82</v>
      </c>
      <c r="D811">
        <v>151.18</v>
      </c>
      <c r="E811">
        <v>148.16999999999999</v>
      </c>
      <c r="F811">
        <v>148.9</v>
      </c>
      <c r="G811">
        <v>118339000</v>
      </c>
      <c r="H811">
        <v>0.49518642134274238</v>
      </c>
      <c r="I811" s="1">
        <v>44959.291666666664</v>
      </c>
      <c r="J811">
        <v>29.111499999999999</v>
      </c>
      <c r="K811">
        <v>30.19</v>
      </c>
      <c r="L811">
        <v>30.3</v>
      </c>
      <c r="M811">
        <v>28.8</v>
      </c>
      <c r="N811">
        <v>29.25</v>
      </c>
      <c r="O811">
        <v>0.97224377988768929</v>
      </c>
      <c r="P811">
        <v>62230700</v>
      </c>
      <c r="Q811" s="1">
        <v>44959.291666666664</v>
      </c>
      <c r="R811">
        <v>260.84879999999998</v>
      </c>
      <c r="S811">
        <v>264.60000000000002</v>
      </c>
      <c r="T811">
        <v>264.69</v>
      </c>
      <c r="U811">
        <v>257.25</v>
      </c>
      <c r="V811">
        <v>258.82</v>
      </c>
      <c r="W811">
        <v>39940400</v>
      </c>
      <c r="X811">
        <v>0.89012596024825918</v>
      </c>
      <c r="Y811" s="1">
        <v>44959.291666666664</v>
      </c>
      <c r="Z811">
        <v>21.694700000000001</v>
      </c>
      <c r="AA811">
        <v>21.709</v>
      </c>
      <c r="AB811">
        <v>21.949000000000002</v>
      </c>
      <c r="AC811">
        <v>20.7</v>
      </c>
      <c r="AD811">
        <v>21</v>
      </c>
      <c r="AE811">
        <v>0.61098144769889973</v>
      </c>
      <c r="AF811">
        <v>564276000</v>
      </c>
      <c r="AG811" s="1">
        <v>44959.291666666664</v>
      </c>
      <c r="AH811">
        <v>18.329999999999998</v>
      </c>
      <c r="AI811">
        <v>18.760000000000002</v>
      </c>
      <c r="AJ811">
        <v>19.045999999999999</v>
      </c>
      <c r="AK811">
        <v>18.364000000000001</v>
      </c>
      <c r="AL811">
        <v>18.399999999999999</v>
      </c>
      <c r="AM811">
        <v>1.5480019662710403</v>
      </c>
      <c r="AN811">
        <v>8071000</v>
      </c>
    </row>
    <row r="812" spans="1:40">
      <c r="A812" s="121">
        <v>44960.291666666664</v>
      </c>
      <c r="B812">
        <v>152.8922</v>
      </c>
      <c r="C812">
        <v>154.5</v>
      </c>
      <c r="D812">
        <v>157.38</v>
      </c>
      <c r="E812">
        <v>147.83000000000001</v>
      </c>
      <c r="F812">
        <v>148.03</v>
      </c>
      <c r="G812">
        <v>154357300</v>
      </c>
      <c r="H812">
        <v>1.1738995125248057</v>
      </c>
      <c r="I812" s="1">
        <v>44960.291666666664</v>
      </c>
      <c r="J812">
        <v>29.236899999999999</v>
      </c>
      <c r="K812">
        <v>30.32</v>
      </c>
      <c r="L812">
        <v>31.17</v>
      </c>
      <c r="M812">
        <v>29.53</v>
      </c>
      <c r="N812">
        <v>29.62</v>
      </c>
      <c r="O812">
        <v>0.77685019567707669</v>
      </c>
      <c r="P812">
        <v>57603100</v>
      </c>
      <c r="Q812" s="1">
        <v>44960.291666666664</v>
      </c>
      <c r="R812">
        <v>254.6874</v>
      </c>
      <c r="S812">
        <v>258.35000000000002</v>
      </c>
      <c r="T812">
        <v>264.2</v>
      </c>
      <c r="U812">
        <v>257.10000000000002</v>
      </c>
      <c r="V812">
        <v>259.54000000000002</v>
      </c>
      <c r="W812">
        <v>29077300</v>
      </c>
      <c r="X812">
        <v>3.5729850524708763E-2</v>
      </c>
      <c r="Y812" s="1">
        <v>44960.291666666664</v>
      </c>
      <c r="Z812">
        <v>21.086099999999998</v>
      </c>
      <c r="AA812">
        <v>21.1</v>
      </c>
      <c r="AB812">
        <v>21.745000000000001</v>
      </c>
      <c r="AC812">
        <v>20.789000000000001</v>
      </c>
      <c r="AD812">
        <v>21</v>
      </c>
      <c r="AE812">
        <v>-0.11278312386170604</v>
      </c>
      <c r="AF812">
        <v>429366000</v>
      </c>
      <c r="AG812" s="1">
        <v>44960.291666666664</v>
      </c>
      <c r="AH812">
        <v>18.199100000000001</v>
      </c>
      <c r="AI812">
        <v>18.626000000000001</v>
      </c>
      <c r="AJ812">
        <v>18.95</v>
      </c>
      <c r="AK812">
        <v>18.603999999999999</v>
      </c>
      <c r="AL812">
        <v>18.713999999999999</v>
      </c>
      <c r="AM812">
        <v>0.37835706682245202</v>
      </c>
      <c r="AN812">
        <v>5276500</v>
      </c>
    </row>
    <row r="813" spans="1:40">
      <c r="A813" s="121">
        <v>44963.291666666664</v>
      </c>
      <c r="B813">
        <v>150.15100000000001</v>
      </c>
      <c r="C813">
        <v>151.72999999999999</v>
      </c>
      <c r="D813">
        <v>153.1</v>
      </c>
      <c r="E813">
        <v>150.78</v>
      </c>
      <c r="F813">
        <v>152.57</v>
      </c>
      <c r="G813">
        <v>69858300</v>
      </c>
      <c r="H813">
        <v>-0.41836268451928493</v>
      </c>
      <c r="I813" s="1">
        <v>44963.291666666664</v>
      </c>
      <c r="J813">
        <v>28.002199999999998</v>
      </c>
      <c r="K813">
        <v>28.69</v>
      </c>
      <c r="L813">
        <v>29.65</v>
      </c>
      <c r="M813">
        <v>28.61</v>
      </c>
      <c r="N813">
        <v>29.55</v>
      </c>
      <c r="O813">
        <v>0.40204463146185809</v>
      </c>
      <c r="P813">
        <v>48726400</v>
      </c>
      <c r="Q813" s="1">
        <v>44963.291666666664</v>
      </c>
      <c r="R813">
        <v>253.12979999999999</v>
      </c>
      <c r="S813">
        <v>256.77</v>
      </c>
      <c r="T813">
        <v>258.3</v>
      </c>
      <c r="U813">
        <v>254.78</v>
      </c>
      <c r="V813">
        <v>257.44</v>
      </c>
      <c r="W813">
        <v>22518000</v>
      </c>
      <c r="X813">
        <v>-0.48016712202545503</v>
      </c>
      <c r="Y813" s="1">
        <v>44963.291666666664</v>
      </c>
      <c r="Z813">
        <v>21.075099999999999</v>
      </c>
      <c r="AA813">
        <v>21.088999999999999</v>
      </c>
      <c r="AB813">
        <v>21.57</v>
      </c>
      <c r="AC813">
        <v>20.786000000000001</v>
      </c>
      <c r="AD813">
        <v>20.806000000000001</v>
      </c>
      <c r="AE813">
        <v>9.7005240020564092E-3</v>
      </c>
      <c r="AF813">
        <v>452197000</v>
      </c>
      <c r="AG813" s="1">
        <v>44963.291666666664</v>
      </c>
      <c r="AH813">
        <v>17.610900000000001</v>
      </c>
      <c r="AI813">
        <v>18.024000000000001</v>
      </c>
      <c r="AJ813">
        <v>18.173999999999999</v>
      </c>
      <c r="AK813">
        <v>17.904</v>
      </c>
      <c r="AL813">
        <v>18.172000000000001</v>
      </c>
      <c r="AM813">
        <v>0.22098133513783252</v>
      </c>
      <c r="AN813">
        <v>4900500</v>
      </c>
    </row>
    <row r="814" spans="1:40">
      <c r="A814" s="121">
        <v>44964.291666666664</v>
      </c>
      <c r="B814">
        <v>153.04060000000001</v>
      </c>
      <c r="C814">
        <v>154.65</v>
      </c>
      <c r="D814">
        <v>155.22999999999999</v>
      </c>
      <c r="E814">
        <v>150.63999999999999</v>
      </c>
      <c r="F814">
        <v>150.63999999999999</v>
      </c>
      <c r="G814">
        <v>83322600</v>
      </c>
      <c r="H814">
        <v>-0.16464730445963041</v>
      </c>
      <c r="I814" s="1">
        <v>44964.291666666664</v>
      </c>
      <c r="J814">
        <v>28.3536</v>
      </c>
      <c r="K814">
        <v>29.05</v>
      </c>
      <c r="L814">
        <v>29.27</v>
      </c>
      <c r="M814">
        <v>28.43</v>
      </c>
      <c r="N814">
        <v>28.65</v>
      </c>
      <c r="O814">
        <v>0.48878864118661447</v>
      </c>
      <c r="P814">
        <v>50780800</v>
      </c>
      <c r="Q814" s="1">
        <v>44964.291666666664</v>
      </c>
      <c r="R814">
        <v>263.76679999999999</v>
      </c>
      <c r="S814">
        <v>267.56</v>
      </c>
      <c r="T814">
        <v>268.77</v>
      </c>
      <c r="U814">
        <v>260.08</v>
      </c>
      <c r="V814">
        <v>260.52999999999997</v>
      </c>
      <c r="W814">
        <v>50841400</v>
      </c>
      <c r="X814">
        <v>1.7475029513554405</v>
      </c>
      <c r="Y814" s="1">
        <v>44964.291666666664</v>
      </c>
      <c r="Z814">
        <v>22.1584</v>
      </c>
      <c r="AA814">
        <v>22.172999999999998</v>
      </c>
      <c r="AB814">
        <v>22.259</v>
      </c>
      <c r="AC814">
        <v>21.15</v>
      </c>
      <c r="AD814">
        <v>21.382000000000001</v>
      </c>
      <c r="AE814">
        <v>1.1467850413542549</v>
      </c>
      <c r="AF814">
        <v>664150000</v>
      </c>
      <c r="AG814" s="1">
        <v>44964.291666666664</v>
      </c>
      <c r="AH814">
        <v>17.8552</v>
      </c>
      <c r="AI814">
        <v>18.274000000000001</v>
      </c>
      <c r="AJ814">
        <v>18.352</v>
      </c>
      <c r="AK814">
        <v>18.026</v>
      </c>
      <c r="AL814">
        <v>18.097999999999999</v>
      </c>
      <c r="AM814">
        <v>0.10399591756907947</v>
      </c>
      <c r="AN814">
        <v>4621000</v>
      </c>
    </row>
    <row r="815" spans="1:40">
      <c r="A815" s="121">
        <v>44965.291666666664</v>
      </c>
      <c r="B815">
        <v>150.3391</v>
      </c>
      <c r="C815">
        <v>151.91999999999999</v>
      </c>
      <c r="D815">
        <v>154.58000000000001</v>
      </c>
      <c r="E815">
        <v>151.16999999999999</v>
      </c>
      <c r="F815">
        <v>153.88</v>
      </c>
      <c r="G815">
        <v>64120100</v>
      </c>
      <c r="H815">
        <v>-0.52649081549217691</v>
      </c>
      <c r="I815" s="1">
        <v>44965.291666666664</v>
      </c>
      <c r="J815">
        <v>27.562999999999999</v>
      </c>
      <c r="K815">
        <v>28.24</v>
      </c>
      <c r="L815">
        <v>29.12</v>
      </c>
      <c r="M815">
        <v>28.21</v>
      </c>
      <c r="N815">
        <v>28.95</v>
      </c>
      <c r="O815">
        <v>-0.11507954606053721</v>
      </c>
      <c r="P815">
        <v>36479100</v>
      </c>
      <c r="Q815" s="1">
        <v>44965.291666666664</v>
      </c>
      <c r="R815">
        <v>262.9486</v>
      </c>
      <c r="S815">
        <v>266.73</v>
      </c>
      <c r="T815">
        <v>276.76</v>
      </c>
      <c r="U815">
        <v>266.20999999999998</v>
      </c>
      <c r="V815">
        <v>273.2</v>
      </c>
      <c r="W815">
        <v>54686000</v>
      </c>
      <c r="X815">
        <v>2.0498854465403475</v>
      </c>
      <c r="Y815" s="1">
        <v>44965.291666666664</v>
      </c>
      <c r="Z815">
        <v>22.1904</v>
      </c>
      <c r="AA815">
        <v>22.204999999999998</v>
      </c>
      <c r="AB815">
        <v>22.878</v>
      </c>
      <c r="AC815">
        <v>22.007999999999999</v>
      </c>
      <c r="AD815">
        <v>22.387</v>
      </c>
      <c r="AE815">
        <v>0.58616926814610304</v>
      </c>
      <c r="AF815">
        <v>559651000</v>
      </c>
      <c r="AG815" s="1">
        <v>44965.291666666664</v>
      </c>
      <c r="AH815">
        <v>17.669499999999999</v>
      </c>
      <c r="AI815">
        <v>18.084</v>
      </c>
      <c r="AJ815">
        <v>18.295999999999999</v>
      </c>
      <c r="AK815">
        <v>18.044</v>
      </c>
      <c r="AL815">
        <v>18.152000000000001</v>
      </c>
      <c r="AM815">
        <v>-0.44347072350401173</v>
      </c>
      <c r="AN815">
        <v>3313000</v>
      </c>
    </row>
    <row r="816" spans="1:40">
      <c r="A816" s="121">
        <v>44966.291666666664</v>
      </c>
      <c r="B816">
        <v>149.30000000000001</v>
      </c>
      <c r="C816">
        <v>150.87</v>
      </c>
      <c r="D816">
        <v>154.33000000000001</v>
      </c>
      <c r="E816">
        <v>150.41999999999999</v>
      </c>
      <c r="F816">
        <v>153.78</v>
      </c>
      <c r="G816">
        <v>56007100</v>
      </c>
      <c r="H816">
        <v>-0.67936863895303101</v>
      </c>
      <c r="I816" s="1">
        <v>44966.291666666664</v>
      </c>
      <c r="J816">
        <v>27.065200000000001</v>
      </c>
      <c r="K816">
        <v>27.73</v>
      </c>
      <c r="L816">
        <v>28.82</v>
      </c>
      <c r="M816">
        <v>27.57</v>
      </c>
      <c r="N816">
        <v>28.68</v>
      </c>
      <c r="O816">
        <v>0.19852724104454608</v>
      </c>
      <c r="P816">
        <v>43906400</v>
      </c>
      <c r="Q816" s="1">
        <v>44966.291666666664</v>
      </c>
      <c r="R816">
        <v>259.8827</v>
      </c>
      <c r="S816">
        <v>263.62</v>
      </c>
      <c r="T816">
        <v>273.98</v>
      </c>
      <c r="U816">
        <v>262.8</v>
      </c>
      <c r="V816">
        <v>273.8</v>
      </c>
      <c r="W816">
        <v>42375100</v>
      </c>
      <c r="X816">
        <v>1.0816180949376137</v>
      </c>
      <c r="Y816" s="1">
        <v>44966.291666666664</v>
      </c>
      <c r="Z816">
        <v>22.322299999999998</v>
      </c>
      <c r="AA816">
        <v>22.337</v>
      </c>
      <c r="AB816">
        <v>23.02</v>
      </c>
      <c r="AC816">
        <v>22.12</v>
      </c>
      <c r="AD816">
        <v>22.606000000000002</v>
      </c>
      <c r="AE816">
        <v>0.39424370630798378</v>
      </c>
      <c r="AF816">
        <v>523876000</v>
      </c>
      <c r="AG816" s="1">
        <v>44966.291666666664</v>
      </c>
      <c r="AH816">
        <v>17.610900000000001</v>
      </c>
      <c r="AI816">
        <v>18.024000000000001</v>
      </c>
      <c r="AJ816">
        <v>18.41</v>
      </c>
      <c r="AK816">
        <v>17.998000000000001</v>
      </c>
      <c r="AL816">
        <v>18.32</v>
      </c>
      <c r="AM816">
        <v>-0.84046774877757979</v>
      </c>
      <c r="AN816">
        <v>2364500</v>
      </c>
    </row>
    <row r="817" spans="1:40">
      <c r="A817" s="121">
        <v>44967.291666666664</v>
      </c>
      <c r="B817">
        <v>149.66669999999999</v>
      </c>
      <c r="C817">
        <v>151.01</v>
      </c>
      <c r="D817">
        <v>151.34</v>
      </c>
      <c r="E817">
        <v>149.22</v>
      </c>
      <c r="F817">
        <v>149.46</v>
      </c>
      <c r="G817">
        <v>57450700</v>
      </c>
      <c r="H817">
        <v>-0.65216607196818088</v>
      </c>
      <c r="I817" s="1">
        <v>44967.291666666664</v>
      </c>
      <c r="J817">
        <v>27.133600000000001</v>
      </c>
      <c r="K817">
        <v>27.8</v>
      </c>
      <c r="L817">
        <v>27.99</v>
      </c>
      <c r="M817">
        <v>27.34</v>
      </c>
      <c r="N817">
        <v>27.63</v>
      </c>
      <c r="O817">
        <v>-0.33660949223553083</v>
      </c>
      <c r="P817">
        <v>31232500</v>
      </c>
      <c r="Q817" s="1">
        <v>44967.291666666664</v>
      </c>
      <c r="R817">
        <v>259.37009999999998</v>
      </c>
      <c r="S817">
        <v>263.10000000000002</v>
      </c>
      <c r="T817">
        <v>264.08999999999997</v>
      </c>
      <c r="U817">
        <v>260.66000000000003</v>
      </c>
      <c r="V817">
        <v>261.52999999999997</v>
      </c>
      <c r="W817">
        <v>25818500</v>
      </c>
      <c r="X817">
        <v>-0.22057875773325683</v>
      </c>
      <c r="Y817" s="1">
        <v>44967.291666666664</v>
      </c>
      <c r="Z817">
        <v>21.251000000000001</v>
      </c>
      <c r="AA817">
        <v>21.265000000000001</v>
      </c>
      <c r="AB817">
        <v>22.077999999999999</v>
      </c>
      <c r="AC817">
        <v>20.811</v>
      </c>
      <c r="AD817">
        <v>21.69</v>
      </c>
      <c r="AE817">
        <v>0.53834748035504798</v>
      </c>
      <c r="AF817">
        <v>550737000</v>
      </c>
      <c r="AG817" s="1">
        <v>44967.291666666664</v>
      </c>
      <c r="AH817">
        <v>17.610900000000001</v>
      </c>
      <c r="AI817">
        <v>18.024000000000001</v>
      </c>
      <c r="AJ817">
        <v>18.141999999999999</v>
      </c>
      <c r="AK817">
        <v>17.937999999999999</v>
      </c>
      <c r="AL817">
        <v>17.96</v>
      </c>
      <c r="AM817">
        <v>-0.76429119780257782</v>
      </c>
      <c r="AN817">
        <v>2546500</v>
      </c>
    </row>
    <row r="818" spans="1:40">
      <c r="A818" s="121">
        <v>44970.291666666664</v>
      </c>
      <c r="B818">
        <v>152.48140000000001</v>
      </c>
      <c r="C818">
        <v>153.85</v>
      </c>
      <c r="D818">
        <v>154.26</v>
      </c>
      <c r="E818">
        <v>150.91999999999999</v>
      </c>
      <c r="F818">
        <v>150.94999999999999</v>
      </c>
      <c r="G818">
        <v>62199000</v>
      </c>
      <c r="H818">
        <v>-0.56269118362365078</v>
      </c>
      <c r="I818" s="1">
        <v>44970.291666666664</v>
      </c>
      <c r="J818">
        <v>27.865600000000001</v>
      </c>
      <c r="K818">
        <v>28.55</v>
      </c>
      <c r="L818">
        <v>28.55</v>
      </c>
      <c r="M818">
        <v>27.72</v>
      </c>
      <c r="N818">
        <v>27.87</v>
      </c>
      <c r="O818">
        <v>-0.28953026187965886</v>
      </c>
      <c r="P818">
        <v>32347500</v>
      </c>
      <c r="Q818" s="1">
        <v>44970.291666666664</v>
      </c>
      <c r="R818">
        <v>267.47359999999998</v>
      </c>
      <c r="S818">
        <v>271.32</v>
      </c>
      <c r="T818">
        <v>274.60000000000002</v>
      </c>
      <c r="U818">
        <v>267.14999999999998</v>
      </c>
      <c r="V818">
        <v>267.64</v>
      </c>
      <c r="W818">
        <v>44630900</v>
      </c>
      <c r="X818">
        <v>1.2590395256815436</v>
      </c>
      <c r="Y818" s="1">
        <v>44970.291666666664</v>
      </c>
      <c r="Z818">
        <v>21.773700000000002</v>
      </c>
      <c r="AA818">
        <v>21.788</v>
      </c>
      <c r="AB818">
        <v>22.047999999999998</v>
      </c>
      <c r="AC818">
        <v>20.962</v>
      </c>
      <c r="AD818">
        <v>21.538</v>
      </c>
      <c r="AE818">
        <v>0.13159940914770971</v>
      </c>
      <c r="AF818">
        <v>474919000</v>
      </c>
      <c r="AG818" s="1">
        <v>44970.291666666664</v>
      </c>
      <c r="AH818">
        <v>17.517099999999999</v>
      </c>
      <c r="AI818">
        <v>17.928000000000001</v>
      </c>
      <c r="AJ818">
        <v>17.95</v>
      </c>
      <c r="AK818">
        <v>17.693999999999999</v>
      </c>
      <c r="AL818">
        <v>17.748000000000001</v>
      </c>
      <c r="AM818">
        <v>-0.77391790479392419</v>
      </c>
      <c r="AN818">
        <v>2523500</v>
      </c>
    </row>
    <row r="819" spans="1:40">
      <c r="A819" s="121">
        <v>44971.291666666664</v>
      </c>
      <c r="B819">
        <v>151.8372</v>
      </c>
      <c r="C819">
        <v>153.19999999999999</v>
      </c>
      <c r="D819">
        <v>153.77000000000001</v>
      </c>
      <c r="E819">
        <v>150.86000000000001</v>
      </c>
      <c r="F819">
        <v>152.12</v>
      </c>
      <c r="G819">
        <v>61707600</v>
      </c>
      <c r="H819">
        <v>-0.57195091029056355</v>
      </c>
      <c r="I819" s="1">
        <v>44971.291666666664</v>
      </c>
      <c r="J819">
        <v>27.953399999999998</v>
      </c>
      <c r="K819">
        <v>28.64</v>
      </c>
      <c r="L819">
        <v>28.72</v>
      </c>
      <c r="M819">
        <v>27.99</v>
      </c>
      <c r="N819">
        <v>28.38</v>
      </c>
      <c r="O819">
        <v>-0.47609912936885695</v>
      </c>
      <c r="P819">
        <v>27928900</v>
      </c>
      <c r="Q819" s="1">
        <v>44971.291666666664</v>
      </c>
      <c r="R819">
        <v>268.31150000000002</v>
      </c>
      <c r="S819">
        <v>272.17</v>
      </c>
      <c r="T819">
        <v>274.97000000000003</v>
      </c>
      <c r="U819">
        <v>269.27999999999997</v>
      </c>
      <c r="V819">
        <v>272.67</v>
      </c>
      <c r="W819">
        <v>37047900</v>
      </c>
      <c r="X819">
        <v>0.66262729528380426</v>
      </c>
      <c r="Y819" s="1">
        <v>44971.291666666664</v>
      </c>
      <c r="Z819">
        <v>22.9559</v>
      </c>
      <c r="AA819">
        <v>22.971</v>
      </c>
      <c r="AB819">
        <v>23.048999999999999</v>
      </c>
      <c r="AC819">
        <v>21.366</v>
      </c>
      <c r="AD819">
        <v>21.577999999999999</v>
      </c>
      <c r="AE819">
        <v>1.207535986490659</v>
      </c>
      <c r="AF819">
        <v>675474000</v>
      </c>
      <c r="AG819" s="1">
        <v>44971.291666666664</v>
      </c>
      <c r="AH819">
        <v>17.458500000000001</v>
      </c>
      <c r="AI819">
        <v>17.867999999999999</v>
      </c>
      <c r="AJ819">
        <v>17.936</v>
      </c>
      <c r="AK819">
        <v>17.72</v>
      </c>
      <c r="AL819">
        <v>17.815999999999999</v>
      </c>
      <c r="AM819">
        <v>-0.76847672258142408</v>
      </c>
      <c r="AN819">
        <v>2536500</v>
      </c>
    </row>
    <row r="820" spans="1:40">
      <c r="A820" s="121">
        <v>44972.291666666664</v>
      </c>
      <c r="B820">
        <v>153.94829999999999</v>
      </c>
      <c r="C820">
        <v>155.33000000000001</v>
      </c>
      <c r="D820">
        <v>155.5</v>
      </c>
      <c r="E820">
        <v>152.88</v>
      </c>
      <c r="F820">
        <v>153.11000000000001</v>
      </c>
      <c r="G820">
        <v>65573800</v>
      </c>
      <c r="H820">
        <v>-0.49909792852495849</v>
      </c>
      <c r="I820" s="1">
        <v>44972.291666666664</v>
      </c>
      <c r="J820">
        <v>28.1584</v>
      </c>
      <c r="K820">
        <v>28.85</v>
      </c>
      <c r="L820">
        <v>28.88</v>
      </c>
      <c r="M820">
        <v>28.16</v>
      </c>
      <c r="N820">
        <v>28.36</v>
      </c>
      <c r="O820">
        <v>-0.6690395267779663</v>
      </c>
      <c r="P820">
        <v>23359400</v>
      </c>
      <c r="Q820" s="1">
        <v>44972.291666666664</v>
      </c>
      <c r="R820">
        <v>266.16699999999997</v>
      </c>
      <c r="S820">
        <v>269.32</v>
      </c>
      <c r="T820">
        <v>270.73</v>
      </c>
      <c r="U820">
        <v>266.18</v>
      </c>
      <c r="V820">
        <v>268.32</v>
      </c>
      <c r="W820">
        <v>28922400</v>
      </c>
      <c r="X820">
        <v>2.3546775951504246E-2</v>
      </c>
      <c r="Y820" s="1">
        <v>44972.291666666664</v>
      </c>
      <c r="Z820">
        <v>22.748999999999999</v>
      </c>
      <c r="AA820">
        <v>22.763999999999999</v>
      </c>
      <c r="AB820">
        <v>22.855</v>
      </c>
      <c r="AC820">
        <v>22.106000000000002</v>
      </c>
      <c r="AD820">
        <v>22.548999999999999</v>
      </c>
      <c r="AE820">
        <v>-0.1599450417965462</v>
      </c>
      <c r="AF820">
        <v>420575000</v>
      </c>
      <c r="AG820" s="1">
        <v>44972.291666666664</v>
      </c>
      <c r="AH820">
        <v>17.278700000000001</v>
      </c>
      <c r="AI820">
        <v>17.684000000000001</v>
      </c>
      <c r="AJ820">
        <v>17.687999999999999</v>
      </c>
      <c r="AK820">
        <v>17.489999999999998</v>
      </c>
      <c r="AL820">
        <v>17.54</v>
      </c>
      <c r="AM820">
        <v>-0.60189283638334279</v>
      </c>
      <c r="AN820">
        <v>2934500</v>
      </c>
    </row>
    <row r="821" spans="1:40">
      <c r="A821" s="121">
        <v>44973.291666666664</v>
      </c>
      <c r="B821">
        <v>152.34270000000001</v>
      </c>
      <c r="C821">
        <v>153.71</v>
      </c>
      <c r="D821">
        <v>156.33000000000001</v>
      </c>
      <c r="E821">
        <v>153.35</v>
      </c>
      <c r="F821">
        <v>153.51</v>
      </c>
      <c r="G821">
        <v>68167900</v>
      </c>
      <c r="H821">
        <v>-0.45021584275646326</v>
      </c>
      <c r="I821" s="1">
        <v>44973.291666666664</v>
      </c>
      <c r="J821">
        <v>27.524000000000001</v>
      </c>
      <c r="K821">
        <v>28.2</v>
      </c>
      <c r="L821">
        <v>28.83</v>
      </c>
      <c r="M821">
        <v>28.13</v>
      </c>
      <c r="N821">
        <v>28.5</v>
      </c>
      <c r="O821">
        <v>-0.43203465869676011</v>
      </c>
      <c r="P821">
        <v>28972500</v>
      </c>
      <c r="Q821" s="1">
        <v>44973.291666666664</v>
      </c>
      <c r="R821">
        <v>259.08080000000001</v>
      </c>
      <c r="S821">
        <v>262.14999999999998</v>
      </c>
      <c r="T821">
        <v>266.74</v>
      </c>
      <c r="U821">
        <v>261.89999999999998</v>
      </c>
      <c r="V821">
        <v>264.02</v>
      </c>
      <c r="W821">
        <v>29603600</v>
      </c>
      <c r="X821">
        <v>7.7123989633020806E-2</v>
      </c>
      <c r="Y821" s="1">
        <v>44973.291666666664</v>
      </c>
      <c r="Z821">
        <v>21.987500000000001</v>
      </c>
      <c r="AA821">
        <v>22.001999999999999</v>
      </c>
      <c r="AB821">
        <v>22.55</v>
      </c>
      <c r="AC821">
        <v>21.927</v>
      </c>
      <c r="AD821">
        <v>22.132999999999999</v>
      </c>
      <c r="AE821">
        <v>-0.20580867920127244</v>
      </c>
      <c r="AF821">
        <v>412026000</v>
      </c>
      <c r="AG821" s="1">
        <v>44973.291666666664</v>
      </c>
      <c r="AH821">
        <v>17.1067</v>
      </c>
      <c r="AI821">
        <v>17.507999999999999</v>
      </c>
      <c r="AJ821">
        <v>17.675999999999998</v>
      </c>
      <c r="AK821">
        <v>17.463999999999999</v>
      </c>
      <c r="AL821">
        <v>17.484000000000002</v>
      </c>
      <c r="AM821">
        <v>-0.40726593416699158</v>
      </c>
      <c r="AN821">
        <v>3399500</v>
      </c>
    </row>
    <row r="822" spans="1:40">
      <c r="A822" s="121">
        <v>44974.291666666664</v>
      </c>
      <c r="B822">
        <v>151.19300000000001</v>
      </c>
      <c r="C822">
        <v>152.55000000000001</v>
      </c>
      <c r="D822">
        <v>153</v>
      </c>
      <c r="E822">
        <v>150.85</v>
      </c>
      <c r="F822">
        <v>152.35</v>
      </c>
      <c r="G822">
        <v>59144100</v>
      </c>
      <c r="H822">
        <v>-0.62025638304317043</v>
      </c>
      <c r="I822" s="1">
        <v>44974.291666666664</v>
      </c>
      <c r="J822">
        <v>26.9481</v>
      </c>
      <c r="K822">
        <v>27.61</v>
      </c>
      <c r="L822">
        <v>28.07</v>
      </c>
      <c r="M822">
        <v>27.38</v>
      </c>
      <c r="N822">
        <v>28</v>
      </c>
      <c r="O822">
        <v>-0.30056326895767621</v>
      </c>
      <c r="P822">
        <v>32086200</v>
      </c>
      <c r="Q822" s="1">
        <v>44974.291666666664</v>
      </c>
      <c r="R822">
        <v>255.03870000000001</v>
      </c>
      <c r="S822">
        <v>258.06</v>
      </c>
      <c r="T822">
        <v>260.08999999999997</v>
      </c>
      <c r="U822">
        <v>256</v>
      </c>
      <c r="V822">
        <v>259.39</v>
      </c>
      <c r="W822">
        <v>30000100</v>
      </c>
      <c r="X822">
        <v>0.10830919988657529</v>
      </c>
      <c r="Y822" s="1">
        <v>44974.291666666664</v>
      </c>
      <c r="Z822">
        <v>21.373899999999999</v>
      </c>
      <c r="AA822">
        <v>21.388000000000002</v>
      </c>
      <c r="AB822">
        <v>21.74</v>
      </c>
      <c r="AC822">
        <v>20.975000000000001</v>
      </c>
      <c r="AD822">
        <v>21.631</v>
      </c>
      <c r="AE822">
        <v>8.3149940273913606E-2</v>
      </c>
      <c r="AF822">
        <v>465888000</v>
      </c>
      <c r="AG822" s="1">
        <v>44974.291666666664</v>
      </c>
      <c r="AH822">
        <v>16.6221</v>
      </c>
      <c r="AI822">
        <v>17.012</v>
      </c>
      <c r="AJ822">
        <v>17.122</v>
      </c>
      <c r="AK822">
        <v>16.878</v>
      </c>
      <c r="AL822">
        <v>17.122</v>
      </c>
      <c r="AM822">
        <v>-6.2378692390059491E-2</v>
      </c>
      <c r="AN822">
        <v>4223500</v>
      </c>
    </row>
    <row r="823" spans="1:40">
      <c r="A823" s="121">
        <v>44978.291666666664</v>
      </c>
      <c r="B823">
        <v>147.1592</v>
      </c>
      <c r="C823">
        <v>148.47999999999999</v>
      </c>
      <c r="D823">
        <v>151.30000000000001</v>
      </c>
      <c r="E823">
        <v>148.41</v>
      </c>
      <c r="F823">
        <v>150.19999999999999</v>
      </c>
      <c r="G823">
        <v>58867200</v>
      </c>
      <c r="H823">
        <v>-0.62547416553008162</v>
      </c>
      <c r="I823" s="1">
        <v>44978.291666666664</v>
      </c>
      <c r="J823">
        <v>25.435300000000002</v>
      </c>
      <c r="K823">
        <v>26.06</v>
      </c>
      <c r="L823">
        <v>27.27</v>
      </c>
      <c r="M823">
        <v>26.04</v>
      </c>
      <c r="N823">
        <v>27.11</v>
      </c>
      <c r="O823">
        <v>1.0329485417555253</v>
      </c>
      <c r="P823">
        <v>63668400</v>
      </c>
      <c r="Q823" s="1">
        <v>44978.291666666664</v>
      </c>
      <c r="R823">
        <v>249.71180000000001</v>
      </c>
      <c r="S823">
        <v>252.67</v>
      </c>
      <c r="T823">
        <v>255.49</v>
      </c>
      <c r="U823">
        <v>251.59</v>
      </c>
      <c r="V823">
        <v>254.48</v>
      </c>
      <c r="W823">
        <v>28397400</v>
      </c>
      <c r="X823">
        <v>-1.7745116565812537E-2</v>
      </c>
      <c r="Y823" s="1">
        <v>44978.291666666664</v>
      </c>
      <c r="Z823">
        <v>20.641400000000001</v>
      </c>
      <c r="AA823">
        <v>20.655000000000001</v>
      </c>
      <c r="AB823">
        <v>21.494</v>
      </c>
      <c r="AC823">
        <v>20.617999999999999</v>
      </c>
      <c r="AD823">
        <v>21</v>
      </c>
      <c r="AE823">
        <v>-0.21659728311060739</v>
      </c>
      <c r="AF823">
        <v>410015000</v>
      </c>
      <c r="AG823" s="1">
        <v>44978.291666666664</v>
      </c>
      <c r="AH823">
        <v>16.266400000000001</v>
      </c>
      <c r="AI823">
        <v>16.648</v>
      </c>
      <c r="AJ823">
        <v>16.838000000000001</v>
      </c>
      <c r="AK823">
        <v>16.611999999999998</v>
      </c>
      <c r="AL823">
        <v>16.760000000000002</v>
      </c>
      <c r="AM823">
        <v>-0.18857226447227432</v>
      </c>
      <c r="AN823">
        <v>3922000</v>
      </c>
    </row>
    <row r="824" spans="1:40">
      <c r="A824" s="121">
        <v>44979.291666666664</v>
      </c>
      <c r="B824">
        <v>147.58539999999999</v>
      </c>
      <c r="C824">
        <v>148.91</v>
      </c>
      <c r="D824">
        <v>149.94999999999999</v>
      </c>
      <c r="E824">
        <v>147.16</v>
      </c>
      <c r="F824">
        <v>148.87</v>
      </c>
      <c r="G824">
        <v>51011300</v>
      </c>
      <c r="H824">
        <v>-0.7735073090437169</v>
      </c>
      <c r="I824" s="1">
        <v>44979.291666666664</v>
      </c>
      <c r="J824">
        <v>24.859400000000001</v>
      </c>
      <c r="K824">
        <v>25.47</v>
      </c>
      <c r="L824">
        <v>26.9</v>
      </c>
      <c r="M824">
        <v>25.3</v>
      </c>
      <c r="N824">
        <v>25.91</v>
      </c>
      <c r="O824">
        <v>2.1107842416401068</v>
      </c>
      <c r="P824">
        <v>89195300</v>
      </c>
      <c r="Q824" s="1">
        <v>44979.291666666664</v>
      </c>
      <c r="R824">
        <v>248.56540000000001</v>
      </c>
      <c r="S824">
        <v>251.51</v>
      </c>
      <c r="T824">
        <v>254.34</v>
      </c>
      <c r="U824">
        <v>250.34</v>
      </c>
      <c r="V824">
        <v>254.09</v>
      </c>
      <c r="W824">
        <v>22491100</v>
      </c>
      <c r="X824">
        <v>-0.48228283994681848</v>
      </c>
      <c r="Y824" s="1">
        <v>44979.291666666664</v>
      </c>
      <c r="Z824">
        <v>20.740300000000001</v>
      </c>
      <c r="AA824">
        <v>20.754000000000001</v>
      </c>
      <c r="AB824">
        <v>21.103999999999999</v>
      </c>
      <c r="AC824">
        <v>20.420999999999999</v>
      </c>
      <c r="AD824">
        <v>20.707000000000001</v>
      </c>
      <c r="AE824">
        <v>0.33688331197749682</v>
      </c>
      <c r="AF824">
        <v>513184000</v>
      </c>
      <c r="AG824" s="1">
        <v>44979.291666666664</v>
      </c>
      <c r="AH824">
        <v>16.117899999999999</v>
      </c>
      <c r="AI824">
        <v>16.495999999999999</v>
      </c>
      <c r="AJ824">
        <v>16.594000000000001</v>
      </c>
      <c r="AK824">
        <v>16.454000000000001</v>
      </c>
      <c r="AL824">
        <v>16.556000000000001</v>
      </c>
      <c r="AM824">
        <v>-0.93129363647854368</v>
      </c>
      <c r="AN824">
        <v>2147500</v>
      </c>
    </row>
    <row r="825" spans="1:40">
      <c r="A825" s="121">
        <v>44980.291666666664</v>
      </c>
      <c r="B825">
        <v>148.071</v>
      </c>
      <c r="C825">
        <v>149.4</v>
      </c>
      <c r="D825">
        <v>150.34</v>
      </c>
      <c r="E825">
        <v>147.24</v>
      </c>
      <c r="F825">
        <v>150.09</v>
      </c>
      <c r="G825">
        <v>48394200</v>
      </c>
      <c r="H825">
        <v>-0.82282279675225889</v>
      </c>
      <c r="I825" s="1">
        <v>44980.291666666664</v>
      </c>
      <c r="J825">
        <v>24.996099999999998</v>
      </c>
      <c r="K825">
        <v>25.61</v>
      </c>
      <c r="L825">
        <v>26.08</v>
      </c>
      <c r="M825">
        <v>25.32</v>
      </c>
      <c r="N825">
        <v>25.78</v>
      </c>
      <c r="O825">
        <v>0.72914183479896033</v>
      </c>
      <c r="P825">
        <v>56473200</v>
      </c>
      <c r="Q825" s="1">
        <v>44980.291666666664</v>
      </c>
      <c r="R825">
        <v>251.78729999999999</v>
      </c>
      <c r="S825">
        <v>254.77</v>
      </c>
      <c r="T825">
        <v>256.83999999999997</v>
      </c>
      <c r="U825">
        <v>250.48</v>
      </c>
      <c r="V825">
        <v>255.56</v>
      </c>
      <c r="W825">
        <v>29219100</v>
      </c>
      <c r="X825">
        <v>4.6882594065576419E-2</v>
      </c>
      <c r="Y825" s="1">
        <v>44980.291666666664</v>
      </c>
      <c r="Z825">
        <v>23.648399999999999</v>
      </c>
      <c r="AA825">
        <v>23.664000000000001</v>
      </c>
      <c r="AB825">
        <v>23.888000000000002</v>
      </c>
      <c r="AC825">
        <v>23.024999999999999</v>
      </c>
      <c r="AD825">
        <v>23.44</v>
      </c>
      <c r="AE825">
        <v>3.5815706908978253</v>
      </c>
      <c r="AF825">
        <v>1117995000</v>
      </c>
      <c r="AG825" s="1">
        <v>44980.291666666664</v>
      </c>
      <c r="AH825">
        <v>16.157</v>
      </c>
      <c r="AI825">
        <v>16.536000000000001</v>
      </c>
      <c r="AJ825">
        <v>16.648</v>
      </c>
      <c r="AK825">
        <v>16.408000000000001</v>
      </c>
      <c r="AL825">
        <v>16.628</v>
      </c>
      <c r="AM825">
        <v>-0.63098223359632433</v>
      </c>
      <c r="AN825">
        <v>2865000</v>
      </c>
    </row>
    <row r="826" spans="1:40">
      <c r="A826" s="121">
        <v>44981.291666666664</v>
      </c>
      <c r="B826">
        <v>145.4049</v>
      </c>
      <c r="C826">
        <v>146.71</v>
      </c>
      <c r="D826">
        <v>147.19</v>
      </c>
      <c r="E826">
        <v>145.72</v>
      </c>
      <c r="F826">
        <v>147.11000000000001</v>
      </c>
      <c r="G826">
        <v>55469600</v>
      </c>
      <c r="H826">
        <v>-0.68949705385629845</v>
      </c>
      <c r="I826" s="1">
        <v>44981.291666666664</v>
      </c>
      <c r="J826">
        <v>24.537299999999998</v>
      </c>
      <c r="K826">
        <v>25.14</v>
      </c>
      <c r="L826">
        <v>25.35</v>
      </c>
      <c r="M826">
        <v>24.92</v>
      </c>
      <c r="N826">
        <v>25.22</v>
      </c>
      <c r="O826">
        <v>0.20627525787889811</v>
      </c>
      <c r="P826">
        <v>44089900</v>
      </c>
      <c r="Q826" s="1">
        <v>44981.291666666664</v>
      </c>
      <c r="R826">
        <v>246.3022</v>
      </c>
      <c r="S826">
        <v>249.22</v>
      </c>
      <c r="T826">
        <v>251</v>
      </c>
      <c r="U826">
        <v>248.1</v>
      </c>
      <c r="V826">
        <v>249.96</v>
      </c>
      <c r="W826">
        <v>24990900</v>
      </c>
      <c r="X826">
        <v>-0.28567051058531656</v>
      </c>
      <c r="Y826" s="1">
        <v>44981.291666666664</v>
      </c>
      <c r="Z826">
        <v>23.270700000000001</v>
      </c>
      <c r="AA826">
        <v>23.286000000000001</v>
      </c>
      <c r="AB826">
        <v>23.474</v>
      </c>
      <c r="AC826">
        <v>22.946999999999999</v>
      </c>
      <c r="AD826">
        <v>23.225000000000001</v>
      </c>
      <c r="AE826">
        <v>0.74746184722822906</v>
      </c>
      <c r="AF826">
        <v>589716000</v>
      </c>
      <c r="AG826" s="1">
        <v>44981.291666666664</v>
      </c>
      <c r="AH826">
        <v>16.1629</v>
      </c>
      <c r="AI826">
        <v>16.542000000000002</v>
      </c>
      <c r="AJ826">
        <v>16.623999999999999</v>
      </c>
      <c r="AK826">
        <v>16.425999999999998</v>
      </c>
      <c r="AL826">
        <v>16.542000000000002</v>
      </c>
      <c r="AM826">
        <v>-1.2989499999673585E-2</v>
      </c>
      <c r="AN826">
        <v>4341500</v>
      </c>
    </row>
    <row r="827" spans="1:40">
      <c r="A827" s="121">
        <v>44984.291666666664</v>
      </c>
      <c r="B827">
        <v>146.60419999999999</v>
      </c>
      <c r="C827">
        <v>147.91999999999999</v>
      </c>
      <c r="D827">
        <v>149.16999999999999</v>
      </c>
      <c r="E827">
        <v>147.44999999999999</v>
      </c>
      <c r="F827">
        <v>147.71</v>
      </c>
      <c r="G827">
        <v>44998500</v>
      </c>
      <c r="H827">
        <v>-0.88680988230951541</v>
      </c>
      <c r="I827" s="1">
        <v>44984.291666666664</v>
      </c>
      <c r="J827">
        <v>24.303100000000001</v>
      </c>
      <c r="K827">
        <v>24.9</v>
      </c>
      <c r="L827">
        <v>25.58</v>
      </c>
      <c r="M827">
        <v>24.88</v>
      </c>
      <c r="N827">
        <v>25.55</v>
      </c>
      <c r="O827">
        <v>-6.5344455983244301E-2</v>
      </c>
      <c r="P827">
        <v>37657000</v>
      </c>
      <c r="Q827" s="1">
        <v>44984.291666666664</v>
      </c>
      <c r="R827">
        <v>247.2312</v>
      </c>
      <c r="S827">
        <v>250.16</v>
      </c>
      <c r="T827">
        <v>252.82</v>
      </c>
      <c r="U827">
        <v>249.39</v>
      </c>
      <c r="V827">
        <v>252.46</v>
      </c>
      <c r="W827">
        <v>21190000</v>
      </c>
      <c r="X827">
        <v>-0.58461594728830579</v>
      </c>
      <c r="Y827" s="1">
        <v>44984.291666666664</v>
      </c>
      <c r="Z827">
        <v>23.485499999999998</v>
      </c>
      <c r="AA827">
        <v>23.501000000000001</v>
      </c>
      <c r="AB827">
        <v>23.88</v>
      </c>
      <c r="AC827">
        <v>23.454000000000001</v>
      </c>
      <c r="AD827">
        <v>23.67</v>
      </c>
      <c r="AE827">
        <v>1.3976266078505915E-2</v>
      </c>
      <c r="AF827">
        <v>452994000</v>
      </c>
      <c r="AG827" s="1">
        <v>44984.291666666664</v>
      </c>
      <c r="AH827">
        <v>16.2879</v>
      </c>
      <c r="AI827">
        <v>16.670000000000002</v>
      </c>
      <c r="AJ827">
        <v>16.898</v>
      </c>
      <c r="AK827">
        <v>16.667999999999999</v>
      </c>
      <c r="AL827">
        <v>16.78</v>
      </c>
      <c r="AM827">
        <v>-0.3312986594309319</v>
      </c>
      <c r="AN827">
        <v>3581000</v>
      </c>
    </row>
    <row r="828" spans="1:40">
      <c r="A828" s="121">
        <v>44985.291666666664</v>
      </c>
      <c r="B828">
        <v>146.09870000000001</v>
      </c>
      <c r="C828">
        <v>147.41</v>
      </c>
      <c r="D828">
        <v>149.08000000000001</v>
      </c>
      <c r="E828">
        <v>146.83000000000001</v>
      </c>
      <c r="F828">
        <v>147.05000000000001</v>
      </c>
      <c r="G828">
        <v>50547000</v>
      </c>
      <c r="H828">
        <v>-0.78225637516387891</v>
      </c>
      <c r="I828" s="1">
        <v>44985.291666666664</v>
      </c>
      <c r="J828">
        <v>24.3324</v>
      </c>
      <c r="K828">
        <v>24.93</v>
      </c>
      <c r="L828">
        <v>25.12</v>
      </c>
      <c r="M828">
        <v>24.73</v>
      </c>
      <c r="N828">
        <v>24.94</v>
      </c>
      <c r="O828">
        <v>0.46660017880812954</v>
      </c>
      <c r="P828">
        <v>50255300</v>
      </c>
      <c r="Q828" s="1">
        <v>44985.291666666664</v>
      </c>
      <c r="R828">
        <v>246.4999</v>
      </c>
      <c r="S828">
        <v>249.42</v>
      </c>
      <c r="T828">
        <v>251.49</v>
      </c>
      <c r="U828">
        <v>248.73</v>
      </c>
      <c r="V828">
        <v>249.07</v>
      </c>
      <c r="W828">
        <v>22491000</v>
      </c>
      <c r="X828">
        <v>-0.48229070506920274</v>
      </c>
      <c r="Y828" s="1">
        <v>44985.291666666664</v>
      </c>
      <c r="Z828">
        <v>23.200700000000001</v>
      </c>
      <c r="AA828">
        <v>23.216000000000001</v>
      </c>
      <c r="AB828">
        <v>23.824999999999999</v>
      </c>
      <c r="AC828">
        <v>23.206</v>
      </c>
      <c r="AD828">
        <v>23.372</v>
      </c>
      <c r="AE828">
        <v>2.9904344152506646E-2</v>
      </c>
      <c r="AF828">
        <v>455963000</v>
      </c>
      <c r="AG828" s="1">
        <v>44985.291666666664</v>
      </c>
      <c r="AH828">
        <v>16.332899999999999</v>
      </c>
      <c r="AI828">
        <v>16.716000000000001</v>
      </c>
      <c r="AJ828">
        <v>16.867999999999999</v>
      </c>
      <c r="AK828">
        <v>16.690000000000001</v>
      </c>
      <c r="AL828">
        <v>16.736000000000001</v>
      </c>
      <c r="AM828">
        <v>-0.75592014824488529</v>
      </c>
      <c r="AN828">
        <v>2566500</v>
      </c>
    </row>
    <row r="829" spans="1:40">
      <c r="A829" s="121">
        <v>44986.291666666664</v>
      </c>
      <c r="B829">
        <v>144.01740000000001</v>
      </c>
      <c r="C829">
        <v>145.31</v>
      </c>
      <c r="D829">
        <v>147.22999999999999</v>
      </c>
      <c r="E829">
        <v>145.01</v>
      </c>
      <c r="F829">
        <v>146.83000000000001</v>
      </c>
      <c r="G829">
        <v>55479000</v>
      </c>
      <c r="H829">
        <v>-0.68931992436775769</v>
      </c>
      <c r="I829" s="1">
        <v>44986.291666666664</v>
      </c>
      <c r="J829">
        <v>24.722799999999999</v>
      </c>
      <c r="K829">
        <v>25.33</v>
      </c>
      <c r="L829">
        <v>25.92</v>
      </c>
      <c r="M829">
        <v>24.97</v>
      </c>
      <c r="N829">
        <v>25.03</v>
      </c>
      <c r="O829">
        <v>0.36391678840234926</v>
      </c>
      <c r="P829">
        <v>47823400</v>
      </c>
      <c r="Q829" s="1">
        <v>44986.291666666664</v>
      </c>
      <c r="R829">
        <v>243.38679999999999</v>
      </c>
      <c r="S829">
        <v>246.27</v>
      </c>
      <c r="T829">
        <v>250.93</v>
      </c>
      <c r="U829">
        <v>245.79</v>
      </c>
      <c r="V829">
        <v>250.76</v>
      </c>
      <c r="W829">
        <v>27565300</v>
      </c>
      <c r="X829">
        <v>-8.319079992516358E-2</v>
      </c>
      <c r="Y829" s="1">
        <v>44986.291666666664</v>
      </c>
      <c r="Z829">
        <v>22.6831</v>
      </c>
      <c r="AA829">
        <v>22.698</v>
      </c>
      <c r="AB829">
        <v>23.256</v>
      </c>
      <c r="AC829">
        <v>22.507999999999999</v>
      </c>
      <c r="AD829">
        <v>23.192</v>
      </c>
      <c r="AE829">
        <v>5.1701508589914853E-2</v>
      </c>
      <c r="AF829">
        <v>460026000</v>
      </c>
      <c r="AG829" s="1">
        <v>44986.291666666664</v>
      </c>
      <c r="AH829">
        <v>16.342600000000001</v>
      </c>
      <c r="AI829">
        <v>16.725999999999999</v>
      </c>
      <c r="AJ829">
        <v>16.838000000000001</v>
      </c>
      <c r="AK829">
        <v>16.684000000000001</v>
      </c>
      <c r="AL829">
        <v>16.78</v>
      </c>
      <c r="AM829">
        <v>-0.68811464682757584</v>
      </c>
      <c r="AN829">
        <v>2728500</v>
      </c>
    </row>
    <row r="830" spans="1:40">
      <c r="A830" s="121">
        <v>44987.291666666664</v>
      </c>
      <c r="B830">
        <v>144.61199999999999</v>
      </c>
      <c r="C830">
        <v>145.91</v>
      </c>
      <c r="D830">
        <v>146.71</v>
      </c>
      <c r="E830">
        <v>143.9</v>
      </c>
      <c r="F830">
        <v>144.38</v>
      </c>
      <c r="G830">
        <v>52238100</v>
      </c>
      <c r="H830">
        <v>-0.75039002643287311</v>
      </c>
      <c r="I830" s="1">
        <v>44987.291666666664</v>
      </c>
      <c r="J830">
        <v>25.571899999999999</v>
      </c>
      <c r="K830">
        <v>26.2</v>
      </c>
      <c r="L830">
        <v>26.3</v>
      </c>
      <c r="M830">
        <v>25.12</v>
      </c>
      <c r="N830">
        <v>25.21</v>
      </c>
      <c r="O830">
        <v>0.38443319919151353</v>
      </c>
      <c r="P830">
        <v>48309300</v>
      </c>
      <c r="Q830" s="1">
        <v>44987.291666666664</v>
      </c>
      <c r="R830">
        <v>248.17009999999999</v>
      </c>
      <c r="S830">
        <v>251.11</v>
      </c>
      <c r="T830">
        <v>251.4</v>
      </c>
      <c r="U830">
        <v>245.61</v>
      </c>
      <c r="V830">
        <v>246.55</v>
      </c>
      <c r="W830">
        <v>24808200</v>
      </c>
      <c r="X830">
        <v>-0.30004008918134284</v>
      </c>
      <c r="Y830" s="1">
        <v>44987.291666666664</v>
      </c>
      <c r="Z830">
        <v>23.2987</v>
      </c>
      <c r="AA830">
        <v>23.314</v>
      </c>
      <c r="AB830">
        <v>23.38</v>
      </c>
      <c r="AC830">
        <v>22.431999999999999</v>
      </c>
      <c r="AD830">
        <v>22.488</v>
      </c>
      <c r="AE830">
        <v>-0.32711207203765863</v>
      </c>
      <c r="AF830">
        <v>389415000</v>
      </c>
      <c r="AG830" s="1">
        <v>44987.291666666664</v>
      </c>
      <c r="AH830">
        <v>16.286000000000001</v>
      </c>
      <c r="AI830">
        <v>16.667999999999999</v>
      </c>
      <c r="AJ830">
        <v>16.673999999999999</v>
      </c>
      <c r="AK830">
        <v>16.488</v>
      </c>
      <c r="AL830">
        <v>16.606000000000002</v>
      </c>
      <c r="AM830">
        <v>-0.39805777965352979</v>
      </c>
      <c r="AN830">
        <v>3421500</v>
      </c>
    </row>
    <row r="831" spans="1:40">
      <c r="A831" s="121">
        <v>44988.291666666664</v>
      </c>
      <c r="B831">
        <v>149.6865</v>
      </c>
      <c r="C831">
        <v>151.03</v>
      </c>
      <c r="D831">
        <v>151.11000000000001</v>
      </c>
      <c r="E831">
        <v>147.33000000000001</v>
      </c>
      <c r="F831">
        <v>148.04</v>
      </c>
      <c r="G831">
        <v>70732300</v>
      </c>
      <c r="H831">
        <v>-0.40189341079750679</v>
      </c>
      <c r="I831" s="1">
        <v>44988.291666666664</v>
      </c>
      <c r="J831">
        <v>25.767099999999999</v>
      </c>
      <c r="K831">
        <v>26.4</v>
      </c>
      <c r="L831">
        <v>26.48</v>
      </c>
      <c r="M831">
        <v>26.01</v>
      </c>
      <c r="N831">
        <v>26.2</v>
      </c>
      <c r="O831">
        <v>-0.10385653312009706</v>
      </c>
      <c r="P831">
        <v>36744900</v>
      </c>
      <c r="Q831" s="1">
        <v>44988.291666666664</v>
      </c>
      <c r="R831">
        <v>252.30119999999999</v>
      </c>
      <c r="S831">
        <v>255.29</v>
      </c>
      <c r="T831">
        <v>255.62</v>
      </c>
      <c r="U831">
        <v>251.39</v>
      </c>
      <c r="V831">
        <v>252.19</v>
      </c>
      <c r="W831">
        <v>30760100</v>
      </c>
      <c r="X831">
        <v>0.16808413000688149</v>
      </c>
      <c r="Y831" s="1">
        <v>44988.291666666664</v>
      </c>
      <c r="Z831">
        <v>23.874300000000002</v>
      </c>
      <c r="AA831">
        <v>23.89</v>
      </c>
      <c r="AB831">
        <v>23.9</v>
      </c>
      <c r="AC831">
        <v>23.13</v>
      </c>
      <c r="AD831">
        <v>23.32</v>
      </c>
      <c r="AE831">
        <v>-0.20383979922378564</v>
      </c>
      <c r="AF831">
        <v>412393000</v>
      </c>
      <c r="AG831" s="1">
        <v>44988.291666666664</v>
      </c>
      <c r="AH831">
        <v>16.754999999999999</v>
      </c>
      <c r="AI831">
        <v>17.148</v>
      </c>
      <c r="AJ831">
        <v>17.181999999999999</v>
      </c>
      <c r="AK831">
        <v>16.853999999999999</v>
      </c>
      <c r="AL831">
        <v>16.853999999999999</v>
      </c>
      <c r="AM831">
        <v>-0.28735064925304615</v>
      </c>
      <c r="AN831">
        <v>3686000</v>
      </c>
    </row>
    <row r="832" spans="1:40">
      <c r="A832" s="121">
        <v>44991.291666666664</v>
      </c>
      <c r="B832">
        <v>152.4616</v>
      </c>
      <c r="C832">
        <v>153.83000000000001</v>
      </c>
      <c r="D832">
        <v>156.30000000000001</v>
      </c>
      <c r="E832">
        <v>153.46</v>
      </c>
      <c r="F832">
        <v>153.79</v>
      </c>
      <c r="G832">
        <v>87558000</v>
      </c>
      <c r="H832">
        <v>-8.483727937814374E-2</v>
      </c>
      <c r="I832" s="1">
        <v>44991.291666666664</v>
      </c>
      <c r="J832">
        <v>25.367000000000001</v>
      </c>
      <c r="K832">
        <v>25.99</v>
      </c>
      <c r="L832">
        <v>26.54</v>
      </c>
      <c r="M832">
        <v>25.93</v>
      </c>
      <c r="N832">
        <v>26.47</v>
      </c>
      <c r="O832">
        <v>-5.5937054617066474E-2</v>
      </c>
      <c r="P832">
        <v>37879800</v>
      </c>
      <c r="Q832" s="1">
        <v>44991.291666666664</v>
      </c>
      <c r="R832">
        <v>253.86269999999999</v>
      </c>
      <c r="S832">
        <v>256.87</v>
      </c>
      <c r="T832">
        <v>260.12</v>
      </c>
      <c r="U832">
        <v>255.98</v>
      </c>
      <c r="V832">
        <v>256.43</v>
      </c>
      <c r="W832">
        <v>24109800</v>
      </c>
      <c r="X832">
        <v>-0.35497010391295053</v>
      </c>
      <c r="Y832" s="1">
        <v>44991.291666666664</v>
      </c>
      <c r="Z832">
        <v>23.538499999999999</v>
      </c>
      <c r="AA832">
        <v>23.553999999999998</v>
      </c>
      <c r="AB832">
        <v>24.248000000000001</v>
      </c>
      <c r="AC832">
        <v>23.486999999999998</v>
      </c>
      <c r="AD832">
        <v>23.890999999999998</v>
      </c>
      <c r="AE832">
        <v>-6.9526777108365551E-2</v>
      </c>
      <c r="AF832">
        <v>437429000</v>
      </c>
      <c r="AG832" s="1">
        <v>44991.291666666664</v>
      </c>
      <c r="AH832">
        <v>16.909300000000002</v>
      </c>
      <c r="AI832">
        <v>17.306000000000001</v>
      </c>
      <c r="AJ832">
        <v>17.559999999999999</v>
      </c>
      <c r="AK832">
        <v>17.277999999999999</v>
      </c>
      <c r="AL832">
        <v>17.361999999999998</v>
      </c>
      <c r="AM832">
        <v>-0.32585747721843172</v>
      </c>
      <c r="AN832">
        <v>3594000</v>
      </c>
    </row>
    <row r="833" spans="1:40">
      <c r="A833" s="121">
        <v>44992.291666666664</v>
      </c>
      <c r="B833">
        <v>150.25139999999999</v>
      </c>
      <c r="C833">
        <v>151.6</v>
      </c>
      <c r="D833">
        <v>154.03</v>
      </c>
      <c r="E833">
        <v>151.13</v>
      </c>
      <c r="F833">
        <v>153.69999999999999</v>
      </c>
      <c r="G833">
        <v>56182000</v>
      </c>
      <c r="H833">
        <v>-0.67607289985241426</v>
      </c>
      <c r="I833" s="1">
        <v>44992.291666666664</v>
      </c>
      <c r="J833">
        <v>24.917999999999999</v>
      </c>
      <c r="K833">
        <v>25.53</v>
      </c>
      <c r="L833">
        <v>25.99</v>
      </c>
      <c r="M833">
        <v>25.5</v>
      </c>
      <c r="N833">
        <v>25.84</v>
      </c>
      <c r="O833">
        <v>0.16720583021227181</v>
      </c>
      <c r="P833">
        <v>43164600</v>
      </c>
      <c r="Q833" s="1">
        <v>44992.291666666664</v>
      </c>
      <c r="R833">
        <v>251.17449999999999</v>
      </c>
      <c r="S833">
        <v>254.15</v>
      </c>
      <c r="T833">
        <v>257.69</v>
      </c>
      <c r="U833">
        <v>253.39</v>
      </c>
      <c r="V833">
        <v>256.3</v>
      </c>
      <c r="W833">
        <v>21473200</v>
      </c>
      <c r="X833">
        <v>-0.56234192069610756</v>
      </c>
      <c r="Y833" s="1">
        <v>44992.291666666664</v>
      </c>
      <c r="Z833">
        <v>23.276599999999998</v>
      </c>
      <c r="AA833">
        <v>23.288</v>
      </c>
      <c r="AB833">
        <v>24.125</v>
      </c>
      <c r="AC833">
        <v>23.241</v>
      </c>
      <c r="AD833">
        <v>23.6</v>
      </c>
      <c r="AE833">
        <v>0.34745195926809347</v>
      </c>
      <c r="AF833">
        <v>515154000</v>
      </c>
      <c r="AG833" s="1">
        <v>44992.291666666664</v>
      </c>
      <c r="AH833">
        <v>17.052</v>
      </c>
      <c r="AI833">
        <v>17.452000000000002</v>
      </c>
      <c r="AJ833">
        <v>17.73</v>
      </c>
      <c r="AK833">
        <v>17.428000000000001</v>
      </c>
      <c r="AL833">
        <v>17.655999999999999</v>
      </c>
      <c r="AM833">
        <v>0.66318202802294024</v>
      </c>
      <c r="AN833">
        <v>5957000</v>
      </c>
    </row>
    <row r="834" spans="1:40">
      <c r="A834" s="121">
        <v>44993.291666666664</v>
      </c>
      <c r="B834">
        <v>151.51009999999999</v>
      </c>
      <c r="C834">
        <v>152.87</v>
      </c>
      <c r="D834">
        <v>153.47</v>
      </c>
      <c r="E834">
        <v>151.83000000000001</v>
      </c>
      <c r="F834">
        <v>152.81</v>
      </c>
      <c r="G834">
        <v>47204800</v>
      </c>
      <c r="H834">
        <v>-0.84523533012146146</v>
      </c>
      <c r="I834" s="1">
        <v>44993.291666666664</v>
      </c>
      <c r="J834">
        <v>25.357199999999999</v>
      </c>
      <c r="K834">
        <v>25.98</v>
      </c>
      <c r="L834">
        <v>26.01</v>
      </c>
      <c r="M834">
        <v>25.45</v>
      </c>
      <c r="N834">
        <v>25.56</v>
      </c>
      <c r="O834">
        <v>-0.1322729654335516</v>
      </c>
      <c r="P834">
        <v>36071900</v>
      </c>
      <c r="Q834" s="1">
        <v>44993.291666666664</v>
      </c>
      <c r="R834">
        <v>250.72980000000001</v>
      </c>
      <c r="S834">
        <v>253.7</v>
      </c>
      <c r="T834">
        <v>254.54</v>
      </c>
      <c r="U834">
        <v>250.81</v>
      </c>
      <c r="V834">
        <v>254.04</v>
      </c>
      <c r="W834">
        <v>17340200</v>
      </c>
      <c r="X834">
        <v>-0.88740742883719381</v>
      </c>
      <c r="Y834" s="1">
        <v>44993.291666666664</v>
      </c>
      <c r="Z834">
        <v>24.1692</v>
      </c>
      <c r="AA834">
        <v>24.181000000000001</v>
      </c>
      <c r="AB834">
        <v>24.2</v>
      </c>
      <c r="AC834">
        <v>23.423999999999999</v>
      </c>
      <c r="AD834">
        <v>23.486999999999998</v>
      </c>
      <c r="AE834">
        <v>0.33897021745772121</v>
      </c>
      <c r="AF834">
        <v>513573000</v>
      </c>
      <c r="AG834" s="1">
        <v>44993.291666666664</v>
      </c>
      <c r="AH834">
        <v>17.208300000000001</v>
      </c>
      <c r="AI834">
        <v>17.611999999999998</v>
      </c>
      <c r="AJ834">
        <v>17.652000000000001</v>
      </c>
      <c r="AK834">
        <v>17.515999999999998</v>
      </c>
      <c r="AL834">
        <v>17.574000000000002</v>
      </c>
      <c r="AM834">
        <v>-0.53115746762084093</v>
      </c>
      <c r="AN834">
        <v>3103500</v>
      </c>
    </row>
    <row r="835" spans="1:40">
      <c r="A835" s="121">
        <v>44994.291666666664</v>
      </c>
      <c r="B835">
        <v>149.25040000000001</v>
      </c>
      <c r="C835">
        <v>150.59</v>
      </c>
      <c r="D835">
        <v>154.54</v>
      </c>
      <c r="E835">
        <v>150.22999999999999</v>
      </c>
      <c r="F835">
        <v>153.56</v>
      </c>
      <c r="G835">
        <v>53833600</v>
      </c>
      <c r="H835">
        <v>-0.72032512228745305</v>
      </c>
      <c r="I835" s="1">
        <v>44994.291666666664</v>
      </c>
      <c r="J835">
        <v>25.8062</v>
      </c>
      <c r="K835">
        <v>26.44</v>
      </c>
      <c r="L835">
        <v>26.98</v>
      </c>
      <c r="M835">
        <v>25.97</v>
      </c>
      <c r="N835">
        <v>25.98</v>
      </c>
      <c r="O835">
        <v>0.66212887829868727</v>
      </c>
      <c r="P835">
        <v>54886100</v>
      </c>
      <c r="Q835" s="1">
        <v>44994.291666666664</v>
      </c>
      <c r="R835">
        <v>249.36590000000001</v>
      </c>
      <c r="S835">
        <v>252.32</v>
      </c>
      <c r="T835">
        <v>259.56</v>
      </c>
      <c r="U835">
        <v>251.58</v>
      </c>
      <c r="V835">
        <v>255.82</v>
      </c>
      <c r="W835">
        <v>26653400</v>
      </c>
      <c r="X835">
        <v>-0.15491285094714677</v>
      </c>
      <c r="Y835" s="1">
        <v>44994.291666666664</v>
      </c>
      <c r="Z835">
        <v>23.424600000000002</v>
      </c>
      <c r="AA835">
        <v>23.436</v>
      </c>
      <c r="AB835">
        <v>24.454000000000001</v>
      </c>
      <c r="AC835">
        <v>23.382999999999999</v>
      </c>
      <c r="AD835">
        <v>24.175000000000001</v>
      </c>
      <c r="AE835">
        <v>0.27289739510696576</v>
      </c>
      <c r="AF835">
        <v>501257000</v>
      </c>
      <c r="AG835" s="1">
        <v>44994.291666666664</v>
      </c>
      <c r="AH835">
        <v>16.915199999999999</v>
      </c>
      <c r="AI835">
        <v>17.312000000000001</v>
      </c>
      <c r="AJ835">
        <v>17.707999999999998</v>
      </c>
      <c r="AK835">
        <v>17.27</v>
      </c>
      <c r="AL835">
        <v>17.565999999999999</v>
      </c>
      <c r="AM835">
        <v>-0.56024686483382247</v>
      </c>
      <c r="AN835">
        <v>3034000</v>
      </c>
    </row>
    <row r="836" spans="1:40">
      <c r="A836" s="121">
        <v>44995.291666666664</v>
      </c>
      <c r="B836">
        <v>147.179</v>
      </c>
      <c r="C836">
        <v>148.5</v>
      </c>
      <c r="D836">
        <v>150.94</v>
      </c>
      <c r="E836">
        <v>147.61000000000001</v>
      </c>
      <c r="F836">
        <v>150.21</v>
      </c>
      <c r="G836">
        <v>68572400</v>
      </c>
      <c r="H836">
        <v>-0.44259362168042293</v>
      </c>
      <c r="I836" s="1">
        <v>44995.291666666664</v>
      </c>
      <c r="J836">
        <v>26.567499999999999</v>
      </c>
      <c r="K836">
        <v>27.22</v>
      </c>
      <c r="L836">
        <v>27.52</v>
      </c>
      <c r="M836">
        <v>26.32</v>
      </c>
      <c r="N836">
        <v>26.55</v>
      </c>
      <c r="O836">
        <v>1.0970691867944735</v>
      </c>
      <c r="P836">
        <v>65187000</v>
      </c>
      <c r="Q836" s="1">
        <v>44995.291666666664</v>
      </c>
      <c r="R836">
        <v>245.67959999999999</v>
      </c>
      <c r="S836">
        <v>248.59</v>
      </c>
      <c r="T836">
        <v>252.79</v>
      </c>
      <c r="U836">
        <v>247.6</v>
      </c>
      <c r="V836">
        <v>251.08</v>
      </c>
      <c r="W836">
        <v>28333900</v>
      </c>
      <c r="X836">
        <v>-2.2739469279811804E-2</v>
      </c>
      <c r="Y836" s="1">
        <v>44995.291666666664</v>
      </c>
      <c r="Z836">
        <v>22.953800000000001</v>
      </c>
      <c r="AA836">
        <v>22.965</v>
      </c>
      <c r="AB836">
        <v>23.626999999999999</v>
      </c>
      <c r="AC836">
        <v>22.725999999999999</v>
      </c>
      <c r="AD836">
        <v>23.408999999999999</v>
      </c>
      <c r="AE836">
        <v>0.13131507498202361</v>
      </c>
      <c r="AF836">
        <v>474866000</v>
      </c>
      <c r="AG836" s="1">
        <v>44995.291666666664</v>
      </c>
      <c r="AH836">
        <v>16.563500000000001</v>
      </c>
      <c r="AI836">
        <v>16.952000000000002</v>
      </c>
      <c r="AJ836">
        <v>17.238</v>
      </c>
      <c r="AK836">
        <v>16.867999999999999</v>
      </c>
      <c r="AL836">
        <v>17.238</v>
      </c>
      <c r="AM836">
        <v>4.4980018187347155E-2</v>
      </c>
      <c r="AN836">
        <v>4480000</v>
      </c>
    </row>
    <row r="837" spans="1:40">
      <c r="A837" s="121">
        <v>44998.291666666664</v>
      </c>
      <c r="B837">
        <v>149.13149999999999</v>
      </c>
      <c r="C837">
        <v>150.47</v>
      </c>
      <c r="D837">
        <v>153.13999999999999</v>
      </c>
      <c r="E837">
        <v>147.69999999999999</v>
      </c>
      <c r="F837">
        <v>147.81</v>
      </c>
      <c r="G837">
        <v>84457100</v>
      </c>
      <c r="H837">
        <v>-0.14326928267775699</v>
      </c>
      <c r="I837" s="1">
        <v>44998.291666666664</v>
      </c>
      <c r="J837">
        <v>26.303899999999999</v>
      </c>
      <c r="K837">
        <v>26.95</v>
      </c>
      <c r="L837">
        <v>27.31</v>
      </c>
      <c r="M837">
        <v>26.61</v>
      </c>
      <c r="N837">
        <v>26.74</v>
      </c>
      <c r="O837">
        <v>0.49707289678824862</v>
      </c>
      <c r="P837">
        <v>50977000</v>
      </c>
      <c r="Q837" s="1">
        <v>44998.291666666664</v>
      </c>
      <c r="R837">
        <v>250.94720000000001</v>
      </c>
      <c r="S837">
        <v>253.92</v>
      </c>
      <c r="T837">
        <v>257.91000000000003</v>
      </c>
      <c r="U837">
        <v>245.73</v>
      </c>
      <c r="V837">
        <v>247.4</v>
      </c>
      <c r="W837">
        <v>33339700</v>
      </c>
      <c r="X837">
        <v>0.37097282703101553</v>
      </c>
      <c r="Y837" s="1">
        <v>44998.291666666664</v>
      </c>
      <c r="Z837">
        <v>22.954799999999999</v>
      </c>
      <c r="AA837">
        <v>22.966000000000001</v>
      </c>
      <c r="AB837">
        <v>23.297999999999998</v>
      </c>
      <c r="AC837">
        <v>22.297000000000001</v>
      </c>
      <c r="AD837">
        <v>22.751999999999999</v>
      </c>
      <c r="AE837">
        <v>-0.15289033561018345</v>
      </c>
      <c r="AF837">
        <v>421890000</v>
      </c>
      <c r="AG837" s="1">
        <v>44998.291666666664</v>
      </c>
      <c r="AH837">
        <v>16.719799999999999</v>
      </c>
      <c r="AI837">
        <v>17.111999999999998</v>
      </c>
      <c r="AJ837">
        <v>17.268000000000001</v>
      </c>
      <c r="AK837">
        <v>16.89</v>
      </c>
      <c r="AL837">
        <v>17.004000000000001</v>
      </c>
      <c r="AM837">
        <v>-0.15906431478140817</v>
      </c>
      <c r="AN837">
        <v>3992500</v>
      </c>
    </row>
    <row r="838" spans="1:40">
      <c r="A838" s="121">
        <v>44999.291666666664</v>
      </c>
      <c r="B838">
        <v>151.23259999999999</v>
      </c>
      <c r="C838">
        <v>152.59</v>
      </c>
      <c r="D838">
        <v>153.4</v>
      </c>
      <c r="E838">
        <v>150.1</v>
      </c>
      <c r="F838">
        <v>151.28</v>
      </c>
      <c r="G838">
        <v>73695900</v>
      </c>
      <c r="H838">
        <v>-0.34604862864434677</v>
      </c>
      <c r="I838" s="1">
        <v>44999.291666666664</v>
      </c>
      <c r="J838">
        <v>27.3385</v>
      </c>
      <c r="K838">
        <v>28.01</v>
      </c>
      <c r="L838">
        <v>28.1</v>
      </c>
      <c r="M838">
        <v>27.25</v>
      </c>
      <c r="N838">
        <v>27.35</v>
      </c>
      <c r="O838">
        <v>0.35827572546464115</v>
      </c>
      <c r="P838">
        <v>47689800</v>
      </c>
      <c r="Q838" s="1">
        <v>44999.291666666664</v>
      </c>
      <c r="R838">
        <v>257.73680000000002</v>
      </c>
      <c r="S838">
        <v>260.79000000000002</v>
      </c>
      <c r="T838">
        <v>261.07</v>
      </c>
      <c r="U838">
        <v>255.86</v>
      </c>
      <c r="V838">
        <v>256.75</v>
      </c>
      <c r="W838">
        <v>33620300</v>
      </c>
      <c r="X838">
        <v>0.39304236044122332</v>
      </c>
      <c r="Y838" s="1">
        <v>44999.291666666664</v>
      </c>
      <c r="Z838">
        <v>24.051300000000001</v>
      </c>
      <c r="AA838">
        <v>24.062999999999999</v>
      </c>
      <c r="AB838">
        <v>24.219000000000001</v>
      </c>
      <c r="AC838">
        <v>23.46</v>
      </c>
      <c r="AD838">
        <v>23.495999999999999</v>
      </c>
      <c r="AE838">
        <v>0.13155112598749885</v>
      </c>
      <c r="AF838">
        <v>474910000</v>
      </c>
      <c r="AG838" s="1">
        <v>44999.291666666664</v>
      </c>
      <c r="AH838">
        <v>16.696300000000001</v>
      </c>
      <c r="AI838">
        <v>17.088000000000001</v>
      </c>
      <c r="AJ838">
        <v>17.088000000000001</v>
      </c>
      <c r="AK838">
        <v>16.916</v>
      </c>
      <c r="AL838">
        <v>16.972000000000001</v>
      </c>
      <c r="AM838">
        <v>-0.33297286934247039</v>
      </c>
      <c r="AN838">
        <v>3577000</v>
      </c>
    </row>
    <row r="839" spans="1:40">
      <c r="A839" s="121">
        <v>45000.291666666664</v>
      </c>
      <c r="B839">
        <v>151.62909999999999</v>
      </c>
      <c r="C839">
        <v>152.99</v>
      </c>
      <c r="D839">
        <v>153.25</v>
      </c>
      <c r="E839">
        <v>149.91999999999999</v>
      </c>
      <c r="F839">
        <v>151.19</v>
      </c>
      <c r="G839">
        <v>77167900</v>
      </c>
      <c r="H839">
        <v>-0.28062377925989151</v>
      </c>
      <c r="I839" s="1">
        <v>45000.291666666664</v>
      </c>
      <c r="J839">
        <v>27.728899999999999</v>
      </c>
      <c r="K839">
        <v>28.41</v>
      </c>
      <c r="L839">
        <v>28.5</v>
      </c>
      <c r="M839">
        <v>27.66</v>
      </c>
      <c r="N839">
        <v>27.73</v>
      </c>
      <c r="O839">
        <v>0.42722674176162673</v>
      </c>
      <c r="P839">
        <v>49322800</v>
      </c>
      <c r="Q839" s="1">
        <v>45000.291666666664</v>
      </c>
      <c r="R839">
        <v>262.33229999999998</v>
      </c>
      <c r="S839">
        <v>265.44</v>
      </c>
      <c r="T839">
        <v>266.48</v>
      </c>
      <c r="U839">
        <v>259.20999999999998</v>
      </c>
      <c r="V839">
        <v>259.98</v>
      </c>
      <c r="W839">
        <v>46028000</v>
      </c>
      <c r="X839">
        <v>1.3689231505119119</v>
      </c>
      <c r="Y839" s="1">
        <v>45000.291666666664</v>
      </c>
      <c r="Z839">
        <v>24.216200000000001</v>
      </c>
      <c r="AA839">
        <v>24.228000000000002</v>
      </c>
      <c r="AB839">
        <v>24.286000000000001</v>
      </c>
      <c r="AC839">
        <v>23.36</v>
      </c>
      <c r="AD839">
        <v>23.760999999999999</v>
      </c>
      <c r="AE839">
        <v>0.39751623161116345</v>
      </c>
      <c r="AF839">
        <v>524486000</v>
      </c>
      <c r="AG839" s="1">
        <v>45000.291666666664</v>
      </c>
      <c r="AH839">
        <v>16.364100000000001</v>
      </c>
      <c r="AI839">
        <v>16.748000000000001</v>
      </c>
      <c r="AJ839">
        <v>16.751999999999999</v>
      </c>
      <c r="AK839">
        <v>16.472000000000001</v>
      </c>
      <c r="AL839">
        <v>16.68</v>
      </c>
      <c r="AM839">
        <v>-0.37671160328141384</v>
      </c>
      <c r="AN839">
        <v>3472500</v>
      </c>
    </row>
    <row r="840" spans="1:40">
      <c r="A840" s="121">
        <v>45001.291666666664</v>
      </c>
      <c r="B840">
        <v>154.46369999999999</v>
      </c>
      <c r="C840">
        <v>155.85</v>
      </c>
      <c r="D840">
        <v>156.46</v>
      </c>
      <c r="E840">
        <v>151.63999999999999</v>
      </c>
      <c r="F840">
        <v>152.16</v>
      </c>
      <c r="G840">
        <v>76161100</v>
      </c>
      <c r="H840">
        <v>-0.29959547809637471</v>
      </c>
      <c r="I840" s="1">
        <v>45001.291666666664</v>
      </c>
      <c r="J840">
        <v>29.456499999999998</v>
      </c>
      <c r="K840">
        <v>30.18</v>
      </c>
      <c r="L840">
        <v>30.27</v>
      </c>
      <c r="M840">
        <v>28.39</v>
      </c>
      <c r="N840">
        <v>28.39</v>
      </c>
      <c r="O840">
        <v>1.5443218751752572</v>
      </c>
      <c r="P840">
        <v>75779500</v>
      </c>
      <c r="Q840" s="1">
        <v>45001.291666666664</v>
      </c>
      <c r="R840">
        <v>272.96640000000002</v>
      </c>
      <c r="S840">
        <v>276.2</v>
      </c>
      <c r="T840">
        <v>276.56</v>
      </c>
      <c r="U840">
        <v>263.27999999999997</v>
      </c>
      <c r="V840">
        <v>265.20999999999998</v>
      </c>
      <c r="W840">
        <v>54768800</v>
      </c>
      <c r="X840">
        <v>2.0563977678745071</v>
      </c>
      <c r="Y840" s="1">
        <v>45001.291666666664</v>
      </c>
      <c r="Z840">
        <v>25.528500000000001</v>
      </c>
      <c r="AA840">
        <v>25.541</v>
      </c>
      <c r="AB840">
        <v>25.588000000000001</v>
      </c>
      <c r="AC840">
        <v>23.893999999999998</v>
      </c>
      <c r="AD840">
        <v>24.027000000000001</v>
      </c>
      <c r="AE840">
        <v>0.71278917340126147</v>
      </c>
      <c r="AF840">
        <v>583253000</v>
      </c>
      <c r="AG840" s="1">
        <v>45001.291666666664</v>
      </c>
      <c r="AH840">
        <v>16.882000000000001</v>
      </c>
      <c r="AI840">
        <v>17.277999999999999</v>
      </c>
      <c r="AJ840">
        <v>17.294</v>
      </c>
      <c r="AK840">
        <v>16.841999999999999</v>
      </c>
      <c r="AL840">
        <v>16.902000000000001</v>
      </c>
      <c r="AM840">
        <v>-2.5256880525579275E-3</v>
      </c>
      <c r="AN840">
        <v>4366500</v>
      </c>
    </row>
    <row r="841" spans="1:40">
      <c r="A841" s="121">
        <v>45002.291666666664</v>
      </c>
      <c r="B841">
        <v>153.62119999999999</v>
      </c>
      <c r="C841">
        <v>155</v>
      </c>
      <c r="D841">
        <v>156.74</v>
      </c>
      <c r="E841">
        <v>154.28</v>
      </c>
      <c r="F841">
        <v>156.08000000000001</v>
      </c>
      <c r="G841">
        <v>98944600</v>
      </c>
      <c r="H841">
        <v>0.12972683064519669</v>
      </c>
      <c r="I841" s="1">
        <v>45002.291666666664</v>
      </c>
      <c r="J841">
        <v>29.095400000000001</v>
      </c>
      <c r="K841">
        <v>29.81</v>
      </c>
      <c r="L841">
        <v>31</v>
      </c>
      <c r="M841">
        <v>29.44</v>
      </c>
      <c r="N841">
        <v>29.92</v>
      </c>
      <c r="O841">
        <v>1.7490637478170716</v>
      </c>
      <c r="P841">
        <v>80628500</v>
      </c>
      <c r="Q841" s="1">
        <v>45002.291666666664</v>
      </c>
      <c r="R841">
        <v>276.1585</v>
      </c>
      <c r="S841">
        <v>279.43</v>
      </c>
      <c r="T841">
        <v>283.33</v>
      </c>
      <c r="U841">
        <v>276.32</v>
      </c>
      <c r="V841">
        <v>278.26</v>
      </c>
      <c r="W841">
        <v>69527400</v>
      </c>
      <c r="X841">
        <v>3.2171797200765484</v>
      </c>
      <c r="Y841" s="1">
        <v>45002.291666666664</v>
      </c>
      <c r="Z841">
        <v>25.712399999999999</v>
      </c>
      <c r="AA841">
        <v>25.725000000000001</v>
      </c>
      <c r="AB841">
        <v>26.399000000000001</v>
      </c>
      <c r="AC841">
        <v>25.667999999999999</v>
      </c>
      <c r="AD841">
        <v>25.981999999999999</v>
      </c>
      <c r="AE841">
        <v>2.1360372517319957</v>
      </c>
      <c r="AF841">
        <v>848547000</v>
      </c>
      <c r="AG841" s="1">
        <v>45002.291666666664</v>
      </c>
      <c r="AH841">
        <v>16.907399999999999</v>
      </c>
      <c r="AI841">
        <v>17.303999999999998</v>
      </c>
      <c r="AJ841">
        <v>17.494</v>
      </c>
      <c r="AK841">
        <v>17.236000000000001</v>
      </c>
      <c r="AL841">
        <v>17.45</v>
      </c>
      <c r="AM841">
        <v>-0.12411518287804187</v>
      </c>
      <c r="AN841">
        <v>4076000</v>
      </c>
    </row>
    <row r="842" spans="1:40">
      <c r="A842" s="121">
        <v>45005.291666666664</v>
      </c>
      <c r="B842">
        <v>155.99979999999999</v>
      </c>
      <c r="C842">
        <v>157.4</v>
      </c>
      <c r="D842">
        <v>157.82</v>
      </c>
      <c r="E842">
        <v>154.15</v>
      </c>
      <c r="F842">
        <v>155.07</v>
      </c>
      <c r="G842">
        <v>73641400</v>
      </c>
      <c r="H842">
        <v>-0.34707560280663158</v>
      </c>
      <c r="I842" s="1">
        <v>45005.291666666664</v>
      </c>
      <c r="J842">
        <v>28.460999999999999</v>
      </c>
      <c r="K842">
        <v>29.16</v>
      </c>
      <c r="L842">
        <v>29.9</v>
      </c>
      <c r="M842">
        <v>28.63</v>
      </c>
      <c r="N842">
        <v>29.8</v>
      </c>
      <c r="O842">
        <v>-1.7923215075011288E-2</v>
      </c>
      <c r="P842">
        <v>38780100</v>
      </c>
      <c r="Q842" s="1">
        <v>45005.291666666664</v>
      </c>
      <c r="R842">
        <v>269.04289999999997</v>
      </c>
      <c r="S842">
        <v>272.23</v>
      </c>
      <c r="T842">
        <v>277.48</v>
      </c>
      <c r="U842">
        <v>269.85000000000002</v>
      </c>
      <c r="V842">
        <v>276.98</v>
      </c>
      <c r="W842">
        <v>43466600</v>
      </c>
      <c r="X842">
        <v>1.1674659057617114</v>
      </c>
      <c r="Y842" s="1">
        <v>45005.291666666664</v>
      </c>
      <c r="Z842">
        <v>25.8874</v>
      </c>
      <c r="AA842">
        <v>25.9</v>
      </c>
      <c r="AB842">
        <v>26.024000000000001</v>
      </c>
      <c r="AC842">
        <v>25.13</v>
      </c>
      <c r="AD842">
        <v>25.614999999999998</v>
      </c>
      <c r="AE842">
        <v>-9.464475000916428E-2</v>
      </c>
      <c r="AF842">
        <v>432747000</v>
      </c>
      <c r="AG842" s="1">
        <v>45005.291666666664</v>
      </c>
      <c r="AH842">
        <v>17.278700000000001</v>
      </c>
      <c r="AI842">
        <v>17.684000000000001</v>
      </c>
      <c r="AJ842">
        <v>17.832000000000001</v>
      </c>
      <c r="AK842">
        <v>17.466000000000001</v>
      </c>
      <c r="AL842">
        <v>17.504000000000001</v>
      </c>
      <c r="AM842">
        <v>0.43235033646956877</v>
      </c>
      <c r="AN842">
        <v>5405500</v>
      </c>
    </row>
    <row r="843" spans="1:40">
      <c r="A843" s="121">
        <v>45006.291666666664</v>
      </c>
      <c r="B843">
        <v>157.8631</v>
      </c>
      <c r="C843">
        <v>159.28</v>
      </c>
      <c r="D843">
        <v>159.4</v>
      </c>
      <c r="E843">
        <v>156.54</v>
      </c>
      <c r="F843">
        <v>157.32</v>
      </c>
      <c r="G843">
        <v>73938300</v>
      </c>
      <c r="H843">
        <v>-0.34148094906750576</v>
      </c>
      <c r="I843" s="1">
        <v>45006.291666666664</v>
      </c>
      <c r="J843">
        <v>27.777699999999999</v>
      </c>
      <c r="K843">
        <v>28.46</v>
      </c>
      <c r="L843">
        <v>29.17</v>
      </c>
      <c r="M843">
        <v>27.98</v>
      </c>
      <c r="N843">
        <v>29</v>
      </c>
      <c r="O843">
        <v>0.69441720785306871</v>
      </c>
      <c r="P843">
        <v>55650800</v>
      </c>
      <c r="Q843" s="1">
        <v>45006.291666666664</v>
      </c>
      <c r="R843">
        <v>270.57470000000001</v>
      </c>
      <c r="S843">
        <v>273.77999999999997</v>
      </c>
      <c r="T843">
        <v>275</v>
      </c>
      <c r="U843">
        <v>269.52</v>
      </c>
      <c r="V843">
        <v>274.88</v>
      </c>
      <c r="W843">
        <v>34558700</v>
      </c>
      <c r="X843">
        <v>0.46684866889503301</v>
      </c>
      <c r="Y843" s="1">
        <v>45006.291666666664</v>
      </c>
      <c r="Z843">
        <v>26.186199999999999</v>
      </c>
      <c r="AA843">
        <v>26.199000000000002</v>
      </c>
      <c r="AB843">
        <v>26.391999999999999</v>
      </c>
      <c r="AC843">
        <v>25.381</v>
      </c>
      <c r="AD843">
        <v>26.18</v>
      </c>
      <c r="AE843">
        <v>0.52048807587261336</v>
      </c>
      <c r="AF843">
        <v>547408000</v>
      </c>
      <c r="AG843" s="1">
        <v>45006.291666666664</v>
      </c>
      <c r="AH843">
        <v>17.464300000000001</v>
      </c>
      <c r="AI843">
        <v>17.873999999999999</v>
      </c>
      <c r="AJ843">
        <v>17.940000000000001</v>
      </c>
      <c r="AK843">
        <v>17.742000000000001</v>
      </c>
      <c r="AL843">
        <v>17.815999999999999</v>
      </c>
      <c r="AM843">
        <v>-0.35557470314824019</v>
      </c>
      <c r="AN843">
        <v>3523000</v>
      </c>
    </row>
    <row r="844" spans="1:40">
      <c r="A844" s="121">
        <v>45007.291666666664</v>
      </c>
      <c r="B844">
        <v>156.42599999999999</v>
      </c>
      <c r="C844">
        <v>157.83000000000001</v>
      </c>
      <c r="D844">
        <v>162.13999999999999</v>
      </c>
      <c r="E844">
        <v>157.81</v>
      </c>
      <c r="F844">
        <v>159.30000000000001</v>
      </c>
      <c r="G844">
        <v>75701800</v>
      </c>
      <c r="H844">
        <v>-0.30825032640348304</v>
      </c>
      <c r="I844" s="1">
        <v>45007.291666666664</v>
      </c>
      <c r="J844">
        <v>27.4557</v>
      </c>
      <c r="K844">
        <v>28.13</v>
      </c>
      <c r="L844">
        <v>29.12</v>
      </c>
      <c r="M844">
        <v>28.1</v>
      </c>
      <c r="N844">
        <v>28.48</v>
      </c>
      <c r="O844">
        <v>-7.5541437266601327E-2</v>
      </c>
      <c r="P844">
        <v>37415500</v>
      </c>
      <c r="Q844" s="1">
        <v>45007.291666666664</v>
      </c>
      <c r="R844">
        <v>269.10210000000001</v>
      </c>
      <c r="S844">
        <v>272.29000000000002</v>
      </c>
      <c r="T844">
        <v>281.04000000000002</v>
      </c>
      <c r="U844">
        <v>272.18</v>
      </c>
      <c r="V844">
        <v>273.39999999999998</v>
      </c>
      <c r="W844">
        <v>34873300</v>
      </c>
      <c r="X844">
        <v>0.49159234391588608</v>
      </c>
      <c r="Y844" s="1">
        <v>45007.291666666664</v>
      </c>
      <c r="Z844">
        <v>26.455100000000002</v>
      </c>
      <c r="AA844">
        <v>26.468</v>
      </c>
      <c r="AB844">
        <v>27.588999999999999</v>
      </c>
      <c r="AC844">
        <v>26.236999999999998</v>
      </c>
      <c r="AD844">
        <v>26.425000000000001</v>
      </c>
      <c r="AE844">
        <v>1.8610807487179555</v>
      </c>
      <c r="AF844">
        <v>797295000</v>
      </c>
      <c r="AG844" s="1">
        <v>45007.291666666664</v>
      </c>
      <c r="AH844">
        <v>17.087199999999999</v>
      </c>
      <c r="AI844">
        <v>17.488</v>
      </c>
      <c r="AJ844">
        <v>17.814</v>
      </c>
      <c r="AK844">
        <v>17.486000000000001</v>
      </c>
      <c r="AL844">
        <v>17.782</v>
      </c>
      <c r="AM844">
        <v>-0.18543312088813962</v>
      </c>
      <c r="AN844">
        <v>3929500</v>
      </c>
    </row>
    <row r="845" spans="1:40">
      <c r="A845" s="121">
        <v>45008.291666666664</v>
      </c>
      <c r="B845">
        <v>157.5162</v>
      </c>
      <c r="C845">
        <v>158.93</v>
      </c>
      <c r="D845">
        <v>161.55000000000001</v>
      </c>
      <c r="E845">
        <v>157.68</v>
      </c>
      <c r="F845">
        <v>158.83000000000001</v>
      </c>
      <c r="G845">
        <v>67622100</v>
      </c>
      <c r="H845">
        <v>-0.46050065922939981</v>
      </c>
      <c r="I845" s="1">
        <v>45008.291666666664</v>
      </c>
      <c r="J845">
        <v>28.334099999999999</v>
      </c>
      <c r="K845">
        <v>29.03</v>
      </c>
      <c r="L845">
        <v>29.16</v>
      </c>
      <c r="M845">
        <v>28.22</v>
      </c>
      <c r="N845">
        <v>28.38</v>
      </c>
      <c r="O845">
        <v>0.19342241687412015</v>
      </c>
      <c r="P845">
        <v>43785500</v>
      </c>
      <c r="Q845" s="1">
        <v>45008.291666666664</v>
      </c>
      <c r="R845">
        <v>274.40929999999997</v>
      </c>
      <c r="S845">
        <v>277.66000000000003</v>
      </c>
      <c r="T845">
        <v>281.06</v>
      </c>
      <c r="U845">
        <v>275.2</v>
      </c>
      <c r="V845">
        <v>277.94</v>
      </c>
      <c r="W845">
        <v>36610900</v>
      </c>
      <c r="X845">
        <v>0.62825671046462828</v>
      </c>
      <c r="Y845" s="1">
        <v>45008.291666666664</v>
      </c>
      <c r="Z845">
        <v>27.177700000000002</v>
      </c>
      <c r="AA845">
        <v>27.190999999999999</v>
      </c>
      <c r="AB845">
        <v>27.498999999999999</v>
      </c>
      <c r="AC845">
        <v>26.69</v>
      </c>
      <c r="AD845">
        <v>27.114999999999998</v>
      </c>
      <c r="AE845">
        <v>0.6142700673888164</v>
      </c>
      <c r="AF845">
        <v>564889000</v>
      </c>
      <c r="AG845" s="1">
        <v>45008.291666666664</v>
      </c>
      <c r="AH845">
        <v>17.249400000000001</v>
      </c>
      <c r="AI845">
        <v>17.654</v>
      </c>
      <c r="AJ845">
        <v>17.884</v>
      </c>
      <c r="AK845">
        <v>17.54</v>
      </c>
      <c r="AL845">
        <v>17.664000000000001</v>
      </c>
      <c r="AM845">
        <v>0.12722558009167623</v>
      </c>
      <c r="AN845">
        <v>4676500</v>
      </c>
    </row>
    <row r="846" spans="1:40">
      <c r="A846" s="121">
        <v>45009.291666666664</v>
      </c>
      <c r="B846">
        <v>158.8245</v>
      </c>
      <c r="C846">
        <v>160.25</v>
      </c>
      <c r="D846">
        <v>160.34</v>
      </c>
      <c r="E846">
        <v>157.85</v>
      </c>
      <c r="F846">
        <v>158.86000000000001</v>
      </c>
      <c r="G846">
        <v>59196500</v>
      </c>
      <c r="H846">
        <v>-0.6192689803623681</v>
      </c>
      <c r="I846" s="1">
        <v>45009.291666666664</v>
      </c>
      <c r="J846">
        <v>28.656199999999998</v>
      </c>
      <c r="K846">
        <v>29.36</v>
      </c>
      <c r="L846">
        <v>29.81</v>
      </c>
      <c r="M846">
        <v>28.93</v>
      </c>
      <c r="N846">
        <v>29.04</v>
      </c>
      <c r="O846">
        <v>0.70545021493108606</v>
      </c>
      <c r="P846">
        <v>55912100</v>
      </c>
      <c r="Q846" s="1">
        <v>45009.291666666664</v>
      </c>
      <c r="R846">
        <v>277.28519999999997</v>
      </c>
      <c r="S846">
        <v>280.57</v>
      </c>
      <c r="T846">
        <v>280.63</v>
      </c>
      <c r="U846">
        <v>275.27999999999997</v>
      </c>
      <c r="V846">
        <v>277.24</v>
      </c>
      <c r="W846">
        <v>28172000</v>
      </c>
      <c r="X846">
        <v>-3.5473102419913874E-2</v>
      </c>
      <c r="Y846" s="1">
        <v>45009.291666666664</v>
      </c>
      <c r="Z846">
        <v>26.765899999999998</v>
      </c>
      <c r="AA846">
        <v>26.779</v>
      </c>
      <c r="AB846">
        <v>27.167000000000002</v>
      </c>
      <c r="AC846">
        <v>26.355</v>
      </c>
      <c r="AD846">
        <v>27.030999999999999</v>
      </c>
      <c r="AE846">
        <v>2.4308862363627306E-2</v>
      </c>
      <c r="AF846">
        <v>454920000</v>
      </c>
      <c r="AG846" s="1">
        <v>45009.291666666664</v>
      </c>
      <c r="AH846">
        <v>17.104800000000001</v>
      </c>
      <c r="AI846">
        <v>17.506</v>
      </c>
      <c r="AJ846">
        <v>17.686</v>
      </c>
      <c r="AK846">
        <v>17.391999999999999</v>
      </c>
      <c r="AL846">
        <v>17.66</v>
      </c>
      <c r="AM846">
        <v>0.48718071107245486</v>
      </c>
      <c r="AN846">
        <v>5536500</v>
      </c>
    </row>
    <row r="847" spans="1:40">
      <c r="A847" s="121">
        <v>45012.291666666664</v>
      </c>
      <c r="B847">
        <v>156.87200000000001</v>
      </c>
      <c r="C847">
        <v>158.28</v>
      </c>
      <c r="D847">
        <v>160.77000000000001</v>
      </c>
      <c r="E847">
        <v>157.87</v>
      </c>
      <c r="F847">
        <v>159.94</v>
      </c>
      <c r="G847">
        <v>52390300</v>
      </c>
      <c r="H847">
        <v>-0.74752203620351998</v>
      </c>
      <c r="I847" s="1">
        <v>45012.291666666664</v>
      </c>
      <c r="J847">
        <v>28.480499999999999</v>
      </c>
      <c r="K847">
        <v>29.18</v>
      </c>
      <c r="L847">
        <v>29.73</v>
      </c>
      <c r="M847">
        <v>29.08</v>
      </c>
      <c r="N847">
        <v>29.37</v>
      </c>
      <c r="O847">
        <v>-0.18774201020351486</v>
      </c>
      <c r="P847">
        <v>34758200</v>
      </c>
      <c r="Q847" s="1">
        <v>45012.291666666664</v>
      </c>
      <c r="R847">
        <v>273.14429999999999</v>
      </c>
      <c r="S847">
        <v>276.38</v>
      </c>
      <c r="T847">
        <v>281.45999999999998</v>
      </c>
      <c r="U847">
        <v>275.52</v>
      </c>
      <c r="V847">
        <v>280.5</v>
      </c>
      <c r="W847">
        <v>26840200</v>
      </c>
      <c r="X847">
        <v>-0.14022080233336626</v>
      </c>
      <c r="Y847" s="1">
        <v>45012.291666666664</v>
      </c>
      <c r="Z847">
        <v>26.518000000000001</v>
      </c>
      <c r="AA847">
        <v>26.530999999999999</v>
      </c>
      <c r="AB847">
        <v>27</v>
      </c>
      <c r="AC847">
        <v>26.364999999999998</v>
      </c>
      <c r="AD847">
        <v>26.837</v>
      </c>
      <c r="AE847">
        <v>-0.47941325372940896</v>
      </c>
      <c r="AF847">
        <v>361026000</v>
      </c>
      <c r="AG847" s="1">
        <v>45012.291666666664</v>
      </c>
      <c r="AH847">
        <v>16.930800000000001</v>
      </c>
      <c r="AI847">
        <v>17.327999999999999</v>
      </c>
      <c r="AJ847">
        <v>17.481999999999999</v>
      </c>
      <c r="AK847">
        <v>17.265999999999998</v>
      </c>
      <c r="AL847">
        <v>17.423999999999999</v>
      </c>
      <c r="AM847">
        <v>-5.7983891372270911E-2</v>
      </c>
      <c r="AN847">
        <v>4234000</v>
      </c>
    </row>
    <row r="848" spans="1:40">
      <c r="A848" s="121">
        <v>45013.291666666664</v>
      </c>
      <c r="B848">
        <v>156.24760000000001</v>
      </c>
      <c r="C848">
        <v>157.65</v>
      </c>
      <c r="D848">
        <v>158.49</v>
      </c>
      <c r="E848">
        <v>155.97999999999999</v>
      </c>
      <c r="F848">
        <v>157.97</v>
      </c>
      <c r="G848">
        <v>45992200</v>
      </c>
      <c r="H848">
        <v>-0.86808503414323279</v>
      </c>
      <c r="I848" s="1">
        <v>45013.291666666664</v>
      </c>
      <c r="J848">
        <v>28.587800000000001</v>
      </c>
      <c r="K848">
        <v>29.29</v>
      </c>
      <c r="L848">
        <v>29.33</v>
      </c>
      <c r="M848">
        <v>28.63</v>
      </c>
      <c r="N848">
        <v>29.08</v>
      </c>
      <c r="O848">
        <v>-7.5862336056470941E-2</v>
      </c>
      <c r="P848">
        <v>37407900</v>
      </c>
      <c r="Q848" s="1">
        <v>45013.291666666664</v>
      </c>
      <c r="R848">
        <v>272.0077</v>
      </c>
      <c r="S848">
        <v>275.23</v>
      </c>
      <c r="T848">
        <v>276.14</v>
      </c>
      <c r="U848">
        <v>272.05</v>
      </c>
      <c r="V848">
        <v>275.79000000000002</v>
      </c>
      <c r="W848">
        <v>21878600</v>
      </c>
      <c r="X848">
        <v>-0.5304567145503547</v>
      </c>
      <c r="Y848" s="1">
        <v>45013.291666666664</v>
      </c>
      <c r="Z848">
        <v>26.397099999999998</v>
      </c>
      <c r="AA848">
        <v>26.41</v>
      </c>
      <c r="AB848">
        <v>26.513000000000002</v>
      </c>
      <c r="AC848">
        <v>25.85</v>
      </c>
      <c r="AD848">
        <v>26.446999999999999</v>
      </c>
      <c r="AE848">
        <v>-0.5058187775691636</v>
      </c>
      <c r="AF848">
        <v>356104000</v>
      </c>
      <c r="AG848" s="1">
        <v>45013.291666666664</v>
      </c>
      <c r="AH848">
        <v>16.770600000000002</v>
      </c>
      <c r="AI848">
        <v>17.164000000000001</v>
      </c>
      <c r="AJ848">
        <v>17.334</v>
      </c>
      <c r="AK848">
        <v>17.148</v>
      </c>
      <c r="AL848">
        <v>17.222000000000001</v>
      </c>
      <c r="AM848">
        <v>-0.45707367903526208</v>
      </c>
      <c r="AN848">
        <v>3280500</v>
      </c>
    </row>
    <row r="849" spans="1:40">
      <c r="A849" s="121">
        <v>45014.291666666664</v>
      </c>
      <c r="B849">
        <v>159.3399</v>
      </c>
      <c r="C849">
        <v>160.77000000000001</v>
      </c>
      <c r="D849">
        <v>161.05000000000001</v>
      </c>
      <c r="E849">
        <v>159.35</v>
      </c>
      <c r="F849">
        <v>159.37</v>
      </c>
      <c r="G849">
        <v>51305700</v>
      </c>
      <c r="H849">
        <v>-0.767959764211118</v>
      </c>
      <c r="I849" s="1">
        <v>45014.291666666664</v>
      </c>
      <c r="J849">
        <v>30.764399999999998</v>
      </c>
      <c r="K849">
        <v>31.52</v>
      </c>
      <c r="L849">
        <v>31.89</v>
      </c>
      <c r="M849">
        <v>29.76</v>
      </c>
      <c r="N849">
        <v>29.77</v>
      </c>
      <c r="O849">
        <v>1.9571286118750362</v>
      </c>
      <c r="P849">
        <v>85556200</v>
      </c>
      <c r="Q849" s="1">
        <v>45014.291666666664</v>
      </c>
      <c r="R849">
        <v>277.22590000000002</v>
      </c>
      <c r="S849">
        <v>280.51</v>
      </c>
      <c r="T849">
        <v>281.14</v>
      </c>
      <c r="U849">
        <v>278.41000000000003</v>
      </c>
      <c r="V849">
        <v>278.95999999999998</v>
      </c>
      <c r="W849">
        <v>25087000</v>
      </c>
      <c r="X849">
        <v>-0.27811212797405155</v>
      </c>
      <c r="Y849" s="1">
        <v>45014.291666666664</v>
      </c>
      <c r="Z849">
        <v>26.970800000000001</v>
      </c>
      <c r="AA849">
        <v>26.984000000000002</v>
      </c>
      <c r="AB849">
        <v>27.077999999999999</v>
      </c>
      <c r="AC849">
        <v>26.597000000000001</v>
      </c>
      <c r="AD849">
        <v>26.824999999999999</v>
      </c>
      <c r="AE849">
        <v>-0.30415611175519008</v>
      </c>
      <c r="AF849">
        <v>393694000</v>
      </c>
      <c r="AG849" s="1">
        <v>45014.291666666664</v>
      </c>
      <c r="AH849">
        <v>17.171199999999999</v>
      </c>
      <c r="AI849">
        <v>17.574000000000002</v>
      </c>
      <c r="AJ849">
        <v>17.603999999999999</v>
      </c>
      <c r="AK849">
        <v>17.347999999999999</v>
      </c>
      <c r="AL849">
        <v>17.385999999999999</v>
      </c>
      <c r="AM849">
        <v>0.17305707642004281</v>
      </c>
      <c r="AN849">
        <v>4786000</v>
      </c>
    </row>
    <row r="850" spans="1:40">
      <c r="A850" s="121">
        <v>45015.291666666664</v>
      </c>
      <c r="B850">
        <v>160.91569999999999</v>
      </c>
      <c r="C850">
        <v>162.36000000000001</v>
      </c>
      <c r="D850">
        <v>162.47</v>
      </c>
      <c r="E850">
        <v>161.27000000000001</v>
      </c>
      <c r="F850">
        <v>161.53</v>
      </c>
      <c r="G850">
        <v>49501700</v>
      </c>
      <c r="H850">
        <v>-0.80195355116087519</v>
      </c>
      <c r="I850" s="1">
        <v>45015.291666666664</v>
      </c>
      <c r="J850">
        <v>31.320699999999999</v>
      </c>
      <c r="K850">
        <v>32.090000000000003</v>
      </c>
      <c r="L850">
        <v>32.58</v>
      </c>
      <c r="M850">
        <v>31.81</v>
      </c>
      <c r="N850">
        <v>31.85</v>
      </c>
      <c r="O850">
        <v>1.3035675580755743</v>
      </c>
      <c r="P850">
        <v>70077600</v>
      </c>
      <c r="Q850" s="1">
        <v>45015.291666666664</v>
      </c>
      <c r="R850">
        <v>280.72449999999998</v>
      </c>
      <c r="S850">
        <v>284.05</v>
      </c>
      <c r="T850">
        <v>284.45999999999998</v>
      </c>
      <c r="U850">
        <v>281.48</v>
      </c>
      <c r="V850">
        <v>284.23</v>
      </c>
      <c r="W850">
        <v>25053400</v>
      </c>
      <c r="X850">
        <v>-0.28075480909515982</v>
      </c>
      <c r="Y850" s="1">
        <v>45015.291666666664</v>
      </c>
      <c r="Z850">
        <v>27.369599999999998</v>
      </c>
      <c r="AA850">
        <v>27.382999999999999</v>
      </c>
      <c r="AB850">
        <v>27.498999999999999</v>
      </c>
      <c r="AC850">
        <v>27.102</v>
      </c>
      <c r="AD850">
        <v>27.228999999999999</v>
      </c>
      <c r="AE850">
        <v>-0.46069011715875802</v>
      </c>
      <c r="AF850">
        <v>364516000</v>
      </c>
      <c r="AG850" s="1">
        <v>45015.291666666664</v>
      </c>
      <c r="AH850">
        <v>17.509599999999999</v>
      </c>
      <c r="AI850">
        <v>17.861999999999998</v>
      </c>
      <c r="AJ850">
        <v>17.905999999999999</v>
      </c>
      <c r="AK850">
        <v>17.712</v>
      </c>
      <c r="AL850">
        <v>17.739999999999998</v>
      </c>
      <c r="AM850">
        <v>0.63702249815515111</v>
      </c>
      <c r="AN850">
        <v>5894500</v>
      </c>
    </row>
    <row r="851" spans="1:40">
      <c r="A851" s="121">
        <v>45016.291666666664</v>
      </c>
      <c r="B851">
        <v>163.4331</v>
      </c>
      <c r="C851">
        <v>164.9</v>
      </c>
      <c r="D851">
        <v>165</v>
      </c>
      <c r="E851">
        <v>161.91</v>
      </c>
      <c r="F851">
        <v>162.44</v>
      </c>
      <c r="G851">
        <v>68749800</v>
      </c>
      <c r="H851">
        <v>-0.43925077367327936</v>
      </c>
      <c r="I851" s="1">
        <v>45016.291666666664</v>
      </c>
      <c r="J851">
        <v>31.886800000000001</v>
      </c>
      <c r="K851">
        <v>32.67</v>
      </c>
      <c r="L851">
        <v>32.9</v>
      </c>
      <c r="M851">
        <v>31.73</v>
      </c>
      <c r="N851">
        <v>31.8</v>
      </c>
      <c r="O851">
        <v>0.8681332343374889</v>
      </c>
      <c r="P851">
        <v>59765000</v>
      </c>
      <c r="Q851" s="1">
        <v>45016.291666666664</v>
      </c>
      <c r="R851">
        <v>284.92469999999997</v>
      </c>
      <c r="S851">
        <v>288.3</v>
      </c>
      <c r="T851">
        <v>289.27</v>
      </c>
      <c r="U851">
        <v>283</v>
      </c>
      <c r="V851">
        <v>283.73</v>
      </c>
      <c r="W851">
        <v>32766000</v>
      </c>
      <c r="X851">
        <v>0.32585061991256858</v>
      </c>
      <c r="Y851" s="1">
        <v>45016.291666666664</v>
      </c>
      <c r="Z851">
        <v>27.763400000000001</v>
      </c>
      <c r="AA851">
        <v>27.777000000000001</v>
      </c>
      <c r="AB851">
        <v>27.834</v>
      </c>
      <c r="AC851">
        <v>27.105</v>
      </c>
      <c r="AD851">
        <v>27.14</v>
      </c>
      <c r="AE851">
        <v>-8.8282102452490352E-2</v>
      </c>
      <c r="AF851">
        <v>433933000</v>
      </c>
      <c r="AG851" s="1">
        <v>45016.291666666664</v>
      </c>
      <c r="AH851">
        <v>17.772300000000001</v>
      </c>
      <c r="AI851">
        <v>18.13</v>
      </c>
      <c r="AJ851">
        <v>18.184000000000001</v>
      </c>
      <c r="AK851">
        <v>17.95</v>
      </c>
      <c r="AL851">
        <v>17.954000000000001</v>
      </c>
      <c r="AM851">
        <v>0.72596489970563416</v>
      </c>
      <c r="AN851">
        <v>6107000</v>
      </c>
    </row>
    <row r="852" spans="1:40">
      <c r="A852" s="121">
        <v>45019.291666666664</v>
      </c>
      <c r="B852">
        <v>164.6918</v>
      </c>
      <c r="C852">
        <v>166.17</v>
      </c>
      <c r="D852">
        <v>166.29</v>
      </c>
      <c r="E852">
        <v>164.22</v>
      </c>
      <c r="F852">
        <v>164.27</v>
      </c>
      <c r="G852">
        <v>56976200</v>
      </c>
      <c r="H852">
        <v>-0.66110734242697233</v>
      </c>
      <c r="I852" s="1">
        <v>45019.291666666664</v>
      </c>
      <c r="J852">
        <v>32.101500000000001</v>
      </c>
      <c r="K852">
        <v>32.89</v>
      </c>
      <c r="L852">
        <v>33.56</v>
      </c>
      <c r="M852">
        <v>32.54</v>
      </c>
      <c r="N852">
        <v>32.94</v>
      </c>
      <c r="O852">
        <v>0.75300234876676586</v>
      </c>
      <c r="P852">
        <v>57038300</v>
      </c>
      <c r="Q852" s="1">
        <v>45019.291666666664</v>
      </c>
      <c r="R852">
        <v>283.86720000000003</v>
      </c>
      <c r="S852">
        <v>287.23</v>
      </c>
      <c r="T852">
        <v>288.27</v>
      </c>
      <c r="U852">
        <v>283.95</v>
      </c>
      <c r="V852">
        <v>286.52</v>
      </c>
      <c r="W852">
        <v>24883300</v>
      </c>
      <c r="X852">
        <v>-0.29413338227077046</v>
      </c>
      <c r="Y852" s="1">
        <v>45019.291666666664</v>
      </c>
      <c r="Z852">
        <v>27.9513</v>
      </c>
      <c r="AA852">
        <v>27.965</v>
      </c>
      <c r="AB852">
        <v>28</v>
      </c>
      <c r="AC852">
        <v>27.335999999999999</v>
      </c>
      <c r="AD852">
        <v>27.509</v>
      </c>
      <c r="AE852">
        <v>-0.27721410835753707</v>
      </c>
      <c r="AF852">
        <v>398716000</v>
      </c>
      <c r="AG852" s="1">
        <v>45019.291666666664</v>
      </c>
      <c r="AH852">
        <v>17.9056</v>
      </c>
      <c r="AI852">
        <v>18.265999999999998</v>
      </c>
      <c r="AJ852">
        <v>18.276</v>
      </c>
      <c r="AK852">
        <v>18.082000000000001</v>
      </c>
      <c r="AL852">
        <v>18.082000000000001</v>
      </c>
      <c r="AM852">
        <v>9.6123338060962356E-3</v>
      </c>
      <c r="AN852">
        <v>4395500</v>
      </c>
    </row>
    <row r="853" spans="1:40">
      <c r="A853" s="121">
        <v>45020.291666666664</v>
      </c>
      <c r="B853">
        <v>164.1566</v>
      </c>
      <c r="C853">
        <v>165.63</v>
      </c>
      <c r="D853">
        <v>166.84</v>
      </c>
      <c r="E853">
        <v>165.11</v>
      </c>
      <c r="F853">
        <v>166.6</v>
      </c>
      <c r="G853">
        <v>46278300</v>
      </c>
      <c r="H853">
        <v>-0.8626938908803029</v>
      </c>
      <c r="I853" s="1">
        <v>45020.291666666664</v>
      </c>
      <c r="J853">
        <v>32.3065</v>
      </c>
      <c r="K853">
        <v>33.1</v>
      </c>
      <c r="L853">
        <v>33.840000000000003</v>
      </c>
      <c r="M853">
        <v>32.840000000000003</v>
      </c>
      <c r="N853">
        <v>32.85</v>
      </c>
      <c r="O853">
        <v>0.69708995698448284</v>
      </c>
      <c r="P853">
        <v>55714100</v>
      </c>
      <c r="Q853" s="1">
        <v>45020.291666666664</v>
      </c>
      <c r="R853">
        <v>283.81779999999998</v>
      </c>
      <c r="S853">
        <v>287.18</v>
      </c>
      <c r="T853">
        <v>290.45</v>
      </c>
      <c r="U853">
        <v>285.67</v>
      </c>
      <c r="V853">
        <v>287.23</v>
      </c>
      <c r="W853">
        <v>25824300</v>
      </c>
      <c r="X853">
        <v>-0.22012258063497028</v>
      </c>
      <c r="Y853" s="1">
        <v>45020.291666666664</v>
      </c>
      <c r="Z853">
        <v>27.439599999999999</v>
      </c>
      <c r="AA853">
        <v>27.452999999999999</v>
      </c>
      <c r="AB853">
        <v>28</v>
      </c>
      <c r="AC853">
        <v>27.306999999999999</v>
      </c>
      <c r="AD853">
        <v>27.966000000000001</v>
      </c>
      <c r="AE853">
        <v>-0.43882321037882305</v>
      </c>
      <c r="AF853">
        <v>368592000</v>
      </c>
      <c r="AG853" s="1">
        <v>45020.291666666664</v>
      </c>
      <c r="AH853">
        <v>17.8429</v>
      </c>
      <c r="AI853">
        <v>18.202000000000002</v>
      </c>
      <c r="AJ853">
        <v>18.23</v>
      </c>
      <c r="AK853">
        <v>18.071999999999999</v>
      </c>
      <c r="AL853">
        <v>18.155999999999999</v>
      </c>
      <c r="AM853">
        <v>-0.1356253760198691</v>
      </c>
      <c r="AN853">
        <v>4048500</v>
      </c>
    </row>
    <row r="854" spans="1:40">
      <c r="A854" s="121">
        <v>45021.291666666664</v>
      </c>
      <c r="B854">
        <v>162.30330000000001</v>
      </c>
      <c r="C854">
        <v>163.76</v>
      </c>
      <c r="D854">
        <v>165.05</v>
      </c>
      <c r="E854">
        <v>161.80000000000001</v>
      </c>
      <c r="F854">
        <v>164.74</v>
      </c>
      <c r="G854">
        <v>51511700</v>
      </c>
      <c r="H854">
        <v>-0.76407799031330759</v>
      </c>
      <c r="I854" s="1">
        <v>45021.291666666664</v>
      </c>
      <c r="J854">
        <v>32.042999999999999</v>
      </c>
      <c r="K854">
        <v>32.83</v>
      </c>
      <c r="L854">
        <v>32.99</v>
      </c>
      <c r="M854">
        <v>32.340000000000003</v>
      </c>
      <c r="N854">
        <v>32.799999999999997</v>
      </c>
      <c r="O854">
        <v>1.735876240065384E-2</v>
      </c>
      <c r="P854">
        <v>39615700</v>
      </c>
      <c r="Q854" s="1">
        <v>45021.291666666664</v>
      </c>
      <c r="R854">
        <v>281.0111</v>
      </c>
      <c r="S854">
        <v>284.33999999999997</v>
      </c>
      <c r="T854">
        <v>287.14999999999998</v>
      </c>
      <c r="U854">
        <v>282.92</v>
      </c>
      <c r="V854">
        <v>285.85000000000002</v>
      </c>
      <c r="W854">
        <v>22064800</v>
      </c>
      <c r="X854">
        <v>-0.5158118566708797</v>
      </c>
      <c r="Y854" s="1">
        <v>45021.291666666664</v>
      </c>
      <c r="Z854">
        <v>26.867899999999999</v>
      </c>
      <c r="AA854">
        <v>26.881</v>
      </c>
      <c r="AB854">
        <v>26.998000000000001</v>
      </c>
      <c r="AC854">
        <v>26.395</v>
      </c>
      <c r="AD854">
        <v>26.829000000000001</v>
      </c>
      <c r="AE854">
        <v>0.34670625268261479</v>
      </c>
      <c r="AF854">
        <v>515015000</v>
      </c>
      <c r="AG854" s="1">
        <v>45021.291666666664</v>
      </c>
      <c r="AH854">
        <v>17.5762</v>
      </c>
      <c r="AI854">
        <v>17.93</v>
      </c>
      <c r="AJ854">
        <v>18.004000000000001</v>
      </c>
      <c r="AK854">
        <v>17.904</v>
      </c>
      <c r="AL854">
        <v>17.98</v>
      </c>
      <c r="AM854">
        <v>-0.48155899899151272</v>
      </c>
      <c r="AN854">
        <v>3222000</v>
      </c>
    </row>
    <row r="855" spans="1:40">
      <c r="A855" s="121">
        <v>45022.291666666664</v>
      </c>
      <c r="B855">
        <v>163.1953</v>
      </c>
      <c r="C855">
        <v>164.66</v>
      </c>
      <c r="D855">
        <v>164.96</v>
      </c>
      <c r="E855">
        <v>162</v>
      </c>
      <c r="F855">
        <v>162.43</v>
      </c>
      <c r="G855">
        <v>45390100</v>
      </c>
      <c r="H855">
        <v>-0.87943074319115344</v>
      </c>
      <c r="I855" s="1">
        <v>45022.291666666664</v>
      </c>
      <c r="J855">
        <v>32.023499999999999</v>
      </c>
      <c r="K855">
        <v>32.81</v>
      </c>
      <c r="L855">
        <v>33</v>
      </c>
      <c r="M855">
        <v>32.46</v>
      </c>
      <c r="N855">
        <v>32.6</v>
      </c>
      <c r="O855">
        <v>-0.44979387330454462</v>
      </c>
      <c r="P855">
        <v>28551900</v>
      </c>
      <c r="Q855" s="1">
        <v>45022.291666666664</v>
      </c>
      <c r="R855">
        <v>288.18610000000001</v>
      </c>
      <c r="S855">
        <v>291.60000000000002</v>
      </c>
      <c r="T855">
        <v>292.08</v>
      </c>
      <c r="U855">
        <v>282.02999999999997</v>
      </c>
      <c r="V855">
        <v>283.20999999999998</v>
      </c>
      <c r="W855">
        <v>29770300</v>
      </c>
      <c r="X855">
        <v>9.0235148647566918E-2</v>
      </c>
      <c r="Y855" s="1">
        <v>45022.291666666664</v>
      </c>
      <c r="Z855">
        <v>27.023800000000001</v>
      </c>
      <c r="AA855">
        <v>27.036999999999999</v>
      </c>
      <c r="AB855">
        <v>27.08</v>
      </c>
      <c r="AC855">
        <v>26.427</v>
      </c>
      <c r="AD855">
        <v>26.584</v>
      </c>
      <c r="AE855">
        <v>-0.28291152126241709</v>
      </c>
      <c r="AF855">
        <v>397654000</v>
      </c>
      <c r="AG855" s="1">
        <v>45022.291666666664</v>
      </c>
      <c r="AH855">
        <v>17.286100000000001</v>
      </c>
      <c r="AI855">
        <v>17.634</v>
      </c>
      <c r="AJ855">
        <v>17.667999999999999</v>
      </c>
      <c r="AK855">
        <v>17.443999999999999</v>
      </c>
      <c r="AL855">
        <v>17.649999999999999</v>
      </c>
      <c r="AM855">
        <v>-0.16450549699390832</v>
      </c>
      <c r="AN855">
        <v>3979500</v>
      </c>
    </row>
    <row r="856" spans="1:40">
      <c r="A856" s="121">
        <v>45026.291666666664</v>
      </c>
      <c r="B856">
        <v>160.58869999999999</v>
      </c>
      <c r="C856">
        <v>162.03</v>
      </c>
      <c r="D856">
        <v>162.03</v>
      </c>
      <c r="E856">
        <v>160.08000000000001</v>
      </c>
      <c r="F856">
        <v>161.41999999999999</v>
      </c>
      <c r="G856">
        <v>47716900</v>
      </c>
      <c r="H856">
        <v>-0.83558554170850652</v>
      </c>
      <c r="I856" s="1">
        <v>45026.291666666664</v>
      </c>
      <c r="J856">
        <v>31.740400000000001</v>
      </c>
      <c r="K856">
        <v>32.520000000000003</v>
      </c>
      <c r="L856">
        <v>32.76</v>
      </c>
      <c r="M856">
        <v>32.200000000000003</v>
      </c>
      <c r="N856">
        <v>32.6</v>
      </c>
      <c r="O856">
        <v>-0.36608573502605479</v>
      </c>
      <c r="P856">
        <v>30534400</v>
      </c>
      <c r="Q856" s="1">
        <v>45026.291666666664</v>
      </c>
      <c r="R856">
        <v>286.00200000000001</v>
      </c>
      <c r="S856">
        <v>289.39</v>
      </c>
      <c r="T856">
        <v>289.60000000000002</v>
      </c>
      <c r="U856">
        <v>284.70999999999998</v>
      </c>
      <c r="V856">
        <v>289.20999999999998</v>
      </c>
      <c r="W856">
        <v>23103000</v>
      </c>
      <c r="X856">
        <v>-0.43415615607758773</v>
      </c>
      <c r="Y856" s="1">
        <v>45026.291666666664</v>
      </c>
      <c r="Z856">
        <v>27.5655</v>
      </c>
      <c r="AA856">
        <v>27.579000000000001</v>
      </c>
      <c r="AB856">
        <v>27.620999999999999</v>
      </c>
      <c r="AC856">
        <v>26.669</v>
      </c>
      <c r="AD856">
        <v>26.823</v>
      </c>
      <c r="AE856">
        <v>-0.29565291076250189</v>
      </c>
      <c r="AF856">
        <v>395279000</v>
      </c>
      <c r="AG856" s="1">
        <v>45026.291666666664</v>
      </c>
      <c r="AH856">
        <v>17.352699999999999</v>
      </c>
      <c r="AI856">
        <v>17.702000000000002</v>
      </c>
      <c r="AJ856">
        <v>17.704000000000001</v>
      </c>
      <c r="AK856">
        <v>17.545999999999999</v>
      </c>
      <c r="AL856">
        <v>17.552</v>
      </c>
      <c r="AM856">
        <v>-0.88922911245113878</v>
      </c>
      <c r="AN856">
        <v>2248000</v>
      </c>
    </row>
    <row r="857" spans="1:40">
      <c r="A857" s="121">
        <v>45027.291666666664</v>
      </c>
      <c r="B857">
        <v>159.36959999999999</v>
      </c>
      <c r="C857">
        <v>160.80000000000001</v>
      </c>
      <c r="D857">
        <v>162.36000000000001</v>
      </c>
      <c r="E857">
        <v>160.51</v>
      </c>
      <c r="F857">
        <v>162.35</v>
      </c>
      <c r="G857">
        <v>47644200</v>
      </c>
      <c r="H857">
        <v>-0.83695546871030657</v>
      </c>
      <c r="I857" s="1">
        <v>45027.291666666664</v>
      </c>
      <c r="J857">
        <v>31.5745</v>
      </c>
      <c r="K857">
        <v>32.35</v>
      </c>
      <c r="L857">
        <v>33.11</v>
      </c>
      <c r="M857">
        <v>32.32</v>
      </c>
      <c r="N857">
        <v>32.659999999999997</v>
      </c>
      <c r="O857">
        <v>-0.51282515139893536</v>
      </c>
      <c r="P857">
        <v>27059100</v>
      </c>
      <c r="Q857" s="1">
        <v>45027.291666666664</v>
      </c>
      <c r="R857">
        <v>279.51870000000002</v>
      </c>
      <c r="S857">
        <v>282.83</v>
      </c>
      <c r="T857">
        <v>285.98</v>
      </c>
      <c r="U857">
        <v>281.64</v>
      </c>
      <c r="V857">
        <v>285.75</v>
      </c>
      <c r="W857">
        <v>27276600</v>
      </c>
      <c r="X857">
        <v>-0.10589740824849568</v>
      </c>
      <c r="Y857" s="1">
        <v>45027.291666666664</v>
      </c>
      <c r="Z857">
        <v>27.1557</v>
      </c>
      <c r="AA857">
        <v>27.169</v>
      </c>
      <c r="AB857">
        <v>27.79</v>
      </c>
      <c r="AC857">
        <v>27.126000000000001</v>
      </c>
      <c r="AD857">
        <v>27.724</v>
      </c>
      <c r="AE857">
        <v>-0.72967023789781116</v>
      </c>
      <c r="AF857">
        <v>314378000</v>
      </c>
      <c r="AG857" s="1">
        <v>45027.291666666664</v>
      </c>
      <c r="AH857">
        <v>17.4312</v>
      </c>
      <c r="AI857">
        <v>17.782</v>
      </c>
      <c r="AJ857">
        <v>17.898</v>
      </c>
      <c r="AK857">
        <v>17.765999999999998</v>
      </c>
      <c r="AL857">
        <v>17.847999999999999</v>
      </c>
      <c r="AM857">
        <v>-0.90220423926556215</v>
      </c>
      <c r="AN857">
        <v>2217000</v>
      </c>
    </row>
    <row r="858" spans="1:40">
      <c r="A858" s="121">
        <v>45028.291666666664</v>
      </c>
      <c r="B858">
        <v>158.67580000000001</v>
      </c>
      <c r="C858">
        <v>160.1</v>
      </c>
      <c r="D858">
        <v>162.06</v>
      </c>
      <c r="E858">
        <v>159.78</v>
      </c>
      <c r="F858">
        <v>161.22</v>
      </c>
      <c r="G858">
        <v>50133100</v>
      </c>
      <c r="H858">
        <v>-0.79005572572846017</v>
      </c>
      <c r="I858" s="1">
        <v>45028.291666666664</v>
      </c>
      <c r="J858">
        <v>31.252400000000002</v>
      </c>
      <c r="K858">
        <v>32.020000000000003</v>
      </c>
      <c r="L858">
        <v>32.89</v>
      </c>
      <c r="M858">
        <v>31.96</v>
      </c>
      <c r="N858">
        <v>32.770000000000003</v>
      </c>
      <c r="O858">
        <v>-9.0095886328187935E-2</v>
      </c>
      <c r="P858">
        <v>37070800</v>
      </c>
      <c r="Q858" s="1">
        <v>45028.291666666664</v>
      </c>
      <c r="R858">
        <v>280.17099999999999</v>
      </c>
      <c r="S858">
        <v>283.49</v>
      </c>
      <c r="T858">
        <v>287.01</v>
      </c>
      <c r="U858">
        <v>281.95999999999998</v>
      </c>
      <c r="V858">
        <v>284.79000000000002</v>
      </c>
      <c r="W858">
        <v>27403400</v>
      </c>
      <c r="X858">
        <v>-9.5924433065265644E-2</v>
      </c>
      <c r="Y858" s="1">
        <v>45028.291666666664</v>
      </c>
      <c r="Z858">
        <v>26.482099999999999</v>
      </c>
      <c r="AA858">
        <v>26.495000000000001</v>
      </c>
      <c r="AB858">
        <v>27.468</v>
      </c>
      <c r="AC858">
        <v>26.448</v>
      </c>
      <c r="AD858">
        <v>27.37</v>
      </c>
      <c r="AE858">
        <v>-2.2155632145945053E-2</v>
      </c>
      <c r="AF858">
        <v>446259000</v>
      </c>
      <c r="AG858" s="1">
        <v>45028.291666666664</v>
      </c>
      <c r="AH858">
        <v>17.5351</v>
      </c>
      <c r="AI858">
        <v>17.888000000000002</v>
      </c>
      <c r="AJ858">
        <v>18.079999999999998</v>
      </c>
      <c r="AK858">
        <v>17.858000000000001</v>
      </c>
      <c r="AL858">
        <v>18</v>
      </c>
      <c r="AM858">
        <v>-0.95159343165594812</v>
      </c>
      <c r="AN858">
        <v>2099000</v>
      </c>
    </row>
    <row r="859" spans="1:40">
      <c r="A859" s="121">
        <v>45029.291666666664</v>
      </c>
      <c r="B859">
        <v>164.0873</v>
      </c>
      <c r="C859">
        <v>165.56</v>
      </c>
      <c r="D859">
        <v>165.8</v>
      </c>
      <c r="E859">
        <v>161.41999999999999</v>
      </c>
      <c r="F859">
        <v>161.63</v>
      </c>
      <c r="G859">
        <v>68445600</v>
      </c>
      <c r="H859">
        <v>-0.44498298541946352</v>
      </c>
      <c r="I859" s="1">
        <v>45029.291666666664</v>
      </c>
      <c r="J859">
        <v>31.3598</v>
      </c>
      <c r="K859">
        <v>32.130000000000003</v>
      </c>
      <c r="L859">
        <v>32.43</v>
      </c>
      <c r="M859">
        <v>31.65</v>
      </c>
      <c r="N859">
        <v>31.82</v>
      </c>
      <c r="O859">
        <v>-0.40037545966462307</v>
      </c>
      <c r="P859">
        <v>29722300</v>
      </c>
      <c r="Q859" s="1">
        <v>45029.291666666664</v>
      </c>
      <c r="R859">
        <v>286.44670000000002</v>
      </c>
      <c r="S859">
        <v>289.83999999999997</v>
      </c>
      <c r="T859">
        <v>289.89999999999998</v>
      </c>
      <c r="U859">
        <v>283.17</v>
      </c>
      <c r="V859">
        <v>283.58999999999997</v>
      </c>
      <c r="W859">
        <v>24222700</v>
      </c>
      <c r="X859">
        <v>-0.34609038074113135</v>
      </c>
      <c r="Y859" s="1">
        <v>45029.291666666664</v>
      </c>
      <c r="Z859">
        <v>26.450099999999999</v>
      </c>
      <c r="AA859">
        <v>26.463000000000001</v>
      </c>
      <c r="AB859">
        <v>26.887</v>
      </c>
      <c r="AC859">
        <v>26.329000000000001</v>
      </c>
      <c r="AD859">
        <v>26.734000000000002</v>
      </c>
      <c r="AE859">
        <v>-0.51917175376525249</v>
      </c>
      <c r="AF859">
        <v>353615000</v>
      </c>
      <c r="AG859" s="1">
        <v>45029.291666666664</v>
      </c>
      <c r="AH859">
        <v>17.7409</v>
      </c>
      <c r="AI859">
        <v>18.097999999999999</v>
      </c>
      <c r="AJ859">
        <v>18.166</v>
      </c>
      <c r="AK859">
        <v>17.988</v>
      </c>
      <c r="AL859">
        <v>18.02</v>
      </c>
      <c r="AM859">
        <v>-0.39722067469776051</v>
      </c>
      <c r="AN859">
        <v>3423500</v>
      </c>
    </row>
    <row r="860" spans="1:40">
      <c r="A860" s="121">
        <v>45030.291666666664</v>
      </c>
      <c r="B860">
        <v>163.74039999999999</v>
      </c>
      <c r="C860">
        <v>165.21</v>
      </c>
      <c r="D860">
        <v>166.32</v>
      </c>
      <c r="E860">
        <v>163.82</v>
      </c>
      <c r="F860">
        <v>164.59</v>
      </c>
      <c r="G860">
        <v>49386500</v>
      </c>
      <c r="H860">
        <v>-0.80412432957363134</v>
      </c>
      <c r="I860" s="1">
        <v>45030.291666666664</v>
      </c>
      <c r="J860">
        <v>31.125499999999999</v>
      </c>
      <c r="K860">
        <v>31.89</v>
      </c>
      <c r="L860">
        <v>32.24</v>
      </c>
      <c r="M860">
        <v>31.69</v>
      </c>
      <c r="N860">
        <v>32</v>
      </c>
      <c r="O860">
        <v>-0.61566054649465396</v>
      </c>
      <c r="P860">
        <v>24623600</v>
      </c>
      <c r="Q860" s="1">
        <v>45030.291666666664</v>
      </c>
      <c r="R860">
        <v>282.79000000000002</v>
      </c>
      <c r="S860">
        <v>286.14</v>
      </c>
      <c r="T860">
        <v>288.48</v>
      </c>
      <c r="U860">
        <v>283.69</v>
      </c>
      <c r="V860">
        <v>287</v>
      </c>
      <c r="W860">
        <v>20987900</v>
      </c>
      <c r="X860">
        <v>-0.60051135962687674</v>
      </c>
      <c r="Y860" s="1">
        <v>45030.291666666664</v>
      </c>
      <c r="Z860">
        <v>26.744900000000001</v>
      </c>
      <c r="AA860">
        <v>26.757999999999999</v>
      </c>
      <c r="AB860">
        <v>26.882999999999999</v>
      </c>
      <c r="AC860">
        <v>26.22</v>
      </c>
      <c r="AD860">
        <v>26.504000000000001</v>
      </c>
      <c r="AE860">
        <v>-0.29360892364690933</v>
      </c>
      <c r="AF860">
        <v>395660000</v>
      </c>
      <c r="AG860" s="1">
        <v>45030.291666666664</v>
      </c>
      <c r="AH860">
        <v>17.813500000000001</v>
      </c>
      <c r="AI860">
        <v>18.172000000000001</v>
      </c>
      <c r="AJ860">
        <v>18.292000000000002</v>
      </c>
      <c r="AK860">
        <v>18.082000000000001</v>
      </c>
      <c r="AL860">
        <v>18.170000000000002</v>
      </c>
      <c r="AM860">
        <v>-0.30576695827996969</v>
      </c>
      <c r="AN860">
        <v>3642000</v>
      </c>
    </row>
    <row r="861" spans="1:40">
      <c r="A861" s="121">
        <v>45033.291666666664</v>
      </c>
      <c r="B861">
        <v>163.7602</v>
      </c>
      <c r="C861">
        <v>165.23</v>
      </c>
      <c r="D861">
        <v>165.39</v>
      </c>
      <c r="E861">
        <v>164.03</v>
      </c>
      <c r="F861">
        <v>165.09</v>
      </c>
      <c r="G861">
        <v>41516200</v>
      </c>
      <c r="H861">
        <v>-0.95242882038886123</v>
      </c>
      <c r="I861" s="1">
        <v>45033.291666666664</v>
      </c>
      <c r="J861">
        <v>31.369499999999999</v>
      </c>
      <c r="K861">
        <v>32.14</v>
      </c>
      <c r="L861">
        <v>32.64</v>
      </c>
      <c r="M861">
        <v>31.77</v>
      </c>
      <c r="N861">
        <v>31.95</v>
      </c>
      <c r="O861">
        <v>-0.40549295089254384</v>
      </c>
      <c r="P861">
        <v>29601100</v>
      </c>
      <c r="Q861" s="1">
        <v>45033.291666666664</v>
      </c>
      <c r="R861">
        <v>285.41879999999998</v>
      </c>
      <c r="S861">
        <v>288.8</v>
      </c>
      <c r="T861">
        <v>291.60000000000002</v>
      </c>
      <c r="U861">
        <v>286.16000000000003</v>
      </c>
      <c r="V861">
        <v>289.93</v>
      </c>
      <c r="W861">
        <v>23836200</v>
      </c>
      <c r="X861">
        <v>-0.37648907875626075</v>
      </c>
      <c r="Y861" s="1">
        <v>45033.291666666664</v>
      </c>
      <c r="Z861">
        <v>26.988800000000001</v>
      </c>
      <c r="AA861">
        <v>27.001999999999999</v>
      </c>
      <c r="AB861">
        <v>27.006</v>
      </c>
      <c r="AC861">
        <v>26.433</v>
      </c>
      <c r="AD861">
        <v>26.565000000000001</v>
      </c>
      <c r="AE861">
        <v>-0.69161774285608424</v>
      </c>
      <c r="AF861">
        <v>321471000</v>
      </c>
      <c r="AG861" s="1">
        <v>45033.291666666664</v>
      </c>
      <c r="AH861">
        <v>17.8703</v>
      </c>
      <c r="AI861">
        <v>18.23</v>
      </c>
      <c r="AJ861">
        <v>18.245999999999999</v>
      </c>
      <c r="AK861">
        <v>18.07</v>
      </c>
      <c r="AL861">
        <v>18.11</v>
      </c>
      <c r="AM861">
        <v>-0.21284830818958264</v>
      </c>
      <c r="AN861">
        <v>3864000</v>
      </c>
    </row>
    <row r="862" spans="1:40">
      <c r="A862" s="121">
        <v>45034.291666666664</v>
      </c>
      <c r="B862">
        <v>164.98920000000001</v>
      </c>
      <c r="C862">
        <v>166.47</v>
      </c>
      <c r="D862">
        <v>167.41</v>
      </c>
      <c r="E862">
        <v>165.65</v>
      </c>
      <c r="F862">
        <v>166.1</v>
      </c>
      <c r="G862">
        <v>49923000</v>
      </c>
      <c r="H862">
        <v>-0.79401475823297463</v>
      </c>
      <c r="I862" s="1">
        <v>45034.291666666664</v>
      </c>
      <c r="J862">
        <v>31.067</v>
      </c>
      <c r="K862">
        <v>31.83</v>
      </c>
      <c r="L862">
        <v>32.46</v>
      </c>
      <c r="M862">
        <v>31.78</v>
      </c>
      <c r="N862">
        <v>32.43</v>
      </c>
      <c r="O862">
        <v>-0.55579603277397649</v>
      </c>
      <c r="P862">
        <v>26041400</v>
      </c>
      <c r="Q862" s="1">
        <v>45034.291666666664</v>
      </c>
      <c r="R862">
        <v>284.9939</v>
      </c>
      <c r="S862">
        <v>288.37</v>
      </c>
      <c r="T862">
        <v>291.76</v>
      </c>
      <c r="U862">
        <v>287.01</v>
      </c>
      <c r="V862">
        <v>291.57</v>
      </c>
      <c r="W862">
        <v>20161800</v>
      </c>
      <c r="X862">
        <v>-0.66548513564317269</v>
      </c>
      <c r="Y862" s="1">
        <v>45034.291666666664</v>
      </c>
      <c r="Z862">
        <v>27.653500000000001</v>
      </c>
      <c r="AA862">
        <v>27.667000000000002</v>
      </c>
      <c r="AB862">
        <v>28.11</v>
      </c>
      <c r="AC862">
        <v>27.356999999999999</v>
      </c>
      <c r="AD862">
        <v>27.533000000000001</v>
      </c>
      <c r="AE862">
        <v>0.82844880128855747</v>
      </c>
      <c r="AF862">
        <v>604812000</v>
      </c>
      <c r="AG862" s="1">
        <v>45034.291666666664</v>
      </c>
      <c r="AH862">
        <v>17.901700000000002</v>
      </c>
      <c r="AI862">
        <v>18.262</v>
      </c>
      <c r="AJ862">
        <v>18.372</v>
      </c>
      <c r="AK862">
        <v>18.198</v>
      </c>
      <c r="AL862">
        <v>18.314</v>
      </c>
      <c r="AM862">
        <v>-1.5919367344865969E-2</v>
      </c>
      <c r="AN862">
        <v>4334500</v>
      </c>
    </row>
    <row r="863" spans="1:40">
      <c r="A863" s="121">
        <v>45035.291666666664</v>
      </c>
      <c r="B863">
        <v>166.13890000000001</v>
      </c>
      <c r="C863">
        <v>167.63</v>
      </c>
      <c r="D863">
        <v>168.16</v>
      </c>
      <c r="E863">
        <v>165.54</v>
      </c>
      <c r="F863">
        <v>165.8</v>
      </c>
      <c r="G863">
        <v>47720200</v>
      </c>
      <c r="H863">
        <v>-0.83552335795189103</v>
      </c>
      <c r="I863" s="1">
        <v>45035.291666666664</v>
      </c>
      <c r="J863">
        <v>30.403300000000002</v>
      </c>
      <c r="K863">
        <v>31.15</v>
      </c>
      <c r="L863">
        <v>31.52</v>
      </c>
      <c r="M863">
        <v>31.08</v>
      </c>
      <c r="N863">
        <v>31.1</v>
      </c>
      <c r="O863">
        <v>-0.56824352793891919</v>
      </c>
      <c r="P863">
        <v>25746600</v>
      </c>
      <c r="Q863" s="1">
        <v>45035.291666666664</v>
      </c>
      <c r="R863">
        <v>285.0729</v>
      </c>
      <c r="S863">
        <v>288.45</v>
      </c>
      <c r="T863">
        <v>289.05</v>
      </c>
      <c r="U863">
        <v>284.54000000000002</v>
      </c>
      <c r="V863">
        <v>285.99</v>
      </c>
      <c r="W863">
        <v>17150300</v>
      </c>
      <c r="X863">
        <v>-0.90234329624488607</v>
      </c>
      <c r="Y863" s="1">
        <v>45035.291666666664</v>
      </c>
      <c r="Z863">
        <v>27.917400000000001</v>
      </c>
      <c r="AA863">
        <v>27.931000000000001</v>
      </c>
      <c r="AB863">
        <v>28</v>
      </c>
      <c r="AC863">
        <v>27.231999999999999</v>
      </c>
      <c r="AD863">
        <v>27.361000000000001</v>
      </c>
      <c r="AE863">
        <v>-0.49210636006928288</v>
      </c>
      <c r="AF863">
        <v>358660000</v>
      </c>
      <c r="AG863" s="1">
        <v>45035.291666666664</v>
      </c>
      <c r="AH863">
        <v>17.835000000000001</v>
      </c>
      <c r="AI863">
        <v>18.193999999999999</v>
      </c>
      <c r="AJ863">
        <v>18.224</v>
      </c>
      <c r="AK863">
        <v>18.146000000000001</v>
      </c>
      <c r="AL863">
        <v>18.2</v>
      </c>
      <c r="AM863">
        <v>-0.94636152568239029</v>
      </c>
      <c r="AN863">
        <v>2111500</v>
      </c>
    </row>
    <row r="864" spans="1:40">
      <c r="A864" s="121">
        <v>45036.291666666664</v>
      </c>
      <c r="B864">
        <v>165.16759999999999</v>
      </c>
      <c r="C864">
        <v>166.65</v>
      </c>
      <c r="D864">
        <v>167.87</v>
      </c>
      <c r="E864">
        <v>165.56</v>
      </c>
      <c r="F864">
        <v>166.09</v>
      </c>
      <c r="G864">
        <v>52456400</v>
      </c>
      <c r="H864">
        <v>-0.74627647671495068</v>
      </c>
      <c r="I864" s="1">
        <v>45036.291666666664</v>
      </c>
      <c r="J864">
        <v>30.120200000000001</v>
      </c>
      <c r="K864">
        <v>30.86</v>
      </c>
      <c r="L864">
        <v>31.25</v>
      </c>
      <c r="M864">
        <v>30.71</v>
      </c>
      <c r="N864">
        <v>30.76</v>
      </c>
      <c r="O864">
        <v>-0.37787876555376332</v>
      </c>
      <c r="P864">
        <v>30255100</v>
      </c>
      <c r="Q864" s="1">
        <v>45036.291666666664</v>
      </c>
      <c r="R864">
        <v>282.76029999999997</v>
      </c>
      <c r="S864">
        <v>286.11</v>
      </c>
      <c r="T864">
        <v>289.02999999999997</v>
      </c>
      <c r="U864">
        <v>285.08</v>
      </c>
      <c r="V864">
        <v>285.25</v>
      </c>
      <c r="W864">
        <v>23244400</v>
      </c>
      <c r="X864">
        <v>-0.42303487302625709</v>
      </c>
      <c r="Y864" s="1">
        <v>45036.291666666664</v>
      </c>
      <c r="Z864">
        <v>27.090800000000002</v>
      </c>
      <c r="AA864">
        <v>27.103999999999999</v>
      </c>
      <c r="AB864">
        <v>28.03</v>
      </c>
      <c r="AC864">
        <v>27</v>
      </c>
      <c r="AD864">
        <v>27.670999999999999</v>
      </c>
      <c r="AE864">
        <v>-0.12165113095376505</v>
      </c>
      <c r="AF864">
        <v>427713000</v>
      </c>
      <c r="AG864" s="1">
        <v>45036.291666666664</v>
      </c>
      <c r="AH864">
        <v>17.915400000000002</v>
      </c>
      <c r="AI864">
        <v>18.276</v>
      </c>
      <c r="AJ864">
        <v>18.456</v>
      </c>
      <c r="AK864">
        <v>18.184000000000001</v>
      </c>
      <c r="AL864">
        <v>18.193999999999999</v>
      </c>
      <c r="AM864">
        <v>-0.55731699748863006</v>
      </c>
      <c r="AN864">
        <v>3041000</v>
      </c>
    </row>
    <row r="865" spans="1:40">
      <c r="A865" s="121">
        <v>45037.291666666664</v>
      </c>
      <c r="B865">
        <v>163.5521</v>
      </c>
      <c r="C865">
        <v>165.02</v>
      </c>
      <c r="D865">
        <v>166.45</v>
      </c>
      <c r="E865">
        <v>164.49</v>
      </c>
      <c r="F865">
        <v>165.05</v>
      </c>
      <c r="G865">
        <v>58337300</v>
      </c>
      <c r="H865">
        <v>-0.63545936935750746</v>
      </c>
      <c r="I865" s="1">
        <v>45037.291666666664</v>
      </c>
      <c r="J865">
        <v>29.573599999999999</v>
      </c>
      <c r="K865">
        <v>30.3</v>
      </c>
      <c r="L865">
        <v>30.84</v>
      </c>
      <c r="M865">
        <v>30.23</v>
      </c>
      <c r="N865">
        <v>30.84</v>
      </c>
      <c r="O865">
        <v>-0.44540684905882705</v>
      </c>
      <c r="P865">
        <v>28655800</v>
      </c>
      <c r="Q865" s="1">
        <v>45037.291666666664</v>
      </c>
      <c r="R865">
        <v>282.4144</v>
      </c>
      <c r="S865">
        <v>285.76</v>
      </c>
      <c r="T865">
        <v>286.27</v>
      </c>
      <c r="U865">
        <v>283.06</v>
      </c>
      <c r="V865">
        <v>285.01</v>
      </c>
      <c r="W865">
        <v>21676400</v>
      </c>
      <c r="X865">
        <v>-0.54635999201130991</v>
      </c>
      <c r="Y865" s="1">
        <v>45037.291666666664</v>
      </c>
      <c r="Z865">
        <v>27.105799999999999</v>
      </c>
      <c r="AA865">
        <v>27.119</v>
      </c>
      <c r="AB865">
        <v>27.183</v>
      </c>
      <c r="AC865">
        <v>26.722000000000001</v>
      </c>
      <c r="AD865">
        <v>26.952000000000002</v>
      </c>
      <c r="AE865">
        <v>-0.56483689373355639</v>
      </c>
      <c r="AF865">
        <v>345103000</v>
      </c>
      <c r="AG865" s="1">
        <v>45037.291666666664</v>
      </c>
      <c r="AH865">
        <v>18.046800000000001</v>
      </c>
      <c r="AI865">
        <v>18.41</v>
      </c>
      <c r="AJ865">
        <v>18.475999999999999</v>
      </c>
      <c r="AK865">
        <v>18.321999999999999</v>
      </c>
      <c r="AL865">
        <v>18.373999999999999</v>
      </c>
      <c r="AM865">
        <v>-0.5623396272232456</v>
      </c>
      <c r="AN865">
        <v>3029000</v>
      </c>
    </row>
    <row r="866" spans="1:40">
      <c r="A866" s="121">
        <v>45040.291666666664</v>
      </c>
      <c r="B866">
        <v>163.85929999999999</v>
      </c>
      <c r="C866">
        <v>165.33</v>
      </c>
      <c r="D866">
        <v>165.6</v>
      </c>
      <c r="E866">
        <v>163.89</v>
      </c>
      <c r="F866">
        <v>165</v>
      </c>
      <c r="G866">
        <v>41949600</v>
      </c>
      <c r="H866">
        <v>-0.9442620203533707</v>
      </c>
      <c r="I866" s="1">
        <v>45040.291666666664</v>
      </c>
      <c r="J866">
        <v>28.949000000000002</v>
      </c>
      <c r="K866">
        <v>29.66</v>
      </c>
      <c r="L866">
        <v>30.37</v>
      </c>
      <c r="M866">
        <v>29.61</v>
      </c>
      <c r="N866">
        <v>30.13</v>
      </c>
      <c r="O866">
        <v>-1.9933054864194701E-2</v>
      </c>
      <c r="P866">
        <v>38732500</v>
      </c>
      <c r="Q866" s="1">
        <v>45040.291666666664</v>
      </c>
      <c r="R866">
        <v>278.47120000000001</v>
      </c>
      <c r="S866">
        <v>281.77</v>
      </c>
      <c r="T866">
        <v>284.95</v>
      </c>
      <c r="U866">
        <v>278.72000000000003</v>
      </c>
      <c r="V866">
        <v>282.08999999999997</v>
      </c>
      <c r="W866">
        <v>26611000</v>
      </c>
      <c r="X866">
        <v>-0.15824766283806913</v>
      </c>
      <c r="Y866" s="1">
        <v>45040.291666666664</v>
      </c>
      <c r="Z866">
        <v>27.0288</v>
      </c>
      <c r="AA866">
        <v>27.042000000000002</v>
      </c>
      <c r="AB866">
        <v>27.366</v>
      </c>
      <c r="AC866">
        <v>26.670999999999999</v>
      </c>
      <c r="AD866">
        <v>27.013000000000002</v>
      </c>
      <c r="AE866">
        <v>-0.59606536879881677</v>
      </c>
      <c r="AF866">
        <v>339282000</v>
      </c>
      <c r="AG866" s="1">
        <v>45040.291666666664</v>
      </c>
      <c r="AH866">
        <v>17.950700000000001</v>
      </c>
      <c r="AI866">
        <v>18.312000000000001</v>
      </c>
      <c r="AJ866">
        <v>18.405999999999999</v>
      </c>
      <c r="AK866">
        <v>18.28</v>
      </c>
      <c r="AL866">
        <v>18.372</v>
      </c>
      <c r="AM866">
        <v>-0.75675725320065457</v>
      </c>
      <c r="AN866">
        <v>2564500</v>
      </c>
    </row>
    <row r="867" spans="1:40">
      <c r="A867" s="121">
        <v>45041.291666666664</v>
      </c>
      <c r="B867">
        <v>162.31319999999999</v>
      </c>
      <c r="C867">
        <v>163.77000000000001</v>
      </c>
      <c r="D867">
        <v>166.31</v>
      </c>
      <c r="E867">
        <v>163.72999999999999</v>
      </c>
      <c r="F867">
        <v>165.19</v>
      </c>
      <c r="G867">
        <v>48714100</v>
      </c>
      <c r="H867">
        <v>-0.81679474107308636</v>
      </c>
      <c r="I867" s="1">
        <v>45041.291666666664</v>
      </c>
      <c r="J867">
        <v>28.1877</v>
      </c>
      <c r="K867">
        <v>28.88</v>
      </c>
      <c r="L867">
        <v>29.57</v>
      </c>
      <c r="M867">
        <v>28.87</v>
      </c>
      <c r="N867">
        <v>29.44</v>
      </c>
      <c r="O867">
        <v>-3.8621187021601812E-2</v>
      </c>
      <c r="P867">
        <v>38289900</v>
      </c>
      <c r="Q867" s="1">
        <v>45041.291666666664</v>
      </c>
      <c r="R867">
        <v>272.19549999999998</v>
      </c>
      <c r="S867">
        <v>275.42</v>
      </c>
      <c r="T867">
        <v>281.60000000000002</v>
      </c>
      <c r="U867">
        <v>275.37</v>
      </c>
      <c r="V867">
        <v>279.51</v>
      </c>
      <c r="W867">
        <v>45772200</v>
      </c>
      <c r="X867">
        <v>1.3488041674529982</v>
      </c>
      <c r="Y867" s="1">
        <v>45041.291666666664</v>
      </c>
      <c r="Z867">
        <v>26.228200000000001</v>
      </c>
      <c r="AA867">
        <v>26.241</v>
      </c>
      <c r="AB867">
        <v>27.247</v>
      </c>
      <c r="AC867">
        <v>26.225000000000001</v>
      </c>
      <c r="AD867">
        <v>27.077999999999999</v>
      </c>
      <c r="AE867">
        <v>-0.38552396630162628</v>
      </c>
      <c r="AF867">
        <v>378527000</v>
      </c>
      <c r="AG867" s="1">
        <v>45041.291666666664</v>
      </c>
      <c r="AH867">
        <v>17.793900000000001</v>
      </c>
      <c r="AI867">
        <v>18.152000000000001</v>
      </c>
      <c r="AJ867">
        <v>18.36</v>
      </c>
      <c r="AK867">
        <v>18.11</v>
      </c>
      <c r="AL867">
        <v>18.292000000000002</v>
      </c>
      <c r="AM867">
        <v>-0.10883801743525301</v>
      </c>
      <c r="AN867">
        <v>4112500</v>
      </c>
    </row>
    <row r="868" spans="1:40">
      <c r="A868" s="121">
        <v>45042.291666666664</v>
      </c>
      <c r="B868">
        <v>162.30330000000001</v>
      </c>
      <c r="C868">
        <v>163.76</v>
      </c>
      <c r="D868">
        <v>165.28</v>
      </c>
      <c r="E868">
        <v>162.80000000000001</v>
      </c>
      <c r="F868">
        <v>163.06</v>
      </c>
      <c r="G868">
        <v>45498800</v>
      </c>
      <c r="H868">
        <v>-0.87738244793536713</v>
      </c>
      <c r="I868" s="1">
        <v>45042.291666666664</v>
      </c>
      <c r="J868">
        <v>28.3536</v>
      </c>
      <c r="K868">
        <v>29.05</v>
      </c>
      <c r="L868">
        <v>29.81</v>
      </c>
      <c r="M868">
        <v>28.84</v>
      </c>
      <c r="N868">
        <v>29.2</v>
      </c>
      <c r="O868">
        <v>8.5047295300652359E-2</v>
      </c>
      <c r="P868">
        <v>41218800</v>
      </c>
      <c r="Q868" s="1">
        <v>45042.291666666664</v>
      </c>
      <c r="R868">
        <v>291.91199999999998</v>
      </c>
      <c r="S868">
        <v>295.37</v>
      </c>
      <c r="T868">
        <v>299.57</v>
      </c>
      <c r="U868">
        <v>292.73</v>
      </c>
      <c r="V868">
        <v>296.7</v>
      </c>
      <c r="W868">
        <v>64599200</v>
      </c>
      <c r="X868">
        <v>2.8295707587358998</v>
      </c>
      <c r="Y868" s="1">
        <v>45042.291666666664</v>
      </c>
      <c r="Z868">
        <v>26.942799999999998</v>
      </c>
      <c r="AA868">
        <v>26.956</v>
      </c>
      <c r="AB868">
        <v>27.33</v>
      </c>
      <c r="AC868">
        <v>26.704999999999998</v>
      </c>
      <c r="AD868">
        <v>27.001999999999999</v>
      </c>
      <c r="AE868">
        <v>-0.23632900125010711</v>
      </c>
      <c r="AF868">
        <v>406337000</v>
      </c>
      <c r="AG868" s="1">
        <v>45042.291666666664</v>
      </c>
      <c r="AH868">
        <v>18.3918</v>
      </c>
      <c r="AI868">
        <v>18.762</v>
      </c>
      <c r="AJ868">
        <v>19.007999999999999</v>
      </c>
      <c r="AK868">
        <v>18.506</v>
      </c>
      <c r="AL868">
        <v>18.506</v>
      </c>
      <c r="AM868">
        <v>1.9060736111013381</v>
      </c>
      <c r="AN868">
        <v>8926500</v>
      </c>
    </row>
    <row r="869" spans="1:40">
      <c r="A869" s="121">
        <v>45043.291666666664</v>
      </c>
      <c r="B869">
        <v>166.9119</v>
      </c>
      <c r="C869">
        <v>168.41</v>
      </c>
      <c r="D869">
        <v>168.56</v>
      </c>
      <c r="E869">
        <v>165.19</v>
      </c>
      <c r="F869">
        <v>165.19</v>
      </c>
      <c r="G869">
        <v>64902300</v>
      </c>
      <c r="H869">
        <v>-0.51175138081806382</v>
      </c>
      <c r="I869" s="1">
        <v>45043.291666666664</v>
      </c>
      <c r="J869">
        <v>29.144200000000001</v>
      </c>
      <c r="K869">
        <v>29.86</v>
      </c>
      <c r="L869">
        <v>29.95</v>
      </c>
      <c r="M869">
        <v>28.51</v>
      </c>
      <c r="N869">
        <v>28.75</v>
      </c>
      <c r="O869">
        <v>0.88591778306026314</v>
      </c>
      <c r="P869">
        <v>60186200</v>
      </c>
      <c r="Q869" s="1">
        <v>45043.291666666664</v>
      </c>
      <c r="R869">
        <v>301.26119999999997</v>
      </c>
      <c r="S869">
        <v>304.83</v>
      </c>
      <c r="T869">
        <v>305.2</v>
      </c>
      <c r="U869">
        <v>295.25</v>
      </c>
      <c r="V869">
        <v>295.97000000000003</v>
      </c>
      <c r="W869">
        <v>46462600</v>
      </c>
      <c r="X869">
        <v>1.4031049723938658</v>
      </c>
      <c r="Y869" s="1">
        <v>45043.291666666664</v>
      </c>
      <c r="Z869">
        <v>27.212700000000002</v>
      </c>
      <c r="AA869">
        <v>27.225999999999999</v>
      </c>
      <c r="AB869">
        <v>27.495000000000001</v>
      </c>
      <c r="AC869">
        <v>26.625</v>
      </c>
      <c r="AD869">
        <v>27.363</v>
      </c>
      <c r="AE869">
        <v>-0.39285227706251713</v>
      </c>
      <c r="AF869">
        <v>377161000</v>
      </c>
      <c r="AG869" s="1">
        <v>45043.291666666664</v>
      </c>
      <c r="AH869">
        <v>18.642800000000001</v>
      </c>
      <c r="AI869">
        <v>19.018000000000001</v>
      </c>
      <c r="AJ869">
        <v>19.03</v>
      </c>
      <c r="AK869">
        <v>18.736000000000001</v>
      </c>
      <c r="AL869">
        <v>18.812000000000001</v>
      </c>
      <c r="AM869">
        <v>0.82181341714121359</v>
      </c>
      <c r="AN869">
        <v>6336000</v>
      </c>
    </row>
    <row r="870" spans="1:40">
      <c r="A870" s="121">
        <v>45044.291666666664</v>
      </c>
      <c r="B870">
        <v>168.17060000000001</v>
      </c>
      <c r="C870">
        <v>169.68</v>
      </c>
      <c r="D870">
        <v>169.85</v>
      </c>
      <c r="E870">
        <v>167.88</v>
      </c>
      <c r="F870">
        <v>168.49</v>
      </c>
      <c r="G870">
        <v>55209200</v>
      </c>
      <c r="H870">
        <v>-0.69440391756013264</v>
      </c>
      <c r="I870" s="1">
        <v>45044.291666666664</v>
      </c>
      <c r="J870">
        <v>30.3154</v>
      </c>
      <c r="K870">
        <v>31.06</v>
      </c>
      <c r="L870">
        <v>32.57</v>
      </c>
      <c r="M870">
        <v>30.81</v>
      </c>
      <c r="N870">
        <v>31.98</v>
      </c>
      <c r="O870">
        <v>1.7322250060539131</v>
      </c>
      <c r="P870">
        <v>80229700</v>
      </c>
      <c r="Q870" s="1">
        <v>45044.291666666664</v>
      </c>
      <c r="R870">
        <v>303.66269999999997</v>
      </c>
      <c r="S870">
        <v>307.26</v>
      </c>
      <c r="T870">
        <v>308.93</v>
      </c>
      <c r="U870">
        <v>303.31</v>
      </c>
      <c r="V870">
        <v>304.01</v>
      </c>
      <c r="W870">
        <v>36446700</v>
      </c>
      <c r="X870">
        <v>0.61534217950968839</v>
      </c>
      <c r="Y870" s="1">
        <v>45044.291666666664</v>
      </c>
      <c r="Z870">
        <v>27.735499999999998</v>
      </c>
      <c r="AA870">
        <v>27.748999999999999</v>
      </c>
      <c r="AB870">
        <v>27.757999999999999</v>
      </c>
      <c r="AC870">
        <v>27.071000000000002</v>
      </c>
      <c r="AD870">
        <v>27.225000000000001</v>
      </c>
      <c r="AE870">
        <v>-0.84856483751923395</v>
      </c>
      <c r="AF870">
        <v>292216000</v>
      </c>
      <c r="AG870" s="1">
        <v>45044.291666666664</v>
      </c>
      <c r="AH870">
        <v>17.580200000000001</v>
      </c>
      <c r="AI870">
        <v>17.934000000000001</v>
      </c>
      <c r="AJ870">
        <v>18.335999999999999</v>
      </c>
      <c r="AK870">
        <v>17.71</v>
      </c>
      <c r="AL870">
        <v>18.306000000000001</v>
      </c>
      <c r="AM870">
        <v>3.0564650965672335</v>
      </c>
      <c r="AN870">
        <v>11675000</v>
      </c>
    </row>
    <row r="871" spans="1:40">
      <c r="A871" s="121">
        <v>45047.291666666664</v>
      </c>
      <c r="B871">
        <v>168.0814</v>
      </c>
      <c r="C871">
        <v>169.59</v>
      </c>
      <c r="D871">
        <v>170.45</v>
      </c>
      <c r="E871">
        <v>168.64</v>
      </c>
      <c r="F871">
        <v>169.28</v>
      </c>
      <c r="G871">
        <v>52472900</v>
      </c>
      <c r="H871">
        <v>-0.74596555793187369</v>
      </c>
      <c r="I871" s="1">
        <v>45047.291666666664</v>
      </c>
      <c r="J871">
        <v>29.573599999999999</v>
      </c>
      <c r="K871">
        <v>30.3</v>
      </c>
      <c r="L871">
        <v>31.24</v>
      </c>
      <c r="M871">
        <v>30.28</v>
      </c>
      <c r="N871">
        <v>31.11</v>
      </c>
      <c r="O871">
        <v>-9.6526529183075194E-2</v>
      </c>
      <c r="P871">
        <v>36918500</v>
      </c>
      <c r="Q871" s="1">
        <v>45047.291666666664</v>
      </c>
      <c r="R871">
        <v>301.98259999999999</v>
      </c>
      <c r="S871">
        <v>305.56</v>
      </c>
      <c r="T871">
        <v>308.60000000000002</v>
      </c>
      <c r="U871">
        <v>305.14999999999998</v>
      </c>
      <c r="V871">
        <v>306.97000000000003</v>
      </c>
      <c r="W871">
        <v>21294100</v>
      </c>
      <c r="X871">
        <v>-0.57642835488630073</v>
      </c>
      <c r="Y871" s="1">
        <v>45047.291666666664</v>
      </c>
      <c r="Z871">
        <v>28.895900000000001</v>
      </c>
      <c r="AA871">
        <v>28.91</v>
      </c>
      <c r="AB871">
        <v>29.058</v>
      </c>
      <c r="AC871">
        <v>27.78</v>
      </c>
      <c r="AD871">
        <v>27.84</v>
      </c>
      <c r="AE871">
        <v>0.64345455533848428</v>
      </c>
      <c r="AF871">
        <v>570329000</v>
      </c>
      <c r="AG871" s="1">
        <v>45047.291666666664</v>
      </c>
      <c r="AH871">
        <v>18.074200000000001</v>
      </c>
      <c r="AI871">
        <v>18.437999999999999</v>
      </c>
      <c r="AJ871">
        <v>18.501999999999999</v>
      </c>
      <c r="AK871">
        <v>18.25</v>
      </c>
      <c r="AL871">
        <v>18.420000000000002</v>
      </c>
      <c r="AM871">
        <v>0.40242383430081802</v>
      </c>
      <c r="AN871">
        <v>5334000</v>
      </c>
    </row>
    <row r="872" spans="1:40">
      <c r="A872" s="121">
        <v>45048.291666666664</v>
      </c>
      <c r="B872">
        <v>167.04069999999999</v>
      </c>
      <c r="C872">
        <v>168.54</v>
      </c>
      <c r="D872">
        <v>170.35</v>
      </c>
      <c r="E872">
        <v>167.54</v>
      </c>
      <c r="F872">
        <v>170.09</v>
      </c>
      <c r="G872">
        <v>48425700</v>
      </c>
      <c r="H872">
        <v>-0.8222292245300209</v>
      </c>
      <c r="I872" s="1">
        <v>45048.291666666664</v>
      </c>
      <c r="J872">
        <v>29.0563</v>
      </c>
      <c r="K872">
        <v>29.77</v>
      </c>
      <c r="L872">
        <v>30.58</v>
      </c>
      <c r="M872">
        <v>29.75</v>
      </c>
      <c r="N872">
        <v>30.3</v>
      </c>
      <c r="O872">
        <v>-0.24241303035130232</v>
      </c>
      <c r="P872">
        <v>33463400</v>
      </c>
      <c r="Q872" s="1">
        <v>45048.291666666664</v>
      </c>
      <c r="R872">
        <v>301.83440000000002</v>
      </c>
      <c r="S872">
        <v>305.41000000000003</v>
      </c>
      <c r="T872">
        <v>309.18</v>
      </c>
      <c r="U872">
        <v>303.91000000000003</v>
      </c>
      <c r="V872">
        <v>307.76</v>
      </c>
      <c r="W872">
        <v>26404400</v>
      </c>
      <c r="X872">
        <v>-0.17449700568393131</v>
      </c>
      <c r="Y872" s="1">
        <v>45048.291666666664</v>
      </c>
      <c r="Z872">
        <v>28.196200000000001</v>
      </c>
      <c r="AA872">
        <v>28.21</v>
      </c>
      <c r="AB872">
        <v>28.835999999999999</v>
      </c>
      <c r="AC872">
        <v>28.082999999999998</v>
      </c>
      <c r="AD872">
        <v>28.68</v>
      </c>
      <c r="AE872">
        <v>-0.25567981890349906</v>
      </c>
      <c r="AF872">
        <v>402730000</v>
      </c>
      <c r="AG872" s="1">
        <v>45048.291666666664</v>
      </c>
      <c r="AH872">
        <v>17.9115</v>
      </c>
      <c r="AI872">
        <v>18.271999999999998</v>
      </c>
      <c r="AJ872">
        <v>18.28</v>
      </c>
      <c r="AK872">
        <v>18.026</v>
      </c>
      <c r="AL872">
        <v>18.228000000000002</v>
      </c>
      <c r="AM872">
        <v>-0.21263903195064032</v>
      </c>
      <c r="AN872">
        <v>3864500</v>
      </c>
    </row>
    <row r="873" spans="1:40">
      <c r="A873" s="121">
        <v>45049.291666666664</v>
      </c>
      <c r="B873">
        <v>165.96039999999999</v>
      </c>
      <c r="C873">
        <v>167.45</v>
      </c>
      <c r="D873">
        <v>170.92</v>
      </c>
      <c r="E873">
        <v>167.16</v>
      </c>
      <c r="F873">
        <v>169.5</v>
      </c>
      <c r="G873">
        <v>65136000</v>
      </c>
      <c r="H873">
        <v>-0.50734764023593615</v>
      </c>
      <c r="I873" s="1">
        <v>45049.291666666664</v>
      </c>
      <c r="J873">
        <v>29.915199999999999</v>
      </c>
      <c r="K873">
        <v>30.65</v>
      </c>
      <c r="L873">
        <v>31.11</v>
      </c>
      <c r="M873">
        <v>30.25</v>
      </c>
      <c r="N873">
        <v>30.64</v>
      </c>
      <c r="O873">
        <v>0.26811583256877264</v>
      </c>
      <c r="P873">
        <v>45554500</v>
      </c>
      <c r="Q873" s="1">
        <v>45049.291666666664</v>
      </c>
      <c r="R873">
        <v>300.83620000000002</v>
      </c>
      <c r="S873">
        <v>304.39999999999998</v>
      </c>
      <c r="T873">
        <v>308.61</v>
      </c>
      <c r="U873">
        <v>304.08999999999997</v>
      </c>
      <c r="V873">
        <v>306.62</v>
      </c>
      <c r="W873">
        <v>22360800</v>
      </c>
      <c r="X873">
        <v>-0.49253109441349729</v>
      </c>
      <c r="Y873" s="1">
        <v>45049.291666666664</v>
      </c>
      <c r="Z873">
        <v>27.788399999999999</v>
      </c>
      <c r="AA873">
        <v>27.802</v>
      </c>
      <c r="AB873">
        <v>28.367000000000001</v>
      </c>
      <c r="AC873">
        <v>27.472000000000001</v>
      </c>
      <c r="AD873">
        <v>27.84</v>
      </c>
      <c r="AE873">
        <v>-0.35945105978776853</v>
      </c>
      <c r="AF873">
        <v>383387000</v>
      </c>
      <c r="AG873" s="1">
        <v>45049.291666666664</v>
      </c>
      <c r="AH873">
        <v>18.195799999999998</v>
      </c>
      <c r="AI873">
        <v>18.562000000000001</v>
      </c>
      <c r="AJ873">
        <v>18.635999999999999</v>
      </c>
      <c r="AK873">
        <v>18.302</v>
      </c>
      <c r="AL873">
        <v>18.326000000000001</v>
      </c>
      <c r="AM873">
        <v>-0.26705085407564177</v>
      </c>
      <c r="AN873">
        <v>3734500</v>
      </c>
    </row>
    <row r="874" spans="1:40">
      <c r="A874" s="121">
        <v>45050.291666666664</v>
      </c>
      <c r="B874">
        <v>164.3152</v>
      </c>
      <c r="C874">
        <v>165.79</v>
      </c>
      <c r="D874">
        <v>167.04</v>
      </c>
      <c r="E874">
        <v>164.31</v>
      </c>
      <c r="F874">
        <v>164.89</v>
      </c>
      <c r="G874">
        <v>81235400</v>
      </c>
      <c r="H874">
        <v>-0.20397758834074647</v>
      </c>
      <c r="I874" s="1">
        <v>45050.291666666664</v>
      </c>
      <c r="J874">
        <v>30.616</v>
      </c>
      <c r="K874">
        <v>31.24</v>
      </c>
      <c r="L874">
        <v>31.72</v>
      </c>
      <c r="M874">
        <v>30.38</v>
      </c>
      <c r="N874">
        <v>30.44</v>
      </c>
      <c r="O874">
        <v>0.29131765954684585</v>
      </c>
      <c r="P874">
        <v>46104000</v>
      </c>
      <c r="Q874" s="1">
        <v>45050.291666666664</v>
      </c>
      <c r="R874">
        <v>301.83440000000002</v>
      </c>
      <c r="S874">
        <v>305.41000000000003</v>
      </c>
      <c r="T874">
        <v>307.76</v>
      </c>
      <c r="U874">
        <v>303.39999999999998</v>
      </c>
      <c r="V874">
        <v>306.24</v>
      </c>
      <c r="W874">
        <v>22519900</v>
      </c>
      <c r="X874">
        <v>-0.48001768470015427</v>
      </c>
      <c r="Y874" s="1">
        <v>45050.291666666664</v>
      </c>
      <c r="Z874">
        <v>27.548500000000001</v>
      </c>
      <c r="AA874">
        <v>27.562000000000001</v>
      </c>
      <c r="AB874">
        <v>27.859000000000002</v>
      </c>
      <c r="AC874">
        <v>27.24</v>
      </c>
      <c r="AD874">
        <v>27.651</v>
      </c>
      <c r="AE874">
        <v>-0.68958448533164962</v>
      </c>
      <c r="AF874">
        <v>321850000</v>
      </c>
      <c r="AG874" s="1">
        <v>45050.291666666664</v>
      </c>
      <c r="AH874">
        <v>18.168299999999999</v>
      </c>
      <c r="AI874">
        <v>18.533999999999999</v>
      </c>
      <c r="AJ874">
        <v>18.68</v>
      </c>
      <c r="AK874">
        <v>18.498000000000001</v>
      </c>
      <c r="AL874">
        <v>18.547999999999998</v>
      </c>
      <c r="AM874">
        <v>-0.68727754187180656</v>
      </c>
      <c r="AN874">
        <v>2730500</v>
      </c>
    </row>
    <row r="875" spans="1:40">
      <c r="A875" s="121">
        <v>45051.291666666664</v>
      </c>
      <c r="B875">
        <v>172.02600000000001</v>
      </c>
      <c r="C875">
        <v>173.57</v>
      </c>
      <c r="D875">
        <v>174.3</v>
      </c>
      <c r="E875">
        <v>170.76</v>
      </c>
      <c r="F875">
        <v>170.98</v>
      </c>
      <c r="G875">
        <v>113316400</v>
      </c>
      <c r="H875">
        <v>0.40054274377408888</v>
      </c>
      <c r="I875" s="1">
        <v>45051.291666666664</v>
      </c>
      <c r="J875">
        <v>30.370999999999999</v>
      </c>
      <c r="K875">
        <v>30.99</v>
      </c>
      <c r="L875">
        <v>31.41</v>
      </c>
      <c r="M875">
        <v>30.73</v>
      </c>
      <c r="N875">
        <v>31.38</v>
      </c>
      <c r="O875">
        <v>-0.17707634779284825</v>
      </c>
      <c r="P875">
        <v>35010800</v>
      </c>
      <c r="Q875" s="1">
        <v>45051.291666666664</v>
      </c>
      <c r="R875">
        <v>307.01299999999998</v>
      </c>
      <c r="S875">
        <v>310.64999999999998</v>
      </c>
      <c r="T875">
        <v>311.97000000000003</v>
      </c>
      <c r="U875">
        <v>304.27</v>
      </c>
      <c r="V875">
        <v>305.72000000000003</v>
      </c>
      <c r="W875">
        <v>28181200</v>
      </c>
      <c r="X875">
        <v>-3.4749511160562803E-2</v>
      </c>
      <c r="Y875" s="1">
        <v>45051.291666666664</v>
      </c>
      <c r="Z875">
        <v>28.666</v>
      </c>
      <c r="AA875">
        <v>28.68</v>
      </c>
      <c r="AB875">
        <v>28.754999999999999</v>
      </c>
      <c r="AC875">
        <v>27.731000000000002</v>
      </c>
      <c r="AD875">
        <v>27.826000000000001</v>
      </c>
      <c r="AE875">
        <v>-0.47690252939844485</v>
      </c>
      <c r="AF875">
        <v>361494000</v>
      </c>
      <c r="AG875" s="1">
        <v>45051.291666666664</v>
      </c>
      <c r="AH875">
        <v>18.401599999999998</v>
      </c>
      <c r="AI875">
        <v>18.771999999999998</v>
      </c>
      <c r="AJ875">
        <v>18.815999999999999</v>
      </c>
      <c r="AK875">
        <v>18.564</v>
      </c>
      <c r="AL875">
        <v>18.602</v>
      </c>
      <c r="AM875">
        <v>-0.43509967394631921</v>
      </c>
      <c r="AN875">
        <v>3333000</v>
      </c>
    </row>
    <row r="876" spans="1:40">
      <c r="A876" s="121">
        <v>45054.291666666664</v>
      </c>
      <c r="B876">
        <v>171.95660000000001</v>
      </c>
      <c r="C876">
        <v>173.5</v>
      </c>
      <c r="D876">
        <v>173.85</v>
      </c>
      <c r="E876">
        <v>172.11</v>
      </c>
      <c r="F876">
        <v>172.48</v>
      </c>
      <c r="G876">
        <v>55962800</v>
      </c>
      <c r="H876">
        <v>-0.68020340877668639</v>
      </c>
      <c r="I876" s="1">
        <v>45054.291666666664</v>
      </c>
      <c r="J876">
        <v>30.1553</v>
      </c>
      <c r="K876">
        <v>30.77</v>
      </c>
      <c r="L876">
        <v>30.84</v>
      </c>
      <c r="M876">
        <v>30.39</v>
      </c>
      <c r="N876">
        <v>30.7</v>
      </c>
      <c r="O876">
        <v>-0.35137505892203164</v>
      </c>
      <c r="P876">
        <v>30882800</v>
      </c>
      <c r="Q876" s="1">
        <v>45054.291666666664</v>
      </c>
      <c r="R876">
        <v>305.03649999999999</v>
      </c>
      <c r="S876">
        <v>308.64999999999998</v>
      </c>
      <c r="T876">
        <v>310.2</v>
      </c>
      <c r="U876">
        <v>306.08999999999997</v>
      </c>
      <c r="V876">
        <v>310.13</v>
      </c>
      <c r="W876">
        <v>21318600</v>
      </c>
      <c r="X876">
        <v>-0.57450139990215932</v>
      </c>
      <c r="Y876" s="1">
        <v>45054.291666666664</v>
      </c>
      <c r="Z876">
        <v>29.136800000000001</v>
      </c>
      <c r="AA876">
        <v>29.151</v>
      </c>
      <c r="AB876">
        <v>29.22</v>
      </c>
      <c r="AC876">
        <v>28.35</v>
      </c>
      <c r="AD876">
        <v>28.521999999999998</v>
      </c>
      <c r="AE876">
        <v>-0.5655021283853503</v>
      </c>
      <c r="AF876">
        <v>344979000</v>
      </c>
      <c r="AG876" s="1">
        <v>45054.291666666664</v>
      </c>
      <c r="AH876">
        <v>18.123200000000001</v>
      </c>
      <c r="AI876">
        <v>18.488</v>
      </c>
      <c r="AJ876">
        <v>18.5</v>
      </c>
      <c r="AK876">
        <v>18.36</v>
      </c>
      <c r="AL876">
        <v>18.454000000000001</v>
      </c>
      <c r="AM876">
        <v>0.32185248230802743</v>
      </c>
      <c r="AN876">
        <v>5141500</v>
      </c>
    </row>
    <row r="877" spans="1:40">
      <c r="A877" s="121">
        <v>45055.291666666664</v>
      </c>
      <c r="B877">
        <v>170.24199999999999</v>
      </c>
      <c r="C877">
        <v>171.77</v>
      </c>
      <c r="D877">
        <v>173.54</v>
      </c>
      <c r="E877">
        <v>171.6</v>
      </c>
      <c r="F877">
        <v>173.05</v>
      </c>
      <c r="G877">
        <v>45326900</v>
      </c>
      <c r="H877">
        <v>-0.88062165634815159</v>
      </c>
      <c r="I877" s="1">
        <v>45055.291666666664</v>
      </c>
      <c r="J877">
        <v>29.498699999999999</v>
      </c>
      <c r="K877">
        <v>30.1</v>
      </c>
      <c r="L877">
        <v>30.58</v>
      </c>
      <c r="M877">
        <v>29.91</v>
      </c>
      <c r="N877">
        <v>30.38</v>
      </c>
      <c r="O877">
        <v>-0.35881906637650718</v>
      </c>
      <c r="P877">
        <v>30706500</v>
      </c>
      <c r="Q877" s="1">
        <v>45055.291666666664</v>
      </c>
      <c r="R877">
        <v>303.4058</v>
      </c>
      <c r="S877">
        <v>307</v>
      </c>
      <c r="T877">
        <v>310.04000000000002</v>
      </c>
      <c r="U877">
        <v>306.31</v>
      </c>
      <c r="V877">
        <v>308</v>
      </c>
      <c r="W877">
        <v>21340800</v>
      </c>
      <c r="X877">
        <v>-0.57275534273285567</v>
      </c>
      <c r="Y877" s="1">
        <v>45055.291666666664</v>
      </c>
      <c r="Z877">
        <v>28.557099999999998</v>
      </c>
      <c r="AA877">
        <v>28.571000000000002</v>
      </c>
      <c r="AB877">
        <v>28.972999999999999</v>
      </c>
      <c r="AC877">
        <v>28.45</v>
      </c>
      <c r="AD877">
        <v>28.899000000000001</v>
      </c>
      <c r="AE877">
        <v>-0.7270361232685304</v>
      </c>
      <c r="AF877">
        <v>314869000</v>
      </c>
      <c r="AG877" s="1">
        <v>45055.291666666664</v>
      </c>
      <c r="AH877">
        <v>18.409500000000001</v>
      </c>
      <c r="AI877">
        <v>18.78</v>
      </c>
      <c r="AJ877">
        <v>18.818000000000001</v>
      </c>
      <c r="AK877">
        <v>18.564</v>
      </c>
      <c r="AL877">
        <v>18.564</v>
      </c>
      <c r="AM877">
        <v>-1.7802853495346788E-2</v>
      </c>
      <c r="AN877">
        <v>4330000</v>
      </c>
    </row>
    <row r="878" spans="1:40">
      <c r="A878" s="121">
        <v>45056.291666666664</v>
      </c>
      <c r="B878">
        <v>172.01609999999999</v>
      </c>
      <c r="C878">
        <v>173.56</v>
      </c>
      <c r="D878">
        <v>174.03</v>
      </c>
      <c r="E878">
        <v>171.9</v>
      </c>
      <c r="F878">
        <v>173.02</v>
      </c>
      <c r="G878">
        <v>53724500</v>
      </c>
      <c r="H878">
        <v>-0.72238095496828381</v>
      </c>
      <c r="I878" s="1">
        <v>45056.291666666664</v>
      </c>
      <c r="J878">
        <v>29.371300000000002</v>
      </c>
      <c r="K878">
        <v>29.97</v>
      </c>
      <c r="L878">
        <v>30.4</v>
      </c>
      <c r="M878">
        <v>29.49</v>
      </c>
      <c r="N878">
        <v>30.29</v>
      </c>
      <c r="O878">
        <v>5.58159489550289E-2</v>
      </c>
      <c r="P878">
        <v>40526500</v>
      </c>
      <c r="Q878" s="1">
        <v>45056.291666666664</v>
      </c>
      <c r="R878">
        <v>308.65359999999998</v>
      </c>
      <c r="S878">
        <v>312.31</v>
      </c>
      <c r="T878">
        <v>313</v>
      </c>
      <c r="U878">
        <v>307.67</v>
      </c>
      <c r="V878">
        <v>308.62</v>
      </c>
      <c r="W878">
        <v>30078000</v>
      </c>
      <c r="X878">
        <v>0.11443613022390668</v>
      </c>
      <c r="Y878" s="1">
        <v>45056.291666666664</v>
      </c>
      <c r="Z878">
        <v>28.870899999999999</v>
      </c>
      <c r="AA878">
        <v>28.885000000000002</v>
      </c>
      <c r="AB878">
        <v>29.113</v>
      </c>
      <c r="AC878">
        <v>28.460999999999999</v>
      </c>
      <c r="AD878">
        <v>29.004999999999999</v>
      </c>
      <c r="AE878">
        <v>-0.43475669532995387</v>
      </c>
      <c r="AF878">
        <v>369350000</v>
      </c>
      <c r="AG878" s="1">
        <v>45056.291666666664</v>
      </c>
      <c r="AH878">
        <v>18.317299999999999</v>
      </c>
      <c r="AI878">
        <v>18.686</v>
      </c>
      <c r="AJ878">
        <v>18.704000000000001</v>
      </c>
      <c r="AK878">
        <v>18.48</v>
      </c>
      <c r="AL878">
        <v>18.600000000000001</v>
      </c>
      <c r="AM878">
        <v>-0.2488438212876605</v>
      </c>
      <c r="AN878">
        <v>3778000</v>
      </c>
    </row>
    <row r="879" spans="1:40">
      <c r="A879" s="121">
        <v>45057.291666666664</v>
      </c>
      <c r="B879">
        <v>172.20439999999999</v>
      </c>
      <c r="C879">
        <v>173.75</v>
      </c>
      <c r="D879">
        <v>174.59</v>
      </c>
      <c r="E879">
        <v>172.17</v>
      </c>
      <c r="F879">
        <v>173.85</v>
      </c>
      <c r="G879">
        <v>49514700</v>
      </c>
      <c r="H879">
        <v>-0.80170858484693575</v>
      </c>
      <c r="I879" s="1">
        <v>45057.291666666664</v>
      </c>
      <c r="J879">
        <v>28.2835</v>
      </c>
      <c r="K879">
        <v>28.86</v>
      </c>
      <c r="L879">
        <v>29.68</v>
      </c>
      <c r="M879">
        <v>28.82</v>
      </c>
      <c r="N879">
        <v>29.6</v>
      </c>
      <c r="O879">
        <v>0.33524701493899761</v>
      </c>
      <c r="P879">
        <v>47144400</v>
      </c>
      <c r="Q879" s="1">
        <v>45057.291666666664</v>
      </c>
      <c r="R879">
        <v>306.47930000000002</v>
      </c>
      <c r="S879">
        <v>310.11</v>
      </c>
      <c r="T879">
        <v>311.12</v>
      </c>
      <c r="U879">
        <v>306.26</v>
      </c>
      <c r="V879">
        <v>310.10000000000002</v>
      </c>
      <c r="W879">
        <v>31680200</v>
      </c>
      <c r="X879">
        <v>0.24045112106437325</v>
      </c>
      <c r="Y879" s="1">
        <v>45057.291666666664</v>
      </c>
      <c r="Z879">
        <v>28.564</v>
      </c>
      <c r="AA879">
        <v>28.577999999999999</v>
      </c>
      <c r="AB879">
        <v>28.95</v>
      </c>
      <c r="AC879">
        <v>28.245999999999999</v>
      </c>
      <c r="AD879">
        <v>28.896000000000001</v>
      </c>
      <c r="AE879">
        <v>-0.68798041145353372</v>
      </c>
      <c r="AF879">
        <v>322149000</v>
      </c>
      <c r="AG879" s="1">
        <v>45057.291666666664</v>
      </c>
      <c r="AH879">
        <v>18.2742</v>
      </c>
      <c r="AI879">
        <v>18.641999999999999</v>
      </c>
      <c r="AJ879">
        <v>18.722000000000001</v>
      </c>
      <c r="AK879">
        <v>18.53</v>
      </c>
      <c r="AL879">
        <v>18.722000000000001</v>
      </c>
      <c r="AM879">
        <v>-0.86327885882229194</v>
      </c>
      <c r="AN879">
        <v>2310000</v>
      </c>
    </row>
    <row r="880" spans="1:40">
      <c r="A880" s="121">
        <v>45058.291666666664</v>
      </c>
      <c r="B880">
        <v>171.2715</v>
      </c>
      <c r="C880">
        <v>172.57</v>
      </c>
      <c r="D880">
        <v>174.06</v>
      </c>
      <c r="E880">
        <v>171</v>
      </c>
      <c r="F880">
        <v>173.62</v>
      </c>
      <c r="G880">
        <v>45497800</v>
      </c>
      <c r="H880">
        <v>-0.87740129149797785</v>
      </c>
      <c r="I880" s="1">
        <v>45058.291666666664</v>
      </c>
      <c r="J880">
        <v>28.371700000000001</v>
      </c>
      <c r="K880">
        <v>28.95</v>
      </c>
      <c r="L880">
        <v>29.1</v>
      </c>
      <c r="M880">
        <v>28.72</v>
      </c>
      <c r="N880">
        <v>29.03</v>
      </c>
      <c r="O880">
        <v>-0.63577161144398286</v>
      </c>
      <c r="P880">
        <v>24147300</v>
      </c>
      <c r="Q880" s="1">
        <v>45058.291666666664</v>
      </c>
      <c r="R880">
        <v>305.35270000000003</v>
      </c>
      <c r="S880">
        <v>308.97000000000003</v>
      </c>
      <c r="T880">
        <v>310.64999999999998</v>
      </c>
      <c r="U880">
        <v>306.60000000000002</v>
      </c>
      <c r="V880">
        <v>310.55</v>
      </c>
      <c r="W880">
        <v>19758100</v>
      </c>
      <c r="X880">
        <v>-0.69723663470839325</v>
      </c>
      <c r="Y880" s="1">
        <v>45058.291666666664</v>
      </c>
      <c r="Z880">
        <v>28.3262</v>
      </c>
      <c r="AA880">
        <v>28.34</v>
      </c>
      <c r="AB880">
        <v>28.78</v>
      </c>
      <c r="AC880">
        <v>28.045999999999999</v>
      </c>
      <c r="AD880">
        <v>28.529</v>
      </c>
      <c r="AE880">
        <v>-0.94509896916745528</v>
      </c>
      <c r="AF880">
        <v>274222000</v>
      </c>
      <c r="AG880" s="1">
        <v>45058.291666666664</v>
      </c>
      <c r="AH880">
        <v>18.5624</v>
      </c>
      <c r="AI880">
        <v>18.936</v>
      </c>
      <c r="AJ880">
        <v>19.068000000000001</v>
      </c>
      <c r="AK880">
        <v>18.878</v>
      </c>
      <c r="AL880">
        <v>18.968</v>
      </c>
      <c r="AM880">
        <v>-0.63558631085305517</v>
      </c>
      <c r="AN880">
        <v>2854000</v>
      </c>
    </row>
    <row r="881" spans="1:40">
      <c r="A881" s="121">
        <v>45061.291666666664</v>
      </c>
      <c r="B881">
        <v>170.77520000000001</v>
      </c>
      <c r="C881">
        <v>172.07</v>
      </c>
      <c r="D881">
        <v>173.21</v>
      </c>
      <c r="E881">
        <v>171.47</v>
      </c>
      <c r="F881">
        <v>173.16</v>
      </c>
      <c r="G881">
        <v>37266700</v>
      </c>
      <c r="H881">
        <v>-1.0325045397031591</v>
      </c>
      <c r="I881" s="1">
        <v>45061.291666666664</v>
      </c>
      <c r="J881">
        <v>29.204699999999999</v>
      </c>
      <c r="K881">
        <v>29.8</v>
      </c>
      <c r="L881">
        <v>29.83</v>
      </c>
      <c r="M881">
        <v>28.88</v>
      </c>
      <c r="N881">
        <v>28.9</v>
      </c>
      <c r="O881">
        <v>-0.44280165756738554</v>
      </c>
      <c r="P881">
        <v>28717500</v>
      </c>
      <c r="Q881" s="1">
        <v>45061.291666666664</v>
      </c>
      <c r="R881">
        <v>305.83690000000001</v>
      </c>
      <c r="S881">
        <v>309.45999999999998</v>
      </c>
      <c r="T881">
        <v>309.89999999999998</v>
      </c>
      <c r="U881">
        <v>307.58999999999997</v>
      </c>
      <c r="V881">
        <v>309.10000000000002</v>
      </c>
      <c r="W881">
        <v>16336500</v>
      </c>
      <c r="X881">
        <v>-0.96634966220791918</v>
      </c>
      <c r="Y881" s="1">
        <v>45061.291666666664</v>
      </c>
      <c r="Z881">
        <v>28.9389</v>
      </c>
      <c r="AA881">
        <v>28.952999999999999</v>
      </c>
      <c r="AB881">
        <v>28.969000000000001</v>
      </c>
      <c r="AC881">
        <v>28.152000000000001</v>
      </c>
      <c r="AD881">
        <v>28.507999999999999</v>
      </c>
      <c r="AE881">
        <v>-0.83939103707917284</v>
      </c>
      <c r="AF881">
        <v>293926000</v>
      </c>
      <c r="AG881" s="1">
        <v>45061.291666666664</v>
      </c>
      <c r="AH881">
        <v>18.560400000000001</v>
      </c>
      <c r="AI881">
        <v>18.934000000000001</v>
      </c>
      <c r="AJ881">
        <v>19.024000000000001</v>
      </c>
      <c r="AK881">
        <v>18.914000000000001</v>
      </c>
      <c r="AL881">
        <v>18.923999999999999</v>
      </c>
      <c r="AM881">
        <v>-0.70276398355353775</v>
      </c>
      <c r="AN881">
        <v>2693500</v>
      </c>
    </row>
    <row r="882" spans="1:40">
      <c r="A882" s="121">
        <v>45062.291666666664</v>
      </c>
      <c r="B882">
        <v>170.77520000000001</v>
      </c>
      <c r="C882">
        <v>172.07</v>
      </c>
      <c r="D882">
        <v>173.14</v>
      </c>
      <c r="E882">
        <v>171.8</v>
      </c>
      <c r="F882">
        <v>171.99</v>
      </c>
      <c r="G882">
        <v>42110300</v>
      </c>
      <c r="H882">
        <v>-0.94123385984182639</v>
      </c>
      <c r="I882" s="1">
        <v>45062.291666666664</v>
      </c>
      <c r="J882">
        <v>28.636299999999999</v>
      </c>
      <c r="K882">
        <v>29.22</v>
      </c>
      <c r="L882">
        <v>29.9</v>
      </c>
      <c r="M882">
        <v>29.21</v>
      </c>
      <c r="N882">
        <v>29.62</v>
      </c>
      <c r="O882">
        <v>-0.69215268435357558</v>
      </c>
      <c r="P882">
        <v>22812000</v>
      </c>
      <c r="Q882" s="1">
        <v>45062.291666666664</v>
      </c>
      <c r="R882">
        <v>308.09019999999998</v>
      </c>
      <c r="S882">
        <v>311.74</v>
      </c>
      <c r="T882">
        <v>313.70999999999998</v>
      </c>
      <c r="U882">
        <v>309.83</v>
      </c>
      <c r="V882">
        <v>309.83</v>
      </c>
      <c r="W882">
        <v>26730300</v>
      </c>
      <c r="X882">
        <v>-0.14886457183365789</v>
      </c>
      <c r="Y882" s="1">
        <v>45062.291666666664</v>
      </c>
      <c r="Z882">
        <v>29.198699999999999</v>
      </c>
      <c r="AA882">
        <v>29.213000000000001</v>
      </c>
      <c r="AB882">
        <v>29.87</v>
      </c>
      <c r="AC882">
        <v>28.832000000000001</v>
      </c>
      <c r="AD882">
        <v>28.841000000000001</v>
      </c>
      <c r="AE882">
        <v>-5.2779852544643192E-3</v>
      </c>
      <c r="AF882">
        <v>449405000</v>
      </c>
      <c r="AG882" s="1">
        <v>45062.291666666664</v>
      </c>
      <c r="AH882">
        <v>18.3918</v>
      </c>
      <c r="AI882">
        <v>18.762</v>
      </c>
      <c r="AJ882">
        <v>18.852</v>
      </c>
      <c r="AK882">
        <v>18.707999999999998</v>
      </c>
      <c r="AL882">
        <v>18.78</v>
      </c>
      <c r="AM882">
        <v>-0.77538283846652034</v>
      </c>
      <c r="AN882">
        <v>2520000</v>
      </c>
    </row>
    <row r="883" spans="1:40">
      <c r="A883" s="121">
        <v>45063.291666666664</v>
      </c>
      <c r="B883">
        <v>171.39060000000001</v>
      </c>
      <c r="C883">
        <v>172.69</v>
      </c>
      <c r="D883">
        <v>172.93</v>
      </c>
      <c r="E883">
        <v>170.42</v>
      </c>
      <c r="F883">
        <v>171.71</v>
      </c>
      <c r="G883">
        <v>57951600</v>
      </c>
      <c r="H883">
        <v>-0.6427273314564661</v>
      </c>
      <c r="I883" s="1">
        <v>45063.291666666664</v>
      </c>
      <c r="J883">
        <v>28.293299999999999</v>
      </c>
      <c r="K883">
        <v>28.87</v>
      </c>
      <c r="L883">
        <v>29.56</v>
      </c>
      <c r="M883">
        <v>28.68</v>
      </c>
      <c r="N883">
        <v>29.52</v>
      </c>
      <c r="O883">
        <v>0.10398454625545826</v>
      </c>
      <c r="P883">
        <v>41667300</v>
      </c>
      <c r="Q883" s="1">
        <v>45063.291666666664</v>
      </c>
      <c r="R883">
        <v>311.00220000000002</v>
      </c>
      <c r="S883">
        <v>314</v>
      </c>
      <c r="T883">
        <v>314.43</v>
      </c>
      <c r="U883">
        <v>310.74</v>
      </c>
      <c r="V883">
        <v>312.29000000000002</v>
      </c>
      <c r="W883">
        <v>24315000</v>
      </c>
      <c r="X883">
        <v>-0.33883087278046786</v>
      </c>
      <c r="Y883" s="1">
        <v>45063.291666666664</v>
      </c>
      <c r="Z883">
        <v>30.1633</v>
      </c>
      <c r="AA883">
        <v>30.178000000000001</v>
      </c>
      <c r="AB883">
        <v>30.199000000000002</v>
      </c>
      <c r="AC883">
        <v>29.43</v>
      </c>
      <c r="AD883">
        <v>29.584</v>
      </c>
      <c r="AE883">
        <v>-9.5782086671908684E-2</v>
      </c>
      <c r="AF883">
        <v>432535000</v>
      </c>
      <c r="AG883" s="1">
        <v>45063.291666666664</v>
      </c>
      <c r="AH883">
        <v>18.687899999999999</v>
      </c>
      <c r="AI883">
        <v>19.064</v>
      </c>
      <c r="AJ883">
        <v>19.178000000000001</v>
      </c>
      <c r="AK883">
        <v>19.001999999999999</v>
      </c>
      <c r="AL883">
        <v>19.11</v>
      </c>
      <c r="AM883">
        <v>9.9601116551290891E-2</v>
      </c>
      <c r="AN883">
        <v>4610500</v>
      </c>
    </row>
    <row r="884" spans="1:40">
      <c r="A884" s="121">
        <v>45064.291666666664</v>
      </c>
      <c r="B884">
        <v>173.7328</v>
      </c>
      <c r="C884">
        <v>175.05</v>
      </c>
      <c r="D884">
        <v>175.24</v>
      </c>
      <c r="E884">
        <v>172.58</v>
      </c>
      <c r="F884">
        <v>173</v>
      </c>
      <c r="G884">
        <v>65496700</v>
      </c>
      <c r="H884">
        <v>-0.50055076720224578</v>
      </c>
      <c r="I884" s="1">
        <v>45064.291666666664</v>
      </c>
      <c r="J884">
        <v>29.0871</v>
      </c>
      <c r="K884">
        <v>29.68</v>
      </c>
      <c r="L884">
        <v>29.76</v>
      </c>
      <c r="M884">
        <v>28.87</v>
      </c>
      <c r="N884">
        <v>29</v>
      </c>
      <c r="O884">
        <v>-0.11296414745889669</v>
      </c>
      <c r="P884">
        <v>36529200</v>
      </c>
      <c r="Q884" s="1">
        <v>45064.291666666664</v>
      </c>
      <c r="R884">
        <v>315.47899999999998</v>
      </c>
      <c r="S884">
        <v>318.52</v>
      </c>
      <c r="T884">
        <v>319.04000000000002</v>
      </c>
      <c r="U884">
        <v>313.72000000000003</v>
      </c>
      <c r="V884">
        <v>314.52999999999997</v>
      </c>
      <c r="W884">
        <v>27276000</v>
      </c>
      <c r="X884">
        <v>-0.10594459898280119</v>
      </c>
      <c r="Y884" s="1">
        <v>45064.291666666664</v>
      </c>
      <c r="Z884">
        <v>31.662500000000001</v>
      </c>
      <c r="AA884">
        <v>31.678000000000001</v>
      </c>
      <c r="AB884">
        <v>31.827999999999999</v>
      </c>
      <c r="AC884">
        <v>30.32</v>
      </c>
      <c r="AD884">
        <v>30.41</v>
      </c>
      <c r="AE884">
        <v>1.6005126274467478</v>
      </c>
      <c r="AF884">
        <v>748725000</v>
      </c>
      <c r="AG884" s="1">
        <v>45064.291666666664</v>
      </c>
      <c r="AH884">
        <v>19.387799999999999</v>
      </c>
      <c r="AI884">
        <v>19.777999999999999</v>
      </c>
      <c r="AJ884">
        <v>19.829999999999998</v>
      </c>
      <c r="AK884">
        <v>19.670000000000002</v>
      </c>
      <c r="AL884">
        <v>19.814</v>
      </c>
      <c r="AM884">
        <v>1.9579741183590316</v>
      </c>
      <c r="AN884">
        <v>9050500</v>
      </c>
    </row>
    <row r="885" spans="1:40">
      <c r="A885" s="121">
        <v>45065.291666666664</v>
      </c>
      <c r="B885">
        <v>173.84200000000001</v>
      </c>
      <c r="C885">
        <v>175.16</v>
      </c>
      <c r="D885">
        <v>176.39</v>
      </c>
      <c r="E885">
        <v>174.94</v>
      </c>
      <c r="F885">
        <v>176.39</v>
      </c>
      <c r="G885">
        <v>55772400</v>
      </c>
      <c r="H885">
        <v>-0.68379122309776941</v>
      </c>
      <c r="I885" s="1">
        <v>45065.291666666664</v>
      </c>
      <c r="J885">
        <v>29.332100000000001</v>
      </c>
      <c r="K885">
        <v>29.93</v>
      </c>
      <c r="L885">
        <v>30.24</v>
      </c>
      <c r="M885">
        <v>29.5</v>
      </c>
      <c r="N885">
        <v>29.6</v>
      </c>
      <c r="O885">
        <v>6.1820134207589431E-2</v>
      </c>
      <c r="P885">
        <v>40668700</v>
      </c>
      <c r="Q885" s="1">
        <v>45065.291666666664</v>
      </c>
      <c r="R885">
        <v>315.30079999999998</v>
      </c>
      <c r="S885">
        <v>318.33999999999997</v>
      </c>
      <c r="T885">
        <v>318.75</v>
      </c>
      <c r="U885">
        <v>316.37</v>
      </c>
      <c r="V885">
        <v>316.74</v>
      </c>
      <c r="W885">
        <v>27529500</v>
      </c>
      <c r="X885">
        <v>-8.6006513738725365E-2</v>
      </c>
      <c r="Y885" s="1">
        <v>45065.291666666664</v>
      </c>
      <c r="Z885">
        <v>31.248699999999999</v>
      </c>
      <c r="AA885">
        <v>31.263999999999999</v>
      </c>
      <c r="AB885">
        <v>31.58</v>
      </c>
      <c r="AC885">
        <v>30.916</v>
      </c>
      <c r="AD885">
        <v>31.536000000000001</v>
      </c>
      <c r="AE885">
        <v>0.12617560081735782</v>
      </c>
      <c r="AF885">
        <v>473908000</v>
      </c>
      <c r="AG885" s="1">
        <v>45065.291666666664</v>
      </c>
      <c r="AH885">
        <v>19.215299999999999</v>
      </c>
      <c r="AI885">
        <v>19.602</v>
      </c>
      <c r="AJ885">
        <v>19.698</v>
      </c>
      <c r="AK885">
        <v>19.524000000000001</v>
      </c>
      <c r="AL885">
        <v>19.611999999999998</v>
      </c>
      <c r="AM885">
        <v>-0.34134391890016291</v>
      </c>
      <c r="AN885">
        <v>3557000</v>
      </c>
    </row>
    <row r="886" spans="1:40">
      <c r="A886" s="121">
        <v>45068.291666666664</v>
      </c>
      <c r="B886">
        <v>172.88919999999999</v>
      </c>
      <c r="C886">
        <v>174.2</v>
      </c>
      <c r="D886">
        <v>174.71</v>
      </c>
      <c r="E886">
        <v>173.45</v>
      </c>
      <c r="F886">
        <v>173.98</v>
      </c>
      <c r="G886">
        <v>43570900</v>
      </c>
      <c r="H886">
        <v>-0.9137109522925938</v>
      </c>
      <c r="I886" s="1">
        <v>45068.291666666664</v>
      </c>
      <c r="J886">
        <v>29.6751</v>
      </c>
      <c r="K886">
        <v>30.28</v>
      </c>
      <c r="L886">
        <v>30.45</v>
      </c>
      <c r="M886">
        <v>29.82</v>
      </c>
      <c r="N886">
        <v>29.85</v>
      </c>
      <c r="O886">
        <v>-0.44381924451947208</v>
      </c>
      <c r="P886">
        <v>28693400</v>
      </c>
      <c r="Q886" s="1">
        <v>45068.291666666664</v>
      </c>
      <c r="R886">
        <v>318.11360000000002</v>
      </c>
      <c r="S886">
        <v>321.18</v>
      </c>
      <c r="T886">
        <v>322.58999999999997</v>
      </c>
      <c r="U886">
        <v>318.01</v>
      </c>
      <c r="V886">
        <v>318.60000000000002</v>
      </c>
      <c r="W886">
        <v>24115700</v>
      </c>
      <c r="X886">
        <v>-0.35450606169227972</v>
      </c>
      <c r="Y886" s="1">
        <v>45068.291666666664</v>
      </c>
      <c r="Z886">
        <v>31.160799999999998</v>
      </c>
      <c r="AA886">
        <v>31.175999999999998</v>
      </c>
      <c r="AB886">
        <v>31.52</v>
      </c>
      <c r="AC886">
        <v>30.68</v>
      </c>
      <c r="AD886">
        <v>30.901</v>
      </c>
      <c r="AE886">
        <v>-0.42053998704564877</v>
      </c>
      <c r="AF886">
        <v>372000000</v>
      </c>
      <c r="AG886" s="1">
        <v>45068.291666666664</v>
      </c>
      <c r="AH886">
        <v>19.134899999999998</v>
      </c>
      <c r="AI886">
        <v>19.52</v>
      </c>
      <c r="AJ886">
        <v>19.698</v>
      </c>
      <c r="AK886">
        <v>19.492000000000001</v>
      </c>
      <c r="AL886">
        <v>19.623999999999999</v>
      </c>
      <c r="AM886">
        <v>2.4052394293115842E-2</v>
      </c>
      <c r="AN886">
        <v>4430000</v>
      </c>
    </row>
    <row r="887" spans="1:40">
      <c r="A887" s="121">
        <v>45069.291666666664</v>
      </c>
      <c r="B887">
        <v>170.26910000000001</v>
      </c>
      <c r="C887">
        <v>171.56</v>
      </c>
      <c r="D887">
        <v>173.38</v>
      </c>
      <c r="E887">
        <v>171.28</v>
      </c>
      <c r="F887">
        <v>173.13</v>
      </c>
      <c r="G887">
        <v>50747300</v>
      </c>
      <c r="H887">
        <v>-0.77848200957294966</v>
      </c>
      <c r="I887" s="1">
        <v>45069.291666666664</v>
      </c>
      <c r="J887">
        <v>28.920500000000001</v>
      </c>
      <c r="K887">
        <v>29.51</v>
      </c>
      <c r="L887">
        <v>30.2</v>
      </c>
      <c r="M887">
        <v>29.49</v>
      </c>
      <c r="N887">
        <v>30.05</v>
      </c>
      <c r="O887">
        <v>-0.41394610059410936</v>
      </c>
      <c r="P887">
        <v>29400900</v>
      </c>
      <c r="Q887" s="1">
        <v>45069.291666666664</v>
      </c>
      <c r="R887">
        <v>312.25020000000001</v>
      </c>
      <c r="S887">
        <v>315.26</v>
      </c>
      <c r="T887">
        <v>322.72000000000003</v>
      </c>
      <c r="U887">
        <v>315.25</v>
      </c>
      <c r="V887">
        <v>320.02999999999997</v>
      </c>
      <c r="W887">
        <v>30797200</v>
      </c>
      <c r="X887">
        <v>0.17100209041143855</v>
      </c>
      <c r="Y887" s="1">
        <v>45069.291666666664</v>
      </c>
      <c r="Z887">
        <v>30.672999999999998</v>
      </c>
      <c r="AA887">
        <v>30.687999999999999</v>
      </c>
      <c r="AB887">
        <v>31.288</v>
      </c>
      <c r="AC887">
        <v>30.631</v>
      </c>
      <c r="AD887">
        <v>31</v>
      </c>
      <c r="AE887">
        <v>-0.50501942302789515</v>
      </c>
      <c r="AF887">
        <v>356253000</v>
      </c>
      <c r="AG887" s="1">
        <v>45069.291666666664</v>
      </c>
      <c r="AH887">
        <v>18.619299999999999</v>
      </c>
      <c r="AI887">
        <v>18.994</v>
      </c>
      <c r="AJ887">
        <v>19.114000000000001</v>
      </c>
      <c r="AK887">
        <v>18.911999999999999</v>
      </c>
      <c r="AL887">
        <v>19.114000000000001</v>
      </c>
      <c r="AM887">
        <v>0.22202771633254409</v>
      </c>
      <c r="AN887">
        <v>4903000</v>
      </c>
    </row>
    <row r="888" spans="1:40">
      <c r="A888" s="121">
        <v>45070.291666666664</v>
      </c>
      <c r="B888">
        <v>170.547</v>
      </c>
      <c r="C888">
        <v>171.84</v>
      </c>
      <c r="D888">
        <v>172.42</v>
      </c>
      <c r="E888">
        <v>170.52</v>
      </c>
      <c r="F888">
        <v>171.09</v>
      </c>
      <c r="G888">
        <v>45143500</v>
      </c>
      <c r="H888">
        <v>-0.88407756573095952</v>
      </c>
      <c r="I888" s="1">
        <v>45070.291666666664</v>
      </c>
      <c r="J888">
        <v>28.4207</v>
      </c>
      <c r="K888">
        <v>29</v>
      </c>
      <c r="L888">
        <v>29.49</v>
      </c>
      <c r="M888">
        <v>28.82</v>
      </c>
      <c r="N888">
        <v>29.31</v>
      </c>
      <c r="O888">
        <v>-0.47116319929836237</v>
      </c>
      <c r="P888">
        <v>28045800</v>
      </c>
      <c r="Q888" s="1">
        <v>45070.291666666664</v>
      </c>
      <c r="R888">
        <v>310.85359999999997</v>
      </c>
      <c r="S888">
        <v>313.85000000000002</v>
      </c>
      <c r="T888">
        <v>316.5</v>
      </c>
      <c r="U888">
        <v>312.61</v>
      </c>
      <c r="V888">
        <v>314.73</v>
      </c>
      <c r="W888">
        <v>23384900</v>
      </c>
      <c r="X888">
        <v>-0.41198437607638466</v>
      </c>
      <c r="Y888" s="1">
        <v>45070.291666666664</v>
      </c>
      <c r="Z888">
        <v>30.523099999999999</v>
      </c>
      <c r="AA888">
        <v>30.538</v>
      </c>
      <c r="AB888">
        <v>30.606999999999999</v>
      </c>
      <c r="AC888">
        <v>29.806000000000001</v>
      </c>
      <c r="AD888">
        <v>30.21</v>
      </c>
      <c r="AE888">
        <v>1.4540215193670361</v>
      </c>
      <c r="AF888">
        <v>721419000</v>
      </c>
      <c r="AG888" s="1">
        <v>45070.291666666664</v>
      </c>
      <c r="AH888">
        <v>18.4742</v>
      </c>
      <c r="AI888">
        <v>18.846</v>
      </c>
      <c r="AJ888">
        <v>18.988</v>
      </c>
      <c r="AK888">
        <v>18.802</v>
      </c>
      <c r="AL888">
        <v>18.888000000000002</v>
      </c>
      <c r="AM888">
        <v>-0.45456236416795431</v>
      </c>
      <c r="AN888">
        <v>3286500</v>
      </c>
    </row>
    <row r="889" spans="1:40">
      <c r="A889" s="121">
        <v>45071.291666666664</v>
      </c>
      <c r="B889">
        <v>171.6883</v>
      </c>
      <c r="C889">
        <v>172.99</v>
      </c>
      <c r="D889">
        <v>173.9</v>
      </c>
      <c r="E889">
        <v>171.69</v>
      </c>
      <c r="F889">
        <v>172.41</v>
      </c>
      <c r="G889">
        <v>56058300</v>
      </c>
      <c r="H889">
        <v>-0.67840384854736158</v>
      </c>
      <c r="I889" s="1">
        <v>45071.291666666664</v>
      </c>
      <c r="J889">
        <v>26.852699999999999</v>
      </c>
      <c r="K889">
        <v>27.4</v>
      </c>
      <c r="L889">
        <v>28.29</v>
      </c>
      <c r="M889">
        <v>26.86</v>
      </c>
      <c r="N889">
        <v>28.29</v>
      </c>
      <c r="O889">
        <v>1.6384761135345027</v>
      </c>
      <c r="P889">
        <v>78009400</v>
      </c>
      <c r="Q889" s="1">
        <v>45071.291666666664</v>
      </c>
      <c r="R889">
        <v>322.80840000000001</v>
      </c>
      <c r="S889">
        <v>325.92</v>
      </c>
      <c r="T889">
        <v>326.89999999999998</v>
      </c>
      <c r="U889">
        <v>320</v>
      </c>
      <c r="V889">
        <v>323.24</v>
      </c>
      <c r="W889">
        <v>43301700</v>
      </c>
      <c r="X889">
        <v>1.1544963189500819</v>
      </c>
      <c r="Y889" s="1">
        <v>45071.291666666664</v>
      </c>
      <c r="Z889">
        <v>37.961500000000001</v>
      </c>
      <c r="AA889">
        <v>37.979999999999997</v>
      </c>
      <c r="AB889">
        <v>39.479999999999997</v>
      </c>
      <c r="AC889">
        <v>36.634999999999998</v>
      </c>
      <c r="AD889">
        <v>38.523000000000003</v>
      </c>
      <c r="AE889">
        <v>5.866522964715978</v>
      </c>
      <c r="AF889">
        <v>1543911000</v>
      </c>
      <c r="AG889" s="1">
        <v>45071.291666666664</v>
      </c>
      <c r="AH889">
        <v>18.632999999999999</v>
      </c>
      <c r="AI889">
        <v>19.007999999999999</v>
      </c>
      <c r="AJ889">
        <v>19.11</v>
      </c>
      <c r="AK889">
        <v>18.920000000000002</v>
      </c>
      <c r="AL889">
        <v>19.091999999999999</v>
      </c>
      <c r="AM889">
        <v>-0.54413259443526441</v>
      </c>
      <c r="AN889">
        <v>3072500</v>
      </c>
    </row>
    <row r="890" spans="1:40">
      <c r="A890" s="121">
        <v>45072.291666666664</v>
      </c>
      <c r="B890">
        <v>174.11</v>
      </c>
      <c r="C890">
        <v>175.43</v>
      </c>
      <c r="D890">
        <v>175.77</v>
      </c>
      <c r="E890">
        <v>173.11</v>
      </c>
      <c r="F890">
        <v>173.32</v>
      </c>
      <c r="G890">
        <v>54835000</v>
      </c>
      <c r="H890">
        <v>-0.70145517868906793</v>
      </c>
      <c r="I890" s="1">
        <v>45072.291666666664</v>
      </c>
      <c r="J890">
        <v>28.4207</v>
      </c>
      <c r="K890">
        <v>29</v>
      </c>
      <c r="L890">
        <v>29.09</v>
      </c>
      <c r="M890">
        <v>27.1</v>
      </c>
      <c r="N890">
        <v>27.44</v>
      </c>
      <c r="O890">
        <v>1.3809632793691289</v>
      </c>
      <c r="P890">
        <v>71910600</v>
      </c>
      <c r="Q890" s="1">
        <v>45072.291666666664</v>
      </c>
      <c r="R890">
        <v>329.71190000000001</v>
      </c>
      <c r="S890">
        <v>332.89</v>
      </c>
      <c r="T890">
        <v>333.4</v>
      </c>
      <c r="U890">
        <v>323.88</v>
      </c>
      <c r="V890">
        <v>324.02</v>
      </c>
      <c r="W890">
        <v>36630600</v>
      </c>
      <c r="X890">
        <v>0.62980613957432563</v>
      </c>
      <c r="Y890" s="1">
        <v>45072.291666666664</v>
      </c>
      <c r="Z890">
        <v>38.927</v>
      </c>
      <c r="AA890">
        <v>38.945999999999998</v>
      </c>
      <c r="AB890">
        <v>39.17</v>
      </c>
      <c r="AC890">
        <v>37.549999999999997</v>
      </c>
      <c r="AD890">
        <v>37.89</v>
      </c>
      <c r="AE890">
        <v>1.4163499248114171</v>
      </c>
      <c r="AF890">
        <v>714397000</v>
      </c>
      <c r="AG890" s="1">
        <v>45072.291666666664</v>
      </c>
      <c r="AH890">
        <v>18.817299999999999</v>
      </c>
      <c r="AI890">
        <v>19.196000000000002</v>
      </c>
      <c r="AJ890">
        <v>19.326000000000001</v>
      </c>
      <c r="AK890">
        <v>19.074000000000002</v>
      </c>
      <c r="AL890">
        <v>19.117999999999999</v>
      </c>
      <c r="AM890">
        <v>-0.52739049531987936</v>
      </c>
      <c r="AN890">
        <v>3112500</v>
      </c>
    </row>
    <row r="891" spans="1:40">
      <c r="A891" s="121">
        <v>45076.291666666664</v>
      </c>
      <c r="B891">
        <v>175.9659</v>
      </c>
      <c r="C891">
        <v>177.3</v>
      </c>
      <c r="D891">
        <v>178.99</v>
      </c>
      <c r="E891">
        <v>176.57</v>
      </c>
      <c r="F891">
        <v>176.96</v>
      </c>
      <c r="G891">
        <v>55964400</v>
      </c>
      <c r="H891">
        <v>-0.68017325907650916</v>
      </c>
      <c r="I891" s="1">
        <v>45076.291666666664</v>
      </c>
      <c r="J891">
        <v>29.390899999999998</v>
      </c>
      <c r="K891">
        <v>29.99</v>
      </c>
      <c r="L891">
        <v>30.04</v>
      </c>
      <c r="M891">
        <v>29</v>
      </c>
      <c r="N891">
        <v>29.7</v>
      </c>
      <c r="O891">
        <v>0.66165175246638119</v>
      </c>
      <c r="P891">
        <v>54874800</v>
      </c>
      <c r="Q891" s="1">
        <v>45076.291666666664</v>
      </c>
      <c r="R891">
        <v>328.04790000000003</v>
      </c>
      <c r="S891">
        <v>331.21</v>
      </c>
      <c r="T891">
        <v>335.74</v>
      </c>
      <c r="U891">
        <v>330.52</v>
      </c>
      <c r="V891">
        <v>335.23</v>
      </c>
      <c r="W891">
        <v>29503100</v>
      </c>
      <c r="X891">
        <v>6.9219541636848736E-2</v>
      </c>
      <c r="Y891" s="1">
        <v>45076.291666666664</v>
      </c>
      <c r="Z891">
        <v>40.0914</v>
      </c>
      <c r="AA891">
        <v>40.110999999999997</v>
      </c>
      <c r="AB891">
        <v>41.938000000000002</v>
      </c>
      <c r="AC891">
        <v>39.948999999999998</v>
      </c>
      <c r="AD891">
        <v>40.594999999999999</v>
      </c>
      <c r="AE891">
        <v>2.5376136600011945</v>
      </c>
      <c r="AF891">
        <v>923401000</v>
      </c>
      <c r="AG891" s="1">
        <v>45076.291666666664</v>
      </c>
      <c r="AH891">
        <v>18.578099999999999</v>
      </c>
      <c r="AI891">
        <v>18.952000000000002</v>
      </c>
      <c r="AJ891">
        <v>19.244</v>
      </c>
      <c r="AK891">
        <v>18.95</v>
      </c>
      <c r="AL891">
        <v>19.218</v>
      </c>
      <c r="AM891">
        <v>-0.22896257858814076</v>
      </c>
      <c r="AN891">
        <v>3825500</v>
      </c>
    </row>
    <row r="892" spans="1:40">
      <c r="A892" s="121">
        <v>45077.291666666664</v>
      </c>
      <c r="B892">
        <v>175.91630000000001</v>
      </c>
      <c r="C892">
        <v>177.25</v>
      </c>
      <c r="D892">
        <v>179.35</v>
      </c>
      <c r="E892">
        <v>176.76</v>
      </c>
      <c r="F892">
        <v>177.33</v>
      </c>
      <c r="G892">
        <v>99625300</v>
      </c>
      <c r="H892">
        <v>0.14255364371432072</v>
      </c>
      <c r="I892" s="1">
        <v>45077.291666666664</v>
      </c>
      <c r="J892">
        <v>30.812000000000001</v>
      </c>
      <c r="K892">
        <v>31.44</v>
      </c>
      <c r="L892">
        <v>32.29</v>
      </c>
      <c r="M892">
        <v>29.67</v>
      </c>
      <c r="N892">
        <v>29.7</v>
      </c>
      <c r="O892">
        <v>4.097337756795481</v>
      </c>
      <c r="P892">
        <v>136243800</v>
      </c>
      <c r="Q892" s="1">
        <v>45077.291666666664</v>
      </c>
      <c r="R892">
        <v>325.25490000000002</v>
      </c>
      <c r="S892">
        <v>328.39</v>
      </c>
      <c r="T892">
        <v>335.94</v>
      </c>
      <c r="U892">
        <v>327.33</v>
      </c>
      <c r="V892">
        <v>332.29</v>
      </c>
      <c r="W892">
        <v>45950600</v>
      </c>
      <c r="X892">
        <v>1.3628355457865018</v>
      </c>
      <c r="Y892" s="1">
        <v>45077.291666666664</v>
      </c>
      <c r="Z892">
        <v>37.8155</v>
      </c>
      <c r="AA892">
        <v>37.834000000000003</v>
      </c>
      <c r="AB892">
        <v>40.295000000000002</v>
      </c>
      <c r="AC892">
        <v>37.822000000000003</v>
      </c>
      <c r="AD892">
        <v>39.488</v>
      </c>
      <c r="AE892">
        <v>2.9623928091494944</v>
      </c>
      <c r="AF892">
        <v>1002580000</v>
      </c>
      <c r="AG892" s="1">
        <v>45077.291666666664</v>
      </c>
      <c r="AH892">
        <v>18.3703</v>
      </c>
      <c r="AI892">
        <v>18.739999999999998</v>
      </c>
      <c r="AJ892">
        <v>18.898</v>
      </c>
      <c r="AK892">
        <v>18.574000000000002</v>
      </c>
      <c r="AL892">
        <v>18.841999999999999</v>
      </c>
      <c r="AM892">
        <v>-0.49055787726603217</v>
      </c>
      <c r="AN892">
        <v>3200500</v>
      </c>
    </row>
    <row r="893" spans="1:40">
      <c r="A893" s="121">
        <v>45078.291666666664</v>
      </c>
      <c r="B893">
        <v>178.73490000000001</v>
      </c>
      <c r="C893">
        <v>180.09</v>
      </c>
      <c r="D893">
        <v>180.12</v>
      </c>
      <c r="E893">
        <v>176.93</v>
      </c>
      <c r="F893">
        <v>177.7</v>
      </c>
      <c r="G893">
        <v>68901800</v>
      </c>
      <c r="H893">
        <v>-0.43638655215644839</v>
      </c>
      <c r="I893" s="1">
        <v>45078.291666666664</v>
      </c>
      <c r="J893">
        <v>30.508199999999999</v>
      </c>
      <c r="K893">
        <v>31.13</v>
      </c>
      <c r="L893">
        <v>31.94</v>
      </c>
      <c r="M893">
        <v>31.02</v>
      </c>
      <c r="N893">
        <v>31.8</v>
      </c>
      <c r="O893">
        <v>0.56844754341924952</v>
      </c>
      <c r="P893">
        <v>52667400</v>
      </c>
      <c r="Q893" s="1">
        <v>45078.291666666664</v>
      </c>
      <c r="R893">
        <v>329.40480000000002</v>
      </c>
      <c r="S893">
        <v>332.58</v>
      </c>
      <c r="T893">
        <v>333.53</v>
      </c>
      <c r="U893">
        <v>324.72000000000003</v>
      </c>
      <c r="V893">
        <v>325.93</v>
      </c>
      <c r="W893">
        <v>26773900</v>
      </c>
      <c r="X893">
        <v>-0.14543537847412452</v>
      </c>
      <c r="Y893" s="1">
        <v>45078.291666666664</v>
      </c>
      <c r="Z893">
        <v>39.750599999999999</v>
      </c>
      <c r="AA893">
        <v>39.770000000000003</v>
      </c>
      <c r="AB893">
        <v>40.049999999999997</v>
      </c>
      <c r="AC893">
        <v>38.340000000000003</v>
      </c>
      <c r="AD893">
        <v>38.488999999999997</v>
      </c>
      <c r="AE893">
        <v>0.99508471676735055</v>
      </c>
      <c r="AF893">
        <v>635873000</v>
      </c>
      <c r="AG893" s="1">
        <v>45078.291666666664</v>
      </c>
      <c r="AH893">
        <v>18.950600000000001</v>
      </c>
      <c r="AI893">
        <v>19.332000000000001</v>
      </c>
      <c r="AJ893">
        <v>19.41</v>
      </c>
      <c r="AK893">
        <v>19.231999999999999</v>
      </c>
      <c r="AL893">
        <v>19.238</v>
      </c>
      <c r="AM893">
        <v>0.19712384389840881</v>
      </c>
      <c r="AN893">
        <v>4843500</v>
      </c>
    </row>
    <row r="894" spans="1:40">
      <c r="A894" s="121">
        <v>45079.291666666664</v>
      </c>
      <c r="B894">
        <v>179.58840000000001</v>
      </c>
      <c r="C894">
        <v>180.95</v>
      </c>
      <c r="D894">
        <v>181.78</v>
      </c>
      <c r="E894">
        <v>179.26</v>
      </c>
      <c r="F894">
        <v>181.03</v>
      </c>
      <c r="G894">
        <v>61945900</v>
      </c>
      <c r="H894">
        <v>-0.56746048932042659</v>
      </c>
      <c r="I894" s="1">
        <v>45079.291666666664</v>
      </c>
      <c r="J894">
        <v>30.6846</v>
      </c>
      <c r="K894">
        <v>31.31</v>
      </c>
      <c r="L894">
        <v>31.59</v>
      </c>
      <c r="M894">
        <v>30.83</v>
      </c>
      <c r="N894">
        <v>31.4</v>
      </c>
      <c r="O894">
        <v>-0.11435752378333056</v>
      </c>
      <c r="P894">
        <v>36496200</v>
      </c>
      <c r="Q894" s="1">
        <v>45079.291666666664</v>
      </c>
      <c r="R894">
        <v>332.19779999999997</v>
      </c>
      <c r="S894">
        <v>335.4</v>
      </c>
      <c r="T894">
        <v>337.5</v>
      </c>
      <c r="U894">
        <v>332.55</v>
      </c>
      <c r="V894">
        <v>334.25</v>
      </c>
      <c r="W894">
        <v>25864000</v>
      </c>
      <c r="X894">
        <v>-0.2170001270484227</v>
      </c>
      <c r="Y894" s="1">
        <v>45079.291666666664</v>
      </c>
      <c r="Z894">
        <v>39.3078</v>
      </c>
      <c r="AA894">
        <v>39.326999999999998</v>
      </c>
      <c r="AB894">
        <v>40.5</v>
      </c>
      <c r="AC894">
        <v>39.058</v>
      </c>
      <c r="AD894">
        <v>40.097000000000001</v>
      </c>
      <c r="AE894">
        <v>0.17350919221072542</v>
      </c>
      <c r="AF894">
        <v>482731000</v>
      </c>
      <c r="AG894" s="1">
        <v>45079.291666666664</v>
      </c>
      <c r="AH894">
        <v>19.215299999999999</v>
      </c>
      <c r="AI894">
        <v>19.602</v>
      </c>
      <c r="AJ894">
        <v>19.771999999999998</v>
      </c>
      <c r="AK894">
        <v>19.585999999999999</v>
      </c>
      <c r="AL894">
        <v>19.61</v>
      </c>
      <c r="AM894">
        <v>-0.41459060252997254</v>
      </c>
      <c r="AN894">
        <v>3382000</v>
      </c>
    </row>
    <row r="895" spans="1:40">
      <c r="A895" s="121">
        <v>45082.291666666664</v>
      </c>
      <c r="B895">
        <v>178.2287</v>
      </c>
      <c r="C895">
        <v>179.58</v>
      </c>
      <c r="D895">
        <v>184.95</v>
      </c>
      <c r="E895">
        <v>178.04</v>
      </c>
      <c r="F895">
        <v>182.63</v>
      </c>
      <c r="G895">
        <v>121946500</v>
      </c>
      <c r="H895">
        <v>0.5631645734609515</v>
      </c>
      <c r="I895" s="1">
        <v>45082.291666666664</v>
      </c>
      <c r="J895">
        <v>29.263500000000001</v>
      </c>
      <c r="K895">
        <v>29.86</v>
      </c>
      <c r="L895">
        <v>31.4</v>
      </c>
      <c r="M895">
        <v>29.83</v>
      </c>
      <c r="N895">
        <v>31.31</v>
      </c>
      <c r="O895">
        <v>0.38168022536263202</v>
      </c>
      <c r="P895">
        <v>48244100</v>
      </c>
      <c r="Q895" s="1">
        <v>45082.291666666664</v>
      </c>
      <c r="R895">
        <v>332.73270000000002</v>
      </c>
      <c r="S895">
        <v>335.94</v>
      </c>
      <c r="T895">
        <v>338.56</v>
      </c>
      <c r="U895">
        <v>334.66</v>
      </c>
      <c r="V895">
        <v>335.22</v>
      </c>
      <c r="W895">
        <v>21307100</v>
      </c>
      <c r="X895">
        <v>-0.57540588897634815</v>
      </c>
      <c r="Y895" s="1">
        <v>45082.291666666664</v>
      </c>
      <c r="Z895">
        <v>39.151899999999998</v>
      </c>
      <c r="AA895">
        <v>39.170999999999999</v>
      </c>
      <c r="AB895">
        <v>39.564999999999998</v>
      </c>
      <c r="AC895">
        <v>38.707000000000001</v>
      </c>
      <c r="AD895">
        <v>38.908999999999999</v>
      </c>
      <c r="AE895">
        <v>-0.29128060236563069</v>
      </c>
      <c r="AF895">
        <v>396094000</v>
      </c>
      <c r="AG895" s="1">
        <v>45082.291666666664</v>
      </c>
      <c r="AH895">
        <v>19.311299999999999</v>
      </c>
      <c r="AI895">
        <v>19.7</v>
      </c>
      <c r="AJ895">
        <v>19.82</v>
      </c>
      <c r="AK895">
        <v>19.678000000000001</v>
      </c>
      <c r="AL895">
        <v>19.797999999999998</v>
      </c>
      <c r="AM895">
        <v>-0.42296165208766506</v>
      </c>
      <c r="AN895">
        <v>3362000</v>
      </c>
    </row>
    <row r="896" spans="1:40">
      <c r="A896" s="121">
        <v>45083.291666666664</v>
      </c>
      <c r="B896">
        <v>177.86150000000001</v>
      </c>
      <c r="C896">
        <v>179.21</v>
      </c>
      <c r="D896">
        <v>180.12</v>
      </c>
      <c r="E896">
        <v>177.43</v>
      </c>
      <c r="F896">
        <v>179.97</v>
      </c>
      <c r="G896">
        <v>64848400</v>
      </c>
      <c r="H896">
        <v>-0.51276704884278212</v>
      </c>
      <c r="I896" s="1">
        <v>45083.291666666664</v>
      </c>
      <c r="J896">
        <v>30.3416</v>
      </c>
      <c r="K896">
        <v>30.96</v>
      </c>
      <c r="L896">
        <v>31.45</v>
      </c>
      <c r="M896">
        <v>29.7</v>
      </c>
      <c r="N896">
        <v>29.77</v>
      </c>
      <c r="O896">
        <v>0.1305009199446848</v>
      </c>
      <c r="P896">
        <v>42295300</v>
      </c>
      <c r="Q896" s="1">
        <v>45083.291666666664</v>
      </c>
      <c r="R896">
        <v>330.49430000000001</v>
      </c>
      <c r="S896">
        <v>333.68</v>
      </c>
      <c r="T896">
        <v>335.37</v>
      </c>
      <c r="U896">
        <v>332.17</v>
      </c>
      <c r="V896">
        <v>335.33</v>
      </c>
      <c r="W896">
        <v>20396200</v>
      </c>
      <c r="X896">
        <v>-0.64704928877448886</v>
      </c>
      <c r="Y896" s="1">
        <v>45083.291666666664</v>
      </c>
      <c r="Z896">
        <v>38.635100000000001</v>
      </c>
      <c r="AA896">
        <v>38.654000000000003</v>
      </c>
      <c r="AB896">
        <v>39.159999999999997</v>
      </c>
      <c r="AC896">
        <v>38.148000000000003</v>
      </c>
      <c r="AD896">
        <v>38.83</v>
      </c>
      <c r="AE896">
        <v>-0.33079232180484097</v>
      </c>
      <c r="AF896">
        <v>388729000</v>
      </c>
      <c r="AG896" s="1">
        <v>45083.291666666664</v>
      </c>
      <c r="AH896">
        <v>19.615200000000002</v>
      </c>
      <c r="AI896">
        <v>20.010000000000002</v>
      </c>
      <c r="AJ896">
        <v>20.047999999999998</v>
      </c>
      <c r="AK896">
        <v>19.757999999999999</v>
      </c>
      <c r="AL896">
        <v>19.8</v>
      </c>
      <c r="AM896">
        <v>-0.25198296487179522</v>
      </c>
      <c r="AN896">
        <v>3770500</v>
      </c>
    </row>
    <row r="897" spans="1:40">
      <c r="A897" s="121">
        <v>45084.291666666664</v>
      </c>
      <c r="B897">
        <v>176.482</v>
      </c>
      <c r="C897">
        <v>177.82</v>
      </c>
      <c r="D897">
        <v>181.21</v>
      </c>
      <c r="E897">
        <v>177.32</v>
      </c>
      <c r="F897">
        <v>178.44</v>
      </c>
      <c r="G897">
        <v>61944600</v>
      </c>
      <c r="H897">
        <v>-0.56748498595182051</v>
      </c>
      <c r="I897" s="1">
        <v>45084.291666666664</v>
      </c>
      <c r="J897">
        <v>30.655200000000001</v>
      </c>
      <c r="K897">
        <v>31.28</v>
      </c>
      <c r="L897">
        <v>31.37</v>
      </c>
      <c r="M897">
        <v>30.93</v>
      </c>
      <c r="N897">
        <v>31.03</v>
      </c>
      <c r="O897">
        <v>-4.5003564829649194E-3</v>
      </c>
      <c r="P897">
        <v>39098000</v>
      </c>
      <c r="Q897" s="1">
        <v>45084.291666666664</v>
      </c>
      <c r="R897">
        <v>320.29259999999999</v>
      </c>
      <c r="S897">
        <v>323.38</v>
      </c>
      <c r="T897">
        <v>334.49</v>
      </c>
      <c r="U897">
        <v>322.5</v>
      </c>
      <c r="V897">
        <v>331.65</v>
      </c>
      <c r="W897">
        <v>40717100</v>
      </c>
      <c r="X897">
        <v>0.95121436580673524</v>
      </c>
      <c r="Y897" s="1">
        <v>45084.291666666664</v>
      </c>
      <c r="Z897">
        <v>37.460599999999999</v>
      </c>
      <c r="AA897">
        <v>37.475000000000001</v>
      </c>
      <c r="AB897">
        <v>39.499000000000002</v>
      </c>
      <c r="AC897">
        <v>37.356000000000002</v>
      </c>
      <c r="AD897">
        <v>38.914999999999999</v>
      </c>
      <c r="AE897">
        <v>0.3305206644208229</v>
      </c>
      <c r="AF897">
        <v>511998000</v>
      </c>
      <c r="AG897" s="1">
        <v>45084.291666666664</v>
      </c>
      <c r="AH897">
        <v>19.150600000000001</v>
      </c>
      <c r="AI897">
        <v>19.536000000000001</v>
      </c>
      <c r="AJ897">
        <v>19.760000000000002</v>
      </c>
      <c r="AK897">
        <v>19.526</v>
      </c>
      <c r="AL897">
        <v>19.66</v>
      </c>
      <c r="AM897">
        <v>-0.28965268788141157</v>
      </c>
      <c r="AN897">
        <v>3680500</v>
      </c>
    </row>
    <row r="898" spans="1:40">
      <c r="A898" s="121">
        <v>45085.291666666664</v>
      </c>
      <c r="B898">
        <v>179.21129999999999</v>
      </c>
      <c r="C898">
        <v>180.57</v>
      </c>
      <c r="D898">
        <v>180.84</v>
      </c>
      <c r="E898">
        <v>177.46</v>
      </c>
      <c r="F898">
        <v>177.9</v>
      </c>
      <c r="G898">
        <v>50214900</v>
      </c>
      <c r="H898">
        <v>-0.78851432230690244</v>
      </c>
      <c r="I898" s="1">
        <v>45085.291666666664</v>
      </c>
      <c r="J898">
        <v>31.1844</v>
      </c>
      <c r="K898">
        <v>31.82</v>
      </c>
      <c r="L898">
        <v>31.85</v>
      </c>
      <c r="M898">
        <v>31.06</v>
      </c>
      <c r="N898">
        <v>31.43</v>
      </c>
      <c r="O898">
        <v>-0.16912988039107685</v>
      </c>
      <c r="P898">
        <v>35199000</v>
      </c>
      <c r="Q898" s="1">
        <v>45085.291666666664</v>
      </c>
      <c r="R898">
        <v>322.15469999999999</v>
      </c>
      <c r="S898">
        <v>325.26</v>
      </c>
      <c r="T898">
        <v>326.64</v>
      </c>
      <c r="U898">
        <v>323.35000000000002</v>
      </c>
      <c r="V898">
        <v>323.94</v>
      </c>
      <c r="W898">
        <v>23277700</v>
      </c>
      <c r="X898">
        <v>-0.42041578727230156</v>
      </c>
      <c r="Y898" s="1">
        <v>45085.291666666664</v>
      </c>
      <c r="Z898">
        <v>38.495199999999997</v>
      </c>
      <c r="AA898">
        <v>38.51</v>
      </c>
      <c r="AB898">
        <v>38.863999999999997</v>
      </c>
      <c r="AC898">
        <v>37.505000000000003</v>
      </c>
      <c r="AD898">
        <v>37.723999999999997</v>
      </c>
      <c r="AE898">
        <v>-0.17498256380443572</v>
      </c>
      <c r="AF898">
        <v>417772000</v>
      </c>
      <c r="AG898" s="1">
        <v>45085.291666666664</v>
      </c>
      <c r="AH898">
        <v>19.0976</v>
      </c>
      <c r="AI898">
        <v>19.481999999999999</v>
      </c>
      <c r="AJ898">
        <v>19.481999999999999</v>
      </c>
      <c r="AK898">
        <v>19.184000000000001</v>
      </c>
      <c r="AL898">
        <v>19.242000000000001</v>
      </c>
      <c r="AM898">
        <v>-0.39429080735256816</v>
      </c>
      <c r="AN898">
        <v>3430500</v>
      </c>
    </row>
    <row r="899" spans="1:40">
      <c r="A899" s="121">
        <v>45086.291666666664</v>
      </c>
      <c r="B899">
        <v>179.5984</v>
      </c>
      <c r="C899">
        <v>180.96</v>
      </c>
      <c r="D899">
        <v>182.23</v>
      </c>
      <c r="E899">
        <v>180.63</v>
      </c>
      <c r="F899">
        <v>181.5</v>
      </c>
      <c r="G899">
        <v>48870700</v>
      </c>
      <c r="H899">
        <v>-0.81384383916824599</v>
      </c>
      <c r="I899" s="1">
        <v>45086.291666666664</v>
      </c>
      <c r="J899">
        <v>30.713999999999999</v>
      </c>
      <c r="K899">
        <v>31.34</v>
      </c>
      <c r="L899">
        <v>31.99</v>
      </c>
      <c r="M899">
        <v>30.68</v>
      </c>
      <c r="N899">
        <v>31.93</v>
      </c>
      <c r="O899">
        <v>4.278999149782127E-2</v>
      </c>
      <c r="P899">
        <v>40218000</v>
      </c>
      <c r="Q899" s="1">
        <v>45086.291666666664</v>
      </c>
      <c r="R899">
        <v>323.67009999999999</v>
      </c>
      <c r="S899">
        <v>326.79000000000002</v>
      </c>
      <c r="T899">
        <v>329.99</v>
      </c>
      <c r="U899">
        <v>324.41000000000003</v>
      </c>
      <c r="V899">
        <v>324.99</v>
      </c>
      <c r="W899">
        <v>22514900</v>
      </c>
      <c r="X899">
        <v>-0.48041094081936681</v>
      </c>
      <c r="Y899" s="1">
        <v>45086.291666666664</v>
      </c>
      <c r="Z899">
        <v>38.755099999999999</v>
      </c>
      <c r="AA899">
        <v>38.770000000000003</v>
      </c>
      <c r="AB899">
        <v>39.710999999999999</v>
      </c>
      <c r="AC899">
        <v>38.567</v>
      </c>
      <c r="AD899">
        <v>39.036999999999999</v>
      </c>
      <c r="AE899">
        <v>-0.12162967177144911</v>
      </c>
      <c r="AF899">
        <v>427717000</v>
      </c>
      <c r="AG899" s="1">
        <v>45086.291666666664</v>
      </c>
      <c r="AH899">
        <v>19.299600000000002</v>
      </c>
      <c r="AI899">
        <v>19.687999999999999</v>
      </c>
      <c r="AJ899">
        <v>19.809999999999999</v>
      </c>
      <c r="AK899">
        <v>19.600000000000001</v>
      </c>
      <c r="AL899">
        <v>19.707999999999998</v>
      </c>
      <c r="AM899">
        <v>-0.74859547988190434</v>
      </c>
      <c r="AN899">
        <v>2584000</v>
      </c>
    </row>
    <row r="900" spans="1:40">
      <c r="A900" s="121">
        <v>45089.291666666664</v>
      </c>
      <c r="B900">
        <v>182.40700000000001</v>
      </c>
      <c r="C900">
        <v>183.79</v>
      </c>
      <c r="D900">
        <v>183.89</v>
      </c>
      <c r="E900">
        <v>180.97</v>
      </c>
      <c r="F900">
        <v>181.27</v>
      </c>
      <c r="G900">
        <v>54274900</v>
      </c>
      <c r="H900">
        <v>-0.71200945810733784</v>
      </c>
      <c r="I900" s="1">
        <v>45089.291666666664</v>
      </c>
      <c r="J900">
        <v>32.409399999999998</v>
      </c>
      <c r="K900">
        <v>33.07</v>
      </c>
      <c r="L900">
        <v>33.299999999999997</v>
      </c>
      <c r="M900">
        <v>31.36</v>
      </c>
      <c r="N900">
        <v>31.4</v>
      </c>
      <c r="O900">
        <v>0.87305649735048863</v>
      </c>
      <c r="P900">
        <v>59881600</v>
      </c>
      <c r="Q900" s="1">
        <v>45089.291666666664</v>
      </c>
      <c r="R900">
        <v>328.68180000000001</v>
      </c>
      <c r="S900">
        <v>331.85</v>
      </c>
      <c r="T900">
        <v>332.1</v>
      </c>
      <c r="U900">
        <v>325.16000000000003</v>
      </c>
      <c r="V900">
        <v>328.58</v>
      </c>
      <c r="W900">
        <v>24260300</v>
      </c>
      <c r="X900">
        <v>-0.34313309472465303</v>
      </c>
      <c r="Y900" s="1">
        <v>45089.291666666664</v>
      </c>
      <c r="Z900">
        <v>39.466799999999999</v>
      </c>
      <c r="AA900">
        <v>39.481999999999999</v>
      </c>
      <c r="AB900">
        <v>39.53</v>
      </c>
      <c r="AC900">
        <v>38.618000000000002</v>
      </c>
      <c r="AD900">
        <v>39.200000000000003</v>
      </c>
      <c r="AE900">
        <v>-0.33094253608105251</v>
      </c>
      <c r="AF900">
        <v>388701000</v>
      </c>
      <c r="AG900" s="1">
        <v>45089.291666666664</v>
      </c>
      <c r="AH900">
        <v>19.458400000000001</v>
      </c>
      <c r="AI900">
        <v>19.850000000000001</v>
      </c>
      <c r="AJ900">
        <v>19.91</v>
      </c>
      <c r="AK900">
        <v>19.7</v>
      </c>
      <c r="AL900">
        <v>19.762</v>
      </c>
      <c r="AM900">
        <v>0.66841393399649807</v>
      </c>
      <c r="AN900">
        <v>5969500</v>
      </c>
    </row>
    <row r="901" spans="1:40">
      <c r="A901" s="121">
        <v>45090.291666666664</v>
      </c>
      <c r="B901">
        <v>181.9306</v>
      </c>
      <c r="C901">
        <v>183.31</v>
      </c>
      <c r="D901">
        <v>184.15</v>
      </c>
      <c r="E901">
        <v>182.44</v>
      </c>
      <c r="F901">
        <v>182.8</v>
      </c>
      <c r="G901">
        <v>54929100</v>
      </c>
      <c r="H901">
        <v>-0.69968199944739817</v>
      </c>
      <c r="I901" s="1">
        <v>45090.291666666664</v>
      </c>
      <c r="J901">
        <v>33.232599999999998</v>
      </c>
      <c r="K901">
        <v>33.909999999999997</v>
      </c>
      <c r="L901">
        <v>33.950000000000003</v>
      </c>
      <c r="M901">
        <v>33.07</v>
      </c>
      <c r="N901">
        <v>33.770000000000003</v>
      </c>
      <c r="O901">
        <v>0.53984532759587045</v>
      </c>
      <c r="P901">
        <v>51990000</v>
      </c>
      <c r="Q901" s="1">
        <v>45090.291666666664</v>
      </c>
      <c r="R901">
        <v>331.0985</v>
      </c>
      <c r="S901">
        <v>334.29</v>
      </c>
      <c r="T901">
        <v>336.98</v>
      </c>
      <c r="U901">
        <v>330.39</v>
      </c>
      <c r="V901">
        <v>334.47</v>
      </c>
      <c r="W901">
        <v>22951300</v>
      </c>
      <c r="X901">
        <v>-0.44608754673449624</v>
      </c>
      <c r="Y901" s="1">
        <v>45090.291666666664</v>
      </c>
      <c r="Z901">
        <v>41.0062</v>
      </c>
      <c r="AA901">
        <v>41.021999999999998</v>
      </c>
      <c r="AB901">
        <v>41.100999999999999</v>
      </c>
      <c r="AC901">
        <v>39.74</v>
      </c>
      <c r="AD901">
        <v>40.186</v>
      </c>
      <c r="AE901">
        <v>0.87349162496969923</v>
      </c>
      <c r="AF901">
        <v>613208000</v>
      </c>
      <c r="AG901" s="1">
        <v>45090.291666666664</v>
      </c>
      <c r="AH901">
        <v>19.642700000000001</v>
      </c>
      <c r="AI901">
        <v>20.038</v>
      </c>
      <c r="AJ901">
        <v>20.187999999999999</v>
      </c>
      <c r="AK901">
        <v>20.007999999999999</v>
      </c>
      <c r="AL901">
        <v>20.045999999999999</v>
      </c>
      <c r="AM901">
        <v>-0.53115746762084093</v>
      </c>
      <c r="AN901">
        <v>3103500</v>
      </c>
    </row>
    <row r="902" spans="1:40">
      <c r="A902" s="121">
        <v>45091.291666666664</v>
      </c>
      <c r="B902">
        <v>182.5658</v>
      </c>
      <c r="C902">
        <v>183.95</v>
      </c>
      <c r="D902">
        <v>184.39</v>
      </c>
      <c r="E902">
        <v>182.02</v>
      </c>
      <c r="F902">
        <v>183.37</v>
      </c>
      <c r="G902">
        <v>57462900</v>
      </c>
      <c r="H902">
        <v>-0.65193618050433</v>
      </c>
      <c r="I902" s="1">
        <v>45091.291666666664</v>
      </c>
      <c r="J902">
        <v>34.869300000000003</v>
      </c>
      <c r="K902">
        <v>35.58</v>
      </c>
      <c r="L902">
        <v>35.6</v>
      </c>
      <c r="M902">
        <v>33.799999999999997</v>
      </c>
      <c r="N902">
        <v>33.869999999999997</v>
      </c>
      <c r="O902">
        <v>1.486256083618849</v>
      </c>
      <c r="P902">
        <v>74404300</v>
      </c>
      <c r="Q902" s="1">
        <v>45091.291666666664</v>
      </c>
      <c r="R902">
        <v>334.11939999999998</v>
      </c>
      <c r="S902">
        <v>337.34</v>
      </c>
      <c r="T902">
        <v>339.04</v>
      </c>
      <c r="U902">
        <v>332.81</v>
      </c>
      <c r="V902">
        <v>334.34</v>
      </c>
      <c r="W902">
        <v>26003800</v>
      </c>
      <c r="X902">
        <v>-0.20600468595524007</v>
      </c>
      <c r="Y902" s="1">
        <v>45091.291666666664</v>
      </c>
      <c r="Z902">
        <v>42.980499999999999</v>
      </c>
      <c r="AA902">
        <v>42.997</v>
      </c>
      <c r="AB902">
        <v>43</v>
      </c>
      <c r="AC902">
        <v>40.552</v>
      </c>
      <c r="AD902">
        <v>40.823999999999998</v>
      </c>
      <c r="AE902">
        <v>1.5561994159643477</v>
      </c>
      <c r="AF902">
        <v>740465000</v>
      </c>
      <c r="AG902" s="1">
        <v>45091.291666666664</v>
      </c>
      <c r="AH902">
        <v>19.579899999999999</v>
      </c>
      <c r="AI902">
        <v>19.974</v>
      </c>
      <c r="AJ902">
        <v>20.178000000000001</v>
      </c>
      <c r="AK902">
        <v>19.902000000000001</v>
      </c>
      <c r="AL902">
        <v>20.141999999999999</v>
      </c>
      <c r="AM902">
        <v>-0.75215317594392361</v>
      </c>
      <c r="AN902">
        <v>2575500</v>
      </c>
    </row>
    <row r="903" spans="1:40">
      <c r="A903" s="121">
        <v>45092.291666666664</v>
      </c>
      <c r="B903">
        <v>184.6103</v>
      </c>
      <c r="C903">
        <v>186.01</v>
      </c>
      <c r="D903">
        <v>186.52</v>
      </c>
      <c r="E903">
        <v>183.78</v>
      </c>
      <c r="F903">
        <v>183.96</v>
      </c>
      <c r="G903">
        <v>65433200</v>
      </c>
      <c r="H903">
        <v>-0.50174733342802713</v>
      </c>
      <c r="I903" s="1">
        <v>45092.291666666664</v>
      </c>
      <c r="J903">
        <v>35.104500000000002</v>
      </c>
      <c r="K903">
        <v>35.82</v>
      </c>
      <c r="L903">
        <v>36.42</v>
      </c>
      <c r="M903">
        <v>35.22</v>
      </c>
      <c r="N903">
        <v>35.28</v>
      </c>
      <c r="O903">
        <v>1.202176207534269</v>
      </c>
      <c r="P903">
        <v>67676300</v>
      </c>
      <c r="Q903" s="1">
        <v>45092.291666666664</v>
      </c>
      <c r="R903">
        <v>344.77670000000001</v>
      </c>
      <c r="S903">
        <v>348.1</v>
      </c>
      <c r="T903">
        <v>349.84</v>
      </c>
      <c r="U903">
        <v>337.2</v>
      </c>
      <c r="V903">
        <v>337.48</v>
      </c>
      <c r="W903">
        <v>38899100</v>
      </c>
      <c r="X903">
        <v>0.80822644086105544</v>
      </c>
      <c r="Y903" s="1">
        <v>45092.291666666664</v>
      </c>
      <c r="Z903">
        <v>42.636600000000001</v>
      </c>
      <c r="AA903">
        <v>42.652999999999999</v>
      </c>
      <c r="AB903">
        <v>43.289000000000001</v>
      </c>
      <c r="AC903">
        <v>42.146999999999998</v>
      </c>
      <c r="AD903">
        <v>42.601999999999997</v>
      </c>
      <c r="AE903">
        <v>0.63429684928516017</v>
      </c>
      <c r="AF903">
        <v>568622000</v>
      </c>
      <c r="AG903" s="1">
        <v>45092.291666666664</v>
      </c>
      <c r="AH903">
        <v>19.540700000000001</v>
      </c>
      <c r="AI903">
        <v>19.934000000000001</v>
      </c>
      <c r="AJ903">
        <v>19.95</v>
      </c>
      <c r="AK903">
        <v>19.71</v>
      </c>
      <c r="AL903">
        <v>19.757999999999999</v>
      </c>
      <c r="AM903">
        <v>-0.59519599673718881</v>
      </c>
      <c r="AN903">
        <v>2950500</v>
      </c>
    </row>
    <row r="904" spans="1:40">
      <c r="A904" s="121">
        <v>45093.291666666664</v>
      </c>
      <c r="B904">
        <v>183.52850000000001</v>
      </c>
      <c r="C904">
        <v>184.92</v>
      </c>
      <c r="D904">
        <v>186.99</v>
      </c>
      <c r="E904">
        <v>184.27</v>
      </c>
      <c r="F904">
        <v>186.73</v>
      </c>
      <c r="G904">
        <v>101235600</v>
      </c>
      <c r="H904">
        <v>0.17289743258637955</v>
      </c>
      <c r="I904" s="1">
        <v>45093.291666666664</v>
      </c>
      <c r="J904">
        <v>35.643500000000003</v>
      </c>
      <c r="K904">
        <v>36.369999999999997</v>
      </c>
      <c r="L904">
        <v>36.799999999999997</v>
      </c>
      <c r="M904">
        <v>35.6</v>
      </c>
      <c r="N904">
        <v>36.36</v>
      </c>
      <c r="O904">
        <v>2.9971911463099645</v>
      </c>
      <c r="P904">
        <v>110188500</v>
      </c>
      <c r="Q904" s="1">
        <v>45093.291666666664</v>
      </c>
      <c r="R904">
        <v>339.06169999999997</v>
      </c>
      <c r="S904">
        <v>342.33</v>
      </c>
      <c r="T904">
        <v>351.47</v>
      </c>
      <c r="U904">
        <v>341.95</v>
      </c>
      <c r="V904">
        <v>351.32</v>
      </c>
      <c r="W904">
        <v>46533600</v>
      </c>
      <c r="X904">
        <v>1.4086892092866841</v>
      </c>
      <c r="Y904" s="1">
        <v>45093.291666666664</v>
      </c>
      <c r="Z904">
        <v>42.675600000000003</v>
      </c>
      <c r="AA904">
        <v>42.692</v>
      </c>
      <c r="AB904">
        <v>43.720999999999997</v>
      </c>
      <c r="AC904">
        <v>42.661000000000001</v>
      </c>
      <c r="AD904">
        <v>43.45</v>
      </c>
      <c r="AE904">
        <v>1.1015008018720587</v>
      </c>
      <c r="AF904">
        <v>655709000</v>
      </c>
      <c r="AG904" s="1">
        <v>45093.291666666664</v>
      </c>
      <c r="AH904">
        <v>19.129000000000001</v>
      </c>
      <c r="AI904">
        <v>19.513999999999999</v>
      </c>
      <c r="AJ904">
        <v>19.731999999999999</v>
      </c>
      <c r="AK904">
        <v>19.492000000000001</v>
      </c>
      <c r="AL904">
        <v>19.696000000000002</v>
      </c>
      <c r="AM904">
        <v>-0.20196594376458235</v>
      </c>
      <c r="AN904">
        <v>3890000</v>
      </c>
    </row>
    <row r="905" spans="1:40">
      <c r="A905" s="121">
        <v>45097.291666666664</v>
      </c>
      <c r="B905">
        <v>183.61789999999999</v>
      </c>
      <c r="C905">
        <v>185.01</v>
      </c>
      <c r="D905">
        <v>186.1</v>
      </c>
      <c r="E905">
        <v>184.41</v>
      </c>
      <c r="F905">
        <v>184.41</v>
      </c>
      <c r="G905">
        <v>49799100</v>
      </c>
      <c r="H905">
        <v>-0.79634947564044412</v>
      </c>
      <c r="I905" s="1">
        <v>45097.291666666664</v>
      </c>
      <c r="J905">
        <v>34.300800000000002</v>
      </c>
      <c r="K905">
        <v>35</v>
      </c>
      <c r="L905">
        <v>37.11</v>
      </c>
      <c r="M905">
        <v>34.72</v>
      </c>
      <c r="N905">
        <v>36.770000000000003</v>
      </c>
      <c r="O905">
        <v>1.1301386515610374</v>
      </c>
      <c r="P905">
        <v>65970200</v>
      </c>
      <c r="Q905" s="1">
        <v>45097.291666666664</v>
      </c>
      <c r="R905">
        <v>334.82260000000002</v>
      </c>
      <c r="S905">
        <v>338.05</v>
      </c>
      <c r="T905">
        <v>342.08</v>
      </c>
      <c r="U905">
        <v>335.86</v>
      </c>
      <c r="V905">
        <v>339.31</v>
      </c>
      <c r="W905">
        <v>26375400</v>
      </c>
      <c r="X905">
        <v>-0.17677789117536405</v>
      </c>
      <c r="Y905" s="1">
        <v>45097.291666666664</v>
      </c>
      <c r="Z905">
        <v>43.7911</v>
      </c>
      <c r="AA905">
        <v>43.808</v>
      </c>
      <c r="AB905">
        <v>43.99</v>
      </c>
      <c r="AC905">
        <v>42.673999999999999</v>
      </c>
      <c r="AD905">
        <v>42.997999999999998</v>
      </c>
      <c r="AE905">
        <v>4.0996774175980849E-3</v>
      </c>
      <c r="AF905">
        <v>451153000</v>
      </c>
      <c r="AG905" s="1">
        <v>45097.291666666664</v>
      </c>
      <c r="AH905">
        <v>18.882000000000001</v>
      </c>
      <c r="AI905">
        <v>19.262</v>
      </c>
      <c r="AJ905">
        <v>19.402000000000001</v>
      </c>
      <c r="AK905">
        <v>19.242000000000001</v>
      </c>
      <c r="AL905">
        <v>19.399999999999999</v>
      </c>
      <c r="AM905">
        <v>-0.76450047404152011</v>
      </c>
      <c r="AN905">
        <v>2546000</v>
      </c>
    </row>
    <row r="906" spans="1:40">
      <c r="A906" s="121">
        <v>45098.291666666664</v>
      </c>
      <c r="B906">
        <v>182.57579999999999</v>
      </c>
      <c r="C906">
        <v>183.96</v>
      </c>
      <c r="D906">
        <v>185.41</v>
      </c>
      <c r="E906">
        <v>182.59</v>
      </c>
      <c r="F906">
        <v>184.9</v>
      </c>
      <c r="G906">
        <v>49515700</v>
      </c>
      <c r="H906">
        <v>-0.80168974128432502</v>
      </c>
      <c r="I906" s="1">
        <v>45098.291666666664</v>
      </c>
      <c r="J906">
        <v>32.242800000000003</v>
      </c>
      <c r="K906">
        <v>32.9</v>
      </c>
      <c r="L906">
        <v>35.049999999999997</v>
      </c>
      <c r="M906">
        <v>32.83</v>
      </c>
      <c r="N906">
        <v>34.92</v>
      </c>
      <c r="O906">
        <v>1.341395614107705</v>
      </c>
      <c r="P906">
        <v>70973500</v>
      </c>
      <c r="Q906" s="1">
        <v>45098.291666666664</v>
      </c>
      <c r="R906">
        <v>330.37540000000001</v>
      </c>
      <c r="S906">
        <v>333.56</v>
      </c>
      <c r="T906">
        <v>337.73</v>
      </c>
      <c r="U906">
        <v>332.07</v>
      </c>
      <c r="V906">
        <v>336.37</v>
      </c>
      <c r="W906">
        <v>25117800</v>
      </c>
      <c r="X906">
        <v>-0.27568967027970231</v>
      </c>
      <c r="Y906" s="1">
        <v>45098.291666666664</v>
      </c>
      <c r="Z906">
        <v>43.028399999999998</v>
      </c>
      <c r="AA906">
        <v>43.045000000000002</v>
      </c>
      <c r="AB906">
        <v>43.615000000000002</v>
      </c>
      <c r="AC906">
        <v>42.08</v>
      </c>
      <c r="AD906">
        <v>43.500999999999998</v>
      </c>
      <c r="AE906">
        <v>0.54299339332644736</v>
      </c>
      <c r="AF906">
        <v>551603000</v>
      </c>
      <c r="AG906" s="1">
        <v>45098.291666666664</v>
      </c>
      <c r="AH906">
        <v>18.5624</v>
      </c>
      <c r="AI906">
        <v>18.936</v>
      </c>
      <c r="AJ906">
        <v>19.085999999999999</v>
      </c>
      <c r="AK906">
        <v>18.853999999999999</v>
      </c>
      <c r="AL906">
        <v>19.018000000000001</v>
      </c>
      <c r="AM906">
        <v>-0.6590252496145943</v>
      </c>
      <c r="AN906">
        <v>2798000</v>
      </c>
    </row>
    <row r="907" spans="1:40">
      <c r="A907" s="121">
        <v>45099.291666666664</v>
      </c>
      <c r="B907">
        <v>185.59289999999999</v>
      </c>
      <c r="C907">
        <v>187</v>
      </c>
      <c r="D907">
        <v>187.05</v>
      </c>
      <c r="E907">
        <v>183.67</v>
      </c>
      <c r="F907">
        <v>183.74</v>
      </c>
      <c r="G907">
        <v>51245300</v>
      </c>
      <c r="H907">
        <v>-0.76909791539280603</v>
      </c>
      <c r="I907" s="1">
        <v>45099.291666666664</v>
      </c>
      <c r="J907">
        <v>32.056600000000003</v>
      </c>
      <c r="K907">
        <v>32.71</v>
      </c>
      <c r="L907">
        <v>33.24</v>
      </c>
      <c r="M907">
        <v>32.130000000000003</v>
      </c>
      <c r="N907">
        <v>32.69</v>
      </c>
      <c r="O907">
        <v>0.27596096351058519</v>
      </c>
      <c r="P907">
        <v>45740300</v>
      </c>
      <c r="Q907" s="1">
        <v>45099.291666666664</v>
      </c>
      <c r="R907">
        <v>336.4667</v>
      </c>
      <c r="S907">
        <v>339.71</v>
      </c>
      <c r="T907">
        <v>340.12</v>
      </c>
      <c r="U907">
        <v>333.34</v>
      </c>
      <c r="V907">
        <v>334.12</v>
      </c>
      <c r="W907">
        <v>23556800</v>
      </c>
      <c r="X907">
        <v>-0.39846423069785752</v>
      </c>
      <c r="Y907" s="1">
        <v>45099.291666666664</v>
      </c>
      <c r="Z907">
        <v>43.008400000000002</v>
      </c>
      <c r="AA907">
        <v>43.024999999999999</v>
      </c>
      <c r="AB907">
        <v>43.426000000000002</v>
      </c>
      <c r="AC907">
        <v>42.234000000000002</v>
      </c>
      <c r="AD907">
        <v>42.253</v>
      </c>
      <c r="AE907">
        <v>-0.17517033164970014</v>
      </c>
      <c r="AF907">
        <v>417737000</v>
      </c>
      <c r="AG907" s="1">
        <v>45099.291666666664</v>
      </c>
      <c r="AH907">
        <v>18.393799999999999</v>
      </c>
      <c r="AI907">
        <v>18.763999999999999</v>
      </c>
      <c r="AJ907">
        <v>18.814</v>
      </c>
      <c r="AK907">
        <v>18.66</v>
      </c>
      <c r="AL907">
        <v>18.718</v>
      </c>
      <c r="AM907">
        <v>-0.36122516159968265</v>
      </c>
      <c r="AN907">
        <v>3509500</v>
      </c>
    </row>
    <row r="908" spans="1:40">
      <c r="A908" s="121">
        <v>45100.291666666664</v>
      </c>
      <c r="B908">
        <v>185.27529999999999</v>
      </c>
      <c r="C908">
        <v>186.68</v>
      </c>
      <c r="D908">
        <v>187.56</v>
      </c>
      <c r="E908">
        <v>185.01</v>
      </c>
      <c r="F908">
        <v>185.55</v>
      </c>
      <c r="G908">
        <v>53079300</v>
      </c>
      <c r="H908">
        <v>-0.73453882156472683</v>
      </c>
      <c r="I908" s="1">
        <v>45100.291666666664</v>
      </c>
      <c r="J908">
        <v>32.340800000000002</v>
      </c>
      <c r="K908">
        <v>33</v>
      </c>
      <c r="L908">
        <v>33.450000000000003</v>
      </c>
      <c r="M908">
        <v>32.03</v>
      </c>
      <c r="N908">
        <v>32.21</v>
      </c>
      <c r="O908">
        <v>0.29533733912521271</v>
      </c>
      <c r="P908">
        <v>46199200</v>
      </c>
      <c r="Q908" s="1">
        <v>45100.291666666664</v>
      </c>
      <c r="R908">
        <v>331.82139999999998</v>
      </c>
      <c r="S908">
        <v>335.02</v>
      </c>
      <c r="T908">
        <v>337.96</v>
      </c>
      <c r="U908">
        <v>333.45</v>
      </c>
      <c r="V908">
        <v>334.36</v>
      </c>
      <c r="W908">
        <v>23084700</v>
      </c>
      <c r="X908">
        <v>-0.43559547347390565</v>
      </c>
      <c r="Y908" s="1">
        <v>45100.291666666664</v>
      </c>
      <c r="Z908">
        <v>42.192799999999998</v>
      </c>
      <c r="AA908">
        <v>42.209000000000003</v>
      </c>
      <c r="AB908">
        <v>42.808999999999997</v>
      </c>
      <c r="AC908">
        <v>42.015000000000001</v>
      </c>
      <c r="AD908">
        <v>42.463999999999999</v>
      </c>
      <c r="AE908">
        <v>-0.49489605377035406</v>
      </c>
      <c r="AF908">
        <v>358140000</v>
      </c>
      <c r="AG908" s="1">
        <v>45100.291666666664</v>
      </c>
      <c r="AH908">
        <v>17.868400000000001</v>
      </c>
      <c r="AI908">
        <v>18.228000000000002</v>
      </c>
      <c r="AJ908">
        <v>18.297999999999998</v>
      </c>
      <c r="AK908">
        <v>18.16</v>
      </c>
      <c r="AL908">
        <v>18.248000000000001</v>
      </c>
      <c r="AM908">
        <v>0.5767509413397649</v>
      </c>
      <c r="AN908">
        <v>5750500</v>
      </c>
    </row>
    <row r="909" spans="1:40">
      <c r="A909" s="121">
        <v>45103.291666666664</v>
      </c>
      <c r="B909">
        <v>183.8759</v>
      </c>
      <c r="C909">
        <v>185.27</v>
      </c>
      <c r="D909">
        <v>188.05</v>
      </c>
      <c r="E909">
        <v>185.23</v>
      </c>
      <c r="F909">
        <v>186.83</v>
      </c>
      <c r="G909">
        <v>48088700</v>
      </c>
      <c r="H909">
        <v>-0.82857950512983702</v>
      </c>
      <c r="I909" s="1">
        <v>45103.291666666664</v>
      </c>
      <c r="J909">
        <v>32.673999999999999</v>
      </c>
      <c r="K909">
        <v>33.340000000000003</v>
      </c>
      <c r="L909">
        <v>33.99</v>
      </c>
      <c r="M909">
        <v>33.1</v>
      </c>
      <c r="N909">
        <v>33.19</v>
      </c>
      <c r="O909">
        <v>-1.0648101720467125E-2</v>
      </c>
      <c r="P909">
        <v>38952400</v>
      </c>
      <c r="Q909" s="1">
        <v>45103.291666666664</v>
      </c>
      <c r="R909">
        <v>325.46280000000002</v>
      </c>
      <c r="S909">
        <v>328.6</v>
      </c>
      <c r="T909">
        <v>336.11</v>
      </c>
      <c r="U909">
        <v>328.49</v>
      </c>
      <c r="V909">
        <v>333.72</v>
      </c>
      <c r="W909">
        <v>21520600</v>
      </c>
      <c r="X909">
        <v>-0.55861385268597263</v>
      </c>
      <c r="Y909" s="1">
        <v>45103.291666666664</v>
      </c>
      <c r="Z909">
        <v>40.616399999999999</v>
      </c>
      <c r="AA909">
        <v>40.631999999999998</v>
      </c>
      <c r="AB909">
        <v>42.764000000000003</v>
      </c>
      <c r="AC909">
        <v>40.1</v>
      </c>
      <c r="AD909">
        <v>42.460999999999999</v>
      </c>
      <c r="AE909">
        <v>0.77217209566502509</v>
      </c>
      <c r="AF909">
        <v>594322000</v>
      </c>
      <c r="AG909" s="1">
        <v>45103.291666666664</v>
      </c>
      <c r="AH909">
        <v>17.717400000000001</v>
      </c>
      <c r="AI909">
        <v>18.074000000000002</v>
      </c>
      <c r="AJ909">
        <v>18.231999999999999</v>
      </c>
      <c r="AK909">
        <v>18.038</v>
      </c>
      <c r="AL909">
        <v>18.126000000000001</v>
      </c>
      <c r="AM909">
        <v>-0.37629305080352921</v>
      </c>
      <c r="AN909">
        <v>3473500</v>
      </c>
    </row>
    <row r="910" spans="1:40">
      <c r="A910" s="121">
        <v>45104.291666666664</v>
      </c>
      <c r="B910">
        <v>186.64490000000001</v>
      </c>
      <c r="C910">
        <v>188.06</v>
      </c>
      <c r="D910">
        <v>188.39</v>
      </c>
      <c r="E910">
        <v>185.67</v>
      </c>
      <c r="F910">
        <v>185.89</v>
      </c>
      <c r="G910">
        <v>50730800</v>
      </c>
      <c r="H910">
        <v>-0.77879292835602676</v>
      </c>
      <c r="I910" s="1">
        <v>45104.291666666664</v>
      </c>
      <c r="J910">
        <v>33.418799999999997</v>
      </c>
      <c r="K910">
        <v>34.1</v>
      </c>
      <c r="L910">
        <v>34.229999999999997</v>
      </c>
      <c r="M910">
        <v>33.01</v>
      </c>
      <c r="N910">
        <v>33.22</v>
      </c>
      <c r="O910">
        <v>-0.26033691670651993</v>
      </c>
      <c r="P910">
        <v>33038900</v>
      </c>
      <c r="Q910" s="1">
        <v>45104.291666666664</v>
      </c>
      <c r="R910">
        <v>331.37580000000003</v>
      </c>
      <c r="S910">
        <v>334.57</v>
      </c>
      <c r="T910">
        <v>336.15</v>
      </c>
      <c r="U910">
        <v>329.3</v>
      </c>
      <c r="V910">
        <v>331.86</v>
      </c>
      <c r="W910">
        <v>24354100</v>
      </c>
      <c r="X910">
        <v>-0.33575560992822578</v>
      </c>
      <c r="Y910" s="1">
        <v>45104.291666666664</v>
      </c>
      <c r="Z910">
        <v>41.859900000000003</v>
      </c>
      <c r="AA910">
        <v>41.875999999999998</v>
      </c>
      <c r="AB910">
        <v>41.94</v>
      </c>
      <c r="AC910">
        <v>40.448</v>
      </c>
      <c r="AD910">
        <v>40.798999999999999</v>
      </c>
      <c r="AE910">
        <v>6.3230454289149474E-2</v>
      </c>
      <c r="AF910">
        <v>462175000</v>
      </c>
      <c r="AG910" s="1">
        <v>45104.291666666664</v>
      </c>
      <c r="AH910">
        <v>17.6586</v>
      </c>
      <c r="AI910">
        <v>18.013999999999999</v>
      </c>
      <c r="AJ910">
        <v>18.076000000000001</v>
      </c>
      <c r="AK910">
        <v>17.844000000000001</v>
      </c>
      <c r="AL910">
        <v>17.96</v>
      </c>
      <c r="AM910">
        <v>0.91912686824938916</v>
      </c>
      <c r="AN910">
        <v>6568500</v>
      </c>
    </row>
    <row r="911" spans="1:40">
      <c r="A911" s="121">
        <v>45105.291666666664</v>
      </c>
      <c r="B911">
        <v>187.82599999999999</v>
      </c>
      <c r="C911">
        <v>189.25</v>
      </c>
      <c r="D911">
        <v>189.9</v>
      </c>
      <c r="E911">
        <v>187.6</v>
      </c>
      <c r="F911">
        <v>187.93</v>
      </c>
      <c r="G911">
        <v>51216800</v>
      </c>
      <c r="H911">
        <v>-0.76963495692721184</v>
      </c>
      <c r="I911" s="1">
        <v>45105.291666666664</v>
      </c>
      <c r="J911">
        <v>32.8994</v>
      </c>
      <c r="K911">
        <v>33.57</v>
      </c>
      <c r="L911">
        <v>33.81</v>
      </c>
      <c r="M911">
        <v>33.03</v>
      </c>
      <c r="N911">
        <v>33.61</v>
      </c>
      <c r="O911">
        <v>-0.22368689702141065</v>
      </c>
      <c r="P911">
        <v>33906900</v>
      </c>
      <c r="Q911" s="1">
        <v>45105.291666666664</v>
      </c>
      <c r="R911">
        <v>332.64359999999999</v>
      </c>
      <c r="S911">
        <v>335.85</v>
      </c>
      <c r="T911">
        <v>337.98</v>
      </c>
      <c r="U911">
        <v>333.81</v>
      </c>
      <c r="V911">
        <v>334.66</v>
      </c>
      <c r="W911">
        <v>20259500</v>
      </c>
      <c r="X911">
        <v>-0.65780091107375971</v>
      </c>
      <c r="Y911" s="1">
        <v>45105.291666666664</v>
      </c>
      <c r="Z911">
        <v>41.101199999999999</v>
      </c>
      <c r="AA911">
        <v>41.116999999999997</v>
      </c>
      <c r="AB911">
        <v>41.844999999999999</v>
      </c>
      <c r="AC911">
        <v>40.518000000000001</v>
      </c>
      <c r="AD911">
        <v>40.659999999999997</v>
      </c>
      <c r="AE911">
        <v>0.7094951889157658</v>
      </c>
      <c r="AF911">
        <v>582639000</v>
      </c>
      <c r="AG911" s="1">
        <v>45105.291666666664</v>
      </c>
      <c r="AH911">
        <v>17.8978</v>
      </c>
      <c r="AI911">
        <v>18.257999999999999</v>
      </c>
      <c r="AJ911">
        <v>18.309999999999999</v>
      </c>
      <c r="AK911">
        <v>18.111999999999998</v>
      </c>
      <c r="AL911">
        <v>18.14</v>
      </c>
      <c r="AM911">
        <v>-0.13939234832083072</v>
      </c>
      <c r="AN911">
        <v>4039500</v>
      </c>
    </row>
    <row r="912" spans="1:40">
      <c r="A912" s="121">
        <v>45106.291666666664</v>
      </c>
      <c r="B912">
        <v>188.1634</v>
      </c>
      <c r="C912">
        <v>189.59</v>
      </c>
      <c r="D912">
        <v>190.07</v>
      </c>
      <c r="E912">
        <v>188.94</v>
      </c>
      <c r="F912">
        <v>189.08</v>
      </c>
      <c r="G912">
        <v>46347300</v>
      </c>
      <c r="H912">
        <v>-0.86139368506016256</v>
      </c>
      <c r="I912" s="1">
        <v>45106.291666666664</v>
      </c>
      <c r="J912">
        <v>32.252600000000001</v>
      </c>
      <c r="K912">
        <v>32.909999999999997</v>
      </c>
      <c r="L912">
        <v>33.340000000000003</v>
      </c>
      <c r="M912">
        <v>32.49</v>
      </c>
      <c r="N912">
        <v>33.340000000000003</v>
      </c>
      <c r="O912">
        <v>-3.7645823594498098E-2</v>
      </c>
      <c r="P912">
        <v>38313000</v>
      </c>
      <c r="Q912" s="1">
        <v>45106.291666666664</v>
      </c>
      <c r="R912">
        <v>331.85120000000001</v>
      </c>
      <c r="S912">
        <v>335.05</v>
      </c>
      <c r="T912">
        <v>336.11</v>
      </c>
      <c r="U912">
        <v>332.62</v>
      </c>
      <c r="V912">
        <v>334.71</v>
      </c>
      <c r="W912">
        <v>16997000</v>
      </c>
      <c r="X912">
        <v>-0.91440052885994261</v>
      </c>
      <c r="Y912" s="1">
        <v>45106.291666666664</v>
      </c>
      <c r="Z912">
        <v>40.8063</v>
      </c>
      <c r="AA912">
        <v>40.822000000000003</v>
      </c>
      <c r="AB912">
        <v>41.6</v>
      </c>
      <c r="AC912">
        <v>40.6</v>
      </c>
      <c r="AD912">
        <v>41.558</v>
      </c>
      <c r="AE912">
        <v>-0.37486411748618692</v>
      </c>
      <c r="AF912">
        <v>380514000</v>
      </c>
      <c r="AG912" s="1">
        <v>45106.291666666664</v>
      </c>
      <c r="AH912">
        <v>17.637</v>
      </c>
      <c r="AI912">
        <v>17.992000000000001</v>
      </c>
      <c r="AJ912">
        <v>18.059999999999999</v>
      </c>
      <c r="AK912">
        <v>17.916</v>
      </c>
      <c r="AL912">
        <v>18.021999999999998</v>
      </c>
      <c r="AM912">
        <v>-0.43907592248622318</v>
      </c>
      <c r="AN912">
        <v>3323500</v>
      </c>
    </row>
    <row r="913" spans="1:40">
      <c r="A913" s="121">
        <v>45107.291666666664</v>
      </c>
      <c r="B913">
        <v>192.5104</v>
      </c>
      <c r="C913">
        <v>193.97</v>
      </c>
      <c r="D913">
        <v>194.48</v>
      </c>
      <c r="E913">
        <v>191.26</v>
      </c>
      <c r="F913">
        <v>191.63</v>
      </c>
      <c r="G913">
        <v>85069600</v>
      </c>
      <c r="H913">
        <v>-0.13172760057868477</v>
      </c>
      <c r="I913" s="1">
        <v>45107.291666666664</v>
      </c>
      <c r="J913">
        <v>32.771999999999998</v>
      </c>
      <c r="K913">
        <v>33.44</v>
      </c>
      <c r="L913">
        <v>33.56</v>
      </c>
      <c r="M913">
        <v>33.159999999999997</v>
      </c>
      <c r="N913">
        <v>33.36</v>
      </c>
      <c r="O913">
        <v>-0.22826814948204929</v>
      </c>
      <c r="P913">
        <v>33798400</v>
      </c>
      <c r="Q913" s="1">
        <v>45107.291666666664</v>
      </c>
      <c r="R913">
        <v>337.28879999999998</v>
      </c>
      <c r="S913">
        <v>340.54</v>
      </c>
      <c r="T913">
        <v>342.73</v>
      </c>
      <c r="U913">
        <v>337.2</v>
      </c>
      <c r="V913">
        <v>337.75</v>
      </c>
      <c r="W913">
        <v>26823800</v>
      </c>
      <c r="X913">
        <v>-0.14151068240438339</v>
      </c>
      <c r="Y913" s="1">
        <v>45107.291666666664</v>
      </c>
      <c r="Z913">
        <v>42.285699999999999</v>
      </c>
      <c r="AA913">
        <v>42.302</v>
      </c>
      <c r="AB913">
        <v>42.55</v>
      </c>
      <c r="AC913">
        <v>41.500999999999998</v>
      </c>
      <c r="AD913">
        <v>41.68</v>
      </c>
      <c r="AE913">
        <v>0.27231263238885661</v>
      </c>
      <c r="AF913">
        <v>501148000</v>
      </c>
      <c r="AG913" s="1">
        <v>45107.291666666664</v>
      </c>
      <c r="AH913">
        <v>17.652699999999999</v>
      </c>
      <c r="AI913">
        <v>18.007999999999999</v>
      </c>
      <c r="AJ913">
        <v>18.158000000000001</v>
      </c>
      <c r="AK913">
        <v>18</v>
      </c>
      <c r="AL913">
        <v>18.010000000000002</v>
      </c>
      <c r="AM913">
        <v>0.13580590588831107</v>
      </c>
      <c r="AN913">
        <v>4697000</v>
      </c>
    </row>
    <row r="914" spans="1:40">
      <c r="A914" s="121">
        <v>45110.291666666664</v>
      </c>
      <c r="B914">
        <v>191.01179999999999</v>
      </c>
      <c r="C914">
        <v>192.46</v>
      </c>
      <c r="D914">
        <v>193.88</v>
      </c>
      <c r="E914">
        <v>191.76</v>
      </c>
      <c r="F914">
        <v>193.78</v>
      </c>
      <c r="G914">
        <v>31458200</v>
      </c>
      <c r="H914">
        <v>-1.1419573731275854</v>
      </c>
      <c r="I914" s="1">
        <v>45110.291666666664</v>
      </c>
      <c r="J914">
        <v>32.948399999999999</v>
      </c>
      <c r="K914">
        <v>33.619999999999997</v>
      </c>
      <c r="L914">
        <v>33.89</v>
      </c>
      <c r="M914">
        <v>33.14</v>
      </c>
      <c r="N914">
        <v>33.54</v>
      </c>
      <c r="O914">
        <v>-0.99020854720747709</v>
      </c>
      <c r="P914">
        <v>15753000</v>
      </c>
      <c r="Q914" s="1">
        <v>45110.291666666664</v>
      </c>
      <c r="R914">
        <v>334.76319999999998</v>
      </c>
      <c r="S914">
        <v>337.99</v>
      </c>
      <c r="T914">
        <v>340.9</v>
      </c>
      <c r="U914">
        <v>336.57</v>
      </c>
      <c r="V914">
        <v>339.19</v>
      </c>
      <c r="W914">
        <v>12508700</v>
      </c>
      <c r="X914">
        <v>-1.267410816832272</v>
      </c>
      <c r="Y914" s="1">
        <v>45110.291666666664</v>
      </c>
      <c r="Z914">
        <v>42.396700000000003</v>
      </c>
      <c r="AA914">
        <v>42.412999999999997</v>
      </c>
      <c r="AB914">
        <v>42.898000000000003</v>
      </c>
      <c r="AC914">
        <v>42.201999999999998</v>
      </c>
      <c r="AD914">
        <v>42.517000000000003</v>
      </c>
      <c r="AE914">
        <v>-1.3528931755126952</v>
      </c>
      <c r="AF914">
        <v>198209000</v>
      </c>
      <c r="AG914" s="1">
        <v>45110.291666666664</v>
      </c>
      <c r="AH914">
        <v>17.948699999999999</v>
      </c>
      <c r="AI914">
        <v>18.309999999999999</v>
      </c>
      <c r="AJ914">
        <v>18.420000000000002</v>
      </c>
      <c r="AK914">
        <v>18.268000000000001</v>
      </c>
      <c r="AL914">
        <v>18.308</v>
      </c>
      <c r="AM914">
        <v>-0.24026349549102566</v>
      </c>
      <c r="AN914">
        <v>3798500</v>
      </c>
    </row>
    <row r="915" spans="1:40">
      <c r="A915" s="121">
        <v>45112.291666666664</v>
      </c>
      <c r="B915">
        <v>189.8903</v>
      </c>
      <c r="C915">
        <v>191.33</v>
      </c>
      <c r="D915">
        <v>192.98</v>
      </c>
      <c r="E915">
        <v>190.62</v>
      </c>
      <c r="F915">
        <v>191.57</v>
      </c>
      <c r="G915">
        <v>46920300</v>
      </c>
      <c r="H915">
        <v>-0.85059632368421412</v>
      </c>
      <c r="I915" s="1">
        <v>45112.291666666664</v>
      </c>
      <c r="J915">
        <v>31.860600000000002</v>
      </c>
      <c r="K915">
        <v>32.51</v>
      </c>
      <c r="L915">
        <v>33.33</v>
      </c>
      <c r="M915">
        <v>32.5</v>
      </c>
      <c r="N915">
        <v>33.31</v>
      </c>
      <c r="O915">
        <v>-6.5019334840876394E-2</v>
      </c>
      <c r="P915">
        <v>37664700</v>
      </c>
      <c r="Q915" s="1">
        <v>45112.291666666664</v>
      </c>
      <c r="R915">
        <v>334.92160000000001</v>
      </c>
      <c r="S915">
        <v>338.15</v>
      </c>
      <c r="T915">
        <v>341.65</v>
      </c>
      <c r="U915">
        <v>334.73</v>
      </c>
      <c r="V915">
        <v>335.09</v>
      </c>
      <c r="W915">
        <v>18172400</v>
      </c>
      <c r="X915">
        <v>-0.82195388035545847</v>
      </c>
      <c r="Y915" s="1">
        <v>45112.291666666664</v>
      </c>
      <c r="Z915">
        <v>42.300699999999999</v>
      </c>
      <c r="AA915">
        <v>42.317</v>
      </c>
      <c r="AB915">
        <v>43.177</v>
      </c>
      <c r="AC915">
        <v>42.085000000000001</v>
      </c>
      <c r="AD915">
        <v>42.134999999999998</v>
      </c>
      <c r="AE915">
        <v>-0.68009952674800755</v>
      </c>
      <c r="AF915">
        <v>323618000</v>
      </c>
      <c r="AG915" s="1">
        <v>45112.291666666664</v>
      </c>
      <c r="AH915">
        <v>17.9252</v>
      </c>
      <c r="AI915">
        <v>18.286000000000001</v>
      </c>
      <c r="AJ915">
        <v>18.353999999999999</v>
      </c>
      <c r="AK915">
        <v>18.225999999999999</v>
      </c>
      <c r="AL915">
        <v>18.286000000000001</v>
      </c>
      <c r="AM915">
        <v>-8.2050658850636921E-2</v>
      </c>
      <c r="AN915">
        <v>4176500</v>
      </c>
    </row>
    <row r="916" spans="1:40">
      <c r="A916" s="121">
        <v>45113.291666666664</v>
      </c>
      <c r="B916">
        <v>190.36670000000001</v>
      </c>
      <c r="C916">
        <v>191.81</v>
      </c>
      <c r="D916">
        <v>192.02</v>
      </c>
      <c r="E916">
        <v>189.2</v>
      </c>
      <c r="F916">
        <v>189.84</v>
      </c>
      <c r="G916">
        <v>45094300</v>
      </c>
      <c r="H916">
        <v>-0.88500466901140751</v>
      </c>
      <c r="I916" s="1">
        <v>45113.291666666664</v>
      </c>
      <c r="J916">
        <v>31.331399999999999</v>
      </c>
      <c r="K916">
        <v>31.97</v>
      </c>
      <c r="L916">
        <v>32.04</v>
      </c>
      <c r="M916">
        <v>31.38</v>
      </c>
      <c r="N916">
        <v>31.9</v>
      </c>
      <c r="O916">
        <v>0.10509502496250708</v>
      </c>
      <c r="P916">
        <v>41693600</v>
      </c>
      <c r="Q916" s="1">
        <v>45113.291666666664</v>
      </c>
      <c r="R916">
        <v>338.01190000000003</v>
      </c>
      <c r="S916">
        <v>341.27</v>
      </c>
      <c r="T916">
        <v>342.99</v>
      </c>
      <c r="U916">
        <v>335.5</v>
      </c>
      <c r="V916">
        <v>337.3</v>
      </c>
      <c r="W916">
        <v>28161200</v>
      </c>
      <c r="X916">
        <v>-3.6322535637412966E-2</v>
      </c>
      <c r="Y916" s="1">
        <v>45113.291666666664</v>
      </c>
      <c r="Z916">
        <v>42.086799999999997</v>
      </c>
      <c r="AA916">
        <v>42.103000000000002</v>
      </c>
      <c r="AB916">
        <v>42.179000000000002</v>
      </c>
      <c r="AC916">
        <v>41.345999999999997</v>
      </c>
      <c r="AD916">
        <v>41.844000000000001</v>
      </c>
      <c r="AE916">
        <v>-0.78758857096851231</v>
      </c>
      <c r="AF916">
        <v>303582000</v>
      </c>
      <c r="AG916" s="1">
        <v>45113.291666666664</v>
      </c>
      <c r="AH916">
        <v>17.7409</v>
      </c>
      <c r="AI916">
        <v>18.097999999999999</v>
      </c>
      <c r="AJ916">
        <v>18.167999999999999</v>
      </c>
      <c r="AK916">
        <v>17.968</v>
      </c>
      <c r="AL916">
        <v>18.132000000000001</v>
      </c>
      <c r="AM916">
        <v>-0.24026349549102566</v>
      </c>
      <c r="AN916">
        <v>3798500</v>
      </c>
    </row>
    <row r="917" spans="1:40">
      <c r="A917" s="121">
        <v>45114.291666666664</v>
      </c>
      <c r="B917">
        <v>189.24520000000001</v>
      </c>
      <c r="C917">
        <v>190.68</v>
      </c>
      <c r="D917">
        <v>192.67</v>
      </c>
      <c r="E917">
        <v>190.24</v>
      </c>
      <c r="F917">
        <v>191.41</v>
      </c>
      <c r="G917">
        <v>46778000</v>
      </c>
      <c r="H917">
        <v>-0.85327776264372102</v>
      </c>
      <c r="I917" s="1">
        <v>45114.291666666664</v>
      </c>
      <c r="J917">
        <v>31.213799999999999</v>
      </c>
      <c r="K917">
        <v>31.85</v>
      </c>
      <c r="L917">
        <v>32.409999999999997</v>
      </c>
      <c r="M917">
        <v>31.82</v>
      </c>
      <c r="N917">
        <v>32</v>
      </c>
      <c r="O917">
        <v>-0.4585003641560072</v>
      </c>
      <c r="P917">
        <v>28345700</v>
      </c>
      <c r="Q917" s="1">
        <v>45114.291666666664</v>
      </c>
      <c r="R917">
        <v>334.00049999999999</v>
      </c>
      <c r="S917">
        <v>337.22</v>
      </c>
      <c r="T917">
        <v>341.79</v>
      </c>
      <c r="U917">
        <v>337</v>
      </c>
      <c r="V917">
        <v>339.32</v>
      </c>
      <c r="W917">
        <v>21185300</v>
      </c>
      <c r="X917">
        <v>-0.58498560804036559</v>
      </c>
      <c r="Y917" s="1">
        <v>45114.291666666664</v>
      </c>
      <c r="Z917">
        <v>42.486600000000003</v>
      </c>
      <c r="AA917">
        <v>42.503</v>
      </c>
      <c r="AB917">
        <v>43.213999999999999</v>
      </c>
      <c r="AC917">
        <v>42.18</v>
      </c>
      <c r="AD917">
        <v>42.322000000000003</v>
      </c>
      <c r="AE917">
        <v>-0.50701512698327689</v>
      </c>
      <c r="AF917">
        <v>355881000</v>
      </c>
      <c r="AG917" s="1">
        <v>45114.291666666664</v>
      </c>
      <c r="AH917">
        <v>17.848800000000001</v>
      </c>
      <c r="AI917">
        <v>18.207999999999998</v>
      </c>
      <c r="AJ917">
        <v>18.372</v>
      </c>
      <c r="AK917">
        <v>18.128</v>
      </c>
      <c r="AL917">
        <v>18.128</v>
      </c>
      <c r="AM917">
        <v>-0.31078958801458517</v>
      </c>
      <c r="AN917">
        <v>3630000</v>
      </c>
    </row>
    <row r="918" spans="1:40">
      <c r="A918" s="121">
        <v>45117.291666666664</v>
      </c>
      <c r="B918">
        <v>187.1908</v>
      </c>
      <c r="C918">
        <v>188.61</v>
      </c>
      <c r="D918">
        <v>189.99</v>
      </c>
      <c r="E918">
        <v>187.04</v>
      </c>
      <c r="F918">
        <v>189.26</v>
      </c>
      <c r="G918">
        <v>59922200</v>
      </c>
      <c r="H918">
        <v>-0.60559420697576127</v>
      </c>
      <c r="I918" s="1">
        <v>45117.291666666664</v>
      </c>
      <c r="J918">
        <v>32.085999999999999</v>
      </c>
      <c r="K918">
        <v>32.74</v>
      </c>
      <c r="L918">
        <v>32.83</v>
      </c>
      <c r="M918">
        <v>31.77</v>
      </c>
      <c r="N918">
        <v>31.87</v>
      </c>
      <c r="O918">
        <v>-0.1224011052925625</v>
      </c>
      <c r="P918">
        <v>36305700</v>
      </c>
      <c r="Q918" s="1">
        <v>45117.291666666664</v>
      </c>
      <c r="R918">
        <v>328.66199999999998</v>
      </c>
      <c r="S918">
        <v>331.83</v>
      </c>
      <c r="T918">
        <v>335.23</v>
      </c>
      <c r="U918">
        <v>327.58999999999997</v>
      </c>
      <c r="V918">
        <v>334.6</v>
      </c>
      <c r="W918">
        <v>32791400</v>
      </c>
      <c r="X918">
        <v>0.32784836099816833</v>
      </c>
      <c r="Y918" s="1">
        <v>45117.291666666664</v>
      </c>
      <c r="Z918">
        <v>42.163800000000002</v>
      </c>
      <c r="AA918">
        <v>42.18</v>
      </c>
      <c r="AB918">
        <v>42.811</v>
      </c>
      <c r="AC918">
        <v>41.649000000000001</v>
      </c>
      <c r="AD918">
        <v>42.656999999999996</v>
      </c>
      <c r="AE918">
        <v>-0.51759986866061047</v>
      </c>
      <c r="AF918">
        <v>353908000</v>
      </c>
      <c r="AG918" s="1">
        <v>45117.291666666664</v>
      </c>
      <c r="AH918">
        <v>17.788</v>
      </c>
      <c r="AI918">
        <v>18.146000000000001</v>
      </c>
      <c r="AJ918">
        <v>18.173999999999999</v>
      </c>
      <c r="AK918">
        <v>18.079999999999998</v>
      </c>
      <c r="AL918">
        <v>18.079999999999998</v>
      </c>
      <c r="AM918">
        <v>-0.4233802045655497</v>
      </c>
      <c r="AN918">
        <v>3361000</v>
      </c>
    </row>
    <row r="919" spans="1:40">
      <c r="A919" s="121">
        <v>45118.291666666664</v>
      </c>
      <c r="B919">
        <v>186.66480000000001</v>
      </c>
      <c r="C919">
        <v>188.08</v>
      </c>
      <c r="D919">
        <v>189.3</v>
      </c>
      <c r="E919">
        <v>186.6</v>
      </c>
      <c r="F919">
        <v>189.16</v>
      </c>
      <c r="G919">
        <v>46638100</v>
      </c>
      <c r="H919">
        <v>-0.85591397705296224</v>
      </c>
      <c r="I919" s="1">
        <v>45118.291666666664</v>
      </c>
      <c r="J919">
        <v>32.634799999999998</v>
      </c>
      <c r="K919">
        <v>33.299999999999997</v>
      </c>
      <c r="L919">
        <v>33.36</v>
      </c>
      <c r="M919">
        <v>32.5</v>
      </c>
      <c r="N919">
        <v>32.82</v>
      </c>
      <c r="O919">
        <v>-0.46681417622512938</v>
      </c>
      <c r="P919">
        <v>28148800</v>
      </c>
      <c r="Q919" s="1">
        <v>45118.291666666664</v>
      </c>
      <c r="R919">
        <v>329.29579999999999</v>
      </c>
      <c r="S919">
        <v>332.47</v>
      </c>
      <c r="T919">
        <v>332.86</v>
      </c>
      <c r="U919">
        <v>327</v>
      </c>
      <c r="V919">
        <v>331.06</v>
      </c>
      <c r="W919">
        <v>26698200</v>
      </c>
      <c r="X919">
        <v>-0.15138927611900241</v>
      </c>
      <c r="Y919" s="1">
        <v>45118.291666666664</v>
      </c>
      <c r="Z919">
        <v>42.3887</v>
      </c>
      <c r="AA919">
        <v>42.405000000000001</v>
      </c>
      <c r="AB919">
        <v>42.758000000000003</v>
      </c>
      <c r="AC919">
        <v>42.067</v>
      </c>
      <c r="AD919">
        <v>42.481000000000002</v>
      </c>
      <c r="AE919">
        <v>-0.81622584976912393</v>
      </c>
      <c r="AF919">
        <v>298244000</v>
      </c>
      <c r="AG919" s="1">
        <v>45118.291666666664</v>
      </c>
      <c r="AH919">
        <v>17.574300000000001</v>
      </c>
      <c r="AI919">
        <v>17.928000000000001</v>
      </c>
      <c r="AJ919">
        <v>18.079999999999998</v>
      </c>
      <c r="AK919">
        <v>17.858000000000001</v>
      </c>
      <c r="AL919">
        <v>17.984000000000002</v>
      </c>
      <c r="AM919">
        <v>1.0199980154195842</v>
      </c>
      <c r="AN919">
        <v>6809500</v>
      </c>
    </row>
    <row r="920" spans="1:40">
      <c r="A920" s="121">
        <v>45119.291666666664</v>
      </c>
      <c r="B920">
        <v>188.34209999999999</v>
      </c>
      <c r="C920">
        <v>189.77</v>
      </c>
      <c r="D920">
        <v>191.7</v>
      </c>
      <c r="E920">
        <v>188.47</v>
      </c>
      <c r="F920">
        <v>189.68</v>
      </c>
      <c r="G920">
        <v>60750200</v>
      </c>
      <c r="H920">
        <v>-0.5899917371340766</v>
      </c>
      <c r="I920" s="1">
        <v>45119.291666666664</v>
      </c>
      <c r="J920">
        <v>33.301200000000001</v>
      </c>
      <c r="K920">
        <v>33.979999999999997</v>
      </c>
      <c r="L920">
        <v>34.08</v>
      </c>
      <c r="M920">
        <v>33.06</v>
      </c>
      <c r="N920">
        <v>33.69</v>
      </c>
      <c r="O920">
        <v>-6.0902541155049027E-2</v>
      </c>
      <c r="P920">
        <v>37762200</v>
      </c>
      <c r="Q920" s="1">
        <v>45119.291666666664</v>
      </c>
      <c r="R920">
        <v>333.98070000000001</v>
      </c>
      <c r="S920">
        <v>337.2</v>
      </c>
      <c r="T920">
        <v>341.65</v>
      </c>
      <c r="U920">
        <v>335.67</v>
      </c>
      <c r="V920">
        <v>336.6</v>
      </c>
      <c r="W920">
        <v>29995300</v>
      </c>
      <c r="X920">
        <v>0.10793167401213125</v>
      </c>
      <c r="Y920" s="1">
        <v>45119.291666666664</v>
      </c>
      <c r="Z920">
        <v>43.885100000000001</v>
      </c>
      <c r="AA920">
        <v>43.902000000000001</v>
      </c>
      <c r="AB920">
        <v>43.935000000000002</v>
      </c>
      <c r="AC920">
        <v>42.777000000000001</v>
      </c>
      <c r="AD920">
        <v>43.033000000000001</v>
      </c>
      <c r="AE920">
        <v>0.16570877943888404</v>
      </c>
      <c r="AF920">
        <v>481277000</v>
      </c>
      <c r="AG920" s="1">
        <v>45119.291666666664</v>
      </c>
      <c r="AH920">
        <v>17.888000000000002</v>
      </c>
      <c r="AI920">
        <v>18.248000000000001</v>
      </c>
      <c r="AJ920">
        <v>18.506</v>
      </c>
      <c r="AK920">
        <v>17.928000000000001</v>
      </c>
      <c r="AL920">
        <v>17.93</v>
      </c>
      <c r="AM920">
        <v>3.0118892576725207</v>
      </c>
      <c r="AN920">
        <v>11568500</v>
      </c>
    </row>
    <row r="921" spans="1:40">
      <c r="A921" s="121">
        <v>45120.291666666664</v>
      </c>
      <c r="B921">
        <v>189.1062</v>
      </c>
      <c r="C921">
        <v>190.54</v>
      </c>
      <c r="D921">
        <v>191.19</v>
      </c>
      <c r="E921">
        <v>189.78</v>
      </c>
      <c r="F921">
        <v>190.5</v>
      </c>
      <c r="G921">
        <v>41342300</v>
      </c>
      <c r="H921">
        <v>-0.95570571592686715</v>
      </c>
      <c r="I921" s="1">
        <v>45120.291666666664</v>
      </c>
      <c r="J921">
        <v>33.193399999999997</v>
      </c>
      <c r="K921">
        <v>33.869999999999997</v>
      </c>
      <c r="L921">
        <v>34.299999999999997</v>
      </c>
      <c r="M921">
        <v>33.619999999999997</v>
      </c>
      <c r="N921">
        <v>34.15</v>
      </c>
      <c r="O921">
        <v>-0.27271263187899175</v>
      </c>
      <c r="P921">
        <v>32745800</v>
      </c>
      <c r="Q921" s="1">
        <v>45120.291666666664</v>
      </c>
      <c r="R921">
        <v>339.3886</v>
      </c>
      <c r="S921">
        <v>342.66</v>
      </c>
      <c r="T921">
        <v>343.74</v>
      </c>
      <c r="U921">
        <v>339.02</v>
      </c>
      <c r="V921">
        <v>339.56</v>
      </c>
      <c r="W921">
        <v>20567200</v>
      </c>
      <c r="X921">
        <v>-0.63359992949741994</v>
      </c>
      <c r="Y921" s="1">
        <v>45120.291666666664</v>
      </c>
      <c r="Z921">
        <v>45.959299999999999</v>
      </c>
      <c r="AA921">
        <v>45.976999999999997</v>
      </c>
      <c r="AB921">
        <v>46.155000000000001</v>
      </c>
      <c r="AC921">
        <v>44.491999999999997</v>
      </c>
      <c r="AD921">
        <v>44.518000000000001</v>
      </c>
      <c r="AE921">
        <v>0.14922276262466908</v>
      </c>
      <c r="AF921">
        <v>478204000</v>
      </c>
      <c r="AG921" s="1">
        <v>45120.291666666664</v>
      </c>
      <c r="AH921">
        <v>18.3918</v>
      </c>
      <c r="AI921">
        <v>18.762</v>
      </c>
      <c r="AJ921">
        <v>18.826000000000001</v>
      </c>
      <c r="AK921">
        <v>18.675999999999998</v>
      </c>
      <c r="AL921">
        <v>18.731999999999999</v>
      </c>
      <c r="AM921">
        <v>1.3171702747176688</v>
      </c>
      <c r="AN921">
        <v>7519500</v>
      </c>
    </row>
    <row r="922" spans="1:40">
      <c r="A922" s="121">
        <v>45121.291666666664</v>
      </c>
      <c r="B922">
        <v>189.2551</v>
      </c>
      <c r="C922">
        <v>190.69</v>
      </c>
      <c r="D922">
        <v>191.18</v>
      </c>
      <c r="E922">
        <v>189.63</v>
      </c>
      <c r="F922">
        <v>190.23</v>
      </c>
      <c r="G922">
        <v>41573900</v>
      </c>
      <c r="H922">
        <v>-0.95134154682622207</v>
      </c>
      <c r="I922" s="1">
        <v>45121.291666666664</v>
      </c>
      <c r="J922">
        <v>32.4878</v>
      </c>
      <c r="K922">
        <v>33.15</v>
      </c>
      <c r="L922">
        <v>33.869999999999997</v>
      </c>
      <c r="M922">
        <v>33</v>
      </c>
      <c r="N922">
        <v>33.78</v>
      </c>
      <c r="O922">
        <v>-0.3706543204291986</v>
      </c>
      <c r="P922">
        <v>30426200</v>
      </c>
      <c r="Q922" s="1">
        <v>45121.291666666664</v>
      </c>
      <c r="R922">
        <v>341.94389999999999</v>
      </c>
      <c r="S922">
        <v>345.24</v>
      </c>
      <c r="T922">
        <v>351.43</v>
      </c>
      <c r="U922">
        <v>344.31</v>
      </c>
      <c r="V922">
        <v>347.59</v>
      </c>
      <c r="W922">
        <v>28302200</v>
      </c>
      <c r="X922">
        <v>-2.5232713075619313E-2</v>
      </c>
      <c r="Y922" s="1">
        <v>45121.291666666664</v>
      </c>
      <c r="Z922">
        <v>45.451500000000003</v>
      </c>
      <c r="AA922">
        <v>45.469000000000001</v>
      </c>
      <c r="AB922">
        <v>48.088000000000001</v>
      </c>
      <c r="AC922">
        <v>45.06</v>
      </c>
      <c r="AD922">
        <v>46.582999999999998</v>
      </c>
      <c r="AE922">
        <v>1.7257806042160024</v>
      </c>
      <c r="AF922">
        <v>772075000</v>
      </c>
      <c r="AG922" s="1">
        <v>45121.291666666664</v>
      </c>
      <c r="AH922">
        <v>18.113399999999999</v>
      </c>
      <c r="AI922">
        <v>18.478000000000002</v>
      </c>
      <c r="AJ922">
        <v>18.643999999999998</v>
      </c>
      <c r="AK922">
        <v>18.468</v>
      </c>
      <c r="AL922">
        <v>18.643999999999998</v>
      </c>
      <c r="AM922">
        <v>8.6207437258982847E-2</v>
      </c>
      <c r="AN922">
        <v>4578500</v>
      </c>
    </row>
    <row r="923" spans="1:40">
      <c r="A923" s="121">
        <v>45124.291666666664</v>
      </c>
      <c r="B923">
        <v>192.53030000000001</v>
      </c>
      <c r="C923">
        <v>193.99</v>
      </c>
      <c r="D923">
        <v>194.32</v>
      </c>
      <c r="E923">
        <v>191.81</v>
      </c>
      <c r="F923">
        <v>191.9</v>
      </c>
      <c r="G923">
        <v>50520200</v>
      </c>
      <c r="H923">
        <v>-0.78276138264184647</v>
      </c>
      <c r="I923" s="1">
        <v>45124.291666666664</v>
      </c>
      <c r="J923">
        <v>33.683399999999999</v>
      </c>
      <c r="K923">
        <v>34.369999999999997</v>
      </c>
      <c r="L923">
        <v>34.6</v>
      </c>
      <c r="M923">
        <v>33.07</v>
      </c>
      <c r="N923">
        <v>33.159999999999997</v>
      </c>
      <c r="O923">
        <v>-0.21506063086741545</v>
      </c>
      <c r="P923">
        <v>34111200</v>
      </c>
      <c r="Q923" s="1">
        <v>45124.291666666664</v>
      </c>
      <c r="R923">
        <v>342.42930000000001</v>
      </c>
      <c r="S923">
        <v>345.73</v>
      </c>
      <c r="T923">
        <v>346.99</v>
      </c>
      <c r="U923">
        <v>342.2</v>
      </c>
      <c r="V923">
        <v>345.68</v>
      </c>
      <c r="W923">
        <v>20363900</v>
      </c>
      <c r="X923">
        <v>-0.64958972330460185</v>
      </c>
      <c r="Y923" s="1">
        <v>45124.291666666664</v>
      </c>
      <c r="Z923">
        <v>46.443100000000001</v>
      </c>
      <c r="AA923">
        <v>46.460999999999999</v>
      </c>
      <c r="AB923">
        <v>46.496000000000002</v>
      </c>
      <c r="AC923">
        <v>45.262</v>
      </c>
      <c r="AD923">
        <v>46.289000000000001</v>
      </c>
      <c r="AE923">
        <v>0.32241982309655848</v>
      </c>
      <c r="AF923">
        <v>510488000</v>
      </c>
      <c r="AG923" s="1">
        <v>45124.291666666664</v>
      </c>
      <c r="AH923">
        <v>18.344799999999999</v>
      </c>
      <c r="AI923">
        <v>18.713999999999999</v>
      </c>
      <c r="AJ923">
        <v>18.858000000000001</v>
      </c>
      <c r="AK923">
        <v>18.474</v>
      </c>
      <c r="AL923">
        <v>18.506</v>
      </c>
      <c r="AM923">
        <v>-0.21933587159679435</v>
      </c>
      <c r="AN923">
        <v>3848500</v>
      </c>
    </row>
    <row r="924" spans="1:40">
      <c r="A924" s="121">
        <v>45125.291666666664</v>
      </c>
      <c r="B924">
        <v>192.2722</v>
      </c>
      <c r="C924">
        <v>193.73</v>
      </c>
      <c r="D924">
        <v>194.33</v>
      </c>
      <c r="E924">
        <v>192.42</v>
      </c>
      <c r="F924">
        <v>193.35</v>
      </c>
      <c r="G924">
        <v>48353800</v>
      </c>
      <c r="H924">
        <v>-0.82358407668173239</v>
      </c>
      <c r="I924" s="1">
        <v>45125.291666666664</v>
      </c>
      <c r="J924">
        <v>33.8108</v>
      </c>
      <c r="K924">
        <v>34.5</v>
      </c>
      <c r="L924">
        <v>34.700000000000003</v>
      </c>
      <c r="M924">
        <v>33.83</v>
      </c>
      <c r="N924">
        <v>34.28</v>
      </c>
      <c r="O924">
        <v>-0.40218262653388881</v>
      </c>
      <c r="P924">
        <v>29679500</v>
      </c>
      <c r="Q924" s="1">
        <v>45125.291666666664</v>
      </c>
      <c r="R924">
        <v>356.05790000000002</v>
      </c>
      <c r="S924">
        <v>359.49</v>
      </c>
      <c r="T924">
        <v>366.78</v>
      </c>
      <c r="U924">
        <v>342.17</v>
      </c>
      <c r="V924">
        <v>345.83</v>
      </c>
      <c r="W924">
        <v>64872700</v>
      </c>
      <c r="X924">
        <v>2.8510818684568258</v>
      </c>
      <c r="Y924" s="1">
        <v>45125.291666666664</v>
      </c>
      <c r="Z924">
        <v>47.475700000000003</v>
      </c>
      <c r="AA924">
        <v>47.494</v>
      </c>
      <c r="AB924">
        <v>47.896000000000001</v>
      </c>
      <c r="AC924">
        <v>45.734000000000002</v>
      </c>
      <c r="AD924">
        <v>46.701000000000001</v>
      </c>
      <c r="AE924">
        <v>0.637204568488969</v>
      </c>
      <c r="AF924">
        <v>569164000</v>
      </c>
      <c r="AG924" s="1">
        <v>45125.291666666664</v>
      </c>
      <c r="AH924">
        <v>18.6447</v>
      </c>
      <c r="AI924">
        <v>19.02</v>
      </c>
      <c r="AJ924">
        <v>19.084</v>
      </c>
      <c r="AK924">
        <v>18.916</v>
      </c>
      <c r="AL924">
        <v>18.972000000000001</v>
      </c>
      <c r="AM924">
        <v>0.1937754240753318</v>
      </c>
      <c r="AN924">
        <v>4835500</v>
      </c>
    </row>
    <row r="925" spans="1:40">
      <c r="A925" s="121">
        <v>45126.291666666664</v>
      </c>
      <c r="B925">
        <v>193.6319</v>
      </c>
      <c r="C925">
        <v>195.1</v>
      </c>
      <c r="D925">
        <v>198.23</v>
      </c>
      <c r="E925">
        <v>192.65</v>
      </c>
      <c r="F925">
        <v>193.1</v>
      </c>
      <c r="G925">
        <v>80507300</v>
      </c>
      <c r="H925">
        <v>-0.21769758627761912</v>
      </c>
      <c r="I925" s="1">
        <v>45126.291666666664</v>
      </c>
      <c r="J925">
        <v>33.771599999999999</v>
      </c>
      <c r="K925">
        <v>34.46</v>
      </c>
      <c r="L925">
        <v>34.840000000000003</v>
      </c>
      <c r="M925">
        <v>34.33</v>
      </c>
      <c r="N925">
        <v>34.4</v>
      </c>
      <c r="O925">
        <v>-0.53699389709911571</v>
      </c>
      <c r="P925">
        <v>26486700</v>
      </c>
      <c r="Q925" s="1">
        <v>45126.291666666664</v>
      </c>
      <c r="R925">
        <v>351.69</v>
      </c>
      <c r="S925">
        <v>355.08</v>
      </c>
      <c r="T925">
        <v>362.46</v>
      </c>
      <c r="U925">
        <v>352.44</v>
      </c>
      <c r="V925">
        <v>361.75</v>
      </c>
      <c r="W925">
        <v>39732900</v>
      </c>
      <c r="X925">
        <v>0.8738058313009387</v>
      </c>
      <c r="Y925" s="1">
        <v>45126.291666666664</v>
      </c>
      <c r="Z925">
        <v>47.058900000000001</v>
      </c>
      <c r="AA925">
        <v>47.076999999999998</v>
      </c>
      <c r="AB925">
        <v>47.817999999999998</v>
      </c>
      <c r="AC925">
        <v>46.741999999999997</v>
      </c>
      <c r="AD925">
        <v>47.463999999999999</v>
      </c>
      <c r="AE925">
        <v>-0.12278310282093047</v>
      </c>
      <c r="AF925">
        <v>427502000</v>
      </c>
      <c r="AG925" s="1">
        <v>45126.291666666664</v>
      </c>
      <c r="AH925">
        <v>18.540800000000001</v>
      </c>
      <c r="AI925">
        <v>18.914000000000001</v>
      </c>
      <c r="AJ925">
        <v>19</v>
      </c>
      <c r="AK925">
        <v>18.826000000000001</v>
      </c>
      <c r="AL925">
        <v>18.952000000000002</v>
      </c>
      <c r="AM925">
        <v>-0.70192687859776848</v>
      </c>
      <c r="AN925">
        <v>2695500</v>
      </c>
    </row>
    <row r="926" spans="1:40">
      <c r="A926" s="121">
        <v>45127.291666666664</v>
      </c>
      <c r="B926">
        <v>191.67679999999999</v>
      </c>
      <c r="C926">
        <v>193.13</v>
      </c>
      <c r="D926">
        <v>196.47</v>
      </c>
      <c r="E926">
        <v>192.5</v>
      </c>
      <c r="F926">
        <v>195.09</v>
      </c>
      <c r="G926">
        <v>59581200</v>
      </c>
      <c r="H926">
        <v>-0.6120198618260202</v>
      </c>
      <c r="I926" s="1">
        <v>45127.291666666664</v>
      </c>
      <c r="J926">
        <v>32.703400000000002</v>
      </c>
      <c r="K926">
        <v>33.369999999999997</v>
      </c>
      <c r="L926">
        <v>34.21</v>
      </c>
      <c r="M926">
        <v>33.229999999999997</v>
      </c>
      <c r="N926">
        <v>33.700000000000003</v>
      </c>
      <c r="O926">
        <v>-5.6013056962035596E-2</v>
      </c>
      <c r="P926">
        <v>37878000</v>
      </c>
      <c r="Q926" s="1">
        <v>45127.291666666664</v>
      </c>
      <c r="R926">
        <v>343.55840000000001</v>
      </c>
      <c r="S926">
        <v>346.87</v>
      </c>
      <c r="T926">
        <v>357.97</v>
      </c>
      <c r="U926">
        <v>345.37</v>
      </c>
      <c r="V926">
        <v>353.57</v>
      </c>
      <c r="W926">
        <v>33778400</v>
      </c>
      <c r="X926">
        <v>0.40547711893072386</v>
      </c>
      <c r="Y926" s="1">
        <v>45127.291666666664</v>
      </c>
      <c r="Z926">
        <v>45.502499999999998</v>
      </c>
      <c r="AA926">
        <v>45.52</v>
      </c>
      <c r="AB926">
        <v>47.087000000000003</v>
      </c>
      <c r="AC926">
        <v>45.061999999999998</v>
      </c>
      <c r="AD926">
        <v>46.506999999999998</v>
      </c>
      <c r="AE926">
        <v>0.46929183166237792</v>
      </c>
      <c r="AF926">
        <v>537865000</v>
      </c>
      <c r="AG926" s="1">
        <v>45127.291666666664</v>
      </c>
      <c r="AH926">
        <v>18.282</v>
      </c>
      <c r="AI926">
        <v>18.649999999999999</v>
      </c>
      <c r="AJ926">
        <v>18.771999999999998</v>
      </c>
      <c r="AK926">
        <v>18.635999999999999</v>
      </c>
      <c r="AL926">
        <v>18.658000000000001</v>
      </c>
      <c r="AM926">
        <v>-0.46837459593814701</v>
      </c>
      <c r="AN926">
        <v>3253500</v>
      </c>
    </row>
    <row r="927" spans="1:40">
      <c r="A927" s="121">
        <v>45128.291666666664</v>
      </c>
      <c r="B927">
        <v>190.4957</v>
      </c>
      <c r="C927">
        <v>191.94</v>
      </c>
      <c r="D927">
        <v>194.97</v>
      </c>
      <c r="E927">
        <v>191.23</v>
      </c>
      <c r="F927">
        <v>194.1</v>
      </c>
      <c r="G927">
        <v>71917800</v>
      </c>
      <c r="H927">
        <v>-0.3795543673224861</v>
      </c>
      <c r="I927" s="1">
        <v>45128.291666666664</v>
      </c>
      <c r="J927">
        <v>33.340400000000002</v>
      </c>
      <c r="K927">
        <v>34.020000000000003</v>
      </c>
      <c r="L927">
        <v>34.25</v>
      </c>
      <c r="M927">
        <v>33.42</v>
      </c>
      <c r="N927">
        <v>33.729999999999997</v>
      </c>
      <c r="O927">
        <v>1.7108767918225869</v>
      </c>
      <c r="P927">
        <v>79724100</v>
      </c>
      <c r="Q927" s="1">
        <v>45128.291666666664</v>
      </c>
      <c r="R927">
        <v>340.488</v>
      </c>
      <c r="S927">
        <v>343.77</v>
      </c>
      <c r="T927">
        <v>350.3</v>
      </c>
      <c r="U927">
        <v>339.83</v>
      </c>
      <c r="V927">
        <v>349.15</v>
      </c>
      <c r="W927">
        <v>69368900</v>
      </c>
      <c r="X927">
        <v>3.204713501097511</v>
      </c>
      <c r="Y927" s="1">
        <v>45128.291666666664</v>
      </c>
      <c r="Z927">
        <v>44.291899999999998</v>
      </c>
      <c r="AA927">
        <v>44.308999999999997</v>
      </c>
      <c r="AB927">
        <v>45.866</v>
      </c>
      <c r="AC927">
        <v>44.1</v>
      </c>
      <c r="AD927">
        <v>45.787999999999997</v>
      </c>
      <c r="AE927">
        <v>2.7541797279335829</v>
      </c>
      <c r="AF927">
        <v>963769000</v>
      </c>
      <c r="AG927" s="1">
        <v>45128.291666666664</v>
      </c>
      <c r="AH927">
        <v>18.3095</v>
      </c>
      <c r="AI927">
        <v>18.678000000000001</v>
      </c>
      <c r="AJ927">
        <v>18.792000000000002</v>
      </c>
      <c r="AK927">
        <v>18.655999999999999</v>
      </c>
      <c r="AL927">
        <v>18.763999999999999</v>
      </c>
      <c r="AM927">
        <v>-0.93924613355835163</v>
      </c>
      <c r="AN927">
        <v>2128500</v>
      </c>
    </row>
    <row r="928" spans="1:40">
      <c r="A928" s="121">
        <v>45131.291666666664</v>
      </c>
      <c r="B928">
        <v>191.2996</v>
      </c>
      <c r="C928">
        <v>192.75</v>
      </c>
      <c r="D928">
        <v>194.91</v>
      </c>
      <c r="E928">
        <v>192.25</v>
      </c>
      <c r="F928">
        <v>193.41</v>
      </c>
      <c r="G928">
        <v>45377800</v>
      </c>
      <c r="H928">
        <v>-0.87966251901126546</v>
      </c>
      <c r="I928" s="1">
        <v>45131.291666666664</v>
      </c>
      <c r="J928">
        <v>32.958199999999998</v>
      </c>
      <c r="K928">
        <v>33.630000000000003</v>
      </c>
      <c r="L928">
        <v>34.46</v>
      </c>
      <c r="M928">
        <v>33.56</v>
      </c>
      <c r="N928">
        <v>33.840000000000003</v>
      </c>
      <c r="O928">
        <v>-0.59023353974998471</v>
      </c>
      <c r="P928">
        <v>25225800</v>
      </c>
      <c r="Q928" s="1">
        <v>45131.291666666664</v>
      </c>
      <c r="R928">
        <v>341.8152</v>
      </c>
      <c r="S928">
        <v>345.11</v>
      </c>
      <c r="T928">
        <v>346.92</v>
      </c>
      <c r="U928">
        <v>342.31</v>
      </c>
      <c r="V928">
        <v>345.85</v>
      </c>
      <c r="W928">
        <v>26678100</v>
      </c>
      <c r="X928">
        <v>-0.15297016571823682</v>
      </c>
      <c r="Y928" s="1">
        <v>45131.291666666664</v>
      </c>
      <c r="Z928">
        <v>44.594799999999999</v>
      </c>
      <c r="AA928">
        <v>44.612000000000002</v>
      </c>
      <c r="AB928">
        <v>45.109000000000002</v>
      </c>
      <c r="AC928">
        <v>44.04</v>
      </c>
      <c r="AD928">
        <v>44.731000000000002</v>
      </c>
      <c r="AE928">
        <v>-0.3641237967370628</v>
      </c>
      <c r="AF928">
        <v>382516000</v>
      </c>
      <c r="AG928" s="1">
        <v>45131.291666666664</v>
      </c>
      <c r="AH928">
        <v>18.362400000000001</v>
      </c>
      <c r="AI928">
        <v>18.731999999999999</v>
      </c>
      <c r="AJ928">
        <v>18.783999999999999</v>
      </c>
      <c r="AK928">
        <v>18.652000000000001</v>
      </c>
      <c r="AL928">
        <v>18.678000000000001</v>
      </c>
      <c r="AM928">
        <v>-1.0219102479405653</v>
      </c>
      <c r="AN928">
        <v>1931000</v>
      </c>
    </row>
    <row r="929" spans="1:40">
      <c r="A929" s="121">
        <v>45132.291666666664</v>
      </c>
      <c r="B929">
        <v>192.16309999999999</v>
      </c>
      <c r="C929">
        <v>193.62</v>
      </c>
      <c r="D929">
        <v>194.44</v>
      </c>
      <c r="E929">
        <v>192.92</v>
      </c>
      <c r="F929">
        <v>193.33</v>
      </c>
      <c r="G929">
        <v>37283200</v>
      </c>
      <c r="H929">
        <v>-1.0321936209200822</v>
      </c>
      <c r="I929" s="1">
        <v>45132.291666666664</v>
      </c>
      <c r="J929">
        <v>33.418799999999997</v>
      </c>
      <c r="K929">
        <v>34.1</v>
      </c>
      <c r="L929">
        <v>34.340000000000003</v>
      </c>
      <c r="M929">
        <v>33.4</v>
      </c>
      <c r="N929">
        <v>33.700000000000003</v>
      </c>
      <c r="O929">
        <v>-0.31386790167977058</v>
      </c>
      <c r="P929">
        <v>31771100</v>
      </c>
      <c r="Q929" s="1">
        <v>45132.291666666664</v>
      </c>
      <c r="R929">
        <v>347.62920000000003</v>
      </c>
      <c r="S929">
        <v>350.98</v>
      </c>
      <c r="T929">
        <v>351.89</v>
      </c>
      <c r="U929">
        <v>345.07</v>
      </c>
      <c r="V929">
        <v>347.11</v>
      </c>
      <c r="W929">
        <v>41637700</v>
      </c>
      <c r="X929">
        <v>1.0236206824761482</v>
      </c>
      <c r="Y929" s="1">
        <v>45132.291666666664</v>
      </c>
      <c r="Z929">
        <v>45.6614</v>
      </c>
      <c r="AA929">
        <v>45.679000000000002</v>
      </c>
      <c r="AB929">
        <v>46.183</v>
      </c>
      <c r="AC929">
        <v>44.923000000000002</v>
      </c>
      <c r="AD929">
        <v>44.941000000000003</v>
      </c>
      <c r="AE929">
        <v>-0.54886053249934474</v>
      </c>
      <c r="AF929">
        <v>348081000</v>
      </c>
      <c r="AG929" s="1">
        <v>45132.291666666664</v>
      </c>
      <c r="AH929">
        <v>18.368300000000001</v>
      </c>
      <c r="AI929">
        <v>18.738</v>
      </c>
      <c r="AJ929">
        <v>18.757999999999999</v>
      </c>
      <c r="AK929">
        <v>18.559999999999999</v>
      </c>
      <c r="AL929">
        <v>18.606000000000002</v>
      </c>
      <c r="AM929">
        <v>-0.91497008984104322</v>
      </c>
      <c r="AN929">
        <v>2186500</v>
      </c>
    </row>
    <row r="930" spans="1:40">
      <c r="A930" s="121">
        <v>45133.291666666664</v>
      </c>
      <c r="B930">
        <v>193.03649999999999</v>
      </c>
      <c r="C930">
        <v>194.5</v>
      </c>
      <c r="D930">
        <v>195.64</v>
      </c>
      <c r="E930">
        <v>193.32</v>
      </c>
      <c r="F930">
        <v>193.67</v>
      </c>
      <c r="G930">
        <v>47471900</v>
      </c>
      <c r="H930">
        <v>-0.84020221454813537</v>
      </c>
      <c r="I930" s="1">
        <v>45133.291666666664</v>
      </c>
      <c r="J930">
        <v>33.6736</v>
      </c>
      <c r="K930">
        <v>34.36</v>
      </c>
      <c r="L930">
        <v>34.53</v>
      </c>
      <c r="M930">
        <v>33.700000000000003</v>
      </c>
      <c r="N930">
        <v>33.72</v>
      </c>
      <c r="O930">
        <v>-0.27704476554223162</v>
      </c>
      <c r="P930">
        <v>32643200</v>
      </c>
      <c r="Q930" s="1">
        <v>45133.291666666664</v>
      </c>
      <c r="R930">
        <v>334.5453</v>
      </c>
      <c r="S930">
        <v>337.77</v>
      </c>
      <c r="T930">
        <v>344.67</v>
      </c>
      <c r="U930">
        <v>333.11</v>
      </c>
      <c r="V930">
        <v>341.44</v>
      </c>
      <c r="W930">
        <v>58383700</v>
      </c>
      <c r="X930">
        <v>2.3407140769427901</v>
      </c>
      <c r="Y930" s="1">
        <v>45133.291666666664</v>
      </c>
      <c r="Z930">
        <v>45.4345</v>
      </c>
      <c r="AA930">
        <v>45.451999999999998</v>
      </c>
      <c r="AB930">
        <v>46.052999999999997</v>
      </c>
      <c r="AC930">
        <v>44.63</v>
      </c>
      <c r="AD930">
        <v>46.021000000000001</v>
      </c>
      <c r="AE930">
        <v>-0.46218689512529432</v>
      </c>
      <c r="AF930">
        <v>364237000</v>
      </c>
      <c r="AG930" s="1">
        <v>45133.291666666664</v>
      </c>
      <c r="AH930">
        <v>18.3781</v>
      </c>
      <c r="AI930">
        <v>18.748000000000001</v>
      </c>
      <c r="AJ930">
        <v>18.814</v>
      </c>
      <c r="AK930">
        <v>18.64</v>
      </c>
      <c r="AL930">
        <v>18.678000000000001</v>
      </c>
      <c r="AM930">
        <v>-1.0459770154189314</v>
      </c>
      <c r="AN930">
        <v>1873500</v>
      </c>
    </row>
    <row r="931" spans="1:40">
      <c r="A931" s="121">
        <v>45134.291666666664</v>
      </c>
      <c r="B931">
        <v>191.76609999999999</v>
      </c>
      <c r="C931">
        <v>193.22</v>
      </c>
      <c r="D931">
        <v>197.2</v>
      </c>
      <c r="E931">
        <v>192.55</v>
      </c>
      <c r="F931">
        <v>196.02</v>
      </c>
      <c r="G931">
        <v>47460200</v>
      </c>
      <c r="H931">
        <v>-0.84042268423068089</v>
      </c>
      <c r="I931" s="1">
        <v>45134.291666666664</v>
      </c>
      <c r="J931">
        <v>33.8598</v>
      </c>
      <c r="K931">
        <v>34.549999999999997</v>
      </c>
      <c r="L931">
        <v>35.03</v>
      </c>
      <c r="M931">
        <v>34.11</v>
      </c>
      <c r="N931">
        <v>34.82</v>
      </c>
      <c r="O931">
        <v>0.83122142879748595</v>
      </c>
      <c r="P931">
        <v>58890800</v>
      </c>
      <c r="Q931" s="1">
        <v>45134.291666666664</v>
      </c>
      <c r="R931">
        <v>327.56259999999997</v>
      </c>
      <c r="S931">
        <v>330.72</v>
      </c>
      <c r="T931">
        <v>341.33</v>
      </c>
      <c r="U931">
        <v>329.05</v>
      </c>
      <c r="V931">
        <v>340.48</v>
      </c>
      <c r="W931">
        <v>39635300</v>
      </c>
      <c r="X931">
        <v>0.86612947185390987</v>
      </c>
      <c r="Y931" s="1">
        <v>45134.291666666664</v>
      </c>
      <c r="Z931">
        <v>45.882300000000001</v>
      </c>
      <c r="AA931">
        <v>45.9</v>
      </c>
      <c r="AB931">
        <v>47.395000000000003</v>
      </c>
      <c r="AC931">
        <v>45.75</v>
      </c>
      <c r="AD931">
        <v>46.518999999999998</v>
      </c>
      <c r="AE931">
        <v>2.9974086495033424E-2</v>
      </c>
      <c r="AF931">
        <v>455976000</v>
      </c>
      <c r="AG931" s="1">
        <v>45134.291666666664</v>
      </c>
      <c r="AH931">
        <v>18.382000000000001</v>
      </c>
      <c r="AI931">
        <v>18.751999999999999</v>
      </c>
      <c r="AJ931">
        <v>19.038</v>
      </c>
      <c r="AK931">
        <v>18.718</v>
      </c>
      <c r="AL931">
        <v>18.940000000000001</v>
      </c>
      <c r="AM931">
        <v>-0.39429080735256816</v>
      </c>
      <c r="AN931">
        <v>3430500</v>
      </c>
    </row>
    <row r="932" spans="1:40">
      <c r="A932" s="121">
        <v>45135.291666666664</v>
      </c>
      <c r="B932">
        <v>194.35640000000001</v>
      </c>
      <c r="C932">
        <v>195.83</v>
      </c>
      <c r="D932">
        <v>196.63</v>
      </c>
      <c r="E932">
        <v>194.14</v>
      </c>
      <c r="F932">
        <v>194.67</v>
      </c>
      <c r="G932">
        <v>48291400</v>
      </c>
      <c r="H932">
        <v>-0.82475991498864198</v>
      </c>
      <c r="I932" s="1">
        <v>45135.291666666664</v>
      </c>
      <c r="J932">
        <v>36.094299999999997</v>
      </c>
      <c r="K932">
        <v>36.83</v>
      </c>
      <c r="L932">
        <v>36.99</v>
      </c>
      <c r="M932">
        <v>35.51</v>
      </c>
      <c r="N932">
        <v>36.75</v>
      </c>
      <c r="O932">
        <v>2.1812004142539969</v>
      </c>
      <c r="P932">
        <v>90863000</v>
      </c>
      <c r="Q932" s="1">
        <v>45135.291666666664</v>
      </c>
      <c r="R932">
        <v>335.13959999999997</v>
      </c>
      <c r="S932">
        <v>338.37</v>
      </c>
      <c r="T932">
        <v>340.01</v>
      </c>
      <c r="U932">
        <v>333.17</v>
      </c>
      <c r="V932">
        <v>333.67</v>
      </c>
      <c r="W932">
        <v>28484900</v>
      </c>
      <c r="X932">
        <v>-1.0863134479593072E-2</v>
      </c>
      <c r="Y932" s="1">
        <v>45135.291666666664</v>
      </c>
      <c r="Z932">
        <v>46.731999999999999</v>
      </c>
      <c r="AA932">
        <v>46.75</v>
      </c>
      <c r="AB932">
        <v>47.027000000000001</v>
      </c>
      <c r="AC932">
        <v>46.381</v>
      </c>
      <c r="AD932">
        <v>46.667999999999999</v>
      </c>
      <c r="AE932">
        <v>-0.63945583544163187</v>
      </c>
      <c r="AF932">
        <v>331194000</v>
      </c>
      <c r="AG932" s="1">
        <v>45135.291666666664</v>
      </c>
      <c r="AH932">
        <v>18.325199999999999</v>
      </c>
      <c r="AI932">
        <v>18.693999999999999</v>
      </c>
      <c r="AJ932">
        <v>18.834</v>
      </c>
      <c r="AK932">
        <v>18.68</v>
      </c>
      <c r="AL932">
        <v>18.754000000000001</v>
      </c>
      <c r="AM932">
        <v>-0.40747521040593387</v>
      </c>
      <c r="AN932">
        <v>3399000</v>
      </c>
    </row>
    <row r="933" spans="1:40">
      <c r="A933" s="121">
        <v>45138.291666666664</v>
      </c>
      <c r="B933">
        <v>194.9718</v>
      </c>
      <c r="C933">
        <v>196.45</v>
      </c>
      <c r="D933">
        <v>196.49</v>
      </c>
      <c r="E933">
        <v>195.26</v>
      </c>
      <c r="F933">
        <v>196.06</v>
      </c>
      <c r="G933">
        <v>38824100</v>
      </c>
      <c r="H933">
        <v>-1.003157575293208</v>
      </c>
      <c r="I933" s="1">
        <v>45138.291666666664</v>
      </c>
      <c r="J933">
        <v>35.055500000000002</v>
      </c>
      <c r="K933">
        <v>35.770000000000003</v>
      </c>
      <c r="L933">
        <v>37.19</v>
      </c>
      <c r="M933">
        <v>35.67</v>
      </c>
      <c r="N933">
        <v>36.869999999999997</v>
      </c>
      <c r="O933">
        <v>0.69356851500091354</v>
      </c>
      <c r="P933">
        <v>55630700</v>
      </c>
      <c r="Q933" s="1">
        <v>45138.291666666664</v>
      </c>
      <c r="R933">
        <v>332.71289999999999</v>
      </c>
      <c r="S933">
        <v>335.92</v>
      </c>
      <c r="T933">
        <v>337.7</v>
      </c>
      <c r="U933">
        <v>333.36</v>
      </c>
      <c r="V933">
        <v>336.92</v>
      </c>
      <c r="W933">
        <v>25446000</v>
      </c>
      <c r="X933">
        <v>-0.24987633861459113</v>
      </c>
      <c r="Y933" s="1">
        <v>45138.291666666664</v>
      </c>
      <c r="Z933">
        <v>46.710999999999999</v>
      </c>
      <c r="AA933">
        <v>46.728999999999999</v>
      </c>
      <c r="AB933">
        <v>47.13</v>
      </c>
      <c r="AC933">
        <v>46.506</v>
      </c>
      <c r="AD933">
        <v>46.753999999999998</v>
      </c>
      <c r="AE933">
        <v>-1.0693851883457559</v>
      </c>
      <c r="AF933">
        <v>251055000</v>
      </c>
      <c r="AG933" s="1">
        <v>45138.291666666664</v>
      </c>
      <c r="AH933">
        <v>18.3507</v>
      </c>
      <c r="AI933">
        <v>18.72</v>
      </c>
      <c r="AJ933">
        <v>18.872</v>
      </c>
      <c r="AK933">
        <v>18.675999999999998</v>
      </c>
      <c r="AL933">
        <v>18.762</v>
      </c>
      <c r="AM933">
        <v>-0.4807218940357435</v>
      </c>
      <c r="AN933">
        <v>3224000</v>
      </c>
    </row>
    <row r="934" spans="1:40">
      <c r="A934" s="121">
        <v>45139.291666666664</v>
      </c>
      <c r="B934">
        <v>194.13810000000001</v>
      </c>
      <c r="C934">
        <v>195.61</v>
      </c>
      <c r="D934">
        <v>196.73</v>
      </c>
      <c r="E934">
        <v>195.28</v>
      </c>
      <c r="F934">
        <v>196.24</v>
      </c>
      <c r="G934">
        <v>35175100</v>
      </c>
      <c r="H934">
        <v>-1.0719177352597624</v>
      </c>
      <c r="I934" s="1">
        <v>45139.291666666664</v>
      </c>
      <c r="J934">
        <v>35.084899999999998</v>
      </c>
      <c r="K934">
        <v>35.799999999999997</v>
      </c>
      <c r="L934">
        <v>36.020000000000003</v>
      </c>
      <c r="M934">
        <v>35.28</v>
      </c>
      <c r="N934">
        <v>35.82</v>
      </c>
      <c r="O934">
        <v>-0.61234177743100227</v>
      </c>
      <c r="P934">
        <v>24702200</v>
      </c>
      <c r="Q934" s="1">
        <v>45139.291666666664</v>
      </c>
      <c r="R934">
        <v>333.12889999999999</v>
      </c>
      <c r="S934">
        <v>336.34</v>
      </c>
      <c r="T934">
        <v>338.54</v>
      </c>
      <c r="U934">
        <v>333.7</v>
      </c>
      <c r="V934">
        <v>335.19</v>
      </c>
      <c r="W934">
        <v>18311900</v>
      </c>
      <c r="X934">
        <v>-0.81098203462942853</v>
      </c>
      <c r="Y934" s="1">
        <v>45139.291666666664</v>
      </c>
      <c r="Z934">
        <v>46.489100000000001</v>
      </c>
      <c r="AA934">
        <v>46.506999999999998</v>
      </c>
      <c r="AB934">
        <v>46.9</v>
      </c>
      <c r="AC934">
        <v>46.027000000000001</v>
      </c>
      <c r="AD934">
        <v>46.46</v>
      </c>
      <c r="AE934">
        <v>-1.1401843956015956</v>
      </c>
      <c r="AF934">
        <v>237858000</v>
      </c>
      <c r="AG934" s="1">
        <v>45139.291666666664</v>
      </c>
      <c r="AH934">
        <v>18.3291</v>
      </c>
      <c r="AI934">
        <v>18.698</v>
      </c>
      <c r="AJ934">
        <v>18.783999999999999</v>
      </c>
      <c r="AK934">
        <v>18.655999999999999</v>
      </c>
      <c r="AL934">
        <v>18.7</v>
      </c>
      <c r="AM934">
        <v>-0.91789995718623563</v>
      </c>
      <c r="AN934">
        <v>2179500</v>
      </c>
    </row>
    <row r="935" spans="1:40">
      <c r="A935" s="121">
        <v>45140.291666666664</v>
      </c>
      <c r="B935">
        <v>191.1309</v>
      </c>
      <c r="C935">
        <v>192.58</v>
      </c>
      <c r="D935">
        <v>195.18</v>
      </c>
      <c r="E935">
        <v>191.85</v>
      </c>
      <c r="F935">
        <v>195.04</v>
      </c>
      <c r="G935">
        <v>50389300</v>
      </c>
      <c r="H935">
        <v>-0.78522800498759115</v>
      </c>
      <c r="I935" s="1">
        <v>45140.291666666664</v>
      </c>
      <c r="J935">
        <v>33.703000000000003</v>
      </c>
      <c r="K935">
        <v>34.39</v>
      </c>
      <c r="L935">
        <v>35.18</v>
      </c>
      <c r="M935">
        <v>34.28</v>
      </c>
      <c r="N935">
        <v>35.15</v>
      </c>
      <c r="O935">
        <v>-6.442638632175781E-3</v>
      </c>
      <c r="P935">
        <v>39052000</v>
      </c>
      <c r="Q935" s="1">
        <v>45140.291666666664</v>
      </c>
      <c r="R935">
        <v>324.37329999999997</v>
      </c>
      <c r="S935">
        <v>327.5</v>
      </c>
      <c r="T935">
        <v>333.63</v>
      </c>
      <c r="U935">
        <v>326.36</v>
      </c>
      <c r="V935">
        <v>333.63</v>
      </c>
      <c r="W935">
        <v>27761300</v>
      </c>
      <c r="X935">
        <v>-6.7775160052031977E-2</v>
      </c>
      <c r="Y935" s="1">
        <v>45140.291666666664</v>
      </c>
      <c r="Z935">
        <v>44.252000000000002</v>
      </c>
      <c r="AA935">
        <v>44.268999999999998</v>
      </c>
      <c r="AB935">
        <v>45.84</v>
      </c>
      <c r="AC935">
        <v>43.387</v>
      </c>
      <c r="AD935">
        <v>45.831000000000003</v>
      </c>
      <c r="AE935">
        <v>0.42785951540589168</v>
      </c>
      <c r="AF935">
        <v>530142000</v>
      </c>
      <c r="AG935" s="1">
        <v>45140.291666666664</v>
      </c>
      <c r="AH935">
        <v>17.854600000000001</v>
      </c>
      <c r="AI935">
        <v>18.213999999999999</v>
      </c>
      <c r="AJ935">
        <v>18.436</v>
      </c>
      <c r="AK935">
        <v>18.181999999999999</v>
      </c>
      <c r="AL935">
        <v>18.378</v>
      </c>
      <c r="AM935">
        <v>-0.43321618779583837</v>
      </c>
      <c r="AN935">
        <v>3337500</v>
      </c>
    </row>
    <row r="936" spans="1:40">
      <c r="A936" s="121">
        <v>45141.291666666664</v>
      </c>
      <c r="B936">
        <v>189.73150000000001</v>
      </c>
      <c r="C936">
        <v>191.17</v>
      </c>
      <c r="D936">
        <v>192.37</v>
      </c>
      <c r="E936">
        <v>190.69</v>
      </c>
      <c r="F936">
        <v>191.57</v>
      </c>
      <c r="G936">
        <v>61235200</v>
      </c>
      <c r="H936">
        <v>-0.58085260926787252</v>
      </c>
      <c r="I936" s="1">
        <v>45141.291666666664</v>
      </c>
      <c r="J936">
        <v>34.173400000000001</v>
      </c>
      <c r="K936">
        <v>34.869999999999997</v>
      </c>
      <c r="L936">
        <v>35.03</v>
      </c>
      <c r="M936">
        <v>34.130000000000003</v>
      </c>
      <c r="N936">
        <v>34.29</v>
      </c>
      <c r="O936">
        <v>-0.60745651559048719</v>
      </c>
      <c r="P936">
        <v>24817900</v>
      </c>
      <c r="Q936" s="1">
        <v>45141.291666666664</v>
      </c>
      <c r="R936">
        <v>323.54129999999998</v>
      </c>
      <c r="S936">
        <v>326.66000000000003</v>
      </c>
      <c r="T936">
        <v>329.88</v>
      </c>
      <c r="U936">
        <v>325.95</v>
      </c>
      <c r="V936">
        <v>326</v>
      </c>
      <c r="W936">
        <v>18253700</v>
      </c>
      <c r="X936">
        <v>-0.81555953585706253</v>
      </c>
      <c r="Y936" s="1">
        <v>45141.291666666664</v>
      </c>
      <c r="Z936">
        <v>44.497900000000001</v>
      </c>
      <c r="AA936">
        <v>44.515000000000001</v>
      </c>
      <c r="AB936">
        <v>45.118000000000002</v>
      </c>
      <c r="AC936">
        <v>43.8</v>
      </c>
      <c r="AD936">
        <v>43.8</v>
      </c>
      <c r="AE936">
        <v>-0.67710597081493507</v>
      </c>
      <c r="AF936">
        <v>324176000</v>
      </c>
      <c r="AG936" s="1">
        <v>45141.291666666664</v>
      </c>
      <c r="AH936">
        <v>17.650700000000001</v>
      </c>
      <c r="AI936">
        <v>18.006</v>
      </c>
      <c r="AJ936">
        <v>18.04</v>
      </c>
      <c r="AK936">
        <v>17.904</v>
      </c>
      <c r="AL936">
        <v>18.004000000000001</v>
      </c>
      <c r="AM936">
        <v>-0.63328427222468975</v>
      </c>
      <c r="AN936">
        <v>2859500</v>
      </c>
    </row>
    <row r="937" spans="1:40">
      <c r="A937" s="121">
        <v>45142.291666666664</v>
      </c>
      <c r="B937">
        <v>180.6206</v>
      </c>
      <c r="C937">
        <v>181.99</v>
      </c>
      <c r="D937">
        <v>187.38</v>
      </c>
      <c r="E937">
        <v>181.92</v>
      </c>
      <c r="F937">
        <v>185.52</v>
      </c>
      <c r="G937">
        <v>115799700</v>
      </c>
      <c r="H937">
        <v>0.44733696280531515</v>
      </c>
      <c r="I937" s="1">
        <v>45142.291666666664</v>
      </c>
      <c r="J937">
        <v>34.561900000000001</v>
      </c>
      <c r="K937">
        <v>35.14</v>
      </c>
      <c r="L937">
        <v>35.56</v>
      </c>
      <c r="M937">
        <v>34.479999999999997</v>
      </c>
      <c r="N937">
        <v>34.479999999999997</v>
      </c>
      <c r="O937">
        <v>-0.52949499906216246</v>
      </c>
      <c r="P937">
        <v>26664300</v>
      </c>
      <c r="Q937" s="1">
        <v>45142.291666666664</v>
      </c>
      <c r="R937">
        <v>324.6506</v>
      </c>
      <c r="S937">
        <v>327.78</v>
      </c>
      <c r="T937">
        <v>335.14</v>
      </c>
      <c r="U937">
        <v>327.24</v>
      </c>
      <c r="V937">
        <v>331.88</v>
      </c>
      <c r="W937">
        <v>23727700</v>
      </c>
      <c r="X937">
        <v>-0.38502273654317287</v>
      </c>
      <c r="Y937" s="1">
        <v>45142.291666666664</v>
      </c>
      <c r="Z937">
        <v>44.662799999999997</v>
      </c>
      <c r="AA937">
        <v>44.68</v>
      </c>
      <c r="AB937">
        <v>45.642000000000003</v>
      </c>
      <c r="AC937">
        <v>44.393000000000001</v>
      </c>
      <c r="AD937">
        <v>44.984999999999999</v>
      </c>
      <c r="AE937">
        <v>-0.47061498897987669</v>
      </c>
      <c r="AF937">
        <v>362666000</v>
      </c>
      <c r="AG937" s="1">
        <v>45142.291666666664</v>
      </c>
      <c r="AH937">
        <v>17.682099999999998</v>
      </c>
      <c r="AI937">
        <v>18.038</v>
      </c>
      <c r="AJ937">
        <v>18.271999999999998</v>
      </c>
      <c r="AK937">
        <v>18.012</v>
      </c>
      <c r="AL937">
        <v>18.213999999999999</v>
      </c>
      <c r="AM937">
        <v>-0.66132728824295972</v>
      </c>
      <c r="AN937">
        <v>2792500</v>
      </c>
    </row>
    <row r="938" spans="1:40">
      <c r="A938" s="121">
        <v>45145.291666666664</v>
      </c>
      <c r="B938">
        <v>177.5042</v>
      </c>
      <c r="C938">
        <v>178.85</v>
      </c>
      <c r="D938">
        <v>183.13</v>
      </c>
      <c r="E938">
        <v>177.35</v>
      </c>
      <c r="F938">
        <v>182.13</v>
      </c>
      <c r="G938">
        <v>97576100</v>
      </c>
      <c r="H938">
        <v>0.10393941521241241</v>
      </c>
      <c r="I938" s="1">
        <v>45145.291666666664</v>
      </c>
      <c r="J938">
        <v>34.650500000000001</v>
      </c>
      <c r="K938">
        <v>35.229999999999997</v>
      </c>
      <c r="L938">
        <v>35.549999999999997</v>
      </c>
      <c r="M938">
        <v>34.75</v>
      </c>
      <c r="N938">
        <v>35.409999999999997</v>
      </c>
      <c r="O938">
        <v>-0.70587955232549848</v>
      </c>
      <c r="P938">
        <v>22486900</v>
      </c>
      <c r="Q938" s="1">
        <v>45145.291666666664</v>
      </c>
      <c r="R938">
        <v>326.95839999999998</v>
      </c>
      <c r="S938">
        <v>330.11</v>
      </c>
      <c r="T938">
        <v>331.11</v>
      </c>
      <c r="U938">
        <v>327.52</v>
      </c>
      <c r="V938">
        <v>328.37</v>
      </c>
      <c r="W938">
        <v>17741500</v>
      </c>
      <c r="X938">
        <v>-0.85584469270919528</v>
      </c>
      <c r="Y938" s="1">
        <v>45145.291666666664</v>
      </c>
      <c r="Z938">
        <v>45.399500000000003</v>
      </c>
      <c r="AA938">
        <v>45.417000000000002</v>
      </c>
      <c r="AB938">
        <v>45.54</v>
      </c>
      <c r="AC938">
        <v>44.563000000000002</v>
      </c>
      <c r="AD938">
        <v>45.110999999999997</v>
      </c>
      <c r="AE938">
        <v>-0.68795358747563884</v>
      </c>
      <c r="AF938">
        <v>322154000</v>
      </c>
      <c r="AG938" s="1">
        <v>45145.291666666664</v>
      </c>
      <c r="AH938">
        <v>17.731100000000001</v>
      </c>
      <c r="AI938">
        <v>18.088000000000001</v>
      </c>
      <c r="AJ938">
        <v>18.146000000000001</v>
      </c>
      <c r="AK938">
        <v>18.024000000000001</v>
      </c>
      <c r="AL938">
        <v>18.132000000000001</v>
      </c>
      <c r="AM938">
        <v>-0.46209630876987762</v>
      </c>
      <c r="AN938">
        <v>3268500</v>
      </c>
    </row>
    <row r="939" spans="1:40">
      <c r="A939" s="121">
        <v>45146.291666666664</v>
      </c>
      <c r="B939">
        <v>178.44710000000001</v>
      </c>
      <c r="C939">
        <v>179.8</v>
      </c>
      <c r="D939">
        <v>180.27</v>
      </c>
      <c r="E939">
        <v>177.58</v>
      </c>
      <c r="F939">
        <v>179.69</v>
      </c>
      <c r="G939">
        <v>67823000</v>
      </c>
      <c r="H939">
        <v>-0.45671498750090411</v>
      </c>
      <c r="I939" s="1">
        <v>45146.291666666664</v>
      </c>
      <c r="J939">
        <v>34.443899999999999</v>
      </c>
      <c r="K939">
        <v>35.020000000000003</v>
      </c>
      <c r="L939">
        <v>35.1</v>
      </c>
      <c r="M939">
        <v>33.86</v>
      </c>
      <c r="N939">
        <v>34.67</v>
      </c>
      <c r="O939">
        <v>-0.18793623841843593</v>
      </c>
      <c r="P939">
        <v>34753600</v>
      </c>
      <c r="Q939" s="1">
        <v>45146.291666666664</v>
      </c>
      <c r="R939">
        <v>322.93709999999999</v>
      </c>
      <c r="S939">
        <v>326.05</v>
      </c>
      <c r="T939">
        <v>328.75</v>
      </c>
      <c r="U939">
        <v>323</v>
      </c>
      <c r="V939">
        <v>326.95999999999998</v>
      </c>
      <c r="W939">
        <v>22327600</v>
      </c>
      <c r="X939">
        <v>-0.49514231504506856</v>
      </c>
      <c r="Y939" s="1">
        <v>45146.291666666664</v>
      </c>
      <c r="Z939">
        <v>44.646799999999999</v>
      </c>
      <c r="AA939">
        <v>44.664000000000001</v>
      </c>
      <c r="AB939">
        <v>45.241999999999997</v>
      </c>
      <c r="AC939">
        <v>44.055999999999997</v>
      </c>
      <c r="AD939">
        <v>44.853000000000002</v>
      </c>
      <c r="AE939">
        <v>-0.51794858037324432</v>
      </c>
      <c r="AF939">
        <v>353843000</v>
      </c>
      <c r="AG939" s="1">
        <v>45146.291666666664</v>
      </c>
      <c r="AH939">
        <v>17.6096</v>
      </c>
      <c r="AI939">
        <v>17.963999999999999</v>
      </c>
      <c r="AJ939">
        <v>18.116</v>
      </c>
      <c r="AK939">
        <v>17.884</v>
      </c>
      <c r="AL939">
        <v>18.018000000000001</v>
      </c>
      <c r="AM939">
        <v>6.8000404471001599E-2</v>
      </c>
      <c r="AN939">
        <v>4535000</v>
      </c>
    </row>
    <row r="940" spans="1:40">
      <c r="A940" s="121">
        <v>45147.291666666664</v>
      </c>
      <c r="B940">
        <v>176.8492</v>
      </c>
      <c r="C940">
        <v>178.19</v>
      </c>
      <c r="D940">
        <v>180.93</v>
      </c>
      <c r="E940">
        <v>177.01</v>
      </c>
      <c r="F940">
        <v>180.87</v>
      </c>
      <c r="G940">
        <v>60378500</v>
      </c>
      <c r="H940">
        <v>-0.59699588935648507</v>
      </c>
      <c r="I940" s="1">
        <v>45147.291666666664</v>
      </c>
      <c r="J940">
        <v>33.716099999999997</v>
      </c>
      <c r="K940">
        <v>34.28</v>
      </c>
      <c r="L940">
        <v>35.1</v>
      </c>
      <c r="M940">
        <v>34.229999999999997</v>
      </c>
      <c r="N940">
        <v>35</v>
      </c>
      <c r="O940">
        <v>-0.44268765404993182</v>
      </c>
      <c r="P940">
        <v>28720200</v>
      </c>
      <c r="Q940" s="1">
        <v>45147.291666666664</v>
      </c>
      <c r="R940">
        <v>319.15359999999998</v>
      </c>
      <c r="S940">
        <v>322.23</v>
      </c>
      <c r="T940">
        <v>327.11</v>
      </c>
      <c r="U940">
        <v>321.05</v>
      </c>
      <c r="V940">
        <v>326.47000000000003</v>
      </c>
      <c r="W940">
        <v>22373300</v>
      </c>
      <c r="X940">
        <v>-0.49154795411546592</v>
      </c>
      <c r="Y940" s="1">
        <v>45147.291666666664</v>
      </c>
      <c r="Z940">
        <v>42.537599999999998</v>
      </c>
      <c r="AA940">
        <v>42.554000000000002</v>
      </c>
      <c r="AB940">
        <v>44.311999999999998</v>
      </c>
      <c r="AC940">
        <v>42.134</v>
      </c>
      <c r="AD940">
        <v>44.274000000000001</v>
      </c>
      <c r="AE940">
        <v>0.72993506007169129</v>
      </c>
      <c r="AF940">
        <v>586449000</v>
      </c>
      <c r="AG940" s="1">
        <v>45147.291666666664</v>
      </c>
      <c r="AH940">
        <v>16.4391</v>
      </c>
      <c r="AI940">
        <v>16.77</v>
      </c>
      <c r="AJ940">
        <v>18.062000000000001</v>
      </c>
      <c r="AK940">
        <v>16.54</v>
      </c>
      <c r="AL940">
        <v>18.062000000000001</v>
      </c>
      <c r="AM940">
        <v>3.3113635555989709</v>
      </c>
      <c r="AN940">
        <v>12284000</v>
      </c>
    </row>
    <row r="941" spans="1:40">
      <c r="A941" s="121">
        <v>45148.291666666664</v>
      </c>
      <c r="B941">
        <v>176.63079999999999</v>
      </c>
      <c r="C941">
        <v>177.97</v>
      </c>
      <c r="D941">
        <v>180.75</v>
      </c>
      <c r="E941">
        <v>177.6</v>
      </c>
      <c r="F941">
        <v>179.48</v>
      </c>
      <c r="G941">
        <v>54686900</v>
      </c>
      <c r="H941">
        <v>-0.70424591031171702</v>
      </c>
      <c r="I941" s="1">
        <v>45148.291666666664</v>
      </c>
      <c r="J941">
        <v>34.109499999999997</v>
      </c>
      <c r="K941">
        <v>34.68</v>
      </c>
      <c r="L941">
        <v>35.090000000000003</v>
      </c>
      <c r="M941">
        <v>34.479999999999997</v>
      </c>
      <c r="N941">
        <v>34.700000000000003</v>
      </c>
      <c r="O941">
        <v>-0.34822940631080973</v>
      </c>
      <c r="P941">
        <v>30957300</v>
      </c>
      <c r="Q941" s="1">
        <v>45148.291666666664</v>
      </c>
      <c r="R941">
        <v>319.84699999999998</v>
      </c>
      <c r="S941">
        <v>322.93</v>
      </c>
      <c r="T941">
        <v>328.26</v>
      </c>
      <c r="U941">
        <v>321.18</v>
      </c>
      <c r="V941">
        <v>326.02</v>
      </c>
      <c r="W941">
        <v>20113700</v>
      </c>
      <c r="X941">
        <v>-0.66926825950999735</v>
      </c>
      <c r="Y941" s="1">
        <v>45148.291666666664</v>
      </c>
      <c r="Z941">
        <v>42.371699999999997</v>
      </c>
      <c r="AA941">
        <v>42.387999999999998</v>
      </c>
      <c r="AB941">
        <v>43.573999999999998</v>
      </c>
      <c r="AC941">
        <v>41.835000000000001</v>
      </c>
      <c r="AD941">
        <v>42.16</v>
      </c>
      <c r="AE941">
        <v>0.22701766331550255</v>
      </c>
      <c r="AF941">
        <v>492705000</v>
      </c>
      <c r="AG941" s="1">
        <v>45148.291666666664</v>
      </c>
      <c r="AH941">
        <v>16.750900000000001</v>
      </c>
      <c r="AI941">
        <v>17.088000000000001</v>
      </c>
      <c r="AJ941">
        <v>17.399999999999999</v>
      </c>
      <c r="AK941">
        <v>17.062000000000001</v>
      </c>
      <c r="AL941">
        <v>17.39</v>
      </c>
      <c r="AM941">
        <v>1.5383752592796938</v>
      </c>
      <c r="AN941">
        <v>8048000</v>
      </c>
    </row>
    <row r="942" spans="1:40">
      <c r="A942" s="121">
        <v>45149.291666666664</v>
      </c>
      <c r="B942">
        <v>176.69049999999999</v>
      </c>
      <c r="C942">
        <v>177.79</v>
      </c>
      <c r="D942">
        <v>178.62</v>
      </c>
      <c r="E942">
        <v>176.55</v>
      </c>
      <c r="F942">
        <v>177.32</v>
      </c>
      <c r="G942">
        <v>51988100</v>
      </c>
      <c r="H942">
        <v>-0.75510091708555571</v>
      </c>
      <c r="I942" s="1">
        <v>45149.291666666664</v>
      </c>
      <c r="J942">
        <v>34.316099999999999</v>
      </c>
      <c r="K942">
        <v>34.89</v>
      </c>
      <c r="L942">
        <v>34.950000000000003</v>
      </c>
      <c r="M942">
        <v>34.36</v>
      </c>
      <c r="N942">
        <v>34.46</v>
      </c>
      <c r="O942">
        <v>-0.44134494595547735</v>
      </c>
      <c r="P942">
        <v>28752000</v>
      </c>
      <c r="Q942" s="1">
        <v>45149.291666666664</v>
      </c>
      <c r="R942">
        <v>317.94529999999997</v>
      </c>
      <c r="S942">
        <v>321.01</v>
      </c>
      <c r="T942">
        <v>322.41000000000003</v>
      </c>
      <c r="U942">
        <v>319.20999999999998</v>
      </c>
      <c r="V942">
        <v>320.26</v>
      </c>
      <c r="W942">
        <v>24342600</v>
      </c>
      <c r="X942">
        <v>-0.33666009900241461</v>
      </c>
      <c r="Y942" s="1">
        <v>45149.291666666664</v>
      </c>
      <c r="Z942">
        <v>40.839300000000001</v>
      </c>
      <c r="AA942">
        <v>40.854999999999997</v>
      </c>
      <c r="AB942">
        <v>42.018000000000001</v>
      </c>
      <c r="AC942">
        <v>40.639000000000003</v>
      </c>
      <c r="AD942">
        <v>41.750999999999998</v>
      </c>
      <c r="AE942">
        <v>0.44364810879483885</v>
      </c>
      <c r="AF942">
        <v>533085000</v>
      </c>
      <c r="AG942" s="1">
        <v>45149.291666666664</v>
      </c>
      <c r="AH942">
        <v>16.778300000000002</v>
      </c>
      <c r="AI942">
        <v>17.116</v>
      </c>
      <c r="AJ942">
        <v>17.158000000000001</v>
      </c>
      <c r="AK942">
        <v>16.925999999999998</v>
      </c>
      <c r="AL942">
        <v>17.032</v>
      </c>
      <c r="AM942">
        <v>-0.20677929726025557</v>
      </c>
      <c r="AN942">
        <v>3878500</v>
      </c>
    </row>
    <row r="943" spans="1:40">
      <c r="A943" s="121">
        <v>45152.291666666664</v>
      </c>
      <c r="B943">
        <v>178.3501</v>
      </c>
      <c r="C943">
        <v>179.46</v>
      </c>
      <c r="D943">
        <v>179.69</v>
      </c>
      <c r="E943">
        <v>177.31</v>
      </c>
      <c r="F943">
        <v>177.97</v>
      </c>
      <c r="G943">
        <v>43675600</v>
      </c>
      <c r="H943">
        <v>-0.91173803128725039</v>
      </c>
      <c r="I943" s="1">
        <v>45152.291666666664</v>
      </c>
      <c r="J943">
        <v>35.0931</v>
      </c>
      <c r="K943">
        <v>35.68</v>
      </c>
      <c r="L943">
        <v>35.71</v>
      </c>
      <c r="M943">
        <v>34.47</v>
      </c>
      <c r="N943">
        <v>34.67</v>
      </c>
      <c r="O943">
        <v>-9.7472336142690921E-2</v>
      </c>
      <c r="P943">
        <v>36896100</v>
      </c>
      <c r="Q943" s="1">
        <v>45152.291666666664</v>
      </c>
      <c r="R943">
        <v>320.94639999999998</v>
      </c>
      <c r="S943">
        <v>324.04000000000002</v>
      </c>
      <c r="T943">
        <v>324.06</v>
      </c>
      <c r="U943">
        <v>320.08</v>
      </c>
      <c r="V943">
        <v>321.39</v>
      </c>
      <c r="W943">
        <v>18836100</v>
      </c>
      <c r="X943">
        <v>-0.76975306309118585</v>
      </c>
      <c r="Y943" s="1">
        <v>45152.291666666664</v>
      </c>
      <c r="Z943">
        <v>43.736199999999997</v>
      </c>
      <c r="AA943">
        <v>43.753</v>
      </c>
      <c r="AB943">
        <v>43.8</v>
      </c>
      <c r="AC943">
        <v>40.311</v>
      </c>
      <c r="AD943">
        <v>40.485999999999997</v>
      </c>
      <c r="AE943">
        <v>1.2869993386065561</v>
      </c>
      <c r="AF943">
        <v>690286000</v>
      </c>
      <c r="AG943" s="1">
        <v>45152.291666666664</v>
      </c>
      <c r="AH943">
        <v>16.462700000000002</v>
      </c>
      <c r="AI943">
        <v>16.794</v>
      </c>
      <c r="AJ943">
        <v>16.8</v>
      </c>
      <c r="AK943">
        <v>16.579999999999998</v>
      </c>
      <c r="AL943">
        <v>16.716000000000001</v>
      </c>
      <c r="AM943">
        <v>0.56879844425995696</v>
      </c>
      <c r="AN943">
        <v>5731500</v>
      </c>
    </row>
    <row r="944" spans="1:40">
      <c r="A944" s="121">
        <v>45153.291666666664</v>
      </c>
      <c r="B944">
        <v>176.3526</v>
      </c>
      <c r="C944">
        <v>177.45</v>
      </c>
      <c r="D944">
        <v>179.48</v>
      </c>
      <c r="E944">
        <v>177.05</v>
      </c>
      <c r="F944">
        <v>178.88</v>
      </c>
      <c r="G944">
        <v>43622600</v>
      </c>
      <c r="H944">
        <v>-0.91273674010561912</v>
      </c>
      <c r="I944" s="1">
        <v>45153.291666666664</v>
      </c>
      <c r="J944">
        <v>34.198</v>
      </c>
      <c r="K944">
        <v>34.770000000000003</v>
      </c>
      <c r="L944">
        <v>35.630000000000003</v>
      </c>
      <c r="M944">
        <v>34.75</v>
      </c>
      <c r="N944">
        <v>35.409999999999997</v>
      </c>
      <c r="O944">
        <v>-0.49757401417513181</v>
      </c>
      <c r="P944">
        <v>27420300</v>
      </c>
      <c r="Q944" s="1">
        <v>45153.291666666664</v>
      </c>
      <c r="R944">
        <v>318.78719999999998</v>
      </c>
      <c r="S944">
        <v>321.86</v>
      </c>
      <c r="T944">
        <v>325.08999999999997</v>
      </c>
      <c r="U944">
        <v>320.89999999999998</v>
      </c>
      <c r="V944">
        <v>323</v>
      </c>
      <c r="W944">
        <v>16966300</v>
      </c>
      <c r="X944">
        <v>-0.91681512143190758</v>
      </c>
      <c r="Y944" s="1">
        <v>45153.291666666664</v>
      </c>
      <c r="Z944">
        <v>43.923099999999998</v>
      </c>
      <c r="AA944">
        <v>43.94</v>
      </c>
      <c r="AB944">
        <v>45.268000000000001</v>
      </c>
      <c r="AC944">
        <v>43.71</v>
      </c>
      <c r="AD944">
        <v>44.56</v>
      </c>
      <c r="AE944">
        <v>1.2131046443016436</v>
      </c>
      <c r="AF944">
        <v>676512000</v>
      </c>
      <c r="AG944" s="1">
        <v>45153.291666666664</v>
      </c>
      <c r="AH944">
        <v>16.3764</v>
      </c>
      <c r="AI944">
        <v>16.706</v>
      </c>
      <c r="AJ944">
        <v>16.744</v>
      </c>
      <c r="AK944">
        <v>16.584</v>
      </c>
      <c r="AL944">
        <v>16.684000000000001</v>
      </c>
      <c r="AM944">
        <v>-0.63663269204776674</v>
      </c>
      <c r="AN944">
        <v>2851500</v>
      </c>
    </row>
    <row r="945" spans="1:40">
      <c r="A945" s="121">
        <v>45154.291666666664</v>
      </c>
      <c r="B945">
        <v>175.47800000000001</v>
      </c>
      <c r="C945">
        <v>176.57</v>
      </c>
      <c r="D945">
        <v>178.54</v>
      </c>
      <c r="E945">
        <v>176.5</v>
      </c>
      <c r="F945">
        <v>177.13</v>
      </c>
      <c r="G945">
        <v>46964900</v>
      </c>
      <c r="H945">
        <v>-0.84975590079177554</v>
      </c>
      <c r="I945" s="1">
        <v>45154.291666666664</v>
      </c>
      <c r="J945">
        <v>32.978400000000001</v>
      </c>
      <c r="K945">
        <v>33.53</v>
      </c>
      <c r="L945">
        <v>34.630000000000003</v>
      </c>
      <c r="M945">
        <v>33.46</v>
      </c>
      <c r="N945">
        <v>34.520000000000003</v>
      </c>
      <c r="O945">
        <v>-0.1455564863931546</v>
      </c>
      <c r="P945">
        <v>35757300</v>
      </c>
      <c r="Q945" s="1">
        <v>45154.291666666664</v>
      </c>
      <c r="R945">
        <v>318.01299999999998</v>
      </c>
      <c r="S945">
        <v>320.39999999999998</v>
      </c>
      <c r="T945">
        <v>324.42</v>
      </c>
      <c r="U945">
        <v>319.8</v>
      </c>
      <c r="V945">
        <v>320.8</v>
      </c>
      <c r="W945">
        <v>20698900</v>
      </c>
      <c r="X945">
        <v>-0.62324156331736158</v>
      </c>
      <c r="Y945" s="1">
        <v>45154.291666666664</v>
      </c>
      <c r="Z945">
        <v>43.469299999999997</v>
      </c>
      <c r="AA945">
        <v>43.485999999999997</v>
      </c>
      <c r="AB945">
        <v>44.674999999999997</v>
      </c>
      <c r="AC945">
        <v>43.405999999999999</v>
      </c>
      <c r="AD945">
        <v>44.52</v>
      </c>
      <c r="AE945">
        <v>0.41342285050284827</v>
      </c>
      <c r="AF945">
        <v>527451000</v>
      </c>
      <c r="AG945" s="1">
        <v>45154.291666666664</v>
      </c>
      <c r="AH945">
        <v>16.1235</v>
      </c>
      <c r="AI945">
        <v>16.448</v>
      </c>
      <c r="AJ945">
        <v>16.638000000000002</v>
      </c>
      <c r="AK945">
        <v>16.43</v>
      </c>
      <c r="AL945">
        <v>16.545999999999999</v>
      </c>
      <c r="AM945">
        <v>4.1840874603212459E-2</v>
      </c>
      <c r="AN945">
        <v>4472500</v>
      </c>
    </row>
    <row r="946" spans="1:40">
      <c r="A946" s="121">
        <v>45155.291666666664</v>
      </c>
      <c r="B946">
        <v>172.9239</v>
      </c>
      <c r="C946">
        <v>174</v>
      </c>
      <c r="D946">
        <v>177.51</v>
      </c>
      <c r="E946">
        <v>173.48</v>
      </c>
      <c r="F946">
        <v>177.14</v>
      </c>
      <c r="G946">
        <v>66062900</v>
      </c>
      <c r="H946">
        <v>-0.48988154205205031</v>
      </c>
      <c r="I946" s="1">
        <v>45155.291666666664</v>
      </c>
      <c r="J946">
        <v>32.0441</v>
      </c>
      <c r="K946">
        <v>32.58</v>
      </c>
      <c r="L946">
        <v>33.590000000000003</v>
      </c>
      <c r="M946">
        <v>32.35</v>
      </c>
      <c r="N946">
        <v>33.56</v>
      </c>
      <c r="O946">
        <v>2.9645808170661682E-2</v>
      </c>
      <c r="P946">
        <v>39906700</v>
      </c>
      <c r="Q946" s="1">
        <v>45155.291666666664</v>
      </c>
      <c r="R946">
        <v>314.51920000000001</v>
      </c>
      <c r="S946">
        <v>316.88</v>
      </c>
      <c r="T946">
        <v>321.87</v>
      </c>
      <c r="U946">
        <v>316.20999999999998</v>
      </c>
      <c r="V946">
        <v>320.54000000000002</v>
      </c>
      <c r="W946">
        <v>21257200</v>
      </c>
      <c r="X946">
        <v>-0.57933058504608925</v>
      </c>
      <c r="Y946" s="1">
        <v>45155.291666666664</v>
      </c>
      <c r="Z946">
        <v>43.327300000000001</v>
      </c>
      <c r="AA946">
        <v>43.344000000000001</v>
      </c>
      <c r="AB946">
        <v>44.061999999999998</v>
      </c>
      <c r="AC946">
        <v>43.000999999999998</v>
      </c>
      <c r="AD946">
        <v>43.97</v>
      </c>
      <c r="AE946">
        <v>1.0762753526695056E-2</v>
      </c>
      <c r="AF946">
        <v>452395000</v>
      </c>
      <c r="AG946" s="1">
        <v>45155.291666666664</v>
      </c>
      <c r="AH946">
        <v>16.154900000000001</v>
      </c>
      <c r="AI946">
        <v>16.48</v>
      </c>
      <c r="AJ946">
        <v>16.7</v>
      </c>
      <c r="AK946">
        <v>16.446000000000002</v>
      </c>
      <c r="AL946">
        <v>16.7</v>
      </c>
      <c r="AM946">
        <v>-0.36666634381218283</v>
      </c>
      <c r="AN946">
        <v>3496500</v>
      </c>
    </row>
    <row r="947" spans="1:40">
      <c r="A947" s="121">
        <v>45156.291666666664</v>
      </c>
      <c r="B947">
        <v>173.4109</v>
      </c>
      <c r="C947">
        <v>174.49</v>
      </c>
      <c r="D947">
        <v>175.1</v>
      </c>
      <c r="E947">
        <v>171.96</v>
      </c>
      <c r="F947">
        <v>172.3</v>
      </c>
      <c r="G947">
        <v>61114200</v>
      </c>
      <c r="H947">
        <v>-0.58313268034377086</v>
      </c>
      <c r="I947" s="1">
        <v>45156.291666666664</v>
      </c>
      <c r="J947">
        <v>32.211300000000001</v>
      </c>
      <c r="K947">
        <v>32.75</v>
      </c>
      <c r="L947">
        <v>32.909999999999997</v>
      </c>
      <c r="M947">
        <v>32.18</v>
      </c>
      <c r="N947">
        <v>32.229999999999997</v>
      </c>
      <c r="O947">
        <v>-0.65498331531117726</v>
      </c>
      <c r="P947">
        <v>23692300</v>
      </c>
      <c r="Q947" s="1">
        <v>45156.291666666664</v>
      </c>
      <c r="R947">
        <v>314.12220000000002</v>
      </c>
      <c r="S947">
        <v>316.48</v>
      </c>
      <c r="T947">
        <v>318.38</v>
      </c>
      <c r="U947">
        <v>311.55</v>
      </c>
      <c r="V947">
        <v>314.49</v>
      </c>
      <c r="W947">
        <v>24744800</v>
      </c>
      <c r="X947">
        <v>-0.30502657677295786</v>
      </c>
      <c r="Y947" s="1">
        <v>45156.291666666664</v>
      </c>
      <c r="Z947">
        <v>43.282299999999999</v>
      </c>
      <c r="AA947">
        <v>43.298999999999999</v>
      </c>
      <c r="AB947">
        <v>43.578000000000003</v>
      </c>
      <c r="AC947">
        <v>41.66</v>
      </c>
      <c r="AD947">
        <v>42.634999999999998</v>
      </c>
      <c r="AE947">
        <v>0.71555204312443776</v>
      </c>
      <c r="AF947">
        <v>583768000</v>
      </c>
      <c r="AG947" s="1">
        <v>45156.291666666664</v>
      </c>
      <c r="AH947">
        <v>16.2058</v>
      </c>
      <c r="AI947">
        <v>16.532</v>
      </c>
      <c r="AJ947">
        <v>16.602</v>
      </c>
      <c r="AK947">
        <v>16.352</v>
      </c>
      <c r="AL947">
        <v>16.404</v>
      </c>
      <c r="AM947">
        <v>-0.543923318196322</v>
      </c>
      <c r="AN947">
        <v>3073000</v>
      </c>
    </row>
    <row r="948" spans="1:40">
      <c r="A948" s="121">
        <v>45159.291666666664</v>
      </c>
      <c r="B948">
        <v>174.7525</v>
      </c>
      <c r="C948">
        <v>175.84</v>
      </c>
      <c r="D948">
        <v>176.13</v>
      </c>
      <c r="E948">
        <v>173.74</v>
      </c>
      <c r="F948">
        <v>175.07</v>
      </c>
      <c r="G948">
        <v>46311900</v>
      </c>
      <c r="H948">
        <v>-0.86206074717658243</v>
      </c>
      <c r="I948" s="1">
        <v>45159.291666666664</v>
      </c>
      <c r="J948">
        <v>32.594900000000003</v>
      </c>
      <c r="K948">
        <v>33.14</v>
      </c>
      <c r="L948">
        <v>33.17</v>
      </c>
      <c r="M948">
        <v>32.020000000000003</v>
      </c>
      <c r="N948">
        <v>32.6</v>
      </c>
      <c r="O948">
        <v>0.1905807736427747</v>
      </c>
      <c r="P948">
        <v>43718200</v>
      </c>
      <c r="Q948" s="1">
        <v>45159.291666666664</v>
      </c>
      <c r="R948">
        <v>319.48200000000003</v>
      </c>
      <c r="S948">
        <v>321.88</v>
      </c>
      <c r="T948">
        <v>322.77</v>
      </c>
      <c r="U948">
        <v>317.04000000000002</v>
      </c>
      <c r="V948">
        <v>317.93</v>
      </c>
      <c r="W948">
        <v>24040000</v>
      </c>
      <c r="X948">
        <v>-0.36045995933715758</v>
      </c>
      <c r="Y948" s="1">
        <v>45159.291666666664</v>
      </c>
      <c r="Z948">
        <v>46.948900000000002</v>
      </c>
      <c r="AA948">
        <v>46.966999999999999</v>
      </c>
      <c r="AB948">
        <v>47.064999999999998</v>
      </c>
      <c r="AC948">
        <v>44.222000000000001</v>
      </c>
      <c r="AD948">
        <v>44.494</v>
      </c>
      <c r="AE948">
        <v>1.2992686260956905</v>
      </c>
      <c r="AF948">
        <v>692573000</v>
      </c>
      <c r="AG948" s="1">
        <v>45159.291666666664</v>
      </c>
      <c r="AH948">
        <v>16.190100000000001</v>
      </c>
      <c r="AI948">
        <v>16.515999999999998</v>
      </c>
      <c r="AJ948">
        <v>16.536000000000001</v>
      </c>
      <c r="AK948">
        <v>16.436</v>
      </c>
      <c r="AL948">
        <v>16.48</v>
      </c>
      <c r="AM948">
        <v>-0.62679670881747807</v>
      </c>
      <c r="AN948">
        <v>2875000</v>
      </c>
    </row>
    <row r="949" spans="1:40">
      <c r="A949" s="121">
        <v>45160.291666666664</v>
      </c>
      <c r="B949">
        <v>176.13390000000001</v>
      </c>
      <c r="C949">
        <v>177.23</v>
      </c>
      <c r="D949">
        <v>177.68</v>
      </c>
      <c r="E949">
        <v>176.25</v>
      </c>
      <c r="F949">
        <v>177.06</v>
      </c>
      <c r="G949">
        <v>42084200</v>
      </c>
      <c r="H949">
        <v>-0.94172567682596642</v>
      </c>
      <c r="I949" s="1">
        <v>45160.291666666664</v>
      </c>
      <c r="J949">
        <v>32.348999999999997</v>
      </c>
      <c r="K949">
        <v>32.89</v>
      </c>
      <c r="L949">
        <v>33.799999999999997</v>
      </c>
      <c r="M949">
        <v>32.83</v>
      </c>
      <c r="N949">
        <v>33.22</v>
      </c>
      <c r="O949">
        <v>-0.66588120710924958</v>
      </c>
      <c r="P949">
        <v>23434200</v>
      </c>
      <c r="Q949" s="1">
        <v>45160.291666666664</v>
      </c>
      <c r="R949">
        <v>320.05759999999998</v>
      </c>
      <c r="S949">
        <v>322.45999999999998</v>
      </c>
      <c r="T949">
        <v>326.08</v>
      </c>
      <c r="U949">
        <v>321.45999999999998</v>
      </c>
      <c r="V949">
        <v>325.5</v>
      </c>
      <c r="W949">
        <v>16102000</v>
      </c>
      <c r="X949">
        <v>-0.98479337419898738</v>
      </c>
      <c r="Y949" s="1">
        <v>45160.291666666664</v>
      </c>
      <c r="Z949">
        <v>45.650399999999998</v>
      </c>
      <c r="AA949">
        <v>45.667999999999999</v>
      </c>
      <c r="AB949">
        <v>48.186999999999998</v>
      </c>
      <c r="AC949">
        <v>45.332999999999998</v>
      </c>
      <c r="AD949">
        <v>48.134999999999998</v>
      </c>
      <c r="AE949">
        <v>1.6357486048095087</v>
      </c>
      <c r="AF949">
        <v>755293000</v>
      </c>
      <c r="AG949" s="1">
        <v>45160.291666666664</v>
      </c>
      <c r="AH949">
        <v>16.056799999999999</v>
      </c>
      <c r="AI949">
        <v>16.38</v>
      </c>
      <c r="AJ949">
        <v>16.562000000000001</v>
      </c>
      <c r="AK949">
        <v>16.358000000000001</v>
      </c>
      <c r="AL949">
        <v>16.53</v>
      </c>
      <c r="AM949">
        <v>-0.27018999765977647</v>
      </c>
      <c r="AN949">
        <v>3727000</v>
      </c>
    </row>
    <row r="950" spans="1:40">
      <c r="A950" s="121">
        <v>45161.291666666664</v>
      </c>
      <c r="B950">
        <v>179.9999</v>
      </c>
      <c r="C950">
        <v>181.12</v>
      </c>
      <c r="D950">
        <v>181.55</v>
      </c>
      <c r="E950">
        <v>178.33</v>
      </c>
      <c r="F950">
        <v>178.52</v>
      </c>
      <c r="G950">
        <v>52722800</v>
      </c>
      <c r="H950">
        <v>-0.74125655163545223</v>
      </c>
      <c r="I950" s="1">
        <v>45161.291666666664</v>
      </c>
      <c r="J950">
        <v>33.420999999999999</v>
      </c>
      <c r="K950">
        <v>33.979999999999997</v>
      </c>
      <c r="L950">
        <v>34.15</v>
      </c>
      <c r="M950">
        <v>32.799999999999997</v>
      </c>
      <c r="N950">
        <v>32.880000000000003</v>
      </c>
      <c r="O950">
        <v>-0.29050984765926086</v>
      </c>
      <c r="P950">
        <v>32324300</v>
      </c>
      <c r="Q950" s="1">
        <v>45161.291666666664</v>
      </c>
      <c r="R950">
        <v>324.56380000000001</v>
      </c>
      <c r="S950">
        <v>327</v>
      </c>
      <c r="T950">
        <v>329.2</v>
      </c>
      <c r="U950">
        <v>323.45999999999998</v>
      </c>
      <c r="V950">
        <v>323.82</v>
      </c>
      <c r="W950">
        <v>21166400</v>
      </c>
      <c r="X950">
        <v>-0.58647211617098904</v>
      </c>
      <c r="Y950" s="1">
        <v>45161.291666666664</v>
      </c>
      <c r="Z950">
        <v>47.097900000000003</v>
      </c>
      <c r="AA950">
        <v>47.116</v>
      </c>
      <c r="AB950">
        <v>47.2</v>
      </c>
      <c r="AC950">
        <v>45.207999999999998</v>
      </c>
      <c r="AD950">
        <v>45.866</v>
      </c>
      <c r="AE950">
        <v>1.7631785941970934</v>
      </c>
      <c r="AF950">
        <v>779046000</v>
      </c>
      <c r="AG950" s="1">
        <v>45161.291666666664</v>
      </c>
      <c r="AH950">
        <v>16.196000000000002</v>
      </c>
      <c r="AI950">
        <v>16.521999999999998</v>
      </c>
      <c r="AJ950">
        <v>16.556000000000001</v>
      </c>
      <c r="AK950">
        <v>16.420000000000002</v>
      </c>
      <c r="AL950">
        <v>16.420000000000002</v>
      </c>
      <c r="AM950">
        <v>6.6824664609038513E-3</v>
      </c>
      <c r="AN950">
        <v>4388500</v>
      </c>
    </row>
    <row r="951" spans="1:40">
      <c r="A951" s="121">
        <v>45162.291666666664</v>
      </c>
      <c r="B951">
        <v>175.28919999999999</v>
      </c>
      <c r="C951">
        <v>176.38</v>
      </c>
      <c r="D951">
        <v>181.1</v>
      </c>
      <c r="E951">
        <v>176.01</v>
      </c>
      <c r="F951">
        <v>180.67</v>
      </c>
      <c r="G951">
        <v>54945800</v>
      </c>
      <c r="H951">
        <v>-0.69936731195179902</v>
      </c>
      <c r="I951" s="1">
        <v>45162.291666666664</v>
      </c>
      <c r="J951">
        <v>32.053899999999999</v>
      </c>
      <c r="K951">
        <v>32.590000000000003</v>
      </c>
      <c r="L951">
        <v>34.090000000000003</v>
      </c>
      <c r="M951">
        <v>32.49</v>
      </c>
      <c r="N951">
        <v>33.72</v>
      </c>
      <c r="O951">
        <v>-5.3775210137944819E-2</v>
      </c>
      <c r="P951">
        <v>37931000</v>
      </c>
      <c r="Q951" s="1">
        <v>45162.291666666664</v>
      </c>
      <c r="R951">
        <v>317.58620000000002</v>
      </c>
      <c r="S951">
        <v>319.97000000000003</v>
      </c>
      <c r="T951">
        <v>332.98</v>
      </c>
      <c r="U951">
        <v>319.95999999999998</v>
      </c>
      <c r="V951">
        <v>332.85</v>
      </c>
      <c r="W951">
        <v>23281400</v>
      </c>
      <c r="X951">
        <v>-0.4201247777440843</v>
      </c>
      <c r="Y951" s="1">
        <v>45162.291666666664</v>
      </c>
      <c r="Z951">
        <v>47.1449</v>
      </c>
      <c r="AA951">
        <v>47.162999999999997</v>
      </c>
      <c r="AB951">
        <v>50.265999999999998</v>
      </c>
      <c r="AC951">
        <v>47.158999999999999</v>
      </c>
      <c r="AD951">
        <v>50.216000000000001</v>
      </c>
      <c r="AE951">
        <v>3.7856957978825521</v>
      </c>
      <c r="AF951">
        <v>1156044000</v>
      </c>
      <c r="AG951" s="1">
        <v>45162.291666666664</v>
      </c>
      <c r="AH951">
        <v>15.8902</v>
      </c>
      <c r="AI951">
        <v>16.21</v>
      </c>
      <c r="AJ951">
        <v>16.474</v>
      </c>
      <c r="AK951">
        <v>16.175999999999998</v>
      </c>
      <c r="AL951">
        <v>16.446000000000002</v>
      </c>
      <c r="AM951">
        <v>1.3588582346000185E-2</v>
      </c>
      <c r="AN951">
        <v>4405000</v>
      </c>
    </row>
    <row r="952" spans="1:40">
      <c r="A952" s="121">
        <v>45163.291666666664</v>
      </c>
      <c r="B952">
        <v>177.50540000000001</v>
      </c>
      <c r="C952">
        <v>178.61</v>
      </c>
      <c r="D952">
        <v>179.15</v>
      </c>
      <c r="E952">
        <v>175.82</v>
      </c>
      <c r="F952">
        <v>177.38</v>
      </c>
      <c r="G952">
        <v>51449600</v>
      </c>
      <c r="H952">
        <v>-0.76524817555143387</v>
      </c>
      <c r="I952" s="1">
        <v>45163.291666666664</v>
      </c>
      <c r="J952">
        <v>32.703000000000003</v>
      </c>
      <c r="K952">
        <v>33.25</v>
      </c>
      <c r="L952">
        <v>33.4</v>
      </c>
      <c r="M952">
        <v>32.35</v>
      </c>
      <c r="N952">
        <v>32.53</v>
      </c>
      <c r="O952">
        <v>-0.50160636081099352</v>
      </c>
      <c r="P952">
        <v>27324800</v>
      </c>
      <c r="Q952" s="1">
        <v>45163.291666666664</v>
      </c>
      <c r="R952">
        <v>320.57380000000001</v>
      </c>
      <c r="S952">
        <v>322.98</v>
      </c>
      <c r="T952">
        <v>325.36</v>
      </c>
      <c r="U952">
        <v>318.8</v>
      </c>
      <c r="V952">
        <v>321.47000000000003</v>
      </c>
      <c r="W952">
        <v>21684100</v>
      </c>
      <c r="X952">
        <v>-0.54575437758772261</v>
      </c>
      <c r="Y952" s="1">
        <v>45163.291666666664</v>
      </c>
      <c r="Z952">
        <v>46.000300000000003</v>
      </c>
      <c r="AA952">
        <v>46.018000000000001</v>
      </c>
      <c r="AB952">
        <v>47.805</v>
      </c>
      <c r="AC952">
        <v>45.024000000000001</v>
      </c>
      <c r="AD952">
        <v>47.012</v>
      </c>
      <c r="AE952">
        <v>2.5480213634244215</v>
      </c>
      <c r="AF952">
        <v>925341000</v>
      </c>
      <c r="AG952" s="1">
        <v>45163.291666666664</v>
      </c>
      <c r="AH952">
        <v>15.9</v>
      </c>
      <c r="AI952">
        <v>16.22</v>
      </c>
      <c r="AJ952">
        <v>16.338000000000001</v>
      </c>
      <c r="AK952">
        <v>16.068000000000001</v>
      </c>
      <c r="AL952">
        <v>16.282</v>
      </c>
      <c r="AM952">
        <v>-0.3235554385900663</v>
      </c>
      <c r="AN952">
        <v>3599500</v>
      </c>
    </row>
    <row r="953" spans="1:40">
      <c r="A953" s="121">
        <v>45166.291666666664</v>
      </c>
      <c r="B953">
        <v>179.07560000000001</v>
      </c>
      <c r="C953">
        <v>180.19</v>
      </c>
      <c r="D953">
        <v>180.59</v>
      </c>
      <c r="E953">
        <v>178.55</v>
      </c>
      <c r="F953">
        <v>180.09</v>
      </c>
      <c r="G953">
        <v>43820700</v>
      </c>
      <c r="H953">
        <v>-0.90900383035243348</v>
      </c>
      <c r="I953" s="1">
        <v>45166.291666666664</v>
      </c>
      <c r="J953">
        <v>33.067</v>
      </c>
      <c r="K953">
        <v>33.619999999999997</v>
      </c>
      <c r="L953">
        <v>33.78</v>
      </c>
      <c r="M953">
        <v>33.21</v>
      </c>
      <c r="N953">
        <v>33.5</v>
      </c>
      <c r="O953">
        <v>-0.71200618580050923</v>
      </c>
      <c r="P953">
        <v>22341800</v>
      </c>
      <c r="Q953" s="1">
        <v>45166.291666666664</v>
      </c>
      <c r="R953">
        <v>321.28840000000002</v>
      </c>
      <c r="S953">
        <v>323.7</v>
      </c>
      <c r="T953">
        <v>326.14999999999998</v>
      </c>
      <c r="U953">
        <v>321.72000000000003</v>
      </c>
      <c r="V953">
        <v>325.66000000000003</v>
      </c>
      <c r="W953">
        <v>14808500</v>
      </c>
      <c r="X953">
        <v>-1.0865287322392716</v>
      </c>
      <c r="Y953" s="1">
        <v>45166.291666666664</v>
      </c>
      <c r="Z953">
        <v>46.817</v>
      </c>
      <c r="AA953">
        <v>46.835000000000001</v>
      </c>
      <c r="AB953">
        <v>46.98</v>
      </c>
      <c r="AC953">
        <v>44.887999999999998</v>
      </c>
      <c r="AD953">
        <v>46.481999999999999</v>
      </c>
      <c r="AE953">
        <v>1.2596710699272164</v>
      </c>
      <c r="AF953">
        <v>685192000</v>
      </c>
      <c r="AG953" s="1">
        <v>45166.291666666664</v>
      </c>
      <c r="AH953">
        <v>16.090199999999999</v>
      </c>
      <c r="AI953">
        <v>16.414000000000001</v>
      </c>
      <c r="AJ953">
        <v>16.45</v>
      </c>
      <c r="AK953">
        <v>16.346</v>
      </c>
      <c r="AL953">
        <v>16.346</v>
      </c>
      <c r="AM953">
        <v>-0.86997569846844591</v>
      </c>
      <c r="AN953">
        <v>2294000</v>
      </c>
    </row>
    <row r="954" spans="1:40">
      <c r="A954" s="121">
        <v>45167.291666666664</v>
      </c>
      <c r="B954">
        <v>182.9813</v>
      </c>
      <c r="C954">
        <v>184.12</v>
      </c>
      <c r="D954">
        <v>184.9</v>
      </c>
      <c r="E954">
        <v>179.5</v>
      </c>
      <c r="F954">
        <v>179.7</v>
      </c>
      <c r="G954">
        <v>53003900</v>
      </c>
      <c r="H954">
        <v>-0.73595962618557598</v>
      </c>
      <c r="I954" s="1">
        <v>45167.291666666664</v>
      </c>
      <c r="J954">
        <v>33.745600000000003</v>
      </c>
      <c r="K954">
        <v>34.31</v>
      </c>
      <c r="L954">
        <v>34.479999999999997</v>
      </c>
      <c r="M954">
        <v>33.47</v>
      </c>
      <c r="N954">
        <v>33.49</v>
      </c>
      <c r="O954">
        <v>-0.39103139358591948</v>
      </c>
      <c r="P954">
        <v>29943600</v>
      </c>
      <c r="Q954" s="1">
        <v>45167.291666666664</v>
      </c>
      <c r="R954">
        <v>325.9633</v>
      </c>
      <c r="S954">
        <v>328.41</v>
      </c>
      <c r="T954">
        <v>328.98</v>
      </c>
      <c r="U954">
        <v>321.88</v>
      </c>
      <c r="V954">
        <v>321.88</v>
      </c>
      <c r="W954">
        <v>19284600</v>
      </c>
      <c r="X954">
        <v>-0.73447798919782092</v>
      </c>
      <c r="Y954" s="1">
        <v>45167.291666666664</v>
      </c>
      <c r="Z954">
        <v>48.7652</v>
      </c>
      <c r="AA954">
        <v>48.783999999999999</v>
      </c>
      <c r="AB954">
        <v>49.081000000000003</v>
      </c>
      <c r="AC954">
        <v>46.390999999999998</v>
      </c>
      <c r="AD954">
        <v>46.665999999999997</v>
      </c>
      <c r="AE954">
        <v>1.3466075822846371</v>
      </c>
      <c r="AF954">
        <v>701397000</v>
      </c>
      <c r="AG954" s="1">
        <v>45167.291666666664</v>
      </c>
      <c r="AH954">
        <v>16.196000000000002</v>
      </c>
      <c r="AI954">
        <v>16.521999999999998</v>
      </c>
      <c r="AJ954">
        <v>16.568000000000001</v>
      </c>
      <c r="AK954">
        <v>16.29</v>
      </c>
      <c r="AL954">
        <v>16.335999999999999</v>
      </c>
      <c r="AM954">
        <v>-0.70255470731459546</v>
      </c>
      <c r="AN954">
        <v>2694000</v>
      </c>
    </row>
    <row r="955" spans="1:40">
      <c r="A955" s="121">
        <v>45168.291666666664</v>
      </c>
      <c r="B955">
        <v>186.48949999999999</v>
      </c>
      <c r="C955">
        <v>187.65</v>
      </c>
      <c r="D955">
        <v>187.85</v>
      </c>
      <c r="E955">
        <v>184.74</v>
      </c>
      <c r="F955">
        <v>184.94</v>
      </c>
      <c r="G955">
        <v>60813900</v>
      </c>
      <c r="H955">
        <v>-0.58879140219577308</v>
      </c>
      <c r="I955" s="1">
        <v>45168.291666666664</v>
      </c>
      <c r="J955">
        <v>33.962000000000003</v>
      </c>
      <c r="K955">
        <v>34.53</v>
      </c>
      <c r="L955">
        <v>34.659999999999997</v>
      </c>
      <c r="M955">
        <v>33.78</v>
      </c>
      <c r="N955">
        <v>34.06</v>
      </c>
      <c r="O955">
        <v>-0.54575527853305605</v>
      </c>
      <c r="P955">
        <v>26279200</v>
      </c>
      <c r="Q955" s="1">
        <v>45168.291666666664</v>
      </c>
      <c r="R955">
        <v>326.34050000000002</v>
      </c>
      <c r="S955">
        <v>328.79</v>
      </c>
      <c r="T955">
        <v>329.81</v>
      </c>
      <c r="U955">
        <v>326.45</v>
      </c>
      <c r="V955">
        <v>328.67</v>
      </c>
      <c r="W955">
        <v>15222100</v>
      </c>
      <c r="X955">
        <v>-1.0539985860580103</v>
      </c>
      <c r="Y955" s="1">
        <v>45168.291666666664</v>
      </c>
      <c r="Z955">
        <v>49.244999999999997</v>
      </c>
      <c r="AA955">
        <v>49.264000000000003</v>
      </c>
      <c r="AB955">
        <v>49.927</v>
      </c>
      <c r="AC955">
        <v>48.424999999999997</v>
      </c>
      <c r="AD955">
        <v>49.043999999999997</v>
      </c>
      <c r="AE955">
        <v>1.5279859560144757</v>
      </c>
      <c r="AF955">
        <v>735206000</v>
      </c>
      <c r="AG955" s="1">
        <v>45168.291666666664</v>
      </c>
      <c r="AH955">
        <v>16.145</v>
      </c>
      <c r="AI955">
        <v>16.47</v>
      </c>
      <c r="AJ955">
        <v>16.57</v>
      </c>
      <c r="AK955">
        <v>16.437999999999999</v>
      </c>
      <c r="AL955">
        <v>16.5</v>
      </c>
      <c r="AM955">
        <v>-0.66467570806603671</v>
      </c>
      <c r="AN955">
        <v>2784500</v>
      </c>
    </row>
    <row r="956" spans="1:40">
      <c r="A956" s="121">
        <v>45169.291666666664</v>
      </c>
      <c r="B956">
        <v>186.7081</v>
      </c>
      <c r="C956">
        <v>187.87</v>
      </c>
      <c r="D956">
        <v>189.12</v>
      </c>
      <c r="E956">
        <v>187.48</v>
      </c>
      <c r="F956">
        <v>187.84</v>
      </c>
      <c r="G956">
        <v>60794500</v>
      </c>
      <c r="H956">
        <v>-0.58915696731042133</v>
      </c>
      <c r="I956" s="1">
        <v>45169.291666666664</v>
      </c>
      <c r="J956">
        <v>34.561900000000001</v>
      </c>
      <c r="K956">
        <v>35.14</v>
      </c>
      <c r="L956">
        <v>35.56</v>
      </c>
      <c r="M956">
        <v>34.299999999999997</v>
      </c>
      <c r="N956">
        <v>34.32</v>
      </c>
      <c r="O956">
        <v>0.37802789045161594</v>
      </c>
      <c r="P956">
        <v>48157600</v>
      </c>
      <c r="Q956" s="1">
        <v>45169.291666666664</v>
      </c>
      <c r="R956">
        <v>325.31819999999999</v>
      </c>
      <c r="S956">
        <v>327.76</v>
      </c>
      <c r="T956">
        <v>330.91</v>
      </c>
      <c r="U956">
        <v>326.77999999999997</v>
      </c>
      <c r="V956">
        <v>329.2</v>
      </c>
      <c r="W956">
        <v>26411000</v>
      </c>
      <c r="X956">
        <v>-0.17397790760657075</v>
      </c>
      <c r="Y956" s="1">
        <v>45169.291666666664</v>
      </c>
      <c r="Z956">
        <v>49.335999999999999</v>
      </c>
      <c r="AA956">
        <v>49.354999999999997</v>
      </c>
      <c r="AB956">
        <v>49.744</v>
      </c>
      <c r="AC956">
        <v>48.957999999999998</v>
      </c>
      <c r="AD956">
        <v>49.38</v>
      </c>
      <c r="AE956">
        <v>0.4194260567557303</v>
      </c>
      <c r="AF956">
        <v>528570000</v>
      </c>
      <c r="AG956" s="1">
        <v>45169.291666666664</v>
      </c>
      <c r="AH956">
        <v>16.309699999999999</v>
      </c>
      <c r="AI956">
        <v>16.638000000000002</v>
      </c>
      <c r="AJ956">
        <v>16.690000000000001</v>
      </c>
      <c r="AK956">
        <v>16.602</v>
      </c>
      <c r="AL956">
        <v>16.628</v>
      </c>
      <c r="AM956">
        <v>-0.4551901928847813</v>
      </c>
      <c r="AN956">
        <v>3285000</v>
      </c>
    </row>
    <row r="957" spans="1:40">
      <c r="A957" s="121">
        <v>45170.291666666664</v>
      </c>
      <c r="B957">
        <v>188.28829999999999</v>
      </c>
      <c r="C957">
        <v>189.46</v>
      </c>
      <c r="D957">
        <v>189.92</v>
      </c>
      <c r="E957">
        <v>188.28</v>
      </c>
      <c r="F957">
        <v>189.49</v>
      </c>
      <c r="G957">
        <v>45732600</v>
      </c>
      <c r="H957">
        <v>-0.87297682299697843</v>
      </c>
      <c r="I957" s="1">
        <v>45170.291666666664</v>
      </c>
      <c r="J957">
        <v>36.007800000000003</v>
      </c>
      <c r="K957">
        <v>36.61</v>
      </c>
      <c r="L957">
        <v>36.75</v>
      </c>
      <c r="M957">
        <v>35.729999999999997</v>
      </c>
      <c r="N957">
        <v>35.79</v>
      </c>
      <c r="O957">
        <v>0.1932999686516699</v>
      </c>
      <c r="P957">
        <v>43782600</v>
      </c>
      <c r="Q957" s="1">
        <v>45170.291666666664</v>
      </c>
      <c r="R957">
        <v>326.2115</v>
      </c>
      <c r="S957">
        <v>328.66</v>
      </c>
      <c r="T957">
        <v>331.99</v>
      </c>
      <c r="U957">
        <v>326.77999999999997</v>
      </c>
      <c r="V957">
        <v>331.31</v>
      </c>
      <c r="W957">
        <v>14931200</v>
      </c>
      <c r="X957">
        <v>-1.076878227073796</v>
      </c>
      <c r="Y957" s="1">
        <v>45170.291666666664</v>
      </c>
      <c r="Z957">
        <v>48.490299999999998</v>
      </c>
      <c r="AA957">
        <v>48.509</v>
      </c>
      <c r="AB957">
        <v>49.8</v>
      </c>
      <c r="AC957">
        <v>48.142000000000003</v>
      </c>
      <c r="AD957">
        <v>49.762</v>
      </c>
      <c r="AE957">
        <v>7.2109190972366441E-2</v>
      </c>
      <c r="AF957">
        <v>463830000</v>
      </c>
      <c r="AG957" s="1">
        <v>45170.291666666664</v>
      </c>
      <c r="AH957">
        <v>16.715599999999998</v>
      </c>
      <c r="AI957">
        <v>17.052</v>
      </c>
      <c r="AJ957">
        <v>17.193999999999999</v>
      </c>
      <c r="AK957">
        <v>16.948</v>
      </c>
      <c r="AL957">
        <v>17.16</v>
      </c>
      <c r="AM957">
        <v>0.59244665926043838</v>
      </c>
      <c r="AN957">
        <v>5788000</v>
      </c>
    </row>
    <row r="958" spans="1:40">
      <c r="A958" s="121">
        <v>45174.291666666664</v>
      </c>
      <c r="B958">
        <v>188.52680000000001</v>
      </c>
      <c r="C958">
        <v>189.7</v>
      </c>
      <c r="D958">
        <v>189.98</v>
      </c>
      <c r="E958">
        <v>187.61</v>
      </c>
      <c r="F958">
        <v>188.28</v>
      </c>
      <c r="G958">
        <v>45280000</v>
      </c>
      <c r="H958">
        <v>-0.88150541943459493</v>
      </c>
      <c r="I958" s="1">
        <v>45174.291666666664</v>
      </c>
      <c r="J958">
        <v>36.106099999999998</v>
      </c>
      <c r="K958">
        <v>36.71</v>
      </c>
      <c r="L958">
        <v>37.409999999999997</v>
      </c>
      <c r="M958">
        <v>36.46</v>
      </c>
      <c r="N958">
        <v>36.58</v>
      </c>
      <c r="O958">
        <v>0.17627544337858686</v>
      </c>
      <c r="P958">
        <v>43379400</v>
      </c>
      <c r="Q958" s="1">
        <v>45174.291666666664</v>
      </c>
      <c r="R958">
        <v>331.065</v>
      </c>
      <c r="S958">
        <v>333.55</v>
      </c>
      <c r="T958">
        <v>334.85</v>
      </c>
      <c r="U958">
        <v>328.66</v>
      </c>
      <c r="V958">
        <v>329</v>
      </c>
      <c r="W958">
        <v>18553900</v>
      </c>
      <c r="X958">
        <v>-0.79194843845954166</v>
      </c>
      <c r="Y958" s="1">
        <v>45174.291666666664</v>
      </c>
      <c r="Z958">
        <v>48.529299999999999</v>
      </c>
      <c r="AA958">
        <v>48.548000000000002</v>
      </c>
      <c r="AB958">
        <v>48.850999999999999</v>
      </c>
      <c r="AC958">
        <v>47.86</v>
      </c>
      <c r="AD958">
        <v>48.222999999999999</v>
      </c>
      <c r="AE958">
        <v>-0.36338881974274212</v>
      </c>
      <c r="AF958">
        <v>382653000</v>
      </c>
      <c r="AG958" s="1">
        <v>45174.291666666664</v>
      </c>
      <c r="AH958">
        <v>16.574400000000001</v>
      </c>
      <c r="AI958">
        <v>16.908000000000001</v>
      </c>
      <c r="AJ958">
        <v>17.038</v>
      </c>
      <c r="AK958">
        <v>16.884</v>
      </c>
      <c r="AL958">
        <v>16.93</v>
      </c>
      <c r="AM958">
        <v>-0.74545633629776964</v>
      </c>
      <c r="AN958">
        <v>2591500</v>
      </c>
    </row>
    <row r="959" spans="1:40">
      <c r="A959" s="121">
        <v>45175.291666666664</v>
      </c>
      <c r="B959">
        <v>181.77879999999999</v>
      </c>
      <c r="C959">
        <v>182.91</v>
      </c>
      <c r="D959">
        <v>188.85</v>
      </c>
      <c r="E959">
        <v>181.47</v>
      </c>
      <c r="F959">
        <v>188.4</v>
      </c>
      <c r="G959">
        <v>81755800</v>
      </c>
      <c r="H959">
        <v>-0.19417139835812247</v>
      </c>
      <c r="I959" s="1">
        <v>45175.291666666664</v>
      </c>
      <c r="J959">
        <v>36.371699999999997</v>
      </c>
      <c r="K959">
        <v>36.979999999999997</v>
      </c>
      <c r="L959">
        <v>37.04</v>
      </c>
      <c r="M959">
        <v>36.03</v>
      </c>
      <c r="N959">
        <v>36.56</v>
      </c>
      <c r="O959">
        <v>1.8528354042678642E-2</v>
      </c>
      <c r="P959">
        <v>39643400</v>
      </c>
      <c r="Q959" s="1">
        <v>45175.291666666664</v>
      </c>
      <c r="R959">
        <v>330.4</v>
      </c>
      <c r="S959">
        <v>332.88</v>
      </c>
      <c r="T959">
        <v>334.46</v>
      </c>
      <c r="U959">
        <v>330.18</v>
      </c>
      <c r="V959">
        <v>333.38</v>
      </c>
      <c r="W959">
        <v>17535800</v>
      </c>
      <c r="X959">
        <v>-0.87202324945359921</v>
      </c>
      <c r="Y959" s="1">
        <v>45175.291666666664</v>
      </c>
      <c r="Z959">
        <v>47.046799999999998</v>
      </c>
      <c r="AA959">
        <v>47.061</v>
      </c>
      <c r="AB959">
        <v>48.548999999999999</v>
      </c>
      <c r="AC959">
        <v>46.58</v>
      </c>
      <c r="AD959">
        <v>48.441000000000003</v>
      </c>
      <c r="AE959">
        <v>9.8074801574644502E-2</v>
      </c>
      <c r="AF959">
        <v>468670000</v>
      </c>
      <c r="AG959" s="1">
        <v>45175.291666666664</v>
      </c>
      <c r="AH959">
        <v>16.762599999999999</v>
      </c>
      <c r="AI959">
        <v>17.100000000000001</v>
      </c>
      <c r="AJ959">
        <v>17.218</v>
      </c>
      <c r="AK959">
        <v>17.07</v>
      </c>
      <c r="AL959">
        <v>17.164000000000001</v>
      </c>
      <c r="AM959">
        <v>-9.3142299514579516E-2</v>
      </c>
      <c r="AN959">
        <v>4150000</v>
      </c>
    </row>
    <row r="960" spans="1:40">
      <c r="A960" s="121">
        <v>45176.291666666664</v>
      </c>
      <c r="B960">
        <v>176.46190000000001</v>
      </c>
      <c r="C960">
        <v>177.56</v>
      </c>
      <c r="D960">
        <v>178.21</v>
      </c>
      <c r="E960">
        <v>173.54</v>
      </c>
      <c r="F960">
        <v>175.18</v>
      </c>
      <c r="G960">
        <v>112488800</v>
      </c>
      <c r="H960">
        <v>0.3849478113574486</v>
      </c>
      <c r="I960" s="1">
        <v>45176.291666666664</v>
      </c>
      <c r="J960">
        <v>37.551900000000003</v>
      </c>
      <c r="K960">
        <v>38.18</v>
      </c>
      <c r="L960">
        <v>38.340000000000003</v>
      </c>
      <c r="M960">
        <v>36.75</v>
      </c>
      <c r="N960">
        <v>36.83</v>
      </c>
      <c r="O960">
        <v>1.2014752970195539</v>
      </c>
      <c r="P960">
        <v>67659700</v>
      </c>
      <c r="Q960" s="1">
        <v>45176.291666666664</v>
      </c>
      <c r="R960">
        <v>327.45209999999997</v>
      </c>
      <c r="S960">
        <v>329.91</v>
      </c>
      <c r="T960">
        <v>333.08</v>
      </c>
      <c r="U960">
        <v>329.03</v>
      </c>
      <c r="V960">
        <v>331.29</v>
      </c>
      <c r="W960">
        <v>18381000</v>
      </c>
      <c r="X960">
        <v>-0.80554723506191128</v>
      </c>
      <c r="Y960" s="1">
        <v>45176.291666666664</v>
      </c>
      <c r="Z960">
        <v>46.226999999999997</v>
      </c>
      <c r="AA960">
        <v>46.241</v>
      </c>
      <c r="AB960">
        <v>46.344000000000001</v>
      </c>
      <c r="AC960">
        <v>45.152000000000001</v>
      </c>
      <c r="AD960">
        <v>45.524999999999999</v>
      </c>
      <c r="AE960">
        <v>-9.1517074186617142E-2</v>
      </c>
      <c r="AF960">
        <v>433330000</v>
      </c>
      <c r="AG960" s="1">
        <v>45176.291666666664</v>
      </c>
      <c r="AH960">
        <v>16.709700000000002</v>
      </c>
      <c r="AI960">
        <v>17.045999999999999</v>
      </c>
      <c r="AJ960">
        <v>17.071999999999999</v>
      </c>
      <c r="AK960">
        <v>16.95</v>
      </c>
      <c r="AL960">
        <v>16.994</v>
      </c>
      <c r="AM960">
        <v>-0.58515073726795774</v>
      </c>
      <c r="AN960">
        <v>2974500</v>
      </c>
    </row>
    <row r="961" spans="1:40">
      <c r="A961" s="121">
        <v>45177.291666666664</v>
      </c>
      <c r="B961">
        <v>177.078</v>
      </c>
      <c r="C961">
        <v>178.18</v>
      </c>
      <c r="D961">
        <v>180.24</v>
      </c>
      <c r="E961">
        <v>177.79</v>
      </c>
      <c r="F961">
        <v>178.35</v>
      </c>
      <c r="G961">
        <v>65551300</v>
      </c>
      <c r="H961">
        <v>-0.49952190868369989</v>
      </c>
      <c r="I961" s="1">
        <v>45177.291666666664</v>
      </c>
      <c r="J961">
        <v>37.384700000000002</v>
      </c>
      <c r="K961">
        <v>38.01</v>
      </c>
      <c r="L961">
        <v>38.83</v>
      </c>
      <c r="M961">
        <v>37.71</v>
      </c>
      <c r="N961">
        <v>38.119999999999997</v>
      </c>
      <c r="O961">
        <v>0.21325480655856235</v>
      </c>
      <c r="P961">
        <v>44255200</v>
      </c>
      <c r="Q961" s="1">
        <v>45177.291666666664</v>
      </c>
      <c r="R961">
        <v>331.77969999999999</v>
      </c>
      <c r="S961">
        <v>334.27</v>
      </c>
      <c r="T961">
        <v>336.16</v>
      </c>
      <c r="U961">
        <v>329.46</v>
      </c>
      <c r="V961">
        <v>330.09</v>
      </c>
      <c r="W961">
        <v>19530100</v>
      </c>
      <c r="X961">
        <v>-0.71516911374448511</v>
      </c>
      <c r="Y961" s="1">
        <v>45177.291666666664</v>
      </c>
      <c r="Z961">
        <v>45.558199999999999</v>
      </c>
      <c r="AA961">
        <v>45.572000000000003</v>
      </c>
      <c r="AB961">
        <v>46.606000000000002</v>
      </c>
      <c r="AC961">
        <v>45.271000000000001</v>
      </c>
      <c r="AD961">
        <v>45.942</v>
      </c>
      <c r="AE961">
        <v>0.12167453732659102</v>
      </c>
      <c r="AF961">
        <v>473069000</v>
      </c>
      <c r="AG961" s="1">
        <v>45177.291666666664</v>
      </c>
      <c r="AH961">
        <v>16.511700000000001</v>
      </c>
      <c r="AI961">
        <v>16.844000000000001</v>
      </c>
      <c r="AJ961">
        <v>16.93</v>
      </c>
      <c r="AK961">
        <v>16.808</v>
      </c>
      <c r="AL961">
        <v>16.850000000000001</v>
      </c>
      <c r="AM961">
        <v>-0.8069835505468097</v>
      </c>
      <c r="AN961">
        <v>2444500</v>
      </c>
    </row>
    <row r="962" spans="1:40">
      <c r="A962" s="121">
        <v>45180.291666666664</v>
      </c>
      <c r="B962">
        <v>178.2508</v>
      </c>
      <c r="C962">
        <v>179.36</v>
      </c>
      <c r="D962">
        <v>180.3</v>
      </c>
      <c r="E962">
        <v>177.34</v>
      </c>
      <c r="F962">
        <v>180.07</v>
      </c>
      <c r="G962">
        <v>58953100</v>
      </c>
      <c r="H962">
        <v>-0.62385550350181984</v>
      </c>
      <c r="I962" s="1">
        <v>45180.291666666664</v>
      </c>
      <c r="J962">
        <v>37.955199999999998</v>
      </c>
      <c r="K962">
        <v>38.590000000000003</v>
      </c>
      <c r="L962">
        <v>38.74</v>
      </c>
      <c r="M962">
        <v>37.840000000000003</v>
      </c>
      <c r="N962">
        <v>38.24</v>
      </c>
      <c r="O962">
        <v>-0.12056015960331046</v>
      </c>
      <c r="P962">
        <v>36349300</v>
      </c>
      <c r="Q962" s="1">
        <v>45180.291666666664</v>
      </c>
      <c r="R962">
        <v>335.42230000000001</v>
      </c>
      <c r="S962">
        <v>337.94</v>
      </c>
      <c r="T962">
        <v>338.42</v>
      </c>
      <c r="U962">
        <v>335.43</v>
      </c>
      <c r="V962">
        <v>337.24</v>
      </c>
      <c r="W962">
        <v>16583300</v>
      </c>
      <c r="X962">
        <v>-0.94693854016358814</v>
      </c>
      <c r="Y962" s="1">
        <v>45180.291666666664</v>
      </c>
      <c r="Z962">
        <v>45.164299999999997</v>
      </c>
      <c r="AA962">
        <v>45.177999999999997</v>
      </c>
      <c r="AB962">
        <v>46.162999999999997</v>
      </c>
      <c r="AC962">
        <v>44.311999999999998</v>
      </c>
      <c r="AD962">
        <v>46.148000000000003</v>
      </c>
      <c r="AE962">
        <v>0.12648675896093883</v>
      </c>
      <c r="AF962">
        <v>473966000</v>
      </c>
      <c r="AG962" s="1">
        <v>45180.291666666664</v>
      </c>
      <c r="AH962">
        <v>16.703800000000001</v>
      </c>
      <c r="AI962">
        <v>17.04</v>
      </c>
      <c r="AJ962">
        <v>17.126000000000001</v>
      </c>
      <c r="AK962">
        <v>16.963999999999999</v>
      </c>
      <c r="AL962">
        <v>17.02</v>
      </c>
      <c r="AM962">
        <v>-0.51692668337276371</v>
      </c>
      <c r="AN962">
        <v>3137500</v>
      </c>
    </row>
    <row r="963" spans="1:40">
      <c r="A963" s="121">
        <v>45181.291666666664</v>
      </c>
      <c r="B963">
        <v>175.2097</v>
      </c>
      <c r="C963">
        <v>176.3</v>
      </c>
      <c r="D963">
        <v>180.13</v>
      </c>
      <c r="E963">
        <v>174.82</v>
      </c>
      <c r="F963">
        <v>179.49</v>
      </c>
      <c r="G963">
        <v>90370200</v>
      </c>
      <c r="H963">
        <v>-3.1845412604248287E-2</v>
      </c>
      <c r="I963" s="1">
        <v>45181.291666666664</v>
      </c>
      <c r="J963">
        <v>38.220799999999997</v>
      </c>
      <c r="K963">
        <v>38.86</v>
      </c>
      <c r="L963">
        <v>40.07</v>
      </c>
      <c r="M963">
        <v>38.65</v>
      </c>
      <c r="N963">
        <v>38.65</v>
      </c>
      <c r="O963">
        <v>0.68072834105363045</v>
      </c>
      <c r="P963">
        <v>55326600</v>
      </c>
      <c r="Q963" s="1">
        <v>45181.291666666664</v>
      </c>
      <c r="R963">
        <v>329.29820000000001</v>
      </c>
      <c r="S963">
        <v>331.77</v>
      </c>
      <c r="T963">
        <v>336.79</v>
      </c>
      <c r="U963">
        <v>331.48</v>
      </c>
      <c r="V963">
        <v>335.82</v>
      </c>
      <c r="W963">
        <v>17565500</v>
      </c>
      <c r="X963">
        <v>-0.86968730810547668</v>
      </c>
      <c r="Y963" s="1">
        <v>45181.291666666664</v>
      </c>
      <c r="Z963">
        <v>44.856400000000001</v>
      </c>
      <c r="AA963">
        <v>44.87</v>
      </c>
      <c r="AB963">
        <v>45.673000000000002</v>
      </c>
      <c r="AC963">
        <v>44.530999999999999</v>
      </c>
      <c r="AD963">
        <v>44.738</v>
      </c>
      <c r="AE963">
        <v>-0.5425568976940397</v>
      </c>
      <c r="AF963">
        <v>349256000</v>
      </c>
      <c r="AG963" s="1">
        <v>45181.291666666664</v>
      </c>
      <c r="AH963">
        <v>16.745000000000001</v>
      </c>
      <c r="AI963">
        <v>17.082000000000001</v>
      </c>
      <c r="AJ963">
        <v>17.13</v>
      </c>
      <c r="AK963">
        <v>16.995999999999999</v>
      </c>
      <c r="AL963">
        <v>17.04</v>
      </c>
      <c r="AM963">
        <v>-1.0576964847997008</v>
      </c>
      <c r="AN963">
        <v>1845500</v>
      </c>
    </row>
    <row r="964" spans="1:40">
      <c r="A964" s="121">
        <v>45182.291666666664</v>
      </c>
      <c r="B964">
        <v>173.1326</v>
      </c>
      <c r="C964">
        <v>174.21</v>
      </c>
      <c r="D964">
        <v>177.3</v>
      </c>
      <c r="E964">
        <v>173.98</v>
      </c>
      <c r="F964">
        <v>176.51</v>
      </c>
      <c r="G964">
        <v>84267900</v>
      </c>
      <c r="H964">
        <v>-0.14683448472370716</v>
      </c>
      <c r="I964" s="1">
        <v>45182.291666666664</v>
      </c>
      <c r="J964">
        <v>38.0732</v>
      </c>
      <c r="K964">
        <v>38.71</v>
      </c>
      <c r="L964">
        <v>39.15</v>
      </c>
      <c r="M964">
        <v>38.25</v>
      </c>
      <c r="N964">
        <v>38.799999999999997</v>
      </c>
      <c r="O964">
        <v>-0.16031360837465886</v>
      </c>
      <c r="P964">
        <v>35407800</v>
      </c>
      <c r="Q964" s="1">
        <v>45182.291666666664</v>
      </c>
      <c r="R964">
        <v>333.55630000000002</v>
      </c>
      <c r="S964">
        <v>336.06</v>
      </c>
      <c r="T964">
        <v>336.85</v>
      </c>
      <c r="U964">
        <v>331.17</v>
      </c>
      <c r="V964">
        <v>331.31</v>
      </c>
      <c r="W964">
        <v>16544400</v>
      </c>
      <c r="X964">
        <v>-0.94999807277106174</v>
      </c>
      <c r="Y964" s="1">
        <v>45182.291666666664</v>
      </c>
      <c r="Z964">
        <v>45.471200000000003</v>
      </c>
      <c r="AA964">
        <v>45.484999999999999</v>
      </c>
      <c r="AB964">
        <v>45.93</v>
      </c>
      <c r="AC964">
        <v>44.503</v>
      </c>
      <c r="AD964">
        <v>44.6</v>
      </c>
      <c r="AE964">
        <v>-0.27915079956154998</v>
      </c>
      <c r="AF964">
        <v>398355000</v>
      </c>
      <c r="AG964" s="1">
        <v>45182.291666666664</v>
      </c>
      <c r="AH964">
        <v>16.552800000000001</v>
      </c>
      <c r="AI964">
        <v>16.885999999999999</v>
      </c>
      <c r="AJ964">
        <v>16.986000000000001</v>
      </c>
      <c r="AK964">
        <v>16.850000000000001</v>
      </c>
      <c r="AL964">
        <v>16.876000000000001</v>
      </c>
      <c r="AM964">
        <v>-0.65149130501267105</v>
      </c>
      <c r="AN964">
        <v>2816000</v>
      </c>
    </row>
    <row r="965" spans="1:40">
      <c r="A965" s="121">
        <v>45183.291666666664</v>
      </c>
      <c r="B965">
        <v>174.65309999999999</v>
      </c>
      <c r="C965">
        <v>175.74</v>
      </c>
      <c r="D965">
        <v>176.1</v>
      </c>
      <c r="E965">
        <v>173.58</v>
      </c>
      <c r="F965">
        <v>174</v>
      </c>
      <c r="G965">
        <v>60895800</v>
      </c>
      <c r="H965">
        <v>-0.58724811441795433</v>
      </c>
      <c r="I965" s="1">
        <v>45183.291666666664</v>
      </c>
      <c r="J965">
        <v>38.033900000000003</v>
      </c>
      <c r="K965">
        <v>38.67</v>
      </c>
      <c r="L965">
        <v>38.9</v>
      </c>
      <c r="M965">
        <v>38.299999999999997</v>
      </c>
      <c r="N965">
        <v>38.81</v>
      </c>
      <c r="O965">
        <v>-0.3626191836249632</v>
      </c>
      <c r="P965">
        <v>30616500</v>
      </c>
      <c r="Q965" s="1">
        <v>45183.291666666664</v>
      </c>
      <c r="R965">
        <v>336.17669999999998</v>
      </c>
      <c r="S965">
        <v>338.7</v>
      </c>
      <c r="T965">
        <v>340.86</v>
      </c>
      <c r="U965">
        <v>336.57</v>
      </c>
      <c r="V965">
        <v>339.15</v>
      </c>
      <c r="W965">
        <v>20267000</v>
      </c>
      <c r="X965">
        <v>-0.65721102689494093</v>
      </c>
      <c r="Y965" s="1">
        <v>45183.291666666664</v>
      </c>
      <c r="Z965">
        <v>45.5672</v>
      </c>
      <c r="AA965">
        <v>45.581000000000003</v>
      </c>
      <c r="AB965">
        <v>45.987000000000002</v>
      </c>
      <c r="AC965">
        <v>45.131</v>
      </c>
      <c r="AD965">
        <v>45.95</v>
      </c>
      <c r="AE965">
        <v>-0.43074919303245351</v>
      </c>
      <c r="AF965">
        <v>370097000</v>
      </c>
      <c r="AG965" s="1">
        <v>45183.291666666664</v>
      </c>
      <c r="AH965">
        <v>16.9587</v>
      </c>
      <c r="AI965">
        <v>17.3</v>
      </c>
      <c r="AJ965">
        <v>17.378</v>
      </c>
      <c r="AK965">
        <v>17.158000000000001</v>
      </c>
      <c r="AL965">
        <v>17.186</v>
      </c>
      <c r="AM965">
        <v>-0.46418907115930075</v>
      </c>
      <c r="AN965">
        <v>3263500</v>
      </c>
    </row>
    <row r="966" spans="1:40">
      <c r="A966" s="121">
        <v>45184.291666666664</v>
      </c>
      <c r="B966">
        <v>173.92769999999999</v>
      </c>
      <c r="C966">
        <v>175.01</v>
      </c>
      <c r="D966">
        <v>176.5</v>
      </c>
      <c r="E966">
        <v>173.82</v>
      </c>
      <c r="F966">
        <v>176.48</v>
      </c>
      <c r="G966">
        <v>109205100</v>
      </c>
      <c r="H966">
        <v>0.32307120481259383</v>
      </c>
      <c r="I966" s="1">
        <v>45184.291666666664</v>
      </c>
      <c r="J966">
        <v>37.256900000000002</v>
      </c>
      <c r="K966">
        <v>37.880000000000003</v>
      </c>
      <c r="L966">
        <v>38.520000000000003</v>
      </c>
      <c r="M966">
        <v>37.619999999999997</v>
      </c>
      <c r="N966">
        <v>38.42</v>
      </c>
      <c r="O966">
        <v>1.2525277610763115</v>
      </c>
      <c r="P966">
        <v>68868800</v>
      </c>
      <c r="Q966" s="1">
        <v>45184.291666666664</v>
      </c>
      <c r="R966">
        <v>327.75979999999998</v>
      </c>
      <c r="S966">
        <v>330.22</v>
      </c>
      <c r="T966">
        <v>337.4</v>
      </c>
      <c r="U966">
        <v>329.65</v>
      </c>
      <c r="V966">
        <v>336.92</v>
      </c>
      <c r="W966">
        <v>37666900</v>
      </c>
      <c r="X966">
        <v>0.71131240284231689</v>
      </c>
      <c r="Y966" s="1">
        <v>45184.291666666664</v>
      </c>
      <c r="Z966">
        <v>43.886699999999998</v>
      </c>
      <c r="AA966">
        <v>43.9</v>
      </c>
      <c r="AB966">
        <v>45.598999999999997</v>
      </c>
      <c r="AC966">
        <v>43.808</v>
      </c>
      <c r="AD966">
        <v>45.341000000000001</v>
      </c>
      <c r="AE966">
        <v>0.30280076566421738</v>
      </c>
      <c r="AF966">
        <v>506831000</v>
      </c>
      <c r="AG966" s="1">
        <v>45184.291666666664</v>
      </c>
      <c r="AH966">
        <v>17.009599999999999</v>
      </c>
      <c r="AI966">
        <v>17.352</v>
      </c>
      <c r="AJ966">
        <v>17.5</v>
      </c>
      <c r="AK966">
        <v>17.352</v>
      </c>
      <c r="AL966">
        <v>17.472000000000001</v>
      </c>
      <c r="AM966">
        <v>-0.80426295944055959</v>
      </c>
      <c r="AN966">
        <v>2451000</v>
      </c>
    </row>
    <row r="967" spans="1:40">
      <c r="A967" s="121">
        <v>45187.291666666664</v>
      </c>
      <c r="B967">
        <v>176.86930000000001</v>
      </c>
      <c r="C967">
        <v>177.97</v>
      </c>
      <c r="D967">
        <v>179.38</v>
      </c>
      <c r="E967">
        <v>176.17</v>
      </c>
      <c r="F967">
        <v>176.48</v>
      </c>
      <c r="G967">
        <v>67257600</v>
      </c>
      <c r="H967">
        <v>-0.46736913780101097</v>
      </c>
      <c r="I967" s="1">
        <v>45187.291666666664</v>
      </c>
      <c r="J967">
        <v>37.365099999999998</v>
      </c>
      <c r="K967">
        <v>37.99</v>
      </c>
      <c r="L967">
        <v>38.39</v>
      </c>
      <c r="M967">
        <v>37.51</v>
      </c>
      <c r="N967">
        <v>37.619999999999997</v>
      </c>
      <c r="O967">
        <v>-0.41726909201025925</v>
      </c>
      <c r="P967">
        <v>29322200</v>
      </c>
      <c r="Q967" s="1">
        <v>45187.291666666664</v>
      </c>
      <c r="R967">
        <v>326.60849999999999</v>
      </c>
      <c r="S967">
        <v>329.06</v>
      </c>
      <c r="T967">
        <v>330.4</v>
      </c>
      <c r="U967">
        <v>326.36</v>
      </c>
      <c r="V967">
        <v>327.8</v>
      </c>
      <c r="W967">
        <v>16834200</v>
      </c>
      <c r="X967">
        <v>-0.92720494810150289</v>
      </c>
      <c r="Y967" s="1">
        <v>45187.291666666664</v>
      </c>
      <c r="Z967">
        <v>43.9527</v>
      </c>
      <c r="AA967">
        <v>43.966000000000001</v>
      </c>
      <c r="AB967">
        <v>44.241999999999997</v>
      </c>
      <c r="AC967">
        <v>42</v>
      </c>
      <c r="AD967">
        <v>42.747999999999998</v>
      </c>
      <c r="AE967">
        <v>0.26760770666608846</v>
      </c>
      <c r="AF967">
        <v>500271000</v>
      </c>
      <c r="AG967" s="1">
        <v>45187.291666666664</v>
      </c>
      <c r="AH967">
        <v>17.009599999999999</v>
      </c>
      <c r="AI967">
        <v>17.352</v>
      </c>
      <c r="AJ967">
        <v>17.378</v>
      </c>
      <c r="AK967">
        <v>17.21</v>
      </c>
      <c r="AL967">
        <v>17.274000000000001</v>
      </c>
      <c r="AM967">
        <v>-0.91057528882325467</v>
      </c>
      <c r="AN967">
        <v>2197000</v>
      </c>
    </row>
    <row r="968" spans="1:40">
      <c r="A968" s="121">
        <v>45188.291666666664</v>
      </c>
      <c r="B968">
        <v>177.96260000000001</v>
      </c>
      <c r="C968">
        <v>179.07</v>
      </c>
      <c r="D968">
        <v>179.63</v>
      </c>
      <c r="E968">
        <v>177.13</v>
      </c>
      <c r="F968">
        <v>177.52</v>
      </c>
      <c r="G968">
        <v>51826900</v>
      </c>
      <c r="H968">
        <v>-0.75813849937840538</v>
      </c>
      <c r="I968" s="1">
        <v>45188.291666666664</v>
      </c>
      <c r="J968">
        <v>35.742199999999997</v>
      </c>
      <c r="K968">
        <v>36.340000000000003</v>
      </c>
      <c r="L968">
        <v>38.1</v>
      </c>
      <c r="M968">
        <v>36.020000000000003</v>
      </c>
      <c r="N968">
        <v>38.04</v>
      </c>
      <c r="O968">
        <v>0.59465568537610125</v>
      </c>
      <c r="P968">
        <v>53288100</v>
      </c>
      <c r="Q968" s="1">
        <v>45188.291666666664</v>
      </c>
      <c r="R968">
        <v>326.20150000000001</v>
      </c>
      <c r="S968">
        <v>328.65</v>
      </c>
      <c r="T968">
        <v>329.39</v>
      </c>
      <c r="U968">
        <v>324.51</v>
      </c>
      <c r="V968">
        <v>326.17</v>
      </c>
      <c r="W968">
        <v>16505900</v>
      </c>
      <c r="X968">
        <v>-0.95302614488899828</v>
      </c>
      <c r="Y968" s="1">
        <v>45188.291666666664</v>
      </c>
      <c r="Z968">
        <v>43.506799999999998</v>
      </c>
      <c r="AA968">
        <v>43.52</v>
      </c>
      <c r="AB968">
        <v>43.966000000000001</v>
      </c>
      <c r="AC968">
        <v>43.002000000000002</v>
      </c>
      <c r="AD968">
        <v>43.832999999999998</v>
      </c>
      <c r="AE968">
        <v>-0.41483184454961075</v>
      </c>
      <c r="AF968">
        <v>373064000</v>
      </c>
      <c r="AG968" s="1">
        <v>45188.291666666664</v>
      </c>
      <c r="AH968">
        <v>16.9665</v>
      </c>
      <c r="AI968">
        <v>17.308</v>
      </c>
      <c r="AJ968">
        <v>17.393999999999998</v>
      </c>
      <c r="AK968">
        <v>17.257999999999999</v>
      </c>
      <c r="AL968">
        <v>17.324000000000002</v>
      </c>
      <c r="AM968">
        <v>-1.0704623353751819</v>
      </c>
      <c r="AN968">
        <v>1815000</v>
      </c>
    </row>
    <row r="969" spans="1:40">
      <c r="A969" s="121">
        <v>45189.291666666664</v>
      </c>
      <c r="B969">
        <v>174.40469999999999</v>
      </c>
      <c r="C969">
        <v>175.49</v>
      </c>
      <c r="D969">
        <v>179.7</v>
      </c>
      <c r="E969">
        <v>175.4</v>
      </c>
      <c r="F969">
        <v>179.26</v>
      </c>
      <c r="G969">
        <v>58436200</v>
      </c>
      <c r="H969">
        <v>-0.63359574101530636</v>
      </c>
      <c r="I969" s="1">
        <v>45189.291666666664</v>
      </c>
      <c r="J969">
        <v>34.119300000000003</v>
      </c>
      <c r="K969">
        <v>34.69</v>
      </c>
      <c r="L969">
        <v>36.25</v>
      </c>
      <c r="M969">
        <v>34.630000000000003</v>
      </c>
      <c r="N969">
        <v>36.22</v>
      </c>
      <c r="O969">
        <v>0.77928649306858677</v>
      </c>
      <c r="P969">
        <v>57660800</v>
      </c>
      <c r="Q969" s="1">
        <v>45189.291666666664</v>
      </c>
      <c r="R969">
        <v>318.3802</v>
      </c>
      <c r="S969">
        <v>320.77</v>
      </c>
      <c r="T969">
        <v>329.59</v>
      </c>
      <c r="U969">
        <v>320.51</v>
      </c>
      <c r="V969">
        <v>329.51</v>
      </c>
      <c r="W969">
        <v>21436500</v>
      </c>
      <c r="X969">
        <v>-0.56522842061112755</v>
      </c>
      <c r="Y969" s="1">
        <v>45189.291666666664</v>
      </c>
      <c r="Z969">
        <v>42.226199999999999</v>
      </c>
      <c r="AA969">
        <v>42.238999999999997</v>
      </c>
      <c r="AB969">
        <v>43.902999999999999</v>
      </c>
      <c r="AC969">
        <v>42.222999999999999</v>
      </c>
      <c r="AD969">
        <v>43.6</v>
      </c>
      <c r="AE969">
        <v>-0.44678456701803393</v>
      </c>
      <c r="AF969">
        <v>367108000</v>
      </c>
      <c r="AG969" s="1">
        <v>45189.291666666664</v>
      </c>
      <c r="AH969">
        <v>16.635200000000001</v>
      </c>
      <c r="AI969">
        <v>16.97</v>
      </c>
      <c r="AJ969">
        <v>17.193999999999999</v>
      </c>
      <c r="AK969">
        <v>16.954000000000001</v>
      </c>
      <c r="AL969">
        <v>17.138000000000002</v>
      </c>
      <c r="AM969">
        <v>-0.77203441864344335</v>
      </c>
      <c r="AN969">
        <v>2528000</v>
      </c>
    </row>
    <row r="970" spans="1:40">
      <c r="A970" s="121">
        <v>45190.291666666664</v>
      </c>
      <c r="B970">
        <v>172.85429999999999</v>
      </c>
      <c r="C970">
        <v>173.93</v>
      </c>
      <c r="D970">
        <v>176.3</v>
      </c>
      <c r="E970">
        <v>173.86</v>
      </c>
      <c r="F970">
        <v>174.55</v>
      </c>
      <c r="G970">
        <v>63047900</v>
      </c>
      <c r="H970">
        <v>-0.54669488332340188</v>
      </c>
      <c r="I970" s="1">
        <v>45190.291666666664</v>
      </c>
      <c r="J970">
        <v>34.08</v>
      </c>
      <c r="K970">
        <v>34.65</v>
      </c>
      <c r="L970">
        <v>35.25</v>
      </c>
      <c r="M970">
        <v>34.46</v>
      </c>
      <c r="N970">
        <v>34.57</v>
      </c>
      <c r="O970">
        <v>0.25381894700958135</v>
      </c>
      <c r="P970">
        <v>45215900</v>
      </c>
      <c r="Q970" s="1">
        <v>45190.291666666664</v>
      </c>
      <c r="R970">
        <v>317.14940000000001</v>
      </c>
      <c r="S970">
        <v>319.52999999999997</v>
      </c>
      <c r="T970">
        <v>325.35000000000002</v>
      </c>
      <c r="U970">
        <v>315</v>
      </c>
      <c r="V970">
        <v>319.26</v>
      </c>
      <c r="W970">
        <v>35529500</v>
      </c>
      <c r="X970">
        <v>0.54320327700133986</v>
      </c>
      <c r="Y970" s="1">
        <v>45190.291666666664</v>
      </c>
      <c r="Z970">
        <v>41.004600000000003</v>
      </c>
      <c r="AA970">
        <v>41.017000000000003</v>
      </c>
      <c r="AB970">
        <v>42.1</v>
      </c>
      <c r="AC970">
        <v>40.98</v>
      </c>
      <c r="AD970">
        <v>41.582999999999998</v>
      </c>
      <c r="AE970">
        <v>1.8625576611621451E-3</v>
      </c>
      <c r="AF970">
        <v>450736000</v>
      </c>
      <c r="AG970" s="1">
        <v>45190.291666666664</v>
      </c>
      <c r="AH970">
        <v>16.201899999999998</v>
      </c>
      <c r="AI970">
        <v>16.527999999999999</v>
      </c>
      <c r="AJ970">
        <v>16.681999999999999</v>
      </c>
      <c r="AK970">
        <v>16.506</v>
      </c>
      <c r="AL970">
        <v>16.57</v>
      </c>
      <c r="AM970">
        <v>-0.34573871991795152</v>
      </c>
      <c r="AN970">
        <v>3546500</v>
      </c>
    </row>
    <row r="971" spans="1:40">
      <c r="A971" s="121">
        <v>45191.291666666664</v>
      </c>
      <c r="B971">
        <v>173.709</v>
      </c>
      <c r="C971">
        <v>174.79</v>
      </c>
      <c r="D971">
        <v>177.08</v>
      </c>
      <c r="E971">
        <v>174.05</v>
      </c>
      <c r="F971">
        <v>174.67</v>
      </c>
      <c r="G971">
        <v>56725400</v>
      </c>
      <c r="H971">
        <v>-0.66583330792974349</v>
      </c>
      <c r="I971" s="1">
        <v>45191.291666666664</v>
      </c>
      <c r="J971">
        <v>33.617699999999999</v>
      </c>
      <c r="K971">
        <v>34.18</v>
      </c>
      <c r="L971">
        <v>34.89</v>
      </c>
      <c r="M971">
        <v>34.14</v>
      </c>
      <c r="N971">
        <v>34.81</v>
      </c>
      <c r="O971">
        <v>-0.42104809749622385</v>
      </c>
      <c r="P971">
        <v>29232700</v>
      </c>
      <c r="Q971" s="1">
        <v>45191.291666666664</v>
      </c>
      <c r="R971">
        <v>314.64819999999997</v>
      </c>
      <c r="S971">
        <v>317.01</v>
      </c>
      <c r="T971">
        <v>321.45</v>
      </c>
      <c r="U971">
        <v>316.14999999999998</v>
      </c>
      <c r="V971">
        <v>321.32</v>
      </c>
      <c r="W971">
        <v>21447900</v>
      </c>
      <c r="X971">
        <v>-0.56433179665932298</v>
      </c>
      <c r="Y971" s="1">
        <v>45191.291666666664</v>
      </c>
      <c r="Z971">
        <v>41.5974</v>
      </c>
      <c r="AA971">
        <v>41.61</v>
      </c>
      <c r="AB971">
        <v>42.115000000000002</v>
      </c>
      <c r="AC971">
        <v>41.231000000000002</v>
      </c>
      <c r="AD971">
        <v>41.572000000000003</v>
      </c>
      <c r="AE971">
        <v>0.15475923166217961</v>
      </c>
      <c r="AF971">
        <v>479236000</v>
      </c>
      <c r="AG971" s="1">
        <v>45191.291666666664</v>
      </c>
      <c r="AH971">
        <v>16.1509</v>
      </c>
      <c r="AI971">
        <v>16.475999999999999</v>
      </c>
      <c r="AJ971">
        <v>16.626000000000001</v>
      </c>
      <c r="AK971">
        <v>16.466000000000001</v>
      </c>
      <c r="AL971">
        <v>16.596</v>
      </c>
      <c r="AM971">
        <v>-0.77329007607709721</v>
      </c>
      <c r="AN971">
        <v>2525000</v>
      </c>
    </row>
    <row r="972" spans="1:40">
      <c r="A972" s="121">
        <v>45194.291666666664</v>
      </c>
      <c r="B972">
        <v>174.99100000000001</v>
      </c>
      <c r="C972">
        <v>176.08</v>
      </c>
      <c r="D972">
        <v>176.97</v>
      </c>
      <c r="E972">
        <v>174.15</v>
      </c>
      <c r="F972">
        <v>174.2</v>
      </c>
      <c r="G972">
        <v>46172700</v>
      </c>
      <c r="H972">
        <v>-0.86468377109199601</v>
      </c>
      <c r="I972" s="1">
        <v>45194.291666666664</v>
      </c>
      <c r="J972">
        <v>33.725900000000003</v>
      </c>
      <c r="K972">
        <v>34.29</v>
      </c>
      <c r="L972">
        <v>34.369999999999997</v>
      </c>
      <c r="M972">
        <v>33.770000000000003</v>
      </c>
      <c r="N972">
        <v>34</v>
      </c>
      <c r="O972">
        <v>-0.7378638725000034</v>
      </c>
      <c r="P972">
        <v>21729400</v>
      </c>
      <c r="Q972" s="1">
        <v>45194.291666666664</v>
      </c>
      <c r="R972">
        <v>315.17430000000002</v>
      </c>
      <c r="S972">
        <v>317.54000000000002</v>
      </c>
      <c r="T972">
        <v>317.67</v>
      </c>
      <c r="U972">
        <v>315</v>
      </c>
      <c r="V972">
        <v>316.58999999999997</v>
      </c>
      <c r="W972">
        <v>17836000</v>
      </c>
      <c r="X972">
        <v>-0.84841215205607823</v>
      </c>
      <c r="Y972" s="1">
        <v>45194.291666666664</v>
      </c>
      <c r="Z972">
        <v>42.209200000000003</v>
      </c>
      <c r="AA972">
        <v>42.222000000000001</v>
      </c>
      <c r="AB972">
        <v>42.536000000000001</v>
      </c>
      <c r="AC972">
        <v>41.177</v>
      </c>
      <c r="AD972">
        <v>41.591000000000001</v>
      </c>
      <c r="AE972">
        <v>-0.16790639843575705</v>
      </c>
      <c r="AF972">
        <v>419091000</v>
      </c>
      <c r="AG972" s="1">
        <v>45194.291666666664</v>
      </c>
      <c r="AH972">
        <v>16.325399999999998</v>
      </c>
      <c r="AI972">
        <v>16.654</v>
      </c>
      <c r="AJ972">
        <v>16.678000000000001</v>
      </c>
      <c r="AK972">
        <v>16.545999999999999</v>
      </c>
      <c r="AL972">
        <v>16.61</v>
      </c>
      <c r="AM972">
        <v>-0.55773554996651475</v>
      </c>
      <c r="AN972">
        <v>3040000</v>
      </c>
    </row>
    <row r="973" spans="1:40">
      <c r="A973" s="121">
        <v>45195.291666666664</v>
      </c>
      <c r="B973">
        <v>170.8965</v>
      </c>
      <c r="C973">
        <v>171.96</v>
      </c>
      <c r="D973">
        <v>175.2</v>
      </c>
      <c r="E973">
        <v>171.66</v>
      </c>
      <c r="F973">
        <v>174.82</v>
      </c>
      <c r="G973">
        <v>64588900</v>
      </c>
      <c r="H973">
        <v>-0.51765695334026662</v>
      </c>
      <c r="I973" s="1">
        <v>45195.291666666664</v>
      </c>
      <c r="J973">
        <v>33.273499999999999</v>
      </c>
      <c r="K973">
        <v>33.83</v>
      </c>
      <c r="L973">
        <v>34.78</v>
      </c>
      <c r="M973">
        <v>33.64</v>
      </c>
      <c r="N973">
        <v>34.14</v>
      </c>
      <c r="O973">
        <v>-0.21138296184140967</v>
      </c>
      <c r="P973">
        <v>34198300</v>
      </c>
      <c r="Q973" s="1">
        <v>45195.291666666664</v>
      </c>
      <c r="R973">
        <v>309.81450000000001</v>
      </c>
      <c r="S973">
        <v>312.14</v>
      </c>
      <c r="T973">
        <v>315.88</v>
      </c>
      <c r="U973">
        <v>310.02</v>
      </c>
      <c r="V973">
        <v>315.13</v>
      </c>
      <c r="W973">
        <v>26297600</v>
      </c>
      <c r="X973">
        <v>-0.18289695639031117</v>
      </c>
      <c r="Y973" s="1">
        <v>45195.291666666664</v>
      </c>
      <c r="Z973">
        <v>41.898299999999999</v>
      </c>
      <c r="AA973">
        <v>41.911000000000001</v>
      </c>
      <c r="AB973">
        <v>42.82</v>
      </c>
      <c r="AC973">
        <v>41.655000000000001</v>
      </c>
      <c r="AD973">
        <v>42.000999999999998</v>
      </c>
      <c r="AE973">
        <v>-0.25808324732288346</v>
      </c>
      <c r="AF973">
        <v>402282000</v>
      </c>
      <c r="AG973" s="1">
        <v>45195.291666666664</v>
      </c>
      <c r="AH973">
        <v>15.9392</v>
      </c>
      <c r="AI973">
        <v>16.260000000000002</v>
      </c>
      <c r="AJ973">
        <v>16.52</v>
      </c>
      <c r="AK973">
        <v>16.216000000000001</v>
      </c>
      <c r="AL973">
        <v>16.478000000000002</v>
      </c>
      <c r="AM973">
        <v>-0.59101047195834255</v>
      </c>
      <c r="AN973">
        <v>2960500</v>
      </c>
    </row>
    <row r="974" spans="1:40">
      <c r="A974" s="121">
        <v>45196.291666666664</v>
      </c>
      <c r="B974">
        <v>169.376</v>
      </c>
      <c r="C974">
        <v>170.43</v>
      </c>
      <c r="D974">
        <v>173.04</v>
      </c>
      <c r="E974">
        <v>169.05</v>
      </c>
      <c r="F974">
        <v>172.62</v>
      </c>
      <c r="G974">
        <v>66921800</v>
      </c>
      <c r="H974">
        <v>-0.47369680612569415</v>
      </c>
      <c r="I974" s="1">
        <v>45196.291666666664</v>
      </c>
      <c r="J974">
        <v>34.040700000000001</v>
      </c>
      <c r="K974">
        <v>34.61</v>
      </c>
      <c r="L974">
        <v>34.83</v>
      </c>
      <c r="M974">
        <v>33.880000000000003</v>
      </c>
      <c r="N974">
        <v>33.92</v>
      </c>
      <c r="O974">
        <v>0.21806406605410839</v>
      </c>
      <c r="P974">
        <v>44369100</v>
      </c>
      <c r="Q974" s="1">
        <v>45196.291666666664</v>
      </c>
      <c r="R974">
        <v>310.4597</v>
      </c>
      <c r="S974">
        <v>312.79000000000002</v>
      </c>
      <c r="T974">
        <v>314.3</v>
      </c>
      <c r="U974">
        <v>309.69</v>
      </c>
      <c r="V974">
        <v>312.3</v>
      </c>
      <c r="W974">
        <v>19410100</v>
      </c>
      <c r="X974">
        <v>-0.72460726060558611</v>
      </c>
      <c r="Y974" s="1">
        <v>45196.291666666664</v>
      </c>
      <c r="Z974">
        <v>42.455199999999998</v>
      </c>
      <c r="AA974">
        <v>42.468000000000004</v>
      </c>
      <c r="AB974">
        <v>42.872</v>
      </c>
      <c r="AC974">
        <v>41.628999999999998</v>
      </c>
      <c r="AD974">
        <v>42.33</v>
      </c>
      <c r="AE974">
        <v>-2.9258621492518636E-2</v>
      </c>
      <c r="AF974">
        <v>444935000</v>
      </c>
      <c r="AG974" s="1">
        <v>45196.291666666664</v>
      </c>
      <c r="AH974">
        <v>16.1843</v>
      </c>
      <c r="AI974">
        <v>16.510000000000002</v>
      </c>
      <c r="AJ974">
        <v>16.66</v>
      </c>
      <c r="AK974">
        <v>16.462</v>
      </c>
      <c r="AL974">
        <v>16.64</v>
      </c>
      <c r="AM974">
        <v>-0.29425676513814247</v>
      </c>
      <c r="AN974">
        <v>3669500</v>
      </c>
    </row>
    <row r="975" spans="1:40">
      <c r="A975" s="121">
        <v>45197.291666666664</v>
      </c>
      <c r="B975">
        <v>169.6344</v>
      </c>
      <c r="C975">
        <v>170.69</v>
      </c>
      <c r="D975">
        <v>172.03</v>
      </c>
      <c r="E975">
        <v>167.62</v>
      </c>
      <c r="F975">
        <v>169.34</v>
      </c>
      <c r="G975">
        <v>56294400</v>
      </c>
      <c r="H975">
        <v>-0.67395488341496823</v>
      </c>
      <c r="I975" s="1">
        <v>45197.291666666664</v>
      </c>
      <c r="J975">
        <v>34.601300000000002</v>
      </c>
      <c r="K975">
        <v>35.18</v>
      </c>
      <c r="L975">
        <v>35.659999999999997</v>
      </c>
      <c r="M975">
        <v>34.380000000000003</v>
      </c>
      <c r="N975">
        <v>34.65</v>
      </c>
      <c r="O975">
        <v>-0.2930010356332487</v>
      </c>
      <c r="P975">
        <v>32265300</v>
      </c>
      <c r="Q975" s="1">
        <v>45197.291666666664</v>
      </c>
      <c r="R975">
        <v>311.30340000000001</v>
      </c>
      <c r="S975">
        <v>313.64</v>
      </c>
      <c r="T975">
        <v>315.48</v>
      </c>
      <c r="U975">
        <v>309.45</v>
      </c>
      <c r="V975">
        <v>310.99</v>
      </c>
      <c r="W975">
        <v>19683600</v>
      </c>
      <c r="X975">
        <v>-0.70309615088466015</v>
      </c>
      <c r="Y975" s="1">
        <v>45197.291666666664</v>
      </c>
      <c r="Z975">
        <v>43.076000000000001</v>
      </c>
      <c r="AA975">
        <v>43.088999999999999</v>
      </c>
      <c r="AB975">
        <v>43.445999999999998</v>
      </c>
      <c r="AC975">
        <v>42.115000000000002</v>
      </c>
      <c r="AD975">
        <v>42.46</v>
      </c>
      <c r="AE975">
        <v>-0.13801375746966341</v>
      </c>
      <c r="AF975">
        <v>424663000</v>
      </c>
      <c r="AG975" s="1">
        <v>45197.291666666664</v>
      </c>
      <c r="AH975">
        <v>16.501200000000001</v>
      </c>
      <c r="AI975">
        <v>16.556000000000001</v>
      </c>
      <c r="AJ975">
        <v>16.635999999999999</v>
      </c>
      <c r="AK975">
        <v>16.34</v>
      </c>
      <c r="AL975">
        <v>16.341999999999999</v>
      </c>
      <c r="AM975">
        <v>9.1937813282116088E-3</v>
      </c>
      <c r="AN975">
        <v>4394500</v>
      </c>
    </row>
    <row r="976" spans="1:40">
      <c r="A976" s="121">
        <v>45198.291666666664</v>
      </c>
      <c r="B976">
        <v>170.15119999999999</v>
      </c>
      <c r="C976">
        <v>171.21</v>
      </c>
      <c r="D976">
        <v>173.07</v>
      </c>
      <c r="E976">
        <v>170.34</v>
      </c>
      <c r="F976">
        <v>172.02</v>
      </c>
      <c r="G976">
        <v>51814200</v>
      </c>
      <c r="H976">
        <v>-0.75837781262356163</v>
      </c>
      <c r="I976" s="1">
        <v>45198.291666666664</v>
      </c>
      <c r="J976">
        <v>34.965200000000003</v>
      </c>
      <c r="K976">
        <v>35.549999999999997</v>
      </c>
      <c r="L976">
        <v>35.909999999999997</v>
      </c>
      <c r="M976">
        <v>35.159999999999997</v>
      </c>
      <c r="N976">
        <v>35.65</v>
      </c>
      <c r="O976">
        <v>-0.44107049304308887</v>
      </c>
      <c r="P976">
        <v>28758500</v>
      </c>
      <c r="Q976" s="1">
        <v>45198.291666666664</v>
      </c>
      <c r="R976">
        <v>313.39760000000001</v>
      </c>
      <c r="S976">
        <v>315.75</v>
      </c>
      <c r="T976">
        <v>319.47000000000003</v>
      </c>
      <c r="U976">
        <v>314.98</v>
      </c>
      <c r="V976">
        <v>317.75</v>
      </c>
      <c r="W976">
        <v>24140300</v>
      </c>
      <c r="X976">
        <v>-0.35257124158575404</v>
      </c>
      <c r="Y976" s="1">
        <v>45198.291666666664</v>
      </c>
      <c r="Z976">
        <v>43.485799999999998</v>
      </c>
      <c r="AA976">
        <v>43.499000000000002</v>
      </c>
      <c r="AB976">
        <v>44.143999999999998</v>
      </c>
      <c r="AC976">
        <v>43.307000000000002</v>
      </c>
      <c r="AD976">
        <v>43.826999999999998</v>
      </c>
      <c r="AE976">
        <v>-0.2819673172405161</v>
      </c>
      <c r="AF976">
        <v>397830000</v>
      </c>
      <c r="AG976" s="1">
        <v>45198.291666666664</v>
      </c>
      <c r="AH976">
        <v>16.427499999999998</v>
      </c>
      <c r="AI976">
        <v>16.481999999999999</v>
      </c>
      <c r="AJ976">
        <v>16.616</v>
      </c>
      <c r="AK976">
        <v>16.414000000000001</v>
      </c>
      <c r="AL976">
        <v>16.562000000000001</v>
      </c>
      <c r="AM976">
        <v>-0.52697194284199467</v>
      </c>
      <c r="AN976">
        <v>3113500</v>
      </c>
    </row>
    <row r="977" spans="1:40">
      <c r="A977" s="121">
        <v>45201.291666666664</v>
      </c>
      <c r="B977">
        <v>172.6754</v>
      </c>
      <c r="C977">
        <v>173.75</v>
      </c>
      <c r="D977">
        <v>174.3</v>
      </c>
      <c r="E977">
        <v>170.93</v>
      </c>
      <c r="F977">
        <v>171.22</v>
      </c>
      <c r="G977">
        <v>52164500</v>
      </c>
      <c r="H977">
        <v>-0.75177691264102287</v>
      </c>
      <c r="I977" s="1">
        <v>45201.291666666664</v>
      </c>
      <c r="J977">
        <v>34.8767</v>
      </c>
      <c r="K977">
        <v>35.46</v>
      </c>
      <c r="L977">
        <v>35.979999999999997</v>
      </c>
      <c r="M977">
        <v>34.979999999999997</v>
      </c>
      <c r="N977">
        <v>35.61</v>
      </c>
      <c r="O977">
        <v>-0.55390441885474506</v>
      </c>
      <c r="P977">
        <v>26086200</v>
      </c>
      <c r="Q977" s="1">
        <v>45201.291666666664</v>
      </c>
      <c r="R977">
        <v>319.40249999999997</v>
      </c>
      <c r="S977">
        <v>321.8</v>
      </c>
      <c r="T977">
        <v>321.89</v>
      </c>
      <c r="U977">
        <v>315.18</v>
      </c>
      <c r="V977">
        <v>316.27999999999997</v>
      </c>
      <c r="W977">
        <v>20570000</v>
      </c>
      <c r="X977">
        <v>-0.63337970607066085</v>
      </c>
      <c r="Y977" s="1">
        <v>45201.291666666664</v>
      </c>
      <c r="Z977">
        <v>44.768500000000003</v>
      </c>
      <c r="AA977">
        <v>44.781999999999996</v>
      </c>
      <c r="AB977">
        <v>45.174999999999997</v>
      </c>
      <c r="AC977">
        <v>43.860999999999997</v>
      </c>
      <c r="AD977">
        <v>44.03</v>
      </c>
      <c r="AE977">
        <v>-9.1688747645144605E-2</v>
      </c>
      <c r="AF977">
        <v>433298000</v>
      </c>
      <c r="AG977" s="1">
        <v>45201.291666666664</v>
      </c>
      <c r="AH977">
        <v>16.276</v>
      </c>
      <c r="AI977">
        <v>16.329999999999998</v>
      </c>
      <c r="AJ977">
        <v>16.41</v>
      </c>
      <c r="AK977">
        <v>16.239999999999998</v>
      </c>
      <c r="AL977">
        <v>16.332000000000001</v>
      </c>
      <c r="AM977">
        <v>-0.83942136758286823</v>
      </c>
      <c r="AN977">
        <v>2367000</v>
      </c>
    </row>
    <row r="978" spans="1:40">
      <c r="A978" s="121">
        <v>45202.291666666664</v>
      </c>
      <c r="B978">
        <v>171.3338</v>
      </c>
      <c r="C978">
        <v>172.4</v>
      </c>
      <c r="D978">
        <v>173.63</v>
      </c>
      <c r="E978">
        <v>170.82</v>
      </c>
      <c r="F978">
        <v>172.26</v>
      </c>
      <c r="G978">
        <v>49594600</v>
      </c>
      <c r="H978">
        <v>-0.80020298419433844</v>
      </c>
      <c r="I978" s="1">
        <v>45202.291666666664</v>
      </c>
      <c r="J978">
        <v>35.102899999999998</v>
      </c>
      <c r="K978">
        <v>35.69</v>
      </c>
      <c r="L978">
        <v>36.54</v>
      </c>
      <c r="M978">
        <v>35.270000000000003</v>
      </c>
      <c r="N978">
        <v>35.270000000000003</v>
      </c>
      <c r="O978">
        <v>0.25705749137576556</v>
      </c>
      <c r="P978">
        <v>45292600</v>
      </c>
      <c r="Q978" s="1">
        <v>45202.291666666664</v>
      </c>
      <c r="R978">
        <v>311.05520000000001</v>
      </c>
      <c r="S978">
        <v>313.39</v>
      </c>
      <c r="T978">
        <v>321.39</v>
      </c>
      <c r="U978">
        <v>311.20999999999998</v>
      </c>
      <c r="V978">
        <v>320.83</v>
      </c>
      <c r="W978">
        <v>21033500</v>
      </c>
      <c r="X978">
        <v>-0.59692486381965837</v>
      </c>
      <c r="Y978" s="1">
        <v>45202.291666666664</v>
      </c>
      <c r="Z978">
        <v>43.503799999999998</v>
      </c>
      <c r="AA978">
        <v>43.517000000000003</v>
      </c>
      <c r="AB978">
        <v>45.13</v>
      </c>
      <c r="AC978">
        <v>43.246000000000002</v>
      </c>
      <c r="AD978">
        <v>44.808</v>
      </c>
      <c r="AE978">
        <v>0.10977005593682759</v>
      </c>
      <c r="AF978">
        <v>470850000</v>
      </c>
      <c r="AG978" s="1">
        <v>45202.291666666664</v>
      </c>
      <c r="AH978">
        <v>16.188199999999998</v>
      </c>
      <c r="AI978">
        <v>16.242000000000001</v>
      </c>
      <c r="AJ978">
        <v>16.41</v>
      </c>
      <c r="AK978">
        <v>16.155999999999999</v>
      </c>
      <c r="AL978">
        <v>16.297999999999998</v>
      </c>
      <c r="AM978">
        <v>-0.79631046236075176</v>
      </c>
      <c r="AN978">
        <v>2470000</v>
      </c>
    </row>
    <row r="979" spans="1:40">
      <c r="A979" s="121">
        <v>45203.291666666664</v>
      </c>
      <c r="B979">
        <v>172.58600000000001</v>
      </c>
      <c r="C979">
        <v>173.66</v>
      </c>
      <c r="D979">
        <v>174.21</v>
      </c>
      <c r="E979">
        <v>170.97</v>
      </c>
      <c r="F979">
        <v>171.09</v>
      </c>
      <c r="G979">
        <v>53020300</v>
      </c>
      <c r="H979">
        <v>-0.73565059175875991</v>
      </c>
      <c r="I979" s="1">
        <v>45203.291666666664</v>
      </c>
      <c r="J979">
        <v>35.338999999999999</v>
      </c>
      <c r="K979">
        <v>35.93</v>
      </c>
      <c r="L979">
        <v>36.520000000000003</v>
      </c>
      <c r="M979">
        <v>35.33</v>
      </c>
      <c r="N979">
        <v>36.520000000000003</v>
      </c>
      <c r="O979">
        <v>2.6922390809268192E-2</v>
      </c>
      <c r="P979">
        <v>39842200</v>
      </c>
      <c r="Q979" s="1">
        <v>45203.291666666664</v>
      </c>
      <c r="R979">
        <v>316.58370000000002</v>
      </c>
      <c r="S979">
        <v>318.95999999999998</v>
      </c>
      <c r="T979">
        <v>320.04000000000002</v>
      </c>
      <c r="U979">
        <v>314</v>
      </c>
      <c r="V979">
        <v>314.02999999999997</v>
      </c>
      <c r="W979">
        <v>20720100</v>
      </c>
      <c r="X979">
        <v>-0.62157415737190047</v>
      </c>
      <c r="Y979" s="1">
        <v>45203.291666666664</v>
      </c>
      <c r="Z979">
        <v>44.027700000000003</v>
      </c>
      <c r="AA979">
        <v>44.040999999999997</v>
      </c>
      <c r="AB979">
        <v>44.143000000000001</v>
      </c>
      <c r="AC979">
        <v>43.292000000000002</v>
      </c>
      <c r="AD979">
        <v>43.741999999999997</v>
      </c>
      <c r="AE979">
        <v>-0.47514824124411742</v>
      </c>
      <c r="AF979">
        <v>361821000</v>
      </c>
      <c r="AG979" s="1">
        <v>45203.291666666664</v>
      </c>
      <c r="AH979">
        <v>16.309799999999999</v>
      </c>
      <c r="AI979">
        <v>16.364000000000001</v>
      </c>
      <c r="AJ979">
        <v>16.385999999999999</v>
      </c>
      <c r="AK979">
        <v>16.149999999999999</v>
      </c>
      <c r="AL979">
        <v>16.283999999999999</v>
      </c>
      <c r="AM979">
        <v>-0.75487376705017373</v>
      </c>
      <c r="AN979">
        <v>2569000</v>
      </c>
    </row>
    <row r="980" spans="1:40">
      <c r="A980" s="121">
        <v>45204.291666666664</v>
      </c>
      <c r="B980">
        <v>173.82830000000001</v>
      </c>
      <c r="C980">
        <v>174.91</v>
      </c>
      <c r="D980">
        <v>175.45</v>
      </c>
      <c r="E980">
        <v>172.68</v>
      </c>
      <c r="F980">
        <v>173.79</v>
      </c>
      <c r="G980">
        <v>48527900</v>
      </c>
      <c r="H980">
        <v>-0.8203034124312043</v>
      </c>
      <c r="I980" s="1">
        <v>45204.291666666664</v>
      </c>
      <c r="J980">
        <v>35.299599999999998</v>
      </c>
      <c r="K980">
        <v>35.89</v>
      </c>
      <c r="L980">
        <v>36.1</v>
      </c>
      <c r="M980">
        <v>35.6</v>
      </c>
      <c r="N980">
        <v>35.97</v>
      </c>
      <c r="O980">
        <v>-0.56720482922434123</v>
      </c>
      <c r="P980">
        <v>25771200</v>
      </c>
      <c r="Q980" s="1">
        <v>45204.291666666664</v>
      </c>
      <c r="R980">
        <v>316.98070000000001</v>
      </c>
      <c r="S980">
        <v>319.36</v>
      </c>
      <c r="T980">
        <v>319.98</v>
      </c>
      <c r="U980">
        <v>314.89999999999998</v>
      </c>
      <c r="V980">
        <v>319.08999999999997</v>
      </c>
      <c r="W980">
        <v>16965600</v>
      </c>
      <c r="X980">
        <v>-0.91687017728859732</v>
      </c>
      <c r="Y980" s="1">
        <v>45204.291666666664</v>
      </c>
      <c r="Z980">
        <v>44.674500000000002</v>
      </c>
      <c r="AA980">
        <v>44.688000000000002</v>
      </c>
      <c r="AB980">
        <v>44.9</v>
      </c>
      <c r="AC980">
        <v>43.887999999999998</v>
      </c>
      <c r="AD980">
        <v>44.05</v>
      </c>
      <c r="AE980">
        <v>-0.30528808362235549</v>
      </c>
      <c r="AF980">
        <v>393483000</v>
      </c>
      <c r="AG980" s="1">
        <v>45204.291666666664</v>
      </c>
      <c r="AH980">
        <v>16.517199999999999</v>
      </c>
      <c r="AI980">
        <v>16.571999999999999</v>
      </c>
      <c r="AJ980">
        <v>16.632000000000001</v>
      </c>
      <c r="AK980">
        <v>16.452000000000002</v>
      </c>
      <c r="AL980">
        <v>16.532</v>
      </c>
      <c r="AM980">
        <v>-0.78124257315690515</v>
      </c>
      <c r="AN980">
        <v>2506000</v>
      </c>
    </row>
    <row r="981" spans="1:40">
      <c r="A981" s="121">
        <v>45205.291666666664</v>
      </c>
      <c r="B981">
        <v>176.39230000000001</v>
      </c>
      <c r="C981">
        <v>177.49</v>
      </c>
      <c r="D981">
        <v>177.99</v>
      </c>
      <c r="E981">
        <v>173.18</v>
      </c>
      <c r="F981">
        <v>173.8</v>
      </c>
      <c r="G981">
        <v>57224100</v>
      </c>
      <c r="H981">
        <v>-0.65643602325577233</v>
      </c>
      <c r="I981" s="1">
        <v>45205.291666666664</v>
      </c>
      <c r="J981">
        <v>35.594700000000003</v>
      </c>
      <c r="K981">
        <v>36.19</v>
      </c>
      <c r="L981">
        <v>36.46</v>
      </c>
      <c r="M981">
        <v>35.18</v>
      </c>
      <c r="N981">
        <v>35.869999999999997</v>
      </c>
      <c r="O981">
        <v>-0.25132641647518084</v>
      </c>
      <c r="P981">
        <v>33252300</v>
      </c>
      <c r="Q981" s="1">
        <v>45205.291666666664</v>
      </c>
      <c r="R981">
        <v>324.82190000000003</v>
      </c>
      <c r="S981">
        <v>327.26</v>
      </c>
      <c r="T981">
        <v>329.19</v>
      </c>
      <c r="U981">
        <v>316.3</v>
      </c>
      <c r="V981">
        <v>316.55</v>
      </c>
      <c r="W981">
        <v>25645500</v>
      </c>
      <c r="X981">
        <v>-0.23418541945801075</v>
      </c>
      <c r="Y981" s="1">
        <v>45205.291666666664</v>
      </c>
      <c r="Z981">
        <v>45.748199999999997</v>
      </c>
      <c r="AA981">
        <v>45.762</v>
      </c>
      <c r="AB981">
        <v>45.789000000000001</v>
      </c>
      <c r="AC981">
        <v>44.026000000000003</v>
      </c>
      <c r="AD981">
        <v>44.192999999999998</v>
      </c>
      <c r="AE981">
        <v>-8.5583610276261879E-2</v>
      </c>
      <c r="AF981">
        <v>434436000</v>
      </c>
      <c r="AG981" s="1">
        <v>45205.291666666664</v>
      </c>
      <c r="AH981">
        <v>16.539100000000001</v>
      </c>
      <c r="AI981">
        <v>16.594000000000001</v>
      </c>
      <c r="AJ981">
        <v>16.670000000000002</v>
      </c>
      <c r="AK981">
        <v>16.36</v>
      </c>
      <c r="AL981">
        <v>16.46</v>
      </c>
      <c r="AM981">
        <v>-1.0344668222771041</v>
      </c>
      <c r="AN981">
        <v>1901000</v>
      </c>
    </row>
    <row r="982" spans="1:40">
      <c r="A982" s="121">
        <v>45208.291666666664</v>
      </c>
      <c r="B982">
        <v>177.88310000000001</v>
      </c>
      <c r="C982">
        <v>178.99</v>
      </c>
      <c r="D982">
        <v>179.05</v>
      </c>
      <c r="E982">
        <v>175.8</v>
      </c>
      <c r="F982">
        <v>176.81</v>
      </c>
      <c r="G982">
        <v>42390800</v>
      </c>
      <c r="H982">
        <v>-0.93594824052951653</v>
      </c>
      <c r="I982" s="1">
        <v>45208.291666666664</v>
      </c>
      <c r="J982">
        <v>35.466799999999999</v>
      </c>
      <c r="K982">
        <v>36.06</v>
      </c>
      <c r="L982">
        <v>36.17</v>
      </c>
      <c r="M982">
        <v>35.5</v>
      </c>
      <c r="N982">
        <v>35.700000000000003</v>
      </c>
      <c r="O982">
        <v>-0.83722849384213205</v>
      </c>
      <c r="P982">
        <v>19376100</v>
      </c>
      <c r="Q982" s="1">
        <v>45208.291666666664</v>
      </c>
      <c r="R982">
        <v>327.36279999999999</v>
      </c>
      <c r="S982">
        <v>329.82</v>
      </c>
      <c r="T982">
        <v>330.3</v>
      </c>
      <c r="U982">
        <v>323.18</v>
      </c>
      <c r="V982">
        <v>324.75</v>
      </c>
      <c r="W982">
        <v>19891200</v>
      </c>
      <c r="X982">
        <v>-0.6867681568149554</v>
      </c>
      <c r="Y982" s="1">
        <v>45208.291666666664</v>
      </c>
      <c r="Z982">
        <v>45.259300000000003</v>
      </c>
      <c r="AA982">
        <v>45.273000000000003</v>
      </c>
      <c r="AB982">
        <v>45.604999999999997</v>
      </c>
      <c r="AC982">
        <v>44.368000000000002</v>
      </c>
      <c r="AD982">
        <v>44.841999999999999</v>
      </c>
      <c r="AE982">
        <v>-0.21842131360746164</v>
      </c>
      <c r="AF982">
        <v>409675000</v>
      </c>
      <c r="AG982" s="1">
        <v>45208.291666666664</v>
      </c>
      <c r="AH982">
        <v>16.6447</v>
      </c>
      <c r="AI982">
        <v>16.7</v>
      </c>
      <c r="AJ982">
        <v>16.725999999999999</v>
      </c>
      <c r="AK982">
        <v>16.457999999999998</v>
      </c>
      <c r="AL982">
        <v>16.481999999999999</v>
      </c>
      <c r="AM982">
        <v>-1.1550099359078765</v>
      </c>
      <c r="AN982">
        <v>1613000</v>
      </c>
    </row>
    <row r="983" spans="1:40">
      <c r="A983" s="121">
        <v>45209.291666666664</v>
      </c>
      <c r="B983">
        <v>177.2867</v>
      </c>
      <c r="C983">
        <v>178.39</v>
      </c>
      <c r="D983">
        <v>179.72</v>
      </c>
      <c r="E983">
        <v>177.95</v>
      </c>
      <c r="F983">
        <v>178.1</v>
      </c>
      <c r="G983">
        <v>43698000</v>
      </c>
      <c r="H983">
        <v>-0.91131593548477008</v>
      </c>
      <c r="I983" s="1">
        <v>45209.291666666664</v>
      </c>
      <c r="J983">
        <v>35.8307</v>
      </c>
      <c r="K983">
        <v>36.43</v>
      </c>
      <c r="L983">
        <v>36.74</v>
      </c>
      <c r="M983">
        <v>35.81</v>
      </c>
      <c r="N983">
        <v>36.14</v>
      </c>
      <c r="O983">
        <v>-0.64012907922221252</v>
      </c>
      <c r="P983">
        <v>24044100</v>
      </c>
      <c r="Q983" s="1">
        <v>45209.291666666664</v>
      </c>
      <c r="R983">
        <v>325.94349999999997</v>
      </c>
      <c r="S983">
        <v>328.39</v>
      </c>
      <c r="T983">
        <v>331.1</v>
      </c>
      <c r="U983">
        <v>327.67</v>
      </c>
      <c r="V983">
        <v>330.96</v>
      </c>
      <c r="W983">
        <v>20557100</v>
      </c>
      <c r="X983">
        <v>-0.63439430685822928</v>
      </c>
      <c r="Y983" s="1">
        <v>45209.291666666664</v>
      </c>
      <c r="Z983">
        <v>45.784100000000002</v>
      </c>
      <c r="AA983">
        <v>45.798000000000002</v>
      </c>
      <c r="AB983">
        <v>46.259</v>
      </c>
      <c r="AC983">
        <v>45.088000000000001</v>
      </c>
      <c r="AD983">
        <v>45.31</v>
      </c>
      <c r="AE983">
        <v>-0.43887685833461287</v>
      </c>
      <c r="AF983">
        <v>368582000</v>
      </c>
      <c r="AG983" s="1">
        <v>45209.291666666664</v>
      </c>
      <c r="AH983">
        <v>16.866</v>
      </c>
      <c r="AI983">
        <v>16.922000000000001</v>
      </c>
      <c r="AJ983">
        <v>17.036000000000001</v>
      </c>
      <c r="AK983">
        <v>16.824000000000002</v>
      </c>
      <c r="AL983">
        <v>16.858000000000001</v>
      </c>
      <c r="AM983">
        <v>-0.93213074143431296</v>
      </c>
      <c r="AN983">
        <v>2145500</v>
      </c>
    </row>
    <row r="984" spans="1:40">
      <c r="A984" s="121">
        <v>45210.291666666664</v>
      </c>
      <c r="B984">
        <v>178.68799999999999</v>
      </c>
      <c r="C984">
        <v>179.8</v>
      </c>
      <c r="D984">
        <v>179.85</v>
      </c>
      <c r="E984">
        <v>177.6</v>
      </c>
      <c r="F984">
        <v>178.2</v>
      </c>
      <c r="G984">
        <v>47551100</v>
      </c>
      <c r="H984">
        <v>-0.83870980438936549</v>
      </c>
      <c r="I984" s="1">
        <v>45210.291666666664</v>
      </c>
      <c r="J984">
        <v>36.273299999999999</v>
      </c>
      <c r="K984">
        <v>36.880000000000003</v>
      </c>
      <c r="L984">
        <v>37.03</v>
      </c>
      <c r="M984">
        <v>36.380000000000003</v>
      </c>
      <c r="N984">
        <v>36.619999999999997</v>
      </c>
      <c r="O984">
        <v>-0.84202086392768494</v>
      </c>
      <c r="P984">
        <v>19262600</v>
      </c>
      <c r="Q984" s="1">
        <v>45210.291666666664</v>
      </c>
      <c r="R984">
        <v>329.9434</v>
      </c>
      <c r="S984">
        <v>332.42</v>
      </c>
      <c r="T984">
        <v>332.82</v>
      </c>
      <c r="U984">
        <v>329.14</v>
      </c>
      <c r="V984">
        <v>331.21</v>
      </c>
      <c r="W984">
        <v>20063200</v>
      </c>
      <c r="X984">
        <v>-0.67324014631404405</v>
      </c>
      <c r="Y984" s="1">
        <v>45210.291666666664</v>
      </c>
      <c r="Z984">
        <v>46.791800000000002</v>
      </c>
      <c r="AA984">
        <v>46.805999999999997</v>
      </c>
      <c r="AB984">
        <v>46.859000000000002</v>
      </c>
      <c r="AC984">
        <v>46.05</v>
      </c>
      <c r="AD984">
        <v>46.195999999999998</v>
      </c>
      <c r="AE984">
        <v>-0.38761623657742966</v>
      </c>
      <c r="AF984">
        <v>378137000</v>
      </c>
      <c r="AG984" s="1">
        <v>45210.291666666664</v>
      </c>
      <c r="AH984">
        <v>17.035399999999999</v>
      </c>
      <c r="AI984">
        <v>17.091999999999999</v>
      </c>
      <c r="AJ984">
        <v>17.196000000000002</v>
      </c>
      <c r="AK984">
        <v>17.065999999999999</v>
      </c>
      <c r="AL984">
        <v>17.068000000000001</v>
      </c>
      <c r="AM984">
        <v>-0.53241312505449478</v>
      </c>
      <c r="AN984">
        <v>3100500</v>
      </c>
    </row>
    <row r="985" spans="1:40">
      <c r="A985" s="121">
        <v>45211.291666666664</v>
      </c>
      <c r="B985">
        <v>179.5924</v>
      </c>
      <c r="C985">
        <v>180.71</v>
      </c>
      <c r="D985">
        <v>182.34</v>
      </c>
      <c r="E985">
        <v>179.04</v>
      </c>
      <c r="F985">
        <v>180.07</v>
      </c>
      <c r="G985">
        <v>56743100</v>
      </c>
      <c r="H985">
        <v>-0.66549977687153361</v>
      </c>
      <c r="I985" s="1">
        <v>45211.291666666664</v>
      </c>
      <c r="J985">
        <v>36.234000000000002</v>
      </c>
      <c r="K985">
        <v>36.840000000000003</v>
      </c>
      <c r="L985">
        <v>37.22</v>
      </c>
      <c r="M985">
        <v>36.39</v>
      </c>
      <c r="N985">
        <v>36.799999999999997</v>
      </c>
      <c r="O985">
        <v>-0.65722538448776635</v>
      </c>
      <c r="P985">
        <v>23639200</v>
      </c>
      <c r="Q985" s="1">
        <v>45211.291666666664</v>
      </c>
      <c r="R985">
        <v>328.69279999999998</v>
      </c>
      <c r="S985">
        <v>331.16</v>
      </c>
      <c r="T985">
        <v>333.63</v>
      </c>
      <c r="U985">
        <v>328.72</v>
      </c>
      <c r="V985">
        <v>330.57</v>
      </c>
      <c r="W985">
        <v>19313100</v>
      </c>
      <c r="X985">
        <v>-0.73223642931830946</v>
      </c>
      <c r="Y985" s="1">
        <v>45211.291666666664</v>
      </c>
      <c r="Z985">
        <v>46.930799999999998</v>
      </c>
      <c r="AA985">
        <v>46.945</v>
      </c>
      <c r="AB985">
        <v>47.609000000000002</v>
      </c>
      <c r="AC985">
        <v>46.33</v>
      </c>
      <c r="AD985">
        <v>46.777000000000001</v>
      </c>
      <c r="AE985">
        <v>0.16596628962667523</v>
      </c>
      <c r="AF985">
        <v>481325000</v>
      </c>
      <c r="AG985" s="1">
        <v>45211.291666666664</v>
      </c>
      <c r="AH985">
        <v>17.258700000000001</v>
      </c>
      <c r="AI985">
        <v>17.315999999999999</v>
      </c>
      <c r="AJ985">
        <v>17.454000000000001</v>
      </c>
      <c r="AK985">
        <v>17.23</v>
      </c>
      <c r="AL985">
        <v>17.350000000000001</v>
      </c>
      <c r="AM985">
        <v>-0.17852700500304328</v>
      </c>
      <c r="AN985">
        <v>3946000</v>
      </c>
    </row>
    <row r="986" spans="1:40">
      <c r="A986" s="121">
        <v>45212.291666666664</v>
      </c>
      <c r="B986">
        <v>177.7439</v>
      </c>
      <c r="C986">
        <v>178.85</v>
      </c>
      <c r="D986">
        <v>181.93</v>
      </c>
      <c r="E986">
        <v>178.14</v>
      </c>
      <c r="F986">
        <v>181.42</v>
      </c>
      <c r="G986">
        <v>51427100</v>
      </c>
      <c r="H986">
        <v>-0.76567215571017533</v>
      </c>
      <c r="I986" s="1">
        <v>45212.291666666664</v>
      </c>
      <c r="J986">
        <v>35.378300000000003</v>
      </c>
      <c r="K986">
        <v>35.97</v>
      </c>
      <c r="L986">
        <v>36.79</v>
      </c>
      <c r="M986">
        <v>35.86</v>
      </c>
      <c r="N986">
        <v>36.74</v>
      </c>
      <c r="O986">
        <v>-0.45662563964676889</v>
      </c>
      <c r="P986">
        <v>28390100</v>
      </c>
      <c r="Q986" s="1">
        <v>45212.291666666664</v>
      </c>
      <c r="R986">
        <v>325.28840000000002</v>
      </c>
      <c r="S986">
        <v>327.73</v>
      </c>
      <c r="T986">
        <v>333.83</v>
      </c>
      <c r="U986">
        <v>326.36</v>
      </c>
      <c r="V986">
        <v>332.38</v>
      </c>
      <c r="W986">
        <v>21072400</v>
      </c>
      <c r="X986">
        <v>-0.59386533121218477</v>
      </c>
      <c r="Y986" s="1">
        <v>45212.291666666664</v>
      </c>
      <c r="Z986">
        <v>45.447200000000002</v>
      </c>
      <c r="AA986">
        <v>45.460999999999999</v>
      </c>
      <c r="AB986">
        <v>47.116</v>
      </c>
      <c r="AC986">
        <v>45.28</v>
      </c>
      <c r="AD986">
        <v>46.96</v>
      </c>
      <c r="AE986">
        <v>0.12728611350220731</v>
      </c>
      <c r="AF986">
        <v>474115000</v>
      </c>
      <c r="AG986" s="1">
        <v>45212.291666666664</v>
      </c>
      <c r="AH986">
        <v>16.973600000000001</v>
      </c>
      <c r="AI986">
        <v>17.03</v>
      </c>
      <c r="AJ986">
        <v>17.170000000000002</v>
      </c>
      <c r="AK986">
        <v>16.978000000000002</v>
      </c>
      <c r="AL986">
        <v>17.149999999999999</v>
      </c>
      <c r="AM986">
        <v>-0.65776959218094044</v>
      </c>
      <c r="AN986">
        <v>2801000</v>
      </c>
    </row>
    <row r="987" spans="1:40">
      <c r="A987" s="121">
        <v>45215.291666666664</v>
      </c>
      <c r="B987">
        <v>177.6147</v>
      </c>
      <c r="C987">
        <v>178.72</v>
      </c>
      <c r="D987">
        <v>179.08</v>
      </c>
      <c r="E987">
        <v>176.51</v>
      </c>
      <c r="F987">
        <v>176.75</v>
      </c>
      <c r="G987">
        <v>52517000</v>
      </c>
      <c r="H987">
        <v>-0.74513455682074048</v>
      </c>
      <c r="I987" s="1">
        <v>45215.291666666664</v>
      </c>
      <c r="J987">
        <v>35.958599999999997</v>
      </c>
      <c r="K987">
        <v>36.56</v>
      </c>
      <c r="L987">
        <v>36.94</v>
      </c>
      <c r="M987">
        <v>36.08</v>
      </c>
      <c r="N987">
        <v>36.14</v>
      </c>
      <c r="O987">
        <v>-0.40740567657426674</v>
      </c>
      <c r="P987">
        <v>29555800</v>
      </c>
      <c r="Q987" s="1">
        <v>45215.291666666664</v>
      </c>
      <c r="R987">
        <v>330.16180000000003</v>
      </c>
      <c r="S987">
        <v>332.64</v>
      </c>
      <c r="T987">
        <v>336.14</v>
      </c>
      <c r="U987">
        <v>330.6</v>
      </c>
      <c r="V987">
        <v>331.05</v>
      </c>
      <c r="W987">
        <v>22158000</v>
      </c>
      <c r="X987">
        <v>-0.50848156260875799</v>
      </c>
      <c r="Y987" s="1">
        <v>45215.291666666664</v>
      </c>
      <c r="Z987">
        <v>46.081099999999999</v>
      </c>
      <c r="AA987">
        <v>46.094999999999999</v>
      </c>
      <c r="AB987">
        <v>46.225000000000001</v>
      </c>
      <c r="AC987">
        <v>44.911999999999999</v>
      </c>
      <c r="AD987">
        <v>45.063000000000002</v>
      </c>
      <c r="AE987">
        <v>-0.40391448554638021</v>
      </c>
      <c r="AF987">
        <v>375099000</v>
      </c>
      <c r="AG987" s="1">
        <v>45215.291666666664</v>
      </c>
      <c r="AH987">
        <v>17.023499999999999</v>
      </c>
      <c r="AI987">
        <v>17.079999999999998</v>
      </c>
      <c r="AJ987">
        <v>17.094000000000001</v>
      </c>
      <c r="AK987">
        <v>16.902000000000001</v>
      </c>
      <c r="AL987">
        <v>16.957999999999998</v>
      </c>
      <c r="AM987">
        <v>-0.81451749514873295</v>
      </c>
      <c r="AN987">
        <v>2426500</v>
      </c>
    </row>
    <row r="988" spans="1:40">
      <c r="A988" s="121">
        <v>45216.291666666664</v>
      </c>
      <c r="B988">
        <v>176.05439999999999</v>
      </c>
      <c r="C988">
        <v>177.15</v>
      </c>
      <c r="D988">
        <v>178.42</v>
      </c>
      <c r="E988">
        <v>174.8</v>
      </c>
      <c r="F988">
        <v>176.65</v>
      </c>
      <c r="G988">
        <v>57549400</v>
      </c>
      <c r="H988">
        <v>-0.65030621233850183</v>
      </c>
      <c r="I988" s="1">
        <v>45216.291666666664</v>
      </c>
      <c r="J988">
        <v>35.466799999999999</v>
      </c>
      <c r="K988">
        <v>36.06</v>
      </c>
      <c r="L988">
        <v>36.35</v>
      </c>
      <c r="M988">
        <v>35.07</v>
      </c>
      <c r="N988">
        <v>35.92</v>
      </c>
      <c r="O988">
        <v>-0.60003784225100132</v>
      </c>
      <c r="P988">
        <v>24993600</v>
      </c>
      <c r="Q988" s="1">
        <v>45216.291666666664</v>
      </c>
      <c r="R988">
        <v>329.58609999999999</v>
      </c>
      <c r="S988">
        <v>332.06</v>
      </c>
      <c r="T988">
        <v>333.46</v>
      </c>
      <c r="U988">
        <v>327.41000000000003</v>
      </c>
      <c r="V988">
        <v>329.59</v>
      </c>
      <c r="W988">
        <v>18338500</v>
      </c>
      <c r="X988">
        <v>-0.80888991207521788</v>
      </c>
      <c r="Y988" s="1">
        <v>45216.291666666664</v>
      </c>
      <c r="Z988">
        <v>43.924700000000001</v>
      </c>
      <c r="AA988">
        <v>43.938000000000002</v>
      </c>
      <c r="AB988">
        <v>44.753999999999998</v>
      </c>
      <c r="AC988">
        <v>42.48</v>
      </c>
      <c r="AD988">
        <v>44</v>
      </c>
      <c r="AE988">
        <v>1.9417565446347029</v>
      </c>
      <c r="AF988">
        <v>812333000</v>
      </c>
      <c r="AG988" s="1">
        <v>45216.291666666664</v>
      </c>
      <c r="AH988">
        <v>17.0853</v>
      </c>
      <c r="AI988">
        <v>17.141999999999999</v>
      </c>
      <c r="AJ988">
        <v>17.276</v>
      </c>
      <c r="AK988">
        <v>16.975999999999999</v>
      </c>
      <c r="AL988">
        <v>16.98</v>
      </c>
      <c r="AM988">
        <v>-0.94092034346989006</v>
      </c>
      <c r="AN988">
        <v>2124500</v>
      </c>
    </row>
    <row r="989" spans="1:40">
      <c r="A989" s="121">
        <v>45217.291666666664</v>
      </c>
      <c r="B989">
        <v>174.7525</v>
      </c>
      <c r="C989">
        <v>175.84</v>
      </c>
      <c r="D989">
        <v>177.58</v>
      </c>
      <c r="E989">
        <v>175.11</v>
      </c>
      <c r="F989">
        <v>175.58</v>
      </c>
      <c r="G989">
        <v>54764400</v>
      </c>
      <c r="H989">
        <v>-0.70278553420938539</v>
      </c>
      <c r="I989" s="1">
        <v>45217.291666666664</v>
      </c>
      <c r="J989">
        <v>35.053699999999999</v>
      </c>
      <c r="K989">
        <v>35.64</v>
      </c>
      <c r="L989">
        <v>36.020000000000003</v>
      </c>
      <c r="M989">
        <v>35.450000000000003</v>
      </c>
      <c r="N989">
        <v>35.520000000000003</v>
      </c>
      <c r="O989">
        <v>-0.72280696349112095</v>
      </c>
      <c r="P989">
        <v>22086000</v>
      </c>
      <c r="Q989" s="1">
        <v>45217.291666666664</v>
      </c>
      <c r="R989">
        <v>327.6506</v>
      </c>
      <c r="S989">
        <v>330.11</v>
      </c>
      <c r="T989">
        <v>335.59</v>
      </c>
      <c r="U989">
        <v>328.3</v>
      </c>
      <c r="V989">
        <v>332.49</v>
      </c>
      <c r="W989">
        <v>23153600</v>
      </c>
      <c r="X989">
        <v>-0.43017640415115682</v>
      </c>
      <c r="Y989" s="1">
        <v>45217.291666666664</v>
      </c>
      <c r="Z989">
        <v>42.183199999999999</v>
      </c>
      <c r="AA989">
        <v>42.195999999999998</v>
      </c>
      <c r="AB989">
        <v>43.219000000000001</v>
      </c>
      <c r="AC989">
        <v>41.825000000000003</v>
      </c>
      <c r="AD989">
        <v>42.591000000000001</v>
      </c>
      <c r="AE989">
        <v>0.94906013549525481</v>
      </c>
      <c r="AF989">
        <v>627294000</v>
      </c>
      <c r="AG989" s="1">
        <v>45217.291666666664</v>
      </c>
      <c r="AH989">
        <v>16.764299999999999</v>
      </c>
      <c r="AI989">
        <v>16.82</v>
      </c>
      <c r="AJ989">
        <v>17.058</v>
      </c>
      <c r="AK989">
        <v>16.795999999999999</v>
      </c>
      <c r="AL989">
        <v>17.024000000000001</v>
      </c>
      <c r="AM989">
        <v>-1.0227473528963344</v>
      </c>
      <c r="AN989">
        <v>1929000</v>
      </c>
    </row>
    <row r="990" spans="1:40">
      <c r="A990" s="121">
        <v>45218.291666666664</v>
      </c>
      <c r="B990">
        <v>174.3749</v>
      </c>
      <c r="C990">
        <v>175.46</v>
      </c>
      <c r="D990">
        <v>177.84</v>
      </c>
      <c r="E990">
        <v>175.19</v>
      </c>
      <c r="F990">
        <v>176.04</v>
      </c>
      <c r="G990">
        <v>59302900</v>
      </c>
      <c r="H990">
        <v>-0.61726402530058644</v>
      </c>
      <c r="I990" s="1">
        <v>45218.291666666664</v>
      </c>
      <c r="J990">
        <v>35.083199999999998</v>
      </c>
      <c r="K990">
        <v>35.67</v>
      </c>
      <c r="L990">
        <v>36.36</v>
      </c>
      <c r="M990">
        <v>35.520000000000003</v>
      </c>
      <c r="N990">
        <v>35.96</v>
      </c>
      <c r="O990">
        <v>-0.42235280441819378</v>
      </c>
      <c r="P990">
        <v>29201800</v>
      </c>
      <c r="Q990" s="1">
        <v>45218.291666666664</v>
      </c>
      <c r="R990">
        <v>328.85160000000002</v>
      </c>
      <c r="S990">
        <v>331.32</v>
      </c>
      <c r="T990">
        <v>336.88</v>
      </c>
      <c r="U990">
        <v>330.91</v>
      </c>
      <c r="V990">
        <v>332.15</v>
      </c>
      <c r="W990">
        <v>25052100</v>
      </c>
      <c r="X990">
        <v>-0.2808570556861551</v>
      </c>
      <c r="Y990" s="1">
        <v>45218.291666666664</v>
      </c>
      <c r="Z990">
        <v>42.088299999999997</v>
      </c>
      <c r="AA990">
        <v>42.100999999999999</v>
      </c>
      <c r="AB990">
        <v>43.296999999999997</v>
      </c>
      <c r="AC990">
        <v>41.881999999999998</v>
      </c>
      <c r="AD990">
        <v>42.811</v>
      </c>
      <c r="AE990">
        <v>0.27276864001307016</v>
      </c>
      <c r="AF990">
        <v>501233000</v>
      </c>
      <c r="AG990" s="1">
        <v>45218.291666666664</v>
      </c>
      <c r="AH990">
        <v>16.712499999999999</v>
      </c>
      <c r="AI990">
        <v>16.768000000000001</v>
      </c>
      <c r="AJ990">
        <v>16.984000000000002</v>
      </c>
      <c r="AK990">
        <v>16.739999999999998</v>
      </c>
      <c r="AL990">
        <v>16.829999999999998</v>
      </c>
      <c r="AM990">
        <v>-0.91999271957565876</v>
      </c>
      <c r="AN990">
        <v>2174500</v>
      </c>
    </row>
    <row r="991" spans="1:40">
      <c r="A991" s="121">
        <v>45219.291666666664</v>
      </c>
      <c r="B991">
        <v>171.8109</v>
      </c>
      <c r="C991">
        <v>172.88</v>
      </c>
      <c r="D991">
        <v>175.42</v>
      </c>
      <c r="E991">
        <v>172.64</v>
      </c>
      <c r="F991">
        <v>175.31</v>
      </c>
      <c r="G991">
        <v>64189300</v>
      </c>
      <c r="H991">
        <v>-0.5251868409595144</v>
      </c>
      <c r="I991" s="1">
        <v>45219.291666666664</v>
      </c>
      <c r="J991">
        <v>34.345599999999997</v>
      </c>
      <c r="K991">
        <v>34.92</v>
      </c>
      <c r="L991">
        <v>36.28</v>
      </c>
      <c r="M991">
        <v>34.869999999999997</v>
      </c>
      <c r="N991">
        <v>35.65</v>
      </c>
      <c r="O991">
        <v>-0.2918821122212033</v>
      </c>
      <c r="P991">
        <v>32291800</v>
      </c>
      <c r="Q991" s="1">
        <v>45219.291666666664</v>
      </c>
      <c r="R991">
        <v>324.23630000000003</v>
      </c>
      <c r="S991">
        <v>326.67</v>
      </c>
      <c r="T991">
        <v>331.92</v>
      </c>
      <c r="U991">
        <v>325.45</v>
      </c>
      <c r="V991">
        <v>331.72</v>
      </c>
      <c r="W991">
        <v>25012600</v>
      </c>
      <c r="X991">
        <v>-0.28396377902793418</v>
      </c>
      <c r="Y991" s="1">
        <v>45219.291666666664</v>
      </c>
      <c r="Z991">
        <v>41.374499999999998</v>
      </c>
      <c r="AA991">
        <v>41.387</v>
      </c>
      <c r="AB991">
        <v>42.47</v>
      </c>
      <c r="AC991">
        <v>41.078000000000003</v>
      </c>
      <c r="AD991">
        <v>41.89</v>
      </c>
      <c r="AE991">
        <v>0.14419058437158297</v>
      </c>
      <c r="AF991">
        <v>477266000</v>
      </c>
      <c r="AG991" s="1">
        <v>45219.291666666664</v>
      </c>
      <c r="AH991">
        <v>16.582899999999999</v>
      </c>
      <c r="AI991">
        <v>16.638000000000002</v>
      </c>
      <c r="AJ991">
        <v>16.792000000000002</v>
      </c>
      <c r="AK991">
        <v>16.635999999999999</v>
      </c>
      <c r="AL991">
        <v>16.742000000000001</v>
      </c>
      <c r="AM991">
        <v>-1.1114804782078753</v>
      </c>
      <c r="AN991">
        <v>1717000</v>
      </c>
    </row>
    <row r="992" spans="1:40">
      <c r="A992" s="121">
        <v>45222.291666666664</v>
      </c>
      <c r="B992">
        <v>171.93010000000001</v>
      </c>
      <c r="C992">
        <v>173</v>
      </c>
      <c r="D992">
        <v>174.01</v>
      </c>
      <c r="E992">
        <v>169.93</v>
      </c>
      <c r="F992">
        <v>170.91</v>
      </c>
      <c r="G992">
        <v>55980100</v>
      </c>
      <c r="H992">
        <v>-0.67987741514352074</v>
      </c>
      <c r="I992" s="1">
        <v>45222.291666666664</v>
      </c>
      <c r="J992">
        <v>33.293199999999999</v>
      </c>
      <c r="K992">
        <v>33.85</v>
      </c>
      <c r="L992">
        <v>35.19</v>
      </c>
      <c r="M992">
        <v>33.39</v>
      </c>
      <c r="N992">
        <v>34.6</v>
      </c>
      <c r="O992">
        <v>0.62153518138018027</v>
      </c>
      <c r="P992">
        <v>53924700</v>
      </c>
      <c r="Q992" s="1">
        <v>45222.291666666664</v>
      </c>
      <c r="R992">
        <v>326.86649999999997</v>
      </c>
      <c r="S992">
        <v>329.32</v>
      </c>
      <c r="T992">
        <v>332.73</v>
      </c>
      <c r="U992">
        <v>324.39</v>
      </c>
      <c r="V992">
        <v>325.47000000000003</v>
      </c>
      <c r="W992">
        <v>24374700</v>
      </c>
      <c r="X992">
        <v>-0.3341353947170701</v>
      </c>
      <c r="Y992" s="1">
        <v>45222.291666666664</v>
      </c>
      <c r="Z992">
        <v>42.962000000000003</v>
      </c>
      <c r="AA992">
        <v>42.975000000000001</v>
      </c>
      <c r="AB992">
        <v>43.247999999999998</v>
      </c>
      <c r="AC992">
        <v>40.945</v>
      </c>
      <c r="AD992">
        <v>41.228999999999999</v>
      </c>
      <c r="AE992">
        <v>0.15097168598341756</v>
      </c>
      <c r="AF992">
        <v>478530000</v>
      </c>
      <c r="AG992" s="1">
        <v>45222.291666666664</v>
      </c>
      <c r="AH992">
        <v>16.567</v>
      </c>
      <c r="AI992">
        <v>16.622</v>
      </c>
      <c r="AJ992">
        <v>16.725999999999999</v>
      </c>
      <c r="AK992">
        <v>16.41</v>
      </c>
      <c r="AL992">
        <v>16.521999999999998</v>
      </c>
      <c r="AM992">
        <v>-1.1288504060400872</v>
      </c>
      <c r="AN992">
        <v>1675500</v>
      </c>
    </row>
    <row r="993" spans="1:40">
      <c r="A993" s="121">
        <v>45223.291666666664</v>
      </c>
      <c r="B993">
        <v>172.3674</v>
      </c>
      <c r="C993">
        <v>173.44</v>
      </c>
      <c r="D993">
        <v>173.67</v>
      </c>
      <c r="E993">
        <v>171.45</v>
      </c>
      <c r="F993">
        <v>173.05</v>
      </c>
      <c r="G993">
        <v>43816600</v>
      </c>
      <c r="H993">
        <v>-0.90908108895913742</v>
      </c>
      <c r="I993" s="1">
        <v>45223.291666666664</v>
      </c>
      <c r="J993">
        <v>34.021000000000001</v>
      </c>
      <c r="K993">
        <v>34.590000000000003</v>
      </c>
      <c r="L993">
        <v>34.71</v>
      </c>
      <c r="M993">
        <v>33.64</v>
      </c>
      <c r="N993">
        <v>33.64</v>
      </c>
      <c r="O993">
        <v>0.568721996331638</v>
      </c>
      <c r="P993">
        <v>52673900</v>
      </c>
      <c r="Q993" s="1">
        <v>45223.291666666664</v>
      </c>
      <c r="R993">
        <v>328.0675</v>
      </c>
      <c r="S993">
        <v>330.53</v>
      </c>
      <c r="T993">
        <v>331.84</v>
      </c>
      <c r="U993">
        <v>327.60000000000002</v>
      </c>
      <c r="V993">
        <v>331.3</v>
      </c>
      <c r="W993">
        <v>31153600</v>
      </c>
      <c r="X993">
        <v>0.19903338658890846</v>
      </c>
      <c r="Y993" s="1">
        <v>45223.291666666664</v>
      </c>
      <c r="Z993">
        <v>43.649799999999999</v>
      </c>
      <c r="AA993">
        <v>43.662999999999997</v>
      </c>
      <c r="AB993">
        <v>43.697000000000003</v>
      </c>
      <c r="AC993">
        <v>42.691000000000003</v>
      </c>
      <c r="AD993">
        <v>43.076999999999998</v>
      </c>
      <c r="AE993">
        <v>-0.26247701490207059</v>
      </c>
      <c r="AF993">
        <v>401463000</v>
      </c>
      <c r="AG993" s="1">
        <v>45223.291666666664</v>
      </c>
      <c r="AH993">
        <v>16.7883</v>
      </c>
      <c r="AI993">
        <v>16.844000000000001</v>
      </c>
      <c r="AJ993">
        <v>16.866</v>
      </c>
      <c r="AK993">
        <v>16.736000000000001</v>
      </c>
      <c r="AL993">
        <v>16.744</v>
      </c>
      <c r="AM993">
        <v>-0.80112381585642489</v>
      </c>
      <c r="AN993">
        <v>2458500</v>
      </c>
    </row>
    <row r="994" spans="1:40">
      <c r="A994" s="121">
        <v>45224.291666666664</v>
      </c>
      <c r="B994">
        <v>170.04179999999999</v>
      </c>
      <c r="C994">
        <v>171.1</v>
      </c>
      <c r="D994">
        <v>173.06</v>
      </c>
      <c r="E994">
        <v>170.65</v>
      </c>
      <c r="F994">
        <v>171.88</v>
      </c>
      <c r="G994">
        <v>57157000</v>
      </c>
      <c r="H994">
        <v>-0.65770042630695236</v>
      </c>
      <c r="I994" s="1">
        <v>45224.291666666664</v>
      </c>
      <c r="J994">
        <v>32.29</v>
      </c>
      <c r="K994">
        <v>32.83</v>
      </c>
      <c r="L994">
        <v>34.450000000000003</v>
      </c>
      <c r="M994">
        <v>32.549999999999997</v>
      </c>
      <c r="N994">
        <v>34.18</v>
      </c>
      <c r="O994">
        <v>0.23028355418414367</v>
      </c>
      <c r="P994">
        <v>44658500</v>
      </c>
      <c r="Q994" s="1">
        <v>45224.291666666664</v>
      </c>
      <c r="R994">
        <v>338.13200000000001</v>
      </c>
      <c r="S994">
        <v>340.67</v>
      </c>
      <c r="T994">
        <v>346.2</v>
      </c>
      <c r="U994">
        <v>337.62</v>
      </c>
      <c r="V994">
        <v>345.02</v>
      </c>
      <c r="W994">
        <v>55053800</v>
      </c>
      <c r="X994">
        <v>2.078813366669622</v>
      </c>
      <c r="Y994" s="1">
        <v>45224.291666666664</v>
      </c>
      <c r="Z994">
        <v>41.766399999999997</v>
      </c>
      <c r="AA994">
        <v>41.779000000000003</v>
      </c>
      <c r="AB994">
        <v>43.65</v>
      </c>
      <c r="AC994">
        <v>41.555</v>
      </c>
      <c r="AD994">
        <v>43.398000000000003</v>
      </c>
      <c r="AE994">
        <v>-0.27902204446765438</v>
      </c>
      <c r="AF994">
        <v>398379000</v>
      </c>
      <c r="AG994" s="1">
        <v>45224.291666666664</v>
      </c>
      <c r="AH994">
        <v>16.485299999999999</v>
      </c>
      <c r="AI994">
        <v>16.54</v>
      </c>
      <c r="AJ994">
        <v>16.829999999999998</v>
      </c>
      <c r="AK994">
        <v>16.46</v>
      </c>
      <c r="AL994">
        <v>16.756</v>
      </c>
      <c r="AM994">
        <v>-0.28463005814679604</v>
      </c>
      <c r="AN994">
        <v>3692500</v>
      </c>
    </row>
    <row r="995" spans="1:40">
      <c r="A995" s="121">
        <v>45225.291666666664</v>
      </c>
      <c r="B995">
        <v>165.8579</v>
      </c>
      <c r="C995">
        <v>166.89</v>
      </c>
      <c r="D995">
        <v>171.38</v>
      </c>
      <c r="E995">
        <v>165.67</v>
      </c>
      <c r="F995">
        <v>170.37</v>
      </c>
      <c r="G995">
        <v>70625300</v>
      </c>
      <c r="H995">
        <v>-0.4039096719968549</v>
      </c>
      <c r="I995" s="1">
        <v>45225.291666666664</v>
      </c>
      <c r="J995">
        <v>31.984999999999999</v>
      </c>
      <c r="K995">
        <v>32.520000000000003</v>
      </c>
      <c r="L995">
        <v>33.22</v>
      </c>
      <c r="M995">
        <v>32.15</v>
      </c>
      <c r="N995">
        <v>32.89</v>
      </c>
      <c r="O995">
        <v>0.84184909003566799</v>
      </c>
      <c r="P995">
        <v>59142500</v>
      </c>
      <c r="Q995" s="1">
        <v>45225.291666666664</v>
      </c>
      <c r="R995">
        <v>325.44720000000001</v>
      </c>
      <c r="S995">
        <v>327.89</v>
      </c>
      <c r="T995">
        <v>341.63</v>
      </c>
      <c r="U995">
        <v>326.94</v>
      </c>
      <c r="V995">
        <v>340.54</v>
      </c>
      <c r="W995">
        <v>37828500</v>
      </c>
      <c r="X995">
        <v>0.72402244061526622</v>
      </c>
      <c r="Y995" s="1">
        <v>45225.291666666664</v>
      </c>
      <c r="Z995">
        <v>40.313800000000001</v>
      </c>
      <c r="AA995">
        <v>40.326000000000001</v>
      </c>
      <c r="AB995">
        <v>42.256</v>
      </c>
      <c r="AC995">
        <v>39.880000000000003</v>
      </c>
      <c r="AD995">
        <v>41.853000000000002</v>
      </c>
      <c r="AE995">
        <v>0.48611583059806884</v>
      </c>
      <c r="AF995">
        <v>541001000</v>
      </c>
      <c r="AG995" s="1">
        <v>45225.291666666664</v>
      </c>
      <c r="AH995">
        <v>16.1404</v>
      </c>
      <c r="AI995">
        <v>16.193999999999999</v>
      </c>
      <c r="AJ995">
        <v>16.364000000000001</v>
      </c>
      <c r="AK995">
        <v>16.11</v>
      </c>
      <c r="AL995">
        <v>16.314</v>
      </c>
      <c r="AM995">
        <v>-0.50541649023093638</v>
      </c>
      <c r="AN995">
        <v>3165000</v>
      </c>
    </row>
    <row r="996" spans="1:40">
      <c r="A996" s="121">
        <v>45226.291666666664</v>
      </c>
      <c r="B996">
        <v>167.1797</v>
      </c>
      <c r="C996">
        <v>168.22</v>
      </c>
      <c r="D996">
        <v>168.96</v>
      </c>
      <c r="E996">
        <v>166.83</v>
      </c>
      <c r="F996">
        <v>166.91</v>
      </c>
      <c r="G996">
        <v>58499100</v>
      </c>
      <c r="H996">
        <v>-0.6324104809270914</v>
      </c>
      <c r="I996" s="1">
        <v>45226.291666666664</v>
      </c>
      <c r="J996">
        <v>34.955399999999997</v>
      </c>
      <c r="K996">
        <v>35.54</v>
      </c>
      <c r="L996">
        <v>36.380000000000003</v>
      </c>
      <c r="M996">
        <v>34.6</v>
      </c>
      <c r="N996">
        <v>34.659999999999997</v>
      </c>
      <c r="O996">
        <v>1.8968334181995337</v>
      </c>
      <c r="P996">
        <v>84128200</v>
      </c>
      <c r="Q996" s="1">
        <v>45226.291666666664</v>
      </c>
      <c r="R996">
        <v>327.3528</v>
      </c>
      <c r="S996">
        <v>329.81</v>
      </c>
      <c r="T996">
        <v>336.72</v>
      </c>
      <c r="U996">
        <v>328.4</v>
      </c>
      <c r="V996">
        <v>330.43</v>
      </c>
      <c r="W996">
        <v>29856500</v>
      </c>
      <c r="X996">
        <v>9.7014884142791122E-2</v>
      </c>
      <c r="Y996" s="1">
        <v>45226.291666666664</v>
      </c>
      <c r="Z996">
        <v>40.4878</v>
      </c>
      <c r="AA996">
        <v>40.5</v>
      </c>
      <c r="AB996">
        <v>41.206000000000003</v>
      </c>
      <c r="AC996">
        <v>40.015000000000001</v>
      </c>
      <c r="AD996">
        <v>41.13</v>
      </c>
      <c r="AE996">
        <v>-0.18028298183647101</v>
      </c>
      <c r="AF996">
        <v>416784000</v>
      </c>
      <c r="AG996" s="1">
        <v>45226.291666666664</v>
      </c>
      <c r="AH996">
        <v>15.955</v>
      </c>
      <c r="AI996">
        <v>16.007999999999999</v>
      </c>
      <c r="AJ996">
        <v>16.190000000000001</v>
      </c>
      <c r="AK996">
        <v>15.923999999999999</v>
      </c>
      <c r="AL996">
        <v>16.111999999999998</v>
      </c>
      <c r="AM996">
        <v>-0.38926817761795263</v>
      </c>
      <c r="AN996">
        <v>3442500</v>
      </c>
    </row>
    <row r="997" spans="1:40">
      <c r="A997" s="121">
        <v>45229.291666666664</v>
      </c>
      <c r="B997">
        <v>169.23679999999999</v>
      </c>
      <c r="C997">
        <v>170.29</v>
      </c>
      <c r="D997">
        <v>171.17</v>
      </c>
      <c r="E997">
        <v>168.87</v>
      </c>
      <c r="F997">
        <v>169.02</v>
      </c>
      <c r="G997">
        <v>51131000</v>
      </c>
      <c r="H997">
        <v>-0.77125173459921248</v>
      </c>
      <c r="I997" s="1">
        <v>45229.291666666664</v>
      </c>
      <c r="J997">
        <v>35.102899999999998</v>
      </c>
      <c r="K997">
        <v>35.69</v>
      </c>
      <c r="L997">
        <v>35.96</v>
      </c>
      <c r="M997">
        <v>34.92</v>
      </c>
      <c r="N997">
        <v>35.47</v>
      </c>
      <c r="O997">
        <v>-0.1075975374335771</v>
      </c>
      <c r="P997">
        <v>36656300</v>
      </c>
      <c r="Q997" s="1">
        <v>45229.291666666664</v>
      </c>
      <c r="R997">
        <v>334.79700000000003</v>
      </c>
      <c r="S997">
        <v>337.31</v>
      </c>
      <c r="T997">
        <v>339.45</v>
      </c>
      <c r="U997">
        <v>331.83</v>
      </c>
      <c r="V997">
        <v>333.41</v>
      </c>
      <c r="W997">
        <v>22828100</v>
      </c>
      <c r="X997">
        <v>-0.45577737751189323</v>
      </c>
      <c r="Y997" s="1">
        <v>45229.291666666664</v>
      </c>
      <c r="Z997">
        <v>41.148499999999999</v>
      </c>
      <c r="AA997">
        <v>41.161000000000001</v>
      </c>
      <c r="AB997">
        <v>41.765999999999998</v>
      </c>
      <c r="AC997">
        <v>40.481000000000002</v>
      </c>
      <c r="AD997">
        <v>41.087000000000003</v>
      </c>
      <c r="AE997">
        <v>-0.33455304350570814</v>
      </c>
      <c r="AF997">
        <v>388028000</v>
      </c>
      <c r="AG997" s="1">
        <v>45229.291666666664</v>
      </c>
      <c r="AH997">
        <v>16.293900000000001</v>
      </c>
      <c r="AI997">
        <v>16.347999999999999</v>
      </c>
      <c r="AJ997">
        <v>16.41</v>
      </c>
      <c r="AK997">
        <v>16.186</v>
      </c>
      <c r="AL997">
        <v>16.186</v>
      </c>
      <c r="AM997">
        <v>1.1861633491397807</v>
      </c>
      <c r="AN997">
        <v>7206500</v>
      </c>
    </row>
    <row r="998" spans="1:40">
      <c r="A998" s="121">
        <v>45230.291666666664</v>
      </c>
      <c r="B998">
        <v>169.7139</v>
      </c>
      <c r="C998">
        <v>170.77</v>
      </c>
      <c r="D998">
        <v>170.9</v>
      </c>
      <c r="E998">
        <v>167.9</v>
      </c>
      <c r="F998">
        <v>169.35</v>
      </c>
      <c r="G998">
        <v>44846000</v>
      </c>
      <c r="H998">
        <v>-0.88968352560765174</v>
      </c>
      <c r="I998" s="1">
        <v>45230.291666666664</v>
      </c>
      <c r="J998">
        <v>35.8996</v>
      </c>
      <c r="K998">
        <v>36.5</v>
      </c>
      <c r="L998">
        <v>36.57</v>
      </c>
      <c r="M998">
        <v>35.619999999999997</v>
      </c>
      <c r="N998">
        <v>35.659999999999997</v>
      </c>
      <c r="O998">
        <v>8.3628584861228775E-2</v>
      </c>
      <c r="P998">
        <v>41185200</v>
      </c>
      <c r="Q998" s="1">
        <v>45230.291666666664</v>
      </c>
      <c r="R998">
        <v>335.59100000000001</v>
      </c>
      <c r="S998">
        <v>338.11</v>
      </c>
      <c r="T998">
        <v>339</v>
      </c>
      <c r="U998">
        <v>334.69</v>
      </c>
      <c r="V998">
        <v>338.85</v>
      </c>
      <c r="W998">
        <v>20265300</v>
      </c>
      <c r="X998">
        <v>-0.65734473397547311</v>
      </c>
      <c r="Y998" s="1">
        <v>45230.291666666664</v>
      </c>
      <c r="Z998">
        <v>40.767699999999998</v>
      </c>
      <c r="AA998">
        <v>40.78</v>
      </c>
      <c r="AB998">
        <v>40.878999999999998</v>
      </c>
      <c r="AC998">
        <v>39.229999999999997</v>
      </c>
      <c r="AD998">
        <v>40.450000000000003</v>
      </c>
      <c r="AE998">
        <v>0.36255385882293079</v>
      </c>
      <c r="AF998">
        <v>517969000</v>
      </c>
      <c r="AG998" s="1">
        <v>45230.291666666664</v>
      </c>
      <c r="AH998">
        <v>16.555</v>
      </c>
      <c r="AI998">
        <v>16.61</v>
      </c>
      <c r="AJ998">
        <v>16.654</v>
      </c>
      <c r="AK998">
        <v>16.510000000000002</v>
      </c>
      <c r="AL998">
        <v>16.564</v>
      </c>
      <c r="AM998">
        <v>-0.44723769580497336</v>
      </c>
      <c r="AN998">
        <v>3304000</v>
      </c>
    </row>
    <row r="999" spans="1:40">
      <c r="A999" s="121">
        <v>45231.291666666664</v>
      </c>
      <c r="B999">
        <v>172.89410000000001</v>
      </c>
      <c r="C999">
        <v>173.97</v>
      </c>
      <c r="D999">
        <v>174.23</v>
      </c>
      <c r="E999">
        <v>170.12</v>
      </c>
      <c r="F999">
        <v>171</v>
      </c>
      <c r="G999">
        <v>56934900</v>
      </c>
      <c r="H999">
        <v>-0.66188558156279553</v>
      </c>
      <c r="I999" s="1">
        <v>45231.291666666664</v>
      </c>
      <c r="J999">
        <v>36.676600000000001</v>
      </c>
      <c r="K999">
        <v>37.29</v>
      </c>
      <c r="L999">
        <v>37.32</v>
      </c>
      <c r="M999">
        <v>36.28</v>
      </c>
      <c r="N999">
        <v>36.5</v>
      </c>
      <c r="O999">
        <v>0.10581704723971373</v>
      </c>
      <c r="P999">
        <v>41710700</v>
      </c>
      <c r="Q999" s="1">
        <v>45231.291666666664</v>
      </c>
      <c r="R999">
        <v>343.49169999999998</v>
      </c>
      <c r="S999">
        <v>346.07</v>
      </c>
      <c r="T999">
        <v>347.42</v>
      </c>
      <c r="U999">
        <v>339.65</v>
      </c>
      <c r="V999">
        <v>339.79</v>
      </c>
      <c r="W999">
        <v>28158800</v>
      </c>
      <c r="X999">
        <v>-3.6511298574634983E-2</v>
      </c>
      <c r="Y999" s="1">
        <v>45231.291666666664</v>
      </c>
      <c r="Z999">
        <v>42.312199999999997</v>
      </c>
      <c r="AA999">
        <v>42.325000000000003</v>
      </c>
      <c r="AB999">
        <v>42.381</v>
      </c>
      <c r="AC999">
        <v>40.869</v>
      </c>
      <c r="AD999">
        <v>40.884</v>
      </c>
      <c r="AE999">
        <v>-6.8646950633412321E-2</v>
      </c>
      <c r="AF999">
        <v>437593000</v>
      </c>
      <c r="AG999" s="1">
        <v>45231.291666666664</v>
      </c>
      <c r="AH999">
        <v>16.9497</v>
      </c>
      <c r="AI999">
        <v>17.006</v>
      </c>
      <c r="AJ999">
        <v>17.042000000000002</v>
      </c>
      <c r="AK999">
        <v>16.803999999999998</v>
      </c>
      <c r="AL999">
        <v>16.867999999999999</v>
      </c>
      <c r="AM999">
        <v>-0.12097603929390717</v>
      </c>
      <c r="AN999">
        <v>4083500</v>
      </c>
    </row>
    <row r="1000" spans="1:40">
      <c r="A1000" s="121">
        <v>45232.291666666664</v>
      </c>
      <c r="B1000">
        <v>176.4718</v>
      </c>
      <c r="C1000">
        <v>177.57</v>
      </c>
      <c r="D1000">
        <v>177.78</v>
      </c>
      <c r="E1000">
        <v>175.46</v>
      </c>
      <c r="F1000">
        <v>175.52</v>
      </c>
      <c r="G1000">
        <v>77334800</v>
      </c>
      <c r="H1000">
        <v>-0.27747878866016068</v>
      </c>
      <c r="I1000" s="1">
        <v>45232.291666666664</v>
      </c>
      <c r="J1000">
        <v>37.079799999999999</v>
      </c>
      <c r="K1000">
        <v>37.700000000000003</v>
      </c>
      <c r="L1000">
        <v>37.82</v>
      </c>
      <c r="M1000">
        <v>36.909999999999997</v>
      </c>
      <c r="N1000">
        <v>37.58</v>
      </c>
      <c r="O1000">
        <v>-0.15895401087021124</v>
      </c>
      <c r="P1000">
        <v>35440000</v>
      </c>
      <c r="Q1000" s="1">
        <v>45232.291666666664</v>
      </c>
      <c r="R1000">
        <v>345.72500000000002</v>
      </c>
      <c r="S1000">
        <v>348.32</v>
      </c>
      <c r="T1000">
        <v>348.83</v>
      </c>
      <c r="U1000">
        <v>344.77</v>
      </c>
      <c r="V1000">
        <v>347.24</v>
      </c>
      <c r="W1000">
        <v>24348100</v>
      </c>
      <c r="X1000">
        <v>-0.33622751727128081</v>
      </c>
      <c r="Y1000" s="1">
        <v>45232.291666666664</v>
      </c>
      <c r="Z1000">
        <v>43.492800000000003</v>
      </c>
      <c r="AA1000">
        <v>43.506</v>
      </c>
      <c r="AB1000">
        <v>43.884</v>
      </c>
      <c r="AC1000">
        <v>42.893999999999998</v>
      </c>
      <c r="AD1000">
        <v>43.328000000000003</v>
      </c>
      <c r="AE1000">
        <v>-0.22111980578369012</v>
      </c>
      <c r="AF1000">
        <v>409172000</v>
      </c>
      <c r="AG1000" s="1">
        <v>45232.291666666664</v>
      </c>
      <c r="AH1000">
        <v>17.2547</v>
      </c>
      <c r="AI1000">
        <v>17.312000000000001</v>
      </c>
      <c r="AJ1000">
        <v>17.358000000000001</v>
      </c>
      <c r="AK1000">
        <v>17.13</v>
      </c>
      <c r="AL1000">
        <v>17.13</v>
      </c>
      <c r="AM1000">
        <v>0.19000845177437017</v>
      </c>
      <c r="AN1000">
        <v>4826500</v>
      </c>
    </row>
    <row r="1001" spans="1:40">
      <c r="A1001" s="121">
        <v>45233.291666666664</v>
      </c>
      <c r="B1001">
        <v>175.5575</v>
      </c>
      <c r="C1001">
        <v>176.65</v>
      </c>
      <c r="D1001">
        <v>176.82</v>
      </c>
      <c r="E1001">
        <v>173.35</v>
      </c>
      <c r="F1001">
        <v>174.24</v>
      </c>
      <c r="G1001">
        <v>79763700</v>
      </c>
      <c r="H1001">
        <v>-0.23170965943495808</v>
      </c>
      <c r="I1001" s="1">
        <v>45233.291666666664</v>
      </c>
      <c r="J1001">
        <v>37.512599999999999</v>
      </c>
      <c r="K1001">
        <v>38.14</v>
      </c>
      <c r="L1001">
        <v>38.32</v>
      </c>
      <c r="M1001">
        <v>37.67</v>
      </c>
      <c r="N1001">
        <v>38</v>
      </c>
      <c r="O1001">
        <v>-0.36781689955035141</v>
      </c>
      <c r="P1001">
        <v>30493400</v>
      </c>
      <c r="Q1001" s="1">
        <v>45233.291666666664</v>
      </c>
      <c r="R1001">
        <v>350.17160000000001</v>
      </c>
      <c r="S1001">
        <v>352.8</v>
      </c>
      <c r="T1001">
        <v>354.39</v>
      </c>
      <c r="U1001">
        <v>347.33</v>
      </c>
      <c r="V1001">
        <v>349.63</v>
      </c>
      <c r="W1001">
        <v>23624000</v>
      </c>
      <c r="X1001">
        <v>-0.39317886845564098</v>
      </c>
      <c r="Y1001" s="1">
        <v>45233.291666666664</v>
      </c>
      <c r="Z1001">
        <v>44.991399999999999</v>
      </c>
      <c r="AA1001">
        <v>45.005000000000003</v>
      </c>
      <c r="AB1001">
        <v>45.308999999999997</v>
      </c>
      <c r="AC1001">
        <v>43.722999999999999</v>
      </c>
      <c r="AD1001">
        <v>44.02</v>
      </c>
      <c r="AE1001">
        <v>-0.13829809163534951</v>
      </c>
      <c r="AF1001">
        <v>424610000</v>
      </c>
      <c r="AG1001" s="1">
        <v>45233.291666666664</v>
      </c>
      <c r="AH1001">
        <v>17.426100000000002</v>
      </c>
      <c r="AI1001">
        <v>17.484000000000002</v>
      </c>
      <c r="AJ1001">
        <v>17.591999999999999</v>
      </c>
      <c r="AK1001">
        <v>17.478000000000002</v>
      </c>
      <c r="AL1001">
        <v>17.478000000000002</v>
      </c>
      <c r="AM1001">
        <v>0.12555137018013773</v>
      </c>
      <c r="AN1001">
        <v>4672500</v>
      </c>
    </row>
    <row r="1002" spans="1:40">
      <c r="A1002" s="121">
        <v>45236.291666666664</v>
      </c>
      <c r="B1002">
        <v>178.1216</v>
      </c>
      <c r="C1002">
        <v>179.23</v>
      </c>
      <c r="D1002">
        <v>179.43</v>
      </c>
      <c r="E1002">
        <v>176.21</v>
      </c>
      <c r="F1002">
        <v>176.38</v>
      </c>
      <c r="G1002">
        <v>63841300</v>
      </c>
      <c r="H1002">
        <v>-0.53174440074804852</v>
      </c>
      <c r="I1002" s="1">
        <v>45236.291666666664</v>
      </c>
      <c r="J1002">
        <v>37.448500000000003</v>
      </c>
      <c r="K1002">
        <v>37.950000000000003</v>
      </c>
      <c r="L1002">
        <v>38.200000000000003</v>
      </c>
      <c r="M1002">
        <v>37.85</v>
      </c>
      <c r="N1002">
        <v>38.020000000000003</v>
      </c>
      <c r="O1002">
        <v>-0.6471761855418493</v>
      </c>
      <c r="P1002">
        <v>23877200</v>
      </c>
      <c r="Q1002" s="1">
        <v>45236.291666666664</v>
      </c>
      <c r="R1002">
        <v>353.87380000000002</v>
      </c>
      <c r="S1002">
        <v>356.53</v>
      </c>
      <c r="T1002">
        <v>357.54</v>
      </c>
      <c r="U1002">
        <v>353.35</v>
      </c>
      <c r="V1002">
        <v>353.45</v>
      </c>
      <c r="W1002">
        <v>23828300</v>
      </c>
      <c r="X1002">
        <v>-0.37711042342461659</v>
      </c>
      <c r="Y1002" s="1">
        <v>45236.291666666664</v>
      </c>
      <c r="Z1002">
        <v>45.737200000000001</v>
      </c>
      <c r="AA1002">
        <v>45.750999999999998</v>
      </c>
      <c r="AB1002">
        <v>45.935000000000002</v>
      </c>
      <c r="AC1002">
        <v>44.899000000000001</v>
      </c>
      <c r="AD1002">
        <v>45.284999999999997</v>
      </c>
      <c r="AE1002">
        <v>-0.26639331567472824</v>
      </c>
      <c r="AF1002">
        <v>400733000</v>
      </c>
      <c r="AG1002" s="1">
        <v>45236.291666666664</v>
      </c>
      <c r="AH1002">
        <v>17.2806</v>
      </c>
      <c r="AI1002">
        <v>17.338000000000001</v>
      </c>
      <c r="AJ1002">
        <v>17.462</v>
      </c>
      <c r="AK1002">
        <v>17.263999999999999</v>
      </c>
      <c r="AL1002">
        <v>17.263999999999999</v>
      </c>
      <c r="AM1002">
        <v>0.53322148363976374</v>
      </c>
      <c r="AN1002">
        <v>5646500</v>
      </c>
    </row>
    <row r="1003" spans="1:40">
      <c r="A1003" s="121">
        <v>45237.291666666664</v>
      </c>
      <c r="B1003">
        <v>180.69560000000001</v>
      </c>
      <c r="C1003">
        <v>181.82</v>
      </c>
      <c r="D1003">
        <v>182.44</v>
      </c>
      <c r="E1003">
        <v>178.97</v>
      </c>
      <c r="F1003">
        <v>179.18</v>
      </c>
      <c r="G1003">
        <v>70530000</v>
      </c>
      <c r="H1003">
        <v>-0.40570546351365749</v>
      </c>
      <c r="I1003" s="1">
        <v>45237.291666666664</v>
      </c>
      <c r="J1003">
        <v>38.257599999999996</v>
      </c>
      <c r="K1003">
        <v>38.770000000000003</v>
      </c>
      <c r="L1003">
        <v>38.9</v>
      </c>
      <c r="M1003">
        <v>37.979999999999997</v>
      </c>
      <c r="N1003">
        <v>38.24</v>
      </c>
      <c r="O1003">
        <v>-0.30200731351208948</v>
      </c>
      <c r="P1003">
        <v>32052000</v>
      </c>
      <c r="Q1003" s="1">
        <v>45237.291666666664</v>
      </c>
      <c r="R1003">
        <v>357.84399999999999</v>
      </c>
      <c r="S1003">
        <v>360.53</v>
      </c>
      <c r="T1003">
        <v>362.46</v>
      </c>
      <c r="U1003">
        <v>357.63</v>
      </c>
      <c r="V1003">
        <v>359.4</v>
      </c>
      <c r="W1003">
        <v>25833900</v>
      </c>
      <c r="X1003">
        <v>-0.21936752888608221</v>
      </c>
      <c r="Y1003" s="1">
        <v>45237.291666666664</v>
      </c>
      <c r="Z1003">
        <v>45.941099999999999</v>
      </c>
      <c r="AA1003">
        <v>45.954999999999998</v>
      </c>
      <c r="AB1003">
        <v>46.218000000000004</v>
      </c>
      <c r="AC1003">
        <v>45.158000000000001</v>
      </c>
      <c r="AD1003">
        <v>45.719000000000001</v>
      </c>
      <c r="AE1003">
        <v>-0.57523386756562556</v>
      </c>
      <c r="AF1003">
        <v>343165000</v>
      </c>
      <c r="AG1003" s="1">
        <v>45237.291666666664</v>
      </c>
      <c r="AH1003">
        <v>17.4939</v>
      </c>
      <c r="AI1003">
        <v>17.552</v>
      </c>
      <c r="AJ1003">
        <v>17.61</v>
      </c>
      <c r="AK1003">
        <v>17.373999999999999</v>
      </c>
      <c r="AL1003">
        <v>17.399999999999999</v>
      </c>
      <c r="AM1003">
        <v>-0.31225452168718137</v>
      </c>
      <c r="AN1003">
        <v>3626500</v>
      </c>
    </row>
    <row r="1004" spans="1:40">
      <c r="A1004" s="121">
        <v>45238.291666666664</v>
      </c>
      <c r="B1004">
        <v>181.75890000000001</v>
      </c>
      <c r="C1004">
        <v>182.89</v>
      </c>
      <c r="D1004">
        <v>183.45</v>
      </c>
      <c r="E1004">
        <v>181.59</v>
      </c>
      <c r="F1004">
        <v>182.35</v>
      </c>
      <c r="G1004">
        <v>49340300</v>
      </c>
      <c r="H1004">
        <v>-0.80499490216624703</v>
      </c>
      <c r="I1004" s="1">
        <v>45238.291666666664</v>
      </c>
      <c r="J1004">
        <v>37.418900000000001</v>
      </c>
      <c r="K1004">
        <v>37.92</v>
      </c>
      <c r="L1004">
        <v>38.89</v>
      </c>
      <c r="M1004">
        <v>37.75</v>
      </c>
      <c r="N1004">
        <v>38.85</v>
      </c>
      <c r="O1004">
        <v>-0.24156855985164541</v>
      </c>
      <c r="P1004">
        <v>33483400</v>
      </c>
      <c r="Q1004" s="1">
        <v>45238.291666666664</v>
      </c>
      <c r="R1004">
        <v>360.4941</v>
      </c>
      <c r="S1004">
        <v>363.2</v>
      </c>
      <c r="T1004">
        <v>363.87</v>
      </c>
      <c r="U1004">
        <v>360.55</v>
      </c>
      <c r="V1004">
        <v>361.68</v>
      </c>
      <c r="W1004">
        <v>26767800</v>
      </c>
      <c r="X1004">
        <v>-0.14591515093956384</v>
      </c>
      <c r="Y1004" s="1">
        <v>45238.291666666664</v>
      </c>
      <c r="Z1004">
        <v>46.559899999999999</v>
      </c>
      <c r="AA1004">
        <v>46.573999999999998</v>
      </c>
      <c r="AB1004">
        <v>46.866999999999997</v>
      </c>
      <c r="AC1004">
        <v>45.968000000000004</v>
      </c>
      <c r="AD1004">
        <v>46.1</v>
      </c>
      <c r="AE1004">
        <v>-0.55616738407791966</v>
      </c>
      <c r="AF1004">
        <v>346719000</v>
      </c>
      <c r="AG1004" s="1">
        <v>45238.291666666664</v>
      </c>
      <c r="AH1004">
        <v>17.450099999999999</v>
      </c>
      <c r="AI1004">
        <v>17.507999999999999</v>
      </c>
      <c r="AJ1004">
        <v>17.771999999999998</v>
      </c>
      <c r="AK1004">
        <v>17.446000000000002</v>
      </c>
      <c r="AL1004">
        <v>17.728000000000002</v>
      </c>
      <c r="AM1004">
        <v>1.0495059651104504</v>
      </c>
      <c r="AN1004">
        <v>6880000</v>
      </c>
    </row>
    <row r="1005" spans="1:40">
      <c r="A1005" s="121">
        <v>45239.291666666664</v>
      </c>
      <c r="B1005">
        <v>181.28190000000001</v>
      </c>
      <c r="C1005">
        <v>182.41</v>
      </c>
      <c r="D1005">
        <v>184.12</v>
      </c>
      <c r="E1005">
        <v>181.81</v>
      </c>
      <c r="F1005">
        <v>182.96</v>
      </c>
      <c r="G1005">
        <v>53763500</v>
      </c>
      <c r="H1005">
        <v>-0.72164605602646525</v>
      </c>
      <c r="I1005" s="1">
        <v>45239.291666666664</v>
      </c>
      <c r="J1005">
        <v>37.300400000000003</v>
      </c>
      <c r="K1005">
        <v>37.799999999999997</v>
      </c>
      <c r="L1005">
        <v>38.520000000000003</v>
      </c>
      <c r="M1005">
        <v>37.770000000000003</v>
      </c>
      <c r="N1005">
        <v>38.049999999999997</v>
      </c>
      <c r="O1005">
        <v>0.41173070809292273</v>
      </c>
      <c r="P1005">
        <v>48955800</v>
      </c>
      <c r="Q1005" s="1">
        <v>45239.291666666664</v>
      </c>
      <c r="R1005">
        <v>358.00279999999998</v>
      </c>
      <c r="S1005">
        <v>360.69</v>
      </c>
      <c r="T1005">
        <v>364.79</v>
      </c>
      <c r="U1005">
        <v>360.36</v>
      </c>
      <c r="V1005">
        <v>362.3</v>
      </c>
      <c r="W1005">
        <v>24847300</v>
      </c>
      <c r="X1005">
        <v>-0.29696482632910076</v>
      </c>
      <c r="Y1005" s="1">
        <v>45239.291666666664</v>
      </c>
      <c r="Z1005">
        <v>46.9358</v>
      </c>
      <c r="AA1005">
        <v>46.95</v>
      </c>
      <c r="AB1005">
        <v>48.23</v>
      </c>
      <c r="AC1005">
        <v>46.75</v>
      </c>
      <c r="AD1005">
        <v>47.466999999999999</v>
      </c>
      <c r="AE1005">
        <v>0.48340660883068237</v>
      </c>
      <c r="AF1005">
        <v>540496000</v>
      </c>
      <c r="AG1005" s="1">
        <v>45239.291666666664</v>
      </c>
      <c r="AH1005">
        <v>16.291899999999998</v>
      </c>
      <c r="AI1005">
        <v>16.346</v>
      </c>
      <c r="AJ1005">
        <v>17.123999999999999</v>
      </c>
      <c r="AK1005">
        <v>16.154</v>
      </c>
      <c r="AL1005">
        <v>17.123999999999999</v>
      </c>
      <c r="AM1005">
        <v>5.5324122794937409</v>
      </c>
      <c r="AN1005">
        <v>17590500</v>
      </c>
    </row>
    <row r="1006" spans="1:40">
      <c r="A1006" s="121">
        <v>45240.291666666664</v>
      </c>
      <c r="B1006">
        <v>185.4913</v>
      </c>
      <c r="C1006">
        <v>186.4</v>
      </c>
      <c r="D1006">
        <v>186.57</v>
      </c>
      <c r="E1006">
        <v>183.53</v>
      </c>
      <c r="F1006">
        <v>183.97</v>
      </c>
      <c r="G1006">
        <v>66133400</v>
      </c>
      <c r="H1006">
        <v>-0.48855307088799388</v>
      </c>
      <c r="I1006" s="1">
        <v>45240.291666666664</v>
      </c>
      <c r="J1006">
        <v>38.346400000000003</v>
      </c>
      <c r="K1006">
        <v>38.86</v>
      </c>
      <c r="L1006">
        <v>38.99</v>
      </c>
      <c r="M1006">
        <v>38.24</v>
      </c>
      <c r="N1006">
        <v>38.24</v>
      </c>
      <c r="O1006">
        <v>-1.4443996616424874E-2</v>
      </c>
      <c r="P1006">
        <v>38862500</v>
      </c>
      <c r="Q1006" s="1">
        <v>45240.291666666664</v>
      </c>
      <c r="R1006">
        <v>366.91590000000002</v>
      </c>
      <c r="S1006">
        <v>369.67</v>
      </c>
      <c r="T1006">
        <v>370.1</v>
      </c>
      <c r="U1006">
        <v>361.07</v>
      </c>
      <c r="V1006">
        <v>361.49</v>
      </c>
      <c r="W1006">
        <v>28042100</v>
      </c>
      <c r="X1006">
        <v>-4.5689896397055688E-2</v>
      </c>
      <c r="Y1006" s="1">
        <v>45240.291666666664</v>
      </c>
      <c r="Z1006">
        <v>48.320399999999999</v>
      </c>
      <c r="AA1006">
        <v>48.335000000000001</v>
      </c>
      <c r="AB1006">
        <v>48.472000000000001</v>
      </c>
      <c r="AC1006">
        <v>47.283000000000001</v>
      </c>
      <c r="AD1006">
        <v>47.5</v>
      </c>
      <c r="AE1006">
        <v>-0.15635062875862754</v>
      </c>
      <c r="AF1006">
        <v>421245000</v>
      </c>
      <c r="AG1006" s="1">
        <v>45240.291666666664</v>
      </c>
      <c r="AH1006">
        <v>17.1311</v>
      </c>
      <c r="AI1006">
        <v>17.187999999999999</v>
      </c>
      <c r="AJ1006">
        <v>17.256</v>
      </c>
      <c r="AK1006">
        <v>16.774000000000001</v>
      </c>
      <c r="AL1006">
        <v>17.071999999999999</v>
      </c>
      <c r="AM1006">
        <v>2.1233023471234591</v>
      </c>
      <c r="AN1006">
        <v>9445500</v>
      </c>
    </row>
    <row r="1007" spans="1:40">
      <c r="A1007" s="121">
        <v>45243.291666666664</v>
      </c>
      <c r="B1007">
        <v>183.8991</v>
      </c>
      <c r="C1007">
        <v>184.8</v>
      </c>
      <c r="D1007">
        <v>186.03</v>
      </c>
      <c r="E1007">
        <v>184.21</v>
      </c>
      <c r="F1007">
        <v>185.82</v>
      </c>
      <c r="G1007">
        <v>43627500</v>
      </c>
      <c r="H1007">
        <v>-0.91264440664882651</v>
      </c>
      <c r="I1007" s="1">
        <v>45243.291666666664</v>
      </c>
      <c r="J1007">
        <v>37.724800000000002</v>
      </c>
      <c r="K1007">
        <v>38.229999999999997</v>
      </c>
      <c r="L1007">
        <v>38.57</v>
      </c>
      <c r="M1007">
        <v>38.14</v>
      </c>
      <c r="N1007">
        <v>38.35</v>
      </c>
      <c r="O1007">
        <v>-0.61841774267603367</v>
      </c>
      <c r="P1007">
        <v>24558300</v>
      </c>
      <c r="Q1007" s="1">
        <v>45243.291666666664</v>
      </c>
      <c r="R1007">
        <v>363.94819999999999</v>
      </c>
      <c r="S1007">
        <v>366.68</v>
      </c>
      <c r="T1007">
        <v>368.47</v>
      </c>
      <c r="U1007">
        <v>365.9</v>
      </c>
      <c r="V1007">
        <v>368.22</v>
      </c>
      <c r="W1007">
        <v>19986500</v>
      </c>
      <c r="X1007">
        <v>-0.67927269518276445</v>
      </c>
      <c r="Y1007" s="1">
        <v>45243.291666666664</v>
      </c>
      <c r="Z1007">
        <v>48.6053</v>
      </c>
      <c r="AA1007">
        <v>48.62</v>
      </c>
      <c r="AB1007">
        <v>49.116</v>
      </c>
      <c r="AC1007">
        <v>48.098999999999997</v>
      </c>
      <c r="AD1007">
        <v>48.32</v>
      </c>
      <c r="AE1007">
        <v>-0.35543282789911024</v>
      </c>
      <c r="AF1007">
        <v>384136000</v>
      </c>
      <c r="AG1007" s="1">
        <v>45243.291666666664</v>
      </c>
      <c r="AH1007">
        <v>16.610800000000001</v>
      </c>
      <c r="AI1007">
        <v>16.666</v>
      </c>
      <c r="AJ1007">
        <v>16.72</v>
      </c>
      <c r="AK1007">
        <v>16.501999999999999</v>
      </c>
      <c r="AL1007">
        <v>16.713999999999999</v>
      </c>
      <c r="AM1007">
        <v>0.49220334080707034</v>
      </c>
      <c r="AN1007">
        <v>5548500</v>
      </c>
    </row>
    <row r="1008" spans="1:40">
      <c r="A1008" s="121">
        <v>45244.291666666664</v>
      </c>
      <c r="B1008">
        <v>186.52619999999999</v>
      </c>
      <c r="C1008">
        <v>187.44</v>
      </c>
      <c r="D1008">
        <v>188.11</v>
      </c>
      <c r="E1008">
        <v>186.3</v>
      </c>
      <c r="F1008">
        <v>187.7</v>
      </c>
      <c r="G1008">
        <v>60108400</v>
      </c>
      <c r="H1008">
        <v>-0.60208553561764322</v>
      </c>
      <c r="I1008" s="1">
        <v>45244.291666666664</v>
      </c>
      <c r="J1008">
        <v>38.889200000000002</v>
      </c>
      <c r="K1008">
        <v>39.409999999999997</v>
      </c>
      <c r="L1008">
        <v>39.49</v>
      </c>
      <c r="M1008">
        <v>38.07</v>
      </c>
      <c r="N1008">
        <v>38.799999999999997</v>
      </c>
      <c r="O1008">
        <v>0.26401592829293841</v>
      </c>
      <c r="P1008">
        <v>45457400</v>
      </c>
      <c r="Q1008" s="1">
        <v>45244.291666666664</v>
      </c>
      <c r="R1008">
        <v>367.51139999999998</v>
      </c>
      <c r="S1008">
        <v>370.27</v>
      </c>
      <c r="T1008">
        <v>371.95</v>
      </c>
      <c r="U1008">
        <v>367.35</v>
      </c>
      <c r="V1008">
        <v>371.01</v>
      </c>
      <c r="W1008">
        <v>27683900</v>
      </c>
      <c r="X1008">
        <v>-7.3862764777442108E-2</v>
      </c>
      <c r="Y1008" s="1">
        <v>45244.291666666664</v>
      </c>
      <c r="Z1008">
        <v>49.640999999999998</v>
      </c>
      <c r="AA1008">
        <v>49.655999999999999</v>
      </c>
      <c r="AB1008">
        <v>49.834000000000003</v>
      </c>
      <c r="AC1008">
        <v>49.04</v>
      </c>
      <c r="AD1008">
        <v>49.68</v>
      </c>
      <c r="AE1008">
        <v>-0.17937096658804388</v>
      </c>
      <c r="AF1008">
        <v>416954000</v>
      </c>
      <c r="AG1008" s="1">
        <v>45244.291666666664</v>
      </c>
      <c r="AH1008">
        <v>16.957699999999999</v>
      </c>
      <c r="AI1008">
        <v>17.013999999999999</v>
      </c>
      <c r="AJ1008">
        <v>17.068000000000001</v>
      </c>
      <c r="AK1008">
        <v>16.864000000000001</v>
      </c>
      <c r="AL1008">
        <v>16.876000000000001</v>
      </c>
      <c r="AM1008">
        <v>-0.47067663456651243</v>
      </c>
      <c r="AN1008">
        <v>3248000</v>
      </c>
    </row>
    <row r="1009" spans="1:40">
      <c r="A1009" s="121">
        <v>45245.291666666664</v>
      </c>
      <c r="B1009">
        <v>187.0934</v>
      </c>
      <c r="C1009">
        <v>188.01</v>
      </c>
      <c r="D1009">
        <v>189.5</v>
      </c>
      <c r="E1009">
        <v>187.78</v>
      </c>
      <c r="F1009">
        <v>187.85</v>
      </c>
      <c r="G1009">
        <v>53790500</v>
      </c>
      <c r="H1009">
        <v>-0.72113727983597553</v>
      </c>
      <c r="I1009" s="1">
        <v>45245.291666666664</v>
      </c>
      <c r="J1009">
        <v>40.073300000000003</v>
      </c>
      <c r="K1009">
        <v>40.61</v>
      </c>
      <c r="L1009">
        <v>40.840000000000003</v>
      </c>
      <c r="M1009">
        <v>39.58</v>
      </c>
      <c r="N1009">
        <v>39.590000000000003</v>
      </c>
      <c r="O1009">
        <v>0.34570578207724828</v>
      </c>
      <c r="P1009">
        <v>47392100</v>
      </c>
      <c r="Q1009" s="1">
        <v>45245.291666666664</v>
      </c>
      <c r="R1009">
        <v>367.66059999999999</v>
      </c>
      <c r="S1009">
        <v>369.67</v>
      </c>
      <c r="T1009">
        <v>373.13</v>
      </c>
      <c r="U1009">
        <v>367.11</v>
      </c>
      <c r="V1009">
        <v>371.28</v>
      </c>
      <c r="W1009">
        <v>26860100</v>
      </c>
      <c r="X1009">
        <v>-0.13865564297890032</v>
      </c>
      <c r="Y1009" s="1">
        <v>45245.291666666664</v>
      </c>
      <c r="Z1009">
        <v>48.873199999999997</v>
      </c>
      <c r="AA1009">
        <v>48.887999999999998</v>
      </c>
      <c r="AB1009">
        <v>49.96</v>
      </c>
      <c r="AC1009">
        <v>48.2</v>
      </c>
      <c r="AD1009">
        <v>49.935000000000002</v>
      </c>
      <c r="AE1009">
        <v>0.1347002609923619</v>
      </c>
      <c r="AF1009">
        <v>475497000</v>
      </c>
      <c r="AG1009" s="1">
        <v>45245.291666666664</v>
      </c>
      <c r="AH1009">
        <v>17.366299999999999</v>
      </c>
      <c r="AI1009">
        <v>17.423999999999999</v>
      </c>
      <c r="AJ1009">
        <v>17.641999999999999</v>
      </c>
      <c r="AK1009">
        <v>17.393999999999998</v>
      </c>
      <c r="AL1009">
        <v>17.524000000000001</v>
      </c>
      <c r="AM1009">
        <v>0.49324972200178191</v>
      </c>
      <c r="AN1009">
        <v>5551000</v>
      </c>
    </row>
    <row r="1010" spans="1:40">
      <c r="A1010" s="121">
        <v>45246.291666666664</v>
      </c>
      <c r="B1010">
        <v>188.7851</v>
      </c>
      <c r="C1010">
        <v>189.71</v>
      </c>
      <c r="D1010">
        <v>190.96</v>
      </c>
      <c r="E1010">
        <v>188.65</v>
      </c>
      <c r="F1010">
        <v>189.57</v>
      </c>
      <c r="G1010">
        <v>54412900</v>
      </c>
      <c r="H1010">
        <v>-0.70940904646705705</v>
      </c>
      <c r="I1010" s="1">
        <v>45246.291666666664</v>
      </c>
      <c r="J1010">
        <v>42.777099999999997</v>
      </c>
      <c r="K1010">
        <v>43.35</v>
      </c>
      <c r="L1010">
        <v>43.4</v>
      </c>
      <c r="M1010">
        <v>40.82</v>
      </c>
      <c r="N1010">
        <v>41</v>
      </c>
      <c r="O1010">
        <v>1.9929974963479626</v>
      </c>
      <c r="P1010">
        <v>86405700</v>
      </c>
      <c r="Q1010" s="1">
        <v>45246.291666666664</v>
      </c>
      <c r="R1010">
        <v>374.12529999999998</v>
      </c>
      <c r="S1010">
        <v>376.17</v>
      </c>
      <c r="T1010">
        <v>376.35</v>
      </c>
      <c r="U1010">
        <v>370.18</v>
      </c>
      <c r="V1010">
        <v>370.96</v>
      </c>
      <c r="W1010">
        <v>27182300</v>
      </c>
      <c r="X1010">
        <v>-0.1133142186568442</v>
      </c>
      <c r="Y1010" s="1">
        <v>45246.291666666664</v>
      </c>
      <c r="Z1010">
        <v>49.465000000000003</v>
      </c>
      <c r="AA1010">
        <v>49.48</v>
      </c>
      <c r="AB1010">
        <v>49.524999999999999</v>
      </c>
      <c r="AC1010">
        <v>48.33</v>
      </c>
      <c r="AD1010">
        <v>48.679000000000002</v>
      </c>
      <c r="AE1010">
        <v>-0.59352245569437878</v>
      </c>
      <c r="AF1010">
        <v>339756000</v>
      </c>
      <c r="AG1010" s="1">
        <v>45246.291666666664</v>
      </c>
      <c r="AH1010">
        <v>17.462</v>
      </c>
      <c r="AI1010">
        <v>17.52</v>
      </c>
      <c r="AJ1010">
        <v>17.526</v>
      </c>
      <c r="AK1010">
        <v>17.312000000000001</v>
      </c>
      <c r="AL1010">
        <v>17.338000000000001</v>
      </c>
      <c r="AM1010">
        <v>-0.61068243841891989</v>
      </c>
      <c r="AN1010">
        <v>2913500</v>
      </c>
    </row>
    <row r="1011" spans="1:40">
      <c r="A1011" s="121">
        <v>45247.291666666664</v>
      </c>
      <c r="B1011">
        <v>188.76519999999999</v>
      </c>
      <c r="C1011">
        <v>189.69</v>
      </c>
      <c r="D1011">
        <v>190.38</v>
      </c>
      <c r="E1011">
        <v>188.57</v>
      </c>
      <c r="F1011">
        <v>190.25</v>
      </c>
      <c r="G1011">
        <v>50922700</v>
      </c>
      <c r="H1011">
        <v>-0.77517684869102765</v>
      </c>
      <c r="I1011" s="1">
        <v>45247.291666666664</v>
      </c>
      <c r="J1011">
        <v>43.231000000000002</v>
      </c>
      <c r="K1011">
        <v>43.81</v>
      </c>
      <c r="L1011">
        <v>43.81</v>
      </c>
      <c r="M1011">
        <v>42.56</v>
      </c>
      <c r="N1011">
        <v>42.91</v>
      </c>
      <c r="O1011">
        <v>0.44463127875955538</v>
      </c>
      <c r="P1011">
        <v>49735000</v>
      </c>
      <c r="Q1011" s="1">
        <v>45247.291666666664</v>
      </c>
      <c r="R1011">
        <v>367.83969999999999</v>
      </c>
      <c r="S1011">
        <v>369.85</v>
      </c>
      <c r="T1011">
        <v>374.37</v>
      </c>
      <c r="U1011">
        <v>367</v>
      </c>
      <c r="V1011">
        <v>373.61</v>
      </c>
      <c r="W1011">
        <v>40157000</v>
      </c>
      <c r="X1011">
        <v>0.90716181533254647</v>
      </c>
      <c r="Y1011" s="1">
        <v>45247.291666666664</v>
      </c>
      <c r="Z1011">
        <v>49.283099999999997</v>
      </c>
      <c r="AA1011">
        <v>49.298000000000002</v>
      </c>
      <c r="AB1011">
        <v>49.716999999999999</v>
      </c>
      <c r="AC1011">
        <v>49.006999999999998</v>
      </c>
      <c r="AD1011">
        <v>49.524000000000001</v>
      </c>
      <c r="AE1011">
        <v>-0.67158559616416147</v>
      </c>
      <c r="AF1011">
        <v>325205000</v>
      </c>
      <c r="AG1011" s="1">
        <v>45247.291666666664</v>
      </c>
      <c r="AH1011">
        <v>17.472000000000001</v>
      </c>
      <c r="AI1011">
        <v>17.53</v>
      </c>
      <c r="AJ1011">
        <v>17.538</v>
      </c>
      <c r="AK1011">
        <v>17.399999999999999</v>
      </c>
      <c r="AL1011">
        <v>17.515999999999998</v>
      </c>
      <c r="AM1011">
        <v>-0.93150291271748598</v>
      </c>
      <c r="AN1011">
        <v>2147000</v>
      </c>
    </row>
    <row r="1012" spans="1:40">
      <c r="A1012" s="121">
        <v>45250.291666666664</v>
      </c>
      <c r="B1012">
        <v>190.51660000000001</v>
      </c>
      <c r="C1012">
        <v>191.45</v>
      </c>
      <c r="D1012">
        <v>191.91</v>
      </c>
      <c r="E1012">
        <v>189.88</v>
      </c>
      <c r="F1012">
        <v>189.89</v>
      </c>
      <c r="G1012">
        <v>46505100</v>
      </c>
      <c r="H1012">
        <v>-0.85842017088018929</v>
      </c>
      <c r="I1012" s="1">
        <v>45250.291666666664</v>
      </c>
      <c r="J1012">
        <v>44.148699999999998</v>
      </c>
      <c r="K1012">
        <v>44.74</v>
      </c>
      <c r="L1012">
        <v>44.93</v>
      </c>
      <c r="M1012">
        <v>43.78</v>
      </c>
      <c r="N1012">
        <v>43.78</v>
      </c>
      <c r="O1012">
        <v>0.22633143224574939</v>
      </c>
      <c r="P1012">
        <v>44564900</v>
      </c>
      <c r="Q1012" s="1">
        <v>45250.291666666664</v>
      </c>
      <c r="R1012">
        <v>375.38839999999999</v>
      </c>
      <c r="S1012">
        <v>377.44</v>
      </c>
      <c r="T1012">
        <v>378.87</v>
      </c>
      <c r="U1012">
        <v>371</v>
      </c>
      <c r="V1012">
        <v>371.22</v>
      </c>
      <c r="W1012">
        <v>52465100</v>
      </c>
      <c r="X1012">
        <v>1.8752089435085211</v>
      </c>
      <c r="Y1012" s="1">
        <v>45250.291666666664</v>
      </c>
      <c r="Z1012">
        <v>50.393799999999999</v>
      </c>
      <c r="AA1012">
        <v>50.408999999999999</v>
      </c>
      <c r="AB1012">
        <v>50.548000000000002</v>
      </c>
      <c r="AC1012">
        <v>49.180999999999997</v>
      </c>
      <c r="AD1012">
        <v>49.311999999999998</v>
      </c>
      <c r="AE1012">
        <v>-0.19457479725888191</v>
      </c>
      <c r="AF1012">
        <v>414120000</v>
      </c>
      <c r="AG1012" s="1">
        <v>45250.291666666664</v>
      </c>
      <c r="AH1012">
        <v>17.450099999999999</v>
      </c>
      <c r="AI1012">
        <v>17.507999999999999</v>
      </c>
      <c r="AJ1012">
        <v>17.524000000000001</v>
      </c>
      <c r="AK1012">
        <v>17.353999999999999</v>
      </c>
      <c r="AL1012">
        <v>17.396000000000001</v>
      </c>
      <c r="AM1012">
        <v>-0.79840322475017489</v>
      </c>
      <c r="AN1012">
        <v>2465000</v>
      </c>
    </row>
    <row r="1013" spans="1:40">
      <c r="A1013" s="121">
        <v>45251.291666666664</v>
      </c>
      <c r="B1013">
        <v>189.7106</v>
      </c>
      <c r="C1013">
        <v>190.64</v>
      </c>
      <c r="D1013">
        <v>191.52</v>
      </c>
      <c r="E1013">
        <v>189.74</v>
      </c>
      <c r="F1013">
        <v>191.41</v>
      </c>
      <c r="G1013">
        <v>38134500</v>
      </c>
      <c r="H1013">
        <v>-1.0161520960695676</v>
      </c>
      <c r="I1013" s="1">
        <v>45251.291666666664</v>
      </c>
      <c r="J1013">
        <v>43.063299999999998</v>
      </c>
      <c r="K1013">
        <v>43.64</v>
      </c>
      <c r="L1013">
        <v>44.66</v>
      </c>
      <c r="M1013">
        <v>43.3</v>
      </c>
      <c r="N1013">
        <v>44.5</v>
      </c>
      <c r="O1013">
        <v>-8.2440761248798164E-2</v>
      </c>
      <c r="P1013">
        <v>37252100</v>
      </c>
      <c r="Q1013" s="1">
        <v>45251.291666666664</v>
      </c>
      <c r="R1013">
        <v>371.0421</v>
      </c>
      <c r="S1013">
        <v>373.07</v>
      </c>
      <c r="T1013">
        <v>376.22</v>
      </c>
      <c r="U1013">
        <v>371.12</v>
      </c>
      <c r="V1013">
        <v>375.67</v>
      </c>
      <c r="W1013">
        <v>28423100</v>
      </c>
      <c r="X1013">
        <v>-1.5723780113060078E-2</v>
      </c>
      <c r="Y1013" s="1">
        <v>45251.291666666664</v>
      </c>
      <c r="Z1013">
        <v>49.928899999999999</v>
      </c>
      <c r="AA1013">
        <v>49.944000000000003</v>
      </c>
      <c r="AB1013">
        <v>50.517000000000003</v>
      </c>
      <c r="AC1013">
        <v>49.222000000000001</v>
      </c>
      <c r="AD1013">
        <v>50.125999999999998</v>
      </c>
      <c r="AE1013">
        <v>0.6188730619955839</v>
      </c>
      <c r="AF1013">
        <v>565747000</v>
      </c>
      <c r="AG1013" s="1">
        <v>45251.291666666664</v>
      </c>
      <c r="AH1013">
        <v>17.300599999999999</v>
      </c>
      <c r="AI1013">
        <v>17.358000000000001</v>
      </c>
      <c r="AJ1013">
        <v>17.495999999999999</v>
      </c>
      <c r="AK1013">
        <v>17.341999999999999</v>
      </c>
      <c r="AL1013">
        <v>17.474</v>
      </c>
      <c r="AM1013">
        <v>-0.69795063005786451</v>
      </c>
      <c r="AN1013">
        <v>2705000</v>
      </c>
    </row>
    <row r="1014" spans="1:40">
      <c r="A1014" s="121">
        <v>45252.291666666664</v>
      </c>
      <c r="B1014">
        <v>190.37729999999999</v>
      </c>
      <c r="C1014">
        <v>191.31</v>
      </c>
      <c r="D1014">
        <v>192.93</v>
      </c>
      <c r="E1014">
        <v>190.83</v>
      </c>
      <c r="F1014">
        <v>191.49</v>
      </c>
      <c r="G1014">
        <v>39617700</v>
      </c>
      <c r="H1014">
        <v>-0.98820332400533251</v>
      </c>
      <c r="I1014" s="1">
        <v>45252.291666666664</v>
      </c>
      <c r="J1014">
        <v>43.0929</v>
      </c>
      <c r="K1014">
        <v>43.67</v>
      </c>
      <c r="L1014">
        <v>44.63</v>
      </c>
      <c r="M1014">
        <v>43.54</v>
      </c>
      <c r="N1014">
        <v>44.03</v>
      </c>
      <c r="O1014">
        <v>-0.32610850157229732</v>
      </c>
      <c r="P1014">
        <v>31481200</v>
      </c>
      <c r="Q1014" s="1">
        <v>45252.291666666664</v>
      </c>
      <c r="R1014">
        <v>375.7962</v>
      </c>
      <c r="S1014">
        <v>377.85</v>
      </c>
      <c r="T1014">
        <v>379.79</v>
      </c>
      <c r="U1014">
        <v>374.97</v>
      </c>
      <c r="V1014">
        <v>378</v>
      </c>
      <c r="W1014">
        <v>23345300</v>
      </c>
      <c r="X1014">
        <v>-0.41509896454054801</v>
      </c>
      <c r="Y1014" s="1">
        <v>45252.291666666664</v>
      </c>
      <c r="Z1014">
        <v>48.701300000000003</v>
      </c>
      <c r="AA1014">
        <v>48.716000000000001</v>
      </c>
      <c r="AB1014">
        <v>50.335000000000001</v>
      </c>
      <c r="AC1014">
        <v>47.69</v>
      </c>
      <c r="AD1014">
        <v>49.851999999999997</v>
      </c>
      <c r="AE1014">
        <v>2.4089604972216012</v>
      </c>
      <c r="AF1014">
        <v>899420000</v>
      </c>
      <c r="AG1014" s="1">
        <v>45252.291666666664</v>
      </c>
      <c r="AH1014">
        <v>17.46</v>
      </c>
      <c r="AI1014">
        <v>17.518000000000001</v>
      </c>
      <c r="AJ1014">
        <v>17.597999999999999</v>
      </c>
      <c r="AK1014">
        <v>17.414000000000001</v>
      </c>
      <c r="AL1014">
        <v>17.475999999999999</v>
      </c>
      <c r="AM1014">
        <v>-0.84674603594584918</v>
      </c>
      <c r="AN1014">
        <v>2349500</v>
      </c>
    </row>
    <row r="1015" spans="1:40">
      <c r="A1015" s="121">
        <v>45254.291666666664</v>
      </c>
      <c r="B1015">
        <v>189.04390000000001</v>
      </c>
      <c r="C1015">
        <v>189.97</v>
      </c>
      <c r="D1015">
        <v>190.9</v>
      </c>
      <c r="E1015">
        <v>189.25</v>
      </c>
      <c r="F1015">
        <v>190.87</v>
      </c>
      <c r="G1015">
        <v>24048300</v>
      </c>
      <c r="H1015">
        <v>-1.2815862877168351</v>
      </c>
      <c r="I1015" s="1">
        <v>45254.291666666664</v>
      </c>
      <c r="J1015">
        <v>43.378999999999998</v>
      </c>
      <c r="K1015">
        <v>43.96</v>
      </c>
      <c r="L1015">
        <v>44</v>
      </c>
      <c r="M1015">
        <v>43.61</v>
      </c>
      <c r="N1015">
        <v>43.68</v>
      </c>
      <c r="O1015">
        <v>-1.1048834187083854</v>
      </c>
      <c r="P1015">
        <v>13037100</v>
      </c>
      <c r="Q1015" s="1">
        <v>45254.291666666664</v>
      </c>
      <c r="R1015">
        <v>375.3784</v>
      </c>
      <c r="S1015">
        <v>377.43</v>
      </c>
      <c r="T1015">
        <v>377.97</v>
      </c>
      <c r="U1015">
        <v>375.14</v>
      </c>
      <c r="V1015">
        <v>377.33</v>
      </c>
      <c r="W1015">
        <v>10176600</v>
      </c>
      <c r="X1015">
        <v>-1.4508333359553851</v>
      </c>
      <c r="Y1015" s="1">
        <v>45254.291666666664</v>
      </c>
      <c r="Z1015">
        <v>47.761600000000001</v>
      </c>
      <c r="AA1015">
        <v>47.776000000000003</v>
      </c>
      <c r="AB1015">
        <v>48.920999999999999</v>
      </c>
      <c r="AC1015">
        <v>47.744999999999997</v>
      </c>
      <c r="AD1015">
        <v>48.47</v>
      </c>
      <c r="AE1015">
        <v>-0.83553374905788402</v>
      </c>
      <c r="AF1015">
        <v>294645000</v>
      </c>
      <c r="AG1015" s="1">
        <v>45254.291666666664</v>
      </c>
      <c r="AH1015">
        <v>17.270700000000001</v>
      </c>
      <c r="AI1015">
        <v>17.327999999999999</v>
      </c>
      <c r="AJ1015">
        <v>17.356000000000002</v>
      </c>
      <c r="AK1015">
        <v>17.206</v>
      </c>
      <c r="AL1015">
        <v>17.244</v>
      </c>
      <c r="AM1015">
        <v>-1.0143763033386419</v>
      </c>
      <c r="AN1015">
        <v>1949000</v>
      </c>
    </row>
    <row r="1016" spans="1:40">
      <c r="A1016" s="121">
        <v>45257.291666666664</v>
      </c>
      <c r="B1016">
        <v>188.8647</v>
      </c>
      <c r="C1016">
        <v>189.79</v>
      </c>
      <c r="D1016">
        <v>190.67</v>
      </c>
      <c r="E1016">
        <v>188.9</v>
      </c>
      <c r="F1016">
        <v>189.92</v>
      </c>
      <c r="G1016">
        <v>40552600</v>
      </c>
      <c r="H1016">
        <v>-0.9705864773205608</v>
      </c>
      <c r="I1016" s="1">
        <v>45257.291666666664</v>
      </c>
      <c r="J1016">
        <v>43.497399999999999</v>
      </c>
      <c r="K1016">
        <v>44.08</v>
      </c>
      <c r="L1016">
        <v>44.55</v>
      </c>
      <c r="M1016">
        <v>43.65</v>
      </c>
      <c r="N1016">
        <v>43.65</v>
      </c>
      <c r="O1016">
        <v>-0.24762763568668364</v>
      </c>
      <c r="P1016">
        <v>33339900</v>
      </c>
      <c r="Q1016" s="1">
        <v>45257.291666666664</v>
      </c>
      <c r="R1016">
        <v>376.55200000000002</v>
      </c>
      <c r="S1016">
        <v>378.61</v>
      </c>
      <c r="T1016">
        <v>380.64</v>
      </c>
      <c r="U1016">
        <v>376.2</v>
      </c>
      <c r="V1016">
        <v>376.78</v>
      </c>
      <c r="W1016">
        <v>22179200</v>
      </c>
      <c r="X1016">
        <v>-0.50681415666329677</v>
      </c>
      <c r="Y1016" s="1">
        <v>45257.291666666664</v>
      </c>
      <c r="Z1016">
        <v>48.227400000000003</v>
      </c>
      <c r="AA1016">
        <v>48.241999999999997</v>
      </c>
      <c r="AB1016">
        <v>48.53</v>
      </c>
      <c r="AC1016">
        <v>47.652000000000001</v>
      </c>
      <c r="AD1016">
        <v>47.8</v>
      </c>
      <c r="AE1016">
        <v>-0.29359819405575138</v>
      </c>
      <c r="AF1016">
        <v>395662000</v>
      </c>
      <c r="AG1016" s="1">
        <v>45257.291666666664</v>
      </c>
      <c r="AH1016">
        <v>17.3324</v>
      </c>
      <c r="AI1016">
        <v>17.39</v>
      </c>
      <c r="AJ1016">
        <v>17.423999999999999</v>
      </c>
      <c r="AK1016">
        <v>17.231999999999999</v>
      </c>
      <c r="AL1016">
        <v>17.262</v>
      </c>
      <c r="AM1016">
        <v>-0.64814288518959395</v>
      </c>
      <c r="AN1016">
        <v>2824000</v>
      </c>
    </row>
    <row r="1017" spans="1:40">
      <c r="A1017" s="121">
        <v>45258.291666666664</v>
      </c>
      <c r="B1017">
        <v>189.4718</v>
      </c>
      <c r="C1017">
        <v>190.4</v>
      </c>
      <c r="D1017">
        <v>191.08</v>
      </c>
      <c r="E1017">
        <v>189.4</v>
      </c>
      <c r="F1017">
        <v>189.78</v>
      </c>
      <c r="G1017">
        <v>38415400</v>
      </c>
      <c r="H1017">
        <v>-1.0108589393322134</v>
      </c>
      <c r="I1017" s="1">
        <v>45258.291666666664</v>
      </c>
      <c r="J1017">
        <v>43.645499999999998</v>
      </c>
      <c r="K1017">
        <v>44.23</v>
      </c>
      <c r="L1017">
        <v>44.38</v>
      </c>
      <c r="M1017">
        <v>43.66</v>
      </c>
      <c r="N1017">
        <v>43.69</v>
      </c>
      <c r="O1017">
        <v>-0.61881464381087237</v>
      </c>
      <c r="P1017">
        <v>24548900</v>
      </c>
      <c r="Q1017" s="1">
        <v>45258.291666666664</v>
      </c>
      <c r="R1017">
        <v>380.6198</v>
      </c>
      <c r="S1017">
        <v>382.7</v>
      </c>
      <c r="T1017">
        <v>383</v>
      </c>
      <c r="U1017">
        <v>378.16</v>
      </c>
      <c r="V1017">
        <v>378.35</v>
      </c>
      <c r="W1017">
        <v>20453100</v>
      </c>
      <c r="X1017">
        <v>-0.64257403413785008</v>
      </c>
      <c r="Y1017" s="1">
        <v>45258.291666666664</v>
      </c>
      <c r="Z1017">
        <v>47.8065</v>
      </c>
      <c r="AA1017">
        <v>47.820999999999998</v>
      </c>
      <c r="AB1017">
        <v>48.323</v>
      </c>
      <c r="AC1017">
        <v>47.472999999999999</v>
      </c>
      <c r="AD1017">
        <v>48.235999999999997</v>
      </c>
      <c r="AE1017">
        <v>-0.26232680062585906</v>
      </c>
      <c r="AF1017">
        <v>401491000</v>
      </c>
      <c r="AG1017" s="1">
        <v>45258.291666666664</v>
      </c>
      <c r="AH1017">
        <v>17.388300000000001</v>
      </c>
      <c r="AI1017">
        <v>17.446000000000002</v>
      </c>
      <c r="AJ1017">
        <v>17.521999999999998</v>
      </c>
      <c r="AK1017">
        <v>17.28</v>
      </c>
      <c r="AL1017">
        <v>17.34</v>
      </c>
      <c r="AM1017">
        <v>0.61693197921668896</v>
      </c>
      <c r="AN1017">
        <v>5846500</v>
      </c>
    </row>
    <row r="1018" spans="1:40">
      <c r="A1018" s="121">
        <v>45259.291666666664</v>
      </c>
      <c r="B1018">
        <v>188.4468</v>
      </c>
      <c r="C1018">
        <v>189.37</v>
      </c>
      <c r="D1018">
        <v>192.09</v>
      </c>
      <c r="E1018">
        <v>188.97</v>
      </c>
      <c r="F1018">
        <v>190.9</v>
      </c>
      <c r="G1018">
        <v>43014200</v>
      </c>
      <c r="H1018">
        <v>-0.92420116359798732</v>
      </c>
      <c r="I1018" s="1">
        <v>45259.291666666664</v>
      </c>
      <c r="J1018">
        <v>44.3461</v>
      </c>
      <c r="K1018">
        <v>44.94</v>
      </c>
      <c r="L1018">
        <v>45.34</v>
      </c>
      <c r="M1018">
        <v>44.6</v>
      </c>
      <c r="N1018">
        <v>44.6</v>
      </c>
      <c r="O1018">
        <v>-9.3982853809749176E-3</v>
      </c>
      <c r="P1018">
        <v>38982000</v>
      </c>
      <c r="Q1018" s="1">
        <v>45259.291666666664</v>
      </c>
      <c r="R1018">
        <v>376.79070000000002</v>
      </c>
      <c r="S1018">
        <v>378.85</v>
      </c>
      <c r="T1018">
        <v>384.3</v>
      </c>
      <c r="U1018">
        <v>377.44</v>
      </c>
      <c r="V1018">
        <v>383.76</v>
      </c>
      <c r="W1018">
        <v>28963400</v>
      </c>
      <c r="X1018">
        <v>2.6771476129047081E-2</v>
      </c>
      <c r="Y1018" s="1">
        <v>45259.291666666664</v>
      </c>
      <c r="Z1018">
        <v>48.125399999999999</v>
      </c>
      <c r="AA1018">
        <v>48.14</v>
      </c>
      <c r="AB1018">
        <v>48.762</v>
      </c>
      <c r="AC1018">
        <v>47.86</v>
      </c>
      <c r="AD1018">
        <v>48.378999999999998</v>
      </c>
      <c r="AE1018">
        <v>-0.36686520727792316</v>
      </c>
      <c r="AF1018">
        <v>382005000</v>
      </c>
      <c r="AG1018" s="1">
        <v>45259.291666666664</v>
      </c>
      <c r="AH1018">
        <v>17.163</v>
      </c>
      <c r="AI1018">
        <v>17.22</v>
      </c>
      <c r="AJ1018">
        <v>17.416</v>
      </c>
      <c r="AK1018">
        <v>17.207999999999998</v>
      </c>
      <c r="AL1018">
        <v>17.38</v>
      </c>
      <c r="AM1018">
        <v>-0.56003758859488018</v>
      </c>
      <c r="AN1018">
        <v>3034500</v>
      </c>
    </row>
    <row r="1019" spans="1:40">
      <c r="A1019" s="121">
        <v>45260.291666666664</v>
      </c>
      <c r="B1019">
        <v>189.024</v>
      </c>
      <c r="C1019">
        <v>189.95</v>
      </c>
      <c r="D1019">
        <v>190.32</v>
      </c>
      <c r="E1019">
        <v>188.19</v>
      </c>
      <c r="F1019">
        <v>189.84</v>
      </c>
      <c r="G1019">
        <v>48794400</v>
      </c>
      <c r="H1019">
        <v>-0.81528160299544472</v>
      </c>
      <c r="I1019" s="1">
        <v>45260.291666666664</v>
      </c>
      <c r="J1019">
        <v>44.109299999999998</v>
      </c>
      <c r="K1019">
        <v>44.7</v>
      </c>
      <c r="L1019">
        <v>45.09</v>
      </c>
      <c r="M1019">
        <v>44.41</v>
      </c>
      <c r="N1019">
        <v>44.65</v>
      </c>
      <c r="O1019">
        <v>0.2980312000191182</v>
      </c>
      <c r="P1019">
        <v>46263000</v>
      </c>
      <c r="Q1019" s="1">
        <v>45260.291666666664</v>
      </c>
      <c r="R1019">
        <v>376.85039999999998</v>
      </c>
      <c r="S1019">
        <v>378.91</v>
      </c>
      <c r="T1019">
        <v>380.09</v>
      </c>
      <c r="U1019">
        <v>375.47</v>
      </c>
      <c r="V1019">
        <v>378.49</v>
      </c>
      <c r="W1019">
        <v>30554400</v>
      </c>
      <c r="X1019">
        <v>0.15190557326247756</v>
      </c>
      <c r="Y1019" s="1">
        <v>45260.291666666664</v>
      </c>
      <c r="Z1019">
        <v>46.755899999999997</v>
      </c>
      <c r="AA1019">
        <v>46.77</v>
      </c>
      <c r="AB1019">
        <v>48.11</v>
      </c>
      <c r="AC1019">
        <v>46.421999999999997</v>
      </c>
      <c r="AD1019">
        <v>48.024000000000001</v>
      </c>
      <c r="AE1019">
        <v>0.40696363662575263</v>
      </c>
      <c r="AF1019">
        <v>526247000</v>
      </c>
      <c r="AG1019" s="1">
        <v>45260.291666666664</v>
      </c>
      <c r="AH1019">
        <v>17.133099999999999</v>
      </c>
      <c r="AI1019">
        <v>17.190000000000001</v>
      </c>
      <c r="AJ1019">
        <v>17.332000000000001</v>
      </c>
      <c r="AK1019">
        <v>17.154</v>
      </c>
      <c r="AL1019">
        <v>17.321999999999999</v>
      </c>
      <c r="AM1019">
        <v>-0.12871926013477275</v>
      </c>
      <c r="AN1019">
        <v>4065000</v>
      </c>
    </row>
    <row r="1020" spans="1:40">
      <c r="A1020" s="121">
        <v>45261.291666666664</v>
      </c>
      <c r="B1020">
        <v>190.30770000000001</v>
      </c>
      <c r="C1020">
        <v>191.24</v>
      </c>
      <c r="D1020">
        <v>191.56</v>
      </c>
      <c r="E1020">
        <v>189.23</v>
      </c>
      <c r="F1020">
        <v>190.33</v>
      </c>
      <c r="G1020">
        <v>45679300</v>
      </c>
      <c r="H1020">
        <v>-0.87398118488413035</v>
      </c>
      <c r="I1020" s="1">
        <v>45261.291666666664</v>
      </c>
      <c r="J1020">
        <v>43.161900000000003</v>
      </c>
      <c r="K1020">
        <v>43.74</v>
      </c>
      <c r="L1020">
        <v>44.36</v>
      </c>
      <c r="M1020">
        <v>42.86</v>
      </c>
      <c r="N1020">
        <v>44.36</v>
      </c>
      <c r="O1020">
        <v>0.1992070397967699</v>
      </c>
      <c r="P1020">
        <v>43922500</v>
      </c>
      <c r="Q1020" s="1">
        <v>45261.291666666664</v>
      </c>
      <c r="R1020">
        <v>372.47430000000003</v>
      </c>
      <c r="S1020">
        <v>374.51</v>
      </c>
      <c r="T1020">
        <v>378.16</v>
      </c>
      <c r="U1020">
        <v>371.31</v>
      </c>
      <c r="V1020">
        <v>376.76</v>
      </c>
      <c r="W1020">
        <v>33020400</v>
      </c>
      <c r="X1020">
        <v>0.34585949125810267</v>
      </c>
      <c r="Y1020" s="1">
        <v>45261.291666666664</v>
      </c>
      <c r="Z1020">
        <v>46.750900000000001</v>
      </c>
      <c r="AA1020">
        <v>46.765000000000001</v>
      </c>
      <c r="AB1020">
        <v>47.2</v>
      </c>
      <c r="AC1020">
        <v>46.186999999999998</v>
      </c>
      <c r="AD1020">
        <v>46.524999999999999</v>
      </c>
      <c r="AE1020">
        <v>-0.43493373358406034</v>
      </c>
      <c r="AF1020">
        <v>369317000</v>
      </c>
      <c r="AG1020" s="1">
        <v>45261.291666666664</v>
      </c>
      <c r="AH1020">
        <v>17.170999999999999</v>
      </c>
      <c r="AI1020">
        <v>17.228000000000002</v>
      </c>
      <c r="AJ1020">
        <v>17.271999999999998</v>
      </c>
      <c r="AK1020">
        <v>17.074000000000002</v>
      </c>
      <c r="AL1020">
        <v>17.074000000000002</v>
      </c>
      <c r="AM1020">
        <v>-0.47339722567276254</v>
      </c>
      <c r="AN1020">
        <v>3241500</v>
      </c>
    </row>
    <row r="1021" spans="1:40">
      <c r="A1021" s="121">
        <v>45264.291666666664</v>
      </c>
      <c r="B1021">
        <v>188.50649999999999</v>
      </c>
      <c r="C1021">
        <v>189.43</v>
      </c>
      <c r="D1021">
        <v>190.05</v>
      </c>
      <c r="E1021">
        <v>187.45</v>
      </c>
      <c r="F1021">
        <v>189.98</v>
      </c>
      <c r="G1021">
        <v>43389500</v>
      </c>
      <c r="H1021">
        <v>-0.91712917455018028</v>
      </c>
      <c r="I1021" s="1">
        <v>45264.291666666664</v>
      </c>
      <c r="J1021">
        <v>41.790300000000002</v>
      </c>
      <c r="K1021">
        <v>42.35</v>
      </c>
      <c r="L1021">
        <v>43.31</v>
      </c>
      <c r="M1021">
        <v>41.69</v>
      </c>
      <c r="N1021">
        <v>43.3</v>
      </c>
      <c r="O1021">
        <v>0.47345305691284523</v>
      </c>
      <c r="P1021">
        <v>50417600</v>
      </c>
      <c r="Q1021" s="1">
        <v>45264.291666666664</v>
      </c>
      <c r="R1021">
        <v>367.13350000000003</v>
      </c>
      <c r="S1021">
        <v>369.14</v>
      </c>
      <c r="T1021">
        <v>369.52</v>
      </c>
      <c r="U1021">
        <v>362.9</v>
      </c>
      <c r="V1021">
        <v>369.1</v>
      </c>
      <c r="W1021">
        <v>32063300</v>
      </c>
      <c r="X1021">
        <v>0.2705824049184381</v>
      </c>
      <c r="Y1021" s="1">
        <v>45264.291666666664</v>
      </c>
      <c r="Z1021">
        <v>45.496200000000002</v>
      </c>
      <c r="AA1021">
        <v>45.51</v>
      </c>
      <c r="AB1021">
        <v>46.076999999999998</v>
      </c>
      <c r="AC1021">
        <v>45.01</v>
      </c>
      <c r="AD1021">
        <v>46.076999999999998</v>
      </c>
      <c r="AE1021">
        <v>-6.8915190412361479E-2</v>
      </c>
      <c r="AF1021">
        <v>437543000</v>
      </c>
      <c r="AG1021" s="1">
        <v>45264.291666666664</v>
      </c>
      <c r="AH1021">
        <v>17.0075</v>
      </c>
      <c r="AI1021">
        <v>17.064</v>
      </c>
      <c r="AJ1021">
        <v>17.106000000000002</v>
      </c>
      <c r="AK1021">
        <v>16.923999999999999</v>
      </c>
      <c r="AL1021">
        <v>17.053999999999998</v>
      </c>
      <c r="AM1021">
        <v>0.32080610111331587</v>
      </c>
      <c r="AN1021">
        <v>5139000</v>
      </c>
    </row>
    <row r="1022" spans="1:40">
      <c r="A1022" s="121">
        <v>45265.291666666664</v>
      </c>
      <c r="B1022">
        <v>192.47710000000001</v>
      </c>
      <c r="C1022">
        <v>193.42</v>
      </c>
      <c r="D1022">
        <v>194.4</v>
      </c>
      <c r="E1022">
        <v>190.18</v>
      </c>
      <c r="F1022">
        <v>190.21</v>
      </c>
      <c r="G1022">
        <v>66628400</v>
      </c>
      <c r="H1022">
        <v>-0.47922550739568243</v>
      </c>
      <c r="I1022" s="1">
        <v>45265.291666666664</v>
      </c>
      <c r="J1022">
        <v>41.366</v>
      </c>
      <c r="K1022">
        <v>41.92</v>
      </c>
      <c r="L1022">
        <v>42.29</v>
      </c>
      <c r="M1022">
        <v>41.61</v>
      </c>
      <c r="N1022">
        <v>41.91</v>
      </c>
      <c r="O1022">
        <v>-0.31014378677628368</v>
      </c>
      <c r="P1022">
        <v>31859300</v>
      </c>
      <c r="Q1022" s="1">
        <v>45265.291666666664</v>
      </c>
      <c r="R1022">
        <v>370.49509999999998</v>
      </c>
      <c r="S1022">
        <v>372.52</v>
      </c>
      <c r="T1022">
        <v>373.08</v>
      </c>
      <c r="U1022">
        <v>365.62</v>
      </c>
      <c r="V1022">
        <v>366.45</v>
      </c>
      <c r="W1022">
        <v>23065000</v>
      </c>
      <c r="X1022">
        <v>-0.43714490258360306</v>
      </c>
      <c r="Y1022" s="1">
        <v>45265.291666666664</v>
      </c>
      <c r="Z1022">
        <v>46.555999999999997</v>
      </c>
      <c r="AA1022">
        <v>46.566000000000003</v>
      </c>
      <c r="AB1022">
        <v>46.6</v>
      </c>
      <c r="AC1022">
        <v>45.271000000000001</v>
      </c>
      <c r="AD1022">
        <v>45.466000000000001</v>
      </c>
      <c r="AE1022">
        <v>-0.42205285939892195</v>
      </c>
      <c r="AF1022">
        <v>371718000</v>
      </c>
      <c r="AG1022" s="1">
        <v>45265.291666666664</v>
      </c>
      <c r="AH1022">
        <v>17.222799999999999</v>
      </c>
      <c r="AI1022">
        <v>17.28</v>
      </c>
      <c r="AJ1022">
        <v>17.338000000000001</v>
      </c>
      <c r="AK1022">
        <v>17.172000000000001</v>
      </c>
      <c r="AL1022">
        <v>17.175999999999998</v>
      </c>
      <c r="AM1022">
        <v>-0.11972038186025329</v>
      </c>
      <c r="AN1022">
        <v>4086500</v>
      </c>
    </row>
    <row r="1023" spans="1:40">
      <c r="A1023" s="121">
        <v>45266.291666666664</v>
      </c>
      <c r="B1023">
        <v>191.38239999999999</v>
      </c>
      <c r="C1023">
        <v>192.32</v>
      </c>
      <c r="D1023">
        <v>194.76</v>
      </c>
      <c r="E1023">
        <v>192.11</v>
      </c>
      <c r="F1023">
        <v>194.45</v>
      </c>
      <c r="G1023">
        <v>41089700</v>
      </c>
      <c r="H1023">
        <v>-0.96046559984233759</v>
      </c>
      <c r="I1023" s="1">
        <v>45266.291666666664</v>
      </c>
      <c r="J1023">
        <v>40.724600000000002</v>
      </c>
      <c r="K1023">
        <v>41.27</v>
      </c>
      <c r="L1023">
        <v>42.59</v>
      </c>
      <c r="M1023">
        <v>41.17</v>
      </c>
      <c r="N1023">
        <v>42.48</v>
      </c>
      <c r="O1023">
        <v>-0.3045280579535653</v>
      </c>
      <c r="P1023">
        <v>31992300</v>
      </c>
      <c r="Q1023" s="1">
        <v>45266.291666666664</v>
      </c>
      <c r="R1023">
        <v>366.79539999999997</v>
      </c>
      <c r="S1023">
        <v>368.8</v>
      </c>
      <c r="T1023">
        <v>374.18</v>
      </c>
      <c r="U1023">
        <v>368.03</v>
      </c>
      <c r="V1023">
        <v>373.54</v>
      </c>
      <c r="W1023">
        <v>21182100</v>
      </c>
      <c r="X1023">
        <v>-0.58523729195666163</v>
      </c>
      <c r="Y1023" s="1">
        <v>45266.291666666664</v>
      </c>
      <c r="Z1023">
        <v>45.493200000000002</v>
      </c>
      <c r="AA1023">
        <v>45.503</v>
      </c>
      <c r="AB1023">
        <v>47.387</v>
      </c>
      <c r="AC1023">
        <v>45.411999999999999</v>
      </c>
      <c r="AD1023">
        <v>47.215000000000003</v>
      </c>
      <c r="AE1023">
        <v>-0.3744563930221842</v>
      </c>
      <c r="AF1023">
        <v>380590000</v>
      </c>
      <c r="AG1023" s="1">
        <v>45266.291666666664</v>
      </c>
      <c r="AH1023">
        <v>17.621500000000001</v>
      </c>
      <c r="AI1023">
        <v>17.68</v>
      </c>
      <c r="AJ1023">
        <v>17.908000000000001</v>
      </c>
      <c r="AK1023">
        <v>17.68</v>
      </c>
      <c r="AL1023">
        <v>17.8</v>
      </c>
      <c r="AM1023">
        <v>2.7249715340826093</v>
      </c>
      <c r="AN1023">
        <v>10883000</v>
      </c>
    </row>
    <row r="1024" spans="1:40">
      <c r="A1024" s="121">
        <v>45267.291666666664</v>
      </c>
      <c r="B1024">
        <v>193.3229</v>
      </c>
      <c r="C1024">
        <v>194.27</v>
      </c>
      <c r="D1024">
        <v>195</v>
      </c>
      <c r="E1024">
        <v>193.59</v>
      </c>
      <c r="F1024">
        <v>193.63</v>
      </c>
      <c r="G1024">
        <v>47477700</v>
      </c>
      <c r="H1024">
        <v>-0.84009292188499318</v>
      </c>
      <c r="I1024" s="1">
        <v>45267.291666666664</v>
      </c>
      <c r="J1024">
        <v>41.593000000000004</v>
      </c>
      <c r="K1024">
        <v>42.15</v>
      </c>
      <c r="L1024">
        <v>42.44</v>
      </c>
      <c r="M1024">
        <v>41.18</v>
      </c>
      <c r="N1024">
        <v>41.75</v>
      </c>
      <c r="O1024">
        <v>-0.42586157934426816</v>
      </c>
      <c r="P1024">
        <v>29118700</v>
      </c>
      <c r="Q1024" s="1">
        <v>45267.291666666664</v>
      </c>
      <c r="R1024">
        <v>368.93369999999999</v>
      </c>
      <c r="S1024">
        <v>370.95</v>
      </c>
      <c r="T1024">
        <v>371.45</v>
      </c>
      <c r="U1024">
        <v>366.32</v>
      </c>
      <c r="V1024">
        <v>368.23</v>
      </c>
      <c r="W1024">
        <v>23118900</v>
      </c>
      <c r="X1024">
        <v>-0.43290560161849184</v>
      </c>
      <c r="Y1024" s="1">
        <v>45267.291666666664</v>
      </c>
      <c r="Z1024">
        <v>46.585999999999999</v>
      </c>
      <c r="AA1024">
        <v>46.595999999999997</v>
      </c>
      <c r="AB1024">
        <v>46.628999999999998</v>
      </c>
      <c r="AC1024">
        <v>45.603999999999999</v>
      </c>
      <c r="AD1024">
        <v>45.7</v>
      </c>
      <c r="AE1024">
        <v>-0.53415026302177315</v>
      </c>
      <c r="AF1024">
        <v>350823000</v>
      </c>
      <c r="AG1024" s="1">
        <v>45267.291666666664</v>
      </c>
      <c r="AH1024">
        <v>17.6434</v>
      </c>
      <c r="AI1024">
        <v>17.702000000000002</v>
      </c>
      <c r="AJ1024">
        <v>17.724</v>
      </c>
      <c r="AK1024">
        <v>17.474</v>
      </c>
      <c r="AL1024">
        <v>17.596</v>
      </c>
      <c r="AM1024">
        <v>-4.4799488318905185E-2</v>
      </c>
      <c r="AN1024">
        <v>4265500</v>
      </c>
    </row>
    <row r="1025" spans="1:40">
      <c r="A1025" s="121">
        <v>45268.291666666664</v>
      </c>
      <c r="B1025">
        <v>194.7559</v>
      </c>
      <c r="C1025">
        <v>195.71</v>
      </c>
      <c r="D1025">
        <v>195.99</v>
      </c>
      <c r="E1025">
        <v>193.67</v>
      </c>
      <c r="F1025">
        <v>194.2</v>
      </c>
      <c r="G1025">
        <v>53377300</v>
      </c>
      <c r="H1025">
        <v>-0.72892343990672925</v>
      </c>
      <c r="I1025" s="1">
        <v>45268.291666666664</v>
      </c>
      <c r="J1025">
        <v>42.1357</v>
      </c>
      <c r="K1025">
        <v>42.7</v>
      </c>
      <c r="L1025">
        <v>42.96</v>
      </c>
      <c r="M1025">
        <v>41.81</v>
      </c>
      <c r="N1025">
        <v>41.84</v>
      </c>
      <c r="O1025">
        <v>0.15206025180092536</v>
      </c>
      <c r="P1025">
        <v>42805900</v>
      </c>
      <c r="Q1025" s="1">
        <v>45268.291666666664</v>
      </c>
      <c r="R1025">
        <v>372.19580000000002</v>
      </c>
      <c r="S1025">
        <v>374.23</v>
      </c>
      <c r="T1025">
        <v>374.46</v>
      </c>
      <c r="U1025">
        <v>368.23</v>
      </c>
      <c r="V1025">
        <v>369.2</v>
      </c>
      <c r="W1025">
        <v>20144800</v>
      </c>
      <c r="X1025">
        <v>-0.66682220644849532</v>
      </c>
      <c r="Y1025" s="1">
        <v>45268.291666666664</v>
      </c>
      <c r="Z1025">
        <v>47.495800000000003</v>
      </c>
      <c r="AA1025">
        <v>47.506</v>
      </c>
      <c r="AB1025">
        <v>47.741</v>
      </c>
      <c r="AC1025">
        <v>46.55</v>
      </c>
      <c r="AD1025">
        <v>46.594999999999999</v>
      </c>
      <c r="AE1025">
        <v>-0.48908061536273645</v>
      </c>
      <c r="AF1025">
        <v>359224000</v>
      </c>
      <c r="AG1025" s="1">
        <v>45268.291666666664</v>
      </c>
      <c r="AH1025">
        <v>17.800899999999999</v>
      </c>
      <c r="AI1025">
        <v>17.86</v>
      </c>
      <c r="AJ1025">
        <v>17.896000000000001</v>
      </c>
      <c r="AK1025">
        <v>17.673999999999999</v>
      </c>
      <c r="AL1025">
        <v>17.673999999999999</v>
      </c>
      <c r="AM1025">
        <v>-0.47423433062853176</v>
      </c>
      <c r="AN1025">
        <v>3239500</v>
      </c>
    </row>
    <row r="1026" spans="1:40">
      <c r="A1026" s="121">
        <v>45271.291666666664</v>
      </c>
      <c r="B1026">
        <v>192.23820000000001</v>
      </c>
      <c r="C1026">
        <v>193.18</v>
      </c>
      <c r="D1026">
        <v>193.49</v>
      </c>
      <c r="E1026">
        <v>191.42</v>
      </c>
      <c r="F1026">
        <v>193.11</v>
      </c>
      <c r="G1026">
        <v>60943700</v>
      </c>
      <c r="H1026">
        <v>-0.58634550776890038</v>
      </c>
      <c r="I1026" s="1">
        <v>45271.291666666664</v>
      </c>
      <c r="J1026">
        <v>43.9514</v>
      </c>
      <c r="K1026">
        <v>44.54</v>
      </c>
      <c r="L1026">
        <v>44.73</v>
      </c>
      <c r="M1026">
        <v>43.08</v>
      </c>
      <c r="N1026">
        <v>43.16</v>
      </c>
      <c r="O1026">
        <v>0.38354228281437552</v>
      </c>
      <c r="P1026">
        <v>48288200</v>
      </c>
      <c r="Q1026" s="1">
        <v>45271.291666666664</v>
      </c>
      <c r="R1026">
        <v>369.2817</v>
      </c>
      <c r="S1026">
        <v>371.3</v>
      </c>
      <c r="T1026">
        <v>371.6</v>
      </c>
      <c r="U1026">
        <v>366.1</v>
      </c>
      <c r="V1026">
        <v>368.48</v>
      </c>
      <c r="W1026">
        <v>27708800</v>
      </c>
      <c r="X1026">
        <v>-7.1904349303763659E-2</v>
      </c>
      <c r="Y1026" s="1">
        <v>45271.291666666664</v>
      </c>
      <c r="Z1026">
        <v>46.616999999999997</v>
      </c>
      <c r="AA1026">
        <v>46.627000000000002</v>
      </c>
      <c r="AB1026">
        <v>47.530999999999999</v>
      </c>
      <c r="AC1026">
        <v>45.83</v>
      </c>
      <c r="AD1026">
        <v>47.491</v>
      </c>
      <c r="AE1026">
        <v>0.31834257845653136</v>
      </c>
      <c r="AF1026">
        <v>509728000</v>
      </c>
      <c r="AG1026" s="1">
        <v>45271.291666666664</v>
      </c>
      <c r="AH1026">
        <v>17.806899999999999</v>
      </c>
      <c r="AI1026">
        <v>17.866</v>
      </c>
      <c r="AJ1026">
        <v>17.93</v>
      </c>
      <c r="AK1026">
        <v>17.821999999999999</v>
      </c>
      <c r="AL1026">
        <v>17.858000000000001</v>
      </c>
      <c r="AM1026">
        <v>-0.32941517328045106</v>
      </c>
      <c r="AN1026">
        <v>3585500</v>
      </c>
    </row>
    <row r="1027" spans="1:40">
      <c r="A1027" s="121">
        <v>45272.291666666664</v>
      </c>
      <c r="B1027">
        <v>193.76079999999999</v>
      </c>
      <c r="C1027">
        <v>194.71</v>
      </c>
      <c r="D1027">
        <v>194.72</v>
      </c>
      <c r="E1027">
        <v>191.72</v>
      </c>
      <c r="F1027">
        <v>193.08</v>
      </c>
      <c r="G1027">
        <v>52696900</v>
      </c>
      <c r="H1027">
        <v>-0.74174459990707009</v>
      </c>
      <c r="I1027" s="1">
        <v>45272.291666666664</v>
      </c>
      <c r="J1027">
        <v>43.457999999999998</v>
      </c>
      <c r="K1027">
        <v>44.04</v>
      </c>
      <c r="L1027">
        <v>44.44</v>
      </c>
      <c r="M1027">
        <v>43.63</v>
      </c>
      <c r="N1027">
        <v>44.36</v>
      </c>
      <c r="O1027">
        <v>-0.32733298379679981</v>
      </c>
      <c r="P1027">
        <v>31452200</v>
      </c>
      <c r="Q1027" s="1">
        <v>45272.291666666664</v>
      </c>
      <c r="R1027">
        <v>372.34500000000003</v>
      </c>
      <c r="S1027">
        <v>374.38</v>
      </c>
      <c r="T1027">
        <v>374.42</v>
      </c>
      <c r="U1027">
        <v>370.46</v>
      </c>
      <c r="V1027">
        <v>370.85</v>
      </c>
      <c r="W1027">
        <v>24838300</v>
      </c>
      <c r="X1027">
        <v>-0.29767268734368335</v>
      </c>
      <c r="Y1027" s="1">
        <v>45272.291666666664</v>
      </c>
      <c r="Z1027">
        <v>47.646799999999999</v>
      </c>
      <c r="AA1027">
        <v>47.656999999999996</v>
      </c>
      <c r="AB1027">
        <v>47.665999999999997</v>
      </c>
      <c r="AC1027">
        <v>46.045999999999999</v>
      </c>
      <c r="AD1027">
        <v>46.045999999999999</v>
      </c>
      <c r="AE1027">
        <v>-0.41846381115658232</v>
      </c>
      <c r="AF1027">
        <v>372387000</v>
      </c>
      <c r="AG1027" s="1">
        <v>45272.291666666664</v>
      </c>
      <c r="AH1027">
        <v>18.0182</v>
      </c>
      <c r="AI1027">
        <v>18.077999999999999</v>
      </c>
      <c r="AJ1027">
        <v>18.108000000000001</v>
      </c>
      <c r="AK1027">
        <v>17.838000000000001</v>
      </c>
      <c r="AL1027">
        <v>17.882000000000001</v>
      </c>
      <c r="AM1027">
        <v>-0.38738469146747179</v>
      </c>
      <c r="AN1027">
        <v>3447000</v>
      </c>
    </row>
    <row r="1028" spans="1:40">
      <c r="A1028" s="121">
        <v>45273.291666666664</v>
      </c>
      <c r="B1028">
        <v>196.9949</v>
      </c>
      <c r="C1028">
        <v>197.96</v>
      </c>
      <c r="D1028">
        <v>198</v>
      </c>
      <c r="E1028">
        <v>194.85</v>
      </c>
      <c r="F1028">
        <v>195.09</v>
      </c>
      <c r="G1028">
        <v>70404200</v>
      </c>
      <c r="H1028">
        <v>-0.40807598369008735</v>
      </c>
      <c r="I1028" s="1">
        <v>45273.291666666664</v>
      </c>
      <c r="J1028">
        <v>43.981000000000002</v>
      </c>
      <c r="K1028">
        <v>44.57</v>
      </c>
      <c r="L1028">
        <v>44.72</v>
      </c>
      <c r="M1028">
        <v>43.33</v>
      </c>
      <c r="N1028">
        <v>44.08</v>
      </c>
      <c r="O1028">
        <v>-0.16840785811387021</v>
      </c>
      <c r="P1028">
        <v>35216100</v>
      </c>
      <c r="Q1028" s="1">
        <v>45273.291666666664</v>
      </c>
      <c r="R1028">
        <v>372.33510000000001</v>
      </c>
      <c r="S1028">
        <v>374.37</v>
      </c>
      <c r="T1028">
        <v>377.64</v>
      </c>
      <c r="U1028">
        <v>370.77</v>
      </c>
      <c r="V1028">
        <v>376.02</v>
      </c>
      <c r="W1028">
        <v>30955500</v>
      </c>
      <c r="X1028">
        <v>0.18345257914570759</v>
      </c>
      <c r="Y1028" s="1">
        <v>45273.291666666664</v>
      </c>
      <c r="Z1028">
        <v>48.0777</v>
      </c>
      <c r="AA1028">
        <v>48.088000000000001</v>
      </c>
      <c r="AB1028">
        <v>48.594000000000001</v>
      </c>
      <c r="AC1028">
        <v>47.607999999999997</v>
      </c>
      <c r="AD1028">
        <v>47.628999999999998</v>
      </c>
      <c r="AE1028">
        <v>-1.3931400523364008E-2</v>
      </c>
      <c r="AF1028">
        <v>447792000</v>
      </c>
      <c r="AG1028" s="1">
        <v>45273.291666666664</v>
      </c>
      <c r="AH1028">
        <v>18.2972</v>
      </c>
      <c r="AI1028">
        <v>18.358000000000001</v>
      </c>
      <c r="AJ1028">
        <v>18.372</v>
      </c>
      <c r="AK1028">
        <v>17.957999999999998</v>
      </c>
      <c r="AL1028">
        <v>18.116</v>
      </c>
      <c r="AM1028">
        <v>1.3161238935229573</v>
      </c>
      <c r="AN1028">
        <v>7517000</v>
      </c>
    </row>
    <row r="1029" spans="1:40">
      <c r="A1029" s="121">
        <v>45274.291666666664</v>
      </c>
      <c r="B1029">
        <v>197.14420000000001</v>
      </c>
      <c r="C1029">
        <v>198.11</v>
      </c>
      <c r="D1029">
        <v>199.62</v>
      </c>
      <c r="E1029">
        <v>196.16</v>
      </c>
      <c r="F1029">
        <v>198.02</v>
      </c>
      <c r="G1029">
        <v>66831600</v>
      </c>
      <c r="H1029">
        <v>-0.47539649547318202</v>
      </c>
      <c r="I1029" s="1">
        <v>45274.291666666664</v>
      </c>
      <c r="J1029">
        <v>44.582900000000002</v>
      </c>
      <c r="K1029">
        <v>45.18</v>
      </c>
      <c r="L1029">
        <v>47.07</v>
      </c>
      <c r="M1029">
        <v>44.65</v>
      </c>
      <c r="N1029">
        <v>45.01</v>
      </c>
      <c r="O1029">
        <v>1.3265033768462555</v>
      </c>
      <c r="P1029">
        <v>70620800</v>
      </c>
      <c r="Q1029" s="1">
        <v>45274.291666666664</v>
      </c>
      <c r="R1029">
        <v>363.9409</v>
      </c>
      <c r="S1029">
        <v>365.93</v>
      </c>
      <c r="T1029">
        <v>373.76</v>
      </c>
      <c r="U1029">
        <v>364.13</v>
      </c>
      <c r="V1029">
        <v>373.31</v>
      </c>
      <c r="W1029">
        <v>43277500</v>
      </c>
      <c r="X1029">
        <v>1.152592959333093</v>
      </c>
      <c r="Y1029" s="1">
        <v>45274.291666666664</v>
      </c>
      <c r="Z1029">
        <v>48.339599999999997</v>
      </c>
      <c r="AA1029">
        <v>48.35</v>
      </c>
      <c r="AB1029">
        <v>48.67</v>
      </c>
      <c r="AC1029">
        <v>47.421999999999997</v>
      </c>
      <c r="AD1029">
        <v>48.39</v>
      </c>
      <c r="AE1029">
        <v>-0.31736423847064638</v>
      </c>
      <c r="AF1029">
        <v>391232000</v>
      </c>
      <c r="AG1029" s="1">
        <v>45274.291666666664</v>
      </c>
      <c r="AH1029">
        <v>18.422799999999999</v>
      </c>
      <c r="AI1029">
        <v>18.484000000000002</v>
      </c>
      <c r="AJ1029">
        <v>18.512</v>
      </c>
      <c r="AK1029">
        <v>18.228000000000002</v>
      </c>
      <c r="AL1029">
        <v>18.260000000000002</v>
      </c>
      <c r="AM1029">
        <v>0.97584072900275609</v>
      </c>
      <c r="AN1029">
        <v>6704000</v>
      </c>
    </row>
    <row r="1030" spans="1:40">
      <c r="A1030" s="121">
        <v>45275.291666666664</v>
      </c>
      <c r="B1030">
        <v>196.60679999999999</v>
      </c>
      <c r="C1030">
        <v>197.57</v>
      </c>
      <c r="D1030">
        <v>198.4</v>
      </c>
      <c r="E1030">
        <v>197</v>
      </c>
      <c r="F1030">
        <v>197.53</v>
      </c>
      <c r="G1030">
        <v>128256700</v>
      </c>
      <c r="H1030">
        <v>0.6820712222471812</v>
      </c>
      <c r="I1030" s="1">
        <v>45275.291666666664</v>
      </c>
      <c r="J1030">
        <v>45.55</v>
      </c>
      <c r="K1030">
        <v>46.16</v>
      </c>
      <c r="L1030">
        <v>47.27</v>
      </c>
      <c r="M1030">
        <v>45.67</v>
      </c>
      <c r="N1030">
        <v>45.94</v>
      </c>
      <c r="O1030">
        <v>1.9148037504322324</v>
      </c>
      <c r="P1030">
        <v>84553800</v>
      </c>
      <c r="Q1030" s="1">
        <v>45275.291666666664</v>
      </c>
      <c r="R1030">
        <v>368.7149</v>
      </c>
      <c r="S1030">
        <v>370.73</v>
      </c>
      <c r="T1030">
        <v>372.4</v>
      </c>
      <c r="U1030">
        <v>366.28</v>
      </c>
      <c r="V1030">
        <v>366.85</v>
      </c>
      <c r="W1030">
        <v>78478200</v>
      </c>
      <c r="X1030">
        <v>3.9211710944460703</v>
      </c>
      <c r="Y1030" s="1">
        <v>45275.291666666664</v>
      </c>
      <c r="Z1030">
        <v>48.8795</v>
      </c>
      <c r="AA1030">
        <v>48.89</v>
      </c>
      <c r="AB1030">
        <v>49.404000000000003</v>
      </c>
      <c r="AC1030">
        <v>48.12</v>
      </c>
      <c r="AD1030">
        <v>48.194000000000003</v>
      </c>
      <c r="AE1030">
        <v>0.15857896611441555</v>
      </c>
      <c r="AF1030">
        <v>479948000</v>
      </c>
      <c r="AG1030" s="1">
        <v>45275.291666666664</v>
      </c>
      <c r="AH1030">
        <v>18.476600000000001</v>
      </c>
      <c r="AI1030">
        <v>18.538</v>
      </c>
      <c r="AJ1030">
        <v>18.739999999999998</v>
      </c>
      <c r="AK1030">
        <v>18.526</v>
      </c>
      <c r="AL1030">
        <v>18.649999999999999</v>
      </c>
      <c r="AM1030">
        <v>-0.35976022792708645</v>
      </c>
      <c r="AN1030">
        <v>3513000</v>
      </c>
    </row>
    <row r="1031" spans="1:40">
      <c r="A1031" s="121">
        <v>45278.291666666664</v>
      </c>
      <c r="B1031">
        <v>194.935</v>
      </c>
      <c r="C1031">
        <v>195.89</v>
      </c>
      <c r="D1031">
        <v>196.63</v>
      </c>
      <c r="E1031">
        <v>194.39</v>
      </c>
      <c r="F1031">
        <v>196.09</v>
      </c>
      <c r="G1031">
        <v>55751900</v>
      </c>
      <c r="H1031">
        <v>-0.68417751613128941</v>
      </c>
      <c r="I1031" s="1">
        <v>45278.291666666664</v>
      </c>
      <c r="J1031">
        <v>45.086199999999998</v>
      </c>
      <c r="K1031">
        <v>45.69</v>
      </c>
      <c r="L1031">
        <v>46.23</v>
      </c>
      <c r="M1031">
        <v>45.4</v>
      </c>
      <c r="N1031">
        <v>46.15</v>
      </c>
      <c r="O1031">
        <v>-0.47750095039828738</v>
      </c>
      <c r="P1031">
        <v>27895700</v>
      </c>
      <c r="Q1031" s="1">
        <v>45278.291666666664</v>
      </c>
      <c r="R1031">
        <v>370.62439999999998</v>
      </c>
      <c r="S1031">
        <v>372.65</v>
      </c>
      <c r="T1031">
        <v>373</v>
      </c>
      <c r="U1031">
        <v>368.68</v>
      </c>
      <c r="V1031">
        <v>369.45</v>
      </c>
      <c r="W1031">
        <v>21802900</v>
      </c>
      <c r="X1031">
        <v>-0.53641061219523256</v>
      </c>
      <c r="Y1031" s="1">
        <v>45278.291666666664</v>
      </c>
      <c r="Z1031">
        <v>50.066299999999998</v>
      </c>
      <c r="AA1031">
        <v>50.076999999999998</v>
      </c>
      <c r="AB1031">
        <v>50.433</v>
      </c>
      <c r="AC1031">
        <v>49.15</v>
      </c>
      <c r="AD1031">
        <v>49.4</v>
      </c>
      <c r="AE1031">
        <v>-0.20279902888146295</v>
      </c>
      <c r="AF1031">
        <v>412587000</v>
      </c>
      <c r="AG1031" s="1">
        <v>45278.291666666664</v>
      </c>
      <c r="AH1031">
        <v>18.381</v>
      </c>
      <c r="AI1031">
        <v>18.442</v>
      </c>
      <c r="AJ1031">
        <v>18.481999999999999</v>
      </c>
      <c r="AK1031">
        <v>18.283999999999999</v>
      </c>
      <c r="AL1031">
        <v>18.314</v>
      </c>
      <c r="AM1031">
        <v>-9.641080176596574E-3</v>
      </c>
      <c r="AN1031">
        <v>4349500</v>
      </c>
    </row>
    <row r="1032" spans="1:40">
      <c r="A1032" s="121">
        <v>45279.291666666664</v>
      </c>
      <c r="B1032">
        <v>195.97989999999999</v>
      </c>
      <c r="C1032">
        <v>196.94</v>
      </c>
      <c r="D1032">
        <v>196.95</v>
      </c>
      <c r="E1032">
        <v>195.89</v>
      </c>
      <c r="F1032">
        <v>196.16</v>
      </c>
      <c r="G1032">
        <v>40714100</v>
      </c>
      <c r="H1032">
        <v>-0.96754324195892782</v>
      </c>
      <c r="I1032" s="1">
        <v>45279.291666666664</v>
      </c>
      <c r="J1032">
        <v>46.043300000000002</v>
      </c>
      <c r="K1032">
        <v>46.66</v>
      </c>
      <c r="L1032">
        <v>46.68</v>
      </c>
      <c r="M1032">
        <v>45.51</v>
      </c>
      <c r="N1032">
        <v>45.6</v>
      </c>
      <c r="O1032">
        <v>-0.16238256109881824</v>
      </c>
      <c r="P1032">
        <v>35358800</v>
      </c>
      <c r="Q1032" s="1">
        <v>45279.291666666664</v>
      </c>
      <c r="R1032">
        <v>371.23110000000003</v>
      </c>
      <c r="S1032">
        <v>373.26</v>
      </c>
      <c r="T1032">
        <v>373.26</v>
      </c>
      <c r="U1032">
        <v>369.84</v>
      </c>
      <c r="V1032">
        <v>371.49</v>
      </c>
      <c r="W1032">
        <v>20603700</v>
      </c>
      <c r="X1032">
        <v>-0.63072915982716837</v>
      </c>
      <c r="Y1032" s="1">
        <v>45279.291666666664</v>
      </c>
      <c r="Z1032">
        <v>49.593400000000003</v>
      </c>
      <c r="AA1032">
        <v>49.603999999999999</v>
      </c>
      <c r="AB1032">
        <v>49.7</v>
      </c>
      <c r="AC1032">
        <v>48.895000000000003</v>
      </c>
      <c r="AD1032">
        <v>49.423999999999999</v>
      </c>
      <c r="AE1032">
        <v>7.5403175457862057E-2</v>
      </c>
      <c r="AF1032">
        <v>464444000</v>
      </c>
      <c r="AG1032" s="1">
        <v>45279.291666666664</v>
      </c>
      <c r="AH1032">
        <v>18.263400000000001</v>
      </c>
      <c r="AI1032">
        <v>18.324000000000002</v>
      </c>
      <c r="AJ1032">
        <v>18.532</v>
      </c>
      <c r="AK1032">
        <v>18.29</v>
      </c>
      <c r="AL1032">
        <v>18.332000000000001</v>
      </c>
      <c r="AM1032">
        <v>0.33754820022870097</v>
      </c>
      <c r="AN1032">
        <v>5179000</v>
      </c>
    </row>
    <row r="1033" spans="1:40">
      <c r="A1033" s="121">
        <v>45280.291666666664</v>
      </c>
      <c r="B1033">
        <v>193.8802</v>
      </c>
      <c r="C1033">
        <v>194.83</v>
      </c>
      <c r="D1033">
        <v>197.68</v>
      </c>
      <c r="E1033">
        <v>194.83</v>
      </c>
      <c r="F1033">
        <v>196.9</v>
      </c>
      <c r="G1033">
        <v>52242800</v>
      </c>
      <c r="H1033">
        <v>-0.75030146168860268</v>
      </c>
      <c r="I1033" s="1">
        <v>45280.291666666664</v>
      </c>
      <c r="J1033">
        <v>45.155200000000001</v>
      </c>
      <c r="K1033">
        <v>45.76</v>
      </c>
      <c r="L1033">
        <v>46.95</v>
      </c>
      <c r="M1033">
        <v>45.7</v>
      </c>
      <c r="N1033">
        <v>46.64</v>
      </c>
      <c r="O1033">
        <v>-4.4144024089357914E-2</v>
      </c>
      <c r="P1033">
        <v>38159100</v>
      </c>
      <c r="Q1033" s="1">
        <v>45280.291666666664</v>
      </c>
      <c r="R1033">
        <v>368.60539999999997</v>
      </c>
      <c r="S1033">
        <v>370.62</v>
      </c>
      <c r="T1033">
        <v>376.03</v>
      </c>
      <c r="U1033">
        <v>370.53</v>
      </c>
      <c r="V1033">
        <v>375</v>
      </c>
      <c r="W1033">
        <v>26316700</v>
      </c>
      <c r="X1033">
        <v>-0.18139471801491927</v>
      </c>
      <c r="Y1033" s="1">
        <v>45280.291666666664</v>
      </c>
      <c r="Z1033">
        <v>48.100700000000003</v>
      </c>
      <c r="AA1033">
        <v>48.110999999999997</v>
      </c>
      <c r="AB1033">
        <v>49.999000000000002</v>
      </c>
      <c r="AC1033">
        <v>48.097999999999999</v>
      </c>
      <c r="AD1033">
        <v>49.655000000000001</v>
      </c>
      <c r="AE1033">
        <v>-0.28162397032346115</v>
      </c>
      <c r="AF1033">
        <v>397894000</v>
      </c>
      <c r="AG1033" s="1">
        <v>45280.291666666664</v>
      </c>
      <c r="AH1033">
        <v>17.956399999999999</v>
      </c>
      <c r="AI1033">
        <v>18.015999999999998</v>
      </c>
      <c r="AJ1033">
        <v>18.399999999999999</v>
      </c>
      <c r="AK1033">
        <v>18.015999999999998</v>
      </c>
      <c r="AL1033">
        <v>18.382000000000001</v>
      </c>
      <c r="AM1033">
        <v>-0.18857226447227432</v>
      </c>
      <c r="AN1033">
        <v>3922000</v>
      </c>
    </row>
    <row r="1034" spans="1:40">
      <c r="A1034" s="121">
        <v>45281.291666666664</v>
      </c>
      <c r="B1034">
        <v>193.73089999999999</v>
      </c>
      <c r="C1034">
        <v>194.68</v>
      </c>
      <c r="D1034">
        <v>197.08</v>
      </c>
      <c r="E1034">
        <v>193.5</v>
      </c>
      <c r="F1034">
        <v>196.1</v>
      </c>
      <c r="G1034">
        <v>46482500</v>
      </c>
      <c r="H1034">
        <v>-0.85884603539519178</v>
      </c>
      <c r="I1034" s="1">
        <v>45281.291666666664</v>
      </c>
      <c r="J1034">
        <v>46.457799999999999</v>
      </c>
      <c r="K1034">
        <v>47.08</v>
      </c>
      <c r="L1034">
        <v>47.12</v>
      </c>
      <c r="M1034">
        <v>46.02</v>
      </c>
      <c r="N1034">
        <v>46.48</v>
      </c>
      <c r="O1034">
        <v>-0.45956439698557494</v>
      </c>
      <c r="P1034">
        <v>28320500</v>
      </c>
      <c r="Q1034" s="1">
        <v>45281.291666666664</v>
      </c>
      <c r="R1034">
        <v>371.50959999999998</v>
      </c>
      <c r="S1034">
        <v>373.54</v>
      </c>
      <c r="T1034">
        <v>374.41</v>
      </c>
      <c r="U1034">
        <v>370.04</v>
      </c>
      <c r="V1034">
        <v>372.56</v>
      </c>
      <c r="W1034">
        <v>17708000</v>
      </c>
      <c r="X1034">
        <v>-0.85847950870791923</v>
      </c>
      <c r="Y1034" s="1">
        <v>45281.291666666664</v>
      </c>
      <c r="Z1034">
        <v>48.979500000000002</v>
      </c>
      <c r="AA1034">
        <v>48.99</v>
      </c>
      <c r="AB1034">
        <v>49.094999999999999</v>
      </c>
      <c r="AC1034">
        <v>48.418999999999997</v>
      </c>
      <c r="AD1034">
        <v>48.811</v>
      </c>
      <c r="AE1034">
        <v>-0.80452523061136194</v>
      </c>
      <c r="AF1034">
        <v>300425000</v>
      </c>
      <c r="AG1034" s="1">
        <v>45281.291666666664</v>
      </c>
      <c r="AH1034">
        <v>18.490600000000001</v>
      </c>
      <c r="AI1034">
        <v>18.552</v>
      </c>
      <c r="AJ1034">
        <v>18.577999999999999</v>
      </c>
      <c r="AK1034">
        <v>18.268000000000001</v>
      </c>
      <c r="AL1034">
        <v>18.416</v>
      </c>
      <c r="AM1034">
        <v>-0.25679631836746841</v>
      </c>
      <c r="AN1034">
        <v>3759000</v>
      </c>
    </row>
    <row r="1035" spans="1:40">
      <c r="A1035" s="121">
        <v>45282.291666666664</v>
      </c>
      <c r="B1035">
        <v>192.65620000000001</v>
      </c>
      <c r="C1035">
        <v>193.6</v>
      </c>
      <c r="D1035">
        <v>195.41</v>
      </c>
      <c r="E1035">
        <v>192.97</v>
      </c>
      <c r="F1035">
        <v>195.18</v>
      </c>
      <c r="G1035">
        <v>37122800</v>
      </c>
      <c r="H1035">
        <v>-1.0352161283628432</v>
      </c>
      <c r="I1035" s="1">
        <v>45282.291666666664</v>
      </c>
      <c r="J1035">
        <v>47.365600000000001</v>
      </c>
      <c r="K1035">
        <v>48</v>
      </c>
      <c r="L1035">
        <v>48.16</v>
      </c>
      <c r="M1035">
        <v>47.2</v>
      </c>
      <c r="N1035">
        <v>47.25</v>
      </c>
      <c r="O1035">
        <v>-0.3863825834853083</v>
      </c>
      <c r="P1035">
        <v>30053700</v>
      </c>
      <c r="Q1035" s="1">
        <v>45282.291666666664</v>
      </c>
      <c r="R1035">
        <v>372.54390000000001</v>
      </c>
      <c r="S1035">
        <v>374.58</v>
      </c>
      <c r="T1035">
        <v>375.18</v>
      </c>
      <c r="U1035">
        <v>372.71</v>
      </c>
      <c r="V1035">
        <v>373.68</v>
      </c>
      <c r="W1035">
        <v>17091100</v>
      </c>
      <c r="X1035">
        <v>-0.90699944869636251</v>
      </c>
      <c r="Y1035" s="1">
        <v>45282.291666666664</v>
      </c>
      <c r="Z1035">
        <v>48.819499999999998</v>
      </c>
      <c r="AA1035">
        <v>48.83</v>
      </c>
      <c r="AB1035">
        <v>49.383000000000003</v>
      </c>
      <c r="AC1035">
        <v>48.466999999999999</v>
      </c>
      <c r="AD1035">
        <v>49.195</v>
      </c>
      <c r="AE1035">
        <v>-1.0615955051650725</v>
      </c>
      <c r="AF1035">
        <v>252507000</v>
      </c>
      <c r="AG1035" s="1">
        <v>45282.291666666664</v>
      </c>
      <c r="AH1035">
        <v>18.367000000000001</v>
      </c>
      <c r="AI1035">
        <v>18.428000000000001</v>
      </c>
      <c r="AJ1035">
        <v>18.46</v>
      </c>
      <c r="AK1035">
        <v>18.302</v>
      </c>
      <c r="AL1035">
        <v>18.350000000000001</v>
      </c>
      <c r="AM1035">
        <v>-0.71699476780161497</v>
      </c>
      <c r="AN1035">
        <v>2659500</v>
      </c>
    </row>
    <row r="1036" spans="1:40">
      <c r="A1036" s="121">
        <v>45286.291666666664</v>
      </c>
      <c r="B1036">
        <v>192.10890000000001</v>
      </c>
      <c r="C1036">
        <v>193.05</v>
      </c>
      <c r="D1036">
        <v>193.89</v>
      </c>
      <c r="E1036">
        <v>192.83</v>
      </c>
      <c r="F1036">
        <v>193.61</v>
      </c>
      <c r="G1036">
        <v>28919300</v>
      </c>
      <c r="H1036">
        <v>-1.1897992942399684</v>
      </c>
      <c r="I1036" s="1">
        <v>45286.291666666664</v>
      </c>
      <c r="J1036">
        <v>49.832599999999999</v>
      </c>
      <c r="K1036">
        <v>50.5</v>
      </c>
      <c r="L1036">
        <v>50.52</v>
      </c>
      <c r="M1036">
        <v>48.71</v>
      </c>
      <c r="N1036">
        <v>48.92</v>
      </c>
      <c r="O1036">
        <v>0.890190803788527</v>
      </c>
      <c r="P1036">
        <v>60287400</v>
      </c>
      <c r="Q1036" s="1">
        <v>45286.291666666664</v>
      </c>
      <c r="R1036">
        <v>372.62349999999998</v>
      </c>
      <c r="S1036">
        <v>374.66</v>
      </c>
      <c r="T1036">
        <v>376.94</v>
      </c>
      <c r="U1036">
        <v>373.5</v>
      </c>
      <c r="V1036">
        <v>375</v>
      </c>
      <c r="W1036">
        <v>12673100</v>
      </c>
      <c r="X1036">
        <v>-1.2544805556325636</v>
      </c>
      <c r="Y1036" s="1">
        <v>45286.291666666664</v>
      </c>
      <c r="Z1036">
        <v>49.2684</v>
      </c>
      <c r="AA1036">
        <v>49.279000000000003</v>
      </c>
      <c r="AB1036">
        <v>49.6</v>
      </c>
      <c r="AC1036">
        <v>48.96</v>
      </c>
      <c r="AD1036">
        <v>48.968000000000004</v>
      </c>
      <c r="AE1036">
        <v>-1.106160862039685</v>
      </c>
      <c r="AF1036">
        <v>244200000</v>
      </c>
      <c r="AG1036" s="1">
        <v>45286.291666666664</v>
      </c>
      <c r="AH1036">
        <v>18.632100000000001</v>
      </c>
      <c r="AI1036">
        <v>18.693999999999999</v>
      </c>
      <c r="AJ1036">
        <v>18.73</v>
      </c>
      <c r="AK1036">
        <v>18.442</v>
      </c>
      <c r="AL1036">
        <v>18.446000000000002</v>
      </c>
      <c r="AM1036">
        <v>-0.44807480076074263</v>
      </c>
      <c r="AN1036">
        <v>3302000</v>
      </c>
    </row>
    <row r="1037" spans="1:40">
      <c r="A1037" s="121">
        <v>45287.291666666664</v>
      </c>
      <c r="B1037">
        <v>192.20840000000001</v>
      </c>
      <c r="C1037">
        <v>193.15</v>
      </c>
      <c r="D1037">
        <v>193.5</v>
      </c>
      <c r="E1037">
        <v>191.09</v>
      </c>
      <c r="F1037">
        <v>192.49</v>
      </c>
      <c r="G1037">
        <v>48087700</v>
      </c>
      <c r="H1037">
        <v>-0.82859834869244775</v>
      </c>
      <c r="I1037" s="1">
        <v>45287.291666666664</v>
      </c>
      <c r="J1037">
        <v>50.089199999999998</v>
      </c>
      <c r="K1037">
        <v>50.76</v>
      </c>
      <c r="L1037">
        <v>51.28</v>
      </c>
      <c r="M1037">
        <v>50.19</v>
      </c>
      <c r="N1037">
        <v>50.63</v>
      </c>
      <c r="O1037">
        <v>0.54651664454315996</v>
      </c>
      <c r="P1037">
        <v>52148000</v>
      </c>
      <c r="Q1037" s="1">
        <v>45287.291666666664</v>
      </c>
      <c r="R1037">
        <v>372.0367</v>
      </c>
      <c r="S1037">
        <v>374.07</v>
      </c>
      <c r="T1037">
        <v>375.06</v>
      </c>
      <c r="U1037">
        <v>372.81</v>
      </c>
      <c r="V1037">
        <v>373.69</v>
      </c>
      <c r="W1037">
        <v>14905400</v>
      </c>
      <c r="X1037">
        <v>-1.0789074286489326</v>
      </c>
      <c r="Y1037" s="1">
        <v>45287.291666666664</v>
      </c>
      <c r="Z1037">
        <v>49.406399999999998</v>
      </c>
      <c r="AA1037">
        <v>49.417000000000002</v>
      </c>
      <c r="AB1037">
        <v>49.68</v>
      </c>
      <c r="AC1037">
        <v>49.085000000000001</v>
      </c>
      <c r="AD1037">
        <v>49.511000000000003</v>
      </c>
      <c r="AE1037">
        <v>-1.1627701849891143</v>
      </c>
      <c r="AF1037">
        <v>233648000</v>
      </c>
      <c r="AG1037" s="1">
        <v>45287.291666666664</v>
      </c>
      <c r="AH1037">
        <v>18.739799999999999</v>
      </c>
      <c r="AI1037">
        <v>18.802</v>
      </c>
      <c r="AJ1037">
        <v>18.809999999999999</v>
      </c>
      <c r="AK1037">
        <v>18.692</v>
      </c>
      <c r="AL1037">
        <v>18.724</v>
      </c>
      <c r="AM1037">
        <v>-0.60503197996747748</v>
      </c>
      <c r="AN1037">
        <v>2927000</v>
      </c>
    </row>
    <row r="1038" spans="1:40">
      <c r="A1038" s="121">
        <v>45288.291666666664</v>
      </c>
      <c r="B1038">
        <v>192.63630000000001</v>
      </c>
      <c r="C1038">
        <v>193.58</v>
      </c>
      <c r="D1038">
        <v>194.66</v>
      </c>
      <c r="E1038">
        <v>193.17</v>
      </c>
      <c r="F1038">
        <v>194.14</v>
      </c>
      <c r="G1038">
        <v>34049900</v>
      </c>
      <c r="H1038">
        <v>-1.0931205119093561</v>
      </c>
      <c r="I1038" s="1">
        <v>45288.291666666664</v>
      </c>
      <c r="J1038">
        <v>49.7241</v>
      </c>
      <c r="K1038">
        <v>50.39</v>
      </c>
      <c r="L1038">
        <v>50.87</v>
      </c>
      <c r="M1038">
        <v>50.16</v>
      </c>
      <c r="N1038">
        <v>50.81</v>
      </c>
      <c r="O1038">
        <v>-0.48554453190751934</v>
      </c>
      <c r="P1038">
        <v>27705200</v>
      </c>
      <c r="Q1038" s="1">
        <v>45288.291666666664</v>
      </c>
      <c r="R1038">
        <v>373.24009999999998</v>
      </c>
      <c r="S1038">
        <v>375.28</v>
      </c>
      <c r="T1038">
        <v>376.46</v>
      </c>
      <c r="U1038">
        <v>374.16</v>
      </c>
      <c r="V1038">
        <v>375.37</v>
      </c>
      <c r="W1038">
        <v>14327000</v>
      </c>
      <c r="X1038">
        <v>-1.1243992965194394</v>
      </c>
      <c r="Y1038" s="1">
        <v>45288.291666666664</v>
      </c>
      <c r="Z1038">
        <v>49.511400000000002</v>
      </c>
      <c r="AA1038">
        <v>49.521999999999998</v>
      </c>
      <c r="AB1038">
        <v>49.884</v>
      </c>
      <c r="AC1038">
        <v>49.411999999999999</v>
      </c>
      <c r="AD1038">
        <v>49.643000000000001</v>
      </c>
      <c r="AE1038">
        <v>-1.0933550949926523</v>
      </c>
      <c r="AF1038">
        <v>246587000</v>
      </c>
      <c r="AG1038" s="1">
        <v>45288.291666666664</v>
      </c>
      <c r="AH1038">
        <v>18.8674</v>
      </c>
      <c r="AI1038">
        <v>18.93</v>
      </c>
      <c r="AJ1038">
        <v>18.968</v>
      </c>
      <c r="AK1038">
        <v>18.782</v>
      </c>
      <c r="AL1038">
        <v>18.795999999999999</v>
      </c>
      <c r="AM1038">
        <v>-0.89739088576988901</v>
      </c>
      <c r="AN1038">
        <v>2228500</v>
      </c>
    </row>
    <row r="1039" spans="1:40">
      <c r="A1039" s="121">
        <v>45289.291666666664</v>
      </c>
      <c r="B1039">
        <v>191.59139999999999</v>
      </c>
      <c r="C1039">
        <v>192.53</v>
      </c>
      <c r="D1039">
        <v>194.4</v>
      </c>
      <c r="E1039">
        <v>191.73</v>
      </c>
      <c r="F1039">
        <v>193.9</v>
      </c>
      <c r="G1039">
        <v>42628800</v>
      </c>
      <c r="H1039">
        <v>-0.93146347262816276</v>
      </c>
      <c r="I1039" s="1">
        <v>45289.291666666664</v>
      </c>
      <c r="J1039">
        <v>49.585900000000002</v>
      </c>
      <c r="K1039">
        <v>50.25</v>
      </c>
      <c r="L1039">
        <v>50.57</v>
      </c>
      <c r="M1039">
        <v>49.77</v>
      </c>
      <c r="N1039">
        <v>50.3</v>
      </c>
      <c r="O1039">
        <v>-0.41962094235180369</v>
      </c>
      <c r="P1039">
        <v>29266500</v>
      </c>
      <c r="Q1039" s="1">
        <v>45289.291666666664</v>
      </c>
      <c r="R1039">
        <v>373.99599999999998</v>
      </c>
      <c r="S1039">
        <v>376.04</v>
      </c>
      <c r="T1039">
        <v>377.16</v>
      </c>
      <c r="U1039">
        <v>373.48</v>
      </c>
      <c r="V1039">
        <v>376</v>
      </c>
      <c r="W1039">
        <v>18723000</v>
      </c>
      <c r="X1039">
        <v>-0.77864851650777345</v>
      </c>
      <c r="Y1039" s="1">
        <v>45289.291666666664</v>
      </c>
      <c r="Z1039">
        <v>49.511400000000002</v>
      </c>
      <c r="AA1039">
        <v>49.521999999999998</v>
      </c>
      <c r="AB1039">
        <v>49.997</v>
      </c>
      <c r="AC1039">
        <v>48.750999999999998</v>
      </c>
      <c r="AD1039">
        <v>49.813000000000002</v>
      </c>
      <c r="AE1039">
        <v>-0.32776657709829454</v>
      </c>
      <c r="AF1039">
        <v>389293000</v>
      </c>
      <c r="AG1039" s="1">
        <v>45289.291666666664</v>
      </c>
      <c r="AH1039">
        <v>18.875299999999999</v>
      </c>
      <c r="AI1039">
        <v>18.937999999999999</v>
      </c>
      <c r="AJ1039">
        <v>18.981999999999999</v>
      </c>
      <c r="AK1039">
        <v>18.861999999999998</v>
      </c>
      <c r="AL1039">
        <v>18.920000000000002</v>
      </c>
      <c r="AM1039">
        <v>-1.1970744599352814</v>
      </c>
      <c r="AN1039">
        <v>1512500</v>
      </c>
    </row>
    <row r="1040" spans="1:40">
      <c r="A1040" s="121">
        <v>45293.291666666664</v>
      </c>
      <c r="B1040">
        <v>184.73500000000001</v>
      </c>
      <c r="C1040">
        <v>185.64</v>
      </c>
      <c r="D1040">
        <v>188.44</v>
      </c>
      <c r="E1040">
        <v>183.89</v>
      </c>
      <c r="F1040">
        <v>187.15</v>
      </c>
      <c r="G1040">
        <v>82488700</v>
      </c>
      <c r="H1040">
        <v>-0.1803609513207183</v>
      </c>
      <c r="I1040" s="1">
        <v>45293.291666666664</v>
      </c>
      <c r="J1040">
        <v>47.168300000000002</v>
      </c>
      <c r="K1040">
        <v>47.8</v>
      </c>
      <c r="L1040">
        <v>49.38</v>
      </c>
      <c r="M1040">
        <v>47.45</v>
      </c>
      <c r="N1040">
        <v>49.2</v>
      </c>
      <c r="O1040">
        <v>0.28294473454274771</v>
      </c>
      <c r="P1040">
        <v>45905700</v>
      </c>
      <c r="Q1040" s="1">
        <v>45293.291666666664</v>
      </c>
      <c r="R1040">
        <v>368.85410000000002</v>
      </c>
      <c r="S1040">
        <v>370.87</v>
      </c>
      <c r="T1040">
        <v>375.9</v>
      </c>
      <c r="U1040">
        <v>366.77</v>
      </c>
      <c r="V1040">
        <v>373.86</v>
      </c>
      <c r="W1040">
        <v>25258600</v>
      </c>
      <c r="X1040">
        <v>-0.26461557796267715</v>
      </c>
      <c r="Y1040" s="1">
        <v>45293.291666666664</v>
      </c>
      <c r="Z1040">
        <v>48.157699999999998</v>
      </c>
      <c r="AA1040">
        <v>48.167999999999999</v>
      </c>
      <c r="AB1040">
        <v>49.295000000000002</v>
      </c>
      <c r="AC1040">
        <v>47.594999999999999</v>
      </c>
      <c r="AD1040">
        <v>49.244</v>
      </c>
      <c r="AE1040">
        <v>-0.20995030138824738</v>
      </c>
      <c r="AF1040">
        <v>411254000</v>
      </c>
      <c r="AG1040" s="1">
        <v>45293.291666666664</v>
      </c>
      <c r="AH1040">
        <v>18.598199999999999</v>
      </c>
      <c r="AI1040">
        <v>18.66</v>
      </c>
      <c r="AJ1040">
        <v>18.8</v>
      </c>
      <c r="AK1040">
        <v>18.591999999999999</v>
      </c>
      <c r="AL1040">
        <v>18.7</v>
      </c>
      <c r="AM1040">
        <v>-0.43321618779583837</v>
      </c>
      <c r="AN1040">
        <v>3337500</v>
      </c>
    </row>
    <row r="1041" spans="1:40">
      <c r="A1041" s="121">
        <v>45294.291666666664</v>
      </c>
      <c r="B1041">
        <v>183.35169999999999</v>
      </c>
      <c r="C1041">
        <v>184.25</v>
      </c>
      <c r="D1041">
        <v>185.88</v>
      </c>
      <c r="E1041">
        <v>183.43</v>
      </c>
      <c r="F1041">
        <v>184.22</v>
      </c>
      <c r="G1041">
        <v>58414500</v>
      </c>
      <c r="H1041">
        <v>-0.63400464632395914</v>
      </c>
      <c r="I1041" s="1">
        <v>45294.291666666664</v>
      </c>
      <c r="J1041">
        <v>46.428199999999997</v>
      </c>
      <c r="K1041">
        <v>47.05</v>
      </c>
      <c r="L1041">
        <v>47.81</v>
      </c>
      <c r="M1041">
        <v>46.8</v>
      </c>
      <c r="N1041">
        <v>47.1</v>
      </c>
      <c r="O1041">
        <v>-0.14128768801738897</v>
      </c>
      <c r="P1041">
        <v>35858400</v>
      </c>
      <c r="Q1041" s="1">
        <v>45294.291666666664</v>
      </c>
      <c r="R1041">
        <v>368.5856</v>
      </c>
      <c r="S1041">
        <v>370.6</v>
      </c>
      <c r="T1041">
        <v>373.26</v>
      </c>
      <c r="U1041">
        <v>368.51</v>
      </c>
      <c r="V1041">
        <v>369.01</v>
      </c>
      <c r="W1041">
        <v>23083500</v>
      </c>
      <c r="X1041">
        <v>-0.43568985494251666</v>
      </c>
      <c r="Y1041" s="1">
        <v>45294.291666666664</v>
      </c>
      <c r="Z1041">
        <v>47.558799999999998</v>
      </c>
      <c r="AA1041">
        <v>47.569000000000003</v>
      </c>
      <c r="AB1041">
        <v>48.183999999999997</v>
      </c>
      <c r="AC1041">
        <v>47.32</v>
      </c>
      <c r="AD1041">
        <v>47.484999999999999</v>
      </c>
      <c r="AE1041">
        <v>-0.69470250031399949</v>
      </c>
      <c r="AF1041">
        <v>320896000</v>
      </c>
      <c r="AG1041" s="1">
        <v>45294.291666666664</v>
      </c>
      <c r="AH1041">
        <v>18.414899999999999</v>
      </c>
      <c r="AI1041">
        <v>18.475999999999999</v>
      </c>
      <c r="AJ1041">
        <v>18.559999999999999</v>
      </c>
      <c r="AK1041">
        <v>18.442</v>
      </c>
      <c r="AL1041">
        <v>18.52</v>
      </c>
      <c r="AM1041">
        <v>-0.6376790732424783</v>
      </c>
      <c r="AN1041">
        <v>2849000</v>
      </c>
    </row>
    <row r="1042" spans="1:40">
      <c r="A1042" s="121">
        <v>45295.291666666664</v>
      </c>
      <c r="B1042">
        <v>181.0232</v>
      </c>
      <c r="C1042">
        <v>181.91</v>
      </c>
      <c r="D1042">
        <v>183.09</v>
      </c>
      <c r="E1042">
        <v>180.88</v>
      </c>
      <c r="F1042">
        <v>182.15</v>
      </c>
      <c r="G1042">
        <v>71983600</v>
      </c>
      <c r="H1042">
        <v>-0.3783144609027001</v>
      </c>
      <c r="I1042" s="1">
        <v>45295.291666666664</v>
      </c>
      <c r="J1042">
        <v>46.250599999999999</v>
      </c>
      <c r="K1042">
        <v>46.87</v>
      </c>
      <c r="L1042">
        <v>47.16</v>
      </c>
      <c r="M1042">
        <v>45.24</v>
      </c>
      <c r="N1042">
        <v>45.72</v>
      </c>
      <c r="O1042">
        <v>0.3628358661627884</v>
      </c>
      <c r="P1042">
        <v>47797800</v>
      </c>
      <c r="Q1042" s="1">
        <v>45295.291666666664</v>
      </c>
      <c r="R1042">
        <v>365.94</v>
      </c>
      <c r="S1042">
        <v>367.94</v>
      </c>
      <c r="T1042">
        <v>373.1</v>
      </c>
      <c r="U1042">
        <v>367.17</v>
      </c>
      <c r="V1042">
        <v>370.67</v>
      </c>
      <c r="W1042">
        <v>20901500</v>
      </c>
      <c r="X1042">
        <v>-0.60730682536686942</v>
      </c>
      <c r="Y1042" s="1">
        <v>45295.291666666664</v>
      </c>
      <c r="Z1042">
        <v>47.987699999999997</v>
      </c>
      <c r="AA1042">
        <v>47.997999999999998</v>
      </c>
      <c r="AB1042">
        <v>48.5</v>
      </c>
      <c r="AC1042">
        <v>47.508000000000003</v>
      </c>
      <c r="AD1042">
        <v>47.767000000000003</v>
      </c>
      <c r="AE1042">
        <v>-0.77174632962377532</v>
      </c>
      <c r="AF1042">
        <v>306535000</v>
      </c>
      <c r="AG1042" s="1">
        <v>45295.291666666664</v>
      </c>
      <c r="AH1042">
        <v>18.149699999999999</v>
      </c>
      <c r="AI1042">
        <v>18.21</v>
      </c>
      <c r="AJ1042">
        <v>18.366</v>
      </c>
      <c r="AK1042">
        <v>18.143999999999998</v>
      </c>
      <c r="AL1042">
        <v>18.193999999999999</v>
      </c>
      <c r="AM1042">
        <v>7.6371454028694136E-2</v>
      </c>
      <c r="AN1042">
        <v>4555000</v>
      </c>
    </row>
    <row r="1043" spans="1:40">
      <c r="A1043" s="121">
        <v>45296.291666666664</v>
      </c>
      <c r="B1043">
        <v>180.29669999999999</v>
      </c>
      <c r="C1043">
        <v>181.18</v>
      </c>
      <c r="D1043">
        <v>182.76</v>
      </c>
      <c r="E1043">
        <v>180.17</v>
      </c>
      <c r="F1043">
        <v>181.99</v>
      </c>
      <c r="G1043">
        <v>62303300</v>
      </c>
      <c r="H1043">
        <v>-0.5607258000433516</v>
      </c>
      <c r="I1043" s="1">
        <v>45296.291666666664</v>
      </c>
      <c r="J1043">
        <v>46.270299999999999</v>
      </c>
      <c r="K1043">
        <v>46.89</v>
      </c>
      <c r="L1043">
        <v>47.83</v>
      </c>
      <c r="M1043">
        <v>46.64</v>
      </c>
      <c r="N1043">
        <v>47.03</v>
      </c>
      <c r="O1043">
        <v>-0.20573345419870503</v>
      </c>
      <c r="P1043">
        <v>34332100</v>
      </c>
      <c r="Q1043" s="1">
        <v>45296.291666666664</v>
      </c>
      <c r="R1043">
        <v>365.75099999999998</v>
      </c>
      <c r="S1043">
        <v>367.75</v>
      </c>
      <c r="T1043">
        <v>372.06</v>
      </c>
      <c r="U1043">
        <v>366.5</v>
      </c>
      <c r="V1043">
        <v>368.97</v>
      </c>
      <c r="W1043">
        <v>20987000</v>
      </c>
      <c r="X1043">
        <v>-0.60058214572833502</v>
      </c>
      <c r="Y1043" s="1">
        <v>45296.291666666664</v>
      </c>
      <c r="Z1043">
        <v>49.086500000000001</v>
      </c>
      <c r="AA1043">
        <v>49.097000000000001</v>
      </c>
      <c r="AB1043">
        <v>49.546999999999997</v>
      </c>
      <c r="AC1043">
        <v>48.305999999999997</v>
      </c>
      <c r="AD1043">
        <v>48.462000000000003</v>
      </c>
      <c r="AE1043">
        <v>-0.18964455012179646</v>
      </c>
      <c r="AF1043">
        <v>415039000</v>
      </c>
      <c r="AG1043" s="1">
        <v>45296.291666666664</v>
      </c>
      <c r="AH1043">
        <v>18.183599999999998</v>
      </c>
      <c r="AI1043">
        <v>18.244</v>
      </c>
      <c r="AJ1043">
        <v>18.46</v>
      </c>
      <c r="AK1043">
        <v>18.166</v>
      </c>
      <c r="AL1043">
        <v>18.190000000000001</v>
      </c>
      <c r="AM1043">
        <v>-0.31832353261650848</v>
      </c>
      <c r="AN1043">
        <v>3612000</v>
      </c>
    </row>
    <row r="1044" spans="1:40">
      <c r="A1044" s="121">
        <v>45299.291666666664</v>
      </c>
      <c r="B1044">
        <v>184.65539999999999</v>
      </c>
      <c r="C1044">
        <v>185.56</v>
      </c>
      <c r="D1044">
        <v>185.6</v>
      </c>
      <c r="E1044">
        <v>181.5</v>
      </c>
      <c r="F1044">
        <v>182.09</v>
      </c>
      <c r="G1044">
        <v>59144500</v>
      </c>
      <c r="H1044">
        <v>-0.6202488456181261</v>
      </c>
      <c r="I1044" s="1">
        <v>45299.291666666664</v>
      </c>
      <c r="J1044">
        <v>47.809699999999999</v>
      </c>
      <c r="K1044">
        <v>48.45</v>
      </c>
      <c r="L1044">
        <v>48.76</v>
      </c>
      <c r="M1044">
        <v>46.97</v>
      </c>
      <c r="N1044">
        <v>47.07</v>
      </c>
      <c r="O1044">
        <v>0.12373671124243307</v>
      </c>
      <c r="P1044">
        <v>42135100</v>
      </c>
      <c r="Q1044" s="1">
        <v>45299.291666666664</v>
      </c>
      <c r="R1044">
        <v>372.65339999999998</v>
      </c>
      <c r="S1044">
        <v>374.69</v>
      </c>
      <c r="T1044">
        <v>375.2</v>
      </c>
      <c r="U1044">
        <v>369.01</v>
      </c>
      <c r="V1044">
        <v>369.3</v>
      </c>
      <c r="W1044">
        <v>23134000</v>
      </c>
      <c r="X1044">
        <v>-0.43171796813846997</v>
      </c>
      <c r="Y1044" s="1">
        <v>45299.291666666664</v>
      </c>
      <c r="Z1044">
        <v>52.241799999999998</v>
      </c>
      <c r="AA1044">
        <v>52.253</v>
      </c>
      <c r="AB1044">
        <v>52.274999999999999</v>
      </c>
      <c r="AC1044">
        <v>49.478999999999999</v>
      </c>
      <c r="AD1044">
        <v>49.512</v>
      </c>
      <c r="AE1044">
        <v>1.0306908650250612</v>
      </c>
      <c r="AF1044">
        <v>642510000</v>
      </c>
      <c r="AG1044" s="1">
        <v>45299.291666666664</v>
      </c>
      <c r="AH1044">
        <v>18.418800000000001</v>
      </c>
      <c r="AI1044">
        <v>18.48</v>
      </c>
      <c r="AJ1044">
        <v>18.5</v>
      </c>
      <c r="AK1044">
        <v>18.242000000000001</v>
      </c>
      <c r="AL1044">
        <v>18.242000000000001</v>
      </c>
      <c r="AM1044">
        <v>-0.9608015861694098</v>
      </c>
      <c r="AN1044">
        <v>2077000</v>
      </c>
    </row>
    <row r="1045" spans="1:40">
      <c r="A1045" s="121">
        <v>45300.291666666664</v>
      </c>
      <c r="B1045">
        <v>184.23740000000001</v>
      </c>
      <c r="C1045">
        <v>185.14</v>
      </c>
      <c r="D1045">
        <v>185.15</v>
      </c>
      <c r="E1045">
        <v>182.73</v>
      </c>
      <c r="F1045">
        <v>183.92</v>
      </c>
      <c r="G1045">
        <v>42841800</v>
      </c>
      <c r="H1045">
        <v>-0.92744979379207726</v>
      </c>
      <c r="I1045" s="1">
        <v>45300.291666666664</v>
      </c>
      <c r="J1045">
        <v>47.414999999999999</v>
      </c>
      <c r="K1045">
        <v>48.05</v>
      </c>
      <c r="L1045">
        <v>48.56</v>
      </c>
      <c r="M1045">
        <v>47.8</v>
      </c>
      <c r="N1045">
        <v>48.01</v>
      </c>
      <c r="O1045">
        <v>-0.38455430485355108</v>
      </c>
      <c r="P1045">
        <v>30097000</v>
      </c>
      <c r="Q1045" s="1">
        <v>45300.291666666664</v>
      </c>
      <c r="R1045">
        <v>373.7473</v>
      </c>
      <c r="S1045">
        <v>375.79</v>
      </c>
      <c r="T1045">
        <v>375.99</v>
      </c>
      <c r="U1045">
        <v>371.19</v>
      </c>
      <c r="V1045">
        <v>372.01</v>
      </c>
      <c r="W1045">
        <v>20830000</v>
      </c>
      <c r="X1045">
        <v>-0.61293038787160881</v>
      </c>
      <c r="Y1045" s="1">
        <v>45300.291666666664</v>
      </c>
      <c r="Z1045">
        <v>53.128599999999999</v>
      </c>
      <c r="AA1045">
        <v>53.14</v>
      </c>
      <c r="AB1045">
        <v>54.325000000000003</v>
      </c>
      <c r="AC1045">
        <v>51.69</v>
      </c>
      <c r="AD1045">
        <v>52.401000000000003</v>
      </c>
      <c r="AE1045">
        <v>1.7312795196844601</v>
      </c>
      <c r="AF1045">
        <v>773100000</v>
      </c>
      <c r="AG1045" s="1">
        <v>45300.291666666664</v>
      </c>
      <c r="AH1045">
        <v>18.361000000000001</v>
      </c>
      <c r="AI1045">
        <v>18.422000000000001</v>
      </c>
      <c r="AJ1045">
        <v>18.475999999999999</v>
      </c>
      <c r="AK1045">
        <v>18.37</v>
      </c>
      <c r="AL1045">
        <v>18.425999999999998</v>
      </c>
      <c r="AM1045">
        <v>-0.7222266737751728</v>
      </c>
      <c r="AN1045">
        <v>2647000</v>
      </c>
    </row>
    <row r="1046" spans="1:40">
      <c r="A1046" s="121">
        <v>45301.291666666664</v>
      </c>
      <c r="B1046">
        <v>185.28229999999999</v>
      </c>
      <c r="C1046">
        <v>186.19</v>
      </c>
      <c r="D1046">
        <v>186.4</v>
      </c>
      <c r="E1046">
        <v>183.92</v>
      </c>
      <c r="F1046">
        <v>184.35</v>
      </c>
      <c r="G1046">
        <v>46792900</v>
      </c>
      <c r="H1046">
        <v>-0.85299699356082115</v>
      </c>
      <c r="I1046" s="1">
        <v>45301.291666666664</v>
      </c>
      <c r="J1046">
        <v>46.842599999999997</v>
      </c>
      <c r="K1046">
        <v>47.47</v>
      </c>
      <c r="L1046">
        <v>48.3</v>
      </c>
      <c r="M1046">
        <v>46.94</v>
      </c>
      <c r="N1046">
        <v>48.24</v>
      </c>
      <c r="O1046">
        <v>-0.32615072509728016</v>
      </c>
      <c r="P1046">
        <v>31480200</v>
      </c>
      <c r="Q1046" s="1">
        <v>45301.291666666664</v>
      </c>
      <c r="R1046">
        <v>380.68939999999998</v>
      </c>
      <c r="S1046">
        <v>382.77</v>
      </c>
      <c r="T1046">
        <v>384.17</v>
      </c>
      <c r="U1046">
        <v>376.32</v>
      </c>
      <c r="V1046">
        <v>376.37</v>
      </c>
      <c r="W1046">
        <v>25514200</v>
      </c>
      <c r="X1046">
        <v>-0.24451232514853205</v>
      </c>
      <c r="Y1046" s="1">
        <v>45301.291666666664</v>
      </c>
      <c r="Z1046">
        <v>54.338299999999997</v>
      </c>
      <c r="AA1046">
        <v>54.35</v>
      </c>
      <c r="AB1046">
        <v>54.6</v>
      </c>
      <c r="AC1046">
        <v>53.488999999999997</v>
      </c>
      <c r="AD1046">
        <v>53.616</v>
      </c>
      <c r="AE1046">
        <v>0.44746247845149584</v>
      </c>
      <c r="AF1046">
        <v>533796000</v>
      </c>
      <c r="AG1046" s="1">
        <v>45301.291666666664</v>
      </c>
      <c r="AH1046">
        <v>19.166399999999999</v>
      </c>
      <c r="AI1046">
        <v>19.23</v>
      </c>
      <c r="AJ1046">
        <v>19.27</v>
      </c>
      <c r="AK1046">
        <v>19.013999999999999</v>
      </c>
      <c r="AL1046">
        <v>19.021999999999998</v>
      </c>
      <c r="AM1046">
        <v>0.46395104854985808</v>
      </c>
      <c r="AN1046">
        <v>5481000</v>
      </c>
    </row>
    <row r="1047" spans="1:40">
      <c r="A1047" s="121">
        <v>45302.291666666664</v>
      </c>
      <c r="B1047">
        <v>184.68520000000001</v>
      </c>
      <c r="C1047">
        <v>185.59</v>
      </c>
      <c r="D1047">
        <v>187.05</v>
      </c>
      <c r="E1047">
        <v>183.62</v>
      </c>
      <c r="F1047">
        <v>186.54</v>
      </c>
      <c r="G1047">
        <v>49128400</v>
      </c>
      <c r="H1047">
        <v>-0.80898785308346077</v>
      </c>
      <c r="I1047" s="1">
        <v>45302.291666666664</v>
      </c>
      <c r="J1047">
        <v>47.010399999999997</v>
      </c>
      <c r="K1047">
        <v>47.64</v>
      </c>
      <c r="L1047">
        <v>47.84</v>
      </c>
      <c r="M1047">
        <v>46.73</v>
      </c>
      <c r="N1047">
        <v>47.44</v>
      </c>
      <c r="O1047">
        <v>-0.3165364284586864</v>
      </c>
      <c r="P1047">
        <v>31707900</v>
      </c>
      <c r="Q1047" s="1">
        <v>45302.291666666664</v>
      </c>
      <c r="R1047">
        <v>382.53930000000003</v>
      </c>
      <c r="S1047">
        <v>384.63</v>
      </c>
      <c r="T1047">
        <v>390.68</v>
      </c>
      <c r="U1047">
        <v>380.38</v>
      </c>
      <c r="V1047">
        <v>386</v>
      </c>
      <c r="W1047">
        <v>27850800</v>
      </c>
      <c r="X1047">
        <v>-6.0735875518127494E-2</v>
      </c>
      <c r="Y1047" s="1">
        <v>45302.291666666664</v>
      </c>
      <c r="Z1047">
        <v>54.810200000000002</v>
      </c>
      <c r="AA1047">
        <v>54.822000000000003</v>
      </c>
      <c r="AB1047">
        <v>55.345999999999997</v>
      </c>
      <c r="AC1047">
        <v>53.56</v>
      </c>
      <c r="AD1047">
        <v>54.999000000000002</v>
      </c>
      <c r="AE1047">
        <v>0.78524610249100679</v>
      </c>
      <c r="AF1047">
        <v>596759000</v>
      </c>
      <c r="AG1047" s="1">
        <v>45302.291666666664</v>
      </c>
      <c r="AH1047">
        <v>19.397600000000001</v>
      </c>
      <c r="AI1047">
        <v>19.462</v>
      </c>
      <c r="AJ1047">
        <v>19.71</v>
      </c>
      <c r="AK1047">
        <v>19.274000000000001</v>
      </c>
      <c r="AL1047">
        <v>19.66</v>
      </c>
      <c r="AM1047">
        <v>0.72994114824553813</v>
      </c>
      <c r="AN1047">
        <v>6116500</v>
      </c>
    </row>
    <row r="1048" spans="1:40">
      <c r="A1048" s="121">
        <v>45303.291666666664</v>
      </c>
      <c r="B1048">
        <v>185.0136</v>
      </c>
      <c r="C1048">
        <v>185.92</v>
      </c>
      <c r="D1048">
        <v>186.74</v>
      </c>
      <c r="E1048">
        <v>185.19</v>
      </c>
      <c r="F1048">
        <v>186.06</v>
      </c>
      <c r="G1048">
        <v>40444700</v>
      </c>
      <c r="H1048">
        <v>-0.97261969772625856</v>
      </c>
      <c r="I1048" s="1">
        <v>45303.291666666664</v>
      </c>
      <c r="J1048">
        <v>46.497300000000003</v>
      </c>
      <c r="K1048">
        <v>47.12</v>
      </c>
      <c r="L1048">
        <v>47.67</v>
      </c>
      <c r="M1048">
        <v>46.61</v>
      </c>
      <c r="N1048">
        <v>47.6</v>
      </c>
      <c r="O1048">
        <v>-0.49637064371312073</v>
      </c>
      <c r="P1048">
        <v>27448800</v>
      </c>
      <c r="Q1048" s="1">
        <v>45303.291666666664</v>
      </c>
      <c r="R1048">
        <v>386.35840000000002</v>
      </c>
      <c r="S1048">
        <v>388.47</v>
      </c>
      <c r="T1048">
        <v>388.68</v>
      </c>
      <c r="U1048">
        <v>384.65</v>
      </c>
      <c r="V1048">
        <v>385.49</v>
      </c>
      <c r="W1048">
        <v>21645700</v>
      </c>
      <c r="X1048">
        <v>-0.54877458458327488</v>
      </c>
      <c r="Y1048" s="1">
        <v>45303.291666666664</v>
      </c>
      <c r="Z1048">
        <v>54.698300000000003</v>
      </c>
      <c r="AA1048">
        <v>54.71</v>
      </c>
      <c r="AB1048">
        <v>54.97</v>
      </c>
      <c r="AC1048">
        <v>54.33</v>
      </c>
      <c r="AD1048">
        <v>54.62</v>
      </c>
      <c r="AE1048">
        <v>-0.52250329181980093</v>
      </c>
      <c r="AF1048">
        <v>352994000</v>
      </c>
      <c r="AG1048" s="1">
        <v>45303.291666666664</v>
      </c>
      <c r="AH1048">
        <v>19.884</v>
      </c>
      <c r="AI1048">
        <v>19.95</v>
      </c>
      <c r="AJ1048">
        <v>20.175999999999998</v>
      </c>
      <c r="AK1048">
        <v>19.89</v>
      </c>
      <c r="AL1048">
        <v>19.954000000000001</v>
      </c>
      <c r="AM1048">
        <v>1.3565142076388237</v>
      </c>
      <c r="AN1048">
        <v>7613500</v>
      </c>
    </row>
    <row r="1049" spans="1:40">
      <c r="A1049" s="121">
        <v>45307.291666666664</v>
      </c>
      <c r="B1049">
        <v>182.73480000000001</v>
      </c>
      <c r="C1049">
        <v>183.63</v>
      </c>
      <c r="D1049">
        <v>184.26</v>
      </c>
      <c r="E1049">
        <v>180.93</v>
      </c>
      <c r="F1049">
        <v>182.16</v>
      </c>
      <c r="G1049">
        <v>65603000</v>
      </c>
      <c r="H1049">
        <v>-0.49854769649672515</v>
      </c>
      <c r="I1049" s="1">
        <v>45307.291666666664</v>
      </c>
      <c r="J1049">
        <v>46.438099999999999</v>
      </c>
      <c r="K1049">
        <v>47.06</v>
      </c>
      <c r="L1049">
        <v>47.22</v>
      </c>
      <c r="M1049">
        <v>46.38</v>
      </c>
      <c r="N1049">
        <v>46.98</v>
      </c>
      <c r="O1049">
        <v>0.19068633245523181</v>
      </c>
      <c r="P1049">
        <v>43720700</v>
      </c>
      <c r="Q1049" s="1">
        <v>45307.291666666664</v>
      </c>
      <c r="R1049">
        <v>388.14870000000002</v>
      </c>
      <c r="S1049">
        <v>390.27</v>
      </c>
      <c r="T1049">
        <v>394.03</v>
      </c>
      <c r="U1049">
        <v>387.62</v>
      </c>
      <c r="V1049">
        <v>393.66</v>
      </c>
      <c r="W1049">
        <v>27202300</v>
      </c>
      <c r="X1049">
        <v>-0.11174119417999404</v>
      </c>
      <c r="Y1049" s="1">
        <v>45307.291666666664</v>
      </c>
      <c r="Z1049">
        <v>56.369900000000001</v>
      </c>
      <c r="AA1049">
        <v>56.381999999999998</v>
      </c>
      <c r="AB1049">
        <v>56.835000000000001</v>
      </c>
      <c r="AC1049">
        <v>54.9</v>
      </c>
      <c r="AD1049">
        <v>55.018000000000001</v>
      </c>
      <c r="AE1049">
        <v>-4.3391460281422822E-3</v>
      </c>
      <c r="AF1049">
        <v>449580000</v>
      </c>
      <c r="AG1049" s="1">
        <v>45307.291666666664</v>
      </c>
      <c r="AH1049">
        <v>19.567</v>
      </c>
      <c r="AI1049">
        <v>19.632000000000001</v>
      </c>
      <c r="AJ1049">
        <v>19.806000000000001</v>
      </c>
      <c r="AK1049">
        <v>19.623999999999999</v>
      </c>
      <c r="AL1049">
        <v>19.718</v>
      </c>
      <c r="AM1049">
        <v>-4.4171659602078243E-2</v>
      </c>
      <c r="AN1049">
        <v>4267000</v>
      </c>
    </row>
    <row r="1050" spans="1:40">
      <c r="A1050" s="121">
        <v>45308.291666666664</v>
      </c>
      <c r="B1050">
        <v>181.7894</v>
      </c>
      <c r="C1050">
        <v>182.68</v>
      </c>
      <c r="D1050">
        <v>182.93</v>
      </c>
      <c r="E1050">
        <v>180.3</v>
      </c>
      <c r="F1050">
        <v>181.27</v>
      </c>
      <c r="G1050">
        <v>47317400</v>
      </c>
      <c r="H1050">
        <v>-0.84311354497149316</v>
      </c>
      <c r="I1050" s="1">
        <v>45308.291666666664</v>
      </c>
      <c r="J1050">
        <v>45.451300000000003</v>
      </c>
      <c r="K1050">
        <v>46.06</v>
      </c>
      <c r="L1050">
        <v>46.42</v>
      </c>
      <c r="M1050">
        <v>45.65</v>
      </c>
      <c r="N1050">
        <v>46.42</v>
      </c>
      <c r="O1050">
        <v>-0.24137433163672434</v>
      </c>
      <c r="P1050">
        <v>33488000</v>
      </c>
      <c r="Q1050" s="1">
        <v>45308.291666666664</v>
      </c>
      <c r="R1050">
        <v>387.35300000000001</v>
      </c>
      <c r="S1050">
        <v>389.47</v>
      </c>
      <c r="T1050">
        <v>390.11</v>
      </c>
      <c r="U1050">
        <v>384.81</v>
      </c>
      <c r="V1050">
        <v>387.98</v>
      </c>
      <c r="W1050">
        <v>22234100</v>
      </c>
      <c r="X1050">
        <v>-0.50249620447434307</v>
      </c>
      <c r="Y1050" s="1">
        <v>45308.291666666664</v>
      </c>
      <c r="Z1050">
        <v>56.040999999999997</v>
      </c>
      <c r="AA1050">
        <v>56.052999999999997</v>
      </c>
      <c r="AB1050">
        <v>56.470999999999997</v>
      </c>
      <c r="AC1050">
        <v>54.74</v>
      </c>
      <c r="AD1050">
        <v>56.347000000000001</v>
      </c>
      <c r="AE1050">
        <v>0.12878289146874358</v>
      </c>
      <c r="AF1050">
        <v>474394000</v>
      </c>
      <c r="AG1050" s="1">
        <v>45308.291666666664</v>
      </c>
      <c r="AH1050">
        <v>19.4175</v>
      </c>
      <c r="AI1050">
        <v>19.481999999999999</v>
      </c>
      <c r="AJ1050">
        <v>19.536000000000001</v>
      </c>
      <c r="AK1050">
        <v>19.404</v>
      </c>
      <c r="AL1050">
        <v>19.411999999999999</v>
      </c>
      <c r="AM1050">
        <v>-0.13646248097563835</v>
      </c>
      <c r="AN1050">
        <v>4046500</v>
      </c>
    </row>
    <row r="1051" spans="1:40">
      <c r="A1051" s="121">
        <v>45309.291666666664</v>
      </c>
      <c r="B1051">
        <v>187.71039999999999</v>
      </c>
      <c r="C1051">
        <v>188.63</v>
      </c>
      <c r="D1051">
        <v>189.14</v>
      </c>
      <c r="E1051">
        <v>185.83</v>
      </c>
      <c r="F1051">
        <v>186.09</v>
      </c>
      <c r="G1051">
        <v>78005800</v>
      </c>
      <c r="H1051">
        <v>-0.26483475814836072</v>
      </c>
      <c r="I1051" s="1">
        <v>45309.291666666664</v>
      </c>
      <c r="J1051">
        <v>46.122300000000003</v>
      </c>
      <c r="K1051">
        <v>46.74</v>
      </c>
      <c r="L1051">
        <v>47.57</v>
      </c>
      <c r="M1051">
        <v>46.17</v>
      </c>
      <c r="N1051">
        <v>47.03</v>
      </c>
      <c r="O1051">
        <v>0.31569330051944217</v>
      </c>
      <c r="P1051">
        <v>46681300</v>
      </c>
      <c r="Q1051" s="1">
        <v>45309.291666666664</v>
      </c>
      <c r="R1051">
        <v>391.72910000000002</v>
      </c>
      <c r="S1051">
        <v>393.87</v>
      </c>
      <c r="T1051">
        <v>393.99</v>
      </c>
      <c r="U1051">
        <v>390.12</v>
      </c>
      <c r="V1051">
        <v>391.72</v>
      </c>
      <c r="W1051">
        <v>23392100</v>
      </c>
      <c r="X1051">
        <v>-0.41141808726471862</v>
      </c>
      <c r="Y1051" s="1">
        <v>45309.291666666664</v>
      </c>
      <c r="Z1051">
        <v>57.094700000000003</v>
      </c>
      <c r="AA1051">
        <v>57.106999999999999</v>
      </c>
      <c r="AB1051">
        <v>57.6</v>
      </c>
      <c r="AC1051">
        <v>56.106999999999999</v>
      </c>
      <c r="AD1051">
        <v>57.26</v>
      </c>
      <c r="AE1051">
        <v>0.22135780397967542</v>
      </c>
      <c r="AF1051">
        <v>491650000</v>
      </c>
      <c r="AG1051" s="1">
        <v>45309.291666666664</v>
      </c>
      <c r="AH1051">
        <v>19.505199999999999</v>
      </c>
      <c r="AI1051">
        <v>19.57</v>
      </c>
      <c r="AJ1051">
        <v>19.588000000000001</v>
      </c>
      <c r="AK1051">
        <v>19.399999999999999</v>
      </c>
      <c r="AL1051">
        <v>19.416</v>
      </c>
      <c r="AM1051">
        <v>-0.44891190571651191</v>
      </c>
      <c r="AN1051">
        <v>3300000</v>
      </c>
    </row>
    <row r="1052" spans="1:40">
      <c r="A1052" s="121">
        <v>45310.291666666664</v>
      </c>
      <c r="B1052">
        <v>190.62610000000001</v>
      </c>
      <c r="C1052">
        <v>191.56</v>
      </c>
      <c r="D1052">
        <v>191.95</v>
      </c>
      <c r="E1052">
        <v>188.82</v>
      </c>
      <c r="F1052">
        <v>189.33</v>
      </c>
      <c r="G1052">
        <v>68741000</v>
      </c>
      <c r="H1052">
        <v>-0.43941659702425379</v>
      </c>
      <c r="I1052" s="1">
        <v>45310.291666666664</v>
      </c>
      <c r="J1052">
        <v>47.5137</v>
      </c>
      <c r="K1052">
        <v>48.15</v>
      </c>
      <c r="L1052">
        <v>48.76</v>
      </c>
      <c r="M1052">
        <v>46.44</v>
      </c>
      <c r="N1052">
        <v>47</v>
      </c>
      <c r="O1052">
        <v>0.7054839937510724</v>
      </c>
      <c r="P1052">
        <v>55912900</v>
      </c>
      <c r="Q1052" s="1">
        <v>45310.291666666664</v>
      </c>
      <c r="R1052">
        <v>396.50299999999999</v>
      </c>
      <c r="S1052">
        <v>398.67</v>
      </c>
      <c r="T1052">
        <v>398.67</v>
      </c>
      <c r="U1052">
        <v>393.5</v>
      </c>
      <c r="V1052">
        <v>395.76</v>
      </c>
      <c r="W1052">
        <v>29272000</v>
      </c>
      <c r="X1052">
        <v>5.10432438068451E-2</v>
      </c>
      <c r="Y1052" s="1">
        <v>45310.291666666664</v>
      </c>
      <c r="Z1052">
        <v>59.478200000000001</v>
      </c>
      <c r="AA1052">
        <v>59.491</v>
      </c>
      <c r="AB1052">
        <v>59.5</v>
      </c>
      <c r="AC1052">
        <v>57.225000000000001</v>
      </c>
      <c r="AD1052">
        <v>57.988999999999997</v>
      </c>
      <c r="AE1052">
        <v>0.4995278195455265</v>
      </c>
      <c r="AF1052">
        <v>543501000</v>
      </c>
      <c r="AG1052" s="1">
        <v>45310.291666666664</v>
      </c>
      <c r="AH1052">
        <v>19.738499999999998</v>
      </c>
      <c r="AI1052">
        <v>19.803999999999998</v>
      </c>
      <c r="AJ1052">
        <v>19.82</v>
      </c>
      <c r="AK1052">
        <v>19.588000000000001</v>
      </c>
      <c r="AL1052">
        <v>19.635999999999999</v>
      </c>
      <c r="AM1052">
        <v>-0.91769068094729334</v>
      </c>
      <c r="AN1052">
        <v>2180000</v>
      </c>
    </row>
    <row r="1053" spans="1:40">
      <c r="A1053" s="121">
        <v>45313.291666666664</v>
      </c>
      <c r="B1053">
        <v>192.94470000000001</v>
      </c>
      <c r="C1053">
        <v>193.89</v>
      </c>
      <c r="D1053">
        <v>195.33</v>
      </c>
      <c r="E1053">
        <v>192.26</v>
      </c>
      <c r="F1053">
        <v>192.3</v>
      </c>
      <c r="G1053">
        <v>60133900</v>
      </c>
      <c r="H1053">
        <v>-0.6016050247710697</v>
      </c>
      <c r="I1053" s="1">
        <v>45313.291666666664</v>
      </c>
      <c r="J1053">
        <v>47.582700000000003</v>
      </c>
      <c r="K1053">
        <v>48.22</v>
      </c>
      <c r="L1053">
        <v>49.17</v>
      </c>
      <c r="M1053">
        <v>47.64</v>
      </c>
      <c r="N1053">
        <v>48.85</v>
      </c>
      <c r="O1053">
        <v>0.27170483219231445</v>
      </c>
      <c r="P1053">
        <v>45639500</v>
      </c>
      <c r="Q1053" s="1">
        <v>45313.291666666664</v>
      </c>
      <c r="R1053">
        <v>394.35480000000001</v>
      </c>
      <c r="S1053">
        <v>396.51</v>
      </c>
      <c r="T1053">
        <v>400.62</v>
      </c>
      <c r="U1053">
        <v>393.59</v>
      </c>
      <c r="V1053">
        <v>400.02</v>
      </c>
      <c r="W1053">
        <v>27016900</v>
      </c>
      <c r="X1053">
        <v>-0.12632313108039506</v>
      </c>
      <c r="Y1053" s="1">
        <v>45313.291666666664</v>
      </c>
      <c r="Z1053">
        <v>59.641199999999998</v>
      </c>
      <c r="AA1053">
        <v>59.654000000000003</v>
      </c>
      <c r="AB1053">
        <v>60.331000000000003</v>
      </c>
      <c r="AC1053">
        <v>59.07</v>
      </c>
      <c r="AD1053">
        <v>60.048999999999999</v>
      </c>
      <c r="AE1053">
        <v>1.3767039050925575E-2</v>
      </c>
      <c r="AF1053">
        <v>452955000</v>
      </c>
      <c r="AG1053" s="1">
        <v>45313.291666666664</v>
      </c>
      <c r="AH1053">
        <v>19.8521</v>
      </c>
      <c r="AI1053">
        <v>19.917999999999999</v>
      </c>
      <c r="AJ1053">
        <v>20.065999999999999</v>
      </c>
      <c r="AK1053">
        <v>19.867999999999999</v>
      </c>
      <c r="AL1053">
        <v>19.963999999999999</v>
      </c>
      <c r="AM1053">
        <v>-0.62826164249007421</v>
      </c>
      <c r="AN1053">
        <v>2871500</v>
      </c>
    </row>
    <row r="1054" spans="1:40">
      <c r="A1054" s="121">
        <v>45314.291666666664</v>
      </c>
      <c r="B1054">
        <v>194.2285</v>
      </c>
      <c r="C1054">
        <v>195.18</v>
      </c>
      <c r="D1054">
        <v>195.75</v>
      </c>
      <c r="E1054">
        <v>193.83</v>
      </c>
      <c r="F1054">
        <v>195.02</v>
      </c>
      <c r="G1054">
        <v>42355600</v>
      </c>
      <c r="H1054">
        <v>-0.93661153393341423</v>
      </c>
      <c r="I1054" s="1">
        <v>45314.291666666664</v>
      </c>
      <c r="J1054">
        <v>48.243899999999996</v>
      </c>
      <c r="K1054">
        <v>48.89</v>
      </c>
      <c r="L1054">
        <v>48.94</v>
      </c>
      <c r="M1054">
        <v>47.32</v>
      </c>
      <c r="N1054">
        <v>48.12</v>
      </c>
      <c r="O1054">
        <v>-8.362301994831782E-2</v>
      </c>
      <c r="P1054">
        <v>37224100</v>
      </c>
      <c r="Q1054" s="1">
        <v>45314.291666666664</v>
      </c>
      <c r="R1054">
        <v>396.73180000000002</v>
      </c>
      <c r="S1054">
        <v>398.9</v>
      </c>
      <c r="T1054">
        <v>399.38</v>
      </c>
      <c r="U1054">
        <v>393.93</v>
      </c>
      <c r="V1054">
        <v>395.75</v>
      </c>
      <c r="W1054">
        <v>20525900</v>
      </c>
      <c r="X1054">
        <v>-0.63684822504211547</v>
      </c>
      <c r="Y1054" s="1">
        <v>45314.291666666664</v>
      </c>
      <c r="Z1054">
        <v>59.860199999999999</v>
      </c>
      <c r="AA1054">
        <v>59.872999999999998</v>
      </c>
      <c r="AB1054">
        <v>59.91</v>
      </c>
      <c r="AC1054">
        <v>58.585000000000001</v>
      </c>
      <c r="AD1054">
        <v>59.57</v>
      </c>
      <c r="AE1054">
        <v>-0.83548546589767314</v>
      </c>
      <c r="AF1054">
        <v>294654000</v>
      </c>
      <c r="AG1054" s="1">
        <v>45314.291666666664</v>
      </c>
      <c r="AH1054">
        <v>19.6846</v>
      </c>
      <c r="AI1054">
        <v>19.75</v>
      </c>
      <c r="AJ1054">
        <v>19.8</v>
      </c>
      <c r="AK1054">
        <v>19.646000000000001</v>
      </c>
      <c r="AL1054">
        <v>19.776</v>
      </c>
      <c r="AM1054">
        <v>-0.69606714390738367</v>
      </c>
      <c r="AN1054">
        <v>2709500</v>
      </c>
    </row>
    <row r="1055" spans="1:40">
      <c r="A1055" s="121">
        <v>45315.291666666664</v>
      </c>
      <c r="B1055">
        <v>193.55179999999999</v>
      </c>
      <c r="C1055">
        <v>194.5</v>
      </c>
      <c r="D1055">
        <v>196.38</v>
      </c>
      <c r="E1055">
        <v>194.34</v>
      </c>
      <c r="F1055">
        <v>195.42</v>
      </c>
      <c r="G1055">
        <v>53631300</v>
      </c>
      <c r="H1055">
        <v>-0.72413717500360386</v>
      </c>
      <c r="I1055" s="1">
        <v>45315.291666666664</v>
      </c>
      <c r="J1055">
        <v>48.441200000000002</v>
      </c>
      <c r="K1055">
        <v>49.09</v>
      </c>
      <c r="L1055">
        <v>49.77</v>
      </c>
      <c r="M1055">
        <v>48.27</v>
      </c>
      <c r="N1055">
        <v>49.17</v>
      </c>
      <c r="O1055">
        <v>0.42946458858571751</v>
      </c>
      <c r="P1055">
        <v>49375800</v>
      </c>
      <c r="Q1055" s="1">
        <v>45315.291666666664</v>
      </c>
      <c r="R1055">
        <v>400.37189999999998</v>
      </c>
      <c r="S1055">
        <v>402.56</v>
      </c>
      <c r="T1055">
        <v>405.63</v>
      </c>
      <c r="U1055">
        <v>400.45</v>
      </c>
      <c r="V1055">
        <v>401.54</v>
      </c>
      <c r="W1055">
        <v>24867000</v>
      </c>
      <c r="X1055">
        <v>-0.29541539721940335</v>
      </c>
      <c r="Y1055" s="1">
        <v>45315.291666666664</v>
      </c>
      <c r="Z1055">
        <v>61.348799999999997</v>
      </c>
      <c r="AA1055">
        <v>61.362000000000002</v>
      </c>
      <c r="AB1055">
        <v>62.848999999999997</v>
      </c>
      <c r="AC1055">
        <v>59.938000000000002</v>
      </c>
      <c r="AD1055">
        <v>60.304000000000002</v>
      </c>
      <c r="AE1055">
        <v>0.5894954414050726</v>
      </c>
      <c r="AF1055">
        <v>560271000</v>
      </c>
      <c r="AG1055" s="1">
        <v>45315.291666666664</v>
      </c>
      <c r="AH1055">
        <v>19.525200000000002</v>
      </c>
      <c r="AI1055">
        <v>19.59</v>
      </c>
      <c r="AJ1055">
        <v>19.954000000000001</v>
      </c>
      <c r="AK1055">
        <v>19.558</v>
      </c>
      <c r="AL1055">
        <v>19.768000000000001</v>
      </c>
      <c r="AM1055">
        <v>-0.60377632253382363</v>
      </c>
      <c r="AN1055">
        <v>2930000</v>
      </c>
    </row>
    <row r="1056" spans="1:40">
      <c r="A1056" s="121">
        <v>45316.291666666664</v>
      </c>
      <c r="B1056">
        <v>193.2234</v>
      </c>
      <c r="C1056">
        <v>194.17</v>
      </c>
      <c r="D1056">
        <v>196.27</v>
      </c>
      <c r="E1056">
        <v>193.11</v>
      </c>
      <c r="F1056">
        <v>195.22</v>
      </c>
      <c r="G1056">
        <v>54822100</v>
      </c>
      <c r="H1056">
        <v>-0.70169826064674634</v>
      </c>
      <c r="I1056" s="1">
        <v>45316.291666666664</v>
      </c>
      <c r="J1056">
        <v>48.895200000000003</v>
      </c>
      <c r="K1056">
        <v>49.55</v>
      </c>
      <c r="L1056">
        <v>50.3</v>
      </c>
      <c r="M1056">
        <v>48.97</v>
      </c>
      <c r="N1056">
        <v>50</v>
      </c>
      <c r="O1056">
        <v>1.927103463259735</v>
      </c>
      <c r="P1056">
        <v>84845100</v>
      </c>
      <c r="Q1056" s="1">
        <v>45316.291666666664</v>
      </c>
      <c r="R1056">
        <v>402.66930000000002</v>
      </c>
      <c r="S1056">
        <v>404.87</v>
      </c>
      <c r="T1056">
        <v>407.01</v>
      </c>
      <c r="U1056">
        <v>402.53</v>
      </c>
      <c r="V1056">
        <v>404.32</v>
      </c>
      <c r="W1056">
        <v>21021200</v>
      </c>
      <c r="X1056">
        <v>-0.59789227387292121</v>
      </c>
      <c r="Y1056" s="1">
        <v>45316.291666666664</v>
      </c>
      <c r="Z1056">
        <v>61.6038</v>
      </c>
      <c r="AA1056">
        <v>61.616999999999997</v>
      </c>
      <c r="AB1056">
        <v>62.719000000000001</v>
      </c>
      <c r="AC1056">
        <v>60.85</v>
      </c>
      <c r="AD1056">
        <v>62.35</v>
      </c>
      <c r="AE1056">
        <v>0.17375597280735866</v>
      </c>
      <c r="AF1056">
        <v>482777000</v>
      </c>
      <c r="AG1056" s="1">
        <v>45316.291666666664</v>
      </c>
      <c r="AH1056">
        <v>19.3398</v>
      </c>
      <c r="AI1056">
        <v>19.404</v>
      </c>
      <c r="AJ1056">
        <v>19.533999999999999</v>
      </c>
      <c r="AK1056">
        <v>19.352</v>
      </c>
      <c r="AL1056">
        <v>19.45</v>
      </c>
      <c r="AM1056">
        <v>-0.68058070222565259</v>
      </c>
      <c r="AN1056">
        <v>2746500</v>
      </c>
    </row>
    <row r="1057" spans="1:40">
      <c r="A1057" s="121">
        <v>45317.291666666664</v>
      </c>
      <c r="B1057">
        <v>191.4819</v>
      </c>
      <c r="C1057">
        <v>192.42</v>
      </c>
      <c r="D1057">
        <v>194.76</v>
      </c>
      <c r="E1057">
        <v>191.94</v>
      </c>
      <c r="F1057">
        <v>194.27</v>
      </c>
      <c r="G1057">
        <v>44594000</v>
      </c>
      <c r="H1057">
        <v>-0.89443210338555579</v>
      </c>
      <c r="I1057" s="1">
        <v>45317.291666666664</v>
      </c>
      <c r="J1057">
        <v>43.073099999999997</v>
      </c>
      <c r="K1057">
        <v>43.65</v>
      </c>
      <c r="L1057">
        <v>45.41</v>
      </c>
      <c r="M1057">
        <v>43.35</v>
      </c>
      <c r="N1057">
        <v>44.18</v>
      </c>
      <c r="O1057">
        <v>3.7351232477301468</v>
      </c>
      <c r="P1057">
        <v>127665300</v>
      </c>
      <c r="Q1057" s="1">
        <v>45317.291666666664</v>
      </c>
      <c r="R1057">
        <v>401.73439999999999</v>
      </c>
      <c r="S1057">
        <v>403.93</v>
      </c>
      <c r="T1057">
        <v>406.17</v>
      </c>
      <c r="U1057">
        <v>402.43</v>
      </c>
      <c r="V1057">
        <v>404.37</v>
      </c>
      <c r="W1057">
        <v>17803300</v>
      </c>
      <c r="X1057">
        <v>-0.85098404707572828</v>
      </c>
      <c r="Y1057" s="1">
        <v>45317.291666666664</v>
      </c>
      <c r="Z1057">
        <v>61.017899999999997</v>
      </c>
      <c r="AA1057">
        <v>61.030999999999999</v>
      </c>
      <c r="AB1057">
        <v>61.783000000000001</v>
      </c>
      <c r="AC1057">
        <v>60.573</v>
      </c>
      <c r="AD1057">
        <v>60.96</v>
      </c>
      <c r="AE1057">
        <v>-0.32231594479004777</v>
      </c>
      <c r="AF1057">
        <v>390309000</v>
      </c>
      <c r="AG1057" s="1">
        <v>45317.291666666664</v>
      </c>
      <c r="AH1057">
        <v>19.014900000000001</v>
      </c>
      <c r="AI1057">
        <v>19.077999999999999</v>
      </c>
      <c r="AJ1057">
        <v>19.161999999999999</v>
      </c>
      <c r="AK1057">
        <v>18.974</v>
      </c>
      <c r="AL1057">
        <v>19.059999999999999</v>
      </c>
      <c r="AM1057">
        <v>4.9374819205135735E-2</v>
      </c>
      <c r="AN1057">
        <v>4490500</v>
      </c>
    </row>
    <row r="1058" spans="1:40">
      <c r="A1058" s="121">
        <v>45320.291666666664</v>
      </c>
      <c r="B1058">
        <v>190.7953</v>
      </c>
      <c r="C1058">
        <v>191.73</v>
      </c>
      <c r="D1058">
        <v>192.2</v>
      </c>
      <c r="E1058">
        <v>189.58</v>
      </c>
      <c r="F1058">
        <v>192.01</v>
      </c>
      <c r="G1058">
        <v>47145600</v>
      </c>
      <c r="H1058">
        <v>-0.84635086902801659</v>
      </c>
      <c r="I1058" s="1">
        <v>45320.291666666664</v>
      </c>
      <c r="J1058">
        <v>43.260599999999997</v>
      </c>
      <c r="K1058">
        <v>43.84</v>
      </c>
      <c r="L1058">
        <v>43.99</v>
      </c>
      <c r="M1058">
        <v>42.81</v>
      </c>
      <c r="N1058">
        <v>43.71</v>
      </c>
      <c r="O1058">
        <v>0.53143862377178608</v>
      </c>
      <c r="P1058">
        <v>51790900</v>
      </c>
      <c r="Q1058" s="1">
        <v>45320.291666666664</v>
      </c>
      <c r="R1058">
        <v>407.49290000000002</v>
      </c>
      <c r="S1058">
        <v>409.72</v>
      </c>
      <c r="T1058">
        <v>409.98</v>
      </c>
      <c r="U1058">
        <v>404.33</v>
      </c>
      <c r="V1058">
        <v>406.06</v>
      </c>
      <c r="W1058">
        <v>24510200</v>
      </c>
      <c r="X1058">
        <v>-0.32347815388641027</v>
      </c>
      <c r="Y1058" s="1">
        <v>45320.291666666664</v>
      </c>
      <c r="Z1058">
        <v>62.451599999999999</v>
      </c>
      <c r="AA1058">
        <v>62.465000000000003</v>
      </c>
      <c r="AB1058">
        <v>62.488999999999997</v>
      </c>
      <c r="AC1058">
        <v>60.906999999999996</v>
      </c>
      <c r="AD1058">
        <v>61.231999999999999</v>
      </c>
      <c r="AE1058">
        <v>-0.54536268578184777</v>
      </c>
      <c r="AF1058">
        <v>348733000</v>
      </c>
      <c r="AG1058" s="1">
        <v>45320.291666666664</v>
      </c>
      <c r="AH1058">
        <v>19.3797</v>
      </c>
      <c r="AI1058">
        <v>19.443999999999999</v>
      </c>
      <c r="AJ1058">
        <v>19.46</v>
      </c>
      <c r="AK1058">
        <v>19.297999999999998</v>
      </c>
      <c r="AL1058">
        <v>19.38</v>
      </c>
      <c r="AM1058">
        <v>-0.55145726279824536</v>
      </c>
      <c r="AN1058">
        <v>3055000</v>
      </c>
    </row>
    <row r="1059" spans="1:40">
      <c r="A1059" s="121">
        <v>45321.291666666664</v>
      </c>
      <c r="B1059">
        <v>187.1233</v>
      </c>
      <c r="C1059">
        <v>188.04</v>
      </c>
      <c r="D1059">
        <v>191.8</v>
      </c>
      <c r="E1059">
        <v>187.47</v>
      </c>
      <c r="F1059">
        <v>190.94</v>
      </c>
      <c r="G1059">
        <v>55859400</v>
      </c>
      <c r="H1059">
        <v>-0.68215183315063588</v>
      </c>
      <c r="I1059" s="1">
        <v>45321.291666666664</v>
      </c>
      <c r="J1059">
        <v>42.352800000000002</v>
      </c>
      <c r="K1059">
        <v>42.92</v>
      </c>
      <c r="L1059">
        <v>43.82</v>
      </c>
      <c r="M1059">
        <v>42.89</v>
      </c>
      <c r="N1059">
        <v>43.67</v>
      </c>
      <c r="O1059">
        <v>0.36963385368502644</v>
      </c>
      <c r="P1059">
        <v>47958800</v>
      </c>
      <c r="Q1059" s="1">
        <v>45321.291666666664</v>
      </c>
      <c r="R1059">
        <v>406.3691</v>
      </c>
      <c r="S1059">
        <v>408.59</v>
      </c>
      <c r="T1059">
        <v>413.05</v>
      </c>
      <c r="U1059">
        <v>406.45</v>
      </c>
      <c r="V1059">
        <v>412.26</v>
      </c>
      <c r="W1059">
        <v>33477600</v>
      </c>
      <c r="X1059">
        <v>0.38181883079889739</v>
      </c>
      <c r="Y1059" s="1">
        <v>45321.291666666664</v>
      </c>
      <c r="Z1059">
        <v>62.7605</v>
      </c>
      <c r="AA1059">
        <v>62.774000000000001</v>
      </c>
      <c r="AB1059">
        <v>63.493000000000002</v>
      </c>
      <c r="AC1059">
        <v>62.26</v>
      </c>
      <c r="AD1059">
        <v>62.9</v>
      </c>
      <c r="AE1059">
        <v>-0.2127346302937396</v>
      </c>
      <c r="AF1059">
        <v>410735000</v>
      </c>
      <c r="AG1059" s="1">
        <v>45321.291666666664</v>
      </c>
      <c r="AH1059">
        <v>19.415500000000002</v>
      </c>
      <c r="AI1059">
        <v>19.48</v>
      </c>
      <c r="AJ1059">
        <v>19.641999999999999</v>
      </c>
      <c r="AK1059">
        <v>19.462</v>
      </c>
      <c r="AL1059">
        <v>19.602</v>
      </c>
      <c r="AM1059">
        <v>-0.83691005271556052</v>
      </c>
      <c r="AN1059">
        <v>2373000</v>
      </c>
    </row>
    <row r="1060" spans="1:40">
      <c r="A1060" s="121">
        <v>45322.291666666664</v>
      </c>
      <c r="B1060">
        <v>183.501</v>
      </c>
      <c r="C1060">
        <v>184.4</v>
      </c>
      <c r="D1060">
        <v>187.1</v>
      </c>
      <c r="E1060">
        <v>184.35</v>
      </c>
      <c r="F1060">
        <v>187.04</v>
      </c>
      <c r="G1060">
        <v>55467800</v>
      </c>
      <c r="H1060">
        <v>-0.68953097226899784</v>
      </c>
      <c r="I1060" s="1">
        <v>45322.291666666664</v>
      </c>
      <c r="J1060">
        <v>42.5107</v>
      </c>
      <c r="K1060">
        <v>43.08</v>
      </c>
      <c r="L1060">
        <v>43.79</v>
      </c>
      <c r="M1060">
        <v>42.36</v>
      </c>
      <c r="N1060">
        <v>42.57</v>
      </c>
      <c r="O1060">
        <v>0.52271102115783197</v>
      </c>
      <c r="P1060">
        <v>51584200</v>
      </c>
      <c r="Q1060" s="1">
        <v>45322.291666666664</v>
      </c>
      <c r="R1060">
        <v>395.41890000000001</v>
      </c>
      <c r="S1060">
        <v>397.58</v>
      </c>
      <c r="T1060">
        <v>415.32</v>
      </c>
      <c r="U1060">
        <v>397.21</v>
      </c>
      <c r="V1060">
        <v>406.96</v>
      </c>
      <c r="W1060">
        <v>47871100</v>
      </c>
      <c r="X1060">
        <v>1.5138852211760385</v>
      </c>
      <c r="Y1060" s="1">
        <v>45322.291666666664</v>
      </c>
      <c r="Z1060">
        <v>61.513800000000003</v>
      </c>
      <c r="AA1060">
        <v>61.527000000000001</v>
      </c>
      <c r="AB1060">
        <v>62.268999999999998</v>
      </c>
      <c r="AC1060">
        <v>60.7</v>
      </c>
      <c r="AD1060">
        <v>61.44</v>
      </c>
      <c r="AE1060">
        <v>1.8273467337271351E-2</v>
      </c>
      <c r="AF1060">
        <v>453795000</v>
      </c>
      <c r="AG1060" s="1">
        <v>45322.291666666664</v>
      </c>
      <c r="AH1060">
        <v>19.485299999999999</v>
      </c>
      <c r="AI1060">
        <v>19.55</v>
      </c>
      <c r="AJ1060">
        <v>19.893999999999998</v>
      </c>
      <c r="AK1060">
        <v>19.526</v>
      </c>
      <c r="AL1060">
        <v>19.853999999999999</v>
      </c>
      <c r="AM1060">
        <v>0.10629795619744491</v>
      </c>
      <c r="AN1060">
        <v>4626500</v>
      </c>
    </row>
    <row r="1061" spans="1:40">
      <c r="A1061" s="121">
        <v>45323.291666666664</v>
      </c>
      <c r="B1061">
        <v>185.94909999999999</v>
      </c>
      <c r="C1061">
        <v>186.86</v>
      </c>
      <c r="D1061">
        <v>186.95</v>
      </c>
      <c r="E1061">
        <v>183.82</v>
      </c>
      <c r="F1061">
        <v>183.99</v>
      </c>
      <c r="G1061">
        <v>64885400</v>
      </c>
      <c r="H1061">
        <v>-0.51206983702618514</v>
      </c>
      <c r="I1061" s="1">
        <v>45323.291666666664</v>
      </c>
      <c r="J1061">
        <v>42.786999999999999</v>
      </c>
      <c r="K1061">
        <v>43.36</v>
      </c>
      <c r="L1061">
        <v>43.57</v>
      </c>
      <c r="M1061">
        <v>42.49</v>
      </c>
      <c r="N1061">
        <v>43.15</v>
      </c>
      <c r="O1061">
        <v>-1.6242718780694061E-2</v>
      </c>
      <c r="P1061">
        <v>38819900</v>
      </c>
      <c r="Q1061" s="1">
        <v>45323.291666666664</v>
      </c>
      <c r="R1061">
        <v>401.58519999999999</v>
      </c>
      <c r="S1061">
        <v>403.78</v>
      </c>
      <c r="T1061">
        <v>408</v>
      </c>
      <c r="U1061">
        <v>401.8</v>
      </c>
      <c r="V1061">
        <v>401.83</v>
      </c>
      <c r="W1061">
        <v>30657700</v>
      </c>
      <c r="X1061">
        <v>0.16003024468540866</v>
      </c>
      <c r="Y1061" s="1">
        <v>45323.291666666664</v>
      </c>
      <c r="Z1061">
        <v>63.013500000000001</v>
      </c>
      <c r="AA1061">
        <v>63.027000000000001</v>
      </c>
      <c r="AB1061">
        <v>63.191000000000003</v>
      </c>
      <c r="AC1061">
        <v>61.65</v>
      </c>
      <c r="AD1061">
        <v>62.1</v>
      </c>
      <c r="AE1061">
        <v>-0.43585111362806644</v>
      </c>
      <c r="AF1061">
        <v>369146000</v>
      </c>
      <c r="AG1061" s="1">
        <v>45323.291666666664</v>
      </c>
      <c r="AH1061">
        <v>19.712499999999999</v>
      </c>
      <c r="AI1061">
        <v>19.777999999999999</v>
      </c>
      <c r="AJ1061">
        <v>19.808</v>
      </c>
      <c r="AK1061">
        <v>19.562000000000001</v>
      </c>
      <c r="AL1061">
        <v>19.606000000000002</v>
      </c>
      <c r="AM1061">
        <v>-0.52383279925785997</v>
      </c>
      <c r="AN1061">
        <v>3121000</v>
      </c>
    </row>
    <row r="1062" spans="1:40">
      <c r="A1062" s="121">
        <v>45324.291666666664</v>
      </c>
      <c r="B1062">
        <v>184.94399999999999</v>
      </c>
      <c r="C1062">
        <v>185.85</v>
      </c>
      <c r="D1062">
        <v>187.33</v>
      </c>
      <c r="E1062">
        <v>179.25</v>
      </c>
      <c r="F1062">
        <v>179.86</v>
      </c>
      <c r="G1062">
        <v>102518000</v>
      </c>
      <c r="H1062">
        <v>0.19706241727837995</v>
      </c>
      <c r="I1062" s="1">
        <v>45324.291666666664</v>
      </c>
      <c r="J1062">
        <v>42.036999999999999</v>
      </c>
      <c r="K1062">
        <v>42.6</v>
      </c>
      <c r="L1062">
        <v>43.14</v>
      </c>
      <c r="M1062">
        <v>41.6</v>
      </c>
      <c r="N1062">
        <v>43</v>
      </c>
      <c r="O1062">
        <v>0.61077662721455139</v>
      </c>
      <c r="P1062">
        <v>53669900</v>
      </c>
      <c r="Q1062" s="1">
        <v>45324.291666666664</v>
      </c>
      <c r="R1062">
        <v>408.98480000000001</v>
      </c>
      <c r="S1062">
        <v>411.22</v>
      </c>
      <c r="T1062">
        <v>412.65</v>
      </c>
      <c r="U1062">
        <v>403.56</v>
      </c>
      <c r="V1062">
        <v>403.81</v>
      </c>
      <c r="W1062">
        <v>28245000</v>
      </c>
      <c r="X1062">
        <v>-2.9731563079410779E-2</v>
      </c>
      <c r="Y1062" s="1">
        <v>45324.291666666664</v>
      </c>
      <c r="Z1062">
        <v>66.145799999999994</v>
      </c>
      <c r="AA1062">
        <v>66.16</v>
      </c>
      <c r="AB1062">
        <v>66.599999999999994</v>
      </c>
      <c r="AC1062">
        <v>63.69</v>
      </c>
      <c r="AD1062">
        <v>63.973999999999997</v>
      </c>
      <c r="AE1062">
        <v>0.1404996050132426</v>
      </c>
      <c r="AF1062">
        <v>476578000</v>
      </c>
      <c r="AG1062" s="1">
        <v>45324.291666666664</v>
      </c>
      <c r="AH1062">
        <v>19.646799999999999</v>
      </c>
      <c r="AI1062">
        <v>19.712</v>
      </c>
      <c r="AJ1062">
        <v>19.751999999999999</v>
      </c>
      <c r="AK1062">
        <v>19.559999999999999</v>
      </c>
      <c r="AL1062">
        <v>19.582000000000001</v>
      </c>
      <c r="AM1062">
        <v>-0.98110138134681424</v>
      </c>
      <c r="AN1062">
        <v>2028500</v>
      </c>
    </row>
    <row r="1063" spans="1:40">
      <c r="A1063" s="121">
        <v>45327.291666666664</v>
      </c>
      <c r="B1063">
        <v>186.76499999999999</v>
      </c>
      <c r="C1063">
        <v>187.68</v>
      </c>
      <c r="D1063">
        <v>189.25</v>
      </c>
      <c r="E1063">
        <v>185.84</v>
      </c>
      <c r="F1063">
        <v>188.15</v>
      </c>
      <c r="G1063">
        <v>69668800</v>
      </c>
      <c r="H1063">
        <v>-0.42193353963401831</v>
      </c>
      <c r="I1063" s="1">
        <v>45327.291666666664</v>
      </c>
      <c r="J1063">
        <v>42.204799999999999</v>
      </c>
      <c r="K1063">
        <v>42.77</v>
      </c>
      <c r="L1063">
        <v>43.15</v>
      </c>
      <c r="M1063">
        <v>42.43</v>
      </c>
      <c r="N1063">
        <v>42.62</v>
      </c>
      <c r="O1063">
        <v>-0.43550543245034995</v>
      </c>
      <c r="P1063">
        <v>28890300</v>
      </c>
      <c r="Q1063" s="1">
        <v>45327.291666666664</v>
      </c>
      <c r="R1063">
        <v>403.44499999999999</v>
      </c>
      <c r="S1063">
        <v>405.65</v>
      </c>
      <c r="T1063">
        <v>411.16</v>
      </c>
      <c r="U1063">
        <v>403.99</v>
      </c>
      <c r="V1063">
        <v>409.9</v>
      </c>
      <c r="W1063">
        <v>25352300</v>
      </c>
      <c r="X1063">
        <v>-0.25724595828863411</v>
      </c>
      <c r="Y1063" s="1">
        <v>45327.291666666664</v>
      </c>
      <c r="Z1063">
        <v>69.317099999999996</v>
      </c>
      <c r="AA1063">
        <v>69.331999999999994</v>
      </c>
      <c r="AB1063">
        <v>69.497</v>
      </c>
      <c r="AC1063">
        <v>67.204999999999998</v>
      </c>
      <c r="AD1063">
        <v>68.224999999999994</v>
      </c>
      <c r="AE1063">
        <v>1.232235505336297</v>
      </c>
      <c r="AF1063">
        <v>680078000</v>
      </c>
      <c r="AG1063" s="1">
        <v>45327.291666666664</v>
      </c>
      <c r="AH1063">
        <v>19.453399999999998</v>
      </c>
      <c r="AI1063">
        <v>19.518000000000001</v>
      </c>
      <c r="AJ1063">
        <v>19.552</v>
      </c>
      <c r="AK1063">
        <v>19.378</v>
      </c>
      <c r="AL1063">
        <v>19.48</v>
      </c>
      <c r="AM1063">
        <v>-0.75173462346603903</v>
      </c>
      <c r="AN1063">
        <v>2576500</v>
      </c>
    </row>
    <row r="1064" spans="1:40">
      <c r="A1064" s="121">
        <v>45328.291666666664</v>
      </c>
      <c r="B1064">
        <v>188.37719999999999</v>
      </c>
      <c r="C1064">
        <v>189.3</v>
      </c>
      <c r="D1064">
        <v>189.31</v>
      </c>
      <c r="E1064">
        <v>186.77</v>
      </c>
      <c r="F1064">
        <v>186.86</v>
      </c>
      <c r="G1064">
        <v>43490800</v>
      </c>
      <c r="H1064">
        <v>-0.91522032165771339</v>
      </c>
      <c r="I1064" s="1">
        <v>45328.291666666664</v>
      </c>
      <c r="J1064">
        <v>42.2988</v>
      </c>
      <c r="K1064">
        <v>42.74</v>
      </c>
      <c r="L1064">
        <v>42.78</v>
      </c>
      <c r="M1064">
        <v>42.14</v>
      </c>
      <c r="N1064">
        <v>42.7</v>
      </c>
      <c r="O1064">
        <v>-0.21687624244167777</v>
      </c>
      <c r="P1064">
        <v>34068200</v>
      </c>
      <c r="Q1064" s="1">
        <v>45328.291666666664</v>
      </c>
      <c r="R1064">
        <v>403.28590000000003</v>
      </c>
      <c r="S1064">
        <v>405.49</v>
      </c>
      <c r="T1064">
        <v>407.97</v>
      </c>
      <c r="U1064">
        <v>402.91</v>
      </c>
      <c r="V1064">
        <v>405.88</v>
      </c>
      <c r="W1064">
        <v>18382600</v>
      </c>
      <c r="X1064">
        <v>-0.80542139310376326</v>
      </c>
      <c r="Y1064" s="1">
        <v>45328.291666666664</v>
      </c>
      <c r="Z1064">
        <v>68.208399999999997</v>
      </c>
      <c r="AA1064">
        <v>68.222999999999999</v>
      </c>
      <c r="AB1064">
        <v>69.754000000000005</v>
      </c>
      <c r="AC1064">
        <v>66.3</v>
      </c>
      <c r="AD1064">
        <v>69.63</v>
      </c>
      <c r="AE1064">
        <v>1.2485069303273528</v>
      </c>
      <c r="AF1064">
        <v>683111000</v>
      </c>
      <c r="AG1064" s="1">
        <v>45328.291666666664</v>
      </c>
      <c r="AH1064">
        <v>19.3278</v>
      </c>
      <c r="AI1064">
        <v>19.391999999999999</v>
      </c>
      <c r="AJ1064">
        <v>19.396000000000001</v>
      </c>
      <c r="AK1064">
        <v>19.225999999999999</v>
      </c>
      <c r="AL1064">
        <v>19.282</v>
      </c>
      <c r="AM1064">
        <v>-0.25784269956217998</v>
      </c>
      <c r="AN1064">
        <v>3756500</v>
      </c>
    </row>
    <row r="1065" spans="1:40">
      <c r="A1065" s="121">
        <v>45329.291666666664</v>
      </c>
      <c r="B1065">
        <v>188.48660000000001</v>
      </c>
      <c r="C1065">
        <v>189.41</v>
      </c>
      <c r="D1065">
        <v>191.05</v>
      </c>
      <c r="E1065">
        <v>188.61</v>
      </c>
      <c r="F1065">
        <v>190.64</v>
      </c>
      <c r="G1065">
        <v>53439000</v>
      </c>
      <c r="H1065">
        <v>-0.72776079209364719</v>
      </c>
      <c r="I1065" s="1">
        <v>45329.291666666664</v>
      </c>
      <c r="J1065">
        <v>42.3384</v>
      </c>
      <c r="K1065">
        <v>42.78</v>
      </c>
      <c r="L1065">
        <v>43.1</v>
      </c>
      <c r="M1065">
        <v>42.55</v>
      </c>
      <c r="N1065">
        <v>42.89</v>
      </c>
      <c r="O1065">
        <v>-0.20838931392012597</v>
      </c>
      <c r="P1065">
        <v>34269200</v>
      </c>
      <c r="Q1065" s="1">
        <v>45329.291666666664</v>
      </c>
      <c r="R1065">
        <v>411.79939999999999</v>
      </c>
      <c r="S1065">
        <v>414.05</v>
      </c>
      <c r="T1065">
        <v>414.3</v>
      </c>
      <c r="U1065">
        <v>407.4</v>
      </c>
      <c r="V1065">
        <v>407.44</v>
      </c>
      <c r="W1065">
        <v>22340500</v>
      </c>
      <c r="X1065">
        <v>-0.49412771425750018</v>
      </c>
      <c r="Y1065" s="1">
        <v>45329.291666666664</v>
      </c>
      <c r="Z1065">
        <v>70.084000000000003</v>
      </c>
      <c r="AA1065">
        <v>70.099000000000004</v>
      </c>
      <c r="AB1065">
        <v>70.22</v>
      </c>
      <c r="AC1065">
        <v>67.599999999999994</v>
      </c>
      <c r="AD1065">
        <v>68.319000000000003</v>
      </c>
      <c r="AE1065">
        <v>0.24241462662718397</v>
      </c>
      <c r="AF1065">
        <v>495575000</v>
      </c>
      <c r="AG1065" s="1">
        <v>45329.291666666664</v>
      </c>
      <c r="AH1065">
        <v>19.387599999999999</v>
      </c>
      <c r="AI1065">
        <v>19.452000000000002</v>
      </c>
      <c r="AJ1065">
        <v>19.533999999999999</v>
      </c>
      <c r="AK1065">
        <v>19.391999999999999</v>
      </c>
      <c r="AL1065">
        <v>19.452000000000002</v>
      </c>
      <c r="AM1065">
        <v>-0.59603310169295798</v>
      </c>
      <c r="AN1065">
        <v>2948500</v>
      </c>
    </row>
    <row r="1066" spans="1:40">
      <c r="A1066" s="121">
        <v>45330.291666666664</v>
      </c>
      <c r="B1066">
        <v>187.40190000000001</v>
      </c>
      <c r="C1066">
        <v>188.32</v>
      </c>
      <c r="D1066">
        <v>189.54</v>
      </c>
      <c r="E1066">
        <v>187.35</v>
      </c>
      <c r="F1066">
        <v>189.39</v>
      </c>
      <c r="G1066">
        <v>40962000</v>
      </c>
      <c r="H1066">
        <v>-0.96287192278772782</v>
      </c>
      <c r="I1066" s="1">
        <v>45330.291666666664</v>
      </c>
      <c r="J1066">
        <v>42.061300000000003</v>
      </c>
      <c r="K1066">
        <v>42.5</v>
      </c>
      <c r="L1066">
        <v>42.97</v>
      </c>
      <c r="M1066">
        <v>42.33</v>
      </c>
      <c r="N1066">
        <v>42.72</v>
      </c>
      <c r="O1066">
        <v>-0.25326025391939516</v>
      </c>
      <c r="P1066">
        <v>33206500</v>
      </c>
      <c r="Q1066" s="1">
        <v>45330.291666666664</v>
      </c>
      <c r="R1066">
        <v>411.85899999999998</v>
      </c>
      <c r="S1066">
        <v>414.11</v>
      </c>
      <c r="T1066">
        <v>415.56</v>
      </c>
      <c r="U1066">
        <v>412.53</v>
      </c>
      <c r="V1066">
        <v>414.05</v>
      </c>
      <c r="W1066">
        <v>21225300</v>
      </c>
      <c r="X1066">
        <v>-0.58183955908666529</v>
      </c>
      <c r="Y1066" s="1">
        <v>45330.291666666664</v>
      </c>
      <c r="Z1066">
        <v>69.626099999999994</v>
      </c>
      <c r="AA1066">
        <v>69.641000000000005</v>
      </c>
      <c r="AB1066">
        <v>70.793999999999997</v>
      </c>
      <c r="AC1066">
        <v>69.454999999999998</v>
      </c>
      <c r="AD1066">
        <v>70.073999999999998</v>
      </c>
      <c r="AE1066">
        <v>-0.19295462899402901</v>
      </c>
      <c r="AF1066">
        <v>414422000</v>
      </c>
      <c r="AG1066" s="1">
        <v>45330.291666666664</v>
      </c>
      <c r="AH1066">
        <v>19.216200000000001</v>
      </c>
      <c r="AI1066">
        <v>19.28</v>
      </c>
      <c r="AJ1066">
        <v>19.294</v>
      </c>
      <c r="AK1066">
        <v>19.094000000000001</v>
      </c>
      <c r="AL1066">
        <v>19.234000000000002</v>
      </c>
      <c r="AM1066">
        <v>-0.51483392098334058</v>
      </c>
      <c r="AN1066">
        <v>3142500</v>
      </c>
    </row>
    <row r="1067" spans="1:40">
      <c r="A1067" s="121">
        <v>45331.291666666664</v>
      </c>
      <c r="B1067">
        <v>188.16909999999999</v>
      </c>
      <c r="C1067">
        <v>188.85</v>
      </c>
      <c r="D1067">
        <v>189.99</v>
      </c>
      <c r="E1067">
        <v>188</v>
      </c>
      <c r="F1067">
        <v>188.65</v>
      </c>
      <c r="G1067">
        <v>45155200</v>
      </c>
      <c r="H1067">
        <v>-0.883857096048414</v>
      </c>
      <c r="I1067" s="1">
        <v>45331.291666666664</v>
      </c>
      <c r="J1067">
        <v>42.862900000000003</v>
      </c>
      <c r="K1067">
        <v>43.31</v>
      </c>
      <c r="L1067">
        <v>43.52</v>
      </c>
      <c r="M1067">
        <v>42.4</v>
      </c>
      <c r="N1067">
        <v>42.55</v>
      </c>
      <c r="O1067">
        <v>0.50619317818454312</v>
      </c>
      <c r="P1067">
        <v>51193000</v>
      </c>
      <c r="Q1067" s="1">
        <v>45331.291666666664</v>
      </c>
      <c r="R1067">
        <v>418.26400000000001</v>
      </c>
      <c r="S1067">
        <v>420.55</v>
      </c>
      <c r="T1067">
        <v>420.82</v>
      </c>
      <c r="U1067">
        <v>415.09</v>
      </c>
      <c r="V1067">
        <v>415.25</v>
      </c>
      <c r="W1067">
        <v>22032800</v>
      </c>
      <c r="X1067">
        <v>-0.51832869583384</v>
      </c>
      <c r="Y1067" s="1">
        <v>45331.291666666664</v>
      </c>
      <c r="Z1067">
        <v>72.117500000000007</v>
      </c>
      <c r="AA1067">
        <v>72.132999999999996</v>
      </c>
      <c r="AB1067">
        <v>72.185000000000002</v>
      </c>
      <c r="AC1067">
        <v>70.212000000000003</v>
      </c>
      <c r="AD1067">
        <v>70.533000000000001</v>
      </c>
      <c r="AE1067">
        <v>-7.3775695206920136E-2</v>
      </c>
      <c r="AF1067">
        <v>436637000</v>
      </c>
      <c r="AG1067" s="1">
        <v>45331.291666666664</v>
      </c>
      <c r="AH1067">
        <v>19.136500000000002</v>
      </c>
      <c r="AI1067">
        <v>19.2</v>
      </c>
      <c r="AJ1067">
        <v>19.257999999999999</v>
      </c>
      <c r="AK1067">
        <v>19.12</v>
      </c>
      <c r="AL1067">
        <v>19.181999999999999</v>
      </c>
      <c r="AM1067">
        <v>-0.1149070283645801</v>
      </c>
      <c r="AN1067">
        <v>4098000</v>
      </c>
    </row>
    <row r="1068" spans="1:40">
      <c r="A1068" s="121">
        <v>45334.291666666664</v>
      </c>
      <c r="B1068">
        <v>186.4753</v>
      </c>
      <c r="C1068">
        <v>187.15</v>
      </c>
      <c r="D1068">
        <v>188.67</v>
      </c>
      <c r="E1068">
        <v>186.79</v>
      </c>
      <c r="F1068">
        <v>188.42</v>
      </c>
      <c r="G1068">
        <v>41781900</v>
      </c>
      <c r="H1068">
        <v>-0.94742208580319021</v>
      </c>
      <c r="I1068" s="1">
        <v>45334.291666666664</v>
      </c>
      <c r="J1068">
        <v>43.575499999999998</v>
      </c>
      <c r="K1068">
        <v>44.03</v>
      </c>
      <c r="L1068">
        <v>45.04</v>
      </c>
      <c r="M1068">
        <v>43.32</v>
      </c>
      <c r="N1068">
        <v>43.39</v>
      </c>
      <c r="O1068">
        <v>0.50257462209351333</v>
      </c>
      <c r="P1068">
        <v>51107300</v>
      </c>
      <c r="Q1068" s="1">
        <v>45334.291666666664</v>
      </c>
      <c r="R1068">
        <v>413.00279999999998</v>
      </c>
      <c r="S1068">
        <v>415.26</v>
      </c>
      <c r="T1068">
        <v>420.74</v>
      </c>
      <c r="U1068">
        <v>414.75</v>
      </c>
      <c r="V1068">
        <v>420.56</v>
      </c>
      <c r="W1068">
        <v>21202900</v>
      </c>
      <c r="X1068">
        <v>-0.58360134650073747</v>
      </c>
      <c r="Y1068" s="1">
        <v>45334.291666666664</v>
      </c>
      <c r="Z1068">
        <v>72.232500000000002</v>
      </c>
      <c r="AA1068">
        <v>72.248000000000005</v>
      </c>
      <c r="AB1068">
        <v>74.611000000000004</v>
      </c>
      <c r="AC1068">
        <v>71.25</v>
      </c>
      <c r="AD1068">
        <v>72.599999999999994</v>
      </c>
      <c r="AE1068">
        <v>0.87618475235034876</v>
      </c>
      <c r="AF1068">
        <v>613710000</v>
      </c>
      <c r="AG1068" s="1">
        <v>45334.291666666664</v>
      </c>
      <c r="AH1068">
        <v>19.168399999999998</v>
      </c>
      <c r="AI1068">
        <v>19.231999999999999</v>
      </c>
      <c r="AJ1068">
        <v>19.504000000000001</v>
      </c>
      <c r="AK1068">
        <v>19.178000000000001</v>
      </c>
      <c r="AL1068">
        <v>19.245999999999999</v>
      </c>
      <c r="AM1068">
        <v>0.22453903119985183</v>
      </c>
      <c r="AN1068">
        <v>4909000</v>
      </c>
    </row>
    <row r="1069" spans="1:40">
      <c r="A1069" s="121">
        <v>45335.291666666664</v>
      </c>
      <c r="B1069">
        <v>184.37289999999999</v>
      </c>
      <c r="C1069">
        <v>185.04</v>
      </c>
      <c r="D1069">
        <v>186.21</v>
      </c>
      <c r="E1069">
        <v>183.51</v>
      </c>
      <c r="F1069">
        <v>185.77</v>
      </c>
      <c r="G1069">
        <v>56529500</v>
      </c>
      <c r="H1069">
        <v>-0.66952476184518561</v>
      </c>
      <c r="I1069" s="1">
        <v>45335.291666666664</v>
      </c>
      <c r="J1069">
        <v>42.714399999999998</v>
      </c>
      <c r="K1069">
        <v>43.16</v>
      </c>
      <c r="L1069">
        <v>43.63</v>
      </c>
      <c r="M1069">
        <v>42.76</v>
      </c>
      <c r="N1069">
        <v>43</v>
      </c>
      <c r="O1069">
        <v>-0.10903735963549212</v>
      </c>
      <c r="P1069">
        <v>36622200</v>
      </c>
      <c r="Q1069" s="1">
        <v>45335.291666666664</v>
      </c>
      <c r="R1069">
        <v>404.1114</v>
      </c>
      <c r="S1069">
        <v>406.32</v>
      </c>
      <c r="T1069">
        <v>410.07</v>
      </c>
      <c r="U1069">
        <v>403.39</v>
      </c>
      <c r="V1069">
        <v>404.94</v>
      </c>
      <c r="W1069">
        <v>27824900</v>
      </c>
      <c r="X1069">
        <v>-6.2772942215648456E-2</v>
      </c>
      <c r="Y1069" s="1">
        <v>45335.291666666664</v>
      </c>
      <c r="Z1069">
        <v>72.112499999999997</v>
      </c>
      <c r="AA1069">
        <v>72.128</v>
      </c>
      <c r="AB1069">
        <v>73.45</v>
      </c>
      <c r="AC1069">
        <v>69.62</v>
      </c>
      <c r="AD1069">
        <v>70.400000000000006</v>
      </c>
      <c r="AE1069">
        <v>0.81647457755626718</v>
      </c>
      <c r="AF1069">
        <v>602580000</v>
      </c>
      <c r="AG1069" s="1">
        <v>45335.291666666664</v>
      </c>
      <c r="AH1069">
        <v>19.108599999999999</v>
      </c>
      <c r="AI1069">
        <v>19.172000000000001</v>
      </c>
      <c r="AJ1069">
        <v>19.440000000000001</v>
      </c>
      <c r="AK1069">
        <v>19.084</v>
      </c>
      <c r="AL1069">
        <v>19.39</v>
      </c>
      <c r="AM1069">
        <v>0.50496919138255147</v>
      </c>
      <c r="AN1069">
        <v>5579000</v>
      </c>
    </row>
    <row r="1070" spans="1:40">
      <c r="A1070" s="121">
        <v>45336.291666666664</v>
      </c>
      <c r="B1070">
        <v>183.48609999999999</v>
      </c>
      <c r="C1070">
        <v>184.15</v>
      </c>
      <c r="D1070">
        <v>185.53</v>
      </c>
      <c r="E1070">
        <v>182.44</v>
      </c>
      <c r="F1070">
        <v>185.32</v>
      </c>
      <c r="G1070">
        <v>54630500</v>
      </c>
      <c r="H1070">
        <v>-0.70530868724296225</v>
      </c>
      <c r="I1070" s="1">
        <v>45336.291666666664</v>
      </c>
      <c r="J1070">
        <v>43.733800000000002</v>
      </c>
      <c r="K1070">
        <v>44.19</v>
      </c>
      <c r="L1070">
        <v>44.29</v>
      </c>
      <c r="M1070">
        <v>43.39</v>
      </c>
      <c r="N1070">
        <v>43.82</v>
      </c>
      <c r="O1070">
        <v>-0.12744681652801246</v>
      </c>
      <c r="P1070">
        <v>36186200</v>
      </c>
      <c r="Q1070" s="1">
        <v>45336.291666666664</v>
      </c>
      <c r="R1070">
        <v>408.01729999999998</v>
      </c>
      <c r="S1070">
        <v>409.49</v>
      </c>
      <c r="T1070">
        <v>409.84</v>
      </c>
      <c r="U1070">
        <v>404.57</v>
      </c>
      <c r="V1070">
        <v>408.07</v>
      </c>
      <c r="W1070">
        <v>20401200</v>
      </c>
      <c r="X1070">
        <v>-0.64665603265527627</v>
      </c>
      <c r="Y1070" s="1">
        <v>45336.291666666664</v>
      </c>
      <c r="Z1070">
        <v>73.884100000000004</v>
      </c>
      <c r="AA1070">
        <v>73.900000000000006</v>
      </c>
      <c r="AB1070">
        <v>74.236000000000004</v>
      </c>
      <c r="AC1070">
        <v>71.938000000000002</v>
      </c>
      <c r="AD1070">
        <v>73.201999999999998</v>
      </c>
      <c r="AE1070">
        <v>0.2925325469260438</v>
      </c>
      <c r="AF1070">
        <v>504917000</v>
      </c>
      <c r="AG1070" s="1">
        <v>45336.291666666664</v>
      </c>
      <c r="AH1070">
        <v>18.289300000000001</v>
      </c>
      <c r="AI1070">
        <v>18.350000000000001</v>
      </c>
      <c r="AJ1070">
        <v>19.084</v>
      </c>
      <c r="AK1070">
        <v>17.87</v>
      </c>
      <c r="AL1070">
        <v>19.036000000000001</v>
      </c>
      <c r="AM1070">
        <v>5.1954775347966162</v>
      </c>
      <c r="AN1070">
        <v>16785500</v>
      </c>
    </row>
    <row r="1071" spans="1:40">
      <c r="A1071" s="121">
        <v>45337.291666666664</v>
      </c>
      <c r="B1071">
        <v>183.19710000000001</v>
      </c>
      <c r="C1071">
        <v>183.86</v>
      </c>
      <c r="D1071">
        <v>184.49</v>
      </c>
      <c r="E1071">
        <v>181.35</v>
      </c>
      <c r="F1071">
        <v>183.55</v>
      </c>
      <c r="G1071">
        <v>65434500</v>
      </c>
      <c r="H1071">
        <v>-0.50172283679663321</v>
      </c>
      <c r="I1071" s="1">
        <v>45337.291666666664</v>
      </c>
      <c r="J1071">
        <v>43.595300000000002</v>
      </c>
      <c r="K1071">
        <v>44.05</v>
      </c>
      <c r="L1071">
        <v>45.27</v>
      </c>
      <c r="M1071">
        <v>44.02</v>
      </c>
      <c r="N1071">
        <v>44.76</v>
      </c>
      <c r="O1071">
        <v>0.20351383934502007</v>
      </c>
      <c r="P1071">
        <v>44024500</v>
      </c>
      <c r="Q1071" s="1">
        <v>45337.291666666664</v>
      </c>
      <c r="R1071">
        <v>405.09780000000001</v>
      </c>
      <c r="S1071">
        <v>406.56</v>
      </c>
      <c r="T1071">
        <v>409.13</v>
      </c>
      <c r="U1071">
        <v>404.29</v>
      </c>
      <c r="V1071">
        <v>408.14</v>
      </c>
      <c r="W1071">
        <v>21825500</v>
      </c>
      <c r="X1071">
        <v>-0.53463309453639196</v>
      </c>
      <c r="Y1071" s="1">
        <v>45337.291666666664</v>
      </c>
      <c r="Z1071">
        <v>72.642399999999995</v>
      </c>
      <c r="AA1071">
        <v>72.658000000000001</v>
      </c>
      <c r="AB1071">
        <v>73.974999999999994</v>
      </c>
      <c r="AC1071">
        <v>72.400000000000006</v>
      </c>
      <c r="AD1071">
        <v>73.869</v>
      </c>
      <c r="AE1071">
        <v>-0.16237529419382551</v>
      </c>
      <c r="AF1071">
        <v>420122000</v>
      </c>
      <c r="AG1071" s="1">
        <v>45337.291666666664</v>
      </c>
      <c r="AH1071">
        <v>18.3371</v>
      </c>
      <c r="AI1071">
        <v>18.398</v>
      </c>
      <c r="AJ1071">
        <v>18.436</v>
      </c>
      <c r="AK1071">
        <v>18.175999999999998</v>
      </c>
      <c r="AL1071">
        <v>18.25</v>
      </c>
      <c r="AM1071">
        <v>1.2575265466191095</v>
      </c>
      <c r="AN1071">
        <v>7377000</v>
      </c>
    </row>
    <row r="1072" spans="1:40">
      <c r="A1072" s="121">
        <v>45338.291666666664</v>
      </c>
      <c r="B1072">
        <v>181.65270000000001</v>
      </c>
      <c r="C1072">
        <v>182.31</v>
      </c>
      <c r="D1072">
        <v>184.85</v>
      </c>
      <c r="E1072">
        <v>181.67</v>
      </c>
      <c r="F1072">
        <v>183.42</v>
      </c>
      <c r="G1072">
        <v>49701400</v>
      </c>
      <c r="H1072">
        <v>-0.79819049170751244</v>
      </c>
      <c r="I1072" s="1">
        <v>45338.291666666664</v>
      </c>
      <c r="J1072">
        <v>43.0608</v>
      </c>
      <c r="K1072">
        <v>43.51</v>
      </c>
      <c r="L1072">
        <v>44.22</v>
      </c>
      <c r="M1072">
        <v>43.12</v>
      </c>
      <c r="N1072">
        <v>44.03</v>
      </c>
      <c r="O1072">
        <v>-0.3946203932094613</v>
      </c>
      <c r="P1072">
        <v>29858600</v>
      </c>
      <c r="Q1072" s="1">
        <v>45338.291666666664</v>
      </c>
      <c r="R1072">
        <v>402.60680000000002</v>
      </c>
      <c r="S1072">
        <v>404.06</v>
      </c>
      <c r="T1072">
        <v>408.29</v>
      </c>
      <c r="U1072">
        <v>403.44</v>
      </c>
      <c r="V1072">
        <v>407.96</v>
      </c>
      <c r="W1072">
        <v>22281100</v>
      </c>
      <c r="X1072">
        <v>-0.49879959695374521</v>
      </c>
      <c r="Y1072" s="1">
        <v>45338.291666666664</v>
      </c>
      <c r="Z1072">
        <v>72.597399999999993</v>
      </c>
      <c r="AA1072">
        <v>72.613</v>
      </c>
      <c r="AB1072">
        <v>74.402000000000001</v>
      </c>
      <c r="AC1072">
        <v>72.501000000000005</v>
      </c>
      <c r="AD1072">
        <v>74.099999999999994</v>
      </c>
      <c r="AE1072">
        <v>0.24108415732359617</v>
      </c>
      <c r="AF1072">
        <v>495327000</v>
      </c>
      <c r="AG1072" s="1">
        <v>45338.291666666664</v>
      </c>
      <c r="AH1072">
        <v>17.709199999999999</v>
      </c>
      <c r="AI1072">
        <v>17.768000000000001</v>
      </c>
      <c r="AJ1072">
        <v>18.05</v>
      </c>
      <c r="AK1072">
        <v>17.739999999999998</v>
      </c>
      <c r="AL1072">
        <v>18.036000000000001</v>
      </c>
      <c r="AM1072">
        <v>1.1702583549801651</v>
      </c>
      <c r="AN1072">
        <v>7168500</v>
      </c>
    </row>
    <row r="1073" spans="1:40">
      <c r="A1073" s="121">
        <v>45342.291666666664</v>
      </c>
      <c r="B1073">
        <v>180.90539999999999</v>
      </c>
      <c r="C1073">
        <v>181.56</v>
      </c>
      <c r="D1073">
        <v>182.43</v>
      </c>
      <c r="E1073">
        <v>180</v>
      </c>
      <c r="F1073">
        <v>181.79</v>
      </c>
      <c r="G1073">
        <v>53665600</v>
      </c>
      <c r="H1073">
        <v>-0.72349084080605575</v>
      </c>
      <c r="I1073" s="1">
        <v>45342.291666666664</v>
      </c>
      <c r="J1073">
        <v>44.060400000000001</v>
      </c>
      <c r="K1073">
        <v>44.52</v>
      </c>
      <c r="L1073">
        <v>45.17</v>
      </c>
      <c r="M1073">
        <v>43.42</v>
      </c>
      <c r="N1073">
        <v>44.26</v>
      </c>
      <c r="O1073">
        <v>0.94198640188498273</v>
      </c>
      <c r="P1073">
        <v>61514100</v>
      </c>
      <c r="Q1073" s="1">
        <v>45342.291666666664</v>
      </c>
      <c r="R1073">
        <v>401.34140000000002</v>
      </c>
      <c r="S1073">
        <v>402.79</v>
      </c>
      <c r="T1073">
        <v>404.49</v>
      </c>
      <c r="U1073">
        <v>398.01</v>
      </c>
      <c r="V1073">
        <v>403.24</v>
      </c>
      <c r="W1073">
        <v>24307900</v>
      </c>
      <c r="X1073">
        <v>-0.33938929646974964</v>
      </c>
      <c r="Y1073" s="1">
        <v>45342.291666666664</v>
      </c>
      <c r="Z1073">
        <v>69.437100000000001</v>
      </c>
      <c r="AA1073">
        <v>69.451999999999998</v>
      </c>
      <c r="AB1073">
        <v>71.956000000000003</v>
      </c>
      <c r="AC1073">
        <v>67.733999999999995</v>
      </c>
      <c r="AD1073">
        <v>71.947000000000003</v>
      </c>
      <c r="AE1073">
        <v>1.365041019894023</v>
      </c>
      <c r="AF1073">
        <v>704833000</v>
      </c>
      <c r="AG1073" s="1">
        <v>45342.291666666664</v>
      </c>
      <c r="AH1073">
        <v>17.511900000000001</v>
      </c>
      <c r="AI1073">
        <v>17.57</v>
      </c>
      <c r="AJ1073">
        <v>17.716000000000001</v>
      </c>
      <c r="AK1073">
        <v>17.52</v>
      </c>
      <c r="AL1073">
        <v>17.654</v>
      </c>
      <c r="AM1073">
        <v>9.3322829383021499E-2</v>
      </c>
      <c r="AN1073">
        <v>4595500</v>
      </c>
    </row>
    <row r="1074" spans="1:40">
      <c r="A1074" s="121">
        <v>45343.291666666664</v>
      </c>
      <c r="B1074">
        <v>181.6627</v>
      </c>
      <c r="C1074">
        <v>182.32</v>
      </c>
      <c r="D1074">
        <v>182.89</v>
      </c>
      <c r="E1074">
        <v>180.66</v>
      </c>
      <c r="F1074">
        <v>181.94</v>
      </c>
      <c r="G1074">
        <v>41529700</v>
      </c>
      <c r="H1074">
        <v>-0.95217443229361631</v>
      </c>
      <c r="I1074" s="1">
        <v>45343.291666666664</v>
      </c>
      <c r="J1074">
        <v>43.0212</v>
      </c>
      <c r="K1074">
        <v>43.47</v>
      </c>
      <c r="L1074">
        <v>44.69</v>
      </c>
      <c r="M1074">
        <v>43.08</v>
      </c>
      <c r="N1074">
        <v>44.48</v>
      </c>
      <c r="O1074">
        <v>0.78157500812265701</v>
      </c>
      <c r="P1074">
        <v>57715000</v>
      </c>
      <c r="Q1074" s="1">
        <v>45343.291666666664</v>
      </c>
      <c r="R1074">
        <v>400.73360000000002</v>
      </c>
      <c r="S1074">
        <v>402.18</v>
      </c>
      <c r="T1074">
        <v>402.29</v>
      </c>
      <c r="U1074">
        <v>397.22</v>
      </c>
      <c r="V1074">
        <v>400.17</v>
      </c>
      <c r="W1074">
        <v>18631100</v>
      </c>
      <c r="X1074">
        <v>-0.78587656397889993</v>
      </c>
      <c r="Y1074" s="1">
        <v>45343.291666666664</v>
      </c>
      <c r="Z1074">
        <v>67.457499999999996</v>
      </c>
      <c r="AA1074">
        <v>67.471999999999994</v>
      </c>
      <c r="AB1074">
        <v>68.888000000000005</v>
      </c>
      <c r="AC1074">
        <v>66.248000000000005</v>
      </c>
      <c r="AD1074">
        <v>68.006</v>
      </c>
      <c r="AE1074">
        <v>1.2870637161535041</v>
      </c>
      <c r="AF1074">
        <v>690298000</v>
      </c>
      <c r="AG1074" s="1">
        <v>45343.291666666664</v>
      </c>
      <c r="AH1074">
        <v>17.320499999999999</v>
      </c>
      <c r="AI1074">
        <v>17.378</v>
      </c>
      <c r="AJ1074">
        <v>17.579999999999998</v>
      </c>
      <c r="AK1074">
        <v>17.352</v>
      </c>
      <c r="AL1074">
        <v>17.571999999999999</v>
      </c>
      <c r="AM1074">
        <v>0.59558580284457308</v>
      </c>
      <c r="AN1074">
        <v>5795500</v>
      </c>
    </row>
    <row r="1075" spans="1:40">
      <c r="A1075" s="121">
        <v>45344.291666666664</v>
      </c>
      <c r="B1075">
        <v>183.70529999999999</v>
      </c>
      <c r="C1075">
        <v>184.37</v>
      </c>
      <c r="D1075">
        <v>184.96</v>
      </c>
      <c r="E1075">
        <v>182.46</v>
      </c>
      <c r="F1075">
        <v>183.48</v>
      </c>
      <c r="G1075">
        <v>52292200</v>
      </c>
      <c r="H1075">
        <v>-0.74937058969563264</v>
      </c>
      <c r="I1075" s="1">
        <v>45344.291666666664</v>
      </c>
      <c r="J1075">
        <v>42.536299999999997</v>
      </c>
      <c r="K1075">
        <v>42.98</v>
      </c>
      <c r="L1075">
        <v>44.68</v>
      </c>
      <c r="M1075">
        <v>42.53</v>
      </c>
      <c r="N1075">
        <v>44.68</v>
      </c>
      <c r="O1075">
        <v>0.99667431144276331</v>
      </c>
      <c r="P1075">
        <v>62809300</v>
      </c>
      <c r="Q1075" s="1">
        <v>45344.291666666664</v>
      </c>
      <c r="R1075">
        <v>410.16950000000003</v>
      </c>
      <c r="S1075">
        <v>411.65</v>
      </c>
      <c r="T1075">
        <v>412.83</v>
      </c>
      <c r="U1075">
        <v>408.57</v>
      </c>
      <c r="V1075">
        <v>410.19</v>
      </c>
      <c r="W1075">
        <v>27009900</v>
      </c>
      <c r="X1075">
        <v>-0.12687368964729262</v>
      </c>
      <c r="Y1075" s="1">
        <v>45344.291666666664</v>
      </c>
      <c r="Z1075">
        <v>78.521100000000004</v>
      </c>
      <c r="AA1075">
        <v>78.537999999999997</v>
      </c>
      <c r="AB1075">
        <v>78.575000000000003</v>
      </c>
      <c r="AC1075">
        <v>74.22</v>
      </c>
      <c r="AD1075">
        <v>75.025000000000006</v>
      </c>
      <c r="AE1075">
        <v>2.2248407129509022</v>
      </c>
      <c r="AF1075">
        <v>865100000</v>
      </c>
      <c r="AG1075" s="1">
        <v>45344.291666666664</v>
      </c>
      <c r="AH1075">
        <v>17.605499999999999</v>
      </c>
      <c r="AI1075">
        <v>17.664000000000001</v>
      </c>
      <c r="AJ1075">
        <v>17.808</v>
      </c>
      <c r="AK1075">
        <v>17.571999999999999</v>
      </c>
      <c r="AL1075">
        <v>17.649999999999999</v>
      </c>
      <c r="AM1075">
        <v>1.7721368181782575</v>
      </c>
      <c r="AN1075">
        <v>8606500</v>
      </c>
    </row>
    <row r="1076" spans="1:40">
      <c r="A1076" s="121">
        <v>45345.291666666664</v>
      </c>
      <c r="B1076">
        <v>181.86199999999999</v>
      </c>
      <c r="C1076">
        <v>182.52</v>
      </c>
      <c r="D1076">
        <v>185.04</v>
      </c>
      <c r="E1076">
        <v>182.23</v>
      </c>
      <c r="F1076">
        <v>185.01</v>
      </c>
      <c r="G1076">
        <v>45119700</v>
      </c>
      <c r="H1076">
        <v>-0.8845260425210949</v>
      </c>
      <c r="I1076" s="1">
        <v>45345.291666666664</v>
      </c>
      <c r="J1076">
        <v>42.546199999999999</v>
      </c>
      <c r="K1076">
        <v>42.99</v>
      </c>
      <c r="L1076">
        <v>43.51</v>
      </c>
      <c r="M1076">
        <v>42.66</v>
      </c>
      <c r="N1076">
        <v>43.13</v>
      </c>
      <c r="O1076">
        <v>-0.22774880012476031</v>
      </c>
      <c r="P1076">
        <v>33810700</v>
      </c>
      <c r="Q1076" s="1">
        <v>45345.291666666664</v>
      </c>
      <c r="R1076">
        <v>408.86430000000001</v>
      </c>
      <c r="S1076">
        <v>410.34</v>
      </c>
      <c r="T1076">
        <v>415.86</v>
      </c>
      <c r="U1076">
        <v>408.97</v>
      </c>
      <c r="V1076">
        <v>415.67</v>
      </c>
      <c r="W1076">
        <v>16295900</v>
      </c>
      <c r="X1076">
        <v>-0.96954290189592507</v>
      </c>
      <c r="Y1076" s="1">
        <v>45345.291666666664</v>
      </c>
      <c r="Z1076">
        <v>78.8001</v>
      </c>
      <c r="AA1076">
        <v>78.816999999999993</v>
      </c>
      <c r="AB1076">
        <v>82.394000000000005</v>
      </c>
      <c r="AC1076">
        <v>77.569999999999993</v>
      </c>
      <c r="AD1076">
        <v>80.790000000000006</v>
      </c>
      <c r="AE1076">
        <v>2.0332531332342589</v>
      </c>
      <c r="AF1076">
        <v>829388000</v>
      </c>
      <c r="AG1076" s="1">
        <v>45345.291666666664</v>
      </c>
      <c r="AH1076">
        <v>17.523800000000001</v>
      </c>
      <c r="AI1076">
        <v>17.582000000000001</v>
      </c>
      <c r="AJ1076">
        <v>17.713999999999999</v>
      </c>
      <c r="AK1076">
        <v>17.533999999999999</v>
      </c>
      <c r="AL1076">
        <v>17.661999999999999</v>
      </c>
      <c r="AM1076">
        <v>0.68620241430659468</v>
      </c>
      <c r="AN1076">
        <v>6012000</v>
      </c>
    </row>
    <row r="1077" spans="1:40">
      <c r="A1077" s="121">
        <v>45348.291666666664</v>
      </c>
      <c r="B1077">
        <v>180.5069</v>
      </c>
      <c r="C1077">
        <v>181.16</v>
      </c>
      <c r="D1077">
        <v>182.76</v>
      </c>
      <c r="E1077">
        <v>180.65</v>
      </c>
      <c r="F1077">
        <v>182.24</v>
      </c>
      <c r="G1077">
        <v>40867400</v>
      </c>
      <c r="H1077">
        <v>-0.96465452381070294</v>
      </c>
      <c r="I1077" s="1">
        <v>45348.291666666664</v>
      </c>
      <c r="J1077">
        <v>42.546199999999999</v>
      </c>
      <c r="K1077">
        <v>42.99</v>
      </c>
      <c r="L1077">
        <v>43.68</v>
      </c>
      <c r="M1077">
        <v>42.82</v>
      </c>
      <c r="N1077">
        <v>43.5</v>
      </c>
      <c r="O1077">
        <v>-0.51382584894102878</v>
      </c>
      <c r="P1077">
        <v>27035400</v>
      </c>
      <c r="Q1077" s="1">
        <v>45348.291666666664</v>
      </c>
      <c r="R1077">
        <v>406.07429999999999</v>
      </c>
      <c r="S1077">
        <v>407.54</v>
      </c>
      <c r="T1077">
        <v>412.16</v>
      </c>
      <c r="U1077">
        <v>407.36</v>
      </c>
      <c r="V1077">
        <v>411.46</v>
      </c>
      <c r="W1077">
        <v>16193500</v>
      </c>
      <c r="X1077">
        <v>-0.97759678721739784</v>
      </c>
      <c r="Y1077" s="1">
        <v>45348.291666666664</v>
      </c>
      <c r="Z1077">
        <v>79.075000000000003</v>
      </c>
      <c r="AA1077">
        <v>79.091999999999999</v>
      </c>
      <c r="AB1077">
        <v>80.646000000000001</v>
      </c>
      <c r="AC1077">
        <v>78.504999999999995</v>
      </c>
      <c r="AD1077">
        <v>79.7</v>
      </c>
      <c r="AE1077">
        <v>0.28746817989948376</v>
      </c>
      <c r="AF1077">
        <v>503973000</v>
      </c>
      <c r="AG1077" s="1">
        <v>45348.291666666664</v>
      </c>
      <c r="AH1077">
        <v>17.157</v>
      </c>
      <c r="AI1077">
        <v>17.213999999999999</v>
      </c>
      <c r="AJ1077">
        <v>17.318000000000001</v>
      </c>
      <c r="AK1077">
        <v>17.184000000000001</v>
      </c>
      <c r="AL1077">
        <v>17.312000000000001</v>
      </c>
      <c r="AM1077">
        <v>1.6329681192816194</v>
      </c>
      <c r="AN1077">
        <v>8274000</v>
      </c>
    </row>
    <row r="1078" spans="1:40">
      <c r="A1078" s="121">
        <v>45349.291666666664</v>
      </c>
      <c r="B1078">
        <v>181.9716</v>
      </c>
      <c r="C1078">
        <v>182.63</v>
      </c>
      <c r="D1078">
        <v>183.92</v>
      </c>
      <c r="E1078">
        <v>179.56</v>
      </c>
      <c r="F1078">
        <v>181.1</v>
      </c>
      <c r="G1078">
        <v>54318900</v>
      </c>
      <c r="H1078">
        <v>-0.71118034135246577</v>
      </c>
      <c r="I1078" s="1">
        <v>45349.291666666664</v>
      </c>
      <c r="J1078">
        <v>42.288899999999998</v>
      </c>
      <c r="K1078">
        <v>42.73</v>
      </c>
      <c r="L1078">
        <v>43.27</v>
      </c>
      <c r="M1078">
        <v>42.51</v>
      </c>
      <c r="N1078">
        <v>43.25</v>
      </c>
      <c r="O1078">
        <v>-0.5944305581332795</v>
      </c>
      <c r="P1078">
        <v>25126400</v>
      </c>
      <c r="Q1078" s="1">
        <v>45349.291666666664</v>
      </c>
      <c r="R1078">
        <v>406.0145</v>
      </c>
      <c r="S1078">
        <v>407.48</v>
      </c>
      <c r="T1078">
        <v>408.32</v>
      </c>
      <c r="U1078">
        <v>403.85</v>
      </c>
      <c r="V1078">
        <v>407.99</v>
      </c>
      <c r="W1078">
        <v>14835800</v>
      </c>
      <c r="X1078">
        <v>-1.0843815538283712</v>
      </c>
      <c r="Y1078" s="1">
        <v>45349.291666666664</v>
      </c>
      <c r="Z1078">
        <v>78.684100000000001</v>
      </c>
      <c r="AA1078">
        <v>78.700999999999993</v>
      </c>
      <c r="AB1078">
        <v>79.48</v>
      </c>
      <c r="AC1078">
        <v>77.162000000000006</v>
      </c>
      <c r="AD1078">
        <v>79.381</v>
      </c>
      <c r="AE1078">
        <v>-0.31482669016178738</v>
      </c>
      <c r="AF1078">
        <v>391705000</v>
      </c>
      <c r="AG1078" s="1">
        <v>45349.291666666664</v>
      </c>
      <c r="AH1078">
        <v>17.101199999999999</v>
      </c>
      <c r="AI1078">
        <v>17.158000000000001</v>
      </c>
      <c r="AJ1078">
        <v>17.248000000000001</v>
      </c>
      <c r="AK1078">
        <v>17.053999999999998</v>
      </c>
      <c r="AL1078">
        <v>17.236000000000001</v>
      </c>
      <c r="AM1078">
        <v>4.7989803104230332E-3</v>
      </c>
      <c r="AN1078">
        <v>4384000</v>
      </c>
    </row>
    <row r="1079" spans="1:40">
      <c r="A1079" s="121">
        <v>45350.291666666664</v>
      </c>
      <c r="B1079">
        <v>180.76589999999999</v>
      </c>
      <c r="C1079">
        <v>181.42</v>
      </c>
      <c r="D1079">
        <v>183.12</v>
      </c>
      <c r="E1079">
        <v>180.13</v>
      </c>
      <c r="F1079">
        <v>182.51</v>
      </c>
      <c r="G1079">
        <v>48953900</v>
      </c>
      <c r="H1079">
        <v>-0.81227605475903319</v>
      </c>
      <c r="I1079" s="1">
        <v>45350.291666666664</v>
      </c>
      <c r="J1079">
        <v>41.5565</v>
      </c>
      <c r="K1079">
        <v>41.99</v>
      </c>
      <c r="L1079">
        <v>42.45</v>
      </c>
      <c r="M1079">
        <v>41.91</v>
      </c>
      <c r="N1079">
        <v>42.44</v>
      </c>
      <c r="O1079">
        <v>-0.51833954376169489</v>
      </c>
      <c r="P1079">
        <v>26928500</v>
      </c>
      <c r="Q1079" s="1">
        <v>45350.291666666664</v>
      </c>
      <c r="R1079">
        <v>406.25369999999998</v>
      </c>
      <c r="S1079">
        <v>407.72</v>
      </c>
      <c r="T1079">
        <v>409.3</v>
      </c>
      <c r="U1079">
        <v>405.32</v>
      </c>
      <c r="V1079">
        <v>408.18</v>
      </c>
      <c r="W1079">
        <v>13183100</v>
      </c>
      <c r="X1079">
        <v>-1.2143684314728844</v>
      </c>
      <c r="Y1079" s="1">
        <v>45350.291666666664</v>
      </c>
      <c r="Z1079">
        <v>77.646299999999997</v>
      </c>
      <c r="AA1079">
        <v>77.662999999999997</v>
      </c>
      <c r="AB1079">
        <v>78.933000000000007</v>
      </c>
      <c r="AC1079">
        <v>77.125</v>
      </c>
      <c r="AD1079">
        <v>77.62</v>
      </c>
      <c r="AE1079">
        <v>-0.30728915237331617</v>
      </c>
      <c r="AF1079">
        <v>393110000</v>
      </c>
      <c r="AG1079" s="1">
        <v>45350.291666666664</v>
      </c>
      <c r="AH1079">
        <v>16.9756</v>
      </c>
      <c r="AI1079">
        <v>17.032</v>
      </c>
      <c r="AJ1079">
        <v>17.096</v>
      </c>
      <c r="AK1079">
        <v>16.978000000000002</v>
      </c>
      <c r="AL1079">
        <v>17.064</v>
      </c>
      <c r="AM1079">
        <v>-0.61528651567565085</v>
      </c>
      <c r="AN1079">
        <v>2902500</v>
      </c>
    </row>
    <row r="1080" spans="1:40">
      <c r="A1080" s="121">
        <v>45351.291666666664</v>
      </c>
      <c r="B1080">
        <v>180.09829999999999</v>
      </c>
      <c r="C1080">
        <v>180.75</v>
      </c>
      <c r="D1080">
        <v>182.57</v>
      </c>
      <c r="E1080">
        <v>179.53</v>
      </c>
      <c r="F1080">
        <v>181.27</v>
      </c>
      <c r="G1080">
        <v>136682600</v>
      </c>
      <c r="H1080">
        <v>0.84084519644893274</v>
      </c>
      <c r="I1080" s="1">
        <v>45351.291666666664</v>
      </c>
      <c r="J1080">
        <v>42.605600000000003</v>
      </c>
      <c r="K1080">
        <v>43.05</v>
      </c>
      <c r="L1080">
        <v>43.15</v>
      </c>
      <c r="M1080">
        <v>42.36</v>
      </c>
      <c r="N1080">
        <v>42.37</v>
      </c>
      <c r="O1080">
        <v>0.40832326962680709</v>
      </c>
      <c r="P1080">
        <v>48875100</v>
      </c>
      <c r="Q1080" s="1">
        <v>45351.291666666664</v>
      </c>
      <c r="R1080">
        <v>412.1524</v>
      </c>
      <c r="S1080">
        <v>413.64</v>
      </c>
      <c r="T1080">
        <v>414.2</v>
      </c>
      <c r="U1080">
        <v>405.92</v>
      </c>
      <c r="V1080">
        <v>408.64</v>
      </c>
      <c r="W1080">
        <v>31947300</v>
      </c>
      <c r="X1080">
        <v>0.26145886295270721</v>
      </c>
      <c r="Y1080" s="1">
        <v>45351.291666666664</v>
      </c>
      <c r="Z1080">
        <v>79.094999999999999</v>
      </c>
      <c r="AA1080">
        <v>79.111999999999995</v>
      </c>
      <c r="AB1080">
        <v>79.989999999999995</v>
      </c>
      <c r="AC1080">
        <v>78.349999999999994</v>
      </c>
      <c r="AD1080">
        <v>79.093999999999994</v>
      </c>
      <c r="AE1080">
        <v>0.3052578420393916</v>
      </c>
      <c r="AF1080">
        <v>507289000</v>
      </c>
      <c r="AG1080" s="1">
        <v>45351.291666666664</v>
      </c>
      <c r="AH1080">
        <v>17.1052</v>
      </c>
      <c r="AI1080">
        <v>17.161999999999999</v>
      </c>
      <c r="AJ1080">
        <v>17.3</v>
      </c>
      <c r="AK1080">
        <v>17.123999999999999</v>
      </c>
      <c r="AL1080">
        <v>17.242000000000001</v>
      </c>
      <c r="AM1080">
        <v>0.56984482545466852</v>
      </c>
      <c r="AN1080">
        <v>5734000</v>
      </c>
    </row>
    <row r="1081" spans="1:40">
      <c r="A1081" s="121">
        <v>45352.291666666664</v>
      </c>
      <c r="B1081">
        <v>179.01230000000001</v>
      </c>
      <c r="C1081">
        <v>179.66</v>
      </c>
      <c r="D1081">
        <v>180.53</v>
      </c>
      <c r="E1081">
        <v>177.38</v>
      </c>
      <c r="F1081">
        <v>179.55</v>
      </c>
      <c r="G1081">
        <v>73488000</v>
      </c>
      <c r="H1081">
        <v>-0.34996620531111755</v>
      </c>
      <c r="I1081" s="1">
        <v>45352.291666666664</v>
      </c>
      <c r="J1081">
        <v>43.367600000000003</v>
      </c>
      <c r="K1081">
        <v>43.82</v>
      </c>
      <c r="L1081">
        <v>44.27</v>
      </c>
      <c r="M1081">
        <v>43.13</v>
      </c>
      <c r="N1081">
        <v>43.41</v>
      </c>
      <c r="O1081">
        <v>9.256730510009703E-2</v>
      </c>
      <c r="P1081">
        <v>41396900</v>
      </c>
      <c r="Q1081" s="1">
        <v>45352.291666666664</v>
      </c>
      <c r="R1081">
        <v>414.00569999999999</v>
      </c>
      <c r="S1081">
        <v>415.5</v>
      </c>
      <c r="T1081">
        <v>415.87</v>
      </c>
      <c r="U1081">
        <v>410.88</v>
      </c>
      <c r="V1081">
        <v>411.27</v>
      </c>
      <c r="W1081">
        <v>17800300</v>
      </c>
      <c r="X1081">
        <v>-0.85122000074725579</v>
      </c>
      <c r="Y1081" s="1">
        <v>45352.291666666664</v>
      </c>
      <c r="Z1081">
        <v>82.261300000000006</v>
      </c>
      <c r="AA1081">
        <v>82.278999999999996</v>
      </c>
      <c r="AB1081">
        <v>82.3</v>
      </c>
      <c r="AC1081">
        <v>79.435000000000002</v>
      </c>
      <c r="AD1081">
        <v>80</v>
      </c>
      <c r="AE1081">
        <v>0.15421738730870233</v>
      </c>
      <c r="AF1081">
        <v>479135000</v>
      </c>
      <c r="AG1081" s="1">
        <v>45352.291666666664</v>
      </c>
      <c r="AH1081">
        <v>17.5457</v>
      </c>
      <c r="AI1081">
        <v>17.603999999999999</v>
      </c>
      <c r="AJ1081">
        <v>17.690000000000001</v>
      </c>
      <c r="AK1081">
        <v>17.454000000000001</v>
      </c>
      <c r="AL1081">
        <v>17.524000000000001</v>
      </c>
      <c r="AM1081">
        <v>0.6100258633315927</v>
      </c>
      <c r="AN1081">
        <v>5830000</v>
      </c>
    </row>
    <row r="1082" spans="1:40">
      <c r="A1082" s="121">
        <v>45355.291666666664</v>
      </c>
      <c r="B1082">
        <v>174.46870000000001</v>
      </c>
      <c r="C1082">
        <v>175.1</v>
      </c>
      <c r="D1082">
        <v>176.9</v>
      </c>
      <c r="E1082">
        <v>173.79</v>
      </c>
      <c r="F1082">
        <v>176.15</v>
      </c>
      <c r="G1082">
        <v>81510100</v>
      </c>
      <c r="H1082">
        <v>-0.19880126169157888</v>
      </c>
      <c r="I1082" s="1">
        <v>45355.291666666664</v>
      </c>
      <c r="J1082">
        <v>45.139099999999999</v>
      </c>
      <c r="K1082">
        <v>45.61</v>
      </c>
      <c r="L1082">
        <v>46.61</v>
      </c>
      <c r="M1082">
        <v>43.85</v>
      </c>
      <c r="N1082">
        <v>44.27</v>
      </c>
      <c r="O1082">
        <v>0.87766730627861522</v>
      </c>
      <c r="P1082">
        <v>59990800</v>
      </c>
      <c r="Q1082" s="1">
        <v>45355.291666666664</v>
      </c>
      <c r="R1082">
        <v>413.42779999999999</v>
      </c>
      <c r="S1082">
        <v>414.92</v>
      </c>
      <c r="T1082">
        <v>417.35</v>
      </c>
      <c r="U1082">
        <v>412.32</v>
      </c>
      <c r="V1082">
        <v>413.44</v>
      </c>
      <c r="W1082">
        <v>17596000</v>
      </c>
      <c r="X1082">
        <v>-0.86728844577828013</v>
      </c>
      <c r="Y1082" s="1">
        <v>45355.291666666664</v>
      </c>
      <c r="Z1082">
        <v>85.218699999999998</v>
      </c>
      <c r="AA1082">
        <v>85.236999999999995</v>
      </c>
      <c r="AB1082">
        <v>87.694999999999993</v>
      </c>
      <c r="AC1082">
        <v>83.718999999999994</v>
      </c>
      <c r="AD1082">
        <v>84.13</v>
      </c>
      <c r="AE1082">
        <v>0.88641005272389051</v>
      </c>
      <c r="AF1082">
        <v>615616000</v>
      </c>
      <c r="AG1082" s="1">
        <v>45355.291666666664</v>
      </c>
      <c r="AH1082">
        <v>17.238800000000001</v>
      </c>
      <c r="AI1082">
        <v>17.295999999999999</v>
      </c>
      <c r="AJ1082">
        <v>17.385999999999999</v>
      </c>
      <c r="AK1082">
        <v>17.231999999999999</v>
      </c>
      <c r="AL1082">
        <v>17.326000000000001</v>
      </c>
      <c r="AM1082">
        <v>-0.65463044859680575</v>
      </c>
      <c r="AN1082">
        <v>2808500</v>
      </c>
    </row>
    <row r="1083" spans="1:40">
      <c r="A1083" s="121">
        <v>45356.291666666664</v>
      </c>
      <c r="B1083">
        <v>169.5067</v>
      </c>
      <c r="C1083">
        <v>170.12</v>
      </c>
      <c r="D1083">
        <v>172.04</v>
      </c>
      <c r="E1083">
        <v>169.62</v>
      </c>
      <c r="F1083">
        <v>170.76</v>
      </c>
      <c r="G1083">
        <v>95132400</v>
      </c>
      <c r="H1083">
        <v>5.7891401260571039E-2</v>
      </c>
      <c r="I1083" s="1">
        <v>45356.291666666664</v>
      </c>
      <c r="J1083">
        <v>42.714399999999998</v>
      </c>
      <c r="K1083">
        <v>43.16</v>
      </c>
      <c r="L1083">
        <v>44.87</v>
      </c>
      <c r="M1083">
        <v>42.69</v>
      </c>
      <c r="N1083">
        <v>44.56</v>
      </c>
      <c r="O1083">
        <v>0.73682229399333976</v>
      </c>
      <c r="P1083">
        <v>56655100</v>
      </c>
      <c r="Q1083" s="1">
        <v>45356.291666666664</v>
      </c>
      <c r="R1083">
        <v>401.20190000000002</v>
      </c>
      <c r="S1083">
        <v>402.65</v>
      </c>
      <c r="T1083">
        <v>414.25</v>
      </c>
      <c r="U1083">
        <v>400.64</v>
      </c>
      <c r="V1083">
        <v>413.96</v>
      </c>
      <c r="W1083">
        <v>26919200</v>
      </c>
      <c r="X1083">
        <v>-0.13400735564980809</v>
      </c>
      <c r="Y1083" s="1">
        <v>45356.291666666664</v>
      </c>
      <c r="Z1083">
        <v>85.949600000000004</v>
      </c>
      <c r="AA1083">
        <v>85.963999999999999</v>
      </c>
      <c r="AB1083">
        <v>86.096999999999994</v>
      </c>
      <c r="AC1083">
        <v>83.417000000000002</v>
      </c>
      <c r="AD1083">
        <v>85.27</v>
      </c>
      <c r="AE1083">
        <v>0.3768778630188156</v>
      </c>
      <c r="AF1083">
        <v>520639000</v>
      </c>
      <c r="AG1083" s="1">
        <v>45356.291666666664</v>
      </c>
      <c r="AH1083">
        <v>17.075299999999999</v>
      </c>
      <c r="AI1083">
        <v>17.132000000000001</v>
      </c>
      <c r="AJ1083">
        <v>17.302</v>
      </c>
      <c r="AK1083">
        <v>17.111999999999998</v>
      </c>
      <c r="AL1083">
        <v>17.224</v>
      </c>
      <c r="AM1083">
        <v>-0.70757733704921089</v>
      </c>
      <c r="AN1083">
        <v>2682000</v>
      </c>
    </row>
    <row r="1084" spans="1:40">
      <c r="A1084" s="121">
        <v>45357.291666666664</v>
      </c>
      <c r="B1084">
        <v>168.5103</v>
      </c>
      <c r="C1084">
        <v>169.12</v>
      </c>
      <c r="D1084">
        <v>171.24</v>
      </c>
      <c r="E1084">
        <v>168.68</v>
      </c>
      <c r="F1084">
        <v>171.06</v>
      </c>
      <c r="G1084">
        <v>68587700</v>
      </c>
      <c r="H1084">
        <v>-0.44230531517247873</v>
      </c>
      <c r="I1084" s="1">
        <v>45357.291666666664</v>
      </c>
      <c r="J1084">
        <v>44.0505</v>
      </c>
      <c r="K1084">
        <v>44.51</v>
      </c>
      <c r="L1084">
        <v>45.51</v>
      </c>
      <c r="M1084">
        <v>43.56</v>
      </c>
      <c r="N1084">
        <v>43.93</v>
      </c>
      <c r="O1084">
        <v>0.56779730113451365</v>
      </c>
      <c r="P1084">
        <v>52652000</v>
      </c>
      <c r="Q1084" s="1">
        <v>45357.291666666664</v>
      </c>
      <c r="R1084">
        <v>400.64389999999997</v>
      </c>
      <c r="S1084">
        <v>402.09</v>
      </c>
      <c r="T1084">
        <v>405.16</v>
      </c>
      <c r="U1084">
        <v>398.39</v>
      </c>
      <c r="V1084">
        <v>402.97</v>
      </c>
      <c r="W1084">
        <v>22344100</v>
      </c>
      <c r="X1084">
        <v>-0.49384456985166719</v>
      </c>
      <c r="Y1084" s="1">
        <v>45357.291666666664</v>
      </c>
      <c r="Z1084">
        <v>88.685100000000006</v>
      </c>
      <c r="AA1084">
        <v>88.7</v>
      </c>
      <c r="AB1084">
        <v>89.724000000000004</v>
      </c>
      <c r="AC1084">
        <v>87.03</v>
      </c>
      <c r="AD1084">
        <v>88.022000000000006</v>
      </c>
      <c r="AE1084">
        <v>0.70885677824186688</v>
      </c>
      <c r="AF1084">
        <v>582520000</v>
      </c>
      <c r="AG1084" s="1">
        <v>45357.291666666664</v>
      </c>
      <c r="AH1084">
        <v>17.296600000000002</v>
      </c>
      <c r="AI1084">
        <v>17.353999999999999</v>
      </c>
      <c r="AJ1084">
        <v>17.420000000000002</v>
      </c>
      <c r="AK1084">
        <v>17.277999999999999</v>
      </c>
      <c r="AL1084">
        <v>17.352</v>
      </c>
      <c r="AM1084">
        <v>-0.29090834531506543</v>
      </c>
      <c r="AN1084">
        <v>3677500</v>
      </c>
    </row>
    <row r="1085" spans="1:40">
      <c r="A1085" s="121">
        <v>45358.291666666664</v>
      </c>
      <c r="B1085">
        <v>168.39070000000001</v>
      </c>
      <c r="C1085">
        <v>169</v>
      </c>
      <c r="D1085">
        <v>170.73</v>
      </c>
      <c r="E1085">
        <v>168.49</v>
      </c>
      <c r="F1085">
        <v>169.15</v>
      </c>
      <c r="G1085">
        <v>71765100</v>
      </c>
      <c r="H1085">
        <v>-0.38243177933314459</v>
      </c>
      <c r="I1085" s="1">
        <v>45358.291666666664</v>
      </c>
      <c r="J1085">
        <v>45.6736</v>
      </c>
      <c r="K1085">
        <v>46.15</v>
      </c>
      <c r="L1085">
        <v>46.42</v>
      </c>
      <c r="M1085">
        <v>45.18</v>
      </c>
      <c r="N1085">
        <v>45.55</v>
      </c>
      <c r="O1085">
        <v>0.47178945002852118</v>
      </c>
      <c r="P1085">
        <v>50378200</v>
      </c>
      <c r="Q1085" s="1">
        <v>45358.291666666664</v>
      </c>
      <c r="R1085">
        <v>407.66860000000003</v>
      </c>
      <c r="S1085">
        <v>409.14</v>
      </c>
      <c r="T1085">
        <v>409.78</v>
      </c>
      <c r="U1085">
        <v>402.24</v>
      </c>
      <c r="V1085">
        <v>406.12</v>
      </c>
      <c r="W1085">
        <v>18718500</v>
      </c>
      <c r="X1085">
        <v>-0.77900244701506471</v>
      </c>
      <c r="Y1085" s="1">
        <v>45358.291666666664</v>
      </c>
      <c r="Z1085">
        <v>92.653499999999994</v>
      </c>
      <c r="AA1085">
        <v>92.668999999999997</v>
      </c>
      <c r="AB1085">
        <v>92.766999999999996</v>
      </c>
      <c r="AC1085">
        <v>89.602000000000004</v>
      </c>
      <c r="AD1085">
        <v>90.158000000000001</v>
      </c>
      <c r="AE1085">
        <v>0.84619018026825443</v>
      </c>
      <c r="AF1085">
        <v>608119000</v>
      </c>
      <c r="AG1085" s="1">
        <v>45358.291666666664</v>
      </c>
      <c r="AH1085">
        <v>17.322500000000002</v>
      </c>
      <c r="AI1085">
        <v>17.38</v>
      </c>
      <c r="AJ1085">
        <v>17.466000000000001</v>
      </c>
      <c r="AK1085">
        <v>17.358000000000001</v>
      </c>
      <c r="AL1085">
        <v>17.442</v>
      </c>
      <c r="AM1085">
        <v>0.44783677815129996</v>
      </c>
      <c r="AN1085">
        <v>5442500</v>
      </c>
    </row>
    <row r="1086" spans="1:40">
      <c r="A1086" s="121">
        <v>45359.291666666664</v>
      </c>
      <c r="B1086">
        <v>170.11449999999999</v>
      </c>
      <c r="C1086">
        <v>170.73</v>
      </c>
      <c r="D1086">
        <v>173.7</v>
      </c>
      <c r="E1086">
        <v>168.94</v>
      </c>
      <c r="F1086">
        <v>169</v>
      </c>
      <c r="G1086">
        <v>76114600</v>
      </c>
      <c r="H1086">
        <v>-0.30047170375777366</v>
      </c>
      <c r="I1086" s="1">
        <v>45359.291666666664</v>
      </c>
      <c r="J1086">
        <v>43.5458</v>
      </c>
      <c r="K1086">
        <v>44</v>
      </c>
      <c r="L1086">
        <v>46.63</v>
      </c>
      <c r="M1086">
        <v>44</v>
      </c>
      <c r="N1086">
        <v>46.44</v>
      </c>
      <c r="O1086">
        <v>0.6582316469427707</v>
      </c>
      <c r="P1086">
        <v>54793800</v>
      </c>
      <c r="Q1086" s="1">
        <v>45359.291666666664</v>
      </c>
      <c r="R1086">
        <v>404.75909999999999</v>
      </c>
      <c r="S1086">
        <v>406.22</v>
      </c>
      <c r="T1086">
        <v>410.42</v>
      </c>
      <c r="U1086">
        <v>404.33</v>
      </c>
      <c r="V1086">
        <v>407.96</v>
      </c>
      <c r="W1086">
        <v>17971700</v>
      </c>
      <c r="X1086">
        <v>-0.83773918098064981</v>
      </c>
      <c r="Y1086" s="1">
        <v>45359.291666666664</v>
      </c>
      <c r="Z1086">
        <v>87.513300000000001</v>
      </c>
      <c r="AA1086">
        <v>87.528000000000006</v>
      </c>
      <c r="AB1086">
        <v>97.4</v>
      </c>
      <c r="AC1086">
        <v>86.506</v>
      </c>
      <c r="AD1086">
        <v>95.138000000000005</v>
      </c>
      <c r="AE1086">
        <v>3.7117957387820604</v>
      </c>
      <c r="AF1086">
        <v>1142269000</v>
      </c>
      <c r="AG1086" s="1">
        <v>45359.291666666664</v>
      </c>
      <c r="AH1086">
        <v>17.3843</v>
      </c>
      <c r="AI1086">
        <v>17.442</v>
      </c>
      <c r="AJ1086">
        <v>17.600000000000001</v>
      </c>
      <c r="AK1086">
        <v>17.399999999999999</v>
      </c>
      <c r="AL1086">
        <v>17.53</v>
      </c>
      <c r="AM1086">
        <v>-0.44179651359247324</v>
      </c>
      <c r="AN1086">
        <v>3317000</v>
      </c>
    </row>
    <row r="1087" spans="1:40">
      <c r="A1087" s="121">
        <v>45362.291666666664</v>
      </c>
      <c r="B1087">
        <v>172.12719999999999</v>
      </c>
      <c r="C1087">
        <v>172.75</v>
      </c>
      <c r="D1087">
        <v>174.38</v>
      </c>
      <c r="E1087">
        <v>172.05</v>
      </c>
      <c r="F1087">
        <v>172.94</v>
      </c>
      <c r="G1087">
        <v>60139500</v>
      </c>
      <c r="H1087">
        <v>-0.60149950082044956</v>
      </c>
      <c r="I1087" s="1">
        <v>45362.291666666664</v>
      </c>
      <c r="J1087">
        <v>44.396900000000002</v>
      </c>
      <c r="K1087">
        <v>44.86</v>
      </c>
      <c r="L1087">
        <v>44.93</v>
      </c>
      <c r="M1087">
        <v>43.66</v>
      </c>
      <c r="N1087">
        <v>43.87</v>
      </c>
      <c r="O1087">
        <v>-0.1753789620885379</v>
      </c>
      <c r="P1087">
        <v>35051000</v>
      </c>
      <c r="Q1087" s="1">
        <v>45362.291666666664</v>
      </c>
      <c r="R1087">
        <v>403.0652</v>
      </c>
      <c r="S1087">
        <v>404.52</v>
      </c>
      <c r="T1087">
        <v>405.68</v>
      </c>
      <c r="U1087">
        <v>401.26</v>
      </c>
      <c r="V1087">
        <v>403.76</v>
      </c>
      <c r="W1087">
        <v>16120800</v>
      </c>
      <c r="X1087">
        <v>-0.98331473119074819</v>
      </c>
      <c r="Y1087" s="1">
        <v>45362.291666666664</v>
      </c>
      <c r="Z1087">
        <v>85.759600000000006</v>
      </c>
      <c r="AA1087">
        <v>85.774000000000001</v>
      </c>
      <c r="AB1087">
        <v>88.796999999999997</v>
      </c>
      <c r="AC1087">
        <v>84.165999999999997</v>
      </c>
      <c r="AD1087">
        <v>86.429000000000002</v>
      </c>
      <c r="AE1087">
        <v>1.22304024571392</v>
      </c>
      <c r="AF1087">
        <v>678364000</v>
      </c>
      <c r="AG1087" s="1">
        <v>45362.291666666664</v>
      </c>
      <c r="AH1087">
        <v>17.294599999999999</v>
      </c>
      <c r="AI1087">
        <v>17.352</v>
      </c>
      <c r="AJ1087">
        <v>17.385999999999999</v>
      </c>
      <c r="AK1087">
        <v>17.265999999999998</v>
      </c>
      <c r="AL1087">
        <v>17.297999999999998</v>
      </c>
      <c r="AM1087">
        <v>-0.66886123284488297</v>
      </c>
      <c r="AN1087">
        <v>2774500</v>
      </c>
    </row>
    <row r="1088" spans="1:40">
      <c r="A1088" s="121">
        <v>45363.291666666664</v>
      </c>
      <c r="B1088">
        <v>172.6054</v>
      </c>
      <c r="C1088">
        <v>173.23</v>
      </c>
      <c r="D1088">
        <v>174.03</v>
      </c>
      <c r="E1088">
        <v>171.01</v>
      </c>
      <c r="F1088">
        <v>173.15</v>
      </c>
      <c r="G1088">
        <v>59825400</v>
      </c>
      <c r="H1088">
        <v>-0.6074182638364799</v>
      </c>
      <c r="I1088" s="1">
        <v>45363.291666666664</v>
      </c>
      <c r="J1088">
        <v>44.773000000000003</v>
      </c>
      <c r="K1088">
        <v>45.24</v>
      </c>
      <c r="L1088">
        <v>45.27</v>
      </c>
      <c r="M1088">
        <v>44.46</v>
      </c>
      <c r="N1088">
        <v>45.06</v>
      </c>
      <c r="O1088">
        <v>-0.31282498061269431</v>
      </c>
      <c r="P1088">
        <v>31795800</v>
      </c>
      <c r="Q1088" s="1">
        <v>45363.291666666664</v>
      </c>
      <c r="R1088">
        <v>413.78649999999999</v>
      </c>
      <c r="S1088">
        <v>415.28</v>
      </c>
      <c r="T1088">
        <v>415.57</v>
      </c>
      <c r="U1088">
        <v>406.79</v>
      </c>
      <c r="V1088">
        <v>407.62</v>
      </c>
      <c r="W1088">
        <v>22457000</v>
      </c>
      <c r="X1088">
        <v>-0.48496484667984802</v>
      </c>
      <c r="Y1088" s="1">
        <v>45363.291666666664</v>
      </c>
      <c r="Z1088">
        <v>91.897599999999997</v>
      </c>
      <c r="AA1088">
        <v>91.912999999999997</v>
      </c>
      <c r="AB1088">
        <v>91.96</v>
      </c>
      <c r="AC1088">
        <v>86.15</v>
      </c>
      <c r="AD1088">
        <v>88.049000000000007</v>
      </c>
      <c r="AE1088">
        <v>1.1678418640017634</v>
      </c>
      <c r="AF1088">
        <v>668075000</v>
      </c>
      <c r="AG1088" s="1">
        <v>45363.291666666664</v>
      </c>
      <c r="AH1088">
        <v>17.491900000000001</v>
      </c>
      <c r="AI1088">
        <v>17.55</v>
      </c>
      <c r="AJ1088">
        <v>17.643999999999998</v>
      </c>
      <c r="AK1088">
        <v>17.414000000000001</v>
      </c>
      <c r="AL1088">
        <v>17.492000000000001</v>
      </c>
      <c r="AM1088">
        <v>-0.8249813070958486</v>
      </c>
      <c r="AN1088">
        <v>2401500</v>
      </c>
    </row>
    <row r="1089" spans="1:40">
      <c r="A1089" s="121">
        <v>45364.291666666664</v>
      </c>
      <c r="B1089">
        <v>170.51300000000001</v>
      </c>
      <c r="C1089">
        <v>171.13</v>
      </c>
      <c r="D1089">
        <v>173.19</v>
      </c>
      <c r="E1089">
        <v>170.76</v>
      </c>
      <c r="F1089">
        <v>172.77</v>
      </c>
      <c r="G1089">
        <v>52488700</v>
      </c>
      <c r="H1089">
        <v>-0.74566782964262412</v>
      </c>
      <c r="I1089" s="1">
        <v>45364.291666666664</v>
      </c>
      <c r="J1089">
        <v>42.783700000000003</v>
      </c>
      <c r="K1089">
        <v>43.23</v>
      </c>
      <c r="L1089">
        <v>44.98</v>
      </c>
      <c r="M1089">
        <v>43.2</v>
      </c>
      <c r="N1089">
        <v>44.51</v>
      </c>
      <c r="O1089">
        <v>0.59076267637268298</v>
      </c>
      <c r="P1089">
        <v>53195900</v>
      </c>
      <c r="Q1089" s="1">
        <v>45364.291666666664</v>
      </c>
      <c r="R1089">
        <v>413.6071</v>
      </c>
      <c r="S1089">
        <v>415.1</v>
      </c>
      <c r="T1089">
        <v>418.18</v>
      </c>
      <c r="U1089">
        <v>411.45</v>
      </c>
      <c r="V1089">
        <v>418.1</v>
      </c>
      <c r="W1089">
        <v>17115900</v>
      </c>
      <c r="X1089">
        <v>-0.9050488983450683</v>
      </c>
      <c r="Y1089" s="1">
        <v>45364.291666666664</v>
      </c>
      <c r="Z1089">
        <v>90.872799999999998</v>
      </c>
      <c r="AA1089">
        <v>90.888000000000005</v>
      </c>
      <c r="AB1089">
        <v>91.504000000000005</v>
      </c>
      <c r="AC1089">
        <v>88.435000000000002</v>
      </c>
      <c r="AD1089">
        <v>91.055000000000007</v>
      </c>
      <c r="AE1089">
        <v>0.99422634947471322</v>
      </c>
      <c r="AF1089">
        <v>635713000</v>
      </c>
      <c r="AG1089" s="1">
        <v>45364.291666666664</v>
      </c>
      <c r="AH1089">
        <v>17.509899999999998</v>
      </c>
      <c r="AI1089">
        <v>17.568000000000001</v>
      </c>
      <c r="AJ1089">
        <v>17.632000000000001</v>
      </c>
      <c r="AK1089">
        <v>17.515999999999998</v>
      </c>
      <c r="AL1089">
        <v>17.562000000000001</v>
      </c>
      <c r="AM1089">
        <v>-0.90408772541604299</v>
      </c>
      <c r="AN1089">
        <v>2212500</v>
      </c>
    </row>
    <row r="1090" spans="1:40">
      <c r="A1090" s="121">
        <v>45365.291666666664</v>
      </c>
      <c r="B1090">
        <v>172.37629999999999</v>
      </c>
      <c r="C1090">
        <v>173</v>
      </c>
      <c r="D1090">
        <v>174.31</v>
      </c>
      <c r="E1090">
        <v>172.05</v>
      </c>
      <c r="F1090">
        <v>172.91</v>
      </c>
      <c r="G1090">
        <v>72913500</v>
      </c>
      <c r="H1090">
        <v>-0.36079183203098208</v>
      </c>
      <c r="I1090" s="1">
        <v>45365.291666666664</v>
      </c>
      <c r="J1090">
        <v>42.308700000000002</v>
      </c>
      <c r="K1090">
        <v>42.75</v>
      </c>
      <c r="L1090">
        <v>43.35</v>
      </c>
      <c r="M1090">
        <v>42.51</v>
      </c>
      <c r="N1090">
        <v>43.23</v>
      </c>
      <c r="O1090">
        <v>-4.6639434415844047E-2</v>
      </c>
      <c r="P1090">
        <v>38100000</v>
      </c>
      <c r="Q1090" s="1">
        <v>45365.291666666664</v>
      </c>
      <c r="R1090">
        <v>423.69069999999999</v>
      </c>
      <c r="S1090">
        <v>425.22</v>
      </c>
      <c r="T1090">
        <v>427.82</v>
      </c>
      <c r="U1090">
        <v>417.99</v>
      </c>
      <c r="V1090">
        <v>420.24</v>
      </c>
      <c r="W1090">
        <v>34157300</v>
      </c>
      <c r="X1090">
        <v>0.43527806764465021</v>
      </c>
      <c r="Y1090" s="1">
        <v>45365.291666666664</v>
      </c>
      <c r="Z1090">
        <v>87.929299999999998</v>
      </c>
      <c r="AA1090">
        <v>87.944000000000003</v>
      </c>
      <c r="AB1090">
        <v>90.646000000000001</v>
      </c>
      <c r="AC1090">
        <v>86.6</v>
      </c>
      <c r="AD1090">
        <v>89.576999999999998</v>
      </c>
      <c r="AE1090">
        <v>0.8150690011145737</v>
      </c>
      <c r="AF1090">
        <v>602318000</v>
      </c>
      <c r="AG1090" s="1">
        <v>45365.291666666664</v>
      </c>
      <c r="AH1090">
        <v>17.362300000000001</v>
      </c>
      <c r="AI1090">
        <v>17.420000000000002</v>
      </c>
      <c r="AJ1090">
        <v>17.643999999999998</v>
      </c>
      <c r="AK1090">
        <v>17.361999999999998</v>
      </c>
      <c r="AL1090">
        <v>17.596</v>
      </c>
      <c r="AM1090">
        <v>-0.47402505438958947</v>
      </c>
      <c r="AN1090">
        <v>3240000</v>
      </c>
    </row>
    <row r="1091" spans="1:40">
      <c r="A1091" s="121">
        <v>45366.291666666664</v>
      </c>
      <c r="B1091">
        <v>171.99770000000001</v>
      </c>
      <c r="C1091">
        <v>172.62</v>
      </c>
      <c r="D1091">
        <v>172.62</v>
      </c>
      <c r="E1091">
        <v>170.29</v>
      </c>
      <c r="F1091">
        <v>171.17</v>
      </c>
      <c r="G1091">
        <v>121664700</v>
      </c>
      <c r="H1091">
        <v>0.55785445751724771</v>
      </c>
      <c r="I1091" s="1">
        <v>45366.291666666664</v>
      </c>
      <c r="J1091">
        <v>42.199800000000003</v>
      </c>
      <c r="K1091">
        <v>42.64</v>
      </c>
      <c r="L1091">
        <v>43.15</v>
      </c>
      <c r="M1091">
        <v>42.35</v>
      </c>
      <c r="N1091">
        <v>42.45</v>
      </c>
      <c r="O1091">
        <v>1.1706732355445686</v>
      </c>
      <c r="P1091">
        <v>66930200</v>
      </c>
      <c r="Q1091" s="1">
        <v>45366.291666666664</v>
      </c>
      <c r="R1091">
        <v>414.92239999999998</v>
      </c>
      <c r="S1091">
        <v>416.42</v>
      </c>
      <c r="T1091">
        <v>422.6</v>
      </c>
      <c r="U1091">
        <v>412.79</v>
      </c>
      <c r="V1091">
        <v>419.29</v>
      </c>
      <c r="W1091">
        <v>45049800</v>
      </c>
      <c r="X1091">
        <v>1.2919865233491703</v>
      </c>
      <c r="Y1091" s="1">
        <v>45366.291666666664</v>
      </c>
      <c r="Z1091">
        <v>87.822299999999998</v>
      </c>
      <c r="AA1091">
        <v>87.837000000000003</v>
      </c>
      <c r="AB1091">
        <v>89.546000000000006</v>
      </c>
      <c r="AC1091">
        <v>86.257000000000005</v>
      </c>
      <c r="AD1091">
        <v>86.93</v>
      </c>
      <c r="AE1091">
        <v>1.0284161916995724</v>
      </c>
      <c r="AF1091">
        <v>642086000</v>
      </c>
      <c r="AG1091" s="1">
        <v>45366.291666666664</v>
      </c>
      <c r="AH1091">
        <v>17.418199999999999</v>
      </c>
      <c r="AI1091">
        <v>17.475999999999999</v>
      </c>
      <c r="AJ1091">
        <v>17.533999999999999</v>
      </c>
      <c r="AK1091">
        <v>17.423999999999999</v>
      </c>
      <c r="AL1091">
        <v>17.47</v>
      </c>
      <c r="AM1091">
        <v>-0.65693248722517117</v>
      </c>
      <c r="AN1091">
        <v>2803000</v>
      </c>
    </row>
    <row r="1092" spans="1:40">
      <c r="A1092" s="121">
        <v>45369.291666666664</v>
      </c>
      <c r="B1092">
        <v>173.09370000000001</v>
      </c>
      <c r="C1092">
        <v>173.72</v>
      </c>
      <c r="D1092">
        <v>177.71</v>
      </c>
      <c r="E1092">
        <v>173.52</v>
      </c>
      <c r="F1092">
        <v>175.57</v>
      </c>
      <c r="G1092">
        <v>75604200</v>
      </c>
      <c r="H1092">
        <v>-0.31008945811429034</v>
      </c>
      <c r="I1092" s="1">
        <v>45369.291666666664</v>
      </c>
      <c r="J1092">
        <v>42.269100000000002</v>
      </c>
      <c r="K1092">
        <v>42.71</v>
      </c>
      <c r="L1092">
        <v>43.38</v>
      </c>
      <c r="M1092">
        <v>42.6</v>
      </c>
      <c r="N1092">
        <v>43.09</v>
      </c>
      <c r="O1092">
        <v>-0.48710257997938633</v>
      </c>
      <c r="P1092">
        <v>27668300</v>
      </c>
      <c r="Q1092" s="1">
        <v>45369.291666666664</v>
      </c>
      <c r="R1092">
        <v>415.81920000000002</v>
      </c>
      <c r="S1092">
        <v>417.32</v>
      </c>
      <c r="T1092">
        <v>420.73</v>
      </c>
      <c r="U1092">
        <v>413.78</v>
      </c>
      <c r="V1092">
        <v>414.25</v>
      </c>
      <c r="W1092">
        <v>20106000</v>
      </c>
      <c r="X1092">
        <v>-0.66987387393358466</v>
      </c>
      <c r="Y1092" s="1">
        <v>45369.291666666664</v>
      </c>
      <c r="Z1092">
        <v>88.440200000000004</v>
      </c>
      <c r="AA1092">
        <v>88.454999999999998</v>
      </c>
      <c r="AB1092">
        <v>92.405000000000001</v>
      </c>
      <c r="AC1092">
        <v>87.084999999999994</v>
      </c>
      <c r="AD1092">
        <v>90.388000000000005</v>
      </c>
      <c r="AE1092">
        <v>1.172675544818427</v>
      </c>
      <c r="AF1092">
        <v>668976000</v>
      </c>
      <c r="AG1092" s="1">
        <v>45369.291666666664</v>
      </c>
      <c r="AH1092">
        <v>17.7471</v>
      </c>
      <c r="AI1092">
        <v>17.806000000000001</v>
      </c>
      <c r="AJ1092">
        <v>17.904</v>
      </c>
      <c r="AK1092">
        <v>17.777999999999999</v>
      </c>
      <c r="AL1092">
        <v>17.777999999999999</v>
      </c>
      <c r="AM1092">
        <v>1.5472068496481004E-2</v>
      </c>
      <c r="AN1092">
        <v>4409500</v>
      </c>
    </row>
    <row r="1093" spans="1:40">
      <c r="A1093" s="121">
        <v>45370.291666666664</v>
      </c>
      <c r="B1093">
        <v>175.4452</v>
      </c>
      <c r="C1093">
        <v>176.08</v>
      </c>
      <c r="D1093">
        <v>176.61</v>
      </c>
      <c r="E1093">
        <v>173.03</v>
      </c>
      <c r="F1093">
        <v>174.34</v>
      </c>
      <c r="G1093">
        <v>55215200</v>
      </c>
      <c r="H1093">
        <v>-0.69429085618446829</v>
      </c>
      <c r="I1093" s="1">
        <v>45370.291666666664</v>
      </c>
      <c r="J1093">
        <v>41.615900000000003</v>
      </c>
      <c r="K1093">
        <v>42.05</v>
      </c>
      <c r="L1093">
        <v>42.29</v>
      </c>
      <c r="M1093">
        <v>41.44</v>
      </c>
      <c r="N1093">
        <v>42.25</v>
      </c>
      <c r="O1093">
        <v>-0.19133945453205323</v>
      </c>
      <c r="P1093">
        <v>34673000</v>
      </c>
      <c r="Q1093" s="1">
        <v>45370.291666666664</v>
      </c>
      <c r="R1093">
        <v>419.89440000000002</v>
      </c>
      <c r="S1093">
        <v>421.41</v>
      </c>
      <c r="T1093">
        <v>421.67</v>
      </c>
      <c r="U1093">
        <v>415.55</v>
      </c>
      <c r="V1093">
        <v>417.83</v>
      </c>
      <c r="W1093">
        <v>19837900</v>
      </c>
      <c r="X1093">
        <v>-0.69096026704576108</v>
      </c>
      <c r="Y1093" s="1">
        <v>45370.291666666664</v>
      </c>
      <c r="Z1093">
        <v>89.382999999999996</v>
      </c>
      <c r="AA1093">
        <v>89.397999999999996</v>
      </c>
      <c r="AB1093">
        <v>90.543999999999997</v>
      </c>
      <c r="AC1093">
        <v>85.01</v>
      </c>
      <c r="AD1093">
        <v>86.7</v>
      </c>
      <c r="AE1093">
        <v>1.189816066693278</v>
      </c>
      <c r="AF1093">
        <v>672171000</v>
      </c>
      <c r="AG1093" s="1">
        <v>45370.291666666664</v>
      </c>
      <c r="AH1093">
        <v>17.741099999999999</v>
      </c>
      <c r="AI1093">
        <v>17.8</v>
      </c>
      <c r="AJ1093">
        <v>17.84</v>
      </c>
      <c r="AK1093">
        <v>17.71</v>
      </c>
      <c r="AL1093">
        <v>17.8</v>
      </c>
      <c r="AM1093">
        <v>-0.49034860102708988</v>
      </c>
      <c r="AN1093">
        <v>3201000</v>
      </c>
    </row>
    <row r="1094" spans="1:40">
      <c r="A1094" s="121">
        <v>45371.291666666664</v>
      </c>
      <c r="B1094">
        <v>178.0258</v>
      </c>
      <c r="C1094">
        <v>178.67</v>
      </c>
      <c r="D1094">
        <v>178.67</v>
      </c>
      <c r="E1094">
        <v>175.09</v>
      </c>
      <c r="F1094">
        <v>175.72</v>
      </c>
      <c r="G1094">
        <v>53423100</v>
      </c>
      <c r="H1094">
        <v>-0.72806040473915778</v>
      </c>
      <c r="I1094" s="1">
        <v>45371.291666666664</v>
      </c>
      <c r="J1094">
        <v>41.764400000000002</v>
      </c>
      <c r="K1094">
        <v>42.2</v>
      </c>
      <c r="L1094">
        <v>43.01</v>
      </c>
      <c r="M1094">
        <v>41.41</v>
      </c>
      <c r="N1094">
        <v>42.99</v>
      </c>
      <c r="O1094">
        <v>1.5057084615784455</v>
      </c>
      <c r="P1094">
        <v>74865000</v>
      </c>
      <c r="Q1094" s="1">
        <v>45371.291666666664</v>
      </c>
      <c r="R1094">
        <v>423.70069999999998</v>
      </c>
      <c r="S1094">
        <v>425.23</v>
      </c>
      <c r="T1094">
        <v>425.96</v>
      </c>
      <c r="U1094">
        <v>420.66</v>
      </c>
      <c r="V1094">
        <v>422</v>
      </c>
      <c r="W1094">
        <v>17860100</v>
      </c>
      <c r="X1094">
        <v>-0.84651665756147376</v>
      </c>
      <c r="Y1094" s="1">
        <v>45371.291666666664</v>
      </c>
      <c r="Z1094">
        <v>90.356800000000007</v>
      </c>
      <c r="AA1094">
        <v>90.372</v>
      </c>
      <c r="AB1094">
        <v>90.41</v>
      </c>
      <c r="AC1094">
        <v>88.222999999999999</v>
      </c>
      <c r="AD1094">
        <v>89.796999999999997</v>
      </c>
      <c r="AE1094">
        <v>0.15383112202701554</v>
      </c>
      <c r="AF1094">
        <v>479063000</v>
      </c>
      <c r="AG1094" s="1">
        <v>45371.291666666664</v>
      </c>
      <c r="AH1094">
        <v>17.864699999999999</v>
      </c>
      <c r="AI1094">
        <v>17.923999999999999</v>
      </c>
      <c r="AJ1094">
        <v>17.948</v>
      </c>
      <c r="AK1094">
        <v>17.670000000000002</v>
      </c>
      <c r="AL1094">
        <v>17.75</v>
      </c>
      <c r="AM1094">
        <v>-0.61005460970209302</v>
      </c>
      <c r="AN1094">
        <v>2915000</v>
      </c>
    </row>
    <row r="1095" spans="1:40">
      <c r="A1095" s="121">
        <v>45372.291666666664</v>
      </c>
      <c r="B1095">
        <v>170.75210000000001</v>
      </c>
      <c r="C1095">
        <v>171.37</v>
      </c>
      <c r="D1095">
        <v>177.49</v>
      </c>
      <c r="E1095">
        <v>170.84</v>
      </c>
      <c r="F1095">
        <v>177.05</v>
      </c>
      <c r="G1095">
        <v>106181300</v>
      </c>
      <c r="H1095">
        <v>0.26609204019026789</v>
      </c>
      <c r="I1095" s="1">
        <v>45372.291666666664</v>
      </c>
      <c r="J1095">
        <v>41.982100000000003</v>
      </c>
      <c r="K1095">
        <v>42.42</v>
      </c>
      <c r="L1095">
        <v>43.6</v>
      </c>
      <c r="M1095">
        <v>42.32</v>
      </c>
      <c r="N1095">
        <v>42.99</v>
      </c>
      <c r="O1095">
        <v>0.48992023165615473</v>
      </c>
      <c r="P1095">
        <v>50807600</v>
      </c>
      <c r="Q1095" s="1">
        <v>45372.291666666664</v>
      </c>
      <c r="R1095">
        <v>427.82580000000002</v>
      </c>
      <c r="S1095">
        <v>429.37</v>
      </c>
      <c r="T1095">
        <v>430.82</v>
      </c>
      <c r="U1095">
        <v>427.16</v>
      </c>
      <c r="V1095">
        <v>429.83</v>
      </c>
      <c r="W1095">
        <v>21296200</v>
      </c>
      <c r="X1095">
        <v>-0.5762631873162315</v>
      </c>
      <c r="Y1095" s="1">
        <v>45372.291666666664</v>
      </c>
      <c r="Z1095">
        <v>91.419700000000006</v>
      </c>
      <c r="AA1095">
        <v>91.435000000000002</v>
      </c>
      <c r="AB1095">
        <v>92.647999999999996</v>
      </c>
      <c r="AC1095">
        <v>90.405000000000001</v>
      </c>
      <c r="AD1095">
        <v>92.3</v>
      </c>
      <c r="AE1095">
        <v>0.16085363943990436</v>
      </c>
      <c r="AF1095">
        <v>480372000</v>
      </c>
      <c r="AG1095" s="1">
        <v>45372.291666666664</v>
      </c>
      <c r="AH1095">
        <v>17.685300000000002</v>
      </c>
      <c r="AI1095">
        <v>17.744</v>
      </c>
      <c r="AJ1095">
        <v>17.916</v>
      </c>
      <c r="AK1095">
        <v>17.728000000000002</v>
      </c>
      <c r="AL1095">
        <v>17.78</v>
      </c>
      <c r="AM1095">
        <v>-0.57322199164824594</v>
      </c>
      <c r="AN1095">
        <v>3003000</v>
      </c>
    </row>
    <row r="1096" spans="1:40">
      <c r="A1096" s="121">
        <v>45373.291666666664</v>
      </c>
      <c r="B1096">
        <v>171.65889999999999</v>
      </c>
      <c r="C1096">
        <v>172.28</v>
      </c>
      <c r="D1096">
        <v>173.05</v>
      </c>
      <c r="E1096">
        <v>170.06</v>
      </c>
      <c r="F1096">
        <v>171.76</v>
      </c>
      <c r="G1096">
        <v>71106600</v>
      </c>
      <c r="H1096">
        <v>-0.39484026531231048</v>
      </c>
      <c r="I1096" s="1">
        <v>45373.291666666664</v>
      </c>
      <c r="J1096">
        <v>42.130499999999998</v>
      </c>
      <c r="K1096">
        <v>42.57</v>
      </c>
      <c r="L1096">
        <v>42.8</v>
      </c>
      <c r="M1096">
        <v>42.09</v>
      </c>
      <c r="N1096">
        <v>42.25</v>
      </c>
      <c r="O1096">
        <v>-0.45471713631754435</v>
      </c>
      <c r="P1096">
        <v>28435300</v>
      </c>
      <c r="Q1096" s="1">
        <v>45373.291666666664</v>
      </c>
      <c r="R1096">
        <v>427.19810000000001</v>
      </c>
      <c r="S1096">
        <v>428.74</v>
      </c>
      <c r="T1096">
        <v>429.86</v>
      </c>
      <c r="U1096">
        <v>426.07</v>
      </c>
      <c r="V1096">
        <v>429.7</v>
      </c>
      <c r="W1096">
        <v>17636500</v>
      </c>
      <c r="X1096">
        <v>-0.86410307121265861</v>
      </c>
      <c r="Y1096" s="1">
        <v>45373.291666666664</v>
      </c>
      <c r="Z1096">
        <v>94.273200000000003</v>
      </c>
      <c r="AA1096">
        <v>94.289000000000001</v>
      </c>
      <c r="AB1096">
        <v>94.778000000000006</v>
      </c>
      <c r="AC1096">
        <v>90.834000000000003</v>
      </c>
      <c r="AD1096">
        <v>91.141000000000005</v>
      </c>
      <c r="AE1096">
        <v>0.73138355487801676</v>
      </c>
      <c r="AF1096">
        <v>586719000</v>
      </c>
      <c r="AG1096" s="1">
        <v>45373.291666666664</v>
      </c>
      <c r="AH1096">
        <v>17.665299999999998</v>
      </c>
      <c r="AI1096">
        <v>17.724</v>
      </c>
      <c r="AJ1096">
        <v>17.77</v>
      </c>
      <c r="AK1096">
        <v>17.672000000000001</v>
      </c>
      <c r="AL1096">
        <v>17.748000000000001</v>
      </c>
      <c r="AM1096">
        <v>-1.2041898520593199</v>
      </c>
      <c r="AN1096">
        <v>1495500</v>
      </c>
    </row>
    <row r="1097" spans="1:40">
      <c r="A1097" s="121">
        <v>45376.291666666664</v>
      </c>
      <c r="B1097">
        <v>170.23400000000001</v>
      </c>
      <c r="C1097">
        <v>170.85</v>
      </c>
      <c r="D1097">
        <v>171.94</v>
      </c>
      <c r="E1097">
        <v>169.45</v>
      </c>
      <c r="F1097">
        <v>170.57</v>
      </c>
      <c r="G1097">
        <v>54288300</v>
      </c>
      <c r="H1097">
        <v>-0.71175695436835407</v>
      </c>
      <c r="I1097" s="1">
        <v>45376.291666666664</v>
      </c>
      <c r="J1097">
        <v>41.398200000000003</v>
      </c>
      <c r="K1097">
        <v>41.83</v>
      </c>
      <c r="L1097">
        <v>42.22</v>
      </c>
      <c r="M1097">
        <v>40.57</v>
      </c>
      <c r="N1097">
        <v>40.89</v>
      </c>
      <c r="O1097">
        <v>0.3408247425892314</v>
      </c>
      <c r="P1097">
        <v>47276500</v>
      </c>
      <c r="Q1097" s="1">
        <v>45376.291666666664</v>
      </c>
      <c r="R1097">
        <v>421.33920000000001</v>
      </c>
      <c r="S1097">
        <v>422.86</v>
      </c>
      <c r="T1097">
        <v>427.41</v>
      </c>
      <c r="U1097">
        <v>421.61</v>
      </c>
      <c r="V1097">
        <v>425.24</v>
      </c>
      <c r="W1097">
        <v>18060500</v>
      </c>
      <c r="X1097">
        <v>-0.8307549523034351</v>
      </c>
      <c r="Y1097" s="1">
        <v>45376.291666666664</v>
      </c>
      <c r="Z1097">
        <v>94.986099999999993</v>
      </c>
      <c r="AA1097">
        <v>95.001999999999995</v>
      </c>
      <c r="AB1097">
        <v>96.766000000000005</v>
      </c>
      <c r="AC1097">
        <v>93.51</v>
      </c>
      <c r="AD1097">
        <v>93.941000000000003</v>
      </c>
      <c r="AE1097">
        <v>0.54585282937004531</v>
      </c>
      <c r="AF1097">
        <v>552136000</v>
      </c>
      <c r="AG1097" s="1">
        <v>45376.291666666664</v>
      </c>
      <c r="AH1097">
        <v>17.135100000000001</v>
      </c>
      <c r="AI1097">
        <v>17.192</v>
      </c>
      <c r="AJ1097">
        <v>17.294</v>
      </c>
      <c r="AK1097">
        <v>17.146000000000001</v>
      </c>
      <c r="AL1097">
        <v>17.251999999999999</v>
      </c>
      <c r="AM1097">
        <v>-0.31602149398814305</v>
      </c>
      <c r="AN1097">
        <v>3617500</v>
      </c>
    </row>
    <row r="1098" spans="1:40">
      <c r="A1098" s="121">
        <v>45377.291666666664</v>
      </c>
      <c r="B1098">
        <v>169.09809999999999</v>
      </c>
      <c r="C1098">
        <v>169.71</v>
      </c>
      <c r="D1098">
        <v>171.42</v>
      </c>
      <c r="E1098">
        <v>169.58</v>
      </c>
      <c r="F1098">
        <v>170</v>
      </c>
      <c r="G1098">
        <v>57388400</v>
      </c>
      <c r="H1098">
        <v>-0.65334002591882945</v>
      </c>
      <c r="I1098" s="1">
        <v>45377.291666666664</v>
      </c>
      <c r="J1098">
        <v>41.5565</v>
      </c>
      <c r="K1098">
        <v>41.99</v>
      </c>
      <c r="L1098">
        <v>42.27</v>
      </c>
      <c r="M1098">
        <v>41.66</v>
      </c>
      <c r="N1098">
        <v>41.95</v>
      </c>
      <c r="O1098">
        <v>-4.0063412406656351E-3</v>
      </c>
      <c r="P1098">
        <v>39109700</v>
      </c>
      <c r="Q1098" s="1">
        <v>45377.291666666664</v>
      </c>
      <c r="R1098">
        <v>420.13350000000003</v>
      </c>
      <c r="S1098">
        <v>421.65</v>
      </c>
      <c r="T1098">
        <v>425.99</v>
      </c>
      <c r="U1098">
        <v>421.35</v>
      </c>
      <c r="V1098">
        <v>425.61</v>
      </c>
      <c r="W1098">
        <v>16725600</v>
      </c>
      <c r="X1098">
        <v>-0.93574647101079933</v>
      </c>
      <c r="Y1098" s="1">
        <v>45377.291666666664</v>
      </c>
      <c r="Z1098">
        <v>92.545500000000004</v>
      </c>
      <c r="AA1098">
        <v>92.561000000000007</v>
      </c>
      <c r="AB1098">
        <v>96.375</v>
      </c>
      <c r="AC1098">
        <v>92.501999999999995</v>
      </c>
      <c r="AD1098">
        <v>95.850999999999999</v>
      </c>
      <c r="AE1098">
        <v>0.33937257712614494</v>
      </c>
      <c r="AF1098">
        <v>513648000</v>
      </c>
      <c r="AG1098" s="1">
        <v>45377.291666666664</v>
      </c>
      <c r="AH1098">
        <v>17.2866</v>
      </c>
      <c r="AI1098">
        <v>17.344000000000001</v>
      </c>
      <c r="AJ1098">
        <v>17.423999999999999</v>
      </c>
      <c r="AK1098">
        <v>17.29</v>
      </c>
      <c r="AL1098">
        <v>17.32</v>
      </c>
      <c r="AM1098">
        <v>-0.63977183563190143</v>
      </c>
      <c r="AN1098">
        <v>2844000</v>
      </c>
    </row>
    <row r="1099" spans="1:40">
      <c r="A1099" s="121">
        <v>45378.291666666664</v>
      </c>
      <c r="B1099">
        <v>172.68520000000001</v>
      </c>
      <c r="C1099">
        <v>173.31</v>
      </c>
      <c r="D1099">
        <v>173.6</v>
      </c>
      <c r="E1099">
        <v>170.11</v>
      </c>
      <c r="F1099">
        <v>170.41</v>
      </c>
      <c r="G1099">
        <v>60273300</v>
      </c>
      <c r="H1099">
        <v>-0.59897823214313384</v>
      </c>
      <c r="I1099" s="1">
        <v>45378.291666666664</v>
      </c>
      <c r="J1099">
        <v>43.318100000000001</v>
      </c>
      <c r="K1099">
        <v>43.77</v>
      </c>
      <c r="L1099">
        <v>43.83</v>
      </c>
      <c r="M1099">
        <v>42.5</v>
      </c>
      <c r="N1099">
        <v>42.54</v>
      </c>
      <c r="O1099">
        <v>0.49879561660754873</v>
      </c>
      <c r="P1099">
        <v>51017800</v>
      </c>
      <c r="Q1099" s="1">
        <v>45378.291666666664</v>
      </c>
      <c r="R1099">
        <v>419.91430000000003</v>
      </c>
      <c r="S1099">
        <v>421.43</v>
      </c>
      <c r="T1099">
        <v>424.45</v>
      </c>
      <c r="U1099">
        <v>419.01</v>
      </c>
      <c r="V1099">
        <v>424.44</v>
      </c>
      <c r="W1099">
        <v>16705000</v>
      </c>
      <c r="X1099">
        <v>-0.93736668622195496</v>
      </c>
      <c r="Y1099" s="1">
        <v>45378.291666666664</v>
      </c>
      <c r="Z1099">
        <v>90.234899999999996</v>
      </c>
      <c r="AA1099">
        <v>90.25</v>
      </c>
      <c r="AB1099">
        <v>93.24</v>
      </c>
      <c r="AC1099">
        <v>89.123000000000005</v>
      </c>
      <c r="AD1099">
        <v>93.111999999999995</v>
      </c>
      <c r="AE1099">
        <v>0.72788570816051978</v>
      </c>
      <c r="AF1099">
        <v>586067000</v>
      </c>
      <c r="AG1099" s="1">
        <v>45378.291666666664</v>
      </c>
      <c r="AH1099">
        <v>17.308</v>
      </c>
      <c r="AI1099">
        <v>17.308</v>
      </c>
      <c r="AJ1099">
        <v>17.38</v>
      </c>
      <c r="AK1099">
        <v>17.231999999999999</v>
      </c>
      <c r="AL1099">
        <v>17.38</v>
      </c>
      <c r="AM1099">
        <v>-0.45895716518574292</v>
      </c>
      <c r="AN1099">
        <v>3276000</v>
      </c>
    </row>
    <row r="1100" spans="1:40">
      <c r="A1100" s="121">
        <v>45379.291666666664</v>
      </c>
      <c r="B1100">
        <v>170.86170000000001</v>
      </c>
      <c r="C1100">
        <v>171.48</v>
      </c>
      <c r="D1100">
        <v>172.23</v>
      </c>
      <c r="E1100">
        <v>170.51</v>
      </c>
      <c r="F1100">
        <v>171.75</v>
      </c>
      <c r="G1100">
        <v>65672700</v>
      </c>
      <c r="H1100">
        <v>-0.49723430018275727</v>
      </c>
      <c r="I1100" s="1">
        <v>45379.291666666664</v>
      </c>
      <c r="J1100">
        <v>43.713999999999999</v>
      </c>
      <c r="K1100">
        <v>44.17</v>
      </c>
      <c r="L1100">
        <v>44.6</v>
      </c>
      <c r="M1100">
        <v>43.71</v>
      </c>
      <c r="N1100">
        <v>43.76</v>
      </c>
      <c r="O1100">
        <v>0.63333665661288541</v>
      </c>
      <c r="P1100">
        <v>54204200</v>
      </c>
      <c r="Q1100" s="1">
        <v>45379.291666666664</v>
      </c>
      <c r="R1100">
        <v>419.20690000000002</v>
      </c>
      <c r="S1100">
        <v>420.72</v>
      </c>
      <c r="T1100">
        <v>421.87</v>
      </c>
      <c r="U1100">
        <v>419.12</v>
      </c>
      <c r="V1100">
        <v>420.96</v>
      </c>
      <c r="W1100">
        <v>21871200</v>
      </c>
      <c r="X1100">
        <v>-0.53103873360678933</v>
      </c>
      <c r="Y1100" s="1">
        <v>45379.291666666664</v>
      </c>
      <c r="Z1100">
        <v>90.340900000000005</v>
      </c>
      <c r="AA1100">
        <v>90.355999999999995</v>
      </c>
      <c r="AB1100">
        <v>91.3</v>
      </c>
      <c r="AC1100">
        <v>89.192999999999998</v>
      </c>
      <c r="AD1100">
        <v>90</v>
      </c>
      <c r="AE1100">
        <v>-8.1420528906971018E-2</v>
      </c>
      <c r="AF1100">
        <v>435212000</v>
      </c>
      <c r="AG1100" s="1">
        <v>45379.291666666664</v>
      </c>
      <c r="AH1100">
        <v>17.148</v>
      </c>
      <c r="AI1100">
        <v>17.148</v>
      </c>
      <c r="AJ1100">
        <v>17.27</v>
      </c>
      <c r="AK1100">
        <v>17.146000000000001</v>
      </c>
      <c r="AL1100">
        <v>17.238</v>
      </c>
      <c r="AM1100">
        <v>-0.44681914332708877</v>
      </c>
      <c r="AN1100">
        <v>3305000</v>
      </c>
    </row>
    <row r="1101" spans="1:40">
      <c r="A1101" s="121">
        <v>45383.291666666664</v>
      </c>
      <c r="B1101">
        <v>169.417</v>
      </c>
      <c r="C1101">
        <v>170.03</v>
      </c>
      <c r="D1101">
        <v>171.25</v>
      </c>
      <c r="E1101">
        <v>169.48</v>
      </c>
      <c r="F1101">
        <v>171.19</v>
      </c>
      <c r="G1101">
        <v>46240500</v>
      </c>
      <c r="H1101">
        <v>-0.86340617754698856</v>
      </c>
      <c r="I1101" s="1">
        <v>45383.291666666664</v>
      </c>
      <c r="J1101">
        <v>44.060400000000001</v>
      </c>
      <c r="K1101">
        <v>44.52</v>
      </c>
      <c r="L1101">
        <v>45.41</v>
      </c>
      <c r="M1101">
        <v>44.18</v>
      </c>
      <c r="N1101">
        <v>44.29</v>
      </c>
      <c r="O1101">
        <v>-0.316337977891267</v>
      </c>
      <c r="P1101">
        <v>31712600</v>
      </c>
      <c r="Q1101" s="1">
        <v>45383.291666666664</v>
      </c>
      <c r="R1101">
        <v>423.04309999999998</v>
      </c>
      <c r="S1101">
        <v>424.57</v>
      </c>
      <c r="T1101">
        <v>427.89</v>
      </c>
      <c r="U1101">
        <v>422.22</v>
      </c>
      <c r="V1101">
        <v>423.95</v>
      </c>
      <c r="W1101">
        <v>16316000</v>
      </c>
      <c r="X1101">
        <v>-0.96796201229669065</v>
      </c>
      <c r="Y1101" s="1">
        <v>45383.291666666664</v>
      </c>
      <c r="Z1101">
        <v>90.347800000000007</v>
      </c>
      <c r="AA1101">
        <v>90.363</v>
      </c>
      <c r="AB1101">
        <v>92.224999999999994</v>
      </c>
      <c r="AC1101">
        <v>89.203999999999994</v>
      </c>
      <c r="AD1101">
        <v>90.299000000000007</v>
      </c>
      <c r="AE1101">
        <v>1.1009534123328278E-2</v>
      </c>
      <c r="AF1101">
        <v>452441000</v>
      </c>
      <c r="AG1101" s="1">
        <v>45383.291666666664</v>
      </c>
      <c r="AH1101">
        <v>17.234000000000002</v>
      </c>
      <c r="AI1101">
        <v>17.234000000000002</v>
      </c>
      <c r="AJ1101">
        <v>17.268000000000001</v>
      </c>
      <c r="AK1101">
        <v>17.158000000000001</v>
      </c>
      <c r="AL1101">
        <v>17.2</v>
      </c>
      <c r="AM1101">
        <v>-0.9972156517453723</v>
      </c>
      <c r="AN1101">
        <v>1990000</v>
      </c>
    </row>
    <row r="1102" spans="1:40">
      <c r="A1102" s="121">
        <v>45384.291666666664</v>
      </c>
      <c r="B1102">
        <v>168.2313</v>
      </c>
      <c r="C1102">
        <v>168.84</v>
      </c>
      <c r="D1102">
        <v>169.34</v>
      </c>
      <c r="E1102">
        <v>168.23</v>
      </c>
      <c r="F1102">
        <v>169.08</v>
      </c>
      <c r="G1102">
        <v>49329500</v>
      </c>
      <c r="H1102">
        <v>-0.80519841264244296</v>
      </c>
      <c r="I1102" s="1">
        <v>45384.291666666664</v>
      </c>
      <c r="J1102">
        <v>43.486400000000003</v>
      </c>
      <c r="K1102">
        <v>43.94</v>
      </c>
      <c r="L1102">
        <v>44.08</v>
      </c>
      <c r="M1102">
        <v>43.5</v>
      </c>
      <c r="N1102">
        <v>43.93</v>
      </c>
      <c r="O1102">
        <v>-0.27260285071403634</v>
      </c>
      <c r="P1102">
        <v>32748400</v>
      </c>
      <c r="Q1102" s="1">
        <v>45384.291666666664</v>
      </c>
      <c r="R1102">
        <v>419.92430000000002</v>
      </c>
      <c r="S1102">
        <v>421.44</v>
      </c>
      <c r="T1102">
        <v>422.38</v>
      </c>
      <c r="U1102">
        <v>417.84</v>
      </c>
      <c r="V1102">
        <v>420.11</v>
      </c>
      <c r="W1102">
        <v>17912000</v>
      </c>
      <c r="X1102">
        <v>-0.84243465904404757</v>
      </c>
      <c r="Y1102" s="1">
        <v>45384.291666666664</v>
      </c>
      <c r="Z1102">
        <v>89.436999999999998</v>
      </c>
      <c r="AA1102">
        <v>89.451999999999998</v>
      </c>
      <c r="AB1102">
        <v>90.093999999999994</v>
      </c>
      <c r="AC1102">
        <v>87.62</v>
      </c>
      <c r="AD1102">
        <v>88.447999999999993</v>
      </c>
      <c r="AE1102">
        <v>-9.2944109810626646E-2</v>
      </c>
      <c r="AF1102">
        <v>433064000</v>
      </c>
      <c r="AG1102" s="1">
        <v>45384.291666666664</v>
      </c>
      <c r="AH1102">
        <v>17.065999999999999</v>
      </c>
      <c r="AI1102">
        <v>17.065999999999999</v>
      </c>
      <c r="AJ1102">
        <v>17.100000000000001</v>
      </c>
      <c r="AK1102">
        <v>16.934000000000001</v>
      </c>
      <c r="AL1102">
        <v>17.100000000000001</v>
      </c>
      <c r="AM1102">
        <v>-0.6981599062968068</v>
      </c>
      <c r="AN1102">
        <v>2704500</v>
      </c>
    </row>
    <row r="1103" spans="1:40">
      <c r="A1103" s="121">
        <v>45385.291666666664</v>
      </c>
      <c r="B1103">
        <v>169.0384</v>
      </c>
      <c r="C1103">
        <v>169.65</v>
      </c>
      <c r="D1103">
        <v>170.68</v>
      </c>
      <c r="E1103">
        <v>168.58</v>
      </c>
      <c r="F1103">
        <v>168.79</v>
      </c>
      <c r="G1103">
        <v>47691700</v>
      </c>
      <c r="H1103">
        <v>-0.83606039948629685</v>
      </c>
      <c r="I1103" s="1">
        <v>45385.291666666664</v>
      </c>
      <c r="J1103">
        <v>39.913699999999999</v>
      </c>
      <c r="K1103">
        <v>40.33</v>
      </c>
      <c r="L1103">
        <v>41.65</v>
      </c>
      <c r="M1103">
        <v>40.22</v>
      </c>
      <c r="N1103">
        <v>41.4</v>
      </c>
      <c r="O1103">
        <v>1.8795133282515708</v>
      </c>
      <c r="P1103">
        <v>83718000</v>
      </c>
      <c r="Q1103" s="1">
        <v>45385.291666666664</v>
      </c>
      <c r="R1103">
        <v>418.93790000000001</v>
      </c>
      <c r="S1103">
        <v>420.45</v>
      </c>
      <c r="T1103">
        <v>423.26</v>
      </c>
      <c r="U1103">
        <v>419.09</v>
      </c>
      <c r="V1103">
        <v>419.73</v>
      </c>
      <c r="W1103">
        <v>16502300</v>
      </c>
      <c r="X1103">
        <v>-0.95330928929483139</v>
      </c>
      <c r="Y1103" s="1">
        <v>45385.291666666664</v>
      </c>
      <c r="Z1103">
        <v>88.949100000000001</v>
      </c>
      <c r="AA1103">
        <v>88.963999999999999</v>
      </c>
      <c r="AB1103">
        <v>90.373999999999995</v>
      </c>
      <c r="AC1103">
        <v>88.4</v>
      </c>
      <c r="AD1103">
        <v>88.483999999999995</v>
      </c>
      <c r="AE1103">
        <v>-0.43091013689982299</v>
      </c>
      <c r="AF1103">
        <v>370067000</v>
      </c>
      <c r="AG1103" s="1">
        <v>45385.291666666664</v>
      </c>
      <c r="AH1103">
        <v>17.154</v>
      </c>
      <c r="AI1103">
        <v>17.154</v>
      </c>
      <c r="AJ1103">
        <v>17.238</v>
      </c>
      <c r="AK1103">
        <v>17.082000000000001</v>
      </c>
      <c r="AL1103">
        <v>17.085999999999999</v>
      </c>
      <c r="AM1103">
        <v>0.13685228708302263</v>
      </c>
      <c r="AN1103">
        <v>4699500</v>
      </c>
    </row>
    <row r="1104" spans="1:40">
      <c r="A1104" s="121">
        <v>45386.291666666664</v>
      </c>
      <c r="B1104">
        <v>168.2114</v>
      </c>
      <c r="C1104">
        <v>168.82</v>
      </c>
      <c r="D1104">
        <v>171.92</v>
      </c>
      <c r="E1104">
        <v>168.82</v>
      </c>
      <c r="F1104">
        <v>170.29</v>
      </c>
      <c r="G1104">
        <v>53704400</v>
      </c>
      <c r="H1104">
        <v>-0.72275971057675947</v>
      </c>
      <c r="I1104" s="1">
        <v>45386.291666666664</v>
      </c>
      <c r="J1104">
        <v>39.319899999999997</v>
      </c>
      <c r="K1104">
        <v>39.729999999999997</v>
      </c>
      <c r="L1104">
        <v>40.78</v>
      </c>
      <c r="M1104">
        <v>39.700000000000003</v>
      </c>
      <c r="N1104">
        <v>40.590000000000003</v>
      </c>
      <c r="O1104">
        <v>0.76435625463465284</v>
      </c>
      <c r="P1104">
        <v>57307200</v>
      </c>
      <c r="Q1104" s="1">
        <v>45386.291666666664</v>
      </c>
      <c r="R1104">
        <v>416.37709999999998</v>
      </c>
      <c r="S1104">
        <v>417.88</v>
      </c>
      <c r="T1104">
        <v>428.67</v>
      </c>
      <c r="U1104">
        <v>417.57</v>
      </c>
      <c r="V1104">
        <v>424.99</v>
      </c>
      <c r="W1104">
        <v>19370900</v>
      </c>
      <c r="X1104">
        <v>-0.7276903885802124</v>
      </c>
      <c r="Y1104" s="1">
        <v>45386.291666666664</v>
      </c>
      <c r="Z1104">
        <v>85.890600000000006</v>
      </c>
      <c r="AA1104">
        <v>85.905000000000001</v>
      </c>
      <c r="AB1104">
        <v>90.634</v>
      </c>
      <c r="AC1104">
        <v>85.88</v>
      </c>
      <c r="AD1104">
        <v>90.406000000000006</v>
      </c>
      <c r="AE1104">
        <v>-8.2745633414979827E-2</v>
      </c>
      <c r="AF1104">
        <v>434965000</v>
      </c>
      <c r="AG1104" s="1">
        <v>45386.291666666664</v>
      </c>
      <c r="AH1104">
        <v>16.91</v>
      </c>
      <c r="AI1104">
        <v>16.91</v>
      </c>
      <c r="AJ1104">
        <v>17.22</v>
      </c>
      <c r="AK1104">
        <v>16.904</v>
      </c>
      <c r="AL1104">
        <v>17.218</v>
      </c>
      <c r="AM1104">
        <v>-0.55836337868334163</v>
      </c>
      <c r="AN1104">
        <v>3038500</v>
      </c>
    </row>
    <row r="1105" spans="1:40">
      <c r="A1105" s="121">
        <v>45387.291666666664</v>
      </c>
      <c r="B1105">
        <v>168.96860000000001</v>
      </c>
      <c r="C1105">
        <v>169.58</v>
      </c>
      <c r="D1105">
        <v>170.39</v>
      </c>
      <c r="E1105">
        <v>168.95</v>
      </c>
      <c r="F1105">
        <v>169.59</v>
      </c>
      <c r="G1105">
        <v>42055200</v>
      </c>
      <c r="H1105">
        <v>-0.94227214014167759</v>
      </c>
      <c r="I1105" s="1">
        <v>45387.291666666664</v>
      </c>
      <c r="J1105">
        <v>38.310400000000001</v>
      </c>
      <c r="K1105">
        <v>38.71</v>
      </c>
      <c r="L1105">
        <v>39.46</v>
      </c>
      <c r="M1105">
        <v>38.51</v>
      </c>
      <c r="N1105">
        <v>39.35</v>
      </c>
      <c r="O1105">
        <v>1.181604906162627</v>
      </c>
      <c r="P1105">
        <v>67189100</v>
      </c>
      <c r="Q1105" s="1">
        <v>45387.291666666664</v>
      </c>
      <c r="R1105">
        <v>423.98970000000003</v>
      </c>
      <c r="S1105">
        <v>425.52</v>
      </c>
      <c r="T1105">
        <v>426.51</v>
      </c>
      <c r="U1105">
        <v>418.32</v>
      </c>
      <c r="V1105">
        <v>420.01</v>
      </c>
      <c r="W1105">
        <v>16544300</v>
      </c>
      <c r="X1105">
        <v>-0.95000593789344601</v>
      </c>
      <c r="Y1105" s="1">
        <v>45387.291666666664</v>
      </c>
      <c r="Z1105">
        <v>87.993200000000002</v>
      </c>
      <c r="AA1105">
        <v>88.007999999999996</v>
      </c>
      <c r="AB1105">
        <v>88.480999999999995</v>
      </c>
      <c r="AC1105">
        <v>85.926000000000002</v>
      </c>
      <c r="AD1105">
        <v>86.866</v>
      </c>
      <c r="AE1105">
        <v>-0.27205317501055537</v>
      </c>
      <c r="AF1105">
        <v>399678000</v>
      </c>
      <c r="AG1105" s="1">
        <v>45387.291666666664</v>
      </c>
      <c r="AH1105">
        <v>16.963999999999999</v>
      </c>
      <c r="AI1105">
        <v>16.963999999999999</v>
      </c>
      <c r="AJ1105">
        <v>17.04</v>
      </c>
      <c r="AK1105">
        <v>16.858000000000001</v>
      </c>
      <c r="AL1105">
        <v>16.899999999999999</v>
      </c>
      <c r="AM1105">
        <v>-0.96938191196604473</v>
      </c>
      <c r="AN1105">
        <v>2056500</v>
      </c>
    </row>
    <row r="1106" spans="1:40">
      <c r="A1106" s="121">
        <v>45390.291666666664</v>
      </c>
      <c r="B1106">
        <v>167.84270000000001</v>
      </c>
      <c r="C1106">
        <v>168.45</v>
      </c>
      <c r="D1106">
        <v>169.2</v>
      </c>
      <c r="E1106">
        <v>168.24</v>
      </c>
      <c r="F1106">
        <v>169.03</v>
      </c>
      <c r="G1106">
        <v>37425500</v>
      </c>
      <c r="H1106">
        <v>-1.0295121819605753</v>
      </c>
      <c r="I1106" s="1">
        <v>45390.291666666664</v>
      </c>
      <c r="J1106">
        <v>37.587899999999998</v>
      </c>
      <c r="K1106">
        <v>37.979999999999997</v>
      </c>
      <c r="L1106">
        <v>38.86</v>
      </c>
      <c r="M1106">
        <v>37.909999999999997</v>
      </c>
      <c r="N1106">
        <v>38.64</v>
      </c>
      <c r="O1106">
        <v>0.75002559025547533</v>
      </c>
      <c r="P1106">
        <v>56967800</v>
      </c>
      <c r="Q1106" s="1">
        <v>45390.291666666664</v>
      </c>
      <c r="R1106">
        <v>423.06299999999999</v>
      </c>
      <c r="S1106">
        <v>424.59</v>
      </c>
      <c r="T1106">
        <v>427.28</v>
      </c>
      <c r="U1106">
        <v>423.3</v>
      </c>
      <c r="V1106">
        <v>425.17</v>
      </c>
      <c r="W1106">
        <v>14272400</v>
      </c>
      <c r="X1106">
        <v>-1.1286936533412404</v>
      </c>
      <c r="Y1106" s="1">
        <v>45390.291666666664</v>
      </c>
      <c r="Z1106">
        <v>87.118399999999994</v>
      </c>
      <c r="AA1106">
        <v>87.132999999999996</v>
      </c>
      <c r="AB1106">
        <v>88.83</v>
      </c>
      <c r="AC1106">
        <v>86.731999999999999</v>
      </c>
      <c r="AD1106">
        <v>88.7</v>
      </c>
      <c r="AE1106">
        <v>-0.89682653854776562</v>
      </c>
      <c r="AF1106">
        <v>283220000</v>
      </c>
      <c r="AG1106" s="1">
        <v>45390.291666666664</v>
      </c>
      <c r="AH1106">
        <v>16.864000000000001</v>
      </c>
      <c r="AI1106">
        <v>16.864000000000001</v>
      </c>
      <c r="AJ1106">
        <v>16.952000000000002</v>
      </c>
      <c r="AK1106">
        <v>16.826000000000001</v>
      </c>
      <c r="AL1106">
        <v>16.917999999999999</v>
      </c>
      <c r="AM1106">
        <v>-0.67681372992469091</v>
      </c>
      <c r="AN1106">
        <v>2755500</v>
      </c>
    </row>
    <row r="1107" spans="1:40">
      <c r="A1107" s="121">
        <v>45391.291666666664</v>
      </c>
      <c r="B1107">
        <v>169.0583</v>
      </c>
      <c r="C1107">
        <v>169.67</v>
      </c>
      <c r="D1107">
        <v>170.08</v>
      </c>
      <c r="E1107">
        <v>168.35</v>
      </c>
      <c r="F1107">
        <v>168.7</v>
      </c>
      <c r="G1107">
        <v>42451200</v>
      </c>
      <c r="H1107">
        <v>-0.9348100893478285</v>
      </c>
      <c r="I1107" s="1">
        <v>45391.291666666664</v>
      </c>
      <c r="J1107">
        <v>37.9343</v>
      </c>
      <c r="K1107">
        <v>38.33</v>
      </c>
      <c r="L1107">
        <v>38.58</v>
      </c>
      <c r="M1107">
        <v>37.33</v>
      </c>
      <c r="N1107">
        <v>38.049999999999997</v>
      </c>
      <c r="O1107">
        <v>1.6711402324612317</v>
      </c>
      <c r="P1107">
        <v>78783000</v>
      </c>
      <c r="Q1107" s="1">
        <v>45391.291666666664</v>
      </c>
      <c r="R1107">
        <v>424.74689999999998</v>
      </c>
      <c r="S1107">
        <v>426.28</v>
      </c>
      <c r="T1107">
        <v>427.74</v>
      </c>
      <c r="U1107">
        <v>421.62</v>
      </c>
      <c r="V1107">
        <v>426.44</v>
      </c>
      <c r="W1107">
        <v>12512300</v>
      </c>
      <c r="X1107">
        <v>-1.2671276724264389</v>
      </c>
      <c r="Y1107" s="1">
        <v>45391.291666666664</v>
      </c>
      <c r="Z1107">
        <v>85.339699999999993</v>
      </c>
      <c r="AA1107">
        <v>85.353999999999999</v>
      </c>
      <c r="AB1107">
        <v>87.635000000000005</v>
      </c>
      <c r="AC1107">
        <v>83.022000000000006</v>
      </c>
      <c r="AD1107">
        <v>87.441999999999993</v>
      </c>
      <c r="AE1107">
        <v>0.28518277698283701</v>
      </c>
      <c r="AF1107">
        <v>503547000</v>
      </c>
      <c r="AG1107" s="1">
        <v>45391.291666666664</v>
      </c>
      <c r="AH1107">
        <v>16.928000000000001</v>
      </c>
      <c r="AI1107">
        <v>16.928000000000001</v>
      </c>
      <c r="AJ1107">
        <v>17.026</v>
      </c>
      <c r="AK1107">
        <v>16.844000000000001</v>
      </c>
      <c r="AL1107">
        <v>16.974</v>
      </c>
      <c r="AM1107">
        <v>-0.7555015957670006</v>
      </c>
      <c r="AN1107">
        <v>2567500</v>
      </c>
    </row>
    <row r="1108" spans="1:40">
      <c r="A1108" s="121">
        <v>45392.291666666664</v>
      </c>
      <c r="B1108">
        <v>167.17509999999999</v>
      </c>
      <c r="C1108">
        <v>167.78</v>
      </c>
      <c r="D1108">
        <v>169.09</v>
      </c>
      <c r="E1108">
        <v>167.11</v>
      </c>
      <c r="F1108">
        <v>168.8</v>
      </c>
      <c r="G1108">
        <v>49709300</v>
      </c>
      <c r="H1108">
        <v>-0.79804162756288766</v>
      </c>
      <c r="I1108" s="1">
        <v>45392.291666666664</v>
      </c>
      <c r="J1108">
        <v>36.816000000000003</v>
      </c>
      <c r="K1108">
        <v>37.200000000000003</v>
      </c>
      <c r="L1108">
        <v>38.22</v>
      </c>
      <c r="M1108">
        <v>37.020000000000003</v>
      </c>
      <c r="N1108">
        <v>38.020000000000003</v>
      </c>
      <c r="O1108">
        <v>0.50262106797099448</v>
      </c>
      <c r="P1108">
        <v>51108400</v>
      </c>
      <c r="Q1108" s="1">
        <v>45392.291666666664</v>
      </c>
      <c r="R1108">
        <v>421.73779999999999</v>
      </c>
      <c r="S1108">
        <v>423.26</v>
      </c>
      <c r="T1108">
        <v>424.03</v>
      </c>
      <c r="U1108">
        <v>419.7</v>
      </c>
      <c r="V1108">
        <v>422.19</v>
      </c>
      <c r="W1108">
        <v>16216600</v>
      </c>
      <c r="X1108">
        <v>-0.97577994394663592</v>
      </c>
      <c r="Y1108" s="1">
        <v>45392.291666666664</v>
      </c>
      <c r="Z1108">
        <v>87.0244</v>
      </c>
      <c r="AA1108">
        <v>87.039000000000001</v>
      </c>
      <c r="AB1108">
        <v>87.4</v>
      </c>
      <c r="AC1108">
        <v>83.709000000000003</v>
      </c>
      <c r="AD1108">
        <v>83.926000000000002</v>
      </c>
      <c r="AE1108">
        <v>-9.903315279277243E-2</v>
      </c>
      <c r="AF1108">
        <v>431929000</v>
      </c>
      <c r="AG1108" s="1">
        <v>45392.291666666664</v>
      </c>
      <c r="AH1108">
        <v>16.826000000000001</v>
      </c>
      <c r="AI1108">
        <v>16.826000000000001</v>
      </c>
      <c r="AJ1108">
        <v>16.884</v>
      </c>
      <c r="AK1108">
        <v>16.765999999999998</v>
      </c>
      <c r="AL1108">
        <v>16.824000000000002</v>
      </c>
      <c r="AM1108">
        <v>-0.91204022249585093</v>
      </c>
      <c r="AN1108">
        <v>2193500</v>
      </c>
    </row>
    <row r="1109" spans="1:40">
      <c r="A1109" s="121">
        <v>45393.291666666664</v>
      </c>
      <c r="B1109">
        <v>174.40889999999999</v>
      </c>
      <c r="C1109">
        <v>175.04</v>
      </c>
      <c r="D1109">
        <v>175.46</v>
      </c>
      <c r="E1109">
        <v>168.16</v>
      </c>
      <c r="F1109">
        <v>168.34</v>
      </c>
      <c r="G1109">
        <v>91070300</v>
      </c>
      <c r="H1109">
        <v>-1.865303442047608E-2</v>
      </c>
      <c r="I1109" s="1">
        <v>45393.291666666664</v>
      </c>
      <c r="J1109">
        <v>37.241500000000002</v>
      </c>
      <c r="K1109">
        <v>37.630000000000003</v>
      </c>
      <c r="L1109">
        <v>37.67</v>
      </c>
      <c r="M1109">
        <v>37.08</v>
      </c>
      <c r="N1109">
        <v>37.43</v>
      </c>
      <c r="O1109">
        <v>0.11419419459631014</v>
      </c>
      <c r="P1109">
        <v>41909100</v>
      </c>
      <c r="Q1109" s="1">
        <v>45393.291666666664</v>
      </c>
      <c r="R1109">
        <v>426.39100000000002</v>
      </c>
      <c r="S1109">
        <v>427.93</v>
      </c>
      <c r="T1109">
        <v>429.37</v>
      </c>
      <c r="U1109">
        <v>422.36</v>
      </c>
      <c r="V1109">
        <v>425.82</v>
      </c>
      <c r="W1109">
        <v>17966400</v>
      </c>
      <c r="X1109">
        <v>-0.8381560324670152</v>
      </c>
      <c r="Y1109" s="1">
        <v>45393.291666666664</v>
      </c>
      <c r="Z1109">
        <v>90.600800000000007</v>
      </c>
      <c r="AA1109">
        <v>90.616</v>
      </c>
      <c r="AB1109">
        <v>90.739000000000004</v>
      </c>
      <c r="AC1109">
        <v>86.926000000000002</v>
      </c>
      <c r="AD1109">
        <v>87.42</v>
      </c>
      <c r="AE1109">
        <v>-0.10059967310183549</v>
      </c>
      <c r="AF1109">
        <v>431637000</v>
      </c>
      <c r="AG1109" s="1">
        <v>45393.291666666664</v>
      </c>
      <c r="AH1109">
        <v>16.812000000000001</v>
      </c>
      <c r="AI1109">
        <v>16.812000000000001</v>
      </c>
      <c r="AJ1109">
        <v>16.861999999999998</v>
      </c>
      <c r="AK1109">
        <v>16.684000000000001</v>
      </c>
      <c r="AL1109">
        <v>16.850000000000001</v>
      </c>
      <c r="AM1109">
        <v>-1.0290256400646038</v>
      </c>
      <c r="AN1109">
        <v>1914000</v>
      </c>
    </row>
    <row r="1110" spans="1:40">
      <c r="A1110" s="121">
        <v>45394.291666666664</v>
      </c>
      <c r="B1110">
        <v>175.9135</v>
      </c>
      <c r="C1110">
        <v>176.55</v>
      </c>
      <c r="D1110">
        <v>178.36</v>
      </c>
      <c r="E1110">
        <v>174.21</v>
      </c>
      <c r="F1110">
        <v>174.26</v>
      </c>
      <c r="G1110">
        <v>101593300</v>
      </c>
      <c r="H1110">
        <v>0.17963777493223776</v>
      </c>
      <c r="I1110" s="1">
        <v>45394.291666666664</v>
      </c>
      <c r="J1110">
        <v>35.321599999999997</v>
      </c>
      <c r="K1110">
        <v>35.69</v>
      </c>
      <c r="L1110">
        <v>36.700000000000003</v>
      </c>
      <c r="M1110">
        <v>35.6</v>
      </c>
      <c r="N1110">
        <v>36.69</v>
      </c>
      <c r="O1110">
        <v>1.7284122217479623</v>
      </c>
      <c r="P1110">
        <v>80139400</v>
      </c>
      <c r="Q1110" s="1">
        <v>45394.291666666664</v>
      </c>
      <c r="R1110">
        <v>420.3827</v>
      </c>
      <c r="S1110">
        <v>421.9</v>
      </c>
      <c r="T1110">
        <v>425.18</v>
      </c>
      <c r="U1110">
        <v>419.77</v>
      </c>
      <c r="V1110">
        <v>424.05</v>
      </c>
      <c r="W1110">
        <v>19232100</v>
      </c>
      <c r="X1110">
        <v>-0.73860717844955259</v>
      </c>
      <c r="Y1110" s="1">
        <v>45394.291666666664</v>
      </c>
      <c r="Z1110">
        <v>88.171199999999999</v>
      </c>
      <c r="AA1110">
        <v>88.186000000000007</v>
      </c>
      <c r="AB1110">
        <v>90.174999999999997</v>
      </c>
      <c r="AC1110">
        <v>87.53</v>
      </c>
      <c r="AD1110">
        <v>89.698999999999998</v>
      </c>
      <c r="AE1110">
        <v>-0.12652236533948166</v>
      </c>
      <c r="AF1110">
        <v>426805000</v>
      </c>
      <c r="AG1110" s="1">
        <v>45394.291666666664</v>
      </c>
      <c r="AH1110">
        <v>16.797999999999998</v>
      </c>
      <c r="AI1110">
        <v>16.797999999999998</v>
      </c>
      <c r="AJ1110">
        <v>16.914000000000001</v>
      </c>
      <c r="AK1110">
        <v>16.738</v>
      </c>
      <c r="AL1110">
        <v>16.866</v>
      </c>
      <c r="AM1110">
        <v>-0.20322160119823623</v>
      </c>
      <c r="AN1110">
        <v>3887000</v>
      </c>
    </row>
    <row r="1111" spans="1:40">
      <c r="A1111" s="121">
        <v>45397.291666666664</v>
      </c>
      <c r="B1111">
        <v>172.06739999999999</v>
      </c>
      <c r="C1111">
        <v>172.69</v>
      </c>
      <c r="D1111">
        <v>176.63</v>
      </c>
      <c r="E1111">
        <v>172.5</v>
      </c>
      <c r="F1111">
        <v>175.36</v>
      </c>
      <c r="G1111">
        <v>73531800</v>
      </c>
      <c r="H1111">
        <v>-0.34914085726876759</v>
      </c>
      <c r="I1111" s="1">
        <v>45397.291666666664</v>
      </c>
      <c r="J1111">
        <v>35.935200000000002</v>
      </c>
      <c r="K1111">
        <v>36.31</v>
      </c>
      <c r="L1111">
        <v>36.700000000000003</v>
      </c>
      <c r="M1111">
        <v>35.89</v>
      </c>
      <c r="N1111">
        <v>36.04</v>
      </c>
      <c r="O1111">
        <v>0.48755571425711541</v>
      </c>
      <c r="P1111">
        <v>50751600</v>
      </c>
      <c r="Q1111" s="1">
        <v>45397.291666666664</v>
      </c>
      <c r="R1111">
        <v>412.1524</v>
      </c>
      <c r="S1111">
        <v>413.64</v>
      </c>
      <c r="T1111">
        <v>426.82</v>
      </c>
      <c r="U1111">
        <v>413.43</v>
      </c>
      <c r="V1111">
        <v>426.6</v>
      </c>
      <c r="W1111">
        <v>20273500</v>
      </c>
      <c r="X1111">
        <v>-0.65669979393996458</v>
      </c>
      <c r="Y1111" s="1">
        <v>45397.291666666664</v>
      </c>
      <c r="Z1111">
        <v>85.986599999999996</v>
      </c>
      <c r="AA1111">
        <v>86.001000000000005</v>
      </c>
      <c r="AB1111">
        <v>90.613</v>
      </c>
      <c r="AC1111">
        <v>85.929000000000002</v>
      </c>
      <c r="AD1111">
        <v>89.097999999999999</v>
      </c>
      <c r="AE1111">
        <v>-3.922641167826918E-2</v>
      </c>
      <c r="AF1111">
        <v>443077000</v>
      </c>
      <c r="AG1111" s="1">
        <v>45397.291666666664</v>
      </c>
      <c r="AH1111">
        <v>16.46</v>
      </c>
      <c r="AI1111">
        <v>16.46</v>
      </c>
      <c r="AJ1111">
        <v>16.734000000000002</v>
      </c>
      <c r="AK1111">
        <v>16.423999999999999</v>
      </c>
      <c r="AL1111">
        <v>16.71</v>
      </c>
      <c r="AM1111">
        <v>-0.17392292774631241</v>
      </c>
      <c r="AN1111">
        <v>3957000</v>
      </c>
    </row>
    <row r="1112" spans="1:40">
      <c r="A1112" s="121">
        <v>45398.291666666664</v>
      </c>
      <c r="B1112">
        <v>168.76929999999999</v>
      </c>
      <c r="C1112">
        <v>169.38</v>
      </c>
      <c r="D1112">
        <v>173.76</v>
      </c>
      <c r="E1112">
        <v>168.27</v>
      </c>
      <c r="F1112">
        <v>171.75</v>
      </c>
      <c r="G1112">
        <v>73711200</v>
      </c>
      <c r="H1112">
        <v>-0.34576032213640256</v>
      </c>
      <c r="I1112" s="1">
        <v>45398.291666666664</v>
      </c>
      <c r="J1112">
        <v>35.8857</v>
      </c>
      <c r="K1112">
        <v>36.26</v>
      </c>
      <c r="L1112">
        <v>36.51</v>
      </c>
      <c r="M1112">
        <v>35.76</v>
      </c>
      <c r="N1112">
        <v>36.270000000000003</v>
      </c>
      <c r="O1112">
        <v>-0.36299919534980885</v>
      </c>
      <c r="P1112">
        <v>30607500</v>
      </c>
      <c r="Q1112" s="1">
        <v>45398.291666666664</v>
      </c>
      <c r="R1112">
        <v>413.089</v>
      </c>
      <c r="S1112">
        <v>414.58</v>
      </c>
      <c r="T1112">
        <v>418.4</v>
      </c>
      <c r="U1112">
        <v>413.73</v>
      </c>
      <c r="V1112">
        <v>414.57</v>
      </c>
      <c r="W1112">
        <v>16765600</v>
      </c>
      <c r="X1112">
        <v>-0.93260042205709892</v>
      </c>
      <c r="Y1112" s="1">
        <v>45398.291666666664</v>
      </c>
      <c r="Z1112">
        <v>87.400300000000001</v>
      </c>
      <c r="AA1112">
        <v>87.415000000000006</v>
      </c>
      <c r="AB1112">
        <v>88.117999999999995</v>
      </c>
      <c r="AC1112">
        <v>86.063999999999993</v>
      </c>
      <c r="AD1112">
        <v>86.433000000000007</v>
      </c>
      <c r="AE1112">
        <v>-0.42883932580633555</v>
      </c>
      <c r="AF1112">
        <v>370453000</v>
      </c>
      <c r="AG1112" s="1">
        <v>45398.291666666664</v>
      </c>
      <c r="AH1112">
        <v>16.594000000000001</v>
      </c>
      <c r="AI1112">
        <v>16.594000000000001</v>
      </c>
      <c r="AJ1112">
        <v>16.725999999999999</v>
      </c>
      <c r="AK1112">
        <v>16.579999999999998</v>
      </c>
      <c r="AL1112">
        <v>16.7</v>
      </c>
      <c r="AM1112">
        <v>-4.4590212079962874E-2</v>
      </c>
      <c r="AN1112">
        <v>4266000</v>
      </c>
    </row>
    <row r="1113" spans="1:40">
      <c r="A1113" s="121">
        <v>45399.291666666664</v>
      </c>
      <c r="B1113">
        <v>167.39429999999999</v>
      </c>
      <c r="C1113">
        <v>168</v>
      </c>
      <c r="D1113">
        <v>170.65</v>
      </c>
      <c r="E1113">
        <v>168</v>
      </c>
      <c r="F1113">
        <v>169.61</v>
      </c>
      <c r="G1113">
        <v>50901200</v>
      </c>
      <c r="H1113">
        <v>-0.77558198528715827</v>
      </c>
      <c r="I1113" s="1">
        <v>45399.291666666664</v>
      </c>
      <c r="J1113">
        <v>35.311700000000002</v>
      </c>
      <c r="K1113">
        <v>35.68</v>
      </c>
      <c r="L1113">
        <v>36.130000000000003</v>
      </c>
      <c r="M1113">
        <v>35.369999999999997</v>
      </c>
      <c r="N1113">
        <v>36.1</v>
      </c>
      <c r="O1113">
        <v>8.3126124913932925E-2</v>
      </c>
      <c r="P1113">
        <v>41173300</v>
      </c>
      <c r="Q1113" s="1">
        <v>45399.291666666664</v>
      </c>
      <c r="R1113">
        <v>410.35890000000001</v>
      </c>
      <c r="S1113">
        <v>411.84</v>
      </c>
      <c r="T1113">
        <v>418.88</v>
      </c>
      <c r="U1113">
        <v>410.33</v>
      </c>
      <c r="V1113">
        <v>417.25</v>
      </c>
      <c r="W1113">
        <v>15855500</v>
      </c>
      <c r="X1113">
        <v>-1.0041809008761655</v>
      </c>
      <c r="Y1113" s="1">
        <v>45399.291666666664</v>
      </c>
      <c r="Z1113">
        <v>84.020899999999997</v>
      </c>
      <c r="AA1113">
        <v>84.034999999999997</v>
      </c>
      <c r="AB1113">
        <v>88.775000000000006</v>
      </c>
      <c r="AC1113">
        <v>83.95</v>
      </c>
      <c r="AD1113">
        <v>88.34</v>
      </c>
      <c r="AE1113">
        <v>0.24147578740086192</v>
      </c>
      <c r="AF1113">
        <v>495400000</v>
      </c>
      <c r="AG1113" s="1">
        <v>45399.291666666664</v>
      </c>
      <c r="AH1113">
        <v>16.315999999999999</v>
      </c>
      <c r="AI1113">
        <v>16.315999999999999</v>
      </c>
      <c r="AJ1113">
        <v>16.456</v>
      </c>
      <c r="AK1113">
        <v>16.271999999999998</v>
      </c>
      <c r="AL1113">
        <v>16.456</v>
      </c>
      <c r="AM1113">
        <v>-0.61633289687036241</v>
      </c>
      <c r="AN1113">
        <v>2900000</v>
      </c>
    </row>
    <row r="1114" spans="1:40">
      <c r="A1114" s="121">
        <v>45400.291666666664</v>
      </c>
      <c r="B1114">
        <v>166.43770000000001</v>
      </c>
      <c r="C1114">
        <v>167.04</v>
      </c>
      <c r="D1114">
        <v>168.64</v>
      </c>
      <c r="E1114">
        <v>166.55</v>
      </c>
      <c r="F1114">
        <v>168.03</v>
      </c>
      <c r="G1114">
        <v>43122900</v>
      </c>
      <c r="H1114">
        <v>-0.922152868342201</v>
      </c>
      <c r="I1114" s="1">
        <v>45400.291666666664</v>
      </c>
      <c r="J1114">
        <v>34.6783</v>
      </c>
      <c r="K1114">
        <v>35.04</v>
      </c>
      <c r="L1114">
        <v>35.659999999999997</v>
      </c>
      <c r="M1114">
        <v>34.770000000000003</v>
      </c>
      <c r="N1114">
        <v>35.42</v>
      </c>
      <c r="O1114">
        <v>0.13215185977151403</v>
      </c>
      <c r="P1114">
        <v>42334400</v>
      </c>
      <c r="Q1114" s="1">
        <v>45400.291666666664</v>
      </c>
      <c r="R1114">
        <v>402.81610000000001</v>
      </c>
      <c r="S1114">
        <v>404.27</v>
      </c>
      <c r="T1114">
        <v>411.89</v>
      </c>
      <c r="U1114">
        <v>403.95</v>
      </c>
      <c r="V1114">
        <v>410.63</v>
      </c>
      <c r="W1114">
        <v>21029900</v>
      </c>
      <c r="X1114">
        <v>-0.59720800822549136</v>
      </c>
      <c r="Y1114" s="1">
        <v>45400.291666666664</v>
      </c>
      <c r="Z1114">
        <v>84.656800000000004</v>
      </c>
      <c r="AA1114">
        <v>84.671000000000006</v>
      </c>
      <c r="AB1114">
        <v>86.19</v>
      </c>
      <c r="AC1114">
        <v>82.402000000000001</v>
      </c>
      <c r="AD1114">
        <v>84.97</v>
      </c>
      <c r="AE1114">
        <v>-1.6785471771383002E-2</v>
      </c>
      <c r="AF1114">
        <v>447260000</v>
      </c>
      <c r="AG1114" s="1">
        <v>45400.291666666664</v>
      </c>
      <c r="AH1114">
        <v>16.376000000000001</v>
      </c>
      <c r="AI1114">
        <v>16.376000000000001</v>
      </c>
      <c r="AJ1114">
        <v>16.513999999999999</v>
      </c>
      <c r="AK1114">
        <v>16.37</v>
      </c>
      <c r="AL1114">
        <v>16.414000000000001</v>
      </c>
      <c r="AM1114">
        <v>-0.89278680851315806</v>
      </c>
      <c r="AN1114">
        <v>2239500</v>
      </c>
    </row>
    <row r="1115" spans="1:40">
      <c r="A1115" s="121">
        <v>45401.291666666664</v>
      </c>
      <c r="B1115">
        <v>164.4051</v>
      </c>
      <c r="C1115">
        <v>165</v>
      </c>
      <c r="D1115">
        <v>166.4</v>
      </c>
      <c r="E1115">
        <v>164.08</v>
      </c>
      <c r="F1115">
        <v>166.21</v>
      </c>
      <c r="G1115">
        <v>67772100</v>
      </c>
      <c r="H1115">
        <v>-0.4576741248377903</v>
      </c>
      <c r="I1115" s="1">
        <v>45401.291666666664</v>
      </c>
      <c r="J1115">
        <v>33.846899999999998</v>
      </c>
      <c r="K1115">
        <v>34.200000000000003</v>
      </c>
      <c r="L1115">
        <v>35.130000000000003</v>
      </c>
      <c r="M1115">
        <v>34.18</v>
      </c>
      <c r="N1115">
        <v>35.130000000000003</v>
      </c>
      <c r="O1115">
        <v>0.83451486374614781</v>
      </c>
      <c r="P1115">
        <v>58968800</v>
      </c>
      <c r="Q1115" s="1">
        <v>45401.291666666664</v>
      </c>
      <c r="R1115">
        <v>397.68459999999999</v>
      </c>
      <c r="S1115">
        <v>399.12</v>
      </c>
      <c r="T1115">
        <v>405.48</v>
      </c>
      <c r="U1115">
        <v>397.77</v>
      </c>
      <c r="V1115">
        <v>404.03</v>
      </c>
      <c r="W1115">
        <v>30276500</v>
      </c>
      <c r="X1115">
        <v>0.13004839815664454</v>
      </c>
      <c r="Y1115" s="1">
        <v>45401.291666666664</v>
      </c>
      <c r="Z1115">
        <v>76.187200000000004</v>
      </c>
      <c r="AA1115">
        <v>76.2</v>
      </c>
      <c r="AB1115">
        <v>84.323999999999998</v>
      </c>
      <c r="AC1115">
        <v>75.605999999999995</v>
      </c>
      <c r="AD1115">
        <v>83.15</v>
      </c>
      <c r="AE1115">
        <v>2.2790144187074732</v>
      </c>
      <c r="AF1115">
        <v>875198000</v>
      </c>
      <c r="AG1115" s="1">
        <v>45401.291666666664</v>
      </c>
      <c r="AH1115">
        <v>16.260000000000002</v>
      </c>
      <c r="AI1115">
        <v>16.260000000000002</v>
      </c>
      <c r="AJ1115">
        <v>16.431999999999999</v>
      </c>
      <c r="AK1115">
        <v>16.238</v>
      </c>
      <c r="AL1115">
        <v>16.302</v>
      </c>
      <c r="AM1115">
        <v>-0.57908172633863064</v>
      </c>
      <c r="AN1115">
        <v>2989000</v>
      </c>
    </row>
    <row r="1116" spans="1:40">
      <c r="A1116" s="121">
        <v>45404.291666666664</v>
      </c>
      <c r="B1116">
        <v>165.24209999999999</v>
      </c>
      <c r="C1116">
        <v>165.84</v>
      </c>
      <c r="D1116">
        <v>167.26</v>
      </c>
      <c r="E1116">
        <v>164.77</v>
      </c>
      <c r="F1116">
        <v>165.52</v>
      </c>
      <c r="G1116">
        <v>48116400</v>
      </c>
      <c r="H1116">
        <v>-0.82805753844551977</v>
      </c>
      <c r="I1116" s="1">
        <v>45404.291666666664</v>
      </c>
      <c r="J1116">
        <v>34.0548</v>
      </c>
      <c r="K1116">
        <v>34.409999999999997</v>
      </c>
      <c r="L1116">
        <v>34.57</v>
      </c>
      <c r="M1116">
        <v>34.08</v>
      </c>
      <c r="N1116">
        <v>34.42</v>
      </c>
      <c r="O1116">
        <v>2.9780923450606785E-2</v>
      </c>
      <c r="P1116">
        <v>39909900</v>
      </c>
      <c r="Q1116" s="1">
        <v>45404.291666666664</v>
      </c>
      <c r="R1116">
        <v>399.51799999999997</v>
      </c>
      <c r="S1116">
        <v>400.96</v>
      </c>
      <c r="T1116">
        <v>402.85</v>
      </c>
      <c r="U1116">
        <v>395.75</v>
      </c>
      <c r="V1116">
        <v>400.08</v>
      </c>
      <c r="W1116">
        <v>20286900</v>
      </c>
      <c r="X1116">
        <v>-0.65564586754047494</v>
      </c>
      <c r="Y1116" s="1">
        <v>45404.291666666664</v>
      </c>
      <c r="Z1116">
        <v>79.5047</v>
      </c>
      <c r="AA1116">
        <v>79.518000000000001</v>
      </c>
      <c r="AB1116">
        <v>80.072999999999993</v>
      </c>
      <c r="AC1116">
        <v>76.400000000000006</v>
      </c>
      <c r="AD1116">
        <v>78.103999999999999</v>
      </c>
      <c r="AE1116">
        <v>0.78300361793899187</v>
      </c>
      <c r="AF1116">
        <v>596341000</v>
      </c>
      <c r="AG1116" s="1">
        <v>45404.291666666664</v>
      </c>
      <c r="AH1116">
        <v>16.312000000000001</v>
      </c>
      <c r="AI1116">
        <v>16.312000000000001</v>
      </c>
      <c r="AJ1116">
        <v>16.346</v>
      </c>
      <c r="AK1116">
        <v>16.178000000000001</v>
      </c>
      <c r="AL1116">
        <v>16.248000000000001</v>
      </c>
      <c r="AM1116">
        <v>-0.55103871032036067</v>
      </c>
      <c r="AN1116">
        <v>3056000</v>
      </c>
    </row>
    <row r="1117" spans="1:40">
      <c r="A1117" s="121">
        <v>45405.291666666664</v>
      </c>
      <c r="B1117">
        <v>166.29820000000001</v>
      </c>
      <c r="C1117">
        <v>166.9</v>
      </c>
      <c r="D1117">
        <v>167.05</v>
      </c>
      <c r="E1117">
        <v>164.92</v>
      </c>
      <c r="F1117">
        <v>165.35</v>
      </c>
      <c r="G1117">
        <v>49537800</v>
      </c>
      <c r="H1117">
        <v>-0.8012732985506279</v>
      </c>
      <c r="I1117" s="1">
        <v>45405.291666666664</v>
      </c>
      <c r="J1117">
        <v>33.926099999999998</v>
      </c>
      <c r="K1117">
        <v>34.28</v>
      </c>
      <c r="L1117">
        <v>34.6</v>
      </c>
      <c r="M1117">
        <v>34.18</v>
      </c>
      <c r="N1117">
        <v>34.340000000000003</v>
      </c>
      <c r="O1117">
        <v>0.32214083278432259</v>
      </c>
      <c r="P1117">
        <v>46834000</v>
      </c>
      <c r="Q1117" s="1">
        <v>45405.291666666664</v>
      </c>
      <c r="R1117">
        <v>406.10419999999999</v>
      </c>
      <c r="S1117">
        <v>407.57</v>
      </c>
      <c r="T1117">
        <v>408.2</v>
      </c>
      <c r="U1117">
        <v>403.06</v>
      </c>
      <c r="V1117">
        <v>404.24</v>
      </c>
      <c r="W1117">
        <v>15734500</v>
      </c>
      <c r="X1117">
        <v>-1.0136976989611091</v>
      </c>
      <c r="Y1117" s="1">
        <v>45405.291666666664</v>
      </c>
      <c r="Z1117">
        <v>82.409199999999998</v>
      </c>
      <c r="AA1117">
        <v>82.423000000000002</v>
      </c>
      <c r="AB1117">
        <v>82.769000000000005</v>
      </c>
      <c r="AC1117">
        <v>80.263999999999996</v>
      </c>
      <c r="AD1117">
        <v>80.769000000000005</v>
      </c>
      <c r="AE1117">
        <v>-6.3464558104114679E-2</v>
      </c>
      <c r="AF1117">
        <v>438559000</v>
      </c>
      <c r="AG1117" s="1">
        <v>45405.291666666664</v>
      </c>
      <c r="AH1117">
        <v>16.361999999999998</v>
      </c>
      <c r="AI1117">
        <v>16.361999999999998</v>
      </c>
      <c r="AJ1117">
        <v>16.38</v>
      </c>
      <c r="AK1117">
        <v>16.206</v>
      </c>
      <c r="AL1117">
        <v>16.23</v>
      </c>
      <c r="AM1117">
        <v>-0.13709030969246527</v>
      </c>
      <c r="AN1117">
        <v>4045000</v>
      </c>
    </row>
    <row r="1118" spans="1:40">
      <c r="A1118" s="121">
        <v>45406.291666666664</v>
      </c>
      <c r="B1118">
        <v>168.41059999999999</v>
      </c>
      <c r="C1118">
        <v>169.02</v>
      </c>
      <c r="D1118">
        <v>169.3</v>
      </c>
      <c r="E1118">
        <v>166.21</v>
      </c>
      <c r="F1118">
        <v>166.54</v>
      </c>
      <c r="G1118">
        <v>48251800</v>
      </c>
      <c r="H1118">
        <v>-0.82550612006802693</v>
      </c>
      <c r="I1118" s="1">
        <v>45406.291666666664</v>
      </c>
      <c r="J1118">
        <v>34.143799999999999</v>
      </c>
      <c r="K1118">
        <v>34.5</v>
      </c>
      <c r="L1118">
        <v>35.18</v>
      </c>
      <c r="M1118">
        <v>34.340000000000003</v>
      </c>
      <c r="N1118">
        <v>34.86</v>
      </c>
      <c r="O1118">
        <v>0.59351565020156449</v>
      </c>
      <c r="P1118">
        <v>53261100</v>
      </c>
      <c r="Q1118" s="1">
        <v>45406.291666666664</v>
      </c>
      <c r="R1118">
        <v>407.58879999999999</v>
      </c>
      <c r="S1118">
        <v>409.06</v>
      </c>
      <c r="T1118">
        <v>412.47</v>
      </c>
      <c r="U1118">
        <v>406.78</v>
      </c>
      <c r="V1118">
        <v>409.56</v>
      </c>
      <c r="W1118">
        <v>15065300</v>
      </c>
      <c r="X1118">
        <v>-1.0663310979565155</v>
      </c>
      <c r="Y1118" s="1">
        <v>45406.291666666664</v>
      </c>
      <c r="Z1118">
        <v>79.663600000000002</v>
      </c>
      <c r="AA1118">
        <v>79.677000000000007</v>
      </c>
      <c r="AB1118">
        <v>84.081999999999994</v>
      </c>
      <c r="AC1118">
        <v>79.183000000000007</v>
      </c>
      <c r="AD1118">
        <v>83.95</v>
      </c>
      <c r="AE1118">
        <v>0.33164727149240936</v>
      </c>
      <c r="AF1118">
        <v>512208000</v>
      </c>
      <c r="AG1118" s="1">
        <v>45406.291666666664</v>
      </c>
      <c r="AH1118">
        <v>16.542000000000002</v>
      </c>
      <c r="AI1118">
        <v>16.542000000000002</v>
      </c>
      <c r="AJ1118">
        <v>16.622</v>
      </c>
      <c r="AK1118">
        <v>16.443999999999999</v>
      </c>
      <c r="AL1118">
        <v>16.507999999999999</v>
      </c>
      <c r="AM1118">
        <v>-0.48093117027468579</v>
      </c>
      <c r="AN1118">
        <v>3223500</v>
      </c>
    </row>
    <row r="1119" spans="1:40">
      <c r="A1119" s="121">
        <v>45407.291666666664</v>
      </c>
      <c r="B1119">
        <v>169.2775</v>
      </c>
      <c r="C1119">
        <v>169.89</v>
      </c>
      <c r="D1119">
        <v>170.61</v>
      </c>
      <c r="E1119">
        <v>168.15</v>
      </c>
      <c r="F1119">
        <v>169.53</v>
      </c>
      <c r="G1119">
        <v>50558300</v>
      </c>
      <c r="H1119">
        <v>-0.78204344290637773</v>
      </c>
      <c r="I1119" s="1">
        <v>45407.291666666664</v>
      </c>
      <c r="J1119">
        <v>34.747500000000002</v>
      </c>
      <c r="K1119">
        <v>35.11</v>
      </c>
      <c r="L1119">
        <v>35.299999999999997</v>
      </c>
      <c r="M1119">
        <v>34.5</v>
      </c>
      <c r="N1119">
        <v>34.56</v>
      </c>
      <c r="O1119">
        <v>1.1545945172311012</v>
      </c>
      <c r="P1119">
        <v>66549400</v>
      </c>
      <c r="Q1119" s="1">
        <v>45407.291666666664</v>
      </c>
      <c r="R1119">
        <v>397.60489999999999</v>
      </c>
      <c r="S1119">
        <v>399.04</v>
      </c>
      <c r="T1119">
        <v>399.89</v>
      </c>
      <c r="U1119">
        <v>388.03</v>
      </c>
      <c r="V1119">
        <v>394.03</v>
      </c>
      <c r="W1119">
        <v>40586500</v>
      </c>
      <c r="X1119">
        <v>0.94094251597290368</v>
      </c>
      <c r="Y1119" s="1">
        <v>45407.291666666664</v>
      </c>
      <c r="Z1119">
        <v>82.618099999999998</v>
      </c>
      <c r="AA1119">
        <v>82.632000000000005</v>
      </c>
      <c r="AB1119">
        <v>83.322999999999993</v>
      </c>
      <c r="AC1119">
        <v>78.222999999999999</v>
      </c>
      <c r="AD1119">
        <v>78.867999999999995</v>
      </c>
      <c r="AE1119">
        <v>-0.13813178297240103</v>
      </c>
      <c r="AF1119">
        <v>424641000</v>
      </c>
      <c r="AG1119" s="1">
        <v>45407.291666666664</v>
      </c>
      <c r="AH1119">
        <v>16.488</v>
      </c>
      <c r="AI1119">
        <v>16.488</v>
      </c>
      <c r="AJ1119">
        <v>16.498000000000001</v>
      </c>
      <c r="AK1119">
        <v>16.228000000000002</v>
      </c>
      <c r="AL1119">
        <v>16.256</v>
      </c>
      <c r="AM1119">
        <v>-0.67304675762372923</v>
      </c>
      <c r="AN1119">
        <v>2764500</v>
      </c>
    </row>
    <row r="1120" spans="1:40">
      <c r="A1120" s="121">
        <v>45408.291666666664</v>
      </c>
      <c r="B1120">
        <v>168.68960000000001</v>
      </c>
      <c r="C1120">
        <v>169.3</v>
      </c>
      <c r="D1120">
        <v>171.34</v>
      </c>
      <c r="E1120">
        <v>169.18</v>
      </c>
      <c r="F1120">
        <v>169.88</v>
      </c>
      <c r="G1120">
        <v>44838400</v>
      </c>
      <c r="H1120">
        <v>-0.88982673668349332</v>
      </c>
      <c r="I1120" s="1">
        <v>45408.291666666664</v>
      </c>
      <c r="J1120">
        <v>31.550899999999999</v>
      </c>
      <c r="K1120">
        <v>31.88</v>
      </c>
      <c r="L1120">
        <v>32.24</v>
      </c>
      <c r="M1120">
        <v>30.64</v>
      </c>
      <c r="N1120">
        <v>31.78</v>
      </c>
      <c r="O1120">
        <v>3.4005947039960636</v>
      </c>
      <c r="P1120">
        <v>119742500</v>
      </c>
      <c r="Q1120" s="1">
        <v>45408.291666666664</v>
      </c>
      <c r="R1120">
        <v>404.8587</v>
      </c>
      <c r="S1120">
        <v>406.32</v>
      </c>
      <c r="T1120">
        <v>413</v>
      </c>
      <c r="U1120">
        <v>405.76</v>
      </c>
      <c r="V1120">
        <v>412.17</v>
      </c>
      <c r="W1120">
        <v>29694700</v>
      </c>
      <c r="X1120">
        <v>8.4289116125073296E-2</v>
      </c>
      <c r="Y1120" s="1">
        <v>45408.291666666664</v>
      </c>
      <c r="Z1120">
        <v>87.720299999999995</v>
      </c>
      <c r="AA1120">
        <v>87.734999999999999</v>
      </c>
      <c r="AB1120">
        <v>88.331000000000003</v>
      </c>
      <c r="AC1120">
        <v>83.387</v>
      </c>
      <c r="AD1120">
        <v>83.817999999999998</v>
      </c>
      <c r="AE1120">
        <v>0.53981743434368934</v>
      </c>
      <c r="AF1120">
        <v>551011000</v>
      </c>
      <c r="AG1120" s="1">
        <v>45408.291666666664</v>
      </c>
      <c r="AH1120">
        <v>16.466000000000001</v>
      </c>
      <c r="AI1120">
        <v>16.466000000000001</v>
      </c>
      <c r="AJ1120">
        <v>16.486000000000001</v>
      </c>
      <c r="AK1120">
        <v>16.341999999999999</v>
      </c>
      <c r="AL1120">
        <v>16.358000000000001</v>
      </c>
      <c r="AM1120">
        <v>-0.90806397395594696</v>
      </c>
      <c r="AN1120">
        <v>2203000</v>
      </c>
    </row>
    <row r="1121" spans="1:40">
      <c r="A1121" s="121">
        <v>45411.291666666664</v>
      </c>
      <c r="B1121">
        <v>172.87450000000001</v>
      </c>
      <c r="C1121">
        <v>173.5</v>
      </c>
      <c r="D1121">
        <v>176.03</v>
      </c>
      <c r="E1121">
        <v>173.1</v>
      </c>
      <c r="F1121">
        <v>173.37</v>
      </c>
      <c r="G1121">
        <v>68169400</v>
      </c>
      <c r="H1121">
        <v>-0.45018757741254717</v>
      </c>
      <c r="I1121" s="1">
        <v>45411.291666666664</v>
      </c>
      <c r="J1121">
        <v>31.036300000000001</v>
      </c>
      <c r="K1121">
        <v>31.36</v>
      </c>
      <c r="L1121">
        <v>31.91</v>
      </c>
      <c r="M1121">
        <v>31.07</v>
      </c>
      <c r="N1121">
        <v>31.86</v>
      </c>
      <c r="O1121">
        <v>0.81612651861611896</v>
      </c>
      <c r="P1121">
        <v>58533300</v>
      </c>
      <c r="Q1121" s="1">
        <v>45411.291666666664</v>
      </c>
      <c r="R1121">
        <v>400.80329999999998</v>
      </c>
      <c r="S1121">
        <v>402.25</v>
      </c>
      <c r="T1121">
        <v>406.32</v>
      </c>
      <c r="U1121">
        <v>399.19</v>
      </c>
      <c r="V1121">
        <v>405.25</v>
      </c>
      <c r="W1121">
        <v>19582100</v>
      </c>
      <c r="X1121">
        <v>-0.71107925010467476</v>
      </c>
      <c r="Y1121" s="1">
        <v>45411.291666666664</v>
      </c>
      <c r="Z1121">
        <v>87.7423</v>
      </c>
      <c r="AA1121">
        <v>87.757000000000005</v>
      </c>
      <c r="AB1121">
        <v>87.992000000000004</v>
      </c>
      <c r="AC1121">
        <v>85.266000000000005</v>
      </c>
      <c r="AD1121">
        <v>87.594999999999999</v>
      </c>
      <c r="AE1121">
        <v>-0.32949404127472709</v>
      </c>
      <c r="AF1121">
        <v>388971000</v>
      </c>
      <c r="AG1121" s="1">
        <v>45411.291666666664</v>
      </c>
      <c r="AH1121">
        <v>16.597999999999999</v>
      </c>
      <c r="AI1121">
        <v>16.597999999999999</v>
      </c>
      <c r="AJ1121">
        <v>16.626000000000001</v>
      </c>
      <c r="AK1121">
        <v>16.498000000000001</v>
      </c>
      <c r="AL1121">
        <v>16.574000000000002</v>
      </c>
      <c r="AM1121">
        <v>-0.34741292982949001</v>
      </c>
      <c r="AN1121">
        <v>3542500</v>
      </c>
    </row>
    <row r="1122" spans="1:40">
      <c r="A1122" s="121">
        <v>45412.291666666664</v>
      </c>
      <c r="B1122">
        <v>169.7159</v>
      </c>
      <c r="C1122">
        <v>170.33</v>
      </c>
      <c r="D1122">
        <v>174.99</v>
      </c>
      <c r="E1122">
        <v>170</v>
      </c>
      <c r="F1122">
        <v>173.33</v>
      </c>
      <c r="G1122">
        <v>65934800</v>
      </c>
      <c r="H1122">
        <v>-0.49229540242248487</v>
      </c>
      <c r="I1122" s="1">
        <v>45412.291666666664</v>
      </c>
      <c r="J1122">
        <v>30.1554</v>
      </c>
      <c r="K1122">
        <v>30.47</v>
      </c>
      <c r="L1122">
        <v>31.18</v>
      </c>
      <c r="M1122">
        <v>30.42</v>
      </c>
      <c r="N1122">
        <v>31.04</v>
      </c>
      <c r="O1122">
        <v>1.3993642915566527</v>
      </c>
      <c r="P1122">
        <v>72346400</v>
      </c>
      <c r="Q1122" s="1">
        <v>45412.291666666664</v>
      </c>
      <c r="R1122">
        <v>387.9298</v>
      </c>
      <c r="S1122">
        <v>389.33</v>
      </c>
      <c r="T1122">
        <v>402.16</v>
      </c>
      <c r="U1122">
        <v>389.17</v>
      </c>
      <c r="V1122">
        <v>401.49</v>
      </c>
      <c r="W1122">
        <v>28781400</v>
      </c>
      <c r="X1122">
        <v>1.2456953389710597E-2</v>
      </c>
      <c r="Y1122" s="1">
        <v>45412.291666666664</v>
      </c>
      <c r="Z1122">
        <v>86.387500000000003</v>
      </c>
      <c r="AA1122">
        <v>86.402000000000001</v>
      </c>
      <c r="AB1122">
        <v>88.819000000000003</v>
      </c>
      <c r="AC1122">
        <v>86.3</v>
      </c>
      <c r="AD1122">
        <v>87.24</v>
      </c>
      <c r="AE1122">
        <v>-0.46501950719099738</v>
      </c>
      <c r="AF1122">
        <v>363709000</v>
      </c>
      <c r="AG1122" s="1">
        <v>45412.291666666664</v>
      </c>
      <c r="AH1122">
        <v>16.513999999999999</v>
      </c>
      <c r="AI1122">
        <v>16.513999999999999</v>
      </c>
      <c r="AJ1122">
        <v>16.628</v>
      </c>
      <c r="AK1122">
        <v>16.498000000000001</v>
      </c>
      <c r="AL1122">
        <v>16.577999999999999</v>
      </c>
      <c r="AM1122">
        <v>-0.85846550532661869</v>
      </c>
      <c r="AN1122">
        <v>2321500</v>
      </c>
    </row>
    <row r="1123" spans="1:40">
      <c r="A1123" s="121">
        <v>45413.291666666664</v>
      </c>
      <c r="B1123">
        <v>168.68960000000001</v>
      </c>
      <c r="C1123">
        <v>169.3</v>
      </c>
      <c r="D1123">
        <v>172.71</v>
      </c>
      <c r="E1123">
        <v>169.11</v>
      </c>
      <c r="F1123">
        <v>169.58</v>
      </c>
      <c r="G1123">
        <v>50383100</v>
      </c>
      <c r="H1123">
        <v>-0.78534483507577768</v>
      </c>
      <c r="I1123" s="1">
        <v>45413.291666666664</v>
      </c>
      <c r="J1123">
        <v>30.0565</v>
      </c>
      <c r="K1123">
        <v>30.37</v>
      </c>
      <c r="L1123">
        <v>31.04</v>
      </c>
      <c r="M1123">
        <v>30.02</v>
      </c>
      <c r="N1123">
        <v>30.17</v>
      </c>
      <c r="O1123">
        <v>0.90570372686722422</v>
      </c>
      <c r="P1123">
        <v>60654800</v>
      </c>
      <c r="Q1123" s="1">
        <v>45413.291666666664</v>
      </c>
      <c r="R1123">
        <v>393.51960000000003</v>
      </c>
      <c r="S1123">
        <v>394.94</v>
      </c>
      <c r="T1123">
        <v>401.72</v>
      </c>
      <c r="U1123">
        <v>390.31</v>
      </c>
      <c r="V1123">
        <v>392.61</v>
      </c>
      <c r="W1123">
        <v>23562500</v>
      </c>
      <c r="X1123">
        <v>-0.39801591872195524</v>
      </c>
      <c r="Y1123" s="1">
        <v>45413.291666666664</v>
      </c>
      <c r="Z1123">
        <v>83.027100000000004</v>
      </c>
      <c r="AA1123">
        <v>83.040999999999997</v>
      </c>
      <c r="AB1123">
        <v>86</v>
      </c>
      <c r="AC1123">
        <v>81.254999999999995</v>
      </c>
      <c r="AD1123">
        <v>85.076999999999998</v>
      </c>
      <c r="AE1123">
        <v>0.58730660480884744</v>
      </c>
      <c r="AF1123">
        <v>559863000</v>
      </c>
      <c r="AG1123" s="1">
        <v>45413.291666666664</v>
      </c>
      <c r="AH1123">
        <v>16.577999999999999</v>
      </c>
      <c r="AI1123">
        <v>16.577999999999999</v>
      </c>
      <c r="AJ1123">
        <v>16.771999999999998</v>
      </c>
      <c r="AK1123">
        <v>16.506</v>
      </c>
      <c r="AL1123">
        <v>16.562000000000001</v>
      </c>
      <c r="AM1123">
        <v>-1.0057959775420071</v>
      </c>
      <c r="AN1123">
        <v>1969500</v>
      </c>
    </row>
    <row r="1124" spans="1:40">
      <c r="A1124" s="121">
        <v>45414.291666666664</v>
      </c>
      <c r="B1124">
        <v>172.40620000000001</v>
      </c>
      <c r="C1124">
        <v>173.03</v>
      </c>
      <c r="D1124">
        <v>173.42</v>
      </c>
      <c r="E1124">
        <v>170.89</v>
      </c>
      <c r="F1124">
        <v>172.51</v>
      </c>
      <c r="G1124">
        <v>94214900</v>
      </c>
      <c r="H1124">
        <v>4.0602432565226089E-2</v>
      </c>
      <c r="I1124" s="1">
        <v>45414.291666666664</v>
      </c>
      <c r="J1124">
        <v>30.195</v>
      </c>
      <c r="K1124">
        <v>30.51</v>
      </c>
      <c r="L1124">
        <v>30.67</v>
      </c>
      <c r="M1124">
        <v>30.19</v>
      </c>
      <c r="N1124">
        <v>30.59</v>
      </c>
      <c r="O1124">
        <v>0.49379635124957988</v>
      </c>
      <c r="P1124">
        <v>50899400</v>
      </c>
      <c r="Q1124" s="1">
        <v>45414.291666666664</v>
      </c>
      <c r="R1124">
        <v>396.4092</v>
      </c>
      <c r="S1124">
        <v>397.84</v>
      </c>
      <c r="T1124">
        <v>399.93</v>
      </c>
      <c r="U1124">
        <v>394.65</v>
      </c>
      <c r="V1124">
        <v>397.66</v>
      </c>
      <c r="W1124">
        <v>17709400</v>
      </c>
      <c r="X1124">
        <v>-0.85836939699453974</v>
      </c>
      <c r="Y1124" s="1">
        <v>45414.291666666664</v>
      </c>
      <c r="Z1124">
        <v>85.802599999999998</v>
      </c>
      <c r="AA1124">
        <v>85.816999999999993</v>
      </c>
      <c r="AB1124">
        <v>86.236999999999995</v>
      </c>
      <c r="AC1124">
        <v>83.2</v>
      </c>
      <c r="AD1124">
        <v>84.448999999999998</v>
      </c>
      <c r="AE1124">
        <v>-0.3888984227208066</v>
      </c>
      <c r="AF1124">
        <v>377898000</v>
      </c>
      <c r="AG1124" s="1">
        <v>45414.291666666664</v>
      </c>
      <c r="AH1124">
        <v>16.815999999999999</v>
      </c>
      <c r="AI1124">
        <v>16.815999999999999</v>
      </c>
      <c r="AJ1124">
        <v>16.925999999999998</v>
      </c>
      <c r="AK1124">
        <v>16.687999999999999</v>
      </c>
      <c r="AL1124">
        <v>16.808</v>
      </c>
      <c r="AM1124">
        <v>-0.45498091664583895</v>
      </c>
      <c r="AN1124">
        <v>3285500</v>
      </c>
    </row>
    <row r="1125" spans="1:40">
      <c r="A1125" s="121">
        <v>45415.291666666664</v>
      </c>
      <c r="B1125">
        <v>182.71879999999999</v>
      </c>
      <c r="C1125">
        <v>183.38</v>
      </c>
      <c r="D1125">
        <v>187</v>
      </c>
      <c r="E1125">
        <v>182.66</v>
      </c>
      <c r="F1125">
        <v>186.65</v>
      </c>
      <c r="G1125">
        <v>163224100</v>
      </c>
      <c r="H1125">
        <v>1.3409816134816281</v>
      </c>
      <c r="I1125" s="1">
        <v>45415.291666666664</v>
      </c>
      <c r="J1125">
        <v>30.581</v>
      </c>
      <c r="K1125">
        <v>30.9</v>
      </c>
      <c r="L1125">
        <v>31.06</v>
      </c>
      <c r="M1125">
        <v>30.7</v>
      </c>
      <c r="N1125">
        <v>30.98</v>
      </c>
      <c r="O1125">
        <v>-0.1017495792234531</v>
      </c>
      <c r="P1125">
        <v>36794800</v>
      </c>
      <c r="Q1125" s="1">
        <v>45415.291666666664</v>
      </c>
      <c r="R1125">
        <v>405.19749999999999</v>
      </c>
      <c r="S1125">
        <v>406.66</v>
      </c>
      <c r="T1125">
        <v>407.15</v>
      </c>
      <c r="U1125">
        <v>401.86</v>
      </c>
      <c r="V1125">
        <v>402.28</v>
      </c>
      <c r="W1125">
        <v>17446700</v>
      </c>
      <c r="X1125">
        <v>-0.87903107349796661</v>
      </c>
      <c r="Y1125" s="1">
        <v>45415.291666666664</v>
      </c>
      <c r="Z1125">
        <v>88.774100000000004</v>
      </c>
      <c r="AA1125">
        <v>88.789000000000001</v>
      </c>
      <c r="AB1125">
        <v>89.281000000000006</v>
      </c>
      <c r="AC1125">
        <v>87.04</v>
      </c>
      <c r="AD1125">
        <v>87.789000000000001</v>
      </c>
      <c r="AE1125">
        <v>-0.27922590669965575</v>
      </c>
      <c r="AF1125">
        <v>398341000</v>
      </c>
      <c r="AG1125" s="1">
        <v>45415.291666666664</v>
      </c>
      <c r="AH1125">
        <v>16.908000000000001</v>
      </c>
      <c r="AI1125">
        <v>16.908000000000001</v>
      </c>
      <c r="AJ1125">
        <v>17.114000000000001</v>
      </c>
      <c r="AK1125">
        <v>16.84</v>
      </c>
      <c r="AL1125">
        <v>17.05</v>
      </c>
      <c r="AM1125">
        <v>-0.50918346253189806</v>
      </c>
      <c r="AN1125">
        <v>3156000</v>
      </c>
    </row>
    <row r="1126" spans="1:40">
      <c r="A1126" s="121">
        <v>45418.291666666664</v>
      </c>
      <c r="B1126">
        <v>181.0549</v>
      </c>
      <c r="C1126">
        <v>181.71</v>
      </c>
      <c r="D1126">
        <v>184.2</v>
      </c>
      <c r="E1126">
        <v>180.42</v>
      </c>
      <c r="F1126">
        <v>182.35</v>
      </c>
      <c r="G1126">
        <v>78569700</v>
      </c>
      <c r="H1126">
        <v>-0.25420887319216995</v>
      </c>
      <c r="I1126" s="1">
        <v>45418.291666666664</v>
      </c>
      <c r="J1126">
        <v>30.774799999999999</v>
      </c>
      <c r="K1126">
        <v>30.97</v>
      </c>
      <c r="L1126">
        <v>31.2</v>
      </c>
      <c r="M1126">
        <v>30.73</v>
      </c>
      <c r="N1126">
        <v>31.12</v>
      </c>
      <c r="O1126">
        <v>-0.12747215064300216</v>
      </c>
      <c r="P1126">
        <v>36185600</v>
      </c>
      <c r="Q1126" s="1">
        <v>45418.291666666664</v>
      </c>
      <c r="R1126">
        <v>412.05279999999999</v>
      </c>
      <c r="S1126">
        <v>413.54</v>
      </c>
      <c r="T1126">
        <v>413.93</v>
      </c>
      <c r="U1126">
        <v>406.37</v>
      </c>
      <c r="V1126">
        <v>408.76</v>
      </c>
      <c r="W1126">
        <v>16996600</v>
      </c>
      <c r="X1126">
        <v>-0.91443198934947956</v>
      </c>
      <c r="Y1126" s="1">
        <v>45418.291666666664</v>
      </c>
      <c r="Z1126">
        <v>92.124499999999998</v>
      </c>
      <c r="AA1126">
        <v>92.14</v>
      </c>
      <c r="AB1126">
        <v>92.22</v>
      </c>
      <c r="AC1126">
        <v>89.055000000000007</v>
      </c>
      <c r="AD1126">
        <v>89.39</v>
      </c>
      <c r="AE1126">
        <v>-0.39799175122718289</v>
      </c>
      <c r="AF1126">
        <v>376203000</v>
      </c>
      <c r="AG1126" s="1">
        <v>45418.291666666664</v>
      </c>
      <c r="AH1126">
        <v>16.968</v>
      </c>
      <c r="AI1126">
        <v>16.968</v>
      </c>
      <c r="AJ1126">
        <v>17.026</v>
      </c>
      <c r="AK1126">
        <v>16.899999999999999</v>
      </c>
      <c r="AL1126">
        <v>17.001999999999999</v>
      </c>
      <c r="AM1126">
        <v>-0.26788795903141099</v>
      </c>
      <c r="AN1126">
        <v>3732500</v>
      </c>
    </row>
    <row r="1127" spans="1:40">
      <c r="A1127" s="121">
        <v>45419.291666666664</v>
      </c>
      <c r="B1127">
        <v>181.7424</v>
      </c>
      <c r="C1127">
        <v>182.4</v>
      </c>
      <c r="D1127">
        <v>184.9</v>
      </c>
      <c r="E1127">
        <v>181.32</v>
      </c>
      <c r="F1127">
        <v>183.45</v>
      </c>
      <c r="G1127">
        <v>77305800</v>
      </c>
      <c r="H1127">
        <v>-0.27802525197587186</v>
      </c>
      <c r="I1127" s="1">
        <v>45419.291666666664</v>
      </c>
      <c r="J1127">
        <v>30.486599999999999</v>
      </c>
      <c r="K1127">
        <v>30.68</v>
      </c>
      <c r="L1127">
        <v>31.45</v>
      </c>
      <c r="M1127">
        <v>30.61</v>
      </c>
      <c r="N1127">
        <v>31.09</v>
      </c>
      <c r="O1127">
        <v>0.23133491995621652</v>
      </c>
      <c r="P1127">
        <v>44683400</v>
      </c>
      <c r="Q1127" s="1">
        <v>45419.291666666664</v>
      </c>
      <c r="R1127">
        <v>407.86790000000002</v>
      </c>
      <c r="S1127">
        <v>409.34</v>
      </c>
      <c r="T1127">
        <v>414.67</v>
      </c>
      <c r="U1127">
        <v>409.09</v>
      </c>
      <c r="V1127">
        <v>414.66</v>
      </c>
      <c r="W1127">
        <v>20018200</v>
      </c>
      <c r="X1127">
        <v>-0.67677945138695694</v>
      </c>
      <c r="Y1127" s="1">
        <v>45419.291666666664</v>
      </c>
      <c r="Z1127">
        <v>90.538799999999995</v>
      </c>
      <c r="AA1127">
        <v>90.554000000000002</v>
      </c>
      <c r="AB1127">
        <v>91.781000000000006</v>
      </c>
      <c r="AC1127">
        <v>89.010999999999996</v>
      </c>
      <c r="AD1127">
        <v>91.097999999999999</v>
      </c>
      <c r="AE1127">
        <v>-6.9993514323737072E-2</v>
      </c>
      <c r="AF1127">
        <v>437342000</v>
      </c>
      <c r="AG1127" s="1">
        <v>45419.291666666664</v>
      </c>
      <c r="AH1127">
        <v>16.329999999999998</v>
      </c>
      <c r="AI1127">
        <v>16.329999999999998</v>
      </c>
      <c r="AJ1127">
        <v>16.466000000000001</v>
      </c>
      <c r="AK1127">
        <v>16.318000000000001</v>
      </c>
      <c r="AL1127">
        <v>16.448</v>
      </c>
      <c r="AM1127">
        <v>0.14961813765850374</v>
      </c>
      <c r="AN1127">
        <v>4730000</v>
      </c>
    </row>
    <row r="1128" spans="1:40">
      <c r="A1128" s="121">
        <v>45420.291666666664</v>
      </c>
      <c r="B1128">
        <v>182.0812</v>
      </c>
      <c r="C1128">
        <v>182.74</v>
      </c>
      <c r="D1128">
        <v>183.07</v>
      </c>
      <c r="E1128">
        <v>181.45</v>
      </c>
      <c r="F1128">
        <v>182.85</v>
      </c>
      <c r="G1128">
        <v>45057100</v>
      </c>
      <c r="H1128">
        <v>-0.88570564954052666</v>
      </c>
      <c r="I1128" s="1">
        <v>45420.291666666664</v>
      </c>
      <c r="J1128">
        <v>29.8109</v>
      </c>
      <c r="K1128">
        <v>30</v>
      </c>
      <c r="L1128">
        <v>30.15</v>
      </c>
      <c r="M1128">
        <v>29.73</v>
      </c>
      <c r="N1128">
        <v>30</v>
      </c>
      <c r="O1128">
        <v>1.0357437391093895</v>
      </c>
      <c r="P1128">
        <v>63734600</v>
      </c>
      <c r="Q1128" s="1">
        <v>45420.291666666664</v>
      </c>
      <c r="R1128">
        <v>409.06349999999998</v>
      </c>
      <c r="S1128">
        <v>410.54</v>
      </c>
      <c r="T1128">
        <v>412.23</v>
      </c>
      <c r="U1128">
        <v>406.71</v>
      </c>
      <c r="V1128">
        <v>408.17</v>
      </c>
      <c r="W1128">
        <v>11792300</v>
      </c>
      <c r="X1128">
        <v>-1.3237565535930447</v>
      </c>
      <c r="Y1128" s="1">
        <v>45420.291666666664</v>
      </c>
      <c r="Z1128">
        <v>90.396799999999999</v>
      </c>
      <c r="AA1128">
        <v>90.412000000000006</v>
      </c>
      <c r="AB1128">
        <v>91.194000000000003</v>
      </c>
      <c r="AC1128">
        <v>89.42</v>
      </c>
      <c r="AD1128">
        <v>89.483000000000004</v>
      </c>
      <c r="AE1128">
        <v>-0.66881736164540617</v>
      </c>
      <c r="AF1128">
        <v>325721000</v>
      </c>
      <c r="AG1128" s="1">
        <v>45420.291666666664</v>
      </c>
      <c r="AH1128">
        <v>15.67</v>
      </c>
      <c r="AI1128">
        <v>15.67</v>
      </c>
      <c r="AJ1128">
        <v>15.77</v>
      </c>
      <c r="AK1128">
        <v>15.532</v>
      </c>
      <c r="AL1128">
        <v>15.651999999999999</v>
      </c>
      <c r="AM1128">
        <v>1.7627193874258535</v>
      </c>
      <c r="AN1128">
        <v>8584000</v>
      </c>
    </row>
    <row r="1129" spans="1:40">
      <c r="A1129" s="121">
        <v>45421.291666666664</v>
      </c>
      <c r="B1129">
        <v>183.90459999999999</v>
      </c>
      <c r="C1129">
        <v>184.57</v>
      </c>
      <c r="D1129">
        <v>184.66</v>
      </c>
      <c r="E1129">
        <v>182.11</v>
      </c>
      <c r="F1129">
        <v>182.56</v>
      </c>
      <c r="G1129">
        <v>48983000</v>
      </c>
      <c r="H1129">
        <v>-0.81172770708706099</v>
      </c>
      <c r="I1129" s="1">
        <v>45421.291666666664</v>
      </c>
      <c r="J1129">
        <v>29.900300000000001</v>
      </c>
      <c r="K1129">
        <v>30.09</v>
      </c>
      <c r="L1129">
        <v>30.39</v>
      </c>
      <c r="M1129">
        <v>29.81</v>
      </c>
      <c r="N1129">
        <v>29.93</v>
      </c>
      <c r="O1129">
        <v>0.24484644795072685</v>
      </c>
      <c r="P1129">
        <v>45003400</v>
      </c>
      <c r="Q1129" s="1">
        <v>45421.291666666664</v>
      </c>
      <c r="R1129">
        <v>410.83710000000002</v>
      </c>
      <c r="S1129">
        <v>412.32</v>
      </c>
      <c r="T1129">
        <v>412.72</v>
      </c>
      <c r="U1129">
        <v>409.1</v>
      </c>
      <c r="V1129">
        <v>410.57</v>
      </c>
      <c r="W1129">
        <v>14689700</v>
      </c>
      <c r="X1129">
        <v>-1.0958724976317615</v>
      </c>
      <c r="Y1129" s="1">
        <v>45421.291666666664</v>
      </c>
      <c r="Z1129">
        <v>88.732100000000003</v>
      </c>
      <c r="AA1129">
        <v>88.747</v>
      </c>
      <c r="AB1129">
        <v>91.072000000000003</v>
      </c>
      <c r="AC1129">
        <v>88.230999999999995</v>
      </c>
      <c r="AD1129">
        <v>90.528999999999996</v>
      </c>
      <c r="AE1129">
        <v>-0.38828147122922357</v>
      </c>
      <c r="AF1129">
        <v>378013000</v>
      </c>
      <c r="AG1129" s="1">
        <v>45421.291666666664</v>
      </c>
      <c r="AH1129">
        <v>15.494</v>
      </c>
      <c r="AI1129">
        <v>15.494</v>
      </c>
      <c r="AJ1129">
        <v>15.5</v>
      </c>
      <c r="AK1129">
        <v>15.326000000000001</v>
      </c>
      <c r="AL1129">
        <v>15.37</v>
      </c>
      <c r="AM1129">
        <v>1.6202022687061381</v>
      </c>
      <c r="AN1129">
        <v>8243500</v>
      </c>
    </row>
    <row r="1130" spans="1:40">
      <c r="A1130" s="121">
        <v>45422.291666666664</v>
      </c>
      <c r="B1130">
        <v>182.63740000000001</v>
      </c>
      <c r="C1130">
        <v>183.05</v>
      </c>
      <c r="D1130">
        <v>185.09</v>
      </c>
      <c r="E1130">
        <v>182.13</v>
      </c>
      <c r="F1130">
        <v>184.9</v>
      </c>
      <c r="G1130">
        <v>50759500</v>
      </c>
      <c r="H1130">
        <v>-0.77825211810909878</v>
      </c>
      <c r="I1130" s="1">
        <v>45422.291666666664</v>
      </c>
      <c r="J1130">
        <v>29.661799999999999</v>
      </c>
      <c r="K1130">
        <v>29.85</v>
      </c>
      <c r="L1130">
        <v>30.46</v>
      </c>
      <c r="M1130">
        <v>29.84</v>
      </c>
      <c r="N1130">
        <v>30.33</v>
      </c>
      <c r="O1130">
        <v>0.15735508183377411</v>
      </c>
      <c r="P1130">
        <v>42931300</v>
      </c>
      <c r="Q1130" s="1">
        <v>45422.291666666664</v>
      </c>
      <c r="R1130">
        <v>413.2484</v>
      </c>
      <c r="S1130">
        <v>414.74</v>
      </c>
      <c r="T1130">
        <v>415.38</v>
      </c>
      <c r="U1130">
        <v>411.8</v>
      </c>
      <c r="V1130">
        <v>412.94</v>
      </c>
      <c r="W1130">
        <v>13402300</v>
      </c>
      <c r="X1130">
        <v>-1.1971280832066067</v>
      </c>
      <c r="Y1130" s="1">
        <v>45422.291666666664</v>
      </c>
      <c r="Z1130">
        <v>89.862899999999996</v>
      </c>
      <c r="AA1130">
        <v>89.878</v>
      </c>
      <c r="AB1130">
        <v>91.400999999999996</v>
      </c>
      <c r="AC1130">
        <v>89.227000000000004</v>
      </c>
      <c r="AD1130">
        <v>90.305000000000007</v>
      </c>
      <c r="AE1130">
        <v>-0.61729386490485283</v>
      </c>
      <c r="AF1130">
        <v>335325000</v>
      </c>
      <c r="AG1130" s="1">
        <v>45422.291666666664</v>
      </c>
      <c r="AH1130">
        <v>15.074</v>
      </c>
      <c r="AI1130">
        <v>15.074</v>
      </c>
      <c r="AJ1130">
        <v>15.186</v>
      </c>
      <c r="AK1130">
        <v>15.022</v>
      </c>
      <c r="AL1130">
        <v>15.176</v>
      </c>
      <c r="AM1130">
        <v>2.5962666471330866</v>
      </c>
      <c r="AN1130">
        <v>10575500</v>
      </c>
    </row>
    <row r="1131" spans="1:40">
      <c r="A1131" s="121">
        <v>45425.291666666664</v>
      </c>
      <c r="B1131">
        <v>185.86019999999999</v>
      </c>
      <c r="C1131">
        <v>186.28</v>
      </c>
      <c r="D1131">
        <v>187.1</v>
      </c>
      <c r="E1131">
        <v>184.62</v>
      </c>
      <c r="F1131">
        <v>185.44</v>
      </c>
      <c r="G1131">
        <v>72044800</v>
      </c>
      <c r="H1131">
        <v>-0.3771612348709234</v>
      </c>
      <c r="I1131" s="1">
        <v>45425.291666666664</v>
      </c>
      <c r="J1131">
        <v>30.317699999999999</v>
      </c>
      <c r="K1131">
        <v>30.51</v>
      </c>
      <c r="L1131">
        <v>31.13</v>
      </c>
      <c r="M1131">
        <v>30</v>
      </c>
      <c r="N1131">
        <v>30.03</v>
      </c>
      <c r="O1131">
        <v>0.51742885818247808</v>
      </c>
      <c r="P1131">
        <v>51459100</v>
      </c>
      <c r="Q1131" s="1">
        <v>45425.291666666664</v>
      </c>
      <c r="R1131">
        <v>412.2321</v>
      </c>
      <c r="S1131">
        <v>413.72</v>
      </c>
      <c r="T1131">
        <v>418.35</v>
      </c>
      <c r="U1131">
        <v>410.82</v>
      </c>
      <c r="V1131">
        <v>418.01</v>
      </c>
      <c r="W1131">
        <v>15440200</v>
      </c>
      <c r="X1131">
        <v>-1.0368447541379593</v>
      </c>
      <c r="Y1131" s="1">
        <v>45425.291666666664</v>
      </c>
      <c r="Z1131">
        <v>90.383899999999997</v>
      </c>
      <c r="AA1131">
        <v>90.399000000000001</v>
      </c>
      <c r="AB1131">
        <v>90.998000000000005</v>
      </c>
      <c r="AC1131">
        <v>88.528999999999996</v>
      </c>
      <c r="AD1131">
        <v>90.477999999999994</v>
      </c>
      <c r="AE1131">
        <v>-0.86216995910753491</v>
      </c>
      <c r="AF1131">
        <v>289680000</v>
      </c>
      <c r="AG1131" s="1">
        <v>45425.291666666664</v>
      </c>
      <c r="AH1131">
        <v>15.23</v>
      </c>
      <c r="AI1131">
        <v>15.23</v>
      </c>
      <c r="AJ1131">
        <v>15.378</v>
      </c>
      <c r="AK1131">
        <v>15.194000000000001</v>
      </c>
      <c r="AL1131">
        <v>15.31</v>
      </c>
      <c r="AM1131">
        <v>1.3508637491873812</v>
      </c>
      <c r="AN1131">
        <v>7600000</v>
      </c>
    </row>
    <row r="1132" spans="1:40">
      <c r="A1132" s="121">
        <v>45426.291666666664</v>
      </c>
      <c r="B1132">
        <v>187.0076</v>
      </c>
      <c r="C1132">
        <v>187.43</v>
      </c>
      <c r="D1132">
        <v>188.3</v>
      </c>
      <c r="E1132">
        <v>186.29</v>
      </c>
      <c r="F1132">
        <v>187.51</v>
      </c>
      <c r="G1132">
        <v>52393600</v>
      </c>
      <c r="H1132">
        <v>-0.7474598524469046</v>
      </c>
      <c r="I1132" s="1">
        <v>45426.291666666664</v>
      </c>
      <c r="J1132">
        <v>30.854299999999999</v>
      </c>
      <c r="K1132">
        <v>31.05</v>
      </c>
      <c r="L1132">
        <v>31.11</v>
      </c>
      <c r="M1132">
        <v>30.61</v>
      </c>
      <c r="N1132">
        <v>30.62</v>
      </c>
      <c r="O1132">
        <v>0.36123559456593857</v>
      </c>
      <c r="P1132">
        <v>47759900</v>
      </c>
      <c r="Q1132" s="1">
        <v>45426.291666666664</v>
      </c>
      <c r="R1132">
        <v>415.06189999999998</v>
      </c>
      <c r="S1132">
        <v>416.56</v>
      </c>
      <c r="T1132">
        <v>417.49</v>
      </c>
      <c r="U1132">
        <v>411.55</v>
      </c>
      <c r="V1132">
        <v>412.02</v>
      </c>
      <c r="W1132">
        <v>15109300</v>
      </c>
      <c r="X1132">
        <v>-1.0628704441074452</v>
      </c>
      <c r="Y1132" s="1">
        <v>45426.291666666664</v>
      </c>
      <c r="Z1132">
        <v>91.340699999999998</v>
      </c>
      <c r="AA1132">
        <v>91.355999999999995</v>
      </c>
      <c r="AB1132">
        <v>91.650999999999996</v>
      </c>
      <c r="AC1132">
        <v>88.933999999999997</v>
      </c>
      <c r="AD1132">
        <v>89.599000000000004</v>
      </c>
      <c r="AE1132">
        <v>-0.82554449968981758</v>
      </c>
      <c r="AF1132">
        <v>296507000</v>
      </c>
      <c r="AG1132" s="1">
        <v>45426.291666666664</v>
      </c>
      <c r="AH1132">
        <v>16.245999999999999</v>
      </c>
      <c r="AI1132">
        <v>16.245999999999999</v>
      </c>
      <c r="AJ1132">
        <v>16.37</v>
      </c>
      <c r="AK1132">
        <v>15.8</v>
      </c>
      <c r="AL1132">
        <v>15.82</v>
      </c>
      <c r="AM1132">
        <v>5.3986847628096024</v>
      </c>
      <c r="AN1132">
        <v>17271000</v>
      </c>
    </row>
    <row r="1133" spans="1:40">
      <c r="A1133" s="121">
        <v>45427.291666666664</v>
      </c>
      <c r="B1133">
        <v>189.29239999999999</v>
      </c>
      <c r="C1133">
        <v>189.72</v>
      </c>
      <c r="D1133">
        <v>190.65</v>
      </c>
      <c r="E1133">
        <v>187.37</v>
      </c>
      <c r="F1133">
        <v>187.91</v>
      </c>
      <c r="G1133">
        <v>70400000</v>
      </c>
      <c r="H1133">
        <v>-0.40815512665305242</v>
      </c>
      <c r="I1133" s="1">
        <v>45427.291666666664</v>
      </c>
      <c r="J1133">
        <v>31.072900000000001</v>
      </c>
      <c r="K1133">
        <v>31.27</v>
      </c>
      <c r="L1133">
        <v>31.4</v>
      </c>
      <c r="M1133">
        <v>30.81</v>
      </c>
      <c r="N1133">
        <v>31.38</v>
      </c>
      <c r="O1133">
        <v>-9.3385098924351539E-2</v>
      </c>
      <c r="P1133">
        <v>36992900</v>
      </c>
      <c r="Q1133" s="1">
        <v>45427.291666666664</v>
      </c>
      <c r="R1133">
        <v>422.31880000000001</v>
      </c>
      <c r="S1133">
        <v>423.08</v>
      </c>
      <c r="T1133">
        <v>423.81</v>
      </c>
      <c r="U1133">
        <v>417.27</v>
      </c>
      <c r="V1133">
        <v>417.9</v>
      </c>
      <c r="W1133">
        <v>22239500</v>
      </c>
      <c r="X1133">
        <v>-0.50207148786559352</v>
      </c>
      <c r="Y1133" s="1">
        <v>45427.291666666664</v>
      </c>
      <c r="Z1133">
        <v>94.614099999999993</v>
      </c>
      <c r="AA1133">
        <v>94.63</v>
      </c>
      <c r="AB1133">
        <v>94.861999999999995</v>
      </c>
      <c r="AC1133">
        <v>91.599000000000004</v>
      </c>
      <c r="AD1133">
        <v>92.471999999999994</v>
      </c>
      <c r="AE1133">
        <v>-0.17518106124085811</v>
      </c>
      <c r="AF1133">
        <v>417735000</v>
      </c>
      <c r="AG1133" s="1">
        <v>45427.291666666664</v>
      </c>
      <c r="AH1133">
        <v>16.696000000000002</v>
      </c>
      <c r="AI1133">
        <v>16.696000000000002</v>
      </c>
      <c r="AJ1133">
        <v>16.704000000000001</v>
      </c>
      <c r="AK1133">
        <v>16.521999999999998</v>
      </c>
      <c r="AL1133">
        <v>16.54</v>
      </c>
      <c r="AM1133">
        <v>2.3909666567306775</v>
      </c>
      <c r="AN1133">
        <v>10085000</v>
      </c>
    </row>
    <row r="1134" spans="1:40">
      <c r="A1134" s="121">
        <v>45428.291666666664</v>
      </c>
      <c r="B1134">
        <v>189.41210000000001</v>
      </c>
      <c r="C1134">
        <v>189.84</v>
      </c>
      <c r="D1134">
        <v>191.1</v>
      </c>
      <c r="E1134">
        <v>189.66</v>
      </c>
      <c r="F1134">
        <v>190.47</v>
      </c>
      <c r="G1134">
        <v>52845200</v>
      </c>
      <c r="H1134">
        <v>-0.73895009957189883</v>
      </c>
      <c r="I1134" s="1">
        <v>45428.291666666664</v>
      </c>
      <c r="J1134">
        <v>31.828099999999999</v>
      </c>
      <c r="K1134">
        <v>32.03</v>
      </c>
      <c r="L1134">
        <v>32.26</v>
      </c>
      <c r="M1134">
        <v>31.52</v>
      </c>
      <c r="N1134">
        <v>31.63</v>
      </c>
      <c r="O1134">
        <v>0.36093580753856036</v>
      </c>
      <c r="P1134">
        <v>47752800</v>
      </c>
      <c r="Q1134" s="1">
        <v>45428.291666666664</v>
      </c>
      <c r="R1134">
        <v>420.23259999999999</v>
      </c>
      <c r="S1134">
        <v>420.99</v>
      </c>
      <c r="T1134">
        <v>425.42</v>
      </c>
      <c r="U1134">
        <v>420.35</v>
      </c>
      <c r="V1134">
        <v>421.8</v>
      </c>
      <c r="W1134">
        <v>17530100</v>
      </c>
      <c r="X1134">
        <v>-0.87247156142950144</v>
      </c>
      <c r="Y1134" s="1">
        <v>45428.291666666664</v>
      </c>
      <c r="Z1134">
        <v>94.343199999999996</v>
      </c>
      <c r="AA1134">
        <v>94.358999999999995</v>
      </c>
      <c r="AB1134">
        <v>95.819000000000003</v>
      </c>
      <c r="AC1134">
        <v>94.102999999999994</v>
      </c>
      <c r="AD1134">
        <v>94.91</v>
      </c>
      <c r="AE1134">
        <v>-0.67830768502462724</v>
      </c>
      <c r="AF1134">
        <v>323952000</v>
      </c>
      <c r="AG1134" s="1">
        <v>45428.291666666664</v>
      </c>
      <c r="AH1134">
        <v>16.678000000000001</v>
      </c>
      <c r="AI1134">
        <v>16.678000000000001</v>
      </c>
      <c r="AJ1134">
        <v>16.878</v>
      </c>
      <c r="AK1134">
        <v>16.661999999999999</v>
      </c>
      <c r="AL1134">
        <v>16.78</v>
      </c>
      <c r="AM1134">
        <v>0.33692037151187398</v>
      </c>
      <c r="AN1134">
        <v>5177500</v>
      </c>
    </row>
    <row r="1135" spans="1:40">
      <c r="A1135" s="121">
        <v>45429.291666666664</v>
      </c>
      <c r="B1135">
        <v>189.44210000000001</v>
      </c>
      <c r="C1135">
        <v>189.87</v>
      </c>
      <c r="D1135">
        <v>190.81</v>
      </c>
      <c r="E1135">
        <v>189.18</v>
      </c>
      <c r="F1135">
        <v>189.51</v>
      </c>
      <c r="G1135">
        <v>41282900</v>
      </c>
      <c r="H1135">
        <v>-0.95682502354594456</v>
      </c>
      <c r="I1135" s="1">
        <v>45429.291666666664</v>
      </c>
      <c r="J1135">
        <v>31.6294</v>
      </c>
      <c r="K1135">
        <v>31.83</v>
      </c>
      <c r="L1135">
        <v>32.11</v>
      </c>
      <c r="M1135">
        <v>31.59</v>
      </c>
      <c r="N1135">
        <v>32.06</v>
      </c>
      <c r="O1135">
        <v>9.4800929571689521E-2</v>
      </c>
      <c r="P1135">
        <v>41449800</v>
      </c>
      <c r="Q1135" s="1">
        <v>45429.291666666664</v>
      </c>
      <c r="R1135">
        <v>419.45389999999998</v>
      </c>
      <c r="S1135">
        <v>420.21</v>
      </c>
      <c r="T1135">
        <v>422.92</v>
      </c>
      <c r="U1135">
        <v>418.03</v>
      </c>
      <c r="V1135">
        <v>422.54</v>
      </c>
      <c r="W1135">
        <v>15352200</v>
      </c>
      <c r="X1135">
        <v>-1.0437660618361</v>
      </c>
      <c r="Y1135" s="1">
        <v>45429.291666666664</v>
      </c>
      <c r="Z1135">
        <v>92.463499999999996</v>
      </c>
      <c r="AA1135">
        <v>92.478999999999999</v>
      </c>
      <c r="AB1135">
        <v>94.74</v>
      </c>
      <c r="AC1135">
        <v>91.805999999999997</v>
      </c>
      <c r="AD1135">
        <v>94.369</v>
      </c>
      <c r="AE1135">
        <v>-0.48657525582735134</v>
      </c>
      <c r="AF1135">
        <v>359691000</v>
      </c>
      <c r="AG1135" s="1">
        <v>45429.291666666664</v>
      </c>
      <c r="AH1135">
        <v>16.75</v>
      </c>
      <c r="AI1135">
        <v>16.75</v>
      </c>
      <c r="AJ1135">
        <v>16.852</v>
      </c>
      <c r="AK1135">
        <v>16.7</v>
      </c>
      <c r="AL1135">
        <v>16.814</v>
      </c>
      <c r="AM1135">
        <v>-0.22184718646410212</v>
      </c>
      <c r="AN1135">
        <v>3842500</v>
      </c>
    </row>
    <row r="1136" spans="1:40">
      <c r="A1136" s="121">
        <v>45432.291666666664</v>
      </c>
      <c r="B1136">
        <v>190.60939999999999</v>
      </c>
      <c r="C1136">
        <v>191.04</v>
      </c>
      <c r="D1136">
        <v>191.92</v>
      </c>
      <c r="E1136">
        <v>189.01</v>
      </c>
      <c r="F1136">
        <v>189.33</v>
      </c>
      <c r="G1136">
        <v>44361300</v>
      </c>
      <c r="H1136">
        <v>-0.89881700040507273</v>
      </c>
      <c r="I1136" s="1">
        <v>45432.291666666664</v>
      </c>
      <c r="J1136">
        <v>31.8977</v>
      </c>
      <c r="K1136">
        <v>32.1</v>
      </c>
      <c r="L1136">
        <v>32.42</v>
      </c>
      <c r="M1136">
        <v>31.76</v>
      </c>
      <c r="N1136">
        <v>31.85</v>
      </c>
      <c r="O1136">
        <v>-0.30466739558600869</v>
      </c>
      <c r="P1136">
        <v>31989000</v>
      </c>
      <c r="Q1136" s="1">
        <v>45432.291666666664</v>
      </c>
      <c r="R1136">
        <v>424.57470000000001</v>
      </c>
      <c r="S1136">
        <v>425.34</v>
      </c>
      <c r="T1136">
        <v>426.77</v>
      </c>
      <c r="U1136">
        <v>419.99</v>
      </c>
      <c r="V1136">
        <v>420.21</v>
      </c>
      <c r="W1136">
        <v>16272100</v>
      </c>
      <c r="X1136">
        <v>-0.97141480102337674</v>
      </c>
      <c r="Y1136" s="1">
        <v>45432.291666666664</v>
      </c>
      <c r="Z1136">
        <v>94.764099999999999</v>
      </c>
      <c r="AA1136">
        <v>94.78</v>
      </c>
      <c r="AB1136">
        <v>95.2</v>
      </c>
      <c r="AC1136">
        <v>93.44</v>
      </c>
      <c r="AD1136">
        <v>93.75</v>
      </c>
      <c r="AE1136">
        <v>-0.70614024448839141</v>
      </c>
      <c r="AF1136">
        <v>318764000</v>
      </c>
      <c r="AG1136" s="1">
        <v>45432.291666666664</v>
      </c>
      <c r="AH1136">
        <v>16.718</v>
      </c>
      <c r="AI1136">
        <v>16.718</v>
      </c>
      <c r="AJ1136">
        <v>16.8</v>
      </c>
      <c r="AK1136">
        <v>16.7</v>
      </c>
      <c r="AL1136">
        <v>16.75</v>
      </c>
      <c r="AM1136">
        <v>-0.19903607641938997</v>
      </c>
      <c r="AN1136">
        <v>3897000</v>
      </c>
    </row>
    <row r="1137" spans="1:40">
      <c r="A1137" s="121">
        <v>45433.291666666664</v>
      </c>
      <c r="B1137">
        <v>191.91650000000001</v>
      </c>
      <c r="C1137">
        <v>192.35</v>
      </c>
      <c r="D1137">
        <v>192.73</v>
      </c>
      <c r="E1137">
        <v>190.92</v>
      </c>
      <c r="F1137">
        <v>191.09</v>
      </c>
      <c r="G1137">
        <v>42309400</v>
      </c>
      <c r="H1137">
        <v>-0.93748210652603003</v>
      </c>
      <c r="I1137" s="1">
        <v>45433.291666666664</v>
      </c>
      <c r="J1137">
        <v>31.539899999999999</v>
      </c>
      <c r="K1137">
        <v>31.74</v>
      </c>
      <c r="L1137">
        <v>32.24</v>
      </c>
      <c r="M1137">
        <v>31.62</v>
      </c>
      <c r="N1137">
        <v>31.98</v>
      </c>
      <c r="O1137">
        <v>0.15921713928551756</v>
      </c>
      <c r="P1137">
        <v>42975400</v>
      </c>
      <c r="Q1137" s="1">
        <v>45433.291666666664</v>
      </c>
      <c r="R1137">
        <v>428.2681</v>
      </c>
      <c r="S1137">
        <v>429.04</v>
      </c>
      <c r="T1137">
        <v>432.97</v>
      </c>
      <c r="U1137">
        <v>424.85</v>
      </c>
      <c r="V1137">
        <v>426.83</v>
      </c>
      <c r="W1137">
        <v>21453300</v>
      </c>
      <c r="X1137">
        <v>-0.56390708005057344</v>
      </c>
      <c r="Y1137" s="1">
        <v>45433.291666666664</v>
      </c>
      <c r="Z1137">
        <v>95.37</v>
      </c>
      <c r="AA1137">
        <v>95.385999999999996</v>
      </c>
      <c r="AB1137">
        <v>95.4</v>
      </c>
      <c r="AC1137">
        <v>93.18</v>
      </c>
      <c r="AD1137">
        <v>93.599000000000004</v>
      </c>
      <c r="AE1137">
        <v>-0.65151589590318582</v>
      </c>
      <c r="AF1137">
        <v>328946000</v>
      </c>
      <c r="AG1137" s="1">
        <v>45433.291666666664</v>
      </c>
      <c r="AH1137">
        <v>16.399999999999999</v>
      </c>
      <c r="AI1137">
        <v>16.399999999999999</v>
      </c>
      <c r="AJ1137">
        <v>16.562000000000001</v>
      </c>
      <c r="AK1137">
        <v>16.393999999999998</v>
      </c>
      <c r="AL1137">
        <v>16.562000000000001</v>
      </c>
      <c r="AM1137">
        <v>2.991212898350061E-2</v>
      </c>
      <c r="AN1137">
        <v>4444000</v>
      </c>
    </row>
    <row r="1138" spans="1:40">
      <c r="A1138" s="121">
        <v>45434.291666666664</v>
      </c>
      <c r="B1138">
        <v>190.46969999999999</v>
      </c>
      <c r="C1138">
        <v>190.9</v>
      </c>
      <c r="D1138">
        <v>192.82</v>
      </c>
      <c r="E1138">
        <v>190.27</v>
      </c>
      <c r="F1138">
        <v>192.27</v>
      </c>
      <c r="G1138">
        <v>34648500</v>
      </c>
      <c r="H1138">
        <v>-1.0818407553305729</v>
      </c>
      <c r="I1138" s="1">
        <v>45434.291666666664</v>
      </c>
      <c r="J1138">
        <v>31.221900000000002</v>
      </c>
      <c r="K1138">
        <v>31.42</v>
      </c>
      <c r="L1138">
        <v>32.07</v>
      </c>
      <c r="M1138">
        <v>31.1</v>
      </c>
      <c r="N1138">
        <v>31.91</v>
      </c>
      <c r="O1138">
        <v>-0.10548213883193658</v>
      </c>
      <c r="P1138">
        <v>36706400</v>
      </c>
      <c r="Q1138" s="1">
        <v>45434.291666666664</v>
      </c>
      <c r="R1138">
        <v>429.74540000000002</v>
      </c>
      <c r="S1138">
        <v>430.52</v>
      </c>
      <c r="T1138">
        <v>432.41</v>
      </c>
      <c r="U1138">
        <v>427.13</v>
      </c>
      <c r="V1138">
        <v>430.09</v>
      </c>
      <c r="W1138">
        <v>18073700</v>
      </c>
      <c r="X1138">
        <v>-0.82971675614871399</v>
      </c>
      <c r="Y1138" s="1">
        <v>45434.291666666664</v>
      </c>
      <c r="Z1138">
        <v>94.934100000000001</v>
      </c>
      <c r="AA1138">
        <v>94.95</v>
      </c>
      <c r="AB1138">
        <v>96.02</v>
      </c>
      <c r="AC1138">
        <v>93.248999999999995</v>
      </c>
      <c r="AD1138">
        <v>95.459000000000003</v>
      </c>
      <c r="AE1138">
        <v>0.52714042239055237</v>
      </c>
      <c r="AF1138">
        <v>548648000</v>
      </c>
      <c r="AG1138" s="1">
        <v>45434.291666666664</v>
      </c>
      <c r="AH1138">
        <v>16.251999999999999</v>
      </c>
      <c r="AI1138">
        <v>16.251999999999999</v>
      </c>
      <c r="AJ1138">
        <v>16.361999999999998</v>
      </c>
      <c r="AK1138">
        <v>16.236000000000001</v>
      </c>
      <c r="AL1138">
        <v>16.346</v>
      </c>
      <c r="AM1138">
        <v>-0.58138376496699606</v>
      </c>
      <c r="AN1138">
        <v>2983500</v>
      </c>
    </row>
    <row r="1139" spans="1:40">
      <c r="A1139" s="121">
        <v>45435.291666666664</v>
      </c>
      <c r="B1139">
        <v>186.4588</v>
      </c>
      <c r="C1139">
        <v>186.88</v>
      </c>
      <c r="D1139">
        <v>191</v>
      </c>
      <c r="E1139">
        <v>186.63</v>
      </c>
      <c r="F1139">
        <v>190.98</v>
      </c>
      <c r="G1139">
        <v>51005900</v>
      </c>
      <c r="H1139">
        <v>-0.77360906428181486</v>
      </c>
      <c r="I1139" s="1">
        <v>45435.291666666664</v>
      </c>
      <c r="J1139">
        <v>29.8904</v>
      </c>
      <c r="K1139">
        <v>30.08</v>
      </c>
      <c r="L1139">
        <v>31.57</v>
      </c>
      <c r="M1139">
        <v>29.87</v>
      </c>
      <c r="N1139">
        <v>31.45</v>
      </c>
      <c r="O1139">
        <v>0.96311505378639828</v>
      </c>
      <c r="P1139">
        <v>62014500</v>
      </c>
      <c r="Q1139" s="1">
        <v>45435.291666666664</v>
      </c>
      <c r="R1139">
        <v>426.23180000000002</v>
      </c>
      <c r="S1139">
        <v>427</v>
      </c>
      <c r="T1139">
        <v>433.6</v>
      </c>
      <c r="U1139">
        <v>425.42</v>
      </c>
      <c r="V1139">
        <v>432.97</v>
      </c>
      <c r="W1139">
        <v>17211700</v>
      </c>
      <c r="X1139">
        <v>-0.89751411110095602</v>
      </c>
      <c r="Y1139" s="1">
        <v>45435.291666666664</v>
      </c>
      <c r="Z1139">
        <v>103.7816</v>
      </c>
      <c r="AA1139">
        <v>103.79900000000001</v>
      </c>
      <c r="AB1139">
        <v>106.32</v>
      </c>
      <c r="AC1139">
        <v>101.52</v>
      </c>
      <c r="AD1139">
        <v>102.02800000000001</v>
      </c>
      <c r="AE1139">
        <v>2.0637090777361458</v>
      </c>
      <c r="AF1139">
        <v>835065000</v>
      </c>
      <c r="AG1139" s="1">
        <v>45435.291666666664</v>
      </c>
      <c r="AH1139">
        <v>16.16</v>
      </c>
      <c r="AI1139">
        <v>16.16</v>
      </c>
      <c r="AJ1139">
        <v>16.384</v>
      </c>
      <c r="AK1139">
        <v>16.141999999999999</v>
      </c>
      <c r="AL1139">
        <v>16.384</v>
      </c>
      <c r="AM1139">
        <v>-0.49851037434584011</v>
      </c>
      <c r="AN1139">
        <v>3181500</v>
      </c>
    </row>
    <row r="1140" spans="1:40">
      <c r="A1140" s="121">
        <v>45436.291666666664</v>
      </c>
      <c r="B1140">
        <v>189.55179999999999</v>
      </c>
      <c r="C1140">
        <v>189.98</v>
      </c>
      <c r="D1140">
        <v>190.58</v>
      </c>
      <c r="E1140">
        <v>188.04</v>
      </c>
      <c r="F1140">
        <v>188.82</v>
      </c>
      <c r="G1140">
        <v>36294600</v>
      </c>
      <c r="H1140">
        <v>-1.05082236691705</v>
      </c>
      <c r="I1140" s="1">
        <v>45436.291666666664</v>
      </c>
      <c r="J1140">
        <v>30.526399999999999</v>
      </c>
      <c r="K1140">
        <v>30.72</v>
      </c>
      <c r="L1140">
        <v>31.02</v>
      </c>
      <c r="M1140">
        <v>30.13</v>
      </c>
      <c r="N1140">
        <v>30.29</v>
      </c>
      <c r="O1140">
        <v>0.13526795591524798</v>
      </c>
      <c r="P1140">
        <v>42408200</v>
      </c>
      <c r="Q1140" s="1">
        <v>45436.291666666664</v>
      </c>
      <c r="R1140">
        <v>429.3861</v>
      </c>
      <c r="S1140">
        <v>430.16</v>
      </c>
      <c r="T1140">
        <v>431.06</v>
      </c>
      <c r="U1140">
        <v>424.41</v>
      </c>
      <c r="V1140">
        <v>427.19</v>
      </c>
      <c r="W1140">
        <v>11845800</v>
      </c>
      <c r="X1140">
        <v>-1.3195487131174706</v>
      </c>
      <c r="Y1140" s="1">
        <v>45436.291666666664</v>
      </c>
      <c r="Z1140">
        <v>106.4511</v>
      </c>
      <c r="AA1140">
        <v>106.46899999999999</v>
      </c>
      <c r="AB1140">
        <v>106.47499999999999</v>
      </c>
      <c r="AC1140">
        <v>103</v>
      </c>
      <c r="AD1140">
        <v>104.449</v>
      </c>
      <c r="AE1140">
        <v>-0.1120964300275962</v>
      </c>
      <c r="AF1140">
        <v>429494000</v>
      </c>
      <c r="AG1140" s="1">
        <v>45436.291666666664</v>
      </c>
      <c r="AH1140">
        <v>16.058</v>
      </c>
      <c r="AI1140">
        <v>16.058</v>
      </c>
      <c r="AJ1140">
        <v>16.155999999999999</v>
      </c>
      <c r="AK1140">
        <v>16.03</v>
      </c>
      <c r="AL1140">
        <v>16.036000000000001</v>
      </c>
      <c r="AM1140">
        <v>-0.28149091456266134</v>
      </c>
      <c r="AN1140">
        <v>3700000</v>
      </c>
    </row>
    <row r="1141" spans="1:40">
      <c r="A1141" s="121">
        <v>45440.291666666664</v>
      </c>
      <c r="B1141">
        <v>189.56180000000001</v>
      </c>
      <c r="C1141">
        <v>189.99</v>
      </c>
      <c r="D1141">
        <v>193</v>
      </c>
      <c r="E1141">
        <v>189.1</v>
      </c>
      <c r="F1141">
        <v>191.51</v>
      </c>
      <c r="G1141">
        <v>52280100</v>
      </c>
      <c r="H1141">
        <v>-0.74959859680322249</v>
      </c>
      <c r="I1141" s="1">
        <v>45440.291666666664</v>
      </c>
      <c r="J1141">
        <v>30.8642</v>
      </c>
      <c r="K1141">
        <v>31.06</v>
      </c>
      <c r="L1141">
        <v>31.37</v>
      </c>
      <c r="M1141">
        <v>30.66</v>
      </c>
      <c r="N1141">
        <v>30.94</v>
      </c>
      <c r="O1141">
        <v>-0.10156801806602686</v>
      </c>
      <c r="P1141">
        <v>36799100</v>
      </c>
      <c r="Q1141" s="1">
        <v>45440.291666666664</v>
      </c>
      <c r="R1141">
        <v>429.54579999999999</v>
      </c>
      <c r="S1141">
        <v>430.32</v>
      </c>
      <c r="T1141">
        <v>430.82</v>
      </c>
      <c r="U1141">
        <v>426.6</v>
      </c>
      <c r="V1141">
        <v>429.63</v>
      </c>
      <c r="W1141">
        <v>15718000</v>
      </c>
      <c r="X1141">
        <v>-1.0149954441545106</v>
      </c>
      <c r="Y1141" s="1">
        <v>45440.291666666664</v>
      </c>
      <c r="Z1141">
        <v>113.8819</v>
      </c>
      <c r="AA1141">
        <v>113.901</v>
      </c>
      <c r="AB1141">
        <v>114.93899999999999</v>
      </c>
      <c r="AC1141">
        <v>109.883</v>
      </c>
      <c r="AD1141">
        <v>110.244</v>
      </c>
      <c r="AE1141">
        <v>1.0855083462511101</v>
      </c>
      <c r="AF1141">
        <v>652728000</v>
      </c>
      <c r="AG1141" s="1">
        <v>45440.291666666664</v>
      </c>
      <c r="AH1141">
        <v>15.974</v>
      </c>
      <c r="AI1141">
        <v>15.974</v>
      </c>
      <c r="AJ1141">
        <v>16.154</v>
      </c>
      <c r="AK1141">
        <v>15.954000000000001</v>
      </c>
      <c r="AL1141">
        <v>16.108000000000001</v>
      </c>
      <c r="AM1141">
        <v>-0.70129904988094149</v>
      </c>
      <c r="AN1141">
        <v>2697000</v>
      </c>
    </row>
    <row r="1142" spans="1:40">
      <c r="A1142" s="121">
        <v>45441.291666666664</v>
      </c>
      <c r="B1142">
        <v>189.86109999999999</v>
      </c>
      <c r="C1142">
        <v>190.29</v>
      </c>
      <c r="D1142">
        <v>192.25</v>
      </c>
      <c r="E1142">
        <v>189.51</v>
      </c>
      <c r="F1142">
        <v>189.61</v>
      </c>
      <c r="G1142">
        <v>53068000</v>
      </c>
      <c r="H1142">
        <v>-0.73475175382222813</v>
      </c>
      <c r="I1142" s="1">
        <v>45441.291666666664</v>
      </c>
      <c r="J1142">
        <v>29.940100000000001</v>
      </c>
      <c r="K1142">
        <v>30.13</v>
      </c>
      <c r="L1142">
        <v>30.67</v>
      </c>
      <c r="M1142">
        <v>30.11</v>
      </c>
      <c r="N1142">
        <v>30.47</v>
      </c>
      <c r="O1142">
        <v>-0.14170147856222087</v>
      </c>
      <c r="P1142">
        <v>35848600</v>
      </c>
      <c r="Q1142" s="1">
        <v>45441.291666666664</v>
      </c>
      <c r="R1142">
        <v>428.39789999999999</v>
      </c>
      <c r="S1142">
        <v>429.17</v>
      </c>
      <c r="T1142">
        <v>430.94</v>
      </c>
      <c r="U1142">
        <v>425.69</v>
      </c>
      <c r="V1142">
        <v>425.69</v>
      </c>
      <c r="W1142">
        <v>15517100</v>
      </c>
      <c r="X1142">
        <v>-1.0307964750244705</v>
      </c>
      <c r="Y1142" s="1">
        <v>45441.291666666664</v>
      </c>
      <c r="Z1142">
        <v>114.8057</v>
      </c>
      <c r="AA1142">
        <v>114.825</v>
      </c>
      <c r="AB1142">
        <v>115.492</v>
      </c>
      <c r="AC1142">
        <v>110.901</v>
      </c>
      <c r="AD1142">
        <v>113.05</v>
      </c>
      <c r="AE1142">
        <v>0.57431843471212951</v>
      </c>
      <c r="AF1142">
        <v>557442000</v>
      </c>
      <c r="AG1142" s="1">
        <v>45441.291666666664</v>
      </c>
      <c r="AH1142">
        <v>15.69</v>
      </c>
      <c r="AI1142">
        <v>15.69</v>
      </c>
      <c r="AJ1142">
        <v>15.874000000000001</v>
      </c>
      <c r="AK1142">
        <v>15.667999999999999</v>
      </c>
      <c r="AL1142">
        <v>15.798</v>
      </c>
      <c r="AM1142">
        <v>-0.24277481035833343</v>
      </c>
      <c r="AN1142">
        <v>3792500</v>
      </c>
    </row>
    <row r="1143" spans="1:40">
      <c r="A1143" s="121">
        <v>45442.291666666664</v>
      </c>
      <c r="B1143">
        <v>190.85890000000001</v>
      </c>
      <c r="C1143">
        <v>191.29</v>
      </c>
      <c r="D1143">
        <v>192.18</v>
      </c>
      <c r="E1143">
        <v>190.63</v>
      </c>
      <c r="F1143">
        <v>190.76</v>
      </c>
      <c r="G1143">
        <v>49947900</v>
      </c>
      <c r="H1143">
        <v>-0.79354555352396738</v>
      </c>
      <c r="I1143" s="1">
        <v>45442.291666666664</v>
      </c>
      <c r="J1143">
        <v>29.999700000000001</v>
      </c>
      <c r="K1143">
        <v>30.19</v>
      </c>
      <c r="L1143">
        <v>30.5</v>
      </c>
      <c r="M1143">
        <v>30.06</v>
      </c>
      <c r="N1143">
        <v>30.21</v>
      </c>
      <c r="O1143">
        <v>-0.24581624646491962</v>
      </c>
      <c r="P1143">
        <v>33382800</v>
      </c>
      <c r="Q1143" s="1">
        <v>45442.291666666664</v>
      </c>
      <c r="R1143">
        <v>413.92399999999998</v>
      </c>
      <c r="S1143">
        <v>414.67</v>
      </c>
      <c r="T1143">
        <v>424.3</v>
      </c>
      <c r="U1143">
        <v>414.24</v>
      </c>
      <c r="V1143">
        <v>424.3</v>
      </c>
      <c r="W1143">
        <v>28424800</v>
      </c>
      <c r="X1143">
        <v>-1.5590073032527813E-2</v>
      </c>
      <c r="Y1143" s="1">
        <v>45442.291666666664</v>
      </c>
      <c r="Z1143">
        <v>110.4815</v>
      </c>
      <c r="AA1143">
        <v>110.5</v>
      </c>
      <c r="AB1143">
        <v>115.819</v>
      </c>
      <c r="AC1143">
        <v>109.663</v>
      </c>
      <c r="AD1143">
        <v>114.65</v>
      </c>
      <c r="AE1143">
        <v>0.19828918299004822</v>
      </c>
      <c r="AF1143">
        <v>487350000</v>
      </c>
      <c r="AG1143" s="1">
        <v>45442.291666666664</v>
      </c>
      <c r="AH1143">
        <v>16.158000000000001</v>
      </c>
      <c r="AI1143">
        <v>16.158000000000001</v>
      </c>
      <c r="AJ1143">
        <v>16.251999999999999</v>
      </c>
      <c r="AK1143">
        <v>16.03</v>
      </c>
      <c r="AL1143">
        <v>16.096</v>
      </c>
      <c r="AM1143">
        <v>0.30197123960850769</v>
      </c>
      <c r="AN1143">
        <v>5094000</v>
      </c>
    </row>
    <row r="1144" spans="1:40">
      <c r="A1144" s="121">
        <v>45443.291666666664</v>
      </c>
      <c r="B1144">
        <v>191.8167</v>
      </c>
      <c r="C1144">
        <v>192.25</v>
      </c>
      <c r="D1144">
        <v>192.57</v>
      </c>
      <c r="E1144">
        <v>189.91</v>
      </c>
      <c r="F1144">
        <v>191.44</v>
      </c>
      <c r="G1144">
        <v>75158300</v>
      </c>
      <c r="H1144">
        <v>-0.31849180268241495</v>
      </c>
      <c r="I1144" s="1">
        <v>45443.291666666664</v>
      </c>
      <c r="J1144">
        <v>30.6555</v>
      </c>
      <c r="K1144">
        <v>30.85</v>
      </c>
      <c r="L1144">
        <v>30.96</v>
      </c>
      <c r="M1144">
        <v>29.94</v>
      </c>
      <c r="N1144">
        <v>30.22</v>
      </c>
      <c r="O1144">
        <v>2.3895523982818445</v>
      </c>
      <c r="P1144">
        <v>95797500</v>
      </c>
      <c r="Q1144" s="1">
        <v>45443.291666666664</v>
      </c>
      <c r="R1144">
        <v>414.38310000000001</v>
      </c>
      <c r="S1144">
        <v>415.13</v>
      </c>
      <c r="T1144">
        <v>416.75</v>
      </c>
      <c r="U1144">
        <v>404.51</v>
      </c>
      <c r="V1144">
        <v>416.75</v>
      </c>
      <c r="W1144">
        <v>47995300</v>
      </c>
      <c r="X1144">
        <v>1.5236537031772781</v>
      </c>
      <c r="Y1144" s="1">
        <v>45443.291666666664</v>
      </c>
      <c r="Z1144">
        <v>109.6146</v>
      </c>
      <c r="AA1144">
        <v>109.633</v>
      </c>
      <c r="AB1144">
        <v>112.717</v>
      </c>
      <c r="AC1144">
        <v>106.94</v>
      </c>
      <c r="AD1144">
        <v>112.52</v>
      </c>
      <c r="AE1144">
        <v>0.8737866887265433</v>
      </c>
      <c r="AF1144">
        <v>613263000</v>
      </c>
      <c r="AG1144" s="1">
        <v>45443.291666666664</v>
      </c>
      <c r="AH1144">
        <v>16.468</v>
      </c>
      <c r="AI1144">
        <v>16.468</v>
      </c>
      <c r="AJ1144">
        <v>16.475999999999999</v>
      </c>
      <c r="AK1144">
        <v>16.294</v>
      </c>
      <c r="AL1144">
        <v>16.350000000000001</v>
      </c>
      <c r="AM1144">
        <v>0.19607746270369725</v>
      </c>
      <c r="AN1144">
        <v>4841000</v>
      </c>
    </row>
    <row r="1145" spans="1:40">
      <c r="A1145" s="121">
        <v>45446.291666666664</v>
      </c>
      <c r="B1145">
        <v>193.59270000000001</v>
      </c>
      <c r="C1145">
        <v>194.03</v>
      </c>
      <c r="D1145">
        <v>194.99</v>
      </c>
      <c r="E1145">
        <v>192.52</v>
      </c>
      <c r="F1145">
        <v>192.9</v>
      </c>
      <c r="G1145">
        <v>50080500</v>
      </c>
      <c r="H1145">
        <v>-0.79104689712178455</v>
      </c>
      <c r="I1145" s="1">
        <v>45446.291666666664</v>
      </c>
      <c r="J1145">
        <v>30.0991</v>
      </c>
      <c r="K1145">
        <v>30.29</v>
      </c>
      <c r="L1145">
        <v>31.07</v>
      </c>
      <c r="M1145">
        <v>30.05</v>
      </c>
      <c r="N1145">
        <v>31.03</v>
      </c>
      <c r="O1145">
        <v>-0.15452476309951083</v>
      </c>
      <c r="P1145">
        <v>35544900</v>
      </c>
      <c r="Q1145" s="1">
        <v>45446.291666666664</v>
      </c>
      <c r="R1145">
        <v>412.77600000000001</v>
      </c>
      <c r="S1145">
        <v>413.52</v>
      </c>
      <c r="T1145">
        <v>416.43</v>
      </c>
      <c r="U1145">
        <v>408.92</v>
      </c>
      <c r="V1145">
        <v>415.53</v>
      </c>
      <c r="W1145">
        <v>17484700</v>
      </c>
      <c r="X1145">
        <v>-0.87604232699195128</v>
      </c>
      <c r="Y1145" s="1">
        <v>45446.291666666664</v>
      </c>
      <c r="Z1145">
        <v>114.9807</v>
      </c>
      <c r="AA1145">
        <v>115</v>
      </c>
      <c r="AB1145">
        <v>115</v>
      </c>
      <c r="AC1145">
        <v>112.003</v>
      </c>
      <c r="AD1145">
        <v>113.621</v>
      </c>
      <c r="AE1145">
        <v>-6.4360478965804852E-2</v>
      </c>
      <c r="AF1145">
        <v>438392000</v>
      </c>
      <c r="AG1145" s="1">
        <v>45446.291666666664</v>
      </c>
      <c r="AH1145">
        <v>16.72</v>
      </c>
      <c r="AI1145">
        <v>16.72</v>
      </c>
      <c r="AJ1145">
        <v>16.78</v>
      </c>
      <c r="AK1145">
        <v>16.600000000000001</v>
      </c>
      <c r="AL1145">
        <v>16.626000000000001</v>
      </c>
      <c r="AM1145">
        <v>-0.12055748681602255</v>
      </c>
      <c r="AN1145">
        <v>4084500</v>
      </c>
    </row>
    <row r="1146" spans="1:40">
      <c r="A1146" s="121">
        <v>45447.291666666664</v>
      </c>
      <c r="B1146">
        <v>193.91200000000001</v>
      </c>
      <c r="C1146">
        <v>194.35</v>
      </c>
      <c r="D1146">
        <v>195.32</v>
      </c>
      <c r="E1146">
        <v>193.03</v>
      </c>
      <c r="F1146">
        <v>194.64</v>
      </c>
      <c r="G1146">
        <v>47471400</v>
      </c>
      <c r="H1146">
        <v>-0.84021163632944074</v>
      </c>
      <c r="I1146" s="1">
        <v>45447.291666666664</v>
      </c>
      <c r="J1146">
        <v>29.840699999999998</v>
      </c>
      <c r="K1146">
        <v>30.03</v>
      </c>
      <c r="L1146">
        <v>30.75</v>
      </c>
      <c r="M1146">
        <v>29.94</v>
      </c>
      <c r="N1146">
        <v>30.75</v>
      </c>
      <c r="O1146">
        <v>0.49919251774238743</v>
      </c>
      <c r="P1146">
        <v>51027200</v>
      </c>
      <c r="Q1146" s="1">
        <v>45447.291666666664</v>
      </c>
      <c r="R1146">
        <v>415.32139999999998</v>
      </c>
      <c r="S1146">
        <v>416.07</v>
      </c>
      <c r="T1146">
        <v>416.44</v>
      </c>
      <c r="U1146">
        <v>409.68</v>
      </c>
      <c r="V1146">
        <v>412.43</v>
      </c>
      <c r="W1146">
        <v>14348900</v>
      </c>
      <c r="X1146">
        <v>-1.1226768347172884</v>
      </c>
      <c r="Y1146" s="1">
        <v>45447.291666666664</v>
      </c>
      <c r="Z1146">
        <v>116.4175</v>
      </c>
      <c r="AA1146">
        <v>116.437</v>
      </c>
      <c r="AB1146">
        <v>116.6</v>
      </c>
      <c r="AC1146">
        <v>114.045</v>
      </c>
      <c r="AD1146">
        <v>115.71599999999999</v>
      </c>
      <c r="AE1146">
        <v>-0.25249313032958309</v>
      </c>
      <c r="AF1146">
        <v>403324000</v>
      </c>
      <c r="AG1146" s="1">
        <v>45447.291666666664</v>
      </c>
      <c r="AH1146">
        <v>17.206</v>
      </c>
      <c r="AI1146">
        <v>17.206</v>
      </c>
      <c r="AJ1146">
        <v>17.222000000000001</v>
      </c>
      <c r="AK1146">
        <v>16.988</v>
      </c>
      <c r="AL1146">
        <v>17.07</v>
      </c>
      <c r="AM1146">
        <v>0.53719773217966771</v>
      </c>
      <c r="AN1146">
        <v>5656000</v>
      </c>
    </row>
    <row r="1147" spans="1:40">
      <c r="A1147" s="121">
        <v>45448.291666666664</v>
      </c>
      <c r="B1147">
        <v>195.42850000000001</v>
      </c>
      <c r="C1147">
        <v>195.87</v>
      </c>
      <c r="D1147">
        <v>196.9</v>
      </c>
      <c r="E1147">
        <v>194.87</v>
      </c>
      <c r="F1147">
        <v>195.4</v>
      </c>
      <c r="G1147">
        <v>54156800</v>
      </c>
      <c r="H1147">
        <v>-0.71423488285166514</v>
      </c>
      <c r="I1147" s="1">
        <v>45448.291666666664</v>
      </c>
      <c r="J1147">
        <v>30.585999999999999</v>
      </c>
      <c r="K1147">
        <v>30.78</v>
      </c>
      <c r="L1147">
        <v>30.84</v>
      </c>
      <c r="M1147">
        <v>30.01</v>
      </c>
      <c r="N1147">
        <v>30.27</v>
      </c>
      <c r="O1147">
        <v>0.20930690697266638</v>
      </c>
      <c r="P1147">
        <v>44161700</v>
      </c>
      <c r="Q1147" s="1">
        <v>45448.291666666664</v>
      </c>
      <c r="R1147">
        <v>423.24709999999999</v>
      </c>
      <c r="S1147">
        <v>424.01</v>
      </c>
      <c r="T1147">
        <v>424.08</v>
      </c>
      <c r="U1147">
        <v>416.3</v>
      </c>
      <c r="V1147">
        <v>417.81</v>
      </c>
      <c r="W1147">
        <v>16988000</v>
      </c>
      <c r="X1147">
        <v>-0.91510838987452514</v>
      </c>
      <c r="Y1147" s="1">
        <v>45448.291666666664</v>
      </c>
      <c r="Z1147">
        <v>122.4195</v>
      </c>
      <c r="AA1147">
        <v>122.44</v>
      </c>
      <c r="AB1147">
        <v>122.449</v>
      </c>
      <c r="AC1147">
        <v>117.468</v>
      </c>
      <c r="AD1147">
        <v>118.371</v>
      </c>
      <c r="AE1147">
        <v>0.41852477109846115</v>
      </c>
      <c r="AF1147">
        <v>528402000</v>
      </c>
      <c r="AG1147" s="1">
        <v>45448.291666666664</v>
      </c>
      <c r="AH1147">
        <v>17.327999999999999</v>
      </c>
      <c r="AI1147">
        <v>17.327999999999999</v>
      </c>
      <c r="AJ1147">
        <v>17.341999999999999</v>
      </c>
      <c r="AK1147">
        <v>17.173999999999999</v>
      </c>
      <c r="AL1147">
        <v>17.277999999999999</v>
      </c>
      <c r="AM1147">
        <v>-0.53157602009872562</v>
      </c>
      <c r="AN1147">
        <v>3102500</v>
      </c>
    </row>
    <row r="1148" spans="1:40">
      <c r="A1148" s="121">
        <v>45449.291666666664</v>
      </c>
      <c r="B1148">
        <v>194.04169999999999</v>
      </c>
      <c r="C1148">
        <v>194.48</v>
      </c>
      <c r="D1148">
        <v>196.5</v>
      </c>
      <c r="E1148">
        <v>194.17</v>
      </c>
      <c r="F1148">
        <v>195.69</v>
      </c>
      <c r="G1148">
        <v>41181800</v>
      </c>
      <c r="H1148">
        <v>-0.9587301077258894</v>
      </c>
      <c r="I1148" s="1">
        <v>45449.291666666664</v>
      </c>
      <c r="J1148">
        <v>30.228200000000001</v>
      </c>
      <c r="K1148">
        <v>30.42</v>
      </c>
      <c r="L1148">
        <v>30.59</v>
      </c>
      <c r="M1148">
        <v>30.16</v>
      </c>
      <c r="N1148">
        <v>30.55</v>
      </c>
      <c r="O1148">
        <v>-0.20928023029726397</v>
      </c>
      <c r="P1148">
        <v>34248100</v>
      </c>
      <c r="Q1148" s="1">
        <v>45449.291666666664</v>
      </c>
      <c r="R1148">
        <v>423.75619999999998</v>
      </c>
      <c r="S1148">
        <v>424.52</v>
      </c>
      <c r="T1148">
        <v>425.31</v>
      </c>
      <c r="U1148">
        <v>420.58</v>
      </c>
      <c r="V1148">
        <v>424.01</v>
      </c>
      <c r="W1148">
        <v>14861300</v>
      </c>
      <c r="X1148">
        <v>-1.0823759476203871</v>
      </c>
      <c r="Y1148" s="1">
        <v>45449.291666666664</v>
      </c>
      <c r="Z1148">
        <v>120.9777</v>
      </c>
      <c r="AA1148">
        <v>120.998</v>
      </c>
      <c r="AB1148">
        <v>125.587</v>
      </c>
      <c r="AC1148">
        <v>118.32</v>
      </c>
      <c r="AD1148">
        <v>124.048</v>
      </c>
      <c r="AE1148">
        <v>1.1497142197403796</v>
      </c>
      <c r="AF1148">
        <v>664696000</v>
      </c>
      <c r="AG1148" s="1">
        <v>45449.291666666664</v>
      </c>
      <c r="AH1148">
        <v>17.446000000000002</v>
      </c>
      <c r="AI1148">
        <v>17.446000000000002</v>
      </c>
      <c r="AJ1148">
        <v>17.498000000000001</v>
      </c>
      <c r="AK1148">
        <v>17.329999999999998</v>
      </c>
      <c r="AL1148">
        <v>17.329999999999998</v>
      </c>
      <c r="AM1148">
        <v>-0.49578978323959</v>
      </c>
      <c r="AN1148">
        <v>3188000</v>
      </c>
    </row>
    <row r="1149" spans="1:40">
      <c r="A1149" s="121">
        <v>45450.291666666664</v>
      </c>
      <c r="B1149">
        <v>196.4462</v>
      </c>
      <c r="C1149">
        <v>196.89</v>
      </c>
      <c r="D1149">
        <v>196.94</v>
      </c>
      <c r="E1149">
        <v>194.14</v>
      </c>
      <c r="F1149">
        <v>194.65</v>
      </c>
      <c r="G1149">
        <v>53103900</v>
      </c>
      <c r="H1149">
        <v>-0.73407526992450289</v>
      </c>
      <c r="I1149" s="1">
        <v>45450.291666666664</v>
      </c>
      <c r="J1149">
        <v>30.546199999999999</v>
      </c>
      <c r="K1149">
        <v>30.74</v>
      </c>
      <c r="L1149">
        <v>30.78</v>
      </c>
      <c r="M1149">
        <v>30.21</v>
      </c>
      <c r="N1149">
        <v>30.25</v>
      </c>
      <c r="O1149">
        <v>-0.21614577545947455</v>
      </c>
      <c r="P1149">
        <v>34085500</v>
      </c>
      <c r="Q1149" s="1">
        <v>45450.291666666664</v>
      </c>
      <c r="R1149">
        <v>423.0874</v>
      </c>
      <c r="S1149">
        <v>423.85</v>
      </c>
      <c r="T1149">
        <v>426.28</v>
      </c>
      <c r="U1149">
        <v>423</v>
      </c>
      <c r="V1149">
        <v>426.2</v>
      </c>
      <c r="W1149">
        <v>13621700</v>
      </c>
      <c r="X1149">
        <v>-1.1798720046955604</v>
      </c>
      <c r="Y1149" s="1">
        <v>45450.291666666664</v>
      </c>
      <c r="Z1149">
        <v>120.8677</v>
      </c>
      <c r="AA1149">
        <v>120.88800000000001</v>
      </c>
      <c r="AB1149">
        <v>121.69199999999999</v>
      </c>
      <c r="AC1149">
        <v>118.02200000000001</v>
      </c>
      <c r="AD1149">
        <v>119.77</v>
      </c>
      <c r="AE1149">
        <v>-0.20387735279283853</v>
      </c>
      <c r="AF1149">
        <v>412386000</v>
      </c>
      <c r="AG1149" s="1">
        <v>45450.291666666664</v>
      </c>
      <c r="AH1149">
        <v>17.09</v>
      </c>
      <c r="AI1149">
        <v>17.09</v>
      </c>
      <c r="AJ1149">
        <v>17.204000000000001</v>
      </c>
      <c r="AK1149">
        <v>17.077999999999999</v>
      </c>
      <c r="AL1149">
        <v>17.181999999999999</v>
      </c>
      <c r="AM1149">
        <v>-0.89341463722998504</v>
      </c>
      <c r="AN1149">
        <v>2238000</v>
      </c>
    </row>
    <row r="1150" spans="1:40">
      <c r="A1150" s="121">
        <v>45453.291666666664</v>
      </c>
      <c r="B1150">
        <v>192.68469999999999</v>
      </c>
      <c r="C1150">
        <v>193.12</v>
      </c>
      <c r="D1150">
        <v>197.3</v>
      </c>
      <c r="E1150">
        <v>192.15</v>
      </c>
      <c r="F1150">
        <v>196.9</v>
      </c>
      <c r="G1150">
        <v>97262100</v>
      </c>
      <c r="H1150">
        <v>9.8022536552643133E-2</v>
      </c>
      <c r="I1150" s="1">
        <v>45453.291666666664</v>
      </c>
      <c r="J1150">
        <v>30.715199999999999</v>
      </c>
      <c r="K1150">
        <v>30.91</v>
      </c>
      <c r="L1150">
        <v>30.95</v>
      </c>
      <c r="M1150">
        <v>30.29</v>
      </c>
      <c r="N1150">
        <v>30.55</v>
      </c>
      <c r="O1150">
        <v>-7.4262064459621122E-2</v>
      </c>
      <c r="P1150">
        <v>37445800</v>
      </c>
      <c r="Q1150" s="1">
        <v>45453.291666666664</v>
      </c>
      <c r="R1150">
        <v>427.10019999999997</v>
      </c>
      <c r="S1150">
        <v>427.87</v>
      </c>
      <c r="T1150">
        <v>428.08</v>
      </c>
      <c r="U1150">
        <v>423.89</v>
      </c>
      <c r="V1150">
        <v>424.7</v>
      </c>
      <c r="W1150">
        <v>14003000</v>
      </c>
      <c r="X1150">
        <v>-1.1498822930444119</v>
      </c>
      <c r="Y1150" s="1">
        <v>45453.291666666664</v>
      </c>
      <c r="Z1150">
        <v>121.7696</v>
      </c>
      <c r="AA1150">
        <v>121.79</v>
      </c>
      <c r="AB1150">
        <v>123.1</v>
      </c>
      <c r="AC1150">
        <v>117.01</v>
      </c>
      <c r="AD1150">
        <v>120.37</v>
      </c>
      <c r="AE1150">
        <v>-0.73082527838596623</v>
      </c>
      <c r="AF1150">
        <v>314162700</v>
      </c>
      <c r="AG1150" s="1">
        <v>45453.291666666664</v>
      </c>
      <c r="AH1150">
        <v>17.128</v>
      </c>
      <c r="AI1150">
        <v>17.128</v>
      </c>
      <c r="AJ1150">
        <v>17.164000000000001</v>
      </c>
      <c r="AK1150">
        <v>16.966000000000001</v>
      </c>
      <c r="AL1150">
        <v>17</v>
      </c>
      <c r="AM1150">
        <v>-0.81347111395402139</v>
      </c>
      <c r="AN1150">
        <v>2429000</v>
      </c>
    </row>
    <row r="1151" spans="1:40">
      <c r="A1151" s="121">
        <v>45454.291666666664</v>
      </c>
      <c r="B1151">
        <v>206.6831</v>
      </c>
      <c r="C1151">
        <v>207.15</v>
      </c>
      <c r="D1151">
        <v>207.16</v>
      </c>
      <c r="E1151">
        <v>193.63</v>
      </c>
      <c r="F1151">
        <v>193.65</v>
      </c>
      <c r="G1151">
        <v>172373300</v>
      </c>
      <c r="H1151">
        <v>1.5133851365197208</v>
      </c>
      <c r="I1151" s="1">
        <v>45454.291666666664</v>
      </c>
      <c r="J1151">
        <v>30.725100000000001</v>
      </c>
      <c r="K1151">
        <v>30.92</v>
      </c>
      <c r="L1151">
        <v>31.03</v>
      </c>
      <c r="M1151">
        <v>30.53</v>
      </c>
      <c r="N1151">
        <v>30.77</v>
      </c>
      <c r="O1151">
        <v>-0.58596474137421917</v>
      </c>
      <c r="P1151">
        <v>25326900</v>
      </c>
      <c r="Q1151" s="1">
        <v>45454.291666666664</v>
      </c>
      <c r="R1151">
        <v>431.9015</v>
      </c>
      <c r="S1151">
        <v>432.68</v>
      </c>
      <c r="T1151">
        <v>432.82</v>
      </c>
      <c r="U1151">
        <v>425.25</v>
      </c>
      <c r="V1151">
        <v>425.48</v>
      </c>
      <c r="W1151">
        <v>14551100</v>
      </c>
      <c r="X1151">
        <v>-1.1067735572563333</v>
      </c>
      <c r="Y1151" s="1">
        <v>45454.291666666664</v>
      </c>
      <c r="Z1151">
        <v>120.8997</v>
      </c>
      <c r="AA1151">
        <v>120.91</v>
      </c>
      <c r="AB1151">
        <v>122.87</v>
      </c>
      <c r="AC1151">
        <v>118.74</v>
      </c>
      <c r="AD1151">
        <v>121.77</v>
      </c>
      <c r="AE1151">
        <v>-1.2223022485699735</v>
      </c>
      <c r="AF1151">
        <v>222551200</v>
      </c>
      <c r="AG1151" s="1">
        <v>45454.291666666664</v>
      </c>
      <c r="AH1151">
        <v>17</v>
      </c>
      <c r="AI1151">
        <v>17</v>
      </c>
      <c r="AJ1151">
        <v>17.018000000000001</v>
      </c>
      <c r="AK1151">
        <v>16.846</v>
      </c>
      <c r="AL1151">
        <v>16.963999999999999</v>
      </c>
      <c r="AM1151">
        <v>-0.19736186650785148</v>
      </c>
      <c r="AN1151">
        <v>3901000</v>
      </c>
    </row>
    <row r="1152" spans="1:40">
      <c r="A1152" s="121">
        <v>45455.291666666664</v>
      </c>
      <c r="B1152">
        <v>212.5898</v>
      </c>
      <c r="C1152">
        <v>213.07</v>
      </c>
      <c r="D1152">
        <v>220.2</v>
      </c>
      <c r="E1152">
        <v>206.9</v>
      </c>
      <c r="F1152">
        <v>207.37</v>
      </c>
      <c r="G1152">
        <v>198134300</v>
      </c>
      <c r="H1152">
        <v>1.9988141529347414</v>
      </c>
      <c r="I1152" s="1">
        <v>45455.291666666664</v>
      </c>
      <c r="J1152">
        <v>30.566099999999999</v>
      </c>
      <c r="K1152">
        <v>30.76</v>
      </c>
      <c r="L1152">
        <v>31.48</v>
      </c>
      <c r="M1152">
        <v>30.39</v>
      </c>
      <c r="N1152">
        <v>31.46</v>
      </c>
      <c r="O1152">
        <v>0.51172023760479746</v>
      </c>
      <c r="P1152">
        <v>51323900</v>
      </c>
      <c r="Q1152" s="1">
        <v>45455.291666666664</v>
      </c>
      <c r="R1152">
        <v>440.26639999999998</v>
      </c>
      <c r="S1152">
        <v>441.06</v>
      </c>
      <c r="T1152">
        <v>443.4</v>
      </c>
      <c r="U1152">
        <v>433.25</v>
      </c>
      <c r="V1152">
        <v>435.32</v>
      </c>
      <c r="W1152">
        <v>22366200</v>
      </c>
      <c r="X1152">
        <v>-0.49210637780474775</v>
      </c>
      <c r="Y1152" s="1">
        <v>45455.291666666664</v>
      </c>
      <c r="Z1152">
        <v>125.1893</v>
      </c>
      <c r="AA1152">
        <v>125.2</v>
      </c>
      <c r="AB1152">
        <v>126.88</v>
      </c>
      <c r="AC1152">
        <v>122.57</v>
      </c>
      <c r="AD1152">
        <v>123.06</v>
      </c>
      <c r="AE1152">
        <v>-0.80897801094191779</v>
      </c>
      <c r="AF1152">
        <v>299595000</v>
      </c>
      <c r="AG1152" s="1">
        <v>45455.291666666664</v>
      </c>
      <c r="AH1152">
        <v>16.792000000000002</v>
      </c>
      <c r="AI1152">
        <v>16.792000000000002</v>
      </c>
      <c r="AJ1152">
        <v>17.047999999999998</v>
      </c>
      <c r="AK1152">
        <v>16.77</v>
      </c>
      <c r="AL1152">
        <v>16.931999999999999</v>
      </c>
      <c r="AM1152">
        <v>-0.16827246929486994</v>
      </c>
      <c r="AN1152">
        <v>3970500</v>
      </c>
    </row>
    <row r="1153" spans="1:40">
      <c r="A1153" s="121">
        <v>45456.291666666664</v>
      </c>
      <c r="B1153">
        <v>213.75710000000001</v>
      </c>
      <c r="C1153">
        <v>214.24</v>
      </c>
      <c r="D1153">
        <v>216.75</v>
      </c>
      <c r="E1153">
        <v>211.6</v>
      </c>
      <c r="F1153">
        <v>214.74</v>
      </c>
      <c r="G1153">
        <v>97862700</v>
      </c>
      <c r="H1153">
        <v>0.10933998025664769</v>
      </c>
      <c r="I1153" s="1">
        <v>45456.291666666664</v>
      </c>
      <c r="J1153">
        <v>30.268000000000001</v>
      </c>
      <c r="K1153">
        <v>30.46</v>
      </c>
      <c r="L1153">
        <v>30.58</v>
      </c>
      <c r="M1153">
        <v>30.14</v>
      </c>
      <c r="N1153">
        <v>30.38</v>
      </c>
      <c r="O1153">
        <v>-0.22874105296185718</v>
      </c>
      <c r="P1153">
        <v>33787200</v>
      </c>
      <c r="Q1153" s="1">
        <v>45456.291666666664</v>
      </c>
      <c r="R1153">
        <v>440.78550000000001</v>
      </c>
      <c r="S1153">
        <v>441.58</v>
      </c>
      <c r="T1153">
        <v>443.39</v>
      </c>
      <c r="U1153">
        <v>439.37</v>
      </c>
      <c r="V1153">
        <v>440.85</v>
      </c>
      <c r="W1153">
        <v>15960600</v>
      </c>
      <c r="X1153">
        <v>-0.99591465725031803</v>
      </c>
      <c r="Y1153" s="1">
        <v>45456.291666666664</v>
      </c>
      <c r="Z1153">
        <v>129.59889999999999</v>
      </c>
      <c r="AA1153">
        <v>129.61000000000001</v>
      </c>
      <c r="AB1153">
        <v>129.80000000000001</v>
      </c>
      <c r="AC1153">
        <v>127.16</v>
      </c>
      <c r="AD1153">
        <v>129.38999999999999</v>
      </c>
      <c r="AE1153">
        <v>-1.0176175934063589</v>
      </c>
      <c r="AF1153">
        <v>260704500</v>
      </c>
      <c r="AG1153" s="1">
        <v>45456.291666666664</v>
      </c>
      <c r="AH1153">
        <v>16.82</v>
      </c>
      <c r="AI1153">
        <v>16.82</v>
      </c>
      <c r="AJ1153">
        <v>16.89</v>
      </c>
      <c r="AK1153">
        <v>16.75</v>
      </c>
      <c r="AL1153">
        <v>16.834</v>
      </c>
      <c r="AM1153">
        <v>-0.85930261028238797</v>
      </c>
      <c r="AN1153">
        <v>2319500</v>
      </c>
    </row>
    <row r="1154" spans="1:40">
      <c r="A1154" s="121">
        <v>45457.291666666664</v>
      </c>
      <c r="B1154">
        <v>212.0111</v>
      </c>
      <c r="C1154">
        <v>212.49</v>
      </c>
      <c r="D1154">
        <v>215.17</v>
      </c>
      <c r="E1154">
        <v>211.3</v>
      </c>
      <c r="F1154">
        <v>213.85</v>
      </c>
      <c r="G1154">
        <v>70122700</v>
      </c>
      <c r="H1154">
        <v>-0.41338044656500789</v>
      </c>
      <c r="I1154" s="1">
        <v>45457.291666666664</v>
      </c>
      <c r="J1154">
        <v>30.258099999999999</v>
      </c>
      <c r="K1154">
        <v>30.45</v>
      </c>
      <c r="L1154">
        <v>30.56</v>
      </c>
      <c r="M1154">
        <v>30.21</v>
      </c>
      <c r="N1154">
        <v>30.29</v>
      </c>
      <c r="O1154">
        <v>-0.46778109494723652</v>
      </c>
      <c r="P1154">
        <v>28125900</v>
      </c>
      <c r="Q1154" s="1">
        <v>45457.291666666664</v>
      </c>
      <c r="R1154">
        <v>441.77370000000002</v>
      </c>
      <c r="S1154">
        <v>442.57</v>
      </c>
      <c r="T1154">
        <v>443.14</v>
      </c>
      <c r="U1154">
        <v>436.72</v>
      </c>
      <c r="V1154">
        <v>438.28</v>
      </c>
      <c r="W1154">
        <v>13582000</v>
      </c>
      <c r="X1154">
        <v>-1.1829944582821079</v>
      </c>
      <c r="Y1154" s="1">
        <v>45457.291666666664</v>
      </c>
      <c r="Z1154">
        <v>131.86869999999999</v>
      </c>
      <c r="AA1154">
        <v>131.88</v>
      </c>
      <c r="AB1154">
        <v>132.84</v>
      </c>
      <c r="AC1154">
        <v>128.32</v>
      </c>
      <c r="AD1154">
        <v>129.96</v>
      </c>
      <c r="AE1154">
        <v>-0.75680322801807587</v>
      </c>
      <c r="AF1154">
        <v>309320400</v>
      </c>
      <c r="AG1154" s="1">
        <v>45457.291666666664</v>
      </c>
      <c r="AH1154">
        <v>16.443999999999999</v>
      </c>
      <c r="AI1154">
        <v>16.443999999999999</v>
      </c>
      <c r="AJ1154">
        <v>16.53</v>
      </c>
      <c r="AK1154">
        <v>16.376000000000001</v>
      </c>
      <c r="AL1154">
        <v>16.5</v>
      </c>
      <c r="AM1154">
        <v>-0.43363474027372301</v>
      </c>
      <c r="AN1154">
        <v>3336500</v>
      </c>
    </row>
    <row r="1155" spans="1:40">
      <c r="A1155" s="121">
        <v>45460.291666666664</v>
      </c>
      <c r="B1155">
        <v>216.18170000000001</v>
      </c>
      <c r="C1155">
        <v>216.67</v>
      </c>
      <c r="D1155">
        <v>218.95</v>
      </c>
      <c r="E1155">
        <v>212.72</v>
      </c>
      <c r="F1155">
        <v>213.37</v>
      </c>
      <c r="G1155">
        <v>93728300</v>
      </c>
      <c r="H1155">
        <v>3.1433154998844776E-2</v>
      </c>
      <c r="I1155" s="1">
        <v>45460.291666666664</v>
      </c>
      <c r="J1155">
        <v>30.784700000000001</v>
      </c>
      <c r="K1155">
        <v>30.98</v>
      </c>
      <c r="L1155">
        <v>31</v>
      </c>
      <c r="M1155">
        <v>30.18</v>
      </c>
      <c r="N1155">
        <v>30.34</v>
      </c>
      <c r="O1155">
        <v>-0.12537364145135477</v>
      </c>
      <c r="P1155">
        <v>36235300</v>
      </c>
      <c r="Q1155" s="1">
        <v>45460.291666666664</v>
      </c>
      <c r="R1155">
        <v>447.56330000000003</v>
      </c>
      <c r="S1155">
        <v>448.37</v>
      </c>
      <c r="T1155">
        <v>450.94</v>
      </c>
      <c r="U1155">
        <v>440.72</v>
      </c>
      <c r="V1155">
        <v>442.59</v>
      </c>
      <c r="W1155">
        <v>20790000</v>
      </c>
      <c r="X1155">
        <v>-0.6160764368253091</v>
      </c>
      <c r="Y1155" s="1">
        <v>45460.291666666664</v>
      </c>
      <c r="Z1155">
        <v>130.96879999999999</v>
      </c>
      <c r="AA1155">
        <v>130.97999999999999</v>
      </c>
      <c r="AB1155">
        <v>133.72999999999999</v>
      </c>
      <c r="AC1155">
        <v>129.58000000000001</v>
      </c>
      <c r="AD1155">
        <v>132.99</v>
      </c>
      <c r="AE1155">
        <v>-0.8684768127901874</v>
      </c>
      <c r="AF1155">
        <v>288504400</v>
      </c>
      <c r="AG1155" s="1">
        <v>45460.291666666664</v>
      </c>
      <c r="AH1155">
        <v>16.224</v>
      </c>
      <c r="AI1155">
        <v>16.224</v>
      </c>
      <c r="AJ1155">
        <v>16.268000000000001</v>
      </c>
      <c r="AK1155">
        <v>16.114000000000001</v>
      </c>
      <c r="AL1155">
        <v>16.146000000000001</v>
      </c>
      <c r="AM1155">
        <v>-0.35955095168814416</v>
      </c>
      <c r="AN1155">
        <v>3513500</v>
      </c>
    </row>
    <row r="1156" spans="1:40">
      <c r="A1156" s="121">
        <v>45461.291666666664</v>
      </c>
      <c r="B1156">
        <v>213.80699999999999</v>
      </c>
      <c r="C1156">
        <v>214.29</v>
      </c>
      <c r="D1156">
        <v>218.63</v>
      </c>
      <c r="E1156">
        <v>213</v>
      </c>
      <c r="F1156">
        <v>217.59</v>
      </c>
      <c r="G1156">
        <v>79943300</v>
      </c>
      <c r="H1156">
        <v>-0.22832535559007094</v>
      </c>
      <c r="I1156" s="1">
        <v>45461.291666666664</v>
      </c>
      <c r="J1156">
        <v>30.436900000000001</v>
      </c>
      <c r="K1156">
        <v>30.63</v>
      </c>
      <c r="L1156">
        <v>31.47</v>
      </c>
      <c r="M1156">
        <v>30.5</v>
      </c>
      <c r="N1156">
        <v>30.99</v>
      </c>
      <c r="O1156">
        <v>-0.24953613901590824</v>
      </c>
      <c r="P1156">
        <v>33294700</v>
      </c>
      <c r="Q1156" s="1">
        <v>45461.291666666664</v>
      </c>
      <c r="R1156">
        <v>445.53699999999998</v>
      </c>
      <c r="S1156">
        <v>446.34</v>
      </c>
      <c r="T1156">
        <v>450.14</v>
      </c>
      <c r="U1156">
        <v>444.89</v>
      </c>
      <c r="V1156">
        <v>449.71</v>
      </c>
      <c r="W1156">
        <v>17112500</v>
      </c>
      <c r="X1156">
        <v>-0.90531631250613287</v>
      </c>
      <c r="Y1156" s="1">
        <v>45461.291666666664</v>
      </c>
      <c r="Z1156">
        <v>135.5684</v>
      </c>
      <c r="AA1156">
        <v>135.58000000000001</v>
      </c>
      <c r="AB1156">
        <v>136.33000000000001</v>
      </c>
      <c r="AC1156">
        <v>130.69</v>
      </c>
      <c r="AD1156">
        <v>131.13999999999999</v>
      </c>
      <c r="AE1156">
        <v>-0.83719629920781091</v>
      </c>
      <c r="AF1156">
        <v>294335100</v>
      </c>
      <c r="AG1156" s="1">
        <v>45461.291666666664</v>
      </c>
      <c r="AH1156">
        <v>15.926</v>
      </c>
      <c r="AI1156">
        <v>15.926</v>
      </c>
      <c r="AJ1156">
        <v>16.117999999999999</v>
      </c>
      <c r="AK1156">
        <v>15.86</v>
      </c>
      <c r="AL1156">
        <v>16.088000000000001</v>
      </c>
      <c r="AM1156">
        <v>2.8630938517845359</v>
      </c>
      <c r="AN1156">
        <v>11213000</v>
      </c>
    </row>
    <row r="1157" spans="1:40">
      <c r="A1157" s="121">
        <v>45463.291666666664</v>
      </c>
      <c r="B1157">
        <v>209.20740000000001</v>
      </c>
      <c r="C1157">
        <v>209.68</v>
      </c>
      <c r="D1157">
        <v>214.24</v>
      </c>
      <c r="E1157">
        <v>208.85</v>
      </c>
      <c r="F1157">
        <v>213.93</v>
      </c>
      <c r="G1157">
        <v>86172500</v>
      </c>
      <c r="H1157">
        <v>-0.11094503537531042</v>
      </c>
      <c r="I1157" s="1">
        <v>45463.291666666664</v>
      </c>
      <c r="J1157">
        <v>30.427</v>
      </c>
      <c r="K1157">
        <v>30.62</v>
      </c>
      <c r="L1157">
        <v>31.11</v>
      </c>
      <c r="M1157">
        <v>30.45</v>
      </c>
      <c r="N1157">
        <v>30.56</v>
      </c>
      <c r="O1157">
        <v>0.19514513669342021</v>
      </c>
      <c r="P1157">
        <v>43826300</v>
      </c>
      <c r="Q1157" s="1">
        <v>45463.291666666664</v>
      </c>
      <c r="R1157">
        <v>444.8981</v>
      </c>
      <c r="S1157">
        <v>445.7</v>
      </c>
      <c r="T1157">
        <v>446.53</v>
      </c>
      <c r="U1157">
        <v>441.27</v>
      </c>
      <c r="V1157">
        <v>446.3</v>
      </c>
      <c r="W1157">
        <v>19877400</v>
      </c>
      <c r="X1157">
        <v>-0.68785354370398211</v>
      </c>
      <c r="Y1157" s="1">
        <v>45463.291666666664</v>
      </c>
      <c r="Z1157">
        <v>130.7688</v>
      </c>
      <c r="AA1157">
        <v>130.78</v>
      </c>
      <c r="AB1157">
        <v>140.76</v>
      </c>
      <c r="AC1157">
        <v>129.52000000000001</v>
      </c>
      <c r="AD1157">
        <v>139.80000000000001</v>
      </c>
      <c r="AE1157">
        <v>0.36147768082978682</v>
      </c>
      <c r="AF1157">
        <v>517768400</v>
      </c>
      <c r="AG1157" s="1">
        <v>45463.291666666664</v>
      </c>
      <c r="AH1157">
        <v>16.166</v>
      </c>
      <c r="AI1157">
        <v>16.166</v>
      </c>
      <c r="AJ1157">
        <v>16.228000000000002</v>
      </c>
      <c r="AK1157">
        <v>16.097999999999999</v>
      </c>
      <c r="AL1157">
        <v>16.100000000000001</v>
      </c>
      <c r="AM1157">
        <v>-0.12348735416121492</v>
      </c>
      <c r="AN1157">
        <v>4077500</v>
      </c>
    </row>
    <row r="1158" spans="1:40">
      <c r="A1158" s="121">
        <v>45464.291666666664</v>
      </c>
      <c r="B1158">
        <v>207.0224</v>
      </c>
      <c r="C1158">
        <v>207.49</v>
      </c>
      <c r="D1158">
        <v>211.89</v>
      </c>
      <c r="E1158">
        <v>207.11</v>
      </c>
      <c r="F1158">
        <v>210.39</v>
      </c>
      <c r="G1158">
        <v>246421400</v>
      </c>
      <c r="H1158">
        <v>2.9087151450753312</v>
      </c>
      <c r="I1158" s="1">
        <v>45464.291666666664</v>
      </c>
      <c r="J1158">
        <v>30.893999999999998</v>
      </c>
      <c r="K1158">
        <v>31.09</v>
      </c>
      <c r="L1158">
        <v>31.36</v>
      </c>
      <c r="M1158">
        <v>30.67</v>
      </c>
      <c r="N1158">
        <v>30.85</v>
      </c>
      <c r="O1158">
        <v>2.2523892773750731</v>
      </c>
      <c r="P1158">
        <v>92549000</v>
      </c>
      <c r="Q1158" s="1">
        <v>45464.291666666664</v>
      </c>
      <c r="R1158">
        <v>448.9708</v>
      </c>
      <c r="S1158">
        <v>449.78</v>
      </c>
      <c r="T1158">
        <v>450.58</v>
      </c>
      <c r="U1158">
        <v>446.51</v>
      </c>
      <c r="V1158">
        <v>447.38</v>
      </c>
      <c r="W1158">
        <v>34486200</v>
      </c>
      <c r="X1158">
        <v>0.46114645516645114</v>
      </c>
      <c r="Y1158" s="1">
        <v>45464.291666666664</v>
      </c>
      <c r="Z1158">
        <v>126.5592</v>
      </c>
      <c r="AA1158">
        <v>126.57</v>
      </c>
      <c r="AB1158">
        <v>130.63</v>
      </c>
      <c r="AC1158">
        <v>124.3</v>
      </c>
      <c r="AD1158">
        <v>127.12</v>
      </c>
      <c r="AE1158">
        <v>1.1002974782236927</v>
      </c>
      <c r="AF1158">
        <v>655484700</v>
      </c>
      <c r="AG1158" s="1">
        <v>45464.291666666664</v>
      </c>
      <c r="AH1158">
        <v>16.106000000000002</v>
      </c>
      <c r="AI1158">
        <v>16.106000000000002</v>
      </c>
      <c r="AJ1158">
        <v>16.148</v>
      </c>
      <c r="AK1158">
        <v>16.04</v>
      </c>
      <c r="AL1158">
        <v>16.132000000000001</v>
      </c>
      <c r="AM1158">
        <v>2.4991624722638535</v>
      </c>
      <c r="AN1158">
        <v>10343500</v>
      </c>
    </row>
    <row r="1159" spans="1:40">
      <c r="A1159" s="121">
        <v>45467.291666666664</v>
      </c>
      <c r="B1159">
        <v>207.67089999999999</v>
      </c>
      <c r="C1159">
        <v>208.14</v>
      </c>
      <c r="D1159">
        <v>212.7</v>
      </c>
      <c r="E1159">
        <v>206.59</v>
      </c>
      <c r="F1159">
        <v>207.72</v>
      </c>
      <c r="G1159">
        <v>80727000</v>
      </c>
      <c r="H1159">
        <v>-0.2135576555720417</v>
      </c>
      <c r="I1159" s="1">
        <v>45467.291666666664</v>
      </c>
      <c r="J1159">
        <v>30.377300000000002</v>
      </c>
      <c r="K1159">
        <v>30.57</v>
      </c>
      <c r="L1159">
        <v>31.42</v>
      </c>
      <c r="M1159">
        <v>30.53</v>
      </c>
      <c r="N1159">
        <v>31.14</v>
      </c>
      <c r="O1159">
        <v>5.9417615636065561E-2</v>
      </c>
      <c r="P1159">
        <v>40611800</v>
      </c>
      <c r="Q1159" s="1">
        <v>45467.291666666664</v>
      </c>
      <c r="R1159">
        <v>446.8646</v>
      </c>
      <c r="S1159">
        <v>447.67</v>
      </c>
      <c r="T1159">
        <v>452.75</v>
      </c>
      <c r="U1159">
        <v>446.41</v>
      </c>
      <c r="V1159">
        <v>449.8</v>
      </c>
      <c r="W1159">
        <v>15913700</v>
      </c>
      <c r="X1159">
        <v>-0.99960339964853162</v>
      </c>
      <c r="Y1159" s="1">
        <v>45467.291666666664</v>
      </c>
      <c r="Z1159">
        <v>118.09990000000001</v>
      </c>
      <c r="AA1159">
        <v>118.11</v>
      </c>
      <c r="AB1159">
        <v>124.46</v>
      </c>
      <c r="AC1159">
        <v>118.04</v>
      </c>
      <c r="AD1159">
        <v>123.24</v>
      </c>
      <c r="AE1159">
        <v>0.13772546921935047</v>
      </c>
      <c r="AF1159">
        <v>476060900</v>
      </c>
      <c r="AG1159" s="1">
        <v>45467.291666666664</v>
      </c>
      <c r="AH1159">
        <v>16.224</v>
      </c>
      <c r="AI1159">
        <v>16.224</v>
      </c>
      <c r="AJ1159">
        <v>16.297999999999998</v>
      </c>
      <c r="AK1159">
        <v>16.123999999999999</v>
      </c>
      <c r="AL1159">
        <v>16.154</v>
      </c>
      <c r="AM1159">
        <v>-0.69543931519055679</v>
      </c>
      <c r="AN1159">
        <v>2711000</v>
      </c>
    </row>
    <row r="1160" spans="1:40">
      <c r="A1160" s="121">
        <v>45468.291666666664</v>
      </c>
      <c r="B1160">
        <v>208.59880000000001</v>
      </c>
      <c r="C1160">
        <v>209.07</v>
      </c>
      <c r="D1160">
        <v>211.38</v>
      </c>
      <c r="E1160">
        <v>208.61</v>
      </c>
      <c r="F1160">
        <v>209.15</v>
      </c>
      <c r="G1160">
        <v>56713900</v>
      </c>
      <c r="H1160">
        <v>-0.66605000889976695</v>
      </c>
      <c r="I1160" s="1">
        <v>45468.291666666664</v>
      </c>
      <c r="J1160">
        <v>30.546199999999999</v>
      </c>
      <c r="K1160">
        <v>30.74</v>
      </c>
      <c r="L1160">
        <v>30.83</v>
      </c>
      <c r="M1160">
        <v>30.29</v>
      </c>
      <c r="N1160">
        <v>30.7</v>
      </c>
      <c r="O1160">
        <v>-0.40982086220328545</v>
      </c>
      <c r="P1160">
        <v>29498600</v>
      </c>
      <c r="Q1160" s="1">
        <v>45468.291666666664</v>
      </c>
      <c r="R1160">
        <v>450.13869999999997</v>
      </c>
      <c r="S1160">
        <v>450.95</v>
      </c>
      <c r="T1160">
        <v>451.42</v>
      </c>
      <c r="U1160">
        <v>446.75</v>
      </c>
      <c r="V1160">
        <v>448.25</v>
      </c>
      <c r="W1160">
        <v>16747500</v>
      </c>
      <c r="X1160">
        <v>-0.93402400920864836</v>
      </c>
      <c r="Y1160" s="1">
        <v>45468.291666666664</v>
      </c>
      <c r="Z1160">
        <v>126.0792</v>
      </c>
      <c r="AA1160">
        <v>126.09</v>
      </c>
      <c r="AB1160">
        <v>126.5</v>
      </c>
      <c r="AC1160">
        <v>119.32</v>
      </c>
      <c r="AD1160">
        <v>121.2</v>
      </c>
      <c r="AE1160">
        <v>-0.13198104484109693</v>
      </c>
      <c r="AF1160">
        <v>425787500</v>
      </c>
      <c r="AG1160" s="1">
        <v>45468.291666666664</v>
      </c>
      <c r="AH1160">
        <v>16.416</v>
      </c>
      <c r="AI1160">
        <v>16.416</v>
      </c>
      <c r="AJ1160">
        <v>16.448</v>
      </c>
      <c r="AK1160">
        <v>16.277999999999999</v>
      </c>
      <c r="AL1160">
        <v>16.448</v>
      </c>
      <c r="AM1160">
        <v>0.50601557257726304</v>
      </c>
      <c r="AN1160">
        <v>5581500</v>
      </c>
    </row>
    <row r="1161" spans="1:40">
      <c r="A1161" s="121">
        <v>45469.291666666664</v>
      </c>
      <c r="B1161">
        <v>212.76939999999999</v>
      </c>
      <c r="C1161">
        <v>213.25</v>
      </c>
      <c r="D1161">
        <v>214.86</v>
      </c>
      <c r="E1161">
        <v>210.64</v>
      </c>
      <c r="F1161">
        <v>211.5</v>
      </c>
      <c r="G1161">
        <v>66213200</v>
      </c>
      <c r="H1161">
        <v>-0.4870493545916576</v>
      </c>
      <c r="I1161" s="1">
        <v>45469.291666666664</v>
      </c>
      <c r="J1161">
        <v>30.3475</v>
      </c>
      <c r="K1161">
        <v>30.54</v>
      </c>
      <c r="L1161">
        <v>30.68</v>
      </c>
      <c r="M1161">
        <v>30.27</v>
      </c>
      <c r="N1161">
        <v>30.64</v>
      </c>
      <c r="O1161">
        <v>-0.35727790771463336</v>
      </c>
      <c r="P1161">
        <v>30743000</v>
      </c>
      <c r="Q1161" s="1">
        <v>45469.291666666664</v>
      </c>
      <c r="R1161">
        <v>451.34649999999999</v>
      </c>
      <c r="S1161">
        <v>452.16</v>
      </c>
      <c r="T1161">
        <v>453.6</v>
      </c>
      <c r="U1161">
        <v>448.19</v>
      </c>
      <c r="V1161">
        <v>449</v>
      </c>
      <c r="W1161">
        <v>16507000</v>
      </c>
      <c r="X1161">
        <v>-0.95293962854277159</v>
      </c>
      <c r="Y1161" s="1">
        <v>45469.291666666664</v>
      </c>
      <c r="Z1161">
        <v>126.3892</v>
      </c>
      <c r="AA1161">
        <v>126.4</v>
      </c>
      <c r="AB1161">
        <v>128.12</v>
      </c>
      <c r="AC1161">
        <v>122.6</v>
      </c>
      <c r="AD1161">
        <v>126.13</v>
      </c>
      <c r="AE1161">
        <v>-0.46895243882994986</v>
      </c>
      <c r="AF1161">
        <v>362975900</v>
      </c>
      <c r="AG1161" s="1">
        <v>45469.291666666664</v>
      </c>
      <c r="AH1161">
        <v>16.571999999999999</v>
      </c>
      <c r="AI1161">
        <v>16.571999999999999</v>
      </c>
      <c r="AJ1161">
        <v>16.591999999999999</v>
      </c>
      <c r="AK1161">
        <v>16.443999999999999</v>
      </c>
      <c r="AL1161">
        <v>16.512</v>
      </c>
      <c r="AM1161">
        <v>-3.4963505088616467E-2</v>
      </c>
      <c r="AN1161">
        <v>4289000</v>
      </c>
    </row>
    <row r="1162" spans="1:40">
      <c r="A1162" s="121">
        <v>45470.291666666664</v>
      </c>
      <c r="B1162">
        <v>213.61750000000001</v>
      </c>
      <c r="C1162">
        <v>214.1</v>
      </c>
      <c r="D1162">
        <v>215.74</v>
      </c>
      <c r="E1162">
        <v>212.35</v>
      </c>
      <c r="F1162">
        <v>214.69</v>
      </c>
      <c r="G1162">
        <v>49772700</v>
      </c>
      <c r="H1162">
        <v>-0.79684694569336734</v>
      </c>
      <c r="I1162" s="1">
        <v>45470.291666666664</v>
      </c>
      <c r="J1162">
        <v>30.397200000000002</v>
      </c>
      <c r="K1162">
        <v>30.59</v>
      </c>
      <c r="L1162">
        <v>30.66</v>
      </c>
      <c r="M1162">
        <v>30.29</v>
      </c>
      <c r="N1162">
        <v>30.42</v>
      </c>
      <c r="O1162">
        <v>-0.38086819112254877</v>
      </c>
      <c r="P1162">
        <v>30184300</v>
      </c>
      <c r="Q1162" s="1">
        <v>45470.291666666664</v>
      </c>
      <c r="R1162">
        <v>452.03519999999997</v>
      </c>
      <c r="S1162">
        <v>452.85</v>
      </c>
      <c r="T1162">
        <v>456.17</v>
      </c>
      <c r="U1162">
        <v>451.77</v>
      </c>
      <c r="V1162">
        <v>452.18</v>
      </c>
      <c r="W1162">
        <v>14806300</v>
      </c>
      <c r="X1162">
        <v>-1.0867017649317252</v>
      </c>
      <c r="Y1162" s="1">
        <v>45470.291666666664</v>
      </c>
      <c r="Z1162">
        <v>123.9794</v>
      </c>
      <c r="AA1162">
        <v>123.99</v>
      </c>
      <c r="AB1162">
        <v>126.41</v>
      </c>
      <c r="AC1162">
        <v>122.92</v>
      </c>
      <c r="AD1162">
        <v>124.1</v>
      </c>
      <c r="AE1162">
        <v>-1.0612484028911124</v>
      </c>
      <c r="AF1162">
        <v>252571700</v>
      </c>
      <c r="AG1162" s="1">
        <v>45470.291666666664</v>
      </c>
      <c r="AH1162">
        <v>16.856000000000002</v>
      </c>
      <c r="AI1162">
        <v>16.856000000000002</v>
      </c>
      <c r="AJ1162">
        <v>16.93</v>
      </c>
      <c r="AK1162">
        <v>16.8</v>
      </c>
      <c r="AL1162">
        <v>16.84</v>
      </c>
      <c r="AM1162">
        <v>-0.13981090079871536</v>
      </c>
      <c r="AN1162">
        <v>4038500</v>
      </c>
    </row>
    <row r="1163" spans="1:40">
      <c r="A1163" s="121">
        <v>45471.291666666664</v>
      </c>
      <c r="B1163">
        <v>210.14529999999999</v>
      </c>
      <c r="C1163">
        <v>210.62</v>
      </c>
      <c r="D1163">
        <v>216.07</v>
      </c>
      <c r="E1163">
        <v>210.3</v>
      </c>
      <c r="F1163">
        <v>215.77</v>
      </c>
      <c r="G1163">
        <v>82542700</v>
      </c>
      <c r="H1163">
        <v>-0.17934339893973889</v>
      </c>
      <c r="I1163" s="1">
        <v>45471.291666666664</v>
      </c>
      <c r="J1163">
        <v>30.774799999999999</v>
      </c>
      <c r="K1163">
        <v>30.97</v>
      </c>
      <c r="L1163">
        <v>31.31</v>
      </c>
      <c r="M1163">
        <v>30.72</v>
      </c>
      <c r="N1163">
        <v>30.75</v>
      </c>
      <c r="O1163">
        <v>9.5556730668882442E-2</v>
      </c>
      <c r="P1163">
        <v>41467700</v>
      </c>
      <c r="Q1163" s="1">
        <v>45471.291666666664</v>
      </c>
      <c r="R1163">
        <v>446.14589999999998</v>
      </c>
      <c r="S1163">
        <v>446.95</v>
      </c>
      <c r="T1163">
        <v>455.38</v>
      </c>
      <c r="U1163">
        <v>446.41</v>
      </c>
      <c r="V1163">
        <v>453.07</v>
      </c>
      <c r="W1163">
        <v>28362300</v>
      </c>
      <c r="X1163">
        <v>-2.0505774522684574E-2</v>
      </c>
      <c r="Y1163" s="1">
        <v>45471.291666666664</v>
      </c>
      <c r="Z1163">
        <v>123.5294</v>
      </c>
      <c r="AA1163">
        <v>123.54</v>
      </c>
      <c r="AB1163">
        <v>127.71</v>
      </c>
      <c r="AC1163">
        <v>122.75</v>
      </c>
      <c r="AD1163">
        <v>124.58</v>
      </c>
      <c r="AE1163">
        <v>-0.72356134517202308</v>
      </c>
      <c r="AF1163">
        <v>315516700</v>
      </c>
      <c r="AG1163" s="1">
        <v>45471.291666666664</v>
      </c>
      <c r="AH1163">
        <v>16.989999999999998</v>
      </c>
      <c r="AI1163">
        <v>16.989999999999998</v>
      </c>
      <c r="AJ1163">
        <v>17.053999999999998</v>
      </c>
      <c r="AK1163">
        <v>16.885999999999999</v>
      </c>
      <c r="AL1163">
        <v>16.885999999999999</v>
      </c>
      <c r="AM1163">
        <v>-0.32836879208573949</v>
      </c>
      <c r="AN1163">
        <v>3588000</v>
      </c>
    </row>
    <row r="1164" spans="1:40">
      <c r="A1164" s="121">
        <v>45474.291666666664</v>
      </c>
      <c r="B1164">
        <v>216.26150000000001</v>
      </c>
      <c r="C1164">
        <v>216.75</v>
      </c>
      <c r="D1164">
        <v>217.51</v>
      </c>
      <c r="E1164">
        <v>211.92</v>
      </c>
      <c r="F1164">
        <v>212.09</v>
      </c>
      <c r="G1164">
        <v>60402900</v>
      </c>
      <c r="H1164">
        <v>-0.59653610642878319</v>
      </c>
      <c r="I1164" s="1">
        <v>45474.291666666664</v>
      </c>
      <c r="J1164">
        <v>30.645600000000002</v>
      </c>
      <c r="K1164">
        <v>30.84</v>
      </c>
      <c r="L1164">
        <v>31.02</v>
      </c>
      <c r="M1164">
        <v>30.61</v>
      </c>
      <c r="N1164">
        <v>30.91</v>
      </c>
      <c r="O1164">
        <v>-0.28723752447309037</v>
      </c>
      <c r="P1164">
        <v>32401800</v>
      </c>
      <c r="Q1164" s="1">
        <v>45474.291666666664</v>
      </c>
      <c r="R1164">
        <v>455.9083</v>
      </c>
      <c r="S1164">
        <v>456.73</v>
      </c>
      <c r="T1164">
        <v>457.37</v>
      </c>
      <c r="U1164">
        <v>445.66</v>
      </c>
      <c r="V1164">
        <v>448.66</v>
      </c>
      <c r="W1164">
        <v>17662800</v>
      </c>
      <c r="X1164">
        <v>-0.86203454402560065</v>
      </c>
      <c r="Y1164" s="1">
        <v>45474.291666666664</v>
      </c>
      <c r="Z1164">
        <v>124.2894</v>
      </c>
      <c r="AA1164">
        <v>124.3</v>
      </c>
      <c r="AB1164">
        <v>124.84</v>
      </c>
      <c r="AC1164">
        <v>118.83</v>
      </c>
      <c r="AD1164">
        <v>123.47</v>
      </c>
      <c r="AE1164">
        <v>-0.88789147151096925</v>
      </c>
      <c r="AF1164">
        <v>284885500</v>
      </c>
      <c r="AG1164" s="1">
        <v>45474.291666666664</v>
      </c>
      <c r="AH1164">
        <v>17.062000000000001</v>
      </c>
      <c r="AI1164">
        <v>17.062000000000001</v>
      </c>
      <c r="AJ1164">
        <v>17.143999999999998</v>
      </c>
      <c r="AK1164">
        <v>17.012</v>
      </c>
      <c r="AL1164">
        <v>17.024000000000001</v>
      </c>
      <c r="AM1164">
        <v>-0.65567682979151731</v>
      </c>
      <c r="AN1164">
        <v>2806000</v>
      </c>
    </row>
    <row r="1165" spans="1:40">
      <c r="A1165" s="121">
        <v>45475.291666666664</v>
      </c>
      <c r="B1165">
        <v>219.77350000000001</v>
      </c>
      <c r="C1165">
        <v>220.27</v>
      </c>
      <c r="D1165">
        <v>220.38</v>
      </c>
      <c r="E1165">
        <v>215.1</v>
      </c>
      <c r="F1165">
        <v>216.15</v>
      </c>
      <c r="G1165">
        <v>58046200</v>
      </c>
      <c r="H1165">
        <v>-0.64094473043349109</v>
      </c>
      <c r="I1165" s="1">
        <v>45475.291666666664</v>
      </c>
      <c r="J1165">
        <v>30.874099999999999</v>
      </c>
      <c r="K1165">
        <v>31.07</v>
      </c>
      <c r="L1165">
        <v>31.31</v>
      </c>
      <c r="M1165">
        <v>30.59</v>
      </c>
      <c r="N1165">
        <v>30.86</v>
      </c>
      <c r="O1165">
        <v>-0.13533839334730616</v>
      </c>
      <c r="P1165">
        <v>35999300</v>
      </c>
      <c r="Q1165" s="1">
        <v>45475.291666666664</v>
      </c>
      <c r="R1165">
        <v>458.45370000000003</v>
      </c>
      <c r="S1165">
        <v>459.28</v>
      </c>
      <c r="T1165">
        <v>459.59</v>
      </c>
      <c r="U1165">
        <v>453.11</v>
      </c>
      <c r="V1165">
        <v>453.2</v>
      </c>
      <c r="W1165">
        <v>13979800</v>
      </c>
      <c r="X1165">
        <v>-1.1517070014375581</v>
      </c>
      <c r="Y1165" s="1">
        <v>45475.291666666664</v>
      </c>
      <c r="Z1165">
        <v>122.65949999999999</v>
      </c>
      <c r="AA1165">
        <v>122.67</v>
      </c>
      <c r="AB1165">
        <v>123.41</v>
      </c>
      <c r="AC1165">
        <v>121.03</v>
      </c>
      <c r="AD1165">
        <v>121.13</v>
      </c>
      <c r="AE1165">
        <v>-1.2447120726625016</v>
      </c>
      <c r="AF1165">
        <v>218374000</v>
      </c>
      <c r="AG1165" s="1">
        <v>45475.291666666664</v>
      </c>
      <c r="AH1165">
        <v>17.332000000000001</v>
      </c>
      <c r="AI1165">
        <v>17.332000000000001</v>
      </c>
      <c r="AJ1165">
        <v>17.334</v>
      </c>
      <c r="AK1165">
        <v>17.123999999999999</v>
      </c>
      <c r="AL1165">
        <v>17.181999999999999</v>
      </c>
      <c r="AM1165">
        <v>-0.11699979075400323</v>
      </c>
      <c r="AN1165">
        <v>4093000</v>
      </c>
    </row>
    <row r="1166" spans="1:40">
      <c r="A1166" s="121">
        <v>45476.291666666664</v>
      </c>
      <c r="B1166">
        <v>221.05070000000001</v>
      </c>
      <c r="C1166">
        <v>221.55</v>
      </c>
      <c r="D1166">
        <v>221.55</v>
      </c>
      <c r="E1166">
        <v>219.03</v>
      </c>
      <c r="F1166">
        <v>220</v>
      </c>
      <c r="G1166">
        <v>37369800</v>
      </c>
      <c r="H1166">
        <v>-1.0305617683979929</v>
      </c>
      <c r="I1166" s="1">
        <v>45476.291666666664</v>
      </c>
      <c r="J1166">
        <v>31.033100000000001</v>
      </c>
      <c r="K1166">
        <v>31.23</v>
      </c>
      <c r="L1166">
        <v>31.34</v>
      </c>
      <c r="M1166">
        <v>30.91</v>
      </c>
      <c r="N1166">
        <v>31.12</v>
      </c>
      <c r="O1166">
        <v>-0.63921705108258309</v>
      </c>
      <c r="P1166">
        <v>24065700</v>
      </c>
      <c r="Q1166" s="1">
        <v>45476.291666666664</v>
      </c>
      <c r="R1166">
        <v>459.94099999999997</v>
      </c>
      <c r="S1166">
        <v>460.77</v>
      </c>
      <c r="T1166">
        <v>461.02</v>
      </c>
      <c r="U1166">
        <v>457.88</v>
      </c>
      <c r="V1166">
        <v>458.19</v>
      </c>
      <c r="W1166">
        <v>9932800</v>
      </c>
      <c r="X1166">
        <v>-1.4700085043281887</v>
      </c>
      <c r="Y1166" s="1">
        <v>45476.291666666664</v>
      </c>
      <c r="Z1166">
        <v>128.26900000000001</v>
      </c>
      <c r="AA1166">
        <v>128.28</v>
      </c>
      <c r="AB1166">
        <v>128.28</v>
      </c>
      <c r="AC1166">
        <v>121.36</v>
      </c>
      <c r="AD1166">
        <v>121.66</v>
      </c>
      <c r="AE1166">
        <v>-1.2587946610573322</v>
      </c>
      <c r="AF1166">
        <v>215749000</v>
      </c>
      <c r="AG1166" s="1">
        <v>45476.291666666664</v>
      </c>
      <c r="AH1166">
        <v>17.13</v>
      </c>
      <c r="AI1166">
        <v>17.13</v>
      </c>
      <c r="AJ1166">
        <v>17.18</v>
      </c>
      <c r="AK1166">
        <v>17.004000000000001</v>
      </c>
      <c r="AL1166">
        <v>17.004000000000001</v>
      </c>
      <c r="AM1166">
        <v>-0.71804114899632654</v>
      </c>
      <c r="AN1166">
        <v>2657000</v>
      </c>
    </row>
    <row r="1167" spans="1:40">
      <c r="A1167" s="121">
        <v>45478.291666666664</v>
      </c>
      <c r="B1167">
        <v>225.82980000000001</v>
      </c>
      <c r="C1167">
        <v>226.34</v>
      </c>
      <c r="D1167">
        <v>226.45</v>
      </c>
      <c r="E1167">
        <v>221.65</v>
      </c>
      <c r="F1167">
        <v>221.65</v>
      </c>
      <c r="G1167">
        <v>60412400</v>
      </c>
      <c r="H1167">
        <v>-0.59635709258398129</v>
      </c>
      <c r="I1167" s="1">
        <v>45478.291666666664</v>
      </c>
      <c r="J1167">
        <v>31.818200000000001</v>
      </c>
      <c r="K1167">
        <v>32.020000000000003</v>
      </c>
      <c r="L1167">
        <v>32.340000000000003</v>
      </c>
      <c r="M1167">
        <v>31.31</v>
      </c>
      <c r="N1167">
        <v>31.4</v>
      </c>
      <c r="O1167">
        <v>0.25776684659547738</v>
      </c>
      <c r="P1167">
        <v>45309400</v>
      </c>
      <c r="Q1167" s="1">
        <v>45478.291666666664</v>
      </c>
      <c r="R1167">
        <v>466.71879999999999</v>
      </c>
      <c r="S1167">
        <v>467.56</v>
      </c>
      <c r="T1167">
        <v>468.35</v>
      </c>
      <c r="U1167">
        <v>458.97</v>
      </c>
      <c r="V1167">
        <v>459.61</v>
      </c>
      <c r="W1167">
        <v>16000300</v>
      </c>
      <c r="X1167">
        <v>-0.99279220366377041</v>
      </c>
      <c r="Y1167" s="1">
        <v>45478.291666666664</v>
      </c>
      <c r="Z1167">
        <v>125.8192</v>
      </c>
      <c r="AA1167">
        <v>125.83</v>
      </c>
      <c r="AB1167">
        <v>128.85</v>
      </c>
      <c r="AC1167">
        <v>125.68</v>
      </c>
      <c r="AD1167">
        <v>127.38</v>
      </c>
      <c r="AE1167">
        <v>-1.2672297291461674</v>
      </c>
      <c r="AF1167">
        <v>214176700</v>
      </c>
      <c r="AG1167" s="1">
        <v>45478.291666666664</v>
      </c>
      <c r="AH1167">
        <v>17.364000000000001</v>
      </c>
      <c r="AI1167">
        <v>17.364000000000001</v>
      </c>
      <c r="AJ1167">
        <v>17.378</v>
      </c>
      <c r="AK1167">
        <v>17.213999999999999</v>
      </c>
      <c r="AL1167">
        <v>17.213999999999999</v>
      </c>
      <c r="AM1167">
        <v>-0.55606134005497621</v>
      </c>
      <c r="AN1167">
        <v>3044000</v>
      </c>
    </row>
    <row r="1168" spans="1:40">
      <c r="A1168" s="121">
        <v>45481.291666666664</v>
      </c>
      <c r="B1168">
        <v>227.3065</v>
      </c>
      <c r="C1168">
        <v>227.82</v>
      </c>
      <c r="D1168">
        <v>227.85</v>
      </c>
      <c r="E1168">
        <v>223.25</v>
      </c>
      <c r="F1168">
        <v>227.09</v>
      </c>
      <c r="G1168">
        <v>59085900</v>
      </c>
      <c r="H1168">
        <v>-0.62135307838711484</v>
      </c>
      <c r="I1168" s="1">
        <v>45481.291666666664</v>
      </c>
      <c r="J1168">
        <v>33.775700000000001</v>
      </c>
      <c r="K1168">
        <v>33.99</v>
      </c>
      <c r="L1168">
        <v>34.090000000000003</v>
      </c>
      <c r="M1168">
        <v>32.82</v>
      </c>
      <c r="N1168">
        <v>33.03</v>
      </c>
      <c r="O1168">
        <v>1.8203117238731241</v>
      </c>
      <c r="P1168">
        <v>82315900</v>
      </c>
      <c r="Q1168" s="1">
        <v>45481.291666666664</v>
      </c>
      <c r="R1168">
        <v>465.40120000000002</v>
      </c>
      <c r="S1168">
        <v>466.24</v>
      </c>
      <c r="T1168">
        <v>467.7</v>
      </c>
      <c r="U1168">
        <v>464.46</v>
      </c>
      <c r="V1168">
        <v>466.55</v>
      </c>
      <c r="W1168">
        <v>12962300</v>
      </c>
      <c r="X1168">
        <v>-1.2317346216973102</v>
      </c>
      <c r="Y1168" s="1">
        <v>45481.291666666664</v>
      </c>
      <c r="Z1168">
        <v>128.18899999999999</v>
      </c>
      <c r="AA1168">
        <v>128.19999999999999</v>
      </c>
      <c r="AB1168">
        <v>130.77000000000001</v>
      </c>
      <c r="AC1168">
        <v>127.04</v>
      </c>
      <c r="AD1168">
        <v>127.49</v>
      </c>
      <c r="AE1168">
        <v>-1.1411538141627178</v>
      </c>
      <c r="AF1168">
        <v>237677300</v>
      </c>
      <c r="AG1168" s="1">
        <v>45481.291666666664</v>
      </c>
      <c r="AH1168">
        <v>17.32</v>
      </c>
      <c r="AI1168">
        <v>17.32</v>
      </c>
      <c r="AJ1168">
        <v>17.436</v>
      </c>
      <c r="AK1168">
        <v>17.28</v>
      </c>
      <c r="AL1168">
        <v>17.329999999999998</v>
      </c>
      <c r="AM1168">
        <v>-0.92166692948719731</v>
      </c>
      <c r="AN1168">
        <v>2170500</v>
      </c>
    </row>
    <row r="1169" spans="1:40">
      <c r="A1169" s="121">
        <v>45482.291666666664</v>
      </c>
      <c r="B1169">
        <v>228.16460000000001</v>
      </c>
      <c r="C1169">
        <v>228.68</v>
      </c>
      <c r="D1169">
        <v>229.4</v>
      </c>
      <c r="E1169">
        <v>226.37</v>
      </c>
      <c r="F1169">
        <v>227.93</v>
      </c>
      <c r="G1169">
        <v>48076100</v>
      </c>
      <c r="H1169">
        <v>-0.82881693401873213</v>
      </c>
      <c r="I1169" s="1">
        <v>45482.291666666664</v>
      </c>
      <c r="J1169">
        <v>34.372</v>
      </c>
      <c r="K1169">
        <v>34.590000000000003</v>
      </c>
      <c r="L1169">
        <v>35.22</v>
      </c>
      <c r="M1169">
        <v>33.72</v>
      </c>
      <c r="N1169">
        <v>35.020000000000003</v>
      </c>
      <c r="O1169">
        <v>2.4634182328868333</v>
      </c>
      <c r="P1169">
        <v>97546900</v>
      </c>
      <c r="Q1169" s="1">
        <v>45482.291666666664</v>
      </c>
      <c r="R1169">
        <v>458.71319999999997</v>
      </c>
      <c r="S1169">
        <v>459.54</v>
      </c>
      <c r="T1169">
        <v>467.33</v>
      </c>
      <c r="U1169">
        <v>458</v>
      </c>
      <c r="V1169">
        <v>467</v>
      </c>
      <c r="W1169">
        <v>17207200</v>
      </c>
      <c r="X1169">
        <v>-0.8978680416082474</v>
      </c>
      <c r="Y1169" s="1">
        <v>45482.291666666664</v>
      </c>
      <c r="Z1169">
        <v>131.36879999999999</v>
      </c>
      <c r="AA1169">
        <v>131.38</v>
      </c>
      <c r="AB1169">
        <v>133.82</v>
      </c>
      <c r="AC1169">
        <v>128.65</v>
      </c>
      <c r="AD1169">
        <v>130.35</v>
      </c>
      <c r="AE1169">
        <v>-0.88531046835792049</v>
      </c>
      <c r="AF1169">
        <v>285366600</v>
      </c>
      <c r="AG1169" s="1">
        <v>45482.291666666664</v>
      </c>
      <c r="AH1169">
        <v>18.088000000000001</v>
      </c>
      <c r="AI1169">
        <v>18.088000000000001</v>
      </c>
      <c r="AJ1169">
        <v>18.108000000000001</v>
      </c>
      <c r="AK1169">
        <v>17.942</v>
      </c>
      <c r="AL1169">
        <v>18.02</v>
      </c>
      <c r="AM1169">
        <v>0.57465817895034177</v>
      </c>
      <c r="AN1169">
        <v>5745500</v>
      </c>
    </row>
    <row r="1170" spans="1:40">
      <c r="A1170" s="121">
        <v>45483.291666666664</v>
      </c>
      <c r="B1170">
        <v>232.45490000000001</v>
      </c>
      <c r="C1170">
        <v>232.98</v>
      </c>
      <c r="D1170">
        <v>233.08</v>
      </c>
      <c r="E1170">
        <v>229.25</v>
      </c>
      <c r="F1170">
        <v>229.3</v>
      </c>
      <c r="G1170">
        <v>62627700</v>
      </c>
      <c r="H1170">
        <v>-0.55461294833243069</v>
      </c>
      <c r="I1170" s="1">
        <v>45483.291666666664</v>
      </c>
      <c r="J1170">
        <v>34.650199999999998</v>
      </c>
      <c r="K1170">
        <v>34.869999999999997</v>
      </c>
      <c r="L1170">
        <v>34.97</v>
      </c>
      <c r="M1170">
        <v>34.130000000000003</v>
      </c>
      <c r="N1170">
        <v>34.44</v>
      </c>
      <c r="O1170">
        <v>0.55108522994630371</v>
      </c>
      <c r="P1170">
        <v>52256200</v>
      </c>
      <c r="Q1170" s="1">
        <v>45483.291666666664</v>
      </c>
      <c r="R1170">
        <v>465.41109999999998</v>
      </c>
      <c r="S1170">
        <v>466.25</v>
      </c>
      <c r="T1170">
        <v>466.46</v>
      </c>
      <c r="U1170">
        <v>458.86</v>
      </c>
      <c r="V1170">
        <v>461.22</v>
      </c>
      <c r="W1170">
        <v>18196100</v>
      </c>
      <c r="X1170">
        <v>-0.82008984635039106</v>
      </c>
      <c r="Y1170" s="1">
        <v>45483.291666666664</v>
      </c>
      <c r="Z1170">
        <v>134.89850000000001</v>
      </c>
      <c r="AA1170">
        <v>134.91</v>
      </c>
      <c r="AB1170">
        <v>135.1</v>
      </c>
      <c r="AC1170">
        <v>132.41999999999999</v>
      </c>
      <c r="AD1170">
        <v>134.03</v>
      </c>
      <c r="AE1170">
        <v>-1.0805246498859564</v>
      </c>
      <c r="AF1170">
        <v>248978600</v>
      </c>
      <c r="AG1170" s="1">
        <v>45483.291666666664</v>
      </c>
      <c r="AH1170">
        <v>18.545999999999999</v>
      </c>
      <c r="AI1170">
        <v>18.545999999999999</v>
      </c>
      <c r="AJ1170">
        <v>18.584</v>
      </c>
      <c r="AK1170">
        <v>18.341999999999999</v>
      </c>
      <c r="AL1170">
        <v>18.37</v>
      </c>
      <c r="AM1170">
        <v>1.2252980058219933</v>
      </c>
      <c r="AN1170">
        <v>7300000</v>
      </c>
    </row>
    <row r="1171" spans="1:40">
      <c r="A1171" s="121">
        <v>45484.291666666664</v>
      </c>
      <c r="B1171">
        <v>227.05709999999999</v>
      </c>
      <c r="C1171">
        <v>227.57</v>
      </c>
      <c r="D1171">
        <v>232.39</v>
      </c>
      <c r="E1171">
        <v>225.77</v>
      </c>
      <c r="F1171">
        <v>231.39</v>
      </c>
      <c r="G1171">
        <v>64710600</v>
      </c>
      <c r="H1171">
        <v>-0.51536369177054075</v>
      </c>
      <c r="I1171" s="1">
        <v>45484.291666666664</v>
      </c>
      <c r="J1171">
        <v>33.288800000000002</v>
      </c>
      <c r="K1171">
        <v>33.5</v>
      </c>
      <c r="L1171">
        <v>35.15</v>
      </c>
      <c r="M1171">
        <v>33.31</v>
      </c>
      <c r="N1171">
        <v>35.03</v>
      </c>
      <c r="O1171">
        <v>0.67596130508306729</v>
      </c>
      <c r="P1171">
        <v>55213700</v>
      </c>
      <c r="Q1171" s="1">
        <v>45484.291666666664</v>
      </c>
      <c r="R1171">
        <v>453.88189999999997</v>
      </c>
      <c r="S1171">
        <v>454.7</v>
      </c>
      <c r="T1171">
        <v>464.78</v>
      </c>
      <c r="U1171">
        <v>451.55</v>
      </c>
      <c r="V1171">
        <v>462.98</v>
      </c>
      <c r="W1171">
        <v>23111200</v>
      </c>
      <c r="X1171">
        <v>-0.43351121604207915</v>
      </c>
      <c r="Y1171" s="1">
        <v>45484.291666666664</v>
      </c>
      <c r="Z1171">
        <v>127.3891</v>
      </c>
      <c r="AA1171">
        <v>127.4</v>
      </c>
      <c r="AB1171">
        <v>136.15</v>
      </c>
      <c r="AC1171">
        <v>127.05</v>
      </c>
      <c r="AD1171">
        <v>135.75</v>
      </c>
      <c r="AE1171">
        <v>-0.40561137038801254</v>
      </c>
      <c r="AF1171">
        <v>374782700</v>
      </c>
      <c r="AG1171" s="1">
        <v>45484.291666666664</v>
      </c>
      <c r="AH1171">
        <v>19.126000000000001</v>
      </c>
      <c r="AI1171">
        <v>19.126000000000001</v>
      </c>
      <c r="AJ1171">
        <v>19.238</v>
      </c>
      <c r="AK1171">
        <v>19.064</v>
      </c>
      <c r="AL1171">
        <v>19.196000000000002</v>
      </c>
      <c r="AM1171">
        <v>0.81093105271621324</v>
      </c>
      <c r="AN1171">
        <v>6310000</v>
      </c>
    </row>
    <row r="1172" spans="1:40">
      <c r="A1172" s="121">
        <v>45485.291666666664</v>
      </c>
      <c r="B1172">
        <v>230.0204</v>
      </c>
      <c r="C1172">
        <v>230.54</v>
      </c>
      <c r="D1172">
        <v>232.64</v>
      </c>
      <c r="E1172">
        <v>228.68</v>
      </c>
      <c r="F1172">
        <v>228.92</v>
      </c>
      <c r="G1172">
        <v>53046500</v>
      </c>
      <c r="H1172">
        <v>-0.73515689041835885</v>
      </c>
      <c r="I1172" s="1">
        <v>45485.291666666664</v>
      </c>
      <c r="J1172">
        <v>34.272599999999997</v>
      </c>
      <c r="K1172">
        <v>34.49</v>
      </c>
      <c r="L1172">
        <v>35.479999999999997</v>
      </c>
      <c r="M1172">
        <v>33.770000000000003</v>
      </c>
      <c r="N1172">
        <v>33.770000000000003</v>
      </c>
      <c r="O1172">
        <v>0.99596917857554979</v>
      </c>
      <c r="P1172">
        <v>62792600</v>
      </c>
      <c r="Q1172" s="1">
        <v>45485.291666666664</v>
      </c>
      <c r="R1172">
        <v>452.73399999999998</v>
      </c>
      <c r="S1172">
        <v>453.55</v>
      </c>
      <c r="T1172">
        <v>456.36</v>
      </c>
      <c r="U1172">
        <v>450.65</v>
      </c>
      <c r="V1172">
        <v>454.33</v>
      </c>
      <c r="W1172">
        <v>16324300</v>
      </c>
      <c r="X1172">
        <v>-0.96730920713879776</v>
      </c>
      <c r="Y1172" s="1">
        <v>45485.291666666664</v>
      </c>
      <c r="Z1172">
        <v>129.22900000000001</v>
      </c>
      <c r="AA1172">
        <v>129.24</v>
      </c>
      <c r="AB1172">
        <v>131.91999999999999</v>
      </c>
      <c r="AC1172">
        <v>127.22</v>
      </c>
      <c r="AD1172">
        <v>128.26</v>
      </c>
      <c r="AE1172">
        <v>-1.060664713132119</v>
      </c>
      <c r="AF1172">
        <v>252680500</v>
      </c>
      <c r="AG1172" s="1">
        <v>45485.291666666664</v>
      </c>
      <c r="AH1172">
        <v>19.213999999999999</v>
      </c>
      <c r="AI1172">
        <v>19.213999999999999</v>
      </c>
      <c r="AJ1172">
        <v>19.294</v>
      </c>
      <c r="AK1172">
        <v>19.004000000000001</v>
      </c>
      <c r="AL1172">
        <v>19.044</v>
      </c>
      <c r="AM1172">
        <v>-0.67137254771219079</v>
      </c>
      <c r="AN1172">
        <v>2768500</v>
      </c>
    </row>
    <row r="1173" spans="1:40">
      <c r="A1173" s="121">
        <v>45488.291666666664</v>
      </c>
      <c r="B1173">
        <v>233.8717</v>
      </c>
      <c r="C1173">
        <v>234.4</v>
      </c>
      <c r="D1173">
        <v>237.23</v>
      </c>
      <c r="E1173">
        <v>233.09</v>
      </c>
      <c r="F1173">
        <v>236.48</v>
      </c>
      <c r="G1173">
        <v>62631300</v>
      </c>
      <c r="H1173">
        <v>-0.55454511150703212</v>
      </c>
      <c r="I1173" s="1">
        <v>45488.291666666664</v>
      </c>
      <c r="J1173">
        <v>34.242800000000003</v>
      </c>
      <c r="K1173">
        <v>34.46</v>
      </c>
      <c r="L1173">
        <v>35.229999999999997</v>
      </c>
      <c r="M1173">
        <v>34.31</v>
      </c>
      <c r="N1173">
        <v>34.700000000000003</v>
      </c>
      <c r="O1173">
        <v>2.7163064901670406E-2</v>
      </c>
      <c r="P1173">
        <v>39847900</v>
      </c>
      <c r="Q1173" s="1">
        <v>45488.291666666664</v>
      </c>
      <c r="R1173">
        <v>453.14319999999998</v>
      </c>
      <c r="S1173">
        <v>453.96</v>
      </c>
      <c r="T1173">
        <v>457.26</v>
      </c>
      <c r="U1173">
        <v>451.43</v>
      </c>
      <c r="V1173">
        <v>453.3</v>
      </c>
      <c r="W1173">
        <v>14429400</v>
      </c>
      <c r="X1173">
        <v>-1.1163454111979665</v>
      </c>
      <c r="Y1173" s="1">
        <v>45488.291666666664</v>
      </c>
      <c r="Z1173">
        <v>128.429</v>
      </c>
      <c r="AA1173">
        <v>128.44</v>
      </c>
      <c r="AB1173">
        <v>131.38999999999999</v>
      </c>
      <c r="AC1173">
        <v>127.18</v>
      </c>
      <c r="AD1173">
        <v>130.56</v>
      </c>
      <c r="AE1173">
        <v>-1.2986164656810077</v>
      </c>
      <c r="AF1173">
        <v>208326200</v>
      </c>
      <c r="AG1173" s="1">
        <v>45488.291666666664</v>
      </c>
      <c r="AH1173">
        <v>19.126000000000001</v>
      </c>
      <c r="AI1173">
        <v>19.126000000000001</v>
      </c>
      <c r="AJ1173">
        <v>19.248000000000001</v>
      </c>
      <c r="AK1173">
        <v>19.096</v>
      </c>
      <c r="AL1173">
        <v>19.198</v>
      </c>
      <c r="AM1173">
        <v>-0.79882177722805947</v>
      </c>
      <c r="AN1173">
        <v>2464000</v>
      </c>
    </row>
    <row r="1174" spans="1:40">
      <c r="A1174" s="121">
        <v>45489.291666666664</v>
      </c>
      <c r="B1174">
        <v>234.29079999999999</v>
      </c>
      <c r="C1174">
        <v>234.82</v>
      </c>
      <c r="D1174">
        <v>236.27</v>
      </c>
      <c r="E1174">
        <v>232.33</v>
      </c>
      <c r="F1174">
        <v>235</v>
      </c>
      <c r="G1174">
        <v>43234300</v>
      </c>
      <c r="H1174">
        <v>-0.9200536954673656</v>
      </c>
      <c r="I1174" s="1">
        <v>45489.291666666664</v>
      </c>
      <c r="J1174">
        <v>34.1235</v>
      </c>
      <c r="K1174">
        <v>34.340000000000003</v>
      </c>
      <c r="L1174">
        <v>34.450000000000003</v>
      </c>
      <c r="M1174">
        <v>33.840000000000003</v>
      </c>
      <c r="N1174">
        <v>34.36</v>
      </c>
      <c r="O1174">
        <v>-0.45578961385210859</v>
      </c>
      <c r="P1174">
        <v>28409900</v>
      </c>
      <c r="Q1174" s="1">
        <v>45489.291666666664</v>
      </c>
      <c r="R1174">
        <v>448.71120000000002</v>
      </c>
      <c r="S1174">
        <v>449.52</v>
      </c>
      <c r="T1174">
        <v>454.3</v>
      </c>
      <c r="U1174">
        <v>446.66</v>
      </c>
      <c r="V1174">
        <v>454.22</v>
      </c>
      <c r="W1174">
        <v>17175700</v>
      </c>
      <c r="X1174">
        <v>-0.90034555515928638</v>
      </c>
      <c r="Y1174" s="1">
        <v>45489.291666666664</v>
      </c>
      <c r="Z1174">
        <v>126.3492</v>
      </c>
      <c r="AA1174">
        <v>126.36</v>
      </c>
      <c r="AB1174">
        <v>129.04</v>
      </c>
      <c r="AC1174">
        <v>124.58</v>
      </c>
      <c r="AD1174">
        <v>128.44</v>
      </c>
      <c r="AE1174">
        <v>-1.264049478326946</v>
      </c>
      <c r="AF1174">
        <v>214769500</v>
      </c>
      <c r="AG1174" s="1">
        <v>45489.291666666664</v>
      </c>
      <c r="AH1174">
        <v>19.225999999999999</v>
      </c>
      <c r="AI1174">
        <v>19.225999999999999</v>
      </c>
      <c r="AJ1174">
        <v>19.251999999999999</v>
      </c>
      <c r="AK1174">
        <v>19.062000000000001</v>
      </c>
      <c r="AL1174">
        <v>19.122</v>
      </c>
      <c r="AM1174">
        <v>-0.46649110978766617</v>
      </c>
      <c r="AN1174">
        <v>3258000</v>
      </c>
    </row>
    <row r="1175" spans="1:40">
      <c r="A1175" s="121">
        <v>45490.291666666664</v>
      </c>
      <c r="B1175">
        <v>228.36410000000001</v>
      </c>
      <c r="C1175">
        <v>228.88</v>
      </c>
      <c r="D1175">
        <v>231.46</v>
      </c>
      <c r="E1175">
        <v>226.64</v>
      </c>
      <c r="F1175">
        <v>229.45</v>
      </c>
      <c r="G1175">
        <v>57345900</v>
      </c>
      <c r="H1175">
        <v>-0.65414087732978543</v>
      </c>
      <c r="I1175" s="1">
        <v>45490.291666666664</v>
      </c>
      <c r="J1175">
        <v>34.242800000000003</v>
      </c>
      <c r="K1175">
        <v>34.46</v>
      </c>
      <c r="L1175">
        <v>37.159999999999997</v>
      </c>
      <c r="M1175">
        <v>34.4</v>
      </c>
      <c r="N1175">
        <v>36.08</v>
      </c>
      <c r="O1175">
        <v>3.0865234581161691</v>
      </c>
      <c r="P1175">
        <v>112304200</v>
      </c>
      <c r="Q1175" s="1">
        <v>45490.291666666664</v>
      </c>
      <c r="R1175">
        <v>442.72199999999998</v>
      </c>
      <c r="S1175">
        <v>443.52</v>
      </c>
      <c r="T1175">
        <v>444.85</v>
      </c>
      <c r="U1175">
        <v>439.18</v>
      </c>
      <c r="V1175">
        <v>442.59</v>
      </c>
      <c r="W1175">
        <v>21778000</v>
      </c>
      <c r="X1175">
        <v>-0.53836902766891104</v>
      </c>
      <c r="Y1175" s="1">
        <v>45490.291666666664</v>
      </c>
      <c r="Z1175">
        <v>117.9799</v>
      </c>
      <c r="AA1175">
        <v>117.99</v>
      </c>
      <c r="AB1175">
        <v>121.85</v>
      </c>
      <c r="AC1175">
        <v>116.72</v>
      </c>
      <c r="AD1175">
        <v>121.35</v>
      </c>
      <c r="AE1175">
        <v>-0.32351122124504517</v>
      </c>
      <c r="AF1175">
        <v>390086200</v>
      </c>
      <c r="AG1175" s="1">
        <v>45490.291666666664</v>
      </c>
      <c r="AH1175">
        <v>19.192</v>
      </c>
      <c r="AI1175">
        <v>19.192</v>
      </c>
      <c r="AJ1175">
        <v>19.262</v>
      </c>
      <c r="AK1175">
        <v>19.013999999999999</v>
      </c>
      <c r="AL1175">
        <v>19.032</v>
      </c>
      <c r="AM1175">
        <v>-0.53618009735545646</v>
      </c>
      <c r="AN1175">
        <v>3091500</v>
      </c>
    </row>
    <row r="1176" spans="1:40">
      <c r="A1176" s="121">
        <v>45491.291666666664</v>
      </c>
      <c r="B1176">
        <v>223.6747</v>
      </c>
      <c r="C1176">
        <v>224.18</v>
      </c>
      <c r="D1176">
        <v>230.44</v>
      </c>
      <c r="E1176">
        <v>222.27</v>
      </c>
      <c r="F1176">
        <v>230.28</v>
      </c>
      <c r="G1176">
        <v>66034600</v>
      </c>
      <c r="H1176">
        <v>-0.49041481487393401</v>
      </c>
      <c r="I1176" s="1">
        <v>45491.291666666664</v>
      </c>
      <c r="J1176">
        <v>34.650199999999998</v>
      </c>
      <c r="K1176">
        <v>34.869999999999997</v>
      </c>
      <c r="L1176">
        <v>36.299999999999997</v>
      </c>
      <c r="M1176">
        <v>34.53</v>
      </c>
      <c r="N1176">
        <v>34.96</v>
      </c>
      <c r="O1176">
        <v>1.8993837191084975</v>
      </c>
      <c r="P1176">
        <v>84188600</v>
      </c>
      <c r="Q1176" s="1">
        <v>45491.291666666664</v>
      </c>
      <c r="R1176">
        <v>439.57769999999999</v>
      </c>
      <c r="S1176">
        <v>440.37</v>
      </c>
      <c r="T1176">
        <v>444.65</v>
      </c>
      <c r="U1176">
        <v>434.4</v>
      </c>
      <c r="V1176">
        <v>444.34</v>
      </c>
      <c r="W1176">
        <v>20794800</v>
      </c>
      <c r="X1176">
        <v>-0.61569891095086504</v>
      </c>
      <c r="Y1176" s="1">
        <v>45491.291666666664</v>
      </c>
      <c r="Z1176">
        <v>121.0796</v>
      </c>
      <c r="AA1176">
        <v>121.09</v>
      </c>
      <c r="AB1176">
        <v>122.4</v>
      </c>
      <c r="AC1176">
        <v>116.56</v>
      </c>
      <c r="AD1176">
        <v>121.85</v>
      </c>
      <c r="AE1176">
        <v>-0.69425453988315444</v>
      </c>
      <c r="AF1176">
        <v>320979500</v>
      </c>
      <c r="AG1176" s="1">
        <v>45491.291666666664</v>
      </c>
      <c r="AH1176">
        <v>18.64</v>
      </c>
      <c r="AI1176">
        <v>18.64</v>
      </c>
      <c r="AJ1176">
        <v>18.95</v>
      </c>
      <c r="AK1176">
        <v>18.597999999999999</v>
      </c>
      <c r="AL1176">
        <v>18.853999999999999</v>
      </c>
      <c r="AM1176">
        <v>-0.44367999974295402</v>
      </c>
      <c r="AN1176">
        <v>3312500</v>
      </c>
    </row>
    <row r="1177" spans="1:40">
      <c r="A1177" s="121">
        <v>45492.291666666664</v>
      </c>
      <c r="B1177">
        <v>223.80439999999999</v>
      </c>
      <c r="C1177">
        <v>224.31</v>
      </c>
      <c r="D1177">
        <v>226.8</v>
      </c>
      <c r="E1177">
        <v>223.28</v>
      </c>
      <c r="F1177">
        <v>224.82</v>
      </c>
      <c r="G1177">
        <v>49151500</v>
      </c>
      <c r="H1177">
        <v>-0.80855256678715293</v>
      </c>
      <c r="I1177" s="1">
        <v>45492.291666666664</v>
      </c>
      <c r="J1177">
        <v>32.772100000000002</v>
      </c>
      <c r="K1177">
        <v>32.979999999999997</v>
      </c>
      <c r="L1177">
        <v>34.58</v>
      </c>
      <c r="M1177">
        <v>32.85</v>
      </c>
      <c r="N1177">
        <v>34.57</v>
      </c>
      <c r="O1177">
        <v>1.2846134177107753</v>
      </c>
      <c r="P1177">
        <v>69628700</v>
      </c>
      <c r="Q1177" s="1">
        <v>45492.291666666664</v>
      </c>
      <c r="R1177">
        <v>436.32350000000002</v>
      </c>
      <c r="S1177">
        <v>437.11</v>
      </c>
      <c r="T1177">
        <v>441.14</v>
      </c>
      <c r="U1177">
        <v>432</v>
      </c>
      <c r="V1177">
        <v>433.1</v>
      </c>
      <c r="W1177">
        <v>20940400</v>
      </c>
      <c r="X1177">
        <v>-0.60424729275939593</v>
      </c>
      <c r="Y1177" s="1">
        <v>45492.291666666664</v>
      </c>
      <c r="Z1177">
        <v>117.9199</v>
      </c>
      <c r="AA1177">
        <v>117.93</v>
      </c>
      <c r="AB1177">
        <v>121.6</v>
      </c>
      <c r="AC1177">
        <v>117.37</v>
      </c>
      <c r="AD1177">
        <v>120.35</v>
      </c>
      <c r="AE1177">
        <v>-1.2508826605374479</v>
      </c>
      <c r="AF1177">
        <v>217223800</v>
      </c>
      <c r="AG1177" s="1">
        <v>45492.291666666664</v>
      </c>
      <c r="AH1177">
        <v>18.565999999999999</v>
      </c>
      <c r="AI1177">
        <v>18.565999999999999</v>
      </c>
      <c r="AJ1177">
        <v>18.646000000000001</v>
      </c>
      <c r="AK1177">
        <v>18.484000000000002</v>
      </c>
      <c r="AL1177">
        <v>18.556000000000001</v>
      </c>
      <c r="AM1177">
        <v>1.4653378518888265</v>
      </c>
      <c r="AN1177">
        <v>7873500</v>
      </c>
    </row>
    <row r="1178" spans="1:40">
      <c r="A1178" s="121">
        <v>45495.291666666664</v>
      </c>
      <c r="B1178">
        <v>223.45519999999999</v>
      </c>
      <c r="C1178">
        <v>223.96</v>
      </c>
      <c r="D1178">
        <v>227.78</v>
      </c>
      <c r="E1178">
        <v>223.09</v>
      </c>
      <c r="F1178">
        <v>227.01</v>
      </c>
      <c r="G1178">
        <v>48201800</v>
      </c>
      <c r="H1178">
        <v>-0.82644829819856336</v>
      </c>
      <c r="I1178" s="1">
        <v>45495.291666666664</v>
      </c>
      <c r="J1178">
        <v>33.159599999999998</v>
      </c>
      <c r="K1178">
        <v>33.369999999999997</v>
      </c>
      <c r="L1178">
        <v>33.409999999999997</v>
      </c>
      <c r="M1178">
        <v>32.76</v>
      </c>
      <c r="N1178">
        <v>33.28</v>
      </c>
      <c r="O1178">
        <v>0.39264145244817855</v>
      </c>
      <c r="P1178">
        <v>48503700</v>
      </c>
      <c r="Q1178" s="1">
        <v>45495.291666666664</v>
      </c>
      <c r="R1178">
        <v>442.1431</v>
      </c>
      <c r="S1178">
        <v>442.94</v>
      </c>
      <c r="T1178">
        <v>444.6</v>
      </c>
      <c r="U1178">
        <v>438.91</v>
      </c>
      <c r="V1178">
        <v>441.79</v>
      </c>
      <c r="W1178">
        <v>15808800</v>
      </c>
      <c r="X1178">
        <v>-1.0078539130296107</v>
      </c>
      <c r="Y1178" s="1">
        <v>45495.291666666664</v>
      </c>
      <c r="Z1178">
        <v>123.5294</v>
      </c>
      <c r="AA1178">
        <v>123.54</v>
      </c>
      <c r="AB1178">
        <v>124.07</v>
      </c>
      <c r="AC1178">
        <v>119.86</v>
      </c>
      <c r="AD1178">
        <v>120.35</v>
      </c>
      <c r="AE1178">
        <v>-1.0317570486343266</v>
      </c>
      <c r="AF1178">
        <v>258068900</v>
      </c>
      <c r="AG1178" s="1">
        <v>45495.291666666664</v>
      </c>
      <c r="AH1178">
        <v>18.562000000000001</v>
      </c>
      <c r="AI1178">
        <v>18.562000000000001</v>
      </c>
      <c r="AJ1178">
        <v>18.597999999999999</v>
      </c>
      <c r="AK1178">
        <v>18.468</v>
      </c>
      <c r="AL1178">
        <v>18.510000000000002</v>
      </c>
      <c r="AM1178">
        <v>-0.38780324394535642</v>
      </c>
      <c r="AN1178">
        <v>3446000</v>
      </c>
    </row>
    <row r="1179" spans="1:40">
      <c r="A1179" s="121">
        <v>45496.291666666664</v>
      </c>
      <c r="B1179">
        <v>224.50290000000001</v>
      </c>
      <c r="C1179">
        <v>225.01</v>
      </c>
      <c r="D1179">
        <v>226.94</v>
      </c>
      <c r="E1179">
        <v>222.68</v>
      </c>
      <c r="F1179">
        <v>224.37</v>
      </c>
      <c r="G1179">
        <v>39960300</v>
      </c>
      <c r="H1179">
        <v>-0.98174751945489624</v>
      </c>
      <c r="I1179" s="1">
        <v>45496.291666666664</v>
      </c>
      <c r="J1179">
        <v>32.7423</v>
      </c>
      <c r="K1179">
        <v>32.950000000000003</v>
      </c>
      <c r="L1179">
        <v>33.229999999999997</v>
      </c>
      <c r="M1179">
        <v>32.83</v>
      </c>
      <c r="N1179">
        <v>32.96</v>
      </c>
      <c r="O1179">
        <v>-0.41118045970773304</v>
      </c>
      <c r="P1179">
        <v>29466400</v>
      </c>
      <c r="Q1179" s="1">
        <v>45496.291666666664</v>
      </c>
      <c r="R1179">
        <v>444.04969999999997</v>
      </c>
      <c r="S1179">
        <v>444.85</v>
      </c>
      <c r="T1179">
        <v>448.39</v>
      </c>
      <c r="U1179">
        <v>443.1</v>
      </c>
      <c r="V1179">
        <v>443.9</v>
      </c>
      <c r="W1179">
        <v>13107100</v>
      </c>
      <c r="X1179">
        <v>-1.2203459244849151</v>
      </c>
      <c r="Y1179" s="1">
        <v>45496.291666666664</v>
      </c>
      <c r="Z1179">
        <v>122.5795</v>
      </c>
      <c r="AA1179">
        <v>122.59</v>
      </c>
      <c r="AB1179">
        <v>124.69</v>
      </c>
      <c r="AC1179">
        <v>122.1</v>
      </c>
      <c r="AD1179">
        <v>122.78</v>
      </c>
      <c r="AE1179">
        <v>-1.4832469784908258</v>
      </c>
      <c r="AF1179">
        <v>173911000</v>
      </c>
      <c r="AG1179" s="1">
        <v>45496.291666666664</v>
      </c>
      <c r="AH1179">
        <v>18.334</v>
      </c>
      <c r="AI1179">
        <v>18.334</v>
      </c>
      <c r="AJ1179">
        <v>18.462</v>
      </c>
      <c r="AK1179">
        <v>18.324000000000002</v>
      </c>
      <c r="AL1179">
        <v>18.434000000000001</v>
      </c>
      <c r="AM1179">
        <v>-0.69209089536747981</v>
      </c>
      <c r="AN1179">
        <v>2719000</v>
      </c>
    </row>
    <row r="1180" spans="1:40">
      <c r="A1180" s="121">
        <v>45497.291666666664</v>
      </c>
      <c r="B1180">
        <v>218.04740000000001</v>
      </c>
      <c r="C1180">
        <v>218.54</v>
      </c>
      <c r="D1180">
        <v>224.8</v>
      </c>
      <c r="E1180">
        <v>217.13</v>
      </c>
      <c r="F1180">
        <v>224</v>
      </c>
      <c r="G1180">
        <v>61777600</v>
      </c>
      <c r="H1180">
        <v>-0.57063186090781248</v>
      </c>
      <c r="I1180" s="1">
        <v>45497.291666666664</v>
      </c>
      <c r="J1180">
        <v>31.5002</v>
      </c>
      <c r="K1180">
        <v>31.7</v>
      </c>
      <c r="L1180">
        <v>32.799999999999997</v>
      </c>
      <c r="M1180">
        <v>31.66</v>
      </c>
      <c r="N1180">
        <v>32.53</v>
      </c>
      <c r="O1180">
        <v>0.97165265053792949</v>
      </c>
      <c r="P1180">
        <v>62216700</v>
      </c>
      <c r="Q1180" s="1">
        <v>45497.291666666664</v>
      </c>
      <c r="R1180">
        <v>428.12830000000002</v>
      </c>
      <c r="S1180">
        <v>428.9</v>
      </c>
      <c r="T1180">
        <v>441.48</v>
      </c>
      <c r="U1180">
        <v>427.59</v>
      </c>
      <c r="V1180">
        <v>440.45</v>
      </c>
      <c r="W1180">
        <v>26805800</v>
      </c>
      <c r="X1180">
        <v>-0.14292640443354854</v>
      </c>
      <c r="Y1180" s="1">
        <v>45497.291666666664</v>
      </c>
      <c r="Z1180">
        <v>114.2402</v>
      </c>
      <c r="AA1180">
        <v>114.25</v>
      </c>
      <c r="AB1180">
        <v>119.95</v>
      </c>
      <c r="AC1180">
        <v>113.44</v>
      </c>
      <c r="AD1180">
        <v>119.17</v>
      </c>
      <c r="AE1180">
        <v>-0.65778787841457487</v>
      </c>
      <c r="AF1180">
        <v>327776900</v>
      </c>
      <c r="AG1180" s="1">
        <v>45497.291666666664</v>
      </c>
      <c r="AH1180">
        <v>17.838000000000001</v>
      </c>
      <c r="AI1180">
        <v>17.838000000000001</v>
      </c>
      <c r="AJ1180">
        <v>18.22</v>
      </c>
      <c r="AK1180">
        <v>17.808</v>
      </c>
      <c r="AL1180">
        <v>18.2</v>
      </c>
      <c r="AM1180">
        <v>0.35491812806091294</v>
      </c>
      <c r="AN1180">
        <v>5220500</v>
      </c>
    </row>
    <row r="1181" spans="1:40">
      <c r="A1181" s="121">
        <v>45498.291666666664</v>
      </c>
      <c r="B1181">
        <v>216.99979999999999</v>
      </c>
      <c r="C1181">
        <v>217.49</v>
      </c>
      <c r="D1181">
        <v>220.85</v>
      </c>
      <c r="E1181">
        <v>214.62</v>
      </c>
      <c r="F1181">
        <v>218.93</v>
      </c>
      <c r="G1181">
        <v>51391200</v>
      </c>
      <c r="H1181">
        <v>-0.76634863960790056</v>
      </c>
      <c r="I1181" s="1">
        <v>45498.291666666664</v>
      </c>
      <c r="J1181">
        <v>30.904</v>
      </c>
      <c r="K1181">
        <v>31.1</v>
      </c>
      <c r="L1181">
        <v>31.99</v>
      </c>
      <c r="M1181">
        <v>30.95</v>
      </c>
      <c r="N1181">
        <v>31.37</v>
      </c>
      <c r="O1181">
        <v>0.44627799623388631</v>
      </c>
      <c r="P1181">
        <v>49774000</v>
      </c>
      <c r="Q1181" s="1">
        <v>45498.291666666664</v>
      </c>
      <c r="R1181">
        <v>417.6472</v>
      </c>
      <c r="S1181">
        <v>418.4</v>
      </c>
      <c r="T1181">
        <v>429.8</v>
      </c>
      <c r="U1181">
        <v>417.51</v>
      </c>
      <c r="V1181">
        <v>428.8</v>
      </c>
      <c r="W1181">
        <v>29943800</v>
      </c>
      <c r="X1181">
        <v>0.10388113598424208</v>
      </c>
      <c r="Y1181" s="1">
        <v>45498.291666666664</v>
      </c>
      <c r="Z1181">
        <v>112.2704</v>
      </c>
      <c r="AA1181">
        <v>112.28</v>
      </c>
      <c r="AB1181">
        <v>116.63</v>
      </c>
      <c r="AC1181">
        <v>106.3</v>
      </c>
      <c r="AD1181">
        <v>113.04</v>
      </c>
      <c r="AE1181">
        <v>5.1921465208653157E-2</v>
      </c>
      <c r="AF1181">
        <v>460067000</v>
      </c>
      <c r="AG1181" s="1">
        <v>45498.291666666664</v>
      </c>
      <c r="AH1181">
        <v>17.206</v>
      </c>
      <c r="AI1181">
        <v>17.206</v>
      </c>
      <c r="AJ1181">
        <v>17.466000000000001</v>
      </c>
      <c r="AK1181">
        <v>17.2</v>
      </c>
      <c r="AL1181">
        <v>17.37</v>
      </c>
      <c r="AM1181">
        <v>0.84629873709746417</v>
      </c>
      <c r="AN1181">
        <v>6394500</v>
      </c>
    </row>
    <row r="1182" spans="1:40">
      <c r="A1182" s="121">
        <v>45499.291666666664</v>
      </c>
      <c r="B1182">
        <v>217.46879999999999</v>
      </c>
      <c r="C1182">
        <v>217.96</v>
      </c>
      <c r="D1182">
        <v>219.49</v>
      </c>
      <c r="E1182">
        <v>216.01</v>
      </c>
      <c r="F1182">
        <v>218.7</v>
      </c>
      <c r="G1182">
        <v>41601300</v>
      </c>
      <c r="H1182">
        <v>-0.95082523321068801</v>
      </c>
      <c r="I1182" s="1">
        <v>45499.291666666664</v>
      </c>
      <c r="J1182">
        <v>31.1524</v>
      </c>
      <c r="K1182">
        <v>31.35</v>
      </c>
      <c r="L1182">
        <v>31.56</v>
      </c>
      <c r="M1182">
        <v>31.02</v>
      </c>
      <c r="N1182">
        <v>31.43</v>
      </c>
      <c r="O1182">
        <v>-3.5977994357675729E-2</v>
      </c>
      <c r="P1182">
        <v>38352500</v>
      </c>
      <c r="Q1182" s="1">
        <v>45499.291666666664</v>
      </c>
      <c r="R1182">
        <v>424.50490000000002</v>
      </c>
      <c r="S1182">
        <v>425.27</v>
      </c>
      <c r="T1182">
        <v>428.92</v>
      </c>
      <c r="U1182">
        <v>417.27</v>
      </c>
      <c r="V1182">
        <v>418.2</v>
      </c>
      <c r="W1182">
        <v>23583800</v>
      </c>
      <c r="X1182">
        <v>-0.39634064765410981</v>
      </c>
      <c r="Y1182" s="1">
        <v>45499.291666666664</v>
      </c>
      <c r="Z1182">
        <v>113.05029999999999</v>
      </c>
      <c r="AA1182">
        <v>113.06</v>
      </c>
      <c r="AB1182">
        <v>116.2</v>
      </c>
      <c r="AC1182">
        <v>111.58</v>
      </c>
      <c r="AD1182">
        <v>116.19</v>
      </c>
      <c r="AE1182">
        <v>-0.84221774786973902</v>
      </c>
      <c r="AF1182">
        <v>293399100</v>
      </c>
      <c r="AG1182" s="1">
        <v>45499.291666666664</v>
      </c>
      <c r="AH1182">
        <v>17.463999999999999</v>
      </c>
      <c r="AI1182">
        <v>17.463999999999999</v>
      </c>
      <c r="AJ1182">
        <v>17.527999999999999</v>
      </c>
      <c r="AK1182">
        <v>17.329999999999998</v>
      </c>
      <c r="AL1182">
        <v>17.364000000000001</v>
      </c>
      <c r="AM1182">
        <v>0.18310233588927383</v>
      </c>
      <c r="AN1182">
        <v>4810000</v>
      </c>
    </row>
    <row r="1183" spans="1:40">
      <c r="A1183" s="121">
        <v>45502.291666666664</v>
      </c>
      <c r="B1183">
        <v>217.74809999999999</v>
      </c>
      <c r="C1183">
        <v>218.24</v>
      </c>
      <c r="D1183">
        <v>219.3</v>
      </c>
      <c r="E1183">
        <v>215.75</v>
      </c>
      <c r="F1183">
        <v>216.96</v>
      </c>
      <c r="G1183">
        <v>36311800</v>
      </c>
      <c r="H1183">
        <v>-1.0504982576401454</v>
      </c>
      <c r="I1183" s="1">
        <v>45502.291666666664</v>
      </c>
      <c r="J1183">
        <v>30.6357</v>
      </c>
      <c r="K1183">
        <v>30.83</v>
      </c>
      <c r="L1183">
        <v>31.47</v>
      </c>
      <c r="M1183">
        <v>30.79</v>
      </c>
      <c r="N1183">
        <v>31.42</v>
      </c>
      <c r="O1183">
        <v>-0.28975404656206794</v>
      </c>
      <c r="P1183">
        <v>32342200</v>
      </c>
      <c r="Q1183" s="1">
        <v>45502.291666666664</v>
      </c>
      <c r="R1183">
        <v>425.9622</v>
      </c>
      <c r="S1183">
        <v>426.73</v>
      </c>
      <c r="T1183">
        <v>432.15</v>
      </c>
      <c r="U1183">
        <v>424.7</v>
      </c>
      <c r="V1183">
        <v>431.58</v>
      </c>
      <c r="W1183">
        <v>15125800</v>
      </c>
      <c r="X1183">
        <v>-1.0615726989140439</v>
      </c>
      <c r="Y1183" s="1">
        <v>45502.291666666664</v>
      </c>
      <c r="Z1183">
        <v>111.5805</v>
      </c>
      <c r="AA1183">
        <v>111.59</v>
      </c>
      <c r="AB1183">
        <v>116.28</v>
      </c>
      <c r="AC1183">
        <v>111.3</v>
      </c>
      <c r="AD1183">
        <v>113.69</v>
      </c>
      <c r="AE1183">
        <v>-1.0849586534319859</v>
      </c>
      <c r="AF1183">
        <v>248152100</v>
      </c>
      <c r="AG1183" s="1">
        <v>45502.291666666664</v>
      </c>
      <c r="AH1183">
        <v>17.28</v>
      </c>
      <c r="AI1183">
        <v>17.28</v>
      </c>
      <c r="AJ1183">
        <v>17.388000000000002</v>
      </c>
      <c r="AK1183">
        <v>17.276</v>
      </c>
      <c r="AL1183">
        <v>17.37</v>
      </c>
      <c r="AM1183">
        <v>-0.67325603386267163</v>
      </c>
      <c r="AN1183">
        <v>2764000</v>
      </c>
    </row>
    <row r="1184" spans="1:40">
      <c r="A1184" s="121">
        <v>45503.291666666664</v>
      </c>
      <c r="B1184">
        <v>218.30690000000001</v>
      </c>
      <c r="C1184">
        <v>218.8</v>
      </c>
      <c r="D1184">
        <v>220.33</v>
      </c>
      <c r="E1184">
        <v>216.12</v>
      </c>
      <c r="F1184">
        <v>219.19</v>
      </c>
      <c r="G1184">
        <v>41643800</v>
      </c>
      <c r="H1184">
        <v>-0.95002438179973203</v>
      </c>
      <c r="I1184" s="1">
        <v>45503.291666666664</v>
      </c>
      <c r="J1184">
        <v>29.940100000000001</v>
      </c>
      <c r="K1184">
        <v>30.13</v>
      </c>
      <c r="L1184">
        <v>30.91</v>
      </c>
      <c r="M1184">
        <v>30.01</v>
      </c>
      <c r="N1184">
        <v>30.85</v>
      </c>
      <c r="O1184">
        <v>0.38220801942491761</v>
      </c>
      <c r="P1184">
        <v>48256600</v>
      </c>
      <c r="Q1184" s="1">
        <v>45503.291666666664</v>
      </c>
      <c r="R1184">
        <v>422.15910000000002</v>
      </c>
      <c r="S1184">
        <v>422.92</v>
      </c>
      <c r="T1184">
        <v>429.05</v>
      </c>
      <c r="U1184">
        <v>417.36</v>
      </c>
      <c r="V1184">
        <v>427.72</v>
      </c>
      <c r="W1184">
        <v>32687600</v>
      </c>
      <c r="X1184">
        <v>0.31968436396331595</v>
      </c>
      <c r="Y1184" s="1">
        <v>45503.291666666664</v>
      </c>
      <c r="Z1184">
        <v>103.72110000000001</v>
      </c>
      <c r="AA1184">
        <v>103.73</v>
      </c>
      <c r="AB1184">
        <v>111.99</v>
      </c>
      <c r="AC1184">
        <v>102.54</v>
      </c>
      <c r="AD1184">
        <v>111.52</v>
      </c>
      <c r="AE1184">
        <v>0.19551719311438767</v>
      </c>
      <c r="AF1184">
        <v>486833300</v>
      </c>
      <c r="AG1184" s="1">
        <v>45503.291666666664</v>
      </c>
      <c r="AH1184">
        <v>17.675999999999998</v>
      </c>
      <c r="AI1184">
        <v>17.675999999999998</v>
      </c>
      <c r="AJ1184">
        <v>17.739999999999998</v>
      </c>
      <c r="AK1184">
        <v>17.55</v>
      </c>
      <c r="AL1184">
        <v>17.61</v>
      </c>
      <c r="AM1184">
        <v>-5.8611720089097853E-2</v>
      </c>
      <c r="AN1184">
        <v>4232500</v>
      </c>
    </row>
    <row r="1185" spans="1:40">
      <c r="A1185" s="121">
        <v>45504.291666666664</v>
      </c>
      <c r="B1185">
        <v>221.5795</v>
      </c>
      <c r="C1185">
        <v>222.08</v>
      </c>
      <c r="D1185">
        <v>223.82</v>
      </c>
      <c r="E1185">
        <v>220.63</v>
      </c>
      <c r="F1185">
        <v>221.44</v>
      </c>
      <c r="G1185">
        <v>50036300</v>
      </c>
      <c r="H1185">
        <v>-0.7918797825891789</v>
      </c>
      <c r="I1185" s="1">
        <v>45504.291666666664</v>
      </c>
      <c r="J1185">
        <v>30.546199999999999</v>
      </c>
      <c r="K1185">
        <v>30.74</v>
      </c>
      <c r="L1185">
        <v>30.87</v>
      </c>
      <c r="M1185">
        <v>30.28</v>
      </c>
      <c r="N1185">
        <v>30.54</v>
      </c>
      <c r="O1185">
        <v>0.71383158464018082</v>
      </c>
      <c r="P1185">
        <v>56110600</v>
      </c>
      <c r="Q1185" s="1">
        <v>45504.291666666664</v>
      </c>
      <c r="R1185">
        <v>417.59730000000002</v>
      </c>
      <c r="S1185">
        <v>418.35</v>
      </c>
      <c r="T1185">
        <v>421.78</v>
      </c>
      <c r="U1185">
        <v>412.21</v>
      </c>
      <c r="V1185">
        <v>420.5</v>
      </c>
      <c r="W1185">
        <v>42891400</v>
      </c>
      <c r="X1185">
        <v>1.1222257218075007</v>
      </c>
      <c r="Y1185" s="1">
        <v>45504.291666666664</v>
      </c>
      <c r="Z1185">
        <v>117.01</v>
      </c>
      <c r="AA1185">
        <v>117.02</v>
      </c>
      <c r="AB1185">
        <v>118.34</v>
      </c>
      <c r="AC1185">
        <v>110.88</v>
      </c>
      <c r="AD1185">
        <v>112.9</v>
      </c>
      <c r="AE1185">
        <v>0.12223891382150004</v>
      </c>
      <c r="AF1185">
        <v>473174200</v>
      </c>
      <c r="AG1185" s="1">
        <v>45504.291666666664</v>
      </c>
      <c r="AH1185">
        <v>17.718</v>
      </c>
      <c r="AI1185">
        <v>17.718</v>
      </c>
      <c r="AJ1185">
        <v>17.792000000000002</v>
      </c>
      <c r="AK1185">
        <v>17.652000000000001</v>
      </c>
      <c r="AL1185">
        <v>17.792000000000002</v>
      </c>
      <c r="AM1185">
        <v>-0.19589693283525528</v>
      </c>
      <c r="AN1185">
        <v>3904500</v>
      </c>
    </row>
    <row r="1186" spans="1:40">
      <c r="A1186" s="121">
        <v>45505.291666666664</v>
      </c>
      <c r="B1186">
        <v>217.86779999999999</v>
      </c>
      <c r="C1186">
        <v>218.36</v>
      </c>
      <c r="D1186">
        <v>224.48</v>
      </c>
      <c r="E1186">
        <v>217.02</v>
      </c>
      <c r="F1186">
        <v>224.37</v>
      </c>
      <c r="G1186">
        <v>62501000</v>
      </c>
      <c r="H1186">
        <v>-0.55700042771521019</v>
      </c>
      <c r="I1186" s="1">
        <v>45505.291666666664</v>
      </c>
      <c r="J1186">
        <v>28.866900000000001</v>
      </c>
      <c r="K1186">
        <v>29.05</v>
      </c>
      <c r="L1186">
        <v>30.71</v>
      </c>
      <c r="M1186">
        <v>28.89</v>
      </c>
      <c r="N1186">
        <v>30.43</v>
      </c>
      <c r="O1186">
        <v>2.890956757453127</v>
      </c>
      <c r="P1186">
        <v>107672500</v>
      </c>
      <c r="Q1186" s="1">
        <v>45505.291666666664</v>
      </c>
      <c r="R1186">
        <v>416.35950000000003</v>
      </c>
      <c r="S1186">
        <v>417.11</v>
      </c>
      <c r="T1186">
        <v>427.46</v>
      </c>
      <c r="U1186">
        <v>413.09</v>
      </c>
      <c r="V1186">
        <v>420.79</v>
      </c>
      <c r="W1186">
        <v>30296400</v>
      </c>
      <c r="X1186">
        <v>0.13161355751111045</v>
      </c>
      <c r="Y1186" s="1">
        <v>45505.291666666664</v>
      </c>
      <c r="Z1186">
        <v>109.2007</v>
      </c>
      <c r="AA1186">
        <v>109.21</v>
      </c>
      <c r="AB1186">
        <v>120.16</v>
      </c>
      <c r="AC1186">
        <v>106.81</v>
      </c>
      <c r="AD1186">
        <v>117.53</v>
      </c>
      <c r="AE1186">
        <v>0.39202429037695852</v>
      </c>
      <c r="AF1186">
        <v>523462300</v>
      </c>
      <c r="AG1186" s="1">
        <v>45505.291666666664</v>
      </c>
      <c r="AH1186">
        <v>16.986000000000001</v>
      </c>
      <c r="AI1186">
        <v>16.986000000000001</v>
      </c>
      <c r="AJ1186">
        <v>17.385999999999999</v>
      </c>
      <c r="AK1186">
        <v>16.97</v>
      </c>
      <c r="AL1186">
        <v>17.346</v>
      </c>
      <c r="AM1186">
        <v>0.52045563306428266</v>
      </c>
      <c r="AN1186">
        <v>5616000</v>
      </c>
    </row>
    <row r="1187" spans="1:40">
      <c r="A1187" s="121">
        <v>45506.291666666664</v>
      </c>
      <c r="B1187">
        <v>219.36449999999999</v>
      </c>
      <c r="C1187">
        <v>219.86</v>
      </c>
      <c r="D1187">
        <v>225.6</v>
      </c>
      <c r="E1187">
        <v>217.71</v>
      </c>
      <c r="F1187">
        <v>219.15</v>
      </c>
      <c r="G1187">
        <v>105568600</v>
      </c>
      <c r="H1187">
        <v>0.25454658937867347</v>
      </c>
      <c r="I1187" s="1">
        <v>45506.291666666664</v>
      </c>
      <c r="J1187">
        <v>21.3446</v>
      </c>
      <c r="K1187">
        <v>21.48</v>
      </c>
      <c r="L1187">
        <v>21.98</v>
      </c>
      <c r="M1187">
        <v>20.420000000000002</v>
      </c>
      <c r="N1187">
        <v>21.94</v>
      </c>
      <c r="O1187">
        <v>11.049529814623343</v>
      </c>
      <c r="P1187">
        <v>300895900</v>
      </c>
      <c r="Q1187" s="1">
        <v>45506.291666666664</v>
      </c>
      <c r="R1187">
        <v>407.755</v>
      </c>
      <c r="S1187">
        <v>408.49</v>
      </c>
      <c r="T1187">
        <v>415</v>
      </c>
      <c r="U1187">
        <v>404.34</v>
      </c>
      <c r="V1187">
        <v>412.49</v>
      </c>
      <c r="W1187">
        <v>29437900</v>
      </c>
      <c r="X1187">
        <v>6.4091481842317208E-2</v>
      </c>
      <c r="Y1187" s="1">
        <v>45506.291666666664</v>
      </c>
      <c r="Z1187">
        <v>107.2608</v>
      </c>
      <c r="AA1187">
        <v>107.27</v>
      </c>
      <c r="AB1187">
        <v>108.72</v>
      </c>
      <c r="AC1187">
        <v>101.37</v>
      </c>
      <c r="AD1187">
        <v>103.76</v>
      </c>
      <c r="AE1187">
        <v>0.16973505852091084</v>
      </c>
      <c r="AF1187">
        <v>482027500</v>
      </c>
      <c r="AG1187" s="1">
        <v>45506.291666666664</v>
      </c>
      <c r="AH1187">
        <v>16.321999999999999</v>
      </c>
      <c r="AI1187">
        <v>16.321999999999999</v>
      </c>
      <c r="AJ1187">
        <v>16.45</v>
      </c>
      <c r="AK1187">
        <v>16.218</v>
      </c>
      <c r="AL1187">
        <v>16.318000000000001</v>
      </c>
      <c r="AM1187">
        <v>1.0354844571013153</v>
      </c>
      <c r="AN1187">
        <v>6846500</v>
      </c>
    </row>
    <row r="1188" spans="1:40">
      <c r="A1188" s="121">
        <v>45509.291666666664</v>
      </c>
      <c r="B1188">
        <v>208.79830000000001</v>
      </c>
      <c r="C1188">
        <v>209.27</v>
      </c>
      <c r="D1188">
        <v>213.5</v>
      </c>
      <c r="E1188">
        <v>196</v>
      </c>
      <c r="F1188">
        <v>199.09</v>
      </c>
      <c r="G1188">
        <v>119548600</v>
      </c>
      <c r="H1188">
        <v>0.51797959467668164</v>
      </c>
      <c r="I1188" s="1">
        <v>45509.291666666664</v>
      </c>
      <c r="J1188">
        <v>19.9832</v>
      </c>
      <c r="K1188">
        <v>20.11</v>
      </c>
      <c r="L1188">
        <v>20.39</v>
      </c>
      <c r="M1188">
        <v>19.29</v>
      </c>
      <c r="N1188">
        <v>20.2</v>
      </c>
      <c r="O1188">
        <v>4.5677880498018393</v>
      </c>
      <c r="P1188">
        <v>147385700</v>
      </c>
      <c r="Q1188" s="1">
        <v>45509.291666666664</v>
      </c>
      <c r="R1188">
        <v>394.4391</v>
      </c>
      <c r="S1188">
        <v>395.15</v>
      </c>
      <c r="T1188">
        <v>401.04</v>
      </c>
      <c r="U1188">
        <v>385.58</v>
      </c>
      <c r="V1188">
        <v>389.17</v>
      </c>
      <c r="W1188">
        <v>40709200</v>
      </c>
      <c r="X1188">
        <v>0.9505930211383794</v>
      </c>
      <c r="Y1188" s="1">
        <v>45509.291666666664</v>
      </c>
      <c r="Z1188">
        <v>100.4414</v>
      </c>
      <c r="AA1188">
        <v>100.45</v>
      </c>
      <c r="AB1188">
        <v>103.41</v>
      </c>
      <c r="AC1188">
        <v>90.69</v>
      </c>
      <c r="AD1188">
        <v>92.06</v>
      </c>
      <c r="AE1188">
        <v>0.54964252096703892</v>
      </c>
      <c r="AF1188">
        <v>552842400</v>
      </c>
      <c r="AG1188" s="1">
        <v>45509.291666666664</v>
      </c>
      <c r="AH1188">
        <v>16.475999999999999</v>
      </c>
      <c r="AI1188">
        <v>16.475999999999999</v>
      </c>
      <c r="AJ1188">
        <v>16.52</v>
      </c>
      <c r="AK1188">
        <v>15.956</v>
      </c>
      <c r="AL1188">
        <v>16.097999999999999</v>
      </c>
      <c r="AM1188">
        <v>1.5850438605638297</v>
      </c>
      <c r="AN1188">
        <v>8159500</v>
      </c>
    </row>
    <row r="1189" spans="1:40">
      <c r="A1189" s="121">
        <v>45510.291666666664</v>
      </c>
      <c r="B1189">
        <v>206.7629</v>
      </c>
      <c r="C1189">
        <v>207.23</v>
      </c>
      <c r="D1189">
        <v>209.99</v>
      </c>
      <c r="E1189">
        <v>201.07</v>
      </c>
      <c r="F1189">
        <v>205.3</v>
      </c>
      <c r="G1189">
        <v>69660500</v>
      </c>
      <c r="H1189">
        <v>-0.42208994120368737</v>
      </c>
      <c r="I1189" s="1">
        <v>45510.291666666664</v>
      </c>
      <c r="J1189">
        <v>19.704999999999998</v>
      </c>
      <c r="K1189">
        <v>19.829999999999998</v>
      </c>
      <c r="L1189">
        <v>20.63</v>
      </c>
      <c r="M1189">
        <v>19.75</v>
      </c>
      <c r="N1189">
        <v>20.32</v>
      </c>
      <c r="O1189">
        <v>2.8486445630678179</v>
      </c>
      <c r="P1189">
        <v>106670400</v>
      </c>
      <c r="Q1189" s="1">
        <v>45510.291666666664</v>
      </c>
      <c r="R1189">
        <v>398.89100000000002</v>
      </c>
      <c r="S1189">
        <v>399.61</v>
      </c>
      <c r="T1189">
        <v>405.67</v>
      </c>
      <c r="U1189">
        <v>398.5</v>
      </c>
      <c r="V1189">
        <v>400</v>
      </c>
      <c r="W1189">
        <v>24946500</v>
      </c>
      <c r="X1189">
        <v>-0.28916262492392397</v>
      </c>
      <c r="Y1189" s="1">
        <v>45510.291666666664</v>
      </c>
      <c r="Z1189">
        <v>104.2411</v>
      </c>
      <c r="AA1189">
        <v>104.25</v>
      </c>
      <c r="AB1189">
        <v>107.71</v>
      </c>
      <c r="AC1189">
        <v>100.55</v>
      </c>
      <c r="AD1189">
        <v>103.84</v>
      </c>
      <c r="AE1189">
        <v>-0.2219776365967695</v>
      </c>
      <c r="AF1189">
        <v>409012100</v>
      </c>
      <c r="AG1189" s="1">
        <v>45510.291666666664</v>
      </c>
      <c r="AH1189">
        <v>16.61</v>
      </c>
      <c r="AI1189">
        <v>16.61</v>
      </c>
      <c r="AJ1189">
        <v>16.693999999999999</v>
      </c>
      <c r="AK1189">
        <v>16.414000000000001</v>
      </c>
      <c r="AL1189">
        <v>16.518000000000001</v>
      </c>
      <c r="AM1189">
        <v>0.91556917218736988</v>
      </c>
      <c r="AN1189">
        <v>6560000</v>
      </c>
    </row>
    <row r="1190" spans="1:40">
      <c r="A1190" s="121">
        <v>45511.291666666664</v>
      </c>
      <c r="B1190">
        <v>209.34710000000001</v>
      </c>
      <c r="C1190">
        <v>209.82</v>
      </c>
      <c r="D1190">
        <v>213.64</v>
      </c>
      <c r="E1190">
        <v>206.39</v>
      </c>
      <c r="F1190">
        <v>206.9</v>
      </c>
      <c r="G1190">
        <v>63516400</v>
      </c>
      <c r="H1190">
        <v>-0.53786667424027479</v>
      </c>
      <c r="I1190" s="1">
        <v>45511.291666666664</v>
      </c>
      <c r="J1190">
        <v>18.989999999999998</v>
      </c>
      <c r="K1190">
        <v>18.989999999999998</v>
      </c>
      <c r="L1190">
        <v>20.25</v>
      </c>
      <c r="M1190">
        <v>18.95</v>
      </c>
      <c r="N1190">
        <v>19.920000000000002</v>
      </c>
      <c r="O1190">
        <v>2.4813801204145354</v>
      </c>
      <c r="P1190">
        <v>97972300</v>
      </c>
      <c r="Q1190" s="1">
        <v>45511.291666666664</v>
      </c>
      <c r="R1190">
        <v>397.71319999999997</v>
      </c>
      <c r="S1190">
        <v>398.43</v>
      </c>
      <c r="T1190">
        <v>410.08</v>
      </c>
      <c r="U1190">
        <v>397.47</v>
      </c>
      <c r="V1190">
        <v>408.64</v>
      </c>
      <c r="W1190">
        <v>20650900</v>
      </c>
      <c r="X1190">
        <v>-0.62701682206180198</v>
      </c>
      <c r="Y1190" s="1">
        <v>45511.291666666664</v>
      </c>
      <c r="Z1190">
        <v>98.901499999999999</v>
      </c>
      <c r="AA1190">
        <v>98.91</v>
      </c>
      <c r="AB1190">
        <v>108.8</v>
      </c>
      <c r="AC1190">
        <v>98.69</v>
      </c>
      <c r="AD1190">
        <v>107.81</v>
      </c>
      <c r="AE1190">
        <v>-0.20895030349232493</v>
      </c>
      <c r="AF1190">
        <v>411440400</v>
      </c>
      <c r="AG1190" s="1">
        <v>45511.291666666664</v>
      </c>
      <c r="AH1190">
        <v>16.911999999999999</v>
      </c>
      <c r="AI1190">
        <v>16.911999999999999</v>
      </c>
      <c r="AJ1190">
        <v>17.696000000000002</v>
      </c>
      <c r="AK1190">
        <v>16.911999999999999</v>
      </c>
      <c r="AL1190">
        <v>17.399999999999999</v>
      </c>
      <c r="AM1190">
        <v>0.66987886766909421</v>
      </c>
      <c r="AN1190">
        <v>5973000</v>
      </c>
    </row>
    <row r="1191" spans="1:40">
      <c r="A1191" s="121">
        <v>45512.291666666664</v>
      </c>
      <c r="B1191">
        <v>212.82919999999999</v>
      </c>
      <c r="C1191">
        <v>213.31</v>
      </c>
      <c r="D1191">
        <v>214.2</v>
      </c>
      <c r="E1191">
        <v>208.83</v>
      </c>
      <c r="F1191">
        <v>213.11</v>
      </c>
      <c r="G1191">
        <v>47161100</v>
      </c>
      <c r="H1191">
        <v>-0.84605879380755034</v>
      </c>
      <c r="I1191" s="1">
        <v>45512.291666666664</v>
      </c>
      <c r="J1191">
        <v>20.49</v>
      </c>
      <c r="K1191">
        <v>20.49</v>
      </c>
      <c r="L1191">
        <v>20.55</v>
      </c>
      <c r="M1191">
        <v>18.84</v>
      </c>
      <c r="N1191">
        <v>19.100000000000001</v>
      </c>
      <c r="O1191">
        <v>2.4334353077965152</v>
      </c>
      <c r="P1191">
        <v>96836800</v>
      </c>
      <c r="Q1191" s="1">
        <v>45512.291666666664</v>
      </c>
      <c r="R1191">
        <v>401.96550000000002</v>
      </c>
      <c r="S1191">
        <v>402.69</v>
      </c>
      <c r="T1191">
        <v>405.86</v>
      </c>
      <c r="U1191">
        <v>399.94</v>
      </c>
      <c r="V1191">
        <v>402.44</v>
      </c>
      <c r="W1191">
        <v>20203000</v>
      </c>
      <c r="X1191">
        <v>-0.66224470522086143</v>
      </c>
      <c r="Y1191" s="1">
        <v>45512.291666666664</v>
      </c>
      <c r="Z1191">
        <v>104.961</v>
      </c>
      <c r="AA1191">
        <v>104.97</v>
      </c>
      <c r="AB1191">
        <v>105.5</v>
      </c>
      <c r="AC1191">
        <v>97.52</v>
      </c>
      <c r="AD1191">
        <v>102</v>
      </c>
      <c r="AE1191">
        <v>-0.31372690706809586</v>
      </c>
      <c r="AF1191">
        <v>391910000</v>
      </c>
      <c r="AG1191" s="1">
        <v>45512.291666666664</v>
      </c>
      <c r="AH1191">
        <v>16.885999999999999</v>
      </c>
      <c r="AI1191">
        <v>16.885999999999999</v>
      </c>
      <c r="AJ1191">
        <v>16.93</v>
      </c>
      <c r="AK1191">
        <v>16.692</v>
      </c>
      <c r="AL1191">
        <v>16.88</v>
      </c>
      <c r="AM1191">
        <v>0.22558541239456339</v>
      </c>
      <c r="AN1191">
        <v>4911500</v>
      </c>
    </row>
    <row r="1192" spans="1:40">
      <c r="A1192" s="121">
        <v>45513.291666666664</v>
      </c>
      <c r="B1192">
        <v>215.7526</v>
      </c>
      <c r="C1192">
        <v>216.24</v>
      </c>
      <c r="D1192">
        <v>216.78</v>
      </c>
      <c r="E1192">
        <v>211.97</v>
      </c>
      <c r="F1192">
        <v>212.1</v>
      </c>
      <c r="G1192">
        <v>42201600</v>
      </c>
      <c r="H1192">
        <v>-0.93951344257546676</v>
      </c>
      <c r="I1192" s="1">
        <v>45513.291666666664</v>
      </c>
      <c r="J1192">
        <v>19.71</v>
      </c>
      <c r="K1192">
        <v>19.71</v>
      </c>
      <c r="L1192">
        <v>20.149999999999999</v>
      </c>
      <c r="M1192">
        <v>19.5</v>
      </c>
      <c r="N1192">
        <v>20.079999999999998</v>
      </c>
      <c r="O1192">
        <v>1.5702893430397067</v>
      </c>
      <c r="P1192">
        <v>76394500</v>
      </c>
      <c r="Q1192" s="1">
        <v>45513.291666666664</v>
      </c>
      <c r="R1192">
        <v>405.28949999999998</v>
      </c>
      <c r="S1192">
        <v>406.02</v>
      </c>
      <c r="T1192">
        <v>408.05</v>
      </c>
      <c r="U1192">
        <v>402.26</v>
      </c>
      <c r="V1192">
        <v>404.03</v>
      </c>
      <c r="W1192">
        <v>19276700</v>
      </c>
      <c r="X1192">
        <v>-0.73509933386617676</v>
      </c>
      <c r="Y1192" s="1">
        <v>45513.291666666664</v>
      </c>
      <c r="Z1192">
        <v>104.741</v>
      </c>
      <c r="AA1192">
        <v>104.75</v>
      </c>
      <c r="AB1192">
        <v>106.6</v>
      </c>
      <c r="AC1192">
        <v>103.43</v>
      </c>
      <c r="AD1192">
        <v>105.64</v>
      </c>
      <c r="AE1192">
        <v>-0.85592426409448286</v>
      </c>
      <c r="AF1192">
        <v>290844200</v>
      </c>
      <c r="AG1192" s="1">
        <v>45513.291666666664</v>
      </c>
      <c r="AH1192">
        <v>16.88</v>
      </c>
      <c r="AI1192">
        <v>16.88</v>
      </c>
      <c r="AJ1192">
        <v>16.888000000000002</v>
      </c>
      <c r="AK1192">
        <v>16.728000000000002</v>
      </c>
      <c r="AL1192">
        <v>16.826000000000001</v>
      </c>
      <c r="AM1192">
        <v>-0.69543931519055679</v>
      </c>
      <c r="AN1192">
        <v>2711000</v>
      </c>
    </row>
    <row r="1193" spans="1:40">
      <c r="A1193" s="121">
        <v>45516.291666666664</v>
      </c>
      <c r="B1193">
        <v>217.29089999999999</v>
      </c>
      <c r="C1193">
        <v>217.53</v>
      </c>
      <c r="D1193">
        <v>219.51</v>
      </c>
      <c r="E1193">
        <v>215.6</v>
      </c>
      <c r="F1193">
        <v>216.07</v>
      </c>
      <c r="G1193">
        <v>38028100</v>
      </c>
      <c r="H1193">
        <v>-1.0181570511313491</v>
      </c>
      <c r="I1193" s="1">
        <v>45516.291666666664</v>
      </c>
      <c r="J1193">
        <v>19.36</v>
      </c>
      <c r="K1193">
        <v>19.36</v>
      </c>
      <c r="L1193">
        <v>19.97</v>
      </c>
      <c r="M1193">
        <v>19</v>
      </c>
      <c r="N1193">
        <v>19.87</v>
      </c>
      <c r="O1193">
        <v>0.6533252733397642</v>
      </c>
      <c r="P1193">
        <v>54677600</v>
      </c>
      <c r="Q1193" s="1">
        <v>45516.291666666664</v>
      </c>
      <c r="R1193">
        <v>406.07810000000001</v>
      </c>
      <c r="S1193">
        <v>406.81</v>
      </c>
      <c r="T1193">
        <v>408.76</v>
      </c>
      <c r="U1193">
        <v>404.24</v>
      </c>
      <c r="V1193">
        <v>407.06</v>
      </c>
      <c r="W1193">
        <v>16762900</v>
      </c>
      <c r="X1193">
        <v>-0.93281278036147375</v>
      </c>
      <c r="Y1193" s="1">
        <v>45516.291666666664</v>
      </c>
      <c r="Z1193">
        <v>109.0107</v>
      </c>
      <c r="AA1193">
        <v>109.02</v>
      </c>
      <c r="AB1193">
        <v>111.07</v>
      </c>
      <c r="AC1193">
        <v>106.26</v>
      </c>
      <c r="AD1193">
        <v>106.32</v>
      </c>
      <c r="AE1193">
        <v>-0.66968163021318039</v>
      </c>
      <c r="AF1193">
        <v>325559900</v>
      </c>
      <c r="AG1193" s="1">
        <v>45516.291666666664</v>
      </c>
      <c r="AH1193">
        <v>16.943999999999999</v>
      </c>
      <c r="AI1193">
        <v>16.943999999999999</v>
      </c>
      <c r="AJ1193">
        <v>16.962</v>
      </c>
      <c r="AK1193">
        <v>16.808</v>
      </c>
      <c r="AL1193">
        <v>16.898</v>
      </c>
      <c r="AM1193">
        <v>-0.7917063851040208</v>
      </c>
      <c r="AN1193">
        <v>2481000</v>
      </c>
    </row>
    <row r="1194" spans="1:40">
      <c r="A1194" s="121">
        <v>45517.291666666664</v>
      </c>
      <c r="B1194">
        <v>221.02680000000001</v>
      </c>
      <c r="C1194">
        <v>221.27</v>
      </c>
      <c r="D1194">
        <v>221.89</v>
      </c>
      <c r="E1194">
        <v>219.01</v>
      </c>
      <c r="F1194">
        <v>219.01</v>
      </c>
      <c r="G1194">
        <v>44155300</v>
      </c>
      <c r="H1194">
        <v>-0.90269877430288314</v>
      </c>
      <c r="I1194" s="1">
        <v>45517.291666666664</v>
      </c>
      <c r="J1194">
        <v>20.47</v>
      </c>
      <c r="K1194">
        <v>20.47</v>
      </c>
      <c r="L1194">
        <v>20.48</v>
      </c>
      <c r="M1194">
        <v>19.47</v>
      </c>
      <c r="N1194">
        <v>19.48</v>
      </c>
      <c r="O1194">
        <v>1.6174445757405478</v>
      </c>
      <c r="P1194">
        <v>77511300</v>
      </c>
      <c r="Q1194" s="1">
        <v>45517.291666666664</v>
      </c>
      <c r="R1194">
        <v>413.26510000000002</v>
      </c>
      <c r="S1194">
        <v>414.01</v>
      </c>
      <c r="T1194">
        <v>414.95</v>
      </c>
      <c r="U1194">
        <v>409.57</v>
      </c>
      <c r="V1194">
        <v>409.59</v>
      </c>
      <c r="W1194">
        <v>19414300</v>
      </c>
      <c r="X1194">
        <v>-0.72427692546544764</v>
      </c>
      <c r="Y1194" s="1">
        <v>45517.291666666664</v>
      </c>
      <c r="Z1194">
        <v>116.1301</v>
      </c>
      <c r="AA1194">
        <v>116.14</v>
      </c>
      <c r="AB1194">
        <v>116.23</v>
      </c>
      <c r="AC1194">
        <v>111.58</v>
      </c>
      <c r="AD1194">
        <v>112.44</v>
      </c>
      <c r="AE1194">
        <v>-0.73895830848370447</v>
      </c>
      <c r="AF1194">
        <v>312646700</v>
      </c>
      <c r="AG1194" s="1">
        <v>45517.291666666664</v>
      </c>
      <c r="AH1194">
        <v>17.812000000000001</v>
      </c>
      <c r="AI1194">
        <v>17.812000000000001</v>
      </c>
      <c r="AJ1194">
        <v>17.834</v>
      </c>
      <c r="AK1194">
        <v>17.474</v>
      </c>
      <c r="AL1194">
        <v>17.474</v>
      </c>
      <c r="AM1194">
        <v>0.49513320815226275</v>
      </c>
      <c r="AN1194">
        <v>5555500</v>
      </c>
    </row>
    <row r="1195" spans="1:40">
      <c r="A1195" s="121">
        <v>45518.291666666664</v>
      </c>
      <c r="B1195">
        <v>221.47630000000001</v>
      </c>
      <c r="C1195">
        <v>221.72</v>
      </c>
      <c r="D1195">
        <v>223.03</v>
      </c>
      <c r="E1195">
        <v>219.7</v>
      </c>
      <c r="F1195">
        <v>220.57</v>
      </c>
      <c r="G1195">
        <v>41960600</v>
      </c>
      <c r="H1195">
        <v>-0.94405474116465271</v>
      </c>
      <c r="I1195" s="1">
        <v>45518.291666666664</v>
      </c>
      <c r="J1195">
        <v>19.920000000000002</v>
      </c>
      <c r="K1195">
        <v>19.920000000000002</v>
      </c>
      <c r="L1195">
        <v>20.5</v>
      </c>
      <c r="M1195">
        <v>19.79</v>
      </c>
      <c r="N1195">
        <v>20.49</v>
      </c>
      <c r="O1195">
        <v>0.74117553941907111</v>
      </c>
      <c r="P1195">
        <v>56758200</v>
      </c>
      <c r="Q1195" s="1">
        <v>45518.291666666664</v>
      </c>
      <c r="R1195">
        <v>416.11</v>
      </c>
      <c r="S1195">
        <v>416.86</v>
      </c>
      <c r="T1195">
        <v>417.72</v>
      </c>
      <c r="U1195">
        <v>412.45</v>
      </c>
      <c r="V1195">
        <v>414.8</v>
      </c>
      <c r="W1195">
        <v>18267000</v>
      </c>
      <c r="X1195">
        <v>-0.81451347457995715</v>
      </c>
      <c r="Y1195" s="1">
        <v>45518.291666666664</v>
      </c>
      <c r="Z1195">
        <v>118.0699</v>
      </c>
      <c r="AA1195">
        <v>118.08</v>
      </c>
      <c r="AB1195">
        <v>118.6</v>
      </c>
      <c r="AC1195">
        <v>114.07</v>
      </c>
      <c r="AD1195">
        <v>118.53</v>
      </c>
      <c r="AE1195">
        <v>-0.59625635552142864</v>
      </c>
      <c r="AF1195">
        <v>339246400</v>
      </c>
      <c r="AG1195" s="1">
        <v>45518.291666666664</v>
      </c>
      <c r="AH1195">
        <v>17.797999999999998</v>
      </c>
      <c r="AI1195">
        <v>17.797999999999998</v>
      </c>
      <c r="AJ1195">
        <v>17.827999999999999</v>
      </c>
      <c r="AK1195">
        <v>17.681999999999999</v>
      </c>
      <c r="AL1195">
        <v>17.788</v>
      </c>
      <c r="AM1195">
        <v>-0.79714756731652092</v>
      </c>
      <c r="AN1195">
        <v>2468000</v>
      </c>
    </row>
    <row r="1196" spans="1:40">
      <c r="A1196" s="121">
        <v>45519.291666666664</v>
      </c>
      <c r="B1196">
        <v>224.47300000000001</v>
      </c>
      <c r="C1196">
        <v>224.72</v>
      </c>
      <c r="D1196">
        <v>225.35</v>
      </c>
      <c r="E1196">
        <v>222.76</v>
      </c>
      <c r="F1196">
        <v>224.6</v>
      </c>
      <c r="G1196">
        <v>46414000</v>
      </c>
      <c r="H1196">
        <v>-0.86013681943402687</v>
      </c>
      <c r="I1196" s="1">
        <v>45519.291666666664</v>
      </c>
      <c r="J1196">
        <v>20.69</v>
      </c>
      <c r="K1196">
        <v>20.69</v>
      </c>
      <c r="L1196">
        <v>21.06</v>
      </c>
      <c r="M1196">
        <v>20.23</v>
      </c>
      <c r="N1196">
        <v>20.32</v>
      </c>
      <c r="O1196">
        <v>1.9258283128052531</v>
      </c>
      <c r="P1196">
        <v>84814900</v>
      </c>
      <c r="Q1196" s="1">
        <v>45519.291666666664</v>
      </c>
      <c r="R1196">
        <v>421.03</v>
      </c>
      <c r="S1196">
        <v>421.03</v>
      </c>
      <c r="T1196">
        <v>421.11</v>
      </c>
      <c r="U1196">
        <v>417.66</v>
      </c>
      <c r="V1196">
        <v>419.8</v>
      </c>
      <c r="W1196">
        <v>20752100</v>
      </c>
      <c r="X1196">
        <v>-0.61905731820894017</v>
      </c>
      <c r="Y1196" s="1">
        <v>45519.291666666664</v>
      </c>
      <c r="Z1196">
        <v>122.84950000000001</v>
      </c>
      <c r="AA1196">
        <v>122.86</v>
      </c>
      <c r="AB1196">
        <v>123.24</v>
      </c>
      <c r="AC1196">
        <v>117.47</v>
      </c>
      <c r="AD1196">
        <v>118.76</v>
      </c>
      <c r="AE1196">
        <v>-0.70977382053403659</v>
      </c>
      <c r="AF1196">
        <v>318086700</v>
      </c>
      <c r="AG1196" s="1">
        <v>45519.291666666664</v>
      </c>
      <c r="AH1196">
        <v>17.692</v>
      </c>
      <c r="AI1196">
        <v>17.692</v>
      </c>
      <c r="AJ1196">
        <v>17.716000000000001</v>
      </c>
      <c r="AK1196">
        <v>17.532</v>
      </c>
      <c r="AL1196">
        <v>17.542000000000002</v>
      </c>
      <c r="AM1196">
        <v>-0.42672862438862669</v>
      </c>
      <c r="AN1196">
        <v>3353000</v>
      </c>
    </row>
    <row r="1197" spans="1:40">
      <c r="A1197" s="121">
        <v>45520.291666666664</v>
      </c>
      <c r="B1197">
        <v>225.80160000000001</v>
      </c>
      <c r="C1197">
        <v>226.05</v>
      </c>
      <c r="D1197">
        <v>226.83</v>
      </c>
      <c r="E1197">
        <v>223.65</v>
      </c>
      <c r="F1197">
        <v>223.92</v>
      </c>
      <c r="G1197">
        <v>44340200</v>
      </c>
      <c r="H1197">
        <v>-0.89921459957615912</v>
      </c>
      <c r="I1197" s="1">
        <v>45520.291666666664</v>
      </c>
      <c r="J1197">
        <v>20.87</v>
      </c>
      <c r="K1197">
        <v>20.87</v>
      </c>
      <c r="L1197">
        <v>20.9</v>
      </c>
      <c r="M1197">
        <v>20.41</v>
      </c>
      <c r="N1197">
        <v>20.53</v>
      </c>
      <c r="O1197">
        <v>0.39597711092182331</v>
      </c>
      <c r="P1197">
        <v>48582700</v>
      </c>
      <c r="Q1197" s="1">
        <v>45520.291666666664</v>
      </c>
      <c r="R1197">
        <v>418.47</v>
      </c>
      <c r="S1197">
        <v>418.47</v>
      </c>
      <c r="T1197">
        <v>421.34</v>
      </c>
      <c r="U1197">
        <v>417.3</v>
      </c>
      <c r="V1197">
        <v>420.6</v>
      </c>
      <c r="W1197">
        <v>22775600</v>
      </c>
      <c r="X1197">
        <v>-0.4599065667636249</v>
      </c>
      <c r="Y1197" s="1">
        <v>45520.291666666664</v>
      </c>
      <c r="Z1197">
        <v>124.5693</v>
      </c>
      <c r="AA1197">
        <v>124.58</v>
      </c>
      <c r="AB1197">
        <v>125</v>
      </c>
      <c r="AC1197">
        <v>121.18</v>
      </c>
      <c r="AD1197">
        <v>121.94</v>
      </c>
      <c r="AE1197">
        <v>-0.79291098466242149</v>
      </c>
      <c r="AF1197">
        <v>302589900</v>
      </c>
      <c r="AG1197" s="1">
        <v>45520.291666666664</v>
      </c>
      <c r="AH1197">
        <v>18.047999999999998</v>
      </c>
      <c r="AI1197">
        <v>18.047999999999998</v>
      </c>
      <c r="AJ1197">
        <v>18.084</v>
      </c>
      <c r="AK1197">
        <v>17.82</v>
      </c>
      <c r="AL1197">
        <v>17.923999999999999</v>
      </c>
      <c r="AM1197">
        <v>-0.59582382545401569</v>
      </c>
      <c r="AN1197">
        <v>2949000</v>
      </c>
    </row>
    <row r="1198" spans="1:40">
      <c r="A1198" s="121">
        <v>45523.291666666664</v>
      </c>
      <c r="B1198">
        <v>225.64179999999999</v>
      </c>
      <c r="C1198">
        <v>225.89</v>
      </c>
      <c r="D1198">
        <v>225.99</v>
      </c>
      <c r="E1198">
        <v>223.04</v>
      </c>
      <c r="F1198">
        <v>225.72</v>
      </c>
      <c r="G1198">
        <v>40687800</v>
      </c>
      <c r="H1198">
        <v>-0.96803882765559013</v>
      </c>
      <c r="I1198" s="1">
        <v>45523.291666666664</v>
      </c>
      <c r="J1198">
        <v>21.52</v>
      </c>
      <c r="K1198">
        <v>21.52</v>
      </c>
      <c r="L1198">
        <v>21.86</v>
      </c>
      <c r="M1198">
        <v>20.84</v>
      </c>
      <c r="N1198">
        <v>20.89</v>
      </c>
      <c r="O1198">
        <v>1.1295517445637759</v>
      </c>
      <c r="P1198">
        <v>65956300</v>
      </c>
      <c r="Q1198" s="1">
        <v>45523.291666666664</v>
      </c>
      <c r="R1198">
        <v>421.53</v>
      </c>
      <c r="S1198">
        <v>421.53</v>
      </c>
      <c r="T1198">
        <v>421.75</v>
      </c>
      <c r="U1198">
        <v>416.46</v>
      </c>
      <c r="V1198">
        <v>418.96</v>
      </c>
      <c r="W1198">
        <v>15234000</v>
      </c>
      <c r="X1198">
        <v>-1.0530626364942846</v>
      </c>
      <c r="Y1198" s="1">
        <v>45523.291666666664</v>
      </c>
      <c r="Z1198">
        <v>129.9889</v>
      </c>
      <c r="AA1198">
        <v>130</v>
      </c>
      <c r="AB1198">
        <v>130</v>
      </c>
      <c r="AC1198">
        <v>123.42</v>
      </c>
      <c r="AD1198">
        <v>124.28</v>
      </c>
      <c r="AE1198">
        <v>-0.70844925250558566</v>
      </c>
      <c r="AF1198">
        <v>318333600</v>
      </c>
      <c r="AG1198" s="1">
        <v>45523.291666666664</v>
      </c>
      <c r="AH1198">
        <v>18.29</v>
      </c>
      <c r="AI1198">
        <v>18.29</v>
      </c>
      <c r="AJ1198">
        <v>18.309999999999999</v>
      </c>
      <c r="AK1198">
        <v>18.085999999999999</v>
      </c>
      <c r="AL1198">
        <v>18.094000000000001</v>
      </c>
      <c r="AM1198">
        <v>-0.47256012071699327</v>
      </c>
      <c r="AN1198">
        <v>3243500</v>
      </c>
    </row>
    <row r="1199" spans="1:40">
      <c r="A1199" s="121">
        <v>45524.291666666664</v>
      </c>
      <c r="B1199">
        <v>226.2611</v>
      </c>
      <c r="C1199">
        <v>226.51</v>
      </c>
      <c r="D1199">
        <v>227.17</v>
      </c>
      <c r="E1199">
        <v>225.45</v>
      </c>
      <c r="F1199">
        <v>225.77</v>
      </c>
      <c r="G1199">
        <v>30299000</v>
      </c>
      <c r="H1199">
        <v>-1.163800830905944</v>
      </c>
      <c r="I1199" s="1">
        <v>45524.291666666664</v>
      </c>
      <c r="J1199">
        <v>20.99</v>
      </c>
      <c r="K1199">
        <v>20.99</v>
      </c>
      <c r="L1199">
        <v>21.23</v>
      </c>
      <c r="M1199">
        <v>20.82</v>
      </c>
      <c r="N1199">
        <v>21.21</v>
      </c>
      <c r="O1199">
        <v>1.8982310168764658</v>
      </c>
      <c r="P1199">
        <v>84161300</v>
      </c>
      <c r="Q1199" s="1">
        <v>45524.291666666664</v>
      </c>
      <c r="R1199">
        <v>424.8</v>
      </c>
      <c r="S1199">
        <v>424.8</v>
      </c>
      <c r="T1199">
        <v>425.86</v>
      </c>
      <c r="U1199">
        <v>421.64</v>
      </c>
      <c r="V1199">
        <v>421.7</v>
      </c>
      <c r="W1199">
        <v>16387600</v>
      </c>
      <c r="X1199">
        <v>-0.962330584669567</v>
      </c>
      <c r="Y1199" s="1">
        <v>45524.291666666664</v>
      </c>
      <c r="Z1199">
        <v>127.23909999999999</v>
      </c>
      <c r="AA1199">
        <v>127.25</v>
      </c>
      <c r="AB1199">
        <v>129.88</v>
      </c>
      <c r="AC1199">
        <v>125.89</v>
      </c>
      <c r="AD1199">
        <v>128.4</v>
      </c>
      <c r="AE1199">
        <v>-0.80633638559882659</v>
      </c>
      <c r="AF1199">
        <v>300087400</v>
      </c>
      <c r="AG1199" s="1">
        <v>45524.291666666664</v>
      </c>
      <c r="AH1199">
        <v>18.158000000000001</v>
      </c>
      <c r="AI1199">
        <v>18.158000000000001</v>
      </c>
      <c r="AJ1199">
        <v>18.212</v>
      </c>
      <c r="AK1199">
        <v>18.097999999999999</v>
      </c>
      <c r="AL1199">
        <v>18.154</v>
      </c>
      <c r="AM1199">
        <v>-0.28337440071314218</v>
      </c>
      <c r="AN1199">
        <v>3695500</v>
      </c>
    </row>
    <row r="1200" spans="1:40">
      <c r="A1200" s="121">
        <v>45525.291666666664</v>
      </c>
      <c r="B1200">
        <v>226.15119999999999</v>
      </c>
      <c r="C1200">
        <v>226.4</v>
      </c>
      <c r="D1200">
        <v>227.98</v>
      </c>
      <c r="E1200">
        <v>225.05</v>
      </c>
      <c r="F1200">
        <v>226.52</v>
      </c>
      <c r="G1200">
        <v>34765500</v>
      </c>
      <c r="H1200">
        <v>-1.0796360585051175</v>
      </c>
      <c r="I1200" s="1">
        <v>45525.291666666664</v>
      </c>
      <c r="J1200">
        <v>21.41</v>
      </c>
      <c r="K1200">
        <v>21.41</v>
      </c>
      <c r="L1200">
        <v>21.44</v>
      </c>
      <c r="M1200">
        <v>21.07</v>
      </c>
      <c r="N1200">
        <v>21.07</v>
      </c>
      <c r="O1200">
        <v>0.75260544763192716</v>
      </c>
      <c r="P1200">
        <v>57028900</v>
      </c>
      <c r="Q1200" s="1">
        <v>45525.291666666664</v>
      </c>
      <c r="R1200">
        <v>424.14</v>
      </c>
      <c r="S1200">
        <v>424.14</v>
      </c>
      <c r="T1200">
        <v>426.4</v>
      </c>
      <c r="U1200">
        <v>421.72</v>
      </c>
      <c r="V1200">
        <v>424.08</v>
      </c>
      <c r="W1200">
        <v>16067300</v>
      </c>
      <c r="X1200">
        <v>-0.9875225716663224</v>
      </c>
      <c r="Y1200" s="1">
        <v>45525.291666666664</v>
      </c>
      <c r="Z1200">
        <v>128.489</v>
      </c>
      <c r="AA1200">
        <v>128.5</v>
      </c>
      <c r="AB1200">
        <v>129.35</v>
      </c>
      <c r="AC1200">
        <v>126.66</v>
      </c>
      <c r="AD1200">
        <v>127.32</v>
      </c>
      <c r="AE1200">
        <v>-1.0327511452551121</v>
      </c>
      <c r="AF1200">
        <v>257883600</v>
      </c>
      <c r="AG1200" s="1">
        <v>45525.291666666664</v>
      </c>
      <c r="AH1200">
        <v>18.558</v>
      </c>
      <c r="AI1200">
        <v>18.558</v>
      </c>
      <c r="AJ1200">
        <v>18.594000000000001</v>
      </c>
      <c r="AK1200">
        <v>18.303999999999998</v>
      </c>
      <c r="AL1200">
        <v>18.315999999999999</v>
      </c>
      <c r="AM1200">
        <v>-0.10025769163861817</v>
      </c>
      <c r="AN1200">
        <v>4133000</v>
      </c>
    </row>
    <row r="1201" spans="1:40">
      <c r="A1201" s="121">
        <v>45526.291666666664</v>
      </c>
      <c r="B1201">
        <v>224.28319999999999</v>
      </c>
      <c r="C1201">
        <v>224.53</v>
      </c>
      <c r="D1201">
        <v>228.34</v>
      </c>
      <c r="E1201">
        <v>223.9</v>
      </c>
      <c r="F1201">
        <v>227.79</v>
      </c>
      <c r="G1201">
        <v>43695300</v>
      </c>
      <c r="H1201">
        <v>-0.91136681310381906</v>
      </c>
      <c r="I1201" s="1">
        <v>45526.291666666664</v>
      </c>
      <c r="J1201">
        <v>20.100000000000001</v>
      </c>
      <c r="K1201">
        <v>20.100000000000001</v>
      </c>
      <c r="L1201">
        <v>21.4</v>
      </c>
      <c r="M1201">
        <v>20.04</v>
      </c>
      <c r="N1201">
        <v>21.39</v>
      </c>
      <c r="O1201">
        <v>1.7835265889080696</v>
      </c>
      <c r="P1201">
        <v>81444700</v>
      </c>
      <c r="Q1201" s="1">
        <v>45526.291666666664</v>
      </c>
      <c r="R1201">
        <v>415.55</v>
      </c>
      <c r="S1201">
        <v>415.55</v>
      </c>
      <c r="T1201">
        <v>426.79</v>
      </c>
      <c r="U1201">
        <v>414.61</v>
      </c>
      <c r="V1201">
        <v>424.36</v>
      </c>
      <c r="W1201">
        <v>19361900</v>
      </c>
      <c r="X1201">
        <v>-0.72839824959479504</v>
      </c>
      <c r="Y1201" s="1">
        <v>45526.291666666664</v>
      </c>
      <c r="Z1201">
        <v>123.7294</v>
      </c>
      <c r="AA1201">
        <v>123.74</v>
      </c>
      <c r="AB1201">
        <v>130.75</v>
      </c>
      <c r="AC1201">
        <v>123.1</v>
      </c>
      <c r="AD1201">
        <v>130.02000000000001</v>
      </c>
      <c r="AE1201">
        <v>-0.39806632188573077</v>
      </c>
      <c r="AF1201">
        <v>376189100</v>
      </c>
      <c r="AG1201" s="1">
        <v>45526.291666666664</v>
      </c>
      <c r="AH1201">
        <v>18.257999999999999</v>
      </c>
      <c r="AI1201">
        <v>18.257999999999999</v>
      </c>
      <c r="AJ1201">
        <v>18.510000000000002</v>
      </c>
      <c r="AK1201">
        <v>18.224</v>
      </c>
      <c r="AL1201">
        <v>18.486000000000001</v>
      </c>
      <c r="AM1201">
        <v>-0.5079278050982442</v>
      </c>
      <c r="AN1201">
        <v>3159000</v>
      </c>
    </row>
    <row r="1202" spans="1:40">
      <c r="A1202" s="121">
        <v>45527.291666666664</v>
      </c>
      <c r="B1202">
        <v>226.5907</v>
      </c>
      <c r="C1202">
        <v>226.84</v>
      </c>
      <c r="D1202">
        <v>228.22</v>
      </c>
      <c r="E1202">
        <v>224.33</v>
      </c>
      <c r="F1202">
        <v>225.66</v>
      </c>
      <c r="G1202">
        <v>38677300</v>
      </c>
      <c r="H1202">
        <v>-1.0059238102844632</v>
      </c>
      <c r="I1202" s="1">
        <v>45527.291666666664</v>
      </c>
      <c r="J1202">
        <v>20.54</v>
      </c>
      <c r="K1202">
        <v>20.54</v>
      </c>
      <c r="L1202">
        <v>20.93</v>
      </c>
      <c r="M1202">
        <v>20.260000000000002</v>
      </c>
      <c r="N1202">
        <v>20.32</v>
      </c>
      <c r="O1202">
        <v>1.4437834398386054</v>
      </c>
      <c r="P1202">
        <v>73398400</v>
      </c>
      <c r="Q1202" s="1">
        <v>45527.291666666664</v>
      </c>
      <c r="R1202">
        <v>416.79</v>
      </c>
      <c r="S1202">
        <v>416.79</v>
      </c>
      <c r="T1202">
        <v>419.26</v>
      </c>
      <c r="U1202">
        <v>412.09</v>
      </c>
      <c r="V1202">
        <v>416.98</v>
      </c>
      <c r="W1202">
        <v>18493800</v>
      </c>
      <c r="X1202">
        <v>-0.79667537701247637</v>
      </c>
      <c r="Y1202" s="1">
        <v>45527.291666666664</v>
      </c>
      <c r="Z1202">
        <v>129.35890000000001</v>
      </c>
      <c r="AA1202">
        <v>129.37</v>
      </c>
      <c r="AB1202">
        <v>129.6</v>
      </c>
      <c r="AC1202">
        <v>125.22</v>
      </c>
      <c r="AD1202">
        <v>125.86</v>
      </c>
      <c r="AE1202">
        <v>-0.68217945799397928</v>
      </c>
      <c r="AF1202">
        <v>323230300</v>
      </c>
      <c r="AG1202" s="1">
        <v>45527.291666666664</v>
      </c>
      <c r="AH1202">
        <v>18.478000000000002</v>
      </c>
      <c r="AI1202">
        <v>18.478000000000002</v>
      </c>
      <c r="AJ1202">
        <v>18.5</v>
      </c>
      <c r="AK1202">
        <v>18.245999999999999</v>
      </c>
      <c r="AL1202">
        <v>18.315999999999999</v>
      </c>
      <c r="AM1202">
        <v>-0.90011147687613902</v>
      </c>
      <c r="AN1202">
        <v>2222000</v>
      </c>
    </row>
    <row r="1203" spans="1:40">
      <c r="A1203" s="121">
        <v>45530.291666666664</v>
      </c>
      <c r="B1203">
        <v>226.93029999999999</v>
      </c>
      <c r="C1203">
        <v>227.18</v>
      </c>
      <c r="D1203">
        <v>227.28</v>
      </c>
      <c r="E1203">
        <v>223.89</v>
      </c>
      <c r="F1203">
        <v>226.76</v>
      </c>
      <c r="G1203">
        <v>30602200</v>
      </c>
      <c r="H1203">
        <v>-1.1580874627223705</v>
      </c>
      <c r="I1203" s="1">
        <v>45530.291666666664</v>
      </c>
      <c r="J1203">
        <v>20.13</v>
      </c>
      <c r="K1203">
        <v>20.13</v>
      </c>
      <c r="L1203">
        <v>20.56</v>
      </c>
      <c r="M1203">
        <v>19.95</v>
      </c>
      <c r="N1203">
        <v>20.53</v>
      </c>
      <c r="O1203">
        <v>0.81618985390359322</v>
      </c>
      <c r="P1203">
        <v>58534800</v>
      </c>
      <c r="Q1203" s="1">
        <v>45530.291666666664</v>
      </c>
      <c r="R1203">
        <v>413.49</v>
      </c>
      <c r="S1203">
        <v>413.49</v>
      </c>
      <c r="T1203">
        <v>417.28</v>
      </c>
      <c r="U1203">
        <v>411.34</v>
      </c>
      <c r="V1203">
        <v>416.37</v>
      </c>
      <c r="W1203">
        <v>13152800</v>
      </c>
      <c r="X1203">
        <v>-1.2167515635553123</v>
      </c>
      <c r="Y1203" s="1">
        <v>45530.291666666664</v>
      </c>
      <c r="Z1203">
        <v>126.4492</v>
      </c>
      <c r="AA1203">
        <v>126.46</v>
      </c>
      <c r="AB1203">
        <v>131.26</v>
      </c>
      <c r="AC1203">
        <v>124.37</v>
      </c>
      <c r="AD1203">
        <v>129.57</v>
      </c>
      <c r="AE1203">
        <v>-0.63532118748890964</v>
      </c>
      <c r="AF1203">
        <v>331964700</v>
      </c>
      <c r="AG1203" s="1">
        <v>45530.291666666664</v>
      </c>
      <c r="AH1203">
        <v>18.562000000000001</v>
      </c>
      <c r="AI1203">
        <v>18.562000000000001</v>
      </c>
      <c r="AJ1203">
        <v>18.622</v>
      </c>
      <c r="AK1203">
        <v>18.510000000000002</v>
      </c>
      <c r="AL1203">
        <v>18.600000000000001</v>
      </c>
      <c r="AM1203">
        <v>-0.94447803953190945</v>
      </c>
      <c r="AN1203">
        <v>2116000</v>
      </c>
    </row>
    <row r="1204" spans="1:40">
      <c r="A1204" s="121">
        <v>45531.291666666664</v>
      </c>
      <c r="B1204">
        <v>227.77940000000001</v>
      </c>
      <c r="C1204">
        <v>228.03</v>
      </c>
      <c r="D1204">
        <v>228.85</v>
      </c>
      <c r="E1204">
        <v>224.89</v>
      </c>
      <c r="F1204">
        <v>226</v>
      </c>
      <c r="G1204">
        <v>35934600</v>
      </c>
      <c r="H1204">
        <v>-1.0576060494569128</v>
      </c>
      <c r="I1204" s="1">
        <v>45531.291666666664</v>
      </c>
      <c r="J1204">
        <v>20.07</v>
      </c>
      <c r="K1204">
        <v>20.07</v>
      </c>
      <c r="L1204">
        <v>20.260000000000002</v>
      </c>
      <c r="M1204">
        <v>19.84</v>
      </c>
      <c r="N1204">
        <v>20.13</v>
      </c>
      <c r="O1204">
        <v>0.19665251653530777</v>
      </c>
      <c r="P1204">
        <v>43862000</v>
      </c>
      <c r="Q1204" s="1">
        <v>45531.291666666664</v>
      </c>
      <c r="R1204">
        <v>413.84</v>
      </c>
      <c r="S1204">
        <v>413.84</v>
      </c>
      <c r="T1204">
        <v>414.36</v>
      </c>
      <c r="U1204">
        <v>410.25</v>
      </c>
      <c r="V1204">
        <v>412.86</v>
      </c>
      <c r="W1204">
        <v>13492900</v>
      </c>
      <c r="X1204">
        <v>-1.1900022823264753</v>
      </c>
      <c r="Y1204" s="1">
        <v>45531.291666666664</v>
      </c>
      <c r="Z1204">
        <v>128.28899999999999</v>
      </c>
      <c r="AA1204">
        <v>128.30000000000001</v>
      </c>
      <c r="AB1204">
        <v>129.19999999999999</v>
      </c>
      <c r="AC1204">
        <v>123.88</v>
      </c>
      <c r="AD1204">
        <v>125.05</v>
      </c>
      <c r="AE1204">
        <v>-0.78998878051054933</v>
      </c>
      <c r="AF1204">
        <v>303134600</v>
      </c>
      <c r="AG1204" s="1">
        <v>45531.291666666664</v>
      </c>
      <c r="AH1204">
        <v>19.213999999999999</v>
      </c>
      <c r="AI1204">
        <v>19.213999999999999</v>
      </c>
      <c r="AJ1204">
        <v>19.231999999999999</v>
      </c>
      <c r="AK1204">
        <v>18.963999999999999</v>
      </c>
      <c r="AL1204">
        <v>19.05</v>
      </c>
      <c r="AM1204">
        <v>-7.7575940261157559E-3</v>
      </c>
      <c r="AN1204">
        <v>4354000</v>
      </c>
    </row>
    <row r="1205" spans="1:40">
      <c r="A1205" s="121">
        <v>45532.291666666664</v>
      </c>
      <c r="B1205">
        <v>226.24109999999999</v>
      </c>
      <c r="C1205">
        <v>226.49</v>
      </c>
      <c r="D1205">
        <v>229.86</v>
      </c>
      <c r="E1205">
        <v>225.68</v>
      </c>
      <c r="F1205">
        <v>227.92</v>
      </c>
      <c r="G1205">
        <v>38052200</v>
      </c>
      <c r="H1205">
        <v>-1.0177029212724307</v>
      </c>
      <c r="I1205" s="1">
        <v>45532.291666666664</v>
      </c>
      <c r="J1205">
        <v>19.61</v>
      </c>
      <c r="K1205">
        <v>19.61</v>
      </c>
      <c r="L1205">
        <v>20.11</v>
      </c>
      <c r="M1205">
        <v>19.510000000000002</v>
      </c>
      <c r="N1205">
        <v>19.98</v>
      </c>
      <c r="O1205">
        <v>0.46193870165002349</v>
      </c>
      <c r="P1205">
        <v>50144900</v>
      </c>
      <c r="Q1205" s="1">
        <v>45532.291666666664</v>
      </c>
      <c r="R1205">
        <v>410.6</v>
      </c>
      <c r="S1205">
        <v>410.6</v>
      </c>
      <c r="T1205">
        <v>415</v>
      </c>
      <c r="U1205">
        <v>407.31</v>
      </c>
      <c r="V1205">
        <v>414.88</v>
      </c>
      <c r="W1205">
        <v>14882700</v>
      </c>
      <c r="X1205">
        <v>-1.0806928114301575</v>
      </c>
      <c r="Y1205" s="1">
        <v>45532.291666666664</v>
      </c>
      <c r="Z1205">
        <v>125.5993</v>
      </c>
      <c r="AA1205">
        <v>125.61</v>
      </c>
      <c r="AB1205">
        <v>128.33000000000001</v>
      </c>
      <c r="AC1205">
        <v>122.64</v>
      </c>
      <c r="AD1205">
        <v>128.12</v>
      </c>
      <c r="AE1205">
        <v>-1.2273142209900343E-2</v>
      </c>
      <c r="AF1205">
        <v>448101100</v>
      </c>
      <c r="AG1205" s="1">
        <v>45532.291666666664</v>
      </c>
      <c r="AH1205">
        <v>19.350000000000001</v>
      </c>
      <c r="AI1205">
        <v>19.350000000000001</v>
      </c>
      <c r="AJ1205">
        <v>19.466000000000001</v>
      </c>
      <c r="AK1205">
        <v>19.274000000000001</v>
      </c>
      <c r="AL1205">
        <v>19.416</v>
      </c>
      <c r="AM1205">
        <v>0.38421680151283677</v>
      </c>
      <c r="AN1205">
        <v>5290500</v>
      </c>
    </row>
    <row r="1206" spans="1:40">
      <c r="A1206" s="121">
        <v>45533.291666666664</v>
      </c>
      <c r="B1206">
        <v>229.53749999999999</v>
      </c>
      <c r="C1206">
        <v>229.79</v>
      </c>
      <c r="D1206">
        <v>232.92</v>
      </c>
      <c r="E1206">
        <v>228.88</v>
      </c>
      <c r="F1206">
        <v>230.1</v>
      </c>
      <c r="G1206">
        <v>51906300</v>
      </c>
      <c r="H1206">
        <v>-0.75664232050711344</v>
      </c>
      <c r="I1206" s="1">
        <v>45533.291666666664</v>
      </c>
      <c r="J1206">
        <v>20.13</v>
      </c>
      <c r="K1206">
        <v>20.13</v>
      </c>
      <c r="L1206">
        <v>20.6</v>
      </c>
      <c r="M1206">
        <v>19.75</v>
      </c>
      <c r="N1206">
        <v>19.760000000000002</v>
      </c>
      <c r="O1206">
        <v>1.0693156638232495</v>
      </c>
      <c r="P1206">
        <v>64529700</v>
      </c>
      <c r="Q1206" s="1">
        <v>45533.291666666664</v>
      </c>
      <c r="R1206">
        <v>413.12</v>
      </c>
      <c r="S1206">
        <v>413.12</v>
      </c>
      <c r="T1206">
        <v>422.05</v>
      </c>
      <c r="U1206">
        <v>410.6</v>
      </c>
      <c r="V1206">
        <v>414.94</v>
      </c>
      <c r="W1206">
        <v>17045200</v>
      </c>
      <c r="X1206">
        <v>-0.91060953987073368</v>
      </c>
      <c r="Y1206" s="1">
        <v>45533.291666666664</v>
      </c>
      <c r="Z1206">
        <v>117.57989999999999</v>
      </c>
      <c r="AA1206">
        <v>117.59</v>
      </c>
      <c r="AB1206">
        <v>124.43</v>
      </c>
      <c r="AC1206">
        <v>116.71</v>
      </c>
      <c r="AD1206">
        <v>121.36</v>
      </c>
      <c r="AE1206">
        <v>1.4133454588970118E-2</v>
      </c>
      <c r="AF1206">
        <v>453023300</v>
      </c>
      <c r="AG1206" s="1">
        <v>45533.291666666664</v>
      </c>
      <c r="AH1206">
        <v>19.361999999999998</v>
      </c>
      <c r="AI1206">
        <v>19.361999999999998</v>
      </c>
      <c r="AJ1206">
        <v>19.440000000000001</v>
      </c>
      <c r="AK1206">
        <v>19.263999999999999</v>
      </c>
      <c r="AL1206">
        <v>19.315999999999999</v>
      </c>
      <c r="AM1206">
        <v>-0.51336898731074432</v>
      </c>
      <c r="AN1206">
        <v>3146000</v>
      </c>
    </row>
    <row r="1207" spans="1:40">
      <c r="A1207" s="121">
        <v>45534.291666666664</v>
      </c>
      <c r="B1207">
        <v>228.7483</v>
      </c>
      <c r="C1207">
        <v>229</v>
      </c>
      <c r="D1207">
        <v>230.4</v>
      </c>
      <c r="E1207">
        <v>227.48</v>
      </c>
      <c r="F1207">
        <v>230.19</v>
      </c>
      <c r="G1207">
        <v>52990800</v>
      </c>
      <c r="H1207">
        <v>-0.73620647685577645</v>
      </c>
      <c r="I1207" s="1">
        <v>45534.291666666664</v>
      </c>
      <c r="J1207">
        <v>22.04</v>
      </c>
      <c r="K1207">
        <v>22.04</v>
      </c>
      <c r="L1207">
        <v>22.12</v>
      </c>
      <c r="M1207">
        <v>21</v>
      </c>
      <c r="N1207">
        <v>21.25</v>
      </c>
      <c r="O1207">
        <v>5.8513705422228268</v>
      </c>
      <c r="P1207">
        <v>177785400</v>
      </c>
      <c r="Q1207" s="1">
        <v>45534.291666666664</v>
      </c>
      <c r="R1207">
        <v>417.14</v>
      </c>
      <c r="S1207">
        <v>417.14</v>
      </c>
      <c r="T1207">
        <v>417.49</v>
      </c>
      <c r="U1207">
        <v>412.13</v>
      </c>
      <c r="V1207">
        <v>415.6</v>
      </c>
      <c r="W1207">
        <v>24308300</v>
      </c>
      <c r="X1207">
        <v>-0.33935783598021263</v>
      </c>
      <c r="Y1207" s="1">
        <v>45534.291666666664</v>
      </c>
      <c r="Z1207">
        <v>119.35980000000001</v>
      </c>
      <c r="AA1207">
        <v>119.37</v>
      </c>
      <c r="AB1207">
        <v>121.75</v>
      </c>
      <c r="AC1207">
        <v>117.22</v>
      </c>
      <c r="AD1207">
        <v>119.53</v>
      </c>
      <c r="AE1207">
        <v>-0.6257348342688247</v>
      </c>
      <c r="AF1207">
        <v>333751600</v>
      </c>
      <c r="AG1207" s="1">
        <v>45534.291666666664</v>
      </c>
      <c r="AH1207">
        <v>19.512</v>
      </c>
      <c r="AI1207">
        <v>19.512</v>
      </c>
      <c r="AJ1207">
        <v>19.544</v>
      </c>
      <c r="AK1207">
        <v>19.396000000000001</v>
      </c>
      <c r="AL1207">
        <v>19.446000000000002</v>
      </c>
      <c r="AM1207">
        <v>-0.99093736457710291</v>
      </c>
      <c r="AN1207">
        <v>2005000</v>
      </c>
    </row>
    <row r="1208" spans="1:40">
      <c r="A1208" s="121">
        <v>45538.291666666664</v>
      </c>
      <c r="B1208">
        <v>222.52520000000001</v>
      </c>
      <c r="C1208">
        <v>222.77</v>
      </c>
      <c r="D1208">
        <v>229</v>
      </c>
      <c r="E1208">
        <v>221.17</v>
      </c>
      <c r="F1208">
        <v>228.55</v>
      </c>
      <c r="G1208">
        <v>50190600</v>
      </c>
      <c r="H1208">
        <v>-0.78897222087834318</v>
      </c>
      <c r="I1208" s="1">
        <v>45538.291666666664</v>
      </c>
      <c r="J1208">
        <v>20.100000000000001</v>
      </c>
      <c r="K1208">
        <v>20.100000000000001</v>
      </c>
      <c r="L1208">
        <v>21.69</v>
      </c>
      <c r="M1208">
        <v>19.989999999999998</v>
      </c>
      <c r="N1208">
        <v>21.54</v>
      </c>
      <c r="O1208">
        <v>3.2132489236471815</v>
      </c>
      <c r="P1208">
        <v>115305500</v>
      </c>
      <c r="Q1208" s="1">
        <v>45538.291666666664</v>
      </c>
      <c r="R1208">
        <v>409.44</v>
      </c>
      <c r="S1208">
        <v>409.44</v>
      </c>
      <c r="T1208">
        <v>419.88</v>
      </c>
      <c r="U1208">
        <v>407.03</v>
      </c>
      <c r="V1208">
        <v>417.91</v>
      </c>
      <c r="W1208">
        <v>20313600</v>
      </c>
      <c r="X1208">
        <v>-0.65354587986388002</v>
      </c>
      <c r="Y1208" s="1">
        <v>45538.291666666664</v>
      </c>
      <c r="Z1208">
        <v>107.99079999999999</v>
      </c>
      <c r="AA1208">
        <v>108</v>
      </c>
      <c r="AB1208">
        <v>116.21</v>
      </c>
      <c r="AC1208">
        <v>107.29</v>
      </c>
      <c r="AD1208">
        <v>116.01</v>
      </c>
      <c r="AE1208">
        <v>0.14359562854187374</v>
      </c>
      <c r="AF1208">
        <v>477155100</v>
      </c>
      <c r="AG1208" s="1">
        <v>45538.291666666664</v>
      </c>
      <c r="AH1208">
        <v>19.096</v>
      </c>
      <c r="AI1208">
        <v>19.096</v>
      </c>
      <c r="AJ1208">
        <v>19.384</v>
      </c>
      <c r="AK1208">
        <v>19.076000000000001</v>
      </c>
      <c r="AL1208">
        <v>19.282</v>
      </c>
      <c r="AM1208">
        <v>6.6744747037347729E-2</v>
      </c>
      <c r="AN1208">
        <v>4532000</v>
      </c>
    </row>
    <row r="1209" spans="1:40">
      <c r="A1209" s="121">
        <v>45539.291666666664</v>
      </c>
      <c r="B1209">
        <v>220.60730000000001</v>
      </c>
      <c r="C1209">
        <v>220.85</v>
      </c>
      <c r="D1209">
        <v>221.78</v>
      </c>
      <c r="E1209">
        <v>217.48</v>
      </c>
      <c r="F1209">
        <v>221.66</v>
      </c>
      <c r="G1209">
        <v>43840200</v>
      </c>
      <c r="H1209">
        <v>-0.90863638088152421</v>
      </c>
      <c r="I1209" s="1">
        <v>45539.291666666664</v>
      </c>
      <c r="J1209">
        <v>19.43</v>
      </c>
      <c r="K1209">
        <v>19.43</v>
      </c>
      <c r="L1209">
        <v>20.05</v>
      </c>
      <c r="M1209">
        <v>19.28</v>
      </c>
      <c r="N1209">
        <v>19.760000000000002</v>
      </c>
      <c r="O1209">
        <v>1.9704585787121203</v>
      </c>
      <c r="P1209">
        <v>85871900</v>
      </c>
      <c r="Q1209" s="1">
        <v>45539.291666666664</v>
      </c>
      <c r="R1209">
        <v>408.9</v>
      </c>
      <c r="S1209">
        <v>408.9</v>
      </c>
      <c r="T1209">
        <v>411.24</v>
      </c>
      <c r="U1209">
        <v>404.37</v>
      </c>
      <c r="V1209">
        <v>405.91</v>
      </c>
      <c r="W1209">
        <v>15135800</v>
      </c>
      <c r="X1209">
        <v>-1.0607861866756187</v>
      </c>
      <c r="Y1209" s="1">
        <v>45539.291666666664</v>
      </c>
      <c r="Z1209">
        <v>106.2009</v>
      </c>
      <c r="AA1209">
        <v>106.21</v>
      </c>
      <c r="AB1209">
        <v>113.27</v>
      </c>
      <c r="AC1209">
        <v>104.12</v>
      </c>
      <c r="AD1209">
        <v>105.41</v>
      </c>
      <c r="AE1209">
        <v>-0.41801692368485299</v>
      </c>
      <c r="AF1209">
        <v>372470300</v>
      </c>
      <c r="AG1209" s="1">
        <v>45539.291666666664</v>
      </c>
      <c r="AH1209">
        <v>18.891999999999999</v>
      </c>
      <c r="AI1209">
        <v>18.891999999999999</v>
      </c>
      <c r="AJ1209">
        <v>19.032</v>
      </c>
      <c r="AK1209">
        <v>18.792000000000002</v>
      </c>
      <c r="AL1209">
        <v>18.899999999999999</v>
      </c>
      <c r="AM1209">
        <v>-0.67241892890690236</v>
      </c>
      <c r="AN1209">
        <v>2766000</v>
      </c>
    </row>
    <row r="1210" spans="1:40">
      <c r="A1210" s="121">
        <v>45540.291666666664</v>
      </c>
      <c r="B1210">
        <v>222.13560000000001</v>
      </c>
      <c r="C1210">
        <v>222.38</v>
      </c>
      <c r="D1210">
        <v>225.48</v>
      </c>
      <c r="E1210">
        <v>221.52</v>
      </c>
      <c r="F1210">
        <v>221.63</v>
      </c>
      <c r="G1210">
        <v>36615400</v>
      </c>
      <c r="H1210">
        <v>-1.0447773520315278</v>
      </c>
      <c r="I1210" s="1">
        <v>45540.291666666664</v>
      </c>
      <c r="J1210">
        <v>19.399999999999999</v>
      </c>
      <c r="K1210">
        <v>19.399999999999999</v>
      </c>
      <c r="L1210">
        <v>19.899999999999999</v>
      </c>
      <c r="M1210">
        <v>19.239999999999998</v>
      </c>
      <c r="N1210">
        <v>19.28</v>
      </c>
      <c r="O1210">
        <v>1.1055898941360116</v>
      </c>
      <c r="P1210">
        <v>65388800</v>
      </c>
      <c r="Q1210" s="1">
        <v>45540.291666666664</v>
      </c>
      <c r="R1210">
        <v>408.39</v>
      </c>
      <c r="S1210">
        <v>408.39</v>
      </c>
      <c r="T1210">
        <v>413.1</v>
      </c>
      <c r="U1210">
        <v>406.13</v>
      </c>
      <c r="V1210">
        <v>407.62</v>
      </c>
      <c r="W1210">
        <v>14195500</v>
      </c>
      <c r="X1210">
        <v>-1.1347419324547292</v>
      </c>
      <c r="Y1210" s="1">
        <v>45540.291666666664</v>
      </c>
      <c r="Z1210">
        <v>107.2008</v>
      </c>
      <c r="AA1210">
        <v>107.21</v>
      </c>
      <c r="AB1210">
        <v>109.65</v>
      </c>
      <c r="AC1210">
        <v>104.76</v>
      </c>
      <c r="AD1210">
        <v>104.99</v>
      </c>
      <c r="AE1210">
        <v>-0.77005266365949043</v>
      </c>
      <c r="AF1210">
        <v>306850700</v>
      </c>
      <c r="AG1210" s="1">
        <v>45540.291666666664</v>
      </c>
      <c r="AH1210">
        <v>18.872</v>
      </c>
      <c r="AI1210">
        <v>18.872</v>
      </c>
      <c r="AJ1210">
        <v>18.931999999999999</v>
      </c>
      <c r="AK1210">
        <v>18.795999999999999</v>
      </c>
      <c r="AL1210">
        <v>18.86</v>
      </c>
      <c r="AM1210">
        <v>-0.81326183771507909</v>
      </c>
      <c r="AN1210">
        <v>2429500</v>
      </c>
    </row>
    <row r="1211" spans="1:40">
      <c r="A1211" s="121">
        <v>45541.291666666664</v>
      </c>
      <c r="B1211">
        <v>220.57730000000001</v>
      </c>
      <c r="C1211">
        <v>220.82</v>
      </c>
      <c r="D1211">
        <v>225.24</v>
      </c>
      <c r="E1211">
        <v>219.77</v>
      </c>
      <c r="F1211">
        <v>223.95</v>
      </c>
      <c r="G1211">
        <v>48423000</v>
      </c>
      <c r="H1211">
        <v>-0.82228010214906988</v>
      </c>
      <c r="I1211" s="1">
        <v>45541.291666666664</v>
      </c>
      <c r="J1211">
        <v>18.89</v>
      </c>
      <c r="K1211">
        <v>18.89</v>
      </c>
      <c r="L1211">
        <v>19.489999999999998</v>
      </c>
      <c r="M1211">
        <v>18.64</v>
      </c>
      <c r="N1211">
        <v>19.440000000000001</v>
      </c>
      <c r="O1211">
        <v>2.2581950120602143</v>
      </c>
      <c r="P1211">
        <v>92686500</v>
      </c>
      <c r="Q1211" s="1">
        <v>45541.291666666664</v>
      </c>
      <c r="R1211">
        <v>401.7</v>
      </c>
      <c r="S1211">
        <v>401.7</v>
      </c>
      <c r="T1211">
        <v>410.65</v>
      </c>
      <c r="U1211">
        <v>400.8</v>
      </c>
      <c r="V1211">
        <v>409.06</v>
      </c>
      <c r="W1211">
        <v>19609500</v>
      </c>
      <c r="X1211">
        <v>-0.70892420657138999</v>
      </c>
      <c r="Y1211" s="1">
        <v>45541.291666666664</v>
      </c>
      <c r="Z1211">
        <v>102.8212</v>
      </c>
      <c r="AA1211">
        <v>102.83</v>
      </c>
      <c r="AB1211">
        <v>108.15</v>
      </c>
      <c r="AC1211">
        <v>100.95</v>
      </c>
      <c r="AD1211">
        <v>108.04</v>
      </c>
      <c r="AE1211">
        <v>-0.19716009224839384</v>
      </c>
      <c r="AF1211">
        <v>413638100</v>
      </c>
      <c r="AG1211" s="1">
        <v>45541.291666666664</v>
      </c>
      <c r="AH1211">
        <v>18.010000000000002</v>
      </c>
      <c r="AI1211">
        <v>18.010000000000002</v>
      </c>
      <c r="AJ1211">
        <v>18.504000000000001</v>
      </c>
      <c r="AK1211">
        <v>17.952000000000002</v>
      </c>
      <c r="AL1211">
        <v>18.431999999999999</v>
      </c>
      <c r="AM1211">
        <v>0.20612272217292829</v>
      </c>
      <c r="AN1211">
        <v>4865000</v>
      </c>
    </row>
    <row r="1212" spans="1:40">
      <c r="A1212" s="121">
        <v>45544.291666666664</v>
      </c>
      <c r="B1212">
        <v>220.66720000000001</v>
      </c>
      <c r="C1212">
        <v>220.91</v>
      </c>
      <c r="D1212">
        <v>221.27</v>
      </c>
      <c r="E1212">
        <v>216.71</v>
      </c>
      <c r="F1212">
        <v>220.82</v>
      </c>
      <c r="G1212">
        <v>67180000</v>
      </c>
      <c r="H1212">
        <v>-0.46883139825960363</v>
      </c>
      <c r="I1212" s="1">
        <v>45544.291666666664</v>
      </c>
      <c r="J1212">
        <v>19.07</v>
      </c>
      <c r="K1212">
        <v>19.07</v>
      </c>
      <c r="L1212">
        <v>19.54</v>
      </c>
      <c r="M1212">
        <v>18.95</v>
      </c>
      <c r="N1212">
        <v>19</v>
      </c>
      <c r="O1212">
        <v>1.057256625088149</v>
      </c>
      <c r="P1212">
        <v>64244100</v>
      </c>
      <c r="Q1212" s="1">
        <v>45544.291666666664</v>
      </c>
      <c r="R1212">
        <v>405.72</v>
      </c>
      <c r="S1212">
        <v>405.72</v>
      </c>
      <c r="T1212">
        <v>408.65</v>
      </c>
      <c r="U1212">
        <v>402.15</v>
      </c>
      <c r="V1212">
        <v>407.24</v>
      </c>
      <c r="W1212">
        <v>15295100</v>
      </c>
      <c r="X1212">
        <v>-1.0482570467175072</v>
      </c>
      <c r="Y1212" s="1">
        <v>45544.291666666664</v>
      </c>
      <c r="Z1212">
        <v>106.4609</v>
      </c>
      <c r="AA1212">
        <v>106.47</v>
      </c>
      <c r="AB1212">
        <v>106.55</v>
      </c>
      <c r="AC1212">
        <v>103.69</v>
      </c>
      <c r="AD1212">
        <v>104.88</v>
      </c>
      <c r="AE1212">
        <v>-0.94676205579693995</v>
      </c>
      <c r="AF1212">
        <v>273912000</v>
      </c>
      <c r="AG1212" s="1">
        <v>45544.291666666664</v>
      </c>
      <c r="AH1212">
        <v>18.21</v>
      </c>
      <c r="AI1212">
        <v>18.21</v>
      </c>
      <c r="AJ1212">
        <v>18.28</v>
      </c>
      <c r="AK1212">
        <v>18.116</v>
      </c>
      <c r="AL1212">
        <v>18.18</v>
      </c>
      <c r="AM1212">
        <v>-0.76177988293526999</v>
      </c>
      <c r="AN1212">
        <v>2552500</v>
      </c>
    </row>
    <row r="1213" spans="1:40">
      <c r="A1213" s="121">
        <v>45545.291666666664</v>
      </c>
      <c r="B1213">
        <v>219.8681</v>
      </c>
      <c r="C1213">
        <v>220.11</v>
      </c>
      <c r="D1213">
        <v>221.48</v>
      </c>
      <c r="E1213">
        <v>216.73</v>
      </c>
      <c r="F1213">
        <v>218.92</v>
      </c>
      <c r="G1213">
        <v>51591000</v>
      </c>
      <c r="H1213">
        <v>-0.76258369579827667</v>
      </c>
      <c r="I1213" s="1">
        <v>45545.291666666664</v>
      </c>
      <c r="J1213">
        <v>18.98</v>
      </c>
      <c r="K1213">
        <v>18.98</v>
      </c>
      <c r="L1213">
        <v>19.11</v>
      </c>
      <c r="M1213">
        <v>18.510000000000002</v>
      </c>
      <c r="N1213">
        <v>19.03</v>
      </c>
      <c r="O1213">
        <v>0.69317161386607484</v>
      </c>
      <c r="P1213">
        <v>55621300</v>
      </c>
      <c r="Q1213" s="1">
        <v>45545.291666666664</v>
      </c>
      <c r="R1213">
        <v>414.2</v>
      </c>
      <c r="S1213">
        <v>414.2</v>
      </c>
      <c r="T1213">
        <v>416.33</v>
      </c>
      <c r="U1213">
        <v>407.7</v>
      </c>
      <c r="V1213">
        <v>408.2</v>
      </c>
      <c r="W1213">
        <v>19594300</v>
      </c>
      <c r="X1213">
        <v>-0.71011970517379608</v>
      </c>
      <c r="Y1213" s="1">
        <v>45545.291666666664</v>
      </c>
      <c r="Z1213">
        <v>108.0908</v>
      </c>
      <c r="AA1213">
        <v>108.1</v>
      </c>
      <c r="AB1213">
        <v>109.4</v>
      </c>
      <c r="AC1213">
        <v>104.95</v>
      </c>
      <c r="AD1213">
        <v>107.81</v>
      </c>
      <c r="AE1213">
        <v>-0.97695673475413036</v>
      </c>
      <c r="AF1213">
        <v>268283700</v>
      </c>
      <c r="AG1213" s="1">
        <v>45545.291666666664</v>
      </c>
      <c r="AH1213">
        <v>18.596</v>
      </c>
      <c r="AI1213">
        <v>18.596</v>
      </c>
      <c r="AJ1213">
        <v>18.678000000000001</v>
      </c>
      <c r="AK1213">
        <v>18.347999999999999</v>
      </c>
      <c r="AL1213">
        <v>18.399999999999999</v>
      </c>
      <c r="AM1213">
        <v>-0.37608377456458691</v>
      </c>
      <c r="AN1213">
        <v>3474000</v>
      </c>
    </row>
    <row r="1214" spans="1:40">
      <c r="A1214" s="121">
        <v>45546.291666666664</v>
      </c>
      <c r="B1214">
        <v>222.4153</v>
      </c>
      <c r="C1214">
        <v>222.66</v>
      </c>
      <c r="D1214">
        <v>223.09</v>
      </c>
      <c r="E1214">
        <v>217.89</v>
      </c>
      <c r="F1214">
        <v>221.46</v>
      </c>
      <c r="G1214">
        <v>44587100</v>
      </c>
      <c r="H1214">
        <v>-0.89456212396756984</v>
      </c>
      <c r="I1214" s="1">
        <v>45546.291666666664</v>
      </c>
      <c r="J1214">
        <v>19.64</v>
      </c>
      <c r="K1214">
        <v>19.64</v>
      </c>
      <c r="L1214">
        <v>19.690000000000001</v>
      </c>
      <c r="M1214">
        <v>18.52</v>
      </c>
      <c r="N1214">
        <v>19.010000000000002</v>
      </c>
      <c r="O1214">
        <v>1.3595348404403351</v>
      </c>
      <c r="P1214">
        <v>71403100</v>
      </c>
      <c r="Q1214" s="1">
        <v>45546.291666666664</v>
      </c>
      <c r="R1214">
        <v>423.04</v>
      </c>
      <c r="S1214">
        <v>423.04</v>
      </c>
      <c r="T1214">
        <v>423.99</v>
      </c>
      <c r="U1214">
        <v>409.58</v>
      </c>
      <c r="V1214">
        <v>415.5</v>
      </c>
      <c r="W1214">
        <v>19266900</v>
      </c>
      <c r="X1214">
        <v>-0.73587011585983331</v>
      </c>
      <c r="Y1214" s="1">
        <v>45546.291666666664</v>
      </c>
      <c r="Z1214">
        <v>116.9</v>
      </c>
      <c r="AA1214">
        <v>116.91</v>
      </c>
      <c r="AB1214">
        <v>117.19</v>
      </c>
      <c r="AC1214">
        <v>107.42</v>
      </c>
      <c r="AD1214">
        <v>109.39</v>
      </c>
      <c r="AE1214">
        <v>-4.8103002443254564E-2</v>
      </c>
      <c r="AF1214">
        <v>441422400</v>
      </c>
      <c r="AG1214" s="1">
        <v>45546.291666666664</v>
      </c>
      <c r="AH1214">
        <v>18.754000000000001</v>
      </c>
      <c r="AI1214">
        <v>18.754000000000001</v>
      </c>
      <c r="AJ1214">
        <v>18.768000000000001</v>
      </c>
      <c r="AK1214">
        <v>18.456</v>
      </c>
      <c r="AL1214">
        <v>18.591999999999999</v>
      </c>
      <c r="AM1214">
        <v>-0.80802993174152127</v>
      </c>
      <c r="AN1214">
        <v>2442000</v>
      </c>
    </row>
    <row r="1215" spans="1:40">
      <c r="A1215" s="121">
        <v>45547.291666666664</v>
      </c>
      <c r="B1215">
        <v>222.52520000000001</v>
      </c>
      <c r="C1215">
        <v>222.77</v>
      </c>
      <c r="D1215">
        <v>223.55</v>
      </c>
      <c r="E1215">
        <v>219.82</v>
      </c>
      <c r="F1215">
        <v>222.5</v>
      </c>
      <c r="G1215">
        <v>37498200</v>
      </c>
      <c r="H1215">
        <v>-1.0281422549587751</v>
      </c>
      <c r="I1215" s="1">
        <v>45547.291666666664</v>
      </c>
      <c r="J1215">
        <v>19.36</v>
      </c>
      <c r="K1215">
        <v>19.36</v>
      </c>
      <c r="L1215">
        <v>19.54</v>
      </c>
      <c r="M1215">
        <v>19.04</v>
      </c>
      <c r="N1215">
        <v>19.43</v>
      </c>
      <c r="O1215">
        <v>0.52350060107501117</v>
      </c>
      <c r="P1215">
        <v>51602900</v>
      </c>
      <c r="Q1215" s="1">
        <v>45547.291666666664</v>
      </c>
      <c r="R1215">
        <v>427</v>
      </c>
      <c r="S1215">
        <v>427</v>
      </c>
      <c r="T1215">
        <v>427.37</v>
      </c>
      <c r="U1215">
        <v>419.75</v>
      </c>
      <c r="V1215">
        <v>423.31</v>
      </c>
      <c r="W1215">
        <v>17418800</v>
      </c>
      <c r="X1215">
        <v>-0.8812254426431726</v>
      </c>
      <c r="Y1215" s="1">
        <v>45547.291666666664</v>
      </c>
      <c r="Z1215">
        <v>119.14</v>
      </c>
      <c r="AA1215">
        <v>119.14</v>
      </c>
      <c r="AB1215">
        <v>120.79</v>
      </c>
      <c r="AC1215">
        <v>115.38</v>
      </c>
      <c r="AD1215">
        <v>116.84</v>
      </c>
      <c r="AE1215">
        <v>-0.44682480298487631</v>
      </c>
      <c r="AF1215">
        <v>367100500</v>
      </c>
      <c r="AG1215" s="1">
        <v>45547.291666666664</v>
      </c>
      <c r="AH1215">
        <v>18.724</v>
      </c>
      <c r="AI1215">
        <v>18.724</v>
      </c>
      <c r="AJ1215">
        <v>18.742000000000001</v>
      </c>
      <c r="AK1215">
        <v>18.571999999999999</v>
      </c>
      <c r="AL1215">
        <v>18.623999999999999</v>
      </c>
      <c r="AM1215">
        <v>-1.0361410321886426</v>
      </c>
      <c r="AN1215">
        <v>1897000</v>
      </c>
    </row>
    <row r="1216" spans="1:40">
      <c r="A1216" s="121">
        <v>45548.291666666664</v>
      </c>
      <c r="B1216">
        <v>222.25550000000001</v>
      </c>
      <c r="C1216">
        <v>222.5</v>
      </c>
      <c r="D1216">
        <v>224.04</v>
      </c>
      <c r="E1216">
        <v>221.91</v>
      </c>
      <c r="F1216">
        <v>223.58</v>
      </c>
      <c r="G1216">
        <v>36766600</v>
      </c>
      <c r="H1216">
        <v>-1.0419282053647854</v>
      </c>
      <c r="I1216" s="1">
        <v>45548.291666666664</v>
      </c>
      <c r="J1216">
        <v>19.66</v>
      </c>
      <c r="K1216">
        <v>19.66</v>
      </c>
      <c r="L1216">
        <v>19.8</v>
      </c>
      <c r="M1216">
        <v>19.489999999999998</v>
      </c>
      <c r="N1216">
        <v>19.489999999999998</v>
      </c>
      <c r="O1216">
        <v>0.21245678193638659</v>
      </c>
      <c r="P1216">
        <v>44236300</v>
      </c>
      <c r="Q1216" s="1">
        <v>45548.291666666664</v>
      </c>
      <c r="R1216">
        <v>430.59</v>
      </c>
      <c r="S1216">
        <v>430.59</v>
      </c>
      <c r="T1216">
        <v>431.83</v>
      </c>
      <c r="U1216">
        <v>425.46</v>
      </c>
      <c r="V1216">
        <v>425.83</v>
      </c>
      <c r="W1216">
        <v>15874600</v>
      </c>
      <c r="X1216">
        <v>-1.0026786625007738</v>
      </c>
      <c r="Y1216" s="1">
        <v>45548.291666666664</v>
      </c>
      <c r="Z1216">
        <v>119.1</v>
      </c>
      <c r="AA1216">
        <v>119.1</v>
      </c>
      <c r="AB1216">
        <v>119.96</v>
      </c>
      <c r="AC1216">
        <v>117.6</v>
      </c>
      <c r="AD1216">
        <v>119.08</v>
      </c>
      <c r="AE1216">
        <v>-1.1375003883734303</v>
      </c>
      <c r="AF1216">
        <v>238358300</v>
      </c>
      <c r="AG1216" s="1">
        <v>45548.291666666664</v>
      </c>
      <c r="AH1216">
        <v>18.687999999999999</v>
      </c>
      <c r="AI1216">
        <v>18.687999999999999</v>
      </c>
      <c r="AJ1216">
        <v>18.754000000000001</v>
      </c>
      <c r="AK1216">
        <v>18.641999999999999</v>
      </c>
      <c r="AL1216">
        <v>18.690000000000001</v>
      </c>
      <c r="AM1216">
        <v>-1.1014352187386443</v>
      </c>
      <c r="AN1216">
        <v>1741000</v>
      </c>
    </row>
    <row r="1217" spans="1:40">
      <c r="A1217" s="121">
        <v>45551.291666666664</v>
      </c>
      <c r="B1217">
        <v>216.0823</v>
      </c>
      <c r="C1217">
        <v>216.32</v>
      </c>
      <c r="D1217">
        <v>217.22</v>
      </c>
      <c r="E1217">
        <v>213.92</v>
      </c>
      <c r="F1217">
        <v>216.54</v>
      </c>
      <c r="G1217">
        <v>59357400</v>
      </c>
      <c r="H1217">
        <v>-0.61623705113830163</v>
      </c>
      <c r="I1217" s="1">
        <v>45551.291666666664</v>
      </c>
      <c r="J1217">
        <v>20.91</v>
      </c>
      <c r="K1217">
        <v>20.91</v>
      </c>
      <c r="L1217">
        <v>21.07</v>
      </c>
      <c r="M1217">
        <v>19.760000000000002</v>
      </c>
      <c r="N1217">
        <v>20.03</v>
      </c>
      <c r="O1217">
        <v>4.6501788141008644</v>
      </c>
      <c r="P1217">
        <v>149337000</v>
      </c>
      <c r="Q1217" s="1">
        <v>45551.291666666664</v>
      </c>
      <c r="R1217">
        <v>431.34</v>
      </c>
      <c r="S1217">
        <v>431.34</v>
      </c>
      <c r="T1217">
        <v>433.53</v>
      </c>
      <c r="U1217">
        <v>428.22</v>
      </c>
      <c r="V1217">
        <v>430.6</v>
      </c>
      <c r="W1217">
        <v>13834700</v>
      </c>
      <c r="X1217">
        <v>-1.163119294017106</v>
      </c>
      <c r="Y1217" s="1">
        <v>45551.291666666664</v>
      </c>
      <c r="Z1217">
        <v>116.78</v>
      </c>
      <c r="AA1217">
        <v>116.78</v>
      </c>
      <c r="AB1217">
        <v>118.18</v>
      </c>
      <c r="AC1217">
        <v>114.36</v>
      </c>
      <c r="AD1217">
        <v>116.79</v>
      </c>
      <c r="AE1217">
        <v>-1.0816314072139006</v>
      </c>
      <c r="AF1217">
        <v>248772300</v>
      </c>
      <c r="AG1217" s="1">
        <v>45551.291666666664</v>
      </c>
      <c r="AH1217">
        <v>18.622</v>
      </c>
      <c r="AI1217">
        <v>18.622</v>
      </c>
      <c r="AJ1217">
        <v>18.757999999999999</v>
      </c>
      <c r="AK1217">
        <v>18.536000000000001</v>
      </c>
      <c r="AL1217">
        <v>18.670000000000002</v>
      </c>
      <c r="AM1217">
        <v>-0.79086928014825153</v>
      </c>
      <c r="AN1217">
        <v>2483000</v>
      </c>
    </row>
    <row r="1218" spans="1:40">
      <c r="A1218" s="121">
        <v>45552.291666666664</v>
      </c>
      <c r="B1218">
        <v>216.55170000000001</v>
      </c>
      <c r="C1218">
        <v>216.79</v>
      </c>
      <c r="D1218">
        <v>216.9</v>
      </c>
      <c r="E1218">
        <v>214.5</v>
      </c>
      <c r="F1218">
        <v>215.75</v>
      </c>
      <c r="G1218">
        <v>45519300</v>
      </c>
      <c r="H1218">
        <v>-0.87699615490184712</v>
      </c>
      <c r="I1218" s="1">
        <v>45552.291666666664</v>
      </c>
      <c r="J1218">
        <v>21.47</v>
      </c>
      <c r="K1218">
        <v>21.47</v>
      </c>
      <c r="L1218">
        <v>22.58</v>
      </c>
      <c r="M1218">
        <v>21.24</v>
      </c>
      <c r="N1218">
        <v>21.71</v>
      </c>
      <c r="O1218">
        <v>6.6310025969160664</v>
      </c>
      <c r="P1218">
        <v>196249800</v>
      </c>
      <c r="Q1218" s="1">
        <v>45552.291666666664</v>
      </c>
      <c r="R1218">
        <v>435.15</v>
      </c>
      <c r="S1218">
        <v>435.15</v>
      </c>
      <c r="T1218">
        <v>441.85</v>
      </c>
      <c r="U1218">
        <v>432.27</v>
      </c>
      <c r="V1218">
        <v>440.23</v>
      </c>
      <c r="W1218">
        <v>18874200</v>
      </c>
      <c r="X1218">
        <v>-0.76675645146278626</v>
      </c>
      <c r="Y1218" s="1">
        <v>45552.291666666664</v>
      </c>
      <c r="Z1218">
        <v>115.59</v>
      </c>
      <c r="AA1218">
        <v>115.59</v>
      </c>
      <c r="AB1218">
        <v>118.8</v>
      </c>
      <c r="AC1218">
        <v>114.83</v>
      </c>
      <c r="AD1218">
        <v>118.17</v>
      </c>
      <c r="AE1218">
        <v>-1.172008899455681</v>
      </c>
      <c r="AF1218">
        <v>231925900</v>
      </c>
      <c r="AG1218" s="1">
        <v>45552.291666666664</v>
      </c>
      <c r="AH1218">
        <v>18.11</v>
      </c>
      <c r="AI1218">
        <v>18.11</v>
      </c>
      <c r="AJ1218">
        <v>18.3</v>
      </c>
      <c r="AK1218">
        <v>18.03</v>
      </c>
      <c r="AL1218">
        <v>18.288</v>
      </c>
      <c r="AM1218">
        <v>-0.33694911788237436</v>
      </c>
      <c r="AN1218">
        <v>3567500</v>
      </c>
    </row>
    <row r="1219" spans="1:40">
      <c r="A1219" s="121">
        <v>45553.291666666664</v>
      </c>
      <c r="B1219">
        <v>220.44749999999999</v>
      </c>
      <c r="C1219">
        <v>220.69</v>
      </c>
      <c r="D1219">
        <v>222.71</v>
      </c>
      <c r="E1219">
        <v>217.54</v>
      </c>
      <c r="F1219">
        <v>217.55</v>
      </c>
      <c r="G1219">
        <v>59894900</v>
      </c>
      <c r="H1219">
        <v>-0.60610863623503419</v>
      </c>
      <c r="I1219" s="1">
        <v>45553.291666666664</v>
      </c>
      <c r="J1219">
        <v>20.77</v>
      </c>
      <c r="K1219">
        <v>20.77</v>
      </c>
      <c r="L1219">
        <v>21.74</v>
      </c>
      <c r="M1219">
        <v>20.72</v>
      </c>
      <c r="N1219">
        <v>21.36</v>
      </c>
      <c r="O1219">
        <v>3.3577547155484693</v>
      </c>
      <c r="P1219">
        <v>118727900</v>
      </c>
      <c r="Q1219" s="1">
        <v>45553.291666666664</v>
      </c>
      <c r="R1219">
        <v>430.81</v>
      </c>
      <c r="S1219">
        <v>430.81</v>
      </c>
      <c r="T1219">
        <v>436.03</v>
      </c>
      <c r="U1219">
        <v>430.41</v>
      </c>
      <c r="V1219">
        <v>435</v>
      </c>
      <c r="W1219">
        <v>18898000</v>
      </c>
      <c r="X1219">
        <v>-0.76488455233533459</v>
      </c>
      <c r="Y1219" s="1">
        <v>45553.291666666664</v>
      </c>
      <c r="Z1219">
        <v>113.37</v>
      </c>
      <c r="AA1219">
        <v>113.37</v>
      </c>
      <c r="AB1219">
        <v>117.7</v>
      </c>
      <c r="AC1219">
        <v>113.22</v>
      </c>
      <c r="AD1219">
        <v>115.89</v>
      </c>
      <c r="AE1219">
        <v>-0.75144647963246125</v>
      </c>
      <c r="AF1219">
        <v>310318900</v>
      </c>
      <c r="AG1219" s="1">
        <v>45553.291666666664</v>
      </c>
      <c r="AH1219">
        <v>18.097999999999999</v>
      </c>
      <c r="AI1219">
        <v>18.097999999999999</v>
      </c>
      <c r="AJ1219">
        <v>18.3</v>
      </c>
      <c r="AK1219">
        <v>18</v>
      </c>
      <c r="AL1219">
        <v>18.128</v>
      </c>
      <c r="AM1219">
        <v>-0.25951690947371847</v>
      </c>
      <c r="AN1219">
        <v>3752500</v>
      </c>
    </row>
    <row r="1220" spans="1:40">
      <c r="A1220" s="121">
        <v>45554.291666666664</v>
      </c>
      <c r="B1220">
        <v>228.61850000000001</v>
      </c>
      <c r="C1220">
        <v>228.87</v>
      </c>
      <c r="D1220">
        <v>229.82</v>
      </c>
      <c r="E1220">
        <v>224.63</v>
      </c>
      <c r="F1220">
        <v>224.99</v>
      </c>
      <c r="G1220">
        <v>66781300</v>
      </c>
      <c r="H1220">
        <v>-0.47634432667250176</v>
      </c>
      <c r="I1220" s="1">
        <v>45554.291666666664</v>
      </c>
      <c r="J1220">
        <v>21.14</v>
      </c>
      <c r="K1220">
        <v>21.14</v>
      </c>
      <c r="L1220">
        <v>21.69</v>
      </c>
      <c r="M1220">
        <v>21.03</v>
      </c>
      <c r="N1220">
        <v>21.28</v>
      </c>
      <c r="O1220">
        <v>2.5597849839551801</v>
      </c>
      <c r="P1220">
        <v>99829200</v>
      </c>
      <c r="Q1220" s="1">
        <v>45554.291666666664</v>
      </c>
      <c r="R1220">
        <v>438.69</v>
      </c>
      <c r="S1220">
        <v>438.69</v>
      </c>
      <c r="T1220">
        <v>441.5</v>
      </c>
      <c r="U1220">
        <v>436.9</v>
      </c>
      <c r="V1220">
        <v>441.23</v>
      </c>
      <c r="W1220">
        <v>21706600</v>
      </c>
      <c r="X1220">
        <v>-0.54398472505126616</v>
      </c>
      <c r="Y1220" s="1">
        <v>45554.291666666664</v>
      </c>
      <c r="Z1220">
        <v>117.87</v>
      </c>
      <c r="AA1220">
        <v>117.87</v>
      </c>
      <c r="AB1220">
        <v>119.66</v>
      </c>
      <c r="AC1220">
        <v>117.25</v>
      </c>
      <c r="AD1220">
        <v>117.35</v>
      </c>
      <c r="AE1220">
        <v>-0.8416421053041141</v>
      </c>
      <c r="AF1220">
        <v>293506400</v>
      </c>
      <c r="AG1220" s="1">
        <v>45554.291666666664</v>
      </c>
      <c r="AH1220">
        <v>18.646000000000001</v>
      </c>
      <c r="AI1220">
        <v>18.646000000000001</v>
      </c>
      <c r="AJ1220">
        <v>18.713999999999999</v>
      </c>
      <c r="AK1220">
        <v>18.524000000000001</v>
      </c>
      <c r="AL1220">
        <v>18.547999999999998</v>
      </c>
      <c r="AM1220">
        <v>-0.59582382545401569</v>
      </c>
      <c r="AN1220">
        <v>2949000</v>
      </c>
    </row>
    <row r="1221" spans="1:40">
      <c r="A1221" s="121">
        <v>45555.291666666664</v>
      </c>
      <c r="B1221">
        <v>227.94919999999999</v>
      </c>
      <c r="C1221">
        <v>228.2</v>
      </c>
      <c r="D1221">
        <v>233.09</v>
      </c>
      <c r="E1221">
        <v>227.62</v>
      </c>
      <c r="F1221">
        <v>229.97</v>
      </c>
      <c r="G1221">
        <v>318679900</v>
      </c>
      <c r="H1221">
        <v>4.2703227139827789</v>
      </c>
      <c r="I1221" s="1">
        <v>45555.291666666664</v>
      </c>
      <c r="J1221">
        <v>21.84</v>
      </c>
      <c r="K1221">
        <v>21.84</v>
      </c>
      <c r="L1221">
        <v>23.14</v>
      </c>
      <c r="M1221">
        <v>20.350000000000001</v>
      </c>
      <c r="N1221">
        <v>20.89</v>
      </c>
      <c r="O1221">
        <v>9.3387170293684374</v>
      </c>
      <c r="P1221">
        <v>260377900</v>
      </c>
      <c r="Q1221" s="1">
        <v>45555.291666666664</v>
      </c>
      <c r="R1221">
        <v>435.27</v>
      </c>
      <c r="S1221">
        <v>435.27</v>
      </c>
      <c r="T1221">
        <v>439.24</v>
      </c>
      <c r="U1221">
        <v>434.22</v>
      </c>
      <c r="V1221">
        <v>437.22</v>
      </c>
      <c r="W1221">
        <v>55167100</v>
      </c>
      <c r="X1221">
        <v>2.0877245503309783</v>
      </c>
      <c r="Y1221" s="1">
        <v>45555.291666666664</v>
      </c>
      <c r="Z1221">
        <v>116</v>
      </c>
      <c r="AA1221">
        <v>116</v>
      </c>
      <c r="AB1221">
        <v>118.62</v>
      </c>
      <c r="AC1221">
        <v>115.39</v>
      </c>
      <c r="AD1221">
        <v>117.06</v>
      </c>
      <c r="AE1221">
        <v>-0.36441134978009632</v>
      </c>
      <c r="AF1221">
        <v>382462400</v>
      </c>
      <c r="AG1221" s="1">
        <v>45555.291666666664</v>
      </c>
      <c r="AH1221">
        <v>18.617999999999999</v>
      </c>
      <c r="AI1221">
        <v>18.617999999999999</v>
      </c>
      <c r="AJ1221">
        <v>18.792000000000002</v>
      </c>
      <c r="AK1221">
        <v>18.584</v>
      </c>
      <c r="AL1221">
        <v>18.788</v>
      </c>
      <c r="AM1221">
        <v>-0.60503197996747748</v>
      </c>
      <c r="AN1221">
        <v>2927000</v>
      </c>
    </row>
    <row r="1222" spans="1:40">
      <c r="A1222" s="121">
        <v>45558.291666666664</v>
      </c>
      <c r="B1222">
        <v>226.22110000000001</v>
      </c>
      <c r="C1222">
        <v>226.47</v>
      </c>
      <c r="D1222">
        <v>229.45</v>
      </c>
      <c r="E1222">
        <v>225.81</v>
      </c>
      <c r="F1222">
        <v>227.34</v>
      </c>
      <c r="G1222">
        <v>54146000</v>
      </c>
      <c r="H1222">
        <v>-0.71443839332786097</v>
      </c>
      <c r="I1222" s="1">
        <v>45558.291666666664</v>
      </c>
      <c r="J1222">
        <v>22.56</v>
      </c>
      <c r="K1222">
        <v>22.56</v>
      </c>
      <c r="L1222">
        <v>22.82</v>
      </c>
      <c r="M1222">
        <v>22.03</v>
      </c>
      <c r="N1222">
        <v>22.43</v>
      </c>
      <c r="O1222">
        <v>6.1323132104011808</v>
      </c>
      <c r="P1222">
        <v>184439100</v>
      </c>
      <c r="Q1222" s="1">
        <v>45558.291666666664</v>
      </c>
      <c r="R1222">
        <v>433.51</v>
      </c>
      <c r="S1222">
        <v>433.51</v>
      </c>
      <c r="T1222">
        <v>436.46</v>
      </c>
      <c r="U1222">
        <v>430.39</v>
      </c>
      <c r="V1222">
        <v>434.28</v>
      </c>
      <c r="W1222">
        <v>15128900</v>
      </c>
      <c r="X1222">
        <v>-1.0613288801201322</v>
      </c>
      <c r="Y1222" s="1">
        <v>45558.291666666664</v>
      </c>
      <c r="Z1222">
        <v>116.26</v>
      </c>
      <c r="AA1222">
        <v>116.26</v>
      </c>
      <c r="AB1222">
        <v>116.99</v>
      </c>
      <c r="AC1222">
        <v>114.86</v>
      </c>
      <c r="AD1222">
        <v>116.55</v>
      </c>
      <c r="AE1222">
        <v>-1.3098701973670406</v>
      </c>
      <c r="AF1222">
        <v>206228500</v>
      </c>
      <c r="AG1222" s="1">
        <v>45558.291666666664</v>
      </c>
      <c r="AH1222">
        <v>18.841999999999999</v>
      </c>
      <c r="AI1222">
        <v>18.841999999999999</v>
      </c>
      <c r="AJ1222">
        <v>18.86</v>
      </c>
      <c r="AK1222">
        <v>18.591999999999999</v>
      </c>
      <c r="AL1222">
        <v>18.64</v>
      </c>
      <c r="AM1222">
        <v>-0.95640678515162125</v>
      </c>
      <c r="AN1222">
        <v>2087500</v>
      </c>
    </row>
    <row r="1223" spans="1:40">
      <c r="A1223" s="121">
        <v>45559.291666666664</v>
      </c>
      <c r="B1223">
        <v>227.12010000000001</v>
      </c>
      <c r="C1223">
        <v>227.37</v>
      </c>
      <c r="D1223">
        <v>229.35</v>
      </c>
      <c r="E1223">
        <v>225.73</v>
      </c>
      <c r="F1223">
        <v>228.65</v>
      </c>
      <c r="G1223">
        <v>43556100</v>
      </c>
      <c r="H1223">
        <v>-0.91398983701923264</v>
      </c>
      <c r="I1223" s="1">
        <v>45559.291666666664</v>
      </c>
      <c r="J1223">
        <v>22.81</v>
      </c>
      <c r="K1223">
        <v>22.81</v>
      </c>
      <c r="L1223">
        <v>23.11</v>
      </c>
      <c r="M1223">
        <v>22.29</v>
      </c>
      <c r="N1223">
        <v>22.53</v>
      </c>
      <c r="O1223">
        <v>3.1193860276103171</v>
      </c>
      <c r="P1223">
        <v>113082500</v>
      </c>
      <c r="Q1223" s="1">
        <v>45559.291666666664</v>
      </c>
      <c r="R1223">
        <v>429.17</v>
      </c>
      <c r="S1223">
        <v>429.17</v>
      </c>
      <c r="T1223">
        <v>433.35</v>
      </c>
      <c r="U1223">
        <v>426.1</v>
      </c>
      <c r="V1223">
        <v>433</v>
      </c>
      <c r="W1223">
        <v>17015800</v>
      </c>
      <c r="X1223">
        <v>-0.91292188585170342</v>
      </c>
      <c r="Y1223" s="1">
        <v>45559.291666666664</v>
      </c>
      <c r="Z1223">
        <v>120.87</v>
      </c>
      <c r="AA1223">
        <v>120.87</v>
      </c>
      <c r="AB1223">
        <v>121.8</v>
      </c>
      <c r="AC1223">
        <v>115.38</v>
      </c>
      <c r="AD1223">
        <v>116.52</v>
      </c>
      <c r="AE1223">
        <v>-0.51191962310158312</v>
      </c>
      <c r="AF1223">
        <v>354966800</v>
      </c>
      <c r="AG1223" s="1">
        <v>45559.291666666664</v>
      </c>
      <c r="AH1223">
        <v>19.111999999999998</v>
      </c>
      <c r="AI1223">
        <v>19.111999999999998</v>
      </c>
      <c r="AJ1223">
        <v>19.242000000000001</v>
      </c>
      <c r="AK1223">
        <v>19.056000000000001</v>
      </c>
      <c r="AL1223">
        <v>19.242000000000001</v>
      </c>
      <c r="AM1223">
        <v>-0.93485133254056296</v>
      </c>
      <c r="AN1223">
        <v>2139000</v>
      </c>
    </row>
    <row r="1224" spans="1:40">
      <c r="A1224" s="121">
        <v>45560.291666666664</v>
      </c>
      <c r="B1224">
        <v>226.12119999999999</v>
      </c>
      <c r="C1224">
        <v>226.37</v>
      </c>
      <c r="D1224">
        <v>227.29</v>
      </c>
      <c r="E1224">
        <v>224.02</v>
      </c>
      <c r="F1224">
        <v>224.93</v>
      </c>
      <c r="G1224">
        <v>42308700</v>
      </c>
      <c r="H1224">
        <v>-0.93749529701985745</v>
      </c>
      <c r="I1224" s="1">
        <v>45560.291666666664</v>
      </c>
      <c r="J1224">
        <v>23.54</v>
      </c>
      <c r="K1224">
        <v>23.54</v>
      </c>
      <c r="L1224">
        <v>24.06</v>
      </c>
      <c r="M1224">
        <v>22.73</v>
      </c>
      <c r="N1224">
        <v>22.8</v>
      </c>
      <c r="O1224">
        <v>3.2853624819653819</v>
      </c>
      <c r="P1224">
        <v>117013400</v>
      </c>
      <c r="Q1224" s="1">
        <v>45560.291666666664</v>
      </c>
      <c r="R1224">
        <v>432.11</v>
      </c>
      <c r="S1224">
        <v>432.11</v>
      </c>
      <c r="T1224">
        <v>433.12</v>
      </c>
      <c r="U1224">
        <v>428.57</v>
      </c>
      <c r="V1224">
        <v>429.83</v>
      </c>
      <c r="W1224">
        <v>13396400</v>
      </c>
      <c r="X1224">
        <v>-1.1975921254272774</v>
      </c>
      <c r="Y1224" s="1">
        <v>45560.291666666664</v>
      </c>
      <c r="Z1224">
        <v>123.51</v>
      </c>
      <c r="AA1224">
        <v>123.51</v>
      </c>
      <c r="AB1224">
        <v>124.94</v>
      </c>
      <c r="AC1224">
        <v>121.61</v>
      </c>
      <c r="AD1224">
        <v>122.02</v>
      </c>
      <c r="AE1224">
        <v>-0.88892473113948145</v>
      </c>
      <c r="AF1224">
        <v>284692900</v>
      </c>
      <c r="AG1224" s="1">
        <v>45560.291666666664</v>
      </c>
      <c r="AH1224">
        <v>19.202000000000002</v>
      </c>
      <c r="AI1224">
        <v>19.202000000000002</v>
      </c>
      <c r="AJ1224">
        <v>19.238</v>
      </c>
      <c r="AK1224">
        <v>19.138000000000002</v>
      </c>
      <c r="AL1224">
        <v>19.16</v>
      </c>
      <c r="AM1224">
        <v>-0.90806397395594696</v>
      </c>
      <c r="AN1224">
        <v>2203000</v>
      </c>
    </row>
    <row r="1225" spans="1:40">
      <c r="A1225" s="121">
        <v>45561.291666666664</v>
      </c>
      <c r="B1225">
        <v>227.27</v>
      </c>
      <c r="C1225">
        <v>227.52</v>
      </c>
      <c r="D1225">
        <v>228.5</v>
      </c>
      <c r="E1225">
        <v>225.41</v>
      </c>
      <c r="F1225">
        <v>227.3</v>
      </c>
      <c r="G1225">
        <v>36636700</v>
      </c>
      <c r="H1225">
        <v>-1.0443759841479192</v>
      </c>
      <c r="I1225" s="1">
        <v>45561.291666666664</v>
      </c>
      <c r="J1225">
        <v>23.92</v>
      </c>
      <c r="K1225">
        <v>23.92</v>
      </c>
      <c r="L1225">
        <v>24.42</v>
      </c>
      <c r="M1225">
        <v>23.25</v>
      </c>
      <c r="N1225">
        <v>24.28</v>
      </c>
      <c r="O1225">
        <v>2.3734821246733739</v>
      </c>
      <c r="P1225">
        <v>95416900</v>
      </c>
      <c r="Q1225" s="1">
        <v>45561.291666666664</v>
      </c>
      <c r="R1225">
        <v>431.31</v>
      </c>
      <c r="S1225">
        <v>431.31</v>
      </c>
      <c r="T1225">
        <v>435.3</v>
      </c>
      <c r="U1225">
        <v>429.13</v>
      </c>
      <c r="V1225">
        <v>435.09</v>
      </c>
      <c r="W1225">
        <v>14492000</v>
      </c>
      <c r="X1225">
        <v>-1.1114218445854256</v>
      </c>
      <c r="Y1225" s="1">
        <v>45561.291666666664</v>
      </c>
      <c r="Z1225">
        <v>124.04</v>
      </c>
      <c r="AA1225">
        <v>124.04</v>
      </c>
      <c r="AB1225">
        <v>127.67</v>
      </c>
      <c r="AC1225">
        <v>121.8</v>
      </c>
      <c r="AD1225">
        <v>126.8</v>
      </c>
      <c r="AE1225">
        <v>-0.79294853823147438</v>
      </c>
      <c r="AF1225">
        <v>302582900</v>
      </c>
      <c r="AG1225" s="1">
        <v>45561.291666666664</v>
      </c>
      <c r="AH1225">
        <v>19.73</v>
      </c>
      <c r="AI1225">
        <v>19.73</v>
      </c>
      <c r="AJ1225">
        <v>19.748000000000001</v>
      </c>
      <c r="AK1225">
        <v>19.484000000000002</v>
      </c>
      <c r="AL1225">
        <v>19.526</v>
      </c>
      <c r="AM1225">
        <v>-0.34657582487372074</v>
      </c>
      <c r="AN1225">
        <v>3544500</v>
      </c>
    </row>
    <row r="1226" spans="1:40">
      <c r="A1226" s="121">
        <v>45562.291666666664</v>
      </c>
      <c r="B1226">
        <v>227.53970000000001</v>
      </c>
      <c r="C1226">
        <v>227.79</v>
      </c>
      <c r="D1226">
        <v>229.52</v>
      </c>
      <c r="E1226">
        <v>227.3</v>
      </c>
      <c r="F1226">
        <v>228.46</v>
      </c>
      <c r="G1226">
        <v>34026000</v>
      </c>
      <c r="H1226">
        <v>-1.0935708730557525</v>
      </c>
      <c r="I1226" s="1">
        <v>45562.291666666664</v>
      </c>
      <c r="J1226">
        <v>23.91</v>
      </c>
      <c r="K1226">
        <v>23.91</v>
      </c>
      <c r="L1226">
        <v>24.66</v>
      </c>
      <c r="M1226">
        <v>23.7</v>
      </c>
      <c r="N1226">
        <v>24.16</v>
      </c>
      <c r="O1226">
        <v>1.9709399268969245</v>
      </c>
      <c r="P1226">
        <v>85883300</v>
      </c>
      <c r="Q1226" s="1">
        <v>45562.291666666664</v>
      </c>
      <c r="R1226">
        <v>428.02</v>
      </c>
      <c r="S1226">
        <v>428.02</v>
      </c>
      <c r="T1226">
        <v>431.85</v>
      </c>
      <c r="U1226">
        <v>427.47</v>
      </c>
      <c r="V1226">
        <v>431.52</v>
      </c>
      <c r="W1226">
        <v>14896100</v>
      </c>
      <c r="X1226">
        <v>-1.079638885030668</v>
      </c>
      <c r="Y1226" s="1">
        <v>45562.291666666664</v>
      </c>
      <c r="Z1226">
        <v>121.4</v>
      </c>
      <c r="AA1226">
        <v>121.4</v>
      </c>
      <c r="AB1226">
        <v>124.03</v>
      </c>
      <c r="AC1226">
        <v>119.26</v>
      </c>
      <c r="AD1226">
        <v>123.97</v>
      </c>
      <c r="AE1226">
        <v>-0.96233498440361209</v>
      </c>
      <c r="AF1226">
        <v>271009200</v>
      </c>
      <c r="AG1226" s="1">
        <v>45562.291666666664</v>
      </c>
      <c r="AH1226">
        <v>19.231999999999999</v>
      </c>
      <c r="AI1226">
        <v>19.231999999999999</v>
      </c>
      <c r="AJ1226">
        <v>19.666</v>
      </c>
      <c r="AK1226">
        <v>19.22</v>
      </c>
      <c r="AL1226">
        <v>19.526</v>
      </c>
      <c r="AM1226">
        <v>-7.8074410310732978E-2</v>
      </c>
      <c r="AN1226">
        <v>4186000</v>
      </c>
    </row>
    <row r="1227" spans="1:40">
      <c r="A1227" s="121">
        <v>45565.291666666664</v>
      </c>
      <c r="B1227">
        <v>232.7439</v>
      </c>
      <c r="C1227">
        <v>233</v>
      </c>
      <c r="D1227">
        <v>233</v>
      </c>
      <c r="E1227">
        <v>229.65</v>
      </c>
      <c r="F1227">
        <v>230.04</v>
      </c>
      <c r="G1227">
        <v>54541900</v>
      </c>
      <c r="H1227">
        <v>-0.7069782268902729</v>
      </c>
      <c r="I1227" s="1">
        <v>45565.291666666664</v>
      </c>
      <c r="J1227">
        <v>23.46</v>
      </c>
      <c r="K1227">
        <v>23.46</v>
      </c>
      <c r="L1227">
        <v>23.95</v>
      </c>
      <c r="M1227">
        <v>23.09</v>
      </c>
      <c r="N1227">
        <v>23.74</v>
      </c>
      <c r="O1227">
        <v>1.144410203005239</v>
      </c>
      <c r="P1227">
        <v>66308200</v>
      </c>
      <c r="Q1227" s="1">
        <v>45565.291666666664</v>
      </c>
      <c r="R1227">
        <v>430.3</v>
      </c>
      <c r="S1227">
        <v>430.3</v>
      </c>
      <c r="T1227">
        <v>430.42</v>
      </c>
      <c r="U1227">
        <v>425.37</v>
      </c>
      <c r="V1227">
        <v>428.21</v>
      </c>
      <c r="W1227">
        <v>16807300</v>
      </c>
      <c r="X1227">
        <v>-0.92932066602286634</v>
      </c>
      <c r="Y1227" s="1">
        <v>45565.291666666664</v>
      </c>
      <c r="Z1227">
        <v>121.44</v>
      </c>
      <c r="AA1227">
        <v>121.44</v>
      </c>
      <c r="AB1227">
        <v>121.5</v>
      </c>
      <c r="AC1227">
        <v>118.15</v>
      </c>
      <c r="AD1227">
        <v>118.31</v>
      </c>
      <c r="AE1227">
        <v>-1.2008296542650938</v>
      </c>
      <c r="AF1227">
        <v>226553700</v>
      </c>
      <c r="AG1227" s="1">
        <v>45565.291666666664</v>
      </c>
      <c r="AH1227">
        <v>19.314</v>
      </c>
      <c r="AI1227">
        <v>19.314</v>
      </c>
      <c r="AJ1227">
        <v>19.399999999999999</v>
      </c>
      <c r="AK1227">
        <v>19.213999999999999</v>
      </c>
      <c r="AL1227">
        <v>19.38</v>
      </c>
      <c r="AM1227">
        <v>-0.88211372032710011</v>
      </c>
      <c r="AN1227">
        <v>2265000</v>
      </c>
    </row>
    <row r="1228" spans="1:40">
      <c r="A1228" s="121">
        <v>45566.291666666664</v>
      </c>
      <c r="B1228">
        <v>225.9614</v>
      </c>
      <c r="C1228">
        <v>226.21</v>
      </c>
      <c r="D1228">
        <v>229.65</v>
      </c>
      <c r="E1228">
        <v>223.74</v>
      </c>
      <c r="F1228">
        <v>229.52</v>
      </c>
      <c r="G1228">
        <v>63285000</v>
      </c>
      <c r="H1228">
        <v>-0.5422270746283977</v>
      </c>
      <c r="I1228" s="1">
        <v>45566.291666666664</v>
      </c>
      <c r="J1228">
        <v>22.69</v>
      </c>
      <c r="K1228">
        <v>22.69</v>
      </c>
      <c r="L1228">
        <v>23.72</v>
      </c>
      <c r="M1228">
        <v>22.26</v>
      </c>
      <c r="N1228">
        <v>23.46</v>
      </c>
      <c r="O1228">
        <v>1.9904091942665143</v>
      </c>
      <c r="P1228">
        <v>86344400</v>
      </c>
      <c r="Q1228" s="1">
        <v>45566.291666666664</v>
      </c>
      <c r="R1228">
        <v>420.69</v>
      </c>
      <c r="S1228">
        <v>420.69</v>
      </c>
      <c r="T1228">
        <v>428.48</v>
      </c>
      <c r="U1228">
        <v>418.81</v>
      </c>
      <c r="V1228">
        <v>428.45</v>
      </c>
      <c r="W1228">
        <v>19092900</v>
      </c>
      <c r="X1228">
        <v>-0.74955542880842974</v>
      </c>
      <c r="Y1228" s="1">
        <v>45566.291666666664</v>
      </c>
      <c r="Z1228">
        <v>117</v>
      </c>
      <c r="AA1228">
        <v>117</v>
      </c>
      <c r="AB1228">
        <v>122.44</v>
      </c>
      <c r="AC1228">
        <v>115.79</v>
      </c>
      <c r="AD1228">
        <v>121.77</v>
      </c>
      <c r="AE1228">
        <v>-0.79556870439224969</v>
      </c>
      <c r="AF1228">
        <v>302094500</v>
      </c>
      <c r="AG1228" s="1">
        <v>45566.291666666664</v>
      </c>
      <c r="AH1228">
        <v>19.36</v>
      </c>
      <c r="AI1228">
        <v>19.36</v>
      </c>
      <c r="AJ1228">
        <v>19.481999999999999</v>
      </c>
      <c r="AK1228">
        <v>19.206</v>
      </c>
      <c r="AL1228">
        <v>19.376000000000001</v>
      </c>
      <c r="AM1228">
        <v>0.22998021341235197</v>
      </c>
      <c r="AN1228">
        <v>4922000</v>
      </c>
    </row>
    <row r="1229" spans="1:40">
      <c r="A1229" s="121">
        <v>45567.291666666664</v>
      </c>
      <c r="B1229">
        <v>226.5308</v>
      </c>
      <c r="C1229">
        <v>226.78</v>
      </c>
      <c r="D1229">
        <v>227.37</v>
      </c>
      <c r="E1229">
        <v>223.02</v>
      </c>
      <c r="F1229">
        <v>225.89</v>
      </c>
      <c r="G1229">
        <v>32880600</v>
      </c>
      <c r="H1229">
        <v>-1.1151542896700828</v>
      </c>
      <c r="I1229" s="1">
        <v>45567.291666666664</v>
      </c>
      <c r="J1229">
        <v>22.39</v>
      </c>
      <c r="K1229">
        <v>22.39</v>
      </c>
      <c r="L1229">
        <v>23.07</v>
      </c>
      <c r="M1229">
        <v>22.35</v>
      </c>
      <c r="N1229">
        <v>22.67</v>
      </c>
      <c r="O1229">
        <v>0.83726361522253101</v>
      </c>
      <c r="P1229">
        <v>59033900</v>
      </c>
      <c r="Q1229" s="1">
        <v>45567.291666666664</v>
      </c>
      <c r="R1229">
        <v>417.13</v>
      </c>
      <c r="S1229">
        <v>417.13</v>
      </c>
      <c r="T1229">
        <v>422.82</v>
      </c>
      <c r="U1229">
        <v>416.71</v>
      </c>
      <c r="V1229">
        <v>422.58</v>
      </c>
      <c r="W1229">
        <v>16582300</v>
      </c>
      <c r="X1229">
        <v>-0.94701719138743068</v>
      </c>
      <c r="Y1229" s="1">
        <v>45567.291666666664</v>
      </c>
      <c r="Z1229">
        <v>118.85</v>
      </c>
      <c r="AA1229">
        <v>118.85</v>
      </c>
      <c r="AB1229">
        <v>119.38</v>
      </c>
      <c r="AC1229">
        <v>115.14</v>
      </c>
      <c r="AD1229">
        <v>116.44</v>
      </c>
      <c r="AE1229">
        <v>-1.2260860388918304</v>
      </c>
      <c r="AF1229">
        <v>221845900</v>
      </c>
      <c r="AG1229" s="1">
        <v>45567.291666666664</v>
      </c>
      <c r="AH1229">
        <v>18.989999999999998</v>
      </c>
      <c r="AI1229">
        <v>18.989999999999998</v>
      </c>
      <c r="AJ1229">
        <v>19.053999999999998</v>
      </c>
      <c r="AK1229">
        <v>18.78</v>
      </c>
      <c r="AL1229">
        <v>19.053999999999998</v>
      </c>
      <c r="AM1229">
        <v>-0.27479407491650731</v>
      </c>
      <c r="AN1229">
        <v>3716000</v>
      </c>
    </row>
    <row r="1230" spans="1:40">
      <c r="A1230" s="121">
        <v>45568.291666666664</v>
      </c>
      <c r="B1230">
        <v>225.422</v>
      </c>
      <c r="C1230">
        <v>225.67</v>
      </c>
      <c r="D1230">
        <v>226.81</v>
      </c>
      <c r="E1230">
        <v>223.32</v>
      </c>
      <c r="F1230">
        <v>225.14</v>
      </c>
      <c r="G1230">
        <v>34044200</v>
      </c>
      <c r="H1230">
        <v>-1.0932279202162372</v>
      </c>
      <c r="I1230" s="1">
        <v>45568.291666666664</v>
      </c>
      <c r="J1230">
        <v>22.26</v>
      </c>
      <c r="K1230">
        <v>22.26</v>
      </c>
      <c r="L1230">
        <v>22.73</v>
      </c>
      <c r="M1230">
        <v>21.65</v>
      </c>
      <c r="N1230">
        <v>22.14</v>
      </c>
      <c r="O1230">
        <v>0.4374912806849563</v>
      </c>
      <c r="P1230">
        <v>49565900</v>
      </c>
      <c r="Q1230" s="1">
        <v>45568.291666666664</v>
      </c>
      <c r="R1230">
        <v>416.54</v>
      </c>
      <c r="S1230">
        <v>416.54</v>
      </c>
      <c r="T1230">
        <v>419.55</v>
      </c>
      <c r="U1230">
        <v>414.29</v>
      </c>
      <c r="V1230">
        <v>417.63</v>
      </c>
      <c r="W1230">
        <v>13686400</v>
      </c>
      <c r="X1230">
        <v>-1.1747832705129502</v>
      </c>
      <c r="Y1230" s="1">
        <v>45568.291666666664</v>
      </c>
      <c r="Z1230">
        <v>122.85</v>
      </c>
      <c r="AA1230">
        <v>122.85</v>
      </c>
      <c r="AB1230">
        <v>124.36</v>
      </c>
      <c r="AC1230">
        <v>120.34</v>
      </c>
      <c r="AD1230">
        <v>120.92</v>
      </c>
      <c r="AE1230">
        <v>-0.92956252117072025</v>
      </c>
      <c r="AF1230">
        <v>277118000</v>
      </c>
      <c r="AG1230" s="1">
        <v>45568.291666666664</v>
      </c>
      <c r="AH1230">
        <v>18.8</v>
      </c>
      <c r="AI1230">
        <v>18.8</v>
      </c>
      <c r="AJ1230">
        <v>18.920000000000002</v>
      </c>
      <c r="AK1230">
        <v>18.751999999999999</v>
      </c>
      <c r="AL1230">
        <v>18.797999999999998</v>
      </c>
      <c r="AM1230">
        <v>-0.86244175386652266</v>
      </c>
      <c r="AN1230">
        <v>2312000</v>
      </c>
    </row>
    <row r="1231" spans="1:40">
      <c r="A1231" s="121">
        <v>45569.291666666664</v>
      </c>
      <c r="B1231">
        <v>226.55080000000001</v>
      </c>
      <c r="C1231">
        <v>226.8</v>
      </c>
      <c r="D1231">
        <v>228</v>
      </c>
      <c r="E1231">
        <v>224.13</v>
      </c>
      <c r="F1231">
        <v>227.9</v>
      </c>
      <c r="G1231">
        <v>37245100</v>
      </c>
      <c r="H1231">
        <v>-1.032911560655551</v>
      </c>
      <c r="I1231" s="1">
        <v>45569.291666666664</v>
      </c>
      <c r="J1231">
        <v>22.59</v>
      </c>
      <c r="K1231">
        <v>22.59</v>
      </c>
      <c r="L1231">
        <v>22.91</v>
      </c>
      <c r="M1231">
        <v>22.3</v>
      </c>
      <c r="N1231">
        <v>22.7</v>
      </c>
      <c r="O1231">
        <v>0.44929697827015974</v>
      </c>
      <c r="P1231">
        <v>49845500</v>
      </c>
      <c r="Q1231" s="1">
        <v>45569.291666666664</v>
      </c>
      <c r="R1231">
        <v>416.06</v>
      </c>
      <c r="S1231">
        <v>416.06</v>
      </c>
      <c r="T1231">
        <v>419.75</v>
      </c>
      <c r="U1231">
        <v>414.97</v>
      </c>
      <c r="V1231">
        <v>418.24</v>
      </c>
      <c r="W1231">
        <v>19169700</v>
      </c>
      <c r="X1231">
        <v>-0.74351501481732507</v>
      </c>
      <c r="Y1231" s="1">
        <v>45569.291666666664</v>
      </c>
      <c r="Z1231">
        <v>124.92</v>
      </c>
      <c r="AA1231">
        <v>124.92</v>
      </c>
      <c r="AB1231">
        <v>125.04</v>
      </c>
      <c r="AC1231">
        <v>121.83</v>
      </c>
      <c r="AD1231">
        <v>124.94</v>
      </c>
      <c r="AE1231">
        <v>-1.1089607488523563</v>
      </c>
      <c r="AF1231">
        <v>243678100</v>
      </c>
      <c r="AG1231" s="1">
        <v>45569.291666666664</v>
      </c>
      <c r="AH1231">
        <v>18.97</v>
      </c>
      <c r="AI1231">
        <v>18.97</v>
      </c>
      <c r="AJ1231">
        <v>18.989999999999998</v>
      </c>
      <c r="AK1231">
        <v>18.846</v>
      </c>
      <c r="AL1231">
        <v>18.86</v>
      </c>
      <c r="AM1231">
        <v>-0.87102207966315748</v>
      </c>
      <c r="AN1231">
        <v>2291500</v>
      </c>
    </row>
    <row r="1232" spans="1:40">
      <c r="A1232" s="121">
        <v>45572.291666666664</v>
      </c>
      <c r="B1232">
        <v>221.44640000000001</v>
      </c>
      <c r="C1232">
        <v>221.69</v>
      </c>
      <c r="D1232">
        <v>225.69</v>
      </c>
      <c r="E1232">
        <v>221.33</v>
      </c>
      <c r="F1232">
        <v>224.5</v>
      </c>
      <c r="G1232">
        <v>39505400</v>
      </c>
      <c r="H1232">
        <v>-0.9903194560865175</v>
      </c>
      <c r="I1232" s="1">
        <v>45572.291666666664</v>
      </c>
      <c r="J1232">
        <v>22.38</v>
      </c>
      <c r="K1232">
        <v>22.38</v>
      </c>
      <c r="L1232">
        <v>22.65</v>
      </c>
      <c r="M1232">
        <v>22.02</v>
      </c>
      <c r="N1232">
        <v>22.4</v>
      </c>
      <c r="O1232">
        <v>0.66392760046295651</v>
      </c>
      <c r="P1232">
        <v>54928700</v>
      </c>
      <c r="Q1232" s="1">
        <v>45572.291666666664</v>
      </c>
      <c r="R1232">
        <v>409.54</v>
      </c>
      <c r="S1232">
        <v>409.54</v>
      </c>
      <c r="T1232">
        <v>417.11</v>
      </c>
      <c r="U1232">
        <v>409</v>
      </c>
      <c r="V1232">
        <v>416</v>
      </c>
      <c r="W1232">
        <v>20919800</v>
      </c>
      <c r="X1232">
        <v>-0.60586750797055156</v>
      </c>
      <c r="Y1232" s="1">
        <v>45572.291666666664</v>
      </c>
      <c r="Z1232">
        <v>127.72</v>
      </c>
      <c r="AA1232">
        <v>127.72</v>
      </c>
      <c r="AB1232">
        <v>130.63999999999999</v>
      </c>
      <c r="AC1232">
        <v>124.95</v>
      </c>
      <c r="AD1232">
        <v>124.99</v>
      </c>
      <c r="AE1232">
        <v>-0.55868240024534699</v>
      </c>
      <c r="AF1232">
        <v>346250200</v>
      </c>
      <c r="AG1232" s="1">
        <v>45572.291666666664</v>
      </c>
      <c r="AH1232">
        <v>19.132000000000001</v>
      </c>
      <c r="AI1232">
        <v>19.132000000000001</v>
      </c>
      <c r="AJ1232">
        <v>19.282</v>
      </c>
      <c r="AK1232">
        <v>19.07</v>
      </c>
      <c r="AL1232">
        <v>19.122</v>
      </c>
      <c r="AM1232">
        <v>-0.43154197788429988</v>
      </c>
      <c r="AN1232">
        <v>3341500</v>
      </c>
    </row>
    <row r="1233" spans="1:40">
      <c r="A1233" s="121">
        <v>45573.291666666664</v>
      </c>
      <c r="B1233">
        <v>225.52189999999999</v>
      </c>
      <c r="C1233">
        <v>225.77</v>
      </c>
      <c r="D1233">
        <v>225.98</v>
      </c>
      <c r="E1233">
        <v>223.25</v>
      </c>
      <c r="F1233">
        <v>224.3</v>
      </c>
      <c r="G1233">
        <v>31855700</v>
      </c>
      <c r="H1233">
        <v>-1.1344670569898203</v>
      </c>
      <c r="I1233" s="1">
        <v>45573.291666666664</v>
      </c>
      <c r="J1233">
        <v>23.32</v>
      </c>
      <c r="K1233">
        <v>23.32</v>
      </c>
      <c r="L1233">
        <v>23.42</v>
      </c>
      <c r="M1233">
        <v>22.05</v>
      </c>
      <c r="N1233">
        <v>22.25</v>
      </c>
      <c r="O1233">
        <v>0.8210751157441083</v>
      </c>
      <c r="P1233">
        <v>58650500</v>
      </c>
      <c r="Q1233" s="1">
        <v>45573.291666666664</v>
      </c>
      <c r="R1233">
        <v>414.71</v>
      </c>
      <c r="S1233">
        <v>414.71</v>
      </c>
      <c r="T1233">
        <v>415.66</v>
      </c>
      <c r="U1233">
        <v>408.17</v>
      </c>
      <c r="V1233">
        <v>410.9</v>
      </c>
      <c r="W1233">
        <v>19229300</v>
      </c>
      <c r="X1233">
        <v>-0.73882740187631157</v>
      </c>
      <c r="Y1233" s="1">
        <v>45573.291666666664</v>
      </c>
      <c r="Z1233">
        <v>132.88999999999999</v>
      </c>
      <c r="AA1233">
        <v>132.88999999999999</v>
      </c>
      <c r="AB1233">
        <v>133.47999999999999</v>
      </c>
      <c r="AC1233">
        <v>129.41999999999999</v>
      </c>
      <c r="AD1233">
        <v>130.26</v>
      </c>
      <c r="AE1233">
        <v>-0.88340113761136041</v>
      </c>
      <c r="AF1233">
        <v>285722500</v>
      </c>
      <c r="AG1233" s="1">
        <v>45573.291666666664</v>
      </c>
      <c r="AH1233">
        <v>19.027999999999999</v>
      </c>
      <c r="AI1233">
        <v>19.027999999999999</v>
      </c>
      <c r="AJ1233">
        <v>19.094000000000001</v>
      </c>
      <c r="AK1233">
        <v>19.010000000000002</v>
      </c>
      <c r="AL1233">
        <v>19.082000000000001</v>
      </c>
      <c r="AM1233">
        <v>-0.98591473484248737</v>
      </c>
      <c r="AN1233">
        <v>2017000</v>
      </c>
    </row>
    <row r="1234" spans="1:40">
      <c r="A1234" s="121">
        <v>45574.291666666664</v>
      </c>
      <c r="B1234">
        <v>229.2877</v>
      </c>
      <c r="C1234">
        <v>229.54</v>
      </c>
      <c r="D1234">
        <v>229.75</v>
      </c>
      <c r="E1234">
        <v>224.83</v>
      </c>
      <c r="F1234">
        <v>225.23</v>
      </c>
      <c r="G1234">
        <v>33591100</v>
      </c>
      <c r="H1234">
        <v>-1.101765938435159</v>
      </c>
      <c r="I1234" s="1">
        <v>45574.291666666664</v>
      </c>
      <c r="J1234">
        <v>23.46</v>
      </c>
      <c r="K1234">
        <v>23.46</v>
      </c>
      <c r="L1234">
        <v>23.48</v>
      </c>
      <c r="M1234">
        <v>23.06</v>
      </c>
      <c r="N1234">
        <v>23.25</v>
      </c>
      <c r="O1234">
        <v>0.23452701844491958</v>
      </c>
      <c r="P1234">
        <v>44759000</v>
      </c>
      <c r="Q1234" s="1">
        <v>45574.291666666664</v>
      </c>
      <c r="R1234">
        <v>417.46</v>
      </c>
      <c r="S1234">
        <v>417.46</v>
      </c>
      <c r="T1234">
        <v>420.38</v>
      </c>
      <c r="U1234">
        <v>414.3</v>
      </c>
      <c r="V1234">
        <v>415.86</v>
      </c>
      <c r="W1234">
        <v>14974300</v>
      </c>
      <c r="X1234">
        <v>-1.0734883593261839</v>
      </c>
      <c r="Y1234" s="1">
        <v>45574.291666666664</v>
      </c>
      <c r="Z1234">
        <v>132.65</v>
      </c>
      <c r="AA1234">
        <v>132.65</v>
      </c>
      <c r="AB1234">
        <v>134.52000000000001</v>
      </c>
      <c r="AC1234">
        <v>131.38</v>
      </c>
      <c r="AD1234">
        <v>134.11000000000001</v>
      </c>
      <c r="AE1234">
        <v>-1.0954763351645822</v>
      </c>
      <c r="AF1234">
        <v>246191600</v>
      </c>
      <c r="AG1234" s="1">
        <v>45574.291666666664</v>
      </c>
      <c r="AH1234">
        <v>19.05</v>
      </c>
      <c r="AI1234">
        <v>19.05</v>
      </c>
      <c r="AJ1234">
        <v>19.23</v>
      </c>
      <c r="AK1234">
        <v>18.71</v>
      </c>
      <c r="AL1234">
        <v>18.829999999999998</v>
      </c>
      <c r="AM1234">
        <v>-0.99817832244450699</v>
      </c>
      <c r="AN1234">
        <v>1987700</v>
      </c>
    </row>
    <row r="1235" spans="1:40">
      <c r="A1235" s="121">
        <v>45575.291666666664</v>
      </c>
      <c r="B1235">
        <v>228.78829999999999</v>
      </c>
      <c r="C1235">
        <v>229.04</v>
      </c>
      <c r="D1235">
        <v>229.5</v>
      </c>
      <c r="E1235">
        <v>227.17</v>
      </c>
      <c r="F1235">
        <v>227.78</v>
      </c>
      <c r="G1235">
        <v>28183500</v>
      </c>
      <c r="H1235">
        <v>-1.2036643876089437</v>
      </c>
      <c r="I1235" s="1">
        <v>45575.291666666664</v>
      </c>
      <c r="J1235">
        <v>23.22</v>
      </c>
      <c r="K1235">
        <v>23.22</v>
      </c>
      <c r="L1235">
        <v>23.53</v>
      </c>
      <c r="M1235">
        <v>22.96</v>
      </c>
      <c r="N1235">
        <v>23.19</v>
      </c>
      <c r="O1235">
        <v>0.23940805793293643</v>
      </c>
      <c r="P1235">
        <v>44874600</v>
      </c>
      <c r="Q1235" s="1">
        <v>45575.291666666664</v>
      </c>
      <c r="R1235">
        <v>415.84</v>
      </c>
      <c r="S1235">
        <v>415.84</v>
      </c>
      <c r="T1235">
        <v>417.35</v>
      </c>
      <c r="U1235">
        <v>413.15</v>
      </c>
      <c r="V1235">
        <v>415.23</v>
      </c>
      <c r="W1235">
        <v>13848400</v>
      </c>
      <c r="X1235">
        <v>-1.1620417722504637</v>
      </c>
      <c r="Y1235" s="1">
        <v>45575.291666666664</v>
      </c>
      <c r="Z1235">
        <v>134.81</v>
      </c>
      <c r="AA1235">
        <v>134.81</v>
      </c>
      <c r="AB1235">
        <v>135</v>
      </c>
      <c r="AC1235">
        <v>131</v>
      </c>
      <c r="AD1235">
        <v>131.91</v>
      </c>
      <c r="AE1235">
        <v>-1.1162933514497102</v>
      </c>
      <c r="AF1235">
        <v>242311300</v>
      </c>
      <c r="AG1235" s="1">
        <v>45575.291666666664</v>
      </c>
      <c r="AH1235">
        <v>18.86</v>
      </c>
      <c r="AI1235">
        <v>18.86</v>
      </c>
      <c r="AJ1235">
        <v>18.940000000000001</v>
      </c>
      <c r="AK1235">
        <v>18.72</v>
      </c>
      <c r="AL1235">
        <v>18.91</v>
      </c>
      <c r="AM1235">
        <v>-0.95979706022248679</v>
      </c>
      <c r="AN1235">
        <v>2079400</v>
      </c>
    </row>
    <row r="1236" spans="1:40">
      <c r="A1236" s="121">
        <v>45576.291666666664</v>
      </c>
      <c r="B1236">
        <v>227.29990000000001</v>
      </c>
      <c r="C1236">
        <v>227.55</v>
      </c>
      <c r="D1236">
        <v>229.41</v>
      </c>
      <c r="E1236">
        <v>227.34</v>
      </c>
      <c r="F1236">
        <v>229.3</v>
      </c>
      <c r="G1236">
        <v>31759200</v>
      </c>
      <c r="H1236">
        <v>-1.1362854607817556</v>
      </c>
      <c r="I1236" s="1">
        <v>45576.291666666664</v>
      </c>
      <c r="J1236">
        <v>23.56</v>
      </c>
      <c r="K1236">
        <v>23.56</v>
      </c>
      <c r="L1236">
        <v>23.82</v>
      </c>
      <c r="M1236">
        <v>22.98</v>
      </c>
      <c r="N1236">
        <v>23.05</v>
      </c>
      <c r="O1236">
        <v>0.18496926717255463</v>
      </c>
      <c r="P1236">
        <v>43585300</v>
      </c>
      <c r="Q1236" s="1">
        <v>45576.291666666664</v>
      </c>
      <c r="R1236">
        <v>416.32</v>
      </c>
      <c r="S1236">
        <v>416.32</v>
      </c>
      <c r="T1236">
        <v>417.13</v>
      </c>
      <c r="U1236">
        <v>413.25</v>
      </c>
      <c r="V1236">
        <v>416.14</v>
      </c>
      <c r="W1236">
        <v>14144900</v>
      </c>
      <c r="X1236">
        <v>-1.1387216843811601</v>
      </c>
      <c r="Y1236" s="1">
        <v>45576.291666666664</v>
      </c>
      <c r="Z1236">
        <v>134.80000000000001</v>
      </c>
      <c r="AA1236">
        <v>134.80000000000001</v>
      </c>
      <c r="AB1236">
        <v>135.78</v>
      </c>
      <c r="AC1236">
        <v>133.66</v>
      </c>
      <c r="AD1236">
        <v>134.01</v>
      </c>
      <c r="AE1236">
        <v>-1.5031047693264317</v>
      </c>
      <c r="AF1236">
        <v>170209500</v>
      </c>
      <c r="AG1236" s="1">
        <v>45576.291666666664</v>
      </c>
      <c r="AH1236">
        <v>18.98</v>
      </c>
      <c r="AI1236">
        <v>18.98</v>
      </c>
      <c r="AJ1236">
        <v>19.05</v>
      </c>
      <c r="AK1236">
        <v>18.739999999999998</v>
      </c>
      <c r="AL1236">
        <v>18.739999999999998</v>
      </c>
      <c r="AM1236">
        <v>-1.1078809268980676</v>
      </c>
      <c r="AN1236">
        <v>1725600</v>
      </c>
    </row>
    <row r="1237" spans="1:40">
      <c r="A1237" s="121">
        <v>45579.291666666664</v>
      </c>
      <c r="B1237">
        <v>231.04580000000001</v>
      </c>
      <c r="C1237">
        <v>231.3</v>
      </c>
      <c r="D1237">
        <v>231.73</v>
      </c>
      <c r="E1237">
        <v>228.6</v>
      </c>
      <c r="F1237">
        <v>228.7</v>
      </c>
      <c r="G1237">
        <v>39882100</v>
      </c>
      <c r="H1237">
        <v>-0.9832210860510554</v>
      </c>
      <c r="I1237" s="1">
        <v>45579.291666666664</v>
      </c>
      <c r="J1237">
        <v>23.44</v>
      </c>
      <c r="K1237">
        <v>23.44</v>
      </c>
      <c r="L1237">
        <v>23.77</v>
      </c>
      <c r="M1237">
        <v>23.27</v>
      </c>
      <c r="N1237">
        <v>23.58</v>
      </c>
      <c r="O1237">
        <v>-0.16049094717958681</v>
      </c>
      <c r="P1237">
        <v>35403600</v>
      </c>
      <c r="Q1237" s="1">
        <v>45579.291666666664</v>
      </c>
      <c r="R1237">
        <v>419.14</v>
      </c>
      <c r="S1237">
        <v>419.14</v>
      </c>
      <c r="T1237">
        <v>424.04</v>
      </c>
      <c r="U1237">
        <v>417.52</v>
      </c>
      <c r="V1237">
        <v>417.77</v>
      </c>
      <c r="W1237">
        <v>16653100</v>
      </c>
      <c r="X1237">
        <v>-0.94144868473938115</v>
      </c>
      <c r="Y1237" s="1">
        <v>45579.291666666664</v>
      </c>
      <c r="Z1237">
        <v>138.07</v>
      </c>
      <c r="AA1237">
        <v>138.07</v>
      </c>
      <c r="AB1237">
        <v>139.6</v>
      </c>
      <c r="AC1237">
        <v>136.30000000000001</v>
      </c>
      <c r="AD1237">
        <v>136.47</v>
      </c>
      <c r="AE1237">
        <v>-1.169746028680466</v>
      </c>
      <c r="AF1237">
        <v>232347700</v>
      </c>
      <c r="AG1237" s="1">
        <v>45579.291666666664</v>
      </c>
      <c r="AH1237">
        <v>19.09</v>
      </c>
      <c r="AI1237">
        <v>19.09</v>
      </c>
      <c r="AJ1237">
        <v>19.16</v>
      </c>
      <c r="AK1237">
        <v>18.87</v>
      </c>
      <c r="AL1237">
        <v>18.899999999999999</v>
      </c>
      <c r="AM1237">
        <v>-0.95900181051450595</v>
      </c>
      <c r="AN1237">
        <v>2081300</v>
      </c>
    </row>
    <row r="1238" spans="1:40">
      <c r="A1238" s="121">
        <v>45580.291666666664</v>
      </c>
      <c r="B1238">
        <v>233.59299999999999</v>
      </c>
      <c r="C1238">
        <v>233.85</v>
      </c>
      <c r="D1238">
        <v>237.49</v>
      </c>
      <c r="E1238">
        <v>232.37</v>
      </c>
      <c r="F1238">
        <v>233.61</v>
      </c>
      <c r="G1238">
        <v>64751400</v>
      </c>
      <c r="H1238">
        <v>-0.51459487441602303</v>
      </c>
      <c r="I1238" s="1">
        <v>45580.291666666664</v>
      </c>
      <c r="J1238">
        <v>22.66</v>
      </c>
      <c r="K1238">
        <v>22.66</v>
      </c>
      <c r="L1238">
        <v>23.72</v>
      </c>
      <c r="M1238">
        <v>22.47</v>
      </c>
      <c r="N1238">
        <v>23.41</v>
      </c>
      <c r="O1238">
        <v>1.2538704691707661</v>
      </c>
      <c r="P1238">
        <v>68900600</v>
      </c>
      <c r="Q1238" s="1">
        <v>45580.291666666664</v>
      </c>
      <c r="R1238">
        <v>418.74</v>
      </c>
      <c r="S1238">
        <v>418.74</v>
      </c>
      <c r="T1238">
        <v>422.48</v>
      </c>
      <c r="U1238">
        <v>415.26</v>
      </c>
      <c r="V1238">
        <v>422.18</v>
      </c>
      <c r="W1238">
        <v>18900200</v>
      </c>
      <c r="X1238">
        <v>-0.76471151964288109</v>
      </c>
      <c r="Y1238" s="1">
        <v>45580.291666666664</v>
      </c>
      <c r="Z1238">
        <v>131.6</v>
      </c>
      <c r="AA1238">
        <v>131.6</v>
      </c>
      <c r="AB1238">
        <v>138.57</v>
      </c>
      <c r="AC1238">
        <v>128.74</v>
      </c>
      <c r="AD1238">
        <v>137.87</v>
      </c>
      <c r="AE1238">
        <v>-0.3892578640245985</v>
      </c>
      <c r="AF1238">
        <v>377831000</v>
      </c>
      <c r="AG1238" s="1">
        <v>45580.291666666664</v>
      </c>
      <c r="AH1238">
        <v>18.66</v>
      </c>
      <c r="AI1238">
        <v>18.66</v>
      </c>
      <c r="AJ1238">
        <v>18.850000000000001</v>
      </c>
      <c r="AK1238">
        <v>18.600000000000001</v>
      </c>
      <c r="AL1238">
        <v>18.809999999999999</v>
      </c>
      <c r="AM1238">
        <v>-0.94272011912479403</v>
      </c>
      <c r="AN1238">
        <v>2120200</v>
      </c>
    </row>
    <row r="1239" spans="1:40">
      <c r="A1239" s="121">
        <v>45581.291666666664</v>
      </c>
      <c r="B1239">
        <v>231.52529999999999</v>
      </c>
      <c r="C1239">
        <v>231.78</v>
      </c>
      <c r="D1239">
        <v>232.12</v>
      </c>
      <c r="E1239">
        <v>229.84</v>
      </c>
      <c r="F1239">
        <v>231.6</v>
      </c>
      <c r="G1239">
        <v>34082200</v>
      </c>
      <c r="H1239">
        <v>-1.0925118648370296</v>
      </c>
      <c r="I1239" s="1">
        <v>45581.291666666664</v>
      </c>
      <c r="J1239">
        <v>22.31</v>
      </c>
      <c r="K1239">
        <v>22.31</v>
      </c>
      <c r="L1239">
        <v>22.54</v>
      </c>
      <c r="M1239">
        <v>21.74</v>
      </c>
      <c r="N1239">
        <v>22.38</v>
      </c>
      <c r="O1239">
        <v>0.96891234376654289</v>
      </c>
      <c r="P1239">
        <v>62151800</v>
      </c>
      <c r="Q1239" s="1">
        <v>45581.291666666664</v>
      </c>
      <c r="R1239">
        <v>416.12</v>
      </c>
      <c r="S1239">
        <v>416.12</v>
      </c>
      <c r="T1239">
        <v>416.36</v>
      </c>
      <c r="U1239">
        <v>410.48</v>
      </c>
      <c r="V1239">
        <v>415.17</v>
      </c>
      <c r="W1239">
        <v>15508900</v>
      </c>
      <c r="X1239">
        <v>-1.0314414150599789</v>
      </c>
      <c r="Y1239" s="1">
        <v>45581.291666666664</v>
      </c>
      <c r="Z1239">
        <v>135.72</v>
      </c>
      <c r="AA1239">
        <v>135.72</v>
      </c>
      <c r="AB1239">
        <v>136.62</v>
      </c>
      <c r="AC1239">
        <v>131.58000000000001</v>
      </c>
      <c r="AD1239">
        <v>133.97999999999999</v>
      </c>
      <c r="AE1239">
        <v>-0.99521849890498881</v>
      </c>
      <c r="AF1239">
        <v>264879700</v>
      </c>
      <c r="AG1239" s="1">
        <v>45581.291666666664</v>
      </c>
      <c r="AH1239">
        <v>18.68</v>
      </c>
      <c r="AI1239">
        <v>18.68</v>
      </c>
      <c r="AJ1239">
        <v>18.7</v>
      </c>
      <c r="AK1239">
        <v>18.61</v>
      </c>
      <c r="AL1239">
        <v>18.7</v>
      </c>
      <c r="AM1239">
        <v>-1.0410799514276812</v>
      </c>
      <c r="AN1239">
        <v>1885200</v>
      </c>
    </row>
    <row r="1240" spans="1:40">
      <c r="A1240" s="121">
        <v>45582.291666666664</v>
      </c>
      <c r="B1240">
        <v>231.89490000000001</v>
      </c>
      <c r="C1240">
        <v>232.15</v>
      </c>
      <c r="D1240">
        <v>233.85</v>
      </c>
      <c r="E1240">
        <v>230.52</v>
      </c>
      <c r="F1240">
        <v>233.43</v>
      </c>
      <c r="G1240">
        <v>32993800</v>
      </c>
      <c r="H1240">
        <v>-1.1130211983825482</v>
      </c>
      <c r="I1240" s="1">
        <v>45582.291666666664</v>
      </c>
      <c r="J1240">
        <v>22.44</v>
      </c>
      <c r="K1240">
        <v>22.44</v>
      </c>
      <c r="L1240">
        <v>22.82</v>
      </c>
      <c r="M1240">
        <v>22.4</v>
      </c>
      <c r="N1240">
        <v>22.72</v>
      </c>
      <c r="O1240">
        <v>0.19435555677624103</v>
      </c>
      <c r="P1240">
        <v>43807600</v>
      </c>
      <c r="Q1240" s="1">
        <v>45582.291666666664</v>
      </c>
      <c r="R1240">
        <v>416.72</v>
      </c>
      <c r="S1240">
        <v>416.72</v>
      </c>
      <c r="T1240">
        <v>422.5</v>
      </c>
      <c r="U1240">
        <v>415.59</v>
      </c>
      <c r="V1240">
        <v>422.36</v>
      </c>
      <c r="W1240">
        <v>14820000</v>
      </c>
      <c r="X1240">
        <v>-1.0856242431650829</v>
      </c>
      <c r="Y1240" s="1">
        <v>45582.291666666664</v>
      </c>
      <c r="Z1240">
        <v>136.93</v>
      </c>
      <c r="AA1240">
        <v>136.93</v>
      </c>
      <c r="AB1240">
        <v>140.88999999999999</v>
      </c>
      <c r="AC1240">
        <v>136.87</v>
      </c>
      <c r="AD1240">
        <v>139.34</v>
      </c>
      <c r="AE1240">
        <v>-0.77227798086565258</v>
      </c>
      <c r="AF1240">
        <v>306435900</v>
      </c>
      <c r="AG1240" s="1">
        <v>45582.291666666664</v>
      </c>
      <c r="AH1240">
        <v>18.510000000000002</v>
      </c>
      <c r="AI1240">
        <v>18.510000000000002</v>
      </c>
      <c r="AJ1240">
        <v>18.62</v>
      </c>
      <c r="AK1240">
        <v>18.43</v>
      </c>
      <c r="AL1240">
        <v>18.600000000000001</v>
      </c>
      <c r="AM1240">
        <v>-1.1341241672614335</v>
      </c>
      <c r="AN1240">
        <v>1662900</v>
      </c>
    </row>
    <row r="1241" spans="1:40">
      <c r="A1241" s="121">
        <v>45583.291666666664</v>
      </c>
      <c r="B1241">
        <v>234.74170000000001</v>
      </c>
      <c r="C1241">
        <v>235</v>
      </c>
      <c r="D1241">
        <v>236.18</v>
      </c>
      <c r="E1241">
        <v>234.01</v>
      </c>
      <c r="F1241">
        <v>236.18</v>
      </c>
      <c r="G1241">
        <v>46431500</v>
      </c>
      <c r="H1241">
        <v>-0.85980705708833904</v>
      </c>
      <c r="I1241" s="1">
        <v>45583.291666666664</v>
      </c>
      <c r="J1241">
        <v>22.77</v>
      </c>
      <c r="K1241">
        <v>22.77</v>
      </c>
      <c r="L1241">
        <v>22.82</v>
      </c>
      <c r="M1241">
        <v>22.5</v>
      </c>
      <c r="N1241">
        <v>22.61</v>
      </c>
      <c r="O1241">
        <v>3.2390337294546594E-2</v>
      </c>
      <c r="P1241">
        <v>39971700</v>
      </c>
      <c r="Q1241" s="1">
        <v>45583.291666666664</v>
      </c>
      <c r="R1241">
        <v>418.16</v>
      </c>
      <c r="S1241">
        <v>418.16</v>
      </c>
      <c r="T1241">
        <v>419.65</v>
      </c>
      <c r="U1241">
        <v>416.26</v>
      </c>
      <c r="V1241">
        <v>417.14</v>
      </c>
      <c r="W1241">
        <v>17145300</v>
      </c>
      <c r="X1241">
        <v>-0.90273655236409855</v>
      </c>
      <c r="Y1241" s="1">
        <v>45583.291666666664</v>
      </c>
      <c r="Z1241">
        <v>138</v>
      </c>
      <c r="AA1241">
        <v>138</v>
      </c>
      <c r="AB1241">
        <v>138.9</v>
      </c>
      <c r="AC1241">
        <v>137.28</v>
      </c>
      <c r="AD1241">
        <v>138.66999999999999</v>
      </c>
      <c r="AE1241">
        <v>-1.471556015965106</v>
      </c>
      <c r="AF1241">
        <v>176090200</v>
      </c>
      <c r="AG1241" s="1">
        <v>45583.291666666664</v>
      </c>
      <c r="AH1241">
        <v>18.22</v>
      </c>
      <c r="AI1241">
        <v>18.22</v>
      </c>
      <c r="AJ1241">
        <v>18.239999999999998</v>
      </c>
      <c r="AK1241">
        <v>18.079999999999998</v>
      </c>
      <c r="AL1241">
        <v>18.11</v>
      </c>
      <c r="AM1241">
        <v>-0.76931382753719335</v>
      </c>
      <c r="AN1241">
        <v>2534500</v>
      </c>
    </row>
    <row r="1242" spans="1:40">
      <c r="A1242" s="121">
        <v>45586.291666666664</v>
      </c>
      <c r="B1242">
        <v>236.2201</v>
      </c>
      <c r="C1242">
        <v>236.48</v>
      </c>
      <c r="D1242">
        <v>236.85</v>
      </c>
      <c r="E1242">
        <v>234.45</v>
      </c>
      <c r="F1242">
        <v>234.45</v>
      </c>
      <c r="G1242">
        <v>36254500</v>
      </c>
      <c r="H1242">
        <v>-1.0515779937777403</v>
      </c>
      <c r="I1242" s="1">
        <v>45586.291666666664</v>
      </c>
      <c r="J1242">
        <v>22.84</v>
      </c>
      <c r="K1242">
        <v>22.84</v>
      </c>
      <c r="L1242">
        <v>22.88</v>
      </c>
      <c r="M1242">
        <v>22.25</v>
      </c>
      <c r="N1242">
        <v>22.61</v>
      </c>
      <c r="O1242">
        <v>2.2058240731244468E-2</v>
      </c>
      <c r="P1242">
        <v>39727000</v>
      </c>
      <c r="Q1242" s="1">
        <v>45586.291666666664</v>
      </c>
      <c r="R1242">
        <v>418.78</v>
      </c>
      <c r="S1242">
        <v>418.78</v>
      </c>
      <c r="T1242">
        <v>418.96</v>
      </c>
      <c r="U1242">
        <v>413.75</v>
      </c>
      <c r="V1242">
        <v>416.12</v>
      </c>
      <c r="W1242">
        <v>14206100</v>
      </c>
      <c r="X1242">
        <v>-1.1339082294819987</v>
      </c>
      <c r="Y1242" s="1">
        <v>45586.291666666664</v>
      </c>
      <c r="Z1242">
        <v>143.71</v>
      </c>
      <c r="AA1242">
        <v>143.71</v>
      </c>
      <c r="AB1242">
        <v>143.71</v>
      </c>
      <c r="AC1242">
        <v>138</v>
      </c>
      <c r="AD1242">
        <v>138.13</v>
      </c>
      <c r="AE1242">
        <v>-0.99696313042727402</v>
      </c>
      <c r="AF1242">
        <v>264554500</v>
      </c>
      <c r="AG1242" s="1">
        <v>45586.291666666664</v>
      </c>
      <c r="AH1242">
        <v>18.100000000000001</v>
      </c>
      <c r="AI1242">
        <v>18.100000000000001</v>
      </c>
      <c r="AJ1242">
        <v>18.170000000000002</v>
      </c>
      <c r="AK1242">
        <v>18.02</v>
      </c>
      <c r="AL1242">
        <v>18.14</v>
      </c>
      <c r="AM1242">
        <v>-0.84180711670681063</v>
      </c>
      <c r="AN1242">
        <v>2361300</v>
      </c>
    </row>
    <row r="1243" spans="1:40">
      <c r="A1243" s="121">
        <v>45587.291666666664</v>
      </c>
      <c r="B1243">
        <v>235.60079999999999</v>
      </c>
      <c r="C1243">
        <v>235.86</v>
      </c>
      <c r="D1243">
        <v>236.22</v>
      </c>
      <c r="E1243">
        <v>232.6</v>
      </c>
      <c r="F1243">
        <v>233.89</v>
      </c>
      <c r="G1243">
        <v>38846600</v>
      </c>
      <c r="H1243">
        <v>-1.0027335951344665</v>
      </c>
      <c r="I1243" s="1">
        <v>45587.291666666664</v>
      </c>
      <c r="J1243">
        <v>22.4</v>
      </c>
      <c r="K1243">
        <v>22.4</v>
      </c>
      <c r="L1243">
        <v>22.82</v>
      </c>
      <c r="M1243">
        <v>22.17</v>
      </c>
      <c r="N1243">
        <v>22.73</v>
      </c>
      <c r="O1243">
        <v>0.46259316628725755</v>
      </c>
      <c r="P1243">
        <v>50160400</v>
      </c>
      <c r="Q1243" s="1">
        <v>45587.291666666664</v>
      </c>
      <c r="R1243">
        <v>427.51</v>
      </c>
      <c r="S1243">
        <v>427.51</v>
      </c>
      <c r="T1243">
        <v>430.58</v>
      </c>
      <c r="U1243">
        <v>418.04</v>
      </c>
      <c r="V1243">
        <v>418.49</v>
      </c>
      <c r="W1243">
        <v>25482200</v>
      </c>
      <c r="X1243">
        <v>-0.24702916431149233</v>
      </c>
      <c r="Y1243" s="1">
        <v>45587.291666666664</v>
      </c>
      <c r="Z1243">
        <v>143.59</v>
      </c>
      <c r="AA1243">
        <v>143.59</v>
      </c>
      <c r="AB1243">
        <v>144.41999999999999</v>
      </c>
      <c r="AC1243">
        <v>141.78</v>
      </c>
      <c r="AD1243">
        <v>142.91</v>
      </c>
      <c r="AE1243">
        <v>-1.2021284712747657</v>
      </c>
      <c r="AF1243">
        <v>226311600</v>
      </c>
      <c r="AG1243" s="1">
        <v>45587.291666666664</v>
      </c>
      <c r="AH1243">
        <v>17.89</v>
      </c>
      <c r="AI1243">
        <v>17.89</v>
      </c>
      <c r="AJ1243">
        <v>17.940000000000001</v>
      </c>
      <c r="AK1243">
        <v>17.82</v>
      </c>
      <c r="AL1243">
        <v>17.899999999999999</v>
      </c>
      <c r="AM1243">
        <v>-0.7290490791646923</v>
      </c>
      <c r="AN1243">
        <v>2630700</v>
      </c>
    </row>
    <row r="1244" spans="1:40">
      <c r="A1244" s="121">
        <v>45588.291666666664</v>
      </c>
      <c r="B1244">
        <v>230.50640000000001</v>
      </c>
      <c r="C1244">
        <v>230.76</v>
      </c>
      <c r="D1244">
        <v>235.14</v>
      </c>
      <c r="E1244">
        <v>227.76</v>
      </c>
      <c r="F1244">
        <v>234.08</v>
      </c>
      <c r="G1244">
        <v>52287000</v>
      </c>
      <c r="H1244">
        <v>-0.74946857622120844</v>
      </c>
      <c r="I1244" s="1">
        <v>45588.291666666664</v>
      </c>
      <c r="J1244">
        <v>21.98</v>
      </c>
      <c r="K1244">
        <v>21.98</v>
      </c>
      <c r="L1244">
        <v>22.43</v>
      </c>
      <c r="M1244">
        <v>21.58</v>
      </c>
      <c r="N1244">
        <v>22.3</v>
      </c>
      <c r="O1244">
        <v>0.27844370677957647</v>
      </c>
      <c r="P1244">
        <v>45799100</v>
      </c>
      <c r="Q1244" s="1">
        <v>45588.291666666664</v>
      </c>
      <c r="R1244">
        <v>424.6</v>
      </c>
      <c r="S1244">
        <v>424.6</v>
      </c>
      <c r="T1244">
        <v>431.08</v>
      </c>
      <c r="U1244">
        <v>422.53</v>
      </c>
      <c r="V1244">
        <v>430.86</v>
      </c>
      <c r="W1244">
        <v>19654400</v>
      </c>
      <c r="X1244">
        <v>-0.70539276662086137</v>
      </c>
      <c r="Y1244" s="1">
        <v>45588.291666666664</v>
      </c>
      <c r="Z1244">
        <v>139.56</v>
      </c>
      <c r="AA1244">
        <v>139.56</v>
      </c>
      <c r="AB1244">
        <v>142.43</v>
      </c>
      <c r="AC1244">
        <v>137.46</v>
      </c>
      <c r="AD1244">
        <v>142.03</v>
      </c>
      <c r="AE1244">
        <v>-0.88228794252872145</v>
      </c>
      <c r="AF1244">
        <v>285930000</v>
      </c>
      <c r="AG1244" s="1">
        <v>45588.291666666664</v>
      </c>
      <c r="AH1244">
        <v>17.53</v>
      </c>
      <c r="AI1244">
        <v>17.53</v>
      </c>
      <c r="AJ1244">
        <v>17.64</v>
      </c>
      <c r="AK1244">
        <v>17.420000000000002</v>
      </c>
      <c r="AL1244">
        <v>17.5</v>
      </c>
      <c r="AM1244">
        <v>-0.64052523009209383</v>
      </c>
      <c r="AN1244">
        <v>2842200</v>
      </c>
    </row>
    <row r="1245" spans="1:40">
      <c r="A1245" s="121">
        <v>45589.291666666664</v>
      </c>
      <c r="B1245">
        <v>230.31659999999999</v>
      </c>
      <c r="C1245">
        <v>230.57</v>
      </c>
      <c r="D1245">
        <v>230.82</v>
      </c>
      <c r="E1245">
        <v>228.41</v>
      </c>
      <c r="F1245">
        <v>229.98</v>
      </c>
      <c r="G1245">
        <v>31109500</v>
      </c>
      <c r="H1245">
        <v>-1.1485281234099471</v>
      </c>
      <c r="I1245" s="1">
        <v>45589.291666666664</v>
      </c>
      <c r="J1245">
        <v>22.34</v>
      </c>
      <c r="K1245">
        <v>22.34</v>
      </c>
      <c r="L1245">
        <v>22.37</v>
      </c>
      <c r="M1245">
        <v>21.97</v>
      </c>
      <c r="N1245">
        <v>22.09</v>
      </c>
      <c r="O1245">
        <v>5.6993985302050271E-2</v>
      </c>
      <c r="P1245">
        <v>40554400</v>
      </c>
      <c r="Q1245" s="1">
        <v>45589.291666666664</v>
      </c>
      <c r="R1245">
        <v>424.73</v>
      </c>
      <c r="S1245">
        <v>424.73</v>
      </c>
      <c r="T1245">
        <v>425.98</v>
      </c>
      <c r="U1245">
        <v>422.4</v>
      </c>
      <c r="V1245">
        <v>425.33</v>
      </c>
      <c r="W1245">
        <v>13581600</v>
      </c>
      <c r="X1245">
        <v>-1.183025918771645</v>
      </c>
      <c r="Y1245" s="1">
        <v>45589.291666666664</v>
      </c>
      <c r="Z1245">
        <v>140.41</v>
      </c>
      <c r="AA1245">
        <v>140.41</v>
      </c>
      <c r="AB1245">
        <v>141.35</v>
      </c>
      <c r="AC1245">
        <v>138.46</v>
      </c>
      <c r="AD1245">
        <v>140.82</v>
      </c>
      <c r="AE1245">
        <v>-1.4915951368912814</v>
      </c>
      <c r="AF1245">
        <v>172354900</v>
      </c>
      <c r="AG1245" s="1">
        <v>45589.291666666664</v>
      </c>
      <c r="AH1245">
        <v>17.690000000000001</v>
      </c>
      <c r="AI1245">
        <v>17.690000000000001</v>
      </c>
      <c r="AJ1245">
        <v>17.739999999999998</v>
      </c>
      <c r="AK1245">
        <v>17.59</v>
      </c>
      <c r="AL1245">
        <v>17.600000000000001</v>
      </c>
      <c r="AM1245">
        <v>-0.76512830275834709</v>
      </c>
      <c r="AN1245">
        <v>2544500</v>
      </c>
    </row>
    <row r="1246" spans="1:40">
      <c r="A1246" s="121">
        <v>45590.291666666664</v>
      </c>
      <c r="B1246">
        <v>231.1557</v>
      </c>
      <c r="C1246">
        <v>231.41</v>
      </c>
      <c r="D1246">
        <v>233.22</v>
      </c>
      <c r="E1246">
        <v>229.57</v>
      </c>
      <c r="F1246">
        <v>229.74</v>
      </c>
      <c r="G1246">
        <v>38802300</v>
      </c>
      <c r="H1246">
        <v>-1.003568364958122</v>
      </c>
      <c r="I1246" s="1">
        <v>45590.291666666664</v>
      </c>
      <c r="J1246">
        <v>22.68</v>
      </c>
      <c r="K1246">
        <v>22.68</v>
      </c>
      <c r="L1246">
        <v>23.34</v>
      </c>
      <c r="M1246">
        <v>22.41</v>
      </c>
      <c r="N1246">
        <v>22.42</v>
      </c>
      <c r="O1246">
        <v>1.1948588706547421</v>
      </c>
      <c r="P1246">
        <v>67503000</v>
      </c>
      <c r="Q1246" s="1">
        <v>45590.291666666664</v>
      </c>
      <c r="R1246">
        <v>428.15</v>
      </c>
      <c r="S1246">
        <v>428.15</v>
      </c>
      <c r="T1246">
        <v>432.52</v>
      </c>
      <c r="U1246">
        <v>426.57</v>
      </c>
      <c r="V1246">
        <v>426.76</v>
      </c>
      <c r="W1246">
        <v>16899100</v>
      </c>
      <c r="X1246">
        <v>-0.92210048367412412</v>
      </c>
      <c r="Y1246" s="1">
        <v>45590.291666666664</v>
      </c>
      <c r="Z1246">
        <v>141.54</v>
      </c>
      <c r="AA1246">
        <v>141.54</v>
      </c>
      <c r="AB1246">
        <v>144.13</v>
      </c>
      <c r="AC1246">
        <v>140.80000000000001</v>
      </c>
      <c r="AD1246">
        <v>140.93</v>
      </c>
      <c r="AE1246">
        <v>-1.3158058071956273</v>
      </c>
      <c r="AF1246">
        <v>205122100</v>
      </c>
      <c r="AG1246" s="1">
        <v>45590.291666666664</v>
      </c>
      <c r="AH1246">
        <v>17.62</v>
      </c>
      <c r="AI1246">
        <v>17.62</v>
      </c>
      <c r="AJ1246">
        <v>17.68</v>
      </c>
      <c r="AK1246">
        <v>17.54</v>
      </c>
      <c r="AL1246">
        <v>17.55</v>
      </c>
      <c r="AM1246">
        <v>-0.7388013518994041</v>
      </c>
      <c r="AN1246">
        <v>2607400</v>
      </c>
    </row>
    <row r="1247" spans="1:40">
      <c r="A1247" s="121">
        <v>45593.291666666664</v>
      </c>
      <c r="B1247">
        <v>233.14349999999999</v>
      </c>
      <c r="C1247">
        <v>233.4</v>
      </c>
      <c r="D1247">
        <v>234.73</v>
      </c>
      <c r="E1247">
        <v>232.55</v>
      </c>
      <c r="F1247">
        <v>233.32</v>
      </c>
      <c r="G1247">
        <v>36087100</v>
      </c>
      <c r="H1247">
        <v>-1.0547324061587764</v>
      </c>
      <c r="I1247" s="1">
        <v>45593.291666666664</v>
      </c>
      <c r="J1247">
        <v>22.92</v>
      </c>
      <c r="K1247">
        <v>22.92</v>
      </c>
      <c r="L1247">
        <v>23.27</v>
      </c>
      <c r="M1247">
        <v>22.56</v>
      </c>
      <c r="N1247">
        <v>22.67</v>
      </c>
      <c r="O1247">
        <v>0.11444331339370892</v>
      </c>
      <c r="P1247">
        <v>41915000</v>
      </c>
      <c r="Q1247" s="1">
        <v>45593.291666666664</v>
      </c>
      <c r="R1247">
        <v>426.59</v>
      </c>
      <c r="S1247">
        <v>426.59</v>
      </c>
      <c r="T1247">
        <v>431.94</v>
      </c>
      <c r="U1247">
        <v>426.3</v>
      </c>
      <c r="V1247">
        <v>431.66</v>
      </c>
      <c r="W1247">
        <v>14882400</v>
      </c>
      <c r="X1247">
        <v>-1.0807164067973103</v>
      </c>
      <c r="Y1247" s="1">
        <v>45593.291666666664</v>
      </c>
      <c r="Z1247">
        <v>140.52000000000001</v>
      </c>
      <c r="AA1247">
        <v>140.52000000000001</v>
      </c>
      <c r="AB1247">
        <v>143.13999999999999</v>
      </c>
      <c r="AC1247">
        <v>140.05000000000001</v>
      </c>
      <c r="AD1247">
        <v>143</v>
      </c>
      <c r="AE1247">
        <v>-1.4849867816970901</v>
      </c>
      <c r="AF1247">
        <v>173586700</v>
      </c>
      <c r="AG1247" s="1">
        <v>45593.291666666664</v>
      </c>
      <c r="AH1247">
        <v>17.75</v>
      </c>
      <c r="AI1247">
        <v>17.75</v>
      </c>
      <c r="AJ1247">
        <v>17.79</v>
      </c>
      <c r="AK1247">
        <v>17.68</v>
      </c>
      <c r="AL1247">
        <v>17.71</v>
      </c>
      <c r="AM1247">
        <v>-0.75290657040411602</v>
      </c>
      <c r="AN1247">
        <v>2573700</v>
      </c>
    </row>
    <row r="1248" spans="1:40">
      <c r="A1248" s="121">
        <v>45594.291666666664</v>
      </c>
      <c r="B1248">
        <v>233.41319999999999</v>
      </c>
      <c r="C1248">
        <v>233.67</v>
      </c>
      <c r="D1248">
        <v>234.33</v>
      </c>
      <c r="E1248">
        <v>232.32</v>
      </c>
      <c r="F1248">
        <v>233.1</v>
      </c>
      <c r="G1248">
        <v>35417200</v>
      </c>
      <c r="H1248">
        <v>-1.0673557087517047</v>
      </c>
      <c r="I1248" s="1">
        <v>45594.291666666664</v>
      </c>
      <c r="J1248">
        <v>22.9</v>
      </c>
      <c r="K1248">
        <v>22.9</v>
      </c>
      <c r="L1248">
        <v>23.14</v>
      </c>
      <c r="M1248">
        <v>22.41</v>
      </c>
      <c r="N1248">
        <v>22.87</v>
      </c>
      <c r="O1248">
        <v>1.8670236095616453</v>
      </c>
      <c r="P1248">
        <v>83422200</v>
      </c>
      <c r="Q1248" s="1">
        <v>45594.291666666664</v>
      </c>
      <c r="R1248">
        <v>431.95</v>
      </c>
      <c r="S1248">
        <v>431.95</v>
      </c>
      <c r="T1248">
        <v>433.17</v>
      </c>
      <c r="U1248">
        <v>425.8</v>
      </c>
      <c r="V1248">
        <v>428</v>
      </c>
      <c r="W1248">
        <v>17644100</v>
      </c>
      <c r="X1248">
        <v>-0.86350532191145557</v>
      </c>
      <c r="Y1248" s="1">
        <v>45594.291666666664</v>
      </c>
      <c r="Z1248">
        <v>141.25</v>
      </c>
      <c r="AA1248">
        <v>141.25</v>
      </c>
      <c r="AB1248">
        <v>142.26</v>
      </c>
      <c r="AC1248">
        <v>138.9</v>
      </c>
      <c r="AD1248">
        <v>140.29</v>
      </c>
      <c r="AE1248">
        <v>-1.5707864938713241</v>
      </c>
      <c r="AF1248">
        <v>157593600</v>
      </c>
      <c r="AG1248" s="1">
        <v>45594.291666666664</v>
      </c>
      <c r="AH1248">
        <v>17.850000000000001</v>
      </c>
      <c r="AI1248">
        <v>17.850000000000001</v>
      </c>
      <c r="AJ1248">
        <v>17.88</v>
      </c>
      <c r="AK1248">
        <v>17.7</v>
      </c>
      <c r="AL1248">
        <v>17.760000000000002</v>
      </c>
      <c r="AM1248">
        <v>-0.70071307641190306</v>
      </c>
      <c r="AN1248">
        <v>2698400</v>
      </c>
    </row>
    <row r="1249" spans="1:40">
      <c r="A1249" s="121">
        <v>45595.291666666664</v>
      </c>
      <c r="B1249">
        <v>229.84710000000001</v>
      </c>
      <c r="C1249">
        <v>230.1</v>
      </c>
      <c r="D1249">
        <v>233.47</v>
      </c>
      <c r="E1249">
        <v>229.55</v>
      </c>
      <c r="F1249">
        <v>232.61</v>
      </c>
      <c r="G1249">
        <v>47070900</v>
      </c>
      <c r="H1249">
        <v>-0.84775848315503821</v>
      </c>
      <c r="I1249" s="1">
        <v>45595.291666666664</v>
      </c>
      <c r="J1249">
        <v>22.3</v>
      </c>
      <c r="K1249">
        <v>22.3</v>
      </c>
      <c r="L1249">
        <v>22.93</v>
      </c>
      <c r="M1249">
        <v>22.26</v>
      </c>
      <c r="N1249">
        <v>22.42</v>
      </c>
      <c r="O1249">
        <v>0.49556129459386278</v>
      </c>
      <c r="P1249">
        <v>50941200</v>
      </c>
      <c r="Q1249" s="1">
        <v>45595.291666666664</v>
      </c>
      <c r="R1249">
        <v>432.53</v>
      </c>
      <c r="S1249">
        <v>432.53</v>
      </c>
      <c r="T1249">
        <v>438.5</v>
      </c>
      <c r="U1249">
        <v>432.1</v>
      </c>
      <c r="V1249">
        <v>437.44</v>
      </c>
      <c r="W1249">
        <v>29749100</v>
      </c>
      <c r="X1249">
        <v>8.856774270210574E-2</v>
      </c>
      <c r="Y1249" s="1">
        <v>45595.291666666664</v>
      </c>
      <c r="Z1249">
        <v>139.34</v>
      </c>
      <c r="AA1249">
        <v>139.34</v>
      </c>
      <c r="AB1249">
        <v>140.33000000000001</v>
      </c>
      <c r="AC1249">
        <v>136.81</v>
      </c>
      <c r="AD1249">
        <v>139.54</v>
      </c>
      <c r="AE1249">
        <v>-1.4537025127578083</v>
      </c>
      <c r="AF1249">
        <v>179418100</v>
      </c>
      <c r="AG1249" s="1">
        <v>45595.291666666664</v>
      </c>
      <c r="AH1249">
        <v>17.98</v>
      </c>
      <c r="AI1249">
        <v>17.98</v>
      </c>
      <c r="AJ1249">
        <v>18.11</v>
      </c>
      <c r="AK1249">
        <v>17.97</v>
      </c>
      <c r="AL1249">
        <v>18.07</v>
      </c>
      <c r="AM1249">
        <v>-0.56807379617026499</v>
      </c>
      <c r="AN1249">
        <v>3015300</v>
      </c>
    </row>
    <row r="1250" spans="1:40">
      <c r="A1250" s="121">
        <v>45596.291666666664</v>
      </c>
      <c r="B1250">
        <v>225.6617</v>
      </c>
      <c r="C1250">
        <v>225.91</v>
      </c>
      <c r="D1250">
        <v>229.83</v>
      </c>
      <c r="E1250">
        <v>225.37</v>
      </c>
      <c r="F1250">
        <v>229.34</v>
      </c>
      <c r="G1250">
        <v>64370100</v>
      </c>
      <c r="H1250">
        <v>-0.52177992483949442</v>
      </c>
      <c r="I1250" s="1">
        <v>45596.291666666664</v>
      </c>
      <c r="J1250">
        <v>21.52</v>
      </c>
      <c r="K1250">
        <v>21.52</v>
      </c>
      <c r="L1250">
        <v>22.25</v>
      </c>
      <c r="M1250">
        <v>21.47</v>
      </c>
      <c r="N1250">
        <v>22.15</v>
      </c>
      <c r="O1250">
        <v>3.0941785831955588</v>
      </c>
      <c r="P1250">
        <v>112485500</v>
      </c>
      <c r="Q1250" s="1">
        <v>45596.291666666664</v>
      </c>
      <c r="R1250">
        <v>406.35</v>
      </c>
      <c r="S1250">
        <v>406.35</v>
      </c>
      <c r="T1250">
        <v>416.16</v>
      </c>
      <c r="U1250">
        <v>406.3</v>
      </c>
      <c r="V1250">
        <v>415.36</v>
      </c>
      <c r="W1250">
        <v>53971000</v>
      </c>
      <c r="X1250">
        <v>1.9936498214929541</v>
      </c>
      <c r="Y1250" s="1">
        <v>45596.291666666664</v>
      </c>
      <c r="Z1250">
        <v>132.76</v>
      </c>
      <c r="AA1250">
        <v>132.76</v>
      </c>
      <c r="AB1250">
        <v>137.61000000000001</v>
      </c>
      <c r="AC1250">
        <v>132.11000000000001</v>
      </c>
      <c r="AD1250">
        <v>137.6</v>
      </c>
      <c r="AE1250">
        <v>-0.96753669019699406</v>
      </c>
      <c r="AF1250">
        <v>270039600</v>
      </c>
      <c r="AG1250" s="1">
        <v>45596.291666666664</v>
      </c>
      <c r="AH1250">
        <v>17.600000000000001</v>
      </c>
      <c r="AI1250">
        <v>17.600000000000001</v>
      </c>
      <c r="AJ1250">
        <v>17.82</v>
      </c>
      <c r="AK1250">
        <v>17.559999999999999</v>
      </c>
      <c r="AL1250">
        <v>17.82</v>
      </c>
      <c r="AM1250">
        <v>-0.93598142423085151</v>
      </c>
      <c r="AN1250">
        <v>2136300</v>
      </c>
    </row>
    <row r="1251" spans="1:40">
      <c r="A1251" s="121">
        <v>45597.291666666664</v>
      </c>
      <c r="B1251">
        <v>222.66499999999999</v>
      </c>
      <c r="C1251">
        <v>222.91</v>
      </c>
      <c r="D1251">
        <v>225.35</v>
      </c>
      <c r="E1251">
        <v>220.27</v>
      </c>
      <c r="F1251">
        <v>220.97</v>
      </c>
      <c r="G1251">
        <v>65276700</v>
      </c>
      <c r="H1251">
        <v>-0.50469635097660637</v>
      </c>
      <c r="I1251" s="1">
        <v>45597.291666666664</v>
      </c>
      <c r="J1251">
        <v>23.2</v>
      </c>
      <c r="K1251">
        <v>23.2</v>
      </c>
      <c r="L1251">
        <v>23.58</v>
      </c>
      <c r="M1251">
        <v>21.91</v>
      </c>
      <c r="N1251">
        <v>23</v>
      </c>
      <c r="O1251">
        <v>5.6692055883893389</v>
      </c>
      <c r="P1251">
        <v>173471100</v>
      </c>
      <c r="Q1251" s="1">
        <v>45597.291666666664</v>
      </c>
      <c r="R1251">
        <v>410.37</v>
      </c>
      <c r="S1251">
        <v>410.37</v>
      </c>
      <c r="T1251">
        <v>415.5</v>
      </c>
      <c r="U1251">
        <v>407.5</v>
      </c>
      <c r="V1251">
        <v>409.01</v>
      </c>
      <c r="W1251">
        <v>24230400</v>
      </c>
      <c r="X1251">
        <v>-0.34548476631754405</v>
      </c>
      <c r="Y1251" s="1">
        <v>45597.291666666664</v>
      </c>
      <c r="Z1251">
        <v>135.4</v>
      </c>
      <c r="AA1251">
        <v>135.4</v>
      </c>
      <c r="AB1251">
        <v>137.31</v>
      </c>
      <c r="AC1251">
        <v>134.57</v>
      </c>
      <c r="AD1251">
        <v>134.69999999999999</v>
      </c>
      <c r="AE1251">
        <v>-1.3050456367028611</v>
      </c>
      <c r="AF1251">
        <v>207127800</v>
      </c>
      <c r="AG1251" s="1">
        <v>45597.291666666664</v>
      </c>
      <c r="AH1251">
        <v>17.73</v>
      </c>
      <c r="AI1251">
        <v>17.73</v>
      </c>
      <c r="AJ1251">
        <v>17.84</v>
      </c>
      <c r="AK1251">
        <v>17.62</v>
      </c>
      <c r="AL1251">
        <v>17.68</v>
      </c>
      <c r="AM1251">
        <v>-1.1683617599523961</v>
      </c>
      <c r="AN1251">
        <v>1581100</v>
      </c>
    </row>
    <row r="1252" spans="1:40">
      <c r="A1252" s="121">
        <v>45600.291666666664</v>
      </c>
      <c r="B1252">
        <v>221.76599999999999</v>
      </c>
      <c r="C1252">
        <v>222.01</v>
      </c>
      <c r="D1252">
        <v>222.79</v>
      </c>
      <c r="E1252">
        <v>219.71</v>
      </c>
      <c r="F1252">
        <v>220.99</v>
      </c>
      <c r="G1252">
        <v>44944500</v>
      </c>
      <c r="H1252">
        <v>-0.88782743469049485</v>
      </c>
      <c r="I1252" s="1">
        <v>45600.291666666664</v>
      </c>
      <c r="J1252">
        <v>22.52</v>
      </c>
      <c r="K1252">
        <v>22.52</v>
      </c>
      <c r="L1252">
        <v>23</v>
      </c>
      <c r="M1252">
        <v>22</v>
      </c>
      <c r="N1252">
        <v>22.96</v>
      </c>
      <c r="O1252">
        <v>1.9174427207436602</v>
      </c>
      <c r="P1252">
        <v>84616300</v>
      </c>
      <c r="Q1252" s="1">
        <v>45600.291666666664</v>
      </c>
      <c r="R1252">
        <v>408.46</v>
      </c>
      <c r="S1252">
        <v>408.46</v>
      </c>
      <c r="T1252">
        <v>410.42</v>
      </c>
      <c r="U1252">
        <v>405.57</v>
      </c>
      <c r="V1252">
        <v>409.8</v>
      </c>
      <c r="W1252">
        <v>19672300</v>
      </c>
      <c r="X1252">
        <v>-0.70398490971408045</v>
      </c>
      <c r="Y1252" s="1">
        <v>45600.291666666664</v>
      </c>
      <c r="Z1252">
        <v>136.05000000000001</v>
      </c>
      <c r="AA1252">
        <v>136.05000000000001</v>
      </c>
      <c r="AB1252">
        <v>138.96</v>
      </c>
      <c r="AC1252">
        <v>135.57</v>
      </c>
      <c r="AD1252">
        <v>137.21</v>
      </c>
      <c r="AE1252">
        <v>-1.4101934841326975</v>
      </c>
      <c r="AF1252">
        <v>187528200</v>
      </c>
      <c r="AG1252" s="1">
        <v>45600.291666666664</v>
      </c>
      <c r="AH1252">
        <v>17.739999999999998</v>
      </c>
      <c r="AI1252">
        <v>17.739999999999998</v>
      </c>
      <c r="AJ1252">
        <v>17.850000000000001</v>
      </c>
      <c r="AK1252">
        <v>17.72</v>
      </c>
      <c r="AL1252">
        <v>17.75</v>
      </c>
      <c r="AM1252">
        <v>-1.1070438219422982</v>
      </c>
      <c r="AN1252">
        <v>1727600</v>
      </c>
    </row>
    <row r="1253" spans="1:40">
      <c r="A1253" s="121">
        <v>45601.291666666664</v>
      </c>
      <c r="B1253">
        <v>223.20439999999999</v>
      </c>
      <c r="C1253">
        <v>223.45</v>
      </c>
      <c r="D1253">
        <v>223.95</v>
      </c>
      <c r="E1253">
        <v>221.14</v>
      </c>
      <c r="F1253">
        <v>221.8</v>
      </c>
      <c r="G1253">
        <v>28111300</v>
      </c>
      <c r="H1253">
        <v>-1.2050248928294383</v>
      </c>
      <c r="I1253" s="1">
        <v>45601.291666666664</v>
      </c>
      <c r="J1253">
        <v>23.32</v>
      </c>
      <c r="K1253">
        <v>23.32</v>
      </c>
      <c r="L1253">
        <v>23.58</v>
      </c>
      <c r="M1253">
        <v>22.4</v>
      </c>
      <c r="N1253">
        <v>22.58</v>
      </c>
      <c r="O1253">
        <v>0.84230510410548265</v>
      </c>
      <c r="P1253">
        <v>59153300</v>
      </c>
      <c r="Q1253" s="1">
        <v>45601.291666666664</v>
      </c>
      <c r="R1253">
        <v>411.46</v>
      </c>
      <c r="S1253">
        <v>411.46</v>
      </c>
      <c r="T1253">
        <v>414.9</v>
      </c>
      <c r="U1253">
        <v>408.08</v>
      </c>
      <c r="V1253">
        <v>408.37</v>
      </c>
      <c r="W1253">
        <v>17626000</v>
      </c>
      <c r="X1253">
        <v>-0.8649289090630049</v>
      </c>
      <c r="Y1253" s="1">
        <v>45601.291666666664</v>
      </c>
      <c r="Z1253">
        <v>139.91</v>
      </c>
      <c r="AA1253">
        <v>139.91</v>
      </c>
      <c r="AB1253">
        <v>140.37</v>
      </c>
      <c r="AC1253">
        <v>137.33000000000001</v>
      </c>
      <c r="AD1253">
        <v>137.44999999999999</v>
      </c>
      <c r="AE1253">
        <v>-1.5549936086459137</v>
      </c>
      <c r="AF1253">
        <v>160537400</v>
      </c>
      <c r="AG1253" s="1">
        <v>45601.291666666664</v>
      </c>
      <c r="AH1253">
        <v>18.05</v>
      </c>
      <c r="AI1253">
        <v>18.05</v>
      </c>
      <c r="AJ1253">
        <v>18.100000000000001</v>
      </c>
      <c r="AK1253">
        <v>17.899999999999999</v>
      </c>
      <c r="AL1253">
        <v>18</v>
      </c>
      <c r="AM1253">
        <v>-0.87930941872527313</v>
      </c>
      <c r="AN1253">
        <v>2271700</v>
      </c>
    </row>
    <row r="1254" spans="1:40">
      <c r="A1254" s="121">
        <v>45602.291666666664</v>
      </c>
      <c r="B1254">
        <v>222.4752</v>
      </c>
      <c r="C1254">
        <v>222.72</v>
      </c>
      <c r="D1254">
        <v>226.07</v>
      </c>
      <c r="E1254">
        <v>221.19</v>
      </c>
      <c r="F1254">
        <v>222.61</v>
      </c>
      <c r="G1254">
        <v>54561100</v>
      </c>
      <c r="H1254">
        <v>-0.70661643048814693</v>
      </c>
      <c r="I1254" s="1">
        <v>45602.291666666664</v>
      </c>
      <c r="J1254">
        <v>25.05</v>
      </c>
      <c r="K1254">
        <v>25.05</v>
      </c>
      <c r="L1254">
        <v>25.12</v>
      </c>
      <c r="M1254">
        <v>24.05</v>
      </c>
      <c r="N1254">
        <v>24.3</v>
      </c>
      <c r="O1254">
        <v>3.2746841524972203</v>
      </c>
      <c r="P1254">
        <v>116760500</v>
      </c>
      <c r="Q1254" s="1">
        <v>45602.291666666664</v>
      </c>
      <c r="R1254">
        <v>420.18</v>
      </c>
      <c r="S1254">
        <v>420.18</v>
      </c>
      <c r="T1254">
        <v>420.45</v>
      </c>
      <c r="U1254">
        <v>410.52</v>
      </c>
      <c r="V1254">
        <v>412.42</v>
      </c>
      <c r="W1254">
        <v>26681800</v>
      </c>
      <c r="X1254">
        <v>-0.15267915619001954</v>
      </c>
      <c r="Y1254" s="1">
        <v>45602.291666666664</v>
      </c>
      <c r="Z1254">
        <v>145.61000000000001</v>
      </c>
      <c r="AA1254">
        <v>145.61000000000001</v>
      </c>
      <c r="AB1254">
        <v>146.49</v>
      </c>
      <c r="AC1254">
        <v>141.96</v>
      </c>
      <c r="AD1254">
        <v>142.96</v>
      </c>
      <c r="AE1254">
        <v>-1.1177278977875302</v>
      </c>
      <c r="AF1254">
        <v>242043900</v>
      </c>
      <c r="AG1254" s="1">
        <v>45602.291666666664</v>
      </c>
      <c r="AH1254">
        <v>17.989999999999998</v>
      </c>
      <c r="AI1254">
        <v>17.989999999999998</v>
      </c>
      <c r="AJ1254">
        <v>18.02</v>
      </c>
      <c r="AK1254">
        <v>17.829999999999998</v>
      </c>
      <c r="AL1254">
        <v>18</v>
      </c>
      <c r="AM1254">
        <v>-0.59109418245391943</v>
      </c>
      <c r="AN1254">
        <v>2960300</v>
      </c>
    </row>
    <row r="1255" spans="1:40">
      <c r="A1255" s="121">
        <v>45603.291666666664</v>
      </c>
      <c r="B1255">
        <v>227.23</v>
      </c>
      <c r="C1255">
        <v>227.48</v>
      </c>
      <c r="D1255">
        <v>227.88</v>
      </c>
      <c r="E1255">
        <v>224.57</v>
      </c>
      <c r="F1255">
        <v>224.63</v>
      </c>
      <c r="G1255">
        <v>42137700</v>
      </c>
      <c r="H1255">
        <v>-0.94071754622629233</v>
      </c>
      <c r="I1255" s="1">
        <v>45603.291666666664</v>
      </c>
      <c r="J1255">
        <v>26.23</v>
      </c>
      <c r="K1255">
        <v>26.23</v>
      </c>
      <c r="L1255">
        <v>26.38</v>
      </c>
      <c r="M1255">
        <v>25.19</v>
      </c>
      <c r="N1255">
        <v>25.43</v>
      </c>
      <c r="O1255">
        <v>2.6298802577792006</v>
      </c>
      <c r="P1255">
        <v>101489300</v>
      </c>
      <c r="Q1255" s="1">
        <v>45603.291666666664</v>
      </c>
      <c r="R1255">
        <v>425.43</v>
      </c>
      <c r="S1255">
        <v>425.43</v>
      </c>
      <c r="T1255">
        <v>426.85</v>
      </c>
      <c r="U1255">
        <v>419.88</v>
      </c>
      <c r="V1255">
        <v>421.28</v>
      </c>
      <c r="W1255">
        <v>19901800</v>
      </c>
      <c r="X1255">
        <v>-0.68593445384222484</v>
      </c>
      <c r="Y1255" s="1">
        <v>45603.291666666664</v>
      </c>
      <c r="Z1255">
        <v>148.88</v>
      </c>
      <c r="AA1255">
        <v>148.88</v>
      </c>
      <c r="AB1255">
        <v>148.93</v>
      </c>
      <c r="AC1255">
        <v>146.16999999999999</v>
      </c>
      <c r="AD1255">
        <v>146.38999999999999</v>
      </c>
      <c r="AE1255">
        <v>-1.3039968191671698</v>
      </c>
      <c r="AF1255">
        <v>207323300</v>
      </c>
      <c r="AG1255" s="1">
        <v>45603.291666666664</v>
      </c>
      <c r="AH1255">
        <v>18.27</v>
      </c>
      <c r="AI1255">
        <v>18.27</v>
      </c>
      <c r="AJ1255">
        <v>18.34</v>
      </c>
      <c r="AK1255">
        <v>18.12</v>
      </c>
      <c r="AL1255">
        <v>18.2</v>
      </c>
      <c r="AM1255">
        <v>-0.28605313657160381</v>
      </c>
      <c r="AN1255">
        <v>3689100</v>
      </c>
    </row>
    <row r="1256" spans="1:40">
      <c r="A1256" s="121">
        <v>45604.291666666664</v>
      </c>
      <c r="B1256">
        <v>226.96</v>
      </c>
      <c r="C1256">
        <v>226.96</v>
      </c>
      <c r="D1256">
        <v>228.66</v>
      </c>
      <c r="E1256">
        <v>226.41</v>
      </c>
      <c r="F1256">
        <v>227.17</v>
      </c>
      <c r="G1256">
        <v>38328800</v>
      </c>
      <c r="H1256">
        <v>-1.0124907918543027</v>
      </c>
      <c r="I1256" s="1">
        <v>45604.291666666664</v>
      </c>
      <c r="J1256">
        <v>26.2</v>
      </c>
      <c r="K1256">
        <v>26.2</v>
      </c>
      <c r="L1256">
        <v>26.43</v>
      </c>
      <c r="M1256">
        <v>25.83</v>
      </c>
      <c r="N1256">
        <v>26</v>
      </c>
      <c r="O1256">
        <v>1.571703831126632</v>
      </c>
      <c r="P1256">
        <v>76428000</v>
      </c>
      <c r="Q1256" s="1">
        <v>45604.291666666664</v>
      </c>
      <c r="R1256">
        <v>422.54</v>
      </c>
      <c r="S1256">
        <v>422.54</v>
      </c>
      <c r="T1256">
        <v>426.5</v>
      </c>
      <c r="U1256">
        <v>421.78</v>
      </c>
      <c r="V1256">
        <v>425.32</v>
      </c>
      <c r="W1256">
        <v>16891400</v>
      </c>
      <c r="X1256">
        <v>-0.92270609809771142</v>
      </c>
      <c r="Y1256" s="1">
        <v>45604.291666666664</v>
      </c>
      <c r="Z1256">
        <v>147.63</v>
      </c>
      <c r="AA1256">
        <v>147.63</v>
      </c>
      <c r="AB1256">
        <v>149.77000000000001</v>
      </c>
      <c r="AC1256">
        <v>146.26</v>
      </c>
      <c r="AD1256">
        <v>148.77000000000001</v>
      </c>
      <c r="AE1256">
        <v>-1.4738328352088264</v>
      </c>
      <c r="AF1256">
        <v>175665800</v>
      </c>
      <c r="AG1256" s="1">
        <v>45604.291666666664</v>
      </c>
      <c r="AH1256">
        <v>19.91</v>
      </c>
      <c r="AI1256">
        <v>19.91</v>
      </c>
      <c r="AJ1256">
        <v>20.67</v>
      </c>
      <c r="AK1256">
        <v>19.5</v>
      </c>
      <c r="AL1256">
        <v>19.5</v>
      </c>
      <c r="AM1256">
        <v>2.6038843022305871</v>
      </c>
      <c r="AN1256">
        <v>10593700</v>
      </c>
    </row>
    <row r="1257" spans="1:40">
      <c r="A1257" s="121">
        <v>45607.291666666664</v>
      </c>
      <c r="B1257">
        <v>224.23</v>
      </c>
      <c r="C1257">
        <v>224.23</v>
      </c>
      <c r="D1257">
        <v>225.7</v>
      </c>
      <c r="E1257">
        <v>221.5</v>
      </c>
      <c r="F1257">
        <v>225</v>
      </c>
      <c r="G1257">
        <v>42005600</v>
      </c>
      <c r="H1257">
        <v>-0.9432067808471698</v>
      </c>
      <c r="I1257" s="1">
        <v>45607.291666666664</v>
      </c>
      <c r="J1257">
        <v>25.05</v>
      </c>
      <c r="K1257">
        <v>25.05</v>
      </c>
      <c r="L1257">
        <v>26.29</v>
      </c>
      <c r="M1257">
        <v>24.83</v>
      </c>
      <c r="N1257">
        <v>25.96</v>
      </c>
      <c r="O1257">
        <v>1.730350281544675</v>
      </c>
      <c r="P1257">
        <v>80185300</v>
      </c>
      <c r="Q1257" s="1">
        <v>45607.291666666664</v>
      </c>
      <c r="R1257">
        <v>418.01</v>
      </c>
      <c r="S1257">
        <v>418.01</v>
      </c>
      <c r="T1257">
        <v>424.81</v>
      </c>
      <c r="U1257">
        <v>416</v>
      </c>
      <c r="V1257">
        <v>422.52</v>
      </c>
      <c r="W1257">
        <v>24503300</v>
      </c>
      <c r="X1257">
        <v>-0.32402084733092357</v>
      </c>
      <c r="Y1257" s="1">
        <v>45607.291666666664</v>
      </c>
      <c r="Z1257">
        <v>145.26</v>
      </c>
      <c r="AA1257">
        <v>145.26</v>
      </c>
      <c r="AB1257">
        <v>148.85</v>
      </c>
      <c r="AC1257">
        <v>143.57</v>
      </c>
      <c r="AD1257">
        <v>148.68</v>
      </c>
      <c r="AE1257">
        <v>-1.4381043696119149</v>
      </c>
      <c r="AF1257">
        <v>182325600</v>
      </c>
      <c r="AG1257" s="1">
        <v>45607.291666666664</v>
      </c>
      <c r="AH1257">
        <v>19.12</v>
      </c>
      <c r="AI1257">
        <v>19.12</v>
      </c>
      <c r="AJ1257">
        <v>19.399999999999999</v>
      </c>
      <c r="AK1257">
        <v>18.89</v>
      </c>
      <c r="AL1257">
        <v>19.34</v>
      </c>
      <c r="AM1257">
        <v>-9.033799791275253E-2</v>
      </c>
      <c r="AN1257">
        <v>4156700</v>
      </c>
    </row>
    <row r="1258" spans="1:40">
      <c r="A1258" s="121">
        <v>45608.291666666664</v>
      </c>
      <c r="B1258">
        <v>224.23</v>
      </c>
      <c r="C1258">
        <v>224.23</v>
      </c>
      <c r="D1258">
        <v>225.59</v>
      </c>
      <c r="E1258">
        <v>223.36</v>
      </c>
      <c r="F1258">
        <v>224.55</v>
      </c>
      <c r="G1258">
        <v>40398300</v>
      </c>
      <c r="H1258">
        <v>-0.97349403903139642</v>
      </c>
      <c r="I1258" s="1">
        <v>45608.291666666664</v>
      </c>
      <c r="J1258">
        <v>24.16</v>
      </c>
      <c r="K1258">
        <v>24.16</v>
      </c>
      <c r="L1258">
        <v>24.96</v>
      </c>
      <c r="M1258">
        <v>23.89</v>
      </c>
      <c r="N1258">
        <v>24.66</v>
      </c>
      <c r="O1258">
        <v>0.9852908491073884</v>
      </c>
      <c r="P1258">
        <v>62539700</v>
      </c>
      <c r="Q1258" s="1">
        <v>45608.291666666664</v>
      </c>
      <c r="R1258">
        <v>423.03</v>
      </c>
      <c r="S1258">
        <v>423.03</v>
      </c>
      <c r="T1258">
        <v>424.44</v>
      </c>
      <c r="U1258">
        <v>417.2</v>
      </c>
      <c r="V1258">
        <v>418.25</v>
      </c>
      <c r="W1258">
        <v>19401200</v>
      </c>
      <c r="X1258">
        <v>-0.72530725649778449</v>
      </c>
      <c r="Y1258" s="1">
        <v>45608.291666666664</v>
      </c>
      <c r="Z1258">
        <v>148.29</v>
      </c>
      <c r="AA1258">
        <v>148.29</v>
      </c>
      <c r="AB1258">
        <v>149.65</v>
      </c>
      <c r="AC1258">
        <v>146.01</v>
      </c>
      <c r="AD1258">
        <v>146.78</v>
      </c>
      <c r="AE1258">
        <v>-1.3506093820347223</v>
      </c>
      <c r="AF1258">
        <v>198634700</v>
      </c>
      <c r="AG1258" s="1">
        <v>45608.291666666664</v>
      </c>
      <c r="AH1258">
        <v>18.670000000000002</v>
      </c>
      <c r="AI1258">
        <v>18.670000000000002</v>
      </c>
      <c r="AJ1258">
        <v>19.010000000000002</v>
      </c>
      <c r="AK1258">
        <v>18.62</v>
      </c>
      <c r="AL1258">
        <v>19</v>
      </c>
      <c r="AM1258">
        <v>-0.69451849973921065</v>
      </c>
      <c r="AN1258">
        <v>2713200</v>
      </c>
    </row>
    <row r="1259" spans="1:40">
      <c r="A1259" s="121">
        <v>45609.291666666664</v>
      </c>
      <c r="B1259">
        <v>225.12</v>
      </c>
      <c r="C1259">
        <v>225.12</v>
      </c>
      <c r="D1259">
        <v>226.65</v>
      </c>
      <c r="E1259">
        <v>222.76</v>
      </c>
      <c r="F1259">
        <v>224.01</v>
      </c>
      <c r="G1259">
        <v>48528500</v>
      </c>
      <c r="H1259">
        <v>-0.8202921062936378</v>
      </c>
      <c r="I1259" s="1">
        <v>45609.291666666664</v>
      </c>
      <c r="J1259">
        <v>24.92</v>
      </c>
      <c r="K1259">
        <v>24.92</v>
      </c>
      <c r="L1259">
        <v>25.14</v>
      </c>
      <c r="M1259">
        <v>24.02</v>
      </c>
      <c r="N1259">
        <v>24.06</v>
      </c>
      <c r="O1259">
        <v>0.80213786478930238</v>
      </c>
      <c r="P1259">
        <v>58202000</v>
      </c>
      <c r="Q1259" s="1">
        <v>45609.291666666664</v>
      </c>
      <c r="R1259">
        <v>425.2</v>
      </c>
      <c r="S1259">
        <v>425.2</v>
      </c>
      <c r="T1259">
        <v>429.33</v>
      </c>
      <c r="U1259">
        <v>418.21</v>
      </c>
      <c r="V1259">
        <v>421.64</v>
      </c>
      <c r="W1259">
        <v>21477900</v>
      </c>
      <c r="X1259">
        <v>-0.56197225994404776</v>
      </c>
      <c r="Y1259" s="1">
        <v>45609.291666666664</v>
      </c>
      <c r="Z1259">
        <v>146.27000000000001</v>
      </c>
      <c r="AA1259">
        <v>146.27000000000001</v>
      </c>
      <c r="AB1259">
        <v>149.33000000000001</v>
      </c>
      <c r="AC1259">
        <v>145.9</v>
      </c>
      <c r="AD1259">
        <v>149.07</v>
      </c>
      <c r="AE1259">
        <v>-1.3867219669950888</v>
      </c>
      <c r="AF1259">
        <v>191903300</v>
      </c>
      <c r="AG1259" s="1">
        <v>45609.291666666664</v>
      </c>
      <c r="AH1259">
        <v>18.5</v>
      </c>
      <c r="AI1259">
        <v>18.5</v>
      </c>
      <c r="AJ1259">
        <v>18.71</v>
      </c>
      <c r="AK1259">
        <v>18.440000000000001</v>
      </c>
      <c r="AL1259">
        <v>18.690000000000001</v>
      </c>
      <c r="AM1259">
        <v>-0.5902989327459387</v>
      </c>
      <c r="AN1259">
        <v>2962200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3504F-D6BC-4D64-9617-456C97CC6BD8}">
  <dimension ref="A1:AN1259"/>
  <sheetViews>
    <sheetView topLeftCell="A23" zoomScale="128" zoomScaleNormal="128" workbookViewId="0">
      <selection activeCell="A2" sqref="A2:A1259"/>
    </sheetView>
  </sheetViews>
  <sheetFormatPr defaultRowHeight="14"/>
  <cols>
    <col min="1" max="1" width="14.83203125" bestFit="1" customWidth="1"/>
    <col min="2" max="2" width="10.9140625" bestFit="1" customWidth="1"/>
    <col min="3" max="6" width="8.83203125" bestFit="1" customWidth="1"/>
    <col min="7" max="7" width="10.4140625" bestFit="1" customWidth="1"/>
    <col min="8" max="8" width="10.4140625" customWidth="1"/>
    <col min="9" max="9" width="29.08203125" bestFit="1" customWidth="1"/>
    <col min="10" max="10" width="29.1640625" customWidth="1"/>
    <col min="11" max="11" width="25.75" customWidth="1"/>
    <col min="12" max="12" width="24.83203125" customWidth="1"/>
    <col min="13" max="13" width="25.6640625" bestFit="1" customWidth="1"/>
    <col min="14" max="14" width="27.6640625" bestFit="1" customWidth="1"/>
    <col min="15" max="15" width="27.6640625" customWidth="1"/>
    <col min="16" max="16" width="27.4140625" customWidth="1"/>
    <col min="17" max="17" width="29.4140625" bestFit="1" customWidth="1"/>
    <col min="18" max="18" width="30" customWidth="1"/>
    <col min="19" max="19" width="26.6640625" customWidth="1"/>
    <col min="20" max="20" width="25.75" customWidth="1"/>
    <col min="21" max="21" width="26.08203125" bestFit="1" customWidth="1"/>
    <col min="22" max="22" width="28.08203125" bestFit="1" customWidth="1"/>
    <col min="23" max="23" width="28.4140625" customWidth="1"/>
    <col min="24" max="24" width="26.1640625" customWidth="1"/>
    <col min="25" max="25" width="29.83203125" bestFit="1" customWidth="1"/>
    <col min="26" max="26" width="29.9140625" customWidth="1"/>
    <col min="27" max="27" width="26.4140625" customWidth="1"/>
    <col min="28" max="28" width="25.6640625" customWidth="1"/>
    <col min="29" max="29" width="26.33203125" bestFit="1" customWidth="1"/>
    <col min="30" max="30" width="28.33203125" bestFit="1" customWidth="1"/>
    <col min="31" max="31" width="28.33203125" customWidth="1"/>
    <col min="32" max="32" width="28.9140625" bestFit="1" customWidth="1"/>
    <col min="33" max="33" width="32.4140625" bestFit="1" customWidth="1"/>
    <col min="34" max="34" width="32.6640625" customWidth="1"/>
    <col min="35" max="35" width="29.33203125" customWidth="1"/>
    <col min="36" max="36" width="28.4140625" customWidth="1"/>
    <col min="37" max="37" width="29.08203125" bestFit="1" customWidth="1"/>
    <col min="38" max="38" width="31" bestFit="1" customWidth="1"/>
    <col min="39" max="39" width="31" customWidth="1"/>
    <col min="40" max="40" width="31.9140625" bestFit="1" customWidth="1"/>
  </cols>
  <sheetData>
    <row r="1" spans="1:40">
      <c r="A1" s="89" t="s">
        <v>0</v>
      </c>
      <c r="B1" s="89" t="s">
        <v>1</v>
      </c>
      <c r="C1" s="89" t="s">
        <v>2</v>
      </c>
      <c r="D1" s="89" t="s">
        <v>3</v>
      </c>
      <c r="E1" s="89" t="s">
        <v>4</v>
      </c>
      <c r="F1" s="89" t="s">
        <v>5</v>
      </c>
      <c r="G1" s="89" t="s">
        <v>6</v>
      </c>
      <c r="H1" s="89" t="s">
        <v>156</v>
      </c>
      <c r="I1" s="89" t="s">
        <v>7</v>
      </c>
      <c r="J1" s="89" t="s">
        <v>8</v>
      </c>
      <c r="K1" s="89" t="s">
        <v>9</v>
      </c>
      <c r="L1" s="89" t="s">
        <v>10</v>
      </c>
      <c r="M1" s="89" t="s">
        <v>11</v>
      </c>
      <c r="N1" s="89" t="s">
        <v>12</v>
      </c>
      <c r="O1" s="89" t="s">
        <v>159</v>
      </c>
      <c r="P1" s="89" t="s">
        <v>13</v>
      </c>
      <c r="Q1" s="89" t="s">
        <v>14</v>
      </c>
      <c r="R1" s="89" t="s">
        <v>15</v>
      </c>
      <c r="S1" s="89" t="s">
        <v>16</v>
      </c>
      <c r="T1" s="89" t="s">
        <v>17</v>
      </c>
      <c r="U1" s="89" t="s">
        <v>18</v>
      </c>
      <c r="V1" s="89" t="s">
        <v>19</v>
      </c>
      <c r="W1" s="89" t="s">
        <v>20</v>
      </c>
      <c r="X1" s="89" t="s">
        <v>157</v>
      </c>
      <c r="Y1" s="89" t="s">
        <v>21</v>
      </c>
      <c r="Z1" s="89" t="s">
        <v>22</v>
      </c>
      <c r="AA1" s="89" t="s">
        <v>23</v>
      </c>
      <c r="AB1" s="89" t="s">
        <v>24</v>
      </c>
      <c r="AC1" s="89" t="s">
        <v>25</v>
      </c>
      <c r="AD1" s="89" t="s">
        <v>26</v>
      </c>
      <c r="AE1" s="89" t="s">
        <v>158</v>
      </c>
      <c r="AF1" s="89" t="s">
        <v>27</v>
      </c>
      <c r="AG1" s="89" t="s">
        <v>28</v>
      </c>
      <c r="AH1" s="89" t="s">
        <v>29</v>
      </c>
      <c r="AI1" s="89" t="s">
        <v>30</v>
      </c>
      <c r="AJ1" s="89" t="s">
        <v>31</v>
      </c>
      <c r="AK1" s="89" t="s">
        <v>32</v>
      </c>
      <c r="AL1" s="89" t="s">
        <v>33</v>
      </c>
      <c r="AM1" s="89" t="s">
        <v>160</v>
      </c>
      <c r="AN1" s="89" t="s">
        <v>34</v>
      </c>
    </row>
    <row r="2" spans="1:40">
      <c r="A2" s="92">
        <v>43823.291666666664</v>
      </c>
      <c r="B2" s="40">
        <v>68.898700000000005</v>
      </c>
      <c r="C2" s="40">
        <v>71.067499999999995</v>
      </c>
      <c r="D2" s="40">
        <v>71.222499999999997</v>
      </c>
      <c r="E2" s="40">
        <v>70.73</v>
      </c>
      <c r="F2" s="40">
        <v>71.172499999999999</v>
      </c>
      <c r="G2" s="40">
        <v>48478800</v>
      </c>
      <c r="H2" s="40">
        <f>('Pivottable ẨN'!$G2-AAPL!$O$4)/AAPL!$O$8</f>
        <v>-0.82122863135539115</v>
      </c>
      <c r="I2" s="41">
        <v>43823.291666666664</v>
      </c>
      <c r="J2" s="40">
        <v>52.405099999999997</v>
      </c>
      <c r="K2" s="40">
        <v>59.41</v>
      </c>
      <c r="L2" s="40">
        <v>59.48</v>
      </c>
      <c r="M2" s="40">
        <v>59.16</v>
      </c>
      <c r="N2" s="40">
        <v>59.25</v>
      </c>
      <c r="O2" s="40">
        <f>('Pivottable ẨN'!$P2-INTC!$O$4)/INTC!$O$8</f>
        <v>-1.3887901783405356</v>
      </c>
      <c r="P2" s="40">
        <v>6313200</v>
      </c>
      <c r="Q2" s="41">
        <v>43823.291666666664</v>
      </c>
      <c r="R2" s="40">
        <v>150.833</v>
      </c>
      <c r="S2" s="40">
        <v>157.38</v>
      </c>
      <c r="T2" s="40">
        <v>157.71</v>
      </c>
      <c r="U2" s="40">
        <v>157.12</v>
      </c>
      <c r="V2" s="40">
        <v>157.47999999999999</v>
      </c>
      <c r="W2" s="40">
        <v>8989200</v>
      </c>
      <c r="X2" s="40">
        <f>('Pivottable ẨN'!$W2-MSFT!$O$4)/MSFT!$O$8</f>
        <v>-1.5442237991459795</v>
      </c>
      <c r="Y2" s="41">
        <v>43823.291666666664</v>
      </c>
      <c r="Z2" s="40">
        <v>5.9409999999999998</v>
      </c>
      <c r="AA2" s="40">
        <v>5.9654999999999996</v>
      </c>
      <c r="AB2" s="40">
        <v>5.9827000000000004</v>
      </c>
      <c r="AC2" s="40">
        <v>5.9204999999999997</v>
      </c>
      <c r="AD2" s="40">
        <v>5.9550000000000001</v>
      </c>
      <c r="AE2" s="40">
        <f>('Pivottable ẨN'!$AF2-NVDA!$O$4)/NVDA!$O$8</f>
        <v>-1.6712669691474455</v>
      </c>
      <c r="AF2" s="40">
        <v>138864000</v>
      </c>
      <c r="AG2" s="41">
        <v>43823.291666666664</v>
      </c>
      <c r="AH2" s="40">
        <v>12.8705</v>
      </c>
      <c r="AI2" s="40">
        <v>13.552</v>
      </c>
      <c r="AJ2" s="40">
        <v>13.6</v>
      </c>
      <c r="AK2" s="40">
        <v>13.552</v>
      </c>
      <c r="AL2" s="40">
        <v>13.596</v>
      </c>
      <c r="AM2" s="40">
        <f>('Pivottable ẨN'!$AN2-SONY!$O$4)/SONY!$O$8</f>
        <v>-1.2765994307333604</v>
      </c>
      <c r="AN2" s="40">
        <v>1322500</v>
      </c>
    </row>
    <row r="3" spans="1:40">
      <c r="A3" s="93">
        <v>43798.291666666664</v>
      </c>
      <c r="B3" s="42">
        <v>64.773600000000002</v>
      </c>
      <c r="C3" s="42">
        <v>66.8125</v>
      </c>
      <c r="D3" s="42">
        <v>67</v>
      </c>
      <c r="E3" s="42">
        <v>66.474999999999994</v>
      </c>
      <c r="F3" s="42">
        <v>66.650000000000006</v>
      </c>
      <c r="G3" s="42">
        <v>46617600</v>
      </c>
      <c r="H3" s="42">
        <f>('Pivottable ẨN'!$G3-AAPL!$O$4)/AAPL!$O$8</f>
        <v>-0.85630027008648213</v>
      </c>
      <c r="I3" s="43">
        <v>43798.291666666664</v>
      </c>
      <c r="J3" s="42">
        <v>51.205399999999997</v>
      </c>
      <c r="K3" s="42">
        <v>58.05</v>
      </c>
      <c r="L3" s="42">
        <v>58.3</v>
      </c>
      <c r="M3" s="42">
        <v>57.79</v>
      </c>
      <c r="N3" s="42">
        <v>58.15</v>
      </c>
      <c r="O3" s="42">
        <f>('Pivottable ẨN'!$P3-INTC!$O$4)/INTC!$O$8</f>
        <v>-1.2550302735473815</v>
      </c>
      <c r="P3" s="42">
        <v>9481100</v>
      </c>
      <c r="Q3" s="43">
        <v>43798.291666666664</v>
      </c>
      <c r="R3" s="42">
        <v>145.08260000000001</v>
      </c>
      <c r="S3" s="42">
        <v>151.38</v>
      </c>
      <c r="T3" s="42">
        <v>152.30000000000001</v>
      </c>
      <c r="U3" s="42">
        <v>151.28</v>
      </c>
      <c r="V3" s="42">
        <v>152.1</v>
      </c>
      <c r="W3" s="42">
        <v>11977300</v>
      </c>
      <c r="X3" s="42">
        <f>('Pivottable ẨN'!$W3-MSFT!$O$4)/MSFT!$O$8</f>
        <v>-1.3092060771821807</v>
      </c>
      <c r="Y3" s="43">
        <v>43798.291666666664</v>
      </c>
      <c r="Z3" s="42">
        <v>5.3963000000000001</v>
      </c>
      <c r="AA3" s="42">
        <v>5.4184999999999999</v>
      </c>
      <c r="AB3" s="42">
        <v>5.4535</v>
      </c>
      <c r="AC3" s="42">
        <v>5.3944999999999999</v>
      </c>
      <c r="AD3" s="42">
        <v>5.4249999999999998</v>
      </c>
      <c r="AE3" s="42">
        <f>('Pivottable ẨN'!$AF3-NVDA!$O$4)/NVDA!$O$8</f>
        <v>-1.656824939448823</v>
      </c>
      <c r="AF3" s="42">
        <v>141556000</v>
      </c>
      <c r="AG3" s="43">
        <v>43798.291666666664</v>
      </c>
      <c r="AH3" s="42">
        <v>12.057600000000001</v>
      </c>
      <c r="AI3" s="42">
        <v>12.696</v>
      </c>
      <c r="AJ3" s="42">
        <v>12.72</v>
      </c>
      <c r="AK3" s="42">
        <v>12.644</v>
      </c>
      <c r="AL3" s="42">
        <v>12.651999999999999</v>
      </c>
      <c r="AM3" s="42">
        <f>('Pivottable ẨN'!$AN3-SONY!$O$4)/SONY!$O$8</f>
        <v>0.16384892190658104</v>
      </c>
      <c r="AN3" s="42">
        <v>4764000</v>
      </c>
    </row>
    <row r="4" spans="1:40">
      <c r="A4" s="92">
        <v>44890.291666666664</v>
      </c>
      <c r="B4" s="40">
        <v>146.56870000000001</v>
      </c>
      <c r="C4" s="40">
        <v>148.11000000000001</v>
      </c>
      <c r="D4" s="40">
        <v>148.88</v>
      </c>
      <c r="E4" s="40">
        <v>147.12</v>
      </c>
      <c r="F4" s="40">
        <v>148.31</v>
      </c>
      <c r="G4" s="40">
        <v>35195900</v>
      </c>
      <c r="H4" s="40">
        <f>('Pivottable ẨN'!$G4-AAPL!$O$4)/AAPL!$O$8</f>
        <v>-1.0715257891574592</v>
      </c>
      <c r="I4" s="41">
        <v>44890.291666666664</v>
      </c>
      <c r="J4" s="40">
        <v>28.291899999999998</v>
      </c>
      <c r="K4" s="40">
        <v>29.34</v>
      </c>
      <c r="L4" s="40">
        <v>29.68</v>
      </c>
      <c r="M4" s="40">
        <v>29.34</v>
      </c>
      <c r="N4" s="40">
        <v>29.68</v>
      </c>
      <c r="O4" s="40">
        <f>('Pivottable ẨN'!$P4-INTC!$O$4)/INTC!$O$8</f>
        <v>-1.1776007734338407</v>
      </c>
      <c r="P4" s="40">
        <v>11314900</v>
      </c>
      <c r="Q4" s="41">
        <v>44890.291666666664</v>
      </c>
      <c r="R4" s="40">
        <v>243.98140000000001</v>
      </c>
      <c r="S4" s="40">
        <v>247.49</v>
      </c>
      <c r="T4" s="40">
        <v>248.7</v>
      </c>
      <c r="U4" s="40">
        <v>246.73</v>
      </c>
      <c r="V4" s="40">
        <v>247.31</v>
      </c>
      <c r="W4" s="40">
        <v>9200800</v>
      </c>
      <c r="X4" s="40">
        <f>('Pivottable ẨN'!$W4-MSFT!$O$4)/MSFT!$O$8</f>
        <v>-1.5275812001809046</v>
      </c>
      <c r="Y4" s="41">
        <v>44890.291666666664</v>
      </c>
      <c r="Z4" s="40">
        <v>16.255099999999999</v>
      </c>
      <c r="AA4" s="40">
        <v>16.27</v>
      </c>
      <c r="AB4" s="40">
        <v>16.486999999999998</v>
      </c>
      <c r="AC4" s="40">
        <v>16.172000000000001</v>
      </c>
      <c r="AD4" s="40">
        <v>16.318000000000001</v>
      </c>
      <c r="AE4" s="40">
        <f>('Pivottable ẨN'!$AF4-NVDA!$O$4)/NVDA!$O$8</f>
        <v>-1.5153123616664077</v>
      </c>
      <c r="AF4" s="40">
        <v>167934000</v>
      </c>
      <c r="AG4" s="41">
        <v>44890.291666666664</v>
      </c>
      <c r="AH4" s="40">
        <v>16.198</v>
      </c>
      <c r="AI4" s="40">
        <v>16.577999999999999</v>
      </c>
      <c r="AJ4" s="40">
        <v>16.756</v>
      </c>
      <c r="AK4" s="40">
        <v>16.556000000000001</v>
      </c>
      <c r="AL4" s="40">
        <v>16.556000000000001</v>
      </c>
      <c r="AM4" s="40">
        <f>('Pivottable ẨN'!$AN4-SONY!$O$4)/SONY!$O$8</f>
        <v>-0.95766244258527511</v>
      </c>
      <c r="AN4" s="40">
        <v>2084500</v>
      </c>
    </row>
    <row r="5" spans="1:40">
      <c r="A5" s="93">
        <v>43825.291666666664</v>
      </c>
      <c r="B5" s="42">
        <v>70.265699999999995</v>
      </c>
      <c r="C5" s="42">
        <v>72.477500000000006</v>
      </c>
      <c r="D5" s="42">
        <v>72.495000000000005</v>
      </c>
      <c r="E5" s="42">
        <v>71.174999999999997</v>
      </c>
      <c r="F5" s="42">
        <v>71.204999999999998</v>
      </c>
      <c r="G5" s="42">
        <v>93121200</v>
      </c>
      <c r="H5" s="42">
        <f>('Pivottable ẨN'!$G5-AAPL!$O$4)/AAPL!$O$8</f>
        <v>1.9993228137870474E-2</v>
      </c>
      <c r="I5" s="43">
        <v>43825.291666666664</v>
      </c>
      <c r="J5" s="42">
        <v>52.7667</v>
      </c>
      <c r="K5" s="42">
        <v>59.82</v>
      </c>
      <c r="L5" s="42">
        <v>59.85</v>
      </c>
      <c r="M5" s="42">
        <v>59.35</v>
      </c>
      <c r="N5" s="42">
        <v>59.41</v>
      </c>
      <c r="O5" s="42">
        <f>('Pivottable ẨN'!$P5-INTC!$O$4)/INTC!$O$8</f>
        <v>-1.1706170024016782</v>
      </c>
      <c r="P5" s="42">
        <v>11480300</v>
      </c>
      <c r="Q5" s="43">
        <v>43825.291666666664</v>
      </c>
      <c r="R5" s="42">
        <v>152.0693</v>
      </c>
      <c r="S5" s="42">
        <v>158.66999999999999</v>
      </c>
      <c r="T5" s="42">
        <v>158.72999999999999</v>
      </c>
      <c r="U5" s="42">
        <v>157.4</v>
      </c>
      <c r="V5" s="42">
        <v>157.56</v>
      </c>
      <c r="W5" s="42">
        <v>14520600</v>
      </c>
      <c r="X5" s="42">
        <f>('Pivottable ẨN'!$W5-MSFT!$O$4)/MSFT!$O$8</f>
        <v>-1.1091724195835297</v>
      </c>
      <c r="Y5" s="43">
        <v>43825.291666666664</v>
      </c>
      <c r="Z5" s="42">
        <v>5.9551999999999996</v>
      </c>
      <c r="AA5" s="42">
        <v>5.9798</v>
      </c>
      <c r="AB5" s="42">
        <v>6.008</v>
      </c>
      <c r="AC5" s="42">
        <v>5.95</v>
      </c>
      <c r="AD5" s="42">
        <v>5.9690000000000003</v>
      </c>
      <c r="AE5" s="42">
        <f>('Pivottable ẨN'!$AF5-NVDA!$O$4)/NVDA!$O$8</f>
        <v>-1.4352803412191382</v>
      </c>
      <c r="AF5" s="42">
        <v>182852000</v>
      </c>
      <c r="AG5" s="43">
        <v>43825.291666666664</v>
      </c>
      <c r="AH5" s="42">
        <v>12.9199</v>
      </c>
      <c r="AI5" s="42">
        <v>13.603999999999999</v>
      </c>
      <c r="AJ5" s="42">
        <v>13.606</v>
      </c>
      <c r="AK5" s="42">
        <v>13.57</v>
      </c>
      <c r="AL5" s="42">
        <v>13.6</v>
      </c>
      <c r="AM5" s="42">
        <f>('Pivottable ẨN'!$AN5-SONY!$O$4)/SONY!$O$8</f>
        <v>-0.74608416501459651</v>
      </c>
      <c r="AN5" s="42">
        <v>2590000</v>
      </c>
    </row>
    <row r="6" spans="1:40">
      <c r="A6" s="92">
        <v>43874.291666666664</v>
      </c>
      <c r="B6" s="40">
        <v>78.925799999999995</v>
      </c>
      <c r="C6" s="40">
        <v>81.217500000000001</v>
      </c>
      <c r="D6" s="40">
        <v>81.555000000000007</v>
      </c>
      <c r="E6" s="40">
        <v>80.837500000000006</v>
      </c>
      <c r="F6" s="40">
        <v>81.047499999999999</v>
      </c>
      <c r="G6" s="40">
        <v>94747600</v>
      </c>
      <c r="H6" s="40">
        <f>('Pivottable ẨN'!$G6-AAPL!$O$4)/AAPL!$O$8</f>
        <v>5.064039836796206E-2</v>
      </c>
      <c r="I6" s="41">
        <v>43874.291666666664</v>
      </c>
      <c r="J6" s="40">
        <v>59.781199999999998</v>
      </c>
      <c r="K6" s="40">
        <v>67.44</v>
      </c>
      <c r="L6" s="40">
        <v>67.650000000000006</v>
      </c>
      <c r="M6" s="40">
        <v>66.739999999999995</v>
      </c>
      <c r="N6" s="40">
        <v>66.989999999999995</v>
      </c>
      <c r="O6" s="40">
        <f>('Pivottable ẨN'!$P6-INTC!$O$4)/INTC!$O$8</f>
        <v>-1.1654488429437779</v>
      </c>
      <c r="P6" s="40">
        <v>11602700</v>
      </c>
      <c r="Q6" s="41">
        <v>43874.291666666664</v>
      </c>
      <c r="R6" s="40">
        <v>176.0676</v>
      </c>
      <c r="S6" s="40">
        <v>183.71</v>
      </c>
      <c r="T6" s="40">
        <v>186.23</v>
      </c>
      <c r="U6" s="40">
        <v>182.87</v>
      </c>
      <c r="V6" s="40">
        <v>183.08</v>
      </c>
      <c r="W6" s="40">
        <v>35295800</v>
      </c>
      <c r="X6" s="40">
        <f>('Pivottable ẨN'!$W6-MSFT!$O$4)/MSFT!$O$8</f>
        <v>0.52482248598934578</v>
      </c>
      <c r="Y6" s="41">
        <v>43874.291666666664</v>
      </c>
      <c r="Z6" s="40">
        <v>6.7416999999999998</v>
      </c>
      <c r="AA6" s="40">
        <v>6.7694999999999999</v>
      </c>
      <c r="AB6" s="40">
        <v>6.8369999999999997</v>
      </c>
      <c r="AC6" s="40">
        <v>6.7276999999999996</v>
      </c>
      <c r="AD6" s="40">
        <v>6.7552000000000003</v>
      </c>
      <c r="AE6" s="40">
        <f>('Pivottable ẨN'!$AF6-NVDA!$O$4)/NVDA!$O$8</f>
        <v>0.4164539600049737</v>
      </c>
      <c r="AF6" s="40">
        <v>528016000</v>
      </c>
      <c r="AG6" s="41">
        <v>43874.291666666664</v>
      </c>
      <c r="AH6" s="40">
        <v>13.22</v>
      </c>
      <c r="AI6" s="40">
        <v>13.92</v>
      </c>
      <c r="AJ6" s="40">
        <v>13.984</v>
      </c>
      <c r="AK6" s="40">
        <v>13.901999999999999</v>
      </c>
      <c r="AL6" s="40">
        <v>13.984</v>
      </c>
      <c r="AM6" s="40">
        <f>('Pivottable ẨN'!$AN6-SONY!$O$4)/SONY!$O$8</f>
        <v>7.4906520356097933E-2</v>
      </c>
      <c r="AN6" s="40">
        <v>4551500</v>
      </c>
    </row>
    <row r="7" spans="1:40">
      <c r="A7" s="93">
        <v>44189.291666666664</v>
      </c>
      <c r="B7" s="42">
        <v>129.04750000000001</v>
      </c>
      <c r="C7" s="42">
        <v>131.97</v>
      </c>
      <c r="D7" s="42">
        <v>133.46</v>
      </c>
      <c r="E7" s="42">
        <v>131.1</v>
      </c>
      <c r="F7" s="42">
        <v>131.32</v>
      </c>
      <c r="G7" s="42">
        <v>54930100</v>
      </c>
      <c r="H7" s="42">
        <f>('Pivottable ẨN'!$G7-AAPL!$O$4)/AAPL!$O$8</f>
        <v>-0.69966315588478745</v>
      </c>
      <c r="I7" s="43">
        <v>44189.291666666664</v>
      </c>
      <c r="J7" s="42">
        <v>42.552500000000002</v>
      </c>
      <c r="K7" s="42">
        <v>47.07</v>
      </c>
      <c r="L7" s="42">
        <v>47.09</v>
      </c>
      <c r="M7" s="42">
        <v>46.34</v>
      </c>
      <c r="N7" s="42">
        <v>46.6</v>
      </c>
      <c r="O7" s="42">
        <f>('Pivottable ẨN'!$P7-INTC!$O$4)/INTC!$O$8</f>
        <v>-1.1543482782257881</v>
      </c>
      <c r="P7" s="42">
        <v>11865600</v>
      </c>
      <c r="Q7" s="43">
        <v>44189.291666666664</v>
      </c>
      <c r="R7" s="42">
        <v>215.74520000000001</v>
      </c>
      <c r="S7" s="42">
        <v>222.75</v>
      </c>
      <c r="T7" s="42">
        <v>223.61</v>
      </c>
      <c r="U7" s="42">
        <v>221.2</v>
      </c>
      <c r="V7" s="42">
        <v>221.42</v>
      </c>
      <c r="W7" s="42">
        <v>10550600</v>
      </c>
      <c r="X7" s="42">
        <f>('Pivottable ẨN'!$W7-MSFT!$O$4)/MSFT!$O$8</f>
        <v>-1.4214177782382871</v>
      </c>
      <c r="Y7" s="43">
        <v>44189.291666666664</v>
      </c>
      <c r="Z7" s="42">
        <v>12.9617</v>
      </c>
      <c r="AA7" s="42">
        <v>12.9937</v>
      </c>
      <c r="AB7" s="42">
        <v>13.1325</v>
      </c>
      <c r="AC7" s="42">
        <v>12.938800000000001</v>
      </c>
      <c r="AD7" s="42">
        <v>13.0372</v>
      </c>
      <c r="AE7" s="42">
        <f>('Pivottable ẨN'!$AF7-NVDA!$O$4)/NVDA!$O$8</f>
        <v>-1.8911162919741715</v>
      </c>
      <c r="AF7" s="42">
        <v>97884000</v>
      </c>
      <c r="AG7" s="43">
        <v>44189.291666666664</v>
      </c>
      <c r="AH7" s="42">
        <v>18.520900000000001</v>
      </c>
      <c r="AI7" s="42">
        <v>19.367999999999999</v>
      </c>
      <c r="AJ7" s="42">
        <v>19.512</v>
      </c>
      <c r="AK7" s="42">
        <v>19.308</v>
      </c>
      <c r="AL7" s="42">
        <v>19.492000000000001</v>
      </c>
      <c r="AM7" s="42">
        <f>('Pivottable ẨN'!$AN7-SONY!$O$4)/SONY!$O$8</f>
        <v>-1.1985393936078776</v>
      </c>
      <c r="AN7" s="42">
        <v>1509000</v>
      </c>
    </row>
    <row r="8" spans="1:40">
      <c r="A8" s="92">
        <v>43783.291666666664</v>
      </c>
      <c r="B8" s="40">
        <v>63.656199999999998</v>
      </c>
      <c r="C8" s="40">
        <v>65.66</v>
      </c>
      <c r="D8" s="40">
        <v>66.22</v>
      </c>
      <c r="E8" s="40">
        <v>65.525000000000006</v>
      </c>
      <c r="F8" s="40">
        <v>65.9375</v>
      </c>
      <c r="G8" s="40">
        <v>89182800</v>
      </c>
      <c r="H8" s="40">
        <f>('Pivottable ẨN'!$G8-AAPL!$O$4)/AAPL!$O$8</f>
        <v>-5.422025884822932E-2</v>
      </c>
      <c r="I8" s="41">
        <v>43783.291666666664</v>
      </c>
      <c r="J8" s="40">
        <v>50.993699999999997</v>
      </c>
      <c r="K8" s="40">
        <v>57.81</v>
      </c>
      <c r="L8" s="40">
        <v>58.04</v>
      </c>
      <c r="M8" s="40">
        <v>57.57</v>
      </c>
      <c r="N8" s="40">
        <v>57.61</v>
      </c>
      <c r="O8" s="40">
        <f>('Pivottable ẨN'!$P8-INTC!$O$4)/INTC!$O$8</f>
        <v>-1.1436488369951352</v>
      </c>
      <c r="P8" s="40">
        <v>12119000</v>
      </c>
      <c r="Q8" s="41">
        <v>43783.291666666664</v>
      </c>
      <c r="R8" s="40">
        <v>141.4195</v>
      </c>
      <c r="S8" s="40">
        <v>148.06</v>
      </c>
      <c r="T8" s="40">
        <v>148.41</v>
      </c>
      <c r="U8" s="40">
        <v>147</v>
      </c>
      <c r="V8" s="40">
        <v>147.02000000000001</v>
      </c>
      <c r="W8" s="40">
        <v>19729800</v>
      </c>
      <c r="X8" s="40">
        <f>('Pivottable ẨN'!$W8-MSFT!$O$4)/MSFT!$O$8</f>
        <v>-0.6994624643431363</v>
      </c>
      <c r="Y8" s="41">
        <v>43783.291666666664</v>
      </c>
      <c r="Z8" s="40">
        <v>5.2194000000000003</v>
      </c>
      <c r="AA8" s="40">
        <v>5.2447999999999997</v>
      </c>
      <c r="AB8" s="40">
        <v>5.2469999999999999</v>
      </c>
      <c r="AC8" s="40">
        <v>5.1630000000000003</v>
      </c>
      <c r="AD8" s="40">
        <v>5.2232000000000003</v>
      </c>
      <c r="AE8" s="40">
        <f>('Pivottable ẨN'!$AF8-NVDA!$O$4)/NVDA!$O$8</f>
        <v>0.36314935113219793</v>
      </c>
      <c r="AF8" s="40">
        <v>518080000</v>
      </c>
      <c r="AG8" s="41">
        <v>43783.291666666664</v>
      </c>
      <c r="AH8" s="40">
        <v>11.747999999999999</v>
      </c>
      <c r="AI8" s="40">
        <v>12.37</v>
      </c>
      <c r="AJ8" s="40">
        <v>12.42</v>
      </c>
      <c r="AK8" s="40">
        <v>12.268000000000001</v>
      </c>
      <c r="AL8" s="40">
        <v>12.401999999999999</v>
      </c>
      <c r="AM8" s="40">
        <f>('Pivottable ẨN'!$AN8-SONY!$O$4)/SONY!$O$8</f>
        <v>-0.94259455338142861</v>
      </c>
      <c r="AN8" s="40">
        <v>2120500</v>
      </c>
    </row>
    <row r="9" spans="1:40">
      <c r="A9" s="93">
        <v>44028.291666666664</v>
      </c>
      <c r="B9" s="42">
        <v>94.052899999999994</v>
      </c>
      <c r="C9" s="42">
        <v>96.522499999999994</v>
      </c>
      <c r="D9" s="42">
        <v>97.405000000000001</v>
      </c>
      <c r="E9" s="42">
        <v>95.905000000000001</v>
      </c>
      <c r="F9" s="42">
        <v>96.5625</v>
      </c>
      <c r="G9" s="42">
        <v>110577600</v>
      </c>
      <c r="H9" s="42">
        <f>('Pivottable ẨN'!$G9-AAPL!$O$4)/AAPL!$O$8</f>
        <v>0.34893399449582102</v>
      </c>
      <c r="I9" s="43">
        <v>44028.291666666664</v>
      </c>
      <c r="J9" s="42">
        <v>52.719900000000003</v>
      </c>
      <c r="K9" s="42">
        <v>59.14</v>
      </c>
      <c r="L9" s="42">
        <v>59.36</v>
      </c>
      <c r="M9" s="42">
        <v>58.4</v>
      </c>
      <c r="N9" s="42">
        <v>58.54</v>
      </c>
      <c r="O9" s="42">
        <f>('Pivottable ẨN'!$P9-INTC!$O$4)/INTC!$O$8</f>
        <v>-1.1306904371779001</v>
      </c>
      <c r="P9" s="42">
        <v>12425900</v>
      </c>
      <c r="Q9" s="43">
        <v>44028.291666666664</v>
      </c>
      <c r="R9" s="42">
        <v>196.51650000000001</v>
      </c>
      <c r="S9" s="42">
        <v>203.92</v>
      </c>
      <c r="T9" s="42">
        <v>205.7</v>
      </c>
      <c r="U9" s="42">
        <v>202.31</v>
      </c>
      <c r="V9" s="42">
        <v>205.4</v>
      </c>
      <c r="W9" s="42">
        <v>29940700</v>
      </c>
      <c r="X9" s="42">
        <f>('Pivottable ẨN'!$W9-MSFT!$O$4)/MSFT!$O$8</f>
        <v>0.1036373171903303</v>
      </c>
      <c r="Y9" s="43">
        <v>44028.291666666664</v>
      </c>
      <c r="Z9" s="42">
        <v>10.1038</v>
      </c>
      <c r="AA9" s="42">
        <v>10.1348</v>
      </c>
      <c r="AB9" s="42">
        <v>10.2067</v>
      </c>
      <c r="AC9" s="42">
        <v>9.8955000000000002</v>
      </c>
      <c r="AD9" s="42">
        <v>10.015000000000001</v>
      </c>
      <c r="AE9" s="42">
        <f>('Pivottable ẨN'!$AF9-NVDA!$O$4)/NVDA!$O$8</f>
        <v>-0.56558260031903496</v>
      </c>
      <c r="AF9" s="42">
        <v>344964000</v>
      </c>
      <c r="AG9" s="43">
        <v>44028.291666666664</v>
      </c>
      <c r="AH9" s="42">
        <v>14.642799999999999</v>
      </c>
      <c r="AI9" s="42">
        <v>15.36</v>
      </c>
      <c r="AJ9" s="42">
        <v>15.414</v>
      </c>
      <c r="AK9" s="42">
        <v>15.23</v>
      </c>
      <c r="AL9" s="42">
        <v>15.26</v>
      </c>
      <c r="AM9" s="42">
        <f>('Pivottable ẨN'!$AN9-SONY!$O$4)/SONY!$O$8</f>
        <v>0.12743485633061855</v>
      </c>
      <c r="AN9" s="42">
        <v>4677000</v>
      </c>
    </row>
    <row r="10" spans="1:40">
      <c r="A10" s="92">
        <v>43829.291666666664</v>
      </c>
      <c r="B10" s="40">
        <v>70.655900000000003</v>
      </c>
      <c r="C10" s="40">
        <v>72.88</v>
      </c>
      <c r="D10" s="40">
        <v>73.172499999999999</v>
      </c>
      <c r="E10" s="40">
        <v>71.305000000000007</v>
      </c>
      <c r="F10" s="40">
        <v>72.364999999999995</v>
      </c>
      <c r="G10" s="40">
        <v>144114400</v>
      </c>
      <c r="H10" s="40">
        <f>('Pivottable ẨN'!$G10-AAPL!$O$4)/AAPL!$O$8</f>
        <v>0.98088678505935745</v>
      </c>
      <c r="I10" s="41">
        <v>43829.291666666664</v>
      </c>
      <c r="J10" s="40">
        <v>52.590299999999999</v>
      </c>
      <c r="K10" s="40">
        <v>59.62</v>
      </c>
      <c r="L10" s="40">
        <v>60.05</v>
      </c>
      <c r="M10" s="40">
        <v>59.38</v>
      </c>
      <c r="N10" s="40">
        <v>59.99</v>
      </c>
      <c r="O10" s="40">
        <f>('Pivottable ẨN'!$P10-INTC!$O$4)/INTC!$O$8</f>
        <v>-1.1169846809684687</v>
      </c>
      <c r="P10" s="40">
        <v>12750500</v>
      </c>
      <c r="Q10" s="41">
        <v>43829.291666666664</v>
      </c>
      <c r="R10" s="40">
        <v>151.0343</v>
      </c>
      <c r="S10" s="40">
        <v>157.59</v>
      </c>
      <c r="T10" s="40">
        <v>159.02000000000001</v>
      </c>
      <c r="U10" s="40">
        <v>156.72999999999999</v>
      </c>
      <c r="V10" s="40">
        <v>158.99</v>
      </c>
      <c r="W10" s="40">
        <v>16348400</v>
      </c>
      <c r="X10" s="40">
        <f>('Pivottable ẨN'!$W10-MSFT!$O$4)/MSFT!$O$8</f>
        <v>-0.9654137126441934</v>
      </c>
      <c r="Y10" s="41">
        <v>43829.291666666664</v>
      </c>
      <c r="Z10" s="40">
        <v>5.7842000000000002</v>
      </c>
      <c r="AA10" s="40">
        <v>5.8079999999999998</v>
      </c>
      <c r="AB10" s="40">
        <v>5.9050000000000002</v>
      </c>
      <c r="AC10" s="40">
        <v>5.7765000000000004</v>
      </c>
      <c r="AD10" s="40">
        <v>5.8997999999999999</v>
      </c>
      <c r="AE10" s="40">
        <f>('Pivottable ẨN'!$AF10-NVDA!$O$4)/NVDA!$O$8</f>
        <v>-1.0318262544972956</v>
      </c>
      <c r="AF10" s="40">
        <v>258056000</v>
      </c>
      <c r="AG10" s="41">
        <v>43829.291666666664</v>
      </c>
      <c r="AH10" s="40">
        <v>12.8629</v>
      </c>
      <c r="AI10" s="40">
        <v>13.544</v>
      </c>
      <c r="AJ10" s="40">
        <v>13.558</v>
      </c>
      <c r="AK10" s="40">
        <v>13.45</v>
      </c>
      <c r="AL10" s="40">
        <v>13.555999999999999</v>
      </c>
      <c r="AM10" s="40">
        <f>('Pivottable ẨN'!$AN10-SONY!$O$4)/SONY!$O$8</f>
        <v>0.24986145611187174</v>
      </c>
      <c r="AN10" s="40">
        <v>4969500</v>
      </c>
    </row>
    <row r="11" spans="1:40">
      <c r="A11" s="93">
        <v>43879.291666666664</v>
      </c>
      <c r="B11" s="42">
        <v>77.499700000000004</v>
      </c>
      <c r="C11" s="42">
        <v>79.75</v>
      </c>
      <c r="D11" s="42">
        <v>79.9375</v>
      </c>
      <c r="E11" s="42">
        <v>78.652500000000003</v>
      </c>
      <c r="F11" s="42">
        <v>78.84</v>
      </c>
      <c r="G11" s="42">
        <v>152531200</v>
      </c>
      <c r="H11" s="42">
        <f>('Pivottable ẨN'!$G11-AAPL!$O$4)/AAPL!$O$8</f>
        <v>1.1394892828413512</v>
      </c>
      <c r="I11" s="43">
        <v>43879.291666666664</v>
      </c>
      <c r="J11" s="42">
        <v>58.628900000000002</v>
      </c>
      <c r="K11" s="42">
        <v>66.14</v>
      </c>
      <c r="L11" s="42">
        <v>66.69</v>
      </c>
      <c r="M11" s="42">
        <v>65.88</v>
      </c>
      <c r="N11" s="42">
        <v>66.66</v>
      </c>
      <c r="O11" s="42">
        <f>('Pivottable ẨN'!$P11-INTC!$O$4)/INTC!$O$8</f>
        <v>-1.1166511151211043</v>
      </c>
      <c r="P11" s="42">
        <v>12758400</v>
      </c>
      <c r="Q11" s="43">
        <v>43879.291666666664</v>
      </c>
      <c r="R11" s="42">
        <v>179.44120000000001</v>
      </c>
      <c r="S11" s="42">
        <v>187.23</v>
      </c>
      <c r="T11" s="42">
        <v>187.7</v>
      </c>
      <c r="U11" s="42">
        <v>185.5</v>
      </c>
      <c r="V11" s="42">
        <v>185.61</v>
      </c>
      <c r="W11" s="42">
        <v>27792200</v>
      </c>
      <c r="X11" s="42">
        <f>('Pivottable ẨN'!$W11-MSFT!$O$4)/MSFT!$O$8</f>
        <v>-6.5344837235298478E-2</v>
      </c>
      <c r="Y11" s="43">
        <v>43879.291666666664</v>
      </c>
      <c r="Z11" s="42">
        <v>7.3837999999999999</v>
      </c>
      <c r="AA11" s="42">
        <v>7.4142000000000001</v>
      </c>
      <c r="AB11" s="42">
        <v>7.4328000000000003</v>
      </c>
      <c r="AC11" s="42">
        <v>7.1215000000000002</v>
      </c>
      <c r="AD11" s="42">
        <v>7.141</v>
      </c>
      <c r="AE11" s="42">
        <f>('Pivottable ẨN'!$AF11-NVDA!$O$4)/NVDA!$O$8</f>
        <v>0.91080914301710547</v>
      </c>
      <c r="AF11" s="42">
        <v>620164000</v>
      </c>
      <c r="AG11" s="43">
        <v>43879.291666666664</v>
      </c>
      <c r="AH11" s="42">
        <v>12.6578</v>
      </c>
      <c r="AI11" s="42">
        <v>13.327999999999999</v>
      </c>
      <c r="AJ11" s="42">
        <v>13.417999999999999</v>
      </c>
      <c r="AK11" s="42">
        <v>13.22</v>
      </c>
      <c r="AL11" s="42">
        <v>13.284000000000001</v>
      </c>
      <c r="AM11" s="42">
        <f>('Pivottable ẨN'!$AN11-SONY!$O$4)/SONY!$O$8</f>
        <v>3.0788576541340609</v>
      </c>
      <c r="AN11" s="42">
        <v>11728500</v>
      </c>
    </row>
    <row r="12" spans="1:40">
      <c r="A12" s="92">
        <v>44463.291666666664</v>
      </c>
      <c r="B12" s="40">
        <v>144.3415</v>
      </c>
      <c r="C12" s="40">
        <v>146.91999999999999</v>
      </c>
      <c r="D12" s="40">
        <v>147.47</v>
      </c>
      <c r="E12" s="40">
        <v>145.56</v>
      </c>
      <c r="F12" s="40">
        <v>145.66</v>
      </c>
      <c r="G12" s="40">
        <v>53477900</v>
      </c>
      <c r="H12" s="40">
        <f>('Pivottable ẨN'!$G12-AAPL!$O$4)/AAPL!$O$8</f>
        <v>-0.72702777750808978</v>
      </c>
      <c r="I12" s="41">
        <v>44463.291666666664</v>
      </c>
      <c r="J12" s="40">
        <v>49.939900000000002</v>
      </c>
      <c r="K12" s="40">
        <v>54.22</v>
      </c>
      <c r="L12" s="40">
        <v>54.42</v>
      </c>
      <c r="M12" s="40">
        <v>53.73</v>
      </c>
      <c r="N12" s="40">
        <v>53.78</v>
      </c>
      <c r="O12" s="40">
        <f>('Pivottable ẨN'!$P12-INTC!$O$4)/INTC!$O$8</f>
        <v>-1.1074548313798407</v>
      </c>
      <c r="P12" s="40">
        <v>12976200</v>
      </c>
      <c r="Q12" s="41">
        <v>44463.291666666664</v>
      </c>
      <c r="R12" s="40">
        <v>291.83269999999999</v>
      </c>
      <c r="S12" s="40">
        <v>299.35000000000002</v>
      </c>
      <c r="T12" s="40">
        <v>299.8</v>
      </c>
      <c r="U12" s="40">
        <v>296.93</v>
      </c>
      <c r="V12" s="40">
        <v>298.23</v>
      </c>
      <c r="W12" s="40">
        <v>14999000</v>
      </c>
      <c r="X12" s="40">
        <f>('Pivottable ẨN'!$W12-MSFT!$O$4)/MSFT!$O$8</f>
        <v>-1.071545674097274</v>
      </c>
      <c r="Y12" s="41">
        <v>44463.291666666664</v>
      </c>
      <c r="Z12" s="40">
        <v>22.043199999999999</v>
      </c>
      <c r="AA12" s="40">
        <v>22.081</v>
      </c>
      <c r="AB12" s="40">
        <v>22.149000000000001</v>
      </c>
      <c r="AC12" s="40">
        <v>21.861000000000001</v>
      </c>
      <c r="AD12" s="40">
        <v>22.07</v>
      </c>
      <c r="AE12" s="40">
        <f>('Pivottable ẨN'!$AF12-NVDA!$O$4)/NVDA!$O$8</f>
        <v>-1.2485693606837904</v>
      </c>
      <c r="AF12" s="40">
        <v>217655000</v>
      </c>
      <c r="AG12" s="41">
        <v>44463.291666666664</v>
      </c>
      <c r="AH12" s="40">
        <v>22.551600000000001</v>
      </c>
      <c r="AI12" s="40">
        <v>23.521999999999998</v>
      </c>
      <c r="AJ12" s="40">
        <v>23.574000000000002</v>
      </c>
      <c r="AK12" s="40">
        <v>23.245999999999999</v>
      </c>
      <c r="AL12" s="40">
        <v>23.373999999999999</v>
      </c>
      <c r="AM12" s="40">
        <f>('Pivottable ẨN'!$AN12-SONY!$O$4)/SONY!$O$8</f>
        <v>-2.2616206991019992E-2</v>
      </c>
      <c r="AN12" s="40">
        <v>4318500</v>
      </c>
    </row>
    <row r="13" spans="1:40">
      <c r="A13" s="93">
        <v>45254.291666666664</v>
      </c>
      <c r="B13" s="42">
        <v>189.04390000000001</v>
      </c>
      <c r="C13" s="42">
        <v>189.97</v>
      </c>
      <c r="D13" s="42">
        <v>190.9</v>
      </c>
      <c r="E13" s="42">
        <v>189.25</v>
      </c>
      <c r="F13" s="42">
        <v>190.87</v>
      </c>
      <c r="G13" s="42">
        <v>24048300</v>
      </c>
      <c r="H13" s="42">
        <f>('Pivottable ẨN'!$G13-AAPL!$O$4)/AAPL!$O$8</f>
        <v>-1.2815862877168351</v>
      </c>
      <c r="I13" s="43">
        <v>45254.291666666664</v>
      </c>
      <c r="J13" s="42">
        <v>43.378999999999998</v>
      </c>
      <c r="K13" s="42">
        <v>43.96</v>
      </c>
      <c r="L13" s="42">
        <v>44</v>
      </c>
      <c r="M13" s="42">
        <v>43.61</v>
      </c>
      <c r="N13" s="42">
        <v>43.68</v>
      </c>
      <c r="O13" s="42">
        <f>('Pivottable ẨN'!$P13-INTC!$O$4)/INTC!$O$8</f>
        <v>-1.1048834187083854</v>
      </c>
      <c r="P13" s="42">
        <v>13037100</v>
      </c>
      <c r="Q13" s="43">
        <v>45254.291666666664</v>
      </c>
      <c r="R13" s="42">
        <v>375.3784</v>
      </c>
      <c r="S13" s="42">
        <v>377.43</v>
      </c>
      <c r="T13" s="42">
        <v>377.97</v>
      </c>
      <c r="U13" s="42">
        <v>375.14</v>
      </c>
      <c r="V13" s="42">
        <v>377.33</v>
      </c>
      <c r="W13" s="42">
        <v>10176600</v>
      </c>
      <c r="X13" s="42">
        <f>('Pivottable ẨN'!$W13-MSFT!$O$4)/MSFT!$O$8</f>
        <v>-1.4508333359553851</v>
      </c>
      <c r="Y13" s="43">
        <v>45254.291666666664</v>
      </c>
      <c r="Z13" s="42">
        <v>47.761600000000001</v>
      </c>
      <c r="AA13" s="42">
        <v>47.776000000000003</v>
      </c>
      <c r="AB13" s="42">
        <v>48.920999999999999</v>
      </c>
      <c r="AC13" s="42">
        <v>47.744999999999997</v>
      </c>
      <c r="AD13" s="42">
        <v>48.47</v>
      </c>
      <c r="AE13" s="42">
        <f>('Pivottable ẨN'!$AF13-NVDA!$O$4)/NVDA!$O$8</f>
        <v>-0.83553374905788402</v>
      </c>
      <c r="AF13" s="42">
        <v>294645000</v>
      </c>
      <c r="AG13" s="43">
        <v>45254.291666666664</v>
      </c>
      <c r="AH13" s="42">
        <v>17.270700000000001</v>
      </c>
      <c r="AI13" s="42">
        <v>17.327999999999999</v>
      </c>
      <c r="AJ13" s="42">
        <v>17.356000000000002</v>
      </c>
      <c r="AK13" s="42">
        <v>17.206</v>
      </c>
      <c r="AL13" s="42">
        <v>17.244</v>
      </c>
      <c r="AM13" s="42">
        <f>('Pivottable ẨN'!$AN13-SONY!$O$4)/SONY!$O$8</f>
        <v>-1.0143763033386419</v>
      </c>
      <c r="AN13" s="42">
        <v>1949000</v>
      </c>
    </row>
    <row r="14" spans="1:40">
      <c r="A14" s="92">
        <v>44020.291666666664</v>
      </c>
      <c r="B14" s="40">
        <v>92.903099999999995</v>
      </c>
      <c r="C14" s="40">
        <v>95.342500000000001</v>
      </c>
      <c r="D14" s="40">
        <v>95.375</v>
      </c>
      <c r="E14" s="40">
        <v>94.09</v>
      </c>
      <c r="F14" s="40">
        <v>94.18</v>
      </c>
      <c r="G14" s="40">
        <v>117092000</v>
      </c>
      <c r="H14" s="40">
        <f>('Pivottable ẨN'!$G14-AAPL!$O$4)/AAPL!$O$8</f>
        <v>0.47168849876716179</v>
      </c>
      <c r="I14" s="41">
        <v>44020.291666666664</v>
      </c>
      <c r="J14" s="40">
        <v>52.247500000000002</v>
      </c>
      <c r="K14" s="40">
        <v>58.61</v>
      </c>
      <c r="L14" s="40">
        <v>58.7</v>
      </c>
      <c r="M14" s="40">
        <v>57.93</v>
      </c>
      <c r="N14" s="40">
        <v>58.45</v>
      </c>
      <c r="O14" s="40">
        <f>('Pivottable ẨN'!$P14-INTC!$O$4)/INTC!$O$8</f>
        <v>-1.0947159938925164</v>
      </c>
      <c r="P14" s="40">
        <v>13277900</v>
      </c>
      <c r="Q14" s="41">
        <v>44020.291666666664</v>
      </c>
      <c r="R14" s="40">
        <v>205.10310000000001</v>
      </c>
      <c r="S14" s="40">
        <v>212.83</v>
      </c>
      <c r="T14" s="40">
        <v>213.26</v>
      </c>
      <c r="U14" s="40">
        <v>208.69</v>
      </c>
      <c r="V14" s="40">
        <v>210.07</v>
      </c>
      <c r="W14" s="40">
        <v>33600000</v>
      </c>
      <c r="X14" s="40">
        <f>('Pivottable ẨN'!$W14-MSFT!$O$4)/MSFT!$O$8</f>
        <v>0.39144574059722043</v>
      </c>
      <c r="Y14" s="41">
        <v>44020.291666666664</v>
      </c>
      <c r="Z14" s="40">
        <v>10.184799999999999</v>
      </c>
      <c r="AA14" s="40">
        <v>10.215999999999999</v>
      </c>
      <c r="AB14" s="40">
        <v>10.225</v>
      </c>
      <c r="AC14" s="40">
        <v>9.9655000000000005</v>
      </c>
      <c r="AD14" s="40">
        <v>9.9937000000000005</v>
      </c>
      <c r="AE14" s="40">
        <f>('Pivottable ẨN'!$AF14-NVDA!$O$4)/NVDA!$O$8</f>
        <v>-0.45551845422061837</v>
      </c>
      <c r="AF14" s="40">
        <v>365480000</v>
      </c>
      <c r="AG14" s="41">
        <v>44020.291666666664</v>
      </c>
      <c r="AH14" s="40">
        <v>13.3062</v>
      </c>
      <c r="AI14" s="40">
        <v>13.958</v>
      </c>
      <c r="AJ14" s="40">
        <v>13.97</v>
      </c>
      <c r="AK14" s="40">
        <v>13.795999999999999</v>
      </c>
      <c r="AL14" s="40">
        <v>13.91</v>
      </c>
      <c r="AM14" s="40">
        <f>('Pivottable ẨN'!$AN14-SONY!$O$4)/SONY!$O$8</f>
        <v>-0.71364634797853799</v>
      </c>
      <c r="AN14" s="40">
        <v>2667500</v>
      </c>
    </row>
    <row r="15" spans="1:40">
      <c r="A15" s="93">
        <v>43875.291666666664</v>
      </c>
      <c r="B15" s="42">
        <v>78.945300000000003</v>
      </c>
      <c r="C15" s="42">
        <v>81.237499999999997</v>
      </c>
      <c r="D15" s="42">
        <v>81.495000000000005</v>
      </c>
      <c r="E15" s="42">
        <v>80.712500000000006</v>
      </c>
      <c r="F15" s="42">
        <v>81.185000000000002</v>
      </c>
      <c r="G15" s="42">
        <v>80113600</v>
      </c>
      <c r="H15" s="42">
        <f>('Pivottable ẨN'!$G15-AAPL!$O$4)/AAPL!$O$8</f>
        <v>-0.2251162968774636</v>
      </c>
      <c r="I15" s="43">
        <v>43875.291666666664</v>
      </c>
      <c r="J15" s="42">
        <v>59.630499999999998</v>
      </c>
      <c r="K15" s="42">
        <v>67.27</v>
      </c>
      <c r="L15" s="42">
        <v>67.86</v>
      </c>
      <c r="M15" s="42">
        <v>66.819999999999993</v>
      </c>
      <c r="N15" s="42">
        <v>67.52</v>
      </c>
      <c r="O15" s="42">
        <f>('Pivottable ẨN'!$P15-INTC!$O$4)/INTC!$O$8</f>
        <v>-1.0893282721047053</v>
      </c>
      <c r="P15" s="42">
        <v>13405500</v>
      </c>
      <c r="Q15" s="43">
        <v>43875.291666666664</v>
      </c>
      <c r="R15" s="42">
        <v>177.63939999999999</v>
      </c>
      <c r="S15" s="42">
        <v>185.35</v>
      </c>
      <c r="T15" s="42">
        <v>185.41</v>
      </c>
      <c r="U15" s="42">
        <v>182.65</v>
      </c>
      <c r="V15" s="42">
        <v>183.25</v>
      </c>
      <c r="W15" s="42">
        <v>23149500</v>
      </c>
      <c r="X15" s="42">
        <f>('Pivottable ẨN'!$W15-MSFT!$O$4)/MSFT!$O$8</f>
        <v>-0.43049887416891108</v>
      </c>
      <c r="Y15" s="43">
        <v>43875.291666666664</v>
      </c>
      <c r="Z15" s="42">
        <v>7.2149999999999999</v>
      </c>
      <c r="AA15" s="42">
        <v>7.2447999999999997</v>
      </c>
      <c r="AB15" s="42">
        <v>7.3742000000000001</v>
      </c>
      <c r="AC15" s="42">
        <v>7.15</v>
      </c>
      <c r="AD15" s="42">
        <v>7.1814999999999998</v>
      </c>
      <c r="AE15" s="42">
        <f>('Pivottable ẨN'!$AF15-NVDA!$O$4)/NVDA!$O$8</f>
        <v>3.173465326409004</v>
      </c>
      <c r="AF15" s="42">
        <v>1041924000</v>
      </c>
      <c r="AG15" s="43">
        <v>43875.291666666664</v>
      </c>
      <c r="AH15" s="42">
        <v>13.073700000000001</v>
      </c>
      <c r="AI15" s="42">
        <v>13.766</v>
      </c>
      <c r="AJ15" s="42">
        <v>13.906000000000001</v>
      </c>
      <c r="AK15" s="42">
        <v>13.692</v>
      </c>
      <c r="AL15" s="42">
        <v>13.896000000000001</v>
      </c>
      <c r="AM15" s="42">
        <f>('Pivottable ẨN'!$AN15-SONY!$O$4)/SONY!$O$8</f>
        <v>1.2780356180354562</v>
      </c>
      <c r="AN15" s="42">
        <v>7426000</v>
      </c>
    </row>
    <row r="16" spans="1:40">
      <c r="A16" s="92">
        <v>44442.291666666664</v>
      </c>
      <c r="B16" s="40">
        <v>151.59200000000001</v>
      </c>
      <c r="C16" s="40">
        <v>154.30000000000001</v>
      </c>
      <c r="D16" s="40">
        <v>154.63</v>
      </c>
      <c r="E16" s="40">
        <v>153.09</v>
      </c>
      <c r="F16" s="40">
        <v>153.76</v>
      </c>
      <c r="G16" s="40">
        <v>57808700</v>
      </c>
      <c r="H16" s="40">
        <f>('Pivottable ẨN'!$G16-AAPL!$O$4)/AAPL!$O$8</f>
        <v>-0.6454200765535395</v>
      </c>
      <c r="I16" s="41">
        <v>44442.291666666664</v>
      </c>
      <c r="J16" s="40">
        <v>49.286000000000001</v>
      </c>
      <c r="K16" s="40">
        <v>53.51</v>
      </c>
      <c r="L16" s="40">
        <v>54.08</v>
      </c>
      <c r="M16" s="40">
        <v>53.32</v>
      </c>
      <c r="N16" s="40">
        <v>53.44</v>
      </c>
      <c r="O16" s="40">
        <f>('Pivottable ẨN'!$P16-INTC!$O$4)/INTC!$O$8</f>
        <v>-1.087187539388075</v>
      </c>
      <c r="P16" s="40">
        <v>13456200</v>
      </c>
      <c r="Q16" s="41">
        <v>44442.291666666664</v>
      </c>
      <c r="R16" s="40">
        <v>293.5779</v>
      </c>
      <c r="S16" s="40">
        <v>301.14</v>
      </c>
      <c r="T16" s="40">
        <v>302.60000000000002</v>
      </c>
      <c r="U16" s="40">
        <v>300.26</v>
      </c>
      <c r="V16" s="40">
        <v>300.99</v>
      </c>
      <c r="W16" s="40">
        <v>14747900</v>
      </c>
      <c r="X16" s="40">
        <f>('Pivottable ẨN'!$W16-MSFT!$O$4)/MSFT!$O$8</f>
        <v>-1.0912949964041276</v>
      </c>
      <c r="Y16" s="41">
        <v>44442.291666666664</v>
      </c>
      <c r="Z16" s="40">
        <v>22.803899999999999</v>
      </c>
      <c r="AA16" s="40">
        <v>22.843</v>
      </c>
      <c r="AB16" s="40">
        <v>22.986000000000001</v>
      </c>
      <c r="AC16" s="40">
        <v>22.2</v>
      </c>
      <c r="AD16" s="40">
        <v>22.324999999999999</v>
      </c>
      <c r="AE16" s="40">
        <f>('Pivottable ẨN'!$AF16-NVDA!$O$4)/NVDA!$O$8</f>
        <v>-0.91124710906407203</v>
      </c>
      <c r="AF16" s="40">
        <v>280532000</v>
      </c>
      <c r="AG16" s="41">
        <v>44442.291666666664</v>
      </c>
      <c r="AH16" s="40">
        <v>20.756900000000002</v>
      </c>
      <c r="AI16" s="40">
        <v>21.65</v>
      </c>
      <c r="AJ16" s="40">
        <v>21.658000000000001</v>
      </c>
      <c r="AK16" s="40">
        <v>21.332000000000001</v>
      </c>
      <c r="AL16" s="40">
        <v>21.494</v>
      </c>
      <c r="AM16" s="40">
        <f>('Pivottable ẨN'!$AN16-SONY!$O$4)/SONY!$O$8</f>
        <v>-0.37378173593622144</v>
      </c>
      <c r="AN16" s="40">
        <v>3479500</v>
      </c>
    </row>
    <row r="17" spans="1:40">
      <c r="A17" s="93">
        <v>44448.291666666664</v>
      </c>
      <c r="B17" s="42">
        <v>151.36600000000001</v>
      </c>
      <c r="C17" s="42">
        <v>154.07</v>
      </c>
      <c r="D17" s="42">
        <v>156.11000000000001</v>
      </c>
      <c r="E17" s="42">
        <v>153.94999999999999</v>
      </c>
      <c r="F17" s="42">
        <v>155.49</v>
      </c>
      <c r="G17" s="42">
        <v>57305700</v>
      </c>
      <c r="H17" s="42">
        <f>('Pivottable ẨN'!$G17-AAPL!$O$4)/AAPL!$O$8</f>
        <v>-0.65489838854673676</v>
      </c>
      <c r="I17" s="43">
        <v>44448.291666666664</v>
      </c>
      <c r="J17" s="42">
        <v>49.184699999999999</v>
      </c>
      <c r="K17" s="42">
        <v>53.4</v>
      </c>
      <c r="L17" s="42">
        <v>53.89</v>
      </c>
      <c r="M17" s="42">
        <v>53.34</v>
      </c>
      <c r="N17" s="42">
        <v>53.66</v>
      </c>
      <c r="O17" s="42">
        <f>('Pivottable ẨN'!$P17-INTC!$O$4)/INTC!$O$8</f>
        <v>-1.0855154877987545</v>
      </c>
      <c r="P17" s="42">
        <v>13495800</v>
      </c>
      <c r="Q17" s="43">
        <v>44448.291666666664</v>
      </c>
      <c r="R17" s="42">
        <v>289.78550000000001</v>
      </c>
      <c r="S17" s="42">
        <v>297.25</v>
      </c>
      <c r="T17" s="42">
        <v>302.14</v>
      </c>
      <c r="U17" s="42">
        <v>297</v>
      </c>
      <c r="V17" s="42">
        <v>300.82</v>
      </c>
      <c r="W17" s="42">
        <v>19927000</v>
      </c>
      <c r="X17" s="42">
        <f>('Pivottable ẨN'!$W17-MSFT!$O$4)/MSFT!$O$8</f>
        <v>-0.68395244300139368</v>
      </c>
      <c r="Y17" s="43">
        <v>44448.291666666664</v>
      </c>
      <c r="Z17" s="42">
        <v>22.138999999999999</v>
      </c>
      <c r="AA17" s="42">
        <v>22.177</v>
      </c>
      <c r="AB17" s="42">
        <v>22.538</v>
      </c>
      <c r="AC17" s="42">
        <v>22.131</v>
      </c>
      <c r="AD17" s="42">
        <v>22.312000000000001</v>
      </c>
      <c r="AE17" s="42">
        <f>('Pivottable ẨN'!$AF17-NVDA!$O$4)/NVDA!$O$8</f>
        <v>-1.3601517439310593</v>
      </c>
      <c r="AF17" s="42">
        <v>196856000</v>
      </c>
      <c r="AG17" s="43">
        <v>44448.291666666664</v>
      </c>
      <c r="AH17" s="42">
        <v>21.082799999999999</v>
      </c>
      <c r="AI17" s="42">
        <v>21.99</v>
      </c>
      <c r="AJ17" s="42">
        <v>22.184000000000001</v>
      </c>
      <c r="AK17" s="42">
        <v>21.88</v>
      </c>
      <c r="AL17" s="42">
        <v>21.884</v>
      </c>
      <c r="AM17" s="42">
        <f>('Pivottable ẨN'!$AN17-SONY!$O$4)/SONY!$O$8</f>
        <v>-0.45916644142468521</v>
      </c>
      <c r="AN17" s="42">
        <v>3275500</v>
      </c>
    </row>
    <row r="18" spans="1:40">
      <c r="A18" s="92">
        <v>43880.291666666664</v>
      </c>
      <c r="B18" s="40">
        <v>78.622100000000003</v>
      </c>
      <c r="C18" s="40">
        <v>80.905000000000001</v>
      </c>
      <c r="D18" s="40">
        <v>81.142499999999998</v>
      </c>
      <c r="E18" s="40">
        <v>80</v>
      </c>
      <c r="F18" s="40">
        <v>80</v>
      </c>
      <c r="G18" s="40">
        <v>93984000</v>
      </c>
      <c r="H18" s="40">
        <f>('Pivottable ẨN'!$G18-AAPL!$O$4)/AAPL!$O$8</f>
        <v>3.6251453958408487E-2</v>
      </c>
      <c r="I18" s="41">
        <v>43880.291666666664</v>
      </c>
      <c r="J18" s="40">
        <v>59.488700000000001</v>
      </c>
      <c r="K18" s="40">
        <v>67.11</v>
      </c>
      <c r="L18" s="40">
        <v>67.2</v>
      </c>
      <c r="M18" s="40">
        <v>66.180000000000007</v>
      </c>
      <c r="N18" s="40">
        <v>66.39</v>
      </c>
      <c r="O18" s="40">
        <f>('Pivottable ẨN'!$P18-INTC!$O$4)/INTC!$O$8</f>
        <v>-1.0831763045147049</v>
      </c>
      <c r="P18" s="40">
        <v>13551200</v>
      </c>
      <c r="Q18" s="41">
        <v>43880.291666666664</v>
      </c>
      <c r="R18" s="40">
        <v>179.9794</v>
      </c>
      <c r="S18" s="40">
        <v>187.28</v>
      </c>
      <c r="T18" s="40">
        <v>188.18</v>
      </c>
      <c r="U18" s="40">
        <v>186.47</v>
      </c>
      <c r="V18" s="40">
        <v>188.06</v>
      </c>
      <c r="W18" s="40">
        <v>29997500</v>
      </c>
      <c r="X18" s="40">
        <f>('Pivottable ẨN'!$W18-MSFT!$O$4)/MSFT!$O$8</f>
        <v>0.10810470670458477</v>
      </c>
      <c r="Y18" s="41">
        <v>43880.291666666664</v>
      </c>
      <c r="Z18" s="40">
        <v>7.8352000000000004</v>
      </c>
      <c r="AA18" s="40">
        <v>7.8674999999999997</v>
      </c>
      <c r="AB18" s="40">
        <v>7.8853</v>
      </c>
      <c r="AC18" s="40">
        <v>7.5373000000000001</v>
      </c>
      <c r="AD18" s="40">
        <v>7.5373000000000001</v>
      </c>
      <c r="AE18" s="40">
        <f>('Pivottable ẨN'!$AF18-NVDA!$O$4)/NVDA!$O$8</f>
        <v>1.3087053015191217</v>
      </c>
      <c r="AF18" s="40">
        <v>694332000</v>
      </c>
      <c r="AG18" s="41">
        <v>43880.291666666664</v>
      </c>
      <c r="AH18" s="40">
        <v>12.7395</v>
      </c>
      <c r="AI18" s="40">
        <v>13.414</v>
      </c>
      <c r="AJ18" s="40">
        <v>13.474</v>
      </c>
      <c r="AK18" s="40">
        <v>13.374000000000001</v>
      </c>
      <c r="AL18" s="40">
        <v>13.391999999999999</v>
      </c>
      <c r="AM18" s="40">
        <f>('Pivottable ẨN'!$AN18-SONY!$O$4)/SONY!$O$8</f>
        <v>0.75421719196284642</v>
      </c>
      <c r="AN18" s="40">
        <v>6174500</v>
      </c>
    </row>
    <row r="19" spans="1:40">
      <c r="A19" s="93">
        <v>44466.291666666664</v>
      </c>
      <c r="B19" s="42">
        <v>142.81870000000001</v>
      </c>
      <c r="C19" s="42">
        <v>145.37</v>
      </c>
      <c r="D19" s="42">
        <v>145.96</v>
      </c>
      <c r="E19" s="42">
        <v>143.82</v>
      </c>
      <c r="F19" s="42">
        <v>145.47</v>
      </c>
      <c r="G19" s="42">
        <v>74150700</v>
      </c>
      <c r="H19" s="42">
        <f>('Pivottable ẨN'!$G19-AAPL!$O$4)/AAPL!$O$8</f>
        <v>-0.33747857636898665</v>
      </c>
      <c r="I19" s="43">
        <v>44466.291666666664</v>
      </c>
      <c r="J19" s="42">
        <v>50.345199999999998</v>
      </c>
      <c r="K19" s="42">
        <v>54.66</v>
      </c>
      <c r="L19" s="42">
        <v>54.87</v>
      </c>
      <c r="M19" s="42">
        <v>53.82</v>
      </c>
      <c r="N19" s="42">
        <v>53.94</v>
      </c>
      <c r="O19" s="42">
        <f>('Pivottable ẨN'!$P19-INTC!$O$4)/INTC!$O$8</f>
        <v>-1.0684529613531868</v>
      </c>
      <c r="P19" s="42">
        <v>13899900</v>
      </c>
      <c r="Q19" s="43">
        <v>44466.291666666664</v>
      </c>
      <c r="R19" s="42">
        <v>286.78289999999998</v>
      </c>
      <c r="S19" s="42">
        <v>294.17</v>
      </c>
      <c r="T19" s="42">
        <v>296.47000000000003</v>
      </c>
      <c r="U19" s="42">
        <v>292.94</v>
      </c>
      <c r="V19" s="42">
        <v>296.14</v>
      </c>
      <c r="W19" s="42">
        <v>23571700</v>
      </c>
      <c r="X19" s="42">
        <f>('Pivottable ẨN'!$W19-MSFT!$O$4)/MSFT!$O$8</f>
        <v>-0.39729232746260418</v>
      </c>
      <c r="Y19" s="43">
        <v>44466.291666666664</v>
      </c>
      <c r="Z19" s="42">
        <v>21.622900000000001</v>
      </c>
      <c r="AA19" s="42">
        <v>21.66</v>
      </c>
      <c r="AB19" s="42">
        <v>21.798999999999999</v>
      </c>
      <c r="AC19" s="42">
        <v>21.324999999999999</v>
      </c>
      <c r="AD19" s="42">
        <v>21.71</v>
      </c>
      <c r="AE19" s="42">
        <f>('Pivottable ẨN'!$AF19-NVDA!$O$4)/NVDA!$O$8</f>
        <v>-1.1007155945270171</v>
      </c>
      <c r="AF19" s="42">
        <v>245215000</v>
      </c>
      <c r="AG19" s="43">
        <v>44466.291666666664</v>
      </c>
      <c r="AH19" s="42">
        <v>22.294699999999999</v>
      </c>
      <c r="AI19" s="42">
        <v>23.254000000000001</v>
      </c>
      <c r="AJ19" s="42">
        <v>23.506</v>
      </c>
      <c r="AK19" s="42">
        <v>23.192</v>
      </c>
      <c r="AL19" s="42">
        <v>23.416</v>
      </c>
      <c r="AM19" s="42">
        <f>('Pivottable ẨN'!$AN19-SONY!$O$4)/SONY!$O$8</f>
        <v>-0.50939273877084035</v>
      </c>
      <c r="AN19" s="42">
        <v>3155500</v>
      </c>
    </row>
    <row r="20" spans="1:40">
      <c r="A20" s="92">
        <v>44356.291666666664</v>
      </c>
      <c r="B20" s="40">
        <v>124.7119</v>
      </c>
      <c r="C20" s="40">
        <v>127.13</v>
      </c>
      <c r="D20" s="40">
        <v>127.75</v>
      </c>
      <c r="E20" s="40">
        <v>126.52</v>
      </c>
      <c r="F20" s="40">
        <v>127.21</v>
      </c>
      <c r="G20" s="40">
        <v>56877900</v>
      </c>
      <c r="H20" s="40">
        <f>('Pivottable ẨN'!$G20-AAPL!$O$4)/AAPL!$O$8</f>
        <v>-0.66295966463160716</v>
      </c>
      <c r="I20" s="41">
        <v>44356.291666666664</v>
      </c>
      <c r="J20" s="40">
        <v>52.161499999999997</v>
      </c>
      <c r="K20" s="40">
        <v>57</v>
      </c>
      <c r="L20" s="40">
        <v>57.48</v>
      </c>
      <c r="M20" s="40">
        <v>56.97</v>
      </c>
      <c r="N20" s="40">
        <v>57.36</v>
      </c>
      <c r="O20" s="40">
        <f>('Pivottable ẨN'!$P20-INTC!$O$4)/INTC!$O$8</f>
        <v>-1.0682460660807709</v>
      </c>
      <c r="P20" s="40">
        <v>13904800</v>
      </c>
      <c r="Q20" s="41">
        <v>44356.291666666664</v>
      </c>
      <c r="R20" s="40">
        <v>246.74950000000001</v>
      </c>
      <c r="S20" s="40">
        <v>253.59</v>
      </c>
      <c r="T20" s="40">
        <v>255.53</v>
      </c>
      <c r="U20" s="40">
        <v>253.21</v>
      </c>
      <c r="V20" s="40">
        <v>253.81</v>
      </c>
      <c r="W20" s="40">
        <v>17937600</v>
      </c>
      <c r="X20" s="40">
        <f>('Pivottable ẨN'!$W20-MSFT!$O$4)/MSFT!$O$8</f>
        <v>-0.84042118771367935</v>
      </c>
      <c r="Y20" s="41">
        <v>44356.291666666664</v>
      </c>
      <c r="Z20" s="40">
        <v>17.325399999999998</v>
      </c>
      <c r="AA20" s="40">
        <v>17.3582</v>
      </c>
      <c r="AB20" s="40">
        <v>17.574999999999999</v>
      </c>
      <c r="AC20" s="40">
        <v>17.255800000000001</v>
      </c>
      <c r="AD20" s="40">
        <v>17.515799999999999</v>
      </c>
      <c r="AE20" s="40">
        <f>('Pivottable ẨN'!$AF20-NVDA!$O$4)/NVDA!$O$8</f>
        <v>-0.36873752093498824</v>
      </c>
      <c r="AF20" s="40">
        <v>381656000</v>
      </c>
      <c r="AG20" s="41">
        <v>44356.291666666664</v>
      </c>
      <c r="AH20" s="40">
        <v>18.7377</v>
      </c>
      <c r="AI20" s="40">
        <v>19.544</v>
      </c>
      <c r="AJ20" s="40">
        <v>19.765999999999998</v>
      </c>
      <c r="AK20" s="40">
        <v>19.521999999999998</v>
      </c>
      <c r="AL20" s="40">
        <v>19.724</v>
      </c>
      <c r="AM20" s="40">
        <f>('Pivottable ẨN'!$AN20-SONY!$O$4)/SONY!$O$8</f>
        <v>-0.75110679474921205</v>
      </c>
      <c r="AN20" s="40">
        <v>2578000</v>
      </c>
    </row>
    <row r="21" spans="1:40">
      <c r="A21" s="93">
        <v>44446.291666666664</v>
      </c>
      <c r="B21" s="42">
        <v>153.94</v>
      </c>
      <c r="C21" s="42">
        <v>156.69</v>
      </c>
      <c r="D21" s="42">
        <v>157.26</v>
      </c>
      <c r="E21" s="42">
        <v>154.38999999999999</v>
      </c>
      <c r="F21" s="42">
        <v>154.97</v>
      </c>
      <c r="G21" s="42">
        <v>82278300</v>
      </c>
      <c r="H21" s="42">
        <f>('Pivottable ẨN'!$G21-AAPL!$O$4)/AAPL!$O$8</f>
        <v>-0.18432563689401596</v>
      </c>
      <c r="I21" s="43">
        <v>44446.291666666664</v>
      </c>
      <c r="J21" s="42">
        <v>49.414900000000003</v>
      </c>
      <c r="K21" s="42">
        <v>53.65</v>
      </c>
      <c r="L21" s="42">
        <v>53.95</v>
      </c>
      <c r="M21" s="42">
        <v>53.44</v>
      </c>
      <c r="N21" s="42">
        <v>53.57</v>
      </c>
      <c r="O21" s="42">
        <f>('Pivottable ẨN'!$P21-INTC!$O$4)/INTC!$O$8</f>
        <v>-1.0678153861259458</v>
      </c>
      <c r="P21" s="42">
        <v>13915000</v>
      </c>
      <c r="Q21" s="43">
        <v>44446.291666666664</v>
      </c>
      <c r="R21" s="42">
        <v>292.64190000000002</v>
      </c>
      <c r="S21" s="42">
        <v>300.18</v>
      </c>
      <c r="T21" s="42">
        <v>301.08999999999997</v>
      </c>
      <c r="U21" s="42">
        <v>298.2</v>
      </c>
      <c r="V21" s="42">
        <v>301.01</v>
      </c>
      <c r="W21" s="42">
        <v>17180400</v>
      </c>
      <c r="X21" s="42">
        <f>('Pivottable ẨN'!$W21-MSFT!$O$4)/MSFT!$O$8</f>
        <v>-0.89997589440722658</v>
      </c>
      <c r="Y21" s="43">
        <v>44446.291666666664</v>
      </c>
      <c r="Z21" s="42">
        <v>22.623200000000001</v>
      </c>
      <c r="AA21" s="42">
        <v>22.661999999999999</v>
      </c>
      <c r="AB21" s="42">
        <v>22.899000000000001</v>
      </c>
      <c r="AC21" s="42">
        <v>22.521999999999998</v>
      </c>
      <c r="AD21" s="42">
        <v>22.832999999999998</v>
      </c>
      <c r="AE21" s="42">
        <f>('Pivottable ẨN'!$AF21-NVDA!$O$4)/NVDA!$O$8</f>
        <v>-1.3534403846617515</v>
      </c>
      <c r="AF21" s="42">
        <v>198107000</v>
      </c>
      <c r="AG21" s="43">
        <v>44446.291666666664</v>
      </c>
      <c r="AH21" s="42">
        <v>20.777999999999999</v>
      </c>
      <c r="AI21" s="42">
        <v>21.672000000000001</v>
      </c>
      <c r="AJ21" s="42">
        <v>21.762</v>
      </c>
      <c r="AK21" s="42">
        <v>21.52</v>
      </c>
      <c r="AL21" s="42">
        <v>21.65</v>
      </c>
      <c r="AM21" s="42">
        <f>('Pivottable ẨN'!$AN21-SONY!$O$4)/SONY!$O$8</f>
        <v>-0.76303554036892396</v>
      </c>
      <c r="AN21" s="42">
        <v>2549500</v>
      </c>
    </row>
    <row r="22" spans="1:40">
      <c r="A22" s="92">
        <v>43826.291666666664</v>
      </c>
      <c r="B22" s="40">
        <v>70.239000000000004</v>
      </c>
      <c r="C22" s="40">
        <v>72.45</v>
      </c>
      <c r="D22" s="40">
        <v>73.492500000000007</v>
      </c>
      <c r="E22" s="40">
        <v>72.03</v>
      </c>
      <c r="F22" s="40">
        <v>72.78</v>
      </c>
      <c r="G22" s="40">
        <v>146266000</v>
      </c>
      <c r="H22" s="40">
        <f>('Pivottable ẨN'!$G22-AAPL!$O$4)/AAPL!$O$8</f>
        <v>1.0214305943726045</v>
      </c>
      <c r="I22" s="41">
        <v>43826.291666666664</v>
      </c>
      <c r="J22" s="40">
        <v>52.996099999999998</v>
      </c>
      <c r="K22" s="40">
        <v>60.08</v>
      </c>
      <c r="L22" s="40">
        <v>60.48</v>
      </c>
      <c r="M22" s="40">
        <v>59.9</v>
      </c>
      <c r="N22" s="40">
        <v>59.91</v>
      </c>
      <c r="O22" s="40">
        <f>('Pivottable ẨN'!$P22-INTC!$O$4)/INTC!$O$8</f>
        <v>-1.0606036080588761</v>
      </c>
      <c r="P22" s="40">
        <v>14085800</v>
      </c>
      <c r="Q22" s="41">
        <v>43826.291666666664</v>
      </c>
      <c r="R22" s="40">
        <v>152.34729999999999</v>
      </c>
      <c r="S22" s="40">
        <v>158.96</v>
      </c>
      <c r="T22" s="40">
        <v>159.55000000000001</v>
      </c>
      <c r="U22" s="40">
        <v>158.22</v>
      </c>
      <c r="V22" s="40">
        <v>159.44999999999999</v>
      </c>
      <c r="W22" s="40">
        <v>18412800</v>
      </c>
      <c r="X22" s="40">
        <f>('Pivottable ẨN'!$W22-MSFT!$O$4)/MSFT!$O$8</f>
        <v>-0.80304612614371951</v>
      </c>
      <c r="Y22" s="41">
        <v>43826.291666666664</v>
      </c>
      <c r="Z22" s="40">
        <v>5.8974000000000002</v>
      </c>
      <c r="AA22" s="40">
        <v>5.9218000000000002</v>
      </c>
      <c r="AB22" s="40">
        <v>6.0084999999999997</v>
      </c>
      <c r="AC22" s="40">
        <v>5.8952</v>
      </c>
      <c r="AD22" s="40">
        <v>5.9950000000000001</v>
      </c>
      <c r="AE22" s="40">
        <f>('Pivottable ẨN'!$AF22-NVDA!$O$4)/NVDA!$O$8</f>
        <v>-1.0501309370127858</v>
      </c>
      <c r="AF22" s="40">
        <v>254644000</v>
      </c>
      <c r="AG22" s="41">
        <v>43826.291666666664</v>
      </c>
      <c r="AH22" s="40">
        <v>12.8743</v>
      </c>
      <c r="AI22" s="40">
        <v>13.555999999999999</v>
      </c>
      <c r="AJ22" s="40">
        <v>13.62</v>
      </c>
      <c r="AK22" s="40">
        <v>13.545999999999999</v>
      </c>
      <c r="AL22" s="40">
        <v>13.606</v>
      </c>
      <c r="AM22" s="40">
        <f>('Pivottable ẨN'!$AN22-SONY!$O$4)/SONY!$O$8</f>
        <v>-1.0953662078093171</v>
      </c>
      <c r="AN22" s="40">
        <v>1755500</v>
      </c>
    </row>
    <row r="23" spans="1:40">
      <c r="A23" s="93">
        <v>43973.291666666664</v>
      </c>
      <c r="B23" s="42">
        <v>77.682699999999997</v>
      </c>
      <c r="C23" s="42">
        <v>79.722499999999997</v>
      </c>
      <c r="D23" s="42">
        <v>79.807500000000005</v>
      </c>
      <c r="E23" s="42">
        <v>78.837500000000006</v>
      </c>
      <c r="F23" s="42">
        <v>78.942499999999995</v>
      </c>
      <c r="G23" s="42">
        <v>81803200</v>
      </c>
      <c r="H23" s="42">
        <f>('Pivottable ẨN'!$G23-AAPL!$O$4)/AAPL!$O$8</f>
        <v>-0.19327821349037386</v>
      </c>
      <c r="I23" s="43">
        <v>43973.291666666664</v>
      </c>
      <c r="J23" s="42">
        <v>55.501199999999997</v>
      </c>
      <c r="K23" s="42">
        <v>62.26</v>
      </c>
      <c r="L23" s="42">
        <v>62.32</v>
      </c>
      <c r="M23" s="42">
        <v>61.42</v>
      </c>
      <c r="N23" s="42">
        <v>61.98</v>
      </c>
      <c r="O23" s="42">
        <f>('Pivottable ẨN'!$P23-INTC!$O$4)/INTC!$O$8</f>
        <v>-1.0598773634291712</v>
      </c>
      <c r="P23" s="42">
        <v>14103000</v>
      </c>
      <c r="Q23" s="43">
        <v>43973.291666666664</v>
      </c>
      <c r="R23" s="42">
        <v>176.8475</v>
      </c>
      <c r="S23" s="42">
        <v>183.51</v>
      </c>
      <c r="T23" s="42">
        <v>184.46</v>
      </c>
      <c r="U23" s="42">
        <v>182.54</v>
      </c>
      <c r="V23" s="42">
        <v>183.19</v>
      </c>
      <c r="W23" s="42">
        <v>20826900</v>
      </c>
      <c r="X23" s="42">
        <f>('Pivottable ẨN'!$W23-MSFT!$O$4)/MSFT!$O$8</f>
        <v>-0.61317420666552058</v>
      </c>
      <c r="Y23" s="43">
        <v>43973.291666666664</v>
      </c>
      <c r="Z23" s="42">
        <v>8.9946000000000002</v>
      </c>
      <c r="AA23" s="42">
        <v>9.0261999999999993</v>
      </c>
      <c r="AB23" s="42">
        <v>9.093</v>
      </c>
      <c r="AC23" s="42">
        <v>8.7133000000000003</v>
      </c>
      <c r="AD23" s="42">
        <v>8.8252000000000006</v>
      </c>
      <c r="AE23" s="42">
        <f>('Pivottable ẨN'!$AF23-NVDA!$O$4)/NVDA!$O$8</f>
        <v>3.1565125723794178</v>
      </c>
      <c r="AF23" s="42">
        <v>1038764000</v>
      </c>
      <c r="AG23" s="43">
        <v>43973.291666666664</v>
      </c>
      <c r="AH23" s="42">
        <v>12.057399999999999</v>
      </c>
      <c r="AI23" s="42">
        <v>12.648</v>
      </c>
      <c r="AJ23" s="42">
        <v>12.664</v>
      </c>
      <c r="AK23" s="42">
        <v>12.518000000000001</v>
      </c>
      <c r="AL23" s="42">
        <v>12.64</v>
      </c>
      <c r="AM23" s="42">
        <f>('Pivottable ẨN'!$AN23-SONY!$O$4)/SONY!$O$8</f>
        <v>-5.4007642832366962E-2</v>
      </c>
      <c r="AN23" s="42">
        <v>4243500</v>
      </c>
    </row>
    <row r="24" spans="1:40">
      <c r="A24" s="92">
        <v>44559.291666666664</v>
      </c>
      <c r="B24" s="40">
        <v>176.489</v>
      </c>
      <c r="C24" s="40">
        <v>179.38</v>
      </c>
      <c r="D24" s="40">
        <v>180.63</v>
      </c>
      <c r="E24" s="40">
        <v>178.14</v>
      </c>
      <c r="F24" s="40">
        <v>179.33</v>
      </c>
      <c r="G24" s="40">
        <v>62348900</v>
      </c>
      <c r="H24" s="40">
        <f>('Pivottable ẨN'!$G24-AAPL!$O$4)/AAPL!$O$8</f>
        <v>-0.5598665335883023</v>
      </c>
      <c r="I24" s="41">
        <v>44559.291666666664</v>
      </c>
      <c r="J24" s="40">
        <v>48.070599999999999</v>
      </c>
      <c r="K24" s="40">
        <v>51.83</v>
      </c>
      <c r="L24" s="40">
        <v>52.14</v>
      </c>
      <c r="M24" s="40">
        <v>51.66</v>
      </c>
      <c r="N24" s="40">
        <v>51.81</v>
      </c>
      <c r="O24" s="40">
        <f>('Pivottable ẨN'!$P24-INTC!$O$4)/INTC!$O$8</f>
        <v>-1.0568457143354029</v>
      </c>
      <c r="P24" s="40">
        <v>14174800</v>
      </c>
      <c r="Q24" s="41">
        <v>44559.291666666664</v>
      </c>
      <c r="R24" s="40">
        <v>333.97289999999998</v>
      </c>
      <c r="S24" s="40">
        <v>341.95</v>
      </c>
      <c r="T24" s="40">
        <v>344.3</v>
      </c>
      <c r="U24" s="40">
        <v>339.68</v>
      </c>
      <c r="V24" s="40">
        <v>341.3</v>
      </c>
      <c r="W24" s="40">
        <v>15042000</v>
      </c>
      <c r="X24" s="40">
        <f>('Pivottable ẨN'!$W24-MSFT!$O$4)/MSFT!$O$8</f>
        <v>-1.0681636714720459</v>
      </c>
      <c r="Y24" s="41">
        <v>44559.291666666664</v>
      </c>
      <c r="Z24" s="40">
        <v>29.953299999999999</v>
      </c>
      <c r="AA24" s="40">
        <v>30.001000000000001</v>
      </c>
      <c r="AB24" s="40">
        <v>30.547999999999998</v>
      </c>
      <c r="AC24" s="40">
        <v>29.366</v>
      </c>
      <c r="AD24" s="40">
        <v>30.273</v>
      </c>
      <c r="AE24" s="40">
        <f>('Pivottable ẨN'!$AF24-NVDA!$O$4)/NVDA!$O$8</f>
        <v>-0.57537335225067909</v>
      </c>
      <c r="AF24" s="40">
        <v>343139000</v>
      </c>
      <c r="AG24" s="41">
        <v>44559.291666666664</v>
      </c>
      <c r="AH24" s="40">
        <v>24.348400000000002</v>
      </c>
      <c r="AI24" s="40">
        <v>25.338000000000001</v>
      </c>
      <c r="AJ24" s="40">
        <v>25.425999999999998</v>
      </c>
      <c r="AK24" s="40">
        <v>25.26</v>
      </c>
      <c r="AL24" s="40">
        <v>25.4</v>
      </c>
      <c r="AM24" s="40">
        <f>('Pivottable ẨN'!$AN24-SONY!$O$4)/SONY!$O$8</f>
        <v>-1.2879003476362454</v>
      </c>
      <c r="AN24" s="40">
        <v>1295500</v>
      </c>
    </row>
    <row r="25" spans="1:40">
      <c r="A25" s="93">
        <v>43808.291666666664</v>
      </c>
      <c r="B25" s="42">
        <v>64.693600000000004</v>
      </c>
      <c r="C25" s="42">
        <v>66.73</v>
      </c>
      <c r="D25" s="42">
        <v>67.7</v>
      </c>
      <c r="E25" s="42">
        <v>66.227500000000006</v>
      </c>
      <c r="F25" s="42">
        <v>67.5</v>
      </c>
      <c r="G25" s="42">
        <v>128042400</v>
      </c>
      <c r="H25" s="42">
        <f>('Pivottable ẨN'!$G25-AAPL!$O$4)/AAPL!$O$8</f>
        <v>0.67803304677970178</v>
      </c>
      <c r="I25" s="43">
        <v>43808.291666666664</v>
      </c>
      <c r="J25" s="42">
        <v>49.864600000000003</v>
      </c>
      <c r="K25" s="42">
        <v>56.53</v>
      </c>
      <c r="L25" s="42">
        <v>56.96</v>
      </c>
      <c r="M25" s="42">
        <v>56.5</v>
      </c>
      <c r="N25" s="42">
        <v>56.54</v>
      </c>
      <c r="O25" s="42">
        <f>('Pivottable ẨN'!$P25-INTC!$O$4)/INTC!$O$8</f>
        <v>-1.0516184419425265</v>
      </c>
      <c r="P25" s="42">
        <v>14298600</v>
      </c>
      <c r="Q25" s="43">
        <v>43808.291666666664</v>
      </c>
      <c r="R25" s="42">
        <v>145.0634</v>
      </c>
      <c r="S25" s="42">
        <v>151.36000000000001</v>
      </c>
      <c r="T25" s="42">
        <v>152.21</v>
      </c>
      <c r="U25" s="42">
        <v>150.91</v>
      </c>
      <c r="V25" s="42">
        <v>151.07</v>
      </c>
      <c r="W25" s="42">
        <v>16687400</v>
      </c>
      <c r="X25" s="42">
        <f>('Pivottable ẨN'!$W25-MSFT!$O$4)/MSFT!$O$8</f>
        <v>-0.93875094776158308</v>
      </c>
      <c r="Y25" s="43">
        <v>43808.291666666664</v>
      </c>
      <c r="Z25" s="42">
        <v>5.2824999999999998</v>
      </c>
      <c r="AA25" s="42">
        <v>5.3041999999999998</v>
      </c>
      <c r="AB25" s="42">
        <v>5.3593000000000002</v>
      </c>
      <c r="AC25" s="42">
        <v>5.2725</v>
      </c>
      <c r="AD25" s="42">
        <v>5.2812000000000001</v>
      </c>
      <c r="AE25" s="42">
        <f>('Pivottable ẨN'!$AF25-NVDA!$O$4)/NVDA!$O$8</f>
        <v>-1.2795510551524176</v>
      </c>
      <c r="AF25" s="42">
        <v>211880000</v>
      </c>
      <c r="AG25" s="43">
        <v>43808.291666666664</v>
      </c>
      <c r="AH25" s="42">
        <v>12.5229</v>
      </c>
      <c r="AI25" s="42">
        <v>13.186</v>
      </c>
      <c r="AJ25" s="42">
        <v>13.26</v>
      </c>
      <c r="AK25" s="42">
        <v>13.122</v>
      </c>
      <c r="AL25" s="42">
        <v>13.122</v>
      </c>
      <c r="AM25" s="42">
        <f>('Pivottable ẨN'!$AN25-SONY!$O$4)/SONY!$O$8</f>
        <v>0.9390081109489089</v>
      </c>
      <c r="AN25" s="42">
        <v>6616000</v>
      </c>
    </row>
    <row r="26" spans="1:40">
      <c r="A26" s="92">
        <v>43983.291666666664</v>
      </c>
      <c r="B26" s="40">
        <v>78.403800000000004</v>
      </c>
      <c r="C26" s="40">
        <v>80.462500000000006</v>
      </c>
      <c r="D26" s="40">
        <v>80.587500000000006</v>
      </c>
      <c r="E26" s="40">
        <v>79.302499999999995</v>
      </c>
      <c r="F26" s="40">
        <v>79.4375</v>
      </c>
      <c r="G26" s="40">
        <v>80791200</v>
      </c>
      <c r="H26" s="40">
        <f>('Pivottable ẨN'!$G26-AAPL!$O$4)/AAPL!$O$8</f>
        <v>-0.21234789885243283</v>
      </c>
      <c r="I26" s="41">
        <v>43983.291666666664</v>
      </c>
      <c r="J26" s="40">
        <v>55.1447</v>
      </c>
      <c r="K26" s="40">
        <v>61.86</v>
      </c>
      <c r="L26" s="40">
        <v>62.66</v>
      </c>
      <c r="M26" s="40">
        <v>61.66</v>
      </c>
      <c r="N26" s="40">
        <v>62.49</v>
      </c>
      <c r="O26" s="40">
        <f>('Pivottable ẨN'!$P26-INTC!$O$4)/INTC!$O$8</f>
        <v>-1.0508119726153542</v>
      </c>
      <c r="P26" s="40">
        <v>14317700</v>
      </c>
      <c r="Q26" s="41">
        <v>43983.291666666664</v>
      </c>
      <c r="R26" s="40">
        <v>176.19220000000001</v>
      </c>
      <c r="S26" s="40">
        <v>182.83</v>
      </c>
      <c r="T26" s="40">
        <v>183</v>
      </c>
      <c r="U26" s="40">
        <v>181.46</v>
      </c>
      <c r="V26" s="40">
        <v>182.54</v>
      </c>
      <c r="W26" s="40">
        <v>22622400</v>
      </c>
      <c r="X26" s="40">
        <f>('Pivottable ẨN'!$W26-MSFT!$O$4)/MSFT!$O$8</f>
        <v>-0.47195593425629717</v>
      </c>
      <c r="Y26" s="41">
        <v>43983.291666666664</v>
      </c>
      <c r="Z26" s="40">
        <v>8.7752999999999997</v>
      </c>
      <c r="AA26" s="40">
        <v>8.8062000000000005</v>
      </c>
      <c r="AB26" s="40">
        <v>8.8407</v>
      </c>
      <c r="AC26" s="40">
        <v>8.6895000000000007</v>
      </c>
      <c r="AD26" s="40">
        <v>8.8332999999999995</v>
      </c>
      <c r="AE26" s="40">
        <f>('Pivottable ẨN'!$AF26-NVDA!$O$4)/NVDA!$O$8</f>
        <v>-0.3246389012757474</v>
      </c>
      <c r="AF26" s="40">
        <v>389876000</v>
      </c>
      <c r="AG26" s="41">
        <v>43983.291666666664</v>
      </c>
      <c r="AH26" s="40">
        <v>12.4864</v>
      </c>
      <c r="AI26" s="40">
        <v>13.098000000000001</v>
      </c>
      <c r="AJ26" s="40">
        <v>13.13</v>
      </c>
      <c r="AK26" s="40">
        <v>12.912000000000001</v>
      </c>
      <c r="AL26" s="40">
        <v>12.981999999999999</v>
      </c>
      <c r="AM26" s="40">
        <f>('Pivottable ẨN'!$AN26-SONY!$O$4)/SONY!$O$8</f>
        <v>1.1491214548469912</v>
      </c>
      <c r="AN26" s="40">
        <v>7118000</v>
      </c>
    </row>
    <row r="27" spans="1:40">
      <c r="A27" s="93">
        <v>44480.291666666664</v>
      </c>
      <c r="B27" s="42">
        <v>140.30359999999999</v>
      </c>
      <c r="C27" s="42">
        <v>142.81</v>
      </c>
      <c r="D27" s="42">
        <v>144.81</v>
      </c>
      <c r="E27" s="42">
        <v>141.81</v>
      </c>
      <c r="F27" s="42">
        <v>142.27000000000001</v>
      </c>
      <c r="G27" s="42">
        <v>64452200</v>
      </c>
      <c r="H27" s="42">
        <f>('Pivottable ẨN'!$G27-AAPL!$O$4)/AAPL!$O$8</f>
        <v>-0.5202328683491535</v>
      </c>
      <c r="I27" s="43">
        <v>44480.291666666664</v>
      </c>
      <c r="J27" s="42">
        <v>49.221499999999999</v>
      </c>
      <c r="K27" s="42">
        <v>53.44</v>
      </c>
      <c r="L27" s="42">
        <v>54.41</v>
      </c>
      <c r="M27" s="42">
        <v>53.42</v>
      </c>
      <c r="N27" s="42">
        <v>53.81</v>
      </c>
      <c r="O27" s="42">
        <f>('Pivottable ẨN'!$P27-INTC!$O$4)/INTC!$O$8</f>
        <v>-1.0473876447392456</v>
      </c>
      <c r="P27" s="42">
        <v>14398800</v>
      </c>
      <c r="Q27" s="43">
        <v>44480.291666666664</v>
      </c>
      <c r="R27" s="42">
        <v>286.84129999999999</v>
      </c>
      <c r="S27" s="42">
        <v>294.23</v>
      </c>
      <c r="T27" s="42">
        <v>297.97000000000003</v>
      </c>
      <c r="U27" s="42">
        <v>292.75</v>
      </c>
      <c r="V27" s="42">
        <v>292.92</v>
      </c>
      <c r="W27" s="42">
        <v>19298600</v>
      </c>
      <c r="X27" s="42">
        <f>('Pivottable ẨN'!$W27-MSFT!$O$4)/MSFT!$O$8</f>
        <v>-0.7333768720640258</v>
      </c>
      <c r="Y27" s="43">
        <v>44480.291666666664</v>
      </c>
      <c r="Z27" s="42">
        <v>20.659500000000001</v>
      </c>
      <c r="AA27" s="42">
        <v>20.695</v>
      </c>
      <c r="AB27" s="42">
        <v>21.062999999999999</v>
      </c>
      <c r="AC27" s="42">
        <v>20.510999999999999</v>
      </c>
      <c r="AD27" s="42">
        <v>20.574999999999999</v>
      </c>
      <c r="AE27" s="42">
        <f>('Pivottable ẨN'!$AF27-NVDA!$O$4)/NVDA!$O$8</f>
        <v>-1.5397007223684647</v>
      </c>
      <c r="AF27" s="42">
        <v>163388000</v>
      </c>
      <c r="AG27" s="43">
        <v>44480.291666666664</v>
      </c>
      <c r="AH27" s="42">
        <v>20.977399999999999</v>
      </c>
      <c r="AI27" s="42">
        <v>21.83</v>
      </c>
      <c r="AJ27" s="42">
        <v>22.2</v>
      </c>
      <c r="AK27" s="42">
        <v>21.78</v>
      </c>
      <c r="AL27" s="42">
        <v>21.78</v>
      </c>
      <c r="AM27" s="42">
        <f>('Pivottable ẨN'!$AN27-SONY!$O$4)/SONY!$O$8</f>
        <v>-0.22373067261458293</v>
      </c>
      <c r="AN27" s="42">
        <v>3838000</v>
      </c>
    </row>
    <row r="28" spans="1:40">
      <c r="A28" s="92">
        <v>43830.291666666664</v>
      </c>
      <c r="B28" s="40">
        <v>71.1721</v>
      </c>
      <c r="C28" s="40">
        <v>73.412499999999994</v>
      </c>
      <c r="D28" s="40">
        <v>73.42</v>
      </c>
      <c r="E28" s="40">
        <v>72.38</v>
      </c>
      <c r="F28" s="40">
        <v>72.482500000000002</v>
      </c>
      <c r="G28" s="40">
        <v>100805600</v>
      </c>
      <c r="H28" s="40">
        <f>('Pivottable ẨN'!$G28-AAPL!$O$4)/AAPL!$O$8</f>
        <v>0.16479470066376559</v>
      </c>
      <c r="I28" s="41">
        <v>43830.291666666664</v>
      </c>
      <c r="J28" s="40">
        <v>52.793199999999999</v>
      </c>
      <c r="K28" s="40">
        <v>59.85</v>
      </c>
      <c r="L28" s="40">
        <v>59.93</v>
      </c>
      <c r="M28" s="40">
        <v>59.36</v>
      </c>
      <c r="N28" s="40">
        <v>59.62</v>
      </c>
      <c r="O28" s="40">
        <f>('Pivottable ẨN'!$P28-INTC!$O$4)/INTC!$O$8</f>
        <v>-1.0459478225373307</v>
      </c>
      <c r="P28" s="40">
        <v>14432900</v>
      </c>
      <c r="Q28" s="41">
        <v>43830.291666666664</v>
      </c>
      <c r="R28" s="40">
        <v>151.1397</v>
      </c>
      <c r="S28" s="40">
        <v>157.69999999999999</v>
      </c>
      <c r="T28" s="40">
        <v>157.77000000000001</v>
      </c>
      <c r="U28" s="40">
        <v>156.44999999999999</v>
      </c>
      <c r="V28" s="40">
        <v>156.77000000000001</v>
      </c>
      <c r="W28" s="40">
        <v>18369400</v>
      </c>
      <c r="X28" s="40">
        <f>('Pivottable ẨN'!$W28-MSFT!$O$4)/MSFT!$O$8</f>
        <v>-0.80645958925848438</v>
      </c>
      <c r="Y28" s="41">
        <v>43830.291666666664</v>
      </c>
      <c r="Z28" s="40">
        <v>5.8582999999999998</v>
      </c>
      <c r="AA28" s="40">
        <v>5.8825000000000003</v>
      </c>
      <c r="AB28" s="40">
        <v>5.8920000000000003</v>
      </c>
      <c r="AC28" s="40">
        <v>5.7533000000000003</v>
      </c>
      <c r="AD28" s="40">
        <v>5.7725</v>
      </c>
      <c r="AE28" s="40">
        <f>('Pivottable ẨN'!$AF28-NVDA!$O$4)/NVDA!$O$8</f>
        <v>-1.1769547044999455</v>
      </c>
      <c r="AF28" s="40">
        <v>231004000</v>
      </c>
      <c r="AG28" s="41">
        <v>43830.291666666664</v>
      </c>
      <c r="AH28" s="40">
        <v>12.9161</v>
      </c>
      <c r="AI28" s="40">
        <v>13.6</v>
      </c>
      <c r="AJ28" s="40">
        <v>13.606</v>
      </c>
      <c r="AK28" s="40">
        <v>13.502000000000001</v>
      </c>
      <c r="AL28" s="40">
        <v>13.544</v>
      </c>
      <c r="AM28" s="40">
        <f>('Pivottable ẨN'!$AN28-SONY!$O$4)/SONY!$O$8</f>
        <v>-0.67974359726988332</v>
      </c>
      <c r="AN28" s="40">
        <v>2748500</v>
      </c>
    </row>
    <row r="29" spans="1:40">
      <c r="A29" s="93">
        <v>44438.291666666664</v>
      </c>
      <c r="B29" s="42">
        <v>150.43260000000001</v>
      </c>
      <c r="C29" s="42">
        <v>153.12</v>
      </c>
      <c r="D29" s="42">
        <v>153.49</v>
      </c>
      <c r="E29" s="42">
        <v>148.61000000000001</v>
      </c>
      <c r="F29" s="42">
        <v>149</v>
      </c>
      <c r="G29" s="42">
        <v>90956700</v>
      </c>
      <c r="H29" s="42">
        <f>('Pivottable ẨN'!$G29-AAPL!$O$4)/AAPL!$O$8</f>
        <v>-2.0793663133055033E-2</v>
      </c>
      <c r="I29" s="43">
        <v>44438.291666666664</v>
      </c>
      <c r="J29" s="42">
        <v>49.682000000000002</v>
      </c>
      <c r="K29" s="42">
        <v>53.94</v>
      </c>
      <c r="L29" s="42">
        <v>54.87</v>
      </c>
      <c r="M29" s="42">
        <v>53.76</v>
      </c>
      <c r="N29" s="42">
        <v>54.26</v>
      </c>
      <c r="O29" s="42">
        <f>('Pivottable ẨN'!$P29-INTC!$O$4)/INTC!$O$8</f>
        <v>-1.0396818514298765</v>
      </c>
      <c r="P29" s="42">
        <v>14581300</v>
      </c>
      <c r="Q29" s="43">
        <v>44438.291666666664</v>
      </c>
      <c r="R29" s="42">
        <v>295.96629999999999</v>
      </c>
      <c r="S29" s="42">
        <v>303.58999999999997</v>
      </c>
      <c r="T29" s="42">
        <v>304.22000000000003</v>
      </c>
      <c r="U29" s="42">
        <v>301.06</v>
      </c>
      <c r="V29" s="42">
        <v>301.12</v>
      </c>
      <c r="W29" s="42">
        <v>16348100</v>
      </c>
      <c r="X29" s="42">
        <f>('Pivottable ẨN'!$W29-MSFT!$O$4)/MSFT!$O$8</f>
        <v>-0.96543730801134608</v>
      </c>
      <c r="Y29" s="43">
        <v>44438.291666666664</v>
      </c>
      <c r="Z29" s="42">
        <v>22.645099999999999</v>
      </c>
      <c r="AA29" s="42">
        <v>22.687999999999999</v>
      </c>
      <c r="AB29" s="42">
        <v>23.042999999999999</v>
      </c>
      <c r="AC29" s="42">
        <v>22.550999999999998</v>
      </c>
      <c r="AD29" s="42">
        <v>22.83</v>
      </c>
      <c r="AE29" s="42">
        <f>('Pivottable ẨN'!$AF29-NVDA!$O$4)/NVDA!$O$8</f>
        <v>-1.0075559192979762</v>
      </c>
      <c r="AF29" s="42">
        <v>262580000</v>
      </c>
      <c r="AG29" s="43">
        <v>44438.291666666664</v>
      </c>
      <c r="AH29" s="42">
        <v>19.646599999999999</v>
      </c>
      <c r="AI29" s="42">
        <v>20.492000000000001</v>
      </c>
      <c r="AJ29" s="42">
        <v>20.56</v>
      </c>
      <c r="AK29" s="42">
        <v>20.47</v>
      </c>
      <c r="AL29" s="42">
        <v>20.55</v>
      </c>
      <c r="AM29" s="42">
        <f>('Pivottable ẨN'!$AN29-SONY!$O$4)/SONY!$O$8</f>
        <v>-1.0093536736040265</v>
      </c>
      <c r="AN29" s="42">
        <v>1961000</v>
      </c>
    </row>
    <row r="30" spans="1:40">
      <c r="A30" s="92">
        <v>44417.291666666664</v>
      </c>
      <c r="B30" s="40">
        <v>143.52600000000001</v>
      </c>
      <c r="C30" s="40">
        <v>146.09</v>
      </c>
      <c r="D30" s="40">
        <v>146.69999999999999</v>
      </c>
      <c r="E30" s="40">
        <v>145.52000000000001</v>
      </c>
      <c r="F30" s="40">
        <v>146.19999999999999</v>
      </c>
      <c r="G30" s="40">
        <v>48908700</v>
      </c>
      <c r="H30" s="40">
        <f>('Pivottable ẨN'!$G30-AAPL!$O$4)/AAPL!$O$8</f>
        <v>-0.81312778378903827</v>
      </c>
      <c r="I30" s="41">
        <v>44417.291666666664</v>
      </c>
      <c r="J30" s="40">
        <v>49.7834</v>
      </c>
      <c r="K30" s="40">
        <v>54.05</v>
      </c>
      <c r="L30" s="40">
        <v>54.41</v>
      </c>
      <c r="M30" s="40">
        <v>53.83</v>
      </c>
      <c r="N30" s="40">
        <v>54.08</v>
      </c>
      <c r="O30" s="40">
        <f>('Pivottable ẨN'!$P30-INTC!$O$4)/INTC!$O$8</f>
        <v>-1.0359324024113998</v>
      </c>
      <c r="P30" s="40">
        <v>14670100</v>
      </c>
      <c r="Q30" s="41">
        <v>44417.291666666664</v>
      </c>
      <c r="R30" s="40">
        <v>280.5523</v>
      </c>
      <c r="S30" s="40">
        <v>288.33</v>
      </c>
      <c r="T30" s="40">
        <v>291.55</v>
      </c>
      <c r="U30" s="40">
        <v>287.81</v>
      </c>
      <c r="V30" s="40">
        <v>289.75</v>
      </c>
      <c r="W30" s="40">
        <v>16117600</v>
      </c>
      <c r="X30" s="40">
        <f>('Pivottable ẨN'!$W30-MSFT!$O$4)/MSFT!$O$8</f>
        <v>-0.98356641510704423</v>
      </c>
      <c r="Y30" s="41">
        <v>44417.291666666664</v>
      </c>
      <c r="Z30" s="40">
        <v>20.256599999999999</v>
      </c>
      <c r="AA30" s="40">
        <v>20.295000000000002</v>
      </c>
      <c r="AB30" s="40">
        <v>20.507999999999999</v>
      </c>
      <c r="AC30" s="40">
        <v>20.143000000000001</v>
      </c>
      <c r="AD30" s="40">
        <v>20.446000000000002</v>
      </c>
      <c r="AE30" s="40">
        <f>('Pivottable ẨN'!$AF30-NVDA!$O$4)/NVDA!$O$8</f>
        <v>-1.6306071834543328</v>
      </c>
      <c r="AF30" s="40">
        <v>146443000</v>
      </c>
      <c r="AG30" s="41">
        <v>44417.291666666664</v>
      </c>
      <c r="AH30" s="40">
        <v>19.679200000000002</v>
      </c>
      <c r="AI30" s="40">
        <v>20.526</v>
      </c>
      <c r="AJ30" s="40">
        <v>20.55</v>
      </c>
      <c r="AK30" s="40">
        <v>20.414000000000001</v>
      </c>
      <c r="AL30" s="40">
        <v>20.527999999999999</v>
      </c>
      <c r="AM30" s="40">
        <f>('Pivottable ẨN'!$AN30-SONY!$O$4)/SONY!$O$8</f>
        <v>-1.020445314267969</v>
      </c>
      <c r="AN30" s="40">
        <v>1934500</v>
      </c>
    </row>
    <row r="31" spans="1:40">
      <c r="A31" s="93">
        <v>43958.291666666664</v>
      </c>
      <c r="B31" s="42">
        <v>73.792400000000001</v>
      </c>
      <c r="C31" s="42">
        <v>75.935000000000002</v>
      </c>
      <c r="D31" s="42">
        <v>76.292500000000004</v>
      </c>
      <c r="E31" s="42">
        <v>75.492500000000007</v>
      </c>
      <c r="F31" s="42">
        <v>75.805000000000007</v>
      </c>
      <c r="G31" s="42">
        <v>115215200</v>
      </c>
      <c r="H31" s="42">
        <f>('Pivottable ẨN'!$G31-AAPL!$O$4)/AAPL!$O$8</f>
        <v>0.43632290045934335</v>
      </c>
      <c r="I31" s="43">
        <v>43958.291666666664</v>
      </c>
      <c r="J31" s="42">
        <v>52.746699999999997</v>
      </c>
      <c r="K31" s="42">
        <v>59.17</v>
      </c>
      <c r="L31" s="42">
        <v>60.1</v>
      </c>
      <c r="M31" s="42">
        <v>58.92</v>
      </c>
      <c r="N31" s="42">
        <v>59.93</v>
      </c>
      <c r="O31" s="42">
        <f>('Pivottable ẨN'!$P31-INTC!$O$4)/INTC!$O$8</f>
        <v>-1.0332554309274875</v>
      </c>
      <c r="P31" s="42">
        <v>14733500</v>
      </c>
      <c r="Q31" s="43">
        <v>43958.291666666664</v>
      </c>
      <c r="R31" s="42">
        <v>176.44280000000001</v>
      </c>
      <c r="S31" s="42">
        <v>183.6</v>
      </c>
      <c r="T31" s="42">
        <v>184.55</v>
      </c>
      <c r="U31" s="42">
        <v>182.58</v>
      </c>
      <c r="V31" s="42">
        <v>184.17</v>
      </c>
      <c r="W31" s="42">
        <v>28316000</v>
      </c>
      <c r="X31" s="42">
        <f>('Pivottable ẨN'!$W31-MSFT!$O$4)/MSFT!$O$8</f>
        <v>-2.41473261865927E-2</v>
      </c>
      <c r="Y31" s="43">
        <v>43958.291666666664</v>
      </c>
      <c r="Z31" s="42">
        <v>7.5949999999999998</v>
      </c>
      <c r="AA31" s="42">
        <v>7.6216999999999997</v>
      </c>
      <c r="AB31" s="42">
        <v>7.6852</v>
      </c>
      <c r="AC31" s="42">
        <v>7.5330000000000004</v>
      </c>
      <c r="AD31" s="42">
        <v>7.5845000000000002</v>
      </c>
      <c r="AE31" s="42">
        <f>('Pivottable ẨN'!$AF31-NVDA!$O$4)/NVDA!$O$8</f>
        <v>-0.41124816110285006</v>
      </c>
      <c r="AF31" s="42">
        <v>373732000</v>
      </c>
      <c r="AG31" s="43">
        <v>43958.291666666664</v>
      </c>
      <c r="AH31" s="42">
        <v>12.2729</v>
      </c>
      <c r="AI31" s="42">
        <v>12.874000000000001</v>
      </c>
      <c r="AJ31" s="42">
        <v>12.917999999999999</v>
      </c>
      <c r="AK31" s="42">
        <v>12.78</v>
      </c>
      <c r="AL31" s="42">
        <v>12.853999999999999</v>
      </c>
      <c r="AM31" s="42">
        <f>('Pivottable ẨN'!$AN31-SONY!$O$4)/SONY!$O$8</f>
        <v>5.4188172700808938E-2</v>
      </c>
      <c r="AN31" s="42">
        <v>4502000</v>
      </c>
    </row>
    <row r="32" spans="1:40">
      <c r="A32" s="92">
        <v>44013.291666666664</v>
      </c>
      <c r="B32" s="40">
        <v>88.698499999999996</v>
      </c>
      <c r="C32" s="40">
        <v>91.027500000000003</v>
      </c>
      <c r="D32" s="40">
        <v>91.84</v>
      </c>
      <c r="E32" s="40">
        <v>90.977500000000006</v>
      </c>
      <c r="F32" s="40">
        <v>91.28</v>
      </c>
      <c r="G32" s="40">
        <v>110737200</v>
      </c>
      <c r="H32" s="40">
        <f>('Pivottable ẨN'!$G32-AAPL!$O$4)/AAPL!$O$8</f>
        <v>0.35194142708849357</v>
      </c>
      <c r="I32" s="41">
        <v>44013.291666666664</v>
      </c>
      <c r="J32" s="40">
        <v>52.425800000000002</v>
      </c>
      <c r="K32" s="40">
        <v>58.81</v>
      </c>
      <c r="L32" s="40">
        <v>60.03</v>
      </c>
      <c r="M32" s="40">
        <v>58.76</v>
      </c>
      <c r="N32" s="40">
        <v>59.91</v>
      </c>
      <c r="O32" s="40">
        <f>('Pivottable ẨN'!$P32-INTC!$O$4)/INTC!$O$8</f>
        <v>-1.0326389674627379</v>
      </c>
      <c r="P32" s="40">
        <v>14748100</v>
      </c>
      <c r="Q32" s="41">
        <v>44013.291666666664</v>
      </c>
      <c r="R32" s="40">
        <v>197.26820000000001</v>
      </c>
      <c r="S32" s="40">
        <v>204.7</v>
      </c>
      <c r="T32" s="40">
        <v>206.35</v>
      </c>
      <c r="U32" s="40">
        <v>201.77</v>
      </c>
      <c r="V32" s="40">
        <v>203.14</v>
      </c>
      <c r="W32" s="40">
        <v>32061200</v>
      </c>
      <c r="X32" s="40">
        <f>('Pivottable ẨN'!$W32-MSFT!$O$4)/MSFT!$O$8</f>
        <v>0.27041723734836887</v>
      </c>
      <c r="Y32" s="41">
        <v>44013.291666666664</v>
      </c>
      <c r="Z32" s="40">
        <v>9.5008999999999997</v>
      </c>
      <c r="AA32" s="40">
        <v>9.5299999999999994</v>
      </c>
      <c r="AB32" s="40">
        <v>9.5757999999999992</v>
      </c>
      <c r="AC32" s="40">
        <v>9.4130000000000003</v>
      </c>
      <c r="AD32" s="40">
        <v>9.5207999999999995</v>
      </c>
      <c r="AE32" s="40">
        <f>('Pivottable ẨN'!$AF32-NVDA!$O$4)/NVDA!$O$8</f>
        <v>-0.66384419614368884</v>
      </c>
      <c r="AF32" s="40">
        <v>326648000</v>
      </c>
      <c r="AG32" s="41">
        <v>44013.291666666664</v>
      </c>
      <c r="AH32" s="40">
        <v>13.4206</v>
      </c>
      <c r="AI32" s="40">
        <v>14.077999999999999</v>
      </c>
      <c r="AJ32" s="40">
        <v>14.19</v>
      </c>
      <c r="AK32" s="40">
        <v>13.834</v>
      </c>
      <c r="AL32" s="40">
        <v>13.834</v>
      </c>
      <c r="AM32" s="40">
        <f>('Pivottable ẨN'!$AN32-SONY!$O$4)/SONY!$O$8</f>
        <v>1.4130187921532482</v>
      </c>
      <c r="AN32" s="40">
        <v>7748500</v>
      </c>
    </row>
    <row r="33" spans="1:40">
      <c r="A33" s="93">
        <v>44384.291666666664</v>
      </c>
      <c r="B33" s="42">
        <v>141.8202</v>
      </c>
      <c r="C33" s="42">
        <v>144.57</v>
      </c>
      <c r="D33" s="42">
        <v>144.88999999999999</v>
      </c>
      <c r="E33" s="42">
        <v>142.66</v>
      </c>
      <c r="F33" s="42">
        <v>143.54</v>
      </c>
      <c r="G33" s="42">
        <v>104911600</v>
      </c>
      <c r="H33" s="42">
        <f>('Pivottable ẨN'!$G33-AAPL!$O$4)/AAPL!$O$8</f>
        <v>0.24216636874342376</v>
      </c>
      <c r="I33" s="43">
        <v>44384.291666666664</v>
      </c>
      <c r="J33" s="42">
        <v>51.209800000000001</v>
      </c>
      <c r="K33" s="42">
        <v>55.96</v>
      </c>
      <c r="L33" s="42">
        <v>56.45</v>
      </c>
      <c r="M33" s="42">
        <v>55.71</v>
      </c>
      <c r="N33" s="42">
        <v>56.37</v>
      </c>
      <c r="O33" s="42">
        <f>('Pivottable ẨN'!$P33-INTC!$O$4)/INTC!$O$8</f>
        <v>-1.0280239361821129</v>
      </c>
      <c r="P33" s="42">
        <v>14857400</v>
      </c>
      <c r="Q33" s="43">
        <v>44384.291666666664</v>
      </c>
      <c r="R33" s="42">
        <v>272.37909999999999</v>
      </c>
      <c r="S33" s="42">
        <v>279.93</v>
      </c>
      <c r="T33" s="42">
        <v>280.69</v>
      </c>
      <c r="U33" s="42">
        <v>277.14999999999998</v>
      </c>
      <c r="V33" s="42">
        <v>279.39999999999998</v>
      </c>
      <c r="W33" s="42">
        <v>23260000</v>
      </c>
      <c r="X33" s="42">
        <f>('Pivottable ẨN'!$W33-MSFT!$O$4)/MSFT!$O$8</f>
        <v>-0.42180791393431394</v>
      </c>
      <c r="Y33" s="43">
        <v>44384.291666666664</v>
      </c>
      <c r="Z33" s="42">
        <v>20.333300000000001</v>
      </c>
      <c r="AA33" s="42">
        <v>20.371700000000001</v>
      </c>
      <c r="AB33" s="42">
        <v>20.875</v>
      </c>
      <c r="AC33" s="42">
        <v>20.332000000000001</v>
      </c>
      <c r="AD33" s="42">
        <v>20.8535</v>
      </c>
      <c r="AE33" s="42">
        <f>('Pivottable ẨN'!$AF33-NVDA!$O$4)/NVDA!$O$8</f>
        <v>-0.17146325790462283</v>
      </c>
      <c r="AF33" s="42">
        <v>418428000</v>
      </c>
      <c r="AG33" s="43">
        <v>44384.291666666664</v>
      </c>
      <c r="AH33" s="42">
        <v>19.316800000000001</v>
      </c>
      <c r="AI33" s="42">
        <v>20.148</v>
      </c>
      <c r="AJ33" s="42">
        <v>20.294</v>
      </c>
      <c r="AK33" s="42">
        <v>20.004000000000001</v>
      </c>
      <c r="AL33" s="42">
        <v>20.173999999999999</v>
      </c>
      <c r="AM33" s="42">
        <f>('Pivottable ẨN'!$AN33-SONY!$O$4)/SONY!$O$8</f>
        <v>-0.72138956881940364</v>
      </c>
      <c r="AN33" s="42">
        <v>2649000</v>
      </c>
    </row>
    <row r="34" spans="1:40">
      <c r="A34" s="92">
        <v>43794.291666666664</v>
      </c>
      <c r="B34" s="40">
        <v>64.560299999999998</v>
      </c>
      <c r="C34" s="40">
        <v>66.592500000000001</v>
      </c>
      <c r="D34" s="40">
        <v>66.61</v>
      </c>
      <c r="E34" s="40">
        <v>65.63</v>
      </c>
      <c r="F34" s="40">
        <v>65.677499999999995</v>
      </c>
      <c r="G34" s="40">
        <v>84020400</v>
      </c>
      <c r="H34" s="40">
        <f>('Pivottable ẨN'!$G34-AAPL!$O$4)/AAPL!$O$8</f>
        <v>-0.15149826646986286</v>
      </c>
      <c r="I34" s="41">
        <v>43794.291666666664</v>
      </c>
      <c r="J34" s="40">
        <v>51.875799999999998</v>
      </c>
      <c r="K34" s="40">
        <v>58.81</v>
      </c>
      <c r="L34" s="40">
        <v>58.84</v>
      </c>
      <c r="M34" s="40">
        <v>58</v>
      </c>
      <c r="N34" s="40">
        <v>58</v>
      </c>
      <c r="O34" s="40">
        <f>('Pivottable ẨN'!$P34-INTC!$O$4)/INTC!$O$8</f>
        <v>-1.0215088462772599</v>
      </c>
      <c r="P34" s="40">
        <v>15011700</v>
      </c>
      <c r="Q34" s="41">
        <v>43794.291666666664</v>
      </c>
      <c r="R34" s="40">
        <v>144.93879999999999</v>
      </c>
      <c r="S34" s="40">
        <v>151.22999999999999</v>
      </c>
      <c r="T34" s="40">
        <v>151.35</v>
      </c>
      <c r="U34" s="40">
        <v>149.91999999999999</v>
      </c>
      <c r="V34" s="40">
        <v>150</v>
      </c>
      <c r="W34" s="40">
        <v>22420900</v>
      </c>
      <c r="X34" s="40">
        <f>('Pivottable ẨN'!$W34-MSFT!$O$4)/MSFT!$O$8</f>
        <v>-0.48780415586056253</v>
      </c>
      <c r="Y34" s="41">
        <v>43794.291666666664</v>
      </c>
      <c r="Z34" s="40">
        <v>5.5034999999999998</v>
      </c>
      <c r="AA34" s="40">
        <v>5.5303000000000004</v>
      </c>
      <c r="AB34" s="40">
        <v>5.5353000000000003</v>
      </c>
      <c r="AC34" s="40">
        <v>5.3879999999999999</v>
      </c>
      <c r="AD34" s="40">
        <v>5.4009999999999998</v>
      </c>
      <c r="AE34" s="40">
        <f>('Pivottable ẨN'!$AF34-NVDA!$O$4)/NVDA!$O$8</f>
        <v>0.30089626323367841</v>
      </c>
      <c r="AF34" s="40">
        <v>506476000</v>
      </c>
      <c r="AG34" s="41">
        <v>43794.291666666664</v>
      </c>
      <c r="AH34" s="40">
        <v>11.7385</v>
      </c>
      <c r="AI34" s="40">
        <v>12.36</v>
      </c>
      <c r="AJ34" s="40">
        <v>12.39</v>
      </c>
      <c r="AK34" s="40">
        <v>12.316000000000001</v>
      </c>
      <c r="AL34" s="40">
        <v>12.342000000000001</v>
      </c>
      <c r="AM34" s="40">
        <f>('Pivottable ẨN'!$AN34-SONY!$O$4)/SONY!$O$8</f>
        <v>1.0240162522923174E-2</v>
      </c>
      <c r="AN34" s="40">
        <v>4397000</v>
      </c>
    </row>
    <row r="35" spans="1:40">
      <c r="A35" s="93">
        <v>44433.291666666664</v>
      </c>
      <c r="B35" s="42">
        <v>145.75620000000001</v>
      </c>
      <c r="C35" s="42">
        <v>148.36000000000001</v>
      </c>
      <c r="D35" s="42">
        <v>150.32</v>
      </c>
      <c r="E35" s="42">
        <v>147.80000000000001</v>
      </c>
      <c r="F35" s="42">
        <v>149.81</v>
      </c>
      <c r="G35" s="42">
        <v>58991300</v>
      </c>
      <c r="H35" s="42">
        <f>('Pivottable ẨN'!$G35-AAPL!$O$4)/AAPL!$O$8</f>
        <v>-0.62313567941008996</v>
      </c>
      <c r="I35" s="43">
        <v>44433.291666666664</v>
      </c>
      <c r="J35" s="42">
        <v>49.5623</v>
      </c>
      <c r="K35" s="42">
        <v>53.81</v>
      </c>
      <c r="L35" s="42">
        <v>54.23</v>
      </c>
      <c r="M35" s="42">
        <v>53.73</v>
      </c>
      <c r="N35" s="42">
        <v>54.08</v>
      </c>
      <c r="O35" s="42">
        <f>('Pivottable ẨN'!$P35-INTC!$O$4)/INTC!$O$8</f>
        <v>-1.0199592429103896</v>
      </c>
      <c r="P35" s="42">
        <v>15048400</v>
      </c>
      <c r="Q35" s="43">
        <v>44433.291666666664</v>
      </c>
      <c r="R35" s="42">
        <v>294.42590000000001</v>
      </c>
      <c r="S35" s="42">
        <v>302.01</v>
      </c>
      <c r="T35" s="42">
        <v>304.58999999999997</v>
      </c>
      <c r="U35" s="42">
        <v>300.42</v>
      </c>
      <c r="V35" s="42">
        <v>304.3</v>
      </c>
      <c r="W35" s="42">
        <v>20006100</v>
      </c>
      <c r="X35" s="42">
        <f>('Pivottable ẨN'!$W35-MSFT!$O$4)/MSFT!$O$8</f>
        <v>-0.67773113119545125</v>
      </c>
      <c r="Y35" s="43">
        <v>44433.291666666664</v>
      </c>
      <c r="Z35" s="42">
        <v>22.170999999999999</v>
      </c>
      <c r="AA35" s="42">
        <v>22.213000000000001</v>
      </c>
      <c r="AB35" s="42">
        <v>22.47</v>
      </c>
      <c r="AC35" s="42">
        <v>21.722000000000001</v>
      </c>
      <c r="AD35" s="42">
        <v>21.736999999999998</v>
      </c>
      <c r="AE35" s="42">
        <f>('Pivottable ẨN'!$AF35-NVDA!$O$4)/NVDA!$O$8</f>
        <v>-0.55089915481935836</v>
      </c>
      <c r="AF35" s="42">
        <v>347701000</v>
      </c>
      <c r="AG35" s="43">
        <v>44433.291666666664</v>
      </c>
      <c r="AH35" s="42">
        <v>20.200800000000001</v>
      </c>
      <c r="AI35" s="42">
        <v>21.07</v>
      </c>
      <c r="AJ35" s="42">
        <v>21.08</v>
      </c>
      <c r="AK35" s="42">
        <v>20.824000000000002</v>
      </c>
      <c r="AL35" s="42">
        <v>20.84</v>
      </c>
      <c r="AM35" s="42">
        <f>('Pivottable ẨN'!$AN35-SONY!$O$4)/SONY!$O$8</f>
        <v>-0.97566019913431412</v>
      </c>
      <c r="AN35" s="42">
        <v>2041500</v>
      </c>
    </row>
    <row r="36" spans="1:40">
      <c r="A36" s="92">
        <v>44426.291666666664</v>
      </c>
      <c r="B36" s="40">
        <v>143.79130000000001</v>
      </c>
      <c r="C36" s="40">
        <v>146.36000000000001</v>
      </c>
      <c r="D36" s="40">
        <v>150.72</v>
      </c>
      <c r="E36" s="40">
        <v>146.15</v>
      </c>
      <c r="F36" s="40">
        <v>149.80000000000001</v>
      </c>
      <c r="G36" s="40">
        <v>86326000</v>
      </c>
      <c r="H36" s="40">
        <f>('Pivottable ẨN'!$G36-AAPL!$O$4)/AAPL!$O$8</f>
        <v>-0.10805254851456333</v>
      </c>
      <c r="I36" s="41">
        <v>44426.291666666664</v>
      </c>
      <c r="J36" s="40">
        <v>48.0702</v>
      </c>
      <c r="K36" s="40">
        <v>52.19</v>
      </c>
      <c r="L36" s="40">
        <v>53.03</v>
      </c>
      <c r="M36" s="40">
        <v>52.11</v>
      </c>
      <c r="N36" s="40">
        <v>52.6</v>
      </c>
      <c r="O36" s="40">
        <f>('Pivottable ẨN'!$P36-INTC!$O$4)/INTC!$O$8</f>
        <v>-1.0193976700281178</v>
      </c>
      <c r="P36" s="40">
        <v>15061700</v>
      </c>
      <c r="Q36" s="41">
        <v>44426.291666666664</v>
      </c>
      <c r="R36" s="40">
        <v>283.42930000000001</v>
      </c>
      <c r="S36" s="40">
        <v>290.73</v>
      </c>
      <c r="T36" s="40">
        <v>294.82</v>
      </c>
      <c r="U36" s="40">
        <v>290.27</v>
      </c>
      <c r="V36" s="40">
        <v>292.04000000000002</v>
      </c>
      <c r="W36" s="40">
        <v>21813000</v>
      </c>
      <c r="X36" s="40">
        <f>('Pivottable ẨN'!$W36-MSFT!$O$4)/MSFT!$O$8</f>
        <v>-0.53561623483442322</v>
      </c>
      <c r="Y36" s="41">
        <v>44426.291666666664</v>
      </c>
      <c r="Z36" s="40">
        <v>19.004000000000001</v>
      </c>
      <c r="AA36" s="40">
        <v>19.04</v>
      </c>
      <c r="AB36" s="40">
        <v>19.634</v>
      </c>
      <c r="AC36" s="40">
        <v>19</v>
      </c>
      <c r="AD36" s="40">
        <v>19.5</v>
      </c>
      <c r="AE36" s="40">
        <f>('Pivottable ẨN'!$AF36-NVDA!$O$4)/NVDA!$O$8</f>
        <v>-0.88237914405356421</v>
      </c>
      <c r="AF36" s="40">
        <v>285913000</v>
      </c>
      <c r="AG36" s="41">
        <v>44426.291666666664</v>
      </c>
      <c r="AH36" s="40">
        <v>18.850899999999999</v>
      </c>
      <c r="AI36" s="40">
        <v>19.661999999999999</v>
      </c>
      <c r="AJ36" s="40">
        <v>19.873999999999999</v>
      </c>
      <c r="AK36" s="40">
        <v>19.66</v>
      </c>
      <c r="AL36" s="40">
        <v>19.834</v>
      </c>
      <c r="AM36" s="40">
        <f>('Pivottable ẨN'!$AN36-SONY!$O$4)/SONY!$O$8</f>
        <v>-1.0731829264814321</v>
      </c>
      <c r="AN36" s="40">
        <v>1808500</v>
      </c>
    </row>
    <row r="37" spans="1:40">
      <c r="A37" s="93">
        <v>44420.291666666664</v>
      </c>
      <c r="B37" s="42">
        <v>146.27690000000001</v>
      </c>
      <c r="C37" s="42">
        <v>148.88999999999999</v>
      </c>
      <c r="D37" s="42">
        <v>149.05000000000001</v>
      </c>
      <c r="E37" s="42">
        <v>145.84</v>
      </c>
      <c r="F37" s="42">
        <v>146.19</v>
      </c>
      <c r="G37" s="42">
        <v>72282600</v>
      </c>
      <c r="H37" s="42">
        <f>('Pivottable ẨN'!$G37-AAPL!$O$4)/AAPL!$O$8</f>
        <v>-0.37268023568209174</v>
      </c>
      <c r="I37" s="43">
        <v>44420.291666666664</v>
      </c>
      <c r="J37" s="42">
        <v>49.313600000000001</v>
      </c>
      <c r="K37" s="42">
        <v>53.54</v>
      </c>
      <c r="L37" s="42">
        <v>54.18</v>
      </c>
      <c r="M37" s="42">
        <v>53.26</v>
      </c>
      <c r="N37" s="42">
        <v>54.17</v>
      </c>
      <c r="O37" s="42">
        <f>('Pivottable ẨN'!$P37-INTC!$O$4)/INTC!$O$8</f>
        <v>-1.0190429924182618</v>
      </c>
      <c r="P37" s="42">
        <v>15070100</v>
      </c>
      <c r="Q37" s="43">
        <v>44420.291666666664</v>
      </c>
      <c r="R37" s="42">
        <v>281.99239999999998</v>
      </c>
      <c r="S37" s="42">
        <v>289.81</v>
      </c>
      <c r="T37" s="42">
        <v>289.97000000000003</v>
      </c>
      <c r="U37" s="42">
        <v>286.33999999999997</v>
      </c>
      <c r="V37" s="42">
        <v>286.63</v>
      </c>
      <c r="W37" s="42">
        <v>14561300</v>
      </c>
      <c r="X37" s="42">
        <f>('Pivottable ẨN'!$W37-MSFT!$O$4)/MSFT!$O$8</f>
        <v>-1.1059713147731396</v>
      </c>
      <c r="Y37" s="43">
        <v>44420.291666666664</v>
      </c>
      <c r="Z37" s="42">
        <v>19.8674</v>
      </c>
      <c r="AA37" s="42">
        <v>19.905000000000001</v>
      </c>
      <c r="AB37" s="42">
        <v>20.029</v>
      </c>
      <c r="AC37" s="42">
        <v>19.62</v>
      </c>
      <c r="AD37" s="42">
        <v>19.87</v>
      </c>
      <c r="AE37" s="42">
        <f>('Pivottable ẨN'!$AF37-NVDA!$O$4)/NVDA!$O$8</f>
        <v>-1.60266196328341</v>
      </c>
      <c r="AF37" s="42">
        <v>151652000</v>
      </c>
      <c r="AG37" s="43">
        <v>44420.291666666664</v>
      </c>
      <c r="AH37" s="42">
        <v>19.2133</v>
      </c>
      <c r="AI37" s="42">
        <v>20.04</v>
      </c>
      <c r="AJ37" s="42">
        <v>20.097999999999999</v>
      </c>
      <c r="AK37" s="42">
        <v>19.751999999999999</v>
      </c>
      <c r="AL37" s="42">
        <v>20.04</v>
      </c>
      <c r="AM37" s="42">
        <f>('Pivottable ẨN'!$AN37-SONY!$O$4)/SONY!$O$8</f>
        <v>-0.59456816802036183</v>
      </c>
      <c r="AN37" s="42">
        <v>2952000</v>
      </c>
    </row>
    <row r="38" spans="1:40">
      <c r="A38" s="92">
        <v>44342.291666666664</v>
      </c>
      <c r="B38" s="40">
        <v>124.43729999999999</v>
      </c>
      <c r="C38" s="40">
        <v>126.85</v>
      </c>
      <c r="D38" s="40">
        <v>127.39</v>
      </c>
      <c r="E38" s="40">
        <v>126.42</v>
      </c>
      <c r="F38" s="40">
        <v>126.96</v>
      </c>
      <c r="G38" s="40">
        <v>56575900</v>
      </c>
      <c r="H38" s="40">
        <f>('Pivottable ẨN'!$G38-AAPL!$O$4)/AAPL!$O$8</f>
        <v>-0.66865042054004764</v>
      </c>
      <c r="I38" s="41">
        <v>44342.291666666664</v>
      </c>
      <c r="J38" s="40">
        <v>52.088299999999997</v>
      </c>
      <c r="K38" s="40">
        <v>56.92</v>
      </c>
      <c r="L38" s="40">
        <v>57.23</v>
      </c>
      <c r="M38" s="40">
        <v>56.59</v>
      </c>
      <c r="N38" s="40">
        <v>57.05</v>
      </c>
      <c r="O38" s="40">
        <f>('Pivottable ẨN'!$P38-INTC!$O$4)/INTC!$O$8</f>
        <v>-1.0146728575825374</v>
      </c>
      <c r="P38" s="40">
        <v>15173600</v>
      </c>
      <c r="Q38" s="41">
        <v>44342.291666666664</v>
      </c>
      <c r="R38" s="40">
        <v>244.70609999999999</v>
      </c>
      <c r="S38" s="40">
        <v>251.49</v>
      </c>
      <c r="T38" s="40">
        <v>252.94</v>
      </c>
      <c r="U38" s="40">
        <v>250.75</v>
      </c>
      <c r="V38" s="40">
        <v>251.43</v>
      </c>
      <c r="W38" s="40">
        <v>17771600</v>
      </c>
      <c r="X38" s="40">
        <f>('Pivottable ẨN'!$W38-MSFT!$O$4)/MSFT!$O$8</f>
        <v>-0.85347729087153579</v>
      </c>
      <c r="Y38" s="41">
        <v>44342.291666666664</v>
      </c>
      <c r="Z38" s="40">
        <v>15.666700000000001</v>
      </c>
      <c r="AA38" s="40">
        <v>15.7</v>
      </c>
      <c r="AB38" s="40">
        <v>15.793699999999999</v>
      </c>
      <c r="AC38" s="40">
        <v>15.5863</v>
      </c>
      <c r="AD38" s="40">
        <v>15.734299999999999</v>
      </c>
      <c r="AE38" s="40">
        <f>('Pivottable ẨN'!$AF38-NVDA!$O$4)/NVDA!$O$8</f>
        <v>-0.42890906814886232</v>
      </c>
      <c r="AF38" s="40">
        <v>370440000</v>
      </c>
      <c r="AG38" s="41">
        <v>44342.291666666664</v>
      </c>
      <c r="AH38" s="40">
        <v>18.872</v>
      </c>
      <c r="AI38" s="40">
        <v>19.684000000000001</v>
      </c>
      <c r="AJ38" s="40">
        <v>19.893999999999998</v>
      </c>
      <c r="AK38" s="40">
        <v>19.681999999999999</v>
      </c>
      <c r="AL38" s="40">
        <v>19.693999999999999</v>
      </c>
      <c r="AM38" s="40">
        <f>('Pivottable ẨN'!$AN38-SONY!$O$4)/SONY!$O$8</f>
        <v>-0.62093697412709326</v>
      </c>
      <c r="AN38" s="40">
        <v>2889000</v>
      </c>
    </row>
    <row r="39" spans="1:40">
      <c r="A39" s="93">
        <v>43840.291666666664</v>
      </c>
      <c r="B39" s="42">
        <v>75.2149</v>
      </c>
      <c r="C39" s="42">
        <v>77.582499999999996</v>
      </c>
      <c r="D39" s="42">
        <v>78.167500000000004</v>
      </c>
      <c r="E39" s="42">
        <v>77.0625</v>
      </c>
      <c r="F39" s="42">
        <v>77.650000000000006</v>
      </c>
      <c r="G39" s="42">
        <v>140644800</v>
      </c>
      <c r="H39" s="42">
        <f>('Pivottable ẨN'!$G39-AAPL!$O$4)/AAPL!$O$8</f>
        <v>0.91550716022516787</v>
      </c>
      <c r="I39" s="43">
        <v>43840.291666666664</v>
      </c>
      <c r="J39" s="42">
        <v>51.990499999999997</v>
      </c>
      <c r="K39" s="42">
        <v>58.94</v>
      </c>
      <c r="L39" s="42">
        <v>60.08</v>
      </c>
      <c r="M39" s="42">
        <v>58.87</v>
      </c>
      <c r="N39" s="42">
        <v>59.57</v>
      </c>
      <c r="O39" s="42">
        <f>('Pivottable ẨN'!$P39-INTC!$O$4)/INTC!$O$8</f>
        <v>-1.0135328224080007</v>
      </c>
      <c r="P39" s="42">
        <v>15200600</v>
      </c>
      <c r="Q39" s="43">
        <v>43840.291666666664</v>
      </c>
      <c r="R39" s="42">
        <v>154.6283</v>
      </c>
      <c r="S39" s="42">
        <v>161.34</v>
      </c>
      <c r="T39" s="42">
        <v>163.22</v>
      </c>
      <c r="U39" s="42">
        <v>161.18</v>
      </c>
      <c r="V39" s="42">
        <v>162.82</v>
      </c>
      <c r="W39" s="42">
        <v>20725900</v>
      </c>
      <c r="X39" s="42">
        <f>('Pivottable ẨN'!$W39-MSFT!$O$4)/MSFT!$O$8</f>
        <v>-0.62111798027361387</v>
      </c>
      <c r="Y39" s="43">
        <v>43840.291666666664</v>
      </c>
      <c r="Z39" s="42">
        <v>6.0829000000000004</v>
      </c>
      <c r="AA39" s="42">
        <v>6.1079999999999997</v>
      </c>
      <c r="AB39" s="42">
        <v>6.2137000000000002</v>
      </c>
      <c r="AC39" s="42">
        <v>6.0937999999999999</v>
      </c>
      <c r="AD39" s="42">
        <v>6.1832000000000003</v>
      </c>
      <c r="AE39" s="42">
        <f>('Pivottable ẨN'!$AF39-NVDA!$O$4)/NVDA!$O$8</f>
        <v>-0.71938055997732164</v>
      </c>
      <c r="AF39" s="42">
        <v>316296000</v>
      </c>
      <c r="AG39" s="43">
        <v>43840.291666666664</v>
      </c>
      <c r="AH39" s="42">
        <v>13.459300000000001</v>
      </c>
      <c r="AI39" s="42">
        <v>14.172000000000001</v>
      </c>
      <c r="AJ39" s="42">
        <v>14.292</v>
      </c>
      <c r="AK39" s="42">
        <v>14.148</v>
      </c>
      <c r="AL39" s="42">
        <v>14.292</v>
      </c>
      <c r="AM39" s="42">
        <f>('Pivottable ẨN'!$AN39-SONY!$O$4)/SONY!$O$8</f>
        <v>0.51480517461284014</v>
      </c>
      <c r="AN39" s="42">
        <v>5602500</v>
      </c>
    </row>
    <row r="40" spans="1:40">
      <c r="A40" s="92">
        <v>44421.291666666664</v>
      </c>
      <c r="B40" s="40">
        <v>146.48320000000001</v>
      </c>
      <c r="C40" s="40">
        <v>149.1</v>
      </c>
      <c r="D40" s="40">
        <v>149.44</v>
      </c>
      <c r="E40" s="40">
        <v>148.27000000000001</v>
      </c>
      <c r="F40" s="40">
        <v>148.97</v>
      </c>
      <c r="G40" s="40">
        <v>59375000</v>
      </c>
      <c r="H40" s="40">
        <f>('Pivottable ẨN'!$G40-AAPL!$O$4)/AAPL!$O$8</f>
        <v>-0.61590540443635278</v>
      </c>
      <c r="I40" s="41">
        <v>44421.291666666664</v>
      </c>
      <c r="J40" s="40">
        <v>49.267600000000002</v>
      </c>
      <c r="K40" s="40">
        <v>53.49</v>
      </c>
      <c r="L40" s="40">
        <v>53.56</v>
      </c>
      <c r="M40" s="40">
        <v>53.06</v>
      </c>
      <c r="N40" s="40">
        <v>53.5</v>
      </c>
      <c r="O40" s="40">
        <f>('Pivottable ẨN'!$P40-INTC!$O$4)/INTC!$O$8</f>
        <v>-1.0101338286468815</v>
      </c>
      <c r="P40" s="40">
        <v>15281100</v>
      </c>
      <c r="Q40" s="41">
        <v>44421.291666666664</v>
      </c>
      <c r="R40" s="40">
        <v>284.95049999999998</v>
      </c>
      <c r="S40" s="40">
        <v>292.85000000000002</v>
      </c>
      <c r="T40" s="40">
        <v>292.89999999999998</v>
      </c>
      <c r="U40" s="40">
        <v>289.3</v>
      </c>
      <c r="V40" s="40">
        <v>289.48</v>
      </c>
      <c r="W40" s="40">
        <v>18249000</v>
      </c>
      <c r="X40" s="40">
        <f>('Pivottable ẨN'!$W40-MSFT!$O$4)/MSFT!$O$8</f>
        <v>-0.81592919660912233</v>
      </c>
      <c r="Y40" s="41">
        <v>44421.291666666664</v>
      </c>
      <c r="Z40" s="40">
        <v>20.149799999999999</v>
      </c>
      <c r="AA40" s="40">
        <v>20.187999999999999</v>
      </c>
      <c r="AB40" s="40">
        <v>20.213999999999999</v>
      </c>
      <c r="AC40" s="40">
        <v>19.850999999999999</v>
      </c>
      <c r="AD40" s="40">
        <v>19.905000000000001</v>
      </c>
      <c r="AE40" s="40">
        <f>('Pivottable ẨN'!$AF40-NVDA!$O$4)/NVDA!$O$8</f>
        <v>-1.4341483693519728</v>
      </c>
      <c r="AF40" s="40">
        <v>183063000</v>
      </c>
      <c r="AG40" s="41">
        <v>44421.291666666664</v>
      </c>
      <c r="AH40" s="40">
        <v>19.546900000000001</v>
      </c>
      <c r="AI40" s="40">
        <v>20.388000000000002</v>
      </c>
      <c r="AJ40" s="40">
        <v>20.443999999999999</v>
      </c>
      <c r="AK40" s="40">
        <v>20.126000000000001</v>
      </c>
      <c r="AL40" s="40">
        <v>20.213999999999999</v>
      </c>
      <c r="AM40" s="40">
        <f>('Pivottable ẨN'!$AN40-SONY!$O$4)/SONY!$O$8</f>
        <v>-0.79965888218382875</v>
      </c>
      <c r="AN40" s="40">
        <v>2462000</v>
      </c>
    </row>
    <row r="41" spans="1:40">
      <c r="A41" s="93">
        <v>43833.291666666664</v>
      </c>
      <c r="B41" s="42">
        <v>72.088300000000004</v>
      </c>
      <c r="C41" s="42">
        <v>74.357500000000002</v>
      </c>
      <c r="D41" s="42">
        <v>75.144999999999996</v>
      </c>
      <c r="E41" s="42">
        <v>74.125</v>
      </c>
      <c r="F41" s="42">
        <v>74.287499999999994</v>
      </c>
      <c r="G41" s="42">
        <v>146322800</v>
      </c>
      <c r="H41" s="42">
        <f>('Pivottable ẨN'!$G41-AAPL!$O$4)/AAPL!$O$8</f>
        <v>1.0225009087288939</v>
      </c>
      <c r="I41" s="43">
        <v>43833.291666666664</v>
      </c>
      <c r="J41" s="42">
        <v>53.0137</v>
      </c>
      <c r="K41" s="42">
        <v>60.1</v>
      </c>
      <c r="L41" s="42">
        <v>60.7</v>
      </c>
      <c r="M41" s="42">
        <v>59.81</v>
      </c>
      <c r="N41" s="42">
        <v>59.81</v>
      </c>
      <c r="O41" s="42">
        <f>('Pivottable ẨN'!$P41-INTC!$O$4)/INTC!$O$8</f>
        <v>-1.0095933675271012</v>
      </c>
      <c r="P41" s="42">
        <v>15293900</v>
      </c>
      <c r="Q41" s="43">
        <v>43833.291666666664</v>
      </c>
      <c r="R41" s="42">
        <v>152.0214</v>
      </c>
      <c r="S41" s="42">
        <v>158.62</v>
      </c>
      <c r="T41" s="42">
        <v>159.94999999999999</v>
      </c>
      <c r="U41" s="42">
        <v>158.06</v>
      </c>
      <c r="V41" s="42">
        <v>158.32</v>
      </c>
      <c r="W41" s="42">
        <v>21116200</v>
      </c>
      <c r="X41" s="42">
        <f>('Pivottable ẨN'!$W41-MSFT!$O$4)/MSFT!$O$8</f>
        <v>-0.59042040760788295</v>
      </c>
      <c r="Y41" s="43">
        <v>43833.291666666664</v>
      </c>
      <c r="Z41" s="42">
        <v>5.8775000000000004</v>
      </c>
      <c r="AA41" s="42">
        <v>5.9017999999999997</v>
      </c>
      <c r="AB41" s="42">
        <v>5.9458000000000002</v>
      </c>
      <c r="AC41" s="42">
        <v>5.8525</v>
      </c>
      <c r="AD41" s="42">
        <v>5.8775000000000004</v>
      </c>
      <c r="AE41" s="42">
        <f>('Pivottable ẨN'!$AF41-NVDA!$O$4)/NVDA!$O$8</f>
        <v>-1.3144007672334916</v>
      </c>
      <c r="AF41" s="42">
        <v>205384000</v>
      </c>
      <c r="AG41" s="43">
        <v>43833.291666666664</v>
      </c>
      <c r="AH41" s="42">
        <v>12.9313</v>
      </c>
      <c r="AI41" s="42">
        <v>13.616</v>
      </c>
      <c r="AJ41" s="42">
        <v>13.73</v>
      </c>
      <c r="AK41" s="42">
        <v>13.592000000000001</v>
      </c>
      <c r="AL41" s="42">
        <v>13.7</v>
      </c>
      <c r="AM41" s="42">
        <f>('Pivottable ẨN'!$AN41-SONY!$O$4)/SONY!$O$8</f>
        <v>-0.74482850758094266</v>
      </c>
      <c r="AN41" s="42">
        <v>2593000</v>
      </c>
    </row>
    <row r="42" spans="1:40">
      <c r="A42" s="92">
        <v>44413.291666666664</v>
      </c>
      <c r="B42" s="40">
        <v>144.2629</v>
      </c>
      <c r="C42" s="40">
        <v>147.06</v>
      </c>
      <c r="D42" s="40">
        <v>147.84</v>
      </c>
      <c r="E42" s="40">
        <v>146.16999999999999</v>
      </c>
      <c r="F42" s="40">
        <v>146.97999999999999</v>
      </c>
      <c r="G42" s="40">
        <v>46397700</v>
      </c>
      <c r="H42" s="40">
        <f>('Pivottable ẨN'!$G42-AAPL!$O$4)/AAPL!$O$8</f>
        <v>-0.8604439695045818</v>
      </c>
      <c r="I42" s="41">
        <v>44413.291666666664</v>
      </c>
      <c r="J42" s="40">
        <v>49.636000000000003</v>
      </c>
      <c r="K42" s="40">
        <v>53.89</v>
      </c>
      <c r="L42" s="40">
        <v>54.02</v>
      </c>
      <c r="M42" s="40">
        <v>53.58</v>
      </c>
      <c r="N42" s="40">
        <v>53.99</v>
      </c>
      <c r="O42" s="40">
        <f>('Pivottable ẨN'!$P42-INTC!$O$4)/INTC!$O$8</f>
        <v>-1.0089135687748774</v>
      </c>
      <c r="P42" s="40">
        <v>15310000</v>
      </c>
      <c r="Q42" s="41">
        <v>44413.291666666664</v>
      </c>
      <c r="R42" s="40">
        <v>281.71030000000002</v>
      </c>
      <c r="S42" s="40">
        <v>289.52</v>
      </c>
      <c r="T42" s="40">
        <v>289.63</v>
      </c>
      <c r="U42" s="40">
        <v>286.10000000000002</v>
      </c>
      <c r="V42" s="40">
        <v>286.88</v>
      </c>
      <c r="W42" s="40">
        <v>13900200</v>
      </c>
      <c r="X42" s="40">
        <f>('Pivottable ẨN'!$W42-MSFT!$O$4)/MSFT!$O$8</f>
        <v>-1.1579676388554219</v>
      </c>
      <c r="Y42" s="41">
        <v>44413.291666666664</v>
      </c>
      <c r="Z42" s="40">
        <v>20.597999999999999</v>
      </c>
      <c r="AA42" s="40">
        <v>20.637</v>
      </c>
      <c r="AB42" s="40">
        <v>20.733000000000001</v>
      </c>
      <c r="AC42" s="40">
        <v>20.341999999999999</v>
      </c>
      <c r="AD42" s="40">
        <v>20.5</v>
      </c>
      <c r="AE42" s="40">
        <f>('Pivottable ẨN'!$AF42-NVDA!$O$4)/NVDA!$O$8</f>
        <v>-1.2819383891850651</v>
      </c>
      <c r="AF42" s="40">
        <v>211435000</v>
      </c>
      <c r="AG42" s="41">
        <v>44413.291666666664</v>
      </c>
      <c r="AH42" s="40">
        <v>19.7195</v>
      </c>
      <c r="AI42" s="40">
        <v>20.568000000000001</v>
      </c>
      <c r="AJ42" s="40">
        <v>20.797999999999998</v>
      </c>
      <c r="AK42" s="40">
        <v>20.422000000000001</v>
      </c>
      <c r="AL42" s="40">
        <v>20.794</v>
      </c>
      <c r="AM42" s="40">
        <f>('Pivottable ẨN'!$AN42-SONY!$O$4)/SONY!$O$8</f>
        <v>-0.95054705046123655</v>
      </c>
      <c r="AN42" s="40">
        <v>2101500</v>
      </c>
    </row>
    <row r="43" spans="1:40">
      <c r="A43" s="93">
        <v>44389.291666666664</v>
      </c>
      <c r="B43" s="42">
        <v>141.7516</v>
      </c>
      <c r="C43" s="42">
        <v>144.5</v>
      </c>
      <c r="D43" s="42">
        <v>146.32</v>
      </c>
      <c r="E43" s="42">
        <v>144</v>
      </c>
      <c r="F43" s="42">
        <v>146.21</v>
      </c>
      <c r="G43" s="42">
        <v>76299700</v>
      </c>
      <c r="H43" s="42">
        <f>('Pivottable ẨN'!$G43-AAPL!$O$4)/AAPL!$O$8</f>
        <v>-0.29698376031852747</v>
      </c>
      <c r="I43" s="43">
        <v>44389.291666666664</v>
      </c>
      <c r="J43" s="42">
        <v>51.914400000000001</v>
      </c>
      <c r="K43" s="42">
        <v>56.73</v>
      </c>
      <c r="L43" s="42">
        <v>56.76</v>
      </c>
      <c r="M43" s="42">
        <v>56.11</v>
      </c>
      <c r="N43" s="42">
        <v>56.26</v>
      </c>
      <c r="O43" s="42">
        <f>('Pivottable ẨN'!$P43-INTC!$O$4)/INTC!$O$8</f>
        <v>-1.0054174609062978</v>
      </c>
      <c r="P43" s="42">
        <v>15392800</v>
      </c>
      <c r="Q43" s="43">
        <v>44389.291666666664</v>
      </c>
      <c r="R43" s="42">
        <v>269.83940000000001</v>
      </c>
      <c r="S43" s="42">
        <v>277.32</v>
      </c>
      <c r="T43" s="42">
        <v>279.77</v>
      </c>
      <c r="U43" s="42">
        <v>276.58</v>
      </c>
      <c r="V43" s="42">
        <v>279.16000000000003</v>
      </c>
      <c r="W43" s="42">
        <v>18931700</v>
      </c>
      <c r="X43" s="42">
        <f>('Pivottable ẨN'!$W43-MSFT!$O$4)/MSFT!$O$8</f>
        <v>-0.762234006091842</v>
      </c>
      <c r="Y43" s="43">
        <v>44389.291666666664</v>
      </c>
      <c r="Z43" s="42">
        <v>20.473700000000001</v>
      </c>
      <c r="AA43" s="42">
        <v>20.512499999999999</v>
      </c>
      <c r="AB43" s="42">
        <v>20.532699999999998</v>
      </c>
      <c r="AC43" s="42">
        <v>20.1877</v>
      </c>
      <c r="AD43" s="42">
        <v>20.239999999999998</v>
      </c>
      <c r="AE43" s="42">
        <f>('Pivottable ẨN'!$AF43-NVDA!$O$4)/NVDA!$O$8</f>
        <v>-0.68886560272406594</v>
      </c>
      <c r="AF43" s="42">
        <v>321984000</v>
      </c>
      <c r="AG43" s="43">
        <v>44389.291666666664</v>
      </c>
      <c r="AH43" s="42">
        <v>19.999500000000001</v>
      </c>
      <c r="AI43" s="42">
        <v>20.86</v>
      </c>
      <c r="AJ43" s="42">
        <v>20.942</v>
      </c>
      <c r="AK43" s="42">
        <v>20.69</v>
      </c>
      <c r="AL43" s="42">
        <v>20.818000000000001</v>
      </c>
      <c r="AM43" s="42">
        <f>('Pivottable ẨN'!$AN43-SONY!$O$4)/SONY!$O$8</f>
        <v>0.29506512372341137</v>
      </c>
      <c r="AN43" s="42">
        <v>5077500</v>
      </c>
    </row>
    <row r="44" spans="1:40">
      <c r="A44" s="92">
        <v>44014.291666666664</v>
      </c>
      <c r="B44" s="40">
        <v>88.698499999999996</v>
      </c>
      <c r="C44" s="40">
        <v>91.027500000000003</v>
      </c>
      <c r="D44" s="40">
        <v>92.617500000000007</v>
      </c>
      <c r="E44" s="40">
        <v>90.91</v>
      </c>
      <c r="F44" s="40">
        <v>91.962500000000006</v>
      </c>
      <c r="G44" s="40">
        <v>114041600</v>
      </c>
      <c r="H44" s="40">
        <f>('Pivottable ẨN'!$G44-AAPL!$O$4)/AAPL!$O$8</f>
        <v>0.41420809537939041</v>
      </c>
      <c r="I44" s="41">
        <v>44014.291666666664</v>
      </c>
      <c r="J44" s="40">
        <v>52.710999999999999</v>
      </c>
      <c r="K44" s="40">
        <v>59.13</v>
      </c>
      <c r="L44" s="40">
        <v>59.81</v>
      </c>
      <c r="M44" s="40">
        <v>58.97</v>
      </c>
      <c r="N44" s="40">
        <v>59.19</v>
      </c>
      <c r="O44" s="40">
        <f>('Pivottable ẨN'!$P44-INTC!$O$4)/INTC!$O$8</f>
        <v>-0.9975723299644853</v>
      </c>
      <c r="P44" s="40">
        <v>15578600</v>
      </c>
      <c r="Q44" s="41">
        <v>44014.291666666664</v>
      </c>
      <c r="R44" s="40">
        <v>198.77160000000001</v>
      </c>
      <c r="S44" s="40">
        <v>206.26</v>
      </c>
      <c r="T44" s="40">
        <v>208.02</v>
      </c>
      <c r="U44" s="40">
        <v>205</v>
      </c>
      <c r="V44" s="40">
        <v>205.68</v>
      </c>
      <c r="W44" s="40">
        <v>29315800</v>
      </c>
      <c r="X44" s="40">
        <f>('Pivottable ẨN'!$W44-MSFT!$O$4)/MSFT!$O$8</f>
        <v>5.4488167411146961E-2</v>
      </c>
      <c r="Y44" s="41">
        <v>44014.291666666664</v>
      </c>
      <c r="Z44" s="40">
        <v>9.5829000000000004</v>
      </c>
      <c r="AA44" s="40">
        <v>9.6122999999999994</v>
      </c>
      <c r="AB44" s="40">
        <v>9.7375000000000007</v>
      </c>
      <c r="AC44" s="40">
        <v>9.5782000000000007</v>
      </c>
      <c r="AD44" s="40">
        <v>9.6389999999999993</v>
      </c>
      <c r="AE44" s="40">
        <f>('Pivottable ẨN'!$AF44-NVDA!$O$4)/NVDA!$O$8</f>
        <v>-0.46315792312509024</v>
      </c>
      <c r="AF44" s="40">
        <v>364056000</v>
      </c>
      <c r="AG44" s="41">
        <v>44014.291666666664</v>
      </c>
      <c r="AH44" s="40">
        <v>13.3901</v>
      </c>
      <c r="AI44" s="40">
        <v>14.045999999999999</v>
      </c>
      <c r="AJ44" s="40">
        <v>14.1</v>
      </c>
      <c r="AK44" s="40">
        <v>13.994</v>
      </c>
      <c r="AL44" s="40">
        <v>14.1</v>
      </c>
      <c r="AM44" s="40">
        <f>('Pivottable ẨN'!$AN44-SONY!$O$4)/SONY!$O$8</f>
        <v>0.44469763456716527</v>
      </c>
      <c r="AN44" s="40">
        <v>5435000</v>
      </c>
    </row>
    <row r="45" spans="1:40">
      <c r="A45" s="93">
        <v>43873.291666666664</v>
      </c>
      <c r="B45" s="42">
        <v>79.491900000000001</v>
      </c>
      <c r="C45" s="42">
        <v>81.8</v>
      </c>
      <c r="D45" s="42">
        <v>81.805000000000007</v>
      </c>
      <c r="E45" s="42">
        <v>80.367500000000007</v>
      </c>
      <c r="F45" s="42">
        <v>80.367500000000007</v>
      </c>
      <c r="G45" s="42">
        <v>113730400</v>
      </c>
      <c r="H45" s="42">
        <f>('Pivottable ẨN'!$G45-AAPL!$O$4)/AAPL!$O$8</f>
        <v>0.40834397869493116</v>
      </c>
      <c r="I45" s="43">
        <v>43873.291666666664</v>
      </c>
      <c r="J45" s="42">
        <v>59.798999999999999</v>
      </c>
      <c r="K45" s="42">
        <v>67.459999999999994</v>
      </c>
      <c r="L45" s="42">
        <v>68.09</v>
      </c>
      <c r="M45" s="42">
        <v>67.31</v>
      </c>
      <c r="N45" s="42">
        <v>67.599999999999994</v>
      </c>
      <c r="O45" s="42">
        <f>('Pivottable ẨN'!$P45-INTC!$O$4)/INTC!$O$8</f>
        <v>-0.99723454176462245</v>
      </c>
      <c r="P45" s="42">
        <v>15586600</v>
      </c>
      <c r="Q45" s="43">
        <v>43873.291666666664</v>
      </c>
      <c r="R45" s="42">
        <v>177.02610000000001</v>
      </c>
      <c r="S45" s="42">
        <v>184.71</v>
      </c>
      <c r="T45" s="42">
        <v>185.85</v>
      </c>
      <c r="U45" s="42">
        <v>181.85</v>
      </c>
      <c r="V45" s="42">
        <v>185.58</v>
      </c>
      <c r="W45" s="42">
        <v>47062900</v>
      </c>
      <c r="X45" s="42">
        <f>('Pivottable ẨN'!$W45-MSFT!$O$4)/MSFT!$O$8</f>
        <v>1.4503193020665235</v>
      </c>
      <c r="Y45" s="43">
        <v>43873.291666666664</v>
      </c>
      <c r="Z45" s="42">
        <v>6.7854999999999999</v>
      </c>
      <c r="AA45" s="42">
        <v>6.8135000000000003</v>
      </c>
      <c r="AB45" s="42">
        <v>6.82</v>
      </c>
      <c r="AC45" s="42">
        <v>6.7111999999999998</v>
      </c>
      <c r="AD45" s="42">
        <v>6.7502000000000004</v>
      </c>
      <c r="AE45" s="42">
        <f>('Pivottable ẨN'!$AF45-NVDA!$O$4)/NVDA!$O$8</f>
        <v>-0.40635546753481749</v>
      </c>
      <c r="AF45" s="42">
        <v>374644000</v>
      </c>
      <c r="AG45" s="43">
        <v>43873.291666666664</v>
      </c>
      <c r="AH45" s="42">
        <v>13.4422</v>
      </c>
      <c r="AI45" s="42">
        <v>14.154</v>
      </c>
      <c r="AJ45" s="42">
        <v>14.157999999999999</v>
      </c>
      <c r="AK45" s="42">
        <v>14.06</v>
      </c>
      <c r="AL45" s="42">
        <v>14.06</v>
      </c>
      <c r="AM45" s="42">
        <f>('Pivottable ẨN'!$AN45-SONY!$O$4)/SONY!$O$8</f>
        <v>-0.59980007399391966</v>
      </c>
      <c r="AN45" s="42">
        <v>2939500</v>
      </c>
    </row>
    <row r="46" spans="1:40">
      <c r="A46" s="92">
        <v>43791.291666666664</v>
      </c>
      <c r="B46" s="40">
        <v>63.447800000000001</v>
      </c>
      <c r="C46" s="40">
        <v>65.444999999999993</v>
      </c>
      <c r="D46" s="40">
        <v>65.795000000000002</v>
      </c>
      <c r="E46" s="40">
        <v>65.209999999999994</v>
      </c>
      <c r="F46" s="40">
        <v>65.647499999999994</v>
      </c>
      <c r="G46" s="40">
        <v>65325200</v>
      </c>
      <c r="H46" s="40">
        <f>('Pivottable ẨN'!$G46-AAPL!$O$4)/AAPL!$O$8</f>
        <v>-0.50378243818998603</v>
      </c>
      <c r="I46" s="41">
        <v>43791.291666666664</v>
      </c>
      <c r="J46" s="40">
        <v>50.817300000000003</v>
      </c>
      <c r="K46" s="40">
        <v>57.61</v>
      </c>
      <c r="L46" s="40">
        <v>58.65</v>
      </c>
      <c r="M46" s="40">
        <v>57.49</v>
      </c>
      <c r="N46" s="40">
        <v>58.34</v>
      </c>
      <c r="O46" s="40">
        <f>('Pivottable ẨN'!$P46-INTC!$O$4)/INTC!$O$8</f>
        <v>-0.9928601845763998</v>
      </c>
      <c r="P46" s="40">
        <v>15690200</v>
      </c>
      <c r="Q46" s="41">
        <v>43791.291666666664</v>
      </c>
      <c r="R46" s="40">
        <v>143.36709999999999</v>
      </c>
      <c r="S46" s="40">
        <v>149.59</v>
      </c>
      <c r="T46" s="40">
        <v>150.30000000000001</v>
      </c>
      <c r="U46" s="40">
        <v>148.82</v>
      </c>
      <c r="V46" s="40">
        <v>150.07</v>
      </c>
      <c r="W46" s="40">
        <v>15901800</v>
      </c>
      <c r="X46" s="40">
        <f>('Pivottable ẨN'!$W46-MSFT!$O$4)/MSFT!$O$8</f>
        <v>-1.0005393492122574</v>
      </c>
      <c r="Y46" s="41">
        <v>43791.291666666664</v>
      </c>
      <c r="Z46" s="40">
        <v>5.2466999999999997</v>
      </c>
      <c r="AA46" s="40">
        <v>5.2723000000000004</v>
      </c>
      <c r="AB46" s="40">
        <v>5.3239999999999998</v>
      </c>
      <c r="AC46" s="40">
        <v>5.2484999999999999</v>
      </c>
      <c r="AD46" s="40">
        <v>5.2771999999999997</v>
      </c>
      <c r="AE46" s="40">
        <f>('Pivottable ẨN'!$AF46-NVDA!$O$4)/NVDA!$O$8</f>
        <v>-1.2139932531772446</v>
      </c>
      <c r="AF46" s="40">
        <v>224100000</v>
      </c>
      <c r="AG46" s="41">
        <v>43791.291666666664</v>
      </c>
      <c r="AH46" s="40">
        <v>11.624499999999999</v>
      </c>
      <c r="AI46" s="40">
        <v>12.24</v>
      </c>
      <c r="AJ46" s="40">
        <v>12.34</v>
      </c>
      <c r="AK46" s="40">
        <v>12.234</v>
      </c>
      <c r="AL46" s="40">
        <v>12.327999999999999</v>
      </c>
      <c r="AM46" s="40">
        <f>('Pivottable ẨN'!$AN46-SONY!$O$4)/SONY!$O$8</f>
        <v>-0.55940975987805319</v>
      </c>
      <c r="AN46" s="40">
        <v>3036000</v>
      </c>
    </row>
    <row r="47" spans="1:40">
      <c r="A47" s="93">
        <v>44390.291666666664</v>
      </c>
      <c r="B47" s="42">
        <v>142.8699</v>
      </c>
      <c r="C47" s="42">
        <v>145.63999999999999</v>
      </c>
      <c r="D47" s="42">
        <v>147.46</v>
      </c>
      <c r="E47" s="42">
        <v>143.63</v>
      </c>
      <c r="F47" s="42">
        <v>144.03</v>
      </c>
      <c r="G47" s="42">
        <v>100827100</v>
      </c>
      <c r="H47" s="42">
        <f>('Pivottable ẨN'!$G47-AAPL!$O$4)/AAPL!$O$8</f>
        <v>0.16519983725989629</v>
      </c>
      <c r="I47" s="43">
        <v>44390.291666666664</v>
      </c>
      <c r="J47" s="42">
        <v>52.0426</v>
      </c>
      <c r="K47" s="42">
        <v>56.87</v>
      </c>
      <c r="L47" s="42">
        <v>57.3</v>
      </c>
      <c r="M47" s="42">
        <v>56.34</v>
      </c>
      <c r="N47" s="42">
        <v>56.62</v>
      </c>
      <c r="O47" s="42">
        <f>('Pivottable ẨN'!$P47-INTC!$O$4)/INTC!$O$8</f>
        <v>-0.99177081763184238</v>
      </c>
      <c r="P47" s="42">
        <v>15716000</v>
      </c>
      <c r="Q47" s="43">
        <v>44390.291666666664</v>
      </c>
      <c r="R47" s="42">
        <v>273.4006</v>
      </c>
      <c r="S47" s="42">
        <v>280.98</v>
      </c>
      <c r="T47" s="42">
        <v>282.85000000000002</v>
      </c>
      <c r="U47" s="42">
        <v>277.39</v>
      </c>
      <c r="V47" s="42">
        <v>277.52</v>
      </c>
      <c r="W47" s="42">
        <v>26120100</v>
      </c>
      <c r="X47" s="42">
        <f>('Pivottable ẨN'!$W47-MSFT!$O$4)/MSFT!$O$8</f>
        <v>-0.19685754862235638</v>
      </c>
      <c r="Y47" s="43">
        <v>44390.291666666664</v>
      </c>
      <c r="Z47" s="42">
        <v>20.2117</v>
      </c>
      <c r="AA47" s="42">
        <v>20.25</v>
      </c>
      <c r="AB47" s="42">
        <v>20.461300000000001</v>
      </c>
      <c r="AC47" s="42">
        <v>20.114000000000001</v>
      </c>
      <c r="AD47" s="42">
        <v>20.400500000000001</v>
      </c>
      <c r="AE47" s="42">
        <f>('Pivottable ẨN'!$AF47-NVDA!$O$4)/NVDA!$O$8</f>
        <v>-0.85665494925234031</v>
      </c>
      <c r="AF47" s="42">
        <v>290708000</v>
      </c>
      <c r="AG47" s="43">
        <v>44390.291666666664</v>
      </c>
      <c r="AH47" s="42">
        <v>19.9956</v>
      </c>
      <c r="AI47" s="42">
        <v>20.856000000000002</v>
      </c>
      <c r="AJ47" s="42">
        <v>20.902000000000001</v>
      </c>
      <c r="AK47" s="42">
        <v>20.722000000000001</v>
      </c>
      <c r="AL47" s="42">
        <v>20.84</v>
      </c>
      <c r="AM47" s="42">
        <f>('Pivottable ẨN'!$AN47-SONY!$O$4)/SONY!$O$8</f>
        <v>-0.55501495886026464</v>
      </c>
      <c r="AN47" s="42">
        <v>3046500</v>
      </c>
    </row>
    <row r="48" spans="1:40">
      <c r="A48" s="92">
        <v>45110.291666666664</v>
      </c>
      <c r="B48" s="40">
        <v>191.01179999999999</v>
      </c>
      <c r="C48" s="40">
        <v>192.46</v>
      </c>
      <c r="D48" s="40">
        <v>193.88</v>
      </c>
      <c r="E48" s="40">
        <v>191.76</v>
      </c>
      <c r="F48" s="40">
        <v>193.78</v>
      </c>
      <c r="G48" s="40">
        <v>31458200</v>
      </c>
      <c r="H48" s="40">
        <f>('Pivottable ẨN'!$G48-AAPL!$O$4)/AAPL!$O$8</f>
        <v>-1.1419573731275854</v>
      </c>
      <c r="I48" s="41">
        <v>45110.291666666664</v>
      </c>
      <c r="J48" s="40">
        <v>32.948399999999999</v>
      </c>
      <c r="K48" s="40">
        <v>33.619999999999997</v>
      </c>
      <c r="L48" s="40">
        <v>33.89</v>
      </c>
      <c r="M48" s="40">
        <v>33.14</v>
      </c>
      <c r="N48" s="40">
        <v>33.54</v>
      </c>
      <c r="O48" s="40">
        <f>('Pivottable ẨN'!$P48-INTC!$O$4)/INTC!$O$8</f>
        <v>-0.99020854720747709</v>
      </c>
      <c r="P48" s="40">
        <v>15753000</v>
      </c>
      <c r="Q48" s="41">
        <v>45110.291666666664</v>
      </c>
      <c r="R48" s="40">
        <v>334.76319999999998</v>
      </c>
      <c r="S48" s="40">
        <v>337.99</v>
      </c>
      <c r="T48" s="40">
        <v>340.9</v>
      </c>
      <c r="U48" s="40">
        <v>336.57</v>
      </c>
      <c r="V48" s="40">
        <v>339.19</v>
      </c>
      <c r="W48" s="40">
        <v>12508700</v>
      </c>
      <c r="X48" s="40">
        <f>('Pivottable ẨN'!$W48-MSFT!$O$4)/MSFT!$O$8</f>
        <v>-1.267410816832272</v>
      </c>
      <c r="Y48" s="41">
        <v>45110.291666666664</v>
      </c>
      <c r="Z48" s="40">
        <v>42.396700000000003</v>
      </c>
      <c r="AA48" s="40">
        <v>42.412999999999997</v>
      </c>
      <c r="AB48" s="40">
        <v>42.898000000000003</v>
      </c>
      <c r="AC48" s="40">
        <v>42.201999999999998</v>
      </c>
      <c r="AD48" s="40">
        <v>42.517000000000003</v>
      </c>
      <c r="AE48" s="40">
        <f>('Pivottable ẨN'!$AF48-NVDA!$O$4)/NVDA!$O$8</f>
        <v>-1.3528931755126952</v>
      </c>
      <c r="AF48" s="40">
        <v>198209000</v>
      </c>
      <c r="AG48" s="41">
        <v>45110.291666666664</v>
      </c>
      <c r="AH48" s="40">
        <v>17.948699999999999</v>
      </c>
      <c r="AI48" s="40">
        <v>18.309999999999999</v>
      </c>
      <c r="AJ48" s="40">
        <v>18.420000000000002</v>
      </c>
      <c r="AK48" s="40">
        <v>18.268000000000001</v>
      </c>
      <c r="AL48" s="40">
        <v>18.308</v>
      </c>
      <c r="AM48" s="40">
        <f>('Pivottable ẨN'!$AN48-SONY!$O$4)/SONY!$O$8</f>
        <v>-0.24026349549102566</v>
      </c>
      <c r="AN48" s="40">
        <v>3798500</v>
      </c>
    </row>
    <row r="49" spans="1:40">
      <c r="A49" s="93">
        <v>44441.291666666664</v>
      </c>
      <c r="B49" s="42">
        <v>150.95330000000001</v>
      </c>
      <c r="C49" s="42">
        <v>153.65</v>
      </c>
      <c r="D49" s="42">
        <v>154.72</v>
      </c>
      <c r="E49" s="42">
        <v>152.4</v>
      </c>
      <c r="F49" s="42">
        <v>153.87</v>
      </c>
      <c r="G49" s="42">
        <v>71115500</v>
      </c>
      <c r="H49" s="42">
        <f>('Pivottable ẨN'!$G49-AAPL!$O$4)/AAPL!$O$8</f>
        <v>-0.39467255760507497</v>
      </c>
      <c r="I49" s="43">
        <v>44441.291666666664</v>
      </c>
      <c r="J49" s="42">
        <v>49.488599999999998</v>
      </c>
      <c r="K49" s="42">
        <v>53.73</v>
      </c>
      <c r="L49" s="42">
        <v>53.89</v>
      </c>
      <c r="M49" s="42">
        <v>53.35</v>
      </c>
      <c r="N49" s="42">
        <v>53.8</v>
      </c>
      <c r="O49" s="42">
        <f>('Pivottable ẨN'!$P49-INTC!$O$4)/INTC!$O$8</f>
        <v>-0.98528950654697567</v>
      </c>
      <c r="P49" s="42">
        <v>15869500</v>
      </c>
      <c r="Q49" s="43">
        <v>44441.291666666664</v>
      </c>
      <c r="R49" s="42">
        <v>293.58749999999998</v>
      </c>
      <c r="S49" s="42">
        <v>301.14999999999998</v>
      </c>
      <c r="T49" s="42">
        <v>303.36</v>
      </c>
      <c r="U49" s="42">
        <v>300.18</v>
      </c>
      <c r="V49" s="42">
        <v>302.2</v>
      </c>
      <c r="W49" s="42">
        <v>16285600</v>
      </c>
      <c r="X49" s="42">
        <f>('Pivottable ẨN'!$W49-MSFT!$O$4)/MSFT!$O$8</f>
        <v>-0.97035300950150283</v>
      </c>
      <c r="Y49" s="43">
        <v>44441.291666666664</v>
      </c>
      <c r="Z49" s="42">
        <v>22.357600000000001</v>
      </c>
      <c r="AA49" s="42">
        <v>22.396000000000001</v>
      </c>
      <c r="AB49" s="42">
        <v>22.593</v>
      </c>
      <c r="AC49" s="42">
        <v>22.295000000000002</v>
      </c>
      <c r="AD49" s="42">
        <v>22.518000000000001</v>
      </c>
      <c r="AE49" s="42">
        <f>('Pivottable ẨN'!$AF49-NVDA!$O$4)/NVDA!$O$8</f>
        <v>-1.4085529296446446</v>
      </c>
      <c r="AF49" s="42">
        <v>187834000</v>
      </c>
      <c r="AG49" s="43">
        <v>44441.291666666664</v>
      </c>
      <c r="AH49" s="42">
        <v>20.214200000000002</v>
      </c>
      <c r="AI49" s="42">
        <v>21.084</v>
      </c>
      <c r="AJ49" s="42">
        <v>21.192</v>
      </c>
      <c r="AK49" s="42">
        <v>21.013999999999999</v>
      </c>
      <c r="AL49" s="42">
        <v>21.013999999999999</v>
      </c>
      <c r="AM49" s="42">
        <f>('Pivottable ẨN'!$AN49-SONY!$O$4)/SONY!$O$8</f>
        <v>-1.0947383790924903</v>
      </c>
      <c r="AN49" s="42">
        <v>1757000</v>
      </c>
    </row>
    <row r="50" spans="1:40">
      <c r="A50" s="92">
        <v>44162.291666666664</v>
      </c>
      <c r="B50" s="40">
        <v>114.0081</v>
      </c>
      <c r="C50" s="40">
        <v>116.59</v>
      </c>
      <c r="D50" s="40">
        <v>117.49</v>
      </c>
      <c r="E50" s="40">
        <v>116.22</v>
      </c>
      <c r="F50" s="40">
        <v>116.57</v>
      </c>
      <c r="G50" s="40">
        <v>46691300</v>
      </c>
      <c r="H50" s="40">
        <f>('Pivottable ẨN'!$G50-AAPL!$O$4)/AAPL!$O$8</f>
        <v>-0.85491149952207135</v>
      </c>
      <c r="I50" s="41">
        <v>44162.291666666664</v>
      </c>
      <c r="J50" s="40">
        <v>42.896000000000001</v>
      </c>
      <c r="K50" s="40">
        <v>47.45</v>
      </c>
      <c r="L50" s="40">
        <v>48.1</v>
      </c>
      <c r="M50" s="40">
        <v>47.36</v>
      </c>
      <c r="N50" s="40">
        <v>47.36</v>
      </c>
      <c r="O50" s="40">
        <f>('Pivottable ẨN'!$P50-INTC!$O$4)/INTC!$O$8</f>
        <v>-0.98309810560036603</v>
      </c>
      <c r="P50" s="40">
        <v>15921400</v>
      </c>
      <c r="Q50" s="41">
        <v>44162.291666666664</v>
      </c>
      <c r="R50" s="40">
        <v>208.4616</v>
      </c>
      <c r="S50" s="40">
        <v>215.23</v>
      </c>
      <c r="T50" s="40">
        <v>216.27</v>
      </c>
      <c r="U50" s="40">
        <v>214.04</v>
      </c>
      <c r="V50" s="40">
        <v>214.85</v>
      </c>
      <c r="W50" s="40">
        <v>14512200</v>
      </c>
      <c r="X50" s="40">
        <f>('Pivottable ẨN'!$W50-MSFT!$O$4)/MSFT!$O$8</f>
        <v>-1.1098330898638069</v>
      </c>
      <c r="Y50" s="41">
        <v>44162.291666666664</v>
      </c>
      <c r="Z50" s="40">
        <v>13.2247</v>
      </c>
      <c r="AA50" s="40">
        <v>13.261200000000001</v>
      </c>
      <c r="AB50" s="40">
        <v>13.407500000000001</v>
      </c>
      <c r="AC50" s="40">
        <v>13.170500000000001</v>
      </c>
      <c r="AD50" s="40">
        <v>13.375</v>
      </c>
      <c r="AE50" s="40">
        <f>('Pivottable ẨN'!$AF50-NVDA!$O$4)/NVDA!$O$8</f>
        <v>-1.5188423971573786</v>
      </c>
      <c r="AF50" s="40">
        <v>167276000</v>
      </c>
      <c r="AG50" s="41">
        <v>44162.291666666664</v>
      </c>
      <c r="AH50" s="40">
        <v>17.991099999999999</v>
      </c>
      <c r="AI50" s="40">
        <v>18.814</v>
      </c>
      <c r="AJ50" s="40">
        <v>18.899999999999999</v>
      </c>
      <c r="AK50" s="40">
        <v>18.763999999999999</v>
      </c>
      <c r="AL50" s="40">
        <v>18.795999999999999</v>
      </c>
      <c r="AM50" s="40">
        <f>('Pivottable ẨN'!$AN50-SONY!$O$4)/SONY!$O$8</f>
        <v>-0.43447184522949228</v>
      </c>
      <c r="AN50" s="40">
        <v>3334500</v>
      </c>
    </row>
    <row r="51" spans="1:40">
      <c r="A51" s="93">
        <v>44019.291666666664</v>
      </c>
      <c r="B51" s="42">
        <v>90.788600000000002</v>
      </c>
      <c r="C51" s="42">
        <v>93.172499999999999</v>
      </c>
      <c r="D51" s="42">
        <v>94.655000000000001</v>
      </c>
      <c r="E51" s="42">
        <v>93.057500000000005</v>
      </c>
      <c r="F51" s="42">
        <v>93.852500000000006</v>
      </c>
      <c r="G51" s="42">
        <v>112424400</v>
      </c>
      <c r="H51" s="42">
        <f>('Pivottable ẨN'!$G51-AAPL!$O$4)/AAPL!$O$8</f>
        <v>0.38373428592531755</v>
      </c>
      <c r="I51" s="43">
        <v>44019.291666666664</v>
      </c>
      <c r="J51" s="42">
        <v>51.98</v>
      </c>
      <c r="K51" s="42">
        <v>58.31</v>
      </c>
      <c r="L51" s="42">
        <v>59.57</v>
      </c>
      <c r="M51" s="42">
        <v>58.14</v>
      </c>
      <c r="N51" s="42">
        <v>59.07</v>
      </c>
      <c r="O51" s="42">
        <f>('Pivottable ẨN'!$P51-INTC!$O$4)/INTC!$O$8</f>
        <v>-0.9799271188741544</v>
      </c>
      <c r="P51" s="42">
        <v>15996500</v>
      </c>
      <c r="Q51" s="43">
        <v>44019.291666666664</v>
      </c>
      <c r="R51" s="42">
        <v>200.6893</v>
      </c>
      <c r="S51" s="42">
        <v>208.25</v>
      </c>
      <c r="T51" s="42">
        <v>214.67</v>
      </c>
      <c r="U51" s="42">
        <v>207.99</v>
      </c>
      <c r="V51" s="42">
        <v>210.45</v>
      </c>
      <c r="W51" s="42">
        <v>33600700</v>
      </c>
      <c r="X51" s="42">
        <f>('Pivottable ẨN'!$W51-MSFT!$O$4)/MSFT!$O$8</f>
        <v>0.39150079645391017</v>
      </c>
      <c r="Y51" s="43">
        <v>44019.291666666664</v>
      </c>
      <c r="Z51" s="42">
        <v>9.8415999999999997</v>
      </c>
      <c r="AA51" s="42">
        <v>9.8717000000000006</v>
      </c>
      <c r="AB51" s="42">
        <v>10.07</v>
      </c>
      <c r="AC51" s="42">
        <v>9.8506999999999998</v>
      </c>
      <c r="AD51" s="42">
        <v>9.9461999999999993</v>
      </c>
      <c r="AE51" s="42">
        <f>('Pivottable ẨN'!$AF51-NVDA!$O$4)/NVDA!$O$8</f>
        <v>-0.49672008426720832</v>
      </c>
      <c r="AF51" s="42">
        <v>357800000</v>
      </c>
      <c r="AG51" s="43">
        <v>44019.291666666664</v>
      </c>
      <c r="AH51" s="42">
        <v>13.1861</v>
      </c>
      <c r="AI51" s="42">
        <v>13.832000000000001</v>
      </c>
      <c r="AJ51" s="42">
        <v>14.012</v>
      </c>
      <c r="AK51" s="42">
        <v>13.81</v>
      </c>
      <c r="AL51" s="42">
        <v>13.964</v>
      </c>
      <c r="AM51" s="42">
        <f>('Pivottable ẨN'!$AN51-SONY!$O$4)/SONY!$O$8</f>
        <v>7.009316686042473E-2</v>
      </c>
      <c r="AN51" s="42">
        <v>4540000</v>
      </c>
    </row>
    <row r="52" spans="1:40">
      <c r="A52" s="92">
        <v>44477.291666666664</v>
      </c>
      <c r="B52" s="40">
        <v>140.392</v>
      </c>
      <c r="C52" s="40">
        <v>142.9</v>
      </c>
      <c r="D52" s="40">
        <v>144.18</v>
      </c>
      <c r="E52" s="40">
        <v>142.56</v>
      </c>
      <c r="F52" s="40">
        <v>144.03</v>
      </c>
      <c r="G52" s="40">
        <v>58773200</v>
      </c>
      <c r="H52" s="40">
        <f>('Pivottable ẨN'!$G52-AAPL!$O$4)/AAPL!$O$8</f>
        <v>-0.62724546041549023</v>
      </c>
      <c r="I52" s="41">
        <v>44477.291666666664</v>
      </c>
      <c r="J52" s="40">
        <v>49.5623</v>
      </c>
      <c r="K52" s="40">
        <v>53.81</v>
      </c>
      <c r="L52" s="40">
        <v>54.58</v>
      </c>
      <c r="M52" s="40">
        <v>53.7</v>
      </c>
      <c r="N52" s="40">
        <v>54.55</v>
      </c>
      <c r="O52" s="40">
        <f>('Pivottable ẨN'!$P52-INTC!$O$4)/INTC!$O$8</f>
        <v>-0.97690813683788102</v>
      </c>
      <c r="P52" s="40">
        <v>16068000</v>
      </c>
      <c r="Q52" s="41">
        <v>44477.291666666664</v>
      </c>
      <c r="R52" s="40">
        <v>287.44569999999999</v>
      </c>
      <c r="S52" s="40">
        <v>294.85000000000002</v>
      </c>
      <c r="T52" s="40">
        <v>296.64</v>
      </c>
      <c r="U52" s="40">
        <v>293.76</v>
      </c>
      <c r="V52" s="40">
        <v>296.22000000000003</v>
      </c>
      <c r="W52" s="40">
        <v>17685700</v>
      </c>
      <c r="X52" s="40">
        <f>('Pivottable ẨN'!$W52-MSFT!$O$4)/MSFT!$O$8</f>
        <v>-0.86023343099960714</v>
      </c>
      <c r="Y52" s="41">
        <v>44477.291666666664</v>
      </c>
      <c r="Z52" s="40">
        <v>20.795300000000001</v>
      </c>
      <c r="AA52" s="40">
        <v>20.831</v>
      </c>
      <c r="AB52" s="40">
        <v>21.206</v>
      </c>
      <c r="AC52" s="40">
        <v>20.774999999999999</v>
      </c>
      <c r="AD52" s="40">
        <v>21.100999999999999</v>
      </c>
      <c r="AE52" s="40">
        <f>('Pivottable ẨN'!$AF52-NVDA!$O$4)/NVDA!$O$8</f>
        <v>-1.6047756927415293</v>
      </c>
      <c r="AF52" s="40">
        <v>151258000</v>
      </c>
      <c r="AG52" s="41">
        <v>44477.291666666664</v>
      </c>
      <c r="AH52" s="40">
        <v>20.6584</v>
      </c>
      <c r="AI52" s="40">
        <v>21.498000000000001</v>
      </c>
      <c r="AJ52" s="40">
        <v>21.7</v>
      </c>
      <c r="AK52" s="40">
        <v>21.378</v>
      </c>
      <c r="AL52" s="40">
        <v>21.5</v>
      </c>
      <c r="AM52" s="40">
        <f>('Pivottable ẨN'!$AN52-SONY!$O$4)/SONY!$O$8</f>
        <v>-0.46586328107083924</v>
      </c>
      <c r="AN52" s="40">
        <v>3259500</v>
      </c>
    </row>
    <row r="53" spans="1:40">
      <c r="A53" s="93">
        <v>43787.291666666664</v>
      </c>
      <c r="B53" s="42">
        <v>64.737200000000001</v>
      </c>
      <c r="C53" s="42">
        <v>66.775000000000006</v>
      </c>
      <c r="D53" s="42">
        <v>66.857500000000002</v>
      </c>
      <c r="E53" s="42">
        <v>66.057500000000005</v>
      </c>
      <c r="F53" s="42">
        <v>66.45</v>
      </c>
      <c r="G53" s="42">
        <v>86703200</v>
      </c>
      <c r="H53" s="42">
        <f>('Pivottable ẨN'!$G53-AAPL!$O$4)/AAPL!$O$8</f>
        <v>-0.10094475669779591</v>
      </c>
      <c r="I53" s="43">
        <v>43787.291666666664</v>
      </c>
      <c r="J53" s="42">
        <v>51.381900000000002</v>
      </c>
      <c r="K53" s="42">
        <v>58.25</v>
      </c>
      <c r="L53" s="42">
        <v>58.48</v>
      </c>
      <c r="M53" s="42">
        <v>57.57</v>
      </c>
      <c r="N53" s="42">
        <v>57.7</v>
      </c>
      <c r="O53" s="42">
        <f>('Pivottable ẨN'!$P53-INTC!$O$4)/INTC!$O$8</f>
        <v>-0.97566254285088705</v>
      </c>
      <c r="P53" s="42">
        <v>16097500</v>
      </c>
      <c r="Q53" s="43">
        <v>43787.291666666664</v>
      </c>
      <c r="R53" s="42">
        <v>143.59719999999999</v>
      </c>
      <c r="S53" s="42">
        <v>150.34</v>
      </c>
      <c r="T53" s="42">
        <v>150.55000000000001</v>
      </c>
      <c r="U53" s="42">
        <v>148.97999999999999</v>
      </c>
      <c r="V53" s="42">
        <v>150.07</v>
      </c>
      <c r="W53" s="42">
        <v>21534000</v>
      </c>
      <c r="X53" s="42">
        <f>('Pivottable ẨN'!$W53-MSFT!$O$4)/MSFT!$O$8</f>
        <v>-0.55755992628648299</v>
      </c>
      <c r="Y53" s="43">
        <v>43787.291666666664</v>
      </c>
      <c r="Z53" s="42">
        <v>5.2812999999999999</v>
      </c>
      <c r="AA53" s="42">
        <v>5.3070000000000004</v>
      </c>
      <c r="AB53" s="42">
        <v>5.3337000000000003</v>
      </c>
      <c r="AC53" s="42">
        <v>5.0942999999999996</v>
      </c>
      <c r="AD53" s="42">
        <v>5.0972</v>
      </c>
      <c r="AE53" s="42">
        <f>('Pivottable ẨN'!$AF53-NVDA!$O$4)/NVDA!$O$8</f>
        <v>0.66630321970937312</v>
      </c>
      <c r="AF53" s="42">
        <v>574588000</v>
      </c>
      <c r="AG53" s="43">
        <v>43787.291666666664</v>
      </c>
      <c r="AH53" s="42">
        <v>11.86</v>
      </c>
      <c r="AI53" s="42">
        <v>12.488</v>
      </c>
      <c r="AJ53" s="42">
        <v>12.602</v>
      </c>
      <c r="AK53" s="42">
        <v>12.465999999999999</v>
      </c>
      <c r="AL53" s="42">
        <v>12.602</v>
      </c>
      <c r="AM53" s="42">
        <f>('Pivottable ẨN'!$AN53-SONY!$O$4)/SONY!$O$8</f>
        <v>-9.9211310443906603E-2</v>
      </c>
      <c r="AN53" s="42">
        <v>4135500</v>
      </c>
    </row>
    <row r="54" spans="1:40">
      <c r="A54" s="92">
        <v>43784.291666666664</v>
      </c>
      <c r="B54" s="40">
        <v>64.412400000000005</v>
      </c>
      <c r="C54" s="40">
        <v>66.44</v>
      </c>
      <c r="D54" s="40">
        <v>66.444999999999993</v>
      </c>
      <c r="E54" s="40">
        <v>65.752499999999998</v>
      </c>
      <c r="F54" s="40">
        <v>65.92</v>
      </c>
      <c r="G54" s="40">
        <v>100206400</v>
      </c>
      <c r="H54" s="40">
        <f>('Pivottable ẨN'!$G54-AAPL!$O$4)/AAPL!$O$8</f>
        <v>0.15350363794741603</v>
      </c>
      <c r="I54" s="41">
        <v>43784.291666666664</v>
      </c>
      <c r="J54" s="40">
        <v>51.125999999999998</v>
      </c>
      <c r="K54" s="40">
        <v>57.96</v>
      </c>
      <c r="L54" s="40">
        <v>58.7</v>
      </c>
      <c r="M54" s="40">
        <v>57.62</v>
      </c>
      <c r="N54" s="40">
        <v>58.17</v>
      </c>
      <c r="O54" s="40">
        <f>('Pivottable ẨN'!$P54-INTC!$O$4)/INTC!$O$8</f>
        <v>-0.97504607938613752</v>
      </c>
      <c r="P54" s="40">
        <v>16112100</v>
      </c>
      <c r="Q54" s="41">
        <v>43784.291666666664</v>
      </c>
      <c r="R54" s="40">
        <v>143.2439</v>
      </c>
      <c r="S54" s="40">
        <v>149.97</v>
      </c>
      <c r="T54" s="40">
        <v>149.99</v>
      </c>
      <c r="U54" s="40">
        <v>148.27000000000001</v>
      </c>
      <c r="V54" s="40">
        <v>148.93</v>
      </c>
      <c r="W54" s="40">
        <v>23485700</v>
      </c>
      <c r="X54" s="40">
        <f>('Pivottable ẨN'!$W54-MSFT!$O$4)/MSFT!$O$8</f>
        <v>-0.40405633271305985</v>
      </c>
      <c r="Y54" s="41">
        <v>43784.291666666664</v>
      </c>
      <c r="Z54" s="40">
        <v>5.08</v>
      </c>
      <c r="AA54" s="40">
        <v>5.1048</v>
      </c>
      <c r="AB54" s="40">
        <v>5.2945000000000002</v>
      </c>
      <c r="AC54" s="40">
        <v>5.016</v>
      </c>
      <c r="AD54" s="40">
        <v>5.2424999999999997</v>
      </c>
      <c r="AE54" s="40">
        <f>('Pivottable ẨN'!$AF54-NVDA!$O$4)/NVDA!$O$8</f>
        <v>3.2362548938654219</v>
      </c>
      <c r="AF54" s="40">
        <v>1053628000</v>
      </c>
      <c r="AG54" s="41">
        <v>43784.291666666664</v>
      </c>
      <c r="AH54" s="40">
        <v>11.787800000000001</v>
      </c>
      <c r="AI54" s="40">
        <v>12.412000000000001</v>
      </c>
      <c r="AJ54" s="40">
        <v>12.44</v>
      </c>
      <c r="AK54" s="40">
        <v>12.343999999999999</v>
      </c>
      <c r="AL54" s="40">
        <v>12.4</v>
      </c>
      <c r="AM54" s="40">
        <f>('Pivottable ẨN'!$AN54-SONY!$O$4)/SONY!$O$8</f>
        <v>-1.1495687536953763</v>
      </c>
      <c r="AN54" s="40">
        <v>1626000</v>
      </c>
    </row>
    <row r="55" spans="1:40">
      <c r="A55" s="93">
        <v>43790.291666666664</v>
      </c>
      <c r="B55" s="42">
        <v>63.503500000000003</v>
      </c>
      <c r="C55" s="42">
        <v>65.502499999999998</v>
      </c>
      <c r="D55" s="42">
        <v>66.002499999999998</v>
      </c>
      <c r="E55" s="42">
        <v>65.295000000000002</v>
      </c>
      <c r="F55" s="42">
        <v>65.922499999999999</v>
      </c>
      <c r="G55" s="42">
        <v>121395200</v>
      </c>
      <c r="H55" s="42">
        <f>('Pivottable ẨN'!$G55-AAPL!$O$4)/AAPL!$O$8</f>
        <v>0.55277611739365595</v>
      </c>
      <c r="I55" s="43">
        <v>43790.291666666664</v>
      </c>
      <c r="J55" s="42">
        <v>51.355400000000003</v>
      </c>
      <c r="K55" s="42">
        <v>58.22</v>
      </c>
      <c r="L55" s="42">
        <v>58.3</v>
      </c>
      <c r="M55" s="42">
        <v>57.41</v>
      </c>
      <c r="N55" s="42">
        <v>57.49</v>
      </c>
      <c r="O55" s="42">
        <f>('Pivottable ẨN'!$P55-INTC!$O$4)/INTC!$O$8</f>
        <v>-0.97391026656409907</v>
      </c>
      <c r="P55" s="42">
        <v>16139000</v>
      </c>
      <c r="Q55" s="43">
        <v>43790.291666666664</v>
      </c>
      <c r="R55" s="42">
        <v>143.26159999999999</v>
      </c>
      <c r="S55" s="42">
        <v>149.47999999999999</v>
      </c>
      <c r="T55" s="42">
        <v>149.80000000000001</v>
      </c>
      <c r="U55" s="42">
        <v>148.5</v>
      </c>
      <c r="V55" s="42">
        <v>149.4</v>
      </c>
      <c r="W55" s="42">
        <v>18576100</v>
      </c>
      <c r="X55" s="42">
        <f>('Pivottable ẨN'!$W55-MSFT!$O$4)/MSFT!$O$8</f>
        <v>-0.7902023812902379</v>
      </c>
      <c r="Y55" s="43">
        <v>43790.291666666664</v>
      </c>
      <c r="Z55" s="42">
        <v>5.2290999999999999</v>
      </c>
      <c r="AA55" s="42">
        <v>5.2545000000000002</v>
      </c>
      <c r="AB55" s="42">
        <v>5.3310000000000004</v>
      </c>
      <c r="AC55" s="42">
        <v>5.2327000000000004</v>
      </c>
      <c r="AD55" s="42">
        <v>5.2750000000000004</v>
      </c>
      <c r="AE55" s="42">
        <f>('Pivottable ẨN'!$AF55-NVDA!$O$4)/NVDA!$O$8</f>
        <v>-0.8691012749955811</v>
      </c>
      <c r="AF55" s="42">
        <v>288388000</v>
      </c>
      <c r="AG55" s="43">
        <v>43790.291666666664</v>
      </c>
      <c r="AH55" s="42">
        <v>11.6853</v>
      </c>
      <c r="AI55" s="42">
        <v>12.304</v>
      </c>
      <c r="AJ55" s="42">
        <v>12.327999999999999</v>
      </c>
      <c r="AK55" s="42">
        <v>12.192</v>
      </c>
      <c r="AL55" s="42">
        <v>12.22</v>
      </c>
      <c r="AM55" s="42">
        <f>('Pivottable ẨN'!$AN55-SONY!$O$4)/SONY!$O$8</f>
        <v>0.57591383638399563</v>
      </c>
      <c r="AN55" s="42">
        <v>5748500</v>
      </c>
    </row>
    <row r="56" spans="1:40">
      <c r="A56" s="92">
        <v>43809.291666666664</v>
      </c>
      <c r="B56" s="40">
        <v>65.071700000000007</v>
      </c>
      <c r="C56" s="40">
        <v>67.12</v>
      </c>
      <c r="D56" s="40">
        <v>67.517499999999998</v>
      </c>
      <c r="E56" s="40">
        <v>66.465000000000003</v>
      </c>
      <c r="F56" s="40">
        <v>67.150000000000006</v>
      </c>
      <c r="G56" s="40">
        <v>90420400</v>
      </c>
      <c r="H56" s="40">
        <f>('Pivottable ẨN'!$G56-AAPL!$O$4)/AAPL!$O$8</f>
        <v>-3.0899465761189633E-2</v>
      </c>
      <c r="I56" s="41">
        <v>43809.291666666664</v>
      </c>
      <c r="J56" s="40">
        <v>49.9176</v>
      </c>
      <c r="K56" s="40">
        <v>56.59</v>
      </c>
      <c r="L56" s="40">
        <v>56.83</v>
      </c>
      <c r="M56" s="40">
        <v>56.44</v>
      </c>
      <c r="N56" s="40">
        <v>56.71</v>
      </c>
      <c r="O56" s="40">
        <f>('Pivottable ẨN'!$P56-INTC!$O$4)/INTC!$O$8</f>
        <v>-0.97311224194192325</v>
      </c>
      <c r="P56" s="40">
        <v>16157900</v>
      </c>
      <c r="Q56" s="41">
        <v>43809.291666666664</v>
      </c>
      <c r="R56" s="40">
        <v>144.84299999999999</v>
      </c>
      <c r="S56" s="40">
        <v>151.13</v>
      </c>
      <c r="T56" s="40">
        <v>151.88999999999999</v>
      </c>
      <c r="U56" s="40">
        <v>150.76</v>
      </c>
      <c r="V56" s="40">
        <v>151.29</v>
      </c>
      <c r="W56" s="40">
        <v>16476100</v>
      </c>
      <c r="X56" s="40">
        <f>('Pivottable ẨN'!$W56-MSFT!$O$4)/MSFT!$O$8</f>
        <v>-0.95536995135950509</v>
      </c>
      <c r="Y56" s="41">
        <v>43809.291666666664</v>
      </c>
      <c r="Z56" s="40">
        <v>5.3274999999999997</v>
      </c>
      <c r="AA56" s="40">
        <v>5.3494999999999999</v>
      </c>
      <c r="AB56" s="40">
        <v>5.4015000000000004</v>
      </c>
      <c r="AC56" s="40">
        <v>5.2815000000000003</v>
      </c>
      <c r="AD56" s="40">
        <v>5.3345000000000002</v>
      </c>
      <c r="AE56" s="40">
        <f>('Pivottable ẨN'!$AF56-NVDA!$O$4)/NVDA!$O$8</f>
        <v>-1.0407747335230393</v>
      </c>
      <c r="AF56" s="40">
        <v>256388000</v>
      </c>
      <c r="AG56" s="41">
        <v>43809.291666666664</v>
      </c>
      <c r="AH56" s="40">
        <v>12.5951</v>
      </c>
      <c r="AI56" s="40">
        <v>13.262</v>
      </c>
      <c r="AJ56" s="40">
        <v>13.34</v>
      </c>
      <c r="AK56" s="40">
        <v>13.208</v>
      </c>
      <c r="AL56" s="40">
        <v>13.314</v>
      </c>
      <c r="AM56" s="40">
        <f>('Pivottable ẨN'!$AN56-SONY!$O$4)/SONY!$O$8</f>
        <v>-3.3627930083271799E-3</v>
      </c>
      <c r="AN56" s="40">
        <v>4364500</v>
      </c>
    </row>
    <row r="57" spans="1:40">
      <c r="A57" s="93">
        <v>44418.291666666664</v>
      </c>
      <c r="B57" s="42">
        <v>143.04470000000001</v>
      </c>
      <c r="C57" s="42">
        <v>145.6</v>
      </c>
      <c r="D57" s="42">
        <v>147.71</v>
      </c>
      <c r="E57" s="42">
        <v>145.30000000000001</v>
      </c>
      <c r="F57" s="42">
        <v>146.44</v>
      </c>
      <c r="G57" s="42">
        <v>69023100</v>
      </c>
      <c r="H57" s="42">
        <f>('Pivottable ẨN'!$G57-AAPL!$O$4)/AAPL!$O$8</f>
        <v>-0.4341008280117668</v>
      </c>
      <c r="I57" s="43">
        <v>44418.291666666664</v>
      </c>
      <c r="J57" s="42">
        <v>49.682000000000002</v>
      </c>
      <c r="K57" s="42">
        <v>53.94</v>
      </c>
      <c r="L57" s="42">
        <v>54.39</v>
      </c>
      <c r="M57" s="42">
        <v>53.51</v>
      </c>
      <c r="N57" s="42">
        <v>54.24</v>
      </c>
      <c r="O57" s="42">
        <f>('Pivottable ẨN'!$P57-INTC!$O$4)/INTC!$O$8</f>
        <v>-0.97067172219791487</v>
      </c>
      <c r="P57" s="42">
        <v>16215700</v>
      </c>
      <c r="Q57" s="43">
        <v>44418.291666666664</v>
      </c>
      <c r="R57" s="42">
        <v>278.7133</v>
      </c>
      <c r="S57" s="42">
        <v>286.44</v>
      </c>
      <c r="T57" s="42">
        <v>289.25</v>
      </c>
      <c r="U57" s="42">
        <v>285.2</v>
      </c>
      <c r="V57" s="42">
        <v>288.8</v>
      </c>
      <c r="W57" s="42">
        <v>18616600</v>
      </c>
      <c r="X57" s="42">
        <f>('Pivottable ẨN'!$W57-MSFT!$O$4)/MSFT!$O$8</f>
        <v>-0.78701700672461639</v>
      </c>
      <c r="Y57" s="43">
        <v>44418.291666666664</v>
      </c>
      <c r="Z57" s="42">
        <v>19.898299999999999</v>
      </c>
      <c r="AA57" s="42">
        <v>19.936</v>
      </c>
      <c r="AB57" s="42">
        <v>20.43</v>
      </c>
      <c r="AC57" s="42">
        <v>19.835000000000001</v>
      </c>
      <c r="AD57" s="42">
        <v>20.321999999999999</v>
      </c>
      <c r="AE57" s="42">
        <f>('Pivottable ẨN'!$AF57-NVDA!$O$4)/NVDA!$O$8</f>
        <v>-1.4546687124415831</v>
      </c>
      <c r="AF57" s="42">
        <v>179238000</v>
      </c>
      <c r="AG57" s="43">
        <v>44418.291666666664</v>
      </c>
      <c r="AH57" s="42">
        <v>19.343699999999998</v>
      </c>
      <c r="AI57" s="42">
        <v>20.175999999999998</v>
      </c>
      <c r="AJ57" s="42">
        <v>20.3</v>
      </c>
      <c r="AK57" s="42">
        <v>20.056000000000001</v>
      </c>
      <c r="AL57" s="42">
        <v>20.239999999999998</v>
      </c>
      <c r="AM57" s="42">
        <f>('Pivottable ẨN'!$AN57-SONY!$O$4)/SONY!$O$8</f>
        <v>-0.76031494926267384</v>
      </c>
      <c r="AN57" s="42">
        <v>2556000</v>
      </c>
    </row>
    <row r="58" spans="1:40">
      <c r="A58" s="92">
        <v>44391.291666666664</v>
      </c>
      <c r="B58" s="40">
        <v>146.31309999999999</v>
      </c>
      <c r="C58" s="40">
        <v>149.15</v>
      </c>
      <c r="D58" s="40">
        <v>149.57</v>
      </c>
      <c r="E58" s="40">
        <v>147.68</v>
      </c>
      <c r="F58" s="40">
        <v>148.1</v>
      </c>
      <c r="G58" s="40">
        <v>127050800</v>
      </c>
      <c r="H58" s="40">
        <f>('Pivottable ẨN'!$G58-AAPL!$O$4)/AAPL!$O$8</f>
        <v>0.65934777009490164</v>
      </c>
      <c r="I58" s="41">
        <v>44391.291666666664</v>
      </c>
      <c r="J58" s="40">
        <v>51.722299999999997</v>
      </c>
      <c r="K58" s="40">
        <v>56.52</v>
      </c>
      <c r="L58" s="40">
        <v>57.46</v>
      </c>
      <c r="M58" s="40">
        <v>56.33</v>
      </c>
      <c r="N58" s="40">
        <v>57.17</v>
      </c>
      <c r="O58" s="40">
        <f>('Pivottable ẨN'!$P58-INTC!$O$4)/INTC!$O$8</f>
        <v>-0.9686492153512366</v>
      </c>
      <c r="P58" s="40">
        <v>16263600</v>
      </c>
      <c r="Q58" s="41">
        <v>44391.291666666664</v>
      </c>
      <c r="R58" s="40">
        <v>274.88940000000002</v>
      </c>
      <c r="S58" s="40">
        <v>282.51</v>
      </c>
      <c r="T58" s="40">
        <v>283.66000000000003</v>
      </c>
      <c r="U58" s="40">
        <v>280.55</v>
      </c>
      <c r="V58" s="40">
        <v>282.35000000000002</v>
      </c>
      <c r="W58" s="40">
        <v>23113700</v>
      </c>
      <c r="X58" s="40">
        <f>('Pivottable ẨN'!$W58-MSFT!$O$4)/MSFT!$O$8</f>
        <v>-0.43331458798247291</v>
      </c>
      <c r="Y58" s="41">
        <v>44391.291666666664</v>
      </c>
      <c r="Z58" s="40">
        <v>19.803999999999998</v>
      </c>
      <c r="AA58" s="40">
        <v>19.8415</v>
      </c>
      <c r="AB58" s="40">
        <v>20.4177</v>
      </c>
      <c r="AC58" s="40">
        <v>19.752800000000001</v>
      </c>
      <c r="AD58" s="40">
        <v>20.357700000000001</v>
      </c>
      <c r="AE58" s="40">
        <f>('Pivottable ẨN'!$AF58-NVDA!$O$4)/NVDA!$O$8</f>
        <v>-0.3770851428558859</v>
      </c>
      <c r="AF58" s="40">
        <v>380100000</v>
      </c>
      <c r="AG58" s="41">
        <v>44391.291666666664</v>
      </c>
      <c r="AH58" s="40">
        <v>20.051200000000001</v>
      </c>
      <c r="AI58" s="40">
        <v>20.914000000000001</v>
      </c>
      <c r="AJ58" s="40">
        <v>21.058</v>
      </c>
      <c r="AK58" s="40">
        <v>20.866</v>
      </c>
      <c r="AL58" s="40">
        <v>20.995999999999999</v>
      </c>
      <c r="AM58" s="40">
        <f>('Pivottable ẨN'!$AN58-SONY!$O$4)/SONY!$O$8</f>
        <v>-0.48637235248718591</v>
      </c>
      <c r="AN58" s="40">
        <v>3210500</v>
      </c>
    </row>
    <row r="59" spans="1:40">
      <c r="A59" s="93">
        <v>44561.291666666664</v>
      </c>
      <c r="B59" s="42">
        <v>174.7081</v>
      </c>
      <c r="C59" s="42">
        <v>177.57</v>
      </c>
      <c r="D59" s="42">
        <v>179.23</v>
      </c>
      <c r="E59" s="42">
        <v>177.26</v>
      </c>
      <c r="F59" s="42">
        <v>178.09</v>
      </c>
      <c r="G59" s="42">
        <v>64062300</v>
      </c>
      <c r="H59" s="42">
        <f>('Pivottable ẨN'!$G59-AAPL!$O$4)/AAPL!$O$8</f>
        <v>-0.52757997341107721</v>
      </c>
      <c r="I59" s="43">
        <v>44561.291666666664</v>
      </c>
      <c r="J59" s="42">
        <v>47.764499999999998</v>
      </c>
      <c r="K59" s="42">
        <v>51.5</v>
      </c>
      <c r="L59" s="42">
        <v>52.16</v>
      </c>
      <c r="M59" s="42">
        <v>51.46</v>
      </c>
      <c r="N59" s="42">
        <v>51.89</v>
      </c>
      <c r="O59" s="42">
        <f>('Pivottable ẨN'!$P59-INTC!$O$4)/INTC!$O$8</f>
        <v>-0.96631003206718691</v>
      </c>
      <c r="P59" s="42">
        <v>16319000</v>
      </c>
      <c r="Q59" s="43">
        <v>44561.291666666664</v>
      </c>
      <c r="R59" s="42">
        <v>328.4742</v>
      </c>
      <c r="S59" s="42">
        <v>336.32</v>
      </c>
      <c r="T59" s="42">
        <v>339.36</v>
      </c>
      <c r="U59" s="42">
        <v>335.85</v>
      </c>
      <c r="V59" s="42">
        <v>338.51</v>
      </c>
      <c r="W59" s="42">
        <v>18000800</v>
      </c>
      <c r="X59" s="42">
        <f>('Pivottable ẨN'!$W59-MSFT!$O$4)/MSFT!$O$8</f>
        <v>-0.83545043036683286</v>
      </c>
      <c r="Y59" s="43">
        <v>44561.291666666664</v>
      </c>
      <c r="Z59" s="42">
        <v>29.3642</v>
      </c>
      <c r="AA59" s="42">
        <v>29.411000000000001</v>
      </c>
      <c r="AB59" s="42">
        <v>30.03</v>
      </c>
      <c r="AC59" s="42">
        <v>29.331</v>
      </c>
      <c r="AD59" s="42">
        <v>29.673999999999999</v>
      </c>
      <c r="AE59" s="42">
        <f>('Pivottable ẨN'!$AF59-NVDA!$O$4)/NVDA!$O$8</f>
        <v>-0.986364976760993</v>
      </c>
      <c r="AF59" s="42">
        <v>266530000</v>
      </c>
      <c r="AG59" s="43">
        <v>44561.291666666664</v>
      </c>
      <c r="AH59" s="42">
        <v>24.2927</v>
      </c>
      <c r="AI59" s="42">
        <v>25.28</v>
      </c>
      <c r="AJ59" s="42">
        <v>25.358000000000001</v>
      </c>
      <c r="AK59" s="42">
        <v>25.1</v>
      </c>
      <c r="AL59" s="42">
        <v>25.16</v>
      </c>
      <c r="AM59" s="42">
        <f>('Pivottable ẨN'!$AN59-SONY!$O$4)/SONY!$O$8</f>
        <v>-1.2546254256444176</v>
      </c>
      <c r="AN59" s="42">
        <v>1375000</v>
      </c>
    </row>
    <row r="60" spans="1:40">
      <c r="A60" s="92">
        <v>44029.291666666664</v>
      </c>
      <c r="B60" s="40">
        <v>93.862899999999996</v>
      </c>
      <c r="C60" s="40">
        <v>96.327500000000001</v>
      </c>
      <c r="D60" s="40">
        <v>97.147499999999994</v>
      </c>
      <c r="E60" s="40">
        <v>95.84</v>
      </c>
      <c r="F60" s="40">
        <v>96.987499999999997</v>
      </c>
      <c r="G60" s="40">
        <v>92186800</v>
      </c>
      <c r="H60" s="40">
        <f>('Pivottable ẨN'!$G60-AAPL!$O$4)/AAPL!$O$8</f>
        <v>2.3858032344041798E-3</v>
      </c>
      <c r="I60" s="41">
        <v>44029.291666666664</v>
      </c>
      <c r="J60" s="40">
        <v>53.486600000000003</v>
      </c>
      <c r="K60" s="40">
        <v>60</v>
      </c>
      <c r="L60" s="40">
        <v>60.46</v>
      </c>
      <c r="M60" s="40">
        <v>59.28</v>
      </c>
      <c r="N60" s="40">
        <v>59.42</v>
      </c>
      <c r="O60" s="40">
        <f>('Pivottable ẨN'!$P60-INTC!$O$4)/INTC!$O$8</f>
        <v>-0.96614958267225215</v>
      </c>
      <c r="P60" s="40">
        <v>16322800</v>
      </c>
      <c r="Q60" s="41">
        <v>44029.291666666664</v>
      </c>
      <c r="R60" s="40">
        <v>195.51429999999999</v>
      </c>
      <c r="S60" s="40">
        <v>202.88</v>
      </c>
      <c r="T60" s="40">
        <v>205.04</v>
      </c>
      <c r="U60" s="40">
        <v>201.39</v>
      </c>
      <c r="V60" s="40">
        <v>204.47</v>
      </c>
      <c r="W60" s="40">
        <v>31635300</v>
      </c>
      <c r="X60" s="40">
        <f>('Pivottable ẨN'!$W60-MSFT!$O$4)/MSFT!$O$8</f>
        <v>0.23691968111384462</v>
      </c>
      <c r="Y60" s="41">
        <v>44029.291666666664</v>
      </c>
      <c r="Z60" s="40">
        <v>10.170299999999999</v>
      </c>
      <c r="AA60" s="40">
        <v>10.201499999999999</v>
      </c>
      <c r="AB60" s="40">
        <v>10.2485</v>
      </c>
      <c r="AC60" s="40">
        <v>10.0878</v>
      </c>
      <c r="AD60" s="40">
        <v>10.2255</v>
      </c>
      <c r="AE60" s="40">
        <f>('Pivottable ẨN'!$AF60-NVDA!$O$4)/NVDA!$O$8</f>
        <v>-0.98768471647342282</v>
      </c>
      <c r="AF60" s="40">
        <v>266284000</v>
      </c>
      <c r="AG60" s="41">
        <v>44029.291666666664</v>
      </c>
      <c r="AH60" s="40">
        <v>14.5055</v>
      </c>
      <c r="AI60" s="40">
        <v>15.215999999999999</v>
      </c>
      <c r="AJ60" s="40">
        <v>15.286</v>
      </c>
      <c r="AK60" s="40">
        <v>15.087999999999999</v>
      </c>
      <c r="AL60" s="40">
        <v>15.192</v>
      </c>
      <c r="AM60" s="40">
        <f>('Pivottable ẨN'!$AN60-SONY!$O$4)/SONY!$O$8</f>
        <v>0.45453361779745399</v>
      </c>
      <c r="AN60" s="40">
        <v>5458500</v>
      </c>
    </row>
    <row r="61" spans="1:40">
      <c r="A61" s="93">
        <v>44237.291666666664</v>
      </c>
      <c r="B61" s="42">
        <v>132.58959999999999</v>
      </c>
      <c r="C61" s="42">
        <v>135.38999999999999</v>
      </c>
      <c r="D61" s="42">
        <v>136.99</v>
      </c>
      <c r="E61" s="42">
        <v>134.4</v>
      </c>
      <c r="F61" s="42">
        <v>136.47999999999999</v>
      </c>
      <c r="G61" s="42">
        <v>73046600</v>
      </c>
      <c r="H61" s="42">
        <f>('Pivottable ẨN'!$G61-AAPL!$O$4)/AAPL!$O$8</f>
        <v>-0.35828375384749389</v>
      </c>
      <c r="I61" s="43">
        <v>44237.291666666664</v>
      </c>
      <c r="J61" s="42">
        <v>53.533900000000003</v>
      </c>
      <c r="K61" s="42">
        <v>58.86</v>
      </c>
      <c r="L61" s="42">
        <v>59.42</v>
      </c>
      <c r="M61" s="42">
        <v>58.12</v>
      </c>
      <c r="N61" s="42">
        <v>59.3</v>
      </c>
      <c r="O61" s="42">
        <f>('Pivottable ẨN'!$P61-INTC!$O$4)/INTC!$O$8</f>
        <v>-0.96605246856479166</v>
      </c>
      <c r="P61" s="42">
        <v>16325100</v>
      </c>
      <c r="Q61" s="43">
        <v>44237.291666666664</v>
      </c>
      <c r="R61" s="42">
        <v>235.184</v>
      </c>
      <c r="S61" s="42">
        <v>242.82</v>
      </c>
      <c r="T61" s="42">
        <v>245.92</v>
      </c>
      <c r="U61" s="42">
        <v>240.89</v>
      </c>
      <c r="V61" s="42">
        <v>245</v>
      </c>
      <c r="W61" s="42">
        <v>22186700</v>
      </c>
      <c r="X61" s="42">
        <f>('Pivottable ẨN'!$W61-MSFT!$O$4)/MSFT!$O$8</f>
        <v>-0.50622427248447799</v>
      </c>
      <c r="Y61" s="43">
        <v>44237.291666666664</v>
      </c>
      <c r="Z61" s="42">
        <v>14.7279</v>
      </c>
      <c r="AA61" s="42">
        <v>14.764200000000001</v>
      </c>
      <c r="AB61" s="42">
        <v>14.904999999999999</v>
      </c>
      <c r="AC61" s="42">
        <v>14.3415</v>
      </c>
      <c r="AD61" s="42">
        <v>14.4633</v>
      </c>
      <c r="AE61" s="42">
        <f>('Pivottable ẨN'!$AF61-NVDA!$O$4)/NVDA!$O$8</f>
        <v>0.18757032142324004</v>
      </c>
      <c r="AF61" s="42">
        <v>485352000</v>
      </c>
      <c r="AG61" s="43">
        <v>44237.291666666664</v>
      </c>
      <c r="AH61" s="42">
        <v>21.6709</v>
      </c>
      <c r="AI61" s="42">
        <v>22.661999999999999</v>
      </c>
      <c r="AJ61" s="42">
        <v>22.9</v>
      </c>
      <c r="AK61" s="42">
        <v>22.456</v>
      </c>
      <c r="AL61" s="42">
        <v>22.9</v>
      </c>
      <c r="AM61" s="42">
        <f>('Pivottable ẨN'!$AN61-SONY!$O$4)/SONY!$O$8</f>
        <v>-0.56108396978959174</v>
      </c>
      <c r="AN61" s="42">
        <v>3032000</v>
      </c>
    </row>
    <row r="62" spans="1:40">
      <c r="A62" s="92">
        <v>44411.291666666664</v>
      </c>
      <c r="B62" s="40">
        <v>144.55709999999999</v>
      </c>
      <c r="C62" s="40">
        <v>147.36000000000001</v>
      </c>
      <c r="D62" s="40">
        <v>148.04</v>
      </c>
      <c r="E62" s="40">
        <v>145.18</v>
      </c>
      <c r="F62" s="40">
        <v>145.81</v>
      </c>
      <c r="G62" s="40">
        <v>64786600</v>
      </c>
      <c r="H62" s="40">
        <f>('Pivottable ẨN'!$G62-AAPL!$O$4)/AAPL!$O$8</f>
        <v>-0.51393158101212533</v>
      </c>
      <c r="I62" s="41">
        <v>44411.291666666664</v>
      </c>
      <c r="J62" s="40">
        <v>49.4711</v>
      </c>
      <c r="K62" s="40">
        <v>54.06</v>
      </c>
      <c r="L62" s="40">
        <v>54.16</v>
      </c>
      <c r="M62" s="40">
        <v>53.26</v>
      </c>
      <c r="N62" s="40">
        <v>53.89</v>
      </c>
      <c r="O62" s="40">
        <f>('Pivottable ẨN'!$P62-INTC!$O$4)/INTC!$O$8</f>
        <v>-0.96390751349566306</v>
      </c>
      <c r="P62" s="40">
        <v>16375900</v>
      </c>
      <c r="Q62" s="41">
        <v>44411.291666666664</v>
      </c>
      <c r="R62" s="40">
        <v>279.375</v>
      </c>
      <c r="S62" s="40">
        <v>287.12</v>
      </c>
      <c r="T62" s="40">
        <v>287.23</v>
      </c>
      <c r="U62" s="40">
        <v>284</v>
      </c>
      <c r="V62" s="40">
        <v>285.42</v>
      </c>
      <c r="W62" s="40">
        <v>17879000</v>
      </c>
      <c r="X62" s="40">
        <f>('Pivottable ẨN'!$W62-MSFT!$O$4)/MSFT!$O$8</f>
        <v>-0.84503014943085042</v>
      </c>
      <c r="Y62" s="41">
        <v>44411.291666666664</v>
      </c>
      <c r="Z62" s="40">
        <v>19.7776</v>
      </c>
      <c r="AA62" s="40">
        <v>19.815000000000001</v>
      </c>
      <c r="AB62" s="40">
        <v>20.222000000000001</v>
      </c>
      <c r="AC62" s="40">
        <v>19.22</v>
      </c>
      <c r="AD62" s="40">
        <v>19.739999999999998</v>
      </c>
      <c r="AE62" s="40">
        <f>('Pivottable ẨN'!$AF62-NVDA!$O$4)/NVDA!$O$8</f>
        <v>-0.79708962393889138</v>
      </c>
      <c r="AF62" s="40">
        <v>301811000</v>
      </c>
      <c r="AG62" s="41">
        <v>44411.291666666664</v>
      </c>
      <c r="AH62" s="40">
        <v>19.880600000000001</v>
      </c>
      <c r="AI62" s="40">
        <v>20.736000000000001</v>
      </c>
      <c r="AJ62" s="40">
        <v>20.98</v>
      </c>
      <c r="AK62" s="40">
        <v>20.532</v>
      </c>
      <c r="AL62" s="40">
        <v>20.917999999999999</v>
      </c>
      <c r="AM62" s="40">
        <f>('Pivottable ẨN'!$AN62-SONY!$O$4)/SONY!$O$8</f>
        <v>-0.29572169881073868</v>
      </c>
      <c r="AN62" s="40">
        <v>3666000</v>
      </c>
    </row>
    <row r="63" spans="1:40">
      <c r="A63" s="93">
        <v>43843.291666666664</v>
      </c>
      <c r="B63" s="42">
        <v>76.821799999999996</v>
      </c>
      <c r="C63" s="42">
        <v>79.239999999999995</v>
      </c>
      <c r="D63" s="42">
        <v>79.267499999999998</v>
      </c>
      <c r="E63" s="42">
        <v>77.787499999999994</v>
      </c>
      <c r="F63" s="42">
        <v>77.91</v>
      </c>
      <c r="G63" s="42">
        <v>121532000</v>
      </c>
      <c r="H63" s="42">
        <f>('Pivottable ẨN'!$G63-AAPL!$O$4)/AAPL!$O$8</f>
        <v>0.55535391675880386</v>
      </c>
      <c r="I63" s="43">
        <v>43843.291666666664</v>
      </c>
      <c r="J63" s="42">
        <v>52.563899999999997</v>
      </c>
      <c r="K63" s="42">
        <v>59.59</v>
      </c>
      <c r="L63" s="42">
        <v>59.78</v>
      </c>
      <c r="M63" s="42">
        <v>59.08</v>
      </c>
      <c r="N63" s="42">
        <v>59.17</v>
      </c>
      <c r="O63" s="42">
        <f>('Pivottable ẨN'!$P63-INTC!$O$4)/INTC!$O$8</f>
        <v>-0.96063941266199093</v>
      </c>
      <c r="P63" s="42">
        <v>16453300</v>
      </c>
      <c r="Q63" s="43">
        <v>43843.291666666664</v>
      </c>
      <c r="R63" s="42">
        <v>156.48759999999999</v>
      </c>
      <c r="S63" s="42">
        <v>163.28</v>
      </c>
      <c r="T63" s="42">
        <v>163.31</v>
      </c>
      <c r="U63" s="42">
        <v>161.26</v>
      </c>
      <c r="V63" s="42">
        <v>161.76</v>
      </c>
      <c r="W63" s="42">
        <v>21626500</v>
      </c>
      <c r="X63" s="42">
        <f>('Pivottable ẨN'!$W63-MSFT!$O$4)/MSFT!$O$8</f>
        <v>-0.55028468808105102</v>
      </c>
      <c r="Y63" s="43">
        <v>43843.291666666664</v>
      </c>
      <c r="Z63" s="42">
        <v>6.2736000000000001</v>
      </c>
      <c r="AA63" s="42">
        <v>6.2995000000000001</v>
      </c>
      <c r="AB63" s="42">
        <v>6.3247</v>
      </c>
      <c r="AC63" s="42">
        <v>6.1687000000000003</v>
      </c>
      <c r="AD63" s="42">
        <v>6.1914999999999996</v>
      </c>
      <c r="AE63" s="42">
        <f>('Pivottable ẨN'!$AF63-NVDA!$O$4)/NVDA!$O$8</f>
        <v>-0.70036772444540563</v>
      </c>
      <c r="AF63" s="42">
        <v>319840000</v>
      </c>
      <c r="AG63" s="43">
        <v>43843.291666666664</v>
      </c>
      <c r="AH63" s="42">
        <v>13.6075</v>
      </c>
      <c r="AI63" s="42">
        <v>14.327999999999999</v>
      </c>
      <c r="AJ63" s="42">
        <v>14.34</v>
      </c>
      <c r="AK63" s="42">
        <v>14.215999999999999</v>
      </c>
      <c r="AL63" s="42">
        <v>14.278</v>
      </c>
      <c r="AM63" s="42">
        <f>('Pivottable ẨN'!$AN63-SONY!$O$4)/SONY!$O$8</f>
        <v>0.83248650532727153</v>
      </c>
      <c r="AN63" s="42">
        <v>6361500</v>
      </c>
    </row>
    <row r="64" spans="1:40">
      <c r="A64" s="92">
        <v>44407.291666666664</v>
      </c>
      <c r="B64" s="40">
        <v>143.0857</v>
      </c>
      <c r="C64" s="40">
        <v>145.86000000000001</v>
      </c>
      <c r="D64" s="40">
        <v>146.33000000000001</v>
      </c>
      <c r="E64" s="40">
        <v>144.11000000000001</v>
      </c>
      <c r="F64" s="40">
        <v>144.38</v>
      </c>
      <c r="G64" s="40">
        <v>70440600</v>
      </c>
      <c r="H64" s="40">
        <f>('Pivottable ẨN'!$G64-AAPL!$O$4)/AAPL!$O$8</f>
        <v>-0.40739007801105676</v>
      </c>
      <c r="I64" s="41">
        <v>44407.291666666664</v>
      </c>
      <c r="J64" s="40">
        <v>49.16</v>
      </c>
      <c r="K64" s="40">
        <v>53.72</v>
      </c>
      <c r="L64" s="40">
        <v>53.9</v>
      </c>
      <c r="M64" s="40">
        <v>53.25</v>
      </c>
      <c r="N64" s="40">
        <v>53.65</v>
      </c>
      <c r="O64" s="40">
        <f>('Pivottable ẨN'!$P64-INTC!$O$4)/INTC!$O$8</f>
        <v>-0.96011584095220359</v>
      </c>
      <c r="P64" s="40">
        <v>16465700</v>
      </c>
      <c r="Q64" s="41">
        <v>44407.291666666664</v>
      </c>
      <c r="R64" s="40">
        <v>277.22460000000001</v>
      </c>
      <c r="S64" s="40">
        <v>284.91000000000003</v>
      </c>
      <c r="T64" s="40">
        <v>286.66000000000003</v>
      </c>
      <c r="U64" s="40">
        <v>283.91000000000003</v>
      </c>
      <c r="V64" s="40">
        <v>285.17</v>
      </c>
      <c r="W64" s="40">
        <v>20944800</v>
      </c>
      <c r="X64" s="40">
        <f>('Pivottable ẨN'!$W64-MSFT!$O$4)/MSFT!$O$8</f>
        <v>-0.60390122737448881</v>
      </c>
      <c r="Y64" s="41">
        <v>44407.291666666664</v>
      </c>
      <c r="Z64" s="40">
        <v>19.4621</v>
      </c>
      <c r="AA64" s="40">
        <v>19.498999999999999</v>
      </c>
      <c r="AB64" s="40">
        <v>19.63</v>
      </c>
      <c r="AC64" s="40">
        <v>19.263000000000002</v>
      </c>
      <c r="AD64" s="40">
        <v>19.417999999999999</v>
      </c>
      <c r="AE64" s="40">
        <f>('Pivottable ẨN'!$AF64-NVDA!$O$4)/NVDA!$O$8</f>
        <v>-1.4318200480706942</v>
      </c>
      <c r="AF64" s="40">
        <v>183497000</v>
      </c>
      <c r="AG64" s="41">
        <v>44407.291666666664</v>
      </c>
      <c r="AH64" s="40">
        <v>19.999500000000001</v>
      </c>
      <c r="AI64" s="40">
        <v>20.86</v>
      </c>
      <c r="AJ64" s="40">
        <v>20.946000000000002</v>
      </c>
      <c r="AK64" s="40">
        <v>20.724</v>
      </c>
      <c r="AL64" s="40">
        <v>20.8</v>
      </c>
      <c r="AM64" s="40">
        <f>('Pivottable ẨN'!$AN64-SONY!$O$4)/SONY!$O$8</f>
        <v>-0.51546174970016745</v>
      </c>
      <c r="AN64" s="40">
        <v>3141000</v>
      </c>
    </row>
    <row r="65" spans="1:40">
      <c r="A65" s="93">
        <v>44462.291666666664</v>
      </c>
      <c r="B65" s="42">
        <v>144.25309999999999</v>
      </c>
      <c r="C65" s="42">
        <v>146.83000000000001</v>
      </c>
      <c r="D65" s="42">
        <v>147.08000000000001</v>
      </c>
      <c r="E65" s="42">
        <v>145.63999999999999</v>
      </c>
      <c r="F65" s="42">
        <v>146.65</v>
      </c>
      <c r="G65" s="42">
        <v>64838200</v>
      </c>
      <c r="H65" s="42">
        <f>('Pivottable ẨN'!$G65-AAPL!$O$4)/AAPL!$O$8</f>
        <v>-0.51295925318141156</v>
      </c>
      <c r="I65" s="43">
        <v>44462.291666666664</v>
      </c>
      <c r="J65" s="42">
        <v>49.764899999999997</v>
      </c>
      <c r="K65" s="42">
        <v>54.03</v>
      </c>
      <c r="L65" s="42">
        <v>54.3</v>
      </c>
      <c r="M65" s="42">
        <v>53.6</v>
      </c>
      <c r="N65" s="42">
        <v>53.75</v>
      </c>
      <c r="O65" s="42">
        <f>('Pivottable ẨN'!$P65-INTC!$O$4)/INTC!$O$8</f>
        <v>-0.95975271863735112</v>
      </c>
      <c r="P65" s="42">
        <v>16474300</v>
      </c>
      <c r="Q65" s="43">
        <v>44462.291666666664</v>
      </c>
      <c r="R65" s="42">
        <v>292.03739999999999</v>
      </c>
      <c r="S65" s="42">
        <v>299.56</v>
      </c>
      <c r="T65" s="42">
        <v>300.89999999999998</v>
      </c>
      <c r="U65" s="42">
        <v>297.52999999999997</v>
      </c>
      <c r="V65" s="42">
        <v>298.85000000000002</v>
      </c>
      <c r="W65" s="42">
        <v>18604600</v>
      </c>
      <c r="X65" s="42">
        <f>('Pivottable ẨN'!$W65-MSFT!$O$4)/MSFT!$O$8</f>
        <v>-0.78796082141072643</v>
      </c>
      <c r="Y65" s="43">
        <v>44462.291666666664</v>
      </c>
      <c r="Z65" s="42">
        <v>22.4435</v>
      </c>
      <c r="AA65" s="42">
        <v>22.481999999999999</v>
      </c>
      <c r="AB65" s="42">
        <v>22.535</v>
      </c>
      <c r="AC65" s="42">
        <v>21.89</v>
      </c>
      <c r="AD65" s="42">
        <v>22.14</v>
      </c>
      <c r="AE65" s="42">
        <f>('Pivottable ẨN'!$AF65-NVDA!$O$4)/NVDA!$O$8</f>
        <v>-1.0827971772932137</v>
      </c>
      <c r="AF65" s="42">
        <v>248555000</v>
      </c>
      <c r="AG65" s="43">
        <v>44462.291666666664</v>
      </c>
      <c r="AH65" s="42">
        <v>22.146999999999998</v>
      </c>
      <c r="AI65" s="42">
        <v>23.1</v>
      </c>
      <c r="AJ65" s="42">
        <v>23.181999999999999</v>
      </c>
      <c r="AK65" s="42">
        <v>23</v>
      </c>
      <c r="AL65" s="42">
        <v>23.018000000000001</v>
      </c>
      <c r="AM65" s="42">
        <f>('Pivottable ẨN'!$AN65-SONY!$O$4)/SONY!$O$8</f>
        <v>-0.67032616651747923</v>
      </c>
      <c r="AN65" s="42">
        <v>2771000</v>
      </c>
    </row>
    <row r="66" spans="1:40">
      <c r="A66" s="92">
        <v>43805.291666666664</v>
      </c>
      <c r="B66" s="40">
        <v>65.612099999999998</v>
      </c>
      <c r="C66" s="40">
        <v>67.677499999999995</v>
      </c>
      <c r="D66" s="40">
        <v>67.75</v>
      </c>
      <c r="E66" s="40">
        <v>66.825000000000003</v>
      </c>
      <c r="F66" s="40">
        <v>66.87</v>
      </c>
      <c r="G66" s="40">
        <v>106075600</v>
      </c>
      <c r="H66" s="40">
        <f>('Pivottable ẨN'!$G66-AAPL!$O$4)/AAPL!$O$8</f>
        <v>0.2641002756223137</v>
      </c>
      <c r="I66" s="41">
        <v>43805.291666666664</v>
      </c>
      <c r="J66" s="40">
        <v>50.111600000000003</v>
      </c>
      <c r="K66" s="40">
        <v>56.81</v>
      </c>
      <c r="L66" s="40">
        <v>56.99</v>
      </c>
      <c r="M66" s="40">
        <v>56.42</v>
      </c>
      <c r="N66" s="40">
        <v>56.66</v>
      </c>
      <c r="O66" s="40">
        <f>('Pivottable ẨN'!$P66-INTC!$O$4)/INTC!$O$8</f>
        <v>-0.95964715982489401</v>
      </c>
      <c r="P66" s="40">
        <v>16476800</v>
      </c>
      <c r="Q66" s="41">
        <v>43805.291666666664</v>
      </c>
      <c r="R66" s="40">
        <v>145.43719999999999</v>
      </c>
      <c r="S66" s="40">
        <v>151.75</v>
      </c>
      <c r="T66" s="40">
        <v>151.87</v>
      </c>
      <c r="U66" s="40">
        <v>150.27000000000001</v>
      </c>
      <c r="V66" s="40">
        <v>150.99</v>
      </c>
      <c r="W66" s="40">
        <v>16403500</v>
      </c>
      <c r="X66" s="40">
        <f>('Pivottable ẨN'!$W66-MSFT!$O$4)/MSFT!$O$8</f>
        <v>-0.96108003021047117</v>
      </c>
      <c r="Y66" s="41">
        <v>43805.291666666664</v>
      </c>
      <c r="Z66" s="40">
        <v>5.2824999999999998</v>
      </c>
      <c r="AA66" s="40">
        <v>5.3041999999999998</v>
      </c>
      <c r="AB66" s="40">
        <v>5.3372999999999999</v>
      </c>
      <c r="AC66" s="40">
        <v>5.2779999999999996</v>
      </c>
      <c r="AD66" s="40">
        <v>5.2880000000000003</v>
      </c>
      <c r="AE66" s="40">
        <f>('Pivottable ẨN'!$AF66-NVDA!$O$4)/NVDA!$O$8</f>
        <v>-1.1703452763466384</v>
      </c>
      <c r="AF66" s="40">
        <v>232236000</v>
      </c>
      <c r="AG66" s="41">
        <v>43805.291666666664</v>
      </c>
      <c r="AH66" s="40">
        <v>12.401400000000001</v>
      </c>
      <c r="AI66" s="40">
        <v>13.058</v>
      </c>
      <c r="AJ66" s="40">
        <v>13.093999999999999</v>
      </c>
      <c r="AK66" s="40">
        <v>13.03</v>
      </c>
      <c r="AL66" s="40">
        <v>13.068</v>
      </c>
      <c r="AM66" s="40">
        <f>('Pivottable ẨN'!$AN66-SONY!$O$4)/SONY!$O$8</f>
        <v>0.26220875420946821</v>
      </c>
      <c r="AN66" s="40">
        <v>4999000</v>
      </c>
    </row>
    <row r="67" spans="1:40">
      <c r="A67" s="93">
        <v>44435.291666666664</v>
      </c>
      <c r="B67" s="42">
        <v>145.99199999999999</v>
      </c>
      <c r="C67" s="42">
        <v>148.6</v>
      </c>
      <c r="D67" s="42">
        <v>148.75</v>
      </c>
      <c r="E67" s="42">
        <v>146.83000000000001</v>
      </c>
      <c r="F67" s="42">
        <v>147.47999999999999</v>
      </c>
      <c r="G67" s="42">
        <v>55802400</v>
      </c>
      <c r="H67" s="42">
        <f>('Pivottable ẨN'!$G67-AAPL!$O$4)/AAPL!$O$8</f>
        <v>-0.6832259162194475</v>
      </c>
      <c r="I67" s="43">
        <v>44435.291666666664</v>
      </c>
      <c r="J67" s="42">
        <v>49.636000000000003</v>
      </c>
      <c r="K67" s="42">
        <v>53.89</v>
      </c>
      <c r="L67" s="42">
        <v>53.94</v>
      </c>
      <c r="M67" s="42">
        <v>52.92</v>
      </c>
      <c r="N67" s="42">
        <v>53.36</v>
      </c>
      <c r="O67" s="42">
        <f>('Pivottable ẨN'!$P67-INTC!$O$4)/INTC!$O$8</f>
        <v>-0.95761198592072094</v>
      </c>
      <c r="P67" s="42">
        <v>16525000</v>
      </c>
      <c r="Q67" s="43">
        <v>44435.291666666664</v>
      </c>
      <c r="R67" s="42">
        <v>292.1934</v>
      </c>
      <c r="S67" s="42">
        <v>299.72000000000003</v>
      </c>
      <c r="T67" s="42">
        <v>300.87</v>
      </c>
      <c r="U67" s="42">
        <v>296.83</v>
      </c>
      <c r="V67" s="42">
        <v>298.99</v>
      </c>
      <c r="W67" s="42">
        <v>22605700</v>
      </c>
      <c r="X67" s="42">
        <f>('Pivottable ẨN'!$W67-MSFT!$O$4)/MSFT!$O$8</f>
        <v>-0.47326940969446707</v>
      </c>
      <c r="Y67" s="43">
        <v>44435.291666666664</v>
      </c>
      <c r="Z67" s="42">
        <v>22.5932</v>
      </c>
      <c r="AA67" s="42">
        <v>22.635999999999999</v>
      </c>
      <c r="AB67" s="42">
        <v>22.722000000000001</v>
      </c>
      <c r="AC67" s="42">
        <v>22.167000000000002</v>
      </c>
      <c r="AD67" s="42">
        <v>22.184000000000001</v>
      </c>
      <c r="AE67" s="42">
        <f>('Pivottable ẨN'!$AF67-NVDA!$O$4)/NVDA!$O$8</f>
        <v>-0.78147270400847169</v>
      </c>
      <c r="AF67" s="42">
        <v>304722000</v>
      </c>
      <c r="AG67" s="43">
        <v>44435.291666666664</v>
      </c>
      <c r="AH67" s="42">
        <v>19.798100000000002</v>
      </c>
      <c r="AI67" s="42">
        <v>20.65</v>
      </c>
      <c r="AJ67" s="42">
        <v>20.704000000000001</v>
      </c>
      <c r="AK67" s="42">
        <v>20.440000000000001</v>
      </c>
      <c r="AL67" s="42">
        <v>20.521999999999998</v>
      </c>
      <c r="AM67" s="42">
        <f>('Pivottable ẨN'!$AN67-SONY!$O$4)/SONY!$O$8</f>
        <v>-0.98654256355931436</v>
      </c>
      <c r="AN67" s="42">
        <v>2015500</v>
      </c>
    </row>
    <row r="68" spans="1:40">
      <c r="A68" s="92">
        <v>43864.291666666664</v>
      </c>
      <c r="B68" s="40">
        <v>74.810100000000006</v>
      </c>
      <c r="C68" s="40">
        <v>77.165000000000006</v>
      </c>
      <c r="D68" s="40">
        <v>78.372500000000002</v>
      </c>
      <c r="E68" s="40">
        <v>75.555000000000007</v>
      </c>
      <c r="F68" s="40">
        <v>76.075000000000003</v>
      </c>
      <c r="G68" s="40">
        <v>173788400</v>
      </c>
      <c r="H68" s="40">
        <f>('Pivottable ẨN'!$G68-AAPL!$O$4)/AAPL!$O$8</f>
        <v>1.5400506619701653</v>
      </c>
      <c r="I68" s="41">
        <v>43864.291666666664</v>
      </c>
      <c r="J68" s="40">
        <v>56.824399999999997</v>
      </c>
      <c r="K68" s="40">
        <v>64.42</v>
      </c>
      <c r="L68" s="40">
        <v>65.040000000000006</v>
      </c>
      <c r="M68" s="40">
        <v>64.3</v>
      </c>
      <c r="N68" s="40">
        <v>64.459999999999994</v>
      </c>
      <c r="O68" s="40">
        <f>('Pivottable ẨN'!$P68-INTC!$O$4)/INTC!$O$8</f>
        <v>-0.952477605282807</v>
      </c>
      <c r="P68" s="40">
        <v>16646600</v>
      </c>
      <c r="Q68" s="41">
        <v>43864.291666666664</v>
      </c>
      <c r="R68" s="40">
        <v>167.1258</v>
      </c>
      <c r="S68" s="40">
        <v>174.38</v>
      </c>
      <c r="T68" s="40">
        <v>174.5</v>
      </c>
      <c r="U68" s="40">
        <v>170.4</v>
      </c>
      <c r="V68" s="40">
        <v>170.43</v>
      </c>
      <c r="W68" s="40">
        <v>30107000</v>
      </c>
      <c r="X68" s="40">
        <f>('Pivottable ẨN'!$W68-MSFT!$O$4)/MSFT!$O$8</f>
        <v>0.11671701571533942</v>
      </c>
      <c r="Y68" s="41">
        <v>43864.291666666664</v>
      </c>
      <c r="Z68" s="40">
        <v>5.9836</v>
      </c>
      <c r="AA68" s="40">
        <v>6.0083000000000002</v>
      </c>
      <c r="AB68" s="40">
        <v>6.0278</v>
      </c>
      <c r="AC68" s="40">
        <v>5.8863000000000003</v>
      </c>
      <c r="AD68" s="40">
        <v>5.8925000000000001</v>
      </c>
      <c r="AE68" s="40">
        <f>('Pivottable ẨN'!$AF68-NVDA!$O$4)/NVDA!$O$8</f>
        <v>-1.0451953250801214</v>
      </c>
      <c r="AF68" s="40">
        <v>255564000</v>
      </c>
      <c r="AG68" s="41">
        <v>43864.291666666664</v>
      </c>
      <c r="AH68" s="40">
        <v>13.3872</v>
      </c>
      <c r="AI68" s="40">
        <v>14.096</v>
      </c>
      <c r="AJ68" s="40">
        <v>14.18</v>
      </c>
      <c r="AK68" s="40">
        <v>14.05</v>
      </c>
      <c r="AL68" s="40">
        <v>14.058</v>
      </c>
      <c r="AM68" s="40">
        <f>('Pivottable ẨN'!$AN68-SONY!$O$4)/SONY!$O$8</f>
        <v>1.9600668807484547</v>
      </c>
      <c r="AN68" s="40">
        <v>9055500</v>
      </c>
    </row>
    <row r="69" spans="1:40">
      <c r="A69" s="93">
        <v>43985.291666666664</v>
      </c>
      <c r="B69" s="42">
        <v>79.200400000000002</v>
      </c>
      <c r="C69" s="42">
        <v>81.28</v>
      </c>
      <c r="D69" s="42">
        <v>81.55</v>
      </c>
      <c r="E69" s="42">
        <v>80.575000000000003</v>
      </c>
      <c r="F69" s="42">
        <v>81.165000000000006</v>
      </c>
      <c r="G69" s="42">
        <v>104491200</v>
      </c>
      <c r="H69" s="42">
        <f>('Pivottable ẨN'!$G69-AAPL!$O$4)/AAPL!$O$8</f>
        <v>0.23424453502187279</v>
      </c>
      <c r="I69" s="43">
        <v>43985.291666666664</v>
      </c>
      <c r="J69" s="42">
        <v>55.207099999999997</v>
      </c>
      <c r="K69" s="42">
        <v>61.93</v>
      </c>
      <c r="L69" s="42">
        <v>62.54</v>
      </c>
      <c r="M69" s="42">
        <v>61.53</v>
      </c>
      <c r="N69" s="42">
        <v>62.45</v>
      </c>
      <c r="O69" s="42">
        <f>('Pivottable ẨN'!$P69-INTC!$O$4)/INTC!$O$8</f>
        <v>-0.948647931566863</v>
      </c>
      <c r="P69" s="42">
        <v>16737300</v>
      </c>
      <c r="Q69" s="43">
        <v>43985.291666666664</v>
      </c>
      <c r="R69" s="42">
        <v>178.63040000000001</v>
      </c>
      <c r="S69" s="42">
        <v>185.36</v>
      </c>
      <c r="T69" s="42">
        <v>185.94</v>
      </c>
      <c r="U69" s="42">
        <v>183.58</v>
      </c>
      <c r="V69" s="42">
        <v>184.82</v>
      </c>
      <c r="W69" s="42">
        <v>27311000</v>
      </c>
      <c r="X69" s="42">
        <f>('Pivottable ẨN'!$W69-MSFT!$O$4)/MSFT!$O$8</f>
        <v>-0.1031918061483134</v>
      </c>
      <c r="Y69" s="43">
        <v>43985.291666666664</v>
      </c>
      <c r="Z69" s="42">
        <v>8.7386999999999997</v>
      </c>
      <c r="AA69" s="42">
        <v>8.7695000000000007</v>
      </c>
      <c r="AB69" s="42">
        <v>8.8663000000000007</v>
      </c>
      <c r="AC69" s="42">
        <v>8.6999999999999993</v>
      </c>
      <c r="AD69" s="42">
        <v>8.8223000000000003</v>
      </c>
      <c r="AE69" s="42">
        <f>('Pivottable ẨN'!$AF69-NVDA!$O$4)/NVDA!$O$8</f>
        <v>-0.45573304604377768</v>
      </c>
      <c r="AF69" s="42">
        <v>365440000</v>
      </c>
      <c r="AG69" s="43">
        <v>43985.291666666664</v>
      </c>
      <c r="AH69" s="42">
        <v>12.734299999999999</v>
      </c>
      <c r="AI69" s="42">
        <v>13.358000000000001</v>
      </c>
      <c r="AJ69" s="42">
        <v>13.404</v>
      </c>
      <c r="AK69" s="42">
        <v>13.194000000000001</v>
      </c>
      <c r="AL69" s="42">
        <v>13.2</v>
      </c>
      <c r="AM69" s="42">
        <f>('Pivottable ẨN'!$AN69-SONY!$O$4)/SONY!$O$8</f>
        <v>3.8688754561412932</v>
      </c>
      <c r="AN69" s="42">
        <v>13616000</v>
      </c>
    </row>
    <row r="70" spans="1:40">
      <c r="A70" s="92">
        <v>43963.291666666664</v>
      </c>
      <c r="B70" s="40">
        <v>75.860600000000005</v>
      </c>
      <c r="C70" s="40">
        <v>77.852500000000006</v>
      </c>
      <c r="D70" s="40">
        <v>79.922499999999999</v>
      </c>
      <c r="E70" s="40">
        <v>77.727500000000006</v>
      </c>
      <c r="F70" s="40">
        <v>79.457499999999996</v>
      </c>
      <c r="G70" s="40">
        <v>162301200</v>
      </c>
      <c r="H70" s="40">
        <f>('Pivottable ẨN'!$G70-AAPL!$O$4)/AAPL!$O$8</f>
        <v>1.3235908895481854</v>
      </c>
      <c r="I70" s="41">
        <v>43963.291666666664</v>
      </c>
      <c r="J70" s="40">
        <v>52.051400000000001</v>
      </c>
      <c r="K70" s="40">
        <v>58.39</v>
      </c>
      <c r="L70" s="40">
        <v>60.64</v>
      </c>
      <c r="M70" s="40">
        <v>58.26</v>
      </c>
      <c r="N70" s="40">
        <v>60.22</v>
      </c>
      <c r="O70" s="40">
        <f>('Pivottable ẨN'!$P70-INTC!$O$4)/INTC!$O$8</f>
        <v>-0.94790479752716494</v>
      </c>
      <c r="P70" s="40">
        <v>16754900</v>
      </c>
      <c r="Q70" s="41">
        <v>43963.291666666664</v>
      </c>
      <c r="R70" s="40">
        <v>175.3954</v>
      </c>
      <c r="S70" s="40">
        <v>182.51</v>
      </c>
      <c r="T70" s="40">
        <v>187.04</v>
      </c>
      <c r="U70" s="40">
        <v>182.3</v>
      </c>
      <c r="V70" s="40">
        <v>186.8</v>
      </c>
      <c r="W70" s="40">
        <v>32038200</v>
      </c>
      <c r="X70" s="40">
        <f>('Pivottable ẨN'!$W70-MSFT!$O$4)/MSFT!$O$8</f>
        <v>0.26860825919999115</v>
      </c>
      <c r="Y70" s="41">
        <v>43963.291666666664</v>
      </c>
      <c r="Z70" s="40">
        <v>7.7751000000000001</v>
      </c>
      <c r="AA70" s="40">
        <v>7.8025000000000002</v>
      </c>
      <c r="AB70" s="40">
        <v>8.1724999999999994</v>
      </c>
      <c r="AC70" s="40">
        <v>7.7927</v>
      </c>
      <c r="AD70" s="40">
        <v>8.1234999999999999</v>
      </c>
      <c r="AE70" s="40">
        <f>('Pivottable ẨN'!$AF70-NVDA!$O$4)/NVDA!$O$8</f>
        <v>0.22892216574604154</v>
      </c>
      <c r="AF70" s="40">
        <v>493060000</v>
      </c>
      <c r="AG70" s="41">
        <v>43963.291666666664</v>
      </c>
      <c r="AH70" s="40">
        <v>12.5055</v>
      </c>
      <c r="AI70" s="40">
        <v>13.118</v>
      </c>
      <c r="AJ70" s="40">
        <v>13.28</v>
      </c>
      <c r="AK70" s="40">
        <v>13.11</v>
      </c>
      <c r="AL70" s="40">
        <v>13.183999999999999</v>
      </c>
      <c r="AM70" s="40">
        <f>('Pivottable ẨN'!$AN70-SONY!$O$4)/SONY!$O$8</f>
        <v>0.55603259368447588</v>
      </c>
      <c r="AN70" s="40">
        <v>5701000</v>
      </c>
    </row>
    <row r="71" spans="1:40">
      <c r="A71" s="93">
        <v>44489.291666666664</v>
      </c>
      <c r="B71" s="42">
        <v>146.6404</v>
      </c>
      <c r="C71" s="42">
        <v>149.26</v>
      </c>
      <c r="D71" s="42">
        <v>149.75</v>
      </c>
      <c r="E71" s="42">
        <v>148.12</v>
      </c>
      <c r="F71" s="42">
        <v>148.69999999999999</v>
      </c>
      <c r="G71" s="42">
        <v>58418800</v>
      </c>
      <c r="H71" s="42">
        <f>('Pivottable ẨN'!$G71-AAPL!$O$4)/AAPL!$O$8</f>
        <v>-0.63392361900473304</v>
      </c>
      <c r="I71" s="43">
        <v>44489.291666666664</v>
      </c>
      <c r="J71" s="42">
        <v>50.999200000000002</v>
      </c>
      <c r="K71" s="42">
        <v>55.37</v>
      </c>
      <c r="L71" s="42">
        <v>55.49</v>
      </c>
      <c r="M71" s="42">
        <v>55.08</v>
      </c>
      <c r="N71" s="42">
        <v>55.25</v>
      </c>
      <c r="O71" s="42">
        <f>('Pivottable ẨN'!$P71-INTC!$O$4)/INTC!$O$8</f>
        <v>-0.94387667324380153</v>
      </c>
      <c r="P71" s="42">
        <v>16850300</v>
      </c>
      <c r="Q71" s="43">
        <v>44489.291666666664</v>
      </c>
      <c r="R71" s="42">
        <v>299.69029999999998</v>
      </c>
      <c r="S71" s="42">
        <v>307.41000000000003</v>
      </c>
      <c r="T71" s="42">
        <v>309.7</v>
      </c>
      <c r="U71" s="42">
        <v>306.11</v>
      </c>
      <c r="V71" s="42">
        <v>309.20999999999998</v>
      </c>
      <c r="W71" s="42">
        <v>16537100</v>
      </c>
      <c r="X71" s="42">
        <f>('Pivottable ẨN'!$W71-MSFT!$O$4)/MSFT!$O$8</f>
        <v>-0.9505722267051121</v>
      </c>
      <c r="Y71" s="43">
        <v>44489.291666666664</v>
      </c>
      <c r="Z71" s="42">
        <v>22.065100000000001</v>
      </c>
      <c r="AA71" s="42">
        <v>22.103000000000002</v>
      </c>
      <c r="AB71" s="42">
        <v>22.433</v>
      </c>
      <c r="AC71" s="42">
        <v>21.981999999999999</v>
      </c>
      <c r="AD71" s="42">
        <v>22.305</v>
      </c>
      <c r="AE71" s="42">
        <f>('Pivottable ẨN'!$AF71-NVDA!$O$4)/NVDA!$O$8</f>
        <v>-1.6315031043160229</v>
      </c>
      <c r="AF71" s="42">
        <v>146276000</v>
      </c>
      <c r="AG71" s="43">
        <v>44489.291666666664</v>
      </c>
      <c r="AH71" s="42">
        <v>21.613600000000002</v>
      </c>
      <c r="AI71" s="42">
        <v>22.492000000000001</v>
      </c>
      <c r="AJ71" s="42">
        <v>22.68</v>
      </c>
      <c r="AK71" s="42">
        <v>22.472000000000001</v>
      </c>
      <c r="AL71" s="42">
        <v>22.538</v>
      </c>
      <c r="AM71" s="42">
        <f>('Pivottable ẨN'!$AN71-SONY!$O$4)/SONY!$O$8</f>
        <v>-1.0576964847997008</v>
      </c>
      <c r="AN71" s="42">
        <v>1845500</v>
      </c>
    </row>
    <row r="72" spans="1:40">
      <c r="A72" s="92">
        <v>44032.291666666664</v>
      </c>
      <c r="B72" s="40">
        <v>95.840900000000005</v>
      </c>
      <c r="C72" s="40">
        <v>98.357500000000002</v>
      </c>
      <c r="D72" s="40">
        <v>98.5</v>
      </c>
      <c r="E72" s="40">
        <v>96.0625</v>
      </c>
      <c r="F72" s="40">
        <v>96.417500000000004</v>
      </c>
      <c r="G72" s="40">
        <v>90318000</v>
      </c>
      <c r="H72" s="40">
        <f>('Pivottable ẨN'!$G72-AAPL!$O$4)/AAPL!$O$8</f>
        <v>-3.2829046572528407E-2</v>
      </c>
      <c r="I72" s="41">
        <v>44032.291666666664</v>
      </c>
      <c r="J72" s="40">
        <v>54.511699999999998</v>
      </c>
      <c r="K72" s="40">
        <v>61.15</v>
      </c>
      <c r="L72" s="40">
        <v>61.38</v>
      </c>
      <c r="M72" s="40">
        <v>59.34</v>
      </c>
      <c r="N72" s="40">
        <v>60.08</v>
      </c>
      <c r="O72" s="40">
        <f>('Pivottable ẨN'!$P72-INTC!$O$4)/INTC!$O$8</f>
        <v>-0.94309976038411714</v>
      </c>
      <c r="P72" s="40">
        <v>16868700</v>
      </c>
      <c r="Q72" s="41">
        <v>44032.291666666664</v>
      </c>
      <c r="R72" s="40">
        <v>203.9177</v>
      </c>
      <c r="S72" s="40">
        <v>211.6</v>
      </c>
      <c r="T72" s="40">
        <v>212.3</v>
      </c>
      <c r="U72" s="40">
        <v>203.01</v>
      </c>
      <c r="V72" s="40">
        <v>205</v>
      </c>
      <c r="W72" s="40">
        <v>36884800</v>
      </c>
      <c r="X72" s="40">
        <f>('Pivottable ẨN'!$W72-MSFT!$O$4)/MSFT!$O$8</f>
        <v>0.64979928067509118</v>
      </c>
      <c r="Y72" s="41">
        <v>44032.291666666664</v>
      </c>
      <c r="Z72" s="40">
        <v>10.4786</v>
      </c>
      <c r="AA72" s="40">
        <v>10.5107</v>
      </c>
      <c r="AB72" s="40">
        <v>10.5312</v>
      </c>
      <c r="AC72" s="40">
        <v>10.156700000000001</v>
      </c>
      <c r="AD72" s="40">
        <v>10.2743</v>
      </c>
      <c r="AE72" s="40">
        <f>('Pivottable ẨN'!$AF72-NVDA!$O$4)/NVDA!$O$8</f>
        <v>-0.88807119216286523</v>
      </c>
      <c r="AF72" s="40">
        <v>284852000</v>
      </c>
      <c r="AG72" s="41">
        <v>44032.291666666664</v>
      </c>
      <c r="AH72" s="40">
        <v>14.905900000000001</v>
      </c>
      <c r="AI72" s="40">
        <v>15.635999999999999</v>
      </c>
      <c r="AJ72" s="40">
        <v>15.7</v>
      </c>
      <c r="AK72" s="40">
        <v>15.378</v>
      </c>
      <c r="AL72" s="40">
        <v>15.436</v>
      </c>
      <c r="AM72" s="40">
        <f>('Pivottable ẨN'!$AN72-SONY!$O$4)/SONY!$O$8</f>
        <v>1.0320080094613961E-3</v>
      </c>
      <c r="AN72" s="40">
        <v>4375000</v>
      </c>
    </row>
    <row r="73" spans="1:40">
      <c r="A73" s="93">
        <v>44406.291666666664</v>
      </c>
      <c r="B73" s="42">
        <v>142.8699</v>
      </c>
      <c r="C73" s="42">
        <v>145.63999999999999</v>
      </c>
      <c r="D73" s="42">
        <v>146.55000000000001</v>
      </c>
      <c r="E73" s="42">
        <v>144.58000000000001</v>
      </c>
      <c r="F73" s="42">
        <v>144.69</v>
      </c>
      <c r="G73" s="42">
        <v>56699500</v>
      </c>
      <c r="H73" s="42">
        <f>('Pivottable ẨN'!$G73-AAPL!$O$4)/AAPL!$O$8</f>
        <v>-0.66632135620136146</v>
      </c>
      <c r="I73" s="43">
        <v>44406.291666666664</v>
      </c>
      <c r="J73" s="42">
        <v>49.141599999999997</v>
      </c>
      <c r="K73" s="42">
        <v>53.7</v>
      </c>
      <c r="L73" s="42">
        <v>54.1</v>
      </c>
      <c r="M73" s="42">
        <v>53.32</v>
      </c>
      <c r="N73" s="42">
        <v>53.48</v>
      </c>
      <c r="O73" s="42">
        <f>('Pivottable ẨN'!$P73-INTC!$O$4)/INTC!$O$8</f>
        <v>-0.94234395928692427</v>
      </c>
      <c r="P73" s="42">
        <v>16886600</v>
      </c>
      <c r="Q73" s="43">
        <v>44406.291666666664</v>
      </c>
      <c r="R73" s="42">
        <v>278.77179999999998</v>
      </c>
      <c r="S73" s="42">
        <v>286.5</v>
      </c>
      <c r="T73" s="42">
        <v>288.62</v>
      </c>
      <c r="U73" s="42">
        <v>286.08</v>
      </c>
      <c r="V73" s="42">
        <v>286.24</v>
      </c>
      <c r="W73" s="42">
        <v>18168300</v>
      </c>
      <c r="X73" s="42">
        <f>('Pivottable ẨN'!$W73-MSFT!$O$4)/MSFT!$O$8</f>
        <v>-0.82227635037321278</v>
      </c>
      <c r="Y73" s="43">
        <v>44406.291666666664</v>
      </c>
      <c r="Z73" s="42">
        <v>19.6248</v>
      </c>
      <c r="AA73" s="42">
        <v>19.661999999999999</v>
      </c>
      <c r="AB73" s="42">
        <v>19.853000000000002</v>
      </c>
      <c r="AC73" s="42">
        <v>19.327999999999999</v>
      </c>
      <c r="AD73" s="42">
        <v>19.518999999999998</v>
      </c>
      <c r="AE73" s="42">
        <f>('Pivottable ẨN'!$AF73-NVDA!$O$4)/NVDA!$O$8</f>
        <v>-1.3927428770733814</v>
      </c>
      <c r="AF73" s="42">
        <v>190781000</v>
      </c>
      <c r="AG73" s="43">
        <v>44406.291666666664</v>
      </c>
      <c r="AH73" s="42">
        <v>20.2986</v>
      </c>
      <c r="AI73" s="42">
        <v>21.172000000000001</v>
      </c>
      <c r="AJ73" s="42">
        <v>21.224</v>
      </c>
      <c r="AK73" s="42">
        <v>20.815999999999999</v>
      </c>
      <c r="AL73" s="42">
        <v>20.9</v>
      </c>
      <c r="AM73" s="42">
        <f>('Pivottable ẨN'!$AN73-SONY!$O$4)/SONY!$O$8</f>
        <v>-0.11972038186025329</v>
      </c>
      <c r="AN73" s="42">
        <v>4086500</v>
      </c>
    </row>
    <row r="74" spans="1:40">
      <c r="A74" s="92">
        <v>43844.291666666664</v>
      </c>
      <c r="B74" s="40">
        <v>75.784400000000005</v>
      </c>
      <c r="C74" s="40">
        <v>78.17</v>
      </c>
      <c r="D74" s="40">
        <v>79.392499999999998</v>
      </c>
      <c r="E74" s="40">
        <v>78.042500000000004</v>
      </c>
      <c r="F74" s="40">
        <v>79.174999999999997</v>
      </c>
      <c r="G74" s="40">
        <v>161954400</v>
      </c>
      <c r="H74" s="40">
        <f>('Pivottable ẨN'!$G74-AAPL!$O$4)/AAPL!$O$8</f>
        <v>1.317055942034784</v>
      </c>
      <c r="I74" s="41">
        <v>43844.291666666664</v>
      </c>
      <c r="J74" s="40">
        <v>52.422699999999999</v>
      </c>
      <c r="K74" s="40">
        <v>59.43</v>
      </c>
      <c r="L74" s="40">
        <v>59.74</v>
      </c>
      <c r="M74" s="40">
        <v>59.19</v>
      </c>
      <c r="N74" s="40">
        <v>59.49</v>
      </c>
      <c r="O74" s="40">
        <f>('Pivottable ẨN'!$P74-INTC!$O$4)/INTC!$O$8</f>
        <v>-0.93539396707474798</v>
      </c>
      <c r="P74" s="40">
        <v>17051200</v>
      </c>
      <c r="Q74" s="41">
        <v>43844.291666666664</v>
      </c>
      <c r="R74" s="40">
        <v>155.3854</v>
      </c>
      <c r="S74" s="40">
        <v>162.13</v>
      </c>
      <c r="T74" s="40">
        <v>163.6</v>
      </c>
      <c r="U74" s="40">
        <v>161.72</v>
      </c>
      <c r="V74" s="40">
        <v>163.38999999999999</v>
      </c>
      <c r="W74" s="40">
        <v>23477400</v>
      </c>
      <c r="X74" s="40">
        <f>('Pivottable ẨN'!$W74-MSFT!$O$4)/MSFT!$O$8</f>
        <v>-0.4047091378709527</v>
      </c>
      <c r="Y74" s="41">
        <v>43844.291666666664</v>
      </c>
      <c r="Z74" s="40">
        <v>6.1566000000000001</v>
      </c>
      <c r="AA74" s="40">
        <v>6.1820000000000004</v>
      </c>
      <c r="AB74" s="40">
        <v>6.282</v>
      </c>
      <c r="AC74" s="40">
        <v>6.1687000000000003</v>
      </c>
      <c r="AD74" s="40">
        <v>6.2565</v>
      </c>
      <c r="AE74" s="40">
        <f>('Pivottable ẨN'!$AF74-NVDA!$O$4)/NVDA!$O$8</f>
        <v>-0.48981022756147813</v>
      </c>
      <c r="AF74" s="40">
        <v>359088000</v>
      </c>
      <c r="AG74" s="41">
        <v>43844.291666666664</v>
      </c>
      <c r="AH74" s="40">
        <v>13.7651</v>
      </c>
      <c r="AI74" s="40">
        <v>14.494</v>
      </c>
      <c r="AJ74" s="40">
        <v>14.59</v>
      </c>
      <c r="AK74" s="40">
        <v>14.401999999999999</v>
      </c>
      <c r="AL74" s="40">
        <v>14.587999999999999</v>
      </c>
      <c r="AM74" s="40">
        <f>('Pivottable ẨN'!$AN74-SONY!$O$4)/SONY!$O$8</f>
        <v>2.231498162656635</v>
      </c>
      <c r="AN74" s="40">
        <v>9704000</v>
      </c>
    </row>
    <row r="75" spans="1:40">
      <c r="A75" s="93">
        <v>43788.291666666664</v>
      </c>
      <c r="B75" s="42">
        <v>64.540899999999993</v>
      </c>
      <c r="C75" s="42">
        <v>66.572500000000005</v>
      </c>
      <c r="D75" s="42">
        <v>67</v>
      </c>
      <c r="E75" s="42">
        <v>66.347499999999997</v>
      </c>
      <c r="F75" s="42">
        <v>66.974999999999994</v>
      </c>
      <c r="G75" s="42">
        <v>76167200</v>
      </c>
      <c r="H75" s="42">
        <f>('Pivottable ẨN'!$G75-AAPL!$O$4)/AAPL!$O$8</f>
        <v>-0.29948053236444921</v>
      </c>
      <c r="I75" s="43">
        <v>43788.291666666664</v>
      </c>
      <c r="J75" s="42">
        <v>51.470100000000002</v>
      </c>
      <c r="K75" s="42">
        <v>58.35</v>
      </c>
      <c r="L75" s="42">
        <v>58.65</v>
      </c>
      <c r="M75" s="42">
        <v>57.75</v>
      </c>
      <c r="N75" s="42">
        <v>58.48</v>
      </c>
      <c r="O75" s="42">
        <f>('Pivottable ẨN'!$P75-INTC!$O$4)/INTC!$O$8</f>
        <v>-0.93494217535743152</v>
      </c>
      <c r="P75" s="42">
        <v>17061900</v>
      </c>
      <c r="Q75" s="43">
        <v>43788.291666666664</v>
      </c>
      <c r="R75" s="42">
        <v>143.64500000000001</v>
      </c>
      <c r="S75" s="42">
        <v>150.38999999999999</v>
      </c>
      <c r="T75" s="42">
        <v>151.33000000000001</v>
      </c>
      <c r="U75" s="42">
        <v>150.19999999999999</v>
      </c>
      <c r="V75" s="42">
        <v>150.88</v>
      </c>
      <c r="W75" s="42">
        <v>23935700</v>
      </c>
      <c r="X75" s="42">
        <f>('Pivottable ẨN'!$W75-MSFT!$O$4)/MSFT!$O$8</f>
        <v>-0.36866328198393117</v>
      </c>
      <c r="Y75" s="43">
        <v>43788.291666666664</v>
      </c>
      <c r="Z75" s="42">
        <v>5.1745999999999999</v>
      </c>
      <c r="AA75" s="42">
        <v>5.1997</v>
      </c>
      <c r="AB75" s="42">
        <v>5.2995000000000001</v>
      </c>
      <c r="AC75" s="42">
        <v>5.1413000000000002</v>
      </c>
      <c r="AD75" s="42">
        <v>5.2758000000000003</v>
      </c>
      <c r="AE75" s="42">
        <f>('Pivottable ẨN'!$AF75-NVDA!$O$4)/NVDA!$O$8</f>
        <v>-0.19219282802181342</v>
      </c>
      <c r="AF75" s="42">
        <v>414564000</v>
      </c>
      <c r="AG75" s="43">
        <v>43788.291666666664</v>
      </c>
      <c r="AH75" s="42">
        <v>11.757400000000001</v>
      </c>
      <c r="AI75" s="42">
        <v>12.38</v>
      </c>
      <c r="AJ75" s="42">
        <v>12.464</v>
      </c>
      <c r="AK75" s="42">
        <v>12.35</v>
      </c>
      <c r="AL75" s="42">
        <v>12.448</v>
      </c>
      <c r="AM75" s="42">
        <f>('Pivottable ẨN'!$AN75-SONY!$O$4)/SONY!$O$8</f>
        <v>1.3351680312667078</v>
      </c>
      <c r="AN75" s="42">
        <v>7562500</v>
      </c>
    </row>
    <row r="76" spans="1:40">
      <c r="A76" s="92">
        <v>44379.291666666664</v>
      </c>
      <c r="B76" s="40">
        <v>137.2979</v>
      </c>
      <c r="C76" s="40">
        <v>139.96</v>
      </c>
      <c r="D76" s="40">
        <v>140</v>
      </c>
      <c r="E76" s="40">
        <v>137.75</v>
      </c>
      <c r="F76" s="40">
        <v>137.9</v>
      </c>
      <c r="G76" s="40">
        <v>78852600</v>
      </c>
      <c r="H76" s="40">
        <f>('Pivottable ẨN'!$G76-AAPL!$O$4)/AAPL!$O$8</f>
        <v>-0.24887802932959438</v>
      </c>
      <c r="I76" s="41">
        <v>44379.291666666664</v>
      </c>
      <c r="J76" s="40">
        <v>51.941899999999997</v>
      </c>
      <c r="K76" s="40">
        <v>56.76</v>
      </c>
      <c r="L76" s="40">
        <v>56.99</v>
      </c>
      <c r="M76" s="40">
        <v>56.32</v>
      </c>
      <c r="N76" s="40">
        <v>56.55</v>
      </c>
      <c r="O76" s="40">
        <f>('Pivottable ẨN'!$P76-INTC!$O$4)/INTC!$O$8</f>
        <v>-0.92829197017263354</v>
      </c>
      <c r="P76" s="40">
        <v>17219400</v>
      </c>
      <c r="Q76" s="41">
        <v>44379.291666666664</v>
      </c>
      <c r="R76" s="40">
        <v>270.16039999999998</v>
      </c>
      <c r="S76" s="40">
        <v>277.64999999999998</v>
      </c>
      <c r="T76" s="40">
        <v>278</v>
      </c>
      <c r="U76" s="40">
        <v>272.5</v>
      </c>
      <c r="V76" s="40">
        <v>272.82</v>
      </c>
      <c r="W76" s="40">
        <v>26458000</v>
      </c>
      <c r="X76" s="40">
        <f>('Pivottable ẨN'!$W76-MSFT!$O$4)/MSFT!$O$8</f>
        <v>-0.17028130008597286</v>
      </c>
      <c r="Y76" s="41">
        <v>44379.291666666664</v>
      </c>
      <c r="Z76" s="40">
        <v>20.4483</v>
      </c>
      <c r="AA76" s="40">
        <v>20.486999999999998</v>
      </c>
      <c r="AB76" s="40">
        <v>20.505299999999998</v>
      </c>
      <c r="AC76" s="40">
        <v>20.287800000000001</v>
      </c>
      <c r="AD76" s="40">
        <v>20.440300000000001</v>
      </c>
      <c r="AE76" s="40">
        <f>('Pivottable ẨN'!$AF76-NVDA!$O$4)/NVDA!$O$8</f>
        <v>-0.57738515059279771</v>
      </c>
      <c r="AF76" s="40">
        <v>342764000</v>
      </c>
      <c r="AG76" s="41">
        <v>44379.291666666664</v>
      </c>
      <c r="AH76" s="40">
        <v>19.491299999999999</v>
      </c>
      <c r="AI76" s="40">
        <v>20.329999999999998</v>
      </c>
      <c r="AJ76" s="40">
        <v>20.347999999999999</v>
      </c>
      <c r="AK76" s="40">
        <v>20.12</v>
      </c>
      <c r="AL76" s="40">
        <v>20.244</v>
      </c>
      <c r="AM76" s="40">
        <f>('Pivottable ẨN'!$AN76-SONY!$O$4)/SONY!$O$8</f>
        <v>-0.29111762155400778</v>
      </c>
      <c r="AN76" s="40">
        <v>3677000</v>
      </c>
    </row>
    <row r="77" spans="1:40">
      <c r="A77" s="93">
        <v>43956.291666666664</v>
      </c>
      <c r="B77" s="42">
        <v>72.290999999999997</v>
      </c>
      <c r="C77" s="42">
        <v>74.39</v>
      </c>
      <c r="D77" s="42">
        <v>75.25</v>
      </c>
      <c r="E77" s="42">
        <v>73.614999999999995</v>
      </c>
      <c r="F77" s="42">
        <v>73.765000000000001</v>
      </c>
      <c r="G77" s="42">
        <v>147751200</v>
      </c>
      <c r="H77" s="42">
        <f>('Pivottable ẨN'!$G77-AAPL!$O$4)/AAPL!$O$8</f>
        <v>1.0494170535620611</v>
      </c>
      <c r="I77" s="43">
        <v>43956.291666666664</v>
      </c>
      <c r="J77" s="42">
        <v>52.078099999999999</v>
      </c>
      <c r="K77" s="42">
        <v>58.75</v>
      </c>
      <c r="L77" s="42">
        <v>59.3</v>
      </c>
      <c r="M77" s="42">
        <v>58.35</v>
      </c>
      <c r="N77" s="42">
        <v>58.79</v>
      </c>
      <c r="O77" s="42">
        <f>('Pivottable ẨN'!$P77-INTC!$O$4)/INTC!$O$8</f>
        <v>-0.92691126090569442</v>
      </c>
      <c r="P77" s="42">
        <v>17252100</v>
      </c>
      <c r="Q77" s="43">
        <v>43956.291666666664</v>
      </c>
      <c r="R77" s="42">
        <v>173.71350000000001</v>
      </c>
      <c r="S77" s="42">
        <v>180.76</v>
      </c>
      <c r="T77" s="42">
        <v>183.65</v>
      </c>
      <c r="U77" s="42">
        <v>179.9</v>
      </c>
      <c r="V77" s="42">
        <v>180.62</v>
      </c>
      <c r="W77" s="42">
        <v>36839200</v>
      </c>
      <c r="X77" s="42">
        <f>('Pivottable ẨN'!$W77-MSFT!$O$4)/MSFT!$O$8</f>
        <v>0.64621278486787281</v>
      </c>
      <c r="Y77" s="43">
        <v>43956.291666666664</v>
      </c>
      <c r="Z77" s="42">
        <v>7.3177000000000003</v>
      </c>
      <c r="AA77" s="42">
        <v>7.3434999999999997</v>
      </c>
      <c r="AB77" s="42">
        <v>7.5068000000000001</v>
      </c>
      <c r="AC77" s="42">
        <v>7.2821999999999996</v>
      </c>
      <c r="AD77" s="42">
        <v>7.3868</v>
      </c>
      <c r="AE77" s="42">
        <f>('Pivottable ẨN'!$AF77-NVDA!$O$4)/NVDA!$O$8</f>
        <v>-0.43719231252281221</v>
      </c>
      <c r="AF77" s="42">
        <v>368896000</v>
      </c>
      <c r="AG77" s="43">
        <v>43956.291666666664</v>
      </c>
      <c r="AH77" s="42">
        <v>12.086</v>
      </c>
      <c r="AI77" s="42">
        <v>12.678000000000001</v>
      </c>
      <c r="AJ77" s="42">
        <v>12.747999999999999</v>
      </c>
      <c r="AK77" s="42">
        <v>12.555999999999999</v>
      </c>
      <c r="AL77" s="42">
        <v>12.577999999999999</v>
      </c>
      <c r="AM77" s="42">
        <f>('Pivottable ẨN'!$AN77-SONY!$O$4)/SONY!$O$8</f>
        <v>0.17305707642004281</v>
      </c>
      <c r="AN77" s="42">
        <v>4786000</v>
      </c>
    </row>
    <row r="78" spans="1:40">
      <c r="A78" s="92">
        <v>43979.291666666664</v>
      </c>
      <c r="B78" s="40">
        <v>77.526799999999994</v>
      </c>
      <c r="C78" s="40">
        <v>79.5625</v>
      </c>
      <c r="D78" s="40">
        <v>80.86</v>
      </c>
      <c r="E78" s="40">
        <v>78.907499999999999</v>
      </c>
      <c r="F78" s="40">
        <v>79.192499999999995</v>
      </c>
      <c r="G78" s="40">
        <v>133560800</v>
      </c>
      <c r="H78" s="40">
        <f>('Pivottable ẨN'!$G78-AAPL!$O$4)/AAPL!$O$8</f>
        <v>0.78201936269075523</v>
      </c>
      <c r="I78" s="41">
        <v>43979.291666666664</v>
      </c>
      <c r="J78" s="40">
        <v>55.002000000000002</v>
      </c>
      <c r="K78" s="40">
        <v>61.7</v>
      </c>
      <c r="L78" s="40">
        <v>63.45</v>
      </c>
      <c r="M78" s="40">
        <v>61.49</v>
      </c>
      <c r="N78" s="40">
        <v>63</v>
      </c>
      <c r="O78" s="40">
        <f>('Pivottable ẨN'!$P78-INTC!$O$4)/INTC!$O$8</f>
        <v>-0.92685214797071847</v>
      </c>
      <c r="P78" s="40">
        <v>17253500</v>
      </c>
      <c r="Q78" s="41">
        <v>43979.291666666664</v>
      </c>
      <c r="R78" s="40">
        <v>174.8141</v>
      </c>
      <c r="S78" s="40">
        <v>181.4</v>
      </c>
      <c r="T78" s="40">
        <v>184.15</v>
      </c>
      <c r="U78" s="40">
        <v>180.38</v>
      </c>
      <c r="V78" s="40">
        <v>180.74</v>
      </c>
      <c r="W78" s="40">
        <v>33810200</v>
      </c>
      <c r="X78" s="40">
        <f>('Pivottable ẨN'!$W78-MSFT!$O$4)/MSFT!$O$8</f>
        <v>0.40797822784891563</v>
      </c>
      <c r="Y78" s="41">
        <v>43979.291666666664</v>
      </c>
      <c r="Z78" s="40">
        <v>8.4572000000000003</v>
      </c>
      <c r="AA78" s="40">
        <v>8.4870000000000001</v>
      </c>
      <c r="AB78" s="40">
        <v>8.7605000000000004</v>
      </c>
      <c r="AC78" s="40">
        <v>8.3792000000000009</v>
      </c>
      <c r="AD78" s="40">
        <v>8.4122000000000003</v>
      </c>
      <c r="AE78" s="40">
        <f>('Pivottable ẨN'!$AF78-NVDA!$O$4)/NVDA!$O$8</f>
        <v>1.5263228693849908</v>
      </c>
      <c r="AF78" s="40">
        <v>734896000</v>
      </c>
      <c r="AG78" s="41">
        <v>43979.291666666664</v>
      </c>
      <c r="AH78" s="40">
        <v>12.312900000000001</v>
      </c>
      <c r="AI78" s="40">
        <v>12.916</v>
      </c>
      <c r="AJ78" s="40">
        <v>13.066000000000001</v>
      </c>
      <c r="AK78" s="40">
        <v>12.715999999999999</v>
      </c>
      <c r="AL78" s="40">
        <v>12.715999999999999</v>
      </c>
      <c r="AM78" s="40">
        <f>('Pivottable ẨN'!$AN78-SONY!$O$4)/SONY!$O$8</f>
        <v>1.5327248008282512</v>
      </c>
      <c r="AN78" s="40">
        <v>8034500</v>
      </c>
    </row>
    <row r="79" spans="1:40">
      <c r="A79" s="93">
        <v>44354.291666666664</v>
      </c>
      <c r="B79" s="42">
        <v>123.50530000000001</v>
      </c>
      <c r="C79" s="42">
        <v>125.9</v>
      </c>
      <c r="D79" s="42">
        <v>126.32</v>
      </c>
      <c r="E79" s="42">
        <v>124.83</v>
      </c>
      <c r="F79" s="42">
        <v>126.17</v>
      </c>
      <c r="G79" s="42">
        <v>71057600</v>
      </c>
      <c r="H79" s="42">
        <f>('Pivottable ẨN'!$G79-AAPL!$O$4)/AAPL!$O$8</f>
        <v>-0.39576359988023624</v>
      </c>
      <c r="I79" s="43">
        <v>44354.291666666664</v>
      </c>
      <c r="J79" s="42">
        <v>52.243899999999996</v>
      </c>
      <c r="K79" s="42">
        <v>57.09</v>
      </c>
      <c r="L79" s="42">
        <v>57.44</v>
      </c>
      <c r="M79" s="42">
        <v>56.78</v>
      </c>
      <c r="N79" s="42">
        <v>57.41</v>
      </c>
      <c r="O79" s="42">
        <f>('Pivottable ẨN'!$P79-INTC!$O$4)/INTC!$O$8</f>
        <v>-0.92216955905012099</v>
      </c>
      <c r="P79" s="42">
        <v>17364400</v>
      </c>
      <c r="Q79" s="43">
        <v>44354.291666666664</v>
      </c>
      <c r="R79" s="42">
        <v>246.96360000000001</v>
      </c>
      <c r="S79" s="42">
        <v>253.81</v>
      </c>
      <c r="T79" s="42">
        <v>254.09</v>
      </c>
      <c r="U79" s="42">
        <v>249.81</v>
      </c>
      <c r="V79" s="42">
        <v>249.98</v>
      </c>
      <c r="W79" s="42">
        <v>23079200</v>
      </c>
      <c r="X79" s="42">
        <f>('Pivottable ẨN'!$W79-MSFT!$O$4)/MSFT!$O$8</f>
        <v>-0.43602805520503946</v>
      </c>
      <c r="Y79" s="43">
        <v>44354.291666666664</v>
      </c>
      <c r="Z79" s="42">
        <v>17.581700000000001</v>
      </c>
      <c r="AA79" s="42">
        <v>17.619</v>
      </c>
      <c r="AB79" s="42">
        <v>17.8125</v>
      </c>
      <c r="AC79" s="42">
        <v>17.192799999999998</v>
      </c>
      <c r="AD79" s="42">
        <v>17.571300000000001</v>
      </c>
      <c r="AE79" s="42">
        <f>('Pivottable ẨN'!$AF79-NVDA!$O$4)/NVDA!$O$8</f>
        <v>0.67256930094562539</v>
      </c>
      <c r="AF79" s="42">
        <v>575756000</v>
      </c>
      <c r="AG79" s="43">
        <v>44354.291666666664</v>
      </c>
      <c r="AH79" s="42">
        <v>19.203700000000001</v>
      </c>
      <c r="AI79" s="42">
        <v>20.03</v>
      </c>
      <c r="AJ79" s="42">
        <v>20.062000000000001</v>
      </c>
      <c r="AK79" s="42">
        <v>19.923999999999999</v>
      </c>
      <c r="AL79" s="42">
        <v>19.940000000000001</v>
      </c>
      <c r="AM79" s="42">
        <f>('Pivottable ẨN'!$AN79-SONY!$O$4)/SONY!$O$8</f>
        <v>0.69394563514746022</v>
      </c>
      <c r="AN79" s="42">
        <v>6030500</v>
      </c>
    </row>
    <row r="80" spans="1:40">
      <c r="A80" s="92">
        <v>43867.291666666664</v>
      </c>
      <c r="B80" s="40">
        <v>78.821399999999997</v>
      </c>
      <c r="C80" s="40">
        <v>81.302499999999995</v>
      </c>
      <c r="D80" s="40">
        <v>81.305000000000007</v>
      </c>
      <c r="E80" s="40">
        <v>80.064999999999998</v>
      </c>
      <c r="F80" s="40">
        <v>80.642499999999998</v>
      </c>
      <c r="G80" s="40">
        <v>105425600</v>
      </c>
      <c r="H80" s="40">
        <f>('Pivottable ẨN'!$G80-AAPL!$O$4)/AAPL!$O$8</f>
        <v>0.2518519599253391</v>
      </c>
      <c r="I80" s="41">
        <v>43867.291666666664</v>
      </c>
      <c r="J80" s="40">
        <v>59.470999999999997</v>
      </c>
      <c r="K80" s="40">
        <v>67.09</v>
      </c>
      <c r="L80" s="40">
        <v>67.400000000000006</v>
      </c>
      <c r="M80" s="40">
        <v>66.77</v>
      </c>
      <c r="N80" s="40">
        <v>67.3</v>
      </c>
      <c r="O80" s="40">
        <f>('Pivottable ẨN'!$P80-INTC!$O$4)/INTC!$O$8</f>
        <v>-0.92032861336086891</v>
      </c>
      <c r="P80" s="40">
        <v>17408000</v>
      </c>
      <c r="Q80" s="41">
        <v>43867.291666666664</v>
      </c>
      <c r="R80" s="40">
        <v>175.99100000000001</v>
      </c>
      <c r="S80" s="40">
        <v>183.63</v>
      </c>
      <c r="T80" s="40">
        <v>183.82</v>
      </c>
      <c r="U80" s="40">
        <v>180.06</v>
      </c>
      <c r="V80" s="40">
        <v>180.97</v>
      </c>
      <c r="W80" s="40">
        <v>27751400</v>
      </c>
      <c r="X80" s="40">
        <f>('Pivottable ẨN'!$W80-MSFT!$O$4)/MSFT!$O$8</f>
        <v>-6.8553807168072814E-2</v>
      </c>
      <c r="Y80" s="41">
        <v>43867.291666666664</v>
      </c>
      <c r="Z80" s="40">
        <v>6.3300999999999998</v>
      </c>
      <c r="AA80" s="40">
        <v>6.3562000000000003</v>
      </c>
      <c r="AB80" s="40">
        <v>6.3562000000000003</v>
      </c>
      <c r="AC80" s="40">
        <v>6.2220000000000004</v>
      </c>
      <c r="AD80" s="40">
        <v>6.3034999999999997</v>
      </c>
      <c r="AE80" s="40">
        <f>('Pivottable ẨN'!$AF80-NVDA!$O$4)/NVDA!$O$8</f>
        <v>-1.2451949042646102</v>
      </c>
      <c r="AF80" s="40">
        <v>218284000</v>
      </c>
      <c r="AG80" s="41">
        <v>43867.291666666664</v>
      </c>
      <c r="AH80" s="40">
        <v>13.590400000000001</v>
      </c>
      <c r="AI80" s="40">
        <v>14.31</v>
      </c>
      <c r="AJ80" s="40">
        <v>14.31</v>
      </c>
      <c r="AK80" s="40">
        <v>14.194000000000001</v>
      </c>
      <c r="AL80" s="40">
        <v>14.194000000000001</v>
      </c>
      <c r="AM80" s="40">
        <f>('Pivottable ẨN'!$AN80-SONY!$O$4)/SONY!$O$8</f>
        <v>-0.44347072350401173</v>
      </c>
      <c r="AN80" s="40">
        <v>3313000</v>
      </c>
    </row>
    <row r="81" spans="1:40">
      <c r="A81" s="93">
        <v>44412.291666666664</v>
      </c>
      <c r="B81" s="42">
        <v>144.155</v>
      </c>
      <c r="C81" s="42">
        <v>146.94999999999999</v>
      </c>
      <c r="D81" s="42">
        <v>147.79</v>
      </c>
      <c r="E81" s="42">
        <v>146.28</v>
      </c>
      <c r="F81" s="42">
        <v>147.27000000000001</v>
      </c>
      <c r="G81" s="42">
        <v>56368300</v>
      </c>
      <c r="H81" s="42">
        <f>('Pivottable ẨN'!$G81-AAPL!$O$4)/AAPL!$O$8</f>
        <v>-0.67256234413803528</v>
      </c>
      <c r="I81" s="43">
        <v>44412.291666666664</v>
      </c>
      <c r="J81" s="42">
        <v>49.3247</v>
      </c>
      <c r="K81" s="42">
        <v>53.9</v>
      </c>
      <c r="L81" s="42">
        <v>54.44</v>
      </c>
      <c r="M81" s="42">
        <v>53.7</v>
      </c>
      <c r="N81" s="42">
        <v>54.25</v>
      </c>
      <c r="O81" s="42">
        <f>('Pivottable ẨN'!$P81-INTC!$O$4)/INTC!$O$8</f>
        <v>-0.91168545779688059</v>
      </c>
      <c r="P81" s="42">
        <v>17612700</v>
      </c>
      <c r="Q81" s="43">
        <v>44412.291666666664</v>
      </c>
      <c r="R81" s="42">
        <v>278.78149999999999</v>
      </c>
      <c r="S81" s="42">
        <v>286.51</v>
      </c>
      <c r="T81" s="42">
        <v>287.58999999999997</v>
      </c>
      <c r="U81" s="42">
        <v>284.64999999999998</v>
      </c>
      <c r="V81" s="42">
        <v>286.22000000000003</v>
      </c>
      <c r="W81" s="42">
        <v>16191300</v>
      </c>
      <c r="X81" s="42">
        <f>('Pivottable ẨN'!$W81-MSFT!$O$4)/MSFT!$O$8</f>
        <v>-0.97776981990985135</v>
      </c>
      <c r="Y81" s="43">
        <v>44412.291666666664</v>
      </c>
      <c r="Z81" s="42">
        <v>20.235700000000001</v>
      </c>
      <c r="AA81" s="42">
        <v>20.274000000000001</v>
      </c>
      <c r="AB81" s="42">
        <v>20.318000000000001</v>
      </c>
      <c r="AC81" s="42">
        <v>19.827999999999999</v>
      </c>
      <c r="AD81" s="42">
        <v>19.989999999999998</v>
      </c>
      <c r="AE81" s="42">
        <f>('Pivottable ẨN'!$AF81-NVDA!$O$4)/NVDA!$O$8</f>
        <v>-1.1753184418483558</v>
      </c>
      <c r="AF81" s="42">
        <v>231309000</v>
      </c>
      <c r="AG81" s="43">
        <v>44412.291666666664</v>
      </c>
      <c r="AH81" s="42">
        <v>19.6083</v>
      </c>
      <c r="AI81" s="42">
        <v>20.452000000000002</v>
      </c>
      <c r="AJ81" s="42">
        <v>20.768000000000001</v>
      </c>
      <c r="AK81" s="42">
        <v>20.350000000000001</v>
      </c>
      <c r="AL81" s="42">
        <v>20.507999999999999</v>
      </c>
      <c r="AM81" s="42">
        <f>('Pivottable ẨN'!$AN81-SONY!$O$4)/SONY!$O$8</f>
        <v>-0.53325023001026406</v>
      </c>
      <c r="AN81" s="42">
        <v>3098500</v>
      </c>
    </row>
    <row r="82" spans="1:40">
      <c r="A82" s="92">
        <v>43804.291666666664</v>
      </c>
      <c r="B82" s="40">
        <v>64.368799999999993</v>
      </c>
      <c r="C82" s="40">
        <v>66.394999999999996</v>
      </c>
      <c r="D82" s="40">
        <v>66.472499999999997</v>
      </c>
      <c r="E82" s="40">
        <v>65.682500000000005</v>
      </c>
      <c r="F82" s="40">
        <v>65.947500000000005</v>
      </c>
      <c r="G82" s="40">
        <v>74424400</v>
      </c>
      <c r="H82" s="40">
        <f>('Pivottable ẨN'!$G82-AAPL!$O$4)/AAPL!$O$8</f>
        <v>-0.33232109328242981</v>
      </c>
      <c r="I82" s="41">
        <v>43804.291666666664</v>
      </c>
      <c r="J82" s="40">
        <v>49.467700000000001</v>
      </c>
      <c r="K82" s="40">
        <v>56.08</v>
      </c>
      <c r="L82" s="40">
        <v>56.41</v>
      </c>
      <c r="M82" s="40">
        <v>55.76</v>
      </c>
      <c r="N82" s="40">
        <v>56.41</v>
      </c>
      <c r="O82" s="40">
        <f>('Pivottable ẨN'!$P82-INTC!$O$4)/INTC!$O$8</f>
        <v>-0.90910982277292707</v>
      </c>
      <c r="P82" s="40">
        <v>17673700</v>
      </c>
      <c r="Q82" s="41">
        <v>43804.291666666664</v>
      </c>
      <c r="R82" s="40">
        <v>143.69290000000001</v>
      </c>
      <c r="S82" s="40">
        <v>149.93</v>
      </c>
      <c r="T82" s="40">
        <v>150.32</v>
      </c>
      <c r="U82" s="40">
        <v>149.47999999999999</v>
      </c>
      <c r="V82" s="40">
        <v>150.05000000000001</v>
      </c>
      <c r="W82" s="40">
        <v>17869100</v>
      </c>
      <c r="X82" s="40">
        <f>('Pivottable ẨN'!$W82-MSFT!$O$4)/MSFT!$O$8</f>
        <v>-0.84580879654689123</v>
      </c>
      <c r="Y82" s="41">
        <v>43804.291666666664</v>
      </c>
      <c r="Z82" s="40">
        <v>5.1970999999999998</v>
      </c>
      <c r="AA82" s="40">
        <v>5.2184999999999997</v>
      </c>
      <c r="AB82" s="40">
        <v>5.2732999999999999</v>
      </c>
      <c r="AC82" s="40">
        <v>5.1877000000000004</v>
      </c>
      <c r="AD82" s="40">
        <v>5.2575000000000003</v>
      </c>
      <c r="AE82" s="40">
        <f>('Pivottable ẨN'!$AF82-NVDA!$O$4)/NVDA!$O$8</f>
        <v>-1.4243790766026447</v>
      </c>
      <c r="AF82" s="40">
        <v>184884000</v>
      </c>
      <c r="AG82" s="41">
        <v>43804.291666666664</v>
      </c>
      <c r="AH82" s="40">
        <v>12.3843</v>
      </c>
      <c r="AI82" s="40">
        <v>13.04</v>
      </c>
      <c r="AJ82" s="40">
        <v>13.058</v>
      </c>
      <c r="AK82" s="40">
        <v>12.96</v>
      </c>
      <c r="AL82" s="40">
        <v>13.032</v>
      </c>
      <c r="AM82" s="40">
        <f>('Pivottable ẨN'!$AN82-SONY!$O$4)/SONY!$O$8</f>
        <v>0.58993534439313056</v>
      </c>
      <c r="AN82" s="40">
        <v>5782000</v>
      </c>
    </row>
    <row r="83" spans="1:40">
      <c r="A83" s="93">
        <v>44424.291666666664</v>
      </c>
      <c r="B83" s="42">
        <v>148.46770000000001</v>
      </c>
      <c r="C83" s="42">
        <v>151.12</v>
      </c>
      <c r="D83" s="42">
        <v>151.19</v>
      </c>
      <c r="E83" s="42">
        <v>146.47</v>
      </c>
      <c r="F83" s="42">
        <v>148.54</v>
      </c>
      <c r="G83" s="42">
        <v>103296000</v>
      </c>
      <c r="H83" s="42">
        <f>('Pivottable ẨN'!$G83-AAPL!$O$4)/AAPL!$O$8</f>
        <v>0.21172270898952805</v>
      </c>
      <c r="I83" s="43">
        <v>44424.291666666664</v>
      </c>
      <c r="J83" s="42">
        <v>49.249099999999999</v>
      </c>
      <c r="K83" s="42">
        <v>53.47</v>
      </c>
      <c r="L83" s="42">
        <v>53.49</v>
      </c>
      <c r="M83" s="42">
        <v>53</v>
      </c>
      <c r="N83" s="42">
        <v>53.23</v>
      </c>
      <c r="O83" s="42">
        <f>('Pivottable ẨN'!$P83-INTC!$O$4)/INTC!$O$8</f>
        <v>-0.90840891225821185</v>
      </c>
      <c r="P83" s="42">
        <v>17690300</v>
      </c>
      <c r="Q83" s="43">
        <v>44424.291666666664</v>
      </c>
      <c r="R83" s="42">
        <v>286.6533</v>
      </c>
      <c r="S83" s="42">
        <v>294.60000000000002</v>
      </c>
      <c r="T83" s="42">
        <v>294.82</v>
      </c>
      <c r="U83" s="42">
        <v>290.02</v>
      </c>
      <c r="V83" s="42">
        <v>293.19</v>
      </c>
      <c r="W83" s="42">
        <v>22507600</v>
      </c>
      <c r="X83" s="42">
        <f>('Pivottable ẨN'!$W83-MSFT!$O$4)/MSFT!$O$8</f>
        <v>-0.48098509475341711</v>
      </c>
      <c r="Y83" s="43">
        <v>44424.291666666664</v>
      </c>
      <c r="Z83" s="42">
        <v>19.912299999999998</v>
      </c>
      <c r="AA83" s="42">
        <v>19.95</v>
      </c>
      <c r="AB83" s="42">
        <v>20.286999999999999</v>
      </c>
      <c r="AC83" s="42">
        <v>19.452999999999999</v>
      </c>
      <c r="AD83" s="42">
        <v>20.135000000000002</v>
      </c>
      <c r="AE83" s="42">
        <f>('Pivottable ẨN'!$AF83-NVDA!$O$4)/NVDA!$O$8</f>
        <v>-1.2849373099137167</v>
      </c>
      <c r="AF83" s="42">
        <v>210876000</v>
      </c>
      <c r="AG83" s="43">
        <v>44424.291666666664</v>
      </c>
      <c r="AH83" s="42">
        <v>19.222899999999999</v>
      </c>
      <c r="AI83" s="42">
        <v>20.05</v>
      </c>
      <c r="AJ83" s="42">
        <v>20.184000000000001</v>
      </c>
      <c r="AK83" s="42">
        <v>19.882000000000001</v>
      </c>
      <c r="AL83" s="42">
        <v>19.995999999999999</v>
      </c>
      <c r="AM83" s="42">
        <f>('Pivottable ẨN'!$AN83-SONY!$O$4)/SONY!$O$8</f>
        <v>-0.17936410995881255</v>
      </c>
      <c r="AN83" s="42">
        <v>3944000</v>
      </c>
    </row>
    <row r="84" spans="1:40">
      <c r="A84" s="92">
        <v>44337.291666666664</v>
      </c>
      <c r="B84" s="40">
        <v>123.04430000000001</v>
      </c>
      <c r="C84" s="40">
        <v>125.43</v>
      </c>
      <c r="D84" s="40">
        <v>128</v>
      </c>
      <c r="E84" s="40">
        <v>125.21</v>
      </c>
      <c r="F84" s="40">
        <v>127.82</v>
      </c>
      <c r="G84" s="40">
        <v>79295400</v>
      </c>
      <c r="H84" s="40">
        <f>('Pivottable ẨN'!$G84-AAPL!$O$4)/AAPL!$O$8</f>
        <v>-0.24053409980556303</v>
      </c>
      <c r="I84" s="41">
        <v>44337.291666666664</v>
      </c>
      <c r="J84" s="40">
        <v>51.319600000000001</v>
      </c>
      <c r="K84" s="40">
        <v>56.08</v>
      </c>
      <c r="L84" s="40">
        <v>56.71</v>
      </c>
      <c r="M84" s="40">
        <v>55.98</v>
      </c>
      <c r="N84" s="40">
        <v>56.42</v>
      </c>
      <c r="O84" s="40">
        <f>('Pivottable ẨN'!$P84-INTC!$O$4)/INTC!$O$8</f>
        <v>-0.90702398063877454</v>
      </c>
      <c r="P84" s="40">
        <v>17723100</v>
      </c>
      <c r="Q84" s="41">
        <v>44337.291666666664</v>
      </c>
      <c r="R84" s="40">
        <v>238.5566</v>
      </c>
      <c r="S84" s="40">
        <v>245.17</v>
      </c>
      <c r="T84" s="40">
        <v>248.33</v>
      </c>
      <c r="U84" s="40">
        <v>244.74</v>
      </c>
      <c r="V84" s="40">
        <v>247.57</v>
      </c>
      <c r="W84" s="40">
        <v>21863100</v>
      </c>
      <c r="X84" s="40">
        <f>('Pivottable ẨN'!$W84-MSFT!$O$4)/MSFT!$O$8</f>
        <v>-0.53167580851991358</v>
      </c>
      <c r="Y84" s="41">
        <v>44337.291666666664</v>
      </c>
      <c r="Z84" s="40">
        <v>14.96</v>
      </c>
      <c r="AA84" s="40">
        <v>14.9917</v>
      </c>
      <c r="AB84" s="40">
        <v>15.222</v>
      </c>
      <c r="AC84" s="40">
        <v>14.8695</v>
      </c>
      <c r="AD84" s="40">
        <v>15.1637</v>
      </c>
      <c r="AE84" s="40">
        <f>('Pivottable ẨN'!$AF84-NVDA!$O$4)/NVDA!$O$8</f>
        <v>1.194220563863623</v>
      </c>
      <c r="AF84" s="40">
        <v>672992000</v>
      </c>
      <c r="AG84" s="41">
        <v>44337.291666666664</v>
      </c>
      <c r="AH84" s="40">
        <v>18.480799999999999</v>
      </c>
      <c r="AI84" s="40">
        <v>19.276</v>
      </c>
      <c r="AJ84" s="40">
        <v>19.488</v>
      </c>
      <c r="AK84" s="40">
        <v>19.271999999999998</v>
      </c>
      <c r="AL84" s="40">
        <v>19.463999999999999</v>
      </c>
      <c r="AM84" s="40">
        <f>('Pivottable ẨN'!$AN84-SONY!$O$4)/SONY!$O$8</f>
        <v>-0.80070526337854031</v>
      </c>
      <c r="AN84" s="40">
        <v>2459500</v>
      </c>
    </row>
    <row r="85" spans="1:40">
      <c r="A85" s="93">
        <v>44022.291666666664</v>
      </c>
      <c r="B85" s="42">
        <v>93.465800000000002</v>
      </c>
      <c r="C85" s="42">
        <v>95.92</v>
      </c>
      <c r="D85" s="42">
        <v>95.98</v>
      </c>
      <c r="E85" s="42">
        <v>94.704999999999998</v>
      </c>
      <c r="F85" s="42">
        <v>95.334999999999994</v>
      </c>
      <c r="G85" s="42">
        <v>90257200</v>
      </c>
      <c r="H85" s="42">
        <f>('Pivottable ẨN'!$G85-AAPL!$O$4)/AAPL!$O$8</f>
        <v>-3.39747351792608E-2</v>
      </c>
      <c r="I85" s="43">
        <v>44022.291666666664</v>
      </c>
      <c r="J85" s="42">
        <v>53.067599999999999</v>
      </c>
      <c r="K85" s="42">
        <v>59.53</v>
      </c>
      <c r="L85" s="42">
        <v>59.69</v>
      </c>
      <c r="M85" s="42">
        <v>57.83</v>
      </c>
      <c r="N85" s="42">
        <v>57.95</v>
      </c>
      <c r="O85" s="42">
        <f>('Pivottable ẨN'!$P85-INTC!$O$4)/INTC!$O$8</f>
        <v>-0.90621328895910391</v>
      </c>
      <c r="P85" s="42">
        <v>17742300</v>
      </c>
      <c r="Q85" s="43">
        <v>44022.291666666664</v>
      </c>
      <c r="R85" s="42">
        <v>205.9126</v>
      </c>
      <c r="S85" s="42">
        <v>213.67</v>
      </c>
      <c r="T85" s="42">
        <v>214.08</v>
      </c>
      <c r="U85" s="42">
        <v>211.08</v>
      </c>
      <c r="V85" s="42">
        <v>213.62</v>
      </c>
      <c r="W85" s="42">
        <v>26177600</v>
      </c>
      <c r="X85" s="42">
        <f>('Pivottable ẨN'!$W85-MSFT!$O$4)/MSFT!$O$8</f>
        <v>-0.19233510325141215</v>
      </c>
      <c r="Y85" s="43">
        <v>44022.291666666664</v>
      </c>
      <c r="Z85" s="42">
        <v>10.4472</v>
      </c>
      <c r="AA85" s="42">
        <v>10.479200000000001</v>
      </c>
      <c r="AB85" s="42">
        <v>10.655200000000001</v>
      </c>
      <c r="AC85" s="42">
        <v>10.3787</v>
      </c>
      <c r="AD85" s="42">
        <v>10.588699999999999</v>
      </c>
      <c r="AE85" s="42">
        <f>('Pivottable ẨN'!$AF85-NVDA!$O$4)/NVDA!$O$8</f>
        <v>0.25368606213862738</v>
      </c>
      <c r="AF85" s="42">
        <v>497676000</v>
      </c>
      <c r="AG85" s="43">
        <v>44022.291666666664</v>
      </c>
      <c r="AH85" s="42">
        <v>14.0975</v>
      </c>
      <c r="AI85" s="42">
        <v>14.788</v>
      </c>
      <c r="AJ85" s="42">
        <v>14.821999999999999</v>
      </c>
      <c r="AK85" s="42">
        <v>14.522</v>
      </c>
      <c r="AL85" s="42">
        <v>14.6</v>
      </c>
      <c r="AM85" s="42">
        <f>('Pivottable ẨN'!$AN85-SONY!$O$4)/SONY!$O$8</f>
        <v>1.6582905441936393</v>
      </c>
      <c r="AN85" s="42">
        <v>8334500</v>
      </c>
    </row>
    <row r="86" spans="1:40">
      <c r="A86" s="92">
        <v>43836.291666666664</v>
      </c>
      <c r="B86" s="40">
        <v>72.662700000000001</v>
      </c>
      <c r="C86" s="40">
        <v>74.95</v>
      </c>
      <c r="D86" s="40">
        <v>74.989999999999995</v>
      </c>
      <c r="E86" s="40">
        <v>73.1875</v>
      </c>
      <c r="F86" s="40">
        <v>73.447500000000005</v>
      </c>
      <c r="G86" s="40">
        <v>118387200</v>
      </c>
      <c r="H86" s="40">
        <f>('Pivottable ẨN'!$G86-AAPL!$O$4)/AAPL!$O$8</f>
        <v>0.49609468106057958</v>
      </c>
      <c r="I86" s="41">
        <v>43836.291666666664</v>
      </c>
      <c r="J86" s="40">
        <v>52.863799999999998</v>
      </c>
      <c r="K86" s="40">
        <v>59.93</v>
      </c>
      <c r="L86" s="40">
        <v>60.2</v>
      </c>
      <c r="M86" s="40">
        <v>59.33</v>
      </c>
      <c r="N86" s="40">
        <v>59.59</v>
      </c>
      <c r="O86" s="40">
        <f>('Pivottable ẨN'!$P86-INTC!$O$4)/INTC!$O$8</f>
        <v>-0.90566860548682526</v>
      </c>
      <c r="P86" s="40">
        <v>17755200</v>
      </c>
      <c r="Q86" s="41">
        <v>43836.291666666664</v>
      </c>
      <c r="R86" s="40">
        <v>152.4144</v>
      </c>
      <c r="S86" s="40">
        <v>159.03</v>
      </c>
      <c r="T86" s="40">
        <v>159.1</v>
      </c>
      <c r="U86" s="40">
        <v>156.51</v>
      </c>
      <c r="V86" s="40">
        <v>157.08000000000001</v>
      </c>
      <c r="W86" s="40">
        <v>20813700</v>
      </c>
      <c r="X86" s="40">
        <f>('Pivottable ẨN'!$W86-MSFT!$O$4)/MSFT!$O$8</f>
        <v>-0.6142124028202417</v>
      </c>
      <c r="Y86" s="41">
        <v>43836.291666666664</v>
      </c>
      <c r="Z86" s="40">
        <v>5.9021999999999997</v>
      </c>
      <c r="AA86" s="40">
        <v>5.9264999999999999</v>
      </c>
      <c r="AB86" s="40">
        <v>5.9317000000000002</v>
      </c>
      <c r="AC86" s="40">
        <v>5.7817999999999996</v>
      </c>
      <c r="AD86" s="40">
        <v>5.8079999999999998</v>
      </c>
      <c r="AE86" s="40">
        <f>('Pivottable ẨN'!$AF86-NVDA!$O$4)/NVDA!$O$8</f>
        <v>-1.0072554907455531</v>
      </c>
      <c r="AF86" s="40">
        <v>262636000</v>
      </c>
      <c r="AG86" s="41">
        <v>43836.291666666664</v>
      </c>
      <c r="AH86" s="40">
        <v>13.126899999999999</v>
      </c>
      <c r="AI86" s="40">
        <v>13.821999999999999</v>
      </c>
      <c r="AJ86" s="40">
        <v>13.84</v>
      </c>
      <c r="AK86" s="40">
        <v>13.644</v>
      </c>
      <c r="AL86" s="40">
        <v>13.65</v>
      </c>
      <c r="AM86" s="40">
        <f>('Pivottable ẨN'!$AN86-SONY!$O$4)/SONY!$O$8</f>
        <v>-0.24905309752660282</v>
      </c>
      <c r="AN86" s="40">
        <v>3777500</v>
      </c>
    </row>
    <row r="87" spans="1:40">
      <c r="A87" s="93">
        <v>44293.291666666664</v>
      </c>
      <c r="B87" s="42">
        <v>125.25449999999999</v>
      </c>
      <c r="C87" s="42">
        <v>127.9</v>
      </c>
      <c r="D87" s="42">
        <v>127.92</v>
      </c>
      <c r="E87" s="42">
        <v>125.14</v>
      </c>
      <c r="F87" s="42">
        <v>125.83</v>
      </c>
      <c r="G87" s="42">
        <v>83466700</v>
      </c>
      <c r="H87" s="42">
        <f>('Pivottable ẨN'!$G87-AAPL!$O$4)/AAPL!$O$8</f>
        <v>-0.16193194708742417</v>
      </c>
      <c r="I87" s="43">
        <v>44293.291666666664</v>
      </c>
      <c r="J87" s="42">
        <v>60.255200000000002</v>
      </c>
      <c r="K87" s="42">
        <v>66.25</v>
      </c>
      <c r="L87" s="42">
        <v>66.569999999999993</v>
      </c>
      <c r="M87" s="42">
        <v>65.36</v>
      </c>
      <c r="N87" s="42">
        <v>65.67</v>
      </c>
      <c r="O87" s="42">
        <f>('Pivottable ẨN'!$P87-INTC!$O$4)/INTC!$O$8</f>
        <v>-0.90405988918497882</v>
      </c>
      <c r="P87" s="42">
        <v>17793300</v>
      </c>
      <c r="Q87" s="43">
        <v>44293.291666666664</v>
      </c>
      <c r="R87" s="42">
        <v>242.59889999999999</v>
      </c>
      <c r="S87" s="42">
        <v>249.9</v>
      </c>
      <c r="T87" s="42">
        <v>250.93</v>
      </c>
      <c r="U87" s="42">
        <v>247.19</v>
      </c>
      <c r="V87" s="42">
        <v>247.81</v>
      </c>
      <c r="W87" s="42">
        <v>22719800</v>
      </c>
      <c r="X87" s="42">
        <f>('Pivottable ẨN'!$W87-MSFT!$O$4)/MSFT!$O$8</f>
        <v>-0.46429530505403688</v>
      </c>
      <c r="Y87" s="43">
        <v>44293.291666666664</v>
      </c>
      <c r="Z87" s="42">
        <v>14.1135</v>
      </c>
      <c r="AA87" s="42">
        <v>14.1435</v>
      </c>
      <c r="AB87" s="42">
        <v>14.243499999999999</v>
      </c>
      <c r="AC87" s="42">
        <v>13.711499999999999</v>
      </c>
      <c r="AD87" s="42">
        <v>13.880699999999999</v>
      </c>
      <c r="AE87" s="42">
        <f>('Pivottable ẨN'!$AF87-NVDA!$O$4)/NVDA!$O$8</f>
        <v>-1.068156650158169</v>
      </c>
      <c r="AF87" s="42">
        <v>251284000</v>
      </c>
      <c r="AG87" s="43">
        <v>44293.291666666664</v>
      </c>
      <c r="AH87" s="42">
        <v>21.257300000000001</v>
      </c>
      <c r="AI87" s="42">
        <v>22.172000000000001</v>
      </c>
      <c r="AJ87" s="42">
        <v>22.268000000000001</v>
      </c>
      <c r="AK87" s="42">
        <v>21.928000000000001</v>
      </c>
      <c r="AL87" s="42">
        <v>22.11</v>
      </c>
      <c r="AM87" s="42">
        <f>('Pivottable ẨN'!$AN87-SONY!$O$4)/SONY!$O$8</f>
        <v>-0.80614644559104043</v>
      </c>
      <c r="AN87" s="42">
        <v>2446500</v>
      </c>
    </row>
    <row r="88" spans="1:40">
      <c r="A88" s="92">
        <v>44245.291666666664</v>
      </c>
      <c r="B88" s="40">
        <v>127.0271</v>
      </c>
      <c r="C88" s="40">
        <v>129.71</v>
      </c>
      <c r="D88" s="40">
        <v>130</v>
      </c>
      <c r="E88" s="40">
        <v>127.41</v>
      </c>
      <c r="F88" s="40">
        <v>129.19999999999999</v>
      </c>
      <c r="G88" s="40">
        <v>96856700</v>
      </c>
      <c r="H88" s="40">
        <f>('Pivottable ẨN'!$G88-AAPL!$O$4)/AAPL!$O$8</f>
        <v>9.038335627025311E-2</v>
      </c>
      <c r="I88" s="41">
        <v>44245.291666666664</v>
      </c>
      <c r="J88" s="40">
        <v>56.0351</v>
      </c>
      <c r="K88" s="40">
        <v>61.61</v>
      </c>
      <c r="L88" s="40">
        <v>61.98</v>
      </c>
      <c r="M88" s="40">
        <v>60.64</v>
      </c>
      <c r="N88" s="40">
        <v>60.65</v>
      </c>
      <c r="O88" s="40">
        <f>('Pivottable ẨN'!$P88-INTC!$O$4)/INTC!$O$8</f>
        <v>-0.90183048706588465</v>
      </c>
      <c r="P88" s="40">
        <v>17846100</v>
      </c>
      <c r="Q88" s="41">
        <v>44245.291666666664</v>
      </c>
      <c r="R88" s="40">
        <v>236.66739999999999</v>
      </c>
      <c r="S88" s="40">
        <v>243.79</v>
      </c>
      <c r="T88" s="40">
        <v>243.93</v>
      </c>
      <c r="U88" s="40">
        <v>240.86</v>
      </c>
      <c r="V88" s="40">
        <v>241.8</v>
      </c>
      <c r="W88" s="40">
        <v>16925600</v>
      </c>
      <c r="X88" s="40">
        <f>('Pivottable ẨN'!$W88-MSFT!$O$4)/MSFT!$O$8</f>
        <v>-0.92001622624229762</v>
      </c>
      <c r="Y88" s="41">
        <v>44245.291666666664</v>
      </c>
      <c r="Z88" s="40">
        <v>14.7925</v>
      </c>
      <c r="AA88" s="40">
        <v>14.829000000000001</v>
      </c>
      <c r="AB88" s="40">
        <v>14.8733</v>
      </c>
      <c r="AC88" s="40">
        <v>14.574999999999999</v>
      </c>
      <c r="AD88" s="40">
        <v>14.728999999999999</v>
      </c>
      <c r="AE88" s="40">
        <f>('Pivottable ẨN'!$AF88-NVDA!$O$4)/NVDA!$O$8</f>
        <v>-1.161589929961738</v>
      </c>
      <c r="AF88" s="40">
        <v>233868000</v>
      </c>
      <c r="AG88" s="41">
        <v>44245.291666666664</v>
      </c>
      <c r="AH88" s="40">
        <v>21.710999999999999</v>
      </c>
      <c r="AI88" s="40">
        <v>22.704000000000001</v>
      </c>
      <c r="AJ88" s="40">
        <v>22.774000000000001</v>
      </c>
      <c r="AK88" s="40">
        <v>22.486000000000001</v>
      </c>
      <c r="AL88" s="40">
        <v>22.65</v>
      </c>
      <c r="AM88" s="40">
        <f>('Pivottable ẨN'!$AN88-SONY!$O$4)/SONY!$O$8</f>
        <v>-0.64312025545497853</v>
      </c>
      <c r="AN88" s="40">
        <v>2836000</v>
      </c>
    </row>
    <row r="89" spans="1:40">
      <c r="A89" s="93">
        <v>43957.291666666664</v>
      </c>
      <c r="B89" s="42">
        <v>73.036799999999999</v>
      </c>
      <c r="C89" s="42">
        <v>75.157499999999999</v>
      </c>
      <c r="D89" s="42">
        <v>75.81</v>
      </c>
      <c r="E89" s="42">
        <v>74.717500000000001</v>
      </c>
      <c r="F89" s="42">
        <v>75.114999999999995</v>
      </c>
      <c r="G89" s="42">
        <v>142333600</v>
      </c>
      <c r="H89" s="42">
        <f>('Pivottable ẨN'!$G89-AAPL!$O$4)/AAPL!$O$8</f>
        <v>0.94733016876216902</v>
      </c>
      <c r="I89" s="43">
        <v>43957.291666666664</v>
      </c>
      <c r="J89" s="42">
        <v>52.755600000000001</v>
      </c>
      <c r="K89" s="42">
        <v>59.18</v>
      </c>
      <c r="L89" s="42">
        <v>59.95</v>
      </c>
      <c r="M89" s="42">
        <v>58.94</v>
      </c>
      <c r="N89" s="42">
        <v>59.04</v>
      </c>
      <c r="O89" s="42">
        <f>('Pivottable ẨN'!$P89-INTC!$O$4)/INTC!$O$8</f>
        <v>-0.90172070590092923</v>
      </c>
      <c r="P89" s="42">
        <v>17848700</v>
      </c>
      <c r="Q89" s="43">
        <v>43957.291666666664</v>
      </c>
      <c r="R89" s="42">
        <v>175.42420000000001</v>
      </c>
      <c r="S89" s="42">
        <v>182.54</v>
      </c>
      <c r="T89" s="42">
        <v>184.2</v>
      </c>
      <c r="U89" s="42">
        <v>181.63</v>
      </c>
      <c r="V89" s="42">
        <v>182.08</v>
      </c>
      <c r="W89" s="42">
        <v>32139300</v>
      </c>
      <c r="X89" s="42">
        <f>('Pivottable ẨN'!$W89-MSFT!$O$4)/MSFT!$O$8</f>
        <v>0.27655989793046876</v>
      </c>
      <c r="Y89" s="43">
        <v>43957.291666666664</v>
      </c>
      <c r="Z89" s="42">
        <v>7.4185999999999996</v>
      </c>
      <c r="AA89" s="42">
        <v>7.4447000000000001</v>
      </c>
      <c r="AB89" s="42">
        <v>7.55</v>
      </c>
      <c r="AC89" s="42">
        <v>7.3853</v>
      </c>
      <c r="AD89" s="42">
        <v>7.4233000000000002</v>
      </c>
      <c r="AE89" s="42">
        <f>('Pivottable ẨN'!$AF89-NVDA!$O$4)/NVDA!$O$8</f>
        <v>-0.680925705267171</v>
      </c>
      <c r="AF89" s="42">
        <v>323464000</v>
      </c>
      <c r="AG89" s="43">
        <v>43957.291666666664</v>
      </c>
      <c r="AH89" s="42">
        <v>12.1928</v>
      </c>
      <c r="AI89" s="42">
        <v>12.79</v>
      </c>
      <c r="AJ89" s="42">
        <v>12.852</v>
      </c>
      <c r="AK89" s="42">
        <v>12.648</v>
      </c>
      <c r="AL89" s="42">
        <v>12.788</v>
      </c>
      <c r="AM89" s="42">
        <f>('Pivottable ẨN'!$AN89-SONY!$O$4)/SONY!$O$8</f>
        <v>8.1812636241194267E-2</v>
      </c>
      <c r="AN89" s="42">
        <v>4568000</v>
      </c>
    </row>
    <row r="90" spans="1:40">
      <c r="A90" s="92">
        <v>44460.291666666664</v>
      </c>
      <c r="B90" s="40">
        <v>140.9127</v>
      </c>
      <c r="C90" s="40">
        <v>143.43</v>
      </c>
      <c r="D90" s="40">
        <v>144.6</v>
      </c>
      <c r="E90" s="40">
        <v>142.78</v>
      </c>
      <c r="F90" s="40">
        <v>143.93</v>
      </c>
      <c r="G90" s="40">
        <v>75834000</v>
      </c>
      <c r="H90" s="40">
        <f>('Pivottable ẨN'!$G90-AAPL!$O$4)/AAPL!$O$8</f>
        <v>-0.30575920742634455</v>
      </c>
      <c r="I90" s="41">
        <v>44460.291666666664</v>
      </c>
      <c r="J90" s="40">
        <v>48.6965</v>
      </c>
      <c r="K90" s="40">
        <v>52.87</v>
      </c>
      <c r="L90" s="40">
        <v>53.45</v>
      </c>
      <c r="M90" s="40">
        <v>52.83</v>
      </c>
      <c r="N90" s="40">
        <v>53.2</v>
      </c>
      <c r="O90" s="40">
        <f>('Pivottable ẨN'!$P90-INTC!$O$4)/INTC!$O$8</f>
        <v>-0.89664543819799125</v>
      </c>
      <c r="P90" s="40">
        <v>17968900</v>
      </c>
      <c r="Q90" s="41">
        <v>44460.291666666664</v>
      </c>
      <c r="R90" s="40">
        <v>287.39699999999999</v>
      </c>
      <c r="S90" s="40">
        <v>294.8</v>
      </c>
      <c r="T90" s="40">
        <v>297.54000000000002</v>
      </c>
      <c r="U90" s="40">
        <v>294.07</v>
      </c>
      <c r="V90" s="40">
        <v>295.69</v>
      </c>
      <c r="W90" s="40">
        <v>22364100</v>
      </c>
      <c r="X90" s="40">
        <f>('Pivottable ẨN'!$W90-MSFT!$O$4)/MSFT!$O$8</f>
        <v>-0.49227154537481704</v>
      </c>
      <c r="Y90" s="41">
        <v>44460.291666666664</v>
      </c>
      <c r="Z90" s="40">
        <v>21.209599999999998</v>
      </c>
      <c r="AA90" s="40">
        <v>21.245999999999999</v>
      </c>
      <c r="AB90" s="40">
        <v>21.425000000000001</v>
      </c>
      <c r="AC90" s="40">
        <v>20.95</v>
      </c>
      <c r="AD90" s="40">
        <v>21.417000000000002</v>
      </c>
      <c r="AE90" s="40">
        <f>('Pivottable ẨN'!$AF90-NVDA!$O$4)/NVDA!$O$8</f>
        <v>-1.318134664956464</v>
      </c>
      <c r="AF90" s="40">
        <v>204688000</v>
      </c>
      <c r="AG90" s="41">
        <v>44460.291666666664</v>
      </c>
      <c r="AH90" s="40">
        <v>21.554500000000001</v>
      </c>
      <c r="AI90" s="40">
        <v>22.481999999999999</v>
      </c>
      <c r="AJ90" s="40">
        <v>22.582000000000001</v>
      </c>
      <c r="AK90" s="40">
        <v>22.33</v>
      </c>
      <c r="AL90" s="40">
        <v>22.5</v>
      </c>
      <c r="AM90" s="40">
        <f>('Pivottable ẨN'!$AN90-SONY!$O$4)/SONY!$O$8</f>
        <v>0.1839394408450431</v>
      </c>
      <c r="AN90" s="40">
        <v>4812000</v>
      </c>
    </row>
    <row r="91" spans="1:40">
      <c r="A91" s="93">
        <v>43872.291666666664</v>
      </c>
      <c r="B91" s="42">
        <v>77.647900000000007</v>
      </c>
      <c r="C91" s="42">
        <v>79.902500000000003</v>
      </c>
      <c r="D91" s="42">
        <v>80.974999999999994</v>
      </c>
      <c r="E91" s="42">
        <v>79.677499999999995</v>
      </c>
      <c r="F91" s="42">
        <v>80.900000000000006</v>
      </c>
      <c r="G91" s="42">
        <v>94323200</v>
      </c>
      <c r="H91" s="42">
        <f>('Pivottable ẨN'!$G91-AAPL!$O$4)/AAPL!$O$8</f>
        <v>4.2643190395968165E-2</v>
      </c>
      <c r="I91" s="43">
        <v>43872.291666666664</v>
      </c>
      <c r="J91" s="42">
        <v>59.754600000000003</v>
      </c>
      <c r="K91" s="42">
        <v>67.41</v>
      </c>
      <c r="L91" s="42">
        <v>67.709999999999994</v>
      </c>
      <c r="M91" s="42">
        <v>66.569999999999993</v>
      </c>
      <c r="N91" s="42">
        <v>66.83</v>
      </c>
      <c r="O91" s="42">
        <f>('Pivottable ẨN'!$P91-INTC!$O$4)/INTC!$O$8</f>
        <v>-0.89636254058060627</v>
      </c>
      <c r="P91" s="42">
        <v>17975600</v>
      </c>
      <c r="Q91" s="43">
        <v>43872.291666666664</v>
      </c>
      <c r="R91" s="42">
        <v>176.76730000000001</v>
      </c>
      <c r="S91" s="42">
        <v>184.44</v>
      </c>
      <c r="T91" s="42">
        <v>190.7</v>
      </c>
      <c r="U91" s="42">
        <v>183.5</v>
      </c>
      <c r="V91" s="42">
        <v>190.65</v>
      </c>
      <c r="W91" s="42">
        <v>53159900</v>
      </c>
      <c r="X91" s="42">
        <f>('Pivottable ẨN'!$W91-MSFT!$O$4)/MSFT!$O$8</f>
        <v>1.9298558138342958</v>
      </c>
      <c r="Y91" s="43">
        <v>43872.291666666664</v>
      </c>
      <c r="Z91" s="42">
        <v>6.6696999999999997</v>
      </c>
      <c r="AA91" s="42">
        <v>6.6971999999999996</v>
      </c>
      <c r="AB91" s="42">
        <v>6.8125</v>
      </c>
      <c r="AC91" s="42">
        <v>6.6207000000000003</v>
      </c>
      <c r="AD91" s="42">
        <v>6.6829999999999998</v>
      </c>
      <c r="AE91" s="42">
        <f>('Pivottable ẨN'!$AF91-NVDA!$O$4)/NVDA!$O$8</f>
        <v>1.0094784633057621</v>
      </c>
      <c r="AF91" s="42">
        <v>638556000</v>
      </c>
      <c r="AG91" s="43">
        <v>43872.291666666664</v>
      </c>
      <c r="AH91" s="42">
        <v>13.3568</v>
      </c>
      <c r="AI91" s="42">
        <v>14.064</v>
      </c>
      <c r="AJ91" s="42">
        <v>14.17</v>
      </c>
      <c r="AK91" s="42">
        <v>14.038</v>
      </c>
      <c r="AL91" s="42">
        <v>14.125999999999999</v>
      </c>
      <c r="AM91" s="42">
        <f>('Pivottable ẨN'!$AN91-SONY!$O$4)/SONY!$O$8</f>
        <v>-4.7101526947270628E-2</v>
      </c>
      <c r="AN91" s="42">
        <v>4260000</v>
      </c>
    </row>
    <row r="92" spans="1:40">
      <c r="A92" s="92">
        <v>43859.291666666664</v>
      </c>
      <c r="B92" s="40">
        <v>78.610500000000002</v>
      </c>
      <c r="C92" s="40">
        <v>81.084999999999994</v>
      </c>
      <c r="D92" s="40">
        <v>81.962500000000006</v>
      </c>
      <c r="E92" s="40">
        <v>80.344999999999999</v>
      </c>
      <c r="F92" s="40">
        <v>81.112499999999997</v>
      </c>
      <c r="G92" s="40">
        <v>216229200</v>
      </c>
      <c r="H92" s="40">
        <f>('Pivottable ẨN'!$G92-AAPL!$O$4)/AAPL!$O$8</f>
        <v>2.3397865340196433</v>
      </c>
      <c r="I92" s="41">
        <v>43859.291666666664</v>
      </c>
      <c r="J92" s="40">
        <v>58.5092</v>
      </c>
      <c r="K92" s="40">
        <v>66.33</v>
      </c>
      <c r="L92" s="40">
        <v>68.06</v>
      </c>
      <c r="M92" s="40">
        <v>66.17</v>
      </c>
      <c r="N92" s="40">
        <v>67.63</v>
      </c>
      <c r="O92" s="40">
        <f>('Pivottable ẨN'!$P92-INTC!$O$4)/INTC!$O$8</f>
        <v>-0.89297621387698212</v>
      </c>
      <c r="P92" s="40">
        <v>18055800</v>
      </c>
      <c r="Q92" s="41">
        <v>43859.291666666664</v>
      </c>
      <c r="R92" s="40">
        <v>161.04949999999999</v>
      </c>
      <c r="S92" s="40">
        <v>168.04</v>
      </c>
      <c r="T92" s="40">
        <v>168.75</v>
      </c>
      <c r="U92" s="40">
        <v>165.69</v>
      </c>
      <c r="V92" s="40">
        <v>167.84</v>
      </c>
      <c r="W92" s="40">
        <v>34754500</v>
      </c>
      <c r="X92" s="40">
        <f>('Pivottable ẨN'!$W92-MSFT!$O$4)/MSFT!$O$8</f>
        <v>0.48224857852339609</v>
      </c>
      <c r="Y92" s="41">
        <v>43859.291666666664</v>
      </c>
      <c r="Z92" s="40">
        <v>6.1132999999999997</v>
      </c>
      <c r="AA92" s="40">
        <v>6.1384999999999996</v>
      </c>
      <c r="AB92" s="40">
        <v>6.2210000000000001</v>
      </c>
      <c r="AC92" s="40">
        <v>6.0984999999999996</v>
      </c>
      <c r="AD92" s="40">
        <v>6.1848000000000001</v>
      </c>
      <c r="AE92" s="40">
        <f>('Pivottable ẨN'!$AF92-NVDA!$O$4)/NVDA!$O$8</f>
        <v>-1.0275773363987408</v>
      </c>
      <c r="AF92" s="40">
        <v>258848000</v>
      </c>
      <c r="AG92" s="41">
        <v>43859.291666666664</v>
      </c>
      <c r="AH92" s="40">
        <v>13.6379</v>
      </c>
      <c r="AI92" s="40">
        <v>14.36</v>
      </c>
      <c r="AJ92" s="40">
        <v>14.404</v>
      </c>
      <c r="AK92" s="40">
        <v>14.33</v>
      </c>
      <c r="AL92" s="40">
        <v>14.38</v>
      </c>
      <c r="AM92" s="40">
        <f>('Pivottable ẨN'!$AN92-SONY!$O$4)/SONY!$O$8</f>
        <v>-0.5472717380193991</v>
      </c>
      <c r="AN92" s="40">
        <v>3065000</v>
      </c>
    </row>
    <row r="93" spans="1:40">
      <c r="A93" s="93">
        <v>43832.291666666664</v>
      </c>
      <c r="B93" s="42">
        <v>72.796000000000006</v>
      </c>
      <c r="C93" s="42">
        <v>75.087500000000006</v>
      </c>
      <c r="D93" s="42">
        <v>75.150000000000006</v>
      </c>
      <c r="E93" s="42">
        <v>73.797499999999999</v>
      </c>
      <c r="F93" s="42">
        <v>74.06</v>
      </c>
      <c r="G93" s="42">
        <v>135480400</v>
      </c>
      <c r="H93" s="42">
        <f>('Pivottable ẨN'!$G93-AAPL!$O$4)/AAPL!$O$8</f>
        <v>0.8181914654783129</v>
      </c>
      <c r="I93" s="43">
        <v>43832.291666666664</v>
      </c>
      <c r="J93" s="42">
        <v>53.666499999999999</v>
      </c>
      <c r="K93" s="42">
        <v>60.84</v>
      </c>
      <c r="L93" s="42">
        <v>60.97</v>
      </c>
      <c r="M93" s="42">
        <v>60.22</v>
      </c>
      <c r="N93" s="42">
        <v>60.24</v>
      </c>
      <c r="O93" s="42">
        <f>('Pivottable ẨN'!$P93-INTC!$O$4)/INTC!$O$8</f>
        <v>-0.8929677691719855</v>
      </c>
      <c r="P93" s="42">
        <v>18056000</v>
      </c>
      <c r="Q93" s="43">
        <v>43832.291666666664</v>
      </c>
      <c r="R93" s="42">
        <v>153.93819999999999</v>
      </c>
      <c r="S93" s="42">
        <v>160.62</v>
      </c>
      <c r="T93" s="42">
        <v>160.72999999999999</v>
      </c>
      <c r="U93" s="42">
        <v>158.33000000000001</v>
      </c>
      <c r="V93" s="42">
        <v>158.78</v>
      </c>
      <c r="W93" s="42">
        <v>22622100</v>
      </c>
      <c r="X93" s="42">
        <f>('Pivottable ẨN'!$W93-MSFT!$O$4)/MSFT!$O$8</f>
        <v>-0.47197952962344991</v>
      </c>
      <c r="Y93" s="43">
        <v>43832.291666666664</v>
      </c>
      <c r="Z93" s="42">
        <v>5.9730999999999996</v>
      </c>
      <c r="AA93" s="42">
        <v>5.9977</v>
      </c>
      <c r="AB93" s="42">
        <v>5.9977</v>
      </c>
      <c r="AC93" s="42">
        <v>5.9180000000000001</v>
      </c>
      <c r="AD93" s="42">
        <v>5.9687999999999999</v>
      </c>
      <c r="AE93" s="42">
        <f>('Pivottable ẨN'!$AF93-NVDA!$O$4)/NVDA!$O$8</f>
        <v>-1.141911859778028</v>
      </c>
      <c r="AF93" s="42">
        <v>237536000</v>
      </c>
      <c r="AG93" s="43">
        <v>43832.291666666664</v>
      </c>
      <c r="AH93" s="42">
        <v>13.1174</v>
      </c>
      <c r="AI93" s="42">
        <v>13.811999999999999</v>
      </c>
      <c r="AJ93" s="42">
        <v>13.811999999999999</v>
      </c>
      <c r="AK93" s="42">
        <v>13.656000000000001</v>
      </c>
      <c r="AL93" s="42">
        <v>13.66</v>
      </c>
      <c r="AM93" s="42">
        <f>('Pivottable ẨN'!$AN93-SONY!$O$4)/SONY!$O$8</f>
        <v>-3.768409619486654E-2</v>
      </c>
      <c r="AN93" s="42">
        <v>4282500</v>
      </c>
    </row>
    <row r="94" spans="1:40">
      <c r="A94" s="92">
        <v>44410.291666666664</v>
      </c>
      <c r="B94" s="40">
        <v>142.75210000000001</v>
      </c>
      <c r="C94" s="40">
        <v>145.52000000000001</v>
      </c>
      <c r="D94" s="40">
        <v>146.94999999999999</v>
      </c>
      <c r="E94" s="40">
        <v>145.25</v>
      </c>
      <c r="F94" s="40">
        <v>146.36000000000001</v>
      </c>
      <c r="G94" s="40">
        <v>62880000</v>
      </c>
      <c r="H94" s="40">
        <f>('Pivottable ẨN'!$G94-AAPL!$O$4)/AAPL!$O$8</f>
        <v>-0.54985871748574344</v>
      </c>
      <c r="I94" s="41">
        <v>44410.291666666664</v>
      </c>
      <c r="J94" s="40">
        <v>49.1233</v>
      </c>
      <c r="K94" s="40">
        <v>53.68</v>
      </c>
      <c r="L94" s="40">
        <v>54.47</v>
      </c>
      <c r="M94" s="40">
        <v>53.54</v>
      </c>
      <c r="N94" s="40">
        <v>53.99</v>
      </c>
      <c r="O94" s="40">
        <f>('Pivottable ẨN'!$P94-INTC!$O$4)/INTC!$O$8</f>
        <v>-0.8911901587702078</v>
      </c>
      <c r="P94" s="40">
        <v>18098100</v>
      </c>
      <c r="Q94" s="41">
        <v>44410.291666666664</v>
      </c>
      <c r="R94" s="40">
        <v>277.13709999999998</v>
      </c>
      <c r="S94" s="40">
        <v>284.82</v>
      </c>
      <c r="T94" s="40">
        <v>286.77</v>
      </c>
      <c r="U94" s="40">
        <v>283.74</v>
      </c>
      <c r="V94" s="40">
        <v>286.36</v>
      </c>
      <c r="W94" s="40">
        <v>16267400</v>
      </c>
      <c r="X94" s="40">
        <f>('Pivottable ẨN'!$W94-MSFT!$O$4)/MSFT!$O$8</f>
        <v>-0.97178446177543654</v>
      </c>
      <c r="Y94" s="41">
        <v>44410.291666666664</v>
      </c>
      <c r="Z94" s="40">
        <v>19.712700000000002</v>
      </c>
      <c r="AA94" s="40">
        <v>19.75</v>
      </c>
      <c r="AB94" s="40">
        <v>19.960999999999999</v>
      </c>
      <c r="AC94" s="40">
        <v>19.361000000000001</v>
      </c>
      <c r="AD94" s="40">
        <v>19.7</v>
      </c>
      <c r="AE94" s="40">
        <f>('Pivottable ẨN'!$AF94-NVDA!$O$4)/NVDA!$O$8</f>
        <v>-1.2497013325509558</v>
      </c>
      <c r="AF94" s="40">
        <v>217444000</v>
      </c>
      <c r="AG94" s="41">
        <v>44410.291666666664</v>
      </c>
      <c r="AH94" s="40">
        <v>20.018599999999999</v>
      </c>
      <c r="AI94" s="40">
        <v>20.88</v>
      </c>
      <c r="AJ94" s="40">
        <v>21.07</v>
      </c>
      <c r="AK94" s="40">
        <v>20.856000000000002</v>
      </c>
      <c r="AL94" s="40">
        <v>20.956</v>
      </c>
      <c r="AM94" s="40">
        <f>('Pivottable ẨN'!$AN94-SONY!$O$4)/SONY!$O$8</f>
        <v>-0.97754368528479485</v>
      </c>
      <c r="AN94" s="40">
        <v>2037000</v>
      </c>
    </row>
    <row r="95" spans="1:40">
      <c r="A95" s="93">
        <v>44358.291666666664</v>
      </c>
      <c r="B95" s="42">
        <v>124.9278</v>
      </c>
      <c r="C95" s="42">
        <v>127.35</v>
      </c>
      <c r="D95" s="42">
        <v>127.44</v>
      </c>
      <c r="E95" s="42">
        <v>126.1</v>
      </c>
      <c r="F95" s="42">
        <v>126.53</v>
      </c>
      <c r="G95" s="42">
        <v>53522400</v>
      </c>
      <c r="H95" s="42">
        <f>('Pivottable ẨN'!$G95-AAPL!$O$4)/AAPL!$O$8</f>
        <v>-0.72618923897191234</v>
      </c>
      <c r="I95" s="43">
        <v>44358.291666666664</v>
      </c>
      <c r="J95" s="42">
        <v>52.939399999999999</v>
      </c>
      <c r="K95" s="42">
        <v>57.85</v>
      </c>
      <c r="L95" s="42">
        <v>57.94</v>
      </c>
      <c r="M95" s="42">
        <v>56.95</v>
      </c>
      <c r="N95" s="42">
        <v>57.47</v>
      </c>
      <c r="O95" s="42">
        <f>('Pivottable ẨN'!$P95-INTC!$O$4)/INTC!$O$8</f>
        <v>-0.89027813063057826</v>
      </c>
      <c r="P95" s="42">
        <v>18119700</v>
      </c>
      <c r="Q95" s="43">
        <v>44358.291666666664</v>
      </c>
      <c r="R95" s="42">
        <v>250.93350000000001</v>
      </c>
      <c r="S95" s="42">
        <v>257.89</v>
      </c>
      <c r="T95" s="42">
        <v>258.49</v>
      </c>
      <c r="U95" s="42">
        <v>256.61</v>
      </c>
      <c r="V95" s="42">
        <v>257.99</v>
      </c>
      <c r="W95" s="42">
        <v>18999700</v>
      </c>
      <c r="X95" s="42">
        <f>('Pivottable ẨN'!$W95-MSFT!$O$4)/MSFT!$O$8</f>
        <v>-0.75688572287055145</v>
      </c>
      <c r="Y95" s="43">
        <v>44358.291666666664</v>
      </c>
      <c r="Z95" s="42">
        <v>17.791599999999999</v>
      </c>
      <c r="AA95" s="42">
        <v>17.825299999999999</v>
      </c>
      <c r="AB95" s="42">
        <v>17.939299999999999</v>
      </c>
      <c r="AC95" s="42">
        <v>17.4438</v>
      </c>
      <c r="AD95" s="42">
        <v>17.479500000000002</v>
      </c>
      <c r="AE95" s="42">
        <f>('Pivottable ẨN'!$AF95-NVDA!$O$4)/NVDA!$O$8</f>
        <v>-0.18283662453206695</v>
      </c>
      <c r="AF95" s="42">
        <v>416308000</v>
      </c>
      <c r="AG95" s="43">
        <v>44358.291666666664</v>
      </c>
      <c r="AH95" s="42">
        <v>19.098199999999999</v>
      </c>
      <c r="AI95" s="42">
        <v>19.920000000000002</v>
      </c>
      <c r="AJ95" s="42">
        <v>19.943999999999999</v>
      </c>
      <c r="AK95" s="42">
        <v>19.72</v>
      </c>
      <c r="AL95" s="42">
        <v>19.795999999999999</v>
      </c>
      <c r="AM95" s="42">
        <f>('Pivottable ẨN'!$AN95-SONY!$O$4)/SONY!$O$8</f>
        <v>-0.57050140054199583</v>
      </c>
      <c r="AN95" s="42">
        <v>3009500</v>
      </c>
    </row>
    <row r="96" spans="1:40">
      <c r="A96" s="92">
        <v>44474.291666666664</v>
      </c>
      <c r="B96" s="40">
        <v>138.63339999999999</v>
      </c>
      <c r="C96" s="40">
        <v>141.11000000000001</v>
      </c>
      <c r="D96" s="40">
        <v>142.24</v>
      </c>
      <c r="E96" s="40">
        <v>139.36000000000001</v>
      </c>
      <c r="F96" s="40">
        <v>139.49</v>
      </c>
      <c r="G96" s="40">
        <v>80861100</v>
      </c>
      <c r="H96" s="40">
        <f>('Pivottable ẨN'!$G96-AAPL!$O$4)/AAPL!$O$8</f>
        <v>-0.21103073382594278</v>
      </c>
      <c r="I96" s="41">
        <v>44474.291666666664</v>
      </c>
      <c r="J96" s="40">
        <v>49.691299999999998</v>
      </c>
      <c r="K96" s="40">
        <v>53.95</v>
      </c>
      <c r="L96" s="40">
        <v>54.34</v>
      </c>
      <c r="M96" s="40">
        <v>53.48</v>
      </c>
      <c r="N96" s="40">
        <v>53.55</v>
      </c>
      <c r="O96" s="40">
        <f>('Pivottable ẨN'!$P96-INTC!$O$4)/INTC!$O$8</f>
        <v>-0.88986856243824475</v>
      </c>
      <c r="P96" s="40">
        <v>18129400</v>
      </c>
      <c r="Q96" s="41">
        <v>44474.291666666664</v>
      </c>
      <c r="R96" s="40">
        <v>281.5086</v>
      </c>
      <c r="S96" s="40">
        <v>288.76</v>
      </c>
      <c r="T96" s="40">
        <v>290.39999999999998</v>
      </c>
      <c r="U96" s="40">
        <v>284.05</v>
      </c>
      <c r="V96" s="40">
        <v>284.05</v>
      </c>
      <c r="W96" s="40">
        <v>24993000</v>
      </c>
      <c r="X96" s="40">
        <f>('Pivottable ẨN'!$W96-MSFT!$O$4)/MSFT!$O$8</f>
        <v>-0.28550534301524733</v>
      </c>
      <c r="Y96" s="41">
        <v>44474.291666666664</v>
      </c>
      <c r="Z96" s="40">
        <v>20.416</v>
      </c>
      <c r="AA96" s="40">
        <v>20.451000000000001</v>
      </c>
      <c r="AB96" s="40">
        <v>20.648</v>
      </c>
      <c r="AC96" s="40">
        <v>19.853999999999999</v>
      </c>
      <c r="AD96" s="40">
        <v>19.95</v>
      </c>
      <c r="AE96" s="40">
        <f>('Pivottable ẨN'!$AF96-NVDA!$O$4)/NVDA!$O$8</f>
        <v>-0.91795310353780091</v>
      </c>
      <c r="AF96" s="40">
        <v>279282000</v>
      </c>
      <c r="AG96" s="41">
        <v>44474.291666666664</v>
      </c>
      <c r="AH96" s="40">
        <v>20.508500000000002</v>
      </c>
      <c r="AI96" s="40">
        <v>21.341999999999999</v>
      </c>
      <c r="AJ96" s="40">
        <v>21.512</v>
      </c>
      <c r="AK96" s="40">
        <v>21.27</v>
      </c>
      <c r="AL96" s="40">
        <v>21.373999999999999</v>
      </c>
      <c r="AM96" s="40">
        <f>('Pivottable ẨN'!$AN96-SONY!$O$4)/SONY!$O$8</f>
        <v>-0.75633870072276987</v>
      </c>
      <c r="AN96" s="40">
        <v>2565500</v>
      </c>
    </row>
    <row r="97" spans="1:40">
      <c r="A97" s="93">
        <v>43868.291666666664</v>
      </c>
      <c r="B97" s="42">
        <v>77.75</v>
      </c>
      <c r="C97" s="42">
        <v>80.007499999999993</v>
      </c>
      <c r="D97" s="42">
        <v>80.849999999999994</v>
      </c>
      <c r="E97" s="42">
        <v>79.5</v>
      </c>
      <c r="F97" s="42">
        <v>80.592500000000001</v>
      </c>
      <c r="G97" s="42">
        <v>117684000</v>
      </c>
      <c r="H97" s="42">
        <f>('Pivottable ẨN'!$G97-AAPL!$O$4)/AAPL!$O$8</f>
        <v>0.48284388783271409</v>
      </c>
      <c r="I97" s="43">
        <v>43868.291666666664</v>
      </c>
      <c r="J97" s="42">
        <v>58.522500000000001</v>
      </c>
      <c r="K97" s="42">
        <v>66.02</v>
      </c>
      <c r="L97" s="42">
        <v>67.3</v>
      </c>
      <c r="M97" s="42">
        <v>66.010000000000005</v>
      </c>
      <c r="N97" s="42">
        <v>66.86</v>
      </c>
      <c r="O97" s="42">
        <f>('Pivottable ẨN'!$P97-INTC!$O$4)/INTC!$O$8</f>
        <v>-0.88964900010833392</v>
      </c>
      <c r="P97" s="42">
        <v>18134600</v>
      </c>
      <c r="Q97" s="43">
        <v>43868.291666666664</v>
      </c>
      <c r="R97" s="42">
        <v>176.24019999999999</v>
      </c>
      <c r="S97" s="42">
        <v>183.89</v>
      </c>
      <c r="T97" s="42">
        <v>185.63</v>
      </c>
      <c r="U97" s="42">
        <v>182.48</v>
      </c>
      <c r="V97" s="42">
        <v>182.85</v>
      </c>
      <c r="W97" s="42">
        <v>33529100</v>
      </c>
      <c r="X97" s="42">
        <f>('Pivottable ẨN'!$W97-MSFT!$O$4)/MSFT!$O$8</f>
        <v>0.38586936882678657</v>
      </c>
      <c r="Y97" s="43">
        <v>43868.291666666664</v>
      </c>
      <c r="Z97" s="42">
        <v>6.2638999999999996</v>
      </c>
      <c r="AA97" s="42">
        <v>6.2897999999999996</v>
      </c>
      <c r="AB97" s="42">
        <v>6.3383000000000003</v>
      </c>
      <c r="AC97" s="42">
        <v>6.2641999999999998</v>
      </c>
      <c r="AD97" s="42">
        <v>6.3159999999999998</v>
      </c>
      <c r="AE97" s="42">
        <f>('Pivottable ẨN'!$AF97-NVDA!$O$4)/NVDA!$O$8</f>
        <v>-1.3982632517241551</v>
      </c>
      <c r="AF97" s="42">
        <v>189752000</v>
      </c>
      <c r="AG97" s="43">
        <v>43868.291666666664</v>
      </c>
      <c r="AH97" s="42">
        <v>13.3131</v>
      </c>
      <c r="AI97" s="42">
        <v>14.018000000000001</v>
      </c>
      <c r="AJ97" s="42">
        <v>14.25</v>
      </c>
      <c r="AK97" s="42">
        <v>13.942</v>
      </c>
      <c r="AL97" s="42">
        <v>14.2</v>
      </c>
      <c r="AM97" s="42">
        <f>('Pivottable ẨN'!$AN97-SONY!$O$4)/SONY!$O$8</f>
        <v>1.2303206355566088</v>
      </c>
      <c r="AN97" s="42">
        <v>7312000</v>
      </c>
    </row>
    <row r="98" spans="1:40">
      <c r="A98" s="92">
        <v>43796.291666666664</v>
      </c>
      <c r="B98" s="40">
        <v>64.916499999999999</v>
      </c>
      <c r="C98" s="40">
        <v>66.959999999999994</v>
      </c>
      <c r="D98" s="40">
        <v>66.995000000000005</v>
      </c>
      <c r="E98" s="40">
        <v>66.327500000000001</v>
      </c>
      <c r="F98" s="40">
        <v>66.394999999999996</v>
      </c>
      <c r="G98" s="40">
        <v>65235600</v>
      </c>
      <c r="H98" s="40">
        <f>('Pivottable ẨN'!$G98-AAPL!$O$4)/AAPL!$O$8</f>
        <v>-0.5054708213999074</v>
      </c>
      <c r="I98" s="41">
        <v>43796.291666666664</v>
      </c>
      <c r="J98" s="40">
        <v>51.611199999999997</v>
      </c>
      <c r="K98" s="40">
        <v>58.51</v>
      </c>
      <c r="L98" s="40">
        <v>58.59</v>
      </c>
      <c r="M98" s="40">
        <v>57.91</v>
      </c>
      <c r="N98" s="40">
        <v>58.53</v>
      </c>
      <c r="O98" s="40">
        <f>('Pivottable ẨN'!$P98-INTC!$O$4)/INTC!$O$8</f>
        <v>-0.88755471326918478</v>
      </c>
      <c r="P98" s="40">
        <v>18184200</v>
      </c>
      <c r="Q98" s="41">
        <v>43796.291666666664</v>
      </c>
      <c r="R98" s="40">
        <v>145.98349999999999</v>
      </c>
      <c r="S98" s="40">
        <v>152.32</v>
      </c>
      <c r="T98" s="40">
        <v>152.5</v>
      </c>
      <c r="U98" s="40">
        <v>151.52000000000001</v>
      </c>
      <c r="V98" s="40">
        <v>152.33000000000001</v>
      </c>
      <c r="W98" s="40">
        <v>15184400</v>
      </c>
      <c r="X98" s="40">
        <f>('Pivottable ẨN'!$W98-MSFT!$O$4)/MSFT!$O$8</f>
        <v>-1.0569637371968728</v>
      </c>
      <c r="Y98" s="41">
        <v>43796.291666666664</v>
      </c>
      <c r="Z98" s="40">
        <v>5.4336000000000002</v>
      </c>
      <c r="AA98" s="40">
        <v>5.4560000000000004</v>
      </c>
      <c r="AB98" s="40">
        <v>5.5011999999999999</v>
      </c>
      <c r="AC98" s="40">
        <v>5.4295</v>
      </c>
      <c r="AD98" s="40">
        <v>5.4668000000000001</v>
      </c>
      <c r="AE98" s="40">
        <f>('Pivottable ẨN'!$AF98-NVDA!$O$4)/NVDA!$O$8</f>
        <v>-1.2586068932120678</v>
      </c>
      <c r="AF98" s="40">
        <v>215784000</v>
      </c>
      <c r="AG98" s="41">
        <v>43796.291666666664</v>
      </c>
      <c r="AH98" s="40">
        <v>12.1031</v>
      </c>
      <c r="AI98" s="40">
        <v>12.744</v>
      </c>
      <c r="AJ98" s="40">
        <v>12.75</v>
      </c>
      <c r="AK98" s="40">
        <v>12.64</v>
      </c>
      <c r="AL98" s="40">
        <v>12.656000000000001</v>
      </c>
      <c r="AM98" s="40">
        <f>('Pivottable ẨN'!$AN98-SONY!$O$4)/SONY!$O$8</f>
        <v>1.4458751616671914</v>
      </c>
      <c r="AN98" s="40">
        <v>7827000</v>
      </c>
    </row>
    <row r="99" spans="1:40">
      <c r="A99" s="93">
        <v>44447.291666666664</v>
      </c>
      <c r="B99" s="42">
        <v>152.3877</v>
      </c>
      <c r="C99" s="42">
        <v>155.11000000000001</v>
      </c>
      <c r="D99" s="42">
        <v>157.04</v>
      </c>
      <c r="E99" s="42">
        <v>153.97999999999999</v>
      </c>
      <c r="F99" s="42">
        <v>156.97999999999999</v>
      </c>
      <c r="G99" s="42">
        <v>74420200</v>
      </c>
      <c r="H99" s="42">
        <f>('Pivottable ẨN'!$G99-AAPL!$O$4)/AAPL!$O$8</f>
        <v>-0.33240023624539489</v>
      </c>
      <c r="I99" s="43">
        <v>44447.291666666664</v>
      </c>
      <c r="J99" s="42">
        <v>49.341299999999997</v>
      </c>
      <c r="K99" s="42">
        <v>53.57</v>
      </c>
      <c r="L99" s="42">
        <v>53.92</v>
      </c>
      <c r="M99" s="42">
        <v>52.99</v>
      </c>
      <c r="N99" s="42">
        <v>53.73</v>
      </c>
      <c r="O99" s="42">
        <f>('Pivottable ẨN'!$P99-INTC!$O$4)/INTC!$O$8</f>
        <v>-0.88540553584755799</v>
      </c>
      <c r="P99" s="42">
        <v>18235100</v>
      </c>
      <c r="Q99" s="43">
        <v>44447.291666666664</v>
      </c>
      <c r="R99" s="42">
        <v>292.6712</v>
      </c>
      <c r="S99" s="42">
        <v>300.20999999999998</v>
      </c>
      <c r="T99" s="42">
        <v>300.61</v>
      </c>
      <c r="U99" s="42">
        <v>297.47000000000003</v>
      </c>
      <c r="V99" s="42">
        <v>299.77999999999997</v>
      </c>
      <c r="W99" s="42">
        <v>15046800</v>
      </c>
      <c r="X99" s="42">
        <f>('Pivottable ẨN'!$W99-MSFT!$O$4)/MSFT!$O$8</f>
        <v>-1.0677861455976019</v>
      </c>
      <c r="Y99" s="43">
        <v>44447.291666666664</v>
      </c>
      <c r="Z99" s="42">
        <v>22.300699999999999</v>
      </c>
      <c r="AA99" s="42">
        <v>22.338999999999999</v>
      </c>
      <c r="AB99" s="42">
        <v>22.61</v>
      </c>
      <c r="AC99" s="42">
        <v>21.977</v>
      </c>
      <c r="AD99" s="42">
        <v>22.513000000000002</v>
      </c>
      <c r="AE99" s="42">
        <f>('Pivottable ẨN'!$AF99-NVDA!$O$4)/NVDA!$O$8</f>
        <v>-1.0512575440843721</v>
      </c>
      <c r="AF99" s="42">
        <v>254434000</v>
      </c>
      <c r="AG99" s="43">
        <v>44447.291666666664</v>
      </c>
      <c r="AH99" s="42">
        <v>20.6782</v>
      </c>
      <c r="AI99" s="42">
        <v>21.568000000000001</v>
      </c>
      <c r="AJ99" s="42">
        <v>21.712</v>
      </c>
      <c r="AK99" s="42">
        <v>21.404</v>
      </c>
      <c r="AL99" s="42">
        <v>21.655999999999999</v>
      </c>
      <c r="AM99" s="42">
        <f>('Pivottable ẨN'!$AN99-SONY!$O$4)/SONY!$O$8</f>
        <v>-0.99470433687806459</v>
      </c>
      <c r="AN99" s="42">
        <v>1996000</v>
      </c>
    </row>
    <row r="100" spans="1:40">
      <c r="A100" s="92">
        <v>44119.291666666664</v>
      </c>
      <c r="B100" s="40">
        <v>117.8336</v>
      </c>
      <c r="C100" s="40">
        <v>120.71</v>
      </c>
      <c r="D100" s="40">
        <v>121.2</v>
      </c>
      <c r="E100" s="40">
        <v>118.15</v>
      </c>
      <c r="F100" s="40">
        <v>118.72</v>
      </c>
      <c r="G100" s="40">
        <v>112559200</v>
      </c>
      <c r="H100" s="40">
        <f>('Pivottable ẨN'!$G100-AAPL!$O$4)/AAPL!$O$8</f>
        <v>0.386274398165244</v>
      </c>
      <c r="I100" s="41">
        <v>44119.291666666664</v>
      </c>
      <c r="J100" s="40">
        <v>48.330199999999998</v>
      </c>
      <c r="K100" s="40">
        <v>53.85</v>
      </c>
      <c r="L100" s="40">
        <v>53.98</v>
      </c>
      <c r="M100" s="40">
        <v>52.62</v>
      </c>
      <c r="N100" s="40">
        <v>52.75</v>
      </c>
      <c r="O100" s="40">
        <f>('Pivottable ẨN'!$P100-INTC!$O$4)/INTC!$O$8</f>
        <v>-0.88380948660320646</v>
      </c>
      <c r="P100" s="40">
        <v>18272900</v>
      </c>
      <c r="Q100" s="41">
        <v>44119.291666666664</v>
      </c>
      <c r="R100" s="40">
        <v>212.1968</v>
      </c>
      <c r="S100" s="40">
        <v>219.66</v>
      </c>
      <c r="T100" s="40">
        <v>220.36</v>
      </c>
      <c r="U100" s="40">
        <v>216.01</v>
      </c>
      <c r="V100" s="40">
        <v>217.1</v>
      </c>
      <c r="W100" s="40">
        <v>22733100</v>
      </c>
      <c r="X100" s="40">
        <f>('Pivottable ẨN'!$W100-MSFT!$O$4)/MSFT!$O$8</f>
        <v>-0.4632492437769315</v>
      </c>
      <c r="Y100" s="41">
        <v>44119.291666666664</v>
      </c>
      <c r="Z100" s="40">
        <v>13.9315</v>
      </c>
      <c r="AA100" s="40">
        <v>13.97</v>
      </c>
      <c r="AB100" s="40">
        <v>14.005699999999999</v>
      </c>
      <c r="AC100" s="40">
        <v>13.7677</v>
      </c>
      <c r="AD100" s="40">
        <v>13.8108</v>
      </c>
      <c r="AE100" s="40">
        <f>('Pivottable ẨN'!$AF100-NVDA!$O$4)/NVDA!$O$8</f>
        <v>-0.98264180862917871</v>
      </c>
      <c r="AF100" s="40">
        <v>267224000</v>
      </c>
      <c r="AG100" s="41">
        <v>44119.291666666664</v>
      </c>
      <c r="AH100" s="40">
        <v>14.0131</v>
      </c>
      <c r="AI100" s="40">
        <v>14.654</v>
      </c>
      <c r="AJ100" s="40">
        <v>14.72</v>
      </c>
      <c r="AK100" s="40">
        <v>14.516</v>
      </c>
      <c r="AL100" s="40">
        <v>14.72</v>
      </c>
      <c r="AM100" s="40">
        <f>('Pivottable ẨN'!$AN100-SONY!$O$4)/SONY!$O$8</f>
        <v>0.53280293116187916</v>
      </c>
      <c r="AN100" s="40">
        <v>5645500</v>
      </c>
    </row>
    <row r="101" spans="1:40">
      <c r="A101" s="93">
        <v>44560.291666666664</v>
      </c>
      <c r="B101" s="42">
        <v>175.328</v>
      </c>
      <c r="C101" s="42">
        <v>178.2</v>
      </c>
      <c r="D101" s="42">
        <v>180.57</v>
      </c>
      <c r="E101" s="42">
        <v>178.09</v>
      </c>
      <c r="F101" s="42">
        <v>179.47</v>
      </c>
      <c r="G101" s="42">
        <v>59773000</v>
      </c>
      <c r="H101" s="42">
        <f>('Pivottable ẨN'!$G101-AAPL!$O$4)/AAPL!$O$8</f>
        <v>-0.60840566651728223</v>
      </c>
      <c r="I101" s="43">
        <v>44560.291666666664</v>
      </c>
      <c r="J101" s="42">
        <v>47.987099999999998</v>
      </c>
      <c r="K101" s="42">
        <v>51.74</v>
      </c>
      <c r="L101" s="42">
        <v>52.14</v>
      </c>
      <c r="M101" s="42">
        <v>51.65</v>
      </c>
      <c r="N101" s="42">
        <v>51.92</v>
      </c>
      <c r="O101" s="42">
        <f>('Pivottable ẨN'!$P101-INTC!$O$4)/INTC!$O$8</f>
        <v>-0.88015715169219044</v>
      </c>
      <c r="P101" s="42">
        <v>18359400</v>
      </c>
      <c r="Q101" s="43">
        <v>44560.291666666664</v>
      </c>
      <c r="R101" s="42">
        <v>331.4042</v>
      </c>
      <c r="S101" s="42">
        <v>339.32</v>
      </c>
      <c r="T101" s="42">
        <v>343.13</v>
      </c>
      <c r="U101" s="42">
        <v>338.82</v>
      </c>
      <c r="V101" s="42">
        <v>341.91</v>
      </c>
      <c r="W101" s="42">
        <v>15994500</v>
      </c>
      <c r="X101" s="42">
        <f>('Pivottable ẨN'!$W101-MSFT!$O$4)/MSFT!$O$8</f>
        <v>-0.99324838076205701</v>
      </c>
      <c r="Y101" s="43">
        <v>44560.291666666664</v>
      </c>
      <c r="Z101" s="42">
        <v>29.538900000000002</v>
      </c>
      <c r="AA101" s="42">
        <v>29.585999999999999</v>
      </c>
      <c r="AB101" s="42">
        <v>30.457000000000001</v>
      </c>
      <c r="AC101" s="42">
        <v>29.54</v>
      </c>
      <c r="AD101" s="42">
        <v>29.827000000000002</v>
      </c>
      <c r="AE101" s="42">
        <f>('Pivottable ẨN'!$AF101-NVDA!$O$4)/NVDA!$O$8</f>
        <v>-0.75925172072032376</v>
      </c>
      <c r="AF101" s="42">
        <v>308864000</v>
      </c>
      <c r="AG101" s="43">
        <v>44560.291666666664</v>
      </c>
      <c r="AH101" s="42">
        <v>24.200399999999998</v>
      </c>
      <c r="AI101" s="42">
        <v>25.184000000000001</v>
      </c>
      <c r="AJ101" s="42">
        <v>25.338000000000001</v>
      </c>
      <c r="AK101" s="42">
        <v>25.152000000000001</v>
      </c>
      <c r="AL101" s="42">
        <v>25.25</v>
      </c>
      <c r="AM101" s="42">
        <f>('Pivottable ẨN'!$AN101-SONY!$O$4)/SONY!$O$8</f>
        <v>-1.3441956559117276</v>
      </c>
      <c r="AN101" s="42">
        <v>1161000</v>
      </c>
    </row>
    <row r="102" spans="1:40">
      <c r="A102" s="92">
        <v>44488.291666666664</v>
      </c>
      <c r="B102" s="40">
        <v>146.14920000000001</v>
      </c>
      <c r="C102" s="40">
        <v>148.76</v>
      </c>
      <c r="D102" s="40">
        <v>149.16999999999999</v>
      </c>
      <c r="E102" s="40">
        <v>146.55000000000001</v>
      </c>
      <c r="F102" s="40">
        <v>147.01</v>
      </c>
      <c r="G102" s="40">
        <v>76378900</v>
      </c>
      <c r="H102" s="40">
        <f>('Pivottable ẨN'!$G102-AAPL!$O$4)/AAPL!$O$8</f>
        <v>-0.29549135015975764</v>
      </c>
      <c r="I102" s="41">
        <v>44488.291666666664</v>
      </c>
      <c r="J102" s="40">
        <v>50.851799999999997</v>
      </c>
      <c r="K102" s="40">
        <v>55.21</v>
      </c>
      <c r="L102" s="40">
        <v>55.22</v>
      </c>
      <c r="M102" s="40">
        <v>54.37</v>
      </c>
      <c r="N102" s="40">
        <v>54.63</v>
      </c>
      <c r="O102" s="40">
        <f>('Pivottable ẨN'!$P102-INTC!$O$4)/INTC!$O$8</f>
        <v>-0.8787426636052651</v>
      </c>
      <c r="P102" s="40">
        <v>18392900</v>
      </c>
      <c r="Q102" s="41">
        <v>44488.291666666664</v>
      </c>
      <c r="R102" s="40">
        <v>300.48970000000003</v>
      </c>
      <c r="S102" s="40">
        <v>308.23</v>
      </c>
      <c r="T102" s="40">
        <v>309.3</v>
      </c>
      <c r="U102" s="40">
        <v>307.22000000000003</v>
      </c>
      <c r="V102" s="40">
        <v>308.35000000000002</v>
      </c>
      <c r="W102" s="40">
        <v>17682100</v>
      </c>
      <c r="X102" s="40">
        <f>('Pivottable ẨN'!$W102-MSFT!$O$4)/MSFT!$O$8</f>
        <v>-0.86051657540544024</v>
      </c>
      <c r="Y102" s="41">
        <v>44488.291666666664</v>
      </c>
      <c r="Z102" s="40">
        <v>22.251799999999999</v>
      </c>
      <c r="AA102" s="40">
        <v>22.29</v>
      </c>
      <c r="AB102" s="40">
        <v>22.379000000000001</v>
      </c>
      <c r="AC102" s="40">
        <v>22.036999999999999</v>
      </c>
      <c r="AD102" s="40">
        <v>22.276</v>
      </c>
      <c r="AE102" s="40">
        <f>('Pivottable ẨN'!$AF102-NVDA!$O$4)/NVDA!$O$8</f>
        <v>-1.5499743059022173</v>
      </c>
      <c r="AF102" s="40">
        <v>161473000</v>
      </c>
      <c r="AG102" s="41">
        <v>44488.291666666664</v>
      </c>
      <c r="AH102" s="40">
        <v>21.619299999999999</v>
      </c>
      <c r="AI102" s="40">
        <v>22.498000000000001</v>
      </c>
      <c r="AJ102" s="40">
        <v>22.53</v>
      </c>
      <c r="AK102" s="40">
        <v>22.356000000000002</v>
      </c>
      <c r="AL102" s="40">
        <v>22.437999999999999</v>
      </c>
      <c r="AM102" s="40">
        <f>('Pivottable ẨN'!$AN102-SONY!$O$4)/SONY!$O$8</f>
        <v>-0.67534879625209476</v>
      </c>
      <c r="AN102" s="40">
        <v>2759000</v>
      </c>
    </row>
    <row r="103" spans="1:40">
      <c r="A103" s="93">
        <v>44349.291666666664</v>
      </c>
      <c r="B103" s="42">
        <v>122.68129999999999</v>
      </c>
      <c r="C103" s="42">
        <v>125.06</v>
      </c>
      <c r="D103" s="42">
        <v>125.24</v>
      </c>
      <c r="E103" s="42">
        <v>124.05</v>
      </c>
      <c r="F103" s="42">
        <v>124.28</v>
      </c>
      <c r="G103" s="42">
        <v>59278900</v>
      </c>
      <c r="H103" s="42">
        <f>('Pivottable ẨN'!$G103-AAPL!$O$4)/AAPL!$O$8</f>
        <v>-0.61771627080324398</v>
      </c>
      <c r="I103" s="43">
        <v>44349.291666666664</v>
      </c>
      <c r="J103" s="42">
        <v>52.6008</v>
      </c>
      <c r="K103" s="42">
        <v>57.48</v>
      </c>
      <c r="L103" s="42">
        <v>57.69</v>
      </c>
      <c r="M103" s="42">
        <v>56.76</v>
      </c>
      <c r="N103" s="42">
        <v>56.91</v>
      </c>
      <c r="O103" s="42">
        <f>('Pivottable ẨN'!$P103-INTC!$O$4)/INTC!$O$8</f>
        <v>-0.87491298988932109</v>
      </c>
      <c r="P103" s="42">
        <v>18483600</v>
      </c>
      <c r="Q103" s="43">
        <v>44349.291666666664</v>
      </c>
      <c r="R103" s="42">
        <v>240.6292</v>
      </c>
      <c r="S103" s="42">
        <v>247.3</v>
      </c>
      <c r="T103" s="42">
        <v>249.27</v>
      </c>
      <c r="U103" s="42">
        <v>245.84</v>
      </c>
      <c r="V103" s="42">
        <v>248.13</v>
      </c>
      <c r="W103" s="42">
        <v>19406700</v>
      </c>
      <c r="X103" s="42">
        <f>('Pivottable ẨN'!$W103-MSFT!$O$4)/MSFT!$O$8</f>
        <v>-0.72487467476665068</v>
      </c>
      <c r="Y103" s="43">
        <v>44349.291666666664</v>
      </c>
      <c r="Z103" s="42">
        <v>16.742699999999999</v>
      </c>
      <c r="AA103" s="42">
        <v>16.778199999999998</v>
      </c>
      <c r="AB103" s="42">
        <v>16.918800000000001</v>
      </c>
      <c r="AC103" s="42">
        <v>16.235499999999998</v>
      </c>
      <c r="AD103" s="42">
        <v>16.252300000000002</v>
      </c>
      <c r="AE103" s="42">
        <f>('Pivottable ẨN'!$AF103-NVDA!$O$4)/NVDA!$O$8</f>
        <v>0.77134591714586165</v>
      </c>
      <c r="AF103" s="42">
        <v>594168000</v>
      </c>
      <c r="AG103" s="43">
        <v>44349.291666666664</v>
      </c>
      <c r="AH103" s="42">
        <v>18.802900000000001</v>
      </c>
      <c r="AI103" s="42">
        <v>19.611999999999998</v>
      </c>
      <c r="AJ103" s="42">
        <v>19.794</v>
      </c>
      <c r="AK103" s="42">
        <v>19.518000000000001</v>
      </c>
      <c r="AL103" s="42">
        <v>19.745999999999999</v>
      </c>
      <c r="AM103" s="42">
        <f>('Pivottable ẨN'!$AN103-SONY!$O$4)/SONY!$O$8</f>
        <v>-0.68937030426122969</v>
      </c>
      <c r="AN103" s="42">
        <v>2725500</v>
      </c>
    </row>
    <row r="104" spans="1:40">
      <c r="A104" s="92">
        <v>44398.291666666664</v>
      </c>
      <c r="B104" s="40">
        <v>142.6344</v>
      </c>
      <c r="C104" s="40">
        <v>145.4</v>
      </c>
      <c r="D104" s="40">
        <v>146.13</v>
      </c>
      <c r="E104" s="40">
        <v>144.63</v>
      </c>
      <c r="F104" s="40">
        <v>145.53</v>
      </c>
      <c r="G104" s="40">
        <v>74993500</v>
      </c>
      <c r="H104" s="40">
        <f>('Pivottable ẨN'!$G104-AAPL!$O$4)/AAPL!$O$8</f>
        <v>-0.32159722180066325</v>
      </c>
      <c r="I104" s="41">
        <v>44398.291666666664</v>
      </c>
      <c r="J104" s="40">
        <v>51.456899999999997</v>
      </c>
      <c r="K104" s="40">
        <v>56.23</v>
      </c>
      <c r="L104" s="40">
        <v>56.28</v>
      </c>
      <c r="M104" s="40">
        <v>55.01</v>
      </c>
      <c r="N104" s="40">
        <v>55.18</v>
      </c>
      <c r="O104" s="40">
        <f>('Pivottable ẨN'!$P104-INTC!$O$4)/INTC!$O$8</f>
        <v>-0.87433874994955441</v>
      </c>
      <c r="P104" s="40">
        <v>18497200</v>
      </c>
      <c r="Q104" s="41">
        <v>44398.291666666664</v>
      </c>
      <c r="R104" s="40">
        <v>273.80930000000001</v>
      </c>
      <c r="S104" s="40">
        <v>281.39999999999998</v>
      </c>
      <c r="T104" s="40">
        <v>281.52</v>
      </c>
      <c r="U104" s="40">
        <v>277.29000000000002</v>
      </c>
      <c r="V104" s="40">
        <v>278.89999999999998</v>
      </c>
      <c r="W104" s="40">
        <v>24364300</v>
      </c>
      <c r="X104" s="40">
        <f>('Pivottable ẨN'!$W104-MSFT!$O$4)/MSFT!$O$8</f>
        <v>-0.33495336744503218</v>
      </c>
      <c r="Y104" s="41">
        <v>44398.291666666664</v>
      </c>
      <c r="Z104" s="40">
        <v>19.3733</v>
      </c>
      <c r="AA104" s="40">
        <v>19.41</v>
      </c>
      <c r="AB104" s="40">
        <v>19.527000000000001</v>
      </c>
      <c r="AC104" s="40">
        <v>18.742000000000001</v>
      </c>
      <c r="AD104" s="40">
        <v>18.882000000000001</v>
      </c>
      <c r="AE104" s="40">
        <f>('Pivottable ẨN'!$AF104-NVDA!$O$4)/NVDA!$O$8</f>
        <v>-0.42581358109978912</v>
      </c>
      <c r="AF104" s="40">
        <v>371017000</v>
      </c>
      <c r="AG104" s="41">
        <v>44398.291666666664</v>
      </c>
      <c r="AH104" s="40">
        <v>19.263100000000001</v>
      </c>
      <c r="AI104" s="40">
        <v>20.091999999999999</v>
      </c>
      <c r="AJ104" s="40">
        <v>20.166</v>
      </c>
      <c r="AK104" s="40">
        <v>19.89</v>
      </c>
      <c r="AL104" s="40">
        <v>19.942</v>
      </c>
      <c r="AM104" s="40">
        <f>('Pivottable ẨN'!$AN104-SONY!$O$4)/SONY!$O$8</f>
        <v>-0.95222126037277499</v>
      </c>
      <c r="AN104" s="40">
        <v>2097500</v>
      </c>
    </row>
    <row r="105" spans="1:40">
      <c r="A105" s="93">
        <v>43845.291666666664</v>
      </c>
      <c r="B105" s="42">
        <v>75.459699999999998</v>
      </c>
      <c r="C105" s="42">
        <v>77.834999999999994</v>
      </c>
      <c r="D105" s="42">
        <v>78.875</v>
      </c>
      <c r="E105" s="42">
        <v>77.387500000000003</v>
      </c>
      <c r="F105" s="42">
        <v>77.962500000000006</v>
      </c>
      <c r="G105" s="42">
        <v>121923600</v>
      </c>
      <c r="H105" s="42">
        <f>('Pivottable ẨN'!$G105-AAPL!$O$4)/AAPL!$O$8</f>
        <v>0.56273305587716582</v>
      </c>
      <c r="I105" s="43">
        <v>43845.291666666664</v>
      </c>
      <c r="J105" s="42">
        <v>51.990499999999997</v>
      </c>
      <c r="K105" s="42">
        <v>58.94</v>
      </c>
      <c r="L105" s="42">
        <v>59.65</v>
      </c>
      <c r="M105" s="42">
        <v>58.75</v>
      </c>
      <c r="N105" s="42">
        <v>59.3</v>
      </c>
      <c r="O105" s="42">
        <f>('Pivottable ẨN'!$P105-INTC!$O$4)/INTC!$O$8</f>
        <v>-0.87427119230958183</v>
      </c>
      <c r="P105" s="42">
        <v>18498800</v>
      </c>
      <c r="Q105" s="43">
        <v>43845.291666666664</v>
      </c>
      <c r="R105" s="42">
        <v>156.39169999999999</v>
      </c>
      <c r="S105" s="42">
        <v>163.18</v>
      </c>
      <c r="T105" s="42">
        <v>163.94</v>
      </c>
      <c r="U105" s="42">
        <v>162.57</v>
      </c>
      <c r="V105" s="42">
        <v>162.62</v>
      </c>
      <c r="W105" s="42">
        <v>21417900</v>
      </c>
      <c r="X105" s="42">
        <f>('Pivottable ẨN'!$W105-MSFT!$O$4)/MSFT!$O$8</f>
        <v>-0.56669133337459821</v>
      </c>
      <c r="Y105" s="43">
        <v>43845.291666666664</v>
      </c>
      <c r="Z105" s="42">
        <v>6.1139999999999999</v>
      </c>
      <c r="AA105" s="42">
        <v>6.1391999999999998</v>
      </c>
      <c r="AB105" s="42">
        <v>6.2172000000000001</v>
      </c>
      <c r="AC105" s="42">
        <v>6.1132</v>
      </c>
      <c r="AD105" s="42">
        <v>6.1947000000000001</v>
      </c>
      <c r="AE105" s="42">
        <f>('Pivottable ẨN'!$AF105-NVDA!$O$4)/NVDA!$O$8</f>
        <v>-1.004744766414589</v>
      </c>
      <c r="AF105" s="42">
        <v>263104000</v>
      </c>
      <c r="AG105" s="43">
        <v>43845.291666666664</v>
      </c>
      <c r="AH105" s="42">
        <v>13.5999</v>
      </c>
      <c r="AI105" s="42">
        <v>14.32</v>
      </c>
      <c r="AJ105" s="42">
        <v>14.423999999999999</v>
      </c>
      <c r="AK105" s="42">
        <v>14.29</v>
      </c>
      <c r="AL105" s="42">
        <v>14.32</v>
      </c>
      <c r="AM105" s="42">
        <f>('Pivottable ẨN'!$AN105-SONY!$O$4)/SONY!$O$8</f>
        <v>0.44239559593879985</v>
      </c>
      <c r="AN105" s="42">
        <v>5429500</v>
      </c>
    </row>
    <row r="106" spans="1:40">
      <c r="A106" s="92">
        <v>43860.291666666664</v>
      </c>
      <c r="B106" s="40">
        <v>78.496600000000001</v>
      </c>
      <c r="C106" s="40">
        <v>80.967500000000001</v>
      </c>
      <c r="D106" s="40">
        <v>81.022499999999994</v>
      </c>
      <c r="E106" s="40">
        <v>79.6875</v>
      </c>
      <c r="F106" s="40">
        <v>80.135000000000005</v>
      </c>
      <c r="G106" s="40">
        <v>126743200</v>
      </c>
      <c r="H106" s="40">
        <f>('Pivottable ẨN'!$G106-AAPL!$O$4)/AAPL!$O$8</f>
        <v>0.65355149023584103</v>
      </c>
      <c r="I106" s="41">
        <v>43860.291666666664</v>
      </c>
      <c r="J106" s="40">
        <v>58.632599999999996</v>
      </c>
      <c r="K106" s="40">
        <v>66.47</v>
      </c>
      <c r="L106" s="40">
        <v>66.5</v>
      </c>
      <c r="M106" s="40">
        <v>64.930000000000007</v>
      </c>
      <c r="N106" s="40">
        <v>65.64</v>
      </c>
      <c r="O106" s="40">
        <f>('Pivottable ẨN'!$P106-INTC!$O$4)/INTC!$O$8</f>
        <v>-0.87327471711998672</v>
      </c>
      <c r="P106" s="40">
        <v>18522400</v>
      </c>
      <c r="Q106" s="41">
        <v>43860.291666666664</v>
      </c>
      <c r="R106" s="40">
        <v>165.59229999999999</v>
      </c>
      <c r="S106" s="40">
        <v>172.78</v>
      </c>
      <c r="T106" s="40">
        <v>174.05</v>
      </c>
      <c r="U106" s="40">
        <v>170.79</v>
      </c>
      <c r="V106" s="40">
        <v>174.05</v>
      </c>
      <c r="W106" s="40">
        <v>51597500</v>
      </c>
      <c r="X106" s="40">
        <f>('Pivottable ẨN'!$W106-MSFT!$O$4)/MSFT!$O$8</f>
        <v>1.806971141702761</v>
      </c>
      <c r="Y106" s="41">
        <v>43860.291666666664</v>
      </c>
      <c r="Z106" s="40">
        <v>6.12</v>
      </c>
      <c r="AA106" s="40">
        <v>6.1452</v>
      </c>
      <c r="AB106" s="40">
        <v>6.1588000000000003</v>
      </c>
      <c r="AC106" s="40">
        <v>5.9850000000000003</v>
      </c>
      <c r="AD106" s="40">
        <v>6.0401999999999996</v>
      </c>
      <c r="AE106" s="40">
        <f>('Pivottable ẨN'!$AF106-NVDA!$O$4)/NVDA!$O$8</f>
        <v>-0.85774936755045295</v>
      </c>
      <c r="AF106" s="40">
        <v>290504000</v>
      </c>
      <c r="AG106" s="41">
        <v>43860.291666666664</v>
      </c>
      <c r="AH106" s="40">
        <v>13.512499999999999</v>
      </c>
      <c r="AI106" s="40">
        <v>14.228</v>
      </c>
      <c r="AJ106" s="40">
        <v>14.262</v>
      </c>
      <c r="AK106" s="40">
        <v>14.042</v>
      </c>
      <c r="AL106" s="40">
        <v>14.125999999999999</v>
      </c>
      <c r="AM106" s="40">
        <f>('Pivottable ẨN'!$AN106-SONY!$O$4)/SONY!$O$8</f>
        <v>-7.5483177871734433E-3</v>
      </c>
      <c r="AN106" s="40">
        <v>4354500</v>
      </c>
    </row>
    <row r="107" spans="1:40">
      <c r="A107" s="93">
        <v>44482.291666666664</v>
      </c>
      <c r="B107" s="42">
        <v>138.43700000000001</v>
      </c>
      <c r="C107" s="42">
        <v>140.91</v>
      </c>
      <c r="D107" s="42">
        <v>141.4</v>
      </c>
      <c r="E107" s="42">
        <v>139.19999999999999</v>
      </c>
      <c r="F107" s="42">
        <v>141.24</v>
      </c>
      <c r="G107" s="42">
        <v>78762700</v>
      </c>
      <c r="H107" s="42">
        <f>('Pivottable ẨN'!$G107-AAPL!$O$4)/AAPL!$O$8</f>
        <v>-0.25057206560829903</v>
      </c>
      <c r="I107" s="43">
        <v>44482.291666666664</v>
      </c>
      <c r="J107" s="42">
        <v>48.134700000000002</v>
      </c>
      <c r="K107" s="42">
        <v>52.26</v>
      </c>
      <c r="L107" s="42">
        <v>52.58</v>
      </c>
      <c r="M107" s="42">
        <v>51.87</v>
      </c>
      <c r="N107" s="42">
        <v>52.38</v>
      </c>
      <c r="O107" s="42">
        <f>('Pivottable ẨN'!$P107-INTC!$O$4)/INTC!$O$8</f>
        <v>-0.87278492423018572</v>
      </c>
      <c r="P107" s="42">
        <v>18534000</v>
      </c>
      <c r="Q107" s="43">
        <v>44482.291666666664</v>
      </c>
      <c r="R107" s="42">
        <v>288.8691</v>
      </c>
      <c r="S107" s="42">
        <v>296.31</v>
      </c>
      <c r="T107" s="42">
        <v>297.27999999999997</v>
      </c>
      <c r="U107" s="42">
        <v>293.49</v>
      </c>
      <c r="V107" s="42">
        <v>294.91000000000003</v>
      </c>
      <c r="W107" s="42">
        <v>23416300</v>
      </c>
      <c r="X107" s="42">
        <f>('Pivottable ẨN'!$W107-MSFT!$O$4)/MSFT!$O$8</f>
        <v>-0.40951472764772995</v>
      </c>
      <c r="Y107" s="43">
        <v>44482.291666666664</v>
      </c>
      <c r="Z107" s="42">
        <v>20.903099999999998</v>
      </c>
      <c r="AA107" s="42">
        <v>20.939</v>
      </c>
      <c r="AB107" s="42">
        <v>20.99</v>
      </c>
      <c r="AC107" s="42">
        <v>20.713000000000001</v>
      </c>
      <c r="AD107" s="42">
        <v>20.917999999999999</v>
      </c>
      <c r="AE107" s="42">
        <f>('Pivottable ẨN'!$AF107-NVDA!$O$4)/NVDA!$O$8</f>
        <v>-1.447082891492901</v>
      </c>
      <c r="AF107" s="42">
        <v>180652000</v>
      </c>
      <c r="AG107" s="43">
        <v>44482.291666666664</v>
      </c>
      <c r="AH107" s="42">
        <v>21.044699999999999</v>
      </c>
      <c r="AI107" s="42">
        <v>21.9</v>
      </c>
      <c r="AJ107" s="42">
        <v>21.992000000000001</v>
      </c>
      <c r="AK107" s="42">
        <v>21.85</v>
      </c>
      <c r="AL107" s="42">
        <v>21.89</v>
      </c>
      <c r="AM107" s="42">
        <f>('Pivottable ẨN'!$AN107-SONY!$O$4)/SONY!$O$8</f>
        <v>-1.0459770154189314</v>
      </c>
      <c r="AN107" s="42">
        <v>1873500</v>
      </c>
    </row>
    <row r="108" spans="1:40">
      <c r="A108" s="92">
        <v>43789.291666666664</v>
      </c>
      <c r="B108" s="40">
        <v>63.789499999999997</v>
      </c>
      <c r="C108" s="40">
        <v>65.797499999999999</v>
      </c>
      <c r="D108" s="40">
        <v>66.52</v>
      </c>
      <c r="E108" s="40">
        <v>65.099999999999994</v>
      </c>
      <c r="F108" s="40">
        <v>66.385000000000005</v>
      </c>
      <c r="G108" s="40">
        <v>106234400</v>
      </c>
      <c r="H108" s="40">
        <f>('Pivottable ẨN'!$G108-AAPL!$O$4)/AAPL!$O$8</f>
        <v>0.26709263336489764</v>
      </c>
      <c r="I108" s="41">
        <v>43789.291666666664</v>
      </c>
      <c r="J108" s="40">
        <v>51.073099999999997</v>
      </c>
      <c r="K108" s="40">
        <v>57.9</v>
      </c>
      <c r="L108" s="40">
        <v>58.36</v>
      </c>
      <c r="M108" s="40">
        <v>57.37</v>
      </c>
      <c r="N108" s="40">
        <v>58.26</v>
      </c>
      <c r="O108" s="40">
        <f>('Pivottable ẨN'!$P108-INTC!$O$4)/INTC!$O$8</f>
        <v>-0.87243446897282806</v>
      </c>
      <c r="P108" s="40">
        <v>18542300</v>
      </c>
      <c r="Q108" s="41">
        <v>43789.291666666664</v>
      </c>
      <c r="R108" s="40">
        <v>143.39580000000001</v>
      </c>
      <c r="S108" s="40">
        <v>149.62</v>
      </c>
      <c r="T108" s="40">
        <v>150.84</v>
      </c>
      <c r="U108" s="40">
        <v>148.46</v>
      </c>
      <c r="V108" s="40">
        <v>150.31</v>
      </c>
      <c r="W108" s="40">
        <v>25696800</v>
      </c>
      <c r="X108" s="40">
        <f>('Pivottable ẨN'!$W108-MSFT!$O$4)/MSFT!$O$8</f>
        <v>-0.23015061167489007</v>
      </c>
      <c r="Y108" s="41">
        <v>43789.291666666664</v>
      </c>
      <c r="Z108" s="40">
        <v>5.2538999999999998</v>
      </c>
      <c r="AA108" s="40">
        <v>5.2794999999999996</v>
      </c>
      <c r="AB108" s="40">
        <v>5.3636999999999997</v>
      </c>
      <c r="AC108" s="40">
        <v>5.1639999999999997</v>
      </c>
      <c r="AD108" s="40">
        <v>5.1768000000000001</v>
      </c>
      <c r="AE108" s="40">
        <f>('Pivottable ẨN'!$AF108-NVDA!$O$4)/NVDA!$O$8</f>
        <v>0.11909407065310017</v>
      </c>
      <c r="AF108" s="40">
        <v>472588000</v>
      </c>
      <c r="AG108" s="41">
        <v>43789.291666666664</v>
      </c>
      <c r="AH108" s="40">
        <v>11.6777</v>
      </c>
      <c r="AI108" s="40">
        <v>12.295999999999999</v>
      </c>
      <c r="AJ108" s="40">
        <v>12.375999999999999</v>
      </c>
      <c r="AK108" s="40">
        <v>12.25</v>
      </c>
      <c r="AL108" s="40">
        <v>12.343999999999999</v>
      </c>
      <c r="AM108" s="40">
        <f>('Pivottable ẨN'!$AN108-SONY!$O$4)/SONY!$O$8</f>
        <v>-4.6055145752559062E-2</v>
      </c>
      <c r="AN108" s="40">
        <v>4262500</v>
      </c>
    </row>
    <row r="109" spans="1:40">
      <c r="A109" s="93">
        <v>44419.291666666664</v>
      </c>
      <c r="B109" s="42">
        <v>143.30009999999999</v>
      </c>
      <c r="C109" s="42">
        <v>145.86000000000001</v>
      </c>
      <c r="D109" s="42">
        <v>146.72</v>
      </c>
      <c r="E109" s="42">
        <v>145.53</v>
      </c>
      <c r="F109" s="42">
        <v>146.05000000000001</v>
      </c>
      <c r="G109" s="42">
        <v>48493500</v>
      </c>
      <c r="H109" s="42">
        <f>('Pivottable ẨN'!$G109-AAPL!$O$4)/AAPL!$O$8</f>
        <v>-0.82095163098501345</v>
      </c>
      <c r="I109" s="43">
        <v>44419.291666666664</v>
      </c>
      <c r="J109" s="42">
        <v>49.866199999999999</v>
      </c>
      <c r="K109" s="42">
        <v>54.14</v>
      </c>
      <c r="L109" s="42">
        <v>54.36</v>
      </c>
      <c r="M109" s="42">
        <v>53.84</v>
      </c>
      <c r="N109" s="42">
        <v>54.26</v>
      </c>
      <c r="O109" s="42">
        <f>('Pivottable ẨN'!$P109-INTC!$O$4)/INTC!$O$8</f>
        <v>-0.87038662801116007</v>
      </c>
      <c r="P109" s="42">
        <v>18590800</v>
      </c>
      <c r="Q109" s="43">
        <v>44419.291666666664</v>
      </c>
      <c r="R109" s="42">
        <v>279.2097</v>
      </c>
      <c r="S109" s="42">
        <v>286.95</v>
      </c>
      <c r="T109" s="42">
        <v>288.66000000000003</v>
      </c>
      <c r="U109" s="42">
        <v>285.86</v>
      </c>
      <c r="V109" s="42">
        <v>287.20999999999998</v>
      </c>
      <c r="W109" s="42">
        <v>13955900</v>
      </c>
      <c r="X109" s="42">
        <f>('Pivottable ẨN'!$W109-MSFT!$O$4)/MSFT!$O$8</f>
        <v>-1.1535867656873942</v>
      </c>
      <c r="Y109" s="43">
        <v>44419.291666666664</v>
      </c>
      <c r="Z109" s="42">
        <v>19.661799999999999</v>
      </c>
      <c r="AA109" s="42">
        <v>19.699000000000002</v>
      </c>
      <c r="AB109" s="42">
        <v>20.048999999999999</v>
      </c>
      <c r="AC109" s="42">
        <v>19.43</v>
      </c>
      <c r="AD109" s="42">
        <v>20.042999999999999</v>
      </c>
      <c r="AE109" s="42">
        <f>('Pivottable ẨN'!$AF109-NVDA!$O$4)/NVDA!$O$8</f>
        <v>-1.4187943244049233</v>
      </c>
      <c r="AF109" s="42">
        <v>185925000</v>
      </c>
      <c r="AG109" s="43">
        <v>44419.291666666664</v>
      </c>
      <c r="AH109" s="42">
        <v>19.5124</v>
      </c>
      <c r="AI109" s="42">
        <v>20.352</v>
      </c>
      <c r="AJ109" s="42">
        <v>20.373999999999999</v>
      </c>
      <c r="AK109" s="42">
        <v>20.16</v>
      </c>
      <c r="AL109" s="42">
        <v>20.218</v>
      </c>
      <c r="AM109" s="42">
        <f>('Pivottable ẨN'!$AN109-SONY!$O$4)/SONY!$O$8</f>
        <v>-0.88399720647758095</v>
      </c>
      <c r="AN109" s="42">
        <v>2260500</v>
      </c>
    </row>
    <row r="110" spans="1:40">
      <c r="A110" s="92">
        <v>44461.291666666664</v>
      </c>
      <c r="B110" s="40">
        <v>143.2903</v>
      </c>
      <c r="C110" s="40">
        <v>145.85</v>
      </c>
      <c r="D110" s="40">
        <v>146.43</v>
      </c>
      <c r="E110" s="40">
        <v>143.69999999999999</v>
      </c>
      <c r="F110" s="40">
        <v>144.44999999999999</v>
      </c>
      <c r="G110" s="40">
        <v>76404300</v>
      </c>
      <c r="H110" s="40">
        <f>('Pivottable ẨN'!$G110-AAPL!$O$4)/AAPL!$O$8</f>
        <v>-0.29501272366944509</v>
      </c>
      <c r="I110" s="41">
        <v>44461.291666666664</v>
      </c>
      <c r="J110" s="40">
        <v>49.276800000000001</v>
      </c>
      <c r="K110" s="40">
        <v>53.5</v>
      </c>
      <c r="L110" s="40">
        <v>53.87</v>
      </c>
      <c r="M110" s="40">
        <v>53</v>
      </c>
      <c r="N110" s="40">
        <v>53.4</v>
      </c>
      <c r="O110" s="40">
        <f>('Pivottable ẨN'!$P110-INTC!$O$4)/INTC!$O$8</f>
        <v>-0.87024729037871673</v>
      </c>
      <c r="P110" s="40">
        <v>18594100</v>
      </c>
      <c r="Q110" s="41">
        <v>44461.291666666664</v>
      </c>
      <c r="R110" s="40">
        <v>291.08210000000003</v>
      </c>
      <c r="S110" s="40">
        <v>298.58</v>
      </c>
      <c r="T110" s="40">
        <v>300.22000000000003</v>
      </c>
      <c r="U110" s="40">
        <v>294.51</v>
      </c>
      <c r="V110" s="40">
        <v>296.73</v>
      </c>
      <c r="W110" s="40">
        <v>26626300</v>
      </c>
      <c r="X110" s="40">
        <f>('Pivottable ẨN'!$W110-MSFT!$O$4)/MSFT!$O$8</f>
        <v>-0.15704429911327875</v>
      </c>
      <c r="Y110" s="41">
        <v>44461.291666666664</v>
      </c>
      <c r="Z110" s="40">
        <v>21.903400000000001</v>
      </c>
      <c r="AA110" s="40">
        <v>21.940999999999999</v>
      </c>
      <c r="AB110" s="40">
        <v>21.96</v>
      </c>
      <c r="AC110" s="40">
        <v>21.196000000000002</v>
      </c>
      <c r="AD110" s="40">
        <v>21.366</v>
      </c>
      <c r="AE110" s="40">
        <f>('Pivottable ẨN'!$AF110-NVDA!$O$4)/NVDA!$O$8</f>
        <v>-0.97458388566954623</v>
      </c>
      <c r="AF110" s="40">
        <v>268726000</v>
      </c>
      <c r="AG110" s="41">
        <v>44461.291666666664</v>
      </c>
      <c r="AH110" s="40">
        <v>21.976400000000002</v>
      </c>
      <c r="AI110" s="40">
        <v>22.922000000000001</v>
      </c>
      <c r="AJ110" s="40">
        <v>23.04</v>
      </c>
      <c r="AK110" s="40">
        <v>22.62</v>
      </c>
      <c r="AL110" s="40">
        <v>22.664000000000001</v>
      </c>
      <c r="AM110" s="40">
        <f>('Pivottable ẨN'!$AN110-SONY!$O$4)/SONY!$O$8</f>
        <v>-8.8119669779964008E-2</v>
      </c>
      <c r="AN110" s="40">
        <v>4162000</v>
      </c>
    </row>
    <row r="111" spans="1:40">
      <c r="A111" s="93">
        <v>44440.291666666664</v>
      </c>
      <c r="B111" s="42">
        <v>149.83340000000001</v>
      </c>
      <c r="C111" s="42">
        <v>152.51</v>
      </c>
      <c r="D111" s="42">
        <v>154.97999999999999</v>
      </c>
      <c r="E111" s="42">
        <v>152.34</v>
      </c>
      <c r="F111" s="42">
        <v>152.83000000000001</v>
      </c>
      <c r="G111" s="42">
        <v>80313700</v>
      </c>
      <c r="H111" s="42">
        <f>('Pivottable ẨN'!$G111-AAPL!$O$4)/AAPL!$O$8</f>
        <v>-0.22134569999905648</v>
      </c>
      <c r="I111" s="43">
        <v>44440.291666666664</v>
      </c>
      <c r="J111" s="42">
        <v>49.433399999999999</v>
      </c>
      <c r="K111" s="42">
        <v>53.67</v>
      </c>
      <c r="L111" s="42">
        <v>54.16</v>
      </c>
      <c r="M111" s="42">
        <v>53.53</v>
      </c>
      <c r="N111" s="42">
        <v>54.11</v>
      </c>
      <c r="O111" s="42">
        <f>('Pivottable ẨN'!$P111-INTC!$O$4)/INTC!$O$8</f>
        <v>-0.86936481870657523</v>
      </c>
      <c r="P111" s="42">
        <v>18615000</v>
      </c>
      <c r="Q111" s="43">
        <v>44440.291666666664</v>
      </c>
      <c r="R111" s="42">
        <v>294.25040000000001</v>
      </c>
      <c r="S111" s="42">
        <v>301.83</v>
      </c>
      <c r="T111" s="42">
        <v>305.19</v>
      </c>
      <c r="U111" s="42">
        <v>301.49</v>
      </c>
      <c r="V111" s="42">
        <v>302.87</v>
      </c>
      <c r="W111" s="42">
        <v>18983800</v>
      </c>
      <c r="X111" s="42">
        <f>('Pivottable ẨN'!$W111-MSFT!$O$4)/MSFT!$O$8</f>
        <v>-0.75813627732964739</v>
      </c>
      <c r="Y111" s="43">
        <v>44440.291666666664</v>
      </c>
      <c r="Z111" s="42">
        <v>22.4025</v>
      </c>
      <c r="AA111" s="42">
        <v>22.440999999999999</v>
      </c>
      <c r="AB111" s="42">
        <v>22.696999999999999</v>
      </c>
      <c r="AC111" s="42">
        <v>22.356999999999999</v>
      </c>
      <c r="AD111" s="42">
        <v>22.484999999999999</v>
      </c>
      <c r="AE111" s="42">
        <f>('Pivottable ẨN'!$AF111-NVDA!$O$4)/NVDA!$O$8</f>
        <v>-1.3338052328426735</v>
      </c>
      <c r="AF111" s="42">
        <v>201767000</v>
      </c>
      <c r="AG111" s="43">
        <v>44440.291666666664</v>
      </c>
      <c r="AH111" s="42">
        <v>20.0915</v>
      </c>
      <c r="AI111" s="42">
        <v>20.956</v>
      </c>
      <c r="AJ111" s="42">
        <v>21.062000000000001</v>
      </c>
      <c r="AK111" s="42">
        <v>20.768000000000001</v>
      </c>
      <c r="AL111" s="42">
        <v>20.8</v>
      </c>
      <c r="AM111" s="42">
        <f>('Pivottable ẨN'!$AN111-SONY!$O$4)/SONY!$O$8</f>
        <v>-0.67911576855305633</v>
      </c>
      <c r="AN111" s="42">
        <v>2750000</v>
      </c>
    </row>
    <row r="112" spans="1:40">
      <c r="A112" s="92">
        <v>44369.291666666664</v>
      </c>
      <c r="B112" s="40">
        <v>131.43170000000001</v>
      </c>
      <c r="C112" s="40">
        <v>133.97999999999999</v>
      </c>
      <c r="D112" s="40">
        <v>134.08000000000001</v>
      </c>
      <c r="E112" s="40">
        <v>131.62</v>
      </c>
      <c r="F112" s="40">
        <v>132.13</v>
      </c>
      <c r="G112" s="40">
        <v>74783600</v>
      </c>
      <c r="H112" s="40">
        <f>('Pivottable ẨN'!$G112-AAPL!$O$4)/AAPL!$O$8</f>
        <v>-0.32555248559265554</v>
      </c>
      <c r="I112" s="41">
        <v>44369.291666666664</v>
      </c>
      <c r="J112" s="40">
        <v>51.127400000000002</v>
      </c>
      <c r="K112" s="40">
        <v>55.87</v>
      </c>
      <c r="L112" s="40">
        <v>56.28</v>
      </c>
      <c r="M112" s="40">
        <v>55.5</v>
      </c>
      <c r="N112" s="40">
        <v>55.94</v>
      </c>
      <c r="O112" s="40">
        <f>('Pivottable ẨN'!$P112-INTC!$O$4)/INTC!$O$8</f>
        <v>-0.86650206371273841</v>
      </c>
      <c r="P112" s="40">
        <v>18682800</v>
      </c>
      <c r="Q112" s="41">
        <v>44369.291666666664</v>
      </c>
      <c r="R112" s="40">
        <v>258.34789999999998</v>
      </c>
      <c r="S112" s="40">
        <v>265.51</v>
      </c>
      <c r="T112" s="40">
        <v>265.79000000000002</v>
      </c>
      <c r="U112" s="40">
        <v>262.39999999999998</v>
      </c>
      <c r="V112" s="40">
        <v>262.72000000000003</v>
      </c>
      <c r="W112" s="40">
        <v>24694100</v>
      </c>
      <c r="X112" s="40">
        <f>('Pivottable ẨN'!$W112-MSFT!$O$4)/MSFT!$O$8</f>
        <v>-0.30901419382177303</v>
      </c>
      <c r="Y112" s="41">
        <v>44369.291666666664</v>
      </c>
      <c r="Z112" s="40">
        <v>18.851099999999999</v>
      </c>
      <c r="AA112" s="40">
        <v>18.886700000000001</v>
      </c>
      <c r="AB112" s="40">
        <v>18.963799999999999</v>
      </c>
      <c r="AC112" s="40">
        <v>18.385999999999999</v>
      </c>
      <c r="AD112" s="40">
        <v>18.471499999999999</v>
      </c>
      <c r="AE112" s="40">
        <f>('Pivottable ẨN'!$AF112-NVDA!$O$4)/NVDA!$O$8</f>
        <v>0.69611002394620314</v>
      </c>
      <c r="AF112" s="40">
        <v>580144000</v>
      </c>
      <c r="AG112" s="41">
        <v>44369.291666666664</v>
      </c>
      <c r="AH112" s="40">
        <v>18.733899999999998</v>
      </c>
      <c r="AI112" s="40">
        <v>19.54</v>
      </c>
      <c r="AJ112" s="40">
        <v>19.646000000000001</v>
      </c>
      <c r="AK112" s="40">
        <v>19.5</v>
      </c>
      <c r="AL112" s="40">
        <v>19.53</v>
      </c>
      <c r="AM112" s="40">
        <f>('Pivottable ẨN'!$AN112-SONY!$O$4)/SONY!$O$8</f>
        <v>-0.32899662080256642</v>
      </c>
      <c r="AN112" s="40">
        <v>3586500</v>
      </c>
    </row>
    <row r="113" spans="1:40">
      <c r="A113" s="93">
        <v>43962.291666666664</v>
      </c>
      <c r="B113" s="42">
        <v>76.737499999999997</v>
      </c>
      <c r="C113" s="42">
        <v>78.752499999999998</v>
      </c>
      <c r="D113" s="42">
        <v>79.262500000000003</v>
      </c>
      <c r="E113" s="42">
        <v>76.81</v>
      </c>
      <c r="F113" s="42">
        <v>77.025000000000006</v>
      </c>
      <c r="G113" s="42">
        <v>145946400</v>
      </c>
      <c r="H113" s="42">
        <f>('Pivottable ẨN'!$G113-AAPL!$O$4)/AAPL!$O$8</f>
        <v>1.0154081917622151</v>
      </c>
      <c r="I113" s="43">
        <v>43962.291666666664</v>
      </c>
      <c r="J113" s="42">
        <v>53.602499999999999</v>
      </c>
      <c r="K113" s="42">
        <v>60.13</v>
      </c>
      <c r="L113" s="42">
        <v>60.84</v>
      </c>
      <c r="M113" s="42">
        <v>59.71</v>
      </c>
      <c r="N113" s="42">
        <v>59.74</v>
      </c>
      <c r="O113" s="42">
        <f>('Pivottable ẨN'!$P113-INTC!$O$4)/INTC!$O$8</f>
        <v>-0.86643450607276584</v>
      </c>
      <c r="P113" s="42">
        <v>18684400</v>
      </c>
      <c r="Q113" s="43">
        <v>43962.291666666664</v>
      </c>
      <c r="R113" s="42">
        <v>179.46039999999999</v>
      </c>
      <c r="S113" s="42">
        <v>186.74</v>
      </c>
      <c r="T113" s="42">
        <v>187.51</v>
      </c>
      <c r="U113" s="42">
        <v>182.85</v>
      </c>
      <c r="V113" s="42">
        <v>183.15</v>
      </c>
      <c r="W113" s="42">
        <v>30892700</v>
      </c>
      <c r="X113" s="42">
        <f>('Pivottable ẨN'!$W113-MSFT!$O$4)/MSFT!$O$8</f>
        <v>0.17851328228839808</v>
      </c>
      <c r="Y113" s="43">
        <v>43962.291666666664</v>
      </c>
      <c r="Z113" s="42">
        <v>8.0372000000000003</v>
      </c>
      <c r="AA113" s="42">
        <v>8.0655000000000001</v>
      </c>
      <c r="AB113" s="42">
        <v>8.1125000000000007</v>
      </c>
      <c r="AC113" s="42">
        <v>7.7786999999999997</v>
      </c>
      <c r="AD113" s="42">
        <v>7.8075000000000001</v>
      </c>
      <c r="AE113" s="42">
        <f>('Pivottable ẨN'!$AF113-NVDA!$O$4)/NVDA!$O$8</f>
        <v>0.10016707185044789</v>
      </c>
      <c r="AF113" s="42">
        <v>469060000</v>
      </c>
      <c r="AG113" s="43">
        <v>43962.291666666664</v>
      </c>
      <c r="AH113" s="42">
        <v>12.5779</v>
      </c>
      <c r="AI113" s="42">
        <v>13.194000000000001</v>
      </c>
      <c r="AJ113" s="42">
        <v>13.21</v>
      </c>
      <c r="AK113" s="42">
        <v>13.055999999999999</v>
      </c>
      <c r="AL113" s="42">
        <v>13.154</v>
      </c>
      <c r="AM113" s="42">
        <f>('Pivottable ẨN'!$AN113-SONY!$O$4)/SONY!$O$8</f>
        <v>8.8509475887348296E-2</v>
      </c>
      <c r="AN113" s="42">
        <v>4584000</v>
      </c>
    </row>
    <row r="114" spans="1:40">
      <c r="A114" s="92">
        <v>44334.291666666664</v>
      </c>
      <c r="B114" s="40">
        <v>122.4753</v>
      </c>
      <c r="C114" s="40">
        <v>124.85</v>
      </c>
      <c r="D114" s="40">
        <v>126.99</v>
      </c>
      <c r="E114" s="40">
        <v>124.78</v>
      </c>
      <c r="F114" s="40">
        <v>126.56</v>
      </c>
      <c r="G114" s="40">
        <v>63342900</v>
      </c>
      <c r="H114" s="40">
        <f>('Pivottable ẨN'!$G114-AAPL!$O$4)/AAPL!$O$8</f>
        <v>-0.54113603235323648</v>
      </c>
      <c r="I114" s="41">
        <v>44334.291666666664</v>
      </c>
      <c r="J114" s="40">
        <v>50.184899999999999</v>
      </c>
      <c r="K114" s="40">
        <v>54.84</v>
      </c>
      <c r="L114" s="40">
        <v>56.14</v>
      </c>
      <c r="M114" s="40">
        <v>54.8</v>
      </c>
      <c r="N114" s="40">
        <v>55.95</v>
      </c>
      <c r="O114" s="40">
        <f>('Pivottable ẨN'!$P114-INTC!$O$4)/INTC!$O$8</f>
        <v>-0.86563225909809183</v>
      </c>
      <c r="P114" s="40">
        <v>18703400</v>
      </c>
      <c r="Q114" s="41">
        <v>44334.291666666664</v>
      </c>
      <c r="R114" s="40">
        <v>235.97810000000001</v>
      </c>
      <c r="S114" s="40">
        <v>243.08</v>
      </c>
      <c r="T114" s="40">
        <v>246.41</v>
      </c>
      <c r="U114" s="40">
        <v>242.9</v>
      </c>
      <c r="V114" s="40">
        <v>246.27</v>
      </c>
      <c r="W114" s="40">
        <v>20168000</v>
      </c>
      <c r="X114" s="40">
        <f>('Pivottable ẨN'!$W114-MSFT!$O$4)/MSFT!$O$8</f>
        <v>-0.66499749805534913</v>
      </c>
      <c r="Y114" s="41">
        <v>44334.291666666664</v>
      </c>
      <c r="Z114" s="40">
        <v>13.9861</v>
      </c>
      <c r="AA114" s="40">
        <v>14.015700000000001</v>
      </c>
      <c r="AB114" s="40">
        <v>14.404299999999999</v>
      </c>
      <c r="AC114" s="40">
        <v>14.004</v>
      </c>
      <c r="AD114" s="40">
        <v>14.266999999999999</v>
      </c>
      <c r="AE114" s="40">
        <f>('Pivottable ẨN'!$AF114-NVDA!$O$4)/NVDA!$O$8</f>
        <v>-1.4170185770682799</v>
      </c>
      <c r="AF114" s="40">
        <v>186256000</v>
      </c>
      <c r="AG114" s="41">
        <v>44334.291666666664</v>
      </c>
      <c r="AH114" s="40">
        <v>18.216200000000001</v>
      </c>
      <c r="AI114" s="40">
        <v>19</v>
      </c>
      <c r="AJ114" s="40">
        <v>19.218</v>
      </c>
      <c r="AK114" s="40">
        <v>18.832000000000001</v>
      </c>
      <c r="AL114" s="40">
        <v>18.832000000000001</v>
      </c>
      <c r="AM114" s="40">
        <f>('Pivottable ẨN'!$AN114-SONY!$O$4)/SONY!$O$8</f>
        <v>7.9301321373886513E-2</v>
      </c>
      <c r="AN114" s="40">
        <v>4562000</v>
      </c>
    </row>
    <row r="115" spans="1:40">
      <c r="A115" s="93">
        <v>44386.291666666664</v>
      </c>
      <c r="B115" s="42">
        <v>142.34989999999999</v>
      </c>
      <c r="C115" s="42">
        <v>145.11000000000001</v>
      </c>
      <c r="D115" s="42">
        <v>145.65</v>
      </c>
      <c r="E115" s="42">
        <v>142.65</v>
      </c>
      <c r="F115" s="42">
        <v>142.75</v>
      </c>
      <c r="G115" s="42">
        <v>99890800</v>
      </c>
      <c r="H115" s="42">
        <f>('Pivottable ẨN'!$G115-AAPL!$O$4)/AAPL!$O$8</f>
        <v>0.14755660958746961</v>
      </c>
      <c r="I115" s="43">
        <v>44386.291666666664</v>
      </c>
      <c r="J115" s="42">
        <v>51.237299999999998</v>
      </c>
      <c r="K115" s="42">
        <v>55.99</v>
      </c>
      <c r="L115" s="42">
        <v>56.11</v>
      </c>
      <c r="M115" s="42">
        <v>55.31</v>
      </c>
      <c r="N115" s="42">
        <v>55.51</v>
      </c>
      <c r="O115" s="42">
        <f>('Pivottable ẨN'!$P115-INTC!$O$4)/INTC!$O$8</f>
        <v>-0.86543803088317073</v>
      </c>
      <c r="P115" s="42">
        <v>18708000</v>
      </c>
      <c r="Q115" s="43">
        <v>44386.291666666664</v>
      </c>
      <c r="R115" s="42">
        <v>270.44260000000003</v>
      </c>
      <c r="S115" s="42">
        <v>277.94</v>
      </c>
      <c r="T115" s="42">
        <v>278.05</v>
      </c>
      <c r="U115" s="42">
        <v>275.32</v>
      </c>
      <c r="V115" s="42">
        <v>275.72000000000003</v>
      </c>
      <c r="W115" s="42">
        <v>23916700</v>
      </c>
      <c r="X115" s="42">
        <f>('Pivottable ẨN'!$W115-MSFT!$O$4)/MSFT!$O$8</f>
        <v>-0.37015765523693883</v>
      </c>
      <c r="Y115" s="43">
        <v>44386.291666666664</v>
      </c>
      <c r="Z115" s="42">
        <v>20.0124</v>
      </c>
      <c r="AA115" s="42">
        <v>20.0502</v>
      </c>
      <c r="AB115" s="42">
        <v>20.080200000000001</v>
      </c>
      <c r="AC115" s="42">
        <v>19.754200000000001</v>
      </c>
      <c r="AD115" s="42">
        <v>19.962499999999999</v>
      </c>
      <c r="AE115" s="42">
        <f>('Pivottable ẨN'!$AF115-NVDA!$O$4)/NVDA!$O$8</f>
        <v>-0.82491681860707655</v>
      </c>
      <c r="AF115" s="42">
        <v>296624000</v>
      </c>
      <c r="AG115" s="43">
        <v>44386.291666666664</v>
      </c>
      <c r="AH115" s="42">
        <v>19.566099999999999</v>
      </c>
      <c r="AI115" s="42">
        <v>20.408000000000001</v>
      </c>
      <c r="AJ115" s="42">
        <v>20.472000000000001</v>
      </c>
      <c r="AK115" s="42">
        <v>20.058</v>
      </c>
      <c r="AL115" s="42">
        <v>20.11</v>
      </c>
      <c r="AM115" s="42">
        <f>('Pivottable ẨN'!$AN115-SONY!$O$4)/SONY!$O$8</f>
        <v>4.0417929263445677E-4</v>
      </c>
      <c r="AN115" s="42">
        <v>4373500</v>
      </c>
    </row>
    <row r="116" spans="1:40">
      <c r="A116" s="92">
        <v>44454.291666666664</v>
      </c>
      <c r="B116" s="40">
        <v>146.4144</v>
      </c>
      <c r="C116" s="40">
        <v>149.03</v>
      </c>
      <c r="D116" s="40">
        <v>149.44</v>
      </c>
      <c r="E116" s="40">
        <v>146.37</v>
      </c>
      <c r="F116" s="40">
        <v>148.56</v>
      </c>
      <c r="G116" s="40">
        <v>83281300</v>
      </c>
      <c r="H116" s="40">
        <f>('Pivottable ẨN'!$G116-AAPL!$O$4)/AAPL!$O$8</f>
        <v>-0.16542554359545356</v>
      </c>
      <c r="I116" s="41">
        <v>44454.291666666664</v>
      </c>
      <c r="J116" s="40">
        <v>50.768900000000002</v>
      </c>
      <c r="K116" s="40">
        <v>55.12</v>
      </c>
      <c r="L116" s="40">
        <v>55.15</v>
      </c>
      <c r="M116" s="40">
        <v>54.42</v>
      </c>
      <c r="N116" s="40">
        <v>54.67</v>
      </c>
      <c r="O116" s="40">
        <f>('Pivottable ẨN'!$P116-INTC!$O$4)/INTC!$O$8</f>
        <v>-0.86171391597968383</v>
      </c>
      <c r="P116" s="40">
        <v>18796200</v>
      </c>
      <c r="Q116" s="41">
        <v>44454.291666666664</v>
      </c>
      <c r="R116" s="40">
        <v>297.16539999999998</v>
      </c>
      <c r="S116" s="40">
        <v>304.82</v>
      </c>
      <c r="T116" s="40">
        <v>305.32</v>
      </c>
      <c r="U116" s="40">
        <v>301.82</v>
      </c>
      <c r="V116" s="40">
        <v>303.26</v>
      </c>
      <c r="W116" s="40">
        <v>28356300</v>
      </c>
      <c r="X116" s="40">
        <f>('Pivottable ẨN'!$W116-MSFT!$O$4)/MSFT!$O$8</f>
        <v>-2.097768186573962E-2</v>
      </c>
      <c r="Y116" s="41">
        <v>44454.291666666664</v>
      </c>
      <c r="Z116" s="40">
        <v>22.302700000000002</v>
      </c>
      <c r="AA116" s="40">
        <v>22.341000000000001</v>
      </c>
      <c r="AB116" s="40">
        <v>22.367000000000001</v>
      </c>
      <c r="AC116" s="40">
        <v>21.966000000000001</v>
      </c>
      <c r="AD116" s="40">
        <v>22.309000000000001</v>
      </c>
      <c r="AE116" s="40">
        <f>('Pivottable ẨN'!$AF116-NVDA!$O$4)/NVDA!$O$8</f>
        <v>-1.522801616294668</v>
      </c>
      <c r="AF116" s="40">
        <v>166538000</v>
      </c>
      <c r="AG116" s="41">
        <v>44454.291666666664</v>
      </c>
      <c r="AH116" s="40">
        <v>21.416499999999999</v>
      </c>
      <c r="AI116" s="40">
        <v>22.338000000000001</v>
      </c>
      <c r="AJ116" s="40">
        <v>22.356000000000002</v>
      </c>
      <c r="AK116" s="40">
        <v>22.077999999999999</v>
      </c>
      <c r="AL116" s="40">
        <v>22.187999999999999</v>
      </c>
      <c r="AM116" s="40">
        <f>('Pivottable ẨN'!$AN116-SONY!$O$4)/SONY!$O$8</f>
        <v>-0.91224949873479322</v>
      </c>
      <c r="AN116" s="40">
        <v>2193000</v>
      </c>
    </row>
    <row r="117" spans="1:40">
      <c r="A117" s="93">
        <v>43839.291666666664</v>
      </c>
      <c r="B117" s="42">
        <v>75.045199999999994</v>
      </c>
      <c r="C117" s="42">
        <v>77.407499999999999</v>
      </c>
      <c r="D117" s="42">
        <v>77.607500000000002</v>
      </c>
      <c r="E117" s="42">
        <v>76.55</v>
      </c>
      <c r="F117" s="42">
        <v>76.81</v>
      </c>
      <c r="G117" s="42">
        <v>170108400</v>
      </c>
      <c r="H117" s="42">
        <f>('Pivottable ẨN'!$G117-AAPL!$O$4)/AAPL!$O$8</f>
        <v>1.4707063515626781</v>
      </c>
      <c r="I117" s="43">
        <v>43839.291666666664</v>
      </c>
      <c r="J117" s="42">
        <v>52.308</v>
      </c>
      <c r="K117" s="42">
        <v>59.3</v>
      </c>
      <c r="L117" s="42">
        <v>59.51</v>
      </c>
      <c r="M117" s="42">
        <v>58.83</v>
      </c>
      <c r="N117" s="42">
        <v>59.05</v>
      </c>
      <c r="O117" s="42">
        <f>('Pivottable ẨN'!$P117-INTC!$O$4)/INTC!$O$8</f>
        <v>-0.8609918937024772</v>
      </c>
      <c r="P117" s="42">
        <v>18813300</v>
      </c>
      <c r="Q117" s="43">
        <v>43839.291666666664</v>
      </c>
      <c r="R117" s="42">
        <v>155.34700000000001</v>
      </c>
      <c r="S117" s="42">
        <v>162.09</v>
      </c>
      <c r="T117" s="42">
        <v>162.22</v>
      </c>
      <c r="U117" s="42">
        <v>161.03</v>
      </c>
      <c r="V117" s="42">
        <v>161.84</v>
      </c>
      <c r="W117" s="42">
        <v>21385000</v>
      </c>
      <c r="X117" s="42">
        <f>('Pivottable ẨN'!$W117-MSFT!$O$4)/MSFT!$O$8</f>
        <v>-0.56927895863901679</v>
      </c>
      <c r="Y117" s="43">
        <v>43839.291666666664</v>
      </c>
      <c r="Z117" s="42">
        <v>6.0506000000000002</v>
      </c>
      <c r="AA117" s="42">
        <v>6.0754999999999999</v>
      </c>
      <c r="AB117" s="42">
        <v>6.1482999999999999</v>
      </c>
      <c r="AC117" s="42">
        <v>6.0214999999999996</v>
      </c>
      <c r="AD117" s="42">
        <v>6.0963000000000003</v>
      </c>
      <c r="AE117" s="42">
        <f>('Pivottable ẨN'!$AF117-NVDA!$O$4)/NVDA!$O$8</f>
        <v>-1.0476202126818217</v>
      </c>
      <c r="AF117" s="42">
        <v>255112000</v>
      </c>
      <c r="AG117" s="43">
        <v>43839.291666666664</v>
      </c>
      <c r="AH117" s="42">
        <v>13.4916</v>
      </c>
      <c r="AI117" s="42">
        <v>14.206</v>
      </c>
      <c r="AJ117" s="42">
        <v>14.332000000000001</v>
      </c>
      <c r="AK117" s="42">
        <v>14.118</v>
      </c>
      <c r="AL117" s="42">
        <v>14.28</v>
      </c>
      <c r="AM117" s="42">
        <f>('Pivottable ẨN'!$AN117-SONY!$O$4)/SONY!$O$8</f>
        <v>3.1449889456398319</v>
      </c>
      <c r="AN117" s="42">
        <v>11886500</v>
      </c>
    </row>
    <row r="118" spans="1:40">
      <c r="A118" s="92">
        <v>43818.291666666664</v>
      </c>
      <c r="B118" s="40">
        <v>67.868600000000001</v>
      </c>
      <c r="C118" s="40">
        <v>70.004999999999995</v>
      </c>
      <c r="D118" s="40">
        <v>70.295000000000002</v>
      </c>
      <c r="E118" s="40">
        <v>69.737499999999997</v>
      </c>
      <c r="F118" s="40">
        <v>69.875</v>
      </c>
      <c r="G118" s="40">
        <v>98369200</v>
      </c>
      <c r="H118" s="40">
        <f>('Pivottable ẨN'!$G118-AAPL!$O$4)/AAPL!$O$8</f>
        <v>0.11888424471898253</v>
      </c>
      <c r="I118" s="41">
        <v>43818.291666666664</v>
      </c>
      <c r="J118" s="40">
        <v>51.125999999999998</v>
      </c>
      <c r="K118" s="40">
        <v>57.96</v>
      </c>
      <c r="L118" s="40">
        <v>57.99</v>
      </c>
      <c r="M118" s="40">
        <v>56.97</v>
      </c>
      <c r="N118" s="40">
        <v>57.17</v>
      </c>
      <c r="O118" s="40">
        <f>('Pivottable ẨN'!$P118-INTC!$O$4)/INTC!$O$8</f>
        <v>-0.85880471510836576</v>
      </c>
      <c r="P118" s="40">
        <v>18865100</v>
      </c>
      <c r="Q118" s="41">
        <v>43818.291666666664</v>
      </c>
      <c r="R118" s="40">
        <v>149.23249999999999</v>
      </c>
      <c r="S118" s="40">
        <v>155.71</v>
      </c>
      <c r="T118" s="40">
        <v>155.77000000000001</v>
      </c>
      <c r="U118" s="40">
        <v>153.75</v>
      </c>
      <c r="V118" s="40">
        <v>154</v>
      </c>
      <c r="W118" s="40">
        <v>24958900</v>
      </c>
      <c r="X118" s="40">
        <f>('Pivottable ẨN'!$W118-MSFT!$O$4)/MSFT!$O$8</f>
        <v>-0.28818734974827687</v>
      </c>
      <c r="Y118" s="41">
        <v>43818.291666666664</v>
      </c>
      <c r="Z118" s="40">
        <v>5.8623000000000003</v>
      </c>
      <c r="AA118" s="40">
        <v>5.8864999999999998</v>
      </c>
      <c r="AB118" s="40">
        <v>5.9</v>
      </c>
      <c r="AC118" s="40">
        <v>5.7675000000000001</v>
      </c>
      <c r="AD118" s="40">
        <v>5.7725</v>
      </c>
      <c r="AE118" s="40">
        <f>('Pivottable ẨN'!$AF118-NVDA!$O$4)/NVDA!$O$8</f>
        <v>-2.6978583371450832E-2</v>
      </c>
      <c r="AF118" s="40">
        <v>445360000</v>
      </c>
      <c r="AG118" s="41">
        <v>43818.291666666664</v>
      </c>
      <c r="AH118" s="40">
        <v>12.8933</v>
      </c>
      <c r="AI118" s="40">
        <v>13.576000000000001</v>
      </c>
      <c r="AJ118" s="40">
        <v>13.641999999999999</v>
      </c>
      <c r="AK118" s="40">
        <v>13.564</v>
      </c>
      <c r="AL118" s="40">
        <v>13.612</v>
      </c>
      <c r="AM118" s="40">
        <f>('Pivottable ẨN'!$AN118-SONY!$O$4)/SONY!$O$8</f>
        <v>-0.43300691155689608</v>
      </c>
      <c r="AN118" s="40">
        <v>3338000</v>
      </c>
    </row>
    <row r="119" spans="1:40">
      <c r="A119" s="93">
        <v>43803.291666666664</v>
      </c>
      <c r="B119" s="42">
        <v>63.438099999999999</v>
      </c>
      <c r="C119" s="42">
        <v>65.435000000000002</v>
      </c>
      <c r="D119" s="42">
        <v>65.827500000000001</v>
      </c>
      <c r="E119" s="42">
        <v>65.17</v>
      </c>
      <c r="F119" s="42">
        <v>65.267499999999998</v>
      </c>
      <c r="G119" s="42">
        <v>67181600</v>
      </c>
      <c r="H119" s="42">
        <f>('Pivottable ẨN'!$G119-AAPL!$O$4)/AAPL!$O$8</f>
        <v>-0.46880124855942645</v>
      </c>
      <c r="I119" s="43">
        <v>43803.291666666664</v>
      </c>
      <c r="J119" s="42">
        <v>49.4148</v>
      </c>
      <c r="K119" s="42">
        <v>56.02</v>
      </c>
      <c r="L119" s="42">
        <v>56.66</v>
      </c>
      <c r="M119" s="42">
        <v>55.86</v>
      </c>
      <c r="N119" s="42">
        <v>56.66</v>
      </c>
      <c r="O119" s="42">
        <f>('Pivottable ẨN'!$P119-INTC!$O$4)/INTC!$O$8</f>
        <v>-0.85811647165114546</v>
      </c>
      <c r="P119" s="42">
        <v>18881400</v>
      </c>
      <c r="Q119" s="43">
        <v>43803.291666666664</v>
      </c>
      <c r="R119" s="42">
        <v>143.6163</v>
      </c>
      <c r="S119" s="42">
        <v>149.85</v>
      </c>
      <c r="T119" s="42">
        <v>150.18</v>
      </c>
      <c r="U119" s="42">
        <v>149.19999999999999</v>
      </c>
      <c r="V119" s="42">
        <v>150.13999999999999</v>
      </c>
      <c r="W119" s="42">
        <v>17574700</v>
      </c>
      <c r="X119" s="42">
        <f>('Pivottable ẨN'!$W119-MSFT!$O$4)/MSFT!$O$8</f>
        <v>-0.86896371684612561</v>
      </c>
      <c r="Y119" s="43">
        <v>43803.291666666664</v>
      </c>
      <c r="Z119" s="42">
        <v>5.2140000000000004</v>
      </c>
      <c r="AA119" s="42">
        <v>5.2355</v>
      </c>
      <c r="AB119" s="42">
        <v>5.298</v>
      </c>
      <c r="AC119" s="42">
        <v>5.2066999999999997</v>
      </c>
      <c r="AD119" s="42">
        <v>5.2755000000000001</v>
      </c>
      <c r="AE119" s="42">
        <f>('Pivottable ẨN'!$AF119-NVDA!$O$4)/NVDA!$O$8</f>
        <v>-0.94938007603948371</v>
      </c>
      <c r="AF119" s="42">
        <v>273424000</v>
      </c>
      <c r="AG119" s="43">
        <v>43803.291666666664</v>
      </c>
      <c r="AH119" s="42">
        <v>12.401400000000001</v>
      </c>
      <c r="AI119" s="42">
        <v>13.058</v>
      </c>
      <c r="AJ119" s="42">
        <v>13.112</v>
      </c>
      <c r="AK119" s="42">
        <v>13.016</v>
      </c>
      <c r="AL119" s="42">
        <v>13.054</v>
      </c>
      <c r="AM119" s="42">
        <f>('Pivottable ẨN'!$AN119-SONY!$O$4)/SONY!$O$8</f>
        <v>0.52171129049793652</v>
      </c>
      <c r="AN119" s="42">
        <v>5619000</v>
      </c>
    </row>
    <row r="120" spans="1:40">
      <c r="A120" s="92">
        <v>44392.291666666664</v>
      </c>
      <c r="B120" s="40">
        <v>145.6558</v>
      </c>
      <c r="C120" s="40">
        <v>148.47999999999999</v>
      </c>
      <c r="D120" s="40">
        <v>150</v>
      </c>
      <c r="E120" s="40">
        <v>147.09</v>
      </c>
      <c r="F120" s="40">
        <v>149.24</v>
      </c>
      <c r="G120" s="40">
        <v>106820300</v>
      </c>
      <c r="H120" s="40">
        <f>('Pivottable ẨN'!$G120-AAPL!$O$4)/AAPL!$O$8</f>
        <v>0.2781330766985245</v>
      </c>
      <c r="I120" s="41">
        <v>44392.291666666664</v>
      </c>
      <c r="J120" s="40">
        <v>51.072499999999998</v>
      </c>
      <c r="K120" s="40">
        <v>55.81</v>
      </c>
      <c r="L120" s="40">
        <v>56.4</v>
      </c>
      <c r="M120" s="40">
        <v>55.57</v>
      </c>
      <c r="N120" s="40">
        <v>56.4</v>
      </c>
      <c r="O120" s="40">
        <f>('Pivottable ẨN'!$P120-INTC!$O$4)/INTC!$O$8</f>
        <v>-0.85661331416175612</v>
      </c>
      <c r="P120" s="40">
        <v>18917000</v>
      </c>
      <c r="Q120" s="41">
        <v>44392.291666666664</v>
      </c>
      <c r="R120" s="40">
        <v>273.44929999999999</v>
      </c>
      <c r="S120" s="40">
        <v>281.02999999999997</v>
      </c>
      <c r="T120" s="40">
        <v>282.51</v>
      </c>
      <c r="U120" s="40">
        <v>279.83</v>
      </c>
      <c r="V120" s="40">
        <v>282</v>
      </c>
      <c r="W120" s="40">
        <v>22604200</v>
      </c>
      <c r="X120" s="40">
        <f>('Pivottable ẨN'!$W120-MSFT!$O$4)/MSFT!$O$8</f>
        <v>-0.47338738653023082</v>
      </c>
      <c r="Y120" s="41">
        <v>44392.291666666664</v>
      </c>
      <c r="Z120" s="40">
        <v>18.930399999999999</v>
      </c>
      <c r="AA120" s="40">
        <v>18.966200000000001</v>
      </c>
      <c r="AB120" s="40">
        <v>19.847000000000001</v>
      </c>
      <c r="AC120" s="40">
        <v>18.858499999999999</v>
      </c>
      <c r="AD120" s="40">
        <v>19.811800000000002</v>
      </c>
      <c r="AE120" s="40">
        <f>('Pivottable ẨN'!$AF120-NVDA!$O$4)/NVDA!$O$8</f>
        <v>0.53741937071988388</v>
      </c>
      <c r="AF120" s="40">
        <v>550564000</v>
      </c>
      <c r="AG120" s="41">
        <v>44392.291666666664</v>
      </c>
      <c r="AH120" s="40">
        <v>19.725300000000001</v>
      </c>
      <c r="AI120" s="40">
        <v>20.574000000000002</v>
      </c>
      <c r="AJ120" s="40">
        <v>20.782</v>
      </c>
      <c r="AK120" s="40">
        <v>20.48</v>
      </c>
      <c r="AL120" s="40">
        <v>20.782</v>
      </c>
      <c r="AM120" s="40">
        <f>('Pivottable ẨN'!$AN120-SONY!$O$4)/SONY!$O$8</f>
        <v>-0.91224949873479322</v>
      </c>
      <c r="AN120" s="40">
        <v>2193000</v>
      </c>
    </row>
    <row r="121" spans="1:40">
      <c r="A121" s="93">
        <v>43955.291666666664</v>
      </c>
      <c r="B121" s="42">
        <v>71.221999999999994</v>
      </c>
      <c r="C121" s="42">
        <v>73.290000000000006</v>
      </c>
      <c r="D121" s="42">
        <v>73.422499999999999</v>
      </c>
      <c r="E121" s="42">
        <v>71.58</v>
      </c>
      <c r="F121" s="42">
        <v>72.292500000000004</v>
      </c>
      <c r="G121" s="42">
        <v>133568000</v>
      </c>
      <c r="H121" s="42">
        <f>('Pivottable ẨN'!$G121-AAPL!$O$4)/AAPL!$O$8</f>
        <v>0.78215503634155248</v>
      </c>
      <c r="I121" s="43">
        <v>43955.291666666664</v>
      </c>
      <c r="J121" s="42">
        <v>51.404400000000003</v>
      </c>
      <c r="K121" s="42">
        <v>57.99</v>
      </c>
      <c r="L121" s="42">
        <v>58.07</v>
      </c>
      <c r="M121" s="42">
        <v>56.31</v>
      </c>
      <c r="N121" s="42">
        <v>57.12</v>
      </c>
      <c r="O121" s="42">
        <f>('Pivottable ẨN'!$P121-INTC!$O$4)/INTC!$O$8</f>
        <v>-0.8549159284574458</v>
      </c>
      <c r="P121" s="42">
        <v>18957200</v>
      </c>
      <c r="Q121" s="43">
        <v>43955.291666666664</v>
      </c>
      <c r="R121" s="42">
        <v>171.86840000000001</v>
      </c>
      <c r="S121" s="42">
        <v>178.84</v>
      </c>
      <c r="T121" s="42">
        <v>179</v>
      </c>
      <c r="U121" s="42">
        <v>173.8</v>
      </c>
      <c r="V121" s="42">
        <v>174.49</v>
      </c>
      <c r="W121" s="42">
        <v>30372900</v>
      </c>
      <c r="X121" s="42">
        <f>('Pivottable ẨN'!$W121-MSFT!$O$4)/MSFT!$O$8</f>
        <v>0.13763037613506232</v>
      </c>
      <c r="Y121" s="43">
        <v>43955.291666666664</v>
      </c>
      <c r="Z121" s="42">
        <v>7.2567000000000004</v>
      </c>
      <c r="AA121" s="42">
        <v>7.2821999999999996</v>
      </c>
      <c r="AB121" s="42">
        <v>7.2960000000000003</v>
      </c>
      <c r="AC121" s="42">
        <v>7.0220000000000002</v>
      </c>
      <c r="AD121" s="42">
        <v>7.0220000000000002</v>
      </c>
      <c r="AE121" s="42">
        <f>('Pivottable ẨN'!$AF121-NVDA!$O$4)/NVDA!$O$8</f>
        <v>-0.71262091754780299</v>
      </c>
      <c r="AF121" s="42">
        <v>317556000</v>
      </c>
      <c r="AG121" s="43">
        <v>43955.291666666664</v>
      </c>
      <c r="AH121" s="42">
        <v>11.8096</v>
      </c>
      <c r="AI121" s="42">
        <v>12.388</v>
      </c>
      <c r="AJ121" s="42">
        <v>12.506</v>
      </c>
      <c r="AK121" s="42">
        <v>12.27</v>
      </c>
      <c r="AL121" s="42">
        <v>12.46</v>
      </c>
      <c r="AM121" s="42">
        <f>('Pivottable ẨN'!$AN121-SONY!$O$4)/SONY!$O$8</f>
        <v>-0.22268429141987137</v>
      </c>
      <c r="AN121" s="42">
        <v>3840500</v>
      </c>
    </row>
    <row r="122" spans="1:40">
      <c r="A122" s="92">
        <v>44034.291666666664</v>
      </c>
      <c r="B122" s="40">
        <v>94.783699999999996</v>
      </c>
      <c r="C122" s="40">
        <v>97.272499999999994</v>
      </c>
      <c r="D122" s="40">
        <v>97.974999999999994</v>
      </c>
      <c r="E122" s="40">
        <v>96.602500000000006</v>
      </c>
      <c r="F122" s="40">
        <v>96.692499999999995</v>
      </c>
      <c r="G122" s="40">
        <v>89001600</v>
      </c>
      <c r="H122" s="40">
        <f>('Pivottable ẨN'!$G122-AAPL!$O$4)/AAPL!$O$8</f>
        <v>-5.7634712393293631E-2</v>
      </c>
      <c r="I122" s="41">
        <v>44034.291666666664</v>
      </c>
      <c r="J122" s="40">
        <v>54.422600000000003</v>
      </c>
      <c r="K122" s="40">
        <v>61.05</v>
      </c>
      <c r="L122" s="40">
        <v>61.77</v>
      </c>
      <c r="M122" s="40">
        <v>60.62</v>
      </c>
      <c r="N122" s="40">
        <v>61.31</v>
      </c>
      <c r="O122" s="40">
        <f>('Pivottable ẨN'!$P122-INTC!$O$4)/INTC!$O$8</f>
        <v>-0.85480192493999207</v>
      </c>
      <c r="P122" s="40">
        <v>18959900</v>
      </c>
      <c r="Q122" s="41">
        <v>44034.291666666664</v>
      </c>
      <c r="R122" s="40">
        <v>204.06229999999999</v>
      </c>
      <c r="S122" s="40">
        <v>211.75</v>
      </c>
      <c r="T122" s="40">
        <v>212.3</v>
      </c>
      <c r="U122" s="40">
        <v>208.39</v>
      </c>
      <c r="V122" s="40">
        <v>209.2</v>
      </c>
      <c r="W122" s="40">
        <v>49605700</v>
      </c>
      <c r="X122" s="40">
        <f>('Pivottable ẨN'!$W122-MSFT!$O$4)/MSFT!$O$8</f>
        <v>1.6503136340532534</v>
      </c>
      <c r="Y122" s="41">
        <v>44034.291666666664</v>
      </c>
      <c r="Z122" s="40">
        <v>10.4069</v>
      </c>
      <c r="AA122" s="40">
        <v>10.438800000000001</v>
      </c>
      <c r="AB122" s="40">
        <v>10.602499999999999</v>
      </c>
      <c r="AC122" s="40">
        <v>10.291499999999999</v>
      </c>
      <c r="AD122" s="40">
        <v>10.3675</v>
      </c>
      <c r="AE122" s="40">
        <f>('Pivottable ẨN'!$AF122-NVDA!$O$4)/NVDA!$O$8</f>
        <v>-0.44579744463150106</v>
      </c>
      <c r="AF122" s="40">
        <v>367292000</v>
      </c>
      <c r="AG122" s="41">
        <v>44034.291666666664</v>
      </c>
      <c r="AH122" s="40">
        <v>14.7476</v>
      </c>
      <c r="AI122" s="40">
        <v>15.47</v>
      </c>
      <c r="AJ122" s="40">
        <v>15.52</v>
      </c>
      <c r="AK122" s="40">
        <v>15.362</v>
      </c>
      <c r="AL122" s="40">
        <v>15.454000000000001</v>
      </c>
      <c r="AM122" s="40">
        <f>('Pivottable ẨN'!$AN122-SONY!$O$4)/SONY!$O$8</f>
        <v>-0.95745316634633282</v>
      </c>
      <c r="AN122" s="40">
        <v>2085000</v>
      </c>
    </row>
    <row r="123" spans="1:40">
      <c r="A123" s="93">
        <v>44025.291666666664</v>
      </c>
      <c r="B123" s="42">
        <v>93.034599999999998</v>
      </c>
      <c r="C123" s="42">
        <v>95.477500000000006</v>
      </c>
      <c r="D123" s="42">
        <v>99.954999999999998</v>
      </c>
      <c r="E123" s="42">
        <v>95.257499999999993</v>
      </c>
      <c r="F123" s="42">
        <v>97.265000000000001</v>
      </c>
      <c r="G123" s="42">
        <v>191649200</v>
      </c>
      <c r="H123" s="42">
        <f>('Pivottable ẨN'!$G123-AAPL!$O$4)/AAPL!$O$8</f>
        <v>1.8766117650478951</v>
      </c>
      <c r="I123" s="43">
        <v>44025.291666666664</v>
      </c>
      <c r="J123" s="42">
        <v>52.220700000000001</v>
      </c>
      <c r="K123" s="42">
        <v>58.58</v>
      </c>
      <c r="L123" s="42">
        <v>60.62</v>
      </c>
      <c r="M123" s="42">
        <v>58.39</v>
      </c>
      <c r="N123" s="42">
        <v>59.84</v>
      </c>
      <c r="O123" s="42">
        <f>('Pivottable ẨN'!$P123-INTC!$O$4)/INTC!$O$8</f>
        <v>-0.84960843136710218</v>
      </c>
      <c r="P123" s="42">
        <v>19082900</v>
      </c>
      <c r="Q123" s="43">
        <v>44025.291666666664</v>
      </c>
      <c r="R123" s="42">
        <v>199.5522</v>
      </c>
      <c r="S123" s="42">
        <v>207.07</v>
      </c>
      <c r="T123" s="42">
        <v>215.8</v>
      </c>
      <c r="U123" s="42">
        <v>206.5</v>
      </c>
      <c r="V123" s="42">
        <v>214.48</v>
      </c>
      <c r="W123" s="42">
        <v>38135600</v>
      </c>
      <c r="X123" s="42">
        <f>('Pivottable ẨN'!$W123-MSFT!$O$4)/MSFT!$O$8</f>
        <v>0.74817623145730039</v>
      </c>
      <c r="Y123" s="43">
        <v>44025.291666666664</v>
      </c>
      <c r="Z123" s="42">
        <v>10.0215</v>
      </c>
      <c r="AA123" s="42">
        <v>10.052199999999999</v>
      </c>
      <c r="AB123" s="42">
        <v>10.792199999999999</v>
      </c>
      <c r="AC123" s="42">
        <v>10.025</v>
      </c>
      <c r="AD123" s="42">
        <v>10.595000000000001</v>
      </c>
      <c r="AE123" s="42">
        <f>('Pivottable ẨN'!$AF123-NVDA!$O$4)/NVDA!$O$8</f>
        <v>3.58753616319148E-2</v>
      </c>
      <c r="AF123" s="42">
        <v>457076000</v>
      </c>
      <c r="AG123" s="43">
        <v>44025.291666666664</v>
      </c>
      <c r="AH123" s="42">
        <v>14.1776</v>
      </c>
      <c r="AI123" s="42">
        <v>14.872</v>
      </c>
      <c r="AJ123" s="42">
        <v>15.327999999999999</v>
      </c>
      <c r="AK123" s="42">
        <v>14.832000000000001</v>
      </c>
      <c r="AL123" s="42">
        <v>15.1</v>
      </c>
      <c r="AM123" s="42">
        <f>('Pivottable ẨN'!$AN123-SONY!$O$4)/SONY!$O$8</f>
        <v>1.9673915491114358</v>
      </c>
      <c r="AN123" s="42">
        <v>9073000</v>
      </c>
    </row>
    <row r="124" spans="1:40">
      <c r="A124" s="92">
        <v>43815.291666666664</v>
      </c>
      <c r="B124" s="40">
        <v>67.829800000000006</v>
      </c>
      <c r="C124" s="40">
        <v>69.965000000000003</v>
      </c>
      <c r="D124" s="40">
        <v>70.197500000000005</v>
      </c>
      <c r="E124" s="40">
        <v>69.245000000000005</v>
      </c>
      <c r="F124" s="40">
        <v>69.25</v>
      </c>
      <c r="G124" s="40">
        <v>128186000</v>
      </c>
      <c r="H124" s="40">
        <f>('Pivottable ẨN'!$G124-AAPL!$O$4)/AAPL!$O$8</f>
        <v>0.6807389823706026</v>
      </c>
      <c r="I124" s="41">
        <v>43815.291666666664</v>
      </c>
      <c r="J124" s="40">
        <v>50.896700000000003</v>
      </c>
      <c r="K124" s="40">
        <v>57.7</v>
      </c>
      <c r="L124" s="40">
        <v>58.57</v>
      </c>
      <c r="M124" s="40">
        <v>57.65</v>
      </c>
      <c r="N124" s="40">
        <v>58.21</v>
      </c>
      <c r="O124" s="40">
        <f>('Pivottable ẨN'!$P124-INTC!$O$4)/INTC!$O$8</f>
        <v>-0.8475690351104308</v>
      </c>
      <c r="P124" s="40">
        <v>19131200</v>
      </c>
      <c r="Q124" s="41">
        <v>43815.291666666664</v>
      </c>
      <c r="R124" s="40">
        <v>149.06</v>
      </c>
      <c r="S124" s="40">
        <v>155.53</v>
      </c>
      <c r="T124" s="40">
        <v>155.9</v>
      </c>
      <c r="U124" s="40">
        <v>154.82</v>
      </c>
      <c r="V124" s="40">
        <v>155.11000000000001</v>
      </c>
      <c r="W124" s="40">
        <v>24144200</v>
      </c>
      <c r="X124" s="40">
        <f>('Pivottable ẨN'!$W124-MSFT!$O$4)/MSFT!$O$8</f>
        <v>-0.35226450181276825</v>
      </c>
      <c r="Y124" s="41">
        <v>43815.291666666664</v>
      </c>
      <c r="Z124" s="40">
        <v>5.6055999999999999</v>
      </c>
      <c r="AA124" s="40">
        <v>5.6287000000000003</v>
      </c>
      <c r="AB124" s="40">
        <v>5.7015000000000002</v>
      </c>
      <c r="AC124" s="40">
        <v>5.6192000000000002</v>
      </c>
      <c r="AD124" s="40">
        <v>5.6475</v>
      </c>
      <c r="AE124" s="40">
        <f>('Pivottable ẨN'!$AF124-NVDA!$O$4)/NVDA!$O$8</f>
        <v>-0.69427331666768088</v>
      </c>
      <c r="AF124" s="40">
        <v>320976000</v>
      </c>
      <c r="AG124" s="41">
        <v>43815.291666666664</v>
      </c>
      <c r="AH124" s="40">
        <v>12.9636</v>
      </c>
      <c r="AI124" s="40">
        <v>13.65</v>
      </c>
      <c r="AJ124" s="40">
        <v>13.694000000000001</v>
      </c>
      <c r="AK124" s="40">
        <v>13.6</v>
      </c>
      <c r="AL124" s="40">
        <v>13.64</v>
      </c>
      <c r="AM124" s="40">
        <f>('Pivottable ẨN'!$AN124-SONY!$O$4)/SONY!$O$8</f>
        <v>0.49157551209024342</v>
      </c>
      <c r="AN124" s="40">
        <v>5547000</v>
      </c>
    </row>
    <row r="125" spans="1:40">
      <c r="A125" s="93">
        <v>43801.291666666664</v>
      </c>
      <c r="B125" s="42">
        <v>64.024600000000007</v>
      </c>
      <c r="C125" s="42">
        <v>66.040000000000006</v>
      </c>
      <c r="D125" s="42">
        <v>67.0625</v>
      </c>
      <c r="E125" s="42">
        <v>65.862499999999997</v>
      </c>
      <c r="F125" s="42">
        <v>66.817499999999995</v>
      </c>
      <c r="G125" s="42">
        <v>94487200</v>
      </c>
      <c r="H125" s="42">
        <f>('Pivottable ẨN'!$G125-AAPL!$O$4)/AAPL!$O$8</f>
        <v>4.5733534664127919E-2</v>
      </c>
      <c r="I125" s="43">
        <v>43801.291666666664</v>
      </c>
      <c r="J125" s="42">
        <v>50.861400000000003</v>
      </c>
      <c r="K125" s="42">
        <v>57.66</v>
      </c>
      <c r="L125" s="42">
        <v>58.69</v>
      </c>
      <c r="M125" s="42">
        <v>57.47</v>
      </c>
      <c r="N125" s="42">
        <v>58.55</v>
      </c>
      <c r="O125" s="42">
        <f>('Pivottable ẨN'!$P125-INTC!$O$4)/INTC!$O$8</f>
        <v>-0.8465852269783305</v>
      </c>
      <c r="P125" s="42">
        <v>19154500</v>
      </c>
      <c r="Q125" s="43">
        <v>43801.291666666664</v>
      </c>
      <c r="R125" s="42">
        <v>143.3287</v>
      </c>
      <c r="S125" s="42">
        <v>149.55000000000001</v>
      </c>
      <c r="T125" s="42">
        <v>151.83000000000001</v>
      </c>
      <c r="U125" s="42">
        <v>148.32</v>
      </c>
      <c r="V125" s="42">
        <v>151.81</v>
      </c>
      <c r="W125" s="42">
        <v>27418400</v>
      </c>
      <c r="X125" s="42">
        <f>('Pivottable ẨN'!$W125-MSFT!$O$4)/MSFT!$O$8</f>
        <v>-9.4744664707628032E-2</v>
      </c>
      <c r="Y125" s="43">
        <v>43801.291666666664</v>
      </c>
      <c r="Z125" s="42">
        <v>5.2098000000000004</v>
      </c>
      <c r="AA125" s="42">
        <v>5.2312000000000003</v>
      </c>
      <c r="AB125" s="42">
        <v>5.4249999999999998</v>
      </c>
      <c r="AC125" s="42">
        <v>5.2160000000000002</v>
      </c>
      <c r="AD125" s="42">
        <v>5.4115000000000002</v>
      </c>
      <c r="AE125" s="42">
        <f>('Pivottable ẨN'!$AF125-NVDA!$O$4)/NVDA!$O$8</f>
        <v>-0.42034685440480535</v>
      </c>
      <c r="AF125" s="42">
        <v>372036000</v>
      </c>
      <c r="AG125" s="43">
        <v>43801.291666666664</v>
      </c>
      <c r="AH125" s="42">
        <v>12.019600000000001</v>
      </c>
      <c r="AI125" s="42">
        <v>12.656000000000001</v>
      </c>
      <c r="AJ125" s="42">
        <v>12.712</v>
      </c>
      <c r="AK125" s="42">
        <v>12.538</v>
      </c>
      <c r="AL125" s="42">
        <v>12.692</v>
      </c>
      <c r="AM125" s="42">
        <f>('Pivottable ẨN'!$AN125-SONY!$O$4)/SONY!$O$8</f>
        <v>1.3412370421960349</v>
      </c>
      <c r="AN125" s="42">
        <v>7577000</v>
      </c>
    </row>
    <row r="126" spans="1:40">
      <c r="A126" s="92">
        <v>44385.291666666664</v>
      </c>
      <c r="B126" s="40">
        <v>140.5155</v>
      </c>
      <c r="C126" s="40">
        <v>143.24</v>
      </c>
      <c r="D126" s="40">
        <v>144.06</v>
      </c>
      <c r="E126" s="40">
        <v>140.66999999999999</v>
      </c>
      <c r="F126" s="40">
        <v>141.58000000000001</v>
      </c>
      <c r="G126" s="40">
        <v>105575500</v>
      </c>
      <c r="H126" s="40">
        <f>('Pivottable ẨN'!$G126-AAPL!$O$4)/AAPL!$O$8</f>
        <v>0.25467660996068753</v>
      </c>
      <c r="I126" s="41">
        <v>44385.291666666664</v>
      </c>
      <c r="J126" s="40">
        <v>50.688200000000002</v>
      </c>
      <c r="K126" s="40">
        <v>55.39</v>
      </c>
      <c r="L126" s="40">
        <v>55.72</v>
      </c>
      <c r="M126" s="40">
        <v>54.79</v>
      </c>
      <c r="N126" s="40">
        <v>55.31</v>
      </c>
      <c r="O126" s="40">
        <f>('Pivottable ẨN'!$P126-INTC!$O$4)/INTC!$O$8</f>
        <v>-0.84626855054095917</v>
      </c>
      <c r="P126" s="40">
        <v>19162000</v>
      </c>
      <c r="Q126" s="41">
        <v>44385.291666666664</v>
      </c>
      <c r="R126" s="40">
        <v>269.93669999999997</v>
      </c>
      <c r="S126" s="40">
        <v>277.42</v>
      </c>
      <c r="T126" s="40">
        <v>278.73</v>
      </c>
      <c r="U126" s="40">
        <v>274.87</v>
      </c>
      <c r="V126" s="40">
        <v>276.89999999999998</v>
      </c>
      <c r="W126" s="40">
        <v>24618600</v>
      </c>
      <c r="X126" s="40">
        <f>('Pivottable ẨN'!$W126-MSFT!$O$4)/MSFT!$O$8</f>
        <v>-0.31495236122188236</v>
      </c>
      <c r="Y126" s="41">
        <v>44385.291666666664</v>
      </c>
      <c r="Z126" s="40">
        <v>19.865100000000002</v>
      </c>
      <c r="AA126" s="40">
        <v>19.902799999999999</v>
      </c>
      <c r="AB126" s="40">
        <v>20.132999999999999</v>
      </c>
      <c r="AC126" s="40">
        <v>19.700800000000001</v>
      </c>
      <c r="AD126" s="40">
        <v>19.8565</v>
      </c>
      <c r="AE126" s="40">
        <f>('Pivottable ẨN'!$AF126-NVDA!$O$4)/NVDA!$O$8</f>
        <v>0.28385767247482818</v>
      </c>
      <c r="AF126" s="40">
        <v>503300000</v>
      </c>
      <c r="AG126" s="41">
        <v>44385.291666666664</v>
      </c>
      <c r="AH126" s="40">
        <v>19.048400000000001</v>
      </c>
      <c r="AI126" s="40">
        <v>19.867999999999999</v>
      </c>
      <c r="AJ126" s="40">
        <v>19.920000000000002</v>
      </c>
      <c r="AK126" s="40">
        <v>19.61</v>
      </c>
      <c r="AL126" s="40">
        <v>19.768000000000001</v>
      </c>
      <c r="AM126" s="40">
        <f>('Pivottable ẨN'!$AN126-SONY!$O$4)/SONY!$O$8</f>
        <v>-0.38696613898958721</v>
      </c>
      <c r="AN126" s="40">
        <v>3448000</v>
      </c>
    </row>
    <row r="127" spans="1:40">
      <c r="A127" s="93">
        <v>44340.291666666664</v>
      </c>
      <c r="B127" s="42">
        <v>124.6825</v>
      </c>
      <c r="C127" s="42">
        <v>127.1</v>
      </c>
      <c r="D127" s="42">
        <v>127.94</v>
      </c>
      <c r="E127" s="42">
        <v>125.94</v>
      </c>
      <c r="F127" s="42">
        <v>126.01</v>
      </c>
      <c r="G127" s="42">
        <v>63092900</v>
      </c>
      <c r="H127" s="42">
        <f>('Pivottable ẨN'!$G127-AAPL!$O$4)/AAPL!$O$8</f>
        <v>-0.54584692300591897</v>
      </c>
      <c r="I127" s="43">
        <v>44340.291666666664</v>
      </c>
      <c r="J127" s="42">
        <v>52.124899999999997</v>
      </c>
      <c r="K127" s="42">
        <v>56.96</v>
      </c>
      <c r="L127" s="42">
        <v>57.39</v>
      </c>
      <c r="M127" s="42">
        <v>56.4</v>
      </c>
      <c r="N127" s="42">
        <v>56.65</v>
      </c>
      <c r="O127" s="42">
        <f>('Pivottable ẨN'!$P127-INTC!$O$4)/INTC!$O$8</f>
        <v>-0.84616721408100037</v>
      </c>
      <c r="P127" s="42">
        <v>19164400</v>
      </c>
      <c r="Q127" s="43">
        <v>44340.291666666664</v>
      </c>
      <c r="R127" s="42">
        <v>244.0153</v>
      </c>
      <c r="S127" s="42">
        <v>250.78</v>
      </c>
      <c r="T127" s="42">
        <v>251.16</v>
      </c>
      <c r="U127" s="42">
        <v>247.51</v>
      </c>
      <c r="V127" s="42">
        <v>247.79</v>
      </c>
      <c r="W127" s="42">
        <v>21411500</v>
      </c>
      <c r="X127" s="42">
        <f>('Pivottable ẨN'!$W127-MSFT!$O$4)/MSFT!$O$8</f>
        <v>-0.56719470120719029</v>
      </c>
      <c r="Y127" s="43">
        <v>44340.291666666664</v>
      </c>
      <c r="Z127" s="42">
        <v>15.578900000000001</v>
      </c>
      <c r="AA127" s="42">
        <v>15.612</v>
      </c>
      <c r="AB127" s="42">
        <v>15.744999999999999</v>
      </c>
      <c r="AC127" s="42">
        <v>15.176</v>
      </c>
      <c r="AD127" s="42">
        <v>15.2125</v>
      </c>
      <c r="AE127" s="42">
        <f>('Pivottable ẨN'!$AF127-NVDA!$O$4)/NVDA!$O$8</f>
        <v>0.56023048152171995</v>
      </c>
      <c r="AF127" s="42">
        <v>554816000</v>
      </c>
      <c r="AG127" s="43">
        <v>44340.291666666664</v>
      </c>
      <c r="AH127" s="42">
        <v>18.557500000000001</v>
      </c>
      <c r="AI127" s="42">
        <v>19.356000000000002</v>
      </c>
      <c r="AJ127" s="42">
        <v>19.399999999999999</v>
      </c>
      <c r="AK127" s="42">
        <v>19.314</v>
      </c>
      <c r="AL127" s="42">
        <v>19.367999999999999</v>
      </c>
      <c r="AM127" s="42">
        <f>('Pivottable ẨN'!$AN127-SONY!$O$4)/SONY!$O$8</f>
        <v>-1.0340482697992195</v>
      </c>
      <c r="AN127" s="42">
        <v>1902000</v>
      </c>
    </row>
    <row r="128" spans="1:40">
      <c r="A128" s="92">
        <v>44061.291666666664</v>
      </c>
      <c r="B128" s="40">
        <v>112.8087</v>
      </c>
      <c r="C128" s="40">
        <v>115.5625</v>
      </c>
      <c r="D128" s="40">
        <v>116</v>
      </c>
      <c r="E128" s="40">
        <v>114.00749999999999</v>
      </c>
      <c r="F128" s="40">
        <v>114.35250000000001</v>
      </c>
      <c r="G128" s="40">
        <v>105633600</v>
      </c>
      <c r="H128" s="40">
        <f>('Pivottable ẨN'!$G128-AAPL!$O$4)/AAPL!$O$8</f>
        <v>0.25577142094837096</v>
      </c>
      <c r="I128" s="41">
        <v>44061.291666666664</v>
      </c>
      <c r="J128" s="40">
        <v>43.6633</v>
      </c>
      <c r="K128" s="40">
        <v>48.65</v>
      </c>
      <c r="L128" s="40">
        <v>49.57</v>
      </c>
      <c r="M128" s="40">
        <v>48.62</v>
      </c>
      <c r="N128" s="40">
        <v>49.26</v>
      </c>
      <c r="O128" s="40">
        <f>('Pivottable ẨN'!$P128-INTC!$O$4)/INTC!$O$8</f>
        <v>-0.84249376740749282</v>
      </c>
      <c r="P128" s="40">
        <v>19251400</v>
      </c>
      <c r="Q128" s="41">
        <v>44061.291666666664</v>
      </c>
      <c r="R128" s="40">
        <v>203.8117</v>
      </c>
      <c r="S128" s="40">
        <v>211.49</v>
      </c>
      <c r="T128" s="40">
        <v>212.36</v>
      </c>
      <c r="U128" s="40">
        <v>209.21</v>
      </c>
      <c r="V128" s="40">
        <v>210.53</v>
      </c>
      <c r="W128" s="40">
        <v>21336200</v>
      </c>
      <c r="X128" s="40">
        <f>('Pivottable ẨN'!$W128-MSFT!$O$4)/MSFT!$O$8</f>
        <v>-0.5731171383625312</v>
      </c>
      <c r="Y128" s="41">
        <v>44061.291666666664</v>
      </c>
      <c r="Z128" s="40">
        <v>12.2233</v>
      </c>
      <c r="AA128" s="40">
        <v>12.2607</v>
      </c>
      <c r="AB128" s="40">
        <v>12.496</v>
      </c>
      <c r="AC128" s="40">
        <v>12.0863</v>
      </c>
      <c r="AD128" s="40">
        <v>12.45</v>
      </c>
      <c r="AE128" s="40">
        <f>('Pivottable ẨN'!$AF128-NVDA!$O$4)/NVDA!$O$8</f>
        <v>0.28465166222051769</v>
      </c>
      <c r="AF128" s="40">
        <v>503448000</v>
      </c>
      <c r="AG128" s="41">
        <v>44061.291666666664</v>
      </c>
      <c r="AH128" s="40">
        <v>15.821099999999999</v>
      </c>
      <c r="AI128" s="40">
        <v>16.596</v>
      </c>
      <c r="AJ128" s="40">
        <v>16.78</v>
      </c>
      <c r="AK128" s="40">
        <v>16.526</v>
      </c>
      <c r="AL128" s="40">
        <v>16.77</v>
      </c>
      <c r="AM128" s="40">
        <f>('Pivottable ẨN'!$AN128-SONY!$O$4)/SONY!$O$8</f>
        <v>-0.1596921434982351</v>
      </c>
      <c r="AN128" s="40">
        <v>3991000</v>
      </c>
    </row>
    <row r="129" spans="1:40">
      <c r="A129" s="93">
        <v>44368.291666666664</v>
      </c>
      <c r="B129" s="42">
        <v>129.78360000000001</v>
      </c>
      <c r="C129" s="42">
        <v>132.30000000000001</v>
      </c>
      <c r="D129" s="42">
        <v>132.41</v>
      </c>
      <c r="E129" s="42">
        <v>129.21</v>
      </c>
      <c r="F129" s="42">
        <v>130.30000000000001</v>
      </c>
      <c r="G129" s="42">
        <v>79663300</v>
      </c>
      <c r="H129" s="42">
        <f>('Pivottable ẨN'!$G129-AAPL!$O$4)/AAPL!$O$8</f>
        <v>-0.23360155312107542</v>
      </c>
      <c r="I129" s="43">
        <v>44368.291666666664</v>
      </c>
      <c r="J129" s="42">
        <v>51.127400000000002</v>
      </c>
      <c r="K129" s="42">
        <v>55.87</v>
      </c>
      <c r="L129" s="42">
        <v>56.04</v>
      </c>
      <c r="M129" s="42">
        <v>55.37</v>
      </c>
      <c r="N129" s="42">
        <v>55.75</v>
      </c>
      <c r="O129" s="42">
        <f>('Pivottable ẨN'!$P129-INTC!$O$4)/INTC!$O$8</f>
        <v>-0.84235865212754768</v>
      </c>
      <c r="P129" s="42">
        <v>19254600</v>
      </c>
      <c r="Q129" s="43">
        <v>44368.291666666664</v>
      </c>
      <c r="R129" s="42">
        <v>255.54570000000001</v>
      </c>
      <c r="S129" s="42">
        <v>262.63</v>
      </c>
      <c r="T129" s="42">
        <v>263.52</v>
      </c>
      <c r="U129" s="42">
        <v>257.92</v>
      </c>
      <c r="V129" s="42">
        <v>259.82</v>
      </c>
      <c r="W129" s="42">
        <v>26696100</v>
      </c>
      <c r="X129" s="42">
        <f>('Pivottable ẨN'!$W129-MSFT!$O$4)/MSFT!$O$8</f>
        <v>-0.15155444368907167</v>
      </c>
      <c r="Y129" s="43">
        <v>44368.291666666664</v>
      </c>
      <c r="Z129" s="42">
        <v>18.392399999999999</v>
      </c>
      <c r="AA129" s="42">
        <v>18.427199999999999</v>
      </c>
      <c r="AB129" s="42">
        <v>18.5365</v>
      </c>
      <c r="AC129" s="42">
        <v>17.822800000000001</v>
      </c>
      <c r="AD129" s="42">
        <v>18.435199999999998</v>
      </c>
      <c r="AE129" s="42">
        <f>('Pivottable ẨN'!$AF129-NVDA!$O$4)/NVDA!$O$8</f>
        <v>1.1909587681516014</v>
      </c>
      <c r="AF129" s="42">
        <v>672384000</v>
      </c>
      <c r="AG129" s="43">
        <v>44368.291666666664</v>
      </c>
      <c r="AH129" s="42">
        <v>18.5824</v>
      </c>
      <c r="AI129" s="42">
        <v>19.382000000000001</v>
      </c>
      <c r="AJ129" s="42">
        <v>19.408000000000001</v>
      </c>
      <c r="AK129" s="42">
        <v>19.2</v>
      </c>
      <c r="AL129" s="42">
        <v>19.204000000000001</v>
      </c>
      <c r="AM129" s="42">
        <f>('Pivottable ẨN'!$AN129-SONY!$O$4)/SONY!$O$8</f>
        <v>0.39405278474312549</v>
      </c>
      <c r="AN129" s="42">
        <v>5314000</v>
      </c>
    </row>
    <row r="130" spans="1:40">
      <c r="A130" s="92">
        <v>44414.291666666664</v>
      </c>
      <c r="B130" s="40">
        <v>143.57509999999999</v>
      </c>
      <c r="C130" s="40">
        <v>146.13999999999999</v>
      </c>
      <c r="D130" s="40">
        <v>147.11000000000001</v>
      </c>
      <c r="E130" s="40">
        <v>145.63</v>
      </c>
      <c r="F130" s="40">
        <v>146.35</v>
      </c>
      <c r="G130" s="40">
        <v>54126800</v>
      </c>
      <c r="H130" s="40">
        <f>('Pivottable ẨN'!$G130-AAPL!$O$4)/AAPL!$O$8</f>
        <v>-0.71480018972998705</v>
      </c>
      <c r="I130" s="41">
        <v>44414.291666666664</v>
      </c>
      <c r="J130" s="40">
        <v>49.663600000000002</v>
      </c>
      <c r="K130" s="40">
        <v>53.92</v>
      </c>
      <c r="L130" s="40">
        <v>54.13</v>
      </c>
      <c r="M130" s="40">
        <v>53.73</v>
      </c>
      <c r="N130" s="40">
        <v>53.86</v>
      </c>
      <c r="O130" s="40">
        <f>('Pivottable ẨN'!$P130-INTC!$O$4)/INTC!$O$8</f>
        <v>-0.84229953919257172</v>
      </c>
      <c r="P130" s="40">
        <v>19256000</v>
      </c>
      <c r="Q130" s="41">
        <v>44414.291666666664</v>
      </c>
      <c r="R130" s="40">
        <v>281.65190000000001</v>
      </c>
      <c r="S130" s="40">
        <v>289.45999999999998</v>
      </c>
      <c r="T130" s="40">
        <v>289.5</v>
      </c>
      <c r="U130" s="40">
        <v>287.62</v>
      </c>
      <c r="V130" s="40">
        <v>288.51</v>
      </c>
      <c r="W130" s="40">
        <v>16589300</v>
      </c>
      <c r="X130" s="40">
        <f>('Pivottable ẨN'!$W130-MSFT!$O$4)/MSFT!$O$8</f>
        <v>-0.94646663282053312</v>
      </c>
      <c r="Y130" s="41">
        <v>44414.291666666664</v>
      </c>
      <c r="Z130" s="40">
        <v>20.327500000000001</v>
      </c>
      <c r="AA130" s="40">
        <v>20.366</v>
      </c>
      <c r="AB130" s="40">
        <v>20.57</v>
      </c>
      <c r="AC130" s="40">
        <v>20.21</v>
      </c>
      <c r="AD130" s="40">
        <v>20.524000000000001</v>
      </c>
      <c r="AE130" s="40">
        <f>('Pivottable ẨN'!$AF130-NVDA!$O$4)/NVDA!$O$8</f>
        <v>-1.4586440259656095</v>
      </c>
      <c r="AF130" s="40">
        <v>178497000</v>
      </c>
      <c r="AG130" s="41">
        <v>44414.291666666664</v>
      </c>
      <c r="AH130" s="40">
        <v>19.677299999999999</v>
      </c>
      <c r="AI130" s="40">
        <v>20.524000000000001</v>
      </c>
      <c r="AJ130" s="40">
        <v>20.832000000000001</v>
      </c>
      <c r="AK130" s="40">
        <v>20.506</v>
      </c>
      <c r="AL130" s="40">
        <v>20.696000000000002</v>
      </c>
      <c r="AM130" s="40">
        <f>('Pivottable ẨN'!$AN130-SONY!$O$4)/SONY!$O$8</f>
        <v>-0.96540566342614076</v>
      </c>
      <c r="AN130" s="40">
        <v>2066000</v>
      </c>
    </row>
    <row r="131" spans="1:40">
      <c r="A131" s="93">
        <v>45210.291666666664</v>
      </c>
      <c r="B131" s="42">
        <v>178.68799999999999</v>
      </c>
      <c r="C131" s="42">
        <v>179.8</v>
      </c>
      <c r="D131" s="42">
        <v>179.85</v>
      </c>
      <c r="E131" s="42">
        <v>177.6</v>
      </c>
      <c r="F131" s="42">
        <v>178.2</v>
      </c>
      <c r="G131" s="42">
        <v>47551100</v>
      </c>
      <c r="H131" s="42">
        <f>('Pivottable ẨN'!$G131-AAPL!$O$4)/AAPL!$O$8</f>
        <v>-0.83870980438936549</v>
      </c>
      <c r="I131" s="43">
        <v>45210.291666666664</v>
      </c>
      <c r="J131" s="42">
        <v>36.273299999999999</v>
      </c>
      <c r="K131" s="42">
        <v>36.880000000000003</v>
      </c>
      <c r="L131" s="42">
        <v>37.03</v>
      </c>
      <c r="M131" s="42">
        <v>36.380000000000003</v>
      </c>
      <c r="N131" s="42">
        <v>36.619999999999997</v>
      </c>
      <c r="O131" s="42">
        <f>('Pivottable ẨN'!$P131-INTC!$O$4)/INTC!$O$8</f>
        <v>-0.84202086392768494</v>
      </c>
      <c r="P131" s="42">
        <v>19262600</v>
      </c>
      <c r="Q131" s="43">
        <v>45210.291666666664</v>
      </c>
      <c r="R131" s="42">
        <v>329.9434</v>
      </c>
      <c r="S131" s="42">
        <v>332.42</v>
      </c>
      <c r="T131" s="42">
        <v>332.82</v>
      </c>
      <c r="U131" s="42">
        <v>329.14</v>
      </c>
      <c r="V131" s="42">
        <v>331.21</v>
      </c>
      <c r="W131" s="42">
        <v>20063200</v>
      </c>
      <c r="X131" s="42">
        <f>('Pivottable ẨN'!$W131-MSFT!$O$4)/MSFT!$O$8</f>
        <v>-0.67324014631404405</v>
      </c>
      <c r="Y131" s="43">
        <v>45210.291666666664</v>
      </c>
      <c r="Z131" s="42">
        <v>46.791800000000002</v>
      </c>
      <c r="AA131" s="42">
        <v>46.805999999999997</v>
      </c>
      <c r="AB131" s="42">
        <v>46.859000000000002</v>
      </c>
      <c r="AC131" s="42">
        <v>46.05</v>
      </c>
      <c r="AD131" s="42">
        <v>46.195999999999998</v>
      </c>
      <c r="AE131" s="42">
        <f>('Pivottable ẨN'!$AF131-NVDA!$O$4)/NVDA!$O$8</f>
        <v>-0.38761623657742966</v>
      </c>
      <c r="AF131" s="42">
        <v>378137000</v>
      </c>
      <c r="AG131" s="43">
        <v>45210.291666666664</v>
      </c>
      <c r="AH131" s="42">
        <v>17.035399999999999</v>
      </c>
      <c r="AI131" s="42">
        <v>17.091999999999999</v>
      </c>
      <c r="AJ131" s="42">
        <v>17.196000000000002</v>
      </c>
      <c r="AK131" s="42">
        <v>17.065999999999999</v>
      </c>
      <c r="AL131" s="42">
        <v>17.068000000000001</v>
      </c>
      <c r="AM131" s="42">
        <f>('Pivottable ẨN'!$AN131-SONY!$O$4)/SONY!$O$8</f>
        <v>-0.53241312505449478</v>
      </c>
      <c r="AN131" s="42">
        <v>3100500</v>
      </c>
    </row>
    <row r="132" spans="1:40">
      <c r="A132" s="92">
        <v>44558.291666666664</v>
      </c>
      <c r="B132" s="40">
        <v>176.40039999999999</v>
      </c>
      <c r="C132" s="40">
        <v>179.29</v>
      </c>
      <c r="D132" s="40">
        <v>181.33</v>
      </c>
      <c r="E132" s="40">
        <v>178.53</v>
      </c>
      <c r="F132" s="40">
        <v>180.16</v>
      </c>
      <c r="G132" s="40">
        <v>79144300</v>
      </c>
      <c r="H132" s="40">
        <f>('Pivottable ẨN'!$G132-AAPL!$O$4)/AAPL!$O$8</f>
        <v>-0.24338136211604439</v>
      </c>
      <c r="I132" s="41">
        <v>44558.291666666664</v>
      </c>
      <c r="J132" s="40">
        <v>48.005699999999997</v>
      </c>
      <c r="K132" s="40">
        <v>51.76</v>
      </c>
      <c r="L132" s="40">
        <v>52.12</v>
      </c>
      <c r="M132" s="40">
        <v>51.63</v>
      </c>
      <c r="N132" s="40">
        <v>51.93</v>
      </c>
      <c r="O132" s="40">
        <f>('Pivottable ẨN'!$P132-INTC!$O$4)/INTC!$O$8</f>
        <v>-0.84084704993316184</v>
      </c>
      <c r="P132" s="40">
        <v>19290400</v>
      </c>
      <c r="Q132" s="41">
        <v>44558.291666666664</v>
      </c>
      <c r="R132" s="40">
        <v>333.28919999999999</v>
      </c>
      <c r="S132" s="40">
        <v>341.25</v>
      </c>
      <c r="T132" s="40">
        <v>343.81</v>
      </c>
      <c r="U132" s="40">
        <v>340.32</v>
      </c>
      <c r="V132" s="40">
        <v>343.15</v>
      </c>
      <c r="W132" s="40">
        <v>15661500</v>
      </c>
      <c r="X132" s="40">
        <f>('Pivottable ẨN'!$W132-MSFT!$O$4)/MSFT!$O$8</f>
        <v>-1.0194392383016122</v>
      </c>
      <c r="Y132" s="41">
        <v>44558.291666666664</v>
      </c>
      <c r="Z132" s="40">
        <v>30.273700000000002</v>
      </c>
      <c r="AA132" s="40">
        <v>30.321999999999999</v>
      </c>
      <c r="AB132" s="40">
        <v>31.33</v>
      </c>
      <c r="AC132" s="40">
        <v>30.012</v>
      </c>
      <c r="AD132" s="40">
        <v>31.312000000000001</v>
      </c>
      <c r="AE132" s="40">
        <f>('Pivottable ẨN'!$AF132-NVDA!$O$4)/NVDA!$O$8</f>
        <v>-0.15985920506728246</v>
      </c>
      <c r="AF132" s="40">
        <v>420591000</v>
      </c>
      <c r="AG132" s="41">
        <v>44558.291666666664</v>
      </c>
      <c r="AH132" s="40">
        <v>24.500299999999999</v>
      </c>
      <c r="AI132" s="40">
        <v>25.495999999999999</v>
      </c>
      <c r="AJ132" s="40">
        <v>25.66</v>
      </c>
      <c r="AK132" s="40">
        <v>25.456</v>
      </c>
      <c r="AL132" s="40">
        <v>25.6</v>
      </c>
      <c r="AM132" s="40">
        <f>('Pivottable ẨN'!$AN132-SONY!$O$4)/SONY!$O$8</f>
        <v>-0.96017375745258293</v>
      </c>
      <c r="AN132" s="40">
        <v>2078500</v>
      </c>
    </row>
    <row r="133" spans="1:40">
      <c r="A133" s="93">
        <v>45208.291666666664</v>
      </c>
      <c r="B133" s="42">
        <v>177.88310000000001</v>
      </c>
      <c r="C133" s="42">
        <v>178.99</v>
      </c>
      <c r="D133" s="42">
        <v>179.05</v>
      </c>
      <c r="E133" s="42">
        <v>175.8</v>
      </c>
      <c r="F133" s="42">
        <v>176.81</v>
      </c>
      <c r="G133" s="42">
        <v>42390800</v>
      </c>
      <c r="H133" s="42">
        <f>('Pivottable ẨN'!$G133-AAPL!$O$4)/AAPL!$O$8</f>
        <v>-0.93594824052951653</v>
      </c>
      <c r="I133" s="43">
        <v>45208.291666666664</v>
      </c>
      <c r="J133" s="42">
        <v>35.466799999999999</v>
      </c>
      <c r="K133" s="42">
        <v>36.06</v>
      </c>
      <c r="L133" s="42">
        <v>36.17</v>
      </c>
      <c r="M133" s="42">
        <v>35.5</v>
      </c>
      <c r="N133" s="42">
        <v>35.700000000000003</v>
      </c>
      <c r="O133" s="42">
        <f>('Pivottable ẨN'!$P133-INTC!$O$4)/INTC!$O$8</f>
        <v>-0.83722849384213205</v>
      </c>
      <c r="P133" s="42">
        <v>19376100</v>
      </c>
      <c r="Q133" s="43">
        <v>45208.291666666664</v>
      </c>
      <c r="R133" s="42">
        <v>327.36279999999999</v>
      </c>
      <c r="S133" s="42">
        <v>329.82</v>
      </c>
      <c r="T133" s="42">
        <v>330.3</v>
      </c>
      <c r="U133" s="42">
        <v>323.18</v>
      </c>
      <c r="V133" s="42">
        <v>324.75</v>
      </c>
      <c r="W133" s="42">
        <v>19891200</v>
      </c>
      <c r="X133" s="42">
        <f>('Pivottable ẨN'!$W133-MSFT!$O$4)/MSFT!$O$8</f>
        <v>-0.6867681568149554</v>
      </c>
      <c r="Y133" s="43">
        <v>45208.291666666664</v>
      </c>
      <c r="Z133" s="42">
        <v>45.259300000000003</v>
      </c>
      <c r="AA133" s="42">
        <v>45.273000000000003</v>
      </c>
      <c r="AB133" s="42">
        <v>45.604999999999997</v>
      </c>
      <c r="AC133" s="42">
        <v>44.368000000000002</v>
      </c>
      <c r="AD133" s="42">
        <v>44.841999999999999</v>
      </c>
      <c r="AE133" s="42">
        <f>('Pivottable ẨN'!$AF133-NVDA!$O$4)/NVDA!$O$8</f>
        <v>-0.21842131360746164</v>
      </c>
      <c r="AF133" s="42">
        <v>409675000</v>
      </c>
      <c r="AG133" s="43">
        <v>45208.291666666664</v>
      </c>
      <c r="AH133" s="42">
        <v>16.6447</v>
      </c>
      <c r="AI133" s="42">
        <v>16.7</v>
      </c>
      <c r="AJ133" s="42">
        <v>16.725999999999999</v>
      </c>
      <c r="AK133" s="42">
        <v>16.457999999999998</v>
      </c>
      <c r="AL133" s="42">
        <v>16.481999999999999</v>
      </c>
      <c r="AM133" s="42">
        <f>('Pivottable ẨN'!$AN133-SONY!$O$4)/SONY!$O$8</f>
        <v>-1.1550099359078765</v>
      </c>
      <c r="AN133" s="42">
        <v>1613000</v>
      </c>
    </row>
    <row r="134" spans="1:40">
      <c r="A134" s="92">
        <v>44103.291666666664</v>
      </c>
      <c r="B134" s="40">
        <v>111.37130000000001</v>
      </c>
      <c r="C134" s="40">
        <v>114.09</v>
      </c>
      <c r="D134" s="40">
        <v>115.31</v>
      </c>
      <c r="E134" s="40">
        <v>113.57</v>
      </c>
      <c r="F134" s="40">
        <v>114.55</v>
      </c>
      <c r="G134" s="40">
        <v>99382200</v>
      </c>
      <c r="H134" s="40">
        <f>('Pivottable ẨN'!$G134-AAPL!$O$4)/AAPL!$O$8</f>
        <v>0.13797277364365221</v>
      </c>
      <c r="I134" s="41">
        <v>44103.291666666664</v>
      </c>
      <c r="J134" s="40">
        <v>45.942900000000002</v>
      </c>
      <c r="K134" s="40">
        <v>51.19</v>
      </c>
      <c r="L134" s="40">
        <v>51.74</v>
      </c>
      <c r="M134" s="40">
        <v>50.95</v>
      </c>
      <c r="N134" s="40">
        <v>51.31</v>
      </c>
      <c r="O134" s="40">
        <f>('Pivottable ẨN'!$P134-INTC!$O$4)/INTC!$O$8</f>
        <v>-0.82953958994275601</v>
      </c>
      <c r="P134" s="40">
        <v>19558200</v>
      </c>
      <c r="Q134" s="41">
        <v>44103.291666666664</v>
      </c>
      <c r="R134" s="40">
        <v>200.21809999999999</v>
      </c>
      <c r="S134" s="40">
        <v>207.26</v>
      </c>
      <c r="T134" s="40">
        <v>210.07</v>
      </c>
      <c r="U134" s="40">
        <v>206.81</v>
      </c>
      <c r="V134" s="40">
        <v>209.35</v>
      </c>
      <c r="W134" s="40">
        <v>24221900</v>
      </c>
      <c r="X134" s="40">
        <f>('Pivottable ẨN'!$W134-MSFT!$O$4)/MSFT!$O$8</f>
        <v>-0.34615330172020536</v>
      </c>
      <c r="Y134" s="41">
        <v>44103.291666666664</v>
      </c>
      <c r="Z134" s="40">
        <v>13.189299999999999</v>
      </c>
      <c r="AA134" s="40">
        <v>13.2257</v>
      </c>
      <c r="AB134" s="40">
        <v>13.4427</v>
      </c>
      <c r="AC134" s="40">
        <v>12.933299999999999</v>
      </c>
      <c r="AD134" s="40">
        <v>12.9375</v>
      </c>
      <c r="AE134" s="40">
        <f>('Pivottable ẨN'!$AF134-NVDA!$O$4)/NVDA!$O$8</f>
        <v>0.91776191808746754</v>
      </c>
      <c r="AF134" s="40">
        <v>621460000</v>
      </c>
      <c r="AG134" s="41">
        <v>44103.291666666664</v>
      </c>
      <c r="AH134" s="40">
        <v>14.818300000000001</v>
      </c>
      <c r="AI134" s="40">
        <v>15.496</v>
      </c>
      <c r="AJ134" s="40">
        <v>15.564</v>
      </c>
      <c r="AK134" s="40">
        <v>15.416</v>
      </c>
      <c r="AL134" s="40">
        <v>15.486000000000001</v>
      </c>
      <c r="AM134" s="40">
        <f>('Pivottable ẨN'!$AN134-SONY!$O$4)/SONY!$O$8</f>
        <v>-0.89027549364585035</v>
      </c>
      <c r="AN134" s="40">
        <v>2245500</v>
      </c>
    </row>
    <row r="135" spans="1:40">
      <c r="A135" s="93">
        <v>44434.291666666664</v>
      </c>
      <c r="B135" s="42">
        <v>144.95060000000001</v>
      </c>
      <c r="C135" s="42">
        <v>147.54</v>
      </c>
      <c r="D135" s="42">
        <v>149.12</v>
      </c>
      <c r="E135" s="42">
        <v>147.51</v>
      </c>
      <c r="F135" s="42">
        <v>148.35</v>
      </c>
      <c r="G135" s="42">
        <v>48597200</v>
      </c>
      <c r="H135" s="42">
        <f>('Pivottable ẨN'!$G135-AAPL!$O$4)/AAPL!$O$8</f>
        <v>-0.81899755354228065</v>
      </c>
      <c r="I135" s="43">
        <v>44434.291666666664</v>
      </c>
      <c r="J135" s="42">
        <v>48.936</v>
      </c>
      <c r="K135" s="42">
        <v>53.13</v>
      </c>
      <c r="L135" s="42">
        <v>53.75</v>
      </c>
      <c r="M135" s="42">
        <v>52.97</v>
      </c>
      <c r="N135" s="42">
        <v>53.75</v>
      </c>
      <c r="O135" s="42">
        <f>('Pivottable ẨN'!$P135-INTC!$O$4)/INTC!$O$8</f>
        <v>-0.8290413523479585</v>
      </c>
      <c r="P135" s="42">
        <v>19570000</v>
      </c>
      <c r="Q135" s="43">
        <v>44434.291666666664</v>
      </c>
      <c r="R135" s="42">
        <v>291.57929999999999</v>
      </c>
      <c r="S135" s="42">
        <v>299.08999999999997</v>
      </c>
      <c r="T135" s="42">
        <v>302.43</v>
      </c>
      <c r="U135" s="42">
        <v>298.95</v>
      </c>
      <c r="V135" s="42">
        <v>300.99</v>
      </c>
      <c r="W135" s="42">
        <v>17666100</v>
      </c>
      <c r="X135" s="42">
        <f>('Pivottable ẨN'!$W135-MSFT!$O$4)/MSFT!$O$8</f>
        <v>-0.86177499498692034</v>
      </c>
      <c r="Y135" s="43">
        <v>44434.291666666664</v>
      </c>
      <c r="Z135" s="42">
        <v>22.026299999999999</v>
      </c>
      <c r="AA135" s="42">
        <v>22.068000000000001</v>
      </c>
      <c r="AB135" s="42">
        <v>22.34</v>
      </c>
      <c r="AC135" s="42">
        <v>21.79</v>
      </c>
      <c r="AD135" s="42">
        <v>22.2</v>
      </c>
      <c r="AE135" s="42">
        <f>('Pivottable ẨN'!$AF135-NVDA!$O$4)/NVDA!$O$8</f>
        <v>-1.139744482364119</v>
      </c>
      <c r="AF135" s="42">
        <v>237940000</v>
      </c>
      <c r="AG135" s="43">
        <v>44434.291666666664</v>
      </c>
      <c r="AH135" s="42">
        <v>19.491299999999999</v>
      </c>
      <c r="AI135" s="42">
        <v>20.329999999999998</v>
      </c>
      <c r="AJ135" s="42">
        <v>20.623999999999999</v>
      </c>
      <c r="AK135" s="42">
        <v>20.294</v>
      </c>
      <c r="AL135" s="42">
        <v>20.623999999999999</v>
      </c>
      <c r="AM135" s="42">
        <f>('Pivottable ẨN'!$AN135-SONY!$O$4)/SONY!$O$8</f>
        <v>-0.60691546611795832</v>
      </c>
      <c r="AN135" s="42">
        <v>2922500</v>
      </c>
    </row>
    <row r="136" spans="1:40">
      <c r="A136" s="92">
        <v>44033.291666666664</v>
      </c>
      <c r="B136" s="40">
        <v>94.518100000000004</v>
      </c>
      <c r="C136" s="40">
        <v>97</v>
      </c>
      <c r="D136" s="40">
        <v>99.25</v>
      </c>
      <c r="E136" s="40">
        <v>96.742500000000007</v>
      </c>
      <c r="F136" s="40">
        <v>99.172499999999999</v>
      </c>
      <c r="G136" s="40">
        <v>103433200</v>
      </c>
      <c r="H136" s="40">
        <f>('Pivottable ẨN'!$G136-AAPL!$O$4)/AAPL!$O$8</f>
        <v>0.21430804577972024</v>
      </c>
      <c r="I136" s="41">
        <v>44033.291666666664</v>
      </c>
      <c r="J136" s="40">
        <v>54.110599999999998</v>
      </c>
      <c r="K136" s="40">
        <v>60.7</v>
      </c>
      <c r="L136" s="40">
        <v>61.93</v>
      </c>
      <c r="M136" s="40">
        <v>60.44</v>
      </c>
      <c r="N136" s="40">
        <v>61.52</v>
      </c>
      <c r="O136" s="40">
        <f>('Pivottable ẨN'!$P136-INTC!$O$4)/INTC!$O$8</f>
        <v>-0.81917371455946764</v>
      </c>
      <c r="P136" s="40">
        <v>19803700</v>
      </c>
      <c r="Q136" s="41">
        <v>44033.291666666664</v>
      </c>
      <c r="R136" s="40">
        <v>201.1712</v>
      </c>
      <c r="S136" s="40">
        <v>208.75</v>
      </c>
      <c r="T136" s="40">
        <v>213.94</v>
      </c>
      <c r="U136" s="40">
        <v>208.03</v>
      </c>
      <c r="V136" s="40">
        <v>213.66</v>
      </c>
      <c r="W136" s="40">
        <v>37990400</v>
      </c>
      <c r="X136" s="40">
        <f>('Pivottable ẨN'!$W136-MSFT!$O$4)/MSFT!$O$8</f>
        <v>0.73675607375536822</v>
      </c>
      <c r="Y136" s="41">
        <v>44033.291666666664</v>
      </c>
      <c r="Z136" s="40">
        <v>10.296900000000001</v>
      </c>
      <c r="AA136" s="40">
        <v>10.3285</v>
      </c>
      <c r="AB136" s="40">
        <v>10.56</v>
      </c>
      <c r="AC136" s="40">
        <v>10.2867</v>
      </c>
      <c r="AD136" s="40">
        <v>10.513</v>
      </c>
      <c r="AE136" s="40">
        <f>('Pivottable ẨN'!$AF136-NVDA!$O$4)/NVDA!$O$8</f>
        <v>-0.93000243440819685</v>
      </c>
      <c r="AF136" s="40">
        <v>277036000</v>
      </c>
      <c r="AG136" s="41">
        <v>44033.291666666664</v>
      </c>
      <c r="AH136" s="40">
        <v>14.74</v>
      </c>
      <c r="AI136" s="40">
        <v>15.462</v>
      </c>
      <c r="AJ136" s="40">
        <v>15.654</v>
      </c>
      <c r="AK136" s="40">
        <v>15.43</v>
      </c>
      <c r="AL136" s="40">
        <v>15.65</v>
      </c>
      <c r="AM136" s="40">
        <f>('Pivottable ẨN'!$AN136-SONY!$O$4)/SONY!$O$8</f>
        <v>-0.36896838244054825</v>
      </c>
      <c r="AN136" s="40">
        <v>3491000</v>
      </c>
    </row>
    <row r="137" spans="1:40">
      <c r="A137" s="93">
        <v>44455.291666666664</v>
      </c>
      <c r="B137" s="42">
        <v>146.17859999999999</v>
      </c>
      <c r="C137" s="42">
        <v>148.79</v>
      </c>
      <c r="D137" s="42">
        <v>148.97</v>
      </c>
      <c r="E137" s="42">
        <v>147.22</v>
      </c>
      <c r="F137" s="42">
        <v>148.44</v>
      </c>
      <c r="G137" s="42">
        <v>68034100</v>
      </c>
      <c r="H137" s="42">
        <f>('Pivottable ẨN'!$G137-AAPL!$O$4)/AAPL!$O$8</f>
        <v>-0.45273711143377898</v>
      </c>
      <c r="I137" s="43">
        <v>44455.291666666664</v>
      </c>
      <c r="J137" s="42">
        <v>50.501800000000003</v>
      </c>
      <c r="K137" s="42">
        <v>54.83</v>
      </c>
      <c r="L137" s="42">
        <v>54.95</v>
      </c>
      <c r="M137" s="42">
        <v>54.24</v>
      </c>
      <c r="N137" s="42">
        <v>54.86</v>
      </c>
      <c r="O137" s="42">
        <f>('Pivottable ẨN'!$P137-INTC!$O$4)/INTC!$O$8</f>
        <v>-0.81666563717548668</v>
      </c>
      <c r="P137" s="42">
        <v>19863100</v>
      </c>
      <c r="Q137" s="43">
        <v>44455.291666666664</v>
      </c>
      <c r="R137" s="42">
        <v>297.55540000000002</v>
      </c>
      <c r="S137" s="42">
        <v>305.22000000000003</v>
      </c>
      <c r="T137" s="42">
        <v>305.31</v>
      </c>
      <c r="U137" s="42">
        <v>300.76</v>
      </c>
      <c r="V137" s="42">
        <v>303.76</v>
      </c>
      <c r="W137" s="42">
        <v>19550800</v>
      </c>
      <c r="X137" s="42">
        <f>('Pivottable ẨN'!$W137-MSFT!$O$4)/MSFT!$O$8</f>
        <v>-0.71354103341094521</v>
      </c>
      <c r="Y137" s="43">
        <v>44455.291666666664</v>
      </c>
      <c r="Z137" s="42">
        <v>22.203900000000001</v>
      </c>
      <c r="AA137" s="42">
        <v>22.242000000000001</v>
      </c>
      <c r="AB137" s="42">
        <v>22.277000000000001</v>
      </c>
      <c r="AC137" s="42">
        <v>21.927</v>
      </c>
      <c r="AD137" s="42">
        <v>22.183</v>
      </c>
      <c r="AE137" s="42">
        <f>('Pivottable ẨN'!$AF137-NVDA!$O$4)/NVDA!$O$8</f>
        <v>-1.5791587938518852</v>
      </c>
      <c r="AF137" s="42">
        <v>156033000</v>
      </c>
      <c r="AG137" s="43">
        <v>44455.291666666664</v>
      </c>
      <c r="AH137" s="42">
        <v>21.531500000000001</v>
      </c>
      <c r="AI137" s="42">
        <v>22.457999999999998</v>
      </c>
      <c r="AJ137" s="42">
        <v>22.472000000000001</v>
      </c>
      <c r="AK137" s="42">
        <v>22.212</v>
      </c>
      <c r="AL137" s="42">
        <v>22.338000000000001</v>
      </c>
      <c r="AM137" s="42">
        <f>('Pivottable ẨN'!$AN137-SONY!$O$4)/SONY!$O$8</f>
        <v>-0.97733440904585256</v>
      </c>
      <c r="AN137" s="42">
        <v>2037500</v>
      </c>
    </row>
    <row r="138" spans="1:40">
      <c r="A138" s="92">
        <v>44397.291666666664</v>
      </c>
      <c r="B138" s="40">
        <v>143.37020000000001</v>
      </c>
      <c r="C138" s="40">
        <v>146.15</v>
      </c>
      <c r="D138" s="40">
        <v>147.1</v>
      </c>
      <c r="E138" s="40">
        <v>142.96</v>
      </c>
      <c r="F138" s="40">
        <v>143.46</v>
      </c>
      <c r="G138" s="40">
        <v>96350000</v>
      </c>
      <c r="H138" s="40">
        <f>('Pivottable ẨN'!$G138-AAPL!$O$4)/AAPL!$O$8</f>
        <v>8.0835323095396122E-2</v>
      </c>
      <c r="I138" s="41">
        <v>44397.291666666664</v>
      </c>
      <c r="J138" s="40">
        <v>50.550899999999999</v>
      </c>
      <c r="K138" s="40">
        <v>55.24</v>
      </c>
      <c r="L138" s="40">
        <v>55.56</v>
      </c>
      <c r="M138" s="40">
        <v>54.27</v>
      </c>
      <c r="N138" s="40">
        <v>54.92</v>
      </c>
      <c r="O138" s="40">
        <f>('Pivottable ẨN'!$P138-INTC!$O$4)/INTC!$O$8</f>
        <v>-0.8165009654280535</v>
      </c>
      <c r="P138" s="40">
        <v>19867000</v>
      </c>
      <c r="Q138" s="41">
        <v>44397.291666666664</v>
      </c>
      <c r="R138" s="40">
        <v>271.78539999999998</v>
      </c>
      <c r="S138" s="40">
        <v>279.32</v>
      </c>
      <c r="T138" s="40">
        <v>280.97000000000003</v>
      </c>
      <c r="U138" s="40">
        <v>276.26</v>
      </c>
      <c r="V138" s="40">
        <v>278.02999999999997</v>
      </c>
      <c r="W138" s="40">
        <v>26259700</v>
      </c>
      <c r="X138" s="40">
        <f>('Pivottable ẨN'!$W138-MSFT!$O$4)/MSFT!$O$8</f>
        <v>-0.18587783777394223</v>
      </c>
      <c r="Y138" s="41">
        <v>44397.291666666664</v>
      </c>
      <c r="Z138" s="40">
        <v>18.576799999999999</v>
      </c>
      <c r="AA138" s="40">
        <v>18.611999999999998</v>
      </c>
      <c r="AB138" s="40">
        <v>18.838000000000001</v>
      </c>
      <c r="AC138" s="40">
        <v>18.164000000000001</v>
      </c>
      <c r="AD138" s="40">
        <v>18.73</v>
      </c>
      <c r="AE138" s="40">
        <f>('Pivottable ẨN'!$AF138-NVDA!$O$4)/NVDA!$O$8</f>
        <v>-8.4237046585937128E-2</v>
      </c>
      <c r="AF138" s="40">
        <v>434687000</v>
      </c>
      <c r="AG138" s="41">
        <v>44397.291666666664</v>
      </c>
      <c r="AH138" s="40">
        <v>18.9985</v>
      </c>
      <c r="AI138" s="40">
        <v>19.815999999999999</v>
      </c>
      <c r="AJ138" s="40">
        <v>19.898</v>
      </c>
      <c r="AK138" s="40">
        <v>19.576000000000001</v>
      </c>
      <c r="AL138" s="40">
        <v>19.664000000000001</v>
      </c>
      <c r="AM138" s="40">
        <f>('Pivottable ẨN'!$AN138-SONY!$O$4)/SONY!$O$8</f>
        <v>-0.67074471899536381</v>
      </c>
      <c r="AN138" s="40">
        <v>2770000</v>
      </c>
    </row>
    <row r="139" spans="1:40">
      <c r="A139" s="93">
        <v>44306.291666666664</v>
      </c>
      <c r="B139" s="42">
        <v>130.35679999999999</v>
      </c>
      <c r="C139" s="42">
        <v>133.11000000000001</v>
      </c>
      <c r="D139" s="42">
        <v>135.53</v>
      </c>
      <c r="E139" s="42">
        <v>131.81</v>
      </c>
      <c r="F139" s="42">
        <v>135.02000000000001</v>
      </c>
      <c r="G139" s="42">
        <v>94812300</v>
      </c>
      <c r="H139" s="42">
        <f>('Pivottable ẨN'!$G139-AAPL!$O$4)/AAPL!$O$8</f>
        <v>5.1859576868876302E-2</v>
      </c>
      <c r="I139" s="43">
        <v>44306.291666666664</v>
      </c>
      <c r="J139" s="42">
        <v>57.026400000000002</v>
      </c>
      <c r="K139" s="42">
        <v>62.7</v>
      </c>
      <c r="L139" s="42">
        <v>63.76</v>
      </c>
      <c r="M139" s="42">
        <v>62.41</v>
      </c>
      <c r="N139" s="42">
        <v>63.64</v>
      </c>
      <c r="O139" s="42">
        <f>('Pivottable ẨN'!$P139-INTC!$O$4)/INTC!$O$8</f>
        <v>-0.81628562545064109</v>
      </c>
      <c r="P139" s="42">
        <v>19872100</v>
      </c>
      <c r="Q139" s="43">
        <v>44306.291666666664</v>
      </c>
      <c r="R139" s="42">
        <v>250.71459999999999</v>
      </c>
      <c r="S139" s="42">
        <v>258.26</v>
      </c>
      <c r="T139" s="42">
        <v>260.2</v>
      </c>
      <c r="U139" s="42">
        <v>256.83999999999997</v>
      </c>
      <c r="V139" s="42">
        <v>257.82</v>
      </c>
      <c r="W139" s="42">
        <v>19722900</v>
      </c>
      <c r="X139" s="42">
        <f>('Pivottable ẨN'!$W139-MSFT!$O$4)/MSFT!$O$8</f>
        <v>-0.7000051577876496</v>
      </c>
      <c r="Y139" s="43">
        <v>44306.291666666664</v>
      </c>
      <c r="Z139" s="42">
        <v>15.139099999999999</v>
      </c>
      <c r="AA139" s="42">
        <v>15.1713</v>
      </c>
      <c r="AB139" s="42">
        <v>15.497</v>
      </c>
      <c r="AC139" s="42">
        <v>14.962999999999999</v>
      </c>
      <c r="AD139" s="42">
        <v>15.3232</v>
      </c>
      <c r="AE139" s="42">
        <f>('Pivottable ẨN'!$AF139-NVDA!$O$4)/NVDA!$O$8</f>
        <v>-0.62369406603057964</v>
      </c>
      <c r="AF139" s="42">
        <v>334132000</v>
      </c>
      <c r="AG139" s="43">
        <v>44306.291666666664</v>
      </c>
      <c r="AH139" s="42">
        <v>20.825900000000001</v>
      </c>
      <c r="AI139" s="42">
        <v>21.722000000000001</v>
      </c>
      <c r="AJ139" s="42">
        <v>22.02</v>
      </c>
      <c r="AK139" s="42">
        <v>21.6</v>
      </c>
      <c r="AL139" s="42">
        <v>21.93</v>
      </c>
      <c r="AM139" s="42">
        <f>('Pivottable ẨN'!$AN139-SONY!$O$4)/SONY!$O$8</f>
        <v>-0.80656499806892501</v>
      </c>
      <c r="AN139" s="42">
        <v>2445500</v>
      </c>
    </row>
    <row r="140" spans="1:40">
      <c r="A140" s="92">
        <v>43978.291666666664</v>
      </c>
      <c r="B140" s="40">
        <v>77.492699999999999</v>
      </c>
      <c r="C140" s="40">
        <v>79.527500000000003</v>
      </c>
      <c r="D140" s="40">
        <v>79.677499999999995</v>
      </c>
      <c r="E140" s="40">
        <v>78.272499999999994</v>
      </c>
      <c r="F140" s="40">
        <v>79.034999999999997</v>
      </c>
      <c r="G140" s="40">
        <v>112945200</v>
      </c>
      <c r="H140" s="40">
        <f>('Pivottable ẨN'!$G140-AAPL!$O$4)/AAPL!$O$8</f>
        <v>0.39354801333298584</v>
      </c>
      <c r="I140" s="41">
        <v>43978.291666666664</v>
      </c>
      <c r="J140" s="40">
        <v>56.6601</v>
      </c>
      <c r="K140" s="40">
        <v>63.56</v>
      </c>
      <c r="L140" s="40">
        <v>63.59</v>
      </c>
      <c r="M140" s="40">
        <v>61.07</v>
      </c>
      <c r="N140" s="40">
        <v>62.32</v>
      </c>
      <c r="O140" s="40">
        <f>('Pivottable ẨN'!$P140-INTC!$O$4)/INTC!$O$8</f>
        <v>-0.81568605139588468</v>
      </c>
      <c r="P140" s="40">
        <v>19886300</v>
      </c>
      <c r="Q140" s="41">
        <v>43978.291666666664</v>
      </c>
      <c r="R140" s="40">
        <v>175.20920000000001</v>
      </c>
      <c r="S140" s="40">
        <v>181.81</v>
      </c>
      <c r="T140" s="40">
        <v>181.99</v>
      </c>
      <c r="U140" s="40">
        <v>176.6</v>
      </c>
      <c r="V140" s="40">
        <v>180.2</v>
      </c>
      <c r="W140" s="40">
        <v>39517100</v>
      </c>
      <c r="X140" s="40">
        <f>('Pivottable ẨN'!$W140-MSFT!$O$4)/MSFT!$O$8</f>
        <v>0.85683289719572542</v>
      </c>
      <c r="Y140" s="41">
        <v>43978.291666666664</v>
      </c>
      <c r="Z140" s="40">
        <v>8.4953000000000003</v>
      </c>
      <c r="AA140" s="40">
        <v>8.5252999999999997</v>
      </c>
      <c r="AB140" s="40">
        <v>8.6326999999999998</v>
      </c>
      <c r="AC140" s="40">
        <v>7.9966999999999997</v>
      </c>
      <c r="AD140" s="40">
        <v>8.625</v>
      </c>
      <c r="AE140" s="40">
        <f>('Pivottable ẨN'!$AF140-NVDA!$O$4)/NVDA!$O$8</f>
        <v>3.8921762605342081</v>
      </c>
      <c r="AF140" s="40">
        <v>1175892000</v>
      </c>
      <c r="AG140" s="41">
        <v>43978.291666666664</v>
      </c>
      <c r="AH140" s="40">
        <v>12.0059</v>
      </c>
      <c r="AI140" s="40">
        <v>12.593999999999999</v>
      </c>
      <c r="AJ140" s="40">
        <v>12.606</v>
      </c>
      <c r="AK140" s="40">
        <v>12.404</v>
      </c>
      <c r="AL140" s="40">
        <v>12.5</v>
      </c>
      <c r="AM140" s="40">
        <f>('Pivottable ẨN'!$AN140-SONY!$O$4)/SONY!$O$8</f>
        <v>1.3604904561787277</v>
      </c>
      <c r="AN140" s="40">
        <v>7623000</v>
      </c>
    </row>
    <row r="141" spans="1:40">
      <c r="A141" s="93">
        <v>44470.291666666664</v>
      </c>
      <c r="B141" s="42">
        <v>140.1464</v>
      </c>
      <c r="C141" s="42">
        <v>142.65</v>
      </c>
      <c r="D141" s="42">
        <v>142.91999999999999</v>
      </c>
      <c r="E141" s="42">
        <v>139.11000000000001</v>
      </c>
      <c r="F141" s="42">
        <v>141.9</v>
      </c>
      <c r="G141" s="42">
        <v>94639600</v>
      </c>
      <c r="H141" s="42">
        <f>('Pivottable ẨN'!$G141-AAPL!$O$4)/AAPL!$O$8</f>
        <v>4.86052936060032E-2</v>
      </c>
      <c r="I141" s="43">
        <v>44470.291666666664</v>
      </c>
      <c r="J141" s="42">
        <v>49.608400000000003</v>
      </c>
      <c r="K141" s="42">
        <v>53.86</v>
      </c>
      <c r="L141" s="42">
        <v>54.11</v>
      </c>
      <c r="M141" s="42">
        <v>53.05</v>
      </c>
      <c r="N141" s="42">
        <v>53.65</v>
      </c>
      <c r="O141" s="42">
        <f>('Pivottable ẨN'!$P141-INTC!$O$4)/INTC!$O$8</f>
        <v>-0.8153144843760356</v>
      </c>
      <c r="P141" s="42">
        <v>19895100</v>
      </c>
      <c r="Q141" s="43">
        <v>44470.291666666664</v>
      </c>
      <c r="R141" s="42">
        <v>281.84010000000001</v>
      </c>
      <c r="S141" s="42">
        <v>289.10000000000002</v>
      </c>
      <c r="T141" s="42">
        <v>289.98</v>
      </c>
      <c r="U141" s="42">
        <v>281.29000000000002</v>
      </c>
      <c r="V141" s="42">
        <v>282.12</v>
      </c>
      <c r="W141" s="42">
        <v>30086300</v>
      </c>
      <c r="X141" s="42">
        <f>('Pivottable ẨN'!$W141-MSFT!$O$4)/MSFT!$O$8</f>
        <v>0.1150889353817995</v>
      </c>
      <c r="Y141" s="43">
        <v>44470.291666666664</v>
      </c>
      <c r="Z141" s="42">
        <v>20.706499999999998</v>
      </c>
      <c r="AA141" s="42">
        <v>20.742000000000001</v>
      </c>
      <c r="AB141" s="42">
        <v>20.859000000000002</v>
      </c>
      <c r="AC141" s="42">
        <v>20.202999999999999</v>
      </c>
      <c r="AD141" s="42">
        <v>20.75</v>
      </c>
      <c r="AE141" s="42">
        <f>('Pivottable ẨN'!$AF141-NVDA!$O$4)/NVDA!$O$8</f>
        <v>-1.1234462333951685</v>
      </c>
      <c r="AF141" s="42">
        <v>240978000</v>
      </c>
      <c r="AG141" s="43">
        <v>44470.291666666664</v>
      </c>
      <c r="AH141" s="42">
        <v>21.046600000000002</v>
      </c>
      <c r="AI141" s="42">
        <v>21.902000000000001</v>
      </c>
      <c r="AJ141" s="42">
        <v>22.058</v>
      </c>
      <c r="AK141" s="42">
        <v>21.693999999999999</v>
      </c>
      <c r="AL141" s="42">
        <v>21.994</v>
      </c>
      <c r="AM141" s="42">
        <f>('Pivottable ẨN'!$AN141-SONY!$O$4)/SONY!$O$8</f>
        <v>-0.55229436775401453</v>
      </c>
      <c r="AN141" s="42">
        <v>3053000</v>
      </c>
    </row>
    <row r="142" spans="1:40">
      <c r="A142" s="92">
        <v>44323.291666666664</v>
      </c>
      <c r="B142" s="40">
        <v>127.7334</v>
      </c>
      <c r="C142" s="40">
        <v>130.21</v>
      </c>
      <c r="D142" s="40">
        <v>131.26</v>
      </c>
      <c r="E142" s="40">
        <v>129.47999999999999</v>
      </c>
      <c r="F142" s="40">
        <v>130.85</v>
      </c>
      <c r="G142" s="40">
        <v>78973300</v>
      </c>
      <c r="H142" s="40">
        <f>('Pivottable ẨN'!$G142-AAPL!$O$4)/AAPL!$O$8</f>
        <v>-0.24660361132247924</v>
      </c>
      <c r="I142" s="41">
        <v>44323.291666666664</v>
      </c>
      <c r="J142" s="40">
        <v>52.774700000000003</v>
      </c>
      <c r="K142" s="40">
        <v>57.67</v>
      </c>
      <c r="L142" s="40">
        <v>58.01</v>
      </c>
      <c r="M142" s="40">
        <v>57.24</v>
      </c>
      <c r="N142" s="40">
        <v>57.7</v>
      </c>
      <c r="O142" s="40">
        <f>('Pivottable ẨN'!$P142-INTC!$O$4)/INTC!$O$8</f>
        <v>-0.81261640112963185</v>
      </c>
      <c r="P142" s="40">
        <v>19959000</v>
      </c>
      <c r="Q142" s="41">
        <v>44323.291666666664</v>
      </c>
      <c r="R142" s="40">
        <v>245.08410000000001</v>
      </c>
      <c r="S142" s="40">
        <v>252.46</v>
      </c>
      <c r="T142" s="40">
        <v>254.3</v>
      </c>
      <c r="U142" s="40">
        <v>251.17</v>
      </c>
      <c r="V142" s="40">
        <v>252.15</v>
      </c>
      <c r="W142" s="40">
        <v>27032900</v>
      </c>
      <c r="X142" s="40">
        <f>('Pivottable ẨN'!$W142-MSFT!$O$4)/MSFT!$O$8</f>
        <v>-0.12506471149891493</v>
      </c>
      <c r="Y142" s="41">
        <v>44323.291666666664</v>
      </c>
      <c r="Z142" s="40">
        <v>14.780900000000001</v>
      </c>
      <c r="AA142" s="40">
        <v>14.8123</v>
      </c>
      <c r="AB142" s="40">
        <v>14.970700000000001</v>
      </c>
      <c r="AC142" s="40">
        <v>14.671799999999999</v>
      </c>
      <c r="AD142" s="40">
        <v>14.808299999999999</v>
      </c>
      <c r="AE142" s="40">
        <f>('Pivottable ẨN'!$AF142-NVDA!$O$4)/NVDA!$O$8</f>
        <v>-1.185946101890321</v>
      </c>
      <c r="AF142" s="40">
        <v>229328000</v>
      </c>
      <c r="AG142" s="41">
        <v>44323.291666666664</v>
      </c>
      <c r="AH142" s="40">
        <v>18.607399999999998</v>
      </c>
      <c r="AI142" s="40">
        <v>19.408000000000001</v>
      </c>
      <c r="AJ142" s="40">
        <v>19.59</v>
      </c>
      <c r="AK142" s="40">
        <v>19.347999999999999</v>
      </c>
      <c r="AL142" s="40">
        <v>19.399999999999999</v>
      </c>
      <c r="AM142" s="40">
        <f>('Pivottable ẨN'!$AN142-SONY!$O$4)/SONY!$O$8</f>
        <v>8.3566763724423569E-3</v>
      </c>
      <c r="AN142" s="40">
        <v>4392500</v>
      </c>
    </row>
    <row r="143" spans="1:40">
      <c r="A143" s="93">
        <v>44027.291666666664</v>
      </c>
      <c r="B143" s="42">
        <v>95.224599999999995</v>
      </c>
      <c r="C143" s="42">
        <v>97.724999999999994</v>
      </c>
      <c r="D143" s="42">
        <v>99.247500000000002</v>
      </c>
      <c r="E143" s="42">
        <v>96.49</v>
      </c>
      <c r="F143" s="42">
        <v>98.99</v>
      </c>
      <c r="G143" s="42">
        <v>153198000</v>
      </c>
      <c r="H143" s="42">
        <f>('Pivottable ẨN'!$G143-AAPL!$O$4)/AAPL!$O$8</f>
        <v>1.1520541703901861</v>
      </c>
      <c r="I143" s="43">
        <v>44027.291666666664</v>
      </c>
      <c r="J143" s="42">
        <v>52.621899999999997</v>
      </c>
      <c r="K143" s="42">
        <v>59.03</v>
      </c>
      <c r="L143" s="42">
        <v>59.34</v>
      </c>
      <c r="M143" s="42">
        <v>58.42</v>
      </c>
      <c r="N143" s="42">
        <v>59.03</v>
      </c>
      <c r="O143" s="42">
        <f>('Pivottable ẨN'!$P143-INTC!$O$4)/INTC!$O$8</f>
        <v>-0.81146369889760017</v>
      </c>
      <c r="P143" s="42">
        <v>19986300</v>
      </c>
      <c r="Q143" s="43">
        <v>44027.291666666664</v>
      </c>
      <c r="R143" s="42">
        <v>200.48689999999999</v>
      </c>
      <c r="S143" s="42">
        <v>208.04</v>
      </c>
      <c r="T143" s="42">
        <v>211.33</v>
      </c>
      <c r="U143" s="42">
        <v>205.03</v>
      </c>
      <c r="V143" s="42">
        <v>209.56</v>
      </c>
      <c r="W143" s="42">
        <v>32179400</v>
      </c>
      <c r="X143" s="42">
        <f>('Pivottable ẨN'!$W143-MSFT!$O$4)/MSFT!$O$8</f>
        <v>0.27971381200655332</v>
      </c>
      <c r="Y143" s="43">
        <v>44027.291666666664</v>
      </c>
      <c r="Z143" s="42">
        <v>10.196</v>
      </c>
      <c r="AA143" s="42">
        <v>10.2273</v>
      </c>
      <c r="AB143" s="42">
        <v>10.433</v>
      </c>
      <c r="AC143" s="42">
        <v>10.0557</v>
      </c>
      <c r="AD143" s="42">
        <v>10.414300000000001</v>
      </c>
      <c r="AE143" s="42">
        <f>('Pivottable ẨN'!$AF143-NVDA!$O$4)/NVDA!$O$8</f>
        <v>-0.24895236524745429</v>
      </c>
      <c r="AF143" s="42">
        <v>403984000</v>
      </c>
      <c r="AG143" s="43">
        <v>44027.291666666664</v>
      </c>
      <c r="AH143" s="42">
        <v>14.6485</v>
      </c>
      <c r="AI143" s="42">
        <v>15.366</v>
      </c>
      <c r="AJ143" s="42">
        <v>15.576000000000001</v>
      </c>
      <c r="AK143" s="42">
        <v>15.178000000000001</v>
      </c>
      <c r="AL143" s="42">
        <v>15.222</v>
      </c>
      <c r="AM143" s="42">
        <f>('Pivottable ẨN'!$AN143-SONY!$O$4)/SONY!$O$8</f>
        <v>2.3244168127470219</v>
      </c>
      <c r="AN143" s="42">
        <v>9926000</v>
      </c>
    </row>
    <row r="144" spans="1:40">
      <c r="A144" s="92">
        <v>44117.291666666664</v>
      </c>
      <c r="B144" s="40">
        <v>118.21429999999999</v>
      </c>
      <c r="C144" s="40">
        <v>121.1</v>
      </c>
      <c r="D144" s="40">
        <v>125.39</v>
      </c>
      <c r="E144" s="40">
        <v>119.65</v>
      </c>
      <c r="F144" s="40">
        <v>125.27</v>
      </c>
      <c r="G144" s="40">
        <v>262330500</v>
      </c>
      <c r="H144" s="40">
        <f>('Pivottable ẨN'!$G144-AAPL!$O$4)/AAPL!$O$8</f>
        <v>3.2084992670056991</v>
      </c>
      <c r="I144" s="41">
        <v>44117.291666666664</v>
      </c>
      <c r="J144" s="40">
        <v>48.3123</v>
      </c>
      <c r="K144" s="40">
        <v>53.83</v>
      </c>
      <c r="L144" s="40">
        <v>54.29</v>
      </c>
      <c r="M144" s="40">
        <v>53.62</v>
      </c>
      <c r="N144" s="40">
        <v>54.27</v>
      </c>
      <c r="O144" s="40">
        <f>('Pivottable ẨN'!$P144-INTC!$O$4)/INTC!$O$8</f>
        <v>-0.81064034016043474</v>
      </c>
      <c r="P144" s="40">
        <v>20005800</v>
      </c>
      <c r="Q144" s="41">
        <v>44117.291666666664</v>
      </c>
      <c r="R144" s="40">
        <v>215.28800000000001</v>
      </c>
      <c r="S144" s="40">
        <v>222.86</v>
      </c>
      <c r="T144" s="40">
        <v>225.21</v>
      </c>
      <c r="U144" s="40">
        <v>220.43</v>
      </c>
      <c r="V144" s="40">
        <v>222.72</v>
      </c>
      <c r="W144" s="40">
        <v>28950800</v>
      </c>
      <c r="X144" s="40">
        <f>('Pivottable ẨN'!$W144-MSFT!$O$4)/MSFT!$O$8</f>
        <v>2.578047070863148E-2</v>
      </c>
      <c r="Y144" s="41">
        <v>44117.291666666664</v>
      </c>
      <c r="Z144" s="40">
        <v>14.209</v>
      </c>
      <c r="AA144" s="40">
        <v>14.2483</v>
      </c>
      <c r="AB144" s="40">
        <v>14.3485</v>
      </c>
      <c r="AC144" s="40">
        <v>14.018800000000001</v>
      </c>
      <c r="AD144" s="40">
        <v>14.2965</v>
      </c>
      <c r="AE144" s="40">
        <f>('Pivottable ẨN'!$AF144-NVDA!$O$4)/NVDA!$O$8</f>
        <v>-0.56751392672746892</v>
      </c>
      <c r="AF144" s="40">
        <v>344604000</v>
      </c>
      <c r="AG144" s="41">
        <v>44117.291666666664</v>
      </c>
      <c r="AH144" s="40">
        <v>14.284700000000001</v>
      </c>
      <c r="AI144" s="40">
        <v>14.938000000000001</v>
      </c>
      <c r="AJ144" s="40">
        <v>15.036</v>
      </c>
      <c r="AK144" s="40">
        <v>14.852</v>
      </c>
      <c r="AL144" s="40">
        <v>14.958</v>
      </c>
      <c r="AM144" s="40">
        <f>('Pivottable ẨN'!$AN144-SONY!$O$4)/SONY!$O$8</f>
        <v>6.8000404471001599E-2</v>
      </c>
      <c r="AN144" s="40">
        <v>4535000</v>
      </c>
    </row>
    <row r="145" spans="1:40">
      <c r="A145" s="93">
        <v>44333.291666666664</v>
      </c>
      <c r="B145" s="42">
        <v>123.8683</v>
      </c>
      <c r="C145" s="42">
        <v>126.27</v>
      </c>
      <c r="D145" s="42">
        <v>126.93</v>
      </c>
      <c r="E145" s="42">
        <v>125.17</v>
      </c>
      <c r="F145" s="42">
        <v>126.82</v>
      </c>
      <c r="G145" s="42">
        <v>74244600</v>
      </c>
      <c r="H145" s="42">
        <f>('Pivottable ẨN'!$G145-AAPL!$O$4)/AAPL!$O$8</f>
        <v>-0.33570916583983912</v>
      </c>
      <c r="I145" s="43">
        <v>44333.291666666664</v>
      </c>
      <c r="J145" s="42">
        <v>50.633299999999998</v>
      </c>
      <c r="K145" s="42">
        <v>55.33</v>
      </c>
      <c r="L145" s="42">
        <v>55.89</v>
      </c>
      <c r="M145" s="42">
        <v>54.76</v>
      </c>
      <c r="N145" s="42">
        <v>55.29</v>
      </c>
      <c r="O145" s="42">
        <f>('Pivottable ẨN'!$P145-INTC!$O$4)/INTC!$O$8</f>
        <v>-0.81045455665051014</v>
      </c>
      <c r="P145" s="42">
        <v>20010200</v>
      </c>
      <c r="Q145" s="43">
        <v>44333.291666666664</v>
      </c>
      <c r="R145" s="42">
        <v>238.01669999999999</v>
      </c>
      <c r="S145" s="42">
        <v>245.18</v>
      </c>
      <c r="T145" s="42">
        <v>246.59</v>
      </c>
      <c r="U145" s="42">
        <v>243.52</v>
      </c>
      <c r="V145" s="42">
        <v>246.55</v>
      </c>
      <c r="W145" s="42">
        <v>24970200</v>
      </c>
      <c r="X145" s="42">
        <f>('Pivottable ẨN'!$W145-MSFT!$O$4)/MSFT!$O$8</f>
        <v>-0.28729859091885651</v>
      </c>
      <c r="Y145" s="43">
        <v>44333.291666666664</v>
      </c>
      <c r="Z145" s="42">
        <v>14.1355</v>
      </c>
      <c r="AA145" s="42">
        <v>14.1655</v>
      </c>
      <c r="AB145" s="42">
        <v>14.1692</v>
      </c>
      <c r="AC145" s="42">
        <v>13.8535</v>
      </c>
      <c r="AD145" s="42">
        <v>14.157</v>
      </c>
      <c r="AE145" s="42">
        <f>('Pivottable ẨN'!$AF145-NVDA!$O$4)/NVDA!$O$8</f>
        <v>-1.2521905976996039</v>
      </c>
      <c r="AF145" s="42">
        <v>216980000</v>
      </c>
      <c r="AG145" s="43">
        <v>44333.291666666664</v>
      </c>
      <c r="AH145" s="42">
        <v>18.0091</v>
      </c>
      <c r="AI145" s="42">
        <v>18.783999999999999</v>
      </c>
      <c r="AJ145" s="42">
        <v>18.925999999999998</v>
      </c>
      <c r="AK145" s="42">
        <v>18.693999999999999</v>
      </c>
      <c r="AL145" s="42">
        <v>18.853999999999999</v>
      </c>
      <c r="AM145" s="42">
        <f>('Pivottable ẨN'!$AN145-SONY!$O$4)/SONY!$O$8</f>
        <v>-0.44347072350401173</v>
      </c>
      <c r="AN145" s="42">
        <v>3313000</v>
      </c>
    </row>
    <row r="146" spans="1:40">
      <c r="A146" s="92">
        <v>44060.291666666664</v>
      </c>
      <c r="B146" s="40">
        <v>111.87649999999999</v>
      </c>
      <c r="C146" s="40">
        <v>114.6075</v>
      </c>
      <c r="D146" s="40">
        <v>116.08750000000001</v>
      </c>
      <c r="E146" s="40">
        <v>113.96250000000001</v>
      </c>
      <c r="F146" s="40">
        <v>116.0625</v>
      </c>
      <c r="G146" s="40">
        <v>119561600</v>
      </c>
      <c r="H146" s="40">
        <f>('Pivottable ẨN'!$G146-AAPL!$O$4)/AAPL!$O$8</f>
        <v>0.51822456099062109</v>
      </c>
      <c r="I146" s="41">
        <v>44060.291666666664</v>
      </c>
      <c r="J146" s="40">
        <v>43.914499999999997</v>
      </c>
      <c r="K146" s="40">
        <v>48.93</v>
      </c>
      <c r="L146" s="40">
        <v>49.31</v>
      </c>
      <c r="M146" s="40">
        <v>48.73</v>
      </c>
      <c r="N146" s="40">
        <v>49.11</v>
      </c>
      <c r="O146" s="40">
        <f>('Pivottable ẨN'!$P146-INTC!$O$4)/INTC!$O$8</f>
        <v>-0.81011254609814909</v>
      </c>
      <c r="P146" s="40">
        <v>20018300</v>
      </c>
      <c r="Q146" s="41">
        <v>44060.291666666664</v>
      </c>
      <c r="R146" s="40">
        <v>202.6456</v>
      </c>
      <c r="S146" s="40">
        <v>210.28</v>
      </c>
      <c r="T146" s="40">
        <v>211.19</v>
      </c>
      <c r="U146" s="40">
        <v>208.92</v>
      </c>
      <c r="V146" s="40">
        <v>209.6</v>
      </c>
      <c r="W146" s="40">
        <v>20184800</v>
      </c>
      <c r="X146" s="40">
        <f>('Pivottable ẨN'!$W146-MSFT!$O$4)/MSFT!$O$8</f>
        <v>-0.66367615749479503</v>
      </c>
      <c r="Y146" s="41">
        <v>44060.291666666664</v>
      </c>
      <c r="Z146" s="40">
        <v>12.299300000000001</v>
      </c>
      <c r="AA146" s="40">
        <v>12.337</v>
      </c>
      <c r="AB146" s="40">
        <v>12.409700000000001</v>
      </c>
      <c r="AC146" s="40">
        <v>11.817299999999999</v>
      </c>
      <c r="AD146" s="40">
        <v>11.8512</v>
      </c>
      <c r="AE146" s="40">
        <f>('Pivottable ẨN'!$AF146-NVDA!$O$4)/NVDA!$O$8</f>
        <v>0.91690355079483021</v>
      </c>
      <c r="AF146" s="40">
        <v>621300000</v>
      </c>
      <c r="AG146" s="41">
        <v>44060.291666666664</v>
      </c>
      <c r="AH146" s="40">
        <v>15.9107</v>
      </c>
      <c r="AI146" s="40">
        <v>16.690000000000001</v>
      </c>
      <c r="AJ146" s="40">
        <v>16.742000000000001</v>
      </c>
      <c r="AK146" s="40">
        <v>16.544</v>
      </c>
      <c r="AL146" s="40">
        <v>16.706</v>
      </c>
      <c r="AM146" s="40">
        <f>('Pivottable ẨN'!$AN146-SONY!$O$4)/SONY!$O$8</f>
        <v>0.75944909793640425</v>
      </c>
      <c r="AN146" s="40">
        <v>6187000</v>
      </c>
    </row>
    <row r="147" spans="1:40">
      <c r="A147" s="93">
        <v>43810.291666666664</v>
      </c>
      <c r="B147" s="42">
        <v>65.6267</v>
      </c>
      <c r="C147" s="42">
        <v>67.692499999999995</v>
      </c>
      <c r="D147" s="42">
        <v>67.775000000000006</v>
      </c>
      <c r="E147" s="42">
        <v>67.125</v>
      </c>
      <c r="F147" s="42">
        <v>67.202500000000001</v>
      </c>
      <c r="G147" s="42">
        <v>78756800</v>
      </c>
      <c r="H147" s="42">
        <f>('Pivottable ẨN'!$G147-AAPL!$O$4)/AAPL!$O$8</f>
        <v>-0.25068324262770231</v>
      </c>
      <c r="I147" s="43">
        <v>43810.291666666664</v>
      </c>
      <c r="J147" s="42">
        <v>50.341000000000001</v>
      </c>
      <c r="K147" s="42">
        <v>57.07</v>
      </c>
      <c r="L147" s="42">
        <v>57.17</v>
      </c>
      <c r="M147" s="42">
        <v>56.58</v>
      </c>
      <c r="N147" s="42">
        <v>56.91</v>
      </c>
      <c r="O147" s="42">
        <f>('Pivottable ẨN'!$P147-INTC!$O$4)/INTC!$O$8</f>
        <v>-0.80872761447871178</v>
      </c>
      <c r="P147" s="42">
        <v>20051100</v>
      </c>
      <c r="Q147" s="43">
        <v>43810.291666666664</v>
      </c>
      <c r="R147" s="42">
        <v>145.38929999999999</v>
      </c>
      <c r="S147" s="42">
        <v>151.69999999999999</v>
      </c>
      <c r="T147" s="42">
        <v>151.87</v>
      </c>
      <c r="U147" s="42">
        <v>150.33000000000001</v>
      </c>
      <c r="V147" s="42">
        <v>151.54</v>
      </c>
      <c r="W147" s="42">
        <v>18856600</v>
      </c>
      <c r="X147" s="42">
        <f>('Pivottable ẨN'!$W147-MSFT!$O$4)/MSFT!$O$8</f>
        <v>-0.76814071300241438</v>
      </c>
      <c r="Y147" s="43">
        <v>43810.291666666664</v>
      </c>
      <c r="Z147" s="42">
        <v>5.4112</v>
      </c>
      <c r="AA147" s="42">
        <v>5.4335000000000004</v>
      </c>
      <c r="AB147" s="42">
        <v>5.4390000000000001</v>
      </c>
      <c r="AC147" s="42">
        <v>5.3574999999999999</v>
      </c>
      <c r="AD147" s="42">
        <v>5.36</v>
      </c>
      <c r="AE147" s="42">
        <f>('Pivottable ẨN'!$AF147-NVDA!$O$4)/NVDA!$O$8</f>
        <v>-1.1619761952434247</v>
      </c>
      <c r="AF147" s="42">
        <v>233796000</v>
      </c>
      <c r="AG147" s="43">
        <v>43810.291666666664</v>
      </c>
      <c r="AH147" s="42">
        <v>12.6388</v>
      </c>
      <c r="AI147" s="42">
        <v>13.308</v>
      </c>
      <c r="AJ147" s="42">
        <v>13.31</v>
      </c>
      <c r="AK147" s="42">
        <v>13.24</v>
      </c>
      <c r="AL147" s="42">
        <v>13.295999999999999</v>
      </c>
      <c r="AM147" s="42">
        <f>('Pivottable ẨN'!$AN147-SONY!$O$4)/SONY!$O$8</f>
        <v>1.0476224789599695</v>
      </c>
      <c r="AN147" s="42">
        <v>6875500</v>
      </c>
    </row>
    <row r="148" spans="1:40">
      <c r="A148" s="92">
        <v>44475.291666666664</v>
      </c>
      <c r="B148" s="40">
        <v>139.5078</v>
      </c>
      <c r="C148" s="40">
        <v>142</v>
      </c>
      <c r="D148" s="40">
        <v>142.15</v>
      </c>
      <c r="E148" s="40">
        <v>138.37</v>
      </c>
      <c r="F148" s="40">
        <v>139.47</v>
      </c>
      <c r="G148" s="40">
        <v>83221100</v>
      </c>
      <c r="H148" s="40">
        <f>('Pivottable ẨN'!$G148-AAPL!$O$4)/AAPL!$O$8</f>
        <v>-0.16655992606461953</v>
      </c>
      <c r="I148" s="41">
        <v>44475.291666666664</v>
      </c>
      <c r="J148" s="40">
        <v>49.718899999999998</v>
      </c>
      <c r="K148" s="40">
        <v>53.98</v>
      </c>
      <c r="L148" s="40">
        <v>54.07</v>
      </c>
      <c r="M148" s="40">
        <v>53.07</v>
      </c>
      <c r="N148" s="40">
        <v>53.48</v>
      </c>
      <c r="O148" s="40">
        <f>('Pivottable ẨN'!$P148-INTC!$O$4)/INTC!$O$8</f>
        <v>-0.80836871451635761</v>
      </c>
      <c r="P148" s="40">
        <v>20059600</v>
      </c>
      <c r="Q148" s="41">
        <v>44475.291666666664</v>
      </c>
      <c r="R148" s="40">
        <v>285.74939999999998</v>
      </c>
      <c r="S148" s="40">
        <v>293.11</v>
      </c>
      <c r="T148" s="40">
        <v>293.63</v>
      </c>
      <c r="U148" s="40">
        <v>285.51</v>
      </c>
      <c r="V148" s="40">
        <v>285.77999999999997</v>
      </c>
      <c r="W148" s="40">
        <v>28002600</v>
      </c>
      <c r="X148" s="40">
        <f>('Pivottable ẨN'!$W148-MSFT!$O$4)/MSFT!$O$8</f>
        <v>-4.8796619738834757E-2</v>
      </c>
      <c r="Y148" s="41">
        <v>44475.291666666664</v>
      </c>
      <c r="Z148" s="40">
        <v>20.6645</v>
      </c>
      <c r="AA148" s="40">
        <v>20.7</v>
      </c>
      <c r="AB148" s="40">
        <v>20.72</v>
      </c>
      <c r="AC148" s="40">
        <v>20.079999999999998</v>
      </c>
      <c r="AD148" s="40">
        <v>20.12</v>
      </c>
      <c r="AE148" s="40">
        <f>('Pivottable ẨN'!$AF148-NVDA!$O$4)/NVDA!$O$8</f>
        <v>-0.8218159667624243</v>
      </c>
      <c r="AF148" s="40">
        <v>297202000</v>
      </c>
      <c r="AG148" s="41">
        <v>44475.291666666664</v>
      </c>
      <c r="AH148" s="40">
        <v>20.287500000000001</v>
      </c>
      <c r="AI148" s="40">
        <v>21.111999999999998</v>
      </c>
      <c r="AJ148" s="40">
        <v>21.17</v>
      </c>
      <c r="AK148" s="40">
        <v>20.818000000000001</v>
      </c>
      <c r="AL148" s="40">
        <v>21</v>
      </c>
      <c r="AM148" s="40">
        <f>('Pivottable ẨN'!$AN148-SONY!$O$4)/SONY!$O$8</f>
        <v>-0.34469233872323995</v>
      </c>
      <c r="AN148" s="40">
        <v>3549000</v>
      </c>
    </row>
    <row r="149" spans="1:40">
      <c r="A149" s="93">
        <v>44267.291666666664</v>
      </c>
      <c r="B149" s="42">
        <v>118.5266</v>
      </c>
      <c r="C149" s="42">
        <v>121.03</v>
      </c>
      <c r="D149" s="42">
        <v>121.17</v>
      </c>
      <c r="E149" s="42">
        <v>119.16</v>
      </c>
      <c r="F149" s="42">
        <v>120.4</v>
      </c>
      <c r="G149" s="42">
        <v>88105100</v>
      </c>
      <c r="H149" s="42">
        <f>('Pivottable ẨN'!$G149-AAPL!$O$4)/AAPL!$O$8</f>
        <v>-7.4527966273813251E-2</v>
      </c>
      <c r="I149" s="43">
        <v>44267.291666666664</v>
      </c>
      <c r="J149" s="42">
        <v>57.208300000000001</v>
      </c>
      <c r="K149" s="42">
        <v>62.9</v>
      </c>
      <c r="L149" s="42">
        <v>63.3</v>
      </c>
      <c r="M149" s="42">
        <v>62.24</v>
      </c>
      <c r="N149" s="42">
        <v>62.65</v>
      </c>
      <c r="O149" s="42">
        <f>('Pivottable ẨN'!$P149-INTC!$O$4)/INTC!$O$8</f>
        <v>-0.80358056678330303</v>
      </c>
      <c r="P149" s="42">
        <v>20173000</v>
      </c>
      <c r="Q149" s="43">
        <v>44267.291666666664</v>
      </c>
      <c r="R149" s="42">
        <v>228.8623</v>
      </c>
      <c r="S149" s="42">
        <v>235.75</v>
      </c>
      <c r="T149" s="42">
        <v>235.82</v>
      </c>
      <c r="U149" s="42">
        <v>233.23</v>
      </c>
      <c r="V149" s="42">
        <v>234.01</v>
      </c>
      <c r="W149" s="42">
        <v>22653700</v>
      </c>
      <c r="X149" s="42">
        <f>('Pivottable ẨN'!$W149-MSFT!$O$4)/MSFT!$O$8</f>
        <v>-0.46949415095002667</v>
      </c>
      <c r="Y149" s="43">
        <v>44267.291666666664</v>
      </c>
      <c r="Z149" s="42">
        <v>12.828799999999999</v>
      </c>
      <c r="AA149" s="42">
        <v>12.856</v>
      </c>
      <c r="AB149" s="42">
        <v>12.8888</v>
      </c>
      <c r="AC149" s="42">
        <v>12.59</v>
      </c>
      <c r="AD149" s="42">
        <v>12.648199999999999</v>
      </c>
      <c r="AE149" s="42">
        <f>('Pivottable ẨN'!$AF149-NVDA!$O$4)/NVDA!$O$8</f>
        <v>-1.1074269537963248</v>
      </c>
      <c r="AF149" s="42">
        <v>243964000</v>
      </c>
      <c r="AG149" s="43">
        <v>44267.291666666664</v>
      </c>
      <c r="AH149" s="42">
        <v>19.997399999999999</v>
      </c>
      <c r="AI149" s="42">
        <v>20.911999999999999</v>
      </c>
      <c r="AJ149" s="42">
        <v>20.917999999999999</v>
      </c>
      <c r="AK149" s="42">
        <v>20.501999999999999</v>
      </c>
      <c r="AL149" s="42">
        <v>20.634</v>
      </c>
      <c r="AM149" s="42">
        <f>('Pivottable ẨN'!$AN149-SONY!$O$4)/SONY!$O$8</f>
        <v>-9.2225276987119489E-3</v>
      </c>
      <c r="AN149" s="42">
        <v>4350500</v>
      </c>
    </row>
    <row r="150" spans="1:40">
      <c r="A150" s="92">
        <v>44370.291666666664</v>
      </c>
      <c r="B150" s="40">
        <v>131.15700000000001</v>
      </c>
      <c r="C150" s="40">
        <v>133.69999999999999</v>
      </c>
      <c r="D150" s="40">
        <v>134.32</v>
      </c>
      <c r="E150" s="40">
        <v>133.22999999999999</v>
      </c>
      <c r="F150" s="40">
        <v>133.77000000000001</v>
      </c>
      <c r="G150" s="40">
        <v>60214200</v>
      </c>
      <c r="H150" s="40">
        <f>('Pivottable ẨN'!$G150-AAPL!$O$4)/AAPL!$O$8</f>
        <v>-0.60009188669342806</v>
      </c>
      <c r="I150" s="41">
        <v>44370.291666666664</v>
      </c>
      <c r="J150" s="40">
        <v>50.569200000000002</v>
      </c>
      <c r="K150" s="40">
        <v>55.26</v>
      </c>
      <c r="L150" s="40">
        <v>55.97</v>
      </c>
      <c r="M150" s="40">
        <v>55.23</v>
      </c>
      <c r="N150" s="40">
        <v>55.87</v>
      </c>
      <c r="O150" s="40">
        <f>('Pivottable ẨN'!$P150-INTC!$O$4)/INTC!$O$8</f>
        <v>-0.79872908376277418</v>
      </c>
      <c r="P150" s="40">
        <v>20287900</v>
      </c>
      <c r="Q150" s="41">
        <v>44370.291666666664</v>
      </c>
      <c r="R150" s="40">
        <v>258.11430000000001</v>
      </c>
      <c r="S150" s="40">
        <v>265.27</v>
      </c>
      <c r="T150" s="40">
        <v>266.83</v>
      </c>
      <c r="U150" s="40">
        <v>264.43</v>
      </c>
      <c r="V150" s="40">
        <v>265.99</v>
      </c>
      <c r="W150" s="40">
        <v>19518700</v>
      </c>
      <c r="X150" s="40">
        <f>('Pivottable ẨN'!$W150-MSFT!$O$4)/MSFT!$O$8</f>
        <v>-0.71606573769628978</v>
      </c>
      <c r="Y150" s="41">
        <v>44370.291666666664</v>
      </c>
      <c r="Z150" s="40">
        <v>19.0212</v>
      </c>
      <c r="AA150" s="40">
        <v>19.057200000000002</v>
      </c>
      <c r="AB150" s="40">
        <v>19.152799999999999</v>
      </c>
      <c r="AC150" s="40">
        <v>18.907699999999998</v>
      </c>
      <c r="AD150" s="40">
        <v>19.0077</v>
      </c>
      <c r="AE150" s="40">
        <f>('Pivottable ẨN'!$AF150-NVDA!$O$4)/NVDA!$O$8</f>
        <v>-0.63322194297885348</v>
      </c>
      <c r="AF150" s="40">
        <v>332356000</v>
      </c>
      <c r="AG150" s="41">
        <v>44370.291666666664</v>
      </c>
      <c r="AH150" s="40">
        <v>18.434799999999999</v>
      </c>
      <c r="AI150" s="40">
        <v>19.228000000000002</v>
      </c>
      <c r="AJ150" s="40">
        <v>19.326000000000001</v>
      </c>
      <c r="AK150" s="40">
        <v>19.207999999999998</v>
      </c>
      <c r="AL150" s="40">
        <v>19.3</v>
      </c>
      <c r="AM150" s="40">
        <f>('Pivottable ẨN'!$AN150-SONY!$O$4)/SONY!$O$8</f>
        <v>-0.73771311545690399</v>
      </c>
      <c r="AN150" s="40">
        <v>2610000</v>
      </c>
    </row>
    <row r="151" spans="1:40">
      <c r="A151" s="93">
        <v>44344.291666666664</v>
      </c>
      <c r="B151" s="42">
        <v>122.23990000000001</v>
      </c>
      <c r="C151" s="42">
        <v>124.61</v>
      </c>
      <c r="D151" s="42">
        <v>125.8</v>
      </c>
      <c r="E151" s="42">
        <v>124.55</v>
      </c>
      <c r="F151" s="42">
        <v>125.57</v>
      </c>
      <c r="G151" s="42">
        <v>71311100</v>
      </c>
      <c r="H151" s="42">
        <f>('Pivottable ẨN'!$G151-AAPL!$O$4)/AAPL!$O$8</f>
        <v>-0.39098675675841615</v>
      </c>
      <c r="I151" s="43">
        <v>44344.291666666664</v>
      </c>
      <c r="J151" s="42">
        <v>52.271299999999997</v>
      </c>
      <c r="K151" s="42">
        <v>57.12</v>
      </c>
      <c r="L151" s="42">
        <v>57.65</v>
      </c>
      <c r="M151" s="42">
        <v>56.94</v>
      </c>
      <c r="N151" s="42">
        <v>57.55</v>
      </c>
      <c r="O151" s="42">
        <f>('Pivottable ẨN'!$P151-INTC!$O$4)/INTC!$O$8</f>
        <v>-0.7980535073630487</v>
      </c>
      <c r="P151" s="42">
        <v>20303900</v>
      </c>
      <c r="Q151" s="43">
        <v>44344.291666666664</v>
      </c>
      <c r="R151" s="42">
        <v>242.94499999999999</v>
      </c>
      <c r="S151" s="42">
        <v>249.68</v>
      </c>
      <c r="T151" s="42">
        <v>252.08</v>
      </c>
      <c r="U151" s="42">
        <v>249.56</v>
      </c>
      <c r="V151" s="42">
        <v>251</v>
      </c>
      <c r="W151" s="42">
        <v>18270200</v>
      </c>
      <c r="X151" s="42">
        <f>('Pivottable ẨN'!$W151-MSFT!$O$4)/MSFT!$O$8</f>
        <v>-0.81426179066366122</v>
      </c>
      <c r="Y151" s="43">
        <v>44344.291666666664</v>
      </c>
      <c r="Z151" s="42">
        <v>16.210100000000001</v>
      </c>
      <c r="AA151" s="42">
        <v>16.244499999999999</v>
      </c>
      <c r="AB151" s="42">
        <v>16.2775</v>
      </c>
      <c r="AC151" s="42">
        <v>15.500999999999999</v>
      </c>
      <c r="AD151" s="42">
        <v>15.500999999999999</v>
      </c>
      <c r="AE151" s="42">
        <f>('Pivottable ẨN'!$AF151-NVDA!$O$4)/NVDA!$O$8</f>
        <v>1.0415599408680809</v>
      </c>
      <c r="AF151" s="42">
        <v>644536000</v>
      </c>
      <c r="AG151" s="43">
        <v>44344.291666666664</v>
      </c>
      <c r="AH151" s="42">
        <v>19.100200000000001</v>
      </c>
      <c r="AI151" s="42">
        <v>19.922000000000001</v>
      </c>
      <c r="AJ151" s="42">
        <v>20.106000000000002</v>
      </c>
      <c r="AK151" s="42">
        <v>19.899999999999999</v>
      </c>
      <c r="AL151" s="42">
        <v>20.018000000000001</v>
      </c>
      <c r="AM151" s="42">
        <f>('Pivottable ẨN'!$AN151-SONY!$O$4)/SONY!$O$8</f>
        <v>-0.93945540979729392</v>
      </c>
      <c r="AN151" s="42">
        <v>2128000</v>
      </c>
    </row>
    <row r="152" spans="1:40">
      <c r="A152" s="92">
        <v>44449.291666666664</v>
      </c>
      <c r="B152" s="40">
        <v>146.35550000000001</v>
      </c>
      <c r="C152" s="40">
        <v>148.97</v>
      </c>
      <c r="D152" s="40">
        <v>155.47999999999999</v>
      </c>
      <c r="E152" s="40">
        <v>148.69999999999999</v>
      </c>
      <c r="F152" s="40">
        <v>155</v>
      </c>
      <c r="G152" s="40">
        <v>140893200</v>
      </c>
      <c r="H152" s="40">
        <f>('Pivottable ẨN'!$G152-AAPL!$O$4)/AAPL!$O$8</f>
        <v>0.92018790117767335</v>
      </c>
      <c r="I152" s="41">
        <v>44449.291666666664</v>
      </c>
      <c r="J152" s="40">
        <v>49.5899</v>
      </c>
      <c r="K152" s="40">
        <v>53.84</v>
      </c>
      <c r="L152" s="40">
        <v>54.98</v>
      </c>
      <c r="M152" s="40">
        <v>53.81</v>
      </c>
      <c r="N152" s="40">
        <v>53.85</v>
      </c>
      <c r="O152" s="40">
        <f>('Pivottable ẨN'!$P152-INTC!$O$4)/INTC!$O$8</f>
        <v>-0.7971752580434055</v>
      </c>
      <c r="P152" s="40">
        <v>20324700</v>
      </c>
      <c r="Q152" s="41">
        <v>44449.291666666664</v>
      </c>
      <c r="R152" s="40">
        <v>288.28410000000002</v>
      </c>
      <c r="S152" s="40">
        <v>295.70999999999998</v>
      </c>
      <c r="T152" s="40">
        <v>299.92</v>
      </c>
      <c r="U152" s="40">
        <v>295.38</v>
      </c>
      <c r="V152" s="40">
        <v>298.42</v>
      </c>
      <c r="W152" s="40">
        <v>19633400</v>
      </c>
      <c r="X152" s="40">
        <f>('Pivottable ẨN'!$W152-MSFT!$O$4)/MSFT!$O$8</f>
        <v>-0.70704444232155406</v>
      </c>
      <c r="Y152" s="41">
        <v>44449.291666666664</v>
      </c>
      <c r="Z152" s="40">
        <v>22.439499999999999</v>
      </c>
      <c r="AA152" s="40">
        <v>22.478000000000002</v>
      </c>
      <c r="AB152" s="40">
        <v>22.626000000000001</v>
      </c>
      <c r="AC152" s="40">
        <v>22.27</v>
      </c>
      <c r="AD152" s="40">
        <v>22.347999999999999</v>
      </c>
      <c r="AE152" s="40">
        <f>('Pivottable ẨN'!$AF152-NVDA!$O$4)/NVDA!$O$8</f>
        <v>-1.0837574757018515</v>
      </c>
      <c r="AF152" s="40">
        <v>248376000</v>
      </c>
      <c r="AG152" s="41">
        <v>44449.291666666664</v>
      </c>
      <c r="AH152" s="40">
        <v>21.1538</v>
      </c>
      <c r="AI152" s="40">
        <v>22.064</v>
      </c>
      <c r="AJ152" s="40">
        <v>22.367999999999999</v>
      </c>
      <c r="AK152" s="40">
        <v>22.052</v>
      </c>
      <c r="AL152" s="40">
        <v>22.164000000000001</v>
      </c>
      <c r="AM152" s="40">
        <f>('Pivottable ẨN'!$AN152-SONY!$O$4)/SONY!$O$8</f>
        <v>-0.76868599882036637</v>
      </c>
      <c r="AN152" s="40">
        <v>2536000</v>
      </c>
    </row>
    <row r="153" spans="1:40">
      <c r="A153" s="93">
        <v>44348.291666666664</v>
      </c>
      <c r="B153" s="42">
        <v>121.9161</v>
      </c>
      <c r="C153" s="42">
        <v>124.28</v>
      </c>
      <c r="D153" s="42">
        <v>125.35</v>
      </c>
      <c r="E153" s="42">
        <v>123.94</v>
      </c>
      <c r="F153" s="42">
        <v>125.08</v>
      </c>
      <c r="G153" s="42">
        <v>67637100</v>
      </c>
      <c r="H153" s="42">
        <f>('Pivottable ẨN'!$G153-AAPL!$O$4)/AAPL!$O$8</f>
        <v>-0.46021800579023886</v>
      </c>
      <c r="I153" s="43">
        <v>44348.291666666664</v>
      </c>
      <c r="J153" s="42">
        <v>52.060899999999997</v>
      </c>
      <c r="K153" s="42">
        <v>56.89</v>
      </c>
      <c r="L153" s="42">
        <v>57.82</v>
      </c>
      <c r="M153" s="42">
        <v>56.59</v>
      </c>
      <c r="N153" s="42">
        <v>57.61</v>
      </c>
      <c r="O153" s="42">
        <f>('Pivottable ẨN'!$P153-INTC!$O$4)/INTC!$O$8</f>
        <v>-0.79710347805093462</v>
      </c>
      <c r="P153" s="42">
        <v>20326400</v>
      </c>
      <c r="Q153" s="43">
        <v>44348.291666666664</v>
      </c>
      <c r="R153" s="42">
        <v>240.72649999999999</v>
      </c>
      <c r="S153" s="42">
        <v>247.4</v>
      </c>
      <c r="T153" s="42">
        <v>251.29</v>
      </c>
      <c r="U153" s="42">
        <v>246.96</v>
      </c>
      <c r="V153" s="42">
        <v>251.23</v>
      </c>
      <c r="W153" s="42">
        <v>23213300</v>
      </c>
      <c r="X153" s="42">
        <f>('Pivottable ẨN'!$W153-MSFT!$O$4)/MSFT!$O$8</f>
        <v>-0.42548092608775911</v>
      </c>
      <c r="Y153" s="43">
        <v>44348.291666666664</v>
      </c>
      <c r="Z153" s="42">
        <v>16.23</v>
      </c>
      <c r="AA153" s="42">
        <v>16.264500000000002</v>
      </c>
      <c r="AB153" s="42">
        <v>16.388300000000001</v>
      </c>
      <c r="AC153" s="42">
        <v>15.9032</v>
      </c>
      <c r="AD153" s="42">
        <v>16.27</v>
      </c>
      <c r="AE153" s="42">
        <f>('Pivottable ẨN'!$AF153-NVDA!$O$4)/NVDA!$O$8</f>
        <v>0.1202528664981605</v>
      </c>
      <c r="AF153" s="42">
        <v>472804000</v>
      </c>
      <c r="AG153" s="43">
        <v>44348.291666666664</v>
      </c>
      <c r="AH153" s="42">
        <v>19.017700000000001</v>
      </c>
      <c r="AI153" s="42">
        <v>19.835999999999999</v>
      </c>
      <c r="AJ153" s="42">
        <v>19.972000000000001</v>
      </c>
      <c r="AK153" s="42">
        <v>19.760000000000002</v>
      </c>
      <c r="AL153" s="42">
        <v>19.972000000000001</v>
      </c>
      <c r="AM153" s="42">
        <f>('Pivottable ẨN'!$AN153-SONY!$O$4)/SONY!$O$8</f>
        <v>-0.68560333196026801</v>
      </c>
      <c r="AN153" s="42">
        <v>2734500</v>
      </c>
    </row>
    <row r="154" spans="1:40">
      <c r="A154" s="92">
        <v>44432.291666666664</v>
      </c>
      <c r="B154" s="40">
        <v>146.994</v>
      </c>
      <c r="C154" s="40">
        <v>149.62</v>
      </c>
      <c r="D154" s="40">
        <v>150.86000000000001</v>
      </c>
      <c r="E154" s="40">
        <v>149.15</v>
      </c>
      <c r="F154" s="40">
        <v>149.44999999999999</v>
      </c>
      <c r="G154" s="40">
        <v>48606400</v>
      </c>
      <c r="H154" s="40">
        <f>('Pivottable ẨN'!$G154-AAPL!$O$4)/AAPL!$O$8</f>
        <v>-0.81882419276626195</v>
      </c>
      <c r="I154" s="41">
        <v>44432.291666666664</v>
      </c>
      <c r="J154" s="40">
        <v>49.5623</v>
      </c>
      <c r="K154" s="40">
        <v>53.81</v>
      </c>
      <c r="L154" s="40">
        <v>53.97</v>
      </c>
      <c r="M154" s="40">
        <v>53.31</v>
      </c>
      <c r="N154" s="40">
        <v>53.56</v>
      </c>
      <c r="O154" s="40">
        <f>('Pivottable ẨN'!$P154-INTC!$O$4)/INTC!$O$8</f>
        <v>-0.79615767109131896</v>
      </c>
      <c r="P154" s="40">
        <v>20348800</v>
      </c>
      <c r="Q154" s="41">
        <v>44432.291666666664</v>
      </c>
      <c r="R154" s="40">
        <v>295.0206</v>
      </c>
      <c r="S154" s="40">
        <v>302.62</v>
      </c>
      <c r="T154" s="40">
        <v>305.64999999999998</v>
      </c>
      <c r="U154" s="40">
        <v>302</v>
      </c>
      <c r="V154" s="40">
        <v>305.02</v>
      </c>
      <c r="W154" s="40">
        <v>18175800</v>
      </c>
      <c r="X154" s="40">
        <f>('Pivottable ẨN'!$W154-MSFT!$O$4)/MSFT!$O$8</f>
        <v>-0.82168646619439389</v>
      </c>
      <c r="Y154" s="41">
        <v>44432.291666666664</v>
      </c>
      <c r="Z154" s="40">
        <v>21.751799999999999</v>
      </c>
      <c r="AA154" s="40">
        <v>21.792999999999999</v>
      </c>
      <c r="AB154" s="40">
        <v>21.959</v>
      </c>
      <c r="AC154" s="40">
        <v>21.535</v>
      </c>
      <c r="AD154" s="40">
        <v>21.753</v>
      </c>
      <c r="AE154" s="40">
        <f>('Pivottable ẨN'!$AF154-NVDA!$O$4)/NVDA!$O$8</f>
        <v>-0.82129558159126292</v>
      </c>
      <c r="AF154" s="40">
        <v>297299000</v>
      </c>
      <c r="AG154" s="41">
        <v>44432.291666666664</v>
      </c>
      <c r="AH154" s="40">
        <v>19.963000000000001</v>
      </c>
      <c r="AI154" s="40">
        <v>20.821999999999999</v>
      </c>
      <c r="AJ154" s="40">
        <v>20.908000000000001</v>
      </c>
      <c r="AK154" s="40">
        <v>20.506</v>
      </c>
      <c r="AL154" s="40">
        <v>20.6</v>
      </c>
      <c r="AM154" s="40">
        <f>('Pivottable ẨN'!$AN154-SONY!$O$4)/SONY!$O$8</f>
        <v>-0.50416083279728252</v>
      </c>
      <c r="AN154" s="40">
        <v>3168000</v>
      </c>
    </row>
    <row r="155" spans="1:40">
      <c r="A155" s="93">
        <v>43959.291666666664</v>
      </c>
      <c r="B155" s="42">
        <v>75.548699999999997</v>
      </c>
      <c r="C155" s="42">
        <v>77.532499999999999</v>
      </c>
      <c r="D155" s="42">
        <v>77.587500000000006</v>
      </c>
      <c r="E155" s="42">
        <v>76.072500000000005</v>
      </c>
      <c r="F155" s="42">
        <v>76.41</v>
      </c>
      <c r="G155" s="42">
        <v>133838400</v>
      </c>
      <c r="H155" s="42">
        <f>('Pivottable ẨN'!$G155-AAPL!$O$4)/AAPL!$O$8</f>
        <v>0.78725033567149394</v>
      </c>
      <c r="I155" s="43">
        <v>43959.291666666664</v>
      </c>
      <c r="J155" s="42">
        <v>53.192399999999999</v>
      </c>
      <c r="K155" s="42">
        <v>59.67</v>
      </c>
      <c r="L155" s="42">
        <v>59.78</v>
      </c>
      <c r="M155" s="42">
        <v>59.05</v>
      </c>
      <c r="N155" s="42">
        <v>59.67</v>
      </c>
      <c r="O155" s="42">
        <f>('Pivottable ẨN'!$P155-INTC!$O$4)/INTC!$O$8</f>
        <v>-0.79465029124943132</v>
      </c>
      <c r="P155" s="42">
        <v>20384500</v>
      </c>
      <c r="Q155" s="43">
        <v>43959.291666666664</v>
      </c>
      <c r="R155" s="42">
        <v>177.48079999999999</v>
      </c>
      <c r="S155" s="42">
        <v>184.68</v>
      </c>
      <c r="T155" s="42">
        <v>185</v>
      </c>
      <c r="U155" s="42">
        <v>183.36</v>
      </c>
      <c r="V155" s="42">
        <v>184.98</v>
      </c>
      <c r="W155" s="42">
        <v>30877800</v>
      </c>
      <c r="X155" s="42">
        <f>('Pivottable ẨN'!$W155-MSFT!$O$4)/MSFT!$O$8</f>
        <v>0.1773413790531447</v>
      </c>
      <c r="Y155" s="43">
        <v>43959.291666666664</v>
      </c>
      <c r="Z155" s="42">
        <v>7.7850999999999999</v>
      </c>
      <c r="AA155" s="42">
        <v>7.8125</v>
      </c>
      <c r="AB155" s="42">
        <v>7.8186999999999998</v>
      </c>
      <c r="AC155" s="42">
        <v>7.6597</v>
      </c>
      <c r="AD155" s="42">
        <v>7.6936999999999998</v>
      </c>
      <c r="AE155" s="42">
        <f>('Pivottable ẨN'!$AF155-NVDA!$O$4)/NVDA!$O$8</f>
        <v>-0.59641944530702962</v>
      </c>
      <c r="AF155" s="42">
        <v>339216000</v>
      </c>
      <c r="AG155" s="43">
        <v>43959.291666666664</v>
      </c>
      <c r="AH155" s="42">
        <v>12.4902</v>
      </c>
      <c r="AI155" s="42">
        <v>13.102</v>
      </c>
      <c r="AJ155" s="42">
        <v>13.178000000000001</v>
      </c>
      <c r="AK155" s="42">
        <v>12.917999999999999</v>
      </c>
      <c r="AL155" s="42">
        <v>13</v>
      </c>
      <c r="AM155" s="42">
        <f>('Pivottable ẨN'!$AN155-SONY!$O$4)/SONY!$O$8</f>
        <v>0.17410345761475438</v>
      </c>
      <c r="AN155" s="42">
        <v>4788500</v>
      </c>
    </row>
    <row r="156" spans="1:40">
      <c r="A156" s="92">
        <v>43969.291666666664</v>
      </c>
      <c r="B156" s="40">
        <v>76.725399999999993</v>
      </c>
      <c r="C156" s="40">
        <v>78.739999999999995</v>
      </c>
      <c r="D156" s="40">
        <v>79.125</v>
      </c>
      <c r="E156" s="40">
        <v>77.58</v>
      </c>
      <c r="F156" s="40">
        <v>78.292500000000004</v>
      </c>
      <c r="G156" s="40">
        <v>135178400</v>
      </c>
      <c r="H156" s="40">
        <f>('Pivottable ẨN'!$G156-AAPL!$O$4)/AAPL!$O$8</f>
        <v>0.81250070956987241</v>
      </c>
      <c r="I156" s="41">
        <v>43969.291666666664</v>
      </c>
      <c r="J156" s="40">
        <v>53.415300000000002</v>
      </c>
      <c r="K156" s="40">
        <v>59.92</v>
      </c>
      <c r="L156" s="40">
        <v>60.28</v>
      </c>
      <c r="M156" s="40">
        <v>59.36</v>
      </c>
      <c r="N156" s="40">
        <v>59.74</v>
      </c>
      <c r="O156" s="40">
        <f>('Pivottable ẨN'!$P156-INTC!$O$4)/INTC!$O$8</f>
        <v>-0.79278401144518962</v>
      </c>
      <c r="P156" s="40">
        <v>20428700</v>
      </c>
      <c r="Q156" s="41">
        <v>43969.291666666664</v>
      </c>
      <c r="R156" s="40">
        <v>177.70179999999999</v>
      </c>
      <c r="S156" s="40">
        <v>184.91</v>
      </c>
      <c r="T156" s="40">
        <v>186.2</v>
      </c>
      <c r="U156" s="40">
        <v>183.96</v>
      </c>
      <c r="V156" s="40">
        <v>185.75</v>
      </c>
      <c r="W156" s="40">
        <v>35264500</v>
      </c>
      <c r="X156" s="40">
        <f>('Pivottable ẨN'!$W156-MSFT!$O$4)/MSFT!$O$8</f>
        <v>0.52236070268307522</v>
      </c>
      <c r="Y156" s="41">
        <v>43969.291666666664</v>
      </c>
      <c r="Z156" s="40">
        <v>8.7195</v>
      </c>
      <c r="AA156" s="40">
        <v>8.7501999999999995</v>
      </c>
      <c r="AB156" s="40">
        <v>8.9164999999999992</v>
      </c>
      <c r="AC156" s="40">
        <v>8.6805000000000003</v>
      </c>
      <c r="AD156" s="40">
        <v>8.7605000000000004</v>
      </c>
      <c r="AE156" s="40">
        <f>('Pivottable ẨN'!$AF156-NVDA!$O$4)/NVDA!$O$8</f>
        <v>1.7385756416718772</v>
      </c>
      <c r="AF156" s="40">
        <v>774460000</v>
      </c>
      <c r="AG156" s="41">
        <v>43969.291666666664</v>
      </c>
      <c r="AH156" s="40">
        <v>12.2157</v>
      </c>
      <c r="AI156" s="40">
        <v>12.814</v>
      </c>
      <c r="AJ156" s="40">
        <v>12.891999999999999</v>
      </c>
      <c r="AK156" s="40">
        <v>12.538</v>
      </c>
      <c r="AL156" s="40">
        <v>12.6</v>
      </c>
      <c r="AM156" s="40">
        <f>('Pivottable ẨN'!$AN156-SONY!$O$4)/SONY!$O$8</f>
        <v>2.30704688491481</v>
      </c>
      <c r="AN156" s="40">
        <v>9884500</v>
      </c>
    </row>
    <row r="157" spans="1:40">
      <c r="A157" s="93">
        <v>43999.291666666664</v>
      </c>
      <c r="B157" s="42">
        <v>85.648600000000002</v>
      </c>
      <c r="C157" s="42">
        <v>87.897499999999994</v>
      </c>
      <c r="D157" s="42">
        <v>88.85</v>
      </c>
      <c r="E157" s="42">
        <v>87.772499999999994</v>
      </c>
      <c r="F157" s="42">
        <v>88.787499999999994</v>
      </c>
      <c r="G157" s="42">
        <v>114406400</v>
      </c>
      <c r="H157" s="42">
        <f>('Pivottable ẨN'!$G157-AAPL!$O$4)/AAPL!$O$8</f>
        <v>0.42108222701978482</v>
      </c>
      <c r="I157" s="43">
        <v>43999.291666666664</v>
      </c>
      <c r="J157" s="42">
        <v>53.923400000000001</v>
      </c>
      <c r="K157" s="42">
        <v>60.49</v>
      </c>
      <c r="L157" s="42">
        <v>61.28</v>
      </c>
      <c r="M157" s="42">
        <v>60.06</v>
      </c>
      <c r="N157" s="42">
        <v>60.74</v>
      </c>
      <c r="O157" s="42">
        <f>('Pivottable ẨN'!$P157-INTC!$O$4)/INTC!$O$8</f>
        <v>-0.7916819774431374</v>
      </c>
      <c r="P157" s="42">
        <v>20454800</v>
      </c>
      <c r="Q157" s="43">
        <v>43999.291666666664</v>
      </c>
      <c r="R157" s="42">
        <v>187.18799999999999</v>
      </c>
      <c r="S157" s="42">
        <v>194.24</v>
      </c>
      <c r="T157" s="42">
        <v>196.32</v>
      </c>
      <c r="U157" s="42">
        <v>193.69</v>
      </c>
      <c r="V157" s="42">
        <v>195.03</v>
      </c>
      <c r="W157" s="42">
        <v>25687800</v>
      </c>
      <c r="X157" s="42">
        <f>('Pivottable ẨN'!$W157-MSFT!$O$4)/MSFT!$O$8</f>
        <v>-0.23085847268947265</v>
      </c>
      <c r="Y157" s="43">
        <v>43999.291666666664</v>
      </c>
      <c r="Z157" s="42">
        <v>9.2078000000000007</v>
      </c>
      <c r="AA157" s="42">
        <v>9.2360000000000007</v>
      </c>
      <c r="AB157" s="42">
        <v>9.2989999999999995</v>
      </c>
      <c r="AC157" s="42">
        <v>9.0701999999999998</v>
      </c>
      <c r="AD157" s="42">
        <v>9.1137999999999995</v>
      </c>
      <c r="AE157" s="42">
        <f>('Pivottable ẨN'!$AF157-NVDA!$O$4)/NVDA!$O$8</f>
        <v>-0.22577644834624741</v>
      </c>
      <c r="AF157" s="42">
        <v>408304000</v>
      </c>
      <c r="AG157" s="43">
        <v>43999.291666666664</v>
      </c>
      <c r="AH157" s="42">
        <v>13.647500000000001</v>
      </c>
      <c r="AI157" s="42">
        <v>14.316000000000001</v>
      </c>
      <c r="AJ157" s="42">
        <v>14.356</v>
      </c>
      <c r="AK157" s="42">
        <v>14.146000000000001</v>
      </c>
      <c r="AL157" s="42">
        <v>14.192</v>
      </c>
      <c r="AM157" s="42">
        <f>('Pivottable ẨN'!$AN157-SONY!$O$4)/SONY!$O$8</f>
        <v>1.0480410314378541</v>
      </c>
      <c r="AN157" s="42">
        <v>6876500</v>
      </c>
    </row>
    <row r="158" spans="1:40">
      <c r="A158" s="92">
        <v>44468.291666666664</v>
      </c>
      <c r="B158" s="40">
        <v>140.32329999999999</v>
      </c>
      <c r="C158" s="40">
        <v>142.83000000000001</v>
      </c>
      <c r="D158" s="40">
        <v>144.44999999999999</v>
      </c>
      <c r="E158" s="40">
        <v>142.03</v>
      </c>
      <c r="F158" s="40">
        <v>142.47</v>
      </c>
      <c r="G158" s="40">
        <v>74602000</v>
      </c>
      <c r="H158" s="40">
        <f>('Pivottable ẨN'!$G158-AAPL!$O$4)/AAPL!$O$8</f>
        <v>-0.32897447656276413</v>
      </c>
      <c r="I158" s="41">
        <v>44468.291666666664</v>
      </c>
      <c r="J158" s="40">
        <v>49.267600000000002</v>
      </c>
      <c r="K158" s="40">
        <v>53.49</v>
      </c>
      <c r="L158" s="40">
        <v>54.05</v>
      </c>
      <c r="M158" s="40">
        <v>53.18</v>
      </c>
      <c r="N158" s="40">
        <v>54</v>
      </c>
      <c r="O158" s="40">
        <f>('Pivottable ẨN'!$P158-INTC!$O$4)/INTC!$O$8</f>
        <v>-0.78916967770665813</v>
      </c>
      <c r="P158" s="40">
        <v>20514300</v>
      </c>
      <c r="Q158" s="41">
        <v>44468.291666666664</v>
      </c>
      <c r="R158" s="40">
        <v>276.8682</v>
      </c>
      <c r="S158" s="40">
        <v>284</v>
      </c>
      <c r="T158" s="40">
        <v>286.77</v>
      </c>
      <c r="U158" s="40">
        <v>283.01</v>
      </c>
      <c r="V158" s="40">
        <v>285.10000000000002</v>
      </c>
      <c r="W158" s="40">
        <v>26353700</v>
      </c>
      <c r="X158" s="40">
        <f>('Pivottable ẨN'!$W158-MSFT!$O$4)/MSFT!$O$8</f>
        <v>-0.17848462273274646</v>
      </c>
      <c r="Y158" s="41">
        <v>44468.291666666664</v>
      </c>
      <c r="Z158" s="40">
        <v>20.4818</v>
      </c>
      <c r="AA158" s="40">
        <v>20.516999999999999</v>
      </c>
      <c r="AB158" s="40">
        <v>21.016999999999999</v>
      </c>
      <c r="AC158" s="40">
        <v>20.466999999999999</v>
      </c>
      <c r="AD158" s="40">
        <v>20.94</v>
      </c>
      <c r="AE158" s="40">
        <f>('Pivottable ẨN'!$AF158-NVDA!$O$4)/NVDA!$O$8</f>
        <v>-1.2446047767509221</v>
      </c>
      <c r="AF158" s="40">
        <v>218394000</v>
      </c>
      <c r="AG158" s="41">
        <v>44468.291666666664</v>
      </c>
      <c r="AH158" s="40">
        <v>21.4252</v>
      </c>
      <c r="AI158" s="40">
        <v>22.295999999999999</v>
      </c>
      <c r="AJ158" s="40">
        <v>22.63</v>
      </c>
      <c r="AK158" s="40">
        <v>22.244</v>
      </c>
      <c r="AL158" s="40">
        <v>22.558</v>
      </c>
      <c r="AM158" s="40">
        <f>('Pivottable ẨN'!$AN158-SONY!$O$4)/SONY!$O$8</f>
        <v>-0.42170599465401115</v>
      </c>
      <c r="AN158" s="40">
        <v>3365000</v>
      </c>
    </row>
    <row r="159" spans="1:40">
      <c r="A159" s="93">
        <v>44469.291666666664</v>
      </c>
      <c r="B159" s="42">
        <v>139.01660000000001</v>
      </c>
      <c r="C159" s="42">
        <v>141.5</v>
      </c>
      <c r="D159" s="42">
        <v>144.38</v>
      </c>
      <c r="E159" s="42">
        <v>141.28</v>
      </c>
      <c r="F159" s="42">
        <v>143.66</v>
      </c>
      <c r="G159" s="42">
        <v>89056700</v>
      </c>
      <c r="H159" s="42">
        <f>('Pivottable ẨN'!$G159-AAPL!$O$4)/AAPL!$O$8</f>
        <v>-5.6596432093442402E-2</v>
      </c>
      <c r="I159" s="43">
        <v>44469.291666666664</v>
      </c>
      <c r="J159" s="42">
        <v>49.074100000000001</v>
      </c>
      <c r="K159" s="42">
        <v>53.28</v>
      </c>
      <c r="L159" s="42">
        <v>53.98</v>
      </c>
      <c r="M159" s="42">
        <v>53.26</v>
      </c>
      <c r="N159" s="42">
        <v>53.76</v>
      </c>
      <c r="O159" s="42">
        <f>('Pivottable ẨN'!$P159-INTC!$O$4)/INTC!$O$8</f>
        <v>-0.78833365191199778</v>
      </c>
      <c r="P159" s="42">
        <v>20534100</v>
      </c>
      <c r="Q159" s="43">
        <v>44469.291666666664</v>
      </c>
      <c r="R159" s="42">
        <v>274.84050000000002</v>
      </c>
      <c r="S159" s="42">
        <v>281.92</v>
      </c>
      <c r="T159" s="42">
        <v>287.83</v>
      </c>
      <c r="U159" s="42">
        <v>281.62</v>
      </c>
      <c r="V159" s="42">
        <v>285.70999999999998</v>
      </c>
      <c r="W159" s="42">
        <v>32343600</v>
      </c>
      <c r="X159" s="42">
        <f>('Pivottable ẨN'!$W159-MSFT!$O$4)/MSFT!$O$8</f>
        <v>0.29262834296149315</v>
      </c>
      <c r="Y159" s="43">
        <v>44469.291666666664</v>
      </c>
      <c r="Z159" s="42">
        <v>20.680499999999999</v>
      </c>
      <c r="AA159" s="42">
        <v>20.716000000000001</v>
      </c>
      <c r="AB159" s="42">
        <v>21.065999999999999</v>
      </c>
      <c r="AC159" s="42">
        <v>20.687999999999999</v>
      </c>
      <c r="AD159" s="42">
        <v>20.768000000000001</v>
      </c>
      <c r="AE159" s="42">
        <f>('Pivottable ẨN'!$AF159-NVDA!$O$4)/NVDA!$O$8</f>
        <v>-1.2305758363118813</v>
      </c>
      <c r="AF159" s="42">
        <v>221009000</v>
      </c>
      <c r="AG159" s="43">
        <v>44469.291666666664</v>
      </c>
      <c r="AH159" s="42">
        <v>21.252300000000002</v>
      </c>
      <c r="AI159" s="42">
        <v>22.116</v>
      </c>
      <c r="AJ159" s="42">
        <v>22.4</v>
      </c>
      <c r="AK159" s="42">
        <v>22.027999999999999</v>
      </c>
      <c r="AL159" s="42">
        <v>22.3</v>
      </c>
      <c r="AM159" s="42">
        <f>('Pivottable ẨN'!$AN159-SONY!$O$4)/SONY!$O$8</f>
        <v>-0.80426295944055959</v>
      </c>
      <c r="AN159" s="42">
        <v>2451000</v>
      </c>
    </row>
    <row r="160" spans="1:40">
      <c r="A160" s="92">
        <v>44018.291666666664</v>
      </c>
      <c r="B160" s="40">
        <v>91.071200000000005</v>
      </c>
      <c r="C160" s="40">
        <v>93.462500000000006</v>
      </c>
      <c r="D160" s="40">
        <v>93.944999999999993</v>
      </c>
      <c r="E160" s="40">
        <v>92.467500000000001</v>
      </c>
      <c r="F160" s="40">
        <v>92.5</v>
      </c>
      <c r="G160" s="40">
        <v>118655600</v>
      </c>
      <c r="H160" s="40">
        <f>('Pivottable ẨN'!$G160-AAPL!$O$4)/AAPL!$O$8</f>
        <v>0.50115229326529953</v>
      </c>
      <c r="I160" s="41">
        <v>44018.291666666664</v>
      </c>
      <c r="J160" s="40">
        <v>53.076500000000003</v>
      </c>
      <c r="K160" s="40">
        <v>59.54</v>
      </c>
      <c r="L160" s="40">
        <v>59.62</v>
      </c>
      <c r="M160" s="40">
        <v>58.6</v>
      </c>
      <c r="N160" s="40">
        <v>58.72</v>
      </c>
      <c r="O160" s="40">
        <f>('Pivottable ẨN'!$P160-INTC!$O$4)/INTC!$O$8</f>
        <v>-0.78822387074704237</v>
      </c>
      <c r="P160" s="40">
        <v>20536700</v>
      </c>
      <c r="Q160" s="41">
        <v>44018.291666666664</v>
      </c>
      <c r="R160" s="40">
        <v>203.0504</v>
      </c>
      <c r="S160" s="40">
        <v>210.7</v>
      </c>
      <c r="T160" s="40">
        <v>211.13</v>
      </c>
      <c r="U160" s="40">
        <v>208.09</v>
      </c>
      <c r="V160" s="40">
        <v>208.83</v>
      </c>
      <c r="W160" s="40">
        <v>31897600</v>
      </c>
      <c r="X160" s="40">
        <f>('Pivottable ẨN'!$W160-MSFT!$O$4)/MSFT!$O$8</f>
        <v>0.25754989712773452</v>
      </c>
      <c r="Y160" s="41">
        <v>44018.291666666664</v>
      </c>
      <c r="Z160" s="40">
        <v>9.8092000000000006</v>
      </c>
      <c r="AA160" s="40">
        <v>9.8391999999999999</v>
      </c>
      <c r="AB160" s="40">
        <v>9.9086999999999996</v>
      </c>
      <c r="AC160" s="40">
        <v>9.7125000000000004</v>
      </c>
      <c r="AD160" s="40">
        <v>9.7416999999999998</v>
      </c>
      <c r="AE160" s="40">
        <f>('Pivottable ẨN'!$AF160-NVDA!$O$4)/NVDA!$O$8</f>
        <v>-0.7215479373912308</v>
      </c>
      <c r="AF160" s="40">
        <v>315892000</v>
      </c>
      <c r="AG160" s="41">
        <v>44018.291666666664</v>
      </c>
      <c r="AH160" s="40">
        <v>13.4473</v>
      </c>
      <c r="AI160" s="40">
        <v>14.106</v>
      </c>
      <c r="AJ160" s="40">
        <v>14.162000000000001</v>
      </c>
      <c r="AK160" s="40">
        <v>14.06</v>
      </c>
      <c r="AL160" s="40">
        <v>14.103999999999999</v>
      </c>
      <c r="AM160" s="40">
        <f>('Pivottable ẨN'!$AN160-SONY!$O$4)/SONY!$O$8</f>
        <v>1.0945003564830476</v>
      </c>
      <c r="AN160" s="40">
        <v>6987500</v>
      </c>
    </row>
    <row r="161" spans="1:40">
      <c r="A161" s="93">
        <v>44021.291666666664</v>
      </c>
      <c r="B161" s="42">
        <v>93.302599999999998</v>
      </c>
      <c r="C161" s="42">
        <v>95.752499999999998</v>
      </c>
      <c r="D161" s="42">
        <v>96.317499999999995</v>
      </c>
      <c r="E161" s="42">
        <v>94.672499999999999</v>
      </c>
      <c r="F161" s="42">
        <v>96.262500000000003</v>
      </c>
      <c r="G161" s="42">
        <v>125642800</v>
      </c>
      <c r="H161" s="42">
        <f>('Pivottable ẨN'!$G161-AAPL!$O$4)/AAPL!$O$8</f>
        <v>0.63281603393899355</v>
      </c>
      <c r="I161" s="43">
        <v>44021.291666666664</v>
      </c>
      <c r="J161" s="42">
        <v>52.078099999999999</v>
      </c>
      <c r="K161" s="42">
        <v>58.42</v>
      </c>
      <c r="L161" s="42">
        <v>58.75</v>
      </c>
      <c r="M161" s="42">
        <v>57.7</v>
      </c>
      <c r="N161" s="42">
        <v>58.2</v>
      </c>
      <c r="O161" s="42">
        <f>('Pivottable ẨN'!$P161-INTC!$O$4)/INTC!$O$8</f>
        <v>-0.78201701257456424</v>
      </c>
      <c r="P161" s="42">
        <v>20683700</v>
      </c>
      <c r="Q161" s="43">
        <v>44021.291666666664</v>
      </c>
      <c r="R161" s="42">
        <v>206.53899999999999</v>
      </c>
      <c r="S161" s="42">
        <v>214.32</v>
      </c>
      <c r="T161" s="42">
        <v>216.38</v>
      </c>
      <c r="U161" s="42">
        <v>211.47</v>
      </c>
      <c r="V161" s="42">
        <v>216.33</v>
      </c>
      <c r="W161" s="42">
        <v>33121700</v>
      </c>
      <c r="X161" s="42">
        <f>('Pivottable ẨN'!$W161-MSFT!$O$4)/MSFT!$O$8</f>
        <v>0.35382686023334875</v>
      </c>
      <c r="Y161" s="43">
        <v>44021.291666666664</v>
      </c>
      <c r="Z161" s="42">
        <v>10.476900000000001</v>
      </c>
      <c r="AA161" s="42">
        <v>10.509</v>
      </c>
      <c r="AB161" s="42">
        <v>10.57</v>
      </c>
      <c r="AC161" s="42">
        <v>10.233499999999999</v>
      </c>
      <c r="AD161" s="42">
        <v>10.3802</v>
      </c>
      <c r="AE161" s="42">
        <f>('Pivottable ẨN'!$AF161-NVDA!$O$4)/NVDA!$O$8</f>
        <v>0.23690498156756834</v>
      </c>
      <c r="AF161" s="42">
        <v>494548000</v>
      </c>
      <c r="AG161" s="43">
        <v>44021.291666666664</v>
      </c>
      <c r="AH161" s="42">
        <v>13.638</v>
      </c>
      <c r="AI161" s="42">
        <v>14.305999999999999</v>
      </c>
      <c r="AJ161" s="42">
        <v>14.332000000000001</v>
      </c>
      <c r="AK161" s="42">
        <v>14.096</v>
      </c>
      <c r="AL161" s="42">
        <v>14.263999999999999</v>
      </c>
      <c r="AM161" s="42">
        <f>('Pivottable ẨN'!$AN161-SONY!$O$4)/SONY!$O$8</f>
        <v>0.15715208226042701</v>
      </c>
      <c r="AN161" s="42">
        <v>4748000</v>
      </c>
    </row>
    <row r="162" spans="1:40">
      <c r="A162" s="92">
        <v>43984.291666666664</v>
      </c>
      <c r="B162" s="40">
        <v>78.766800000000003</v>
      </c>
      <c r="C162" s="40">
        <v>80.834999999999994</v>
      </c>
      <c r="D162" s="40">
        <v>80.86</v>
      </c>
      <c r="E162" s="40">
        <v>79.732500000000002</v>
      </c>
      <c r="F162" s="40">
        <v>80.1875</v>
      </c>
      <c r="G162" s="40">
        <v>87642800</v>
      </c>
      <c r="H162" s="40">
        <f>('Pivottable ẨN'!$G162-AAPL!$O$4)/AAPL!$O$8</f>
        <v>-8.3239345268753817E-2</v>
      </c>
      <c r="I162" s="41">
        <v>43984.291666666664</v>
      </c>
      <c r="J162" s="40">
        <v>55.376399999999997</v>
      </c>
      <c r="K162" s="40">
        <v>62.12</v>
      </c>
      <c r="L162" s="40">
        <v>62.17</v>
      </c>
      <c r="M162" s="40">
        <v>60.83</v>
      </c>
      <c r="N162" s="40">
        <v>61.7</v>
      </c>
      <c r="O162" s="40">
        <f>('Pivottable ẨN'!$P162-INTC!$O$4)/INTC!$O$8</f>
        <v>-0.78122743265738503</v>
      </c>
      <c r="P162" s="40">
        <v>20702400</v>
      </c>
      <c r="Q162" s="41">
        <v>43984.291666666664</v>
      </c>
      <c r="R162" s="40">
        <v>178.19669999999999</v>
      </c>
      <c r="S162" s="40">
        <v>184.91</v>
      </c>
      <c r="T162" s="40">
        <v>185</v>
      </c>
      <c r="U162" s="40">
        <v>181.35</v>
      </c>
      <c r="V162" s="40">
        <v>184.25</v>
      </c>
      <c r="W162" s="40">
        <v>30794600</v>
      </c>
      <c r="X162" s="40">
        <f>('Pivottable ẨN'!$W162-MSFT!$O$4)/MSFT!$O$8</f>
        <v>0.17079759722944801</v>
      </c>
      <c r="Y162" s="41">
        <v>43984.291666666664</v>
      </c>
      <c r="Z162" s="40">
        <v>8.7942999999999998</v>
      </c>
      <c r="AA162" s="40">
        <v>8.8252000000000006</v>
      </c>
      <c r="AB162" s="40">
        <v>8.8371999999999993</v>
      </c>
      <c r="AC162" s="40">
        <v>8.6579999999999995</v>
      </c>
      <c r="AD162" s="40">
        <v>8.7963000000000005</v>
      </c>
      <c r="AE162" s="40">
        <f>('Pivottable ẨN'!$AF162-NVDA!$O$4)/NVDA!$O$8</f>
        <v>-0.31689213645969588</v>
      </c>
      <c r="AF162" s="40">
        <v>391320000</v>
      </c>
      <c r="AG162" s="41">
        <v>43984.291666666664</v>
      </c>
      <c r="AH162" s="40">
        <v>12.726599999999999</v>
      </c>
      <c r="AI162" s="40">
        <v>13.35</v>
      </c>
      <c r="AJ162" s="40">
        <v>13.364000000000001</v>
      </c>
      <c r="AK162" s="40">
        <v>13.183999999999999</v>
      </c>
      <c r="AL162" s="40">
        <v>13.196</v>
      </c>
      <c r="AM162" s="40">
        <f>('Pivottable ẨN'!$AN162-SONY!$O$4)/SONY!$O$8</f>
        <v>1.1428431676787218</v>
      </c>
      <c r="AN162" s="40">
        <v>7103000</v>
      </c>
    </row>
    <row r="163" spans="1:40">
      <c r="A163" s="93">
        <v>44476.291666666664</v>
      </c>
      <c r="B163" s="42">
        <v>140.77520000000001</v>
      </c>
      <c r="C163" s="42">
        <v>143.29</v>
      </c>
      <c r="D163" s="42">
        <v>144.22</v>
      </c>
      <c r="E163" s="42">
        <v>142.72</v>
      </c>
      <c r="F163" s="42">
        <v>143.06</v>
      </c>
      <c r="G163" s="42">
        <v>61732700</v>
      </c>
      <c r="H163" s="42">
        <f>('Pivottable ẨN'!$G163-AAPL!$O$4)/AAPL!$O$8</f>
        <v>-0.57147793686903425</v>
      </c>
      <c r="I163" s="43">
        <v>44476.291666666664</v>
      </c>
      <c r="J163" s="42">
        <v>49.903100000000002</v>
      </c>
      <c r="K163" s="42">
        <v>54.18</v>
      </c>
      <c r="L163" s="42">
        <v>54.99</v>
      </c>
      <c r="M163" s="42">
        <v>54.12</v>
      </c>
      <c r="N163" s="42">
        <v>54.32</v>
      </c>
      <c r="O163" s="42">
        <f>('Pivottable ẨN'!$P163-INTC!$O$4)/INTC!$O$8</f>
        <v>-0.78114298560741935</v>
      </c>
      <c r="P163" s="42">
        <v>20704400</v>
      </c>
      <c r="Q163" s="43">
        <v>44476.291666666664</v>
      </c>
      <c r="R163" s="42">
        <v>287.44569999999999</v>
      </c>
      <c r="S163" s="42">
        <v>294.85000000000002</v>
      </c>
      <c r="T163" s="42">
        <v>296.64</v>
      </c>
      <c r="U163" s="42">
        <v>293.92</v>
      </c>
      <c r="V163" s="42">
        <v>295.18</v>
      </c>
      <c r="W163" s="42">
        <v>20430500</v>
      </c>
      <c r="X163" s="42">
        <f>('Pivottable ẨN'!$W163-MSFT!$O$4)/MSFT!$O$8</f>
        <v>-0.64435155179669079</v>
      </c>
      <c r="Y163" s="43">
        <v>44476.291666666664</v>
      </c>
      <c r="Z163" s="42">
        <v>21.038900000000002</v>
      </c>
      <c r="AA163" s="42">
        <v>21.074999999999999</v>
      </c>
      <c r="AB163" s="42">
        <v>21.321999999999999</v>
      </c>
      <c r="AC163" s="42">
        <v>20.972000000000001</v>
      </c>
      <c r="AD163" s="42">
        <v>21.091999999999999</v>
      </c>
      <c r="AE163" s="42">
        <f>('Pivottable ẨN'!$AF163-NVDA!$O$4)/NVDA!$O$8</f>
        <v>-1.0379260270705992</v>
      </c>
      <c r="AF163" s="42">
        <v>256919000</v>
      </c>
      <c r="AG163" s="43">
        <v>44476.291666666664</v>
      </c>
      <c r="AH163" s="42">
        <v>20.3874</v>
      </c>
      <c r="AI163" s="42">
        <v>21.216000000000001</v>
      </c>
      <c r="AJ163" s="42">
        <v>21.361999999999998</v>
      </c>
      <c r="AK163" s="42">
        <v>21.1</v>
      </c>
      <c r="AL163" s="42">
        <v>21.222000000000001</v>
      </c>
      <c r="AM163" s="42">
        <f>('Pivottable ẨN'!$AN163-SONY!$O$4)/SONY!$O$8</f>
        <v>-0.74985113731555819</v>
      </c>
      <c r="AN163" s="42">
        <v>2581000</v>
      </c>
    </row>
    <row r="164" spans="1:40">
      <c r="A164" s="92">
        <v>44285.291666666664</v>
      </c>
      <c r="B164" s="40">
        <v>117.42</v>
      </c>
      <c r="C164" s="40">
        <v>119.9</v>
      </c>
      <c r="D164" s="40">
        <v>120.4</v>
      </c>
      <c r="E164" s="40">
        <v>118.86</v>
      </c>
      <c r="F164" s="40">
        <v>120.11</v>
      </c>
      <c r="G164" s="40">
        <v>85671900</v>
      </c>
      <c r="H164" s="40">
        <f>('Pivottable ẨN'!$G164-AAPL!$O$4)/AAPL!$O$8</f>
        <v>-0.12037812281824196</v>
      </c>
      <c r="I164" s="41">
        <v>44285.291666666664</v>
      </c>
      <c r="J164" s="40">
        <v>57.999600000000001</v>
      </c>
      <c r="K164" s="40">
        <v>63.77</v>
      </c>
      <c r="L164" s="40">
        <v>64</v>
      </c>
      <c r="M164" s="40">
        <v>63.15</v>
      </c>
      <c r="N164" s="40">
        <v>63.77</v>
      </c>
      <c r="O164" s="40">
        <f>('Pivottable ẨN'!$P164-INTC!$O$4)/INTC!$O$8</f>
        <v>-0.78092764563000683</v>
      </c>
      <c r="P164" s="40">
        <v>20709500</v>
      </c>
      <c r="Q164" s="41">
        <v>44285.291666666664</v>
      </c>
      <c r="R164" s="40">
        <v>225.0762</v>
      </c>
      <c r="S164" s="40">
        <v>231.85</v>
      </c>
      <c r="T164" s="40">
        <v>233.85</v>
      </c>
      <c r="U164" s="40">
        <v>231.1</v>
      </c>
      <c r="V164" s="40">
        <v>233.53</v>
      </c>
      <c r="W164" s="40">
        <v>24792000</v>
      </c>
      <c r="X164" s="40">
        <f>('Pivottable ẨN'!$W164-MSFT!$O$4)/MSFT!$O$8</f>
        <v>-0.30131423900759147</v>
      </c>
      <c r="Y164" s="41">
        <v>44285.291666666664</v>
      </c>
      <c r="Z164" s="40">
        <v>12.8445</v>
      </c>
      <c r="AA164" s="40">
        <v>12.871700000000001</v>
      </c>
      <c r="AB164" s="40">
        <v>12.975300000000001</v>
      </c>
      <c r="AC164" s="40">
        <v>12.705</v>
      </c>
      <c r="AD164" s="40">
        <v>12.842000000000001</v>
      </c>
      <c r="AE164" s="40">
        <f>('Pivottable ẨN'!$AF164-NVDA!$O$4)/NVDA!$O$8</f>
        <v>-1.3421904083326239</v>
      </c>
      <c r="AF164" s="40">
        <v>200204000</v>
      </c>
      <c r="AG164" s="41">
        <v>44285.291666666664</v>
      </c>
      <c r="AH164" s="40">
        <v>20.0397</v>
      </c>
      <c r="AI164" s="40">
        <v>20.902000000000001</v>
      </c>
      <c r="AJ164" s="40">
        <v>20.98</v>
      </c>
      <c r="AK164" s="40">
        <v>20.744</v>
      </c>
      <c r="AL164" s="40">
        <v>20.866</v>
      </c>
      <c r="AM164" s="40">
        <f>('Pivottable ẨN'!$AN164-SONY!$O$4)/SONY!$O$8</f>
        <v>-0.37545594584775999</v>
      </c>
      <c r="AN164" s="40">
        <v>3475500</v>
      </c>
    </row>
    <row r="165" spans="1:40">
      <c r="A165" s="93">
        <v>43882.291666666664</v>
      </c>
      <c r="B165" s="42">
        <v>76.054199999999994</v>
      </c>
      <c r="C165" s="42">
        <v>78.262500000000003</v>
      </c>
      <c r="D165" s="42">
        <v>80.112499999999997</v>
      </c>
      <c r="E165" s="42">
        <v>77.625</v>
      </c>
      <c r="F165" s="42">
        <v>79.655000000000001</v>
      </c>
      <c r="G165" s="42">
        <v>129554000</v>
      </c>
      <c r="H165" s="42">
        <f>('Pivottable ẨN'!$G165-AAPL!$O$4)/AAPL!$O$8</f>
        <v>0.70651697602208152</v>
      </c>
      <c r="I165" s="43">
        <v>43882.291666666664</v>
      </c>
      <c r="J165" s="42">
        <v>57.033299999999997</v>
      </c>
      <c r="K165" s="42">
        <v>64.34</v>
      </c>
      <c r="L165" s="42">
        <v>65.25</v>
      </c>
      <c r="M165" s="42">
        <v>64.040000000000006</v>
      </c>
      <c r="N165" s="42">
        <v>65.180000000000007</v>
      </c>
      <c r="O165" s="42">
        <f>('Pivottable ẨN'!$P165-INTC!$O$4)/INTC!$O$8</f>
        <v>-0.77812400357114586</v>
      </c>
      <c r="P165" s="42">
        <v>20775900</v>
      </c>
      <c r="Q165" s="43">
        <v>43882.291666666664</v>
      </c>
      <c r="R165" s="42">
        <v>171.62819999999999</v>
      </c>
      <c r="S165" s="42">
        <v>178.59</v>
      </c>
      <c r="T165" s="42">
        <v>183.5</v>
      </c>
      <c r="U165" s="42">
        <v>177.25</v>
      </c>
      <c r="V165" s="42">
        <v>183.17</v>
      </c>
      <c r="W165" s="42">
        <v>48572600</v>
      </c>
      <c r="X165" s="42">
        <f>('Pivottable ẨN'!$W165-MSFT!$O$4)/MSFT!$O$8</f>
        <v>1.5690590547015582</v>
      </c>
      <c r="Y165" s="43">
        <v>43882.291666666664</v>
      </c>
      <c r="Z165" s="42">
        <v>7.3216000000000001</v>
      </c>
      <c r="AA165" s="42">
        <v>7.3517000000000001</v>
      </c>
      <c r="AB165" s="42">
        <v>7.63</v>
      </c>
      <c r="AC165" s="42">
        <v>7.2664999999999997</v>
      </c>
      <c r="AD165" s="42">
        <v>7.6048</v>
      </c>
      <c r="AE165" s="42">
        <f>('Pivottable ẨN'!$AF165-NVDA!$O$4)/NVDA!$O$8</f>
        <v>1.7048847254358634</v>
      </c>
      <c r="AF165" s="42">
        <v>768180000</v>
      </c>
      <c r="AG165" s="43">
        <v>43882.291666666664</v>
      </c>
      <c r="AH165" s="42">
        <v>12.524800000000001</v>
      </c>
      <c r="AI165" s="42">
        <v>13.188000000000001</v>
      </c>
      <c r="AJ165" s="42">
        <v>13.4</v>
      </c>
      <c r="AK165" s="42">
        <v>13.15</v>
      </c>
      <c r="AL165" s="42">
        <v>13.39</v>
      </c>
      <c r="AM165" s="42">
        <f>('Pivottable ẨN'!$AN165-SONY!$O$4)/SONY!$O$8</f>
        <v>6.7791128232059295E-2</v>
      </c>
      <c r="AN165" s="42">
        <v>4534500</v>
      </c>
    </row>
    <row r="166" spans="1:40">
      <c r="A166" s="92">
        <v>44362.291666666664</v>
      </c>
      <c r="B166" s="40">
        <v>127.1742</v>
      </c>
      <c r="C166" s="40">
        <v>129.63999999999999</v>
      </c>
      <c r="D166" s="40">
        <v>130.6</v>
      </c>
      <c r="E166" s="40">
        <v>129.38999999999999</v>
      </c>
      <c r="F166" s="40">
        <v>129.94</v>
      </c>
      <c r="G166" s="40">
        <v>62746300</v>
      </c>
      <c r="H166" s="40">
        <f>('Pivottable ẨN'!$G166-AAPL!$O$4)/AAPL!$O$8</f>
        <v>-0.55237810180679814</v>
      </c>
      <c r="I166" s="41">
        <v>44362.291666666664</v>
      </c>
      <c r="J166" s="40">
        <v>53.067500000000003</v>
      </c>
      <c r="K166" s="40">
        <v>57.99</v>
      </c>
      <c r="L166" s="40">
        <v>58.42</v>
      </c>
      <c r="M166" s="40">
        <v>57.8</v>
      </c>
      <c r="N166" s="40">
        <v>58.21</v>
      </c>
      <c r="O166" s="40">
        <f>('Pivottable ẨN'!$P166-INTC!$O$4)/INTC!$O$8</f>
        <v>-0.77683196370667085</v>
      </c>
      <c r="P166" s="40">
        <v>20806500</v>
      </c>
      <c r="Q166" s="41">
        <v>44362.291666666664</v>
      </c>
      <c r="R166" s="40">
        <v>251.39080000000001</v>
      </c>
      <c r="S166" s="40">
        <v>258.36</v>
      </c>
      <c r="T166" s="40">
        <v>259.99</v>
      </c>
      <c r="U166" s="40">
        <v>257.68</v>
      </c>
      <c r="V166" s="40">
        <v>259.77</v>
      </c>
      <c r="W166" s="40">
        <v>18038900</v>
      </c>
      <c r="X166" s="40">
        <f>('Pivottable ẨN'!$W166-MSFT!$O$4)/MSFT!$O$8</f>
        <v>-0.83245381873843327</v>
      </c>
      <c r="Y166" s="41">
        <v>44362.291666666664</v>
      </c>
      <c r="Z166" s="40">
        <v>17.754899999999999</v>
      </c>
      <c r="AA166" s="40">
        <v>17.788499999999999</v>
      </c>
      <c r="AB166" s="40">
        <v>18.016300000000001</v>
      </c>
      <c r="AC166" s="40">
        <v>17.728000000000002</v>
      </c>
      <c r="AD166" s="40">
        <v>17.914999999999999</v>
      </c>
      <c r="AE166" s="40">
        <f>('Pivottable ẨN'!$AF166-NVDA!$O$4)/NVDA!$O$8</f>
        <v>-1.1124269432759371</v>
      </c>
      <c r="AF166" s="40">
        <v>243032000</v>
      </c>
      <c r="AG166" s="41">
        <v>44362.291666666664</v>
      </c>
      <c r="AH166" s="40">
        <v>18.992799999999999</v>
      </c>
      <c r="AI166" s="40">
        <v>19.809999999999999</v>
      </c>
      <c r="AJ166" s="40">
        <v>19.998000000000001</v>
      </c>
      <c r="AK166" s="40">
        <v>19.738</v>
      </c>
      <c r="AL166" s="40">
        <v>19.998000000000001</v>
      </c>
      <c r="AM166" s="40">
        <f>('Pivottable ẨN'!$AN166-SONY!$O$4)/SONY!$O$8</f>
        <v>-0.58724349965738087</v>
      </c>
      <c r="AN166" s="40">
        <v>2969500</v>
      </c>
    </row>
    <row r="167" spans="1:40">
      <c r="A167" s="93">
        <v>44109.291666666664</v>
      </c>
      <c r="B167" s="42">
        <v>113.7239</v>
      </c>
      <c r="C167" s="42">
        <v>116.5</v>
      </c>
      <c r="D167" s="42">
        <v>116.65</v>
      </c>
      <c r="E167" s="42">
        <v>113.55</v>
      </c>
      <c r="F167" s="42">
        <v>113.91</v>
      </c>
      <c r="G167" s="42">
        <v>106243800</v>
      </c>
      <c r="H167" s="42">
        <f>('Pivottable ẨN'!$G167-AAPL!$O$4)/AAPL!$O$8</f>
        <v>0.26726976285343851</v>
      </c>
      <c r="I167" s="43">
        <v>44109.291666666664</v>
      </c>
      <c r="J167" s="42">
        <v>46.391599999999997</v>
      </c>
      <c r="K167" s="42">
        <v>51.69</v>
      </c>
      <c r="L167" s="42">
        <v>51.81</v>
      </c>
      <c r="M167" s="42">
        <v>51.27</v>
      </c>
      <c r="N167" s="42">
        <v>51.3</v>
      </c>
      <c r="O167" s="42">
        <f>('Pivottable ẨN'!$P167-INTC!$O$4)/INTC!$O$8</f>
        <v>-0.77359341934048664</v>
      </c>
      <c r="P167" s="42">
        <v>20883200</v>
      </c>
      <c r="Q167" s="43">
        <v>44109.291666666664</v>
      </c>
      <c r="R167" s="42">
        <v>203.2321</v>
      </c>
      <c r="S167" s="42">
        <v>210.38</v>
      </c>
      <c r="T167" s="42">
        <v>210.41</v>
      </c>
      <c r="U167" s="42">
        <v>206.98</v>
      </c>
      <c r="V167" s="42">
        <v>207.22</v>
      </c>
      <c r="W167" s="42">
        <v>21331600</v>
      </c>
      <c r="X167" s="42">
        <f>('Pivottable ẨN'!$W167-MSFT!$O$4)/MSFT!$O$8</f>
        <v>-0.57347893399220673</v>
      </c>
      <c r="Y167" s="43">
        <v>44109.291666666664</v>
      </c>
      <c r="Z167" s="42">
        <v>13.604900000000001</v>
      </c>
      <c r="AA167" s="42">
        <v>13.6425</v>
      </c>
      <c r="AB167" s="42">
        <v>13.6442</v>
      </c>
      <c r="AC167" s="42">
        <v>13.2227</v>
      </c>
      <c r="AD167" s="42">
        <v>13.236000000000001</v>
      </c>
      <c r="AE167" s="42">
        <f>('Pivottable ẨN'!$AF167-NVDA!$O$4)/NVDA!$O$8</f>
        <v>0.15789227228030572</v>
      </c>
      <c r="AF167" s="42">
        <v>479820000</v>
      </c>
      <c r="AG167" s="43">
        <v>44109.291666666664</v>
      </c>
      <c r="AH167" s="42">
        <v>14.3573</v>
      </c>
      <c r="AI167" s="42">
        <v>15.013999999999999</v>
      </c>
      <c r="AJ167" s="42">
        <v>15.044</v>
      </c>
      <c r="AK167" s="42">
        <v>14.91</v>
      </c>
      <c r="AL167" s="42">
        <v>14.97</v>
      </c>
      <c r="AM167" s="42">
        <f>('Pivottable ẨN'!$AN167-SONY!$O$4)/SONY!$O$8</f>
        <v>-5.9239548805924788E-2</v>
      </c>
      <c r="AN167" s="42">
        <v>4231000</v>
      </c>
    </row>
    <row r="168" spans="1:40">
      <c r="A168" s="92">
        <v>43977.291666666664</v>
      </c>
      <c r="B168" s="40">
        <v>77.156499999999994</v>
      </c>
      <c r="C168" s="40">
        <v>79.182500000000005</v>
      </c>
      <c r="D168" s="40">
        <v>81.06</v>
      </c>
      <c r="E168" s="40">
        <v>79.125</v>
      </c>
      <c r="F168" s="40">
        <v>80.875</v>
      </c>
      <c r="G168" s="40">
        <v>125522000</v>
      </c>
      <c r="H168" s="40">
        <f>('Pivottable ẨN'!$G168-AAPL!$O$4)/AAPL!$O$8</f>
        <v>0.63053973157561738</v>
      </c>
      <c r="I168" s="41">
        <v>43977.291666666664</v>
      </c>
      <c r="J168" s="40">
        <v>55.572600000000001</v>
      </c>
      <c r="K168" s="40">
        <v>62.34</v>
      </c>
      <c r="L168" s="40">
        <v>64.14</v>
      </c>
      <c r="M168" s="40">
        <v>62.12</v>
      </c>
      <c r="N168" s="40">
        <v>63.68</v>
      </c>
      <c r="O168" s="40">
        <f>('Pivottable ẨN'!$P168-INTC!$O$4)/INTC!$O$8</f>
        <v>-0.77146535368135127</v>
      </c>
      <c r="P168" s="40">
        <v>20933600</v>
      </c>
      <c r="Q168" s="41">
        <v>43977.291666666664</v>
      </c>
      <c r="R168" s="40">
        <v>174.97800000000001</v>
      </c>
      <c r="S168" s="40">
        <v>181.57</v>
      </c>
      <c r="T168" s="40">
        <v>186.5</v>
      </c>
      <c r="U168" s="40">
        <v>181.1</v>
      </c>
      <c r="V168" s="40">
        <v>186.34</v>
      </c>
      <c r="W168" s="40">
        <v>36073600</v>
      </c>
      <c r="X168" s="40">
        <f>('Pivottable ẨN'!$W168-MSFT!$O$4)/MSFT!$O$8</f>
        <v>0.58599740789404864</v>
      </c>
      <c r="Y168" s="41">
        <v>43977.291666666664</v>
      </c>
      <c r="Z168" s="40">
        <v>8.6870999999999992</v>
      </c>
      <c r="AA168" s="40">
        <v>8.7177000000000007</v>
      </c>
      <c r="AB168" s="40">
        <v>9.1818000000000008</v>
      </c>
      <c r="AC168" s="40">
        <v>8.6720000000000006</v>
      </c>
      <c r="AD168" s="40">
        <v>9.1567000000000007</v>
      </c>
      <c r="AE168" s="40">
        <f>('Pivottable ẨN'!$AF168-NVDA!$O$4)/NVDA!$O$8</f>
        <v>1.7188331939412194</v>
      </c>
      <c r="AF168" s="40">
        <v>770780000</v>
      </c>
      <c r="AG168" s="41">
        <v>43977.291666666664</v>
      </c>
      <c r="AH168" s="40">
        <v>11.8553</v>
      </c>
      <c r="AI168" s="40">
        <v>12.436</v>
      </c>
      <c r="AJ168" s="40">
        <v>12.632</v>
      </c>
      <c r="AK168" s="40">
        <v>12.432</v>
      </c>
      <c r="AL168" s="40">
        <v>12.558</v>
      </c>
      <c r="AM168" s="40">
        <f>('Pivottable ẨN'!$AN168-SONY!$O$4)/SONY!$O$8</f>
        <v>1.1731882223253574</v>
      </c>
      <c r="AN168" s="40">
        <v>7175500</v>
      </c>
    </row>
    <row r="169" spans="1:40">
      <c r="A169" s="93">
        <v>43865.291666666664</v>
      </c>
      <c r="B169" s="42">
        <v>77.279899999999998</v>
      </c>
      <c r="C169" s="42">
        <v>79.712500000000006</v>
      </c>
      <c r="D169" s="42">
        <v>79.91</v>
      </c>
      <c r="E169" s="42">
        <v>78.407499999999999</v>
      </c>
      <c r="F169" s="42">
        <v>78.827500000000001</v>
      </c>
      <c r="G169" s="42">
        <v>136616400</v>
      </c>
      <c r="H169" s="42">
        <f>('Pivottable ẨN'!$G169-AAPL!$O$4)/AAPL!$O$8</f>
        <v>0.83959775260410241</v>
      </c>
      <c r="I169" s="43">
        <v>43865.291666666664</v>
      </c>
      <c r="J169" s="42">
        <v>57.741700000000002</v>
      </c>
      <c r="K169" s="42">
        <v>65.459999999999994</v>
      </c>
      <c r="L169" s="42">
        <v>66.06</v>
      </c>
      <c r="M169" s="42">
        <v>64.92</v>
      </c>
      <c r="N169" s="42">
        <v>65.77</v>
      </c>
      <c r="O169" s="42">
        <f>('Pivottable ẨN'!$P169-INTC!$O$4)/INTC!$O$8</f>
        <v>-0.76989463855198947</v>
      </c>
      <c r="P169" s="42">
        <v>20970800</v>
      </c>
      <c r="Q169" s="43">
        <v>43865.291666666664</v>
      </c>
      <c r="R169" s="42">
        <v>172.62700000000001</v>
      </c>
      <c r="S169" s="42">
        <v>180.12</v>
      </c>
      <c r="T169" s="42">
        <v>180.64</v>
      </c>
      <c r="U169" s="42">
        <v>176.31</v>
      </c>
      <c r="V169" s="42">
        <v>177.14</v>
      </c>
      <c r="W169" s="42">
        <v>36433300</v>
      </c>
      <c r="X169" s="42">
        <f>('Pivottable ẨN'!$W169-MSFT!$O$4)/MSFT!$O$8</f>
        <v>0.61428825311019875</v>
      </c>
      <c r="Y169" s="43">
        <v>43865.291666666664</v>
      </c>
      <c r="Z169" s="42">
        <v>6.1528999999999998</v>
      </c>
      <c r="AA169" s="42">
        <v>6.1782000000000004</v>
      </c>
      <c r="AB169" s="42">
        <v>6.1974999999999998</v>
      </c>
      <c r="AC169" s="42">
        <v>6.1005000000000003</v>
      </c>
      <c r="AD169" s="42">
        <v>6.1508000000000003</v>
      </c>
      <c r="AE169" s="42">
        <f>('Pivottable ẨN'!$AF169-NVDA!$O$4)/NVDA!$O$8</f>
        <v>-0.95946589172797192</v>
      </c>
      <c r="AF169" s="42">
        <v>271544000</v>
      </c>
      <c r="AG169" s="43">
        <v>43865.291666666664</v>
      </c>
      <c r="AH169" s="42">
        <v>13.8658</v>
      </c>
      <c r="AI169" s="42">
        <v>14.6</v>
      </c>
      <c r="AJ169" s="42">
        <v>14.772</v>
      </c>
      <c r="AK169" s="42">
        <v>14.231999999999999</v>
      </c>
      <c r="AL169" s="42">
        <v>14.433999999999999</v>
      </c>
      <c r="AM169" s="42">
        <f>('Pivottable ẨN'!$AN169-SONY!$O$4)/SONY!$O$8</f>
        <v>1.473708901446519</v>
      </c>
      <c r="AN169" s="42">
        <v>7893500</v>
      </c>
    </row>
    <row r="170" spans="1:40">
      <c r="A170" s="92">
        <v>44557.291666666664</v>
      </c>
      <c r="B170" s="40">
        <v>177.4237</v>
      </c>
      <c r="C170" s="40">
        <v>180.33</v>
      </c>
      <c r="D170" s="40">
        <v>180.42</v>
      </c>
      <c r="E170" s="40">
        <v>177.07</v>
      </c>
      <c r="F170" s="40">
        <v>177.09</v>
      </c>
      <c r="G170" s="40">
        <v>74919600</v>
      </c>
      <c r="H170" s="40">
        <f>('Pivottable ẨN'!$G170-AAPL!$O$4)/AAPL!$O$8</f>
        <v>-0.32298976107759625</v>
      </c>
      <c r="I170" s="41">
        <v>44557.291666666664</v>
      </c>
      <c r="J170" s="40">
        <v>48.172600000000003</v>
      </c>
      <c r="K170" s="40">
        <v>51.94</v>
      </c>
      <c r="L170" s="40">
        <v>52.06</v>
      </c>
      <c r="M170" s="40">
        <v>51.3</v>
      </c>
      <c r="N170" s="40">
        <v>51.35</v>
      </c>
      <c r="O170" s="40">
        <f>('Pivottable ẨN'!$P170-INTC!$O$4)/INTC!$O$8</f>
        <v>-0.76927817508723995</v>
      </c>
      <c r="P170" s="40">
        <v>20985400</v>
      </c>
      <c r="Q170" s="41">
        <v>44557.291666666664</v>
      </c>
      <c r="R170" s="40">
        <v>334.46120000000002</v>
      </c>
      <c r="S170" s="40">
        <v>342.45</v>
      </c>
      <c r="T170" s="40">
        <v>342.48</v>
      </c>
      <c r="U170" s="40">
        <v>335.43</v>
      </c>
      <c r="V170" s="40">
        <v>335.46</v>
      </c>
      <c r="W170" s="40">
        <v>19947000</v>
      </c>
      <c r="X170" s="40">
        <f>('Pivottable ẨN'!$W170-MSFT!$O$4)/MSFT!$O$8</f>
        <v>-0.68237941852454354</v>
      </c>
      <c r="Y170" s="41">
        <v>44557.291666666664</v>
      </c>
      <c r="Z170" s="40">
        <v>30.895800000000001</v>
      </c>
      <c r="AA170" s="40">
        <v>30.945</v>
      </c>
      <c r="AB170" s="40">
        <v>31.087</v>
      </c>
      <c r="AC170" s="40">
        <v>29.64</v>
      </c>
      <c r="AD170" s="40">
        <v>29.66</v>
      </c>
      <c r="AE170" s="40">
        <f>('Pivottable ẨN'!$AF170-NVDA!$O$4)/NVDA!$O$8</f>
        <v>-0.25055107432999124</v>
      </c>
      <c r="AF170" s="40">
        <v>403686000</v>
      </c>
      <c r="AG170" s="41">
        <v>44557.291666666664</v>
      </c>
      <c r="AH170" s="40">
        <v>24.448399999999999</v>
      </c>
      <c r="AI170" s="40">
        <v>25.442</v>
      </c>
      <c r="AJ170" s="40">
        <v>25.48</v>
      </c>
      <c r="AK170" s="40">
        <v>24.948</v>
      </c>
      <c r="AL170" s="40">
        <v>25.015999999999998</v>
      </c>
      <c r="AM170" s="40">
        <f>('Pivottable ẨN'!$AN170-SONY!$O$4)/SONY!$O$8</f>
        <v>-0.68288274085401801</v>
      </c>
      <c r="AN170" s="40">
        <v>2741000</v>
      </c>
    </row>
    <row r="171" spans="1:40">
      <c r="A171" s="93">
        <v>43972.291666666664</v>
      </c>
      <c r="B171" s="42">
        <v>77.1858</v>
      </c>
      <c r="C171" s="42">
        <v>79.212500000000006</v>
      </c>
      <c r="D171" s="42">
        <v>80.222499999999997</v>
      </c>
      <c r="E171" s="42">
        <v>78.967500000000001</v>
      </c>
      <c r="F171" s="42">
        <v>79.665000000000006</v>
      </c>
      <c r="G171" s="42">
        <v>102688800</v>
      </c>
      <c r="H171" s="42">
        <f>('Pivottable ẨN'!$G171-AAPL!$O$4)/AAPL!$O$8</f>
        <v>0.20028089777229269</v>
      </c>
      <c r="I171" s="43">
        <v>43972.291666666664</v>
      </c>
      <c r="J171" s="42">
        <v>55.251600000000003</v>
      </c>
      <c r="K171" s="42">
        <v>61.98</v>
      </c>
      <c r="L171" s="42">
        <v>63.8</v>
      </c>
      <c r="M171" s="42">
        <v>61.82</v>
      </c>
      <c r="N171" s="42">
        <v>63.1</v>
      </c>
      <c r="O171" s="42">
        <f>('Pivottable ẨN'!$P171-INTC!$O$4)/INTC!$O$8</f>
        <v>-0.76918106097977934</v>
      </c>
      <c r="P171" s="42">
        <v>20987700</v>
      </c>
      <c r="Q171" s="43">
        <v>43972.291666666664</v>
      </c>
      <c r="R171" s="42">
        <v>176.7704</v>
      </c>
      <c r="S171" s="42">
        <v>183.43</v>
      </c>
      <c r="T171" s="42">
        <v>186.67</v>
      </c>
      <c r="U171" s="42">
        <v>183.29</v>
      </c>
      <c r="V171" s="42">
        <v>185.4</v>
      </c>
      <c r="W171" s="42">
        <v>29119500</v>
      </c>
      <c r="X171" s="42">
        <f>('Pivottable ẨN'!$W171-MSFT!$O$4)/MSFT!$O$8</f>
        <v>3.9048932170862603E-2</v>
      </c>
      <c r="Y171" s="43">
        <v>43972.291666666664</v>
      </c>
      <c r="Z171" s="42">
        <v>8.7444000000000006</v>
      </c>
      <c r="AA171" s="42">
        <v>8.7752999999999997</v>
      </c>
      <c r="AB171" s="42">
        <v>9.0525000000000002</v>
      </c>
      <c r="AC171" s="42">
        <v>8.7375000000000007</v>
      </c>
      <c r="AD171" s="42">
        <v>9.0515000000000008</v>
      </c>
      <c r="AE171" s="42">
        <f>('Pivottable ẨN'!$AF171-NVDA!$O$4)/NVDA!$O$8</f>
        <v>1.6667302992781359</v>
      </c>
      <c r="AF171" s="42">
        <v>761068000</v>
      </c>
      <c r="AG171" s="43">
        <v>43972.291666666664</v>
      </c>
      <c r="AH171" s="42">
        <v>11.9621</v>
      </c>
      <c r="AI171" s="42">
        <v>12.548</v>
      </c>
      <c r="AJ171" s="42">
        <v>12.676</v>
      </c>
      <c r="AK171" s="42">
        <v>12.436</v>
      </c>
      <c r="AL171" s="42">
        <v>12.6</v>
      </c>
      <c r="AM171" s="42">
        <f>('Pivottable ẨN'!$AN171-SONY!$O$4)/SONY!$O$8</f>
        <v>0.71173411545755683</v>
      </c>
      <c r="AN171" s="42">
        <v>6073000</v>
      </c>
    </row>
    <row r="172" spans="1:40">
      <c r="A172" s="92">
        <v>44321.291666666664</v>
      </c>
      <c r="B172" s="40">
        <v>125.4504</v>
      </c>
      <c r="C172" s="40">
        <v>128.1</v>
      </c>
      <c r="D172" s="40">
        <v>130.44999999999999</v>
      </c>
      <c r="E172" s="40">
        <v>127.97</v>
      </c>
      <c r="F172" s="40">
        <v>129.19999999999999</v>
      </c>
      <c r="G172" s="40">
        <v>84000900</v>
      </c>
      <c r="H172" s="40">
        <f>('Pivottable ẨN'!$G172-AAPL!$O$4)/AAPL!$O$8</f>
        <v>-0.15186571594077211</v>
      </c>
      <c r="I172" s="41">
        <v>44321.291666666664</v>
      </c>
      <c r="J172" s="40">
        <v>51.705800000000004</v>
      </c>
      <c r="K172" s="40">
        <v>56.85</v>
      </c>
      <c r="L172" s="40">
        <v>57.3</v>
      </c>
      <c r="M172" s="40">
        <v>56.46</v>
      </c>
      <c r="N172" s="40">
        <v>56.96</v>
      </c>
      <c r="O172" s="40">
        <f>('Pivottable ẨN'!$P172-INTC!$O$4)/INTC!$O$8</f>
        <v>-0.76858148692502293</v>
      </c>
      <c r="P172" s="40">
        <v>21001900</v>
      </c>
      <c r="Q172" s="41">
        <v>44321.291666666664</v>
      </c>
      <c r="R172" s="40">
        <v>239.26910000000001</v>
      </c>
      <c r="S172" s="40">
        <v>246.47</v>
      </c>
      <c r="T172" s="40">
        <v>249.5</v>
      </c>
      <c r="U172" s="40">
        <v>245.82</v>
      </c>
      <c r="V172" s="40">
        <v>249.06</v>
      </c>
      <c r="W172" s="40">
        <v>21901300</v>
      </c>
      <c r="X172" s="40">
        <f>('Pivottable ẨN'!$W172-MSFT!$O$4)/MSFT!$O$8</f>
        <v>-0.52867133176912984</v>
      </c>
      <c r="Y172" s="41">
        <v>44321.291666666664</v>
      </c>
      <c r="Z172" s="40">
        <v>14.427899999999999</v>
      </c>
      <c r="AA172" s="40">
        <v>14.458500000000001</v>
      </c>
      <c r="AB172" s="40">
        <v>14.813499999999999</v>
      </c>
      <c r="AC172" s="40">
        <v>14.387499999999999</v>
      </c>
      <c r="AD172" s="40">
        <v>14.709</v>
      </c>
      <c r="AE172" s="40">
        <f>('Pivottable ẨN'!$AF172-NVDA!$O$4)/NVDA!$O$8</f>
        <v>-0.8495948782703987</v>
      </c>
      <c r="AF172" s="40">
        <v>292024000</v>
      </c>
      <c r="AG172" s="41">
        <v>44321.291666666664</v>
      </c>
      <c r="AH172" s="40">
        <v>18.720500000000001</v>
      </c>
      <c r="AI172" s="40">
        <v>19.526</v>
      </c>
      <c r="AJ172" s="40">
        <v>19.614000000000001</v>
      </c>
      <c r="AK172" s="40">
        <v>19.443999999999999</v>
      </c>
      <c r="AL172" s="40">
        <v>19.538</v>
      </c>
      <c r="AM172" s="40">
        <f>('Pivottable ẨN'!$AN172-SONY!$O$4)/SONY!$O$8</f>
        <v>0.20423923602244748</v>
      </c>
      <c r="AN172" s="40">
        <v>4860500</v>
      </c>
    </row>
    <row r="173" spans="1:40">
      <c r="A173" s="93">
        <v>44244.291666666664</v>
      </c>
      <c r="B173" s="42">
        <v>128.1337</v>
      </c>
      <c r="C173" s="42">
        <v>130.84</v>
      </c>
      <c r="D173" s="42">
        <v>132.22</v>
      </c>
      <c r="E173" s="42">
        <v>129.47</v>
      </c>
      <c r="F173" s="42">
        <v>131.25</v>
      </c>
      <c r="G173" s="42">
        <v>97918500</v>
      </c>
      <c r="H173" s="42">
        <f>('Pivottable ẨN'!$G173-AAPL!$O$4)/AAPL!$O$8</f>
        <v>0.11039145105032644</v>
      </c>
      <c r="I173" s="43">
        <v>44244.291666666664</v>
      </c>
      <c r="J173" s="42">
        <v>56.253399999999999</v>
      </c>
      <c r="K173" s="42">
        <v>61.85</v>
      </c>
      <c r="L173" s="42">
        <v>62.19</v>
      </c>
      <c r="M173" s="42">
        <v>61.21</v>
      </c>
      <c r="N173" s="42">
        <v>61.49</v>
      </c>
      <c r="O173" s="42">
        <f>('Pivottable ẨN'!$P173-INTC!$O$4)/INTC!$O$8</f>
        <v>-0.76632252833844083</v>
      </c>
      <c r="P173" s="42">
        <v>21055400</v>
      </c>
      <c r="Q173" s="43">
        <v>44244.291666666664</v>
      </c>
      <c r="R173" s="42">
        <v>237.06540000000001</v>
      </c>
      <c r="S173" s="42">
        <v>244.2</v>
      </c>
      <c r="T173" s="42">
        <v>244.31</v>
      </c>
      <c r="U173" s="42">
        <v>240.94</v>
      </c>
      <c r="V173" s="42">
        <v>241.32</v>
      </c>
      <c r="W173" s="42">
        <v>21653500</v>
      </c>
      <c r="X173" s="42">
        <f>('Pivottable ẨN'!$W173-MSFT!$O$4)/MSFT!$O$8</f>
        <v>-0.54816110503730331</v>
      </c>
      <c r="Y173" s="43">
        <v>44244.291666666664</v>
      </c>
      <c r="Z173" s="42">
        <v>14.869300000000001</v>
      </c>
      <c r="AA173" s="42">
        <v>14.906000000000001</v>
      </c>
      <c r="AB173" s="42">
        <v>15.2235</v>
      </c>
      <c r="AC173" s="42">
        <v>14.78</v>
      </c>
      <c r="AD173" s="42">
        <v>15.170999999999999</v>
      </c>
      <c r="AE173" s="42">
        <f>('Pivottable ẨN'!$AF173-NVDA!$O$4)/NVDA!$O$8</f>
        <v>-0.94223416832827833</v>
      </c>
      <c r="AF173" s="42">
        <v>274756000</v>
      </c>
      <c r="AG173" s="43">
        <v>44244.291666666664</v>
      </c>
      <c r="AH173" s="42">
        <v>21.9788</v>
      </c>
      <c r="AI173" s="42">
        <v>22.984000000000002</v>
      </c>
      <c r="AJ173" s="42">
        <v>23.062000000000001</v>
      </c>
      <c r="AK173" s="42">
        <v>22.771999999999998</v>
      </c>
      <c r="AL173" s="42">
        <v>23.062000000000001</v>
      </c>
      <c r="AM173" s="42">
        <f>('Pivottable ẨN'!$AN173-SONY!$O$4)/SONY!$O$8</f>
        <v>-0.59080119571940015</v>
      </c>
      <c r="AN173" s="42">
        <v>2961000</v>
      </c>
    </row>
    <row r="174" spans="1:40">
      <c r="A174" s="92">
        <v>43964.291666666664</v>
      </c>
      <c r="B174" s="40">
        <v>74.944599999999994</v>
      </c>
      <c r="C174" s="40">
        <v>76.912499999999994</v>
      </c>
      <c r="D174" s="40">
        <v>78.987499999999997</v>
      </c>
      <c r="E174" s="40">
        <v>75.802499999999995</v>
      </c>
      <c r="F174" s="40">
        <v>78.037499999999994</v>
      </c>
      <c r="G174" s="40">
        <v>200622400</v>
      </c>
      <c r="H174" s="40">
        <f>('Pivottable ẨN'!$G174-AAPL!$O$4)/AAPL!$O$8</f>
        <v>2.045698821066499</v>
      </c>
      <c r="I174" s="41">
        <v>43964.291666666664</v>
      </c>
      <c r="J174" s="40">
        <v>51.471899999999998</v>
      </c>
      <c r="K174" s="40">
        <v>57.74</v>
      </c>
      <c r="L174" s="40">
        <v>59.23</v>
      </c>
      <c r="M174" s="40">
        <v>56.9</v>
      </c>
      <c r="N174" s="40">
        <v>58.45</v>
      </c>
      <c r="O174" s="40">
        <f>('Pivottable ẨN'!$P174-INTC!$O$4)/INTC!$O$8</f>
        <v>-0.76591718249860552</v>
      </c>
      <c r="P174" s="40">
        <v>21065000</v>
      </c>
      <c r="Q174" s="41">
        <v>43964.291666666664</v>
      </c>
      <c r="R174" s="40">
        <v>172.74299999999999</v>
      </c>
      <c r="S174" s="40">
        <v>179.75</v>
      </c>
      <c r="T174" s="40">
        <v>184.05</v>
      </c>
      <c r="U174" s="40">
        <v>176.54</v>
      </c>
      <c r="V174" s="40">
        <v>182.55</v>
      </c>
      <c r="W174" s="40">
        <v>44711500</v>
      </c>
      <c r="X174" s="40">
        <f>('Pivottable ẨN'!$W174-MSFT!$O$4)/MSFT!$O$8</f>
        <v>1.2653788143232498</v>
      </c>
      <c r="Y174" s="41">
        <v>43964.291666666664</v>
      </c>
      <c r="Z174" s="40">
        <v>7.7526999999999999</v>
      </c>
      <c r="AA174" s="40">
        <v>7.78</v>
      </c>
      <c r="AB174" s="40">
        <v>8.0785</v>
      </c>
      <c r="AC174" s="40">
        <v>7.5946999999999996</v>
      </c>
      <c r="AD174" s="40">
        <v>7.9175000000000004</v>
      </c>
      <c r="AE174" s="40">
        <f>('Pivottable ẨN'!$AF174-NVDA!$O$4)/NVDA!$O$8</f>
        <v>0.94132410027036117</v>
      </c>
      <c r="AF174" s="40">
        <v>625852000</v>
      </c>
      <c r="AG174" s="41">
        <v>43964.291666666664</v>
      </c>
      <c r="AH174" s="40">
        <v>11.9697</v>
      </c>
      <c r="AI174" s="40">
        <v>12.555999999999999</v>
      </c>
      <c r="AJ174" s="40">
        <v>12.81</v>
      </c>
      <c r="AK174" s="40">
        <v>12.46</v>
      </c>
      <c r="AL174" s="40">
        <v>12.736000000000001</v>
      </c>
      <c r="AM174" s="40">
        <f>('Pivottable ẨN'!$AN174-SONY!$O$4)/SONY!$O$8</f>
        <v>3.4934338834787835</v>
      </c>
      <c r="AN174" s="40">
        <v>12719000</v>
      </c>
    </row>
    <row r="175" spans="1:40">
      <c r="A175" s="93">
        <v>44372.291666666664</v>
      </c>
      <c r="B175" s="42">
        <v>130.57820000000001</v>
      </c>
      <c r="C175" s="42">
        <v>133.11000000000001</v>
      </c>
      <c r="D175" s="42">
        <v>133.88999999999999</v>
      </c>
      <c r="E175" s="42">
        <v>132.81</v>
      </c>
      <c r="F175" s="42">
        <v>133.46</v>
      </c>
      <c r="G175" s="42">
        <v>70783700</v>
      </c>
      <c r="H175" s="42">
        <f>('Pivottable ẨN'!$G175-AAPL!$O$4)/AAPL!$O$8</f>
        <v>-0.40092485167931524</v>
      </c>
      <c r="I175" s="43">
        <v>44372.291666666664</v>
      </c>
      <c r="J175" s="42">
        <v>51.164000000000001</v>
      </c>
      <c r="K175" s="42">
        <v>55.91</v>
      </c>
      <c r="L175" s="42">
        <v>56.41</v>
      </c>
      <c r="M175" s="42">
        <v>55.75</v>
      </c>
      <c r="N175" s="42">
        <v>56.02</v>
      </c>
      <c r="O175" s="42">
        <f>('Pivottable ẨN'!$P175-INTC!$O$4)/INTC!$O$8</f>
        <v>-0.76438869089422645</v>
      </c>
      <c r="P175" s="42">
        <v>21101200</v>
      </c>
      <c r="Q175" s="43">
        <v>44372.291666666664</v>
      </c>
      <c r="R175" s="42">
        <v>257.87119999999999</v>
      </c>
      <c r="S175" s="42">
        <v>265.02</v>
      </c>
      <c r="T175" s="42">
        <v>267.25</v>
      </c>
      <c r="U175" s="42">
        <v>264.76</v>
      </c>
      <c r="V175" s="42">
        <v>266.23</v>
      </c>
      <c r="W175" s="42">
        <v>25611100</v>
      </c>
      <c r="X175" s="42">
        <f>('Pivottable ẨN'!$W175-MSFT!$O$4)/MSFT!$O$8</f>
        <v>-0.23689102155819303</v>
      </c>
      <c r="Y175" s="43">
        <v>44372.291666666664</v>
      </c>
      <c r="Z175" s="42">
        <v>18.995000000000001</v>
      </c>
      <c r="AA175" s="42">
        <v>19.030999999999999</v>
      </c>
      <c r="AB175" s="42">
        <v>19.345500000000001</v>
      </c>
      <c r="AC175" s="42">
        <v>18.894500000000001</v>
      </c>
      <c r="AD175" s="42">
        <v>19.2805</v>
      </c>
      <c r="AE175" s="42">
        <f>('Pivottable ẨN'!$AF175-NVDA!$O$4)/NVDA!$O$8</f>
        <v>-0.92287798587930736</v>
      </c>
      <c r="AF175" s="42">
        <v>278364000</v>
      </c>
      <c r="AG175" s="43">
        <v>44372.291666666664</v>
      </c>
      <c r="AH175" s="42">
        <v>18.839400000000001</v>
      </c>
      <c r="AI175" s="42">
        <v>19.649999999999999</v>
      </c>
      <c r="AJ175" s="42">
        <v>19.704000000000001</v>
      </c>
      <c r="AK175" s="42">
        <v>19.512</v>
      </c>
      <c r="AL175" s="42">
        <v>19.55</v>
      </c>
      <c r="AM175" s="42">
        <f>('Pivottable ẨN'!$AN175-SONY!$O$4)/SONY!$O$8</f>
        <v>-0.73457397187276929</v>
      </c>
      <c r="AN175" s="42">
        <v>2617500</v>
      </c>
    </row>
    <row r="176" spans="1:40">
      <c r="A176" s="92">
        <v>43952.291666666664</v>
      </c>
      <c r="B176" s="40">
        <v>70.228399999999993</v>
      </c>
      <c r="C176" s="40">
        <v>72.267499999999998</v>
      </c>
      <c r="D176" s="40">
        <v>74.75</v>
      </c>
      <c r="E176" s="40">
        <v>71.462500000000006</v>
      </c>
      <c r="F176" s="40">
        <v>71.5625</v>
      </c>
      <c r="G176" s="40">
        <v>240616800</v>
      </c>
      <c r="H176" s="40">
        <f>('Pivottable ẨN'!$G176-AAPL!$O$4)/AAPL!$O$8</f>
        <v>2.7993358015450869</v>
      </c>
      <c r="I176" s="41">
        <v>43952.291666666664</v>
      </c>
      <c r="J176" s="40">
        <v>50.9435</v>
      </c>
      <c r="K176" s="40">
        <v>57.47</v>
      </c>
      <c r="L176" s="40">
        <v>59.32</v>
      </c>
      <c r="M176" s="40">
        <v>57.31</v>
      </c>
      <c r="N176" s="40">
        <v>58.83</v>
      </c>
      <c r="O176" s="40">
        <f>('Pivottable ẨN'!$P176-INTC!$O$4)/INTC!$O$8</f>
        <v>-0.76043656895583223</v>
      </c>
      <c r="P176" s="40">
        <v>21194800</v>
      </c>
      <c r="Q176" s="41">
        <v>43952.291666666664</v>
      </c>
      <c r="R176" s="40">
        <v>167.76490000000001</v>
      </c>
      <c r="S176" s="40">
        <v>174.57</v>
      </c>
      <c r="T176" s="40">
        <v>178.64</v>
      </c>
      <c r="U176" s="40">
        <v>174.01</v>
      </c>
      <c r="V176" s="40">
        <v>175.8</v>
      </c>
      <c r="W176" s="40">
        <v>39370500</v>
      </c>
      <c r="X176" s="40">
        <f>('Pivottable ẨN'!$W176-MSFT!$O$4)/MSFT!$O$8</f>
        <v>0.84530262778041376</v>
      </c>
      <c r="Y176" s="41">
        <v>43952.291666666664</v>
      </c>
      <c r="Z176" s="40">
        <v>7.0446999999999997</v>
      </c>
      <c r="AA176" s="40">
        <v>7.0694999999999997</v>
      </c>
      <c r="AB176" s="40">
        <v>7.2225000000000001</v>
      </c>
      <c r="AC176" s="40">
        <v>7.0209999999999999</v>
      </c>
      <c r="AD176" s="40">
        <v>7.1086999999999998</v>
      </c>
      <c r="AE176" s="40">
        <f>('Pivottable ẨN'!$AF176-NVDA!$O$4)/NVDA!$O$8</f>
        <v>-0.58096883403955846</v>
      </c>
      <c r="AF176" s="40">
        <v>342096000</v>
      </c>
      <c r="AG176" s="41">
        <v>43952.291666666664</v>
      </c>
      <c r="AH176" s="40">
        <v>11.9602</v>
      </c>
      <c r="AI176" s="40">
        <v>12.545999999999999</v>
      </c>
      <c r="AJ176" s="40">
        <v>12.724</v>
      </c>
      <c r="AK176" s="40">
        <v>12.432</v>
      </c>
      <c r="AL176" s="40">
        <v>12.646000000000001</v>
      </c>
      <c r="AM176" s="40">
        <f>('Pivottable ẨN'!$AN176-SONY!$O$4)/SONY!$O$8</f>
        <v>-0.52174003686843684</v>
      </c>
      <c r="AN176" s="40">
        <v>3126000</v>
      </c>
    </row>
    <row r="177" spans="1:40">
      <c r="A177" s="93">
        <v>44371.291666666664</v>
      </c>
      <c r="B177" s="42">
        <v>130.8725</v>
      </c>
      <c r="C177" s="42">
        <v>133.41</v>
      </c>
      <c r="D177" s="42">
        <v>134.63999999999999</v>
      </c>
      <c r="E177" s="42">
        <v>132.93</v>
      </c>
      <c r="F177" s="42">
        <v>134.44999999999999</v>
      </c>
      <c r="G177" s="42">
        <v>68711000</v>
      </c>
      <c r="H177" s="42">
        <f>('Pivottable ẨN'!$G177-AAPL!$O$4)/AAPL!$O$8</f>
        <v>-0.43998190390257569</v>
      </c>
      <c r="I177" s="43">
        <v>44371.291666666664</v>
      </c>
      <c r="J177" s="42">
        <v>51.310499999999998</v>
      </c>
      <c r="K177" s="42">
        <v>56.07</v>
      </c>
      <c r="L177" s="42">
        <v>56.1</v>
      </c>
      <c r="M177" s="42">
        <v>55.34</v>
      </c>
      <c r="N177" s="42">
        <v>55.49</v>
      </c>
      <c r="O177" s="42">
        <f>('Pivottable ẨN'!$P177-INTC!$O$4)/INTC!$O$8</f>
        <v>-0.75980743843358778</v>
      </c>
      <c r="P177" s="42">
        <v>21209700</v>
      </c>
      <c r="Q177" s="43">
        <v>44371.291666666664</v>
      </c>
      <c r="R177" s="42">
        <v>259.49610000000001</v>
      </c>
      <c r="S177" s="42">
        <v>266.69</v>
      </c>
      <c r="T177" s="42">
        <v>267.85000000000002</v>
      </c>
      <c r="U177" s="42">
        <v>265.47000000000003</v>
      </c>
      <c r="V177" s="42">
        <v>266.16000000000003</v>
      </c>
      <c r="W177" s="42">
        <v>21446900</v>
      </c>
      <c r="X177" s="42">
        <f>('Pivottable ẨN'!$W177-MSFT!$O$4)/MSFT!$O$8</f>
        <v>-0.56441044788316552</v>
      </c>
      <c r="Y177" s="43">
        <v>44371.291666666664</v>
      </c>
      <c r="Z177" s="42">
        <v>19.1692</v>
      </c>
      <c r="AA177" s="42">
        <v>19.205500000000001</v>
      </c>
      <c r="AB177" s="42">
        <v>19.420000000000002</v>
      </c>
      <c r="AC177" s="42">
        <v>19.088200000000001</v>
      </c>
      <c r="AD177" s="42">
        <v>19.227799999999998</v>
      </c>
      <c r="AE177" s="42">
        <f>('Pivottable ẨN'!$AF177-NVDA!$O$4)/NVDA!$O$8</f>
        <v>-0.69455228603778796</v>
      </c>
      <c r="AF177" s="42">
        <v>320924000</v>
      </c>
      <c r="AG177" s="43">
        <v>44371.291666666664</v>
      </c>
      <c r="AH177" s="42">
        <v>18.555599999999998</v>
      </c>
      <c r="AI177" s="42">
        <v>19.353999999999999</v>
      </c>
      <c r="AJ177" s="42">
        <v>19.43</v>
      </c>
      <c r="AK177" s="42">
        <v>19.32</v>
      </c>
      <c r="AL177" s="42">
        <v>19.335999999999999</v>
      </c>
      <c r="AM177" s="42">
        <f>('Pivottable ẨN'!$AN177-SONY!$O$4)/SONY!$O$8</f>
        <v>-1.0369781371444118</v>
      </c>
      <c r="AN177" s="42">
        <v>1895000</v>
      </c>
    </row>
    <row r="178" spans="1:40">
      <c r="A178" s="92">
        <v>44270.291666666664</v>
      </c>
      <c r="B178" s="40">
        <v>121.4254</v>
      </c>
      <c r="C178" s="40">
        <v>123.99</v>
      </c>
      <c r="D178" s="40">
        <v>124</v>
      </c>
      <c r="E178" s="40">
        <v>120.42</v>
      </c>
      <c r="F178" s="40">
        <v>121.41</v>
      </c>
      <c r="G178" s="40">
        <v>92403800</v>
      </c>
      <c r="H178" s="40">
        <f>('Pivottable ẨN'!$G178-AAPL!$O$4)/AAPL!$O$8</f>
        <v>6.4748563209326322E-3</v>
      </c>
      <c r="I178" s="41">
        <v>44270.291666666664</v>
      </c>
      <c r="J178" s="40">
        <v>58.017800000000001</v>
      </c>
      <c r="K178" s="40">
        <v>63.79</v>
      </c>
      <c r="L178" s="40">
        <v>63.88</v>
      </c>
      <c r="M178" s="40">
        <v>62.48</v>
      </c>
      <c r="N178" s="40">
        <v>63.61</v>
      </c>
      <c r="O178" s="40">
        <f>('Pivottable ẨN'!$P178-INTC!$O$4)/INTC!$O$8</f>
        <v>-0.75821561154173456</v>
      </c>
      <c r="P178" s="40">
        <v>21247400</v>
      </c>
      <c r="Q178" s="41">
        <v>44270.291666666664</v>
      </c>
      <c r="R178" s="40">
        <v>227.94970000000001</v>
      </c>
      <c r="S178" s="40">
        <v>234.81</v>
      </c>
      <c r="T178" s="40">
        <v>235.19</v>
      </c>
      <c r="U178" s="40">
        <v>231.81</v>
      </c>
      <c r="V178" s="40">
        <v>234.96</v>
      </c>
      <c r="W178" s="40">
        <v>26034900</v>
      </c>
      <c r="X178" s="40">
        <f>('Pivottable ẨN'!$W178-MSFT!$O$4)/MSFT!$O$8</f>
        <v>-0.20355863289373807</v>
      </c>
      <c r="Y178" s="41">
        <v>44270.291666666664</v>
      </c>
      <c r="Z178" s="40">
        <v>13.1633</v>
      </c>
      <c r="AA178" s="40">
        <v>13.1912</v>
      </c>
      <c r="AB178" s="40">
        <v>13.2067</v>
      </c>
      <c r="AC178" s="40">
        <v>12.767300000000001</v>
      </c>
      <c r="AD178" s="40">
        <v>12.864699999999999</v>
      </c>
      <c r="AE178" s="40">
        <f>('Pivottable ẨN'!$AF178-NVDA!$O$4)/NVDA!$O$8</f>
        <v>-1.2253237014400569</v>
      </c>
      <c r="AF178" s="40">
        <v>221988000</v>
      </c>
      <c r="AG178" s="41">
        <v>44270.291666666664</v>
      </c>
      <c r="AH178" s="40">
        <v>20.156099999999999</v>
      </c>
      <c r="AI178" s="40">
        <v>21.077999999999999</v>
      </c>
      <c r="AJ178" s="40">
        <v>21.088000000000001</v>
      </c>
      <c r="AK178" s="40">
        <v>20.834</v>
      </c>
      <c r="AL178" s="40">
        <v>20.975999999999999</v>
      </c>
      <c r="AM178" s="40">
        <f>('Pivottable ẨN'!$AN178-SONY!$O$4)/SONY!$O$8</f>
        <v>2.0783892041729619E-3</v>
      </c>
      <c r="AN178" s="40">
        <v>4377500</v>
      </c>
    </row>
    <row r="179" spans="1:40">
      <c r="A179" s="93">
        <v>44193.291666666664</v>
      </c>
      <c r="B179" s="42">
        <v>133.66300000000001</v>
      </c>
      <c r="C179" s="42">
        <v>136.69</v>
      </c>
      <c r="D179" s="42">
        <v>137.34</v>
      </c>
      <c r="E179" s="42">
        <v>133.51</v>
      </c>
      <c r="F179" s="42">
        <v>133.99</v>
      </c>
      <c r="G179" s="42">
        <v>124486200</v>
      </c>
      <c r="H179" s="42">
        <f>('Pivottable ẨN'!$G179-AAPL!$O$4)/AAPL!$O$8</f>
        <v>0.61102156942342301</v>
      </c>
      <c r="I179" s="43">
        <v>44193.291666666664</v>
      </c>
      <c r="J179" s="42">
        <v>42.552500000000002</v>
      </c>
      <c r="K179" s="42">
        <v>47.07</v>
      </c>
      <c r="L179" s="42">
        <v>47.64</v>
      </c>
      <c r="M179" s="42">
        <v>46.86</v>
      </c>
      <c r="N179" s="42">
        <v>47.19</v>
      </c>
      <c r="O179" s="42">
        <f>('Pivottable ẨN'!$P179-INTC!$O$4)/INTC!$O$8</f>
        <v>-0.75729513869710852</v>
      </c>
      <c r="P179" s="42">
        <v>21269200</v>
      </c>
      <c r="Q179" s="43">
        <v>44193.291666666664</v>
      </c>
      <c r="R179" s="42">
        <v>217.88570000000001</v>
      </c>
      <c r="S179" s="42">
        <v>224.96</v>
      </c>
      <c r="T179" s="42">
        <v>226.03</v>
      </c>
      <c r="U179" s="42">
        <v>223.02</v>
      </c>
      <c r="V179" s="42">
        <v>224.45</v>
      </c>
      <c r="W179" s="42">
        <v>17933500</v>
      </c>
      <c r="X179" s="42">
        <f>('Pivottable ẨN'!$W179-MSFT!$O$4)/MSFT!$O$8</f>
        <v>-0.84074365773143367</v>
      </c>
      <c r="Y179" s="43">
        <v>44193.291666666664</v>
      </c>
      <c r="Z179" s="42">
        <v>12.8682</v>
      </c>
      <c r="AA179" s="42">
        <v>12.9</v>
      </c>
      <c r="AB179" s="42">
        <v>13.0625</v>
      </c>
      <c r="AC179" s="42">
        <v>12.763299999999999</v>
      </c>
      <c r="AD179" s="42">
        <v>13.0625</v>
      </c>
      <c r="AE179" s="42">
        <f>('Pivottable ẨN'!$AF179-NVDA!$O$4)/NVDA!$O$8</f>
        <v>-1.2758815349763932</v>
      </c>
      <c r="AF179" s="42">
        <v>212564000</v>
      </c>
      <c r="AG179" s="43">
        <v>44193.291666666664</v>
      </c>
      <c r="AH179" s="42">
        <v>18.7332</v>
      </c>
      <c r="AI179" s="42">
        <v>19.59</v>
      </c>
      <c r="AJ179" s="42">
        <v>19.658000000000001</v>
      </c>
      <c r="AK179" s="42">
        <v>19.565999999999999</v>
      </c>
      <c r="AL179" s="42">
        <v>19.638000000000002</v>
      </c>
      <c r="AM179" s="42">
        <f>('Pivottable ẨN'!$AN179-SONY!$O$4)/SONY!$O$8</f>
        <v>0.18645075571235084</v>
      </c>
      <c r="AN179" s="42">
        <v>4818000</v>
      </c>
    </row>
    <row r="180" spans="1:40">
      <c r="A180" s="92">
        <v>43846.291666666664</v>
      </c>
      <c r="B180" s="40">
        <v>76.404899999999998</v>
      </c>
      <c r="C180" s="40">
        <v>78.81</v>
      </c>
      <c r="D180" s="40">
        <v>78.924999999999997</v>
      </c>
      <c r="E180" s="40">
        <v>78.022499999999994</v>
      </c>
      <c r="F180" s="40">
        <v>78.397499999999994</v>
      </c>
      <c r="G180" s="40">
        <v>108829200</v>
      </c>
      <c r="H180" s="40">
        <f>('Pivottable ẨN'!$G180-AAPL!$O$4)/AAPL!$O$8</f>
        <v>0.31598790962722034</v>
      </c>
      <c r="I180" s="41">
        <v>43846.291666666664</v>
      </c>
      <c r="J180" s="40">
        <v>52.625599999999999</v>
      </c>
      <c r="K180" s="40">
        <v>59.66</v>
      </c>
      <c r="L180" s="40">
        <v>59.84</v>
      </c>
      <c r="M180" s="40">
        <v>59.07</v>
      </c>
      <c r="N180" s="40">
        <v>59.26</v>
      </c>
      <c r="O180" s="40">
        <f>('Pivottable ẨN'!$P180-INTC!$O$4)/INTC!$O$8</f>
        <v>-0.75322901324126057</v>
      </c>
      <c r="P180" s="40">
        <v>21365500</v>
      </c>
      <c r="Q180" s="41">
        <v>43846.291666666664</v>
      </c>
      <c r="R180" s="40">
        <v>159.25729999999999</v>
      </c>
      <c r="S180" s="40">
        <v>166.17</v>
      </c>
      <c r="T180" s="40">
        <v>166.24</v>
      </c>
      <c r="U180" s="40">
        <v>164.03</v>
      </c>
      <c r="V180" s="40">
        <v>164.35</v>
      </c>
      <c r="W180" s="40">
        <v>23865400</v>
      </c>
      <c r="X180" s="40">
        <f>('Pivottable ẨN'!$W180-MSFT!$O$4)/MSFT!$O$8</f>
        <v>-0.37419246302005954</v>
      </c>
      <c r="Y180" s="41">
        <v>43846.291666666664</v>
      </c>
      <c r="Z180" s="40">
        <v>6.1977000000000002</v>
      </c>
      <c r="AA180" s="40">
        <v>6.2232000000000003</v>
      </c>
      <c r="AB180" s="40">
        <v>6.2291999999999996</v>
      </c>
      <c r="AC180" s="40">
        <v>6.1695000000000002</v>
      </c>
      <c r="AD180" s="40">
        <v>6.1929999999999996</v>
      </c>
      <c r="AE180" s="40">
        <f>('Pivottable ẨN'!$AF180-NVDA!$O$4)/NVDA!$O$8</f>
        <v>-0.89161195724499409</v>
      </c>
      <c r="AF180" s="40">
        <v>284192000</v>
      </c>
      <c r="AG180" s="41">
        <v>43846.291666666664</v>
      </c>
      <c r="AH180" s="40">
        <v>13.7936</v>
      </c>
      <c r="AI180" s="40">
        <v>14.523999999999999</v>
      </c>
      <c r="AJ180" s="40">
        <v>14.544</v>
      </c>
      <c r="AK180" s="40">
        <v>14.44</v>
      </c>
      <c r="AL180" s="40">
        <v>14.446</v>
      </c>
      <c r="AM180" s="40">
        <f>('Pivottable ẨN'!$AN180-SONY!$O$4)/SONY!$O$8</f>
        <v>0.59516725036668838</v>
      </c>
      <c r="AN180" s="40">
        <v>5794500</v>
      </c>
    </row>
    <row r="181" spans="1:40">
      <c r="A181" s="93">
        <v>43992.291666666664</v>
      </c>
      <c r="B181" s="42">
        <v>85.953000000000003</v>
      </c>
      <c r="C181" s="42">
        <v>88.21</v>
      </c>
      <c r="D181" s="42">
        <v>88.692499999999995</v>
      </c>
      <c r="E181" s="42">
        <v>86.522499999999994</v>
      </c>
      <c r="F181" s="42">
        <v>86.974999999999994</v>
      </c>
      <c r="G181" s="42">
        <v>166651600</v>
      </c>
      <c r="H181" s="42">
        <f>('Pivottable ẨN'!$G181-AAPL!$O$4)/AAPL!$O$8</f>
        <v>1.405567924329906</v>
      </c>
      <c r="I181" s="43">
        <v>43992.291666666664</v>
      </c>
      <c r="J181" s="42">
        <v>56.936500000000002</v>
      </c>
      <c r="K181" s="42">
        <v>63.87</v>
      </c>
      <c r="L181" s="42">
        <v>64.290000000000006</v>
      </c>
      <c r="M181" s="42">
        <v>62.75</v>
      </c>
      <c r="N181" s="42">
        <v>62.79</v>
      </c>
      <c r="O181" s="42">
        <f>('Pivottable ẨN'!$P181-INTC!$O$4)/INTC!$O$8</f>
        <v>-0.75313189913380008</v>
      </c>
      <c r="P181" s="42">
        <v>21367800</v>
      </c>
      <c r="Q181" s="43">
        <v>43992.291666666664</v>
      </c>
      <c r="R181" s="42">
        <v>189.6936</v>
      </c>
      <c r="S181" s="42">
        <v>196.84</v>
      </c>
      <c r="T181" s="42">
        <v>198.52</v>
      </c>
      <c r="U181" s="42">
        <v>191.01</v>
      </c>
      <c r="V181" s="42">
        <v>191.13</v>
      </c>
      <c r="W181" s="42">
        <v>43872300</v>
      </c>
      <c r="X181" s="42">
        <f>('Pivottable ẨN'!$W181-MSFT!$O$4)/MSFT!$O$8</f>
        <v>1.199374707274617</v>
      </c>
      <c r="Y181" s="43">
        <v>43992.291666666664</v>
      </c>
      <c r="Z181" s="42">
        <v>9.3381000000000007</v>
      </c>
      <c r="AA181" s="42">
        <v>9.3666999999999998</v>
      </c>
      <c r="AB181" s="42">
        <v>9.5</v>
      </c>
      <c r="AC181" s="42">
        <v>9.1534999999999993</v>
      </c>
      <c r="AD181" s="42">
        <v>9.1677999999999997</v>
      </c>
      <c r="AE181" s="42">
        <f>('Pivottable ẨN'!$AF181-NVDA!$O$4)/NVDA!$O$8</f>
        <v>0.97527252669416609</v>
      </c>
      <c r="AF181" s="42">
        <v>632180000</v>
      </c>
      <c r="AG181" s="43">
        <v>43992.291666666664</v>
      </c>
      <c r="AH181" s="42">
        <v>13.4435</v>
      </c>
      <c r="AI181" s="42">
        <v>14.102</v>
      </c>
      <c r="AJ181" s="42">
        <v>14.12</v>
      </c>
      <c r="AK181" s="42">
        <v>13.83</v>
      </c>
      <c r="AL181" s="42">
        <v>14</v>
      </c>
      <c r="AM181" s="42">
        <f>('Pivottable ẨN'!$AN181-SONY!$O$4)/SONY!$O$8</f>
        <v>2.0693090774763423</v>
      </c>
      <c r="AN181" s="42">
        <v>9316500</v>
      </c>
    </row>
    <row r="182" spans="1:40">
      <c r="A182" s="92">
        <v>43966.291666666664</v>
      </c>
      <c r="B182" s="40">
        <v>74.959199999999996</v>
      </c>
      <c r="C182" s="40">
        <v>76.927499999999995</v>
      </c>
      <c r="D182" s="40">
        <v>76.974999999999994</v>
      </c>
      <c r="E182" s="40">
        <v>75.052499999999995</v>
      </c>
      <c r="F182" s="40">
        <v>75.087500000000006</v>
      </c>
      <c r="G182" s="40">
        <v>166348400</v>
      </c>
      <c r="H182" s="40">
        <f>('Pivottable ẨN'!$G182-AAPL!$O$4)/AAPL!$O$8</f>
        <v>1.3998545561463325</v>
      </c>
      <c r="I182" s="41">
        <v>43966.291666666664</v>
      </c>
      <c r="J182" s="40">
        <v>51.953299999999999</v>
      </c>
      <c r="K182" s="40">
        <v>58.28</v>
      </c>
      <c r="L182" s="40">
        <v>58.37</v>
      </c>
      <c r="M182" s="40">
        <v>56.96</v>
      </c>
      <c r="N182" s="40">
        <v>57.4</v>
      </c>
      <c r="O182" s="40">
        <f>('Pivottable ẨN'!$P182-INTC!$O$4)/INTC!$O$8</f>
        <v>-0.75289966974639444</v>
      </c>
      <c r="P182" s="40">
        <v>21373300</v>
      </c>
      <c r="Q182" s="41">
        <v>43966.291666666664</v>
      </c>
      <c r="R182" s="40">
        <v>176.02</v>
      </c>
      <c r="S182" s="40">
        <v>183.16</v>
      </c>
      <c r="T182" s="40">
        <v>187.06</v>
      </c>
      <c r="U182" s="40">
        <v>177</v>
      </c>
      <c r="V182" s="40">
        <v>179.06</v>
      </c>
      <c r="W182" s="40">
        <v>46610400</v>
      </c>
      <c r="X182" s="40">
        <f>('Pivottable ẨN'!$W182-MSFT!$O$4)/MSFT!$O$8</f>
        <v>1.4147296232777886</v>
      </c>
      <c r="Y182" s="41">
        <v>43966.291666666664</v>
      </c>
      <c r="Z182" s="40">
        <v>8.4609000000000005</v>
      </c>
      <c r="AA182" s="40">
        <v>8.4908000000000001</v>
      </c>
      <c r="AB182" s="40">
        <v>8.5005000000000006</v>
      </c>
      <c r="AC182" s="40">
        <v>7.8739999999999997</v>
      </c>
      <c r="AD182" s="40">
        <v>7.8898000000000001</v>
      </c>
      <c r="AE182" s="40">
        <f>('Pivottable ẨN'!$AF182-NVDA!$O$4)/NVDA!$O$8</f>
        <v>2.8823500591110669</v>
      </c>
      <c r="AF182" s="40">
        <v>987660000</v>
      </c>
      <c r="AG182" s="41">
        <v>43966.291666666664</v>
      </c>
      <c r="AH182" s="40">
        <v>12.2042</v>
      </c>
      <c r="AI182" s="40">
        <v>12.802</v>
      </c>
      <c r="AJ182" s="40">
        <v>12.912000000000001</v>
      </c>
      <c r="AK182" s="40">
        <v>12.696</v>
      </c>
      <c r="AL182" s="40">
        <v>12.704000000000001</v>
      </c>
      <c r="AM182" s="40">
        <f>('Pivottable ẨN'!$AN182-SONY!$O$4)/SONY!$O$8</f>
        <v>0.76740159501621219</v>
      </c>
      <c r="AN182" s="40">
        <v>6206000</v>
      </c>
    </row>
    <row r="183" spans="1:40">
      <c r="A183" s="93">
        <v>44351.291666666664</v>
      </c>
      <c r="B183" s="42">
        <v>123.49550000000001</v>
      </c>
      <c r="C183" s="42">
        <v>125.89</v>
      </c>
      <c r="D183" s="42">
        <v>126.16</v>
      </c>
      <c r="E183" s="42">
        <v>123.85</v>
      </c>
      <c r="F183" s="42">
        <v>124.07</v>
      </c>
      <c r="G183" s="42">
        <v>75169300</v>
      </c>
      <c r="H183" s="42">
        <f>('Pivottable ẨN'!$G183-AAPL!$O$4)/AAPL!$O$8</f>
        <v>-0.3182845234936969</v>
      </c>
      <c r="I183" s="43">
        <v>44351.291666666664</v>
      </c>
      <c r="J183" s="42">
        <v>52.500100000000003</v>
      </c>
      <c r="K183" s="42">
        <v>57.37</v>
      </c>
      <c r="L183" s="42">
        <v>57.75</v>
      </c>
      <c r="M183" s="42">
        <v>56.54</v>
      </c>
      <c r="N183" s="42">
        <v>56.55</v>
      </c>
      <c r="O183" s="42">
        <f>('Pivottable ẨN'!$P183-INTC!$O$4)/INTC!$O$8</f>
        <v>-0.74781173498596165</v>
      </c>
      <c r="P183" s="42">
        <v>21493800</v>
      </c>
      <c r="Q183" s="43">
        <v>44351.291666666664</v>
      </c>
      <c r="R183" s="42">
        <v>244.02500000000001</v>
      </c>
      <c r="S183" s="42">
        <v>250.79</v>
      </c>
      <c r="T183" s="42">
        <v>251.65</v>
      </c>
      <c r="U183" s="42">
        <v>247.51</v>
      </c>
      <c r="V183" s="42">
        <v>247.76</v>
      </c>
      <c r="W183" s="42">
        <v>25281100</v>
      </c>
      <c r="X183" s="42">
        <f>('Pivottable ẨN'!$W183-MSFT!$O$4)/MSFT!$O$8</f>
        <v>-0.26284592542622071</v>
      </c>
      <c r="Y183" s="43">
        <v>44351.291666666664</v>
      </c>
      <c r="Z183" s="42">
        <v>17.541</v>
      </c>
      <c r="AA183" s="42">
        <v>17.578299999999999</v>
      </c>
      <c r="AB183" s="42">
        <v>17.661000000000001</v>
      </c>
      <c r="AC183" s="42">
        <v>17.095500000000001</v>
      </c>
      <c r="AD183" s="42">
        <v>17.112500000000001</v>
      </c>
      <c r="AE183" s="42">
        <f>('Pivottable ẨN'!$AF183-NVDA!$O$4)/NVDA!$O$8</f>
        <v>0.89447870527468099</v>
      </c>
      <c r="AF183" s="42">
        <v>617120000</v>
      </c>
      <c r="AG183" s="43">
        <v>44351.291666666664</v>
      </c>
      <c r="AH183" s="42">
        <v>19.307200000000002</v>
      </c>
      <c r="AI183" s="42">
        <v>20.138000000000002</v>
      </c>
      <c r="AJ183" s="42">
        <v>20.21</v>
      </c>
      <c r="AK183" s="42">
        <v>19.916</v>
      </c>
      <c r="AL183" s="42">
        <v>19.942</v>
      </c>
      <c r="AM183" s="42">
        <f>('Pivottable ẨN'!$AN183-SONY!$O$4)/SONY!$O$8</f>
        <v>3.5353311196000756E-2</v>
      </c>
      <c r="AN183" s="42">
        <v>4457000</v>
      </c>
    </row>
    <row r="184" spans="1:40">
      <c r="A184" s="92">
        <v>44364.291666666664</v>
      </c>
      <c r="B184" s="40">
        <v>129.2833</v>
      </c>
      <c r="C184" s="40">
        <v>131.79</v>
      </c>
      <c r="D184" s="40">
        <v>132.55000000000001</v>
      </c>
      <c r="E184" s="40">
        <v>129.65</v>
      </c>
      <c r="F184" s="40">
        <v>129.80000000000001</v>
      </c>
      <c r="G184" s="40">
        <v>96721700</v>
      </c>
      <c r="H184" s="40">
        <f>('Pivottable ẨN'!$G184-AAPL!$O$4)/AAPL!$O$8</f>
        <v>8.7839475317804533E-2</v>
      </c>
      <c r="I184" s="41">
        <v>44364.291666666664</v>
      </c>
      <c r="J184" s="40">
        <v>52.3262</v>
      </c>
      <c r="K184" s="40">
        <v>57.18</v>
      </c>
      <c r="L184" s="40">
        <v>57.9</v>
      </c>
      <c r="M184" s="40">
        <v>56.7</v>
      </c>
      <c r="N184" s="40">
        <v>57.05</v>
      </c>
      <c r="O184" s="40">
        <f>('Pivottable ẨN'!$P184-INTC!$O$4)/INTC!$O$8</f>
        <v>-0.74760061736104744</v>
      </c>
      <c r="P184" s="40">
        <v>21498800</v>
      </c>
      <c r="Q184" s="41">
        <v>44364.291666666664</v>
      </c>
      <c r="R184" s="40">
        <v>253.8623</v>
      </c>
      <c r="S184" s="40">
        <v>260.89999999999998</v>
      </c>
      <c r="T184" s="40">
        <v>261.75</v>
      </c>
      <c r="U184" s="40">
        <v>256.01</v>
      </c>
      <c r="V184" s="40">
        <v>256.07</v>
      </c>
      <c r="W184" s="40">
        <v>27565500</v>
      </c>
      <c r="X184" s="40">
        <f>('Pivottable ẨN'!$W184-MSFT!$O$4)/MSFT!$O$8</f>
        <v>-8.3175069680395078E-2</v>
      </c>
      <c r="Y184" s="41">
        <v>44364.291666666664</v>
      </c>
      <c r="Z184" s="40">
        <v>18.622</v>
      </c>
      <c r="AA184" s="40">
        <v>18.6572</v>
      </c>
      <c r="AB184" s="40">
        <v>18.835000000000001</v>
      </c>
      <c r="AC184" s="40">
        <v>17.7563</v>
      </c>
      <c r="AD184" s="40">
        <v>17.7745</v>
      </c>
      <c r="AE184" s="40">
        <f>('Pivottable ẨN'!$AF184-NVDA!$O$4)/NVDA!$O$8</f>
        <v>1.9273949868697651</v>
      </c>
      <c r="AF184" s="40">
        <v>809656000</v>
      </c>
      <c r="AG184" s="41">
        <v>44364.291666666664</v>
      </c>
      <c r="AH184" s="40">
        <v>18.427099999999999</v>
      </c>
      <c r="AI184" s="40">
        <v>19.22</v>
      </c>
      <c r="AJ184" s="40">
        <v>19.236000000000001</v>
      </c>
      <c r="AK184" s="40">
        <v>18.920000000000002</v>
      </c>
      <c r="AL184" s="40">
        <v>18.952000000000002</v>
      </c>
      <c r="AM184" s="40">
        <f>('Pivottable ẨN'!$AN184-SONY!$O$4)/SONY!$O$8</f>
        <v>-0.29362893642131555</v>
      </c>
      <c r="AN184" s="40">
        <v>3671000</v>
      </c>
    </row>
    <row r="185" spans="1:40">
      <c r="A185" s="93">
        <v>43990.291666666664</v>
      </c>
      <c r="B185" s="42">
        <v>81.231999999999999</v>
      </c>
      <c r="C185" s="42">
        <v>83.364999999999995</v>
      </c>
      <c r="D185" s="42">
        <v>83.4</v>
      </c>
      <c r="E185" s="42">
        <v>81.83</v>
      </c>
      <c r="F185" s="42">
        <v>82.5625</v>
      </c>
      <c r="G185" s="42">
        <v>95654400</v>
      </c>
      <c r="H185" s="42">
        <f>('Pivottable ẨN'!$G185-AAPL!$O$4)/AAPL!$O$8</f>
        <v>6.7727740943372194E-2</v>
      </c>
      <c r="I185" s="43">
        <v>43990.291666666664</v>
      </c>
      <c r="J185" s="42">
        <v>56.758200000000002</v>
      </c>
      <c r="K185" s="42">
        <v>63.67</v>
      </c>
      <c r="L185" s="42">
        <v>64.150000000000006</v>
      </c>
      <c r="M185" s="42">
        <v>62.94</v>
      </c>
      <c r="N185" s="42">
        <v>63.97</v>
      </c>
      <c r="O185" s="42">
        <f>('Pivottable ẨN'!$P185-INTC!$O$4)/INTC!$O$8</f>
        <v>-0.7455992222768606</v>
      </c>
      <c r="P185" s="42">
        <v>21546200</v>
      </c>
      <c r="Q185" s="43">
        <v>43990.291666666664</v>
      </c>
      <c r="R185" s="42">
        <v>181.5215</v>
      </c>
      <c r="S185" s="42">
        <v>188.36</v>
      </c>
      <c r="T185" s="42">
        <v>188.55</v>
      </c>
      <c r="U185" s="42">
        <v>184.44</v>
      </c>
      <c r="V185" s="42">
        <v>185.94</v>
      </c>
      <c r="W185" s="42">
        <v>33211600</v>
      </c>
      <c r="X185" s="42">
        <f>('Pivottable ẨN'!$W185-MSFT!$O$4)/MSFT!$O$8</f>
        <v>0.36089760525679027</v>
      </c>
      <c r="Y185" s="43">
        <v>43990.291666666664</v>
      </c>
      <c r="Z185" s="42">
        <v>8.7781000000000002</v>
      </c>
      <c r="AA185" s="42">
        <v>8.8049999999999997</v>
      </c>
      <c r="AB185" s="42">
        <v>8.8896999999999995</v>
      </c>
      <c r="AC185" s="42">
        <v>8.6858000000000004</v>
      </c>
      <c r="AD185" s="42">
        <v>8.8772000000000002</v>
      </c>
      <c r="AE185" s="42">
        <f>('Pivottable ẨN'!$AF185-NVDA!$O$4)/NVDA!$O$8</f>
        <v>-0.33611956381477121</v>
      </c>
      <c r="AF185" s="42">
        <v>387736000</v>
      </c>
      <c r="AG185" s="43">
        <v>43990.291666666664</v>
      </c>
      <c r="AH185" s="42">
        <v>13.0717</v>
      </c>
      <c r="AI185" s="42">
        <v>13.712</v>
      </c>
      <c r="AJ185" s="42">
        <v>13.757999999999999</v>
      </c>
      <c r="AK185" s="42">
        <v>13.46</v>
      </c>
      <c r="AL185" s="42">
        <v>13.5</v>
      </c>
      <c r="AM185" s="42">
        <f>('Pivottable ẨN'!$AN185-SONY!$O$4)/SONY!$O$8</f>
        <v>1.0842458207748742</v>
      </c>
      <c r="AN185" s="42">
        <v>6963000</v>
      </c>
    </row>
    <row r="186" spans="1:40">
      <c r="A186" s="92">
        <v>43965.291666666664</v>
      </c>
      <c r="B186" s="40">
        <v>75.405000000000001</v>
      </c>
      <c r="C186" s="40">
        <v>77.385000000000005</v>
      </c>
      <c r="D186" s="40">
        <v>77.447500000000005</v>
      </c>
      <c r="E186" s="40">
        <v>75.382499999999993</v>
      </c>
      <c r="F186" s="40">
        <v>76.127499999999998</v>
      </c>
      <c r="G186" s="40">
        <v>158929200</v>
      </c>
      <c r="H186" s="40">
        <f>('Pivottable ẨN'!$G186-AAPL!$O$4)/AAPL!$O$8</f>
        <v>1.2600503964248031</v>
      </c>
      <c r="I186" s="41">
        <v>43965.291666666664</v>
      </c>
      <c r="J186" s="40">
        <v>52.666499999999999</v>
      </c>
      <c r="K186" s="40">
        <v>59.08</v>
      </c>
      <c r="L186" s="40">
        <v>59.15</v>
      </c>
      <c r="M186" s="40">
        <v>56.1</v>
      </c>
      <c r="N186" s="40">
        <v>57.32</v>
      </c>
      <c r="O186" s="40">
        <f>('Pivottable ẨN'!$P186-INTC!$O$4)/INTC!$O$8</f>
        <v>-0.7446196364972586</v>
      </c>
      <c r="P186" s="40">
        <v>21569400</v>
      </c>
      <c r="Q186" s="41">
        <v>43965.291666666664</v>
      </c>
      <c r="R186" s="40">
        <v>173.49250000000001</v>
      </c>
      <c r="S186" s="40">
        <v>180.53</v>
      </c>
      <c r="T186" s="40">
        <v>180.69</v>
      </c>
      <c r="U186" s="40">
        <v>175.68</v>
      </c>
      <c r="V186" s="40">
        <v>177.54</v>
      </c>
      <c r="W186" s="40">
        <v>41873900</v>
      </c>
      <c r="X186" s="40">
        <f>('Pivottable ẨN'!$W186-MSFT!$O$4)/MSFT!$O$8</f>
        <v>1.0421981015477486</v>
      </c>
      <c r="Y186" s="41">
        <v>43965.291666666664</v>
      </c>
      <c r="Z186" s="40">
        <v>8.0023</v>
      </c>
      <c r="AA186" s="40">
        <v>8.0305</v>
      </c>
      <c r="AB186" s="40">
        <v>8.0359999999999996</v>
      </c>
      <c r="AC186" s="40">
        <v>7.6875</v>
      </c>
      <c r="AD186" s="40">
        <v>7.8418000000000001</v>
      </c>
      <c r="AE186" s="40">
        <f>('Pivottable ẨN'!$AF186-NVDA!$O$4)/NVDA!$O$8</f>
        <v>0.81503681234109981</v>
      </c>
      <c r="AF186" s="40">
        <v>602312000</v>
      </c>
      <c r="AG186" s="41">
        <v>43965.291666666664</v>
      </c>
      <c r="AH186" s="40">
        <v>12.137499999999999</v>
      </c>
      <c r="AI186" s="40">
        <v>12.731999999999999</v>
      </c>
      <c r="AJ186" s="40">
        <v>12.731999999999999</v>
      </c>
      <c r="AK186" s="40">
        <v>12.474</v>
      </c>
      <c r="AL186" s="40">
        <v>12.587999999999999</v>
      </c>
      <c r="AM186" s="40">
        <f>('Pivottable ẨN'!$AN186-SONY!$O$4)/SONY!$O$8</f>
        <v>0.95302961895804394</v>
      </c>
      <c r="AN186" s="40">
        <v>6649500</v>
      </c>
    </row>
    <row r="187" spans="1:40">
      <c r="A187" s="93">
        <v>43816.291666666664</v>
      </c>
      <c r="B187" s="42">
        <v>67.963200000000001</v>
      </c>
      <c r="C187" s="42">
        <v>70.102500000000006</v>
      </c>
      <c r="D187" s="42">
        <v>70.442499999999995</v>
      </c>
      <c r="E187" s="42">
        <v>69.7</v>
      </c>
      <c r="F187" s="42">
        <v>69.892499999999998</v>
      </c>
      <c r="G187" s="42">
        <v>114158400</v>
      </c>
      <c r="H187" s="42">
        <f>('Pivottable ẨN'!$G187-AAPL!$O$4)/AAPL!$O$8</f>
        <v>0.41640902349232373</v>
      </c>
      <c r="I187" s="43">
        <v>43816.291666666664</v>
      </c>
      <c r="J187" s="42">
        <v>50.543900000000001</v>
      </c>
      <c r="K187" s="42">
        <v>57.3</v>
      </c>
      <c r="L187" s="42">
        <v>58.1</v>
      </c>
      <c r="M187" s="42">
        <v>57.13</v>
      </c>
      <c r="N187" s="42">
        <v>58</v>
      </c>
      <c r="O187" s="42">
        <f>('Pivottable ẨN'!$P187-INTC!$O$4)/INTC!$O$8</f>
        <v>-0.74108552745619438</v>
      </c>
      <c r="P187" s="42">
        <v>21653100</v>
      </c>
      <c r="Q187" s="43">
        <v>43816.291666666664</v>
      </c>
      <c r="R187" s="42">
        <v>148.25489999999999</v>
      </c>
      <c r="S187" s="42">
        <v>154.69</v>
      </c>
      <c r="T187" s="42">
        <v>155.71</v>
      </c>
      <c r="U187" s="42">
        <v>154.44999999999999</v>
      </c>
      <c r="V187" s="42">
        <v>155.44999999999999</v>
      </c>
      <c r="W187" s="42">
        <v>25425600</v>
      </c>
      <c r="X187" s="42">
        <f>('Pivottable ẨN'!$W187-MSFT!$O$4)/MSFT!$O$8</f>
        <v>-0.25148082358097829</v>
      </c>
      <c r="Y187" s="43">
        <v>43816.291666666664</v>
      </c>
      <c r="Z187" s="42">
        <v>5.6837999999999997</v>
      </c>
      <c r="AA187" s="42">
        <v>5.7073</v>
      </c>
      <c r="AB187" s="42">
        <v>5.73</v>
      </c>
      <c r="AC187" s="42">
        <v>5.6379999999999999</v>
      </c>
      <c r="AD187" s="42">
        <v>5.6475</v>
      </c>
      <c r="AE187" s="42">
        <f>('Pivottable ẨN'!$AF187-NVDA!$O$4)/NVDA!$O$8</f>
        <v>-0.6930930616403046</v>
      </c>
      <c r="AF187" s="42">
        <v>321196000</v>
      </c>
      <c r="AG187" s="43">
        <v>43816.291666666664</v>
      </c>
      <c r="AH187" s="42">
        <v>12.8667</v>
      </c>
      <c r="AI187" s="42">
        <v>13.548</v>
      </c>
      <c r="AJ187" s="42">
        <v>13.618</v>
      </c>
      <c r="AK187" s="42">
        <v>13.538</v>
      </c>
      <c r="AL187" s="42">
        <v>13.608000000000001</v>
      </c>
      <c r="AM187" s="42">
        <f>('Pivottable ẨN'!$AN187-SONY!$O$4)/SONY!$O$8</f>
        <v>-0.26558592040304557</v>
      </c>
      <c r="AN187" s="42">
        <v>3738000</v>
      </c>
    </row>
    <row r="188" spans="1:40">
      <c r="A188" s="92">
        <v>45194.291666666664</v>
      </c>
      <c r="B188" s="40">
        <v>174.99100000000001</v>
      </c>
      <c r="C188" s="40">
        <v>176.08</v>
      </c>
      <c r="D188" s="40">
        <v>176.97</v>
      </c>
      <c r="E188" s="40">
        <v>174.15</v>
      </c>
      <c r="F188" s="40">
        <v>174.2</v>
      </c>
      <c r="G188" s="40">
        <v>46172700</v>
      </c>
      <c r="H188" s="40">
        <f>('Pivottable ẨN'!$G188-AAPL!$O$4)/AAPL!$O$8</f>
        <v>-0.86468377109199601</v>
      </c>
      <c r="I188" s="41">
        <v>45194.291666666664</v>
      </c>
      <c r="J188" s="40">
        <v>33.725900000000003</v>
      </c>
      <c r="K188" s="40">
        <v>34.29</v>
      </c>
      <c r="L188" s="40">
        <v>34.369999999999997</v>
      </c>
      <c r="M188" s="40">
        <v>33.770000000000003</v>
      </c>
      <c r="N188" s="40">
        <v>34</v>
      </c>
      <c r="O188" s="40">
        <f>('Pivottable ẨN'!$P188-INTC!$O$4)/INTC!$O$8</f>
        <v>-0.7378638725000034</v>
      </c>
      <c r="P188" s="40">
        <v>21729400</v>
      </c>
      <c r="Q188" s="41">
        <v>45194.291666666664</v>
      </c>
      <c r="R188" s="40">
        <v>315.17430000000002</v>
      </c>
      <c r="S188" s="40">
        <v>317.54000000000002</v>
      </c>
      <c r="T188" s="40">
        <v>317.67</v>
      </c>
      <c r="U188" s="40">
        <v>315</v>
      </c>
      <c r="V188" s="40">
        <v>316.58999999999997</v>
      </c>
      <c r="W188" s="40">
        <v>17836000</v>
      </c>
      <c r="X188" s="40">
        <f>('Pivottable ẨN'!$W188-MSFT!$O$4)/MSFT!$O$8</f>
        <v>-0.84841215205607823</v>
      </c>
      <c r="Y188" s="41">
        <v>45194.291666666664</v>
      </c>
      <c r="Z188" s="40">
        <v>42.209200000000003</v>
      </c>
      <c r="AA188" s="40">
        <v>42.222000000000001</v>
      </c>
      <c r="AB188" s="40">
        <v>42.536000000000001</v>
      </c>
      <c r="AC188" s="40">
        <v>41.177</v>
      </c>
      <c r="AD188" s="40">
        <v>41.591000000000001</v>
      </c>
      <c r="AE188" s="40">
        <f>('Pivottable ẨN'!$AF188-NVDA!$O$4)/NVDA!$O$8</f>
        <v>-0.16790639843575705</v>
      </c>
      <c r="AF188" s="40">
        <v>419091000</v>
      </c>
      <c r="AG188" s="41">
        <v>45194.291666666664</v>
      </c>
      <c r="AH188" s="40">
        <v>16.325399999999998</v>
      </c>
      <c r="AI188" s="40">
        <v>16.654</v>
      </c>
      <c r="AJ188" s="40">
        <v>16.678000000000001</v>
      </c>
      <c r="AK188" s="40">
        <v>16.545999999999999</v>
      </c>
      <c r="AL188" s="40">
        <v>16.61</v>
      </c>
      <c r="AM188" s="40">
        <f>('Pivottable ẨN'!$AN188-SONY!$O$4)/SONY!$O$8</f>
        <v>-0.55773554996651475</v>
      </c>
      <c r="AN188" s="40">
        <v>3040000</v>
      </c>
    </row>
    <row r="189" spans="1:40">
      <c r="A189" s="93">
        <v>44361.291666666664</v>
      </c>
      <c r="B189" s="42">
        <v>127.9982</v>
      </c>
      <c r="C189" s="42">
        <v>130.47999999999999</v>
      </c>
      <c r="D189" s="42">
        <v>130.54</v>
      </c>
      <c r="E189" s="42">
        <v>127.07</v>
      </c>
      <c r="F189" s="42">
        <v>127.82</v>
      </c>
      <c r="G189" s="42">
        <v>96906500</v>
      </c>
      <c r="H189" s="42">
        <f>('Pivottable ẨN'!$G189-AAPL!$O$4)/AAPL!$O$8</f>
        <v>9.132176568826747E-2</v>
      </c>
      <c r="I189" s="43">
        <v>44361.291666666664</v>
      </c>
      <c r="J189" s="42">
        <v>53.250500000000002</v>
      </c>
      <c r="K189" s="42">
        <v>58.19</v>
      </c>
      <c r="L189" s="42">
        <v>58.2</v>
      </c>
      <c r="M189" s="42">
        <v>57.23</v>
      </c>
      <c r="N189" s="42">
        <v>58.02</v>
      </c>
      <c r="O189" s="42">
        <f>('Pivottable ẨN'!$P189-INTC!$O$4)/INTC!$O$8</f>
        <v>-0.73553735627344863</v>
      </c>
      <c r="P189" s="42">
        <v>21784500</v>
      </c>
      <c r="Q189" s="43">
        <v>44361.291666666664</v>
      </c>
      <c r="R189" s="42">
        <v>252.87960000000001</v>
      </c>
      <c r="S189" s="42">
        <v>259.89</v>
      </c>
      <c r="T189" s="42">
        <v>259.95</v>
      </c>
      <c r="U189" s="42">
        <v>256.8</v>
      </c>
      <c r="V189" s="42">
        <v>257.89999999999998</v>
      </c>
      <c r="W189" s="42">
        <v>19150500</v>
      </c>
      <c r="X189" s="42">
        <f>('Pivottable ẨN'!$W189-MSFT!$O$4)/MSFT!$O$8</f>
        <v>-0.74502511831510121</v>
      </c>
      <c r="Y189" s="43">
        <v>44361.291666666664</v>
      </c>
      <c r="Z189" s="42">
        <v>17.9847</v>
      </c>
      <c r="AA189" s="42">
        <v>18.018699999999999</v>
      </c>
      <c r="AB189" s="42">
        <v>18.0395</v>
      </c>
      <c r="AC189" s="42">
        <v>17.662800000000001</v>
      </c>
      <c r="AD189" s="42">
        <v>17.905999999999999</v>
      </c>
      <c r="AE189" s="42">
        <f>('Pivottable ẨN'!$AF189-NVDA!$O$4)/NVDA!$O$8</f>
        <v>-0.69212739843608762</v>
      </c>
      <c r="AF189" s="42">
        <v>321376000</v>
      </c>
      <c r="AG189" s="43">
        <v>44361.291666666664</v>
      </c>
      <c r="AH189" s="42">
        <v>19.0656</v>
      </c>
      <c r="AI189" s="42">
        <v>19.885999999999999</v>
      </c>
      <c r="AJ189" s="42">
        <v>19.974</v>
      </c>
      <c r="AK189" s="42">
        <v>19.762</v>
      </c>
      <c r="AL189" s="42">
        <v>19.776</v>
      </c>
      <c r="AM189" s="42">
        <f>('Pivottable ẨN'!$AN189-SONY!$O$4)/SONY!$O$8</f>
        <v>-0.81221545652036753</v>
      </c>
      <c r="AN189" s="42">
        <v>2432000</v>
      </c>
    </row>
    <row r="190" spans="1:40">
      <c r="A190" s="92">
        <v>43847.291666666664</v>
      </c>
      <c r="B190" s="40">
        <v>77.250799999999998</v>
      </c>
      <c r="C190" s="40">
        <v>79.682500000000005</v>
      </c>
      <c r="D190" s="40">
        <v>79.685000000000002</v>
      </c>
      <c r="E190" s="40">
        <v>78.75</v>
      </c>
      <c r="F190" s="40">
        <v>79.067499999999995</v>
      </c>
      <c r="G190" s="40">
        <v>137816400</v>
      </c>
      <c r="H190" s="40">
        <f>('Pivottable ẨN'!$G190-AAPL!$O$4)/AAPL!$O$8</f>
        <v>0.86221002773697863</v>
      </c>
      <c r="I190" s="41">
        <v>43847.291666666664</v>
      </c>
      <c r="J190" s="40">
        <v>52.572699999999998</v>
      </c>
      <c r="K190" s="40">
        <v>59.6</v>
      </c>
      <c r="L190" s="40">
        <v>60</v>
      </c>
      <c r="M190" s="40">
        <v>59.24</v>
      </c>
      <c r="N190" s="40">
        <v>59.98</v>
      </c>
      <c r="O190" s="40">
        <f>('Pivottable ẨN'!$P190-INTC!$O$4)/INTC!$O$8</f>
        <v>-0.73473933165127281</v>
      </c>
      <c r="P190" s="40">
        <v>21803400</v>
      </c>
      <c r="Q190" s="41">
        <v>43847.291666666664</v>
      </c>
      <c r="R190" s="40">
        <v>160.14869999999999</v>
      </c>
      <c r="S190" s="40">
        <v>167.1</v>
      </c>
      <c r="T190" s="40">
        <v>167.47</v>
      </c>
      <c r="U190" s="40">
        <v>165.43</v>
      </c>
      <c r="V190" s="40">
        <v>167.42</v>
      </c>
      <c r="W190" s="40">
        <v>34371700</v>
      </c>
      <c r="X190" s="40">
        <f>('Pivottable ẨN'!$W190-MSFT!$O$4)/MSFT!$O$8</f>
        <v>0.45214089003648394</v>
      </c>
      <c r="Y190" s="41">
        <v>43847.291666666664</v>
      </c>
      <c r="Z190" s="40">
        <v>6.2064000000000004</v>
      </c>
      <c r="AA190" s="40">
        <v>6.2320000000000002</v>
      </c>
      <c r="AB190" s="40">
        <v>6.25</v>
      </c>
      <c r="AC190" s="40">
        <v>6.1841999999999997</v>
      </c>
      <c r="AD190" s="40">
        <v>6.2424999999999997</v>
      </c>
      <c r="AE190" s="40">
        <f>('Pivottable ẨN'!$AF190-NVDA!$O$4)/NVDA!$O$8</f>
        <v>-1.0547017428460794</v>
      </c>
      <c r="AF190" s="40">
        <v>253792000</v>
      </c>
      <c r="AG190" s="41">
        <v>43847.291666666664</v>
      </c>
      <c r="AH190" s="40">
        <v>13.766999999999999</v>
      </c>
      <c r="AI190" s="40">
        <v>14.496</v>
      </c>
      <c r="AJ190" s="40">
        <v>14.544</v>
      </c>
      <c r="AK190" s="40">
        <v>14.432</v>
      </c>
      <c r="AL190" s="40">
        <v>14.544</v>
      </c>
      <c r="AM190" s="40">
        <f>('Pivottable ẨN'!$AN190-SONY!$O$4)/SONY!$O$8</f>
        <v>-0.19673403779102452</v>
      </c>
      <c r="AN190" s="40">
        <v>3902500</v>
      </c>
    </row>
    <row r="191" spans="1:40">
      <c r="A191" s="93">
        <v>44350.291666666664</v>
      </c>
      <c r="B191" s="42">
        <v>121.1902</v>
      </c>
      <c r="C191" s="42">
        <v>123.54</v>
      </c>
      <c r="D191" s="42">
        <v>124.85</v>
      </c>
      <c r="E191" s="42">
        <v>123.13</v>
      </c>
      <c r="F191" s="42">
        <v>124.68</v>
      </c>
      <c r="G191" s="42">
        <v>76229200</v>
      </c>
      <c r="H191" s="42">
        <f>('Pivottable ẨN'!$G191-AAPL!$O$4)/AAPL!$O$8</f>
        <v>-0.29831223148258396</v>
      </c>
      <c r="I191" s="43">
        <v>44350.291666666664</v>
      </c>
      <c r="J191" s="42">
        <v>51.466000000000001</v>
      </c>
      <c r="K191" s="42">
        <v>56.24</v>
      </c>
      <c r="L191" s="42">
        <v>57.1</v>
      </c>
      <c r="M191" s="42">
        <v>56.09</v>
      </c>
      <c r="N191" s="42">
        <v>56.98</v>
      </c>
      <c r="O191" s="42">
        <f>('Pivottable ẨN'!$P191-INTC!$O$4)/INTC!$O$8</f>
        <v>-0.73356129530425151</v>
      </c>
      <c r="P191" s="42">
        <v>21831300</v>
      </c>
      <c r="Q191" s="43">
        <v>44350.291666666664</v>
      </c>
      <c r="R191" s="42">
        <v>239.08199999999999</v>
      </c>
      <c r="S191" s="42">
        <v>245.71</v>
      </c>
      <c r="T191" s="42">
        <v>246.34</v>
      </c>
      <c r="U191" s="42">
        <v>243</v>
      </c>
      <c r="V191" s="42">
        <v>245.22</v>
      </c>
      <c r="W191" s="42">
        <v>25307700</v>
      </c>
      <c r="X191" s="42">
        <f>('Pivottable ẨN'!$W191-MSFT!$O$4)/MSFT!$O$8</f>
        <v>-0.26075380287201</v>
      </c>
      <c r="Y191" s="43">
        <v>44350.291666666664</v>
      </c>
      <c r="Z191" s="42">
        <v>16.933800000000002</v>
      </c>
      <c r="AA191" s="42">
        <v>16.9697</v>
      </c>
      <c r="AB191" s="42">
        <v>17.259</v>
      </c>
      <c r="AC191" s="42">
        <v>16.582999999999998</v>
      </c>
      <c r="AD191" s="42">
        <v>16.700800000000001</v>
      </c>
      <c r="AE191" s="42">
        <f>('Pivottable ẨN'!$AF191-NVDA!$O$4)/NVDA!$O$8</f>
        <v>0.69538041174746135</v>
      </c>
      <c r="AF191" s="42">
        <v>580008000</v>
      </c>
      <c r="AG191" s="43">
        <v>44350.291666666664</v>
      </c>
      <c r="AH191" s="42">
        <v>18.935199999999998</v>
      </c>
      <c r="AI191" s="42">
        <v>19.75</v>
      </c>
      <c r="AJ191" s="42">
        <v>19.861999999999998</v>
      </c>
      <c r="AK191" s="42">
        <v>19.420000000000002</v>
      </c>
      <c r="AL191" s="42">
        <v>19.553999999999998</v>
      </c>
      <c r="AM191" s="42">
        <f>('Pivottable ẨN'!$AN191-SONY!$O$4)/SONY!$O$8</f>
        <v>-0.25072730743814131</v>
      </c>
      <c r="AN191" s="42">
        <v>3773500</v>
      </c>
    </row>
    <row r="192" spans="1:40">
      <c r="A192" s="92">
        <v>43970.291666666664</v>
      </c>
      <c r="B192" s="40">
        <v>76.281999999999996</v>
      </c>
      <c r="C192" s="40">
        <v>78.284999999999997</v>
      </c>
      <c r="D192" s="40">
        <v>79.63</v>
      </c>
      <c r="E192" s="40">
        <v>78.252499999999998</v>
      </c>
      <c r="F192" s="40">
        <v>78.757499999999993</v>
      </c>
      <c r="G192" s="40">
        <v>101729600</v>
      </c>
      <c r="H192" s="40">
        <f>('Pivottable ẨN'!$G192-AAPL!$O$4)/AAPL!$O$8</f>
        <v>0.18220615251608027</v>
      </c>
      <c r="I192" s="41">
        <v>43970.291666666664</v>
      </c>
      <c r="J192" s="40">
        <v>53.745100000000001</v>
      </c>
      <c r="K192" s="40">
        <v>60.29</v>
      </c>
      <c r="L192" s="40">
        <v>61.77</v>
      </c>
      <c r="M192" s="40">
        <v>59.85</v>
      </c>
      <c r="N192" s="40">
        <v>60.13</v>
      </c>
      <c r="O192" s="40">
        <f>('Pivottable ẨN'!$P192-INTC!$O$4)/INTC!$O$8</f>
        <v>-0.73213836251232967</v>
      </c>
      <c r="P192" s="40">
        <v>21865000</v>
      </c>
      <c r="Q192" s="41">
        <v>43970.291666666664</v>
      </c>
      <c r="R192" s="40">
        <v>176.4717</v>
      </c>
      <c r="S192" s="40">
        <v>183.63</v>
      </c>
      <c r="T192" s="40">
        <v>186.6</v>
      </c>
      <c r="U192" s="40">
        <v>183.49</v>
      </c>
      <c r="V192" s="40">
        <v>185.03</v>
      </c>
      <c r="W192" s="40">
        <v>26799100</v>
      </c>
      <c r="X192" s="40">
        <f>('Pivottable ẨN'!$W192-MSFT!$O$4)/MSFT!$O$8</f>
        <v>-0.14345336763329333</v>
      </c>
      <c r="Y192" s="41">
        <v>43970.291666666664</v>
      </c>
      <c r="Z192" s="40">
        <v>8.7745999999999995</v>
      </c>
      <c r="AA192" s="40">
        <v>8.8055000000000003</v>
      </c>
      <c r="AB192" s="40">
        <v>9.0875000000000004</v>
      </c>
      <c r="AC192" s="40">
        <v>8.7627000000000006</v>
      </c>
      <c r="AD192" s="40">
        <v>8.7902000000000005</v>
      </c>
      <c r="AE192" s="40">
        <f>('Pivottable ẨN'!$AF192-NVDA!$O$4)/NVDA!$O$8</f>
        <v>1.4320312222887845</v>
      </c>
      <c r="AF192" s="40">
        <v>717320000</v>
      </c>
      <c r="AG192" s="41">
        <v>43970.291666666664</v>
      </c>
      <c r="AH192" s="40">
        <v>12.0212</v>
      </c>
      <c r="AI192" s="40">
        <v>12.61</v>
      </c>
      <c r="AJ192" s="40">
        <v>12.868</v>
      </c>
      <c r="AK192" s="40">
        <v>12.6</v>
      </c>
      <c r="AL192" s="40">
        <v>12.858000000000001</v>
      </c>
      <c r="AM192" s="40">
        <f>('Pivottable ẨN'!$AN192-SONY!$O$4)/SONY!$O$8</f>
        <v>2.6031727630181831</v>
      </c>
      <c r="AN192" s="40">
        <v>10592000</v>
      </c>
    </row>
    <row r="193" spans="1:40">
      <c r="A193" s="93">
        <v>44125.291666666664</v>
      </c>
      <c r="B193" s="42">
        <v>114.0851</v>
      </c>
      <c r="C193" s="42">
        <v>116.87</v>
      </c>
      <c r="D193" s="42">
        <v>118.71</v>
      </c>
      <c r="E193" s="42">
        <v>116.45</v>
      </c>
      <c r="F193" s="42">
        <v>116.67</v>
      </c>
      <c r="G193" s="42">
        <v>89946000</v>
      </c>
      <c r="H193" s="42">
        <f>('Pivottable ẨN'!$G193-AAPL!$O$4)/AAPL!$O$8</f>
        <v>-3.9838851863720041E-2</v>
      </c>
      <c r="I193" s="43">
        <v>44125.291666666664</v>
      </c>
      <c r="J193" s="42">
        <v>48.016100000000002</v>
      </c>
      <c r="K193" s="42">
        <v>53.5</v>
      </c>
      <c r="L193" s="42">
        <v>54.07</v>
      </c>
      <c r="M193" s="42">
        <v>52.82</v>
      </c>
      <c r="N193" s="42">
        <v>53.14</v>
      </c>
      <c r="O193" s="42">
        <f>('Pivottable ẨN'!$P193-INTC!$O$4)/INTC!$O$8</f>
        <v>-0.73209613898734682</v>
      </c>
      <c r="P193" s="42">
        <v>21866000</v>
      </c>
      <c r="Q193" s="43">
        <v>44125.291666666664</v>
      </c>
      <c r="R193" s="42">
        <v>207.50190000000001</v>
      </c>
      <c r="S193" s="42">
        <v>214.8</v>
      </c>
      <c r="T193" s="42">
        <v>216.92</v>
      </c>
      <c r="U193" s="42">
        <v>213.12</v>
      </c>
      <c r="V193" s="42">
        <v>213.12</v>
      </c>
      <c r="W193" s="42">
        <v>22724900</v>
      </c>
      <c r="X193" s="42">
        <f>('Pivottable ẨN'!$W193-MSFT!$O$4)/MSFT!$O$8</f>
        <v>-0.46389418381244008</v>
      </c>
      <c r="Y193" s="43">
        <v>44125.291666666664</v>
      </c>
      <c r="Z193" s="42">
        <v>13.487500000000001</v>
      </c>
      <c r="AA193" s="42">
        <v>13.524699999999999</v>
      </c>
      <c r="AB193" s="42">
        <v>13.791499999999999</v>
      </c>
      <c r="AC193" s="42">
        <v>13.477499999999999</v>
      </c>
      <c r="AD193" s="42">
        <v>13.625</v>
      </c>
      <c r="AE193" s="42">
        <f>('Pivottable ẨN'!$AF193-NVDA!$O$4)/NVDA!$O$8</f>
        <v>-1.2381562924649843</v>
      </c>
      <c r="AF193" s="42">
        <v>219596000</v>
      </c>
      <c r="AG193" s="43">
        <v>44125.291666666664</v>
      </c>
      <c r="AH193" s="42">
        <v>14.2751</v>
      </c>
      <c r="AI193" s="42">
        <v>14.928000000000001</v>
      </c>
      <c r="AJ193" s="42">
        <v>15.086</v>
      </c>
      <c r="AK193" s="42">
        <v>14.88</v>
      </c>
      <c r="AL193" s="42">
        <v>15.066000000000001</v>
      </c>
      <c r="AM193" s="42">
        <f>('Pivottable ẨN'!$AN193-SONY!$O$4)/SONY!$O$8</f>
        <v>-2.7349642915002405E-3</v>
      </c>
      <c r="AN193" s="42">
        <v>4366000</v>
      </c>
    </row>
    <row r="194" spans="1:40">
      <c r="A194" s="92">
        <v>44118.291666666664</v>
      </c>
      <c r="B194" s="40">
        <v>118.3022</v>
      </c>
      <c r="C194" s="40">
        <v>121.19</v>
      </c>
      <c r="D194" s="40">
        <v>123.03</v>
      </c>
      <c r="E194" s="40">
        <v>119.62</v>
      </c>
      <c r="F194" s="40">
        <v>121</v>
      </c>
      <c r="G194" s="40">
        <v>150712000</v>
      </c>
      <c r="H194" s="40">
        <f>('Pivottable ẨN'!$G194-AAPL!$O$4)/AAPL!$O$8</f>
        <v>1.105209073739911</v>
      </c>
      <c r="I194" s="41">
        <v>44118.291666666664</v>
      </c>
      <c r="J194" s="40">
        <v>48.061</v>
      </c>
      <c r="K194" s="40">
        <v>53.55</v>
      </c>
      <c r="L194" s="40">
        <v>54.4</v>
      </c>
      <c r="M194" s="40">
        <v>53.51</v>
      </c>
      <c r="N194" s="40">
        <v>54.01</v>
      </c>
      <c r="O194" s="40">
        <f>('Pivottable ẨN'!$P194-INTC!$O$4)/INTC!$O$8</f>
        <v>-0.73174990608248747</v>
      </c>
      <c r="P194" s="40">
        <v>21874200</v>
      </c>
      <c r="Q194" s="41">
        <v>44118.291666666664</v>
      </c>
      <c r="R194" s="40">
        <v>213.35599999999999</v>
      </c>
      <c r="S194" s="40">
        <v>220.86</v>
      </c>
      <c r="T194" s="40">
        <v>224.22</v>
      </c>
      <c r="U194" s="40">
        <v>219.13</v>
      </c>
      <c r="V194" s="40">
        <v>223</v>
      </c>
      <c r="W194" s="40">
        <v>23421700</v>
      </c>
      <c r="X194" s="40">
        <f>('Pivottable ẨN'!$W194-MSFT!$O$4)/MSFT!$O$8</f>
        <v>-0.40909001103898041</v>
      </c>
      <c r="Y194" s="41">
        <v>44118.291666666664</v>
      </c>
      <c r="Z194" s="40">
        <v>14.0564</v>
      </c>
      <c r="AA194" s="40">
        <v>14.0953</v>
      </c>
      <c r="AB194" s="40">
        <v>14.342700000000001</v>
      </c>
      <c r="AC194" s="40">
        <v>13.96</v>
      </c>
      <c r="AD194" s="40">
        <v>14.2905</v>
      </c>
      <c r="AE194" s="40">
        <f>('Pivottable ẨN'!$AF194-NVDA!$O$4)/NVDA!$O$8</f>
        <v>-0.93502388307012507</v>
      </c>
      <c r="AF194" s="40">
        <v>276100000</v>
      </c>
      <c r="AG194" s="41">
        <v>44118.291666666664</v>
      </c>
      <c r="AH194" s="40">
        <v>14.2311</v>
      </c>
      <c r="AI194" s="40">
        <v>14.882</v>
      </c>
      <c r="AJ194" s="40">
        <v>14.98</v>
      </c>
      <c r="AK194" s="40">
        <v>14.853999999999999</v>
      </c>
      <c r="AL194" s="40">
        <v>14.922000000000001</v>
      </c>
      <c r="AM194" s="40">
        <f>('Pivottable ẨN'!$AN194-SONY!$O$4)/SONY!$O$8</f>
        <v>0.14292129801234971</v>
      </c>
      <c r="AN194" s="40">
        <v>4714000</v>
      </c>
    </row>
    <row r="195" spans="1:40">
      <c r="A195" s="93">
        <v>43837.291666666664</v>
      </c>
      <c r="B195" s="42">
        <v>72.320999999999998</v>
      </c>
      <c r="C195" s="42">
        <v>74.597499999999997</v>
      </c>
      <c r="D195" s="42">
        <v>75.224999999999994</v>
      </c>
      <c r="E195" s="42">
        <v>74.37</v>
      </c>
      <c r="F195" s="42">
        <v>74.959999999999994</v>
      </c>
      <c r="G195" s="42">
        <v>108872000</v>
      </c>
      <c r="H195" s="42">
        <f>('Pivottable ẨN'!$G195-AAPL!$O$4)/AAPL!$O$8</f>
        <v>0.31679441410695963</v>
      </c>
      <c r="I195" s="43">
        <v>43837.291666666664</v>
      </c>
      <c r="J195" s="42">
        <v>51.981699999999996</v>
      </c>
      <c r="K195" s="42">
        <v>58.93</v>
      </c>
      <c r="L195" s="42">
        <v>59.8</v>
      </c>
      <c r="M195" s="42">
        <v>58.89</v>
      </c>
      <c r="N195" s="42">
        <v>59.78</v>
      </c>
      <c r="O195" s="42">
        <f>('Pivottable ẨN'!$P195-INTC!$O$4)/INTC!$O$8</f>
        <v>-0.73166968138502009</v>
      </c>
      <c r="P195" s="42">
        <v>21876100</v>
      </c>
      <c r="Q195" s="43">
        <v>43837.291666666664</v>
      </c>
      <c r="R195" s="42">
        <v>151.0247</v>
      </c>
      <c r="S195" s="42">
        <v>157.58000000000001</v>
      </c>
      <c r="T195" s="42">
        <v>159.66999999999999</v>
      </c>
      <c r="U195" s="42">
        <v>157.32</v>
      </c>
      <c r="V195" s="42">
        <v>159.32</v>
      </c>
      <c r="W195" s="42">
        <v>21634100</v>
      </c>
      <c r="X195" s="42">
        <f>('Pivottable ẨN'!$W195-MSFT!$O$4)/MSFT!$O$8</f>
        <v>-0.54968693877984798</v>
      </c>
      <c r="Y195" s="43">
        <v>43837.291666666664</v>
      </c>
      <c r="Z195" s="42">
        <v>5.9736000000000002</v>
      </c>
      <c r="AA195" s="42">
        <v>5.9983000000000004</v>
      </c>
      <c r="AB195" s="42">
        <v>6.0442999999999998</v>
      </c>
      <c r="AC195" s="42">
        <v>5.9097</v>
      </c>
      <c r="AD195" s="42">
        <v>5.9550000000000001</v>
      </c>
      <c r="AE195" s="42">
        <f>('Pivottable ẨN'!$AF195-NVDA!$O$4)/NVDA!$O$8</f>
        <v>-0.72710586561105728</v>
      </c>
      <c r="AF195" s="42">
        <v>314856000</v>
      </c>
      <c r="AG195" s="43">
        <v>43837.291666666664</v>
      </c>
      <c r="AH195" s="42">
        <v>13.334</v>
      </c>
      <c r="AI195" s="42">
        <v>14.04</v>
      </c>
      <c r="AJ195" s="42">
        <v>14.116</v>
      </c>
      <c r="AK195" s="42">
        <v>13.962</v>
      </c>
      <c r="AL195" s="42">
        <v>14.102</v>
      </c>
      <c r="AM195" s="42">
        <f>('Pivottable ẨN'!$AN195-SONY!$O$4)/SONY!$O$8</f>
        <v>0.92435877422294699</v>
      </c>
      <c r="AN195" s="42">
        <v>6581000</v>
      </c>
    </row>
    <row r="196" spans="1:40">
      <c r="A196" s="92">
        <v>44363.291666666664</v>
      </c>
      <c r="B196" s="40">
        <v>127.67449999999999</v>
      </c>
      <c r="C196" s="40">
        <v>130.15</v>
      </c>
      <c r="D196" s="40">
        <v>130.88999999999999</v>
      </c>
      <c r="E196" s="40">
        <v>128.46</v>
      </c>
      <c r="F196" s="40">
        <v>130.37</v>
      </c>
      <c r="G196" s="40">
        <v>91815000</v>
      </c>
      <c r="H196" s="40">
        <f>('Pivottable ẨN'!$G196-AAPL!$O$4)/AAPL!$O$8</f>
        <v>-4.620233344265306E-3</v>
      </c>
      <c r="I196" s="41">
        <v>44363.291666666664</v>
      </c>
      <c r="J196" s="40">
        <v>52.3628</v>
      </c>
      <c r="K196" s="40">
        <v>57.22</v>
      </c>
      <c r="L196" s="40">
        <v>58.37</v>
      </c>
      <c r="M196" s="40">
        <v>56.77</v>
      </c>
      <c r="N196" s="40">
        <v>58.15</v>
      </c>
      <c r="O196" s="40">
        <f>('Pivottable ẨN'!$P196-INTC!$O$4)/INTC!$O$8</f>
        <v>-0.73151767669508183</v>
      </c>
      <c r="P196" s="40">
        <v>21879700</v>
      </c>
      <c r="Q196" s="41">
        <v>44363.291666666664</v>
      </c>
      <c r="R196" s="40">
        <v>250.43729999999999</v>
      </c>
      <c r="S196" s="40">
        <v>257.38</v>
      </c>
      <c r="T196" s="40">
        <v>260.58</v>
      </c>
      <c r="U196" s="40">
        <v>254.42</v>
      </c>
      <c r="V196" s="40">
        <v>259.39999999999998</v>
      </c>
      <c r="W196" s="40">
        <v>27220000</v>
      </c>
      <c r="X196" s="40">
        <f>('Pivottable ẨN'!$W196-MSFT!$O$4)/MSFT!$O$8</f>
        <v>-0.11034906751798164</v>
      </c>
      <c r="Y196" s="41">
        <v>44363.291666666664</v>
      </c>
      <c r="Z196" s="40">
        <v>17.776599999999998</v>
      </c>
      <c r="AA196" s="40">
        <v>17.810199999999998</v>
      </c>
      <c r="AB196" s="40">
        <v>17.954799999999999</v>
      </c>
      <c r="AC196" s="40">
        <v>17.584499999999998</v>
      </c>
      <c r="AD196" s="40">
        <v>17.790800000000001</v>
      </c>
      <c r="AE196" s="40">
        <f>('Pivottable ẨN'!$AF196-NVDA!$O$4)/NVDA!$O$8</f>
        <v>-0.7685864650277543</v>
      </c>
      <c r="AF196" s="40">
        <v>307124000</v>
      </c>
      <c r="AG196" s="41">
        <v>44363.291666666664</v>
      </c>
      <c r="AH196" s="40">
        <v>18.568999999999999</v>
      </c>
      <c r="AI196" s="40">
        <v>19.367999999999999</v>
      </c>
      <c r="AJ196" s="40">
        <v>19.582000000000001</v>
      </c>
      <c r="AK196" s="40">
        <v>19.3</v>
      </c>
      <c r="AL196" s="40">
        <v>19.564</v>
      </c>
      <c r="AM196" s="40">
        <f>('Pivottable ẨN'!$AN196-SONY!$O$4)/SONY!$O$8</f>
        <v>-0.59226612939199641</v>
      </c>
      <c r="AN196" s="40">
        <v>2957500</v>
      </c>
    </row>
    <row r="197" spans="1:40">
      <c r="A197" s="93">
        <v>44230.291666666664</v>
      </c>
      <c r="B197" s="42">
        <v>130.97389999999999</v>
      </c>
      <c r="C197" s="42">
        <v>133.94</v>
      </c>
      <c r="D197" s="42">
        <v>135.77000000000001</v>
      </c>
      <c r="E197" s="42">
        <v>133.61000000000001</v>
      </c>
      <c r="F197" s="42">
        <v>135.76</v>
      </c>
      <c r="G197" s="42">
        <v>89880900</v>
      </c>
      <c r="H197" s="42">
        <f>('Pivottable ẨN'!$G197-AAPL!$O$4)/AAPL!$O$8</f>
        <v>-4.1065567789678577E-2</v>
      </c>
      <c r="I197" s="43">
        <v>44230.291666666664</v>
      </c>
      <c r="J197" s="42">
        <v>52.144199999999998</v>
      </c>
      <c r="K197" s="42">
        <v>57.68</v>
      </c>
      <c r="L197" s="42">
        <v>58.33</v>
      </c>
      <c r="M197" s="42">
        <v>57.38</v>
      </c>
      <c r="N197" s="42">
        <v>57.89</v>
      </c>
      <c r="O197" s="42">
        <f>('Pivottable ẨN'!$P197-INTC!$O$4)/INTC!$O$8</f>
        <v>-0.73094765910781334</v>
      </c>
      <c r="P197" s="42">
        <v>21893200</v>
      </c>
      <c r="Q197" s="43">
        <v>44230.291666666664</v>
      </c>
      <c r="R197" s="42">
        <v>235.35839999999999</v>
      </c>
      <c r="S197" s="42">
        <v>243</v>
      </c>
      <c r="T197" s="42">
        <v>245.09</v>
      </c>
      <c r="U197" s="42">
        <v>239.26</v>
      </c>
      <c r="V197" s="42">
        <v>239.57</v>
      </c>
      <c r="W197" s="42">
        <v>27158100</v>
      </c>
      <c r="X197" s="42">
        <f>('Pivottable ẨN'!$W197-MSFT!$O$4)/MSFT!$O$8</f>
        <v>-0.1152175782738329</v>
      </c>
      <c r="Y197" s="43">
        <v>44230.291666666664</v>
      </c>
      <c r="Z197" s="42">
        <v>13.497199999999999</v>
      </c>
      <c r="AA197" s="42">
        <v>13.5305</v>
      </c>
      <c r="AB197" s="42">
        <v>13.931800000000001</v>
      </c>
      <c r="AC197" s="42">
        <v>13.516500000000001</v>
      </c>
      <c r="AD197" s="42">
        <v>13.635999999999999</v>
      </c>
      <c r="AE197" s="42">
        <f>('Pivottable ẨN'!$AF197-NVDA!$O$4)/NVDA!$O$8</f>
        <v>-1.0996801889802734</v>
      </c>
      <c r="AF197" s="42">
        <v>245408000</v>
      </c>
      <c r="AG197" s="43">
        <v>44230.291666666664</v>
      </c>
      <c r="AH197" s="42">
        <v>21.2883</v>
      </c>
      <c r="AI197" s="42">
        <v>22.262</v>
      </c>
      <c r="AJ197" s="42">
        <v>22.457999999999998</v>
      </c>
      <c r="AK197" s="42">
        <v>21.391999999999999</v>
      </c>
      <c r="AL197" s="42">
        <v>21.66</v>
      </c>
      <c r="AM197" s="42">
        <f>('Pivottable ẨN'!$AN197-SONY!$O$4)/SONY!$O$8</f>
        <v>4.5029824601365025</v>
      </c>
      <c r="AN197" s="42">
        <v>15131000</v>
      </c>
    </row>
    <row r="198" spans="1:40">
      <c r="A198" s="92">
        <v>44007.291666666664</v>
      </c>
      <c r="B198" s="40">
        <v>88.876300000000001</v>
      </c>
      <c r="C198" s="40">
        <v>91.21</v>
      </c>
      <c r="D198" s="40">
        <v>91.25</v>
      </c>
      <c r="E198" s="40">
        <v>89.392499999999998</v>
      </c>
      <c r="F198" s="40">
        <v>90.174999999999997</v>
      </c>
      <c r="G198" s="40">
        <v>137522400</v>
      </c>
      <c r="H198" s="40">
        <f>('Pivottable ẨN'!$G198-AAPL!$O$4)/AAPL!$O$8</f>
        <v>0.85667002032942396</v>
      </c>
      <c r="I198" s="41">
        <v>44007.291666666664</v>
      </c>
      <c r="J198" s="40">
        <v>52.158299999999997</v>
      </c>
      <c r="K198" s="40">
        <v>58.51</v>
      </c>
      <c r="L198" s="40">
        <v>59.09</v>
      </c>
      <c r="M198" s="40">
        <v>57.48</v>
      </c>
      <c r="N198" s="40">
        <v>58.98</v>
      </c>
      <c r="O198" s="40">
        <f>('Pivottable ẨN'!$P198-INTC!$O$4)/INTC!$O$8</f>
        <v>-0.73036919681554846</v>
      </c>
      <c r="P198" s="40">
        <v>21906900</v>
      </c>
      <c r="Q198" s="41">
        <v>44007.291666666664</v>
      </c>
      <c r="R198" s="40">
        <v>193.06649999999999</v>
      </c>
      <c r="S198" s="40">
        <v>200.34</v>
      </c>
      <c r="T198" s="40">
        <v>200.61</v>
      </c>
      <c r="U198" s="40">
        <v>195.47</v>
      </c>
      <c r="V198" s="40">
        <v>197.8</v>
      </c>
      <c r="W198" s="40">
        <v>27803900</v>
      </c>
      <c r="X198" s="40">
        <f>('Pivottable ẨN'!$W198-MSFT!$O$4)/MSFT!$O$8</f>
        <v>-6.4424617916341131E-2</v>
      </c>
      <c r="Y198" s="41">
        <v>44007.291666666664</v>
      </c>
      <c r="Z198" s="40">
        <v>9.4610000000000003</v>
      </c>
      <c r="AA198" s="40">
        <v>9.49</v>
      </c>
      <c r="AB198" s="40">
        <v>9.5050000000000008</v>
      </c>
      <c r="AC198" s="40">
        <v>9.1822999999999997</v>
      </c>
      <c r="AD198" s="40">
        <v>9.3558000000000003</v>
      </c>
      <c r="AE198" s="40">
        <f>('Pivottable ẨN'!$AF198-NVDA!$O$4)/NVDA!$O$8</f>
        <v>-0.39869453944802968</v>
      </c>
      <c r="AF198" s="40">
        <v>376072000</v>
      </c>
      <c r="AG198" s="41">
        <v>44007.291666666664</v>
      </c>
      <c r="AH198" s="40">
        <v>13.536899999999999</v>
      </c>
      <c r="AI198" s="40">
        <v>14.2</v>
      </c>
      <c r="AJ198" s="40">
        <v>14.224</v>
      </c>
      <c r="AK198" s="40">
        <v>13.944000000000001</v>
      </c>
      <c r="AL198" s="40">
        <v>14.032</v>
      </c>
      <c r="AM198" s="40">
        <f>('Pivottable ẨN'!$AN198-SONY!$O$4)/SONY!$O$8</f>
        <v>-0.40224330443237605</v>
      </c>
      <c r="AN198" s="40">
        <v>3411500</v>
      </c>
    </row>
    <row r="199" spans="1:40">
      <c r="A199" s="93">
        <v>44111.291666666664</v>
      </c>
      <c r="B199" s="42">
        <v>112.3377</v>
      </c>
      <c r="C199" s="42">
        <v>115.08</v>
      </c>
      <c r="D199" s="42">
        <v>115.55</v>
      </c>
      <c r="E199" s="42">
        <v>114.13</v>
      </c>
      <c r="F199" s="42">
        <v>114.62</v>
      </c>
      <c r="G199" s="42">
        <v>96849000</v>
      </c>
      <c r="H199" s="42">
        <f>('Pivottable ẨN'!$G199-AAPL!$O$4)/AAPL!$O$8</f>
        <v>9.0238260838150494E-2</v>
      </c>
      <c r="I199" s="43">
        <v>44111.291666666664</v>
      </c>
      <c r="J199" s="42">
        <v>47.2712</v>
      </c>
      <c r="K199" s="42">
        <v>52.67</v>
      </c>
      <c r="L199" s="42">
        <v>52.9</v>
      </c>
      <c r="M199" s="42">
        <v>51.79</v>
      </c>
      <c r="N199" s="42">
        <v>51.85</v>
      </c>
      <c r="O199" s="42">
        <f>('Pivottable ẨN'!$P199-INTC!$O$4)/INTC!$O$8</f>
        <v>-0.72733754772178016</v>
      </c>
      <c r="P199" s="42">
        <v>21978700</v>
      </c>
      <c r="Q199" s="43">
        <v>44111.291666666664</v>
      </c>
      <c r="R199" s="42">
        <v>202.70079999999999</v>
      </c>
      <c r="S199" s="42">
        <v>209.83</v>
      </c>
      <c r="T199" s="42">
        <v>210.11</v>
      </c>
      <c r="U199" s="42">
        <v>206.72</v>
      </c>
      <c r="V199" s="42">
        <v>207.06</v>
      </c>
      <c r="W199" s="42">
        <v>25681100</v>
      </c>
      <c r="X199" s="42">
        <f>('Pivottable ẨN'!$W199-MSFT!$O$4)/MSFT!$O$8</f>
        <v>-0.23138543588921745</v>
      </c>
      <c r="Y199" s="43">
        <v>44111.291666666664</v>
      </c>
      <c r="Z199" s="42">
        <v>13.9255</v>
      </c>
      <c r="AA199" s="42">
        <v>13.964</v>
      </c>
      <c r="AB199" s="42">
        <v>14.119300000000001</v>
      </c>
      <c r="AC199" s="42">
        <v>13.8635</v>
      </c>
      <c r="AD199" s="42">
        <v>13.9998</v>
      </c>
      <c r="AE199" s="42">
        <f>('Pivottable ẨN'!$AF199-NVDA!$O$4)/NVDA!$O$8</f>
        <v>-0.173308747583793</v>
      </c>
      <c r="AF199" s="42">
        <v>418084000</v>
      </c>
      <c r="AG199" s="43">
        <v>44111.291666666664</v>
      </c>
      <c r="AH199" s="42">
        <v>14.0322</v>
      </c>
      <c r="AI199" s="42">
        <v>14.673999999999999</v>
      </c>
      <c r="AJ199" s="42">
        <v>14.795999999999999</v>
      </c>
      <c r="AK199" s="42">
        <v>14.62</v>
      </c>
      <c r="AL199" s="42">
        <v>14.795999999999999</v>
      </c>
      <c r="AM199" s="42">
        <f>('Pivottable ẨN'!$AN199-SONY!$O$4)/SONY!$O$8</f>
        <v>0.76154186032582738</v>
      </c>
      <c r="AN199" s="42">
        <v>6192000</v>
      </c>
    </row>
    <row r="200" spans="1:40">
      <c r="A200" s="92">
        <v>43986.291666666664</v>
      </c>
      <c r="B200" s="40">
        <v>78.518299999999996</v>
      </c>
      <c r="C200" s="40">
        <v>80.58</v>
      </c>
      <c r="D200" s="40">
        <v>81.405000000000001</v>
      </c>
      <c r="E200" s="40">
        <v>80.194999999999993</v>
      </c>
      <c r="F200" s="40">
        <v>81.097499999999997</v>
      </c>
      <c r="G200" s="40">
        <v>87560400</v>
      </c>
      <c r="H200" s="40">
        <f>('Pivottable ẨN'!$G200-AAPL!$O$4)/AAPL!$O$8</f>
        <v>-8.4792054827877994E-2</v>
      </c>
      <c r="I200" s="41">
        <v>43986.291666666664</v>
      </c>
      <c r="J200" s="40">
        <v>56.1342</v>
      </c>
      <c r="K200" s="40">
        <v>62.97</v>
      </c>
      <c r="L200" s="40">
        <v>63.47</v>
      </c>
      <c r="M200" s="40">
        <v>61.34</v>
      </c>
      <c r="N200" s="40">
        <v>61.74</v>
      </c>
      <c r="O200" s="40">
        <f>('Pivottable ẨN'!$P200-INTC!$O$4)/INTC!$O$8</f>
        <v>-0.72601172903731881</v>
      </c>
      <c r="P200" s="40">
        <v>22010100</v>
      </c>
      <c r="Q200" s="41">
        <v>43986.291666666664</v>
      </c>
      <c r="R200" s="40">
        <v>176.27889999999999</v>
      </c>
      <c r="S200" s="40">
        <v>182.92</v>
      </c>
      <c r="T200" s="40">
        <v>185.84</v>
      </c>
      <c r="U200" s="40">
        <v>182.3</v>
      </c>
      <c r="V200" s="40">
        <v>184.3</v>
      </c>
      <c r="W200" s="40">
        <v>28761800</v>
      </c>
      <c r="X200" s="40">
        <f>('Pivottable ẨN'!$W200-MSFT!$O$4)/MSFT!$O$8</f>
        <v>1.0915389402397438E-2</v>
      </c>
      <c r="Y200" s="41">
        <v>43986.291666666664</v>
      </c>
      <c r="Z200" s="40">
        <v>8.7396999999999991</v>
      </c>
      <c r="AA200" s="40">
        <v>8.7665000000000006</v>
      </c>
      <c r="AB200" s="40">
        <v>8.9431999999999992</v>
      </c>
      <c r="AC200" s="40">
        <v>8.6775000000000002</v>
      </c>
      <c r="AD200" s="40">
        <v>8.7279999999999998</v>
      </c>
      <c r="AE200" s="40">
        <f>('Pivottable ẨN'!$AF200-NVDA!$O$4)/NVDA!$O$8</f>
        <v>-0.14006847417641391</v>
      </c>
      <c r="AF200" s="40">
        <v>424280000</v>
      </c>
      <c r="AG200" s="41">
        <v>43986.291666666664</v>
      </c>
      <c r="AH200" s="40">
        <v>12.618</v>
      </c>
      <c r="AI200" s="40">
        <v>13.236000000000001</v>
      </c>
      <c r="AJ200" s="40">
        <v>13.481999999999999</v>
      </c>
      <c r="AK200" s="40">
        <v>13.212</v>
      </c>
      <c r="AL200" s="40">
        <v>13.4</v>
      </c>
      <c r="AM200" s="40">
        <f>('Pivottable ẨN'!$AN200-SONY!$O$4)/SONY!$O$8</f>
        <v>0.6129557306767851</v>
      </c>
      <c r="AN200" s="40">
        <v>5837000</v>
      </c>
    </row>
    <row r="201" spans="1:40">
      <c r="A201" s="93">
        <v>44425.291666666664</v>
      </c>
      <c r="B201" s="42">
        <v>147.554</v>
      </c>
      <c r="C201" s="42">
        <v>150.19</v>
      </c>
      <c r="D201" s="42">
        <v>151.68</v>
      </c>
      <c r="E201" s="42">
        <v>149.09</v>
      </c>
      <c r="F201" s="42">
        <v>150.22999999999999</v>
      </c>
      <c r="G201" s="42">
        <v>92229700</v>
      </c>
      <c r="H201" s="42">
        <f>('Pivottable ẨN'!$G201-AAPL!$O$4)/AAPL!$O$8</f>
        <v>3.1941920704045054E-3</v>
      </c>
      <c r="I201" s="43">
        <v>44425.291666666664</v>
      </c>
      <c r="J201" s="42">
        <v>48.530700000000003</v>
      </c>
      <c r="K201" s="42">
        <v>52.69</v>
      </c>
      <c r="L201" s="42">
        <v>53.18</v>
      </c>
      <c r="M201" s="42">
        <v>52.22</v>
      </c>
      <c r="N201" s="42">
        <v>53.17</v>
      </c>
      <c r="O201" s="42">
        <f>('Pivottable ẨN'!$P201-INTC!$O$4)/INTC!$O$8</f>
        <v>-0.72580905611740121</v>
      </c>
      <c r="P201" s="42">
        <v>22014900</v>
      </c>
      <c r="Q201" s="43">
        <v>44425.291666666664</v>
      </c>
      <c r="R201" s="42">
        <v>285.17419999999998</v>
      </c>
      <c r="S201" s="42">
        <v>293.08</v>
      </c>
      <c r="T201" s="42">
        <v>293.43</v>
      </c>
      <c r="U201" s="42">
        <v>291.08</v>
      </c>
      <c r="V201" s="42">
        <v>292.39</v>
      </c>
      <c r="W201" s="42">
        <v>20075300</v>
      </c>
      <c r="X201" s="42">
        <f>('Pivottable ẨN'!$W201-MSFT!$O$4)/MSFT!$O$8</f>
        <v>-0.67228846650554974</v>
      </c>
      <c r="Y201" s="43">
        <v>44425.291666666664</v>
      </c>
      <c r="Z201" s="42">
        <v>19.421199999999999</v>
      </c>
      <c r="AA201" s="42">
        <v>19.457999999999998</v>
      </c>
      <c r="AB201" s="42">
        <v>19.77</v>
      </c>
      <c r="AC201" s="42">
        <v>19.266999999999999</v>
      </c>
      <c r="AD201" s="42">
        <v>19.684999999999999</v>
      </c>
      <c r="AE201" s="42">
        <f>('Pivottable ẨN'!$AF201-NVDA!$O$4)/NVDA!$O$8</f>
        <v>-1.3186872389010993</v>
      </c>
      <c r="AF201" s="42">
        <v>204585000</v>
      </c>
      <c r="AG201" s="43">
        <v>44425.291666666664</v>
      </c>
      <c r="AH201" s="42">
        <v>18.883500000000002</v>
      </c>
      <c r="AI201" s="42">
        <v>19.696000000000002</v>
      </c>
      <c r="AJ201" s="42">
        <v>19.852</v>
      </c>
      <c r="AK201" s="42">
        <v>19.608000000000001</v>
      </c>
      <c r="AL201" s="42">
        <v>19.738</v>
      </c>
      <c r="AM201" s="42">
        <f>('Pivottable ẨN'!$AN201-SONY!$O$4)/SONY!$O$8</f>
        <v>-0.20719784973814018</v>
      </c>
      <c r="AN201" s="42">
        <v>3877500</v>
      </c>
    </row>
    <row r="202" spans="1:40">
      <c r="A202" s="92">
        <v>44453.291666666664</v>
      </c>
      <c r="B202" s="40">
        <v>145.5204</v>
      </c>
      <c r="C202" s="40">
        <v>148.12</v>
      </c>
      <c r="D202" s="40">
        <v>151.07</v>
      </c>
      <c r="E202" s="40">
        <v>146.91</v>
      </c>
      <c r="F202" s="40">
        <v>150.35</v>
      </c>
      <c r="G202" s="40">
        <v>109296300</v>
      </c>
      <c r="H202" s="40">
        <f>('Pivottable ẨN'!$G202-AAPL!$O$4)/AAPL!$O$8</f>
        <v>0.32478973772269243</v>
      </c>
      <c r="I202" s="41">
        <v>44453.291666666664</v>
      </c>
      <c r="J202" s="40">
        <v>50.216299999999997</v>
      </c>
      <c r="K202" s="40">
        <v>54.52</v>
      </c>
      <c r="L202" s="40">
        <v>55.44</v>
      </c>
      <c r="M202" s="40">
        <v>54.27</v>
      </c>
      <c r="N202" s="40">
        <v>55.37</v>
      </c>
      <c r="O202" s="40">
        <f>('Pivottable ẨN'!$P202-INTC!$O$4)/INTC!$O$8</f>
        <v>-0.72336853637339271</v>
      </c>
      <c r="P202" s="40">
        <v>22072700</v>
      </c>
      <c r="Q202" s="41">
        <v>44453.291666666664</v>
      </c>
      <c r="R202" s="40">
        <v>292.26170000000002</v>
      </c>
      <c r="S202" s="40">
        <v>299.79000000000002</v>
      </c>
      <c r="T202" s="40">
        <v>301.39</v>
      </c>
      <c r="U202" s="40">
        <v>298.10000000000002</v>
      </c>
      <c r="V202" s="40">
        <v>299.56</v>
      </c>
      <c r="W202" s="40">
        <v>21853400</v>
      </c>
      <c r="X202" s="40">
        <f>('Pivottable ẨN'!$W202-MSFT!$O$4)/MSFT!$O$8</f>
        <v>-0.53243872539118597</v>
      </c>
      <c r="Y202" s="41">
        <v>44453.291666666664</v>
      </c>
      <c r="Z202" s="40">
        <v>22.203900000000001</v>
      </c>
      <c r="AA202" s="40">
        <v>22.242000000000001</v>
      </c>
      <c r="AB202" s="40">
        <v>22.41</v>
      </c>
      <c r="AC202" s="40">
        <v>22.085999999999999</v>
      </c>
      <c r="AD202" s="40">
        <v>22.274999999999999</v>
      </c>
      <c r="AE202" s="40">
        <f>('Pivottable ẨN'!$AF202-NVDA!$O$4)/NVDA!$O$8</f>
        <v>-1.3445992015475874</v>
      </c>
      <c r="AF202" s="40">
        <v>199755000</v>
      </c>
      <c r="AG202" s="41">
        <v>44453.291666666664</v>
      </c>
      <c r="AH202" s="40">
        <v>21.337900000000001</v>
      </c>
      <c r="AI202" s="40">
        <v>22.256</v>
      </c>
      <c r="AJ202" s="40">
        <v>22.376000000000001</v>
      </c>
      <c r="AK202" s="40">
        <v>22.167999999999999</v>
      </c>
      <c r="AL202" s="40">
        <v>22.326000000000001</v>
      </c>
      <c r="AM202" s="40">
        <f>('Pivottable ẨN'!$AN202-SONY!$O$4)/SONY!$O$8</f>
        <v>-0.7015083261198839</v>
      </c>
      <c r="AN202" s="40">
        <v>2696500</v>
      </c>
    </row>
    <row r="203" spans="1:40">
      <c r="A203" s="93">
        <v>45217.291666666664</v>
      </c>
      <c r="B203" s="42">
        <v>174.7525</v>
      </c>
      <c r="C203" s="42">
        <v>175.84</v>
      </c>
      <c r="D203" s="42">
        <v>177.58</v>
      </c>
      <c r="E203" s="42">
        <v>175.11</v>
      </c>
      <c r="F203" s="42">
        <v>175.58</v>
      </c>
      <c r="G203" s="42">
        <v>54764400</v>
      </c>
      <c r="H203" s="42">
        <f>('Pivottable ẨN'!$G203-AAPL!$O$4)/AAPL!$O$8</f>
        <v>-0.70278553420938539</v>
      </c>
      <c r="I203" s="43">
        <v>45217.291666666664</v>
      </c>
      <c r="J203" s="42">
        <v>35.053699999999999</v>
      </c>
      <c r="K203" s="42">
        <v>35.64</v>
      </c>
      <c r="L203" s="42">
        <v>36.020000000000003</v>
      </c>
      <c r="M203" s="42">
        <v>35.450000000000003</v>
      </c>
      <c r="N203" s="42">
        <v>35.520000000000003</v>
      </c>
      <c r="O203" s="42">
        <f>('Pivottable ẨN'!$P203-INTC!$O$4)/INTC!$O$8</f>
        <v>-0.72280696349112095</v>
      </c>
      <c r="P203" s="42">
        <v>22086000</v>
      </c>
      <c r="Q203" s="43">
        <v>45217.291666666664</v>
      </c>
      <c r="R203" s="42">
        <v>327.6506</v>
      </c>
      <c r="S203" s="42">
        <v>330.11</v>
      </c>
      <c r="T203" s="42">
        <v>335.59</v>
      </c>
      <c r="U203" s="42">
        <v>328.3</v>
      </c>
      <c r="V203" s="42">
        <v>332.49</v>
      </c>
      <c r="W203" s="42">
        <v>23153600</v>
      </c>
      <c r="X203" s="42">
        <f>('Pivottable ẨN'!$W203-MSFT!$O$4)/MSFT!$O$8</f>
        <v>-0.43017640415115682</v>
      </c>
      <c r="Y203" s="43">
        <v>45217.291666666664</v>
      </c>
      <c r="Z203" s="42">
        <v>42.183199999999999</v>
      </c>
      <c r="AA203" s="42">
        <v>42.195999999999998</v>
      </c>
      <c r="AB203" s="42">
        <v>43.219000000000001</v>
      </c>
      <c r="AC203" s="42">
        <v>41.825000000000003</v>
      </c>
      <c r="AD203" s="42">
        <v>42.591000000000001</v>
      </c>
      <c r="AE203" s="42">
        <f>('Pivottable ẨN'!$AF203-NVDA!$O$4)/NVDA!$O$8</f>
        <v>0.94906013549525481</v>
      </c>
      <c r="AF203" s="42">
        <v>627294000</v>
      </c>
      <c r="AG203" s="43">
        <v>45217.291666666664</v>
      </c>
      <c r="AH203" s="42">
        <v>16.764299999999999</v>
      </c>
      <c r="AI203" s="42">
        <v>16.82</v>
      </c>
      <c r="AJ203" s="42">
        <v>17.058</v>
      </c>
      <c r="AK203" s="42">
        <v>16.795999999999999</v>
      </c>
      <c r="AL203" s="42">
        <v>17.024000000000001</v>
      </c>
      <c r="AM203" s="42">
        <f>('Pivottable ẨN'!$AN203-SONY!$O$4)/SONY!$O$8</f>
        <v>-1.0227473528963344</v>
      </c>
      <c r="AN203" s="42">
        <v>1929000</v>
      </c>
    </row>
    <row r="204" spans="1:40">
      <c r="A204" s="92">
        <v>44105.291666666664</v>
      </c>
      <c r="B204" s="40">
        <v>114.00700000000001</v>
      </c>
      <c r="C204" s="40">
        <v>116.79</v>
      </c>
      <c r="D204" s="40">
        <v>117.72</v>
      </c>
      <c r="E204" s="40">
        <v>115.83</v>
      </c>
      <c r="F204" s="40">
        <v>117.64</v>
      </c>
      <c r="G204" s="40">
        <v>116120400</v>
      </c>
      <c r="H204" s="40">
        <f>('Pivottable ẨN'!$G204-AAPL!$O$4)/AAPL!$O$8</f>
        <v>0.45338009333457635</v>
      </c>
      <c r="I204" s="41">
        <v>44105.291666666664</v>
      </c>
      <c r="J204" s="40">
        <v>46.885300000000001</v>
      </c>
      <c r="K204" s="40">
        <v>52.24</v>
      </c>
      <c r="L204" s="40">
        <v>52.72</v>
      </c>
      <c r="M204" s="40">
        <v>51.99</v>
      </c>
      <c r="N204" s="40">
        <v>52.4</v>
      </c>
      <c r="O204" s="40">
        <f>('Pivottable ẨN'!$P204-INTC!$O$4)/INTC!$O$8</f>
        <v>-0.72105046485183455</v>
      </c>
      <c r="P204" s="40">
        <v>22127600</v>
      </c>
      <c r="Q204" s="41">
        <v>44105.291666666664</v>
      </c>
      <c r="R204" s="40">
        <v>205.2414</v>
      </c>
      <c r="S204" s="40">
        <v>212.46</v>
      </c>
      <c r="T204" s="40">
        <v>213.99</v>
      </c>
      <c r="U204" s="40">
        <v>211.32</v>
      </c>
      <c r="V204" s="40">
        <v>213.49</v>
      </c>
      <c r="W204" s="40">
        <v>27158400</v>
      </c>
      <c r="X204" s="40">
        <f>('Pivottable ẨN'!$W204-MSFT!$O$4)/MSFT!$O$8</f>
        <v>-0.11519398290668015</v>
      </c>
      <c r="Y204" s="41">
        <v>44105.291666666664</v>
      </c>
      <c r="Z204" s="40">
        <v>13.577</v>
      </c>
      <c r="AA204" s="40">
        <v>13.6145</v>
      </c>
      <c r="AB204" s="40">
        <v>13.762700000000001</v>
      </c>
      <c r="AC204" s="40">
        <v>13.460699999999999</v>
      </c>
      <c r="AD204" s="40">
        <v>13.757999999999999</v>
      </c>
      <c r="AE204" s="40">
        <f>('Pivottable ẨN'!$AF204-NVDA!$O$4)/NVDA!$O$8</f>
        <v>0.40029519572107669</v>
      </c>
      <c r="AF204" s="40">
        <v>525004000</v>
      </c>
      <c r="AG204" s="41">
        <v>44105.291666666664</v>
      </c>
      <c r="AH204" s="40">
        <v>14.6213</v>
      </c>
      <c r="AI204" s="40">
        <v>15.29</v>
      </c>
      <c r="AJ204" s="40">
        <v>15.384</v>
      </c>
      <c r="AK204" s="40">
        <v>15.23</v>
      </c>
      <c r="AL204" s="40">
        <v>15.382</v>
      </c>
      <c r="AM204" s="40">
        <f>('Pivottable ẨN'!$AN204-SONY!$O$4)/SONY!$O$8</f>
        <v>-0.32397399106795094</v>
      </c>
      <c r="AN204" s="40">
        <v>3598500</v>
      </c>
    </row>
    <row r="205" spans="1:40">
      <c r="A205" s="93">
        <v>44011.291666666664</v>
      </c>
      <c r="B205" s="42">
        <v>88.130899999999997</v>
      </c>
      <c r="C205" s="42">
        <v>90.444999999999993</v>
      </c>
      <c r="D205" s="42">
        <v>90.542500000000004</v>
      </c>
      <c r="E205" s="42">
        <v>87.82</v>
      </c>
      <c r="F205" s="42">
        <v>88.3125</v>
      </c>
      <c r="G205" s="42">
        <v>130646000</v>
      </c>
      <c r="H205" s="42">
        <f>('Pivottable ẨN'!$G205-AAPL!$O$4)/AAPL!$O$8</f>
        <v>0.72709414639299885</v>
      </c>
      <c r="I205" s="43">
        <v>44011.291666666664</v>
      </c>
      <c r="J205" s="42">
        <v>51.944400000000002</v>
      </c>
      <c r="K205" s="42">
        <v>58.27</v>
      </c>
      <c r="L205" s="42">
        <v>58.35</v>
      </c>
      <c r="M205" s="42">
        <v>56.76</v>
      </c>
      <c r="N205" s="42">
        <v>57.47</v>
      </c>
      <c r="O205" s="42">
        <f>('Pivottable ẨN'!$P205-INTC!$O$4)/INTC!$O$8</f>
        <v>-0.72009199083472397</v>
      </c>
      <c r="P205" s="42">
        <v>22150300</v>
      </c>
      <c r="Q205" s="43">
        <v>44011.291666666664</v>
      </c>
      <c r="R205" s="42">
        <v>191.2355</v>
      </c>
      <c r="S205" s="42">
        <v>198.44</v>
      </c>
      <c r="T205" s="42">
        <v>198.53</v>
      </c>
      <c r="U205" s="42">
        <v>193.55</v>
      </c>
      <c r="V205" s="42">
        <v>195.78</v>
      </c>
      <c r="W205" s="42">
        <v>26701600</v>
      </c>
      <c r="X205" s="42">
        <f>('Pivottable ẨN'!$W205-MSFT!$O$4)/MSFT!$O$8</f>
        <v>-0.15112186195793786</v>
      </c>
      <c r="Y205" s="43">
        <v>44011.291666666664</v>
      </c>
      <c r="Z205" s="42">
        <v>9.1719000000000008</v>
      </c>
      <c r="AA205" s="42">
        <v>9.1999999999999993</v>
      </c>
      <c r="AB205" s="42">
        <v>9.2044999999999995</v>
      </c>
      <c r="AC205" s="42">
        <v>8.9</v>
      </c>
      <c r="AD205" s="42">
        <v>9.1698000000000004</v>
      </c>
      <c r="AE205" s="42">
        <f>('Pivottable ẨN'!$AF205-NVDA!$O$4)/NVDA!$O$8</f>
        <v>-0.58015338511155301</v>
      </c>
      <c r="AF205" s="42">
        <v>342248000</v>
      </c>
      <c r="AG205" s="43">
        <v>44011.291666666664</v>
      </c>
      <c r="AH205" s="42">
        <v>13.1022</v>
      </c>
      <c r="AI205" s="42">
        <v>13.744</v>
      </c>
      <c r="AJ205" s="42">
        <v>13.77</v>
      </c>
      <c r="AK205" s="42">
        <v>13.63</v>
      </c>
      <c r="AL205" s="42">
        <v>13.747999999999999</v>
      </c>
      <c r="AM205" s="42">
        <f>('Pivottable ẨN'!$AN205-SONY!$O$4)/SONY!$O$8</f>
        <v>0.20423923602244748</v>
      </c>
      <c r="AN205" s="42">
        <v>4860500</v>
      </c>
    </row>
    <row r="206" spans="1:40">
      <c r="A206" s="92">
        <v>44659.291666666664</v>
      </c>
      <c r="B206" s="40">
        <v>167.56190000000001</v>
      </c>
      <c r="C206" s="40">
        <v>170.09</v>
      </c>
      <c r="D206" s="40">
        <v>171.78</v>
      </c>
      <c r="E206" s="40">
        <v>169.2</v>
      </c>
      <c r="F206" s="40">
        <v>171.78</v>
      </c>
      <c r="G206" s="40">
        <v>76575500</v>
      </c>
      <c r="H206" s="40">
        <f>('Pivottable ẨN'!$G206-AAPL!$O$4)/AAPL!$O$8</f>
        <v>-0.2917867057504881</v>
      </c>
      <c r="I206" s="41">
        <v>44659.291666666664</v>
      </c>
      <c r="J206" s="40">
        <v>43.941699999999997</v>
      </c>
      <c r="K206" s="40">
        <v>47.02</v>
      </c>
      <c r="L206" s="40">
        <v>47.58</v>
      </c>
      <c r="M206" s="40">
        <v>46.85</v>
      </c>
      <c r="N206" s="40">
        <v>47.28</v>
      </c>
      <c r="O206" s="40">
        <f>('Pivottable ẨN'!$P206-INTC!$O$4)/INTC!$O$8</f>
        <v>-0.71937419091001564</v>
      </c>
      <c r="P206" s="40">
        <v>22167300</v>
      </c>
      <c r="Q206" s="41">
        <v>44659.291666666664</v>
      </c>
      <c r="R206" s="40">
        <v>290.64179999999999</v>
      </c>
      <c r="S206" s="40">
        <v>296.97000000000003</v>
      </c>
      <c r="T206" s="40">
        <v>301.12</v>
      </c>
      <c r="U206" s="40">
        <v>296.27999999999997</v>
      </c>
      <c r="V206" s="40">
        <v>300.44</v>
      </c>
      <c r="W206" s="40">
        <v>24361900</v>
      </c>
      <c r="X206" s="40">
        <f>('Pivottable ẨN'!$W206-MSFT!$O$4)/MSFT!$O$8</f>
        <v>-0.33514213038225421</v>
      </c>
      <c r="Y206" s="41">
        <v>44659.291666666664</v>
      </c>
      <c r="Z206" s="40">
        <v>23.086099999999998</v>
      </c>
      <c r="AA206" s="40">
        <v>23.119</v>
      </c>
      <c r="AB206" s="40">
        <v>23.922999999999998</v>
      </c>
      <c r="AC206" s="40">
        <v>23.062000000000001</v>
      </c>
      <c r="AD206" s="40">
        <v>23.917000000000002</v>
      </c>
      <c r="AE206" s="40">
        <f>('Pivottable ẨN'!$AF206-NVDA!$O$4)/NVDA!$O$8</f>
        <v>0.39909884630696346</v>
      </c>
      <c r="AF206" s="40">
        <v>524781000</v>
      </c>
      <c r="AG206" s="41">
        <v>44659.291666666664</v>
      </c>
      <c r="AH206" s="40">
        <v>19.1296</v>
      </c>
      <c r="AI206" s="40">
        <v>19.654</v>
      </c>
      <c r="AJ206" s="40">
        <v>19.928000000000001</v>
      </c>
      <c r="AK206" s="40">
        <v>19.594000000000001</v>
      </c>
      <c r="AL206" s="40">
        <v>19.634</v>
      </c>
      <c r="AM206" s="40">
        <f>('Pivottable ẨN'!$AN206-SONY!$O$4)/SONY!$O$8</f>
        <v>-0.57636113523238064</v>
      </c>
      <c r="AN206" s="40">
        <v>2995500</v>
      </c>
    </row>
    <row r="207" spans="1:40">
      <c r="A207" s="93">
        <v>44664.291666666664</v>
      </c>
      <c r="B207" s="42">
        <v>167.8673</v>
      </c>
      <c r="C207" s="42">
        <v>170.4</v>
      </c>
      <c r="D207" s="42">
        <v>171.04</v>
      </c>
      <c r="E207" s="42">
        <v>166.77</v>
      </c>
      <c r="F207" s="42">
        <v>167.39</v>
      </c>
      <c r="G207" s="42">
        <v>70618900</v>
      </c>
      <c r="H207" s="42">
        <f>('Pivottable ẨN'!$G207-AAPL!$O$4)/AAPL!$O$8</f>
        <v>-0.4040302707975636</v>
      </c>
      <c r="I207" s="43">
        <v>44664.291666666664</v>
      </c>
      <c r="J207" s="42">
        <v>43.932299999999998</v>
      </c>
      <c r="K207" s="42">
        <v>47.01</v>
      </c>
      <c r="L207" s="42">
        <v>47.27</v>
      </c>
      <c r="M207" s="42">
        <v>46.55</v>
      </c>
      <c r="N207" s="42">
        <v>46.75</v>
      </c>
      <c r="O207" s="42">
        <f>('Pivottable ẨN'!$P207-INTC!$O$4)/INTC!$O$8</f>
        <v>-0.71920529681008427</v>
      </c>
      <c r="P207" s="42">
        <v>22171300</v>
      </c>
      <c r="Q207" s="43">
        <v>44664.291666666664</v>
      </c>
      <c r="R207" s="42">
        <v>281.49110000000002</v>
      </c>
      <c r="S207" s="42">
        <v>287.62</v>
      </c>
      <c r="T207" s="42">
        <v>288.58</v>
      </c>
      <c r="U207" s="42">
        <v>281.3</v>
      </c>
      <c r="V207" s="42">
        <v>282.73</v>
      </c>
      <c r="W207" s="42">
        <v>21907200</v>
      </c>
      <c r="X207" s="42">
        <f>('Pivottable ẨN'!$W207-MSFT!$O$4)/MSFT!$O$8</f>
        <v>-0.52820728954845897</v>
      </c>
      <c r="Y207" s="43">
        <v>44664.291666666664</v>
      </c>
      <c r="Z207" s="42">
        <v>22.171399999999998</v>
      </c>
      <c r="AA207" s="42">
        <v>22.202999999999999</v>
      </c>
      <c r="AB207" s="42">
        <v>22.5</v>
      </c>
      <c r="AC207" s="42">
        <v>21.454999999999998</v>
      </c>
      <c r="AD207" s="42">
        <v>21.728000000000002</v>
      </c>
      <c r="AE207" s="42">
        <f>('Pivottable ẨN'!$AF207-NVDA!$O$4)/NVDA!$O$8</f>
        <v>0.35704957855889419</v>
      </c>
      <c r="AF207" s="42">
        <v>516943000</v>
      </c>
      <c r="AG207" s="43">
        <v>44664.291666666664</v>
      </c>
      <c r="AH207" s="42">
        <v>17.868099999999998</v>
      </c>
      <c r="AI207" s="42">
        <v>18.358000000000001</v>
      </c>
      <c r="AJ207" s="42">
        <v>18.393999999999998</v>
      </c>
      <c r="AK207" s="42">
        <v>18.09</v>
      </c>
      <c r="AL207" s="42">
        <v>18.16</v>
      </c>
      <c r="AM207" s="42">
        <f>('Pivottable ẨN'!$AN207-SONY!$O$4)/SONY!$O$8</f>
        <v>-0.11658123827611859</v>
      </c>
      <c r="AN207" s="42">
        <v>4094000</v>
      </c>
    </row>
    <row r="208" spans="1:40">
      <c r="A208" s="92">
        <v>44294.291666666664</v>
      </c>
      <c r="B208" s="40">
        <v>127.66370000000001</v>
      </c>
      <c r="C208" s="40">
        <v>130.36000000000001</v>
      </c>
      <c r="D208" s="40">
        <v>130.38999999999999</v>
      </c>
      <c r="E208" s="40">
        <v>128.52000000000001</v>
      </c>
      <c r="F208" s="40">
        <v>128.94999999999999</v>
      </c>
      <c r="G208" s="40">
        <v>88844600</v>
      </c>
      <c r="H208" s="40">
        <f>('Pivottable ẨN'!$G208-AAPL!$O$4)/AAPL!$O$8</f>
        <v>-6.0593151723178272E-2</v>
      </c>
      <c r="I208" s="41">
        <v>44294.291666666664</v>
      </c>
      <c r="J208" s="40">
        <v>60.982799999999997</v>
      </c>
      <c r="K208" s="40">
        <v>67.05</v>
      </c>
      <c r="L208" s="40">
        <v>67.290000000000006</v>
      </c>
      <c r="M208" s="40">
        <v>66.36</v>
      </c>
      <c r="N208" s="40">
        <v>66.97</v>
      </c>
      <c r="O208" s="40">
        <f>('Pivottable ẨN'!$P208-INTC!$O$4)/INTC!$O$8</f>
        <v>-0.71697167233849179</v>
      </c>
      <c r="P208" s="40">
        <v>22224200</v>
      </c>
      <c r="Q208" s="41">
        <v>44294.291666666664</v>
      </c>
      <c r="R208" s="40">
        <v>245.8509</v>
      </c>
      <c r="S208" s="40">
        <v>253.25</v>
      </c>
      <c r="T208" s="40">
        <v>254.14</v>
      </c>
      <c r="U208" s="40">
        <v>252</v>
      </c>
      <c r="V208" s="40">
        <v>252.77</v>
      </c>
      <c r="W208" s="40">
        <v>23625200</v>
      </c>
      <c r="X208" s="40">
        <f>('Pivottable ẨN'!$W208-MSFT!$O$4)/MSFT!$O$8</f>
        <v>-0.39308448698702997</v>
      </c>
      <c r="Y208" s="41">
        <v>44294.291666666664</v>
      </c>
      <c r="Z208" s="40">
        <v>14.2867</v>
      </c>
      <c r="AA208" s="40">
        <v>14.317</v>
      </c>
      <c r="AB208" s="40">
        <v>14.471500000000001</v>
      </c>
      <c r="AC208" s="40">
        <v>14.249000000000001</v>
      </c>
      <c r="AD208" s="40">
        <v>14.252800000000001</v>
      </c>
      <c r="AE208" s="40">
        <f>('Pivottable ẨN'!$AF208-NVDA!$O$4)/NVDA!$O$8</f>
        <v>-1.1050020661946245</v>
      </c>
      <c r="AF208" s="40">
        <v>244416000</v>
      </c>
      <c r="AG208" s="41">
        <v>44294.291666666664</v>
      </c>
      <c r="AH208" s="40">
        <v>21.0579</v>
      </c>
      <c r="AI208" s="40">
        <v>21.963999999999999</v>
      </c>
      <c r="AJ208" s="40">
        <v>21.992000000000001</v>
      </c>
      <c r="AK208" s="40">
        <v>21.8</v>
      </c>
      <c r="AL208" s="40">
        <v>21.86</v>
      </c>
      <c r="AM208" s="40">
        <f>('Pivottable ẨN'!$AN208-SONY!$O$4)/SONY!$O$8</f>
        <v>-0.6529562386852672</v>
      </c>
      <c r="AN208" s="40">
        <v>2812500</v>
      </c>
    </row>
    <row r="209" spans="1:40">
      <c r="A209" s="93">
        <v>44319.291666666664</v>
      </c>
      <c r="B209" s="42">
        <v>129.79859999999999</v>
      </c>
      <c r="C209" s="42">
        <v>132.54</v>
      </c>
      <c r="D209" s="42">
        <v>134.07</v>
      </c>
      <c r="E209" s="42">
        <v>131.83000000000001</v>
      </c>
      <c r="F209" s="42">
        <v>132.04</v>
      </c>
      <c r="G209" s="42">
        <v>75135100</v>
      </c>
      <c r="H209" s="42">
        <f>('Pivottable ẨN'!$G209-AAPL!$O$4)/AAPL!$O$8</f>
        <v>-0.31892897333498388</v>
      </c>
      <c r="I209" s="43">
        <v>44319.291666666664</v>
      </c>
      <c r="J209" s="42">
        <v>52.078699999999998</v>
      </c>
      <c r="K209" s="42">
        <v>57.26</v>
      </c>
      <c r="L209" s="42">
        <v>57.88</v>
      </c>
      <c r="M209" s="42">
        <v>56.84</v>
      </c>
      <c r="N209" s="42">
        <v>57.86</v>
      </c>
      <c r="O209" s="42">
        <f>('Pivottable ẨN'!$P209-INTC!$O$4)/INTC!$O$8</f>
        <v>-0.71454381965197822</v>
      </c>
      <c r="P209" s="42">
        <v>22281700</v>
      </c>
      <c r="Q209" s="43">
        <v>44319.291666666664</v>
      </c>
      <c r="R209" s="42">
        <v>244.5016</v>
      </c>
      <c r="S209" s="42">
        <v>251.86</v>
      </c>
      <c r="T209" s="42">
        <v>254.35</v>
      </c>
      <c r="U209" s="42">
        <v>251.12</v>
      </c>
      <c r="V209" s="42">
        <v>253.4</v>
      </c>
      <c r="W209" s="42">
        <v>19626600</v>
      </c>
      <c r="X209" s="42">
        <f>('Pivottable ẨN'!$W209-MSFT!$O$4)/MSFT!$O$8</f>
        <v>-0.70757927064368309</v>
      </c>
      <c r="Y209" s="43">
        <v>44319.291666666664</v>
      </c>
      <c r="Z209" s="42">
        <v>14.805300000000001</v>
      </c>
      <c r="AA209" s="42">
        <v>14.8368</v>
      </c>
      <c r="AB209" s="42">
        <v>15.246700000000001</v>
      </c>
      <c r="AC209" s="42">
        <v>14.7875</v>
      </c>
      <c r="AD209" s="42">
        <v>15.125</v>
      </c>
      <c r="AE209" s="42">
        <f>('Pivottable ẨN'!$AF209-NVDA!$O$4)/NVDA!$O$8</f>
        <v>-1.3222977463257548</v>
      </c>
      <c r="AF209" s="42">
        <v>203912000</v>
      </c>
      <c r="AG209" s="43">
        <v>44319.291666666664</v>
      </c>
      <c r="AH209" s="42">
        <v>19.054099999999998</v>
      </c>
      <c r="AI209" s="42">
        <v>19.873999999999999</v>
      </c>
      <c r="AJ209" s="42">
        <v>20.238</v>
      </c>
      <c r="AK209" s="42">
        <v>19.73</v>
      </c>
      <c r="AL209" s="42">
        <v>20.193999999999999</v>
      </c>
      <c r="AM209" s="42">
        <f>('Pivottable ẨN'!$AN209-SONY!$O$4)/SONY!$O$8</f>
        <v>0.31829478624600815</v>
      </c>
      <c r="AN209" s="42">
        <v>5133000</v>
      </c>
    </row>
    <row r="210" spans="1:40">
      <c r="A210" s="92">
        <v>44096.291666666664</v>
      </c>
      <c r="B210" s="40">
        <v>109.1456</v>
      </c>
      <c r="C210" s="40">
        <v>111.81</v>
      </c>
      <c r="D210" s="40">
        <v>112.86</v>
      </c>
      <c r="E210" s="40">
        <v>109.16</v>
      </c>
      <c r="F210" s="40">
        <v>112.68</v>
      </c>
      <c r="G210" s="40">
        <v>183055400</v>
      </c>
      <c r="H210" s="40">
        <f>('Pivottable ẨN'!$G210-AAPL!$O$4)/AAPL!$O$8</f>
        <v>1.7146739566838018</v>
      </c>
      <c r="I210" s="41">
        <v>44096.291666666664</v>
      </c>
      <c r="J210" s="40">
        <v>44.83</v>
      </c>
      <c r="K210" s="40">
        <v>49.95</v>
      </c>
      <c r="L210" s="40">
        <v>50.21</v>
      </c>
      <c r="M210" s="40">
        <v>49.47</v>
      </c>
      <c r="N210" s="40">
        <v>49.89</v>
      </c>
      <c r="O210" s="40">
        <f>('Pivottable ẨN'!$P210-INTC!$O$4)/INTC!$O$8</f>
        <v>-0.71415536322213602</v>
      </c>
      <c r="P210" s="40">
        <v>22290900</v>
      </c>
      <c r="Q210" s="41">
        <v>44096.291666666664</v>
      </c>
      <c r="R210" s="40">
        <v>200.37270000000001</v>
      </c>
      <c r="S210" s="40">
        <v>207.42</v>
      </c>
      <c r="T210" s="40">
        <v>208.1</v>
      </c>
      <c r="U210" s="40">
        <v>202.08</v>
      </c>
      <c r="V210" s="40">
        <v>205.06</v>
      </c>
      <c r="W210" s="40">
        <v>33517100</v>
      </c>
      <c r="X210" s="40">
        <f>('Pivottable ẨN'!$W210-MSFT!$O$4)/MSFT!$O$8</f>
        <v>0.38492555414067647</v>
      </c>
      <c r="Y210" s="41">
        <v>44096.291666666664</v>
      </c>
      <c r="Z210" s="40">
        <v>12.6029</v>
      </c>
      <c r="AA210" s="40">
        <v>12.637700000000001</v>
      </c>
      <c r="AB210" s="40">
        <v>12.648</v>
      </c>
      <c r="AC210" s="40">
        <v>12.1555</v>
      </c>
      <c r="AD210" s="40">
        <v>12.574999999999999</v>
      </c>
      <c r="AE210" s="40">
        <f>('Pivottable ẨN'!$AF210-NVDA!$O$4)/NVDA!$O$8</f>
        <v>1.0518388891974124</v>
      </c>
      <c r="AF210" s="40">
        <v>646452000</v>
      </c>
      <c r="AG210" s="41">
        <v>44096.291666666664</v>
      </c>
      <c r="AH210" s="40">
        <v>15.005000000000001</v>
      </c>
      <c r="AI210" s="40">
        <v>15.74</v>
      </c>
      <c r="AJ210" s="40">
        <v>15.816000000000001</v>
      </c>
      <c r="AK210" s="40">
        <v>15.564</v>
      </c>
      <c r="AL210" s="40">
        <v>15.814</v>
      </c>
      <c r="AM210" s="40">
        <f>('Pivottable ẨN'!$AN210-SONY!$O$4)/SONY!$O$8</f>
        <v>-0.30074432854535416</v>
      </c>
      <c r="AN210" s="40">
        <v>3654000</v>
      </c>
    </row>
    <row r="211" spans="1:40">
      <c r="A211" s="93">
        <v>43871.291666666664</v>
      </c>
      <c r="B211" s="42">
        <v>78.119200000000006</v>
      </c>
      <c r="C211" s="42">
        <v>80.387500000000003</v>
      </c>
      <c r="D211" s="42">
        <v>80.387500000000003</v>
      </c>
      <c r="E211" s="42">
        <v>78.462500000000006</v>
      </c>
      <c r="F211" s="42">
        <v>78.545000000000002</v>
      </c>
      <c r="G211" s="42">
        <v>109348800</v>
      </c>
      <c r="H211" s="42">
        <f>('Pivottable ẨN'!$G211-AAPL!$O$4)/AAPL!$O$8</f>
        <v>0.32577902475975579</v>
      </c>
      <c r="I211" s="43">
        <v>43871.291666666664</v>
      </c>
      <c r="J211" s="42">
        <v>58.850499999999997</v>
      </c>
      <c r="K211" s="42">
        <v>66.39</v>
      </c>
      <c r="L211" s="42">
        <v>66.400000000000006</v>
      </c>
      <c r="M211" s="42">
        <v>65.44</v>
      </c>
      <c r="N211" s="42">
        <v>65.56</v>
      </c>
      <c r="O211" s="42">
        <f>('Pivottable ẨN'!$P211-INTC!$O$4)/INTC!$O$8</f>
        <v>-0.71380068561228016</v>
      </c>
      <c r="P211" s="42">
        <v>22299300</v>
      </c>
      <c r="Q211" s="43">
        <v>43871.291666666664</v>
      </c>
      <c r="R211" s="42">
        <v>180.8501</v>
      </c>
      <c r="S211" s="42">
        <v>188.7</v>
      </c>
      <c r="T211" s="42">
        <v>188.84</v>
      </c>
      <c r="U211" s="42">
        <v>183.25</v>
      </c>
      <c r="V211" s="42">
        <v>183.58</v>
      </c>
      <c r="W211" s="42">
        <v>35844300</v>
      </c>
      <c r="X211" s="42">
        <f>('Pivottable ẨN'!$W211-MSFT!$O$4)/MSFT!$O$8</f>
        <v>0.56796268226696145</v>
      </c>
      <c r="Y211" s="43">
        <v>43871.291666666664</v>
      </c>
      <c r="Z211" s="42">
        <v>6.5472999999999999</v>
      </c>
      <c r="AA211" s="42">
        <v>6.5743</v>
      </c>
      <c r="AB211" s="42">
        <v>6.5750000000000002</v>
      </c>
      <c r="AC211" s="42">
        <v>6.3075000000000001</v>
      </c>
      <c r="AD211" s="42">
        <v>6.3125</v>
      </c>
      <c r="AE211" s="42">
        <f>('Pivottable ẨN'!$AF211-NVDA!$O$4)/NVDA!$O$8</f>
        <v>0.42499471456671473</v>
      </c>
      <c r="AF211" s="42">
        <v>529608000</v>
      </c>
      <c r="AG211" s="43">
        <v>43871.291666666664</v>
      </c>
      <c r="AH211" s="42">
        <v>13.3283</v>
      </c>
      <c r="AI211" s="42">
        <v>14.034000000000001</v>
      </c>
      <c r="AJ211" s="42">
        <v>14.042</v>
      </c>
      <c r="AK211" s="42">
        <v>13.926</v>
      </c>
      <c r="AL211" s="42">
        <v>14.026</v>
      </c>
      <c r="AM211" s="42">
        <f>('Pivottable ẨN'!$AN211-SONY!$O$4)/SONY!$O$8</f>
        <v>0.11466900575513744</v>
      </c>
      <c r="AN211" s="42">
        <v>4646500</v>
      </c>
    </row>
    <row r="212" spans="1:40">
      <c r="A212" s="92">
        <v>44341.291666666664</v>
      </c>
      <c r="B212" s="40">
        <v>124.4863</v>
      </c>
      <c r="C212" s="40">
        <v>126.9</v>
      </c>
      <c r="D212" s="40">
        <v>128.32</v>
      </c>
      <c r="E212" s="40">
        <v>126.32</v>
      </c>
      <c r="F212" s="40">
        <v>127.82</v>
      </c>
      <c r="G212" s="40">
        <v>72009500</v>
      </c>
      <c r="H212" s="40">
        <f>('Pivottable ẨN'!$G212-AAPL!$O$4)/AAPL!$O$8</f>
        <v>-0.37782641263108219</v>
      </c>
      <c r="I212" s="41">
        <v>44341.291666666664</v>
      </c>
      <c r="J212" s="40">
        <v>52.0426</v>
      </c>
      <c r="K212" s="40">
        <v>56.87</v>
      </c>
      <c r="L212" s="40">
        <v>57.56</v>
      </c>
      <c r="M212" s="40">
        <v>56.42</v>
      </c>
      <c r="N212" s="40">
        <v>57.56</v>
      </c>
      <c r="O212" s="40">
        <f>('Pivottable ẨN'!$P212-INTC!$O$4)/INTC!$O$8</f>
        <v>-0.713353116247462</v>
      </c>
      <c r="P212" s="40">
        <v>22309900</v>
      </c>
      <c r="Q212" s="41">
        <v>44341.291666666664</v>
      </c>
      <c r="R212" s="40">
        <v>244.93</v>
      </c>
      <c r="S212" s="40">
        <v>251.72</v>
      </c>
      <c r="T212" s="40">
        <v>252.75</v>
      </c>
      <c r="U212" s="40">
        <v>250.82</v>
      </c>
      <c r="V212" s="40">
        <v>251.77</v>
      </c>
      <c r="W212" s="40">
        <v>17704300</v>
      </c>
      <c r="X212" s="40">
        <f>('Pivottable ẨN'!$W212-MSFT!$O$4)/MSFT!$O$8</f>
        <v>-0.85877051823613659</v>
      </c>
      <c r="Y212" s="41">
        <v>44341.291666666664</v>
      </c>
      <c r="Z212" s="40">
        <v>15.614599999999999</v>
      </c>
      <c r="AA212" s="40">
        <v>15.6477</v>
      </c>
      <c r="AB212" s="40">
        <v>15.8185</v>
      </c>
      <c r="AC212" s="40">
        <v>15.4825</v>
      </c>
      <c r="AD212" s="40">
        <v>15.766</v>
      </c>
      <c r="AE212" s="40">
        <f>('Pivottable ẨN'!$AF212-NVDA!$O$4)/NVDA!$O$8</f>
        <v>-8.0369028973490325E-2</v>
      </c>
      <c r="AF212" s="40">
        <v>435408000</v>
      </c>
      <c r="AG212" s="41">
        <v>44341.291666666664</v>
      </c>
      <c r="AH212" s="40">
        <v>18.858499999999999</v>
      </c>
      <c r="AI212" s="40">
        <v>19.670000000000002</v>
      </c>
      <c r="AJ212" s="40">
        <v>19.757999999999999</v>
      </c>
      <c r="AK212" s="40">
        <v>19.584</v>
      </c>
      <c r="AL212" s="40">
        <v>19.702000000000002</v>
      </c>
      <c r="AM212" s="40">
        <f>('Pivottable ẨN'!$AN212-SONY!$O$4)/SONY!$O$8</f>
        <v>4.393363699263559E-2</v>
      </c>
      <c r="AN212" s="40">
        <v>4477500</v>
      </c>
    </row>
    <row r="213" spans="1:40">
      <c r="A213" s="93">
        <v>44057.291666666664</v>
      </c>
      <c r="B213" s="42">
        <v>112.1694</v>
      </c>
      <c r="C213" s="42">
        <v>114.9075</v>
      </c>
      <c r="D213" s="42">
        <v>115</v>
      </c>
      <c r="E213" s="42">
        <v>113.045</v>
      </c>
      <c r="F213" s="42">
        <v>114.83</v>
      </c>
      <c r="G213" s="42">
        <v>165565200</v>
      </c>
      <c r="H213" s="42">
        <f>('Pivottable ẨN'!$G213-AAPL!$O$4)/AAPL!$O$8</f>
        <v>1.3850962779096085</v>
      </c>
      <c r="I213" s="43">
        <v>44057.291666666664</v>
      </c>
      <c r="J213" s="42">
        <v>43.878700000000002</v>
      </c>
      <c r="K213" s="42">
        <v>48.89</v>
      </c>
      <c r="L213" s="42">
        <v>49.21</v>
      </c>
      <c r="M213" s="42">
        <v>48.65</v>
      </c>
      <c r="N213" s="42">
        <v>48.73</v>
      </c>
      <c r="O213" s="42">
        <f>('Pivottable ẨN'!$P213-INTC!$O$4)/INTC!$O$8</f>
        <v>-0.71287599041515581</v>
      </c>
      <c r="P213" s="42">
        <v>22321200</v>
      </c>
      <c r="Q213" s="43">
        <v>44057.291666666664</v>
      </c>
      <c r="R213" s="42">
        <v>201.31569999999999</v>
      </c>
      <c r="S213" s="42">
        <v>208.9</v>
      </c>
      <c r="T213" s="42">
        <v>209.59</v>
      </c>
      <c r="U213" s="42">
        <v>207.51</v>
      </c>
      <c r="V213" s="42">
        <v>208.76</v>
      </c>
      <c r="W213" s="42">
        <v>17958900</v>
      </c>
      <c r="X213" s="42">
        <f>('Pivottable ẨN'!$W213-MSFT!$O$4)/MSFT!$O$8</f>
        <v>-0.83874591664583398</v>
      </c>
      <c r="Y213" s="43">
        <v>44057.291666666664</v>
      </c>
      <c r="Z213" s="42">
        <v>11.528700000000001</v>
      </c>
      <c r="AA213" s="42">
        <v>11.564</v>
      </c>
      <c r="AB213" s="42">
        <v>11.704800000000001</v>
      </c>
      <c r="AC213" s="42">
        <v>11.4405</v>
      </c>
      <c r="AD213" s="42">
        <v>11.53</v>
      </c>
      <c r="AE213" s="42">
        <f>('Pivottable ẨN'!$AF213-NVDA!$O$4)/NVDA!$O$8</f>
        <v>-0.45038970964711056</v>
      </c>
      <c r="AF213" s="42">
        <v>366436000</v>
      </c>
      <c r="AG213" s="43">
        <v>44057.291666666664</v>
      </c>
      <c r="AH213" s="42">
        <v>15.811500000000001</v>
      </c>
      <c r="AI213" s="42">
        <v>16.585999999999999</v>
      </c>
      <c r="AJ213" s="42">
        <v>16.722000000000001</v>
      </c>
      <c r="AK213" s="42">
        <v>16.576000000000001</v>
      </c>
      <c r="AL213" s="42">
        <v>16.678000000000001</v>
      </c>
      <c r="AM213" s="42">
        <f>('Pivottable ẨN'!$AN213-SONY!$O$4)/SONY!$O$8</f>
        <v>1.1403318528114141</v>
      </c>
      <c r="AN213" s="42">
        <v>7097000</v>
      </c>
    </row>
    <row r="214" spans="1:40">
      <c r="A214" s="92">
        <v>43795.291666666664</v>
      </c>
      <c r="B214" s="40">
        <v>64.056100000000001</v>
      </c>
      <c r="C214" s="40">
        <v>66.072500000000005</v>
      </c>
      <c r="D214" s="40">
        <v>66.790000000000006</v>
      </c>
      <c r="E214" s="40">
        <v>65.625</v>
      </c>
      <c r="F214" s="40">
        <v>66.734999999999999</v>
      </c>
      <c r="G214" s="40">
        <v>105207600</v>
      </c>
      <c r="H214" s="40">
        <f>('Pivottable ẨN'!$G214-AAPL!$O$4)/AAPL!$O$8</f>
        <v>0.24774406327619988</v>
      </c>
      <c r="I214" s="41">
        <v>43795.291666666664</v>
      </c>
      <c r="J214" s="40">
        <v>51.955199999999998</v>
      </c>
      <c r="K214" s="40">
        <v>58.9</v>
      </c>
      <c r="L214" s="40">
        <v>59.13</v>
      </c>
      <c r="M214" s="40">
        <v>58.45</v>
      </c>
      <c r="N214" s="40">
        <v>58.95</v>
      </c>
      <c r="O214" s="40">
        <f>('Pivottable ẨN'!$P214-INTC!$O$4)/INTC!$O$8</f>
        <v>-0.71213707872795606</v>
      </c>
      <c r="P214" s="40">
        <v>22338700</v>
      </c>
      <c r="Q214" s="41">
        <v>43795.291666666664</v>
      </c>
      <c r="R214" s="40">
        <v>145.7055</v>
      </c>
      <c r="S214" s="40">
        <v>152.03</v>
      </c>
      <c r="T214" s="40">
        <v>152.41999999999999</v>
      </c>
      <c r="U214" s="40">
        <v>151.32</v>
      </c>
      <c r="V214" s="40">
        <v>151.36000000000001</v>
      </c>
      <c r="W214" s="40">
        <v>24620100</v>
      </c>
      <c r="X214" s="40">
        <f>('Pivottable ẨN'!$W214-MSFT!$O$4)/MSFT!$O$8</f>
        <v>-0.3148343843861186</v>
      </c>
      <c r="Y214" s="41">
        <v>43795.291666666664</v>
      </c>
      <c r="Z214" s="40">
        <v>5.3986999999999998</v>
      </c>
      <c r="AA214" s="40">
        <v>5.4249999999999998</v>
      </c>
      <c r="AB214" s="40">
        <v>5.5172999999999996</v>
      </c>
      <c r="AC214" s="40">
        <v>5.4184999999999999</v>
      </c>
      <c r="AD214" s="40">
        <v>5.5125000000000002</v>
      </c>
      <c r="AE214" s="40">
        <f>('Pivottable ẨN'!$AF214-NVDA!$O$4)/NVDA!$O$8</f>
        <v>-0.34948863439759698</v>
      </c>
      <c r="AF214" s="40">
        <v>385244000</v>
      </c>
      <c r="AG214" s="41">
        <v>43795.291666666664</v>
      </c>
      <c r="AH214" s="40">
        <v>11.994899999999999</v>
      </c>
      <c r="AI214" s="40">
        <v>12.63</v>
      </c>
      <c r="AJ214" s="40">
        <v>12.64</v>
      </c>
      <c r="AK214" s="40">
        <v>12.523999999999999</v>
      </c>
      <c r="AL214" s="40">
        <v>12.6</v>
      </c>
      <c r="AM214" s="40">
        <f>('Pivottable ẨN'!$AN214-SONY!$O$4)/SONY!$O$8</f>
        <v>2.8193551178455927</v>
      </c>
      <c r="AN214" s="40">
        <v>11108500</v>
      </c>
    </row>
    <row r="215" spans="1:40">
      <c r="A215" s="93">
        <v>45166.291666666664</v>
      </c>
      <c r="B215" s="42">
        <v>179.07560000000001</v>
      </c>
      <c r="C215" s="42">
        <v>180.19</v>
      </c>
      <c r="D215" s="42">
        <v>180.59</v>
      </c>
      <c r="E215" s="42">
        <v>178.55</v>
      </c>
      <c r="F215" s="42">
        <v>180.09</v>
      </c>
      <c r="G215" s="42">
        <v>43820700</v>
      </c>
      <c r="H215" s="42">
        <f>('Pivottable ẨN'!$G215-AAPL!$O$4)/AAPL!$O$8</f>
        <v>-0.90900383035243348</v>
      </c>
      <c r="I215" s="43">
        <v>45166.291666666664</v>
      </c>
      <c r="J215" s="42">
        <v>33.067</v>
      </c>
      <c r="K215" s="42">
        <v>33.619999999999997</v>
      </c>
      <c r="L215" s="42">
        <v>33.78</v>
      </c>
      <c r="M215" s="42">
        <v>33.21</v>
      </c>
      <c r="N215" s="42">
        <v>33.5</v>
      </c>
      <c r="O215" s="42">
        <f>('Pivottable ẨN'!$P215-INTC!$O$4)/INTC!$O$8</f>
        <v>-0.71200618580050923</v>
      </c>
      <c r="P215" s="42">
        <v>22341800</v>
      </c>
      <c r="Q215" s="43">
        <v>45166.291666666664</v>
      </c>
      <c r="R215" s="42">
        <v>321.28840000000002</v>
      </c>
      <c r="S215" s="42">
        <v>323.7</v>
      </c>
      <c r="T215" s="42">
        <v>326.14999999999998</v>
      </c>
      <c r="U215" s="42">
        <v>321.72000000000003</v>
      </c>
      <c r="V215" s="42">
        <v>325.66000000000003</v>
      </c>
      <c r="W215" s="42">
        <v>14808500</v>
      </c>
      <c r="X215" s="42">
        <f>('Pivottable ẨN'!$W215-MSFT!$O$4)/MSFT!$O$8</f>
        <v>-1.0865287322392716</v>
      </c>
      <c r="Y215" s="43">
        <v>45166.291666666664</v>
      </c>
      <c r="Z215" s="42">
        <v>46.817</v>
      </c>
      <c r="AA215" s="42">
        <v>46.835000000000001</v>
      </c>
      <c r="AB215" s="42">
        <v>46.98</v>
      </c>
      <c r="AC215" s="42">
        <v>44.887999999999998</v>
      </c>
      <c r="AD215" s="42">
        <v>46.481999999999999</v>
      </c>
      <c r="AE215" s="42">
        <f>('Pivottable ẨN'!$AF215-NVDA!$O$4)/NVDA!$O$8</f>
        <v>1.2596710699272164</v>
      </c>
      <c r="AF215" s="42">
        <v>685192000</v>
      </c>
      <c r="AG215" s="43">
        <v>45166.291666666664</v>
      </c>
      <c r="AH215" s="42">
        <v>16.090199999999999</v>
      </c>
      <c r="AI215" s="42">
        <v>16.414000000000001</v>
      </c>
      <c r="AJ215" s="42">
        <v>16.45</v>
      </c>
      <c r="AK215" s="42">
        <v>16.346</v>
      </c>
      <c r="AL215" s="42">
        <v>16.346</v>
      </c>
      <c r="AM215" s="42">
        <f>('Pivottable ẨN'!$AN215-SONY!$O$4)/SONY!$O$8</f>
        <v>-0.86997569846844591</v>
      </c>
      <c r="AN215" s="42">
        <v>2294000</v>
      </c>
    </row>
    <row r="216" spans="1:40">
      <c r="A216" s="92">
        <v>44439.291666666664</v>
      </c>
      <c r="B216" s="40">
        <v>149.1653</v>
      </c>
      <c r="C216" s="40">
        <v>151.83000000000001</v>
      </c>
      <c r="D216" s="40">
        <v>152.80000000000001</v>
      </c>
      <c r="E216" s="40">
        <v>151.29</v>
      </c>
      <c r="F216" s="40">
        <v>152.66</v>
      </c>
      <c r="G216" s="40">
        <v>86453100</v>
      </c>
      <c r="H216" s="40">
        <f>('Pivottable ẨN'!$G216-AAPL!$O$4)/AAPL!$O$8</f>
        <v>-0.10565753170673953</v>
      </c>
      <c r="I216" s="41">
        <v>44439.291666666664</v>
      </c>
      <c r="J216" s="40">
        <v>49.7926</v>
      </c>
      <c r="K216" s="40">
        <v>54.06</v>
      </c>
      <c r="L216" s="40">
        <v>54.5</v>
      </c>
      <c r="M216" s="40">
        <v>53.66</v>
      </c>
      <c r="N216" s="40">
        <v>54.44</v>
      </c>
      <c r="O216" s="40">
        <f>('Pivottable ẨN'!$P216-INTC!$O$4)/INTC!$O$8</f>
        <v>-0.71165573054315157</v>
      </c>
      <c r="P216" s="40">
        <v>22350100</v>
      </c>
      <c r="Q216" s="41">
        <v>44439.291666666664</v>
      </c>
      <c r="R216" s="40">
        <v>294.29930000000002</v>
      </c>
      <c r="S216" s="40">
        <v>301.88</v>
      </c>
      <c r="T216" s="40">
        <v>304.5</v>
      </c>
      <c r="U216" s="40">
        <v>301.5</v>
      </c>
      <c r="V216" s="40">
        <v>304.42</v>
      </c>
      <c r="W216" s="40">
        <v>26285300</v>
      </c>
      <c r="X216" s="40">
        <f>('Pivottable ẨN'!$W216-MSFT!$O$4)/MSFT!$O$8</f>
        <v>-0.18386436644357401</v>
      </c>
      <c r="Y216" s="41">
        <v>44439.291666666664</v>
      </c>
      <c r="Z216" s="40">
        <v>22.346599999999999</v>
      </c>
      <c r="AA216" s="40">
        <v>22.385000000000002</v>
      </c>
      <c r="AB216" s="40">
        <v>22.695</v>
      </c>
      <c r="AC216" s="40">
        <v>22.12</v>
      </c>
      <c r="AD216" s="40">
        <v>22.695</v>
      </c>
      <c r="AE216" s="40">
        <f>('Pivottable ẨN'!$AF216-NVDA!$O$4)/NVDA!$O$8</f>
        <v>-1.0222018112286</v>
      </c>
      <c r="AF216" s="40">
        <v>259850000</v>
      </c>
      <c r="AG216" s="41">
        <v>44439.291666666664</v>
      </c>
      <c r="AH216" s="40">
        <v>19.8384</v>
      </c>
      <c r="AI216" s="40">
        <v>20.692</v>
      </c>
      <c r="AJ216" s="40">
        <v>20.777999999999999</v>
      </c>
      <c r="AK216" s="40">
        <v>20.552</v>
      </c>
      <c r="AL216" s="40">
        <v>20.591999999999999</v>
      </c>
      <c r="AM216" s="40">
        <f>('Pivottable ẨN'!$AN216-SONY!$O$4)/SONY!$O$8</f>
        <v>-1.0321647836487386</v>
      </c>
      <c r="AN216" s="40">
        <v>1906500</v>
      </c>
    </row>
    <row r="217" spans="1:40">
      <c r="A217" s="93">
        <v>44112.291666666664</v>
      </c>
      <c r="B217" s="42">
        <v>112.2304</v>
      </c>
      <c r="C217" s="42">
        <v>114.97</v>
      </c>
      <c r="D217" s="42">
        <v>116.4</v>
      </c>
      <c r="E217" s="42">
        <v>114.59</v>
      </c>
      <c r="F217" s="42">
        <v>116.25</v>
      </c>
      <c r="G217" s="42">
        <v>83477200</v>
      </c>
      <c r="H217" s="42">
        <f>('Pivottable ẨN'!$G217-AAPL!$O$4)/AAPL!$O$8</f>
        <v>-0.16173408968001152</v>
      </c>
      <c r="I217" s="43">
        <v>44112.291666666664</v>
      </c>
      <c r="J217" s="42">
        <v>47.8994</v>
      </c>
      <c r="K217" s="42">
        <v>53.37</v>
      </c>
      <c r="L217" s="42">
        <v>53.58</v>
      </c>
      <c r="M217" s="42">
        <v>52.67</v>
      </c>
      <c r="N217" s="42">
        <v>52.91</v>
      </c>
      <c r="O217" s="42">
        <f>('Pivottable ẨN'!$P217-INTC!$O$4)/INTC!$O$8</f>
        <v>-0.71083659415848444</v>
      </c>
      <c r="P217" s="42">
        <v>22369500</v>
      </c>
      <c r="Q217" s="43">
        <v>44112.291666666664</v>
      </c>
      <c r="R217" s="42">
        <v>203.42529999999999</v>
      </c>
      <c r="S217" s="42">
        <v>210.58</v>
      </c>
      <c r="T217" s="42">
        <v>211.19</v>
      </c>
      <c r="U217" s="42">
        <v>208.32</v>
      </c>
      <c r="V217" s="42">
        <v>210.51</v>
      </c>
      <c r="W217" s="42">
        <v>19925800</v>
      </c>
      <c r="X217" s="42">
        <f>('Pivottable ẨN'!$W217-MSFT!$O$4)/MSFT!$O$8</f>
        <v>-0.68404682447000464</v>
      </c>
      <c r="Y217" s="43">
        <v>44112.291666666664</v>
      </c>
      <c r="Z217" s="42">
        <v>13.800599999999999</v>
      </c>
      <c r="AA217" s="42">
        <v>13.838699999999999</v>
      </c>
      <c r="AB217" s="42">
        <v>14.0845</v>
      </c>
      <c r="AC217" s="42">
        <v>13.757999999999999</v>
      </c>
      <c r="AD217" s="42">
        <v>14.074999999999999</v>
      </c>
      <c r="AE217" s="42">
        <f>('Pivottable ẨN'!$AF217-NVDA!$O$4)/NVDA!$O$8</f>
        <v>-0.3835228975506656</v>
      </c>
      <c r="AF217" s="42">
        <v>378900000</v>
      </c>
      <c r="AG217" s="43">
        <v>44112.291666666664</v>
      </c>
      <c r="AH217" s="42">
        <v>14.1776</v>
      </c>
      <c r="AI217" s="42">
        <v>14.826000000000001</v>
      </c>
      <c r="AJ217" s="42">
        <v>14.86</v>
      </c>
      <c r="AK217" s="42">
        <v>14.706</v>
      </c>
      <c r="AL217" s="42">
        <v>14.75</v>
      </c>
      <c r="AM217" s="42">
        <f>('Pivottable ẨN'!$AN217-SONY!$O$4)/SONY!$O$8</f>
        <v>-0.27123637885448804</v>
      </c>
      <c r="AN217" s="42">
        <v>3724500</v>
      </c>
    </row>
    <row r="218" spans="1:40">
      <c r="A218" s="92">
        <v>44487.291666666664</v>
      </c>
      <c r="B218" s="40">
        <v>143.97800000000001</v>
      </c>
      <c r="C218" s="40">
        <v>146.55000000000001</v>
      </c>
      <c r="D218" s="40">
        <v>146.84</v>
      </c>
      <c r="E218" s="40">
        <v>143.16</v>
      </c>
      <c r="F218" s="40">
        <v>143.44999999999999</v>
      </c>
      <c r="G218" s="40">
        <v>85589200</v>
      </c>
      <c r="H218" s="40">
        <f>('Pivottable ẨN'!$G218-AAPL!$O$4)/AAPL!$O$8</f>
        <v>-0.12193648544614935</v>
      </c>
      <c r="I218" s="41">
        <v>44487.291666666664</v>
      </c>
      <c r="J218" s="40">
        <v>50.170200000000001</v>
      </c>
      <c r="K218" s="40">
        <v>54.47</v>
      </c>
      <c r="L218" s="40">
        <v>54.56</v>
      </c>
      <c r="M218" s="40">
        <v>53.72</v>
      </c>
      <c r="N218" s="40">
        <v>54.19</v>
      </c>
      <c r="O218" s="40">
        <f>('Pivottable ẨN'!$P218-INTC!$O$4)/INTC!$O$8</f>
        <v>-0.70922787785663799</v>
      </c>
      <c r="P218" s="40">
        <v>22407600</v>
      </c>
      <c r="Q218" s="41">
        <v>44487.291666666664</v>
      </c>
      <c r="R218" s="40">
        <v>299.57339999999999</v>
      </c>
      <c r="S218" s="40">
        <v>307.29000000000002</v>
      </c>
      <c r="T218" s="40">
        <v>308.20999999999998</v>
      </c>
      <c r="U218" s="40">
        <v>302.69</v>
      </c>
      <c r="V218" s="40">
        <v>303.57</v>
      </c>
      <c r="W218" s="40">
        <v>22729300</v>
      </c>
      <c r="X218" s="40">
        <f>('Pivottable ẨN'!$W218-MSFT!$O$4)/MSFT!$O$8</f>
        <v>-0.46354811842753302</v>
      </c>
      <c r="Y218" s="41">
        <v>44487.291666666664</v>
      </c>
      <c r="Z218" s="40">
        <v>22.183900000000001</v>
      </c>
      <c r="AA218" s="40">
        <v>22.222000000000001</v>
      </c>
      <c r="AB218" s="40">
        <v>22.291</v>
      </c>
      <c r="AC218" s="40">
        <v>21.643999999999998</v>
      </c>
      <c r="AD218" s="40">
        <v>21.748999999999999</v>
      </c>
      <c r="AE218" s="40">
        <f>('Pivottable ẨN'!$AF218-NVDA!$O$4)/NVDA!$O$8</f>
        <v>-1.3996473689835327</v>
      </c>
      <c r="AF218" s="40">
        <v>189494000</v>
      </c>
      <c r="AG218" s="41">
        <v>44487.291666666664</v>
      </c>
      <c r="AH218" s="40">
        <v>21.553999999999998</v>
      </c>
      <c r="AI218" s="40">
        <v>22.43</v>
      </c>
      <c r="AJ218" s="40">
        <v>22.436</v>
      </c>
      <c r="AK218" s="40">
        <v>22.1</v>
      </c>
      <c r="AL218" s="40">
        <v>22.146000000000001</v>
      </c>
      <c r="AM218" s="40">
        <f>('Pivottable ẨN'!$AN218-SONY!$O$4)/SONY!$O$8</f>
        <v>-0.45079539186699269</v>
      </c>
      <c r="AN218" s="40">
        <v>3295500</v>
      </c>
    </row>
    <row r="219" spans="1:40">
      <c r="A219" s="93">
        <v>44375.291666666664</v>
      </c>
      <c r="B219" s="42">
        <v>132.21639999999999</v>
      </c>
      <c r="C219" s="42">
        <v>134.78</v>
      </c>
      <c r="D219" s="42">
        <v>135.25</v>
      </c>
      <c r="E219" s="42">
        <v>133.35</v>
      </c>
      <c r="F219" s="42">
        <v>133.41</v>
      </c>
      <c r="G219" s="42">
        <v>62111300</v>
      </c>
      <c r="H219" s="42">
        <f>('Pivottable ẨN'!$G219-AAPL!$O$4)/AAPL!$O$8</f>
        <v>-0.56434376406461173</v>
      </c>
      <c r="I219" s="43">
        <v>44375.291666666664</v>
      </c>
      <c r="J219" s="42">
        <v>52.6008</v>
      </c>
      <c r="K219" s="42">
        <v>57.48</v>
      </c>
      <c r="L219" s="42">
        <v>57.73</v>
      </c>
      <c r="M219" s="42">
        <v>56.34</v>
      </c>
      <c r="N219" s="42">
        <v>56.36</v>
      </c>
      <c r="O219" s="42">
        <f>('Pivottable ẨN'!$P219-INTC!$O$4)/INTC!$O$8</f>
        <v>-0.70613289347539554</v>
      </c>
      <c r="P219" s="42">
        <v>22480900</v>
      </c>
      <c r="Q219" s="43">
        <v>44375.291666666664</v>
      </c>
      <c r="R219" s="42">
        <v>261.47129999999999</v>
      </c>
      <c r="S219" s="42">
        <v>268.72000000000003</v>
      </c>
      <c r="T219" s="42">
        <v>268.89999999999998</v>
      </c>
      <c r="U219" s="42">
        <v>265.91000000000003</v>
      </c>
      <c r="V219" s="42">
        <v>266.19</v>
      </c>
      <c r="W219" s="42">
        <v>19590000</v>
      </c>
      <c r="X219" s="42">
        <f>('Pivottable ẨN'!$W219-MSFT!$O$4)/MSFT!$O$8</f>
        <v>-0.71045790543631893</v>
      </c>
      <c r="Y219" s="43">
        <v>44375.291666666664</v>
      </c>
      <c r="Z219" s="42">
        <v>19.947199999999999</v>
      </c>
      <c r="AA219" s="42">
        <v>19.984999999999999</v>
      </c>
      <c r="AB219" s="42">
        <v>20.078800000000001</v>
      </c>
      <c r="AC219" s="42">
        <v>19.318999999999999</v>
      </c>
      <c r="AD219" s="42">
        <v>19.3612</v>
      </c>
      <c r="AE219" s="42">
        <f>('Pivottable ẨN'!$AF219-NVDA!$O$4)/NVDA!$O$8</f>
        <v>0.24166892004170532</v>
      </c>
      <c r="AF219" s="42">
        <v>495436000</v>
      </c>
      <c r="AG219" s="43">
        <v>44375.291666666664</v>
      </c>
      <c r="AH219" s="42">
        <v>18.881599999999999</v>
      </c>
      <c r="AI219" s="42">
        <v>19.693999999999999</v>
      </c>
      <c r="AJ219" s="42">
        <v>19.75</v>
      </c>
      <c r="AK219" s="42">
        <v>19.606000000000002</v>
      </c>
      <c r="AL219" s="42">
        <v>19.687999999999999</v>
      </c>
      <c r="AM219" s="42">
        <f>('Pivottable ẨN'!$AN219-SONY!$O$4)/SONY!$O$8</f>
        <v>-0.11072150358573382</v>
      </c>
      <c r="AN219" s="42">
        <v>4108000</v>
      </c>
    </row>
    <row r="220" spans="1:40">
      <c r="A220" s="92">
        <v>45145.291666666664</v>
      </c>
      <c r="B220" s="40">
        <v>177.5042</v>
      </c>
      <c r="C220" s="40">
        <v>178.85</v>
      </c>
      <c r="D220" s="40">
        <v>183.13</v>
      </c>
      <c r="E220" s="40">
        <v>177.35</v>
      </c>
      <c r="F220" s="40">
        <v>182.13</v>
      </c>
      <c r="G220" s="40">
        <v>97576100</v>
      </c>
      <c r="H220" s="40">
        <f>('Pivottable ẨN'!$G220-AAPL!$O$4)/AAPL!$O$8</f>
        <v>0.10393941521241241</v>
      </c>
      <c r="I220" s="41">
        <v>45145.291666666664</v>
      </c>
      <c r="J220" s="40">
        <v>34.650500000000001</v>
      </c>
      <c r="K220" s="40">
        <v>35.229999999999997</v>
      </c>
      <c r="L220" s="40">
        <v>35.549999999999997</v>
      </c>
      <c r="M220" s="40">
        <v>34.75</v>
      </c>
      <c r="N220" s="40">
        <v>35.409999999999997</v>
      </c>
      <c r="O220" s="40">
        <f>('Pivottable ẨN'!$P220-INTC!$O$4)/INTC!$O$8</f>
        <v>-0.70587955232549848</v>
      </c>
      <c r="P220" s="40">
        <v>22486900</v>
      </c>
      <c r="Q220" s="41">
        <v>45145.291666666664</v>
      </c>
      <c r="R220" s="40">
        <v>326.95839999999998</v>
      </c>
      <c r="S220" s="40">
        <v>330.11</v>
      </c>
      <c r="T220" s="40">
        <v>331.11</v>
      </c>
      <c r="U220" s="40">
        <v>327.52</v>
      </c>
      <c r="V220" s="40">
        <v>328.37</v>
      </c>
      <c r="W220" s="40">
        <v>17741500</v>
      </c>
      <c r="X220" s="40">
        <f>('Pivottable ẨN'!$W220-MSFT!$O$4)/MSFT!$O$8</f>
        <v>-0.85584469270919528</v>
      </c>
      <c r="Y220" s="41">
        <v>45145.291666666664</v>
      </c>
      <c r="Z220" s="40">
        <v>45.399500000000003</v>
      </c>
      <c r="AA220" s="40">
        <v>45.417000000000002</v>
      </c>
      <c r="AB220" s="40">
        <v>45.54</v>
      </c>
      <c r="AC220" s="40">
        <v>44.563000000000002</v>
      </c>
      <c r="AD220" s="40">
        <v>45.110999999999997</v>
      </c>
      <c r="AE220" s="40">
        <f>('Pivottable ẨN'!$AF220-NVDA!$O$4)/NVDA!$O$8</f>
        <v>-0.68795358747563884</v>
      </c>
      <c r="AF220" s="40">
        <v>322154000</v>
      </c>
      <c r="AG220" s="41">
        <v>45145.291666666664</v>
      </c>
      <c r="AH220" s="40">
        <v>17.731100000000001</v>
      </c>
      <c r="AI220" s="40">
        <v>18.088000000000001</v>
      </c>
      <c r="AJ220" s="40">
        <v>18.146000000000001</v>
      </c>
      <c r="AK220" s="40">
        <v>18.024000000000001</v>
      </c>
      <c r="AL220" s="40">
        <v>18.132000000000001</v>
      </c>
      <c r="AM220" s="40">
        <f>('Pivottable ẨN'!$AN220-SONY!$O$4)/SONY!$O$8</f>
        <v>-0.46209630876987762</v>
      </c>
      <c r="AN220" s="40">
        <v>3268500</v>
      </c>
    </row>
    <row r="221" spans="1:40">
      <c r="A221" s="93">
        <v>44509.291666666664</v>
      </c>
      <c r="B221" s="42">
        <v>148.37950000000001</v>
      </c>
      <c r="C221" s="42">
        <v>150.81</v>
      </c>
      <c r="D221" s="42">
        <v>151.43</v>
      </c>
      <c r="E221" s="42">
        <v>150.06</v>
      </c>
      <c r="F221" s="42">
        <v>150.19999999999999</v>
      </c>
      <c r="G221" s="42">
        <v>56787900</v>
      </c>
      <c r="H221" s="42">
        <f>('Pivottable ẨN'!$G221-AAPL!$O$4)/AAPL!$O$8</f>
        <v>-0.66465558526657287</v>
      </c>
      <c r="I221" s="43">
        <v>44509.291666666664</v>
      </c>
      <c r="J221" s="42">
        <v>47.4863</v>
      </c>
      <c r="K221" s="42">
        <v>51.2</v>
      </c>
      <c r="L221" s="42">
        <v>51.77</v>
      </c>
      <c r="M221" s="42">
        <v>50.77</v>
      </c>
      <c r="N221" s="42">
        <v>51.54</v>
      </c>
      <c r="O221" s="42">
        <f>('Pivottable ẨN'!$P221-INTC!$O$4)/INTC!$O$8</f>
        <v>-0.70497174653836725</v>
      </c>
      <c r="P221" s="42">
        <v>22508400</v>
      </c>
      <c r="Q221" s="43">
        <v>44509.291666666664</v>
      </c>
      <c r="R221" s="42">
        <v>327.51369999999997</v>
      </c>
      <c r="S221" s="42">
        <v>335.95</v>
      </c>
      <c r="T221" s="42">
        <v>338.72</v>
      </c>
      <c r="U221" s="42">
        <v>334.53</v>
      </c>
      <c r="V221" s="42">
        <v>337.11</v>
      </c>
      <c r="W221" s="42">
        <v>21307400</v>
      </c>
      <c r="X221" s="42">
        <f>('Pivottable ẨN'!$W221-MSFT!$O$4)/MSFT!$O$8</f>
        <v>-0.57538229360919535</v>
      </c>
      <c r="Y221" s="43">
        <v>44509.291666666664</v>
      </c>
      <c r="Z221" s="42">
        <v>30.604500000000002</v>
      </c>
      <c r="AA221" s="42">
        <v>30.657</v>
      </c>
      <c r="AB221" s="42">
        <v>32.31</v>
      </c>
      <c r="AC221" s="42">
        <v>29.963999999999999</v>
      </c>
      <c r="AD221" s="42">
        <v>32.281999999999996</v>
      </c>
      <c r="AE221" s="42">
        <f>('Pivottable ẨN'!$AF221-NVDA!$O$4)/NVDA!$O$8</f>
        <v>1.0534161390976335</v>
      </c>
      <c r="AF221" s="42">
        <v>646746000</v>
      </c>
      <c r="AG221" s="43">
        <v>44509.291666666664</v>
      </c>
      <c r="AH221" s="42">
        <v>23.537400000000002</v>
      </c>
      <c r="AI221" s="42">
        <v>24.494</v>
      </c>
      <c r="AJ221" s="42">
        <v>24.754000000000001</v>
      </c>
      <c r="AK221" s="42">
        <v>24.344000000000001</v>
      </c>
      <c r="AL221" s="42">
        <v>24.754000000000001</v>
      </c>
      <c r="AM221" s="42">
        <f>('Pivottable ẨN'!$AN221-SONY!$O$4)/SONY!$O$8</f>
        <v>-0.73206265700546158</v>
      </c>
      <c r="AN221" s="42">
        <v>2623500</v>
      </c>
    </row>
    <row r="222" spans="1:40">
      <c r="A222" s="92">
        <v>44188.291666666664</v>
      </c>
      <c r="B222" s="40">
        <v>128.0599</v>
      </c>
      <c r="C222" s="40">
        <v>130.96</v>
      </c>
      <c r="D222" s="40">
        <v>132.43</v>
      </c>
      <c r="E222" s="40">
        <v>130.78</v>
      </c>
      <c r="F222" s="40">
        <v>132.16</v>
      </c>
      <c r="G222" s="40">
        <v>88223700</v>
      </c>
      <c r="H222" s="40">
        <f>('Pivottable ẨN'!$G222-AAPL!$O$4)/AAPL!$O$8</f>
        <v>-7.2293119748180645E-2</v>
      </c>
      <c r="I222" s="41">
        <v>44188.291666666664</v>
      </c>
      <c r="J222" s="40">
        <v>42.100499999999997</v>
      </c>
      <c r="K222" s="40">
        <v>46.57</v>
      </c>
      <c r="L222" s="40">
        <v>47.03</v>
      </c>
      <c r="M222" s="40">
        <v>46.07</v>
      </c>
      <c r="N222" s="40">
        <v>46.17</v>
      </c>
      <c r="O222" s="40">
        <f>('Pivottable ẨN'!$P222-INTC!$O$4)/INTC!$O$8</f>
        <v>-0.70261567384432455</v>
      </c>
      <c r="P222" s="40">
        <v>22564200</v>
      </c>
      <c r="Q222" s="41">
        <v>44188.291666666664</v>
      </c>
      <c r="R222" s="40">
        <v>214.06960000000001</v>
      </c>
      <c r="S222" s="40">
        <v>221.02</v>
      </c>
      <c r="T222" s="40">
        <v>223.56</v>
      </c>
      <c r="U222" s="40">
        <v>220.8</v>
      </c>
      <c r="V222" s="40">
        <v>223.11</v>
      </c>
      <c r="W222" s="40">
        <v>18699600</v>
      </c>
      <c r="X222" s="40">
        <f>('Pivottable ẨN'!$W222-MSFT!$O$4)/MSFT!$O$8</f>
        <v>-0.78048895514568817</v>
      </c>
      <c r="Y222" s="41">
        <v>44188.291666666664</v>
      </c>
      <c r="Z222" s="40">
        <v>12.9772</v>
      </c>
      <c r="AA222" s="40">
        <v>13.0092</v>
      </c>
      <c r="AB222" s="40">
        <v>13.275</v>
      </c>
      <c r="AC222" s="40">
        <v>13.005000000000001</v>
      </c>
      <c r="AD222" s="40">
        <v>13.256</v>
      </c>
      <c r="AE222" s="40">
        <f>('Pivottable ẨN'!$AF222-NVDA!$O$4)/NVDA!$O$8</f>
        <v>-1.4551730032260075</v>
      </c>
      <c r="AF222" s="40">
        <v>179144000</v>
      </c>
      <c r="AG222" s="41">
        <v>44188.291666666664</v>
      </c>
      <c r="AH222" s="40">
        <v>18.639500000000002</v>
      </c>
      <c r="AI222" s="40">
        <v>19.492000000000001</v>
      </c>
      <c r="AJ222" s="40">
        <v>19.626000000000001</v>
      </c>
      <c r="AK222" s="40">
        <v>19.448</v>
      </c>
      <c r="AL222" s="40">
        <v>19.626000000000001</v>
      </c>
      <c r="AM222" s="40">
        <f>('Pivottable ẨN'!$AN222-SONY!$O$4)/SONY!$O$8</f>
        <v>-0.42882138677804982</v>
      </c>
      <c r="AN222" s="40">
        <v>3348000</v>
      </c>
    </row>
    <row r="223" spans="1:40">
      <c r="A223" s="93">
        <v>44750.291666666664</v>
      </c>
      <c r="B223" s="42">
        <v>145.06739999999999</v>
      </c>
      <c r="C223" s="42">
        <v>147.04</v>
      </c>
      <c r="D223" s="42">
        <v>147.55000000000001</v>
      </c>
      <c r="E223" s="42">
        <v>145</v>
      </c>
      <c r="F223" s="42">
        <v>145.26</v>
      </c>
      <c r="G223" s="42">
        <v>64547800</v>
      </c>
      <c r="H223" s="42">
        <f>('Pivottable ẨN'!$G223-AAPL!$O$4)/AAPL!$O$8</f>
        <v>-0.51843142376356766</v>
      </c>
      <c r="I223" s="43">
        <v>44750.291666666664</v>
      </c>
      <c r="J223" s="42">
        <v>35.783499999999997</v>
      </c>
      <c r="K223" s="42">
        <v>37.99</v>
      </c>
      <c r="L223" s="42">
        <v>38.14</v>
      </c>
      <c r="M223" s="42">
        <v>37.39</v>
      </c>
      <c r="N223" s="42">
        <v>37.659999999999997</v>
      </c>
      <c r="O223" s="42">
        <f>('Pivottable ẨN'!$P223-INTC!$O$4)/INTC!$O$8</f>
        <v>-0.70252700444186056</v>
      </c>
      <c r="P223" s="42">
        <v>22566300</v>
      </c>
      <c r="Q223" s="43">
        <v>44750.291666666664</v>
      </c>
      <c r="R223" s="42">
        <v>262.56659999999999</v>
      </c>
      <c r="S223" s="42">
        <v>267.66000000000003</v>
      </c>
      <c r="T223" s="42">
        <v>268.10000000000002</v>
      </c>
      <c r="U223" s="42">
        <v>263.29000000000002</v>
      </c>
      <c r="V223" s="42">
        <v>264.79000000000002</v>
      </c>
      <c r="W223" s="42">
        <v>19658800</v>
      </c>
      <c r="X223" s="42">
        <f>('Pivottable ẨN'!$W223-MSFT!$O$4)/MSFT!$O$8</f>
        <v>-0.70504670123595437</v>
      </c>
      <c r="Y223" s="43">
        <v>44750.291666666664</v>
      </c>
      <c r="Z223" s="42">
        <v>15.8188</v>
      </c>
      <c r="AA223" s="42">
        <v>15.837999999999999</v>
      </c>
      <c r="AB223" s="42">
        <v>16.036999999999999</v>
      </c>
      <c r="AC223" s="42">
        <v>15.388999999999999</v>
      </c>
      <c r="AD223" s="42">
        <v>15.43</v>
      </c>
      <c r="AE223" s="42">
        <f>('Pivottable ẨN'!$AF223-NVDA!$O$4)/NVDA!$O$8</f>
        <v>9.4330174260514321E-2</v>
      </c>
      <c r="AF223" s="42">
        <v>467972000</v>
      </c>
      <c r="AG223" s="43">
        <v>44750.291666666664</v>
      </c>
      <c r="AH223" s="42">
        <v>16.075299999999999</v>
      </c>
      <c r="AI223" s="42">
        <v>16.515999999999998</v>
      </c>
      <c r="AJ223" s="42">
        <v>16.591999999999999</v>
      </c>
      <c r="AK223" s="42">
        <v>16.350000000000001</v>
      </c>
      <c r="AL223" s="42">
        <v>16.486000000000001</v>
      </c>
      <c r="AM223" s="42">
        <f>('Pivottable ẨN'!$AN223-SONY!$O$4)/SONY!$O$8</f>
        <v>-0.73896877289055796</v>
      </c>
      <c r="AN223" s="42">
        <v>2607000</v>
      </c>
    </row>
    <row r="224" spans="1:40">
      <c r="A224" s="92">
        <v>44452.291666666664</v>
      </c>
      <c r="B224" s="40">
        <v>146.92529999999999</v>
      </c>
      <c r="C224" s="40">
        <v>149.55000000000001</v>
      </c>
      <c r="D224" s="40">
        <v>151.41999999999999</v>
      </c>
      <c r="E224" s="40">
        <v>148.75</v>
      </c>
      <c r="F224" s="40">
        <v>150.63</v>
      </c>
      <c r="G224" s="40">
        <v>102404300</v>
      </c>
      <c r="H224" s="40">
        <f>('Pivottable ẨN'!$G224-AAPL!$O$4)/AAPL!$O$8</f>
        <v>0.19491990420953995</v>
      </c>
      <c r="I224" s="41">
        <v>44452.291666666664</v>
      </c>
      <c r="J224" s="40">
        <v>50.6492</v>
      </c>
      <c r="K224" s="40">
        <v>54.99</v>
      </c>
      <c r="L224" s="40">
        <v>55.49</v>
      </c>
      <c r="M224" s="40">
        <v>54.41</v>
      </c>
      <c r="N224" s="40">
        <v>54.61</v>
      </c>
      <c r="O224" s="40">
        <f>('Pivottable ẨN'!$P224-INTC!$O$4)/INTC!$O$8</f>
        <v>-0.69944890947061111</v>
      </c>
      <c r="P224" s="40">
        <v>22639200</v>
      </c>
      <c r="Q224" s="41">
        <v>44452.291666666664</v>
      </c>
      <c r="R224" s="40">
        <v>289.53199999999998</v>
      </c>
      <c r="S224" s="40">
        <v>296.99</v>
      </c>
      <c r="T224" s="40">
        <v>298.54000000000002</v>
      </c>
      <c r="U224" s="40">
        <v>294.08</v>
      </c>
      <c r="V224" s="40">
        <v>297.55</v>
      </c>
      <c r="W224" s="40">
        <v>23652900</v>
      </c>
      <c r="X224" s="40">
        <f>('Pivottable ẨN'!$W224-MSFT!$O$4)/MSFT!$O$8</f>
        <v>-0.39090584808659251</v>
      </c>
      <c r="Y224" s="41">
        <v>44452.291666666664</v>
      </c>
      <c r="Z224" s="40">
        <v>22.114000000000001</v>
      </c>
      <c r="AA224" s="40">
        <v>22.152000000000001</v>
      </c>
      <c r="AB224" s="40">
        <v>22.963999999999999</v>
      </c>
      <c r="AC224" s="40">
        <v>21.858000000000001</v>
      </c>
      <c r="AD224" s="40">
        <v>22.684000000000001</v>
      </c>
      <c r="AE224" s="40">
        <f>('Pivottable ẨN'!$AF224-NVDA!$O$4)/NVDA!$O$8</f>
        <v>-0.8202172576798874</v>
      </c>
      <c r="AF224" s="40">
        <v>297500000</v>
      </c>
      <c r="AG224" s="41">
        <v>44452.291666666664</v>
      </c>
      <c r="AH224" s="40">
        <v>21.305299999999999</v>
      </c>
      <c r="AI224" s="40">
        <v>22.222000000000001</v>
      </c>
      <c r="AJ224" s="40">
        <v>22.346</v>
      </c>
      <c r="AK224" s="40">
        <v>22.02</v>
      </c>
      <c r="AL224" s="40">
        <v>22.346</v>
      </c>
      <c r="AM224" s="40">
        <f>('Pivottable ẨN'!$AN224-SONY!$O$4)/SONY!$O$8</f>
        <v>-0.74838620364296204</v>
      </c>
      <c r="AN224" s="40">
        <v>2584500</v>
      </c>
    </row>
    <row r="225" spans="1:40">
      <c r="A225" s="93">
        <v>44671.291666666664</v>
      </c>
      <c r="B225" s="42">
        <v>164.74440000000001</v>
      </c>
      <c r="C225" s="42">
        <v>167.23</v>
      </c>
      <c r="D225" s="42">
        <v>168.88</v>
      </c>
      <c r="E225" s="42">
        <v>166.1</v>
      </c>
      <c r="F225" s="42">
        <v>168.76</v>
      </c>
      <c r="G225" s="42">
        <v>67929800</v>
      </c>
      <c r="H225" s="42">
        <f>('Pivottable ẨN'!$G225-AAPL!$O$4)/AAPL!$O$8</f>
        <v>-0.45470249501407811</v>
      </c>
      <c r="I225" s="43">
        <v>44671.291666666664</v>
      </c>
      <c r="J225" s="42">
        <v>44.960299999999997</v>
      </c>
      <c r="K225" s="42">
        <v>48.11</v>
      </c>
      <c r="L225" s="42">
        <v>48.75</v>
      </c>
      <c r="M225" s="42">
        <v>47.98</v>
      </c>
      <c r="N225" s="42">
        <v>48.36</v>
      </c>
      <c r="O225" s="42">
        <f>('Pivottable ẨN'!$P225-INTC!$O$4)/INTC!$O$8</f>
        <v>-0.69320405012564845</v>
      </c>
      <c r="P225" s="42">
        <v>22787100</v>
      </c>
      <c r="Q225" s="43">
        <v>44671.291666666664</v>
      </c>
      <c r="R225" s="42">
        <v>280.25799999999998</v>
      </c>
      <c r="S225" s="42">
        <v>286.36</v>
      </c>
      <c r="T225" s="42">
        <v>289.7</v>
      </c>
      <c r="U225" s="42">
        <v>285.37</v>
      </c>
      <c r="V225" s="42">
        <v>289.39999999999998</v>
      </c>
      <c r="W225" s="42">
        <v>22906700</v>
      </c>
      <c r="X225" s="42">
        <f>('Pivottable ẨN'!$W225-MSFT!$O$4)/MSFT!$O$8</f>
        <v>-0.44959539131787207</v>
      </c>
      <c r="Y225" s="43">
        <v>44671.291666666664</v>
      </c>
      <c r="Z225" s="42">
        <v>21.451499999999999</v>
      </c>
      <c r="AA225" s="42">
        <v>21.481999999999999</v>
      </c>
      <c r="AB225" s="42">
        <v>22.67</v>
      </c>
      <c r="AC225" s="42">
        <v>21.2</v>
      </c>
      <c r="AD225" s="42">
        <v>22.516999999999999</v>
      </c>
      <c r="AE225" s="42">
        <f>('Pivottable ẨN'!$AF225-NVDA!$O$4)/NVDA!$O$8</f>
        <v>9.9705699430655353E-2</v>
      </c>
      <c r="AF225" s="42">
        <v>468974000</v>
      </c>
      <c r="AG225" s="43">
        <v>44671.291666666664</v>
      </c>
      <c r="AH225" s="42">
        <v>17.338699999999999</v>
      </c>
      <c r="AI225" s="42">
        <v>17.814</v>
      </c>
      <c r="AJ225" s="42">
        <v>18.05</v>
      </c>
      <c r="AK225" s="42">
        <v>17.776</v>
      </c>
      <c r="AL225" s="42">
        <v>18.012</v>
      </c>
      <c r="AM225" s="42">
        <f>('Pivottable ẨN'!$AN225-SONY!$O$4)/SONY!$O$8</f>
        <v>-0.18794443575544739</v>
      </c>
      <c r="AN225" s="42">
        <v>3923500</v>
      </c>
    </row>
    <row r="226" spans="1:40">
      <c r="A226" s="92">
        <v>43812.291666666664</v>
      </c>
      <c r="B226" s="40">
        <v>66.688299999999998</v>
      </c>
      <c r="C226" s="40">
        <v>68.787499999999994</v>
      </c>
      <c r="D226" s="40">
        <v>68.825000000000003</v>
      </c>
      <c r="E226" s="40">
        <v>67.732500000000002</v>
      </c>
      <c r="F226" s="40">
        <v>67.864999999999995</v>
      </c>
      <c r="G226" s="40">
        <v>133587600</v>
      </c>
      <c r="H226" s="40">
        <f>('Pivottable ẨN'!$G226-AAPL!$O$4)/AAPL!$O$8</f>
        <v>0.78252437016872278</v>
      </c>
      <c r="I226" s="41">
        <v>43812.291666666664</v>
      </c>
      <c r="J226" s="40">
        <v>50.976100000000002</v>
      </c>
      <c r="K226" s="40">
        <v>57.79</v>
      </c>
      <c r="L226" s="40">
        <v>58.34</v>
      </c>
      <c r="M226" s="40">
        <v>57.38</v>
      </c>
      <c r="N226" s="40">
        <v>57.55</v>
      </c>
      <c r="O226" s="40">
        <f>('Pivottable ẨN'!$P226-INTC!$O$4)/INTC!$O$8</f>
        <v>-0.6928620395732874</v>
      </c>
      <c r="P226" s="40">
        <v>22795200</v>
      </c>
      <c r="Q226" s="41">
        <v>43812.291666666664</v>
      </c>
      <c r="R226" s="40">
        <v>148.10149999999999</v>
      </c>
      <c r="S226" s="40">
        <v>154.53</v>
      </c>
      <c r="T226" s="40">
        <v>154.88999999999999</v>
      </c>
      <c r="U226" s="40">
        <v>152.83000000000001</v>
      </c>
      <c r="V226" s="40">
        <v>153</v>
      </c>
      <c r="W226" s="40">
        <v>23845400</v>
      </c>
      <c r="X226" s="40">
        <f>('Pivottable ẨN'!$W226-MSFT!$O$4)/MSFT!$O$8</f>
        <v>-0.37576548749690969</v>
      </c>
      <c r="Y226" s="41">
        <v>43812.291666666664</v>
      </c>
      <c r="Z226" s="40">
        <v>5.5768000000000004</v>
      </c>
      <c r="AA226" s="40">
        <v>5.5998000000000001</v>
      </c>
      <c r="AB226" s="40">
        <v>5.7244999999999999</v>
      </c>
      <c r="AC226" s="40">
        <v>5.5454999999999997</v>
      </c>
      <c r="AD226" s="40">
        <v>5.6048</v>
      </c>
      <c r="AE226" s="40">
        <f>('Pivottable ẨN'!$AF226-NVDA!$O$4)/NVDA!$O$8</f>
        <v>2.3150066518566961E-2</v>
      </c>
      <c r="AF226" s="40">
        <v>454704000</v>
      </c>
      <c r="AG226" s="41">
        <v>43812.291666666664</v>
      </c>
      <c r="AH226" s="40">
        <v>12.8344</v>
      </c>
      <c r="AI226" s="40">
        <v>13.513999999999999</v>
      </c>
      <c r="AJ226" s="40">
        <v>13.558</v>
      </c>
      <c r="AK226" s="40">
        <v>13.44</v>
      </c>
      <c r="AL226" s="40">
        <v>13.48</v>
      </c>
      <c r="AM226" s="40">
        <f>('Pivottable ẨN'!$AN226-SONY!$O$4)/SONY!$O$8</f>
        <v>0.30280834456427697</v>
      </c>
      <c r="AN226" s="40">
        <v>5096000</v>
      </c>
    </row>
    <row r="227" spans="1:40">
      <c r="A227" s="93">
        <v>44005.291666666664</v>
      </c>
      <c r="B227" s="42">
        <v>89.287999999999997</v>
      </c>
      <c r="C227" s="42">
        <v>91.632499999999993</v>
      </c>
      <c r="D227" s="42">
        <v>93.094999999999999</v>
      </c>
      <c r="E227" s="42">
        <v>90.567499999999995</v>
      </c>
      <c r="F227" s="42">
        <v>91</v>
      </c>
      <c r="G227" s="42">
        <v>212155600</v>
      </c>
      <c r="H227" s="42">
        <f>('Pivottable ẨN'!$G227-AAPL!$O$4)/AAPL!$O$8</f>
        <v>2.2630253973685726</v>
      </c>
      <c r="I227" s="43">
        <v>44005.291666666664</v>
      </c>
      <c r="J227" s="42">
        <v>53.415300000000002</v>
      </c>
      <c r="K227" s="42">
        <v>59.92</v>
      </c>
      <c r="L227" s="42">
        <v>60.47</v>
      </c>
      <c r="M227" s="42">
        <v>59.86</v>
      </c>
      <c r="N227" s="42">
        <v>60.19</v>
      </c>
      <c r="O227" s="42">
        <f>('Pivottable ẨN'!$P227-INTC!$O$4)/INTC!$O$8</f>
        <v>-0.69225402081353438</v>
      </c>
      <c r="P227" s="42">
        <v>22809600</v>
      </c>
      <c r="Q227" s="43">
        <v>44005.291666666664</v>
      </c>
      <c r="R227" s="42">
        <v>194.5795</v>
      </c>
      <c r="S227" s="42">
        <v>201.91</v>
      </c>
      <c r="T227" s="42">
        <v>203.95</v>
      </c>
      <c r="U227" s="42">
        <v>201.43</v>
      </c>
      <c r="V227" s="42">
        <v>202.09</v>
      </c>
      <c r="W227" s="42">
        <v>30917400</v>
      </c>
      <c r="X227" s="42">
        <f>('Pivottable ẨN'!$W227-MSFT!$O$4)/MSFT!$O$8</f>
        <v>0.18045596751730802</v>
      </c>
      <c r="Y227" s="43">
        <v>44005.291666666664</v>
      </c>
      <c r="Z227" s="42">
        <v>9.4210999999999991</v>
      </c>
      <c r="AA227" s="42">
        <v>9.4499999999999993</v>
      </c>
      <c r="AB227" s="42">
        <v>9.6425000000000001</v>
      </c>
      <c r="AC227" s="42">
        <v>9.4075000000000006</v>
      </c>
      <c r="AD227" s="42">
        <v>9.5510000000000002</v>
      </c>
      <c r="AE227" s="42">
        <f>('Pivottable ẨN'!$AF227-NVDA!$O$4)/NVDA!$O$8</f>
        <v>-0.40386620238616938</v>
      </c>
      <c r="AF227" s="42">
        <v>375108000</v>
      </c>
      <c r="AG227" s="43">
        <v>44005.291666666664</v>
      </c>
      <c r="AH227" s="42">
        <v>13.659000000000001</v>
      </c>
      <c r="AI227" s="42">
        <v>14.327999999999999</v>
      </c>
      <c r="AJ227" s="42">
        <v>14.468</v>
      </c>
      <c r="AK227" s="42">
        <v>14.318</v>
      </c>
      <c r="AL227" s="42">
        <v>14.362</v>
      </c>
      <c r="AM227" s="42">
        <f>('Pivottable ẨN'!$AN227-SONY!$O$4)/SONY!$O$8</f>
        <v>0.65962433196092085</v>
      </c>
      <c r="AN227" s="42">
        <v>5948500</v>
      </c>
    </row>
    <row r="228" spans="1:40">
      <c r="A228" s="92">
        <v>45062.291666666664</v>
      </c>
      <c r="B228" s="40">
        <v>170.77520000000001</v>
      </c>
      <c r="C228" s="40">
        <v>172.07</v>
      </c>
      <c r="D228" s="40">
        <v>173.14</v>
      </c>
      <c r="E228" s="40">
        <v>171.8</v>
      </c>
      <c r="F228" s="40">
        <v>171.99</v>
      </c>
      <c r="G228" s="40">
        <v>42110300</v>
      </c>
      <c r="H228" s="40">
        <f>('Pivottable ẨN'!$G228-AAPL!$O$4)/AAPL!$O$8</f>
        <v>-0.94123385984182639</v>
      </c>
      <c r="I228" s="41">
        <v>45062.291666666664</v>
      </c>
      <c r="J228" s="40">
        <v>28.636299999999999</v>
      </c>
      <c r="K228" s="40">
        <v>29.22</v>
      </c>
      <c r="L228" s="40">
        <v>29.9</v>
      </c>
      <c r="M228" s="40">
        <v>29.21</v>
      </c>
      <c r="N228" s="40">
        <v>29.62</v>
      </c>
      <c r="O228" s="40">
        <f>('Pivottable ẨN'!$P228-INTC!$O$4)/INTC!$O$8</f>
        <v>-0.69215268435357558</v>
      </c>
      <c r="P228" s="40">
        <v>22812000</v>
      </c>
      <c r="Q228" s="41">
        <v>45062.291666666664</v>
      </c>
      <c r="R228" s="40">
        <v>308.09019999999998</v>
      </c>
      <c r="S228" s="40">
        <v>311.74</v>
      </c>
      <c r="T228" s="40">
        <v>313.70999999999998</v>
      </c>
      <c r="U228" s="40">
        <v>309.83</v>
      </c>
      <c r="V228" s="40">
        <v>309.83</v>
      </c>
      <c r="W228" s="40">
        <v>26730300</v>
      </c>
      <c r="X228" s="40">
        <f>('Pivottable ẨN'!$W228-MSFT!$O$4)/MSFT!$O$8</f>
        <v>-0.14886457183365789</v>
      </c>
      <c r="Y228" s="41">
        <v>45062.291666666664</v>
      </c>
      <c r="Z228" s="40">
        <v>29.198699999999999</v>
      </c>
      <c r="AA228" s="40">
        <v>29.213000000000001</v>
      </c>
      <c r="AB228" s="40">
        <v>29.87</v>
      </c>
      <c r="AC228" s="40">
        <v>28.832000000000001</v>
      </c>
      <c r="AD228" s="40">
        <v>28.841000000000001</v>
      </c>
      <c r="AE228" s="40">
        <f>('Pivottable ẨN'!$AF228-NVDA!$O$4)/NVDA!$O$8</f>
        <v>-5.2779852544643192E-3</v>
      </c>
      <c r="AF228" s="40">
        <v>449405000</v>
      </c>
      <c r="AG228" s="41">
        <v>45062.291666666664</v>
      </c>
      <c r="AH228" s="40">
        <v>18.3918</v>
      </c>
      <c r="AI228" s="40">
        <v>18.762</v>
      </c>
      <c r="AJ228" s="40">
        <v>18.852</v>
      </c>
      <c r="AK228" s="40">
        <v>18.707999999999998</v>
      </c>
      <c r="AL228" s="40">
        <v>18.78</v>
      </c>
      <c r="AM228" s="40">
        <f>('Pivottable ẨN'!$AN228-SONY!$O$4)/SONY!$O$8</f>
        <v>-0.77538283846652034</v>
      </c>
      <c r="AN228" s="40">
        <v>2520000</v>
      </c>
    </row>
    <row r="229" spans="1:40">
      <c r="A229" s="93">
        <v>43936.291666666664</v>
      </c>
      <c r="B229" s="42">
        <v>69.101100000000002</v>
      </c>
      <c r="C229" s="42">
        <v>71.107500000000002</v>
      </c>
      <c r="D229" s="42">
        <v>71.582499999999996</v>
      </c>
      <c r="E229" s="42">
        <v>70.157499999999999</v>
      </c>
      <c r="F229" s="42">
        <v>70.599999999999994</v>
      </c>
      <c r="G229" s="42">
        <v>131154400</v>
      </c>
      <c r="H229" s="42">
        <f>('Pivottable ẨN'!$G229-AAPL!$O$4)/AAPL!$O$8</f>
        <v>0.73667421362429408</v>
      </c>
      <c r="I229" s="43">
        <v>43936.291666666664</v>
      </c>
      <c r="J229" s="42">
        <v>52.1845</v>
      </c>
      <c r="K229" s="42">
        <v>58.87</v>
      </c>
      <c r="L229" s="42">
        <v>59.83</v>
      </c>
      <c r="M229" s="42">
        <v>58.39</v>
      </c>
      <c r="N229" s="42">
        <v>59.74</v>
      </c>
      <c r="O229" s="42">
        <f>('Pivottable ẨN'!$P229-INTC!$O$4)/INTC!$O$8</f>
        <v>-0.6909028680140834</v>
      </c>
      <c r="P229" s="42">
        <v>22841600</v>
      </c>
      <c r="Q229" s="43">
        <v>43936.291666666664</v>
      </c>
      <c r="R229" s="42">
        <v>165.1798</v>
      </c>
      <c r="S229" s="42">
        <v>171.88</v>
      </c>
      <c r="T229" s="42">
        <v>173.57</v>
      </c>
      <c r="U229" s="42">
        <v>169.24</v>
      </c>
      <c r="V229" s="42">
        <v>171.2</v>
      </c>
      <c r="W229" s="42">
        <v>40940800</v>
      </c>
      <c r="X229" s="42">
        <f>('Pivottable ẨN'!$W229-MSFT!$O$4)/MSFT!$O$8</f>
        <v>0.96880864458030436</v>
      </c>
      <c r="Y229" s="43">
        <v>43936.291666666664</v>
      </c>
      <c r="Z229" s="42">
        <v>6.9964000000000004</v>
      </c>
      <c r="AA229" s="42">
        <v>7.0209999999999999</v>
      </c>
      <c r="AB229" s="42">
        <v>7.1041999999999996</v>
      </c>
      <c r="AC229" s="42">
        <v>6.8845000000000001</v>
      </c>
      <c r="AD229" s="42">
        <v>6.93</v>
      </c>
      <c r="AE229" s="42">
        <f>('Pivottable ẨN'!$AF229-NVDA!$O$4)/NVDA!$O$8</f>
        <v>-0.45193477077385769</v>
      </c>
      <c r="AF229" s="42">
        <v>366148000</v>
      </c>
      <c r="AG229" s="43">
        <v>43936.291666666664</v>
      </c>
      <c r="AH229" s="42">
        <v>11.834300000000001</v>
      </c>
      <c r="AI229" s="42">
        <v>12.414</v>
      </c>
      <c r="AJ229" s="42">
        <v>12.44</v>
      </c>
      <c r="AK229" s="42">
        <v>12.247999999999999</v>
      </c>
      <c r="AL229" s="42">
        <v>12.44</v>
      </c>
      <c r="AM229" s="42">
        <f>('Pivottable ẨN'!$AN229-SONY!$O$4)/SONY!$O$8</f>
        <v>2.7892193394378997</v>
      </c>
      <c r="AN229" s="42">
        <v>11036500</v>
      </c>
    </row>
    <row r="230" spans="1:40">
      <c r="A230" s="92">
        <v>44004.291666666664</v>
      </c>
      <c r="B230" s="40">
        <v>87.421999999999997</v>
      </c>
      <c r="C230" s="40">
        <v>89.717500000000001</v>
      </c>
      <c r="D230" s="40">
        <v>89.864999999999995</v>
      </c>
      <c r="E230" s="40">
        <v>87.787499999999994</v>
      </c>
      <c r="F230" s="40">
        <v>87.834999999999994</v>
      </c>
      <c r="G230" s="40">
        <v>135445200</v>
      </c>
      <c r="H230" s="40">
        <f>('Pivottable ẨN'!$G230-AAPL!$O$4)/AAPL!$O$8</f>
        <v>0.81752817207441519</v>
      </c>
      <c r="I230" s="41">
        <v>44004.291666666664</v>
      </c>
      <c r="J230" s="40">
        <v>53.566800000000001</v>
      </c>
      <c r="K230" s="40">
        <v>60.09</v>
      </c>
      <c r="L230" s="40">
        <v>60.55</v>
      </c>
      <c r="M230" s="40">
        <v>58.83</v>
      </c>
      <c r="N230" s="40">
        <v>59.73</v>
      </c>
      <c r="O230" s="40">
        <f>('Pivottable ẨN'!$P230-INTC!$O$4)/INTC!$O$8</f>
        <v>-0.69071708450415881</v>
      </c>
      <c r="P230" s="40">
        <v>22846000</v>
      </c>
      <c r="Q230" s="41">
        <v>44004.291666666664</v>
      </c>
      <c r="R230" s="40">
        <v>193.28819999999999</v>
      </c>
      <c r="S230" s="40">
        <v>200.57</v>
      </c>
      <c r="T230" s="40">
        <v>200.76</v>
      </c>
      <c r="U230" s="40">
        <v>195.23</v>
      </c>
      <c r="V230" s="40">
        <v>195.79</v>
      </c>
      <c r="W230" s="40">
        <v>32818900</v>
      </c>
      <c r="X230" s="40">
        <f>('Pivottable ẨN'!$W230-MSFT!$O$4)/MSFT!$O$8</f>
        <v>0.33001126965383731</v>
      </c>
      <c r="Y230" s="41">
        <v>44004.291666666664</v>
      </c>
      <c r="Z230" s="40">
        <v>9.4976000000000003</v>
      </c>
      <c r="AA230" s="40">
        <v>9.5266999999999999</v>
      </c>
      <c r="AB230" s="40">
        <v>9.5312000000000001</v>
      </c>
      <c r="AC230" s="40">
        <v>9.2731999999999992</v>
      </c>
      <c r="AD230" s="40">
        <v>9.3000000000000007</v>
      </c>
      <c r="AE230" s="40">
        <f>('Pivottable ẨN'!$AF230-NVDA!$O$4)/NVDA!$O$8</f>
        <v>-0.27854457766112489</v>
      </c>
      <c r="AF230" s="40">
        <v>398468000</v>
      </c>
      <c r="AG230" s="41">
        <v>44004.291666666664</v>
      </c>
      <c r="AH230" s="40">
        <v>13.6723</v>
      </c>
      <c r="AI230" s="40">
        <v>14.342000000000001</v>
      </c>
      <c r="AJ230" s="40">
        <v>14.362</v>
      </c>
      <c r="AK230" s="40">
        <v>14.192</v>
      </c>
      <c r="AL230" s="40">
        <v>14.25</v>
      </c>
      <c r="AM230" s="40">
        <f>('Pivottable ẨN'!$AN230-SONY!$O$4)/SONY!$O$8</f>
        <v>-0.56213035098430331</v>
      </c>
      <c r="AN230" s="40">
        <v>3029500</v>
      </c>
    </row>
    <row r="231" spans="1:40">
      <c r="A231" s="93">
        <v>44648.291666666664</v>
      </c>
      <c r="B231" s="42">
        <v>172.99</v>
      </c>
      <c r="C231" s="42">
        <v>175.6</v>
      </c>
      <c r="D231" s="42">
        <v>175.73</v>
      </c>
      <c r="E231" s="42">
        <v>172</v>
      </c>
      <c r="F231" s="42">
        <v>172.17</v>
      </c>
      <c r="G231" s="42">
        <v>90371900</v>
      </c>
      <c r="H231" s="42">
        <f>('Pivottable ẨN'!$G231-AAPL!$O$4)/AAPL!$O$8</f>
        <v>-3.1813378547810051E-2</v>
      </c>
      <c r="I231" s="43">
        <v>44648.291666666664</v>
      </c>
      <c r="J231" s="42">
        <v>48.137700000000002</v>
      </c>
      <c r="K231" s="42">
        <v>51.51</v>
      </c>
      <c r="L231" s="42">
        <v>51.57</v>
      </c>
      <c r="M231" s="42">
        <v>50.56</v>
      </c>
      <c r="N231" s="42">
        <v>51.36</v>
      </c>
      <c r="O231" s="42">
        <f>('Pivottable ẨN'!$P231-INTC!$O$4)/INTC!$O$8</f>
        <v>-0.68706897194564109</v>
      </c>
      <c r="P231" s="42">
        <v>22932400</v>
      </c>
      <c r="Q231" s="43">
        <v>44648.291666666664</v>
      </c>
      <c r="R231" s="42">
        <v>304.07940000000002</v>
      </c>
      <c r="S231" s="42">
        <v>310.7</v>
      </c>
      <c r="T231" s="42">
        <v>310.8</v>
      </c>
      <c r="U231" s="42">
        <v>304.33</v>
      </c>
      <c r="V231" s="42">
        <v>304.33</v>
      </c>
      <c r="W231" s="42">
        <v>29578200</v>
      </c>
      <c r="X231" s="42">
        <f>('Pivottable ẨN'!$W231-MSFT!$O$4)/MSFT!$O$8</f>
        <v>7.5126248547421101E-2</v>
      </c>
      <c r="Y231" s="43">
        <v>44648.291666666664</v>
      </c>
      <c r="Z231" s="42">
        <v>28.178899999999999</v>
      </c>
      <c r="AA231" s="42">
        <v>28.219000000000001</v>
      </c>
      <c r="AB231" s="42">
        <v>28.25</v>
      </c>
      <c r="AC231" s="42">
        <v>27.206</v>
      </c>
      <c r="AD231" s="42">
        <v>27.756</v>
      </c>
      <c r="AE231" s="42">
        <f>('Pivottable ẨN'!$AF231-NVDA!$O$4)/NVDA!$O$8</f>
        <v>-0.13355561234352847</v>
      </c>
      <c r="AF231" s="42">
        <v>425494000</v>
      </c>
      <c r="AG231" s="43">
        <v>44648.291666666664</v>
      </c>
      <c r="AH231" s="42">
        <v>20.185600000000001</v>
      </c>
      <c r="AI231" s="42">
        <v>21.006</v>
      </c>
      <c r="AJ231" s="42">
        <v>21.02</v>
      </c>
      <c r="AK231" s="42">
        <v>20.806000000000001</v>
      </c>
      <c r="AL231" s="42">
        <v>20.866</v>
      </c>
      <c r="AM231" s="42">
        <f>('Pivottable ẨN'!$AN231-SONY!$O$4)/SONY!$O$8</f>
        <v>-0.34448306248429761</v>
      </c>
      <c r="AN231" s="42">
        <v>3549500</v>
      </c>
    </row>
    <row r="232" spans="1:40">
      <c r="A232" s="92">
        <v>44427.291666666664</v>
      </c>
      <c r="B232" s="40">
        <v>144.12530000000001</v>
      </c>
      <c r="C232" s="40">
        <v>146.69999999999999</v>
      </c>
      <c r="D232" s="40">
        <v>148</v>
      </c>
      <c r="E232" s="40">
        <v>144.5</v>
      </c>
      <c r="F232" s="40">
        <v>145.03</v>
      </c>
      <c r="G232" s="40">
        <v>86960300</v>
      </c>
      <c r="H232" s="40">
        <f>('Pivottable ẨN'!$G232-AAPL!$O$4)/AAPL!$O$8</f>
        <v>-9.6100076750577176E-2</v>
      </c>
      <c r="I232" s="41">
        <v>44427.291666666664</v>
      </c>
      <c r="J232" s="40">
        <v>48.300400000000003</v>
      </c>
      <c r="K232" s="40">
        <v>52.44</v>
      </c>
      <c r="L232" s="40">
        <v>52.67</v>
      </c>
      <c r="M232" s="40">
        <v>51.58</v>
      </c>
      <c r="N232" s="40">
        <v>52.05</v>
      </c>
      <c r="O232" s="40">
        <f>('Pivottable ẨN'!$P232-INTC!$O$4)/INTC!$O$8</f>
        <v>-0.68423999577179051</v>
      </c>
      <c r="P232" s="40">
        <v>22999400</v>
      </c>
      <c r="Q232" s="41">
        <v>44427.291666666664</v>
      </c>
      <c r="R232" s="40">
        <v>289.3175</v>
      </c>
      <c r="S232" s="40">
        <v>296.77</v>
      </c>
      <c r="T232" s="40">
        <v>297.47000000000003</v>
      </c>
      <c r="U232" s="40">
        <v>288.64</v>
      </c>
      <c r="V232" s="40">
        <v>288.69</v>
      </c>
      <c r="W232" s="40">
        <v>29850500</v>
      </c>
      <c r="X232" s="40">
        <f>('Pivottable ẨN'!$W232-MSFT!$O$4)/MSFT!$O$8</f>
        <v>9.6542976799736072E-2</v>
      </c>
      <c r="Y232" s="41">
        <v>44427.291666666664</v>
      </c>
      <c r="Z232" s="40">
        <v>19.7606</v>
      </c>
      <c r="AA232" s="40">
        <v>19.797999999999998</v>
      </c>
      <c r="AB232" s="40">
        <v>20.495000000000001</v>
      </c>
      <c r="AC232" s="40">
        <v>18.762</v>
      </c>
      <c r="AD232" s="40">
        <v>19.494</v>
      </c>
      <c r="AE232" s="40">
        <f>('Pivottable ẨN'!$AF232-NVDA!$O$4)/NVDA!$O$8</f>
        <v>1.6961669326200159</v>
      </c>
      <c r="AF232" s="40">
        <v>766555000</v>
      </c>
      <c r="AG232" s="41">
        <v>44427.291666666664</v>
      </c>
      <c r="AH232" s="40">
        <v>18.524899999999999</v>
      </c>
      <c r="AI232" s="40">
        <v>19.321999999999999</v>
      </c>
      <c r="AJ232" s="40">
        <v>19.398</v>
      </c>
      <c r="AK232" s="40">
        <v>19.123999999999999</v>
      </c>
      <c r="AL232" s="40">
        <v>19.295999999999999</v>
      </c>
      <c r="AM232" s="40">
        <f>('Pivottable ẨN'!$AN232-SONY!$O$4)/SONY!$O$8</f>
        <v>-0.69711352510209523</v>
      </c>
      <c r="AN232" s="40">
        <v>2707000</v>
      </c>
    </row>
    <row r="233" spans="1:40">
      <c r="A233" s="93">
        <v>44936.291666666664</v>
      </c>
      <c r="B233" s="42">
        <v>129.36959999999999</v>
      </c>
      <c r="C233" s="42">
        <v>130.72999999999999</v>
      </c>
      <c r="D233" s="42">
        <v>131.26</v>
      </c>
      <c r="E233" s="42">
        <v>128.12</v>
      </c>
      <c r="F233" s="42">
        <v>130.26</v>
      </c>
      <c r="G233" s="42">
        <v>63896200</v>
      </c>
      <c r="H233" s="42">
        <f>('Pivottable ẨN'!$G233-AAPL!$O$4)/AAPL!$O$8</f>
        <v>-0.53070988916071948</v>
      </c>
      <c r="I233" s="43">
        <v>44936.291666666664</v>
      </c>
      <c r="J233" s="42">
        <v>28.388300000000001</v>
      </c>
      <c r="K233" s="42">
        <v>29.44</v>
      </c>
      <c r="L233" s="42">
        <v>29.51</v>
      </c>
      <c r="M233" s="42">
        <v>28.92</v>
      </c>
      <c r="N233" s="42">
        <v>29.24</v>
      </c>
      <c r="O233" s="42">
        <f>('Pivottable ẨN'!$P233-INTC!$O$4)/INTC!$O$8</f>
        <v>-0.68387265110443973</v>
      </c>
      <c r="P233" s="42">
        <v>23008100</v>
      </c>
      <c r="Q233" s="43">
        <v>44936.291666666664</v>
      </c>
      <c r="R233" s="42">
        <v>225.60570000000001</v>
      </c>
      <c r="S233" s="42">
        <v>228.85</v>
      </c>
      <c r="T233" s="42">
        <v>231.31</v>
      </c>
      <c r="U233" s="42">
        <v>227.33</v>
      </c>
      <c r="V233" s="42">
        <v>227.76</v>
      </c>
      <c r="W233" s="42">
        <v>27033900</v>
      </c>
      <c r="X233" s="42">
        <f>('Pivottable ẨN'!$W233-MSFT!$O$4)/MSFT!$O$8</f>
        <v>-0.12498606027507242</v>
      </c>
      <c r="Y233" s="43">
        <v>44936.291666666664</v>
      </c>
      <c r="Z233" s="42">
        <v>15.8985</v>
      </c>
      <c r="AA233" s="42">
        <v>15.909000000000001</v>
      </c>
      <c r="AB233" s="42">
        <v>15.962</v>
      </c>
      <c r="AC233" s="42">
        <v>15.472</v>
      </c>
      <c r="AD233" s="42">
        <v>15.507</v>
      </c>
      <c r="AE233" s="42">
        <f>('Pivottable ẨN'!$AF233-NVDA!$O$4)/NVDA!$O$8</f>
        <v>-0.35562059574437466</v>
      </c>
      <c r="AF233" s="42">
        <v>384101000</v>
      </c>
      <c r="AG233" s="43">
        <v>44936.291666666664</v>
      </c>
      <c r="AH233" s="42">
        <v>16.0397</v>
      </c>
      <c r="AI233" s="42">
        <v>16.416</v>
      </c>
      <c r="AJ233" s="42">
        <v>16.431999999999999</v>
      </c>
      <c r="AK233" s="42">
        <v>16.222000000000001</v>
      </c>
      <c r="AL233" s="42">
        <v>16.288</v>
      </c>
      <c r="AM233" s="42">
        <f>('Pivottable ẨN'!$AN233-SONY!$O$4)/SONY!$O$8</f>
        <v>-0.16408694451602368</v>
      </c>
      <c r="AN233" s="42">
        <v>3980500</v>
      </c>
    </row>
    <row r="234" spans="1:40">
      <c r="A234" s="92">
        <v>43838.291666666664</v>
      </c>
      <c r="B234" s="40">
        <v>73.484399999999994</v>
      </c>
      <c r="C234" s="40">
        <v>75.797499999999999</v>
      </c>
      <c r="D234" s="40">
        <v>76.11</v>
      </c>
      <c r="E234" s="40">
        <v>74.290000000000006</v>
      </c>
      <c r="F234" s="40">
        <v>74.290000000000006</v>
      </c>
      <c r="G234" s="40">
        <v>132079200</v>
      </c>
      <c r="H234" s="40">
        <f>('Pivottable ẨN'!$G234-AAPL!$O$4)/AAPL!$O$8</f>
        <v>0.75410074032669738</v>
      </c>
      <c r="I234" s="41">
        <v>43838.291666666664</v>
      </c>
      <c r="J234" s="40">
        <v>52.017000000000003</v>
      </c>
      <c r="K234" s="40">
        <v>58.97</v>
      </c>
      <c r="L234" s="40">
        <v>59.32</v>
      </c>
      <c r="M234" s="40">
        <v>58.52</v>
      </c>
      <c r="N234" s="40">
        <v>58.89</v>
      </c>
      <c r="O234" s="40">
        <f>('Pivottable ẨN'!$P234-INTC!$O$4)/INTC!$O$8</f>
        <v>-0.67857782107159093</v>
      </c>
      <c r="P234" s="40">
        <v>23133500</v>
      </c>
      <c r="Q234" s="41">
        <v>43838.291666666664</v>
      </c>
      <c r="R234" s="40">
        <v>153.43029999999999</v>
      </c>
      <c r="S234" s="40">
        <v>160.09</v>
      </c>
      <c r="T234" s="40">
        <v>160.80000000000001</v>
      </c>
      <c r="U234" s="40">
        <v>157.94999999999999</v>
      </c>
      <c r="V234" s="40">
        <v>158.93</v>
      </c>
      <c r="W234" s="40">
        <v>27746500</v>
      </c>
      <c r="X234" s="40">
        <f>('Pivottable ẨN'!$W234-MSFT!$O$4)/MSFT!$O$8</f>
        <v>-6.89391981649011E-2</v>
      </c>
      <c r="Y234" s="41">
        <v>43838.291666666664</v>
      </c>
      <c r="Z234" s="40">
        <v>5.9847999999999999</v>
      </c>
      <c r="AA234" s="40">
        <v>6.0095000000000001</v>
      </c>
      <c r="AB234" s="40">
        <v>6.0510000000000002</v>
      </c>
      <c r="AC234" s="40">
        <v>5.9538000000000002</v>
      </c>
      <c r="AD234" s="40">
        <v>5.9939999999999998</v>
      </c>
      <c r="AE234" s="40">
        <f>('Pivottable ẨN'!$AF234-NVDA!$O$4)/NVDA!$O$8</f>
        <v>-0.92961616912651013</v>
      </c>
      <c r="AF234" s="40">
        <v>277108000</v>
      </c>
      <c r="AG234" s="41">
        <v>43838.291666666664</v>
      </c>
      <c r="AH234" s="40">
        <v>13.3834</v>
      </c>
      <c r="AI234" s="40">
        <v>14.092000000000001</v>
      </c>
      <c r="AJ234" s="40">
        <v>14.224</v>
      </c>
      <c r="AK234" s="40">
        <v>14.074</v>
      </c>
      <c r="AL234" s="40">
        <v>14.16</v>
      </c>
      <c r="AM234" s="40">
        <f>('Pivottable ẨN'!$AN234-SONY!$O$4)/SONY!$O$8</f>
        <v>1.6024137883960416</v>
      </c>
      <c r="AN234" s="40">
        <v>8201000</v>
      </c>
    </row>
    <row r="235" spans="1:40">
      <c r="A235" s="93">
        <v>44888.291666666664</v>
      </c>
      <c r="B235" s="42">
        <v>149.49789999999999</v>
      </c>
      <c r="C235" s="42">
        <v>151.07</v>
      </c>
      <c r="D235" s="42">
        <v>151.83000000000001</v>
      </c>
      <c r="E235" s="42">
        <v>149.34</v>
      </c>
      <c r="F235" s="42">
        <v>149.44999999999999</v>
      </c>
      <c r="G235" s="42">
        <v>58301400</v>
      </c>
      <c r="H235" s="42">
        <f>('Pivottable ẨN'!$G235-AAPL!$O$4)/AAPL!$O$8</f>
        <v>-0.6361358532552327</v>
      </c>
      <c r="I235" s="43">
        <v>44888.291666666664</v>
      </c>
      <c r="J235" s="42">
        <v>28.610099999999999</v>
      </c>
      <c r="K235" s="42">
        <v>29.67</v>
      </c>
      <c r="L235" s="42">
        <v>30.08</v>
      </c>
      <c r="M235" s="42">
        <v>29.49</v>
      </c>
      <c r="N235" s="42">
        <v>29.73</v>
      </c>
      <c r="O235" s="42">
        <f>('Pivottable ẨN'!$P235-INTC!$O$4)/INTC!$O$8</f>
        <v>-0.67813869641176938</v>
      </c>
      <c r="P235" s="42">
        <v>23143900</v>
      </c>
      <c r="Q235" s="43">
        <v>44888.291666666664</v>
      </c>
      <c r="R235" s="42">
        <v>244.0701</v>
      </c>
      <c r="S235" s="42">
        <v>247.58</v>
      </c>
      <c r="T235" s="42">
        <v>248.28</v>
      </c>
      <c r="U235" s="42">
        <v>244.27</v>
      </c>
      <c r="V235" s="42">
        <v>245.11</v>
      </c>
      <c r="W235" s="42">
        <v>19508500</v>
      </c>
      <c r="X235" s="42">
        <f>('Pivottable ẨN'!$W235-MSFT!$O$4)/MSFT!$O$8</f>
        <v>-0.71686798017948328</v>
      </c>
      <c r="Y235" s="43">
        <v>44888.291666666664</v>
      </c>
      <c r="Z235" s="42">
        <v>16.503900000000002</v>
      </c>
      <c r="AA235" s="42">
        <v>16.518999999999998</v>
      </c>
      <c r="AB235" s="42">
        <v>16.527000000000001</v>
      </c>
      <c r="AC235" s="42">
        <v>16.047999999999998</v>
      </c>
      <c r="AD235" s="42">
        <v>16.097999999999999</v>
      </c>
      <c r="AE235" s="42">
        <f>('Pivottable ẨN'!$AF235-NVDA!$O$4)/NVDA!$O$8</f>
        <v>-0.12418331446704506</v>
      </c>
      <c r="AF235" s="42">
        <v>427241000</v>
      </c>
      <c r="AG235" s="43">
        <v>44888.291666666664</v>
      </c>
      <c r="AH235" s="42">
        <v>16.063199999999998</v>
      </c>
      <c r="AI235" s="42">
        <v>16.440000000000001</v>
      </c>
      <c r="AJ235" s="42">
        <v>16.443999999999999</v>
      </c>
      <c r="AK235" s="42">
        <v>16.245999999999999</v>
      </c>
      <c r="AL235" s="42">
        <v>16.302</v>
      </c>
      <c r="AM235" s="42">
        <f>('Pivottable ẨN'!$AN235-SONY!$O$4)/SONY!$O$8</f>
        <v>-0.44974901067228112</v>
      </c>
      <c r="AN235" s="42">
        <v>3298000</v>
      </c>
    </row>
    <row r="236" spans="1:40">
      <c r="A236" s="92">
        <v>44336.291666666664</v>
      </c>
      <c r="B236" s="40">
        <v>124.88849999999999</v>
      </c>
      <c r="C236" s="40">
        <v>127.31</v>
      </c>
      <c r="D236" s="40">
        <v>127.72</v>
      </c>
      <c r="E236" s="40">
        <v>125.1</v>
      </c>
      <c r="F236" s="40">
        <v>125.23</v>
      </c>
      <c r="G236" s="40">
        <v>76857100</v>
      </c>
      <c r="H236" s="40">
        <f>('Pivottable ẨN'!$G236-AAPL!$O$4)/AAPL!$O$8</f>
        <v>-0.28648035851930648</v>
      </c>
      <c r="I236" s="41">
        <v>44336.291666666664</v>
      </c>
      <c r="J236" s="40">
        <v>51.200699999999998</v>
      </c>
      <c r="K236" s="40">
        <v>55.95</v>
      </c>
      <c r="L236" s="40">
        <v>56.24</v>
      </c>
      <c r="M236" s="40">
        <v>55.36</v>
      </c>
      <c r="N236" s="40">
        <v>55.57</v>
      </c>
      <c r="O236" s="40">
        <f>('Pivottable ẨN'!$P236-INTC!$O$4)/INTC!$O$8</f>
        <v>-0.67808380582929173</v>
      </c>
      <c r="P236" s="40">
        <v>23145200</v>
      </c>
      <c r="Q236" s="41">
        <v>44336.291666666664</v>
      </c>
      <c r="R236" s="40">
        <v>239.8313</v>
      </c>
      <c r="S236" s="40">
        <v>246.48</v>
      </c>
      <c r="T236" s="40">
        <v>247.95</v>
      </c>
      <c r="U236" s="40">
        <v>243.86</v>
      </c>
      <c r="V236" s="40">
        <v>243.96</v>
      </c>
      <c r="W236" s="40">
        <v>21800700</v>
      </c>
      <c r="X236" s="40">
        <f>('Pivottable ẨN'!$W236-MSFT!$O$4)/MSFT!$O$8</f>
        <v>-0.53658364488768606</v>
      </c>
      <c r="Y236" s="41">
        <v>44336.291666666664</v>
      </c>
      <c r="Z236" s="40">
        <v>14.5815</v>
      </c>
      <c r="AA236" s="40">
        <v>14.612500000000001</v>
      </c>
      <c r="AB236" s="40">
        <v>14.6838</v>
      </c>
      <c r="AC236" s="40">
        <v>14.2705</v>
      </c>
      <c r="AD236" s="40">
        <v>14.3025</v>
      </c>
      <c r="AE236" s="40">
        <f>('Pivottable ẨN'!$AF236-NVDA!$O$4)/NVDA!$O$8</f>
        <v>-0.69096860259102733</v>
      </c>
      <c r="AF236" s="40">
        <v>321592000</v>
      </c>
      <c r="AG236" s="41">
        <v>44336.291666666664</v>
      </c>
      <c r="AH236" s="40">
        <v>18.580500000000001</v>
      </c>
      <c r="AI236" s="40">
        <v>19.38</v>
      </c>
      <c r="AJ236" s="40">
        <v>19.46</v>
      </c>
      <c r="AK236" s="40">
        <v>19.198</v>
      </c>
      <c r="AL236" s="40">
        <v>19.198</v>
      </c>
      <c r="AM236" s="40">
        <f>('Pivottable ẨN'!$AN236-SONY!$O$4)/SONY!$O$8</f>
        <v>-0.74461923134200037</v>
      </c>
      <c r="AN236" s="40">
        <v>2593500</v>
      </c>
    </row>
    <row r="237" spans="1:40">
      <c r="A237" s="93">
        <v>43998.291666666664</v>
      </c>
      <c r="B237" s="42">
        <v>85.767899999999997</v>
      </c>
      <c r="C237" s="42">
        <v>88.02</v>
      </c>
      <c r="D237" s="42">
        <v>88.3</v>
      </c>
      <c r="E237" s="42">
        <v>86.18</v>
      </c>
      <c r="F237" s="42">
        <v>87.864999999999995</v>
      </c>
      <c r="G237" s="42">
        <v>165428800</v>
      </c>
      <c r="H237" s="42">
        <f>('Pivottable ẨN'!$G237-AAPL!$O$4)/AAPL!$O$8</f>
        <v>1.382526015969505</v>
      </c>
      <c r="I237" s="43">
        <v>43998.291666666664</v>
      </c>
      <c r="J237" s="42">
        <v>53.843200000000003</v>
      </c>
      <c r="K237" s="42">
        <v>60.4</v>
      </c>
      <c r="L237" s="42">
        <v>61.65</v>
      </c>
      <c r="M237" s="42">
        <v>59.49</v>
      </c>
      <c r="N237" s="42">
        <v>61.49</v>
      </c>
      <c r="O237" s="42">
        <f>('Pivottable ẨN'!$P237-INTC!$O$4)/INTC!$O$8</f>
        <v>-0.67464681089568812</v>
      </c>
      <c r="P237" s="42">
        <v>23226600</v>
      </c>
      <c r="Q237" s="43">
        <v>43998.291666666664</v>
      </c>
      <c r="R237" s="42">
        <v>186.54230000000001</v>
      </c>
      <c r="S237" s="42">
        <v>193.57</v>
      </c>
      <c r="T237" s="42">
        <v>195.58</v>
      </c>
      <c r="U237" s="42">
        <v>191.46</v>
      </c>
      <c r="V237" s="42">
        <v>192.89</v>
      </c>
      <c r="W237" s="42">
        <v>42556700</v>
      </c>
      <c r="X237" s="42">
        <f>('Pivottable ẨN'!$W237-MSFT!$O$4)/MSFT!$O$8</f>
        <v>1.0959011571874133</v>
      </c>
      <c r="Y237" s="43">
        <v>43998.291666666664</v>
      </c>
      <c r="Z237" s="42">
        <v>9.0408000000000008</v>
      </c>
      <c r="AA237" s="42">
        <v>9.0685000000000002</v>
      </c>
      <c r="AB237" s="42">
        <v>9.2667999999999999</v>
      </c>
      <c r="AC237" s="42">
        <v>8.8386999999999993</v>
      </c>
      <c r="AD237" s="42">
        <v>9.2249999999999996</v>
      </c>
      <c r="AE237" s="42">
        <f>('Pivottable ẨN'!$AF237-NVDA!$O$4)/NVDA!$O$8</f>
        <v>0.4577628859631433</v>
      </c>
      <c r="AF237" s="42">
        <v>535716000</v>
      </c>
      <c r="AG237" s="43">
        <v>43998.291666666664</v>
      </c>
      <c r="AH237" s="42">
        <v>13.2224</v>
      </c>
      <c r="AI237" s="42">
        <v>13.87</v>
      </c>
      <c r="AJ237" s="42">
        <v>14.1</v>
      </c>
      <c r="AK237" s="42">
        <v>13.76</v>
      </c>
      <c r="AL237" s="42">
        <v>14.098000000000001</v>
      </c>
      <c r="AM237" s="42">
        <f>('Pivottable ẨN'!$AN237-SONY!$O$4)/SONY!$O$8</f>
        <v>0.32373596845850827</v>
      </c>
      <c r="AN237" s="42">
        <v>5146000</v>
      </c>
    </row>
    <row r="238" spans="1:40">
      <c r="A238" s="92">
        <v>43934.291666666664</v>
      </c>
      <c r="B238" s="40">
        <v>66.385000000000005</v>
      </c>
      <c r="C238" s="40">
        <v>68.3125</v>
      </c>
      <c r="D238" s="40">
        <v>68.424999999999997</v>
      </c>
      <c r="E238" s="40">
        <v>66.457499999999996</v>
      </c>
      <c r="F238" s="40">
        <v>67.077500000000001</v>
      </c>
      <c r="G238" s="40">
        <v>131022800</v>
      </c>
      <c r="H238" s="40">
        <f>('Pivottable ẨN'!$G238-AAPL!$O$4)/AAPL!$O$8</f>
        <v>0.73419440078472198</v>
      </c>
      <c r="I238" s="41">
        <v>43934.291666666664</v>
      </c>
      <c r="J238" s="40">
        <v>52.033799999999999</v>
      </c>
      <c r="K238" s="40">
        <v>58.7</v>
      </c>
      <c r="L238" s="40">
        <v>58.77</v>
      </c>
      <c r="M238" s="40">
        <v>56.57</v>
      </c>
      <c r="N238" s="40">
        <v>56.57</v>
      </c>
      <c r="O238" s="40">
        <f>('Pivottable ẨN'!$P238-INTC!$O$4)/INTC!$O$8</f>
        <v>-0.67357855571362213</v>
      </c>
      <c r="P238" s="40">
        <v>23251900</v>
      </c>
      <c r="Q238" s="41">
        <v>43934.291666666664</v>
      </c>
      <c r="R238" s="40">
        <v>159.0581</v>
      </c>
      <c r="S238" s="40">
        <v>165.51</v>
      </c>
      <c r="T238" s="40">
        <v>165.57</v>
      </c>
      <c r="U238" s="40">
        <v>162.30000000000001</v>
      </c>
      <c r="V238" s="40">
        <v>164.35</v>
      </c>
      <c r="W238" s="40">
        <v>41905300</v>
      </c>
      <c r="X238" s="40">
        <f>('Pivottable ẨN'!$W238-MSFT!$O$4)/MSFT!$O$8</f>
        <v>1.0446677499764034</v>
      </c>
      <c r="Y238" s="41">
        <v>43934.291666666664</v>
      </c>
      <c r="Z238" s="40">
        <v>6.7225999999999999</v>
      </c>
      <c r="AA238" s="40">
        <v>6.7462999999999997</v>
      </c>
      <c r="AB238" s="40">
        <v>6.7549999999999999</v>
      </c>
      <c r="AC238" s="40">
        <v>6.4249999999999998</v>
      </c>
      <c r="AD238" s="40">
        <v>6.5137999999999998</v>
      </c>
      <c r="AE238" s="40">
        <f>('Pivottable ẨN'!$AF238-NVDA!$O$4)/NVDA!$O$8</f>
        <v>-0.27886646539586385</v>
      </c>
      <c r="AF238" s="40">
        <v>398408000</v>
      </c>
      <c r="AG238" s="41">
        <v>43934.291666666664</v>
      </c>
      <c r="AH238" s="40">
        <v>11.456799999999999</v>
      </c>
      <c r="AI238" s="40">
        <v>12.018000000000001</v>
      </c>
      <c r="AJ238" s="40">
        <v>12.215999999999999</v>
      </c>
      <c r="AK238" s="40">
        <v>11.901999999999999</v>
      </c>
      <c r="AL238" s="40">
        <v>12.2</v>
      </c>
      <c r="AM238" s="40">
        <f>('Pivottable ẨN'!$AN238-SONY!$O$4)/SONY!$O$8</f>
        <v>1.4172043169320945</v>
      </c>
      <c r="AN238" s="40">
        <v>7758500</v>
      </c>
    </row>
    <row r="239" spans="1:40">
      <c r="A239" s="93">
        <v>44315.291666666664</v>
      </c>
      <c r="B239" s="42">
        <v>130.7191</v>
      </c>
      <c r="C239" s="42">
        <v>133.47999999999999</v>
      </c>
      <c r="D239" s="42">
        <v>137.07</v>
      </c>
      <c r="E239" s="42">
        <v>132.44999999999999</v>
      </c>
      <c r="F239" s="42">
        <v>136.47</v>
      </c>
      <c r="G239" s="42">
        <v>151101000</v>
      </c>
      <c r="H239" s="42">
        <f>('Pivottable ẨN'!$G239-AAPL!$O$4)/AAPL!$O$8</f>
        <v>1.1125392195954851</v>
      </c>
      <c r="I239" s="43">
        <v>44315.291666666664</v>
      </c>
      <c r="J239" s="42">
        <v>53.006399999999999</v>
      </c>
      <c r="K239" s="42">
        <v>58.28</v>
      </c>
      <c r="L239" s="42">
        <v>58.3</v>
      </c>
      <c r="M239" s="42">
        <v>57.47</v>
      </c>
      <c r="N239" s="42">
        <v>57.88</v>
      </c>
      <c r="O239" s="42">
        <f>('Pivottable ẨN'!$P239-INTC!$O$4)/INTC!$O$8</f>
        <v>-0.67194450529678607</v>
      </c>
      <c r="P239" s="42">
        <v>23290600</v>
      </c>
      <c r="Q239" s="43">
        <v>44315.291666666664</v>
      </c>
      <c r="R239" s="42">
        <v>245.1326</v>
      </c>
      <c r="S239" s="42">
        <v>252.51</v>
      </c>
      <c r="T239" s="42">
        <v>256.10000000000002</v>
      </c>
      <c r="U239" s="42">
        <v>249</v>
      </c>
      <c r="V239" s="42">
        <v>255.46</v>
      </c>
      <c r="W239" s="42">
        <v>40589000</v>
      </c>
      <c r="X239" s="42">
        <f>('Pivottable ẨN'!$W239-MSFT!$O$4)/MSFT!$O$8</f>
        <v>0.94113914403250998</v>
      </c>
      <c r="Y239" s="43">
        <v>44315.291666666664</v>
      </c>
      <c r="Z239" s="42">
        <v>15.292299999999999</v>
      </c>
      <c r="AA239" s="42">
        <v>15.3247</v>
      </c>
      <c r="AB239" s="42">
        <v>15.436500000000001</v>
      </c>
      <c r="AC239" s="42">
        <v>15.0715</v>
      </c>
      <c r="AD239" s="42">
        <v>15.4</v>
      </c>
      <c r="AE239" s="42">
        <f>('Pivottable ẨN'!$AF239-NVDA!$O$4)/NVDA!$O$8</f>
        <v>-1.4870828073297988</v>
      </c>
      <c r="AF239" s="42">
        <v>173196000</v>
      </c>
      <c r="AG239" s="43">
        <v>44315.291666666664</v>
      </c>
      <c r="AH239" s="42">
        <v>20.104900000000001</v>
      </c>
      <c r="AI239" s="42">
        <v>20.97</v>
      </c>
      <c r="AJ239" s="42">
        <v>21.097999999999999</v>
      </c>
      <c r="AK239" s="42">
        <v>20.821999999999999</v>
      </c>
      <c r="AL239" s="42">
        <v>21.084</v>
      </c>
      <c r="AM239" s="42">
        <f>('Pivottable ẨN'!$AN239-SONY!$O$4)/SONY!$O$8</f>
        <v>7.1767376771963237E-2</v>
      </c>
      <c r="AN239" s="42">
        <v>4544000</v>
      </c>
    </row>
    <row r="240" spans="1:40">
      <c r="A240" s="92">
        <v>44552.291666666664</v>
      </c>
      <c r="B240" s="40">
        <v>172.8092</v>
      </c>
      <c r="C240" s="40">
        <v>175.64</v>
      </c>
      <c r="D240" s="40">
        <v>175.86</v>
      </c>
      <c r="E240" s="40">
        <v>172.15</v>
      </c>
      <c r="F240" s="40">
        <v>173.04</v>
      </c>
      <c r="G240" s="40">
        <v>92135300</v>
      </c>
      <c r="H240" s="40">
        <f>('Pivottable ẨN'!$G240-AAPL!$O$4)/AAPL!$O$8</f>
        <v>1.4153597599515749E-3</v>
      </c>
      <c r="I240" s="41">
        <v>44552.291666666664</v>
      </c>
      <c r="J240" s="40">
        <v>47.273000000000003</v>
      </c>
      <c r="K240" s="40">
        <v>50.97</v>
      </c>
      <c r="L240" s="40">
        <v>51.02</v>
      </c>
      <c r="M240" s="40">
        <v>50.21</v>
      </c>
      <c r="N240" s="40">
        <v>50.64</v>
      </c>
      <c r="O240" s="40">
        <f>('Pivottable ẨN'!$P240-INTC!$O$4)/INTC!$O$8</f>
        <v>-0.67121403831458282</v>
      </c>
      <c r="P240" s="40">
        <v>23307900</v>
      </c>
      <c r="Q240" s="41">
        <v>44552.291666666664</v>
      </c>
      <c r="R240" s="40">
        <v>325.42700000000002</v>
      </c>
      <c r="S240" s="40">
        <v>333.2</v>
      </c>
      <c r="T240" s="40">
        <v>333.61</v>
      </c>
      <c r="U240" s="40">
        <v>325.75</v>
      </c>
      <c r="V240" s="40">
        <v>328.3</v>
      </c>
      <c r="W240" s="40">
        <v>24831500</v>
      </c>
      <c r="X240" s="40">
        <f>('Pivottable ẨN'!$W240-MSFT!$O$4)/MSFT!$O$8</f>
        <v>-0.29820751566581238</v>
      </c>
      <c r="Y240" s="41">
        <v>44552.291666666664</v>
      </c>
      <c r="Z240" s="40">
        <v>29.353200000000001</v>
      </c>
      <c r="AA240" s="40">
        <v>29.4</v>
      </c>
      <c r="AB240" s="40">
        <v>29.555</v>
      </c>
      <c r="AC240" s="40">
        <v>28.449000000000002</v>
      </c>
      <c r="AD240" s="40">
        <v>28.890999999999998</v>
      </c>
      <c r="AE240" s="40">
        <f>('Pivottable ẨN'!$AF240-NVDA!$O$4)/NVDA!$O$8</f>
        <v>-0.29616256634250526</v>
      </c>
      <c r="AF240" s="40">
        <v>395184000</v>
      </c>
      <c r="AG240" s="41">
        <v>44552.291666666664</v>
      </c>
      <c r="AH240" s="40">
        <v>23.6585</v>
      </c>
      <c r="AI240" s="40">
        <v>24.62</v>
      </c>
      <c r="AJ240" s="40">
        <v>24.716000000000001</v>
      </c>
      <c r="AK240" s="40">
        <v>24.302</v>
      </c>
      <c r="AL240" s="40">
        <v>24.302</v>
      </c>
      <c r="AM240" s="40">
        <f>('Pivottable ẨN'!$AN240-SONY!$O$4)/SONY!$O$8</f>
        <v>-0.43509967394631921</v>
      </c>
      <c r="AN240" s="40">
        <v>3333000</v>
      </c>
    </row>
    <row r="241" spans="1:40">
      <c r="A241" s="93">
        <v>44257.291666666664</v>
      </c>
      <c r="B241" s="42">
        <v>122.532</v>
      </c>
      <c r="C241" s="42">
        <v>125.12</v>
      </c>
      <c r="D241" s="42">
        <v>128.72</v>
      </c>
      <c r="E241" s="42">
        <v>125.01</v>
      </c>
      <c r="F241" s="42">
        <v>128.41</v>
      </c>
      <c r="G241" s="42">
        <v>102260900</v>
      </c>
      <c r="H241" s="42">
        <f>('Pivottable ẨN'!$G241-AAPL!$O$4)/AAPL!$O$8</f>
        <v>0.19221773733116124</v>
      </c>
      <c r="I241" s="43">
        <v>44257.291666666664</v>
      </c>
      <c r="J241" s="42">
        <v>55.698599999999999</v>
      </c>
      <c r="K241" s="42">
        <v>61.24</v>
      </c>
      <c r="L241" s="42">
        <v>63.14</v>
      </c>
      <c r="M241" s="42">
        <v>61.11</v>
      </c>
      <c r="N241" s="42">
        <v>62.8</v>
      </c>
      <c r="O241" s="42">
        <f>('Pivottable ẨN'!$P241-INTC!$O$4)/INTC!$O$8</f>
        <v>-0.6707031336622904</v>
      </c>
      <c r="P241" s="42">
        <v>23320000</v>
      </c>
      <c r="Q241" s="43">
        <v>44257.291666666664</v>
      </c>
      <c r="R241" s="42">
        <v>227.03720000000001</v>
      </c>
      <c r="S241" s="42">
        <v>233.87</v>
      </c>
      <c r="T241" s="42">
        <v>237.3</v>
      </c>
      <c r="U241" s="42">
        <v>233.45</v>
      </c>
      <c r="V241" s="42">
        <v>237.01</v>
      </c>
      <c r="W241" s="42">
        <v>22812500</v>
      </c>
      <c r="X241" s="42">
        <f>('Pivottable ẨN'!$W241-MSFT!$O$4)/MSFT!$O$8</f>
        <v>-0.45700433660383638</v>
      </c>
      <c r="Y241" s="43">
        <v>44257.291666666664</v>
      </c>
      <c r="Z241" s="42">
        <v>13.373200000000001</v>
      </c>
      <c r="AA241" s="42">
        <v>13.4062</v>
      </c>
      <c r="AB241" s="42">
        <v>13.920500000000001</v>
      </c>
      <c r="AC241" s="42">
        <v>13.396000000000001</v>
      </c>
      <c r="AD241" s="42">
        <v>13.9</v>
      </c>
      <c r="AE241" s="42">
        <f>('Pivottable ẨN'!$AF241-NVDA!$O$4)/NVDA!$O$8</f>
        <v>-0.99931559328865815</v>
      </c>
      <c r="AF241" s="42">
        <v>264116000</v>
      </c>
      <c r="AG241" s="43">
        <v>44257.291666666664</v>
      </c>
      <c r="AH241" s="42">
        <v>20.2288</v>
      </c>
      <c r="AI241" s="42">
        <v>21.154</v>
      </c>
      <c r="AJ241" s="42">
        <v>21.452000000000002</v>
      </c>
      <c r="AK241" s="42">
        <v>21.15</v>
      </c>
      <c r="AL241" s="42">
        <v>21.436</v>
      </c>
      <c r="AM241" s="42">
        <f>('Pivottable ẨN'!$AN241-SONY!$O$4)/SONY!$O$8</f>
        <v>0.43528020381476118</v>
      </c>
      <c r="AN241" s="42">
        <v>5412500</v>
      </c>
    </row>
    <row r="242" spans="1:40">
      <c r="A242" s="92">
        <v>43943.291666666664</v>
      </c>
      <c r="B242" s="40">
        <v>67.077299999999994</v>
      </c>
      <c r="C242" s="40">
        <v>69.025000000000006</v>
      </c>
      <c r="D242" s="40">
        <v>69.474999999999994</v>
      </c>
      <c r="E242" s="40">
        <v>68.05</v>
      </c>
      <c r="F242" s="40">
        <v>68.402500000000003</v>
      </c>
      <c r="G242" s="40">
        <v>116862400</v>
      </c>
      <c r="H242" s="40">
        <f>('Pivottable ẨN'!$G242-AAPL!$O$4)/AAPL!$O$8</f>
        <v>0.46736201679173817</v>
      </c>
      <c r="I242" s="41">
        <v>43943.291666666664</v>
      </c>
      <c r="J242" s="40">
        <v>53.274799999999999</v>
      </c>
      <c r="K242" s="40">
        <v>60.1</v>
      </c>
      <c r="L242" s="40">
        <v>60.5</v>
      </c>
      <c r="M242" s="40">
        <v>57.81</v>
      </c>
      <c r="N242" s="40">
        <v>58.27</v>
      </c>
      <c r="O242" s="40">
        <f>('Pivottable ẨN'!$P242-INTC!$O$4)/INTC!$O$8</f>
        <v>-0.66941953850281188</v>
      </c>
      <c r="P242" s="40">
        <v>23350400</v>
      </c>
      <c r="Q242" s="41">
        <v>43943.291666666664</v>
      </c>
      <c r="R242" s="40">
        <v>166.75579999999999</v>
      </c>
      <c r="S242" s="40">
        <v>173.52</v>
      </c>
      <c r="T242" s="40">
        <v>174</v>
      </c>
      <c r="U242" s="40">
        <v>170.82</v>
      </c>
      <c r="V242" s="40">
        <v>171.39</v>
      </c>
      <c r="W242" s="40">
        <v>34620200</v>
      </c>
      <c r="X242" s="40">
        <f>('Pivottable ẨN'!$W242-MSFT!$O$4)/MSFT!$O$8</f>
        <v>0.47168571916134722</v>
      </c>
      <c r="Y242" s="41">
        <v>43943.291666666664</v>
      </c>
      <c r="Z242" s="40">
        <v>7.1285999999999996</v>
      </c>
      <c r="AA242" s="40">
        <v>7.1536999999999997</v>
      </c>
      <c r="AB242" s="40">
        <v>7.1967999999999996</v>
      </c>
      <c r="AC242" s="40">
        <v>6.8849999999999998</v>
      </c>
      <c r="AD242" s="40">
        <v>6.9306999999999999</v>
      </c>
      <c r="AE242" s="40">
        <f>('Pivottable ẨN'!$AF242-NVDA!$O$4)/NVDA!$O$8</f>
        <v>0.17686218944758986</v>
      </c>
      <c r="AF242" s="40">
        <v>483356000</v>
      </c>
      <c r="AG242" s="41">
        <v>43943.291666666664</v>
      </c>
      <c r="AH242" s="40">
        <v>11.9506</v>
      </c>
      <c r="AI242" s="40">
        <v>12.536</v>
      </c>
      <c r="AJ242" s="40">
        <v>12.596</v>
      </c>
      <c r="AK242" s="40">
        <v>12.494</v>
      </c>
      <c r="AL242" s="40">
        <v>12.538</v>
      </c>
      <c r="AM242" s="40">
        <f>('Pivottable ẨN'!$AN242-SONY!$O$4)/SONY!$O$8</f>
        <v>-7.7865134071790659E-2</v>
      </c>
      <c r="AN242" s="40">
        <v>4186500</v>
      </c>
    </row>
    <row r="243" spans="1:40">
      <c r="A243" s="93">
        <v>44972.291666666664</v>
      </c>
      <c r="B243" s="42">
        <v>153.94829999999999</v>
      </c>
      <c r="C243" s="42">
        <v>155.33000000000001</v>
      </c>
      <c r="D243" s="42">
        <v>155.5</v>
      </c>
      <c r="E243" s="42">
        <v>152.88</v>
      </c>
      <c r="F243" s="42">
        <v>153.11000000000001</v>
      </c>
      <c r="G243" s="42">
        <v>65573800</v>
      </c>
      <c r="H243" s="42">
        <f>('Pivottable ẨN'!$G243-AAPL!$O$4)/AAPL!$O$8</f>
        <v>-0.49909792852495849</v>
      </c>
      <c r="I243" s="43">
        <v>44972.291666666664</v>
      </c>
      <c r="J243" s="42">
        <v>28.1584</v>
      </c>
      <c r="K243" s="42">
        <v>28.85</v>
      </c>
      <c r="L243" s="42">
        <v>28.88</v>
      </c>
      <c r="M243" s="42">
        <v>28.16</v>
      </c>
      <c r="N243" s="42">
        <v>28.36</v>
      </c>
      <c r="O243" s="42">
        <f>('Pivottable ẨN'!$P243-INTC!$O$4)/INTC!$O$8</f>
        <v>-0.6690395267779663</v>
      </c>
      <c r="P243" s="42">
        <v>23359400</v>
      </c>
      <c r="Q243" s="43">
        <v>44972.291666666664</v>
      </c>
      <c r="R243" s="42">
        <v>266.16699999999997</v>
      </c>
      <c r="S243" s="42">
        <v>269.32</v>
      </c>
      <c r="T243" s="42">
        <v>270.73</v>
      </c>
      <c r="U243" s="42">
        <v>266.18</v>
      </c>
      <c r="V243" s="42">
        <v>268.32</v>
      </c>
      <c r="W243" s="42">
        <v>28922400</v>
      </c>
      <c r="X243" s="42">
        <f>('Pivottable ẨN'!$W243-MSFT!$O$4)/MSFT!$O$8</f>
        <v>2.3546775951504246E-2</v>
      </c>
      <c r="Y243" s="43">
        <v>44972.291666666664</v>
      </c>
      <c r="Z243" s="42">
        <v>22.748999999999999</v>
      </c>
      <c r="AA243" s="42">
        <v>22.763999999999999</v>
      </c>
      <c r="AB243" s="42">
        <v>22.855</v>
      </c>
      <c r="AC243" s="42">
        <v>22.106000000000002</v>
      </c>
      <c r="AD243" s="42">
        <v>22.548999999999999</v>
      </c>
      <c r="AE243" s="42">
        <f>('Pivottable ẨN'!$AF243-NVDA!$O$4)/NVDA!$O$8</f>
        <v>-0.1599450417965462</v>
      </c>
      <c r="AF243" s="42">
        <v>420575000</v>
      </c>
      <c r="AG243" s="43">
        <v>44972.291666666664</v>
      </c>
      <c r="AH243" s="42">
        <v>17.278700000000001</v>
      </c>
      <c r="AI243" s="42">
        <v>17.684000000000001</v>
      </c>
      <c r="AJ243" s="42">
        <v>17.687999999999999</v>
      </c>
      <c r="AK243" s="42">
        <v>17.489999999999998</v>
      </c>
      <c r="AL243" s="42">
        <v>17.54</v>
      </c>
      <c r="AM243" s="42">
        <f>('Pivottable ẨN'!$AN243-SONY!$O$4)/SONY!$O$8</f>
        <v>-0.60189283638334279</v>
      </c>
      <c r="AN243" s="42">
        <v>2934500</v>
      </c>
    </row>
    <row r="244" spans="1:40">
      <c r="A244" s="92">
        <v>43866.291666666664</v>
      </c>
      <c r="B244" s="40">
        <v>77.91</v>
      </c>
      <c r="C244" s="40">
        <v>80.362499999999997</v>
      </c>
      <c r="D244" s="40">
        <v>81.19</v>
      </c>
      <c r="E244" s="40">
        <v>79.737499999999997</v>
      </c>
      <c r="F244" s="40">
        <v>80.88</v>
      </c>
      <c r="G244" s="40">
        <v>118826800</v>
      </c>
      <c r="H244" s="40">
        <f>('Pivottable ẨN'!$G244-AAPL!$O$4)/AAPL!$O$8</f>
        <v>0.50437831118425658</v>
      </c>
      <c r="I244" s="41">
        <v>43866.291666666664</v>
      </c>
      <c r="J244" s="40">
        <v>59.400100000000002</v>
      </c>
      <c r="K244" s="40">
        <v>67.34</v>
      </c>
      <c r="L244" s="40">
        <v>67.599999999999994</v>
      </c>
      <c r="M244" s="40">
        <v>66.13</v>
      </c>
      <c r="N244" s="40">
        <v>66.69</v>
      </c>
      <c r="O244" s="40">
        <f>('Pivottable ẨN'!$P244-INTC!$O$4)/INTC!$O$8</f>
        <v>-0.6672661387286869</v>
      </c>
      <c r="P244" s="40">
        <v>23401400</v>
      </c>
      <c r="Q244" s="41">
        <v>43866.291666666664</v>
      </c>
      <c r="R244" s="40">
        <v>172.4161</v>
      </c>
      <c r="S244" s="40">
        <v>179.9</v>
      </c>
      <c r="T244" s="40">
        <v>184.2</v>
      </c>
      <c r="U244" s="40">
        <v>178.41</v>
      </c>
      <c r="V244" s="40">
        <v>184.03</v>
      </c>
      <c r="W244" s="40">
        <v>39186300</v>
      </c>
      <c r="X244" s="40">
        <f>('Pivottable ẨN'!$W244-MSFT!$O$4)/MSFT!$O$8</f>
        <v>0.83081507234862373</v>
      </c>
      <c r="Y244" s="41">
        <v>43866.291666666664</v>
      </c>
      <c r="Z244" s="40">
        <v>6.2432999999999996</v>
      </c>
      <c r="AA244" s="40">
        <v>6.2690000000000001</v>
      </c>
      <c r="AB244" s="40">
        <v>6.31</v>
      </c>
      <c r="AC244" s="40">
        <v>6.1852</v>
      </c>
      <c r="AD244" s="40">
        <v>6.2996999999999996</v>
      </c>
      <c r="AE244" s="40">
        <f>('Pivottable ẨN'!$AF244-NVDA!$O$4)/NVDA!$O$8</f>
        <v>-1.2991862069714957</v>
      </c>
      <c r="AF244" s="40">
        <v>208220000</v>
      </c>
      <c r="AG244" s="41">
        <v>43866.291666666664</v>
      </c>
      <c r="AH244" s="40">
        <v>13.392899999999999</v>
      </c>
      <c r="AI244" s="40">
        <v>14.102</v>
      </c>
      <c r="AJ244" s="40">
        <v>14.212</v>
      </c>
      <c r="AK244" s="40">
        <v>14.07</v>
      </c>
      <c r="AL244" s="40">
        <v>14.132</v>
      </c>
      <c r="AM244" s="40">
        <f>('Pivottable ẨN'!$AN244-SONY!$O$4)/SONY!$O$8</f>
        <v>1.9347444558364348</v>
      </c>
      <c r="AN244" s="40">
        <v>8995000</v>
      </c>
    </row>
    <row r="245" spans="1:40">
      <c r="A245" s="93">
        <v>44120.291666666664</v>
      </c>
      <c r="B245" s="42">
        <v>116.18380000000001</v>
      </c>
      <c r="C245" s="42">
        <v>119.02</v>
      </c>
      <c r="D245" s="42">
        <v>121.55</v>
      </c>
      <c r="E245" s="42">
        <v>118.81</v>
      </c>
      <c r="F245" s="42">
        <v>121.28</v>
      </c>
      <c r="G245" s="42">
        <v>115393800</v>
      </c>
      <c r="H245" s="42">
        <f>('Pivottable ẨN'!$G245-AAPL!$O$4)/AAPL!$O$8</f>
        <v>0.43968836074161977</v>
      </c>
      <c r="I245" s="43">
        <v>44120.291666666664</v>
      </c>
      <c r="J245" s="42">
        <v>48.608499999999999</v>
      </c>
      <c r="K245" s="42">
        <v>54.16</v>
      </c>
      <c r="L245" s="42">
        <v>54.7</v>
      </c>
      <c r="M245" s="42">
        <v>53.9</v>
      </c>
      <c r="N245" s="42">
        <v>53.9</v>
      </c>
      <c r="O245" s="42">
        <f>('Pivottable ẨN'!$P245-INTC!$O$4)/INTC!$O$8</f>
        <v>-0.66671723290390983</v>
      </c>
      <c r="P245" s="42">
        <v>23414400</v>
      </c>
      <c r="Q245" s="43">
        <v>44120.291666666664</v>
      </c>
      <c r="R245" s="42">
        <v>212.1968</v>
      </c>
      <c r="S245" s="42">
        <v>219.66</v>
      </c>
      <c r="T245" s="42">
        <v>222.29</v>
      </c>
      <c r="U245" s="42">
        <v>219.32</v>
      </c>
      <c r="V245" s="42">
        <v>220.15</v>
      </c>
      <c r="W245" s="42">
        <v>26057900</v>
      </c>
      <c r="X245" s="42">
        <f>('Pivottable ẨN'!$W245-MSFT!$O$4)/MSFT!$O$8</f>
        <v>-0.20174965474536039</v>
      </c>
      <c r="Y245" s="43">
        <v>44120.291666666664</v>
      </c>
      <c r="Z245" s="42">
        <v>13.773400000000001</v>
      </c>
      <c r="AA245" s="42">
        <v>13.811500000000001</v>
      </c>
      <c r="AB245" s="42">
        <v>14.121499999999999</v>
      </c>
      <c r="AC245" s="42">
        <v>13.7925</v>
      </c>
      <c r="AD245" s="42">
        <v>14.0367</v>
      </c>
      <c r="AE245" s="42">
        <f>('Pivottable ẨN'!$AF245-NVDA!$O$4)/NVDA!$O$8</f>
        <v>-1.1158604124464864</v>
      </c>
      <c r="AF245" s="42">
        <v>242392000</v>
      </c>
      <c r="AG245" s="43">
        <v>44120.291666666664</v>
      </c>
      <c r="AH245" s="42">
        <v>13.898300000000001</v>
      </c>
      <c r="AI245" s="42">
        <v>14.534000000000001</v>
      </c>
      <c r="AJ245" s="42">
        <v>14.608000000000001</v>
      </c>
      <c r="AK245" s="42">
        <v>14.49</v>
      </c>
      <c r="AL245" s="42">
        <v>14.552</v>
      </c>
      <c r="AM245" s="42">
        <f>('Pivottable ẨN'!$AN245-SONY!$O$4)/SONY!$O$8</f>
        <v>0.39363423226524086</v>
      </c>
      <c r="AN245" s="42">
        <v>5313000</v>
      </c>
    </row>
    <row r="246" spans="1:40">
      <c r="A246" s="92">
        <v>44232.291666666664</v>
      </c>
      <c r="B246" s="40">
        <v>133.93129999999999</v>
      </c>
      <c r="C246" s="40">
        <v>136.76</v>
      </c>
      <c r="D246" s="40">
        <v>137.41999999999999</v>
      </c>
      <c r="E246" s="40">
        <v>135.86000000000001</v>
      </c>
      <c r="F246" s="40">
        <v>137.35</v>
      </c>
      <c r="G246" s="40">
        <v>75693800</v>
      </c>
      <c r="H246" s="40">
        <f>('Pivottable ẨN'!$G246-AAPL!$O$4)/AAPL!$O$8</f>
        <v>-0.30840107490436891</v>
      </c>
      <c r="I246" s="41">
        <v>44232.291666666664</v>
      </c>
      <c r="J246" s="40">
        <v>52.915399999999998</v>
      </c>
      <c r="K246" s="40">
        <v>58.18</v>
      </c>
      <c r="L246" s="40">
        <v>59.08</v>
      </c>
      <c r="M246" s="40">
        <v>58.12</v>
      </c>
      <c r="N246" s="40">
        <v>59</v>
      </c>
      <c r="O246" s="40">
        <f>('Pivottable ẨN'!$P246-INTC!$O$4)/INTC!$O$8</f>
        <v>-0.66594876474922204</v>
      </c>
      <c r="P246" s="40">
        <v>23432600</v>
      </c>
      <c r="Q246" s="41">
        <v>44232.291666666664</v>
      </c>
      <c r="R246" s="40">
        <v>234.58349999999999</v>
      </c>
      <c r="S246" s="40">
        <v>242.2</v>
      </c>
      <c r="T246" s="40">
        <v>243.28</v>
      </c>
      <c r="U246" s="40">
        <v>240.42</v>
      </c>
      <c r="V246" s="40">
        <v>242.23</v>
      </c>
      <c r="W246" s="40">
        <v>18054800</v>
      </c>
      <c r="X246" s="40">
        <f>('Pivottable ẨN'!$W246-MSFT!$O$4)/MSFT!$O$8</f>
        <v>-0.83120326427933744</v>
      </c>
      <c r="Y246" s="41">
        <v>44232.291666666664</v>
      </c>
      <c r="Z246" s="40">
        <v>13.557499999999999</v>
      </c>
      <c r="AA246" s="40">
        <v>13.590999999999999</v>
      </c>
      <c r="AB246" s="40">
        <v>13.737299999999999</v>
      </c>
      <c r="AC246" s="40">
        <v>13.5457</v>
      </c>
      <c r="AD246" s="40">
        <v>13.725</v>
      </c>
      <c r="AE246" s="40">
        <f>('Pivottable ẨN'!$AF246-NVDA!$O$4)/NVDA!$O$8</f>
        <v>-1.5087780406512064</v>
      </c>
      <c r="AF246" s="40">
        <v>169152000</v>
      </c>
      <c r="AG246" s="41">
        <v>44232.291666666664</v>
      </c>
      <c r="AH246" s="40">
        <v>22.321100000000001</v>
      </c>
      <c r="AI246" s="40">
        <v>23.341999999999999</v>
      </c>
      <c r="AJ246" s="40">
        <v>23.7</v>
      </c>
      <c r="AK246" s="40">
        <v>23.047999999999998</v>
      </c>
      <c r="AL246" s="40">
        <v>23.606000000000002</v>
      </c>
      <c r="AM246" s="40">
        <f>('Pivottable ẨN'!$AN246-SONY!$O$4)/SONY!$O$8</f>
        <v>2.4108478994301974</v>
      </c>
      <c r="AN246" s="40">
        <v>10132500</v>
      </c>
    </row>
    <row r="247" spans="1:40">
      <c r="A247" s="93">
        <v>45160.291666666664</v>
      </c>
      <c r="B247" s="42">
        <v>176.13390000000001</v>
      </c>
      <c r="C247" s="42">
        <v>177.23</v>
      </c>
      <c r="D247" s="42">
        <v>177.68</v>
      </c>
      <c r="E247" s="42">
        <v>176.25</v>
      </c>
      <c r="F247" s="42">
        <v>177.06</v>
      </c>
      <c r="G247" s="42">
        <v>42084200</v>
      </c>
      <c r="H247" s="42">
        <f>('Pivottable ẨN'!$G247-AAPL!$O$4)/AAPL!$O$8</f>
        <v>-0.94172567682596642</v>
      </c>
      <c r="I247" s="43">
        <v>45160.291666666664</v>
      </c>
      <c r="J247" s="42">
        <v>32.348999999999997</v>
      </c>
      <c r="K247" s="42">
        <v>32.89</v>
      </c>
      <c r="L247" s="42">
        <v>33.799999999999997</v>
      </c>
      <c r="M247" s="42">
        <v>32.83</v>
      </c>
      <c r="N247" s="42">
        <v>33.22</v>
      </c>
      <c r="O247" s="42">
        <f>('Pivottable ẨN'!$P247-INTC!$O$4)/INTC!$O$8</f>
        <v>-0.66588120710924958</v>
      </c>
      <c r="P247" s="42">
        <v>23434200</v>
      </c>
      <c r="Q247" s="43">
        <v>45160.291666666664</v>
      </c>
      <c r="R247" s="42">
        <v>320.05759999999998</v>
      </c>
      <c r="S247" s="42">
        <v>322.45999999999998</v>
      </c>
      <c r="T247" s="42">
        <v>326.08</v>
      </c>
      <c r="U247" s="42">
        <v>321.45999999999998</v>
      </c>
      <c r="V247" s="42">
        <v>325.5</v>
      </c>
      <c r="W247" s="42">
        <v>16102000</v>
      </c>
      <c r="X247" s="42">
        <f>('Pivottable ẨN'!$W247-MSFT!$O$4)/MSFT!$O$8</f>
        <v>-0.98479337419898738</v>
      </c>
      <c r="Y247" s="43">
        <v>45160.291666666664</v>
      </c>
      <c r="Z247" s="42">
        <v>45.650399999999998</v>
      </c>
      <c r="AA247" s="42">
        <v>45.667999999999999</v>
      </c>
      <c r="AB247" s="42">
        <v>48.186999999999998</v>
      </c>
      <c r="AC247" s="42">
        <v>45.332999999999998</v>
      </c>
      <c r="AD247" s="42">
        <v>48.134999999999998</v>
      </c>
      <c r="AE247" s="42">
        <f>('Pivottable ẨN'!$AF247-NVDA!$O$4)/NVDA!$O$8</f>
        <v>1.6357486048095087</v>
      </c>
      <c r="AF247" s="42">
        <v>755293000</v>
      </c>
      <c r="AG247" s="43">
        <v>45160.291666666664</v>
      </c>
      <c r="AH247" s="42">
        <v>16.056799999999999</v>
      </c>
      <c r="AI247" s="42">
        <v>16.38</v>
      </c>
      <c r="AJ247" s="42">
        <v>16.562000000000001</v>
      </c>
      <c r="AK247" s="42">
        <v>16.358000000000001</v>
      </c>
      <c r="AL247" s="42">
        <v>16.53</v>
      </c>
      <c r="AM247" s="42">
        <f>('Pivottable ẨN'!$AN247-SONY!$O$4)/SONY!$O$8</f>
        <v>-0.27018999765977647</v>
      </c>
      <c r="AN247" s="42">
        <v>3727000</v>
      </c>
    </row>
    <row r="248" spans="1:40">
      <c r="A248" s="92">
        <v>44517.291666666664</v>
      </c>
      <c r="B248" s="40">
        <v>151.0163</v>
      </c>
      <c r="C248" s="40">
        <v>153.49</v>
      </c>
      <c r="D248" s="40">
        <v>155</v>
      </c>
      <c r="E248" s="40">
        <v>150.99</v>
      </c>
      <c r="F248" s="40">
        <v>151</v>
      </c>
      <c r="G248" s="40">
        <v>88807000</v>
      </c>
      <c r="H248" s="40">
        <f>('Pivottable ẨN'!$G248-AAPL!$O$4)/AAPL!$O$8</f>
        <v>-6.1301669677341727E-2</v>
      </c>
      <c r="I248" s="41">
        <v>44517.291666666664</v>
      </c>
      <c r="J248" s="40">
        <v>46.586599999999997</v>
      </c>
      <c r="K248" s="40">
        <v>50.23</v>
      </c>
      <c r="L248" s="40">
        <v>50.94</v>
      </c>
      <c r="M248" s="40">
        <v>49.98</v>
      </c>
      <c r="N248" s="40">
        <v>50.6</v>
      </c>
      <c r="O248" s="40">
        <f>('Pivottable ẨN'!$P248-INTC!$O$4)/INTC!$O$8</f>
        <v>-0.66112261584368293</v>
      </c>
      <c r="P248" s="40">
        <v>23546900</v>
      </c>
      <c r="Q248" s="41">
        <v>44517.291666666664</v>
      </c>
      <c r="R248" s="40">
        <v>331.20890000000003</v>
      </c>
      <c r="S248" s="40">
        <v>339.12</v>
      </c>
      <c r="T248" s="40">
        <v>342.19</v>
      </c>
      <c r="U248" s="40">
        <v>338</v>
      </c>
      <c r="V248" s="40">
        <v>338.94</v>
      </c>
      <c r="W248" s="40">
        <v>19053400</v>
      </c>
      <c r="X248" s="40">
        <f>('Pivottable ẨN'!$W248-MSFT!$O$4)/MSFT!$O$8</f>
        <v>-0.75266215215020882</v>
      </c>
      <c r="Y248" s="41">
        <v>44517.291666666664</v>
      </c>
      <c r="Z248" s="40">
        <v>29.210899999999999</v>
      </c>
      <c r="AA248" s="40">
        <v>29.260999999999999</v>
      </c>
      <c r="AB248" s="40">
        <v>30.509</v>
      </c>
      <c r="AC248" s="40">
        <v>28.8</v>
      </c>
      <c r="AD248" s="40">
        <v>30.417999999999999</v>
      </c>
      <c r="AE248" s="40">
        <f>('Pivottable ẨN'!$AF248-NVDA!$O$4)/NVDA!$O$8</f>
        <v>-0.11738611846847351</v>
      </c>
      <c r="AF248" s="40">
        <v>428508000</v>
      </c>
      <c r="AG248" s="41">
        <v>44517.291666666664</v>
      </c>
      <c r="AH248" s="40">
        <v>23.875599999999999</v>
      </c>
      <c r="AI248" s="40">
        <v>24.846</v>
      </c>
      <c r="AJ248" s="40">
        <v>24.92</v>
      </c>
      <c r="AK248" s="40">
        <v>24.718</v>
      </c>
      <c r="AL248" s="40">
        <v>24.853999999999999</v>
      </c>
      <c r="AM248" s="40">
        <f>('Pivottable ẨN'!$AN248-SONY!$O$4)/SONY!$O$8</f>
        <v>-1.1690314439170115</v>
      </c>
      <c r="AN248" s="40">
        <v>1579500</v>
      </c>
    </row>
    <row r="249" spans="1:40">
      <c r="A249" s="93">
        <v>44229.291666666664</v>
      </c>
      <c r="B249" s="42">
        <v>132.00069999999999</v>
      </c>
      <c r="C249" s="42">
        <v>134.99</v>
      </c>
      <c r="D249" s="42">
        <v>136.31</v>
      </c>
      <c r="E249" s="42">
        <v>134.61000000000001</v>
      </c>
      <c r="F249" s="42">
        <v>135.72999999999999</v>
      </c>
      <c r="G249" s="42">
        <v>83305400</v>
      </c>
      <c r="H249" s="42">
        <f>('Pivottable ẨN'!$G249-AAPL!$O$4)/AAPL!$O$8</f>
        <v>-0.16497141373653496</v>
      </c>
      <c r="I249" s="43">
        <v>44229.291666666664</v>
      </c>
      <c r="J249" s="42">
        <v>52.433500000000002</v>
      </c>
      <c r="K249" s="42">
        <v>58</v>
      </c>
      <c r="L249" s="42">
        <v>58.28</v>
      </c>
      <c r="M249" s="42">
        <v>56.88</v>
      </c>
      <c r="N249" s="42">
        <v>57.19</v>
      </c>
      <c r="O249" s="42">
        <f>('Pivottable ẨN'!$P249-INTC!$O$4)/INTC!$O$8</f>
        <v>-0.65968701599426616</v>
      </c>
      <c r="P249" s="42">
        <v>23580900</v>
      </c>
      <c r="Q249" s="43">
        <v>44229.291666666664</v>
      </c>
      <c r="R249" s="42">
        <v>231.97810000000001</v>
      </c>
      <c r="S249" s="42">
        <v>239.51</v>
      </c>
      <c r="T249" s="42">
        <v>242.31</v>
      </c>
      <c r="U249" s="42">
        <v>238.69</v>
      </c>
      <c r="V249" s="42">
        <v>241.3</v>
      </c>
      <c r="W249" s="42">
        <v>25916300</v>
      </c>
      <c r="X249" s="42">
        <f>('Pivottable ẨN'!$W249-MSFT!$O$4)/MSFT!$O$8</f>
        <v>-0.21288666804145953</v>
      </c>
      <c r="Y249" s="43">
        <v>44229.291666666664</v>
      </c>
      <c r="Z249" s="42">
        <v>13.523400000000001</v>
      </c>
      <c r="AA249" s="42">
        <v>13.556800000000001</v>
      </c>
      <c r="AB249" s="42">
        <v>13.571999999999999</v>
      </c>
      <c r="AC249" s="42">
        <v>13.285500000000001</v>
      </c>
      <c r="AD249" s="42">
        <v>13.3988</v>
      </c>
      <c r="AE249" s="42">
        <f>('Pivottable ẨN'!$AF249-NVDA!$O$4)/NVDA!$O$8</f>
        <v>-1.2336284049963226</v>
      </c>
      <c r="AF249" s="42">
        <v>220440000</v>
      </c>
      <c r="AG249" s="43">
        <v>44229.291666666664</v>
      </c>
      <c r="AH249" s="42">
        <v>18.979900000000001</v>
      </c>
      <c r="AI249" s="42">
        <v>19.847999999999999</v>
      </c>
      <c r="AJ249" s="42">
        <v>19.966000000000001</v>
      </c>
      <c r="AK249" s="42">
        <v>19.834</v>
      </c>
      <c r="AL249" s="42">
        <v>19.899999999999999</v>
      </c>
      <c r="AM249" s="42">
        <f>('Pivottable ẨN'!$AN249-SONY!$O$4)/SONY!$O$8</f>
        <v>0.82285979833592515</v>
      </c>
      <c r="AN249" s="42">
        <v>6338500</v>
      </c>
    </row>
    <row r="250" spans="1:40">
      <c r="A250" s="92">
        <v>43822.291666666664</v>
      </c>
      <c r="B250" s="40">
        <v>68.833299999999994</v>
      </c>
      <c r="C250" s="40">
        <v>71</v>
      </c>
      <c r="D250" s="40">
        <v>71.0625</v>
      </c>
      <c r="E250" s="40">
        <v>70.092500000000001</v>
      </c>
      <c r="F250" s="40">
        <v>70.132499999999993</v>
      </c>
      <c r="G250" s="40">
        <v>98572000</v>
      </c>
      <c r="H250" s="40">
        <f>('Pivottable ẨN'!$G250-AAPL!$O$4)/AAPL!$O$8</f>
        <v>0.12270571921643861</v>
      </c>
      <c r="I250" s="41">
        <v>43822.291666666664</v>
      </c>
      <c r="J250" s="40">
        <v>52.246299999999998</v>
      </c>
      <c r="K250" s="40">
        <v>59.23</v>
      </c>
      <c r="L250" s="40">
        <v>59.78</v>
      </c>
      <c r="M250" s="40">
        <v>59.04</v>
      </c>
      <c r="N250" s="40">
        <v>59.06</v>
      </c>
      <c r="O250" s="40">
        <f>('Pivottable ẨN'!$P250-INTC!$O$4)/INTC!$O$8</f>
        <v>-0.65917611134197374</v>
      </c>
      <c r="P250" s="40">
        <v>23593000</v>
      </c>
      <c r="Q250" s="41">
        <v>43822.291666666664</v>
      </c>
      <c r="R250" s="40">
        <v>150.86179999999999</v>
      </c>
      <c r="S250" s="40">
        <v>157.41</v>
      </c>
      <c r="T250" s="40">
        <v>158.12</v>
      </c>
      <c r="U250" s="40">
        <v>157.27000000000001</v>
      </c>
      <c r="V250" s="40">
        <v>158.12</v>
      </c>
      <c r="W250" s="40">
        <v>17718200</v>
      </c>
      <c r="X250" s="40">
        <f>('Pivottable ẨN'!$W250-MSFT!$O$4)/MSFT!$O$8</f>
        <v>-0.85767726622472573</v>
      </c>
      <c r="Y250" s="41">
        <v>43822.291666666664</v>
      </c>
      <c r="Z250" s="40">
        <v>5.9459999999999997</v>
      </c>
      <c r="AA250" s="40">
        <v>5.9705000000000004</v>
      </c>
      <c r="AB250" s="40">
        <v>6.0452000000000004</v>
      </c>
      <c r="AC250" s="40">
        <v>5.9598000000000004</v>
      </c>
      <c r="AD250" s="40">
        <v>6.0129999999999999</v>
      </c>
      <c r="AE250" s="40">
        <f>('Pivottable ẨN'!$AF250-NVDA!$O$4)/NVDA!$O$8</f>
        <v>-0.51141962415362197</v>
      </c>
      <c r="AF250" s="40">
        <v>355060000</v>
      </c>
      <c r="AG250" s="41">
        <v>43822.291666666664</v>
      </c>
      <c r="AH250" s="40">
        <v>12.9313</v>
      </c>
      <c r="AI250" s="40">
        <v>13.616</v>
      </c>
      <c r="AJ250" s="40">
        <v>13.634</v>
      </c>
      <c r="AK250" s="40">
        <v>13.52</v>
      </c>
      <c r="AL250" s="40">
        <v>13.561999999999999</v>
      </c>
      <c r="AM250" s="40">
        <f>('Pivottable ẨN'!$AN250-SONY!$O$4)/SONY!$O$8</f>
        <v>-0.57154778173670739</v>
      </c>
      <c r="AN250" s="40">
        <v>3007000</v>
      </c>
    </row>
    <row r="251" spans="1:40">
      <c r="A251" s="93">
        <v>43991.291666666664</v>
      </c>
      <c r="B251" s="42">
        <v>83.797200000000004</v>
      </c>
      <c r="C251" s="42">
        <v>85.997500000000002</v>
      </c>
      <c r="D251" s="42">
        <v>86.402500000000003</v>
      </c>
      <c r="E251" s="42">
        <v>83.002499999999998</v>
      </c>
      <c r="F251" s="42">
        <v>83.034999999999997</v>
      </c>
      <c r="G251" s="42">
        <v>147712400</v>
      </c>
      <c r="H251" s="42">
        <f>('Pivottable ẨN'!$G251-AAPL!$O$4)/AAPL!$O$8</f>
        <v>1.0486859233327646</v>
      </c>
      <c r="I251" s="43">
        <v>43991.291666666664</v>
      </c>
      <c r="J251" s="42">
        <v>56.196599999999997</v>
      </c>
      <c r="K251" s="42">
        <v>63.04</v>
      </c>
      <c r="L251" s="42">
        <v>63.71</v>
      </c>
      <c r="M251" s="42">
        <v>62.9</v>
      </c>
      <c r="N251" s="42">
        <v>62.99</v>
      </c>
      <c r="O251" s="42">
        <f>('Pivottable ẨN'!$P251-INTC!$O$4)/INTC!$O$8</f>
        <v>-0.6591296654644927</v>
      </c>
      <c r="P251" s="42">
        <v>23594100</v>
      </c>
      <c r="Q251" s="43">
        <v>43991.291666666664</v>
      </c>
      <c r="R251" s="42">
        <v>182.9092</v>
      </c>
      <c r="S251" s="42">
        <v>189.8</v>
      </c>
      <c r="T251" s="42">
        <v>190.7</v>
      </c>
      <c r="U251" s="42">
        <v>187.26</v>
      </c>
      <c r="V251" s="42">
        <v>188</v>
      </c>
      <c r="W251" s="42">
        <v>29783900</v>
      </c>
      <c r="X251" s="42">
        <f>('Pivottable ẨN'!$W251-MSFT!$O$4)/MSFT!$O$8</f>
        <v>9.1304805291825025E-2</v>
      </c>
      <c r="Y251" s="43">
        <v>43991.291666666664</v>
      </c>
      <c r="Z251" s="42">
        <v>9.0183999999999997</v>
      </c>
      <c r="AA251" s="42">
        <v>9.0459999999999994</v>
      </c>
      <c r="AB251" s="42">
        <v>9.1097000000000001</v>
      </c>
      <c r="AC251" s="42">
        <v>8.7513000000000005</v>
      </c>
      <c r="AD251" s="42">
        <v>8.8000000000000007</v>
      </c>
      <c r="AE251" s="42">
        <f>('Pivottable ẨN'!$AF251-NVDA!$O$4)/NVDA!$O$8</f>
        <v>9.7098408779269577E-2</v>
      </c>
      <c r="AF251" s="42">
        <v>468488000</v>
      </c>
      <c r="AG251" s="43">
        <v>43991.291666666664</v>
      </c>
      <c r="AH251" s="42">
        <v>13.050800000000001</v>
      </c>
      <c r="AI251" s="42">
        <v>13.69</v>
      </c>
      <c r="AJ251" s="42">
        <v>13.76</v>
      </c>
      <c r="AK251" s="42">
        <v>13.58</v>
      </c>
      <c r="AL251" s="42">
        <v>13.688000000000001</v>
      </c>
      <c r="AM251" s="42">
        <f>('Pivottable ẨN'!$AN251-SONY!$O$4)/SONY!$O$8</f>
        <v>0.23479356690802519</v>
      </c>
      <c r="AN251" s="42">
        <v>4933500</v>
      </c>
    </row>
    <row r="252" spans="1:40">
      <c r="A252" s="92">
        <v>44918.291666666664</v>
      </c>
      <c r="B252" s="40">
        <v>130.48779999999999</v>
      </c>
      <c r="C252" s="40">
        <v>131.86000000000001</v>
      </c>
      <c r="D252" s="40">
        <v>132.41999999999999</v>
      </c>
      <c r="E252" s="40">
        <v>129.63999999999999</v>
      </c>
      <c r="F252" s="40">
        <v>130.91999999999999</v>
      </c>
      <c r="G252" s="40">
        <v>63814900</v>
      </c>
      <c r="H252" s="40">
        <f>('Pivottable ẨN'!$G252-AAPL!$O$4)/AAPL!$O$8</f>
        <v>-0.53224187080097185</v>
      </c>
      <c r="I252" s="41">
        <v>44918.291666666664</v>
      </c>
      <c r="J252" s="40">
        <v>25.158000000000001</v>
      </c>
      <c r="K252" s="40">
        <v>26.09</v>
      </c>
      <c r="L252" s="40">
        <v>26.19</v>
      </c>
      <c r="M252" s="40">
        <v>25.68</v>
      </c>
      <c r="N252" s="40">
        <v>25.92</v>
      </c>
      <c r="O252" s="40">
        <f>('Pivottable ẨN'!$P252-INTC!$O$4)/INTC!$O$8</f>
        <v>-0.6588425454946093</v>
      </c>
      <c r="P252" s="40">
        <v>23600900</v>
      </c>
      <c r="Q252" s="41">
        <v>44918.291666666664</v>
      </c>
      <c r="R252" s="40">
        <v>235.34559999999999</v>
      </c>
      <c r="S252" s="40">
        <v>238.73</v>
      </c>
      <c r="T252" s="40">
        <v>238.87</v>
      </c>
      <c r="U252" s="40">
        <v>233.94</v>
      </c>
      <c r="V252" s="40">
        <v>236.11</v>
      </c>
      <c r="W252" s="40">
        <v>21207000</v>
      </c>
      <c r="X252" s="40">
        <f>('Pivottable ẨN'!$W252-MSFT!$O$4)/MSFT!$O$8</f>
        <v>-0.58327887648298316</v>
      </c>
      <c r="Y252" s="41">
        <v>44918.291666666664</v>
      </c>
      <c r="Z252" s="40">
        <v>15.196</v>
      </c>
      <c r="AA252" s="40">
        <v>15.206</v>
      </c>
      <c r="AB252" s="40">
        <v>15.339</v>
      </c>
      <c r="AC252" s="40">
        <v>14.882999999999999</v>
      </c>
      <c r="AD252" s="40">
        <v>15.196</v>
      </c>
      <c r="AE252" s="40">
        <f>('Pivottable ẨN'!$AF252-NVDA!$O$4)/NVDA!$O$8</f>
        <v>-0.54218136200351086</v>
      </c>
      <c r="AF252" s="40">
        <v>349326000</v>
      </c>
      <c r="AG252" s="41">
        <v>44918.291666666664</v>
      </c>
      <c r="AH252" s="40">
        <v>15.035299999999999</v>
      </c>
      <c r="AI252" s="40">
        <v>15.388</v>
      </c>
      <c r="AJ252" s="40">
        <v>15.442</v>
      </c>
      <c r="AK252" s="40">
        <v>15.236000000000001</v>
      </c>
      <c r="AL252" s="40">
        <v>15.385999999999999</v>
      </c>
      <c r="AM252" s="40">
        <f>('Pivottable ẨN'!$AN252-SONY!$O$4)/SONY!$O$8</f>
        <v>-0.53701720231122574</v>
      </c>
      <c r="AN252" s="40">
        <v>3089500</v>
      </c>
    </row>
    <row r="253" spans="1:40">
      <c r="A253" s="93">
        <v>45211.291666666664</v>
      </c>
      <c r="B253" s="42">
        <v>179.5924</v>
      </c>
      <c r="C253" s="42">
        <v>180.71</v>
      </c>
      <c r="D253" s="42">
        <v>182.34</v>
      </c>
      <c r="E253" s="42">
        <v>179.04</v>
      </c>
      <c r="F253" s="42">
        <v>180.07</v>
      </c>
      <c r="G253" s="42">
        <v>56743100</v>
      </c>
      <c r="H253" s="42">
        <f>('Pivottable ẨN'!$G253-AAPL!$O$4)/AAPL!$O$8</f>
        <v>-0.66549977687153361</v>
      </c>
      <c r="I253" s="43">
        <v>45211.291666666664</v>
      </c>
      <c r="J253" s="42">
        <v>36.234000000000002</v>
      </c>
      <c r="K253" s="42">
        <v>36.840000000000003</v>
      </c>
      <c r="L253" s="42">
        <v>37.22</v>
      </c>
      <c r="M253" s="42">
        <v>36.39</v>
      </c>
      <c r="N253" s="42">
        <v>36.799999999999997</v>
      </c>
      <c r="O253" s="42">
        <f>('Pivottable ẨN'!$P253-INTC!$O$4)/INTC!$O$8</f>
        <v>-0.65722538448776635</v>
      </c>
      <c r="P253" s="42">
        <v>23639200</v>
      </c>
      <c r="Q253" s="43">
        <v>45211.291666666664</v>
      </c>
      <c r="R253" s="42">
        <v>328.69279999999998</v>
      </c>
      <c r="S253" s="42">
        <v>331.16</v>
      </c>
      <c r="T253" s="42">
        <v>333.63</v>
      </c>
      <c r="U253" s="42">
        <v>328.72</v>
      </c>
      <c r="V253" s="42">
        <v>330.57</v>
      </c>
      <c r="W253" s="42">
        <v>19313100</v>
      </c>
      <c r="X253" s="42">
        <f>('Pivottable ẨN'!$W253-MSFT!$O$4)/MSFT!$O$8</f>
        <v>-0.73223642931830946</v>
      </c>
      <c r="Y253" s="43">
        <v>45211.291666666664</v>
      </c>
      <c r="Z253" s="42">
        <v>46.930799999999998</v>
      </c>
      <c r="AA253" s="42">
        <v>46.945</v>
      </c>
      <c r="AB253" s="42">
        <v>47.609000000000002</v>
      </c>
      <c r="AC253" s="42">
        <v>46.33</v>
      </c>
      <c r="AD253" s="42">
        <v>46.777000000000001</v>
      </c>
      <c r="AE253" s="42">
        <f>('Pivottable ẨN'!$AF253-NVDA!$O$4)/NVDA!$O$8</f>
        <v>0.16596628962667523</v>
      </c>
      <c r="AF253" s="42">
        <v>481325000</v>
      </c>
      <c r="AG253" s="43">
        <v>45211.291666666664</v>
      </c>
      <c r="AH253" s="42">
        <v>17.258700000000001</v>
      </c>
      <c r="AI253" s="42">
        <v>17.315999999999999</v>
      </c>
      <c r="AJ253" s="42">
        <v>17.454000000000001</v>
      </c>
      <c r="AK253" s="42">
        <v>17.23</v>
      </c>
      <c r="AL253" s="42">
        <v>17.350000000000001</v>
      </c>
      <c r="AM253" s="42">
        <f>('Pivottable ẨN'!$AN253-SONY!$O$4)/SONY!$O$8</f>
        <v>-0.17852700500304328</v>
      </c>
      <c r="AN253" s="42">
        <v>3946000</v>
      </c>
    </row>
    <row r="254" spans="1:40">
      <c r="A254" s="92">
        <v>45156.291666666664</v>
      </c>
      <c r="B254" s="40">
        <v>173.4109</v>
      </c>
      <c r="C254" s="40">
        <v>174.49</v>
      </c>
      <c r="D254" s="40">
        <v>175.1</v>
      </c>
      <c r="E254" s="40">
        <v>171.96</v>
      </c>
      <c r="F254" s="40">
        <v>172.3</v>
      </c>
      <c r="G254" s="40">
        <v>61114200</v>
      </c>
      <c r="H254" s="40">
        <f>('Pivottable ẨN'!$G254-AAPL!$O$4)/AAPL!$O$8</f>
        <v>-0.58313268034377086</v>
      </c>
      <c r="I254" s="41">
        <v>45156.291666666664</v>
      </c>
      <c r="J254" s="40">
        <v>32.211300000000001</v>
      </c>
      <c r="K254" s="40">
        <v>32.75</v>
      </c>
      <c r="L254" s="40">
        <v>32.909999999999997</v>
      </c>
      <c r="M254" s="40">
        <v>32.18</v>
      </c>
      <c r="N254" s="40">
        <v>32.229999999999997</v>
      </c>
      <c r="O254" s="40">
        <f>('Pivottable ẨN'!$P254-INTC!$O$4)/INTC!$O$8</f>
        <v>-0.65498331531117726</v>
      </c>
      <c r="P254" s="40">
        <v>23692300</v>
      </c>
      <c r="Q254" s="41">
        <v>45156.291666666664</v>
      </c>
      <c r="R254" s="40">
        <v>314.12220000000002</v>
      </c>
      <c r="S254" s="40">
        <v>316.48</v>
      </c>
      <c r="T254" s="40">
        <v>318.38</v>
      </c>
      <c r="U254" s="40">
        <v>311.55</v>
      </c>
      <c r="V254" s="40">
        <v>314.49</v>
      </c>
      <c r="W254" s="40">
        <v>24744800</v>
      </c>
      <c r="X254" s="40">
        <f>('Pivottable ẨN'!$W254-MSFT!$O$4)/MSFT!$O$8</f>
        <v>-0.30502657677295786</v>
      </c>
      <c r="Y254" s="41">
        <v>45156.291666666664</v>
      </c>
      <c r="Z254" s="40">
        <v>43.282299999999999</v>
      </c>
      <c r="AA254" s="40">
        <v>43.298999999999999</v>
      </c>
      <c r="AB254" s="40">
        <v>43.578000000000003</v>
      </c>
      <c r="AC254" s="40">
        <v>41.66</v>
      </c>
      <c r="AD254" s="40">
        <v>42.634999999999998</v>
      </c>
      <c r="AE254" s="40">
        <f>('Pivottable ẨN'!$AF254-NVDA!$O$4)/NVDA!$O$8</f>
        <v>0.71555204312443776</v>
      </c>
      <c r="AF254" s="40">
        <v>583768000</v>
      </c>
      <c r="AG254" s="41">
        <v>45156.291666666664</v>
      </c>
      <c r="AH254" s="40">
        <v>16.2058</v>
      </c>
      <c r="AI254" s="40">
        <v>16.532</v>
      </c>
      <c r="AJ254" s="40">
        <v>16.602</v>
      </c>
      <c r="AK254" s="40">
        <v>16.352</v>
      </c>
      <c r="AL254" s="40">
        <v>16.404</v>
      </c>
      <c r="AM254" s="40">
        <f>('Pivottable ẨN'!$AN254-SONY!$O$4)/SONY!$O$8</f>
        <v>-0.543923318196322</v>
      </c>
      <c r="AN254" s="40">
        <v>3073000</v>
      </c>
    </row>
    <row r="255" spans="1:40">
      <c r="A255" s="93">
        <v>44335.291666666664</v>
      </c>
      <c r="B255" s="42">
        <v>122.3184</v>
      </c>
      <c r="C255" s="42">
        <v>124.69</v>
      </c>
      <c r="D255" s="42">
        <v>124.92</v>
      </c>
      <c r="E255" s="42">
        <v>122.86</v>
      </c>
      <c r="F255" s="42">
        <v>123.16</v>
      </c>
      <c r="G255" s="42">
        <v>92612000</v>
      </c>
      <c r="H255" s="42">
        <f>('Pivottable ẨN'!$G255-AAPL!$O$4)/AAPL!$O$8</f>
        <v>1.0398086056486658E-2</v>
      </c>
      <c r="I255" s="43">
        <v>44335.291666666664</v>
      </c>
      <c r="J255" s="42">
        <v>50.660699999999999</v>
      </c>
      <c r="K255" s="42">
        <v>55.36</v>
      </c>
      <c r="L255" s="42">
        <v>55.43</v>
      </c>
      <c r="M255" s="42">
        <v>53.84</v>
      </c>
      <c r="N255" s="42">
        <v>54.07</v>
      </c>
      <c r="O255" s="42">
        <f>('Pivottable ẨN'!$P255-INTC!$O$4)/INTC!$O$8</f>
        <v>-0.65171521447750513</v>
      </c>
      <c r="P255" s="42">
        <v>23769700</v>
      </c>
      <c r="Q255" s="43">
        <v>44335.291666666664</v>
      </c>
      <c r="R255" s="42">
        <v>236.56190000000001</v>
      </c>
      <c r="S255" s="42">
        <v>243.12</v>
      </c>
      <c r="T255" s="42">
        <v>243.23</v>
      </c>
      <c r="U255" s="42">
        <v>238.6</v>
      </c>
      <c r="V255" s="42">
        <v>239.31</v>
      </c>
      <c r="W255" s="42">
        <v>25739800</v>
      </c>
      <c r="X255" s="42">
        <f>('Pivottable ẨN'!$W255-MSFT!$O$4)/MSFT!$O$8</f>
        <v>-0.22676860904966223</v>
      </c>
      <c r="Y255" s="43">
        <v>44335.291666666664</v>
      </c>
      <c r="Z255" s="42">
        <v>14.036</v>
      </c>
      <c r="AA255" s="42">
        <v>14.065799999999999</v>
      </c>
      <c r="AB255" s="42">
        <v>14.079499999999999</v>
      </c>
      <c r="AC255" s="42">
        <v>13.5433</v>
      </c>
      <c r="AD255" s="42">
        <v>13.5665</v>
      </c>
      <c r="AE255" s="42">
        <f>('Pivottable ẨN'!$AF255-NVDA!$O$4)/NVDA!$O$8</f>
        <v>-0.57075426325717471</v>
      </c>
      <c r="AF255" s="42">
        <v>344000000</v>
      </c>
      <c r="AG255" s="43">
        <v>44335.291666666664</v>
      </c>
      <c r="AH255" s="42">
        <v>18.275600000000001</v>
      </c>
      <c r="AI255" s="42">
        <v>19.062000000000001</v>
      </c>
      <c r="AJ255" s="42">
        <v>19.076000000000001</v>
      </c>
      <c r="AK255" s="42">
        <v>18.765999999999998</v>
      </c>
      <c r="AL255" s="42">
        <v>18.905999999999999</v>
      </c>
      <c r="AM255" s="42">
        <f>('Pivottable ẨN'!$AN255-SONY!$O$4)/SONY!$O$8</f>
        <v>-0.71176286182805715</v>
      </c>
      <c r="AN255" s="42">
        <v>2672000</v>
      </c>
    </row>
    <row r="256" spans="1:40">
      <c r="A256" s="92">
        <v>44540.291666666664</v>
      </c>
      <c r="B256" s="40">
        <v>176.55779999999999</v>
      </c>
      <c r="C256" s="40">
        <v>179.45</v>
      </c>
      <c r="D256" s="40">
        <v>179.63</v>
      </c>
      <c r="E256" s="40">
        <v>174.69</v>
      </c>
      <c r="F256" s="40">
        <v>175.21</v>
      </c>
      <c r="G256" s="40">
        <v>115402700</v>
      </c>
      <c r="H256" s="40">
        <f>('Pivottable ẨN'!$G256-AAPL!$O$4)/AAPL!$O$8</f>
        <v>0.43985606844885528</v>
      </c>
      <c r="I256" s="41">
        <v>44540.291666666664</v>
      </c>
      <c r="J256" s="40">
        <v>46.920499999999997</v>
      </c>
      <c r="K256" s="40">
        <v>50.59</v>
      </c>
      <c r="L256" s="40">
        <v>51.07</v>
      </c>
      <c r="M256" s="40">
        <v>50.05</v>
      </c>
      <c r="N256" s="40">
        <v>50.84</v>
      </c>
      <c r="O256" s="40">
        <f>('Pivottable ẨN'!$P256-INTC!$O$4)/INTC!$O$8</f>
        <v>-0.65112830748024353</v>
      </c>
      <c r="P256" s="40">
        <v>23783600</v>
      </c>
      <c r="Q256" s="41">
        <v>44540.291666666664</v>
      </c>
      <c r="R256" s="40">
        <v>334.54910000000001</v>
      </c>
      <c r="S256" s="40">
        <v>342.54</v>
      </c>
      <c r="T256" s="40">
        <v>343</v>
      </c>
      <c r="U256" s="40">
        <v>334.79</v>
      </c>
      <c r="V256" s="40">
        <v>334.98</v>
      </c>
      <c r="W256" s="40">
        <v>38095700</v>
      </c>
      <c r="X256" s="40">
        <f>('Pivottable ẨN'!$W256-MSFT!$O$4)/MSFT!$O$8</f>
        <v>0.74503804762598436</v>
      </c>
      <c r="Y256" s="41">
        <v>44540.291666666664</v>
      </c>
      <c r="Z256" s="40">
        <v>30.149899999999999</v>
      </c>
      <c r="AA256" s="40">
        <v>30.198</v>
      </c>
      <c r="AB256" s="40">
        <v>31.305</v>
      </c>
      <c r="AC256" s="40">
        <v>29.861000000000001</v>
      </c>
      <c r="AD256" s="40">
        <v>31.15</v>
      </c>
      <c r="AE256" s="40">
        <f>('Pivottable ẨN'!$AF256-NVDA!$O$4)/NVDA!$O$8</f>
        <v>0.20620225646904825</v>
      </c>
      <c r="AF256" s="40">
        <v>488825000</v>
      </c>
      <c r="AG256" s="41">
        <v>44540.291666666664</v>
      </c>
      <c r="AH256" s="40">
        <v>23.6892</v>
      </c>
      <c r="AI256" s="40">
        <v>24.652000000000001</v>
      </c>
      <c r="AJ256" s="40">
        <v>24.67</v>
      </c>
      <c r="AK256" s="40">
        <v>24.443999999999999</v>
      </c>
      <c r="AL256" s="40">
        <v>24.56</v>
      </c>
      <c r="AM256" s="40">
        <f>('Pivottable ẨN'!$AN256-SONY!$O$4)/SONY!$O$8</f>
        <v>-0.98926315466556447</v>
      </c>
      <c r="AN256" s="40">
        <v>2009000</v>
      </c>
    </row>
    <row r="257" spans="1:40">
      <c r="A257" s="93">
        <v>44655.291666666664</v>
      </c>
      <c r="B257" s="42">
        <v>175.7878</v>
      </c>
      <c r="C257" s="42">
        <v>178.44</v>
      </c>
      <c r="D257" s="42">
        <v>178.49</v>
      </c>
      <c r="E257" s="42">
        <v>174.44</v>
      </c>
      <c r="F257" s="42">
        <v>174.57</v>
      </c>
      <c r="G257" s="42">
        <v>76468400</v>
      </c>
      <c r="H257" s="42">
        <f>('Pivottable ẨN'!$G257-AAPL!$O$4)/AAPL!$O$8</f>
        <v>-0.29380485130609729</v>
      </c>
      <c r="I257" s="43">
        <v>44655.291666666664</v>
      </c>
      <c r="J257" s="42">
        <v>45.978999999999999</v>
      </c>
      <c r="K257" s="42">
        <v>49.2</v>
      </c>
      <c r="L257" s="42">
        <v>49.23</v>
      </c>
      <c r="M257" s="42">
        <v>47.92</v>
      </c>
      <c r="N257" s="42">
        <v>48.17</v>
      </c>
      <c r="O257" s="42">
        <f>('Pivottable ẨN'!$P257-INTC!$O$4)/INTC!$O$8</f>
        <v>-0.65107341689776588</v>
      </c>
      <c r="P257" s="42">
        <v>23784900</v>
      </c>
      <c r="Q257" s="43">
        <v>44655.291666666664</v>
      </c>
      <c r="R257" s="42">
        <v>308.25830000000002</v>
      </c>
      <c r="S257" s="42">
        <v>314.97000000000003</v>
      </c>
      <c r="T257" s="42">
        <v>315.11</v>
      </c>
      <c r="U257" s="42">
        <v>309.70999999999998</v>
      </c>
      <c r="V257" s="42">
        <v>310.08999999999997</v>
      </c>
      <c r="W257" s="42">
        <v>24289600</v>
      </c>
      <c r="X257" s="42">
        <f>('Pivottable ẨN'!$W257-MSFT!$O$4)/MSFT!$O$8</f>
        <v>-0.34082861386606755</v>
      </c>
      <c r="Y257" s="43">
        <v>44655.291666666664</v>
      </c>
      <c r="Z257" s="42">
        <v>27.321100000000001</v>
      </c>
      <c r="AA257" s="42">
        <v>27.36</v>
      </c>
      <c r="AB257" s="42">
        <v>27.558</v>
      </c>
      <c r="AC257" s="42">
        <v>26.613</v>
      </c>
      <c r="AD257" s="42">
        <v>26.728000000000002</v>
      </c>
      <c r="AE257" s="42">
        <f>('Pivottable ẨN'!$AF257-NVDA!$O$4)/NVDA!$O$8</f>
        <v>-0.28577632210159404</v>
      </c>
      <c r="AF257" s="42">
        <v>397120000</v>
      </c>
      <c r="AG257" s="43">
        <v>44655.291666666664</v>
      </c>
      <c r="AH257" s="42">
        <v>20.447399999999998</v>
      </c>
      <c r="AI257" s="42">
        <v>21.007999999999999</v>
      </c>
      <c r="AJ257" s="42">
        <v>21.01</v>
      </c>
      <c r="AK257" s="42">
        <v>20.646000000000001</v>
      </c>
      <c r="AL257" s="42">
        <v>20.664000000000001</v>
      </c>
      <c r="AM257" s="42">
        <f>('Pivottable ẨN'!$AN257-SONY!$O$4)/SONY!$O$8</f>
        <v>-0.26788795903141099</v>
      </c>
      <c r="AN257" s="42">
        <v>3732500</v>
      </c>
    </row>
    <row r="258" spans="1:40">
      <c r="A258" s="92">
        <v>44049.291666666664</v>
      </c>
      <c r="B258" s="40">
        <v>110.98820000000001</v>
      </c>
      <c r="C258" s="40">
        <v>113.9025</v>
      </c>
      <c r="D258" s="40">
        <v>114.41249999999999</v>
      </c>
      <c r="E258" s="40">
        <v>109.7975</v>
      </c>
      <c r="F258" s="40">
        <v>110.405</v>
      </c>
      <c r="G258" s="40">
        <v>202428800</v>
      </c>
      <c r="H258" s="40">
        <f>('Pivottable ẨN'!$G258-AAPL!$O$4)/AAPL!$O$8</f>
        <v>2.0797378325665221</v>
      </c>
      <c r="I258" s="41">
        <v>44049.291666666664</v>
      </c>
      <c r="J258" s="40">
        <v>43.591500000000003</v>
      </c>
      <c r="K258" s="40">
        <v>48.57</v>
      </c>
      <c r="L258" s="40">
        <v>48.82</v>
      </c>
      <c r="M258" s="40">
        <v>48.1</v>
      </c>
      <c r="N258" s="40">
        <v>48.79</v>
      </c>
      <c r="O258" s="40">
        <f>('Pivottable ẨN'!$P258-INTC!$O$4)/INTC!$O$8</f>
        <v>-0.65062584753294772</v>
      </c>
      <c r="P258" s="40">
        <v>23795500</v>
      </c>
      <c r="Q258" s="41">
        <v>44049.291666666664</v>
      </c>
      <c r="R258" s="40">
        <v>208.49529999999999</v>
      </c>
      <c r="S258" s="40">
        <v>216.35</v>
      </c>
      <c r="T258" s="40">
        <v>216.37</v>
      </c>
      <c r="U258" s="40">
        <v>211.55</v>
      </c>
      <c r="V258" s="40">
        <v>212.34</v>
      </c>
      <c r="W258" s="40">
        <v>32656800</v>
      </c>
      <c r="X258" s="40">
        <f>('Pivottable ẨN'!$W258-MSFT!$O$4)/MSFT!$O$8</f>
        <v>0.31726190626896672</v>
      </c>
      <c r="Y258" s="41">
        <v>44049.291666666664</v>
      </c>
      <c r="Z258" s="40">
        <v>11.3009</v>
      </c>
      <c r="AA258" s="40">
        <v>11.3355</v>
      </c>
      <c r="AB258" s="40">
        <v>11.358000000000001</v>
      </c>
      <c r="AC258" s="40">
        <v>11.178800000000001</v>
      </c>
      <c r="AD258" s="40">
        <v>11.3497</v>
      </c>
      <c r="AE258" s="40">
        <f>('Pivottable ẨN'!$AF258-NVDA!$O$4)/NVDA!$O$8</f>
        <v>-1.1055385457525229</v>
      </c>
      <c r="AF258" s="40">
        <v>244316000</v>
      </c>
      <c r="AG258" s="41">
        <v>44049.291666666664</v>
      </c>
      <c r="AH258" s="40">
        <v>15.342499999999999</v>
      </c>
      <c r="AI258" s="40">
        <v>16.094000000000001</v>
      </c>
      <c r="AJ258" s="40">
        <v>16.224</v>
      </c>
      <c r="AK258" s="40">
        <v>16.071999999999999</v>
      </c>
      <c r="AL258" s="40">
        <v>16.172000000000001</v>
      </c>
      <c r="AM258" s="40">
        <f>('Pivottable ẨN'!$AN258-SONY!$O$4)/SONY!$O$8</f>
        <v>0.5342678648344753</v>
      </c>
      <c r="AN258" s="40">
        <v>5649000</v>
      </c>
    </row>
    <row r="259" spans="1:40">
      <c r="A259" s="93">
        <v>45236.291666666664</v>
      </c>
      <c r="B259" s="42">
        <v>178.1216</v>
      </c>
      <c r="C259" s="42">
        <v>179.23</v>
      </c>
      <c r="D259" s="42">
        <v>179.43</v>
      </c>
      <c r="E259" s="42">
        <v>176.21</v>
      </c>
      <c r="F259" s="42">
        <v>176.38</v>
      </c>
      <c r="G259" s="42">
        <v>63841300</v>
      </c>
      <c r="H259" s="42">
        <f>('Pivottable ẨN'!$G259-AAPL!$O$4)/AAPL!$O$8</f>
        <v>-0.53174440074804852</v>
      </c>
      <c r="I259" s="43">
        <v>45236.291666666664</v>
      </c>
      <c r="J259" s="42">
        <v>37.448500000000003</v>
      </c>
      <c r="K259" s="42">
        <v>37.950000000000003</v>
      </c>
      <c r="L259" s="42">
        <v>38.200000000000003</v>
      </c>
      <c r="M259" s="42">
        <v>37.85</v>
      </c>
      <c r="N259" s="42">
        <v>38.020000000000003</v>
      </c>
      <c r="O259" s="42">
        <f>('Pivottable ẨN'!$P259-INTC!$O$4)/INTC!$O$8</f>
        <v>-0.6471761855418493</v>
      </c>
      <c r="P259" s="42">
        <v>23877200</v>
      </c>
      <c r="Q259" s="43">
        <v>45236.291666666664</v>
      </c>
      <c r="R259" s="42">
        <v>353.87380000000002</v>
      </c>
      <c r="S259" s="42">
        <v>356.53</v>
      </c>
      <c r="T259" s="42">
        <v>357.54</v>
      </c>
      <c r="U259" s="42">
        <v>353.35</v>
      </c>
      <c r="V259" s="42">
        <v>353.45</v>
      </c>
      <c r="W259" s="42">
        <v>23828300</v>
      </c>
      <c r="X259" s="42">
        <f>('Pivottable ẨN'!$W259-MSFT!$O$4)/MSFT!$O$8</f>
        <v>-0.37711042342461659</v>
      </c>
      <c r="Y259" s="43">
        <v>45236.291666666664</v>
      </c>
      <c r="Z259" s="42">
        <v>45.737200000000001</v>
      </c>
      <c r="AA259" s="42">
        <v>45.750999999999998</v>
      </c>
      <c r="AB259" s="42">
        <v>45.935000000000002</v>
      </c>
      <c r="AC259" s="42">
        <v>44.899000000000001</v>
      </c>
      <c r="AD259" s="42">
        <v>45.284999999999997</v>
      </c>
      <c r="AE259" s="42">
        <f>('Pivottable ẨN'!$AF259-NVDA!$O$4)/NVDA!$O$8</f>
        <v>-0.26639331567472824</v>
      </c>
      <c r="AF259" s="42">
        <v>400733000</v>
      </c>
      <c r="AG259" s="43">
        <v>45236.291666666664</v>
      </c>
      <c r="AH259" s="42">
        <v>17.2806</v>
      </c>
      <c r="AI259" s="42">
        <v>17.338000000000001</v>
      </c>
      <c r="AJ259" s="42">
        <v>17.462</v>
      </c>
      <c r="AK259" s="42">
        <v>17.263999999999999</v>
      </c>
      <c r="AL259" s="42">
        <v>17.263999999999999</v>
      </c>
      <c r="AM259" s="42">
        <f>('Pivottable ẨN'!$AN259-SONY!$O$4)/SONY!$O$8</f>
        <v>0.53322148363976374</v>
      </c>
      <c r="AN259" s="42">
        <v>5646500</v>
      </c>
    </row>
    <row r="260" spans="1:40">
      <c r="A260" s="92">
        <v>44512.291666666664</v>
      </c>
      <c r="B260" s="40">
        <v>147.57259999999999</v>
      </c>
      <c r="C260" s="40">
        <v>149.99</v>
      </c>
      <c r="D260" s="40">
        <v>150.4</v>
      </c>
      <c r="E260" s="40">
        <v>147.47999999999999</v>
      </c>
      <c r="F260" s="40">
        <v>148.43</v>
      </c>
      <c r="G260" s="40">
        <v>63804000</v>
      </c>
      <c r="H260" s="40">
        <f>('Pivottable ẨN'!$G260-AAPL!$O$4)/AAPL!$O$8</f>
        <v>-0.53244726563342881</v>
      </c>
      <c r="I260" s="41">
        <v>44512.291666666664</v>
      </c>
      <c r="J260" s="40">
        <v>46.660800000000002</v>
      </c>
      <c r="K260" s="40">
        <v>50.31</v>
      </c>
      <c r="L260" s="40">
        <v>50.9</v>
      </c>
      <c r="M260" s="40">
        <v>50.18</v>
      </c>
      <c r="N260" s="40">
        <v>50.6</v>
      </c>
      <c r="O260" s="40">
        <f>('Pivottable ẨN'!$P260-INTC!$O$4)/INTC!$O$8</f>
        <v>-0.64685528675197967</v>
      </c>
      <c r="P260" s="40">
        <v>23884800</v>
      </c>
      <c r="Q260" s="41">
        <v>44512.291666666664</v>
      </c>
      <c r="R260" s="40">
        <v>328.26429999999999</v>
      </c>
      <c r="S260" s="40">
        <v>336.72</v>
      </c>
      <c r="T260" s="40">
        <v>337.23</v>
      </c>
      <c r="U260" s="40">
        <v>333.79</v>
      </c>
      <c r="V260" s="40">
        <v>333.92</v>
      </c>
      <c r="W260" s="40">
        <v>23831000</v>
      </c>
      <c r="X260" s="40">
        <f>('Pivottable ẨN'!$W260-MSFT!$O$4)/MSFT!$O$8</f>
        <v>-0.37689806512024182</v>
      </c>
      <c r="Y260" s="41">
        <v>44512.291666666664</v>
      </c>
      <c r="Z260" s="40">
        <v>30.337900000000001</v>
      </c>
      <c r="AA260" s="40">
        <v>30.39</v>
      </c>
      <c r="AB260" s="40">
        <v>30.68</v>
      </c>
      <c r="AC260" s="40">
        <v>29.63</v>
      </c>
      <c r="AD260" s="40">
        <v>30.01</v>
      </c>
      <c r="AE260" s="40">
        <f>('Pivottable ẨN'!$AF260-NVDA!$O$4)/NVDA!$O$8</f>
        <v>-0.20029366934607784</v>
      </c>
      <c r="AF260" s="40">
        <v>413054000</v>
      </c>
      <c r="AG260" s="41">
        <v>44512.291666666664</v>
      </c>
      <c r="AH260" s="40">
        <v>23.62</v>
      </c>
      <c r="AI260" s="40">
        <v>24.58</v>
      </c>
      <c r="AJ260" s="40">
        <v>24.638000000000002</v>
      </c>
      <c r="AK260" s="40">
        <v>24.378</v>
      </c>
      <c r="AL260" s="40">
        <v>24.454000000000001</v>
      </c>
      <c r="AM260" s="40">
        <f>('Pivottable ẨN'!$AN260-SONY!$O$4)/SONY!$O$8</f>
        <v>-0.8701849747073882</v>
      </c>
      <c r="AN260" s="40">
        <v>2293500</v>
      </c>
    </row>
    <row r="261" spans="1:40">
      <c r="A261" s="93">
        <v>43924.291666666664</v>
      </c>
      <c r="B261" s="42">
        <v>58.649500000000003</v>
      </c>
      <c r="C261" s="42">
        <v>60.352499999999999</v>
      </c>
      <c r="D261" s="42">
        <v>61.424999999999997</v>
      </c>
      <c r="E261" s="42">
        <v>59.7425</v>
      </c>
      <c r="F261" s="42">
        <v>60.7</v>
      </c>
      <c r="G261" s="42">
        <v>129880000</v>
      </c>
      <c r="H261" s="42">
        <f>('Pivottable ẨN'!$G261-AAPL!$O$4)/AAPL!$O$8</f>
        <v>0.71265997743317955</v>
      </c>
      <c r="I261" s="43">
        <v>43924.291666666664</v>
      </c>
      <c r="J261" s="42">
        <v>47.982799999999997</v>
      </c>
      <c r="K261" s="42">
        <v>54.13</v>
      </c>
      <c r="L261" s="42">
        <v>55.13</v>
      </c>
      <c r="M261" s="42">
        <v>52.73</v>
      </c>
      <c r="N261" s="42">
        <v>53.85</v>
      </c>
      <c r="O261" s="42">
        <f>('Pivottable ẨN'!$P261-INTC!$O$4)/INTC!$O$8</f>
        <v>-0.64595592566984505</v>
      </c>
      <c r="P261" s="42">
        <v>23906100</v>
      </c>
      <c r="Q261" s="43">
        <v>43924.291666666664</v>
      </c>
      <c r="R261" s="42">
        <v>147.83340000000001</v>
      </c>
      <c r="S261" s="42">
        <v>153.83000000000001</v>
      </c>
      <c r="T261" s="42">
        <v>157.38</v>
      </c>
      <c r="U261" s="42">
        <v>152.19</v>
      </c>
      <c r="V261" s="42">
        <v>155.1</v>
      </c>
      <c r="W261" s="42">
        <v>41243300</v>
      </c>
      <c r="X261" s="42">
        <f>('Pivottable ẨN'!$W261-MSFT!$O$4)/MSFT!$O$8</f>
        <v>0.992600639792663</v>
      </c>
      <c r="Y261" s="43">
        <v>43924.291666666664</v>
      </c>
      <c r="Z261" s="42">
        <v>6.0762999999999998</v>
      </c>
      <c r="AA261" s="42">
        <v>6.0978000000000003</v>
      </c>
      <c r="AB261" s="42">
        <v>6.3906999999999998</v>
      </c>
      <c r="AC261" s="42">
        <v>5.9598000000000004</v>
      </c>
      <c r="AD261" s="42">
        <v>6.3490000000000002</v>
      </c>
      <c r="AE261" s="42">
        <f>('Pivottable ẨN'!$AF261-NVDA!$O$4)/NVDA!$O$8</f>
        <v>1.1417528631011686</v>
      </c>
      <c r="AF261" s="42">
        <v>663212000</v>
      </c>
      <c r="AG261" s="43">
        <v>43924.291666666664</v>
      </c>
      <c r="AH261" s="42">
        <v>10.959199999999999</v>
      </c>
      <c r="AI261" s="42">
        <v>11.496</v>
      </c>
      <c r="AJ261" s="42">
        <v>11.706</v>
      </c>
      <c r="AK261" s="42">
        <v>11.353999999999999</v>
      </c>
      <c r="AL261" s="42">
        <v>11.6</v>
      </c>
      <c r="AM261" s="42">
        <f>('Pivottable ẨN'!$AN261-SONY!$O$4)/SONY!$O$8</f>
        <v>-0.43258835907901144</v>
      </c>
      <c r="AN261" s="42">
        <v>3339000</v>
      </c>
    </row>
    <row r="262" spans="1:40">
      <c r="A262" s="92">
        <v>44503.291666666664</v>
      </c>
      <c r="B262" s="40">
        <v>148.8313</v>
      </c>
      <c r="C262" s="40">
        <v>151.49</v>
      </c>
      <c r="D262" s="40">
        <v>151.97</v>
      </c>
      <c r="E262" s="40">
        <v>149.82</v>
      </c>
      <c r="F262" s="40">
        <v>150.38999999999999</v>
      </c>
      <c r="G262" s="40">
        <v>54511500</v>
      </c>
      <c r="H262" s="40">
        <f>('Pivottable ẨN'!$G262-AAPL!$O$4)/AAPL!$O$8</f>
        <v>-0.70755107119363914</v>
      </c>
      <c r="I262" s="41">
        <v>44503.291666666664</v>
      </c>
      <c r="J262" s="40">
        <v>46.412300000000002</v>
      </c>
      <c r="K262" s="40">
        <v>50.39</v>
      </c>
      <c r="L262" s="40">
        <v>50.45</v>
      </c>
      <c r="M262" s="40">
        <v>49.71</v>
      </c>
      <c r="N262" s="40">
        <v>49.93</v>
      </c>
      <c r="O262" s="40">
        <f>('Pivottable ẨN'!$P262-INTC!$O$4)/INTC!$O$8</f>
        <v>-0.64359140827080574</v>
      </c>
      <c r="P262" s="40">
        <v>23962100</v>
      </c>
      <c r="Q262" s="41">
        <v>44503.291666666664</v>
      </c>
      <c r="R262" s="40">
        <v>325.61259999999999</v>
      </c>
      <c r="S262" s="40">
        <v>334</v>
      </c>
      <c r="T262" s="40">
        <v>334.9</v>
      </c>
      <c r="U262" s="40">
        <v>330.65</v>
      </c>
      <c r="V262" s="40">
        <v>333.9</v>
      </c>
      <c r="W262" s="40">
        <v>21500100</v>
      </c>
      <c r="X262" s="40">
        <f>('Pivottable ẨN'!$W262-MSFT!$O$4)/MSFT!$O$8</f>
        <v>-0.56022620277474411</v>
      </c>
      <c r="Y262" s="41">
        <v>44503.291666666664</v>
      </c>
      <c r="Z262" s="40">
        <v>26.552399999999999</v>
      </c>
      <c r="AA262" s="40">
        <v>26.597999999999999</v>
      </c>
      <c r="AB262" s="40">
        <v>26.783999999999999</v>
      </c>
      <c r="AC262" s="40">
        <v>26.234999999999999</v>
      </c>
      <c r="AD262" s="40">
        <v>26.67</v>
      </c>
      <c r="AE262" s="40">
        <f>('Pivottable ẨN'!$AF262-NVDA!$O$4)/NVDA!$O$8</f>
        <v>-1.1291758350735224</v>
      </c>
      <c r="AF262" s="40">
        <v>239910000</v>
      </c>
      <c r="AG262" s="41">
        <v>44503.291666666664</v>
      </c>
      <c r="AH262" s="40">
        <v>23.6662</v>
      </c>
      <c r="AI262" s="40">
        <v>24.628</v>
      </c>
      <c r="AJ262" s="40">
        <v>24.652000000000001</v>
      </c>
      <c r="AK262" s="40">
        <v>24.4</v>
      </c>
      <c r="AL262" s="40">
        <v>24.6</v>
      </c>
      <c r="AM262" s="40">
        <f>('Pivottable ẨN'!$AN262-SONY!$O$4)/SONY!$O$8</f>
        <v>-0.88316010152181168</v>
      </c>
      <c r="AN262" s="40">
        <v>2262500</v>
      </c>
    </row>
    <row r="263" spans="1:40">
      <c r="A263" s="93">
        <v>44431.291666666664</v>
      </c>
      <c r="B263" s="42">
        <v>147.08250000000001</v>
      </c>
      <c r="C263" s="42">
        <v>149.71</v>
      </c>
      <c r="D263" s="42">
        <v>150.19</v>
      </c>
      <c r="E263" s="42">
        <v>147.88999999999999</v>
      </c>
      <c r="F263" s="42">
        <v>148.31</v>
      </c>
      <c r="G263" s="42">
        <v>60131800</v>
      </c>
      <c r="H263" s="42">
        <f>('Pivottable ẨN'!$G263-AAPL!$O$4)/AAPL!$O$8</f>
        <v>-0.60164459625255218</v>
      </c>
      <c r="I263" s="43">
        <v>44431.291666666664</v>
      </c>
      <c r="J263" s="42">
        <v>49.028100000000002</v>
      </c>
      <c r="K263" s="42">
        <v>53.23</v>
      </c>
      <c r="L263" s="42">
        <v>53.54</v>
      </c>
      <c r="M263" s="42">
        <v>52.48</v>
      </c>
      <c r="N263" s="42">
        <v>52.59</v>
      </c>
      <c r="O263" s="42">
        <f>('Pivottable ẨN'!$P263-INTC!$O$4)/INTC!$O$8</f>
        <v>-0.64299183421604933</v>
      </c>
      <c r="P263" s="42">
        <v>23976300</v>
      </c>
      <c r="Q263" s="43">
        <v>44431.291666666664</v>
      </c>
      <c r="R263" s="42">
        <v>296.99959999999999</v>
      </c>
      <c r="S263" s="42">
        <v>304.64999999999998</v>
      </c>
      <c r="T263" s="42">
        <v>305.39999999999998</v>
      </c>
      <c r="U263" s="42">
        <v>301.85000000000002</v>
      </c>
      <c r="V263" s="42">
        <v>303.25</v>
      </c>
      <c r="W263" s="42">
        <v>22830200</v>
      </c>
      <c r="X263" s="42">
        <f>('Pivottable ẨN'!$W263-MSFT!$O$4)/MSFT!$O$8</f>
        <v>-0.45561220994182394</v>
      </c>
      <c r="Y263" s="43">
        <v>44431.291666666664</v>
      </c>
      <c r="Z263" s="42">
        <v>21.916499999999999</v>
      </c>
      <c r="AA263" s="42">
        <v>21.957999999999998</v>
      </c>
      <c r="AB263" s="42">
        <v>21.997</v>
      </c>
      <c r="AC263" s="42">
        <v>20.95</v>
      </c>
      <c r="AD263" s="42">
        <v>20.971</v>
      </c>
      <c r="AE263" s="42">
        <f>('Pivottable ẨN'!$AF263-NVDA!$O$4)/NVDA!$O$8</f>
        <v>0.67284290552015358</v>
      </c>
      <c r="AF263" s="42">
        <v>575807000</v>
      </c>
      <c r="AG263" s="43">
        <v>44431.291666666664</v>
      </c>
      <c r="AH263" s="42">
        <v>19.428000000000001</v>
      </c>
      <c r="AI263" s="42">
        <v>20.263999999999999</v>
      </c>
      <c r="AJ263" s="42">
        <v>20.292000000000002</v>
      </c>
      <c r="AK263" s="42">
        <v>19.923999999999999</v>
      </c>
      <c r="AL263" s="42">
        <v>19.98</v>
      </c>
      <c r="AM263" s="42">
        <f>('Pivottable ẨN'!$AN263-SONY!$O$4)/SONY!$O$8</f>
        <v>-0.69439293399584523</v>
      </c>
      <c r="AN263" s="42">
        <v>2713500</v>
      </c>
    </row>
    <row r="264" spans="1:40">
      <c r="A264" s="92">
        <v>44305.291666666664</v>
      </c>
      <c r="B264" s="40">
        <v>132.05099999999999</v>
      </c>
      <c r="C264" s="40">
        <v>134.84</v>
      </c>
      <c r="D264" s="40">
        <v>135.47</v>
      </c>
      <c r="E264" s="40">
        <v>133.34</v>
      </c>
      <c r="F264" s="40">
        <v>133.51</v>
      </c>
      <c r="G264" s="40">
        <v>94264200</v>
      </c>
      <c r="H264" s="40">
        <f>('Pivottable ẨN'!$G264-AAPL!$O$4)/AAPL!$O$8</f>
        <v>4.1531420201935086E-2</v>
      </c>
      <c r="I264" s="41">
        <v>44305.291666666664</v>
      </c>
      <c r="J264" s="40">
        <v>57.872300000000003</v>
      </c>
      <c r="K264" s="40">
        <v>63.63</v>
      </c>
      <c r="L264" s="40">
        <v>64.739999999999995</v>
      </c>
      <c r="M264" s="40">
        <v>63.07</v>
      </c>
      <c r="N264" s="40">
        <v>64.7</v>
      </c>
      <c r="O264" s="40">
        <f>('Pivottable ẨN'!$P264-INTC!$O$4)/INTC!$O$8</f>
        <v>-0.64208825078141651</v>
      </c>
      <c r="P264" s="40">
        <v>23997700</v>
      </c>
      <c r="Q264" s="41">
        <v>44305.291666666664</v>
      </c>
      <c r="R264" s="40">
        <v>251.1806</v>
      </c>
      <c r="S264" s="40">
        <v>258.74</v>
      </c>
      <c r="T264" s="40">
        <v>261.48</v>
      </c>
      <c r="U264" s="40">
        <v>257.82</v>
      </c>
      <c r="V264" s="40">
        <v>260.19</v>
      </c>
      <c r="W264" s="40">
        <v>23209300</v>
      </c>
      <c r="X264" s="40">
        <f>('Pivottable ẨN'!$W264-MSFT!$O$4)/MSFT!$O$8</f>
        <v>-0.42579553098312911</v>
      </c>
      <c r="Y264" s="41">
        <v>44305.291666666664</v>
      </c>
      <c r="Z264" s="40">
        <v>15.3292</v>
      </c>
      <c r="AA264" s="40">
        <v>15.361700000000001</v>
      </c>
      <c r="AB264" s="40">
        <v>15.807499999999999</v>
      </c>
      <c r="AC264" s="40">
        <v>15.233000000000001</v>
      </c>
      <c r="AD264" s="40">
        <v>15.5365</v>
      </c>
      <c r="AE264" s="40">
        <f>('Pivottable ẨN'!$AF264-NVDA!$O$4)/NVDA!$O$8</f>
        <v>-0.24661331437501766</v>
      </c>
      <c r="AF264" s="40">
        <v>404420000</v>
      </c>
      <c r="AG264" s="41">
        <v>44305.291666666664</v>
      </c>
      <c r="AH264" s="40">
        <v>21.0886</v>
      </c>
      <c r="AI264" s="40">
        <v>21.995999999999999</v>
      </c>
      <c r="AJ264" s="40">
        <v>22.248000000000001</v>
      </c>
      <c r="AK264" s="40">
        <v>21.882000000000001</v>
      </c>
      <c r="AL264" s="40">
        <v>22.21</v>
      </c>
      <c r="AM264" s="40">
        <f>('Pivottable ẨN'!$AN264-SONY!$O$4)/SONY!$O$8</f>
        <v>-0.96435928223142919</v>
      </c>
      <c r="AN264" s="40">
        <v>2068500</v>
      </c>
    </row>
    <row r="265" spans="1:40">
      <c r="A265" s="93">
        <v>45209.291666666664</v>
      </c>
      <c r="B265" s="42">
        <v>177.2867</v>
      </c>
      <c r="C265" s="42">
        <v>178.39</v>
      </c>
      <c r="D265" s="42">
        <v>179.72</v>
      </c>
      <c r="E265" s="42">
        <v>177.95</v>
      </c>
      <c r="F265" s="42">
        <v>178.1</v>
      </c>
      <c r="G265" s="42">
        <v>43698000</v>
      </c>
      <c r="H265" s="42">
        <f>('Pivottable ẨN'!$G265-AAPL!$O$4)/AAPL!$O$8</f>
        <v>-0.91131593548477008</v>
      </c>
      <c r="I265" s="43">
        <v>45209.291666666664</v>
      </c>
      <c r="J265" s="42">
        <v>35.8307</v>
      </c>
      <c r="K265" s="42">
        <v>36.43</v>
      </c>
      <c r="L265" s="42">
        <v>36.74</v>
      </c>
      <c r="M265" s="42">
        <v>35.81</v>
      </c>
      <c r="N265" s="42">
        <v>36.14</v>
      </c>
      <c r="O265" s="42">
        <f>('Pivottable ẨN'!$P265-INTC!$O$4)/INTC!$O$8</f>
        <v>-0.64012907922221252</v>
      </c>
      <c r="P265" s="42">
        <v>24044100</v>
      </c>
      <c r="Q265" s="43">
        <v>45209.291666666664</v>
      </c>
      <c r="R265" s="42">
        <v>325.94349999999997</v>
      </c>
      <c r="S265" s="42">
        <v>328.39</v>
      </c>
      <c r="T265" s="42">
        <v>331.1</v>
      </c>
      <c r="U265" s="42">
        <v>327.67</v>
      </c>
      <c r="V265" s="42">
        <v>330.96</v>
      </c>
      <c r="W265" s="42">
        <v>20557100</v>
      </c>
      <c r="X265" s="42">
        <f>('Pivottable ẨN'!$W265-MSFT!$O$4)/MSFT!$O$8</f>
        <v>-0.63439430685822928</v>
      </c>
      <c r="Y265" s="43">
        <v>45209.291666666664</v>
      </c>
      <c r="Z265" s="42">
        <v>45.784100000000002</v>
      </c>
      <c r="AA265" s="42">
        <v>45.798000000000002</v>
      </c>
      <c r="AB265" s="42">
        <v>46.259</v>
      </c>
      <c r="AC265" s="42">
        <v>45.088000000000001</v>
      </c>
      <c r="AD265" s="42">
        <v>45.31</v>
      </c>
      <c r="AE265" s="42">
        <f>('Pivottable ẨN'!$AF265-NVDA!$O$4)/NVDA!$O$8</f>
        <v>-0.43887685833461287</v>
      </c>
      <c r="AF265" s="42">
        <v>368582000</v>
      </c>
      <c r="AG265" s="43">
        <v>45209.291666666664</v>
      </c>
      <c r="AH265" s="42">
        <v>16.866</v>
      </c>
      <c r="AI265" s="42">
        <v>16.922000000000001</v>
      </c>
      <c r="AJ265" s="42">
        <v>17.036000000000001</v>
      </c>
      <c r="AK265" s="42">
        <v>16.824000000000002</v>
      </c>
      <c r="AL265" s="42">
        <v>16.858000000000001</v>
      </c>
      <c r="AM265" s="42">
        <f>('Pivottable ẨN'!$AN265-SONY!$O$4)/SONY!$O$8</f>
        <v>-0.93213074143431296</v>
      </c>
      <c r="AN265" s="42">
        <v>2145500</v>
      </c>
    </row>
    <row r="266" spans="1:40">
      <c r="A266" s="92">
        <v>45476.291666666664</v>
      </c>
      <c r="B266" s="40">
        <v>221.05070000000001</v>
      </c>
      <c r="C266" s="40">
        <v>221.55</v>
      </c>
      <c r="D266" s="40">
        <v>221.55</v>
      </c>
      <c r="E266" s="40">
        <v>219.03</v>
      </c>
      <c r="F266" s="40">
        <v>220</v>
      </c>
      <c r="G266" s="40">
        <v>37369800</v>
      </c>
      <c r="H266" s="40">
        <f>('Pivottable ẨN'!$G266-AAPL!$O$4)/AAPL!$O$8</f>
        <v>-1.0305617683979929</v>
      </c>
      <c r="I266" s="41">
        <v>45476.291666666664</v>
      </c>
      <c r="J266" s="40">
        <v>31.033100000000001</v>
      </c>
      <c r="K266" s="40">
        <v>31.23</v>
      </c>
      <c r="L266" s="40">
        <v>31.34</v>
      </c>
      <c r="M266" s="40">
        <v>30.91</v>
      </c>
      <c r="N266" s="40">
        <v>31.12</v>
      </c>
      <c r="O266" s="40">
        <f>('Pivottable ẨN'!$P266-INTC!$O$4)/INTC!$O$8</f>
        <v>-0.63921705108258309</v>
      </c>
      <c r="P266" s="40">
        <v>24065700</v>
      </c>
      <c r="Q266" s="41">
        <v>45476.291666666664</v>
      </c>
      <c r="R266" s="40">
        <v>459.94099999999997</v>
      </c>
      <c r="S266" s="40">
        <v>460.77</v>
      </c>
      <c r="T266" s="40">
        <v>461.02</v>
      </c>
      <c r="U266" s="40">
        <v>457.88</v>
      </c>
      <c r="V266" s="40">
        <v>458.19</v>
      </c>
      <c r="W266" s="40">
        <v>9932800</v>
      </c>
      <c r="X266" s="40">
        <f>('Pivottable ẨN'!$W266-MSFT!$O$4)/MSFT!$O$8</f>
        <v>-1.4700085043281887</v>
      </c>
      <c r="Y266" s="41">
        <v>45476.291666666664</v>
      </c>
      <c r="Z266" s="40">
        <v>128.26900000000001</v>
      </c>
      <c r="AA266" s="40">
        <v>128.28</v>
      </c>
      <c r="AB266" s="40">
        <v>128.28</v>
      </c>
      <c r="AC266" s="40">
        <v>121.36</v>
      </c>
      <c r="AD266" s="40">
        <v>121.66</v>
      </c>
      <c r="AE266" s="40">
        <f>('Pivottable ẨN'!$AF266-NVDA!$O$4)/NVDA!$O$8</f>
        <v>-1.2587946610573322</v>
      </c>
      <c r="AF266" s="40">
        <v>215749000</v>
      </c>
      <c r="AG266" s="41">
        <v>45476.291666666664</v>
      </c>
      <c r="AH266" s="40">
        <v>17.13</v>
      </c>
      <c r="AI266" s="40">
        <v>17.13</v>
      </c>
      <c r="AJ266" s="40">
        <v>17.18</v>
      </c>
      <c r="AK266" s="40">
        <v>17.004000000000001</v>
      </c>
      <c r="AL266" s="40">
        <v>17.004000000000001</v>
      </c>
      <c r="AM266" s="40">
        <f>('Pivottable ẨN'!$AN266-SONY!$O$4)/SONY!$O$8</f>
        <v>-0.71804114899632654</v>
      </c>
      <c r="AN266" s="40">
        <v>2657000</v>
      </c>
    </row>
    <row r="267" spans="1:40">
      <c r="A267" s="93">
        <v>44658.291666666664</v>
      </c>
      <c r="B267" s="42">
        <v>169.5814</v>
      </c>
      <c r="C267" s="42">
        <v>172.14</v>
      </c>
      <c r="D267" s="42">
        <v>173.36</v>
      </c>
      <c r="E267" s="42">
        <v>169.85</v>
      </c>
      <c r="F267" s="42">
        <v>171.16</v>
      </c>
      <c r="G267" s="42">
        <v>77594700</v>
      </c>
      <c r="H267" s="42">
        <f>('Pivottable ẨN'!$G267-AAPL!$O$4)/AAPL!$O$8</f>
        <v>-0.2725813467376319</v>
      </c>
      <c r="I267" s="43">
        <v>44658.291666666664</v>
      </c>
      <c r="J267" s="42">
        <v>44.446300000000001</v>
      </c>
      <c r="K267" s="42">
        <v>47.56</v>
      </c>
      <c r="L267" s="42">
        <v>47.91</v>
      </c>
      <c r="M267" s="42">
        <v>46.77</v>
      </c>
      <c r="N267" s="42">
        <v>47.43</v>
      </c>
      <c r="O267" s="42">
        <f>('Pivottable ẨN'!$P267-INTC!$O$4)/INTC!$O$8</f>
        <v>-0.63705098425096307</v>
      </c>
      <c r="P267" s="42">
        <v>24117000</v>
      </c>
      <c r="Q267" s="43">
        <v>44658.291666666664</v>
      </c>
      <c r="R267" s="42">
        <v>294.94819999999999</v>
      </c>
      <c r="S267" s="42">
        <v>301.37</v>
      </c>
      <c r="T267" s="42">
        <v>303.64999999999998</v>
      </c>
      <c r="U267" s="42">
        <v>296.35000000000002</v>
      </c>
      <c r="V267" s="42">
        <v>296.66000000000003</v>
      </c>
      <c r="W267" s="42">
        <v>31411200</v>
      </c>
      <c r="X267" s="42">
        <f>('Pivottable ẨN'!$W267-MSFT!$O$4)/MSFT!$O$8</f>
        <v>0.21929394185073856</v>
      </c>
      <c r="Y267" s="43">
        <v>44658.291666666664</v>
      </c>
      <c r="Z267" s="42">
        <v>24.1736</v>
      </c>
      <c r="AA267" s="42">
        <v>24.207999999999998</v>
      </c>
      <c r="AB267" s="42">
        <v>24.722000000000001</v>
      </c>
      <c r="AC267" s="42">
        <v>23.478000000000002</v>
      </c>
      <c r="AD267" s="42">
        <v>24.440999999999999</v>
      </c>
      <c r="AE267" s="42">
        <f>('Pivottable ẨN'!$AF267-NVDA!$O$4)/NVDA!$O$8</f>
        <v>0.57726907228057012</v>
      </c>
      <c r="AF267" s="42">
        <v>557992000</v>
      </c>
      <c r="AG267" s="43">
        <v>44658.291666666664</v>
      </c>
      <c r="AH267" s="42">
        <v>19.1159</v>
      </c>
      <c r="AI267" s="42">
        <v>19.64</v>
      </c>
      <c r="AJ267" s="42">
        <v>19.760000000000002</v>
      </c>
      <c r="AK267" s="42">
        <v>19.475999999999999</v>
      </c>
      <c r="AL267" s="42">
        <v>19.649999999999999</v>
      </c>
      <c r="AM267" s="42">
        <f>('Pivottable ẨN'!$AN267-SONY!$O$4)/SONY!$O$8</f>
        <v>0.13182965734840713</v>
      </c>
      <c r="AN267" s="42">
        <v>4687500</v>
      </c>
    </row>
    <row r="268" spans="1:40">
      <c r="A268" s="92">
        <v>45058.291666666664</v>
      </c>
      <c r="B268" s="40">
        <v>171.2715</v>
      </c>
      <c r="C268" s="40">
        <v>172.57</v>
      </c>
      <c r="D268" s="40">
        <v>174.06</v>
      </c>
      <c r="E268" s="40">
        <v>171</v>
      </c>
      <c r="F268" s="40">
        <v>173.62</v>
      </c>
      <c r="G268" s="40">
        <v>45497800</v>
      </c>
      <c r="H268" s="40">
        <f>('Pivottable ẨN'!$G268-AAPL!$O$4)/AAPL!$O$8</f>
        <v>-0.87740129149797785</v>
      </c>
      <c r="I268" s="41">
        <v>45058.291666666664</v>
      </c>
      <c r="J268" s="40">
        <v>28.371700000000001</v>
      </c>
      <c r="K268" s="40">
        <v>28.95</v>
      </c>
      <c r="L268" s="40">
        <v>29.1</v>
      </c>
      <c r="M268" s="40">
        <v>28.72</v>
      </c>
      <c r="N268" s="40">
        <v>29.03</v>
      </c>
      <c r="O268" s="40">
        <f>('Pivottable ẨN'!$P268-INTC!$O$4)/INTC!$O$8</f>
        <v>-0.63577161144398286</v>
      </c>
      <c r="P268" s="40">
        <v>24147300</v>
      </c>
      <c r="Q268" s="41">
        <v>45058.291666666664</v>
      </c>
      <c r="R268" s="40">
        <v>305.35270000000003</v>
      </c>
      <c r="S268" s="40">
        <v>308.97000000000003</v>
      </c>
      <c r="T268" s="40">
        <v>310.64999999999998</v>
      </c>
      <c r="U268" s="40">
        <v>306.60000000000002</v>
      </c>
      <c r="V268" s="40">
        <v>310.55</v>
      </c>
      <c r="W268" s="40">
        <v>19758100</v>
      </c>
      <c r="X268" s="40">
        <f>('Pivottable ẨN'!$W268-MSFT!$O$4)/MSFT!$O$8</f>
        <v>-0.69723663470839325</v>
      </c>
      <c r="Y268" s="41">
        <v>45058.291666666664</v>
      </c>
      <c r="Z268" s="40">
        <v>28.3262</v>
      </c>
      <c r="AA268" s="40">
        <v>28.34</v>
      </c>
      <c r="AB268" s="40">
        <v>28.78</v>
      </c>
      <c r="AC268" s="40">
        <v>28.045999999999999</v>
      </c>
      <c r="AD268" s="40">
        <v>28.529</v>
      </c>
      <c r="AE268" s="40">
        <f>('Pivottable ẨN'!$AF268-NVDA!$O$4)/NVDA!$O$8</f>
        <v>-0.94509896916745528</v>
      </c>
      <c r="AF268" s="40">
        <v>274222000</v>
      </c>
      <c r="AG268" s="41">
        <v>45058.291666666664</v>
      </c>
      <c r="AH268" s="40">
        <v>18.5624</v>
      </c>
      <c r="AI268" s="40">
        <v>18.936</v>
      </c>
      <c r="AJ268" s="40">
        <v>19.068000000000001</v>
      </c>
      <c r="AK268" s="40">
        <v>18.878</v>
      </c>
      <c r="AL268" s="40">
        <v>18.968</v>
      </c>
      <c r="AM268" s="40">
        <f>('Pivottable ẨN'!$AN268-SONY!$O$4)/SONY!$O$8</f>
        <v>-0.63558631085305517</v>
      </c>
      <c r="AN268" s="40">
        <v>2854000</v>
      </c>
    </row>
    <row r="269" spans="1:40">
      <c r="A269" s="93">
        <v>44026.291666666664</v>
      </c>
      <c r="B269" s="42">
        <v>94.574200000000005</v>
      </c>
      <c r="C269" s="42">
        <v>97.057500000000005</v>
      </c>
      <c r="D269" s="42">
        <v>97.254999999999995</v>
      </c>
      <c r="E269" s="42">
        <v>93.877499999999998</v>
      </c>
      <c r="F269" s="42">
        <v>94.84</v>
      </c>
      <c r="G269" s="42">
        <v>170989200</v>
      </c>
      <c r="H269" s="42">
        <f>('Pivottable ẨN'!$G269-AAPL!$O$4)/AAPL!$O$8</f>
        <v>1.4873037615102092</v>
      </c>
      <c r="I269" s="43">
        <v>44026.291666666664</v>
      </c>
      <c r="J269" s="42">
        <v>52.577300000000001</v>
      </c>
      <c r="K269" s="42">
        <v>58.98</v>
      </c>
      <c r="L269" s="42">
        <v>59.25</v>
      </c>
      <c r="M269" s="42">
        <v>57.35</v>
      </c>
      <c r="N269" s="42">
        <v>57.87</v>
      </c>
      <c r="O269" s="42">
        <f>('Pivottable ẨN'!$P269-INTC!$O$4)/INTC!$O$8</f>
        <v>-0.63393066575473089</v>
      </c>
      <c r="P269" s="42">
        <v>24190900</v>
      </c>
      <c r="Q269" s="43">
        <v>44026.291666666664</v>
      </c>
      <c r="R269" s="42">
        <v>200.78569999999999</v>
      </c>
      <c r="S269" s="42">
        <v>208.35</v>
      </c>
      <c r="T269" s="42">
        <v>208.85</v>
      </c>
      <c r="U269" s="42">
        <v>202.03</v>
      </c>
      <c r="V269" s="42">
        <v>206.13</v>
      </c>
      <c r="W269" s="42">
        <v>37591800</v>
      </c>
      <c r="X269" s="42">
        <f>('Pivottable ẨN'!$W269-MSFT!$O$4)/MSFT!$O$8</f>
        <v>0.70540569593174451</v>
      </c>
      <c r="Y269" s="43">
        <v>44026.291666666664</v>
      </c>
      <c r="Z269" s="42">
        <v>10.3453</v>
      </c>
      <c r="AA269" s="42">
        <v>10.377000000000001</v>
      </c>
      <c r="AB269" s="42">
        <v>10.402799999999999</v>
      </c>
      <c r="AC269" s="42">
        <v>9.7855000000000008</v>
      </c>
      <c r="AD269" s="42">
        <v>10.074999999999999</v>
      </c>
      <c r="AE269" s="42">
        <f>('Pivottable ẨN'!$AF269-NVDA!$O$4)/NVDA!$O$8</f>
        <v>0.49510186319286548</v>
      </c>
      <c r="AF269" s="42">
        <v>542676000</v>
      </c>
      <c r="AG269" s="43">
        <v>44026.291666666664</v>
      </c>
      <c r="AH269" s="42">
        <v>14.2081</v>
      </c>
      <c r="AI269" s="42">
        <v>14.904</v>
      </c>
      <c r="AJ269" s="42">
        <v>14.922000000000001</v>
      </c>
      <c r="AK269" s="42">
        <v>14.625999999999999</v>
      </c>
      <c r="AL269" s="42">
        <v>14.678000000000001</v>
      </c>
      <c r="AM269" s="42">
        <f>('Pivottable ẨN'!$AN269-SONY!$O$4)/SONY!$O$8</f>
        <v>-0.24465829650881424</v>
      </c>
      <c r="AN269" s="42">
        <v>3788000</v>
      </c>
    </row>
    <row r="270" spans="1:40">
      <c r="A270" s="92">
        <v>44155.291666666664</v>
      </c>
      <c r="B270" s="40">
        <v>114.7415</v>
      </c>
      <c r="C270" s="40">
        <v>117.34</v>
      </c>
      <c r="D270" s="40">
        <v>118.77</v>
      </c>
      <c r="E270" s="40">
        <v>117.29</v>
      </c>
      <c r="F270" s="40">
        <v>118.64</v>
      </c>
      <c r="G270" s="40">
        <v>73604300</v>
      </c>
      <c r="H270" s="40">
        <f>('Pivottable ẨN'!$G270-AAPL!$O$4)/AAPL!$O$8</f>
        <v>-0.34777469897948965</v>
      </c>
      <c r="I270" s="41">
        <v>44155.291666666664</v>
      </c>
      <c r="J270" s="40">
        <v>41.033700000000003</v>
      </c>
      <c r="K270" s="40">
        <v>45.39</v>
      </c>
      <c r="L270" s="40">
        <v>45.88</v>
      </c>
      <c r="M270" s="40">
        <v>45.33</v>
      </c>
      <c r="N270" s="40">
        <v>45.66</v>
      </c>
      <c r="O270" s="40">
        <f>('Pivottable ẨN'!$P270-INTC!$O$4)/INTC!$O$8</f>
        <v>-0.63357598814487492</v>
      </c>
      <c r="P270" s="40">
        <v>24199300</v>
      </c>
      <c r="Q270" s="41">
        <v>44155.291666666664</v>
      </c>
      <c r="R270" s="40">
        <v>203.77379999999999</v>
      </c>
      <c r="S270" s="40">
        <v>210.39</v>
      </c>
      <c r="T270" s="40">
        <v>213.29</v>
      </c>
      <c r="U270" s="40">
        <v>210</v>
      </c>
      <c r="V270" s="40">
        <v>212.2</v>
      </c>
      <c r="W270" s="40">
        <v>22843100</v>
      </c>
      <c r="X270" s="40">
        <f>('Pivottable ẨN'!$W270-MSFT!$O$4)/MSFT!$O$8</f>
        <v>-0.45459760915425562</v>
      </c>
      <c r="Y270" s="41">
        <v>44155.291666666664</v>
      </c>
      <c r="Z270" s="40">
        <v>13.0517</v>
      </c>
      <c r="AA270" s="40">
        <v>13.0878</v>
      </c>
      <c r="AB270" s="40">
        <v>13.4945</v>
      </c>
      <c r="AC270" s="40">
        <v>13.065</v>
      </c>
      <c r="AD270" s="40">
        <v>13.454000000000001</v>
      </c>
      <c r="AE270" s="40">
        <f>('Pivottable ẨN'!$AF270-NVDA!$O$4)/NVDA!$O$8</f>
        <v>-0.5863765479831734</v>
      </c>
      <c r="AF270" s="40">
        <v>341088000</v>
      </c>
      <c r="AG270" s="41">
        <v>44155.291666666664</v>
      </c>
      <c r="AH270" s="40">
        <v>17.2089</v>
      </c>
      <c r="AI270" s="40">
        <v>17.995999999999999</v>
      </c>
      <c r="AJ270" s="40">
        <v>18.053999999999998</v>
      </c>
      <c r="AK270" s="40">
        <v>17.771999999999998</v>
      </c>
      <c r="AL270" s="40">
        <v>17.782</v>
      </c>
      <c r="AM270" s="40">
        <f>('Pivottable ẨN'!$AN270-SONY!$O$4)/SONY!$O$8</f>
        <v>-0.52446062797468695</v>
      </c>
      <c r="AN270" s="40">
        <v>3119500</v>
      </c>
    </row>
    <row r="271" spans="1:40">
      <c r="A271" s="93">
        <v>44113.291666666664</v>
      </c>
      <c r="B271" s="42">
        <v>114.1827</v>
      </c>
      <c r="C271" s="42">
        <v>116.97</v>
      </c>
      <c r="D271" s="42">
        <v>117</v>
      </c>
      <c r="E271" s="42">
        <v>114.92</v>
      </c>
      <c r="F271" s="42">
        <v>115.28</v>
      </c>
      <c r="G271" s="42">
        <v>100506900</v>
      </c>
      <c r="H271" s="42">
        <f>('Pivottable ẨN'!$G271-AAPL!$O$4)/AAPL!$O$8</f>
        <v>0.15916612851194048</v>
      </c>
      <c r="I271" s="43">
        <v>44113.291666666664</v>
      </c>
      <c r="J271" s="42">
        <v>47.405799999999999</v>
      </c>
      <c r="K271" s="42">
        <v>52.82</v>
      </c>
      <c r="L271" s="42">
        <v>53.85</v>
      </c>
      <c r="M271" s="42">
        <v>52.67</v>
      </c>
      <c r="N271" s="42">
        <v>53.55</v>
      </c>
      <c r="O271" s="42">
        <f>('Pivottable ẨN'!$P271-INTC!$O$4)/INTC!$O$8</f>
        <v>-0.6274704664323556</v>
      </c>
      <c r="P271" s="42">
        <v>24343900</v>
      </c>
      <c r="Q271" s="43">
        <v>44113.291666666664</v>
      </c>
      <c r="R271" s="42">
        <v>208.4776</v>
      </c>
      <c r="S271" s="42">
        <v>215.81</v>
      </c>
      <c r="T271" s="42">
        <v>215.86</v>
      </c>
      <c r="U271" s="42">
        <v>211.23</v>
      </c>
      <c r="V271" s="42">
        <v>211.23</v>
      </c>
      <c r="W271" s="42">
        <v>26458000</v>
      </c>
      <c r="X271" s="42">
        <f>('Pivottable ẨN'!$W271-MSFT!$O$4)/MSFT!$O$8</f>
        <v>-0.17028130008597286</v>
      </c>
      <c r="Y271" s="43">
        <v>44113.291666666664</v>
      </c>
      <c r="Z271" s="42">
        <v>13.7248</v>
      </c>
      <c r="AA271" s="42">
        <v>13.762700000000001</v>
      </c>
      <c r="AB271" s="42">
        <v>13.824299999999999</v>
      </c>
      <c r="AC271" s="42">
        <v>13.6608</v>
      </c>
      <c r="AD271" s="42">
        <v>13.766999999999999</v>
      </c>
      <c r="AE271" s="42">
        <f>('Pivottable ẨN'!$AF271-NVDA!$O$4)/NVDA!$O$8</f>
        <v>-0.55523927444275567</v>
      </c>
      <c r="AF271" s="42">
        <v>346892000</v>
      </c>
      <c r="AG271" s="43">
        <v>44113.291666666664</v>
      </c>
      <c r="AH271" s="42">
        <v>14.257899999999999</v>
      </c>
      <c r="AI271" s="42">
        <v>14.91</v>
      </c>
      <c r="AJ271" s="42">
        <v>14.968</v>
      </c>
      <c r="AK271" s="42">
        <v>14.786</v>
      </c>
      <c r="AL271" s="42">
        <v>14.87</v>
      </c>
      <c r="AM271" s="42">
        <f>('Pivottable ẨN'!$AN271-SONY!$O$4)/SONY!$O$8</f>
        <v>-0.24863454504871818</v>
      </c>
      <c r="AN271" s="42">
        <v>3778500</v>
      </c>
    </row>
    <row r="272" spans="1:40">
      <c r="A272" s="92">
        <v>44894.291666666664</v>
      </c>
      <c r="B272" s="40">
        <v>139.70089999999999</v>
      </c>
      <c r="C272" s="40">
        <v>141.16999999999999</v>
      </c>
      <c r="D272" s="40">
        <v>144.81</v>
      </c>
      <c r="E272" s="40">
        <v>140.35</v>
      </c>
      <c r="F272" s="40">
        <v>144.29</v>
      </c>
      <c r="G272" s="40">
        <v>83763800</v>
      </c>
      <c r="H272" s="40">
        <f>('Pivottable ẨN'!$G272-AAPL!$O$4)/AAPL!$O$8</f>
        <v>-0.15633352463577624</v>
      </c>
      <c r="I272" s="41">
        <v>44894.291666666664</v>
      </c>
      <c r="J272" s="40">
        <v>27.867599999999999</v>
      </c>
      <c r="K272" s="40">
        <v>28.9</v>
      </c>
      <c r="L272" s="40">
        <v>29.18</v>
      </c>
      <c r="M272" s="40">
        <v>28.74</v>
      </c>
      <c r="N272" s="40">
        <v>28.85</v>
      </c>
      <c r="O272" s="40">
        <f>('Pivottable ẨN'!$P272-INTC!$O$4)/INTC!$O$8</f>
        <v>-0.62672733239265754</v>
      </c>
      <c r="P272" s="40">
        <v>24361500</v>
      </c>
      <c r="Q272" s="41">
        <v>44894.291666666664</v>
      </c>
      <c r="R272" s="40">
        <v>236.9229</v>
      </c>
      <c r="S272" s="40">
        <v>240.33</v>
      </c>
      <c r="T272" s="40">
        <v>242.79</v>
      </c>
      <c r="U272" s="40">
        <v>238.21</v>
      </c>
      <c r="V272" s="40">
        <v>241.4</v>
      </c>
      <c r="W272" s="40">
        <v>17956300</v>
      </c>
      <c r="X272" s="40">
        <f>('Pivottable ẨN'!$W272-MSFT!$O$4)/MSFT!$O$8</f>
        <v>-0.83895040982782454</v>
      </c>
      <c r="Y272" s="41">
        <v>44894.291666666664</v>
      </c>
      <c r="Z272" s="40">
        <v>15.624700000000001</v>
      </c>
      <c r="AA272" s="40">
        <v>15.638999999999999</v>
      </c>
      <c r="AB272" s="40">
        <v>15.932</v>
      </c>
      <c r="AC272" s="40">
        <v>15.52</v>
      </c>
      <c r="AD272" s="40">
        <v>15.827</v>
      </c>
      <c r="AE272" s="40">
        <f>('Pivottable ẨN'!$AF272-NVDA!$O$4)/NVDA!$O$8</f>
        <v>-0.81547477838806637</v>
      </c>
      <c r="AF272" s="40">
        <v>298384000</v>
      </c>
      <c r="AG272" s="41">
        <v>44894.291666666664</v>
      </c>
      <c r="AH272" s="40">
        <v>16.068999999999999</v>
      </c>
      <c r="AI272" s="40">
        <v>16.446000000000002</v>
      </c>
      <c r="AJ272" s="40">
        <v>16.558</v>
      </c>
      <c r="AK272" s="40">
        <v>16.361999999999998</v>
      </c>
      <c r="AL272" s="40">
        <v>16.364000000000001</v>
      </c>
      <c r="AM272" s="40">
        <f>('Pivottable ẨN'!$AN272-SONY!$O$4)/SONY!$O$8</f>
        <v>-0.25951690947371847</v>
      </c>
      <c r="AN272" s="40">
        <v>3752500</v>
      </c>
    </row>
    <row r="273" spans="1:40">
      <c r="A273" s="93">
        <v>44307.291666666664</v>
      </c>
      <c r="B273" s="42">
        <v>130.73869999999999</v>
      </c>
      <c r="C273" s="42">
        <v>133.5</v>
      </c>
      <c r="D273" s="42">
        <v>133.75</v>
      </c>
      <c r="E273" s="42">
        <v>131.30000000000001</v>
      </c>
      <c r="F273" s="42">
        <v>132.36000000000001</v>
      </c>
      <c r="G273" s="42">
        <v>68847100</v>
      </c>
      <c r="H273" s="42">
        <f>('Pivottable ẨN'!$G273-AAPL!$O$4)/AAPL!$O$8</f>
        <v>-0.43741729503125532</v>
      </c>
      <c r="I273" s="43">
        <v>44307.291666666664</v>
      </c>
      <c r="J273" s="42">
        <v>57.936</v>
      </c>
      <c r="K273" s="42">
        <v>63.7</v>
      </c>
      <c r="L273" s="42">
        <v>63.78</v>
      </c>
      <c r="M273" s="42">
        <v>62.3</v>
      </c>
      <c r="N273" s="42">
        <v>62.79</v>
      </c>
      <c r="O273" s="42">
        <f>('Pivottable ẨN'!$P273-INTC!$O$4)/INTC!$O$8</f>
        <v>-0.62661332887520382</v>
      </c>
      <c r="P273" s="42">
        <v>24364200</v>
      </c>
      <c r="Q273" s="43">
        <v>44307.291666666664</v>
      </c>
      <c r="R273" s="42">
        <v>252.9667</v>
      </c>
      <c r="S273" s="42">
        <v>260.58</v>
      </c>
      <c r="T273" s="42">
        <v>260.68</v>
      </c>
      <c r="U273" s="42">
        <v>257.25</v>
      </c>
      <c r="V273" s="42">
        <v>258.94</v>
      </c>
      <c r="W273" s="42">
        <v>24030400</v>
      </c>
      <c r="X273" s="42">
        <f>('Pivottable ẨN'!$W273-MSFT!$O$4)/MSFT!$O$8</f>
        <v>-0.36121501108604565</v>
      </c>
      <c r="Y273" s="43">
        <v>44307.291666666664</v>
      </c>
      <c r="Z273" s="42">
        <v>15.327999999999999</v>
      </c>
      <c r="AA273" s="42">
        <v>15.3605</v>
      </c>
      <c r="AB273" s="42">
        <v>15.362500000000001</v>
      </c>
      <c r="AC273" s="42">
        <v>15.1023</v>
      </c>
      <c r="AD273" s="42">
        <v>15.1187</v>
      </c>
      <c r="AE273" s="42">
        <f>('Pivottable ẨN'!$AF273-NVDA!$O$4)/NVDA!$O$8</f>
        <v>-1.2532850159977167</v>
      </c>
      <c r="AF273" s="42">
        <v>216776000</v>
      </c>
      <c r="AG273" s="43">
        <v>44307.291666666664</v>
      </c>
      <c r="AH273" s="42">
        <v>20.793299999999999</v>
      </c>
      <c r="AI273" s="42">
        <v>21.687999999999999</v>
      </c>
      <c r="AJ273" s="42">
        <v>21.718</v>
      </c>
      <c r="AK273" s="42">
        <v>21.34</v>
      </c>
      <c r="AL273" s="42">
        <v>21.446000000000002</v>
      </c>
      <c r="AM273" s="42">
        <f>('Pivottable ẨN'!$AN273-SONY!$O$4)/SONY!$O$8</f>
        <v>-0.65986235457036357</v>
      </c>
      <c r="AN273" s="42">
        <v>2796000</v>
      </c>
    </row>
    <row r="274" spans="1:40">
      <c r="A274" s="92">
        <v>44070.291666666664</v>
      </c>
      <c r="B274" s="40">
        <v>122.0311</v>
      </c>
      <c r="C274" s="40">
        <v>125.01</v>
      </c>
      <c r="D274" s="40">
        <v>127.485</v>
      </c>
      <c r="E274" s="40">
        <v>123.8325</v>
      </c>
      <c r="F274" s="40">
        <v>127.1425</v>
      </c>
      <c r="G274" s="40">
        <v>155552400</v>
      </c>
      <c r="H274" s="40">
        <f>('Pivottable ẨN'!$G274-AAPL!$O$4)/AAPL!$O$8</f>
        <v>1.1964194542008895</v>
      </c>
      <c r="I274" s="41">
        <v>44070.291666666664</v>
      </c>
      <c r="J274" s="40">
        <v>44.336399999999998</v>
      </c>
      <c r="K274" s="40">
        <v>49.4</v>
      </c>
      <c r="L274" s="40">
        <v>49.93</v>
      </c>
      <c r="M274" s="40">
        <v>49.17</v>
      </c>
      <c r="N274" s="40">
        <v>49.79</v>
      </c>
      <c r="O274" s="40">
        <f>('Pivottable ẨN'!$P274-INTC!$O$4)/INTC!$O$8</f>
        <v>-0.6242319220661714</v>
      </c>
      <c r="P274" s="40">
        <v>24420600</v>
      </c>
      <c r="Q274" s="41">
        <v>44070.291666666664</v>
      </c>
      <c r="R274" s="40">
        <v>218.8817</v>
      </c>
      <c r="S274" s="40">
        <v>226.58</v>
      </c>
      <c r="T274" s="40">
        <v>231.15</v>
      </c>
      <c r="U274" s="40">
        <v>219.4</v>
      </c>
      <c r="V274" s="40">
        <v>222.89</v>
      </c>
      <c r="W274" s="40">
        <v>57602200</v>
      </c>
      <c r="X274" s="40">
        <f>('Pivottable ẨN'!$W274-MSFT!$O$4)/MSFT!$O$8</f>
        <v>2.2792481455098699</v>
      </c>
      <c r="Y274" s="41">
        <v>44070.291666666664</v>
      </c>
      <c r="Z274" s="40">
        <v>12.589700000000001</v>
      </c>
      <c r="AA274" s="40">
        <v>12.628299999999999</v>
      </c>
      <c r="AB274" s="40">
        <v>12.85</v>
      </c>
      <c r="AC274" s="40">
        <v>12.5665</v>
      </c>
      <c r="AD274" s="40">
        <v>12.781499999999999</v>
      </c>
      <c r="AE274" s="40">
        <f>('Pivottable ẨN'!$AF274-NVDA!$O$4)/NVDA!$O$8</f>
        <v>-0.7123634073600118</v>
      </c>
      <c r="AF274" s="40">
        <v>317604000</v>
      </c>
      <c r="AG274" s="41">
        <v>44070.291666666664</v>
      </c>
      <c r="AH274" s="40">
        <v>15.333</v>
      </c>
      <c r="AI274" s="40">
        <v>16.084</v>
      </c>
      <c r="AJ274" s="40">
        <v>16.239999999999998</v>
      </c>
      <c r="AK274" s="40">
        <v>15.994</v>
      </c>
      <c r="AL274" s="40">
        <v>16.239999999999998</v>
      </c>
      <c r="AM274" s="40">
        <f>('Pivottable ẨN'!$AN274-SONY!$O$4)/SONY!$O$8</f>
        <v>0.33126991306043158</v>
      </c>
      <c r="AN274" s="40">
        <v>5164000</v>
      </c>
    </row>
    <row r="275" spans="1:40">
      <c r="A275" s="93">
        <v>43937.291666666664</v>
      </c>
      <c r="B275" s="42">
        <v>69.650099999999995</v>
      </c>
      <c r="C275" s="42">
        <v>71.672499999999999</v>
      </c>
      <c r="D275" s="42">
        <v>72.05</v>
      </c>
      <c r="E275" s="42">
        <v>70.587500000000006</v>
      </c>
      <c r="F275" s="42">
        <v>71.844999999999999</v>
      </c>
      <c r="G275" s="42">
        <v>157125200</v>
      </c>
      <c r="H275" s="42">
        <f>('Pivottable ẨN'!$G275-AAPL!$O$4)/AAPL!$O$8</f>
        <v>1.2260566094750458</v>
      </c>
      <c r="I275" s="43">
        <v>43937.291666666664</v>
      </c>
      <c r="J275" s="42">
        <v>53.886400000000002</v>
      </c>
      <c r="K275" s="42">
        <v>60.79</v>
      </c>
      <c r="L275" s="42">
        <v>60.96</v>
      </c>
      <c r="M275" s="42">
        <v>58.81</v>
      </c>
      <c r="N275" s="42">
        <v>59.61</v>
      </c>
      <c r="O275" s="42">
        <f>('Pivottable ẨN'!$P275-INTC!$O$4)/INTC!$O$8</f>
        <v>-0.62368723859389275</v>
      </c>
      <c r="P275" s="42">
        <v>24433500</v>
      </c>
      <c r="Q275" s="43">
        <v>43937.291666666664</v>
      </c>
      <c r="R275" s="42">
        <v>170.1386</v>
      </c>
      <c r="S275" s="42">
        <v>177.04</v>
      </c>
      <c r="T275" s="42">
        <v>177.28</v>
      </c>
      <c r="U275" s="42">
        <v>172.9</v>
      </c>
      <c r="V275" s="42">
        <v>174.3</v>
      </c>
      <c r="W275" s="42">
        <v>50479600</v>
      </c>
      <c r="X275" s="42">
        <f>('Pivottable ẨN'!$W275-MSFT!$O$4)/MSFT!$O$8</f>
        <v>1.7190469385692211</v>
      </c>
      <c r="Y275" s="43">
        <v>43937.291666666664</v>
      </c>
      <c r="Z275" s="42">
        <v>7.3415999999999997</v>
      </c>
      <c r="AA275" s="42">
        <v>7.3674999999999997</v>
      </c>
      <c r="AB275" s="42">
        <v>7.4749999999999996</v>
      </c>
      <c r="AC275" s="42">
        <v>7.1638000000000002</v>
      </c>
      <c r="AD275" s="42">
        <v>7.1769999999999996</v>
      </c>
      <c r="AE275" s="42">
        <f>('Pivottable ẨN'!$AF275-NVDA!$O$4)/NVDA!$O$8</f>
        <v>1.5838549371740054</v>
      </c>
      <c r="AF275" s="42">
        <v>745620000</v>
      </c>
      <c r="AG275" s="43">
        <v>43937.291666666664</v>
      </c>
      <c r="AH275" s="42">
        <v>11.8667</v>
      </c>
      <c r="AI275" s="42">
        <v>12.448</v>
      </c>
      <c r="AJ275" s="42">
        <v>12.494</v>
      </c>
      <c r="AK275" s="42">
        <v>12.318</v>
      </c>
      <c r="AL275" s="42">
        <v>12.484</v>
      </c>
      <c r="AM275" s="42">
        <f>('Pivottable ẨN'!$AN275-SONY!$O$4)/SONY!$O$8</f>
        <v>3.9044524167614867</v>
      </c>
      <c r="AN275" s="42">
        <v>13701000</v>
      </c>
    </row>
    <row r="276" spans="1:40">
      <c r="A276" s="92">
        <v>45258.291666666664</v>
      </c>
      <c r="B276" s="40">
        <v>189.4718</v>
      </c>
      <c r="C276" s="40">
        <v>190.4</v>
      </c>
      <c r="D276" s="40">
        <v>191.08</v>
      </c>
      <c r="E276" s="40">
        <v>189.4</v>
      </c>
      <c r="F276" s="40">
        <v>189.78</v>
      </c>
      <c r="G276" s="40">
        <v>38415400</v>
      </c>
      <c r="H276" s="40">
        <f>('Pivottable ẨN'!$G276-AAPL!$O$4)/AAPL!$O$8</f>
        <v>-1.0108589393322134</v>
      </c>
      <c r="I276" s="41">
        <v>45258.291666666664</v>
      </c>
      <c r="J276" s="40">
        <v>43.645499999999998</v>
      </c>
      <c r="K276" s="40">
        <v>44.23</v>
      </c>
      <c r="L276" s="40">
        <v>44.38</v>
      </c>
      <c r="M276" s="40">
        <v>43.66</v>
      </c>
      <c r="N276" s="40">
        <v>43.69</v>
      </c>
      <c r="O276" s="40">
        <f>('Pivottable ẨN'!$P276-INTC!$O$4)/INTC!$O$8</f>
        <v>-0.61881464381087237</v>
      </c>
      <c r="P276" s="40">
        <v>24548900</v>
      </c>
      <c r="Q276" s="41">
        <v>45258.291666666664</v>
      </c>
      <c r="R276" s="40">
        <v>380.6198</v>
      </c>
      <c r="S276" s="40">
        <v>382.7</v>
      </c>
      <c r="T276" s="40">
        <v>383</v>
      </c>
      <c r="U276" s="40">
        <v>378.16</v>
      </c>
      <c r="V276" s="40">
        <v>378.35</v>
      </c>
      <c r="W276" s="40">
        <v>20453100</v>
      </c>
      <c r="X276" s="40">
        <f>('Pivottable ẨN'!$W276-MSFT!$O$4)/MSFT!$O$8</f>
        <v>-0.64257403413785008</v>
      </c>
      <c r="Y276" s="41">
        <v>45258.291666666664</v>
      </c>
      <c r="Z276" s="40">
        <v>47.8065</v>
      </c>
      <c r="AA276" s="40">
        <v>47.820999999999998</v>
      </c>
      <c r="AB276" s="40">
        <v>48.323</v>
      </c>
      <c r="AC276" s="40">
        <v>47.472999999999999</v>
      </c>
      <c r="AD276" s="40">
        <v>48.235999999999997</v>
      </c>
      <c r="AE276" s="40">
        <f>('Pivottable ẨN'!$AF276-NVDA!$O$4)/NVDA!$O$8</f>
        <v>-0.26232680062585906</v>
      </c>
      <c r="AF276" s="40">
        <v>401491000</v>
      </c>
      <c r="AG276" s="41">
        <v>45258.291666666664</v>
      </c>
      <c r="AH276" s="40">
        <v>17.388300000000001</v>
      </c>
      <c r="AI276" s="40">
        <v>17.446000000000002</v>
      </c>
      <c r="AJ276" s="40">
        <v>17.521999999999998</v>
      </c>
      <c r="AK276" s="40">
        <v>17.28</v>
      </c>
      <c r="AL276" s="40">
        <v>17.34</v>
      </c>
      <c r="AM276" s="40">
        <f>('Pivottable ẨN'!$AN276-SONY!$O$4)/SONY!$O$8</f>
        <v>0.61693197921668896</v>
      </c>
      <c r="AN276" s="40">
        <v>5846500</v>
      </c>
    </row>
    <row r="277" spans="1:40">
      <c r="A277" s="93">
        <v>45243.291666666664</v>
      </c>
      <c r="B277" s="42">
        <v>183.8991</v>
      </c>
      <c r="C277" s="42">
        <v>184.8</v>
      </c>
      <c r="D277" s="42">
        <v>186.03</v>
      </c>
      <c r="E277" s="42">
        <v>184.21</v>
      </c>
      <c r="F277" s="42">
        <v>185.82</v>
      </c>
      <c r="G277" s="42">
        <v>43627500</v>
      </c>
      <c r="H277" s="42">
        <f>('Pivottable ẨN'!$G277-AAPL!$O$4)/AAPL!$O$8</f>
        <v>-0.91264440664882651</v>
      </c>
      <c r="I277" s="43">
        <v>45243.291666666664</v>
      </c>
      <c r="J277" s="42">
        <v>37.724800000000002</v>
      </c>
      <c r="K277" s="42">
        <v>38.229999999999997</v>
      </c>
      <c r="L277" s="42">
        <v>38.57</v>
      </c>
      <c r="M277" s="42">
        <v>38.14</v>
      </c>
      <c r="N277" s="42">
        <v>38.35</v>
      </c>
      <c r="O277" s="42">
        <f>('Pivottable ẨN'!$P277-INTC!$O$4)/INTC!$O$8</f>
        <v>-0.61841774267603367</v>
      </c>
      <c r="P277" s="42">
        <v>24558300</v>
      </c>
      <c r="Q277" s="43">
        <v>45243.291666666664</v>
      </c>
      <c r="R277" s="42">
        <v>363.94819999999999</v>
      </c>
      <c r="S277" s="42">
        <v>366.68</v>
      </c>
      <c r="T277" s="42">
        <v>368.47</v>
      </c>
      <c r="U277" s="42">
        <v>365.9</v>
      </c>
      <c r="V277" s="42">
        <v>368.22</v>
      </c>
      <c r="W277" s="42">
        <v>19986500</v>
      </c>
      <c r="X277" s="42">
        <f>('Pivottable ẨN'!$W277-MSFT!$O$4)/MSFT!$O$8</f>
        <v>-0.67927269518276445</v>
      </c>
      <c r="Y277" s="43">
        <v>45243.291666666664</v>
      </c>
      <c r="Z277" s="42">
        <v>48.6053</v>
      </c>
      <c r="AA277" s="42">
        <v>48.62</v>
      </c>
      <c r="AB277" s="42">
        <v>49.116</v>
      </c>
      <c r="AC277" s="42">
        <v>48.098999999999997</v>
      </c>
      <c r="AD277" s="42">
        <v>48.32</v>
      </c>
      <c r="AE277" s="42">
        <f>('Pivottable ẨN'!$AF277-NVDA!$O$4)/NVDA!$O$8</f>
        <v>-0.35543282789911024</v>
      </c>
      <c r="AF277" s="42">
        <v>384136000</v>
      </c>
      <c r="AG277" s="43">
        <v>45243.291666666664</v>
      </c>
      <c r="AH277" s="42">
        <v>16.610800000000001</v>
      </c>
      <c r="AI277" s="42">
        <v>16.666</v>
      </c>
      <c r="AJ277" s="42">
        <v>16.72</v>
      </c>
      <c r="AK277" s="42">
        <v>16.501999999999999</v>
      </c>
      <c r="AL277" s="42">
        <v>16.713999999999999</v>
      </c>
      <c r="AM277" s="42">
        <f>('Pivottable ẨN'!$AN277-SONY!$O$4)/SONY!$O$8</f>
        <v>0.49220334080707034</v>
      </c>
      <c r="AN277" s="42">
        <v>5548500</v>
      </c>
    </row>
    <row r="278" spans="1:40">
      <c r="A278" s="92">
        <v>44791.291666666664</v>
      </c>
      <c r="B278" s="40">
        <v>172.0523</v>
      </c>
      <c r="C278" s="40">
        <v>174.15</v>
      </c>
      <c r="D278" s="40">
        <v>174.9</v>
      </c>
      <c r="E278" s="40">
        <v>173.12</v>
      </c>
      <c r="F278" s="40">
        <v>173.75</v>
      </c>
      <c r="G278" s="40">
        <v>62290100</v>
      </c>
      <c r="H278" s="40">
        <f>('Pivottable ẨN'!$G278-AAPL!$O$4)/AAPL!$O$8</f>
        <v>-0.56097453506981321</v>
      </c>
      <c r="I278" s="41">
        <v>44791.291666666664</v>
      </c>
      <c r="J278" s="40">
        <v>34.441699999999997</v>
      </c>
      <c r="K278" s="40">
        <v>36.200000000000003</v>
      </c>
      <c r="L278" s="40">
        <v>36.33</v>
      </c>
      <c r="M278" s="40">
        <v>35.57</v>
      </c>
      <c r="N278" s="40">
        <v>35.68</v>
      </c>
      <c r="O278" s="40">
        <f>('Pivottable ẨN'!$P278-INTC!$O$4)/INTC!$O$8</f>
        <v>-0.61673302402921815</v>
      </c>
      <c r="P278" s="40">
        <v>24598200</v>
      </c>
      <c r="Q278" s="41">
        <v>44791.291666666664</v>
      </c>
      <c r="R278" s="40">
        <v>285.2525</v>
      </c>
      <c r="S278" s="40">
        <v>290.17</v>
      </c>
      <c r="T278" s="40">
        <v>291.91000000000003</v>
      </c>
      <c r="U278" s="40">
        <v>289.08</v>
      </c>
      <c r="V278" s="40">
        <v>290.19</v>
      </c>
      <c r="W278" s="40">
        <v>17186200</v>
      </c>
      <c r="X278" s="40">
        <f>('Pivottable ẨN'!$W278-MSFT!$O$4)/MSFT!$O$8</f>
        <v>-0.89951971730893998</v>
      </c>
      <c r="Y278" s="41">
        <v>44791.291666666664</v>
      </c>
      <c r="Z278" s="40">
        <v>18.750299999999999</v>
      </c>
      <c r="AA278" s="40">
        <v>18.773</v>
      </c>
      <c r="AB278" s="40">
        <v>18.864999999999998</v>
      </c>
      <c r="AC278" s="40">
        <v>18.183</v>
      </c>
      <c r="AD278" s="40">
        <v>18.300999999999998</v>
      </c>
      <c r="AE278" s="40">
        <f>('Pivottable ẨN'!$AF278-NVDA!$O$4)/NVDA!$O$8</f>
        <v>-0.18745571352557136</v>
      </c>
      <c r="AF278" s="40">
        <v>415447000</v>
      </c>
      <c r="AG278" s="41">
        <v>44791.291666666664</v>
      </c>
      <c r="AH278" s="40">
        <v>16.912299999999998</v>
      </c>
      <c r="AI278" s="40">
        <v>17.376000000000001</v>
      </c>
      <c r="AJ278" s="40">
        <v>17.48</v>
      </c>
      <c r="AK278" s="40">
        <v>17.308</v>
      </c>
      <c r="AL278" s="40">
        <v>17.308</v>
      </c>
      <c r="AM278" s="40">
        <f>('Pivottable ẨN'!$AN278-SONY!$O$4)/SONY!$O$8</f>
        <v>-1.0915992355083555</v>
      </c>
      <c r="AN278" s="40">
        <v>1764500</v>
      </c>
    </row>
    <row r="279" spans="1:40">
      <c r="A279" s="93">
        <v>44650.291666666664</v>
      </c>
      <c r="B279" s="42">
        <v>175.12780000000001</v>
      </c>
      <c r="C279" s="42">
        <v>177.77</v>
      </c>
      <c r="D279" s="42">
        <v>179.61</v>
      </c>
      <c r="E279" s="42">
        <v>176.7</v>
      </c>
      <c r="F279" s="42">
        <v>178.55</v>
      </c>
      <c r="G279" s="42">
        <v>92633200</v>
      </c>
      <c r="H279" s="42">
        <f>('Pivottable ẨN'!$G279-AAPL!$O$4)/AAPL!$O$8</f>
        <v>1.0797569583834139E-2</v>
      </c>
      <c r="I279" s="43">
        <v>44650.291666666664</v>
      </c>
      <c r="J279" s="42">
        <v>48.063000000000002</v>
      </c>
      <c r="K279" s="42">
        <v>51.43</v>
      </c>
      <c r="L279" s="42">
        <v>52.51</v>
      </c>
      <c r="M279" s="42">
        <v>51.22</v>
      </c>
      <c r="N279" s="42">
        <v>52.25</v>
      </c>
      <c r="O279" s="42">
        <f>('Pivottable ẨN'!$P279-INTC!$O$4)/INTC!$O$8</f>
        <v>-0.61567321355214877</v>
      </c>
      <c r="P279" s="42">
        <v>24623300</v>
      </c>
      <c r="Q279" s="43">
        <v>44650.291666666664</v>
      </c>
      <c r="R279" s="42">
        <v>307.17200000000003</v>
      </c>
      <c r="S279" s="42">
        <v>313.86</v>
      </c>
      <c r="T279" s="42">
        <v>315.95</v>
      </c>
      <c r="U279" s="42">
        <v>311.58</v>
      </c>
      <c r="V279" s="42">
        <v>313.76</v>
      </c>
      <c r="W279" s="42">
        <v>28163600</v>
      </c>
      <c r="X279" s="42">
        <f>('Pivottable ẨN'!$W279-MSFT!$O$4)/MSFT!$O$8</f>
        <v>-3.6133772700190941E-2</v>
      </c>
      <c r="Y279" s="43">
        <v>44650.291666666664</v>
      </c>
      <c r="Z279" s="42">
        <v>27.650600000000001</v>
      </c>
      <c r="AA279" s="42">
        <v>27.69</v>
      </c>
      <c r="AB279" s="42">
        <v>28.495999999999999</v>
      </c>
      <c r="AC279" s="42">
        <v>27.503</v>
      </c>
      <c r="AD279" s="42">
        <v>28.303999999999998</v>
      </c>
      <c r="AE279" s="42">
        <f>('Pivottable ẨN'!$AF279-NVDA!$O$4)/NVDA!$O$8</f>
        <v>7.0269066088775256E-2</v>
      </c>
      <c r="AF279" s="42">
        <v>463487000</v>
      </c>
      <c r="AG279" s="43">
        <v>44650.291666666664</v>
      </c>
      <c r="AH279" s="42">
        <v>20.476600000000001</v>
      </c>
      <c r="AI279" s="42">
        <v>21.038</v>
      </c>
      <c r="AJ279" s="42">
        <v>21.263999999999999</v>
      </c>
      <c r="AK279" s="42">
        <v>20.972000000000001</v>
      </c>
      <c r="AL279" s="42">
        <v>21.106000000000002</v>
      </c>
      <c r="AM279" s="42">
        <f>('Pivottable ẨN'!$AN279-SONY!$O$4)/SONY!$O$8</f>
        <v>-1.0872044344905669</v>
      </c>
      <c r="AN279" s="42">
        <v>1775000</v>
      </c>
    </row>
    <row r="280" spans="1:40">
      <c r="A280" s="92">
        <v>45030.291666666664</v>
      </c>
      <c r="B280" s="40">
        <v>163.74039999999999</v>
      </c>
      <c r="C280" s="40">
        <v>165.21</v>
      </c>
      <c r="D280" s="40">
        <v>166.32</v>
      </c>
      <c r="E280" s="40">
        <v>163.82</v>
      </c>
      <c r="F280" s="40">
        <v>164.59</v>
      </c>
      <c r="G280" s="40">
        <v>49386500</v>
      </c>
      <c r="H280" s="40">
        <f>('Pivottable ẨN'!$G280-AAPL!$O$4)/AAPL!$O$8</f>
        <v>-0.80412432957363134</v>
      </c>
      <c r="I280" s="41">
        <v>45030.291666666664</v>
      </c>
      <c r="J280" s="40">
        <v>31.125499999999999</v>
      </c>
      <c r="K280" s="40">
        <v>31.89</v>
      </c>
      <c r="L280" s="40">
        <v>32.24</v>
      </c>
      <c r="M280" s="40">
        <v>31.69</v>
      </c>
      <c r="N280" s="40">
        <v>32</v>
      </c>
      <c r="O280" s="40">
        <f>('Pivottable ẨN'!$P280-INTC!$O$4)/INTC!$O$8</f>
        <v>-0.61566054649465396</v>
      </c>
      <c r="P280" s="40">
        <v>24623600</v>
      </c>
      <c r="Q280" s="41">
        <v>45030.291666666664</v>
      </c>
      <c r="R280" s="40">
        <v>282.79000000000002</v>
      </c>
      <c r="S280" s="40">
        <v>286.14</v>
      </c>
      <c r="T280" s="40">
        <v>288.48</v>
      </c>
      <c r="U280" s="40">
        <v>283.69</v>
      </c>
      <c r="V280" s="40">
        <v>287</v>
      </c>
      <c r="W280" s="40">
        <v>20987900</v>
      </c>
      <c r="X280" s="40">
        <f>('Pivottable ẨN'!$W280-MSFT!$O$4)/MSFT!$O$8</f>
        <v>-0.60051135962687674</v>
      </c>
      <c r="Y280" s="41">
        <v>45030.291666666664</v>
      </c>
      <c r="Z280" s="40">
        <v>26.744900000000001</v>
      </c>
      <c r="AA280" s="40">
        <v>26.757999999999999</v>
      </c>
      <c r="AB280" s="40">
        <v>26.882999999999999</v>
      </c>
      <c r="AC280" s="40">
        <v>26.22</v>
      </c>
      <c r="AD280" s="40">
        <v>26.504000000000001</v>
      </c>
      <c r="AE280" s="40">
        <f>('Pivottable ẨN'!$AF280-NVDA!$O$4)/NVDA!$O$8</f>
        <v>-0.29360892364690933</v>
      </c>
      <c r="AF280" s="40">
        <v>395660000</v>
      </c>
      <c r="AG280" s="41">
        <v>45030.291666666664</v>
      </c>
      <c r="AH280" s="40">
        <v>17.813500000000001</v>
      </c>
      <c r="AI280" s="40">
        <v>18.172000000000001</v>
      </c>
      <c r="AJ280" s="40">
        <v>18.292000000000002</v>
      </c>
      <c r="AK280" s="40">
        <v>18.082000000000001</v>
      </c>
      <c r="AL280" s="40">
        <v>18.170000000000002</v>
      </c>
      <c r="AM280" s="40">
        <f>('Pivottable ẨN'!$AN280-SONY!$O$4)/SONY!$O$8</f>
        <v>-0.30576695827996969</v>
      </c>
      <c r="AN280" s="40">
        <v>3642000</v>
      </c>
    </row>
    <row r="281" spans="1:40">
      <c r="A281" s="93">
        <v>44302.291666666664</v>
      </c>
      <c r="B281" s="42">
        <v>131.38509999999999</v>
      </c>
      <c r="C281" s="42">
        <v>134.16</v>
      </c>
      <c r="D281" s="42">
        <v>134.66999999999999</v>
      </c>
      <c r="E281" s="42">
        <v>133.28</v>
      </c>
      <c r="F281" s="42">
        <v>134.30000000000001</v>
      </c>
      <c r="G281" s="42">
        <v>84922400</v>
      </c>
      <c r="H281" s="42">
        <f>('Pivottable ẨN'!$G281-AAPL!$O$4)/AAPL!$O$8</f>
        <v>-0.13450137299498424</v>
      </c>
      <c r="I281" s="43">
        <v>44302.291666666664</v>
      </c>
      <c r="J281" s="42">
        <v>58.890900000000002</v>
      </c>
      <c r="K281" s="42">
        <v>64.75</v>
      </c>
      <c r="L281" s="42">
        <v>65.52</v>
      </c>
      <c r="M281" s="42">
        <v>64.569999999999993</v>
      </c>
      <c r="N281" s="42">
        <v>65.33</v>
      </c>
      <c r="O281" s="42">
        <f>('Pivottable ẨN'!$P281-INTC!$O$4)/INTC!$O$8</f>
        <v>-0.61558032179718647</v>
      </c>
      <c r="P281" s="42">
        <v>24625500</v>
      </c>
      <c r="Q281" s="43">
        <v>44302.291666666664</v>
      </c>
      <c r="R281" s="42">
        <v>253.12209999999999</v>
      </c>
      <c r="S281" s="42">
        <v>260.74</v>
      </c>
      <c r="T281" s="42">
        <v>261</v>
      </c>
      <c r="U281" s="42">
        <v>257.60000000000002</v>
      </c>
      <c r="V281" s="42">
        <v>259.47000000000003</v>
      </c>
      <c r="W281" s="42">
        <v>24878600</v>
      </c>
      <c r="X281" s="42">
        <f>('Pivottable ẨN'!$W281-MSFT!$O$4)/MSFT!$O$8</f>
        <v>-0.29450304302283026</v>
      </c>
      <c r="Y281" s="43">
        <v>44302.291666666664</v>
      </c>
      <c r="Z281" s="42">
        <v>15.8788</v>
      </c>
      <c r="AA281" s="42">
        <v>15.9125</v>
      </c>
      <c r="AB281" s="42">
        <v>16.165800000000001</v>
      </c>
      <c r="AC281" s="42">
        <v>15.8652</v>
      </c>
      <c r="AD281" s="42">
        <v>16.053000000000001</v>
      </c>
      <c r="AE281" s="42">
        <f>('Pivottable ẨN'!$AF281-NVDA!$O$4)/NVDA!$O$8</f>
        <v>-0.61792154598759386</v>
      </c>
      <c r="AF281" s="42">
        <v>335208000</v>
      </c>
      <c r="AG281" s="43">
        <v>44302.291666666664</v>
      </c>
      <c r="AH281" s="42">
        <v>21.3033</v>
      </c>
      <c r="AI281" s="42">
        <v>22.22</v>
      </c>
      <c r="AJ281" s="42">
        <v>22.334</v>
      </c>
      <c r="AK281" s="42">
        <v>22.141999999999999</v>
      </c>
      <c r="AL281" s="42">
        <v>22.33</v>
      </c>
      <c r="AM281" s="42">
        <f>('Pivottable ẨN'!$AN281-SONY!$O$4)/SONY!$O$8</f>
        <v>-0.48574452377035898</v>
      </c>
      <c r="AN281" s="42">
        <v>3212000</v>
      </c>
    </row>
    <row r="282" spans="1:40">
      <c r="A282" s="92">
        <v>44251.291666666664</v>
      </c>
      <c r="B282" s="40">
        <v>122.7573</v>
      </c>
      <c r="C282" s="40">
        <v>125.35</v>
      </c>
      <c r="D282" s="40">
        <v>125.56</v>
      </c>
      <c r="E282" s="40">
        <v>122.23</v>
      </c>
      <c r="F282" s="40">
        <v>124.94</v>
      </c>
      <c r="G282" s="40">
        <v>111039900</v>
      </c>
      <c r="H282" s="40">
        <f>('Pivottable ẨN'!$G282-AAPL!$O$4)/AAPL!$O$8</f>
        <v>0.35764537349076159</v>
      </c>
      <c r="I282" s="41">
        <v>44251.291666666664</v>
      </c>
      <c r="J282" s="40">
        <v>57.472099999999998</v>
      </c>
      <c r="K282" s="40">
        <v>63.19</v>
      </c>
      <c r="L282" s="40">
        <v>63.28</v>
      </c>
      <c r="M282" s="40">
        <v>60.38</v>
      </c>
      <c r="N282" s="40">
        <v>60.53</v>
      </c>
      <c r="O282" s="40">
        <f>('Pivottable ẨN'!$P282-INTC!$O$4)/INTC!$O$8</f>
        <v>-0.61370559728794816</v>
      </c>
      <c r="P282" s="40">
        <v>24669900</v>
      </c>
      <c r="Q282" s="41">
        <v>44251.291666666664</v>
      </c>
      <c r="R282" s="40">
        <v>227.69730000000001</v>
      </c>
      <c r="S282" s="40">
        <v>234.55</v>
      </c>
      <c r="T282" s="40">
        <v>235.2</v>
      </c>
      <c r="U282" s="40">
        <v>229</v>
      </c>
      <c r="V282" s="40">
        <v>230.01</v>
      </c>
      <c r="W282" s="40">
        <v>26339700</v>
      </c>
      <c r="X282" s="40">
        <f>('Pivottable ẨN'!$W282-MSFT!$O$4)/MSFT!$O$8</f>
        <v>-0.17958573986654158</v>
      </c>
      <c r="Y282" s="41">
        <v>44251.291666666664</v>
      </c>
      <c r="Z282" s="40">
        <v>14.4633</v>
      </c>
      <c r="AA282" s="40">
        <v>14.499000000000001</v>
      </c>
      <c r="AB282" s="40">
        <v>14.5068</v>
      </c>
      <c r="AC282" s="40">
        <v>13.756</v>
      </c>
      <c r="AD282" s="40">
        <v>14.1228</v>
      </c>
      <c r="AE282" s="40">
        <f>('Pivottable ẨN'!$AF282-NVDA!$O$4)/NVDA!$O$8</f>
        <v>-1.1098788457660949E-2</v>
      </c>
      <c r="AF282" s="40">
        <v>448320000</v>
      </c>
      <c r="AG282" s="41">
        <v>44251.291666666664</v>
      </c>
      <c r="AH282" s="40">
        <v>20.961300000000001</v>
      </c>
      <c r="AI282" s="40">
        <v>21.92</v>
      </c>
      <c r="AJ282" s="40">
        <v>21.994</v>
      </c>
      <c r="AK282" s="40">
        <v>21.622</v>
      </c>
      <c r="AL282" s="40">
        <v>21.664000000000001</v>
      </c>
      <c r="AM282" s="40">
        <f>('Pivottable ẨN'!$AN282-SONY!$O$4)/SONY!$O$8</f>
        <v>1.2562708891854557</v>
      </c>
      <c r="AN282" s="40">
        <v>7374000</v>
      </c>
    </row>
    <row r="283" spans="1:40">
      <c r="A283" s="93">
        <v>44467.291666666664</v>
      </c>
      <c r="B283" s="42">
        <v>139.4194</v>
      </c>
      <c r="C283" s="42">
        <v>141.91</v>
      </c>
      <c r="D283" s="42">
        <v>144.75</v>
      </c>
      <c r="E283" s="42">
        <v>141.69</v>
      </c>
      <c r="F283" s="42">
        <v>143.25</v>
      </c>
      <c r="G283" s="42">
        <v>108972300</v>
      </c>
      <c r="H283" s="42">
        <f>('Pivottable ẨN'!$G283-AAPL!$O$4)/AAPL!$O$8</f>
        <v>0.31868442343681586</v>
      </c>
      <c r="I283" s="43">
        <v>44467.291666666664</v>
      </c>
      <c r="J283" s="42">
        <v>49.737299999999998</v>
      </c>
      <c r="K283" s="42">
        <v>54</v>
      </c>
      <c r="L283" s="42">
        <v>54.59</v>
      </c>
      <c r="M283" s="42">
        <v>53.96</v>
      </c>
      <c r="N283" s="42">
        <v>54.18</v>
      </c>
      <c r="O283" s="42">
        <f>('Pivottable ẨN'!$P283-INTC!$O$4)/INTC!$O$8</f>
        <v>-0.61280201385331534</v>
      </c>
      <c r="P283" s="42">
        <v>24691300</v>
      </c>
      <c r="Q283" s="43">
        <v>44467.291666666664</v>
      </c>
      <c r="R283" s="42">
        <v>276.40019999999998</v>
      </c>
      <c r="S283" s="42">
        <v>283.52</v>
      </c>
      <c r="T283" s="42">
        <v>290.77999999999997</v>
      </c>
      <c r="U283" s="42">
        <v>282.75</v>
      </c>
      <c r="V283" s="42">
        <v>289.8</v>
      </c>
      <c r="W283" s="42">
        <v>43186200</v>
      </c>
      <c r="X283" s="42">
        <f>('Pivottable ẨN'!$W283-MSFT!$O$4)/MSFT!$O$8</f>
        <v>1.1454121025962722</v>
      </c>
      <c r="Y283" s="43">
        <v>44467.291666666664</v>
      </c>
      <c r="Z283" s="42">
        <v>20.663499999999999</v>
      </c>
      <c r="AA283" s="42">
        <v>20.699000000000002</v>
      </c>
      <c r="AB283" s="42">
        <v>21.419</v>
      </c>
      <c r="AC283" s="42">
        <v>20.651</v>
      </c>
      <c r="AD283" s="42">
        <v>21.213999999999999</v>
      </c>
      <c r="AE283" s="42">
        <f>('Pivottable ẨN'!$AF283-NVDA!$O$4)/NVDA!$O$8</f>
        <v>-0.57574888794120793</v>
      </c>
      <c r="AF283" s="42">
        <v>343069000</v>
      </c>
      <c r="AG283" s="43">
        <v>44467.291666666664</v>
      </c>
      <c r="AH283" s="42">
        <v>21.811499999999999</v>
      </c>
      <c r="AI283" s="42">
        <v>22.698</v>
      </c>
      <c r="AJ283" s="42">
        <v>23.084</v>
      </c>
      <c r="AK283" s="42">
        <v>22.597999999999999</v>
      </c>
      <c r="AL283" s="42">
        <v>23.001999999999999</v>
      </c>
      <c r="AM283" s="42">
        <f>('Pivottable ẨN'!$AN283-SONY!$O$4)/SONY!$O$8</f>
        <v>6.0257183630136019E-2</v>
      </c>
      <c r="AN283" s="42">
        <v>4516500</v>
      </c>
    </row>
    <row r="284" spans="1:40">
      <c r="A284" s="92">
        <v>44515.291666666664</v>
      </c>
      <c r="B284" s="40">
        <v>147.58250000000001</v>
      </c>
      <c r="C284" s="40">
        <v>150</v>
      </c>
      <c r="D284" s="40">
        <v>151.88</v>
      </c>
      <c r="E284" s="40">
        <v>149.43</v>
      </c>
      <c r="F284" s="40">
        <v>150.37</v>
      </c>
      <c r="G284" s="40">
        <v>59222800</v>
      </c>
      <c r="H284" s="40">
        <f>('Pivottable ẨN'!$G284-AAPL!$O$4)/AAPL!$O$8</f>
        <v>-0.61877339466570591</v>
      </c>
      <c r="I284" s="41">
        <v>44515.291666666664</v>
      </c>
      <c r="J284" s="40">
        <v>46.670099999999998</v>
      </c>
      <c r="K284" s="40">
        <v>50.32</v>
      </c>
      <c r="L284" s="40">
        <v>50.63</v>
      </c>
      <c r="M284" s="40">
        <v>50.12</v>
      </c>
      <c r="N284" s="40">
        <v>50.41</v>
      </c>
      <c r="O284" s="40">
        <f>('Pivottable ẨN'!$P284-INTC!$O$4)/INTC!$O$8</f>
        <v>-0.61261200799089255</v>
      </c>
      <c r="P284" s="40">
        <v>24695800</v>
      </c>
      <c r="Q284" s="41">
        <v>44515.291666666664</v>
      </c>
      <c r="R284" s="40">
        <v>327.63060000000002</v>
      </c>
      <c r="S284" s="40">
        <v>336.07</v>
      </c>
      <c r="T284" s="40">
        <v>337.88</v>
      </c>
      <c r="U284" s="40">
        <v>334.03</v>
      </c>
      <c r="V284" s="40">
        <v>337.54</v>
      </c>
      <c r="W284" s="40">
        <v>16723000</v>
      </c>
      <c r="X284" s="40">
        <f>('Pivottable ẨN'!$W284-MSFT!$O$4)/MSFT!$O$8</f>
        <v>-0.93595096419278978</v>
      </c>
      <c r="Y284" s="41">
        <v>44515.291666666664</v>
      </c>
      <c r="Z284" s="40">
        <v>29.973500000000001</v>
      </c>
      <c r="AA284" s="40">
        <v>30.024999999999999</v>
      </c>
      <c r="AB284" s="40">
        <v>30.643999999999998</v>
      </c>
      <c r="AC284" s="40">
        <v>29.247</v>
      </c>
      <c r="AD284" s="40">
        <v>30.552</v>
      </c>
      <c r="AE284" s="40">
        <f>('Pivottable ẨN'!$AF284-NVDA!$O$4)/NVDA!$O$8</f>
        <v>-0.35128584091655629</v>
      </c>
      <c r="AF284" s="40">
        <v>384909000</v>
      </c>
      <c r="AG284" s="41">
        <v>44515.291666666664</v>
      </c>
      <c r="AH284" s="40">
        <v>23.6296</v>
      </c>
      <c r="AI284" s="40">
        <v>24.59</v>
      </c>
      <c r="AJ284" s="40">
        <v>24.79</v>
      </c>
      <c r="AK284" s="40">
        <v>24.553999999999998</v>
      </c>
      <c r="AL284" s="40">
        <v>24.7</v>
      </c>
      <c r="AM284" s="40">
        <f>('Pivottable ẨN'!$AN284-SONY!$O$4)/SONY!$O$8</f>
        <v>-1.1830529519261463</v>
      </c>
      <c r="AN284" s="40">
        <v>1546000</v>
      </c>
    </row>
    <row r="285" spans="1:40">
      <c r="A285" s="93">
        <v>45139.291666666664</v>
      </c>
      <c r="B285" s="42">
        <v>194.13810000000001</v>
      </c>
      <c r="C285" s="42">
        <v>195.61</v>
      </c>
      <c r="D285" s="42">
        <v>196.73</v>
      </c>
      <c r="E285" s="42">
        <v>195.28</v>
      </c>
      <c r="F285" s="42">
        <v>196.24</v>
      </c>
      <c r="G285" s="42">
        <v>35175100</v>
      </c>
      <c r="H285" s="42">
        <f>('Pivottable ẨN'!$G285-AAPL!$O$4)/AAPL!$O$8</f>
        <v>-1.0719177352597624</v>
      </c>
      <c r="I285" s="43">
        <v>45139.291666666664</v>
      </c>
      <c r="J285" s="42">
        <v>35.084899999999998</v>
      </c>
      <c r="K285" s="42">
        <v>35.799999999999997</v>
      </c>
      <c r="L285" s="42">
        <v>36.020000000000003</v>
      </c>
      <c r="M285" s="42">
        <v>35.28</v>
      </c>
      <c r="N285" s="42">
        <v>35.82</v>
      </c>
      <c r="O285" s="42">
        <f>('Pivottable ẨN'!$P285-INTC!$O$4)/INTC!$O$8</f>
        <v>-0.61234177743100227</v>
      </c>
      <c r="P285" s="42">
        <v>24702200</v>
      </c>
      <c r="Q285" s="43">
        <v>45139.291666666664</v>
      </c>
      <c r="R285" s="42">
        <v>333.12889999999999</v>
      </c>
      <c r="S285" s="42">
        <v>336.34</v>
      </c>
      <c r="T285" s="42">
        <v>338.54</v>
      </c>
      <c r="U285" s="42">
        <v>333.7</v>
      </c>
      <c r="V285" s="42">
        <v>335.19</v>
      </c>
      <c r="W285" s="42">
        <v>18311900</v>
      </c>
      <c r="X285" s="42">
        <f>('Pivottable ẨN'!$W285-MSFT!$O$4)/MSFT!$O$8</f>
        <v>-0.81098203462942853</v>
      </c>
      <c r="Y285" s="43">
        <v>45139.291666666664</v>
      </c>
      <c r="Z285" s="42">
        <v>46.489100000000001</v>
      </c>
      <c r="AA285" s="42">
        <v>46.506999999999998</v>
      </c>
      <c r="AB285" s="42">
        <v>46.9</v>
      </c>
      <c r="AC285" s="42">
        <v>46.027000000000001</v>
      </c>
      <c r="AD285" s="42">
        <v>46.46</v>
      </c>
      <c r="AE285" s="42">
        <f>('Pivottable ẨN'!$AF285-NVDA!$O$4)/NVDA!$O$8</f>
        <v>-1.1401843956015956</v>
      </c>
      <c r="AF285" s="42">
        <v>237858000</v>
      </c>
      <c r="AG285" s="43">
        <v>45139.291666666664</v>
      </c>
      <c r="AH285" s="42">
        <v>18.3291</v>
      </c>
      <c r="AI285" s="42">
        <v>18.698</v>
      </c>
      <c r="AJ285" s="42">
        <v>18.783999999999999</v>
      </c>
      <c r="AK285" s="42">
        <v>18.655999999999999</v>
      </c>
      <c r="AL285" s="42">
        <v>18.7</v>
      </c>
      <c r="AM285" s="42">
        <f>('Pivottable ẨN'!$AN285-SONY!$O$4)/SONY!$O$8</f>
        <v>-0.91789995718623563</v>
      </c>
      <c r="AN285" s="42">
        <v>2179500</v>
      </c>
    </row>
    <row r="286" spans="1:40">
      <c r="A286" s="92">
        <v>44056.291666666664</v>
      </c>
      <c r="B286" s="40">
        <v>112.2694</v>
      </c>
      <c r="C286" s="40">
        <v>115.01</v>
      </c>
      <c r="D286" s="40">
        <v>116.0425</v>
      </c>
      <c r="E286" s="40">
        <v>113.92749999999999</v>
      </c>
      <c r="F286" s="40">
        <v>114.43</v>
      </c>
      <c r="G286" s="40">
        <v>210082000</v>
      </c>
      <c r="H286" s="40">
        <f>('Pivottable ẨN'!$G286-AAPL!$O$4)/AAPL!$O$8</f>
        <v>2.2239513859389626</v>
      </c>
      <c r="I286" s="41">
        <v>44056.291666666664</v>
      </c>
      <c r="J286" s="40">
        <v>43.582500000000003</v>
      </c>
      <c r="K286" s="40">
        <v>48.56</v>
      </c>
      <c r="L286" s="40">
        <v>49.33</v>
      </c>
      <c r="M286" s="40">
        <v>48.39</v>
      </c>
      <c r="N286" s="40">
        <v>49.26</v>
      </c>
      <c r="O286" s="40">
        <f>('Pivottable ẨN'!$P286-INTC!$O$4)/INTC!$O$8</f>
        <v>-0.60928901657474266</v>
      </c>
      <c r="P286" s="40">
        <v>24774500</v>
      </c>
      <c r="Q286" s="41">
        <v>44056.291666666664</v>
      </c>
      <c r="R286" s="40">
        <v>201.12299999999999</v>
      </c>
      <c r="S286" s="40">
        <v>208.7</v>
      </c>
      <c r="T286" s="40">
        <v>211.35</v>
      </c>
      <c r="U286" s="40">
        <v>208.15</v>
      </c>
      <c r="V286" s="40">
        <v>209.44</v>
      </c>
      <c r="W286" s="40">
        <v>22588900</v>
      </c>
      <c r="X286" s="40">
        <f>('Pivottable ẨN'!$W286-MSFT!$O$4)/MSFT!$O$8</f>
        <v>-0.47459075025502118</v>
      </c>
      <c r="Y286" s="41">
        <v>44056.291666666664</v>
      </c>
      <c r="Z286" s="40">
        <v>11.407999999999999</v>
      </c>
      <c r="AA286" s="40">
        <v>11.443</v>
      </c>
      <c r="AB286" s="40">
        <v>11.7218</v>
      </c>
      <c r="AC286" s="40">
        <v>11.3558</v>
      </c>
      <c r="AD286" s="40">
        <v>11.545999999999999</v>
      </c>
      <c r="AE286" s="40">
        <f>('Pivottable ẨN'!$AF286-NVDA!$O$4)/NVDA!$O$8</f>
        <v>-0.40734258992135042</v>
      </c>
      <c r="AF286" s="40">
        <v>374460000</v>
      </c>
      <c r="AG286" s="41">
        <v>44056.291666666664</v>
      </c>
      <c r="AH286" s="40">
        <v>15.762</v>
      </c>
      <c r="AI286" s="40">
        <v>16.533999999999999</v>
      </c>
      <c r="AJ286" s="40">
        <v>16.638000000000002</v>
      </c>
      <c r="AK286" s="40">
        <v>16.254000000000001</v>
      </c>
      <c r="AL286" s="40">
        <v>16.312000000000001</v>
      </c>
      <c r="AM286" s="40">
        <f>('Pivottable ẨN'!$AN286-SONY!$O$4)/SONY!$O$8</f>
        <v>1.924699196367204</v>
      </c>
      <c r="AN286" s="40">
        <v>8971000</v>
      </c>
    </row>
    <row r="287" spans="1:40">
      <c r="A287" s="93">
        <v>44504.291666666664</v>
      </c>
      <c r="B287" s="42">
        <v>148.31059999999999</v>
      </c>
      <c r="C287" s="42">
        <v>150.96</v>
      </c>
      <c r="D287" s="42">
        <v>152.43</v>
      </c>
      <c r="E287" s="42">
        <v>150.63999999999999</v>
      </c>
      <c r="F287" s="42">
        <v>151.58000000000001</v>
      </c>
      <c r="G287" s="42">
        <v>60394600</v>
      </c>
      <c r="H287" s="42">
        <f>('Pivottable ẨN'!$G287-AAPL!$O$4)/AAPL!$O$8</f>
        <v>-0.5966925079984523</v>
      </c>
      <c r="I287" s="43">
        <v>44504.291666666664</v>
      </c>
      <c r="J287" s="42">
        <v>46.660800000000002</v>
      </c>
      <c r="K287" s="42">
        <v>50.31</v>
      </c>
      <c r="L287" s="42">
        <v>50.35</v>
      </c>
      <c r="M287" s="42">
        <v>49.73</v>
      </c>
      <c r="N287" s="42">
        <v>50.24</v>
      </c>
      <c r="O287" s="42">
        <f>('Pivottable ẨN'!$P287-INTC!$O$4)/INTC!$O$8</f>
        <v>-0.607958975537783</v>
      </c>
      <c r="P287" s="42">
        <v>24806000</v>
      </c>
      <c r="Q287" s="43">
        <v>44504.291666666664</v>
      </c>
      <c r="R287" s="42">
        <v>327.9914</v>
      </c>
      <c r="S287" s="42">
        <v>336.44</v>
      </c>
      <c r="T287" s="42">
        <v>336.54</v>
      </c>
      <c r="U287" s="42">
        <v>329.51</v>
      </c>
      <c r="V287" s="42">
        <v>332.89</v>
      </c>
      <c r="W287" s="42">
        <v>23992200</v>
      </c>
      <c r="X287" s="42">
        <f>('Pivottable ẨN'!$W287-MSFT!$O$4)/MSFT!$O$8</f>
        <v>-0.3642194878368295</v>
      </c>
      <c r="Y287" s="43">
        <v>44504.291666666664</v>
      </c>
      <c r="Z287" s="42">
        <v>29.7499</v>
      </c>
      <c r="AA287" s="42">
        <v>29.800999999999998</v>
      </c>
      <c r="AB287" s="42">
        <v>31.364999999999998</v>
      </c>
      <c r="AC287" s="42">
        <v>27.117999999999999</v>
      </c>
      <c r="AD287" s="42">
        <v>27.228999999999999</v>
      </c>
      <c r="AE287" s="42">
        <f>('Pivottable ẨN'!$AF287-NVDA!$O$4)/NVDA!$O$8</f>
        <v>3.772750546150466</v>
      </c>
      <c r="AF287" s="42">
        <v>1153631000</v>
      </c>
      <c r="AG287" s="43">
        <v>44504.291666666664</v>
      </c>
      <c r="AH287" s="42">
        <v>23.571999999999999</v>
      </c>
      <c r="AI287" s="42">
        <v>24.53</v>
      </c>
      <c r="AJ287" s="42">
        <v>24.648</v>
      </c>
      <c r="AK287" s="42">
        <v>24.398</v>
      </c>
      <c r="AL287" s="42">
        <v>24.582000000000001</v>
      </c>
      <c r="AM287" s="42">
        <f>('Pivottable ẨN'!$AN287-SONY!$O$4)/SONY!$O$8</f>
        <v>-0.59331251058670798</v>
      </c>
      <c r="AN287" s="42">
        <v>2955000</v>
      </c>
    </row>
    <row r="288" spans="1:40">
      <c r="A288" s="92">
        <v>45141.291666666664</v>
      </c>
      <c r="B288" s="40">
        <v>189.73150000000001</v>
      </c>
      <c r="C288" s="40">
        <v>191.17</v>
      </c>
      <c r="D288" s="40">
        <v>192.37</v>
      </c>
      <c r="E288" s="40">
        <v>190.69</v>
      </c>
      <c r="F288" s="40">
        <v>191.57</v>
      </c>
      <c r="G288" s="40">
        <v>61235200</v>
      </c>
      <c r="H288" s="40">
        <f>('Pivottable ẨN'!$G288-AAPL!$O$4)/AAPL!$O$8</f>
        <v>-0.58085260926787252</v>
      </c>
      <c r="I288" s="41">
        <v>45141.291666666664</v>
      </c>
      <c r="J288" s="40">
        <v>34.173400000000001</v>
      </c>
      <c r="K288" s="40">
        <v>34.869999999999997</v>
      </c>
      <c r="L288" s="40">
        <v>35.03</v>
      </c>
      <c r="M288" s="40">
        <v>34.130000000000003</v>
      </c>
      <c r="N288" s="40">
        <v>34.29</v>
      </c>
      <c r="O288" s="40">
        <f>('Pivottable ẨN'!$P288-INTC!$O$4)/INTC!$O$8</f>
        <v>-0.60745651559048719</v>
      </c>
      <c r="P288" s="40">
        <v>24817900</v>
      </c>
      <c r="Q288" s="41">
        <v>45141.291666666664</v>
      </c>
      <c r="R288" s="40">
        <v>323.54129999999998</v>
      </c>
      <c r="S288" s="40">
        <v>326.66000000000003</v>
      </c>
      <c r="T288" s="40">
        <v>329.88</v>
      </c>
      <c r="U288" s="40">
        <v>325.95</v>
      </c>
      <c r="V288" s="40">
        <v>326</v>
      </c>
      <c r="W288" s="40">
        <v>18253700</v>
      </c>
      <c r="X288" s="40">
        <f>('Pivottable ẨN'!$W288-MSFT!$O$4)/MSFT!$O$8</f>
        <v>-0.81555953585706253</v>
      </c>
      <c r="Y288" s="41">
        <v>45141.291666666664</v>
      </c>
      <c r="Z288" s="40">
        <v>44.497900000000001</v>
      </c>
      <c r="AA288" s="40">
        <v>44.515000000000001</v>
      </c>
      <c r="AB288" s="40">
        <v>45.118000000000002</v>
      </c>
      <c r="AC288" s="40">
        <v>43.8</v>
      </c>
      <c r="AD288" s="40">
        <v>43.8</v>
      </c>
      <c r="AE288" s="40">
        <f>('Pivottable ẨN'!$AF288-NVDA!$O$4)/NVDA!$O$8</f>
        <v>-0.67710597081493507</v>
      </c>
      <c r="AF288" s="40">
        <v>324176000</v>
      </c>
      <c r="AG288" s="41">
        <v>45141.291666666664</v>
      </c>
      <c r="AH288" s="40">
        <v>17.650700000000001</v>
      </c>
      <c r="AI288" s="40">
        <v>18.006</v>
      </c>
      <c r="AJ288" s="40">
        <v>18.04</v>
      </c>
      <c r="AK288" s="40">
        <v>17.904</v>
      </c>
      <c r="AL288" s="40">
        <v>18.004000000000001</v>
      </c>
      <c r="AM288" s="40">
        <f>('Pivottable ẨN'!$AN288-SONY!$O$4)/SONY!$O$8</f>
        <v>-0.63328427222468975</v>
      </c>
      <c r="AN288" s="40">
        <v>2859500</v>
      </c>
    </row>
    <row r="289" spans="1:40">
      <c r="A289" s="93">
        <v>44950.291666666664</v>
      </c>
      <c r="B289" s="42">
        <v>141.04679999999999</v>
      </c>
      <c r="C289" s="42">
        <v>142.53</v>
      </c>
      <c r="D289" s="42">
        <v>143.16</v>
      </c>
      <c r="E289" s="42">
        <v>140.30000000000001</v>
      </c>
      <c r="F289" s="42">
        <v>140.31</v>
      </c>
      <c r="G289" s="42">
        <v>66435100</v>
      </c>
      <c r="H289" s="42">
        <f>('Pivottable ẨN'!$G289-AAPL!$O$4)/AAPL!$O$8</f>
        <v>-0.48286796804833654</v>
      </c>
      <c r="I289" s="43">
        <v>44950.291666666664</v>
      </c>
      <c r="J289" s="42">
        <v>28.851199999999999</v>
      </c>
      <c r="K289" s="42">
        <v>29.92</v>
      </c>
      <c r="L289" s="42">
        <v>30.19</v>
      </c>
      <c r="M289" s="42">
        <v>29.73</v>
      </c>
      <c r="N289" s="42">
        <v>29.94</v>
      </c>
      <c r="O289" s="42">
        <f>('Pivottable ẨN'!$P289-INTC!$O$4)/INTC!$O$8</f>
        <v>-0.60588580046112539</v>
      </c>
      <c r="P289" s="42">
        <v>24855100</v>
      </c>
      <c r="Q289" s="43">
        <v>44950.291666666664</v>
      </c>
      <c r="R289" s="42">
        <v>238.6086</v>
      </c>
      <c r="S289" s="42">
        <v>242.04</v>
      </c>
      <c r="T289" s="42">
        <v>243.95</v>
      </c>
      <c r="U289" s="42">
        <v>240.44</v>
      </c>
      <c r="V289" s="42">
        <v>242.5</v>
      </c>
      <c r="W289" s="42">
        <v>40234400</v>
      </c>
      <c r="X289" s="42">
        <f>('Pivottable ẨN'!$W289-MSFT!$O$4)/MSFT!$O$8</f>
        <v>0.91324942005795651</v>
      </c>
      <c r="Y289" s="43">
        <v>44950.291666666664</v>
      </c>
      <c r="Z289" s="42">
        <v>19.252300000000002</v>
      </c>
      <c r="AA289" s="42">
        <v>19.265000000000001</v>
      </c>
      <c r="AB289" s="42">
        <v>19.495000000000001</v>
      </c>
      <c r="AC289" s="42">
        <v>18.82</v>
      </c>
      <c r="AD289" s="42">
        <v>18.827000000000002</v>
      </c>
      <c r="AE289" s="42">
        <f>('Pivottable ẨN'!$AF289-NVDA!$O$4)/NVDA!$O$8</f>
        <v>0.24578908304636432</v>
      </c>
      <c r="AF289" s="42">
        <v>496204000</v>
      </c>
      <c r="AG289" s="43">
        <v>44950.291666666664</v>
      </c>
      <c r="AH289" s="42">
        <v>17.4526</v>
      </c>
      <c r="AI289" s="42">
        <v>17.861999999999998</v>
      </c>
      <c r="AJ289" s="42">
        <v>17.998000000000001</v>
      </c>
      <c r="AK289" s="42">
        <v>17.600000000000001</v>
      </c>
      <c r="AL289" s="42">
        <v>17.802</v>
      </c>
      <c r="AM289" s="42">
        <f>('Pivottable ẨN'!$AN289-SONY!$O$4)/SONY!$O$8</f>
        <v>-0.37964147062660625</v>
      </c>
      <c r="AN289" s="42">
        <v>3465500</v>
      </c>
    </row>
    <row r="290" spans="1:40">
      <c r="A290" s="92">
        <v>44201.291666666664</v>
      </c>
      <c r="B290" s="40">
        <v>128.1088</v>
      </c>
      <c r="C290" s="40">
        <v>131.01</v>
      </c>
      <c r="D290" s="40">
        <v>131.74</v>
      </c>
      <c r="E290" s="40">
        <v>128.43</v>
      </c>
      <c r="F290" s="40">
        <v>128.88999999999999</v>
      </c>
      <c r="G290" s="40">
        <v>97664900</v>
      </c>
      <c r="H290" s="40">
        <f>('Pivottable ẨN'!$G290-AAPL!$O$4)/AAPL!$O$8</f>
        <v>0.10561272357224526</v>
      </c>
      <c r="I290" s="41">
        <v>44201.291666666664</v>
      </c>
      <c r="J290" s="40">
        <v>45.752699999999997</v>
      </c>
      <c r="K290" s="40">
        <v>50.61</v>
      </c>
      <c r="L290" s="40">
        <v>50.83</v>
      </c>
      <c r="M290" s="40">
        <v>49.33</v>
      </c>
      <c r="N290" s="40">
        <v>49.45</v>
      </c>
      <c r="O290" s="40">
        <f>('Pivottable ẨN'!$P290-INTC!$O$4)/INTC!$O$8</f>
        <v>-0.60540022992382259</v>
      </c>
      <c r="P290" s="40">
        <v>24866600</v>
      </c>
      <c r="Q290" s="41">
        <v>44201.291666666664</v>
      </c>
      <c r="R290" s="40">
        <v>211.04769999999999</v>
      </c>
      <c r="S290" s="40">
        <v>217.9</v>
      </c>
      <c r="T290" s="40">
        <v>218.52</v>
      </c>
      <c r="U290" s="40">
        <v>215.7</v>
      </c>
      <c r="V290" s="40">
        <v>217.26</v>
      </c>
      <c r="W290" s="40">
        <v>23823000</v>
      </c>
      <c r="X290" s="40">
        <f>('Pivottable ẨN'!$W290-MSFT!$O$4)/MSFT!$O$8</f>
        <v>-0.37752727491098187</v>
      </c>
      <c r="Y290" s="41">
        <v>44201.291666666664</v>
      </c>
      <c r="Z290" s="40">
        <v>13.371700000000001</v>
      </c>
      <c r="AA290" s="40">
        <v>13.4047</v>
      </c>
      <c r="AB290" s="40">
        <v>13.4435</v>
      </c>
      <c r="AC290" s="40">
        <v>13.087</v>
      </c>
      <c r="AD290" s="40">
        <v>13.0997</v>
      </c>
      <c r="AE290" s="40">
        <f>('Pivottable ẨN'!$AF290-NVDA!$O$4)/NVDA!$O$8</f>
        <v>-0.68470252135477505</v>
      </c>
      <c r="AF290" s="40">
        <v>322760000</v>
      </c>
      <c r="AG290" s="41">
        <v>44201.291666666664</v>
      </c>
      <c r="AH290" s="40">
        <v>19.720099999999999</v>
      </c>
      <c r="AI290" s="40">
        <v>20.622</v>
      </c>
      <c r="AJ290" s="40">
        <v>20.704000000000001</v>
      </c>
      <c r="AK290" s="40">
        <v>20.399999999999999</v>
      </c>
      <c r="AL290" s="40">
        <v>20.404</v>
      </c>
      <c r="AM290" s="40">
        <f>('Pivottable ẨN'!$AN290-SONY!$O$4)/SONY!$O$8</f>
        <v>0.51103820231187858</v>
      </c>
      <c r="AN290" s="40">
        <v>5593500</v>
      </c>
    </row>
    <row r="291" spans="1:40">
      <c r="A291" s="93">
        <v>44378.291666666664</v>
      </c>
      <c r="B291" s="42">
        <v>134.6591</v>
      </c>
      <c r="C291" s="42">
        <v>137.27000000000001</v>
      </c>
      <c r="D291" s="42">
        <v>137.33000000000001</v>
      </c>
      <c r="E291" s="42">
        <v>135.76</v>
      </c>
      <c r="F291" s="42">
        <v>136.6</v>
      </c>
      <c r="G291" s="42">
        <v>52485800</v>
      </c>
      <c r="H291" s="42">
        <f>('Pivottable ẨN'!$G291-AAPL!$O$4)/AAPL!$O$8</f>
        <v>-0.74572247597419528</v>
      </c>
      <c r="I291" s="43">
        <v>44378.291666666664</v>
      </c>
      <c r="J291" s="42">
        <v>51.255600000000001</v>
      </c>
      <c r="K291" s="42">
        <v>56.01</v>
      </c>
      <c r="L291" s="42">
        <v>56.64</v>
      </c>
      <c r="M291" s="42">
        <v>55.87</v>
      </c>
      <c r="N291" s="42">
        <v>56.13</v>
      </c>
      <c r="O291" s="42">
        <f>('Pivottable ẨN'!$P291-INTC!$O$4)/INTC!$O$8</f>
        <v>-0.60518911229890837</v>
      </c>
      <c r="P291" s="42">
        <v>24871600</v>
      </c>
      <c r="Q291" s="43">
        <v>44378.291666666664</v>
      </c>
      <c r="R291" s="42">
        <v>264.27370000000002</v>
      </c>
      <c r="S291" s="42">
        <v>271.60000000000002</v>
      </c>
      <c r="T291" s="42">
        <v>271.83999999999997</v>
      </c>
      <c r="U291" s="42">
        <v>269.60000000000002</v>
      </c>
      <c r="V291" s="42">
        <v>269.61</v>
      </c>
      <c r="W291" s="42">
        <v>16725300</v>
      </c>
      <c r="X291" s="42">
        <f>('Pivottable ẨN'!$W291-MSFT!$O$4)/MSFT!$O$8</f>
        <v>-0.93577006637795201</v>
      </c>
      <c r="Y291" s="43">
        <v>44378.291666666664</v>
      </c>
      <c r="Z291" s="42">
        <v>20.1738</v>
      </c>
      <c r="AA291" s="42">
        <v>20.212</v>
      </c>
      <c r="AB291" s="42">
        <v>20.456</v>
      </c>
      <c r="AC291" s="42">
        <v>20.018999999999998</v>
      </c>
      <c r="AD291" s="42">
        <v>20.125</v>
      </c>
      <c r="AE291" s="42">
        <f>('Pivottable ẨN'!$AF291-NVDA!$O$4)/NVDA!$O$8</f>
        <v>0.15958754768326436</v>
      </c>
      <c r="AF291" s="42">
        <v>480136000</v>
      </c>
      <c r="AG291" s="43">
        <v>44378.291666666664</v>
      </c>
      <c r="AH291" s="42">
        <v>18.839400000000001</v>
      </c>
      <c r="AI291" s="42">
        <v>19.649999999999999</v>
      </c>
      <c r="AJ291" s="42">
        <v>19.72</v>
      </c>
      <c r="AK291" s="42">
        <v>19.512</v>
      </c>
      <c r="AL291" s="42">
        <v>19.582000000000001</v>
      </c>
      <c r="AM291" s="42">
        <f>('Pivottable ẨN'!$AN291-SONY!$O$4)/SONY!$O$8</f>
        <v>-0.78396316426315527</v>
      </c>
      <c r="AN291" s="42">
        <v>2499500</v>
      </c>
    </row>
    <row r="292" spans="1:40">
      <c r="A292" s="92">
        <v>44000.291666666664</v>
      </c>
      <c r="B292" s="40">
        <v>85.682699999999997</v>
      </c>
      <c r="C292" s="40">
        <v>87.932500000000005</v>
      </c>
      <c r="D292" s="40">
        <v>88.362499999999997</v>
      </c>
      <c r="E292" s="40">
        <v>87.305000000000007</v>
      </c>
      <c r="F292" s="40">
        <v>87.852500000000006</v>
      </c>
      <c r="G292" s="40">
        <v>96820400</v>
      </c>
      <c r="H292" s="40">
        <f>('Pivottable ẨN'!$G292-AAPL!$O$4)/AAPL!$O$8</f>
        <v>8.9699334947483611E-2</v>
      </c>
      <c r="I292" s="41">
        <v>44000.291666666664</v>
      </c>
      <c r="J292" s="40">
        <v>53.557899999999997</v>
      </c>
      <c r="K292" s="40">
        <v>60.08</v>
      </c>
      <c r="L292" s="40">
        <v>60.51</v>
      </c>
      <c r="M292" s="40">
        <v>59.32</v>
      </c>
      <c r="N292" s="40">
        <v>60.35</v>
      </c>
      <c r="O292" s="40">
        <f>('Pivottable ẨN'!$P292-INTC!$O$4)/INTC!$O$8</f>
        <v>-0.60400263124689046</v>
      </c>
      <c r="P292" s="40">
        <v>24899700</v>
      </c>
      <c r="Q292" s="41">
        <v>44000.291666666664</v>
      </c>
      <c r="R292" s="40">
        <v>189.19239999999999</v>
      </c>
      <c r="S292" s="40">
        <v>196.32</v>
      </c>
      <c r="T292" s="40">
        <v>196.49</v>
      </c>
      <c r="U292" s="40">
        <v>194</v>
      </c>
      <c r="V292" s="40">
        <v>194</v>
      </c>
      <c r="W292" s="40">
        <v>23061600</v>
      </c>
      <c r="X292" s="40">
        <f>('Pivottable ẨN'!$W292-MSFT!$O$4)/MSFT!$O$8</f>
        <v>-0.43741231674466757</v>
      </c>
      <c r="Y292" s="41">
        <v>44000.291666666664</v>
      </c>
      <c r="Z292" s="40">
        <v>9.1898</v>
      </c>
      <c r="AA292" s="40">
        <v>9.218</v>
      </c>
      <c r="AB292" s="40">
        <v>9.2825000000000006</v>
      </c>
      <c r="AC292" s="40">
        <v>9.1144999999999996</v>
      </c>
      <c r="AD292" s="40">
        <v>9.2270000000000003</v>
      </c>
      <c r="AE292" s="40">
        <f>('Pivottable ẨN'!$AF292-NVDA!$O$4)/NVDA!$O$8</f>
        <v>-1.0513970287694259</v>
      </c>
      <c r="AF292" s="40">
        <v>254408000</v>
      </c>
      <c r="AG292" s="41">
        <v>44000.291666666664</v>
      </c>
      <c r="AH292" s="40">
        <v>13.6418</v>
      </c>
      <c r="AI292" s="40">
        <v>14.31</v>
      </c>
      <c r="AJ292" s="40">
        <v>14.37</v>
      </c>
      <c r="AK292" s="40">
        <v>14.284000000000001</v>
      </c>
      <c r="AL292" s="40">
        <v>14.33</v>
      </c>
      <c r="AM292" s="40">
        <f>('Pivottable ẨN'!$AN292-SONY!$O$4)/SONY!$O$8</f>
        <v>9.5206315533502311E-2</v>
      </c>
      <c r="AN292" s="40">
        <v>4600000</v>
      </c>
    </row>
    <row r="293" spans="1:40">
      <c r="A293" s="93">
        <v>44301.291666666664</v>
      </c>
      <c r="B293" s="42">
        <v>131.71799999999999</v>
      </c>
      <c r="C293" s="42">
        <v>134.5</v>
      </c>
      <c r="D293" s="42">
        <v>135</v>
      </c>
      <c r="E293" s="42">
        <v>133.63999999999999</v>
      </c>
      <c r="F293" s="42">
        <v>133.82</v>
      </c>
      <c r="G293" s="42">
        <v>89347100</v>
      </c>
      <c r="H293" s="42">
        <f>('Pivottable ẨN'!$G293-AAPL!$O$4)/AAPL!$O$8</f>
        <v>-5.1124261511286351E-2</v>
      </c>
      <c r="I293" s="43">
        <v>44301.291666666664</v>
      </c>
      <c r="J293" s="42">
        <v>59.136499999999998</v>
      </c>
      <c r="K293" s="42">
        <v>65.02</v>
      </c>
      <c r="L293" s="42">
        <v>65.22</v>
      </c>
      <c r="M293" s="42">
        <v>63.68</v>
      </c>
      <c r="N293" s="42">
        <v>63.97</v>
      </c>
      <c r="O293" s="42">
        <f>('Pivottable ẨN'!$P293-INTC!$O$4)/INTC!$O$8</f>
        <v>-0.60282037254737075</v>
      </c>
      <c r="P293" s="42">
        <v>24927700</v>
      </c>
      <c r="Q293" s="43">
        <v>44301.291666666664</v>
      </c>
      <c r="R293" s="42">
        <v>251.91839999999999</v>
      </c>
      <c r="S293" s="42">
        <v>259.5</v>
      </c>
      <c r="T293" s="42">
        <v>259.93</v>
      </c>
      <c r="U293" s="42">
        <v>257.73</v>
      </c>
      <c r="V293" s="42">
        <v>257.93</v>
      </c>
      <c r="W293" s="42">
        <v>25627500</v>
      </c>
      <c r="X293" s="42">
        <f>('Pivottable ẨN'!$W293-MSFT!$O$4)/MSFT!$O$8</f>
        <v>-0.2356011414871759</v>
      </c>
      <c r="Y293" s="43">
        <v>44301.291666666664</v>
      </c>
      <c r="Z293" s="42">
        <v>16.103100000000001</v>
      </c>
      <c r="AA293" s="42">
        <v>16.1373</v>
      </c>
      <c r="AB293" s="42">
        <v>16.214300000000001</v>
      </c>
      <c r="AC293" s="42">
        <v>15.631500000000001</v>
      </c>
      <c r="AD293" s="42">
        <v>15.6625</v>
      </c>
      <c r="AE293" s="42">
        <f>('Pivottable ẨN'!$AF293-NVDA!$O$4)/NVDA!$O$8</f>
        <v>0.79447891568243667</v>
      </c>
      <c r="AF293" s="42">
        <v>598480000</v>
      </c>
      <c r="AG293" s="43">
        <v>44301.291666666664</v>
      </c>
      <c r="AH293" s="42">
        <v>21.6236</v>
      </c>
      <c r="AI293" s="42">
        <v>22.553999999999998</v>
      </c>
      <c r="AJ293" s="42">
        <v>22.7</v>
      </c>
      <c r="AK293" s="42">
        <v>22.423999999999999</v>
      </c>
      <c r="AL293" s="42">
        <v>22.55</v>
      </c>
      <c r="AM293" s="42">
        <f>('Pivottable ẨN'!$AN293-SONY!$O$4)/SONY!$O$8</f>
        <v>-0.76659323643094324</v>
      </c>
      <c r="AN293" s="42">
        <v>2541000</v>
      </c>
    </row>
    <row r="294" spans="1:40">
      <c r="A294" s="92">
        <v>45216.291666666664</v>
      </c>
      <c r="B294" s="40">
        <v>176.05439999999999</v>
      </c>
      <c r="C294" s="40">
        <v>177.15</v>
      </c>
      <c r="D294" s="40">
        <v>178.42</v>
      </c>
      <c r="E294" s="40">
        <v>174.8</v>
      </c>
      <c r="F294" s="40">
        <v>176.65</v>
      </c>
      <c r="G294" s="40">
        <v>57549400</v>
      </c>
      <c r="H294" s="40">
        <f>('Pivottable ẨN'!$G294-AAPL!$O$4)/AAPL!$O$8</f>
        <v>-0.65030621233850183</v>
      </c>
      <c r="I294" s="41">
        <v>45216.291666666664</v>
      </c>
      <c r="J294" s="40">
        <v>35.466799999999999</v>
      </c>
      <c r="K294" s="40">
        <v>36.06</v>
      </c>
      <c r="L294" s="40">
        <v>36.35</v>
      </c>
      <c r="M294" s="40">
        <v>35.07</v>
      </c>
      <c r="N294" s="40">
        <v>35.92</v>
      </c>
      <c r="O294" s="40">
        <f>('Pivottable ẨN'!$P294-INTC!$O$4)/INTC!$O$8</f>
        <v>-0.60003784225100132</v>
      </c>
      <c r="P294" s="40">
        <v>24993600</v>
      </c>
      <c r="Q294" s="41">
        <v>45216.291666666664</v>
      </c>
      <c r="R294" s="40">
        <v>329.58609999999999</v>
      </c>
      <c r="S294" s="40">
        <v>332.06</v>
      </c>
      <c r="T294" s="40">
        <v>333.46</v>
      </c>
      <c r="U294" s="40">
        <v>327.41000000000003</v>
      </c>
      <c r="V294" s="40">
        <v>329.59</v>
      </c>
      <c r="W294" s="40">
        <v>18338500</v>
      </c>
      <c r="X294" s="40">
        <f>('Pivottable ẨN'!$W294-MSFT!$O$4)/MSFT!$O$8</f>
        <v>-0.80888991207521788</v>
      </c>
      <c r="Y294" s="41">
        <v>45216.291666666664</v>
      </c>
      <c r="Z294" s="40">
        <v>43.924700000000001</v>
      </c>
      <c r="AA294" s="40">
        <v>43.938000000000002</v>
      </c>
      <c r="AB294" s="40">
        <v>44.753999999999998</v>
      </c>
      <c r="AC294" s="40">
        <v>42.48</v>
      </c>
      <c r="AD294" s="40">
        <v>44</v>
      </c>
      <c r="AE294" s="40">
        <f>('Pivottable ẨN'!$AF294-NVDA!$O$4)/NVDA!$O$8</f>
        <v>1.9417565446347029</v>
      </c>
      <c r="AF294" s="40">
        <v>812333000</v>
      </c>
      <c r="AG294" s="41">
        <v>45216.291666666664</v>
      </c>
      <c r="AH294" s="40">
        <v>17.0853</v>
      </c>
      <c r="AI294" s="40">
        <v>17.141999999999999</v>
      </c>
      <c r="AJ294" s="40">
        <v>17.276</v>
      </c>
      <c r="AK294" s="40">
        <v>16.975999999999999</v>
      </c>
      <c r="AL294" s="40">
        <v>16.98</v>
      </c>
      <c r="AM294" s="40">
        <f>('Pivottable ẨN'!$AN294-SONY!$O$4)/SONY!$O$8</f>
        <v>-0.94092034346989006</v>
      </c>
      <c r="AN294" s="40">
        <v>2124500</v>
      </c>
    </row>
    <row r="295" spans="1:40">
      <c r="A295" s="93">
        <v>44789.291666666664</v>
      </c>
      <c r="B295" s="42">
        <v>170.94579999999999</v>
      </c>
      <c r="C295" s="42">
        <v>173.03</v>
      </c>
      <c r="D295" s="42">
        <v>173.71</v>
      </c>
      <c r="E295" s="42">
        <v>171.66</v>
      </c>
      <c r="F295" s="42">
        <v>172.78</v>
      </c>
      <c r="G295" s="42">
        <v>56377100</v>
      </c>
      <c r="H295" s="42">
        <f>('Pivottable ẨN'!$G295-AAPL!$O$4)/AAPL!$O$8</f>
        <v>-0.6723965207870608</v>
      </c>
      <c r="I295" s="43">
        <v>44789.291666666664</v>
      </c>
      <c r="J295" s="42">
        <v>34.432200000000002</v>
      </c>
      <c r="K295" s="42">
        <v>36.19</v>
      </c>
      <c r="L295" s="42">
        <v>36.58</v>
      </c>
      <c r="M295" s="42">
        <v>35.700000000000003</v>
      </c>
      <c r="N295" s="42">
        <v>36.159999999999997</v>
      </c>
      <c r="O295" s="42">
        <f>('Pivottable ẨN'!$P295-INTC!$O$4)/INTC!$O$8</f>
        <v>-0.59975916698611453</v>
      </c>
      <c r="P295" s="42">
        <v>25000200</v>
      </c>
      <c r="Q295" s="43">
        <v>44789.291666666664</v>
      </c>
      <c r="R295" s="42">
        <v>287.13990000000001</v>
      </c>
      <c r="S295" s="42">
        <v>292.70999999999998</v>
      </c>
      <c r="T295" s="42">
        <v>294.04000000000002</v>
      </c>
      <c r="U295" s="42">
        <v>290.42</v>
      </c>
      <c r="V295" s="42">
        <v>291.99</v>
      </c>
      <c r="W295" s="42">
        <v>18102900</v>
      </c>
      <c r="X295" s="42">
        <f>('Pivottable ẨN'!$W295-MSFT!$O$4)/MSFT!$O$8</f>
        <v>-0.82742014041251277</v>
      </c>
      <c r="Y295" s="43">
        <v>44789.291666666664</v>
      </c>
      <c r="Z295" s="42">
        <v>18.856200000000001</v>
      </c>
      <c r="AA295" s="42">
        <v>18.879000000000001</v>
      </c>
      <c r="AB295" s="42">
        <v>19.141999999999999</v>
      </c>
      <c r="AC295" s="42">
        <v>18.501000000000001</v>
      </c>
      <c r="AD295" s="42">
        <v>18.920000000000002</v>
      </c>
      <c r="AE295" s="42">
        <f>('Pivottable ẨN'!$AF295-NVDA!$O$4)/NVDA!$O$8</f>
        <v>4.566414632969612E-3</v>
      </c>
      <c r="AF295" s="42">
        <v>451240000</v>
      </c>
      <c r="AG295" s="43">
        <v>44789.291666666664</v>
      </c>
      <c r="AH295" s="42">
        <v>16.762499999999999</v>
      </c>
      <c r="AI295" s="42">
        <v>17.222000000000001</v>
      </c>
      <c r="AJ295" s="42">
        <v>17.297999999999998</v>
      </c>
      <c r="AK295" s="42">
        <v>17.053999999999998</v>
      </c>
      <c r="AL295" s="42">
        <v>17.225999999999999</v>
      </c>
      <c r="AM295" s="42">
        <f>('Pivottable ẨN'!$AN295-SONY!$O$4)/SONY!$O$8</f>
        <v>-0.80530934063527115</v>
      </c>
      <c r="AN295" s="42">
        <v>2448500</v>
      </c>
    </row>
    <row r="296" spans="1:40">
      <c r="A296" s="92">
        <v>44510.291666666664</v>
      </c>
      <c r="B296" s="40">
        <v>145.536</v>
      </c>
      <c r="C296" s="40">
        <v>147.91999999999999</v>
      </c>
      <c r="D296" s="40">
        <v>150.13</v>
      </c>
      <c r="E296" s="40">
        <v>147.85</v>
      </c>
      <c r="F296" s="40">
        <v>150.02000000000001</v>
      </c>
      <c r="G296" s="40">
        <v>65187100</v>
      </c>
      <c r="H296" s="40">
        <f>('Pivottable ẨN'!$G296-AAPL!$O$4)/AAPL!$O$8</f>
        <v>-0.50638473418652785</v>
      </c>
      <c r="I296" s="41">
        <v>44510.291666666664</v>
      </c>
      <c r="J296" s="40">
        <v>47.078200000000002</v>
      </c>
      <c r="K296" s="40">
        <v>50.76</v>
      </c>
      <c r="L296" s="40">
        <v>51.39</v>
      </c>
      <c r="M296" s="40">
        <v>50.71</v>
      </c>
      <c r="N296" s="40">
        <v>50.98</v>
      </c>
      <c r="O296" s="40">
        <f>('Pivottable ẨN'!$P296-INTC!$O$4)/INTC!$O$8</f>
        <v>-0.59804911422430929</v>
      </c>
      <c r="P296" s="40">
        <v>25040700</v>
      </c>
      <c r="Q296" s="41">
        <v>44510.291666666664</v>
      </c>
      <c r="R296" s="40">
        <v>322.49290000000002</v>
      </c>
      <c r="S296" s="40">
        <v>330.8</v>
      </c>
      <c r="T296" s="40">
        <v>334.63</v>
      </c>
      <c r="U296" s="40">
        <v>329.92</v>
      </c>
      <c r="V296" s="40">
        <v>334.57</v>
      </c>
      <c r="W296" s="40">
        <v>25500900</v>
      </c>
      <c r="X296" s="40">
        <f>('Pivottable ẨN'!$W296-MSFT!$O$4)/MSFT!$O$8</f>
        <v>-0.24555838642563743</v>
      </c>
      <c r="Y296" s="41">
        <v>44510.291666666664</v>
      </c>
      <c r="Z296" s="40">
        <v>29.4085</v>
      </c>
      <c r="AA296" s="40">
        <v>29.459</v>
      </c>
      <c r="AB296" s="40">
        <v>30.85</v>
      </c>
      <c r="AC296" s="40">
        <v>28.777999999999999</v>
      </c>
      <c r="AD296" s="40">
        <v>29.356000000000002</v>
      </c>
      <c r="AE296" s="40">
        <f>('Pivottable ẨN'!$AF296-NVDA!$O$4)/NVDA!$O$8</f>
        <v>0.99687119369515187</v>
      </c>
      <c r="AF296" s="40">
        <v>636206000</v>
      </c>
      <c r="AG296" s="41">
        <v>44510.291666666664</v>
      </c>
      <c r="AH296" s="40">
        <v>23.3414</v>
      </c>
      <c r="AI296" s="40">
        <v>24.29</v>
      </c>
      <c r="AJ296" s="40">
        <v>24.571999999999999</v>
      </c>
      <c r="AK296" s="40">
        <v>24.244</v>
      </c>
      <c r="AL296" s="40">
        <v>24.367999999999999</v>
      </c>
      <c r="AM296" s="40">
        <f>('Pivottable ẨN'!$AN296-SONY!$O$4)/SONY!$O$8</f>
        <v>-0.15697155239198504</v>
      </c>
      <c r="AN296" s="40">
        <v>3997500</v>
      </c>
    </row>
    <row r="297" spans="1:40">
      <c r="A297" s="93">
        <v>44697.291666666664</v>
      </c>
      <c r="B297" s="42">
        <v>143.5874</v>
      </c>
      <c r="C297" s="42">
        <v>145.54</v>
      </c>
      <c r="D297" s="42">
        <v>147.52000000000001</v>
      </c>
      <c r="E297" s="42">
        <v>144.18</v>
      </c>
      <c r="F297" s="42">
        <v>145.55000000000001</v>
      </c>
      <c r="G297" s="42">
        <v>86643800</v>
      </c>
      <c r="H297" s="42">
        <f>('Pivottable ẨN'!$G297-AAPL!$O$4)/AAPL!$O$8</f>
        <v>-0.10206406431687329</v>
      </c>
      <c r="I297" s="43">
        <v>44697.291666666664</v>
      </c>
      <c r="J297" s="42">
        <v>40.5779</v>
      </c>
      <c r="K297" s="42">
        <v>43.08</v>
      </c>
      <c r="L297" s="42">
        <v>43.61</v>
      </c>
      <c r="M297" s="42">
        <v>42.79</v>
      </c>
      <c r="N297" s="42">
        <v>43.42</v>
      </c>
      <c r="O297" s="42">
        <f>('Pivottable ẨN'!$P297-INTC!$O$4)/INTC!$O$8</f>
        <v>-0.59673174024484454</v>
      </c>
      <c r="P297" s="42">
        <v>25071900</v>
      </c>
      <c r="Q297" s="43">
        <v>44697.291666666664</v>
      </c>
      <c r="R297" s="42">
        <v>255.92769999999999</v>
      </c>
      <c r="S297" s="42">
        <v>261.5</v>
      </c>
      <c r="T297" s="42">
        <v>265.82</v>
      </c>
      <c r="U297" s="42">
        <v>255.78</v>
      </c>
      <c r="V297" s="42">
        <v>259.95999999999998</v>
      </c>
      <c r="W297" s="42">
        <v>32550900</v>
      </c>
      <c r="X297" s="42">
        <f>('Pivottable ẨN'!$W297-MSFT!$O$4)/MSFT!$O$8</f>
        <v>0.30893274166404511</v>
      </c>
      <c r="Y297" s="43">
        <v>44697.291666666664</v>
      </c>
      <c r="Z297" s="42">
        <v>17.2395</v>
      </c>
      <c r="AA297" s="42">
        <v>17.263999999999999</v>
      </c>
      <c r="AB297" s="42">
        <v>17.788</v>
      </c>
      <c r="AC297" s="42">
        <v>17.106000000000002</v>
      </c>
      <c r="AD297" s="42">
        <v>17.509</v>
      </c>
      <c r="AE297" s="42">
        <f>('Pivottable ẨN'!$AF297-NVDA!$O$4)/NVDA!$O$8</f>
        <v>0.38120725305105491</v>
      </c>
      <c r="AF297" s="42">
        <v>521446000</v>
      </c>
      <c r="AG297" s="43">
        <v>44697.291666666664</v>
      </c>
      <c r="AH297" s="42">
        <v>16.8111</v>
      </c>
      <c r="AI297" s="42">
        <v>17.271999999999998</v>
      </c>
      <c r="AJ297" s="42">
        <v>17.431999999999999</v>
      </c>
      <c r="AK297" s="42">
        <v>17.192</v>
      </c>
      <c r="AL297" s="42">
        <v>17.257999999999999</v>
      </c>
      <c r="AM297" s="42">
        <f>('Pivottable ẨN'!$AN297-SONY!$O$4)/SONY!$O$8</f>
        <v>-0.68727754187180656</v>
      </c>
      <c r="AN297" s="42">
        <v>2730500</v>
      </c>
    </row>
    <row r="298" spans="1:40">
      <c r="A298" s="92">
        <v>44797.291666666664</v>
      </c>
      <c r="B298" s="40">
        <v>165.512</v>
      </c>
      <c r="C298" s="40">
        <v>167.53</v>
      </c>
      <c r="D298" s="40">
        <v>168.11</v>
      </c>
      <c r="E298" s="40">
        <v>166.25</v>
      </c>
      <c r="F298" s="40">
        <v>167.32</v>
      </c>
      <c r="G298" s="40">
        <v>53841500</v>
      </c>
      <c r="H298" s="40">
        <f>('Pivottable ẨN'!$G298-AAPL!$O$4)/AAPL!$O$8</f>
        <v>-0.72017625814282837</v>
      </c>
      <c r="I298" s="41">
        <v>44797.291666666664</v>
      </c>
      <c r="J298" s="40">
        <v>32.215299999999999</v>
      </c>
      <c r="K298" s="40">
        <v>33.86</v>
      </c>
      <c r="L298" s="40">
        <v>33.99</v>
      </c>
      <c r="M298" s="40">
        <v>33.6</v>
      </c>
      <c r="N298" s="40">
        <v>33.97</v>
      </c>
      <c r="O298" s="40">
        <f>('Pivottable ẨN'!$P298-INTC!$O$4)/INTC!$O$8</f>
        <v>-0.59530458510042439</v>
      </c>
      <c r="P298" s="40">
        <v>25105700</v>
      </c>
      <c r="Q298" s="41">
        <v>44797.291666666664</v>
      </c>
      <c r="R298" s="40">
        <v>271.11619999999999</v>
      </c>
      <c r="S298" s="40">
        <v>275.79000000000002</v>
      </c>
      <c r="T298" s="40">
        <v>277.23</v>
      </c>
      <c r="U298" s="40">
        <v>275.11</v>
      </c>
      <c r="V298" s="40">
        <v>275.41000000000003</v>
      </c>
      <c r="W298" s="40">
        <v>18137000</v>
      </c>
      <c r="X298" s="40">
        <f>('Pivottable ẨN'!$W298-MSFT!$O$4)/MSFT!$O$8</f>
        <v>-0.82473813367948323</v>
      </c>
      <c r="Y298" s="41">
        <v>44797.291666666664</v>
      </c>
      <c r="Z298" s="40">
        <v>17.2012</v>
      </c>
      <c r="AA298" s="40">
        <v>17.222000000000001</v>
      </c>
      <c r="AB298" s="40">
        <v>17.405999999999999</v>
      </c>
      <c r="AC298" s="40">
        <v>16.895</v>
      </c>
      <c r="AD298" s="40">
        <v>17.012</v>
      </c>
      <c r="AE298" s="40">
        <f>('Pivottable ẨN'!$AF298-NVDA!$O$4)/NVDA!$O$8</f>
        <v>0.38772547967951937</v>
      </c>
      <c r="AF298" s="40">
        <v>522661000</v>
      </c>
      <c r="AG298" s="41">
        <v>44797.291666666664</v>
      </c>
      <c r="AH298" s="40">
        <v>16.382899999999999</v>
      </c>
      <c r="AI298" s="40">
        <v>16.832000000000001</v>
      </c>
      <c r="AJ298" s="40">
        <v>16.914000000000001</v>
      </c>
      <c r="AK298" s="40">
        <v>16.7</v>
      </c>
      <c r="AL298" s="40">
        <v>16.7</v>
      </c>
      <c r="AM298" s="40">
        <f>('Pivottable ẨN'!$AN298-SONY!$O$4)/SONY!$O$8</f>
        <v>-0.9398739622751785</v>
      </c>
      <c r="AN298" s="40">
        <v>2127000</v>
      </c>
    </row>
    <row r="299" spans="1:40">
      <c r="A299" s="93">
        <v>45349.291666666664</v>
      </c>
      <c r="B299" s="42">
        <v>181.9716</v>
      </c>
      <c r="C299" s="42">
        <v>182.63</v>
      </c>
      <c r="D299" s="42">
        <v>183.92</v>
      </c>
      <c r="E299" s="42">
        <v>179.56</v>
      </c>
      <c r="F299" s="42">
        <v>181.1</v>
      </c>
      <c r="G299" s="42">
        <v>54318900</v>
      </c>
      <c r="H299" s="42">
        <f>('Pivottable ẨN'!$G299-AAPL!$O$4)/AAPL!$O$8</f>
        <v>-0.71118034135246577</v>
      </c>
      <c r="I299" s="43">
        <v>45349.291666666664</v>
      </c>
      <c r="J299" s="42">
        <v>42.288899999999998</v>
      </c>
      <c r="K299" s="42">
        <v>42.73</v>
      </c>
      <c r="L299" s="42">
        <v>43.27</v>
      </c>
      <c r="M299" s="42">
        <v>42.51</v>
      </c>
      <c r="N299" s="42">
        <v>43.25</v>
      </c>
      <c r="O299" s="42">
        <f>('Pivottable ẨN'!$P299-INTC!$O$4)/INTC!$O$8</f>
        <v>-0.5944305581332795</v>
      </c>
      <c r="P299" s="42">
        <v>25126400</v>
      </c>
      <c r="Q299" s="43">
        <v>45349.291666666664</v>
      </c>
      <c r="R299" s="42">
        <v>406.0145</v>
      </c>
      <c r="S299" s="42">
        <v>407.48</v>
      </c>
      <c r="T299" s="42">
        <v>408.32</v>
      </c>
      <c r="U299" s="42">
        <v>403.85</v>
      </c>
      <c r="V299" s="42">
        <v>407.99</v>
      </c>
      <c r="W299" s="42">
        <v>14835800</v>
      </c>
      <c r="X299" s="42">
        <f>('Pivottable ẨN'!$W299-MSFT!$O$4)/MSFT!$O$8</f>
        <v>-1.0843815538283712</v>
      </c>
      <c r="Y299" s="43">
        <v>45349.291666666664</v>
      </c>
      <c r="Z299" s="42">
        <v>78.684100000000001</v>
      </c>
      <c r="AA299" s="42">
        <v>78.700999999999993</v>
      </c>
      <c r="AB299" s="42">
        <v>79.48</v>
      </c>
      <c r="AC299" s="42">
        <v>77.162000000000006</v>
      </c>
      <c r="AD299" s="42">
        <v>79.381</v>
      </c>
      <c r="AE299" s="42">
        <f>('Pivottable ẨN'!$AF299-NVDA!$O$4)/NVDA!$O$8</f>
        <v>-0.31482669016178738</v>
      </c>
      <c r="AF299" s="42">
        <v>391705000</v>
      </c>
      <c r="AG299" s="43">
        <v>45349.291666666664</v>
      </c>
      <c r="AH299" s="42">
        <v>17.101199999999999</v>
      </c>
      <c r="AI299" s="42">
        <v>17.158000000000001</v>
      </c>
      <c r="AJ299" s="42">
        <v>17.248000000000001</v>
      </c>
      <c r="AK299" s="42">
        <v>17.053999999999998</v>
      </c>
      <c r="AL299" s="42">
        <v>17.236000000000001</v>
      </c>
      <c r="AM299" s="42">
        <f>('Pivottable ẨN'!$AN299-SONY!$O$4)/SONY!$O$8</f>
        <v>4.7989803104230332E-3</v>
      </c>
      <c r="AN299" s="42">
        <v>4384000</v>
      </c>
    </row>
    <row r="300" spans="1:40">
      <c r="A300" s="92">
        <v>44719.291666666664</v>
      </c>
      <c r="B300" s="40">
        <v>146.7149</v>
      </c>
      <c r="C300" s="40">
        <v>148.71</v>
      </c>
      <c r="D300" s="40">
        <v>149</v>
      </c>
      <c r="E300" s="40">
        <v>144.1</v>
      </c>
      <c r="F300" s="40">
        <v>144.35</v>
      </c>
      <c r="G300" s="40">
        <v>67808200</v>
      </c>
      <c r="H300" s="40">
        <f>('Pivottable ẨN'!$G300-AAPL!$O$4)/AAPL!$O$8</f>
        <v>-0.45699387222754295</v>
      </c>
      <c r="I300" s="41">
        <v>44719.291666666664</v>
      </c>
      <c r="J300" s="40">
        <v>41.0017</v>
      </c>
      <c r="K300" s="40">
        <v>43.53</v>
      </c>
      <c r="L300" s="40">
        <v>43.59</v>
      </c>
      <c r="M300" s="40">
        <v>42.66</v>
      </c>
      <c r="N300" s="40">
        <v>43.06</v>
      </c>
      <c r="O300" s="40">
        <f>('Pivottable ẨN'!$P300-INTC!$O$4)/INTC!$O$8</f>
        <v>-0.59264450302650518</v>
      </c>
      <c r="P300" s="40">
        <v>25168700</v>
      </c>
      <c r="Q300" s="41">
        <v>44719.291666666664</v>
      </c>
      <c r="R300" s="40">
        <v>267.31450000000001</v>
      </c>
      <c r="S300" s="40">
        <v>272.5</v>
      </c>
      <c r="T300" s="40">
        <v>273.13</v>
      </c>
      <c r="U300" s="40">
        <v>265.94</v>
      </c>
      <c r="V300" s="40">
        <v>266.64</v>
      </c>
      <c r="W300" s="40">
        <v>22860700</v>
      </c>
      <c r="X300" s="40">
        <f>('Pivottable ẨN'!$W300-MSFT!$O$4)/MSFT!$O$8</f>
        <v>-0.45321334761462745</v>
      </c>
      <c r="Y300" s="41">
        <v>44719.291666666664</v>
      </c>
      <c r="Z300" s="40">
        <v>18.899100000000001</v>
      </c>
      <c r="AA300" s="40">
        <v>18.925999999999998</v>
      </c>
      <c r="AB300" s="40">
        <v>19</v>
      </c>
      <c r="AC300" s="40">
        <v>18.187999999999999</v>
      </c>
      <c r="AD300" s="40">
        <v>18.472000000000001</v>
      </c>
      <c r="AE300" s="40">
        <f>('Pivottable ẨN'!$AF300-NVDA!$O$4)/NVDA!$O$8</f>
        <v>-0.3297998346227291</v>
      </c>
      <c r="AF300" s="40">
        <v>388914000</v>
      </c>
      <c r="AG300" s="41">
        <v>44719.291666666664</v>
      </c>
      <c r="AH300" s="40">
        <v>18.0336</v>
      </c>
      <c r="AI300" s="40">
        <v>18.527999999999999</v>
      </c>
      <c r="AJ300" s="40">
        <v>18.544</v>
      </c>
      <c r="AK300" s="40">
        <v>18.224</v>
      </c>
      <c r="AL300" s="40">
        <v>18.260000000000002</v>
      </c>
      <c r="AM300" s="40">
        <f>('Pivottable ẨN'!$AN300-SONY!$O$4)/SONY!$O$8</f>
        <v>-0.90576193532758154</v>
      </c>
      <c r="AN300" s="40">
        <v>2208500</v>
      </c>
    </row>
    <row r="301" spans="1:40">
      <c r="A301" s="93">
        <v>44553.291666666664</v>
      </c>
      <c r="B301" s="42">
        <v>173.43889999999999</v>
      </c>
      <c r="C301" s="42">
        <v>176.28</v>
      </c>
      <c r="D301" s="42">
        <v>176.85</v>
      </c>
      <c r="E301" s="42">
        <v>175.27</v>
      </c>
      <c r="F301" s="42">
        <v>175.85</v>
      </c>
      <c r="G301" s="42">
        <v>68356600</v>
      </c>
      <c r="H301" s="42">
        <f>('Pivottable ẨN'!$G301-AAPL!$O$4)/AAPL!$O$8</f>
        <v>-0.4466600624918185</v>
      </c>
      <c r="I301" s="43">
        <v>44553.291666666664</v>
      </c>
      <c r="J301" s="42">
        <v>47.588299999999997</v>
      </c>
      <c r="K301" s="42">
        <v>51.31</v>
      </c>
      <c r="L301" s="42">
        <v>51.73</v>
      </c>
      <c r="M301" s="42">
        <v>51.05</v>
      </c>
      <c r="N301" s="42">
        <v>51.08</v>
      </c>
      <c r="O301" s="42">
        <f>('Pivottable ẨN'!$P301-INTC!$O$4)/INTC!$O$8</f>
        <v>-0.59139890903951131</v>
      </c>
      <c r="P301" s="42">
        <v>25198200</v>
      </c>
      <c r="Q301" s="43">
        <v>44553.291666666664</v>
      </c>
      <c r="R301" s="42">
        <v>326.88220000000001</v>
      </c>
      <c r="S301" s="42">
        <v>334.69</v>
      </c>
      <c r="T301" s="42">
        <v>336.39</v>
      </c>
      <c r="U301" s="42">
        <v>332.73</v>
      </c>
      <c r="V301" s="42">
        <v>332.75</v>
      </c>
      <c r="W301" s="42">
        <v>19617800</v>
      </c>
      <c r="X301" s="42">
        <f>('Pivottable ẨN'!$W301-MSFT!$O$4)/MSFT!$O$8</f>
        <v>-0.7082714014134972</v>
      </c>
      <c r="Y301" s="43">
        <v>44553.291666666664</v>
      </c>
      <c r="Z301" s="42">
        <v>29.5928</v>
      </c>
      <c r="AA301" s="42">
        <v>29.64</v>
      </c>
      <c r="AB301" s="42">
        <v>30.059000000000001</v>
      </c>
      <c r="AC301" s="42">
        <v>29.431000000000001</v>
      </c>
      <c r="AD301" s="42">
        <v>29.754999999999999</v>
      </c>
      <c r="AE301" s="42">
        <f>('Pivottable ẨN'!$AF301-NVDA!$O$4)/NVDA!$O$8</f>
        <v>-0.57600103333342012</v>
      </c>
      <c r="AF301" s="42">
        <v>343022000</v>
      </c>
      <c r="AG301" s="43">
        <v>44553.291666666664</v>
      </c>
      <c r="AH301" s="42">
        <v>23.804500000000001</v>
      </c>
      <c r="AI301" s="42">
        <v>24.771999999999998</v>
      </c>
      <c r="AJ301" s="42">
        <v>24.853999999999999</v>
      </c>
      <c r="AK301" s="42">
        <v>24.622</v>
      </c>
      <c r="AL301" s="42">
        <v>24.75</v>
      </c>
      <c r="AM301" s="42">
        <f>('Pivottable ẨN'!$AN301-SONY!$O$4)/SONY!$O$8</f>
        <v>-0.75361810961651987</v>
      </c>
      <c r="AN301" s="42">
        <v>2572000</v>
      </c>
    </row>
    <row r="302" spans="1:40">
      <c r="A302" s="92">
        <v>45131.291666666664</v>
      </c>
      <c r="B302" s="40">
        <v>191.2996</v>
      </c>
      <c r="C302" s="40">
        <v>192.75</v>
      </c>
      <c r="D302" s="40">
        <v>194.91</v>
      </c>
      <c r="E302" s="40">
        <v>192.25</v>
      </c>
      <c r="F302" s="40">
        <v>193.41</v>
      </c>
      <c r="G302" s="40">
        <v>45377800</v>
      </c>
      <c r="H302" s="40">
        <f>('Pivottable ẨN'!$G302-AAPL!$O$4)/AAPL!$O$8</f>
        <v>-0.87966251901126546</v>
      </c>
      <c r="I302" s="41">
        <v>45131.291666666664</v>
      </c>
      <c r="J302" s="40">
        <v>32.958199999999998</v>
      </c>
      <c r="K302" s="40">
        <v>33.630000000000003</v>
      </c>
      <c r="L302" s="40">
        <v>34.46</v>
      </c>
      <c r="M302" s="40">
        <v>33.56</v>
      </c>
      <c r="N302" s="40">
        <v>33.840000000000003</v>
      </c>
      <c r="O302" s="40">
        <f>('Pivottable ẨN'!$P302-INTC!$O$4)/INTC!$O$8</f>
        <v>-0.59023353974998471</v>
      </c>
      <c r="P302" s="40">
        <v>25225800</v>
      </c>
      <c r="Q302" s="41">
        <v>45131.291666666664</v>
      </c>
      <c r="R302" s="40">
        <v>341.8152</v>
      </c>
      <c r="S302" s="40">
        <v>345.11</v>
      </c>
      <c r="T302" s="40">
        <v>346.92</v>
      </c>
      <c r="U302" s="40">
        <v>342.31</v>
      </c>
      <c r="V302" s="40">
        <v>345.85</v>
      </c>
      <c r="W302" s="40">
        <v>26678100</v>
      </c>
      <c r="X302" s="40">
        <f>('Pivottable ẨN'!$W302-MSFT!$O$4)/MSFT!$O$8</f>
        <v>-0.15297016571823682</v>
      </c>
      <c r="Y302" s="41">
        <v>45131.291666666664</v>
      </c>
      <c r="Z302" s="40">
        <v>44.594799999999999</v>
      </c>
      <c r="AA302" s="40">
        <v>44.612000000000002</v>
      </c>
      <c r="AB302" s="40">
        <v>45.109000000000002</v>
      </c>
      <c r="AC302" s="40">
        <v>44.04</v>
      </c>
      <c r="AD302" s="40">
        <v>44.731000000000002</v>
      </c>
      <c r="AE302" s="40">
        <f>('Pivottable ẨN'!$AF302-NVDA!$O$4)/NVDA!$O$8</f>
        <v>-0.3641237967370628</v>
      </c>
      <c r="AF302" s="40">
        <v>382516000</v>
      </c>
      <c r="AG302" s="41">
        <v>45131.291666666664</v>
      </c>
      <c r="AH302" s="40">
        <v>18.362400000000001</v>
      </c>
      <c r="AI302" s="40">
        <v>18.731999999999999</v>
      </c>
      <c r="AJ302" s="40">
        <v>18.783999999999999</v>
      </c>
      <c r="AK302" s="40">
        <v>18.652000000000001</v>
      </c>
      <c r="AL302" s="40">
        <v>18.678000000000001</v>
      </c>
      <c r="AM302" s="40">
        <f>('Pivottable ẨN'!$AN302-SONY!$O$4)/SONY!$O$8</f>
        <v>-1.0219102479405653</v>
      </c>
      <c r="AN302" s="40">
        <v>1931000</v>
      </c>
    </row>
    <row r="303" spans="1:40">
      <c r="A303" s="93">
        <v>44484.291666666664</v>
      </c>
      <c r="B303" s="42">
        <v>142.298</v>
      </c>
      <c r="C303" s="42">
        <v>144.84</v>
      </c>
      <c r="D303" s="42">
        <v>144.9</v>
      </c>
      <c r="E303" s="42">
        <v>143.51</v>
      </c>
      <c r="F303" s="42">
        <v>143.77000000000001</v>
      </c>
      <c r="G303" s="42">
        <v>67940300</v>
      </c>
      <c r="H303" s="42">
        <f>('Pivottable ẨN'!$G303-AAPL!$O$4)/AAPL!$O$8</f>
        <v>-0.45450463760666548</v>
      </c>
      <c r="I303" s="43">
        <v>44484.291666666664</v>
      </c>
      <c r="J303" s="42">
        <v>50.161000000000001</v>
      </c>
      <c r="K303" s="42">
        <v>54.46</v>
      </c>
      <c r="L303" s="42">
        <v>54.49</v>
      </c>
      <c r="M303" s="42">
        <v>53.81</v>
      </c>
      <c r="N303" s="42">
        <v>54.2</v>
      </c>
      <c r="O303" s="42">
        <f>('Pivottable ẨN'!$P303-INTC!$O$4)/INTC!$O$8</f>
        <v>-0.59000975506757569</v>
      </c>
      <c r="P303" s="42">
        <v>25231100</v>
      </c>
      <c r="Q303" s="43">
        <v>44484.291666666664</v>
      </c>
      <c r="R303" s="42">
        <v>296.57069999999999</v>
      </c>
      <c r="S303" s="42">
        <v>304.20999999999998</v>
      </c>
      <c r="T303" s="42">
        <v>304.45</v>
      </c>
      <c r="U303" s="42">
        <v>300.52</v>
      </c>
      <c r="V303" s="42">
        <v>302.33999999999997</v>
      </c>
      <c r="W303" s="42">
        <v>25384800</v>
      </c>
      <c r="X303" s="42">
        <f>('Pivottable ẨN'!$W303-MSFT!$O$4)/MSFT!$O$8</f>
        <v>-0.25468979351375259</v>
      </c>
      <c r="Y303" s="43">
        <v>44484.291666666664</v>
      </c>
      <c r="Z303" s="42">
        <v>21.8245</v>
      </c>
      <c r="AA303" s="42">
        <v>21.861999999999998</v>
      </c>
      <c r="AB303" s="42">
        <v>21.931000000000001</v>
      </c>
      <c r="AC303" s="42">
        <v>21.661999999999999</v>
      </c>
      <c r="AD303" s="42">
        <v>21.81</v>
      </c>
      <c r="AE303" s="42">
        <f>('Pivottable ẨN'!$AF303-NVDA!$O$4)/NVDA!$O$8</f>
        <v>-1.1984675347716676</v>
      </c>
      <c r="AF303" s="42">
        <v>226994000</v>
      </c>
      <c r="AG303" s="43">
        <v>44484.291666666664</v>
      </c>
      <c r="AH303" s="42">
        <v>21.621300000000002</v>
      </c>
      <c r="AI303" s="42">
        <v>22.5</v>
      </c>
      <c r="AJ303" s="42">
        <v>22.591999999999999</v>
      </c>
      <c r="AK303" s="42">
        <v>22.425999999999998</v>
      </c>
      <c r="AL303" s="42">
        <v>22.5</v>
      </c>
      <c r="AM303" s="42">
        <f>('Pivottable ẨN'!$AN303-SONY!$O$4)/SONY!$O$8</f>
        <v>-0.62386684147228566</v>
      </c>
      <c r="AN303" s="42">
        <v>2882000</v>
      </c>
    </row>
    <row r="304" spans="1:40">
      <c r="A304" s="92">
        <v>43942.291666666664</v>
      </c>
      <c r="B304" s="40">
        <v>65.199399999999997</v>
      </c>
      <c r="C304" s="40">
        <v>67.092500000000001</v>
      </c>
      <c r="D304" s="40">
        <v>69.3125</v>
      </c>
      <c r="E304" s="40">
        <v>66.357500000000002</v>
      </c>
      <c r="F304" s="40">
        <v>69.069999999999993</v>
      </c>
      <c r="G304" s="40">
        <v>180991600</v>
      </c>
      <c r="H304" s="40">
        <f>('Pivottable ẨN'!$G304-AAPL!$O$4)/AAPL!$O$8</f>
        <v>1.6757846121677769</v>
      </c>
      <c r="I304" s="41">
        <v>43942.291666666664</v>
      </c>
      <c r="J304" s="40">
        <v>49.959499999999998</v>
      </c>
      <c r="K304" s="40">
        <v>56.36</v>
      </c>
      <c r="L304" s="40">
        <v>58.6</v>
      </c>
      <c r="M304" s="40">
        <v>55.93</v>
      </c>
      <c r="N304" s="40">
        <v>58.11</v>
      </c>
      <c r="O304" s="40">
        <f>('Pivottable ẨN'!$P304-INTC!$O$4)/INTC!$O$8</f>
        <v>-0.58929617749536556</v>
      </c>
      <c r="P304" s="40">
        <v>25248000</v>
      </c>
      <c r="Q304" s="41">
        <v>43942.291666666664</v>
      </c>
      <c r="R304" s="40">
        <v>161.27799999999999</v>
      </c>
      <c r="S304" s="40">
        <v>167.82</v>
      </c>
      <c r="T304" s="40">
        <v>173.67</v>
      </c>
      <c r="U304" s="40">
        <v>166.11</v>
      </c>
      <c r="V304" s="40">
        <v>173.5</v>
      </c>
      <c r="W304" s="40">
        <v>56203700</v>
      </c>
      <c r="X304" s="40">
        <f>('Pivottable ẨN'!$W304-MSFT!$O$4)/MSFT!$O$8</f>
        <v>2.1692544089661223</v>
      </c>
      <c r="Y304" s="41">
        <v>43942.291666666664</v>
      </c>
      <c r="Z304" s="40">
        <v>6.7141000000000002</v>
      </c>
      <c r="AA304" s="40">
        <v>6.7378</v>
      </c>
      <c r="AB304" s="40">
        <v>7.1192000000000002</v>
      </c>
      <c r="AC304" s="40">
        <v>6.6778000000000004</v>
      </c>
      <c r="AD304" s="40">
        <v>7.0578000000000003</v>
      </c>
      <c r="AE304" s="40">
        <f>('Pivottable ẨN'!$AF304-NVDA!$O$4)/NVDA!$O$8</f>
        <v>1.5277391754178424</v>
      </c>
      <c r="AF304" s="40">
        <v>735160000</v>
      </c>
      <c r="AG304" s="41">
        <v>43942.291666666664</v>
      </c>
      <c r="AH304" s="40">
        <v>11.830500000000001</v>
      </c>
      <c r="AI304" s="40">
        <v>12.41</v>
      </c>
      <c r="AJ304" s="40">
        <v>12.53</v>
      </c>
      <c r="AK304" s="40">
        <v>12.282</v>
      </c>
      <c r="AL304" s="40">
        <v>12.442</v>
      </c>
      <c r="AM304" s="40">
        <f>('Pivottable ẨN'!$AN304-SONY!$O$4)/SONY!$O$8</f>
        <v>2.7816853948359763</v>
      </c>
      <c r="AN304" s="40">
        <v>11018500</v>
      </c>
    </row>
    <row r="305" spans="1:40">
      <c r="A305" s="93">
        <v>44393.291666666664</v>
      </c>
      <c r="B305" s="42">
        <v>143.60560000000001</v>
      </c>
      <c r="C305" s="42">
        <v>146.38999999999999</v>
      </c>
      <c r="D305" s="42">
        <v>149.76</v>
      </c>
      <c r="E305" s="42">
        <v>145.88</v>
      </c>
      <c r="F305" s="42">
        <v>148.46</v>
      </c>
      <c r="G305" s="42">
        <v>93251400</v>
      </c>
      <c r="H305" s="42">
        <f>('Pivottable ẨN'!$G305-AAPL!$O$4)/AAPL!$O$8</f>
        <v>2.2446659989787544E-2</v>
      </c>
      <c r="I305" s="43">
        <v>44393.291666666664</v>
      </c>
      <c r="J305" s="42">
        <v>50.303800000000003</v>
      </c>
      <c r="K305" s="42">
        <v>54.97</v>
      </c>
      <c r="L305" s="42">
        <v>56.93</v>
      </c>
      <c r="M305" s="42">
        <v>54.9</v>
      </c>
      <c r="N305" s="42">
        <v>56.05</v>
      </c>
      <c r="O305" s="42">
        <f>('Pivottable ẨN'!$P305-INTC!$O$4)/INTC!$O$8</f>
        <v>-0.58862904580063669</v>
      </c>
      <c r="P305" s="42">
        <v>25263800</v>
      </c>
      <c r="Q305" s="43">
        <v>44393.291666666664</v>
      </c>
      <c r="R305" s="42">
        <v>273.17680000000001</v>
      </c>
      <c r="S305" s="42">
        <v>280.75</v>
      </c>
      <c r="T305" s="42">
        <v>284.10000000000002</v>
      </c>
      <c r="U305" s="42">
        <v>279.45999999999998</v>
      </c>
      <c r="V305" s="42">
        <v>282.07</v>
      </c>
      <c r="W305" s="42">
        <v>26186800</v>
      </c>
      <c r="X305" s="42">
        <f>('Pivottable ẨN'!$W305-MSFT!$O$4)/MSFT!$O$8</f>
        <v>-0.19161151199206108</v>
      </c>
      <c r="Y305" s="43">
        <v>44393.291666666664</v>
      </c>
      <c r="Z305" s="42">
        <v>18.1267</v>
      </c>
      <c r="AA305" s="42">
        <v>18.161000000000001</v>
      </c>
      <c r="AB305" s="42">
        <v>19.157</v>
      </c>
      <c r="AC305" s="42">
        <v>18.073</v>
      </c>
      <c r="AD305" s="42">
        <v>19.0305</v>
      </c>
      <c r="AE305" s="42">
        <f>('Pivottable ẨN'!$AF305-NVDA!$O$4)/NVDA!$O$8</f>
        <v>1.2759371301226932</v>
      </c>
      <c r="AF305" s="42">
        <v>688224000</v>
      </c>
      <c r="AG305" s="43">
        <v>44393.291666666664</v>
      </c>
      <c r="AH305" s="42">
        <v>19.462599999999998</v>
      </c>
      <c r="AI305" s="42">
        <v>20.3</v>
      </c>
      <c r="AJ305" s="42">
        <v>20.515999999999998</v>
      </c>
      <c r="AK305" s="42">
        <v>20.271999999999998</v>
      </c>
      <c r="AL305" s="42">
        <v>20.443999999999999</v>
      </c>
      <c r="AM305" s="42">
        <f>('Pivottable ẨN'!$AN305-SONY!$O$4)/SONY!$O$8</f>
        <v>-0.60838039979055447</v>
      </c>
      <c r="AN305" s="42">
        <v>2919000</v>
      </c>
    </row>
    <row r="306" spans="1:40">
      <c r="A306" s="92">
        <v>43861.291666666664</v>
      </c>
      <c r="B306" s="40">
        <v>75.016099999999994</v>
      </c>
      <c r="C306" s="40">
        <v>77.377499999999998</v>
      </c>
      <c r="D306" s="40">
        <v>80.67</v>
      </c>
      <c r="E306" s="40">
        <v>77.072500000000005</v>
      </c>
      <c r="F306" s="40">
        <v>80.232500000000002</v>
      </c>
      <c r="G306" s="40">
        <v>199588400</v>
      </c>
      <c r="H306" s="40">
        <f>('Pivottable ẨN'!$G306-AAPL!$O$4)/AAPL!$O$8</f>
        <v>2.0262145773270044</v>
      </c>
      <c r="I306" s="41">
        <v>43861.291666666664</v>
      </c>
      <c r="J306" s="40">
        <v>56.392099999999999</v>
      </c>
      <c r="K306" s="40">
        <v>63.93</v>
      </c>
      <c r="L306" s="40">
        <v>65.98</v>
      </c>
      <c r="M306" s="40">
        <v>63.67</v>
      </c>
      <c r="N306" s="40">
        <v>65.8</v>
      </c>
      <c r="O306" s="40">
        <f>('Pivottable ẨN'!$P306-INTC!$O$4)/INTC!$O$8</f>
        <v>-0.58843481758571559</v>
      </c>
      <c r="P306" s="40">
        <v>25268400</v>
      </c>
      <c r="Q306" s="41">
        <v>43861.291666666664</v>
      </c>
      <c r="R306" s="40">
        <v>163.14840000000001</v>
      </c>
      <c r="S306" s="40">
        <v>170.23</v>
      </c>
      <c r="T306" s="40">
        <v>172.4</v>
      </c>
      <c r="U306" s="40">
        <v>169.58</v>
      </c>
      <c r="V306" s="40">
        <v>172.21</v>
      </c>
      <c r="W306" s="40">
        <v>36142700</v>
      </c>
      <c r="X306" s="40">
        <f>('Pivottable ẨN'!$W306-MSFT!$O$4)/MSFT!$O$8</f>
        <v>0.59143220746156588</v>
      </c>
      <c r="Y306" s="41">
        <v>43861.291666666664</v>
      </c>
      <c r="Z306" s="40">
        <v>5.8864999999999998</v>
      </c>
      <c r="AA306" s="40">
        <v>5.9107000000000003</v>
      </c>
      <c r="AB306" s="40">
        <v>6.1112000000000002</v>
      </c>
      <c r="AC306" s="40">
        <v>5.8688000000000002</v>
      </c>
      <c r="AD306" s="40">
        <v>6.0991999999999997</v>
      </c>
      <c r="AE306" s="40">
        <f>('Pivottable ẨN'!$AF306-NVDA!$O$4)/NVDA!$O$8</f>
        <v>-0.42901636406044202</v>
      </c>
      <c r="AF306" s="40">
        <v>370420000</v>
      </c>
      <c r="AG306" s="41">
        <v>43861.291666666664</v>
      </c>
      <c r="AH306" s="40">
        <v>13.3302</v>
      </c>
      <c r="AI306" s="40">
        <v>14.036</v>
      </c>
      <c r="AJ306" s="40">
        <v>14.198</v>
      </c>
      <c r="AK306" s="40">
        <v>13.981999999999999</v>
      </c>
      <c r="AL306" s="40">
        <v>14.198</v>
      </c>
      <c r="AM306" s="40">
        <f>('Pivottable ẨN'!$AN306-SONY!$O$4)/SONY!$O$8</f>
        <v>0.17347562889792742</v>
      </c>
      <c r="AN306" s="40">
        <v>4787000</v>
      </c>
    </row>
    <row r="307" spans="1:40">
      <c r="A307" s="93">
        <v>44526.291666666664</v>
      </c>
      <c r="B307" s="42">
        <v>154.28270000000001</v>
      </c>
      <c r="C307" s="42">
        <v>156.81</v>
      </c>
      <c r="D307" s="42">
        <v>160.44999999999999</v>
      </c>
      <c r="E307" s="42">
        <v>156.36000000000001</v>
      </c>
      <c r="F307" s="42">
        <v>159.57</v>
      </c>
      <c r="G307" s="42">
        <v>76959800</v>
      </c>
      <c r="H307" s="42">
        <f>('Pivottable ẨN'!$G307-AAPL!$O$4)/AAPL!$O$8</f>
        <v>-0.28454512463918447</v>
      </c>
      <c r="I307" s="43">
        <v>44526.291666666664</v>
      </c>
      <c r="J307" s="42">
        <v>45.241799999999998</v>
      </c>
      <c r="K307" s="42">
        <v>48.78</v>
      </c>
      <c r="L307" s="42">
        <v>49.18</v>
      </c>
      <c r="M307" s="42">
        <v>48.12</v>
      </c>
      <c r="N307" s="42">
        <v>48.9</v>
      </c>
      <c r="O307" s="42">
        <f>('Pivottable ẨN'!$P307-INTC!$O$4)/INTC!$O$8</f>
        <v>-0.58840948347072586</v>
      </c>
      <c r="P307" s="42">
        <v>25269000</v>
      </c>
      <c r="Q307" s="43">
        <v>44526.291666666664</v>
      </c>
      <c r="R307" s="42">
        <v>321.98910000000001</v>
      </c>
      <c r="S307" s="42">
        <v>329.68</v>
      </c>
      <c r="T307" s="42">
        <v>337.93</v>
      </c>
      <c r="U307" s="42">
        <v>328.12</v>
      </c>
      <c r="V307" s="42">
        <v>334.35</v>
      </c>
      <c r="W307" s="42">
        <v>24217200</v>
      </c>
      <c r="X307" s="42">
        <f>('Pivottable ẨN'!$W307-MSFT!$O$4)/MSFT!$O$8</f>
        <v>-0.34652296247226516</v>
      </c>
      <c r="Y307" s="43">
        <v>44526.291666666664</v>
      </c>
      <c r="Z307" s="42">
        <v>31.449000000000002</v>
      </c>
      <c r="AA307" s="42">
        <v>31.503</v>
      </c>
      <c r="AB307" s="42">
        <v>32.71</v>
      </c>
      <c r="AC307" s="42">
        <v>31.35</v>
      </c>
      <c r="AD307" s="42">
        <v>32.6</v>
      </c>
      <c r="AE307" s="42">
        <f>('Pivottable ẨN'!$AF307-NVDA!$O$4)/NVDA!$O$8</f>
        <v>-0.89763662268019206</v>
      </c>
      <c r="AF307" s="42">
        <v>283069000</v>
      </c>
      <c r="AG307" s="43">
        <v>44526.291666666664</v>
      </c>
      <c r="AH307" s="42">
        <v>23.306799999999999</v>
      </c>
      <c r="AI307" s="42">
        <v>24.254000000000001</v>
      </c>
      <c r="AJ307" s="42">
        <v>24.396000000000001</v>
      </c>
      <c r="AK307" s="42">
        <v>24.138000000000002</v>
      </c>
      <c r="AL307" s="42">
        <v>24.26</v>
      </c>
      <c r="AM307" s="42">
        <f>('Pivottable ẨN'!$AN307-SONY!$O$4)/SONY!$O$8</f>
        <v>-1.117968041615087</v>
      </c>
      <c r="AN307" s="42">
        <v>1701500</v>
      </c>
    </row>
    <row r="308" spans="1:40">
      <c r="A308" s="92">
        <v>45454.291666666664</v>
      </c>
      <c r="B308" s="40">
        <v>206.6831</v>
      </c>
      <c r="C308" s="40">
        <v>207.15</v>
      </c>
      <c r="D308" s="40">
        <v>207.16</v>
      </c>
      <c r="E308" s="40">
        <v>193.63</v>
      </c>
      <c r="F308" s="40">
        <v>193.65</v>
      </c>
      <c r="G308" s="40">
        <v>172373300</v>
      </c>
      <c r="H308" s="40">
        <f>('Pivottable ẨN'!$G308-AAPL!$O$4)/AAPL!$O$8</f>
        <v>1.5133851365197208</v>
      </c>
      <c r="I308" s="41">
        <v>45454.291666666664</v>
      </c>
      <c r="J308" s="40">
        <v>30.725100000000001</v>
      </c>
      <c r="K308" s="40">
        <v>30.92</v>
      </c>
      <c r="L308" s="40">
        <v>31.03</v>
      </c>
      <c r="M308" s="40">
        <v>30.53</v>
      </c>
      <c r="N308" s="40">
        <v>30.77</v>
      </c>
      <c r="O308" s="40">
        <f>('Pivottable ẨN'!$P308-INTC!$O$4)/INTC!$O$8</f>
        <v>-0.58596474137421917</v>
      </c>
      <c r="P308" s="40">
        <v>25326900</v>
      </c>
      <c r="Q308" s="41">
        <v>45454.291666666664</v>
      </c>
      <c r="R308" s="40">
        <v>431.9015</v>
      </c>
      <c r="S308" s="40">
        <v>432.68</v>
      </c>
      <c r="T308" s="40">
        <v>432.82</v>
      </c>
      <c r="U308" s="40">
        <v>425.25</v>
      </c>
      <c r="V308" s="40">
        <v>425.48</v>
      </c>
      <c r="W308" s="40">
        <v>14551100</v>
      </c>
      <c r="X308" s="40">
        <f>('Pivottable ẨN'!$W308-MSFT!$O$4)/MSFT!$O$8</f>
        <v>-1.1067735572563333</v>
      </c>
      <c r="Y308" s="41">
        <v>45454.291666666664</v>
      </c>
      <c r="Z308" s="40">
        <v>120.8997</v>
      </c>
      <c r="AA308" s="40">
        <v>120.91</v>
      </c>
      <c r="AB308" s="40">
        <v>122.87</v>
      </c>
      <c r="AC308" s="40">
        <v>118.74</v>
      </c>
      <c r="AD308" s="40">
        <v>121.77</v>
      </c>
      <c r="AE308" s="40">
        <f>('Pivottable ẨN'!$AF308-NVDA!$O$4)/NVDA!$O$8</f>
        <v>-1.2223022485699735</v>
      </c>
      <c r="AF308" s="40">
        <v>222551200</v>
      </c>
      <c r="AG308" s="41">
        <v>45454.291666666664</v>
      </c>
      <c r="AH308" s="40">
        <v>17</v>
      </c>
      <c r="AI308" s="40">
        <v>17</v>
      </c>
      <c r="AJ308" s="40">
        <v>17.018000000000001</v>
      </c>
      <c r="AK308" s="40">
        <v>16.846</v>
      </c>
      <c r="AL308" s="40">
        <v>16.963999999999999</v>
      </c>
      <c r="AM308" s="40">
        <f>('Pivottable ẨN'!$AN308-SONY!$O$4)/SONY!$O$8</f>
        <v>-0.19736186650785148</v>
      </c>
      <c r="AN308" s="40">
        <v>3901000</v>
      </c>
    </row>
    <row r="309" spans="1:40">
      <c r="A309" s="93">
        <v>44788.291666666664</v>
      </c>
      <c r="B309" s="42">
        <v>171.10390000000001</v>
      </c>
      <c r="C309" s="42">
        <v>173.19</v>
      </c>
      <c r="D309" s="42">
        <v>173.39</v>
      </c>
      <c r="E309" s="42">
        <v>171.35</v>
      </c>
      <c r="F309" s="42">
        <v>171.52</v>
      </c>
      <c r="G309" s="42">
        <v>54091700</v>
      </c>
      <c r="H309" s="42">
        <f>('Pivottable ẨN'!$G309-AAPL!$O$4)/AAPL!$O$8</f>
        <v>-0.71546159877762361</v>
      </c>
      <c r="I309" s="43">
        <v>44788.291666666664</v>
      </c>
      <c r="J309" s="42">
        <v>34.5749</v>
      </c>
      <c r="K309" s="42">
        <v>36.340000000000003</v>
      </c>
      <c r="L309" s="42">
        <v>36.43</v>
      </c>
      <c r="M309" s="42">
        <v>35.71</v>
      </c>
      <c r="N309" s="42">
        <v>36.1</v>
      </c>
      <c r="O309" s="42">
        <f>('Pivottable ẨN'!$P309-INTC!$O$4)/INTC!$O$8</f>
        <v>-0.58285286758298349</v>
      </c>
      <c r="P309" s="42">
        <v>25400600</v>
      </c>
      <c r="Q309" s="43">
        <v>44788.291666666664</v>
      </c>
      <c r="R309" s="42">
        <v>287.8854</v>
      </c>
      <c r="S309" s="42">
        <v>293.47000000000003</v>
      </c>
      <c r="T309" s="42">
        <v>294.18</v>
      </c>
      <c r="U309" s="42">
        <v>290.11</v>
      </c>
      <c r="V309" s="42">
        <v>291</v>
      </c>
      <c r="W309" s="42">
        <v>18085700</v>
      </c>
      <c r="X309" s="42">
        <f>('Pivottable ẨN'!$W309-MSFT!$O$4)/MSFT!$O$8</f>
        <v>-0.82877294146260394</v>
      </c>
      <c r="Y309" s="43">
        <v>44788.291666666664</v>
      </c>
      <c r="Z309" s="42">
        <v>19.009</v>
      </c>
      <c r="AA309" s="42">
        <v>19.032</v>
      </c>
      <c r="AB309" s="42">
        <v>19.164000000000001</v>
      </c>
      <c r="AC309" s="42">
        <v>18.613</v>
      </c>
      <c r="AD309" s="42">
        <v>18.701000000000001</v>
      </c>
      <c r="AE309" s="42">
        <f>('Pivottable ẨN'!$AF309-NVDA!$O$4)/NVDA!$O$8</f>
        <v>3.9040591023514808E-2</v>
      </c>
      <c r="AF309" s="42">
        <v>457666000</v>
      </c>
      <c r="AG309" s="43">
        <v>44788.291666666664</v>
      </c>
      <c r="AH309" s="42">
        <v>16.920100000000001</v>
      </c>
      <c r="AI309" s="42">
        <v>17.384</v>
      </c>
      <c r="AJ309" s="42">
        <v>17.452000000000002</v>
      </c>
      <c r="AK309" s="42">
        <v>17.295999999999999</v>
      </c>
      <c r="AL309" s="42">
        <v>17.353999999999999</v>
      </c>
      <c r="AM309" s="42">
        <f>('Pivottable ẨN'!$AN309-SONY!$O$4)/SONY!$O$8</f>
        <v>-1.1123175831636445</v>
      </c>
      <c r="AN309" s="42">
        <v>1715000</v>
      </c>
    </row>
    <row r="310" spans="1:40">
      <c r="A310" s="92">
        <v>44511.291666666664</v>
      </c>
      <c r="B310" s="40">
        <v>145.48679999999999</v>
      </c>
      <c r="C310" s="40">
        <v>147.87</v>
      </c>
      <c r="D310" s="40">
        <v>149.43</v>
      </c>
      <c r="E310" s="40">
        <v>147.68</v>
      </c>
      <c r="F310" s="40">
        <v>148.96</v>
      </c>
      <c r="G310" s="40">
        <v>41000000</v>
      </c>
      <c r="H310" s="40">
        <f>('Pivottable ẨN'!$G310-AAPL!$O$4)/AAPL!$O$8</f>
        <v>-0.9621558674085201</v>
      </c>
      <c r="I310" s="41">
        <v>44511.291666666664</v>
      </c>
      <c r="J310" s="40">
        <v>46.864899999999999</v>
      </c>
      <c r="K310" s="40">
        <v>50.53</v>
      </c>
      <c r="L310" s="40">
        <v>51.07</v>
      </c>
      <c r="M310" s="40">
        <v>50.41</v>
      </c>
      <c r="N310" s="40">
        <v>51.01</v>
      </c>
      <c r="O310" s="40">
        <f>('Pivottable ẨN'!$P310-INTC!$O$4)/INTC!$O$8</f>
        <v>-0.58203373119831625</v>
      </c>
      <c r="P310" s="40">
        <v>25420000</v>
      </c>
      <c r="Q310" s="41">
        <v>44511.291666666664</v>
      </c>
      <c r="R310" s="40">
        <v>324.08199999999999</v>
      </c>
      <c r="S310" s="40">
        <v>332.43</v>
      </c>
      <c r="T310" s="40">
        <v>333.77</v>
      </c>
      <c r="U310" s="40">
        <v>330.51</v>
      </c>
      <c r="V310" s="40">
        <v>331.25</v>
      </c>
      <c r="W310" s="40">
        <v>16849800</v>
      </c>
      <c r="X310" s="40">
        <f>('Pivottable ẨN'!$W310-MSFT!$O$4)/MSFT!$O$8</f>
        <v>-0.92597798900955974</v>
      </c>
      <c r="Y310" s="41">
        <v>44511.291666666664</v>
      </c>
      <c r="Z310" s="40">
        <v>30.337900000000001</v>
      </c>
      <c r="AA310" s="40">
        <v>30.39</v>
      </c>
      <c r="AB310" s="40">
        <v>30.59</v>
      </c>
      <c r="AC310" s="40">
        <v>29.777000000000001</v>
      </c>
      <c r="AD310" s="40">
        <v>30.468</v>
      </c>
      <c r="AE310" s="40">
        <f>('Pivottable ẨN'!$AF310-NVDA!$O$4)/NVDA!$O$8</f>
        <v>-0.63420906536538646</v>
      </c>
      <c r="AF310" s="40">
        <v>332172000</v>
      </c>
      <c r="AG310" s="41">
        <v>44511.291666666664</v>
      </c>
      <c r="AH310" s="40">
        <v>23.254899999999999</v>
      </c>
      <c r="AI310" s="40">
        <v>24.2</v>
      </c>
      <c r="AJ310" s="40">
        <v>24.417999999999999</v>
      </c>
      <c r="AK310" s="40">
        <v>24.164000000000001</v>
      </c>
      <c r="AL310" s="40">
        <v>24.416</v>
      </c>
      <c r="AM310" s="40">
        <f>('Pivottable ẨN'!$AN310-SONY!$O$4)/SONY!$O$8</f>
        <v>-0.94196672466460163</v>
      </c>
      <c r="AN310" s="40">
        <v>2122000</v>
      </c>
    </row>
    <row r="311" spans="1:40">
      <c r="A311" s="93">
        <v>44718.291666666664</v>
      </c>
      <c r="B311" s="42">
        <v>144.17939999999999</v>
      </c>
      <c r="C311" s="42">
        <v>146.13999999999999</v>
      </c>
      <c r="D311" s="42">
        <v>148.57</v>
      </c>
      <c r="E311" s="42">
        <v>144.9</v>
      </c>
      <c r="F311" s="42">
        <v>147.03</v>
      </c>
      <c r="G311" s="42">
        <v>71598400</v>
      </c>
      <c r="H311" s="42">
        <f>('Pivottable ẨN'!$G311-AAPL!$O$4)/AAPL!$O$8</f>
        <v>-0.38557300122035332</v>
      </c>
      <c r="I311" s="43">
        <v>44718.291666666664</v>
      </c>
      <c r="J311" s="42">
        <v>40.822800000000001</v>
      </c>
      <c r="K311" s="42">
        <v>43.34</v>
      </c>
      <c r="L311" s="42">
        <v>44.04</v>
      </c>
      <c r="M311" s="42">
        <v>43.08</v>
      </c>
      <c r="N311" s="42">
        <v>43.81</v>
      </c>
      <c r="O311" s="42">
        <f>('Pivottable ẨN'!$P311-INTC!$O$4)/INTC!$O$8</f>
        <v>-0.58131170892110962</v>
      </c>
      <c r="P311" s="42">
        <v>25437100</v>
      </c>
      <c r="Q311" s="43">
        <v>44718.291666666664</v>
      </c>
      <c r="R311" s="42">
        <v>263.63589999999999</v>
      </c>
      <c r="S311" s="42">
        <v>268.75</v>
      </c>
      <c r="T311" s="42">
        <v>274.18</v>
      </c>
      <c r="U311" s="42">
        <v>267.22000000000003</v>
      </c>
      <c r="V311" s="42">
        <v>272.06</v>
      </c>
      <c r="W311" s="42">
        <v>22400300</v>
      </c>
      <c r="X311" s="42">
        <f>('Pivottable ẨN'!$W311-MSFT!$O$4)/MSFT!$O$8</f>
        <v>-0.48942437107171821</v>
      </c>
      <c r="Y311" s="43">
        <v>44718.291666666664</v>
      </c>
      <c r="Z311" s="42">
        <v>18.7593</v>
      </c>
      <c r="AA311" s="42">
        <v>18.786000000000001</v>
      </c>
      <c r="AB311" s="42">
        <v>19.337</v>
      </c>
      <c r="AC311" s="42">
        <v>18.564</v>
      </c>
      <c r="AD311" s="42">
        <v>19.138999999999999</v>
      </c>
      <c r="AE311" s="42">
        <f>('Pivottable ẨN'!$AF311-NVDA!$O$4)/NVDA!$O$8</f>
        <v>-0.15012210109142818</v>
      </c>
      <c r="AF311" s="42">
        <v>422406000</v>
      </c>
      <c r="AG311" s="43">
        <v>44718.291666666664</v>
      </c>
      <c r="AH311" s="42">
        <v>17.967400000000001</v>
      </c>
      <c r="AI311" s="42">
        <v>18.46</v>
      </c>
      <c r="AJ311" s="42">
        <v>18.658000000000001</v>
      </c>
      <c r="AK311" s="42">
        <v>18.385999999999999</v>
      </c>
      <c r="AL311" s="42">
        <v>18.571999999999999</v>
      </c>
      <c r="AM311" s="42">
        <f>('Pivottable ẨN'!$AN311-SONY!$O$4)/SONY!$O$8</f>
        <v>-0.85093156072469545</v>
      </c>
      <c r="AN311" s="42">
        <v>2339500</v>
      </c>
    </row>
    <row r="312" spans="1:40">
      <c r="A312" s="92">
        <v>44741.291666666664</v>
      </c>
      <c r="B312" s="40">
        <v>137.3621</v>
      </c>
      <c r="C312" s="40">
        <v>139.22999999999999</v>
      </c>
      <c r="D312" s="40">
        <v>140.66999999999999</v>
      </c>
      <c r="E312" s="40">
        <v>136.66999999999999</v>
      </c>
      <c r="F312" s="40">
        <v>137.46</v>
      </c>
      <c r="G312" s="40">
        <v>66242400</v>
      </c>
      <c r="H312" s="40">
        <f>('Pivottable ẨN'!$G312-AAPL!$O$4)/AAPL!$O$8</f>
        <v>-0.48649912256342426</v>
      </c>
      <c r="I312" s="41">
        <v>44741.291666666664</v>
      </c>
      <c r="J312" s="40">
        <v>35.124200000000002</v>
      </c>
      <c r="K312" s="40">
        <v>37.29</v>
      </c>
      <c r="L312" s="40">
        <v>37.6</v>
      </c>
      <c r="M312" s="40">
        <v>37.020000000000003</v>
      </c>
      <c r="N312" s="40">
        <v>37.54</v>
      </c>
      <c r="O312" s="40">
        <f>('Pivottable ẨN'!$P312-INTC!$O$4)/INTC!$O$8</f>
        <v>-0.58130748656861142</v>
      </c>
      <c r="P312" s="40">
        <v>25437200</v>
      </c>
      <c r="Q312" s="41">
        <v>44741.291666666664</v>
      </c>
      <c r="R312" s="40">
        <v>255.3074</v>
      </c>
      <c r="S312" s="40">
        <v>260.26</v>
      </c>
      <c r="T312" s="40">
        <v>261.97000000000003</v>
      </c>
      <c r="U312" s="40">
        <v>255.76</v>
      </c>
      <c r="V312" s="40">
        <v>257.58999999999997</v>
      </c>
      <c r="W312" s="40">
        <v>20069800</v>
      </c>
      <c r="X312" s="40">
        <f>('Pivottable ẨN'!$W312-MSFT!$O$4)/MSFT!$O$8</f>
        <v>-0.67272104823668344</v>
      </c>
      <c r="Y312" s="41">
        <v>44741.291666666664</v>
      </c>
      <c r="Z312" s="40">
        <v>15.523199999999999</v>
      </c>
      <c r="AA312" s="40">
        <v>15.542</v>
      </c>
      <c r="AB312" s="40">
        <v>15.82</v>
      </c>
      <c r="AC312" s="40">
        <v>15.17</v>
      </c>
      <c r="AD312" s="40">
        <v>15.814</v>
      </c>
      <c r="AE312" s="40">
        <f>('Pivottable ẨN'!$AF312-NVDA!$O$4)/NVDA!$O$8</f>
        <v>0.17147593468629085</v>
      </c>
      <c r="AF312" s="40">
        <v>482352000</v>
      </c>
      <c r="AG312" s="41">
        <v>44741.291666666664</v>
      </c>
      <c r="AH312" s="40">
        <v>16.236899999999999</v>
      </c>
      <c r="AI312" s="40">
        <v>16.681999999999999</v>
      </c>
      <c r="AJ312" s="40">
        <v>16.731999999999999</v>
      </c>
      <c r="AK312" s="40">
        <v>16.5</v>
      </c>
      <c r="AL312" s="40">
        <v>16.725999999999999</v>
      </c>
      <c r="AM312" s="40">
        <f>('Pivottable ẨN'!$AN312-SONY!$O$4)/SONY!$O$8</f>
        <v>-0.70883299448286485</v>
      </c>
      <c r="AN312" s="40">
        <v>2679000</v>
      </c>
    </row>
    <row r="313" spans="1:40">
      <c r="A313" s="93">
        <v>44180.291666666664</v>
      </c>
      <c r="B313" s="42">
        <v>125.04810000000001</v>
      </c>
      <c r="C313" s="42">
        <v>127.88</v>
      </c>
      <c r="D313" s="42">
        <v>127.9</v>
      </c>
      <c r="E313" s="42">
        <v>124.13</v>
      </c>
      <c r="F313" s="42">
        <v>124.34</v>
      </c>
      <c r="G313" s="42">
        <v>157243700</v>
      </c>
      <c r="H313" s="42">
        <f>('Pivottable ẨN'!$G313-AAPL!$O$4)/AAPL!$O$8</f>
        <v>1.2282895716444173</v>
      </c>
      <c r="I313" s="43">
        <v>44180.291666666664</v>
      </c>
      <c r="J313" s="42">
        <v>45.807000000000002</v>
      </c>
      <c r="K313" s="42">
        <v>50.67</v>
      </c>
      <c r="L313" s="42">
        <v>51.01</v>
      </c>
      <c r="M313" s="42">
        <v>50.21</v>
      </c>
      <c r="N313" s="42">
        <v>50.98</v>
      </c>
      <c r="O313" s="42">
        <f>('Pivottable ẨN'!$P313-INTC!$O$4)/INTC!$O$8</f>
        <v>-0.58010833845909859</v>
      </c>
      <c r="P313" s="42">
        <v>25465600</v>
      </c>
      <c r="Q313" s="43">
        <v>44180.291666666664</v>
      </c>
      <c r="R313" s="42">
        <v>207.3963</v>
      </c>
      <c r="S313" s="42">
        <v>214.13</v>
      </c>
      <c r="T313" s="42">
        <v>215.42</v>
      </c>
      <c r="U313" s="42">
        <v>212.24</v>
      </c>
      <c r="V313" s="42">
        <v>215.17</v>
      </c>
      <c r="W313" s="42">
        <v>27000600</v>
      </c>
      <c r="X313" s="42">
        <f>('Pivottable ẨN'!$W313-MSFT!$O$4)/MSFT!$O$8</f>
        <v>-0.12760514602902792</v>
      </c>
      <c r="Y313" s="43">
        <v>44180.291666666664</v>
      </c>
      <c r="Z313" s="42">
        <v>13.3276</v>
      </c>
      <c r="AA313" s="42">
        <v>13.3605</v>
      </c>
      <c r="AB313" s="42">
        <v>13.464</v>
      </c>
      <c r="AC313" s="42">
        <v>13.1868</v>
      </c>
      <c r="AD313" s="42">
        <v>13.4397</v>
      </c>
      <c r="AE313" s="42">
        <f>('Pivottable ẨN'!$AF313-NVDA!$O$4)/NVDA!$O$8</f>
        <v>-1.3807525589543543</v>
      </c>
      <c r="AF313" s="42">
        <v>193016000</v>
      </c>
      <c r="AG313" s="43">
        <v>44180.291666666664</v>
      </c>
      <c r="AH313" s="42">
        <v>18.006399999999999</v>
      </c>
      <c r="AI313" s="42">
        <v>18.829999999999998</v>
      </c>
      <c r="AJ313" s="42">
        <v>18.928000000000001</v>
      </c>
      <c r="AK313" s="42">
        <v>18.71</v>
      </c>
      <c r="AL313" s="42">
        <v>18.760000000000002</v>
      </c>
      <c r="AM313" s="42">
        <f>('Pivottable ẨN'!$AN313-SONY!$O$4)/SONY!$O$8</f>
        <v>-0.10507104513429137</v>
      </c>
      <c r="AN313" s="42">
        <v>4121500</v>
      </c>
    </row>
    <row r="314" spans="1:40">
      <c r="A314" s="92">
        <v>44322.291666666664</v>
      </c>
      <c r="B314" s="40">
        <v>127.0565</v>
      </c>
      <c r="C314" s="40">
        <v>129.74</v>
      </c>
      <c r="D314" s="40">
        <v>129.75</v>
      </c>
      <c r="E314" s="40">
        <v>127.13</v>
      </c>
      <c r="F314" s="40">
        <v>127.89</v>
      </c>
      <c r="G314" s="40">
        <v>78128300</v>
      </c>
      <c r="H314" s="40">
        <f>('Pivottable ẨN'!$G314-AAPL!$O$4)/AAPL!$O$8</f>
        <v>-0.26252642172854623</v>
      </c>
      <c r="I314" s="41">
        <v>44322.291666666664</v>
      </c>
      <c r="J314" s="40">
        <v>52.3354</v>
      </c>
      <c r="K314" s="40">
        <v>57.19</v>
      </c>
      <c r="L314" s="40">
        <v>57.25</v>
      </c>
      <c r="M314" s="40">
        <v>56.25</v>
      </c>
      <c r="N314" s="40">
        <v>56.62</v>
      </c>
      <c r="O314" s="40">
        <f>('Pivottable ẨN'!$P314-INTC!$O$4)/INTC!$O$8</f>
        <v>-0.57741869991769135</v>
      </c>
      <c r="P314" s="40">
        <v>25529300</v>
      </c>
      <c r="Q314" s="41">
        <v>44322.291666666664</v>
      </c>
      <c r="R314" s="40">
        <v>242.43379999999999</v>
      </c>
      <c r="S314" s="40">
        <v>249.73</v>
      </c>
      <c r="T314" s="40">
        <v>249.86</v>
      </c>
      <c r="U314" s="40">
        <v>244.69</v>
      </c>
      <c r="V314" s="40">
        <v>246.45</v>
      </c>
      <c r="W314" s="40">
        <v>26491100</v>
      </c>
      <c r="X314" s="40">
        <f>('Pivottable ẨN'!$W314-MSFT!$O$4)/MSFT!$O$8</f>
        <v>-0.16767794457678584</v>
      </c>
      <c r="Y314" s="41">
        <v>44322.291666666664</v>
      </c>
      <c r="Z314" s="40">
        <v>14.4922</v>
      </c>
      <c r="AA314" s="40">
        <v>14.523</v>
      </c>
      <c r="AB314" s="40">
        <v>14.571199999999999</v>
      </c>
      <c r="AC314" s="40">
        <v>14.218</v>
      </c>
      <c r="AD314" s="40">
        <v>14.495200000000001</v>
      </c>
      <c r="AE314" s="40">
        <f>('Pivottable ẨN'!$AF314-NVDA!$O$4)/NVDA!$O$8</f>
        <v>-1.3787997733636044</v>
      </c>
      <c r="AF314" s="40">
        <v>193380000</v>
      </c>
      <c r="AG314" s="41">
        <v>44322.291666666664</v>
      </c>
      <c r="AH314" s="40">
        <v>18.743500000000001</v>
      </c>
      <c r="AI314" s="40">
        <v>19.55</v>
      </c>
      <c r="AJ314" s="40">
        <v>19.654</v>
      </c>
      <c r="AK314" s="40">
        <v>19.411999999999999</v>
      </c>
      <c r="AL314" s="40">
        <v>19.635999999999999</v>
      </c>
      <c r="AM314" s="40">
        <f>('Pivottable ẨN'!$AN314-SONY!$O$4)/SONY!$O$8</f>
        <v>-0.10130407283332973</v>
      </c>
      <c r="AN314" s="40">
        <v>4130500</v>
      </c>
    </row>
    <row r="315" spans="1:40">
      <c r="A315" s="93">
        <v>44887.291666666664</v>
      </c>
      <c r="B315" s="42">
        <v>148.61709999999999</v>
      </c>
      <c r="C315" s="42">
        <v>150.18</v>
      </c>
      <c r="D315" s="42">
        <v>150.41999999999999</v>
      </c>
      <c r="E315" s="42">
        <v>146.93</v>
      </c>
      <c r="F315" s="42">
        <v>148.13</v>
      </c>
      <c r="G315" s="42">
        <v>51804100</v>
      </c>
      <c r="H315" s="42">
        <f>('Pivottable ẨN'!$G315-AAPL!$O$4)/AAPL!$O$8</f>
        <v>-0.75856813260593003</v>
      </c>
      <c r="I315" s="43">
        <v>44887.291666666664</v>
      </c>
      <c r="J315" s="42">
        <v>28.754799999999999</v>
      </c>
      <c r="K315" s="42">
        <v>29.82</v>
      </c>
      <c r="L315" s="42">
        <v>29.86</v>
      </c>
      <c r="M315" s="42">
        <v>29.06</v>
      </c>
      <c r="N315" s="42">
        <v>29.14</v>
      </c>
      <c r="O315" s="42">
        <f>('Pivottable ẨN'!$P315-INTC!$O$4)/INTC!$O$8</f>
        <v>-0.57510485074863149</v>
      </c>
      <c r="P315" s="42">
        <v>25584100</v>
      </c>
      <c r="Q315" s="43">
        <v>44887.291666666664</v>
      </c>
      <c r="R315" s="42">
        <v>241.55619999999999</v>
      </c>
      <c r="S315" s="42">
        <v>245.03</v>
      </c>
      <c r="T315" s="42">
        <v>245.31</v>
      </c>
      <c r="U315" s="42">
        <v>240.71</v>
      </c>
      <c r="V315" s="42">
        <v>243.59</v>
      </c>
      <c r="W315" s="42">
        <v>19665700</v>
      </c>
      <c r="X315" s="42">
        <f>('Pivottable ẨN'!$W315-MSFT!$O$4)/MSFT!$O$8</f>
        <v>-0.70450400779144107</v>
      </c>
      <c r="Y315" s="43">
        <v>44887.291666666664</v>
      </c>
      <c r="Z315" s="42">
        <v>16.023299999999999</v>
      </c>
      <c r="AA315" s="42">
        <v>16.038</v>
      </c>
      <c r="AB315" s="42">
        <v>16.058</v>
      </c>
      <c r="AC315" s="42">
        <v>15.122</v>
      </c>
      <c r="AD315" s="42">
        <v>15.327999999999999</v>
      </c>
      <c r="AE315" s="42">
        <f>('Pivottable ẨN'!$AF315-NVDA!$O$4)/NVDA!$O$8</f>
        <v>0.12058548382405745</v>
      </c>
      <c r="AF315" s="42">
        <v>472866000</v>
      </c>
      <c r="AG315" s="43">
        <v>44887.291666666664</v>
      </c>
      <c r="AH315" s="42">
        <v>15.8756</v>
      </c>
      <c r="AI315" s="42">
        <v>16.248000000000001</v>
      </c>
      <c r="AJ315" s="42">
        <v>16.268000000000001</v>
      </c>
      <c r="AK315" s="42">
        <v>16.100000000000001</v>
      </c>
      <c r="AL315" s="42">
        <v>16.167999999999999</v>
      </c>
      <c r="AM315" s="42">
        <f>('Pivottable ẨN'!$AN315-SONY!$O$4)/SONY!$O$8</f>
        <v>-0.52174003686843684</v>
      </c>
      <c r="AN315" s="42">
        <v>3126000</v>
      </c>
    </row>
    <row r="316" spans="1:40">
      <c r="A316" s="92">
        <v>44669.291666666664</v>
      </c>
      <c r="B316" s="40">
        <v>162.6165</v>
      </c>
      <c r="C316" s="40">
        <v>165.07</v>
      </c>
      <c r="D316" s="40">
        <v>166.6</v>
      </c>
      <c r="E316" s="40">
        <v>163.57</v>
      </c>
      <c r="F316" s="40">
        <v>163.92</v>
      </c>
      <c r="G316" s="40">
        <v>69023900</v>
      </c>
      <c r="H316" s="40">
        <f>('Pivottable ẨN'!$G316-AAPL!$O$4)/AAPL!$O$8</f>
        <v>-0.43408575316167824</v>
      </c>
      <c r="I316" s="41">
        <v>44669.291666666664</v>
      </c>
      <c r="J316" s="40">
        <v>43.586500000000001</v>
      </c>
      <c r="K316" s="40">
        <v>46.64</v>
      </c>
      <c r="L316" s="40">
        <v>46.89</v>
      </c>
      <c r="M316" s="40">
        <v>45.52</v>
      </c>
      <c r="N316" s="40">
        <v>45.53</v>
      </c>
      <c r="O316" s="40">
        <f>('Pivottable ẨN'!$P316-INTC!$O$4)/INTC!$O$8</f>
        <v>-0.57472483902378591</v>
      </c>
      <c r="P316" s="40">
        <v>25593100</v>
      </c>
      <c r="Q316" s="41">
        <v>44669.291666666664</v>
      </c>
      <c r="R316" s="40">
        <v>274.54239999999999</v>
      </c>
      <c r="S316" s="40">
        <v>280.52</v>
      </c>
      <c r="T316" s="40">
        <v>282.45999999999998</v>
      </c>
      <c r="U316" s="40">
        <v>278.33999999999997</v>
      </c>
      <c r="V316" s="40">
        <v>278.91000000000003</v>
      </c>
      <c r="W316" s="40">
        <v>20778000</v>
      </c>
      <c r="X316" s="40">
        <f>('Pivottable ẨN'!$W316-MSFT!$O$4)/MSFT!$O$8</f>
        <v>-0.61702025151141926</v>
      </c>
      <c r="Y316" s="41">
        <v>44669.291666666664</v>
      </c>
      <c r="Z316" s="40">
        <v>21.751999999999999</v>
      </c>
      <c r="AA316" s="40">
        <v>21.783000000000001</v>
      </c>
      <c r="AB316" s="40">
        <v>22.088000000000001</v>
      </c>
      <c r="AC316" s="40">
        <v>21.079000000000001</v>
      </c>
      <c r="AD316" s="40">
        <v>21.2</v>
      </c>
      <c r="AE316" s="40">
        <f>('Pivottable ẨN'!$AF316-NVDA!$O$4)/NVDA!$O$8</f>
        <v>0.40403445823962791</v>
      </c>
      <c r="AF316" s="40">
        <v>525701000</v>
      </c>
      <c r="AG316" s="41">
        <v>44669.291666666664</v>
      </c>
      <c r="AH316" s="40">
        <v>17.223800000000001</v>
      </c>
      <c r="AI316" s="40">
        <v>17.696000000000002</v>
      </c>
      <c r="AJ316" s="40">
        <v>17.864000000000001</v>
      </c>
      <c r="AK316" s="40">
        <v>17.585999999999999</v>
      </c>
      <c r="AL316" s="40">
        <v>17.675999999999998</v>
      </c>
      <c r="AM316" s="40">
        <f>('Pivottable ẨN'!$AN316-SONY!$O$4)/SONY!$O$8</f>
        <v>-6.8238427080444253E-2</v>
      </c>
      <c r="AN316" s="40">
        <v>4209500</v>
      </c>
    </row>
    <row r="317" spans="1:40">
      <c r="A317" s="93">
        <v>44904.291666666664</v>
      </c>
      <c r="B317" s="42">
        <v>140.6806</v>
      </c>
      <c r="C317" s="42">
        <v>142.16</v>
      </c>
      <c r="D317" s="42">
        <v>145.57</v>
      </c>
      <c r="E317" s="42">
        <v>140.9</v>
      </c>
      <c r="F317" s="42">
        <v>142.34</v>
      </c>
      <c r="G317" s="42">
        <v>76097000</v>
      </c>
      <c r="H317" s="42">
        <f>('Pivottable ẨN'!$G317-AAPL!$O$4)/AAPL!$O$8</f>
        <v>-0.30080335045972251</v>
      </c>
      <c r="I317" s="43">
        <v>44904.291666666664</v>
      </c>
      <c r="J317" s="42">
        <v>27.231200000000001</v>
      </c>
      <c r="K317" s="42">
        <v>28.24</v>
      </c>
      <c r="L317" s="42">
        <v>28.78</v>
      </c>
      <c r="M317" s="42">
        <v>28.19</v>
      </c>
      <c r="N317" s="42">
        <v>28.39</v>
      </c>
      <c r="O317" s="42">
        <f>('Pivottable ẨN'!$P317-INTC!$O$4)/INTC!$O$8</f>
        <v>-0.57268966511961272</v>
      </c>
      <c r="P317" s="42">
        <v>25641300</v>
      </c>
      <c r="Q317" s="43">
        <v>44904.291666666664</v>
      </c>
      <c r="R317" s="42">
        <v>241.94069999999999</v>
      </c>
      <c r="S317" s="42">
        <v>245.42</v>
      </c>
      <c r="T317" s="42">
        <v>248.31</v>
      </c>
      <c r="U317" s="42">
        <v>244.16</v>
      </c>
      <c r="V317" s="42">
        <v>244.7</v>
      </c>
      <c r="W317" s="42">
        <v>20609700</v>
      </c>
      <c r="X317" s="42">
        <f>('Pivottable ẨN'!$W317-MSFT!$O$4)/MSFT!$O$8</f>
        <v>-0.63025725248411335</v>
      </c>
      <c r="Y317" s="43">
        <v>44904.291666666664</v>
      </c>
      <c r="Z317" s="42">
        <v>16.989799999999999</v>
      </c>
      <c r="AA317" s="42">
        <v>17.001000000000001</v>
      </c>
      <c r="AB317" s="42">
        <v>17.582999999999998</v>
      </c>
      <c r="AC317" s="42">
        <v>16.975000000000001</v>
      </c>
      <c r="AD317" s="42">
        <v>17.16</v>
      </c>
      <c r="AE317" s="42">
        <f>('Pivottable ẨN'!$AF317-NVDA!$O$4)/NVDA!$O$8</f>
        <v>8.0199302705472916E-2</v>
      </c>
      <c r="AF317" s="42">
        <v>465338000</v>
      </c>
      <c r="AG317" s="43">
        <v>44904.291666666664</v>
      </c>
      <c r="AH317" s="42">
        <v>15.7075</v>
      </c>
      <c r="AI317" s="42">
        <v>16.076000000000001</v>
      </c>
      <c r="AJ317" s="42">
        <v>16.187999999999999</v>
      </c>
      <c r="AK317" s="42">
        <v>15.896000000000001</v>
      </c>
      <c r="AL317" s="42">
        <v>15.896000000000001</v>
      </c>
      <c r="AM317" s="42">
        <f>('Pivottable ẨN'!$AN317-SONY!$O$4)/SONY!$O$8</f>
        <v>0.29611150491812294</v>
      </c>
      <c r="AN317" s="42">
        <v>5080000</v>
      </c>
    </row>
    <row r="318" spans="1:40">
      <c r="A318" s="92">
        <v>44110.291666666664</v>
      </c>
      <c r="B318" s="40">
        <v>110.4635</v>
      </c>
      <c r="C318" s="40">
        <v>113.16</v>
      </c>
      <c r="D318" s="40">
        <v>116.12</v>
      </c>
      <c r="E318" s="40">
        <v>112.25</v>
      </c>
      <c r="F318" s="40">
        <v>115.7</v>
      </c>
      <c r="G318" s="40">
        <v>161498200</v>
      </c>
      <c r="H318" s="40">
        <f>('Pivottable ẨN'!$G318-AAPL!$O$4)/AAPL!$O$8</f>
        <v>1.308459508771769</v>
      </c>
      <c r="I318" s="41">
        <v>44110.291666666664</v>
      </c>
      <c r="J318" s="40">
        <v>46.104399999999998</v>
      </c>
      <c r="K318" s="40">
        <v>51.37</v>
      </c>
      <c r="L318" s="40">
        <v>52.7</v>
      </c>
      <c r="M318" s="40">
        <v>51.23</v>
      </c>
      <c r="N318" s="40">
        <v>51.71</v>
      </c>
      <c r="O318" s="40">
        <f>('Pivottable ẨN'!$P318-INTC!$O$4)/INTC!$O$8</f>
        <v>-0.57262632983213846</v>
      </c>
      <c r="P318" s="40">
        <v>25642800</v>
      </c>
      <c r="Q318" s="41">
        <v>44110.291666666664</v>
      </c>
      <c r="R318" s="40">
        <v>198.91390000000001</v>
      </c>
      <c r="S318" s="40">
        <v>205.91</v>
      </c>
      <c r="T318" s="40">
        <v>210.18</v>
      </c>
      <c r="U318" s="40">
        <v>204.82</v>
      </c>
      <c r="V318" s="40">
        <v>208.82</v>
      </c>
      <c r="W318" s="40">
        <v>28554300</v>
      </c>
      <c r="X318" s="40">
        <f>('Pivottable ẨN'!$W318-MSFT!$O$4)/MSFT!$O$8</f>
        <v>-5.4047395449230064E-3</v>
      </c>
      <c r="Y318" s="41">
        <v>44110.291666666664</v>
      </c>
      <c r="Z318" s="40">
        <v>13.698600000000001</v>
      </c>
      <c r="AA318" s="40">
        <v>13.736499999999999</v>
      </c>
      <c r="AB318" s="40">
        <v>14.141999999999999</v>
      </c>
      <c r="AC318" s="40">
        <v>13.664999999999999</v>
      </c>
      <c r="AD318" s="40">
        <v>13.83</v>
      </c>
      <c r="AE318" s="40">
        <f>('Pivottable ẨN'!$AF318-NVDA!$O$4)/NVDA!$O$8</f>
        <v>1.7920090056385485</v>
      </c>
      <c r="AF318" s="40">
        <v>784420000</v>
      </c>
      <c r="AG318" s="41">
        <v>44110.291666666664</v>
      </c>
      <c r="AH318" s="40">
        <v>14.0647</v>
      </c>
      <c r="AI318" s="40">
        <v>14.708</v>
      </c>
      <c r="AJ318" s="40">
        <v>14.882</v>
      </c>
      <c r="AK318" s="40">
        <v>14.686</v>
      </c>
      <c r="AL318" s="40">
        <v>14.868</v>
      </c>
      <c r="AM318" s="40">
        <f>('Pivottable ẨN'!$AN318-SONY!$O$4)/SONY!$O$8</f>
        <v>-4.9612841814578389E-2</v>
      </c>
      <c r="AN318" s="40">
        <v>4254000</v>
      </c>
    </row>
    <row r="319" spans="1:40">
      <c r="A319" s="93">
        <v>43935.291666666664</v>
      </c>
      <c r="B319" s="42">
        <v>69.7376</v>
      </c>
      <c r="C319" s="42">
        <v>71.762500000000003</v>
      </c>
      <c r="D319" s="42">
        <v>72.0625</v>
      </c>
      <c r="E319" s="42">
        <v>69.512500000000003</v>
      </c>
      <c r="F319" s="42">
        <v>70</v>
      </c>
      <c r="G319" s="42">
        <v>194994800</v>
      </c>
      <c r="H319" s="42">
        <f>('Pivottable ẨN'!$G319-AAPL!$O$4)/AAPL!$O$8</f>
        <v>1.9396547881183539</v>
      </c>
      <c r="I319" s="43">
        <v>43935.291666666664</v>
      </c>
      <c r="J319" s="42">
        <v>53.7712</v>
      </c>
      <c r="K319" s="42">
        <v>60.66</v>
      </c>
      <c r="L319" s="42">
        <v>60.9</v>
      </c>
      <c r="M319" s="42">
        <v>59.51</v>
      </c>
      <c r="N319" s="42">
        <v>60.04</v>
      </c>
      <c r="O319" s="42">
        <f>('Pivottable ẨN'!$P319-INTC!$O$4)/INTC!$O$8</f>
        <v>-0.57130895585267372</v>
      </c>
      <c r="P319" s="42">
        <v>25674000</v>
      </c>
      <c r="Q319" s="43">
        <v>43935.291666666664</v>
      </c>
      <c r="R319" s="42">
        <v>166.9288</v>
      </c>
      <c r="S319" s="42">
        <v>173.7</v>
      </c>
      <c r="T319" s="42">
        <v>173.75</v>
      </c>
      <c r="U319" s="42">
        <v>168</v>
      </c>
      <c r="V319" s="42">
        <v>169</v>
      </c>
      <c r="W319" s="42">
        <v>52874300</v>
      </c>
      <c r="X319" s="42">
        <f>('Pivottable ẨN'!$W319-MSFT!$O$4)/MSFT!$O$8</f>
        <v>1.9073930243048753</v>
      </c>
      <c r="Y319" s="43">
        <v>43935.291666666664</v>
      </c>
      <c r="Z319" s="42">
        <v>7.0738000000000003</v>
      </c>
      <c r="AA319" s="42">
        <v>7.0987999999999998</v>
      </c>
      <c r="AB319" s="42">
        <v>7.133</v>
      </c>
      <c r="AC319" s="42">
        <v>6.8472</v>
      </c>
      <c r="AD319" s="42">
        <v>6.875</v>
      </c>
      <c r="AE319" s="42">
        <f>('Pivottable ẨN'!$AF319-NVDA!$O$4)/NVDA!$O$8</f>
        <v>0.43218354064255204</v>
      </c>
      <c r="AF319" s="42">
        <v>530948000</v>
      </c>
      <c r="AG319" s="43">
        <v>43935.291666666664</v>
      </c>
      <c r="AH319" s="42">
        <v>11.712300000000001</v>
      </c>
      <c r="AI319" s="42">
        <v>12.286</v>
      </c>
      <c r="AJ319" s="42">
        <v>12.41</v>
      </c>
      <c r="AK319" s="42">
        <v>12.18</v>
      </c>
      <c r="AL319" s="42">
        <v>12.36</v>
      </c>
      <c r="AM319" s="42">
        <f>('Pivottable ẨN'!$AN319-SONY!$O$4)/SONY!$O$8</f>
        <v>1.8583586286224907</v>
      </c>
      <c r="AN319" s="42">
        <v>8812500</v>
      </c>
    </row>
    <row r="320" spans="1:40">
      <c r="A320" s="92">
        <v>44428.291666666664</v>
      </c>
      <c r="B320" s="40">
        <v>145.58920000000001</v>
      </c>
      <c r="C320" s="40">
        <v>148.19</v>
      </c>
      <c r="D320" s="40">
        <v>148.5</v>
      </c>
      <c r="E320" s="40">
        <v>146.78</v>
      </c>
      <c r="F320" s="40">
        <v>147.44</v>
      </c>
      <c r="G320" s="40">
        <v>60549600</v>
      </c>
      <c r="H320" s="40">
        <f>('Pivottable ẨN'!$G320-AAPL!$O$4)/AAPL!$O$8</f>
        <v>-0.59377175579378916</v>
      </c>
      <c r="I320" s="41">
        <v>44428.291666666664</v>
      </c>
      <c r="J320" s="40">
        <v>47.904400000000003</v>
      </c>
      <c r="K320" s="40">
        <v>52.01</v>
      </c>
      <c r="L320" s="40">
        <v>52.38</v>
      </c>
      <c r="M320" s="40">
        <v>51.42</v>
      </c>
      <c r="N320" s="40">
        <v>52.16</v>
      </c>
      <c r="O320" s="40">
        <f>('Pivottable ẨN'!$P320-INTC!$O$4)/INTC!$O$8</f>
        <v>-0.56901621844610528</v>
      </c>
      <c r="P320" s="40">
        <v>25728300</v>
      </c>
      <c r="Q320" s="41">
        <v>44428.291666666664</v>
      </c>
      <c r="R320" s="40">
        <v>296.71690000000001</v>
      </c>
      <c r="S320" s="40">
        <v>304.36</v>
      </c>
      <c r="T320" s="40">
        <v>305.83999999999997</v>
      </c>
      <c r="U320" s="40">
        <v>298.06</v>
      </c>
      <c r="V320" s="40">
        <v>299.72000000000003</v>
      </c>
      <c r="W320" s="40">
        <v>40817600</v>
      </c>
      <c r="X320" s="40">
        <f>('Pivottable ẨN'!$W320-MSFT!$O$4)/MSFT!$O$8</f>
        <v>0.95911881380290731</v>
      </c>
      <c r="Y320" s="41">
        <v>44428.291666666664</v>
      </c>
      <c r="Z320" s="40">
        <v>20.776700000000002</v>
      </c>
      <c r="AA320" s="40">
        <v>20.815999999999999</v>
      </c>
      <c r="AB320" s="40">
        <v>20.864999999999998</v>
      </c>
      <c r="AC320" s="40">
        <v>19.933</v>
      </c>
      <c r="AD320" s="40">
        <v>19.991</v>
      </c>
      <c r="AE320" s="40">
        <f>('Pivottable ẨN'!$AF320-NVDA!$O$4)/NVDA!$O$8</f>
        <v>1.2089683869102474</v>
      </c>
      <c r="AF320" s="40">
        <v>675741000</v>
      </c>
      <c r="AG320" s="41">
        <v>44428.291666666664</v>
      </c>
      <c r="AH320" s="40">
        <v>18.7224</v>
      </c>
      <c r="AI320" s="40">
        <v>19.527999999999999</v>
      </c>
      <c r="AJ320" s="40">
        <v>19.568000000000001</v>
      </c>
      <c r="AK320" s="40">
        <v>19.36</v>
      </c>
      <c r="AL320" s="40">
        <v>19.36</v>
      </c>
      <c r="AM320" s="40">
        <f>('Pivottable ẨN'!$AN320-SONY!$O$4)/SONY!$O$8</f>
        <v>-0.95326764156748656</v>
      </c>
      <c r="AN320" s="40">
        <v>2095000</v>
      </c>
    </row>
    <row r="321" spans="1:40">
      <c r="A321" s="93">
        <v>43802.291666666664</v>
      </c>
      <c r="B321" s="42">
        <v>62.883099999999999</v>
      </c>
      <c r="C321" s="42">
        <v>64.862499999999997</v>
      </c>
      <c r="D321" s="42">
        <v>64.882499999999993</v>
      </c>
      <c r="E321" s="42">
        <v>64.072500000000005</v>
      </c>
      <c r="F321" s="42">
        <v>64.577500000000001</v>
      </c>
      <c r="G321" s="42">
        <v>114430400</v>
      </c>
      <c r="H321" s="42">
        <f>('Pivottable ẨN'!$G321-AAPL!$O$4)/AAPL!$O$8</f>
        <v>0.42153447252244231</v>
      </c>
      <c r="I321" s="43">
        <v>43802.291666666664</v>
      </c>
      <c r="J321" s="42">
        <v>49.4589</v>
      </c>
      <c r="K321" s="42">
        <v>56.07</v>
      </c>
      <c r="L321" s="42">
        <v>56.86</v>
      </c>
      <c r="M321" s="42">
        <v>55.75</v>
      </c>
      <c r="N321" s="42">
        <v>56.86</v>
      </c>
      <c r="O321" s="42">
        <f>('Pivottable ẨN'!$P321-INTC!$O$4)/INTC!$O$8</f>
        <v>-0.56863198436876139</v>
      </c>
      <c r="P321" s="42">
        <v>25737400</v>
      </c>
      <c r="Q321" s="43">
        <v>43802.291666666664</v>
      </c>
      <c r="R321" s="42">
        <v>143.09870000000001</v>
      </c>
      <c r="S321" s="42">
        <v>149.31</v>
      </c>
      <c r="T321" s="42">
        <v>149.43</v>
      </c>
      <c r="U321" s="42">
        <v>146.65</v>
      </c>
      <c r="V321" s="42">
        <v>147.49</v>
      </c>
      <c r="W321" s="42">
        <v>24066000</v>
      </c>
      <c r="X321" s="42">
        <f>('Pivottable ẨN'!$W321-MSFT!$O$4)/MSFT!$O$8</f>
        <v>-0.3584150275172524</v>
      </c>
      <c r="Y321" s="43">
        <v>43802.291666666664</v>
      </c>
      <c r="Z321" s="42">
        <v>5.1702000000000004</v>
      </c>
      <c r="AA321" s="42">
        <v>5.1914999999999996</v>
      </c>
      <c r="AB321" s="42">
        <v>5.1955</v>
      </c>
      <c r="AC321" s="42">
        <v>5.0092999999999996</v>
      </c>
      <c r="AD321" s="42">
        <v>5.0468000000000002</v>
      </c>
      <c r="AE321" s="42">
        <f>('Pivottable ẨN'!$AF321-NVDA!$O$4)/NVDA!$O$8</f>
        <v>7.9630634374100714E-2</v>
      </c>
      <c r="AF321" s="42">
        <v>465232000</v>
      </c>
      <c r="AG321" s="43">
        <v>43802.291666666664</v>
      </c>
      <c r="AH321" s="42">
        <v>12.2684</v>
      </c>
      <c r="AI321" s="42">
        <v>12.917999999999999</v>
      </c>
      <c r="AJ321" s="42">
        <v>12.926</v>
      </c>
      <c r="AK321" s="42">
        <v>12.782</v>
      </c>
      <c r="AL321" s="42">
        <v>12.88</v>
      </c>
      <c r="AM321" s="42">
        <f>('Pivottable ẨN'!$AN321-SONY!$O$4)/SONY!$O$8</f>
        <v>1.6189466112724844</v>
      </c>
      <c r="AN321" s="42">
        <v>8240500</v>
      </c>
    </row>
    <row r="322" spans="1:40">
      <c r="A322" s="92">
        <v>45035.291666666664</v>
      </c>
      <c r="B322" s="40">
        <v>166.13890000000001</v>
      </c>
      <c r="C322" s="40">
        <v>167.63</v>
      </c>
      <c r="D322" s="40">
        <v>168.16</v>
      </c>
      <c r="E322" s="40">
        <v>165.54</v>
      </c>
      <c r="F322" s="40">
        <v>165.8</v>
      </c>
      <c r="G322" s="40">
        <v>47720200</v>
      </c>
      <c r="H322" s="40">
        <f>('Pivottable ẨN'!$G322-AAPL!$O$4)/AAPL!$O$8</f>
        <v>-0.83552335795189103</v>
      </c>
      <c r="I322" s="41">
        <v>45035.291666666664</v>
      </c>
      <c r="J322" s="40">
        <v>30.403300000000002</v>
      </c>
      <c r="K322" s="40">
        <v>31.15</v>
      </c>
      <c r="L322" s="40">
        <v>31.52</v>
      </c>
      <c r="M322" s="40">
        <v>31.08</v>
      </c>
      <c r="N322" s="40">
        <v>31.1</v>
      </c>
      <c r="O322" s="40">
        <f>('Pivottable ẨN'!$P322-INTC!$O$4)/INTC!$O$8</f>
        <v>-0.56824352793891919</v>
      </c>
      <c r="P322" s="40">
        <v>25746600</v>
      </c>
      <c r="Q322" s="41">
        <v>45035.291666666664</v>
      </c>
      <c r="R322" s="40">
        <v>285.0729</v>
      </c>
      <c r="S322" s="40">
        <v>288.45</v>
      </c>
      <c r="T322" s="40">
        <v>289.05</v>
      </c>
      <c r="U322" s="40">
        <v>284.54000000000002</v>
      </c>
      <c r="V322" s="40">
        <v>285.99</v>
      </c>
      <c r="W322" s="40">
        <v>17150300</v>
      </c>
      <c r="X322" s="40">
        <f>('Pivottable ẨN'!$W322-MSFT!$O$4)/MSFT!$O$8</f>
        <v>-0.90234329624488607</v>
      </c>
      <c r="Y322" s="41">
        <v>45035.291666666664</v>
      </c>
      <c r="Z322" s="40">
        <v>27.917400000000001</v>
      </c>
      <c r="AA322" s="40">
        <v>27.931000000000001</v>
      </c>
      <c r="AB322" s="40">
        <v>28</v>
      </c>
      <c r="AC322" s="40">
        <v>27.231999999999999</v>
      </c>
      <c r="AD322" s="40">
        <v>27.361000000000001</v>
      </c>
      <c r="AE322" s="40">
        <f>('Pivottable ẨN'!$AF322-NVDA!$O$4)/NVDA!$O$8</f>
        <v>-0.49210636006928288</v>
      </c>
      <c r="AF322" s="40">
        <v>358660000</v>
      </c>
      <c r="AG322" s="41">
        <v>45035.291666666664</v>
      </c>
      <c r="AH322" s="40">
        <v>17.835000000000001</v>
      </c>
      <c r="AI322" s="40">
        <v>18.193999999999999</v>
      </c>
      <c r="AJ322" s="40">
        <v>18.224</v>
      </c>
      <c r="AK322" s="40">
        <v>18.146000000000001</v>
      </c>
      <c r="AL322" s="40">
        <v>18.2</v>
      </c>
      <c r="AM322" s="40">
        <f>('Pivottable ẨN'!$AN322-SONY!$O$4)/SONY!$O$8</f>
        <v>-0.94636152568239029</v>
      </c>
      <c r="AN322" s="40">
        <v>2111500</v>
      </c>
    </row>
    <row r="323" spans="1:40">
      <c r="A323" s="93">
        <v>44300.291666666664</v>
      </c>
      <c r="B323" s="42">
        <v>129.29910000000001</v>
      </c>
      <c r="C323" s="42">
        <v>132.03</v>
      </c>
      <c r="D323" s="42">
        <v>135</v>
      </c>
      <c r="E323" s="42">
        <v>131.66</v>
      </c>
      <c r="F323" s="42">
        <v>134.94</v>
      </c>
      <c r="G323" s="42">
        <v>87222800</v>
      </c>
      <c r="H323" s="42">
        <f>('Pivottable ẨN'!$G323-AAPL!$O$4)/AAPL!$O$8</f>
        <v>-9.1153641565260499E-2</v>
      </c>
      <c r="I323" s="43">
        <v>44300.291666666664</v>
      </c>
      <c r="J323" s="42">
        <v>58.381599999999999</v>
      </c>
      <c r="K323" s="42">
        <v>64.19</v>
      </c>
      <c r="L323" s="42">
        <v>65.38</v>
      </c>
      <c r="M323" s="42">
        <v>63.84</v>
      </c>
      <c r="N323" s="42">
        <v>65.31</v>
      </c>
      <c r="O323" s="42">
        <f>('Pivottable ẨN'!$P323-INTC!$O$4)/INTC!$O$8</f>
        <v>-0.56732305509429315</v>
      </c>
      <c r="P323" s="42">
        <v>25768400</v>
      </c>
      <c r="Q323" s="43">
        <v>44300.291666666664</v>
      </c>
      <c r="R323" s="42">
        <v>248.12260000000001</v>
      </c>
      <c r="S323" s="42">
        <v>255.59</v>
      </c>
      <c r="T323" s="42">
        <v>258.83</v>
      </c>
      <c r="U323" s="42">
        <v>255.16</v>
      </c>
      <c r="V323" s="42">
        <v>257.48</v>
      </c>
      <c r="W323" s="42">
        <v>23070900</v>
      </c>
      <c r="X323" s="42">
        <f>('Pivottable ẨN'!$W323-MSFT!$O$4)/MSFT!$O$8</f>
        <v>-0.43668086036293224</v>
      </c>
      <c r="Y323" s="43">
        <v>44300.291666666664</v>
      </c>
      <c r="Z323" s="42">
        <v>15.2446</v>
      </c>
      <c r="AA323" s="42">
        <v>15.276999999999999</v>
      </c>
      <c r="AB323" s="42">
        <v>15.720499999999999</v>
      </c>
      <c r="AC323" s="42">
        <v>15.227499999999999</v>
      </c>
      <c r="AD323" s="42">
        <v>15.625</v>
      </c>
      <c r="AE323" s="42">
        <f>('Pivottable ẨN'!$AF323-NVDA!$O$4)/NVDA!$O$8</f>
        <v>-0.34811524672937733</v>
      </c>
      <c r="AF323" s="42">
        <v>385500000</v>
      </c>
      <c r="AG323" s="43">
        <v>44300.291666666664</v>
      </c>
      <c r="AH323" s="42">
        <v>21.433700000000002</v>
      </c>
      <c r="AI323" s="42">
        <v>22.356000000000002</v>
      </c>
      <c r="AJ323" s="42">
        <v>22.562000000000001</v>
      </c>
      <c r="AK323" s="42">
        <v>22.341999999999999</v>
      </c>
      <c r="AL323" s="42">
        <v>22.498000000000001</v>
      </c>
      <c r="AM323" s="42">
        <f>('Pivottable ẨN'!$AN323-SONY!$O$4)/SONY!$O$8</f>
        <v>-0.97042829316075629</v>
      </c>
      <c r="AN323" s="42">
        <v>2054000</v>
      </c>
    </row>
    <row r="324" spans="1:40">
      <c r="A324" s="92">
        <v>45204.291666666664</v>
      </c>
      <c r="B324" s="40">
        <v>173.82830000000001</v>
      </c>
      <c r="C324" s="40">
        <v>174.91</v>
      </c>
      <c r="D324" s="40">
        <v>175.45</v>
      </c>
      <c r="E324" s="40">
        <v>172.68</v>
      </c>
      <c r="F324" s="40">
        <v>173.79</v>
      </c>
      <c r="G324" s="40">
        <v>48527900</v>
      </c>
      <c r="H324" s="40">
        <f>('Pivottable ẨN'!$G324-AAPL!$O$4)/AAPL!$O$8</f>
        <v>-0.8203034124312043</v>
      </c>
      <c r="I324" s="41">
        <v>45204.291666666664</v>
      </c>
      <c r="J324" s="40">
        <v>35.299599999999998</v>
      </c>
      <c r="K324" s="40">
        <v>35.89</v>
      </c>
      <c r="L324" s="40">
        <v>36.1</v>
      </c>
      <c r="M324" s="40">
        <v>35.6</v>
      </c>
      <c r="N324" s="40">
        <v>35.97</v>
      </c>
      <c r="O324" s="40">
        <f>('Pivottable ẨN'!$P324-INTC!$O$4)/INTC!$O$8</f>
        <v>-0.56720482922434123</v>
      </c>
      <c r="P324" s="40">
        <v>25771200</v>
      </c>
      <c r="Q324" s="41">
        <v>45204.291666666664</v>
      </c>
      <c r="R324" s="40">
        <v>316.98070000000001</v>
      </c>
      <c r="S324" s="40">
        <v>319.36</v>
      </c>
      <c r="T324" s="40">
        <v>319.98</v>
      </c>
      <c r="U324" s="40">
        <v>314.89999999999998</v>
      </c>
      <c r="V324" s="40">
        <v>319.08999999999997</v>
      </c>
      <c r="W324" s="40">
        <v>16965600</v>
      </c>
      <c r="X324" s="40">
        <f>('Pivottable ẨN'!$W324-MSFT!$O$4)/MSFT!$O$8</f>
        <v>-0.91687017728859732</v>
      </c>
      <c r="Y324" s="41">
        <v>45204.291666666664</v>
      </c>
      <c r="Z324" s="40">
        <v>44.674500000000002</v>
      </c>
      <c r="AA324" s="40">
        <v>44.688000000000002</v>
      </c>
      <c r="AB324" s="40">
        <v>44.9</v>
      </c>
      <c r="AC324" s="40">
        <v>43.887999999999998</v>
      </c>
      <c r="AD324" s="40">
        <v>44.05</v>
      </c>
      <c r="AE324" s="40">
        <f>('Pivottable ẨN'!$AF324-NVDA!$O$4)/NVDA!$O$8</f>
        <v>-0.30528808362235549</v>
      </c>
      <c r="AF324" s="40">
        <v>393483000</v>
      </c>
      <c r="AG324" s="41">
        <v>45204.291666666664</v>
      </c>
      <c r="AH324" s="40">
        <v>16.517199999999999</v>
      </c>
      <c r="AI324" s="40">
        <v>16.571999999999999</v>
      </c>
      <c r="AJ324" s="40">
        <v>16.632000000000001</v>
      </c>
      <c r="AK324" s="40">
        <v>16.452000000000002</v>
      </c>
      <c r="AL324" s="40">
        <v>16.532</v>
      </c>
      <c r="AM324" s="40">
        <f>('Pivottable ẨN'!$AN324-SONY!$O$4)/SONY!$O$8</f>
        <v>-0.78124257315690515</v>
      </c>
      <c r="AN324" s="40">
        <v>2506000</v>
      </c>
    </row>
    <row r="325" spans="1:40">
      <c r="A325" s="93">
        <v>44656.291666666664</v>
      </c>
      <c r="B325" s="42">
        <v>172.458</v>
      </c>
      <c r="C325" s="42">
        <v>175.06</v>
      </c>
      <c r="D325" s="42">
        <v>178.3</v>
      </c>
      <c r="E325" s="42">
        <v>174.42</v>
      </c>
      <c r="F325" s="42">
        <v>177.5</v>
      </c>
      <c r="G325" s="42">
        <v>73401800</v>
      </c>
      <c r="H325" s="42">
        <f>('Pivottable ẨN'!$G325-AAPL!$O$4)/AAPL!$O$8</f>
        <v>-0.35159052040816252</v>
      </c>
      <c r="I325" s="43">
        <v>44656.291666666664</v>
      </c>
      <c r="J325" s="42">
        <v>44.978999999999999</v>
      </c>
      <c r="K325" s="42">
        <v>48.13</v>
      </c>
      <c r="L325" s="42">
        <v>48.98</v>
      </c>
      <c r="M325" s="42">
        <v>48.02</v>
      </c>
      <c r="N325" s="42">
        <v>48.83</v>
      </c>
      <c r="O325" s="42">
        <f>('Pivottable ẨN'!$P325-INTC!$O$4)/INTC!$O$8</f>
        <v>-0.56686704102447849</v>
      </c>
      <c r="P325" s="42">
        <v>25779200</v>
      </c>
      <c r="Q325" s="43">
        <v>44656.291666666664</v>
      </c>
      <c r="R325" s="42">
        <v>304.25549999999998</v>
      </c>
      <c r="S325" s="42">
        <v>310.88</v>
      </c>
      <c r="T325" s="42">
        <v>314.87</v>
      </c>
      <c r="U325" s="42">
        <v>309.87</v>
      </c>
      <c r="V325" s="42">
        <v>313.27</v>
      </c>
      <c r="W325" s="42">
        <v>23156700</v>
      </c>
      <c r="X325" s="42">
        <f>('Pivottable ẨN'!$W325-MSFT!$O$4)/MSFT!$O$8</f>
        <v>-0.42993258535724505</v>
      </c>
      <c r="Y325" s="43">
        <v>44656.291666666664</v>
      </c>
      <c r="Z325" s="42">
        <v>25.894100000000002</v>
      </c>
      <c r="AA325" s="42">
        <v>25.931000000000001</v>
      </c>
      <c r="AB325" s="42">
        <v>27.318999999999999</v>
      </c>
      <c r="AC325" s="42">
        <v>25.82</v>
      </c>
      <c r="AD325" s="42">
        <v>27.254000000000001</v>
      </c>
      <c r="AE325" s="42">
        <f>('Pivottable ẨN'!$AF325-NVDA!$O$4)/NVDA!$O$8</f>
        <v>-7.3893720709657773E-2</v>
      </c>
      <c r="AF325" s="42">
        <v>436615000</v>
      </c>
      <c r="AG325" s="43">
        <v>44656.291666666664</v>
      </c>
      <c r="AH325" s="42">
        <v>19.680499999999999</v>
      </c>
      <c r="AI325" s="42">
        <v>20.22</v>
      </c>
      <c r="AJ325" s="42">
        <v>20.7</v>
      </c>
      <c r="AK325" s="42">
        <v>20.143999999999998</v>
      </c>
      <c r="AL325" s="42">
        <v>20.67</v>
      </c>
      <c r="AM325" s="42">
        <f>('Pivottable ẨN'!$AN325-SONY!$O$4)/SONY!$O$8</f>
        <v>-0.41103290646795321</v>
      </c>
      <c r="AN325" s="42">
        <v>3390500</v>
      </c>
    </row>
    <row r="326" spans="1:40">
      <c r="A326" s="92">
        <v>44106.291666666664</v>
      </c>
      <c r="B326" s="40">
        <v>110.32680000000001</v>
      </c>
      <c r="C326" s="40">
        <v>113.02</v>
      </c>
      <c r="D326" s="40">
        <v>115.37</v>
      </c>
      <c r="E326" s="40">
        <v>112.22</v>
      </c>
      <c r="F326" s="40">
        <v>112.89</v>
      </c>
      <c r="G326" s="40">
        <v>144712000</v>
      </c>
      <c r="H326" s="40">
        <f>('Pivottable ẨN'!$G326-AAPL!$O$4)/AAPL!$O$8</f>
        <v>0.99214769807552972</v>
      </c>
      <c r="I326" s="41">
        <v>44106.291666666664</v>
      </c>
      <c r="J326" s="40">
        <v>45.781300000000002</v>
      </c>
      <c r="K326" s="40">
        <v>51.01</v>
      </c>
      <c r="L326" s="40">
        <v>51.98</v>
      </c>
      <c r="M326" s="40">
        <v>50.99</v>
      </c>
      <c r="N326" s="40">
        <v>51.5</v>
      </c>
      <c r="O326" s="40">
        <f>('Pivottable ẨN'!$P326-INTC!$O$4)/INTC!$O$8</f>
        <v>-0.56549055411003768</v>
      </c>
      <c r="P326" s="40">
        <v>25811800</v>
      </c>
      <c r="Q326" s="41">
        <v>44106.291666666664</v>
      </c>
      <c r="R326" s="40">
        <v>199.18440000000001</v>
      </c>
      <c r="S326" s="40">
        <v>206.19</v>
      </c>
      <c r="T326" s="40">
        <v>210.99</v>
      </c>
      <c r="U326" s="40">
        <v>205.54</v>
      </c>
      <c r="V326" s="40">
        <v>208</v>
      </c>
      <c r="W326" s="40">
        <v>33154800</v>
      </c>
      <c r="X326" s="40">
        <f>('Pivottable ẨN'!$W326-MSFT!$O$4)/MSFT!$O$8</f>
        <v>0.35643021574253581</v>
      </c>
      <c r="Y326" s="41">
        <v>44106.291666666664</v>
      </c>
      <c r="Z326" s="40">
        <v>13.026199999999999</v>
      </c>
      <c r="AA326" s="40">
        <v>13.0623</v>
      </c>
      <c r="AB326" s="40">
        <v>13.519500000000001</v>
      </c>
      <c r="AC326" s="40">
        <v>13.051</v>
      </c>
      <c r="AD326" s="40">
        <v>13.225</v>
      </c>
      <c r="AE326" s="40">
        <f>('Pivottable ẨN'!$AF326-NVDA!$O$4)/NVDA!$O$8</f>
        <v>0.54778415577847916</v>
      </c>
      <c r="AF326" s="40">
        <v>552496000</v>
      </c>
      <c r="AG326" s="41">
        <v>44106.291666666664</v>
      </c>
      <c r="AH326" s="40">
        <v>14.152699999999999</v>
      </c>
      <c r="AI326" s="40">
        <v>14.8</v>
      </c>
      <c r="AJ326" s="40">
        <v>14.99</v>
      </c>
      <c r="AK326" s="40">
        <v>14.724</v>
      </c>
      <c r="AL326" s="40">
        <v>14.8</v>
      </c>
      <c r="AM326" s="40">
        <f>('Pivottable ẨN'!$AN326-SONY!$O$4)/SONY!$O$8</f>
        <v>1.0829901633412204</v>
      </c>
      <c r="AN326" s="40">
        <v>6960000</v>
      </c>
    </row>
    <row r="327" spans="1:40">
      <c r="A327" s="93">
        <v>43948.291666666664</v>
      </c>
      <c r="B327" s="42">
        <v>68.795000000000002</v>
      </c>
      <c r="C327" s="42">
        <v>70.792500000000004</v>
      </c>
      <c r="D327" s="42">
        <v>71.135000000000005</v>
      </c>
      <c r="E327" s="42">
        <v>69.987499999999997</v>
      </c>
      <c r="F327" s="42">
        <v>70.45</v>
      </c>
      <c r="G327" s="42">
        <v>117087600</v>
      </c>
      <c r="H327" s="42">
        <f>('Pivottable ẨN'!$G327-AAPL!$O$4)/AAPL!$O$8</f>
        <v>0.47160558709167461</v>
      </c>
      <c r="I327" s="43">
        <v>43948.291666666664</v>
      </c>
      <c r="J327" s="42">
        <v>52.716299999999997</v>
      </c>
      <c r="K327" s="42">
        <v>59.47</v>
      </c>
      <c r="L327" s="42">
        <v>59.83</v>
      </c>
      <c r="M327" s="42">
        <v>58.39</v>
      </c>
      <c r="N327" s="42">
        <v>59.72</v>
      </c>
      <c r="O327" s="42">
        <f>('Pivottable ẨN'!$P327-INTC!$O$4)/INTC!$O$8</f>
        <v>-0.56167354745158848</v>
      </c>
      <c r="P327" s="42">
        <v>25902200</v>
      </c>
      <c r="Q327" s="43">
        <v>43948.291666666664</v>
      </c>
      <c r="R327" s="42">
        <v>167.26519999999999</v>
      </c>
      <c r="S327" s="42">
        <v>174.05</v>
      </c>
      <c r="T327" s="42">
        <v>176.9</v>
      </c>
      <c r="U327" s="42">
        <v>173.3</v>
      </c>
      <c r="V327" s="42">
        <v>176.59</v>
      </c>
      <c r="W327" s="42">
        <v>33194400</v>
      </c>
      <c r="X327" s="42">
        <f>('Pivottable ẨN'!$W327-MSFT!$O$4)/MSFT!$O$8</f>
        <v>0.3595448042066991</v>
      </c>
      <c r="Y327" s="43">
        <v>43948.291666666664</v>
      </c>
      <c r="Z327" s="42">
        <v>7.4009</v>
      </c>
      <c r="AA327" s="42">
        <v>7.4269999999999996</v>
      </c>
      <c r="AB327" s="42">
        <v>7.5875000000000004</v>
      </c>
      <c r="AC327" s="42">
        <v>7.35</v>
      </c>
      <c r="AD327" s="42">
        <v>7.3747999999999996</v>
      </c>
      <c r="AE327" s="42">
        <f>('Pivottable ẨN'!$AF327-NVDA!$O$4)/NVDA!$O$8</f>
        <v>0.15557468059018503</v>
      </c>
      <c r="AF327" s="42">
        <v>479388000</v>
      </c>
      <c r="AG327" s="43">
        <v>43948.291666666664</v>
      </c>
      <c r="AH327" s="42">
        <v>12.0975</v>
      </c>
      <c r="AI327" s="42">
        <v>12.69</v>
      </c>
      <c r="AJ327" s="42">
        <v>12.773999999999999</v>
      </c>
      <c r="AK327" s="42">
        <v>12.644</v>
      </c>
      <c r="AL327" s="42">
        <v>12.702</v>
      </c>
      <c r="AM327" s="42">
        <f>('Pivottable ẨN'!$AN327-SONY!$O$4)/SONY!$O$8</f>
        <v>0.75086877213976944</v>
      </c>
      <c r="AN327" s="42">
        <v>6166500</v>
      </c>
    </row>
    <row r="328" spans="1:40">
      <c r="A328" s="92">
        <v>44753.291666666664</v>
      </c>
      <c r="B328" s="40">
        <v>142.9264</v>
      </c>
      <c r="C328" s="40">
        <v>144.87</v>
      </c>
      <c r="D328" s="40">
        <v>146.63999999999999</v>
      </c>
      <c r="E328" s="40">
        <v>143.78</v>
      </c>
      <c r="F328" s="40">
        <v>145.66999999999999</v>
      </c>
      <c r="G328" s="40">
        <v>63141600</v>
      </c>
      <c r="H328" s="40">
        <f>('Pivottable ẨN'!$G328-AAPL!$O$4)/AAPL!$O$8</f>
        <v>-0.54492924150677646</v>
      </c>
      <c r="I328" s="41">
        <v>44753.291666666664</v>
      </c>
      <c r="J328" s="40">
        <v>35.039400000000001</v>
      </c>
      <c r="K328" s="40">
        <v>37.200000000000003</v>
      </c>
      <c r="L328" s="40">
        <v>37.67</v>
      </c>
      <c r="M328" s="40">
        <v>37.03</v>
      </c>
      <c r="N328" s="40">
        <v>37.659999999999997</v>
      </c>
      <c r="O328" s="40">
        <f>('Pivottable ẨN'!$P328-INTC!$O$4)/INTC!$O$8</f>
        <v>-0.5615848780491246</v>
      </c>
      <c r="P328" s="40">
        <v>25904300</v>
      </c>
      <c r="Q328" s="41">
        <v>44753.291666666664</v>
      </c>
      <c r="R328" s="40">
        <v>259.47649999999999</v>
      </c>
      <c r="S328" s="40">
        <v>264.51</v>
      </c>
      <c r="T328" s="40">
        <v>266.52999999999997</v>
      </c>
      <c r="U328" s="40">
        <v>262.18</v>
      </c>
      <c r="V328" s="40">
        <v>265.64999999999998</v>
      </c>
      <c r="W328" s="40">
        <v>19455200</v>
      </c>
      <c r="X328" s="40">
        <f>('Pivottable ẨN'!$W328-MSFT!$O$4)/MSFT!$O$8</f>
        <v>-0.72106009041028896</v>
      </c>
      <c r="Y328" s="41">
        <v>44753.291666666664</v>
      </c>
      <c r="Z328" s="40">
        <v>15.133699999999999</v>
      </c>
      <c r="AA328" s="40">
        <v>15.151999999999999</v>
      </c>
      <c r="AB328" s="40">
        <v>15.526999999999999</v>
      </c>
      <c r="AC328" s="40">
        <v>15.038</v>
      </c>
      <c r="AD328" s="40">
        <v>15.526</v>
      </c>
      <c r="AE328" s="40">
        <f>('Pivottable ẨN'!$AF328-NVDA!$O$4)/NVDA!$O$8</f>
        <v>-7.0106175030895723E-2</v>
      </c>
      <c r="AF328" s="40">
        <v>437321000</v>
      </c>
      <c r="AG328" s="41">
        <v>44753.291666666664</v>
      </c>
      <c r="AH328" s="40">
        <v>15.9604</v>
      </c>
      <c r="AI328" s="40">
        <v>16.398</v>
      </c>
      <c r="AJ328" s="40">
        <v>16.547999999999998</v>
      </c>
      <c r="AK328" s="40">
        <v>16.366</v>
      </c>
      <c r="AL328" s="40">
        <v>16.466000000000001</v>
      </c>
      <c r="AM328" s="40">
        <f>('Pivottable ẨN'!$AN328-SONY!$O$4)/SONY!$O$8</f>
        <v>-0.81493604762661753</v>
      </c>
      <c r="AN328" s="40">
        <v>2425500</v>
      </c>
    </row>
    <row r="329" spans="1:40">
      <c r="A329" s="93">
        <v>44608.291666666664</v>
      </c>
      <c r="B329" s="42">
        <v>169.9854</v>
      </c>
      <c r="C329" s="42">
        <v>172.55</v>
      </c>
      <c r="D329" s="42">
        <v>173.34</v>
      </c>
      <c r="E329" s="42">
        <v>170.05</v>
      </c>
      <c r="F329" s="42">
        <v>171.85</v>
      </c>
      <c r="G329" s="42">
        <v>61177400</v>
      </c>
      <c r="H329" s="42">
        <f>('Pivottable ẨN'!$G329-AAPL!$O$4)/AAPL!$O$8</f>
        <v>-0.58194176718677271</v>
      </c>
      <c r="I329" s="43">
        <v>44608.291666666664</v>
      </c>
      <c r="J329" s="42">
        <v>45.072499999999998</v>
      </c>
      <c r="K329" s="42">
        <v>48.23</v>
      </c>
      <c r="L329" s="42">
        <v>48.49</v>
      </c>
      <c r="M329" s="42">
        <v>47.6</v>
      </c>
      <c r="N329" s="42">
        <v>48.06</v>
      </c>
      <c r="O329" s="42">
        <f>('Pivottable ẨN'!$P329-INTC!$O$4)/INTC!$O$8</f>
        <v>-0.55657716798615919</v>
      </c>
      <c r="P329" s="42">
        <v>26022900</v>
      </c>
      <c r="Q329" s="43">
        <v>44608.291666666664</v>
      </c>
      <c r="R329" s="42">
        <v>293.11799999999999</v>
      </c>
      <c r="S329" s="42">
        <v>299.5</v>
      </c>
      <c r="T329" s="42">
        <v>300.87</v>
      </c>
      <c r="U329" s="42">
        <v>293.68</v>
      </c>
      <c r="V329" s="42">
        <v>298.37</v>
      </c>
      <c r="W329" s="42">
        <v>29982100</v>
      </c>
      <c r="X329" s="42">
        <f>('Pivottable ẨN'!$W329-MSFT!$O$4)/MSFT!$O$8</f>
        <v>0.10689347785741014</v>
      </c>
      <c r="Y329" s="43">
        <v>44608.291666666664</v>
      </c>
      <c r="Z329" s="42">
        <v>26.468800000000002</v>
      </c>
      <c r="AA329" s="42">
        <v>26.510999999999999</v>
      </c>
      <c r="AB329" s="42">
        <v>26.582000000000001</v>
      </c>
      <c r="AC329" s="42">
        <v>25.552</v>
      </c>
      <c r="AD329" s="42">
        <v>26.259</v>
      </c>
      <c r="AE329" s="42">
        <f>('Pivottable ẨN'!$AF329-NVDA!$O$4)/NVDA!$O$8</f>
        <v>1.5144130231996484</v>
      </c>
      <c r="AF329" s="42">
        <v>732676000</v>
      </c>
      <c r="AG329" s="43">
        <v>44608.291666666664</v>
      </c>
      <c r="AH329" s="42">
        <v>20.472000000000001</v>
      </c>
      <c r="AI329" s="42">
        <v>21.303999999999998</v>
      </c>
      <c r="AJ329" s="42">
        <v>21.366</v>
      </c>
      <c r="AK329" s="42">
        <v>21.126000000000001</v>
      </c>
      <c r="AL329" s="42">
        <v>21.202000000000002</v>
      </c>
      <c r="AM329" s="42">
        <f>('Pivottable ẨN'!$AN329-SONY!$O$4)/SONY!$O$8</f>
        <v>-0.74692126997036579</v>
      </c>
      <c r="AN329" s="42">
        <v>2588000</v>
      </c>
    </row>
    <row r="330" spans="1:40">
      <c r="A330" s="92">
        <v>44524.291666666664</v>
      </c>
      <c r="B330" s="40">
        <v>159.33009999999999</v>
      </c>
      <c r="C330" s="40">
        <v>161.94</v>
      </c>
      <c r="D330" s="40">
        <v>162.13999999999999</v>
      </c>
      <c r="E330" s="40">
        <v>159.63999999999999</v>
      </c>
      <c r="F330" s="40">
        <v>160.75</v>
      </c>
      <c r="G330" s="40">
        <v>69463600</v>
      </c>
      <c r="H330" s="40">
        <f>('Pivottable ẨN'!$G330-AAPL!$O$4)/AAPL!$O$8</f>
        <v>-0.42580023868174016</v>
      </c>
      <c r="I330" s="41">
        <v>44524.291666666664</v>
      </c>
      <c r="J330" s="40">
        <v>46.150700000000001</v>
      </c>
      <c r="K330" s="40">
        <v>49.76</v>
      </c>
      <c r="L330" s="40">
        <v>49.78</v>
      </c>
      <c r="M330" s="40">
        <v>48.63</v>
      </c>
      <c r="N330" s="40">
        <v>48.86</v>
      </c>
      <c r="O330" s="40">
        <f>('Pivottable ẨN'!$P330-INTC!$O$4)/INTC!$O$8</f>
        <v>-0.55603248451388043</v>
      </c>
      <c r="P330" s="40">
        <v>26035800</v>
      </c>
      <c r="Q330" s="41">
        <v>44524.291666666664</v>
      </c>
      <c r="R330" s="40">
        <v>330.02710000000002</v>
      </c>
      <c r="S330" s="40">
        <v>337.91</v>
      </c>
      <c r="T330" s="40">
        <v>338.16</v>
      </c>
      <c r="U330" s="40">
        <v>333.91</v>
      </c>
      <c r="V330" s="40">
        <v>336.28</v>
      </c>
      <c r="W330" s="40">
        <v>21661300</v>
      </c>
      <c r="X330" s="40">
        <f>('Pivottable ẨN'!$W330-MSFT!$O$4)/MSFT!$O$8</f>
        <v>-0.54754762549133174</v>
      </c>
      <c r="Y330" s="41">
        <v>44524.291666666664</v>
      </c>
      <c r="Z330" s="40">
        <v>32.618000000000002</v>
      </c>
      <c r="AA330" s="40">
        <v>32.673999999999999</v>
      </c>
      <c r="AB330" s="40">
        <v>32.854999999999997</v>
      </c>
      <c r="AC330" s="40">
        <v>30.928000000000001</v>
      </c>
      <c r="AD330" s="40">
        <v>31.460999999999999</v>
      </c>
      <c r="AE330" s="40">
        <f>('Pivottable ẨN'!$AF330-NVDA!$O$4)/NVDA!$O$8</f>
        <v>-8.1688768685920163E-2</v>
      </c>
      <c r="AF330" s="40">
        <v>435162000</v>
      </c>
      <c r="AG330" s="41">
        <v>44524.291666666664</v>
      </c>
      <c r="AH330" s="40">
        <v>23.4893</v>
      </c>
      <c r="AI330" s="40">
        <v>24.443999999999999</v>
      </c>
      <c r="AJ330" s="40">
        <v>24.468</v>
      </c>
      <c r="AK330" s="40">
        <v>24.071999999999999</v>
      </c>
      <c r="AL330" s="40">
        <v>24.286000000000001</v>
      </c>
      <c r="AM330" s="40">
        <f>('Pivottable ẨN'!$AN330-SONY!$O$4)/SONY!$O$8</f>
        <v>-0.90094858183190829</v>
      </c>
      <c r="AN330" s="40">
        <v>2220000</v>
      </c>
    </row>
    <row r="331" spans="1:40">
      <c r="A331" s="93">
        <v>45034.291666666664</v>
      </c>
      <c r="B331" s="42">
        <v>164.98920000000001</v>
      </c>
      <c r="C331" s="42">
        <v>166.47</v>
      </c>
      <c r="D331" s="42">
        <v>167.41</v>
      </c>
      <c r="E331" s="42">
        <v>165.65</v>
      </c>
      <c r="F331" s="42">
        <v>166.1</v>
      </c>
      <c r="G331" s="42">
        <v>49923000</v>
      </c>
      <c r="H331" s="42">
        <f>('Pivottable ẨN'!$G331-AAPL!$O$4)/AAPL!$O$8</f>
        <v>-0.79401475823297463</v>
      </c>
      <c r="I331" s="43">
        <v>45034.291666666664</v>
      </c>
      <c r="J331" s="42">
        <v>31.067</v>
      </c>
      <c r="K331" s="42">
        <v>31.83</v>
      </c>
      <c r="L331" s="42">
        <v>32.46</v>
      </c>
      <c r="M331" s="42">
        <v>31.78</v>
      </c>
      <c r="N331" s="42">
        <v>32.43</v>
      </c>
      <c r="O331" s="42">
        <f>('Pivottable ẨN'!$P331-INTC!$O$4)/INTC!$O$8</f>
        <v>-0.55579603277397649</v>
      </c>
      <c r="P331" s="42">
        <v>26041400</v>
      </c>
      <c r="Q331" s="43">
        <v>45034.291666666664</v>
      </c>
      <c r="R331" s="42">
        <v>284.9939</v>
      </c>
      <c r="S331" s="42">
        <v>288.37</v>
      </c>
      <c r="T331" s="42">
        <v>291.76</v>
      </c>
      <c r="U331" s="42">
        <v>287.01</v>
      </c>
      <c r="V331" s="42">
        <v>291.57</v>
      </c>
      <c r="W331" s="42">
        <v>20161800</v>
      </c>
      <c r="X331" s="42">
        <f>('Pivottable ẨN'!$W331-MSFT!$O$4)/MSFT!$O$8</f>
        <v>-0.66548513564317269</v>
      </c>
      <c r="Y331" s="43">
        <v>45034.291666666664</v>
      </c>
      <c r="Z331" s="42">
        <v>27.653500000000001</v>
      </c>
      <c r="AA331" s="42">
        <v>27.667000000000002</v>
      </c>
      <c r="AB331" s="42">
        <v>28.11</v>
      </c>
      <c r="AC331" s="42">
        <v>27.356999999999999</v>
      </c>
      <c r="AD331" s="42">
        <v>27.533000000000001</v>
      </c>
      <c r="AE331" s="42">
        <f>('Pivottable ẨN'!$AF331-NVDA!$O$4)/NVDA!$O$8</f>
        <v>0.82844880128855747</v>
      </c>
      <c r="AF331" s="42">
        <v>604812000</v>
      </c>
      <c r="AG331" s="43">
        <v>45034.291666666664</v>
      </c>
      <c r="AH331" s="42">
        <v>17.901700000000002</v>
      </c>
      <c r="AI331" s="42">
        <v>18.262</v>
      </c>
      <c r="AJ331" s="42">
        <v>18.372</v>
      </c>
      <c r="AK331" s="42">
        <v>18.198</v>
      </c>
      <c r="AL331" s="42">
        <v>18.314</v>
      </c>
      <c r="AM331" s="42">
        <f>('Pivottable ẨN'!$AN331-SONY!$O$4)/SONY!$O$8</f>
        <v>-1.5919367344865969E-2</v>
      </c>
      <c r="AN331" s="42">
        <v>4334500</v>
      </c>
    </row>
    <row r="332" spans="1:40">
      <c r="A332" s="92">
        <v>45201.291666666664</v>
      </c>
      <c r="B332" s="40">
        <v>172.6754</v>
      </c>
      <c r="C332" s="40">
        <v>173.75</v>
      </c>
      <c r="D332" s="40">
        <v>174.3</v>
      </c>
      <c r="E332" s="40">
        <v>170.93</v>
      </c>
      <c r="F332" s="40">
        <v>171.22</v>
      </c>
      <c r="G332" s="40">
        <v>52164500</v>
      </c>
      <c r="H332" s="40">
        <f>('Pivottable ẨN'!$G332-AAPL!$O$4)/AAPL!$O$8</f>
        <v>-0.75177691264102287</v>
      </c>
      <c r="I332" s="41">
        <v>45201.291666666664</v>
      </c>
      <c r="J332" s="40">
        <v>34.8767</v>
      </c>
      <c r="K332" s="40">
        <v>35.46</v>
      </c>
      <c r="L332" s="40">
        <v>35.979999999999997</v>
      </c>
      <c r="M332" s="40">
        <v>34.979999999999997</v>
      </c>
      <c r="N332" s="40">
        <v>35.61</v>
      </c>
      <c r="O332" s="40">
        <f>('Pivottable ẨN'!$P332-INTC!$O$4)/INTC!$O$8</f>
        <v>-0.55390441885474506</v>
      </c>
      <c r="P332" s="40">
        <v>26086200</v>
      </c>
      <c r="Q332" s="41">
        <v>45201.291666666664</v>
      </c>
      <c r="R332" s="40">
        <v>319.40249999999997</v>
      </c>
      <c r="S332" s="40">
        <v>321.8</v>
      </c>
      <c r="T332" s="40">
        <v>321.89</v>
      </c>
      <c r="U332" s="40">
        <v>315.18</v>
      </c>
      <c r="V332" s="40">
        <v>316.27999999999997</v>
      </c>
      <c r="W332" s="40">
        <v>20570000</v>
      </c>
      <c r="X332" s="40">
        <f>('Pivottable ẨN'!$W332-MSFT!$O$4)/MSFT!$O$8</f>
        <v>-0.63337970607066085</v>
      </c>
      <c r="Y332" s="41">
        <v>45201.291666666664</v>
      </c>
      <c r="Z332" s="40">
        <v>44.768500000000003</v>
      </c>
      <c r="AA332" s="40">
        <v>44.781999999999996</v>
      </c>
      <c r="AB332" s="40">
        <v>45.174999999999997</v>
      </c>
      <c r="AC332" s="40">
        <v>43.860999999999997</v>
      </c>
      <c r="AD332" s="40">
        <v>44.03</v>
      </c>
      <c r="AE332" s="40">
        <f>('Pivottable ẨN'!$AF332-NVDA!$O$4)/NVDA!$O$8</f>
        <v>-9.1688747645144605E-2</v>
      </c>
      <c r="AF332" s="40">
        <v>433298000</v>
      </c>
      <c r="AG332" s="41">
        <v>45201.291666666664</v>
      </c>
      <c r="AH332" s="40">
        <v>16.276</v>
      </c>
      <c r="AI332" s="40">
        <v>16.329999999999998</v>
      </c>
      <c r="AJ332" s="40">
        <v>16.41</v>
      </c>
      <c r="AK332" s="40">
        <v>16.239999999999998</v>
      </c>
      <c r="AL332" s="40">
        <v>16.332000000000001</v>
      </c>
      <c r="AM332" s="40">
        <f>('Pivottable ẨN'!$AN332-SONY!$O$4)/SONY!$O$8</f>
        <v>-0.83942136758286823</v>
      </c>
      <c r="AN332" s="40">
        <v>2367000</v>
      </c>
    </row>
    <row r="333" spans="1:40">
      <c r="A333" s="93">
        <v>44284.291666666664</v>
      </c>
      <c r="B333" s="42">
        <v>118.8792</v>
      </c>
      <c r="C333" s="42">
        <v>121.39</v>
      </c>
      <c r="D333" s="42">
        <v>122.58</v>
      </c>
      <c r="E333" s="42">
        <v>120.73</v>
      </c>
      <c r="F333" s="42">
        <v>121.65</v>
      </c>
      <c r="G333" s="42">
        <v>80819200</v>
      </c>
      <c r="H333" s="42">
        <f>('Pivottable ẨN'!$G333-AAPL!$O$4)/AAPL!$O$8</f>
        <v>-0.21182027909933238</v>
      </c>
      <c r="I333" s="43">
        <v>44284.291666666664</v>
      </c>
      <c r="J333" s="42">
        <v>58.663600000000002</v>
      </c>
      <c r="K333" s="42">
        <v>64.5</v>
      </c>
      <c r="L333" s="42">
        <v>65.13</v>
      </c>
      <c r="M333" s="42">
        <v>63.61</v>
      </c>
      <c r="N333" s="42">
        <v>64.010000000000005</v>
      </c>
      <c r="O333" s="42">
        <f>('Pivottable ẨN'!$P333-INTC!$O$4)/INTC!$O$8</f>
        <v>-0.55072076507103862</v>
      </c>
      <c r="P333" s="42">
        <v>26161600</v>
      </c>
      <c r="Q333" s="43">
        <v>44284.291666666664</v>
      </c>
      <c r="R333" s="42">
        <v>228.3672</v>
      </c>
      <c r="S333" s="42">
        <v>235.24</v>
      </c>
      <c r="T333" s="42">
        <v>236.8</v>
      </c>
      <c r="U333" s="42">
        <v>231.88</v>
      </c>
      <c r="V333" s="42">
        <v>236.59</v>
      </c>
      <c r="W333" s="42">
        <v>25227500</v>
      </c>
      <c r="X333" s="42">
        <f>('Pivottable ẨN'!$W333-MSFT!$O$4)/MSFT!$O$8</f>
        <v>-0.26706163102417912</v>
      </c>
      <c r="Y333" s="43">
        <v>44284.291666666664</v>
      </c>
      <c r="Z333" s="42">
        <v>12.9208</v>
      </c>
      <c r="AA333" s="42">
        <v>12.9482</v>
      </c>
      <c r="AB333" s="42">
        <v>13.0625</v>
      </c>
      <c r="AC333" s="42">
        <v>12.7</v>
      </c>
      <c r="AD333" s="42">
        <v>12.8202</v>
      </c>
      <c r="AE333" s="42">
        <f>('Pivottable ẨN'!$AF333-NVDA!$O$4)/NVDA!$O$8</f>
        <v>-0.94886505566390134</v>
      </c>
      <c r="AF333" s="42">
        <v>273520000</v>
      </c>
      <c r="AG333" s="43">
        <v>44284.291666666664</v>
      </c>
      <c r="AH333" s="42">
        <v>20.4405</v>
      </c>
      <c r="AI333" s="42">
        <v>21.32</v>
      </c>
      <c r="AJ333" s="42">
        <v>21.408000000000001</v>
      </c>
      <c r="AK333" s="42">
        <v>21.007999999999999</v>
      </c>
      <c r="AL333" s="42">
        <v>21.18</v>
      </c>
      <c r="AM333" s="42">
        <f>('Pivottable ẨN'!$AN333-SONY!$O$4)/SONY!$O$8</f>
        <v>-0.12013893433813792</v>
      </c>
      <c r="AN333" s="42">
        <v>4085500</v>
      </c>
    </row>
    <row r="334" spans="1:40">
      <c r="A334" s="92">
        <v>44923.291666666664</v>
      </c>
      <c r="B334" s="40">
        <v>124.72839999999999</v>
      </c>
      <c r="C334" s="40">
        <v>126.04</v>
      </c>
      <c r="D334" s="40">
        <v>131.03</v>
      </c>
      <c r="E334" s="40">
        <v>125.87</v>
      </c>
      <c r="F334" s="40">
        <v>129.66999999999999</v>
      </c>
      <c r="G334" s="40">
        <v>85438400</v>
      </c>
      <c r="H334" s="40">
        <f>('Pivottable ẨN'!$G334-AAPL!$O$4)/AAPL!$O$8</f>
        <v>-0.12477809468784747</v>
      </c>
      <c r="I334" s="41">
        <v>44923.291666666664</v>
      </c>
      <c r="J334" s="40">
        <v>24.627700000000001</v>
      </c>
      <c r="K334" s="40">
        <v>25.54</v>
      </c>
      <c r="L334" s="40">
        <v>26.12</v>
      </c>
      <c r="M334" s="40">
        <v>25.5</v>
      </c>
      <c r="N334" s="40">
        <v>25.84</v>
      </c>
      <c r="O334" s="40">
        <f>('Pivottable ẨN'!$P334-INTC!$O$4)/INTC!$O$8</f>
        <v>-0.55007474513880106</v>
      </c>
      <c r="P334" s="40">
        <v>26176900</v>
      </c>
      <c r="Q334" s="41">
        <v>44923.291666666664</v>
      </c>
      <c r="R334" s="40">
        <v>231.20509999999999</v>
      </c>
      <c r="S334" s="40">
        <v>234.53</v>
      </c>
      <c r="T334" s="40">
        <v>239.72</v>
      </c>
      <c r="U334" s="40">
        <v>234.17</v>
      </c>
      <c r="V334" s="40">
        <v>236.89</v>
      </c>
      <c r="W334" s="40">
        <v>17457100</v>
      </c>
      <c r="X334" s="40">
        <f>('Pivottable ẨN'!$W334-MSFT!$O$4)/MSFT!$O$8</f>
        <v>-0.87821310077000458</v>
      </c>
      <c r="Y334" s="41">
        <v>44923.291666666664</v>
      </c>
      <c r="Z334" s="40">
        <v>14.0268</v>
      </c>
      <c r="AA334" s="40">
        <v>14.036</v>
      </c>
      <c r="AB334" s="40">
        <v>14.262</v>
      </c>
      <c r="AC334" s="40">
        <v>13.884</v>
      </c>
      <c r="AD334" s="40">
        <v>13.927</v>
      </c>
      <c r="AE334" s="40">
        <f>('Pivottable ẨN'!$AF334-NVDA!$O$4)/NVDA!$O$8</f>
        <v>-0.53284661769608033</v>
      </c>
      <c r="AF334" s="40">
        <v>351066000</v>
      </c>
      <c r="AG334" s="41">
        <v>44923.291666666664</v>
      </c>
      <c r="AH334" s="40">
        <v>14.626899999999999</v>
      </c>
      <c r="AI334" s="40">
        <v>14.97</v>
      </c>
      <c r="AJ334" s="40">
        <v>15.25</v>
      </c>
      <c r="AK334" s="40">
        <v>14.962</v>
      </c>
      <c r="AL334" s="40">
        <v>15.202</v>
      </c>
      <c r="AM334" s="40">
        <f>('Pivottable ẨN'!$AN334-SONY!$O$4)/SONY!$O$8</f>
        <v>-0.4926506396554553</v>
      </c>
      <c r="AN334" s="40">
        <v>3195500</v>
      </c>
    </row>
    <row r="335" spans="1:40">
      <c r="A335" s="93">
        <v>44383.291666666664</v>
      </c>
      <c r="B335" s="42">
        <v>139.31870000000001</v>
      </c>
      <c r="C335" s="42">
        <v>142.02000000000001</v>
      </c>
      <c r="D335" s="42">
        <v>143.15</v>
      </c>
      <c r="E335" s="42">
        <v>140.07</v>
      </c>
      <c r="F335" s="42">
        <v>140.07</v>
      </c>
      <c r="G335" s="42">
        <v>108181800</v>
      </c>
      <c r="H335" s="42">
        <f>('Pivottable ẨN'!$G335-AAPL!$O$4)/AAPL!$O$8</f>
        <v>0.30378858719303364</v>
      </c>
      <c r="I335" s="43">
        <v>44383.291666666664</v>
      </c>
      <c r="J335" s="42">
        <v>51.328800000000001</v>
      </c>
      <c r="K335" s="42">
        <v>56.09</v>
      </c>
      <c r="L335" s="42">
        <v>57.01</v>
      </c>
      <c r="M335" s="42">
        <v>55.7</v>
      </c>
      <c r="N335" s="42">
        <v>56.92</v>
      </c>
      <c r="O335" s="42">
        <f>('Pivottable ẨN'!$P335-INTC!$O$4)/INTC!$O$8</f>
        <v>-0.54966517694646744</v>
      </c>
      <c r="P335" s="42">
        <v>26186600</v>
      </c>
      <c r="Q335" s="43">
        <v>44383.291666666664</v>
      </c>
      <c r="R335" s="42">
        <v>270.17020000000002</v>
      </c>
      <c r="S335" s="42">
        <v>277.66000000000003</v>
      </c>
      <c r="T335" s="42">
        <v>279.37</v>
      </c>
      <c r="U335" s="42">
        <v>274.3</v>
      </c>
      <c r="V335" s="42">
        <v>278.02999999999997</v>
      </c>
      <c r="W335" s="42">
        <v>31565600</v>
      </c>
      <c r="X335" s="42">
        <f>('Pivottable ẨN'!$W335-MSFT!$O$4)/MSFT!$O$8</f>
        <v>0.23143769081202181</v>
      </c>
      <c r="Y335" s="43">
        <v>44383.291666666664</v>
      </c>
      <c r="Z335" s="42">
        <v>20.659400000000002</v>
      </c>
      <c r="AA335" s="42">
        <v>20.698499999999999</v>
      </c>
      <c r="AB335" s="42">
        <v>20.841999999999999</v>
      </c>
      <c r="AC335" s="42">
        <v>20.350300000000001</v>
      </c>
      <c r="AD335" s="42">
        <v>20.737500000000001</v>
      </c>
      <c r="AE335" s="42">
        <f>('Pivottable ẨN'!$AF335-NVDA!$O$4)/NVDA!$O$8</f>
        <v>-1.9746838930981656E-2</v>
      </c>
      <c r="AF335" s="42">
        <v>446708000</v>
      </c>
      <c r="AG335" s="43">
        <v>44383.291666666664</v>
      </c>
      <c r="AH335" s="42">
        <v>19.382000000000001</v>
      </c>
      <c r="AI335" s="42">
        <v>20.216000000000001</v>
      </c>
      <c r="AJ335" s="42">
        <v>20.431999999999999</v>
      </c>
      <c r="AK335" s="42">
        <v>19.998000000000001</v>
      </c>
      <c r="AL335" s="42">
        <v>20.352</v>
      </c>
      <c r="AM335" s="42">
        <f>('Pivottable ẨN'!$AN335-SONY!$O$4)/SONY!$O$8</f>
        <v>-0.50541649023093638</v>
      </c>
      <c r="AN335" s="42">
        <v>3165000</v>
      </c>
    </row>
    <row r="336" spans="1:40">
      <c r="A336" s="92">
        <v>43887.291666666664</v>
      </c>
      <c r="B336" s="40">
        <v>71.098100000000002</v>
      </c>
      <c r="C336" s="40">
        <v>73.162499999999994</v>
      </c>
      <c r="D336" s="40">
        <v>74.47</v>
      </c>
      <c r="E336" s="40">
        <v>71.625</v>
      </c>
      <c r="F336" s="40">
        <v>71.632499999999993</v>
      </c>
      <c r="G336" s="40">
        <v>198054800</v>
      </c>
      <c r="H336" s="40">
        <f>('Pivottable ẨN'!$G336-AAPL!$O$4)/AAPL!$O$8</f>
        <v>1.9973160897071884</v>
      </c>
      <c r="I336" s="41">
        <v>43887.291666666664</v>
      </c>
      <c r="J336" s="40">
        <v>52.875900000000001</v>
      </c>
      <c r="K336" s="40">
        <v>59.65</v>
      </c>
      <c r="L336" s="40">
        <v>60.82</v>
      </c>
      <c r="M336" s="40">
        <v>59.27</v>
      </c>
      <c r="N336" s="40">
        <v>60.11</v>
      </c>
      <c r="O336" s="40">
        <f>('Pivottable ẨN'!$P336-INTC!$O$4)/INTC!$O$8</f>
        <v>-0.54951739460902749</v>
      </c>
      <c r="P336" s="40">
        <v>26190100</v>
      </c>
      <c r="Q336" s="41">
        <v>43887.291666666664</v>
      </c>
      <c r="R336" s="40">
        <v>163.53639999999999</v>
      </c>
      <c r="S336" s="40">
        <v>170.17</v>
      </c>
      <c r="T336" s="40">
        <v>173.26</v>
      </c>
      <c r="U336" s="40">
        <v>168.21</v>
      </c>
      <c r="V336" s="40">
        <v>169.71</v>
      </c>
      <c r="W336" s="40">
        <v>56206100</v>
      </c>
      <c r="X336" s="40">
        <f>('Pivottable ẨN'!$W336-MSFT!$O$4)/MSFT!$O$8</f>
        <v>2.1694431719033442</v>
      </c>
      <c r="Y336" s="41">
        <v>43887.291666666664</v>
      </c>
      <c r="Z336" s="40">
        <v>6.6638000000000002</v>
      </c>
      <c r="AA336" s="40">
        <v>6.6912000000000003</v>
      </c>
      <c r="AB336" s="40">
        <v>6.8863000000000003</v>
      </c>
      <c r="AC336" s="40">
        <v>6.55</v>
      </c>
      <c r="AD336" s="40">
        <v>6.5514999999999999</v>
      </c>
      <c r="AE336" s="40">
        <f>('Pivottable ẨN'!$AF336-NVDA!$O$4)/NVDA!$O$8</f>
        <v>1.5951853854368176</v>
      </c>
      <c r="AF336" s="40">
        <v>747732000</v>
      </c>
      <c r="AG336" s="41">
        <v>43887.291666666664</v>
      </c>
      <c r="AH336" s="40">
        <v>12.1449</v>
      </c>
      <c r="AI336" s="40">
        <v>12.788</v>
      </c>
      <c r="AJ336" s="40">
        <v>12.965999999999999</v>
      </c>
      <c r="AK336" s="40">
        <v>12.756</v>
      </c>
      <c r="AL336" s="40">
        <v>12.872</v>
      </c>
      <c r="AM336" s="40">
        <f>('Pivottable ẨN'!$AN336-SONY!$O$4)/SONY!$O$8</f>
        <v>1.4207620129941139</v>
      </c>
      <c r="AN336" s="40">
        <v>7767000</v>
      </c>
    </row>
    <row r="337" spans="1:40">
      <c r="A337" s="93">
        <v>44239.291666666664</v>
      </c>
      <c r="B337" s="42">
        <v>132.57</v>
      </c>
      <c r="C337" s="42">
        <v>135.37</v>
      </c>
      <c r="D337" s="42">
        <v>135.53</v>
      </c>
      <c r="E337" s="42">
        <v>133.69</v>
      </c>
      <c r="F337" s="42">
        <v>134.35</v>
      </c>
      <c r="G337" s="42">
        <v>60145100</v>
      </c>
      <c r="H337" s="42">
        <f>('Pivottable ẨN'!$G337-AAPL!$O$4)/AAPL!$O$8</f>
        <v>-0.60139397686982943</v>
      </c>
      <c r="I337" s="43">
        <v>44239.291666666664</v>
      </c>
      <c r="J337" s="42">
        <v>56.216999999999999</v>
      </c>
      <c r="K337" s="42">
        <v>61.81</v>
      </c>
      <c r="L337" s="42">
        <v>62.51</v>
      </c>
      <c r="M337" s="42">
        <v>60.43</v>
      </c>
      <c r="N337" s="42">
        <v>60.6</v>
      </c>
      <c r="O337" s="42">
        <f>('Pivottable ẨN'!$P337-INTC!$O$4)/INTC!$O$8</f>
        <v>-0.54849980765694095</v>
      </c>
      <c r="P337" s="42">
        <v>26214200</v>
      </c>
      <c r="Q337" s="43">
        <v>44239.291666666664</v>
      </c>
      <c r="R337" s="42">
        <v>237.28579999999999</v>
      </c>
      <c r="S337" s="42">
        <v>244.99</v>
      </c>
      <c r="T337" s="42">
        <v>245.3</v>
      </c>
      <c r="U337" s="42">
        <v>242.73</v>
      </c>
      <c r="V337" s="42">
        <v>243.93</v>
      </c>
      <c r="W337" s="42">
        <v>16561100</v>
      </c>
      <c r="X337" s="42">
        <f>('Pivottable ẨN'!$W337-MSFT!$O$4)/MSFT!$O$8</f>
        <v>-0.9486845973328919</v>
      </c>
      <c r="Y337" s="43">
        <v>44239.291666666664</v>
      </c>
      <c r="Z337" s="42">
        <v>14.9244</v>
      </c>
      <c r="AA337" s="42">
        <v>14.9613</v>
      </c>
      <c r="AB337" s="42">
        <v>15.2913</v>
      </c>
      <c r="AC337" s="42">
        <v>14.775</v>
      </c>
      <c r="AD337" s="42">
        <v>15.05</v>
      </c>
      <c r="AE337" s="42">
        <f>('Pivottable ẨN'!$AF337-NVDA!$O$4)/NVDA!$O$8</f>
        <v>-0.40575461042997141</v>
      </c>
      <c r="AF337" s="42">
        <v>374756000</v>
      </c>
      <c r="AG337" s="43">
        <v>44239.291666666664</v>
      </c>
      <c r="AH337" s="42">
        <v>21.712900000000001</v>
      </c>
      <c r="AI337" s="42">
        <v>22.706</v>
      </c>
      <c r="AJ337" s="42">
        <v>22.724</v>
      </c>
      <c r="AK337" s="42">
        <v>22.558</v>
      </c>
      <c r="AL337" s="42">
        <v>22.562000000000001</v>
      </c>
      <c r="AM337" s="42">
        <f>('Pivottable ẨN'!$AN337-SONY!$O$4)/SONY!$O$8</f>
        <v>-0.66300149815449827</v>
      </c>
      <c r="AN337" s="42">
        <v>2788500</v>
      </c>
    </row>
    <row r="338" spans="1:40">
      <c r="A338" s="92">
        <v>44748.291666666664</v>
      </c>
      <c r="B338" s="40">
        <v>141.0026</v>
      </c>
      <c r="C338" s="40">
        <v>142.91999999999999</v>
      </c>
      <c r="D338" s="40">
        <v>144.12</v>
      </c>
      <c r="E338" s="40">
        <v>141.08000000000001</v>
      </c>
      <c r="F338" s="40">
        <v>141.35</v>
      </c>
      <c r="G338" s="40">
        <v>74064300</v>
      </c>
      <c r="H338" s="40">
        <f>('Pivottable ẨN'!$G338-AAPL!$O$4)/AAPL!$O$8</f>
        <v>-0.33910666017855379</v>
      </c>
      <c r="I338" s="41">
        <v>44748.291666666664</v>
      </c>
      <c r="J338" s="40">
        <v>34.8416</v>
      </c>
      <c r="K338" s="40">
        <v>36.99</v>
      </c>
      <c r="L338" s="40">
        <v>37.42</v>
      </c>
      <c r="M338" s="40">
        <v>36.46</v>
      </c>
      <c r="N338" s="40">
        <v>36.82</v>
      </c>
      <c r="O338" s="40">
        <f>('Pivottable ẨN'!$P338-INTC!$O$4)/INTC!$O$8</f>
        <v>-0.54663775020519745</v>
      </c>
      <c r="P338" s="40">
        <v>26258300</v>
      </c>
      <c r="Q338" s="41">
        <v>44748.291666666664</v>
      </c>
      <c r="R338" s="40">
        <v>261.14420000000001</v>
      </c>
      <c r="S338" s="40">
        <v>266.20999999999998</v>
      </c>
      <c r="T338" s="40">
        <v>267.99</v>
      </c>
      <c r="U338" s="40">
        <v>262.39999999999998</v>
      </c>
      <c r="V338" s="40">
        <v>263.75</v>
      </c>
      <c r="W338" s="40">
        <v>23824400</v>
      </c>
      <c r="X338" s="40">
        <f>('Pivottable ẨN'!$W338-MSFT!$O$4)/MSFT!$O$8</f>
        <v>-0.37741716319760238</v>
      </c>
      <c r="Y338" s="41">
        <v>44748.291666666664</v>
      </c>
      <c r="Z338" s="40">
        <v>15.111700000000001</v>
      </c>
      <c r="AA338" s="40">
        <v>15.13</v>
      </c>
      <c r="AB338" s="40">
        <v>15.319000000000001</v>
      </c>
      <c r="AC338" s="40">
        <v>14.789</v>
      </c>
      <c r="AD338" s="40">
        <v>15.01</v>
      </c>
      <c r="AE338" s="40">
        <f>('Pivottable ẨN'!$AF338-NVDA!$O$4)/NVDA!$O$8</f>
        <v>0.42208699536290589</v>
      </c>
      <c r="AF338" s="40">
        <v>529066000</v>
      </c>
      <c r="AG338" s="41">
        <v>44748.291666666664</v>
      </c>
      <c r="AH338" s="40">
        <v>15.6373</v>
      </c>
      <c r="AI338" s="40">
        <v>16.065999999999999</v>
      </c>
      <c r="AJ338" s="40">
        <v>16.218</v>
      </c>
      <c r="AK338" s="40">
        <v>15.992000000000001</v>
      </c>
      <c r="AL338" s="40">
        <v>16.218</v>
      </c>
      <c r="AM338" s="40">
        <f>('Pivottable ẨN'!$AN338-SONY!$O$4)/SONY!$O$8</f>
        <v>-0.43363474027372301</v>
      </c>
      <c r="AN338" s="40">
        <v>3336500</v>
      </c>
    </row>
    <row r="339" spans="1:40">
      <c r="A339" s="93">
        <v>45168.291666666664</v>
      </c>
      <c r="B339" s="42">
        <v>186.48949999999999</v>
      </c>
      <c r="C339" s="42">
        <v>187.65</v>
      </c>
      <c r="D339" s="42">
        <v>187.85</v>
      </c>
      <c r="E339" s="42">
        <v>184.74</v>
      </c>
      <c r="F339" s="42">
        <v>184.94</v>
      </c>
      <c r="G339" s="42">
        <v>60813900</v>
      </c>
      <c r="H339" s="42">
        <f>('Pivottable ẨN'!$G339-AAPL!$O$4)/AAPL!$O$8</f>
        <v>-0.58879140219577308</v>
      </c>
      <c r="I339" s="43">
        <v>45168.291666666664</v>
      </c>
      <c r="J339" s="42">
        <v>33.962000000000003</v>
      </c>
      <c r="K339" s="42">
        <v>34.53</v>
      </c>
      <c r="L339" s="42">
        <v>34.659999999999997</v>
      </c>
      <c r="M339" s="42">
        <v>33.78</v>
      </c>
      <c r="N339" s="42">
        <v>34.06</v>
      </c>
      <c r="O339" s="42">
        <f>('Pivottable ẨN'!$P339-INTC!$O$4)/INTC!$O$8</f>
        <v>-0.54575527853305605</v>
      </c>
      <c r="P339" s="42">
        <v>26279200</v>
      </c>
      <c r="Q339" s="43">
        <v>45168.291666666664</v>
      </c>
      <c r="R339" s="42">
        <v>326.34050000000002</v>
      </c>
      <c r="S339" s="42">
        <v>328.79</v>
      </c>
      <c r="T339" s="42">
        <v>329.81</v>
      </c>
      <c r="U339" s="42">
        <v>326.45</v>
      </c>
      <c r="V339" s="42">
        <v>328.67</v>
      </c>
      <c r="W339" s="42">
        <v>15222100</v>
      </c>
      <c r="X339" s="42">
        <f>('Pivottable ẨN'!$W339-MSFT!$O$4)/MSFT!$O$8</f>
        <v>-1.0539985860580103</v>
      </c>
      <c r="Y339" s="43">
        <v>45168.291666666664</v>
      </c>
      <c r="Z339" s="42">
        <v>49.244999999999997</v>
      </c>
      <c r="AA339" s="42">
        <v>49.264000000000003</v>
      </c>
      <c r="AB339" s="42">
        <v>49.927</v>
      </c>
      <c r="AC339" s="42">
        <v>48.424999999999997</v>
      </c>
      <c r="AD339" s="42">
        <v>49.043999999999997</v>
      </c>
      <c r="AE339" s="42">
        <f>('Pivottable ẨN'!$AF339-NVDA!$O$4)/NVDA!$O$8</f>
        <v>1.5279859560144757</v>
      </c>
      <c r="AF339" s="42">
        <v>735206000</v>
      </c>
      <c r="AG339" s="43">
        <v>45168.291666666664</v>
      </c>
      <c r="AH339" s="42">
        <v>16.145</v>
      </c>
      <c r="AI339" s="42">
        <v>16.47</v>
      </c>
      <c r="AJ339" s="42">
        <v>16.57</v>
      </c>
      <c r="AK339" s="42">
        <v>16.437999999999999</v>
      </c>
      <c r="AL339" s="42">
        <v>16.5</v>
      </c>
      <c r="AM339" s="42">
        <f>('Pivottable ẨN'!$AN339-SONY!$O$4)/SONY!$O$8</f>
        <v>-0.66467570806603671</v>
      </c>
      <c r="AN339" s="42">
        <v>2784500</v>
      </c>
    </row>
    <row r="340" spans="1:40">
      <c r="A340" s="92">
        <v>43951.291666666664</v>
      </c>
      <c r="B340" s="40">
        <v>71.377499999999998</v>
      </c>
      <c r="C340" s="40">
        <v>73.45</v>
      </c>
      <c r="D340" s="40">
        <v>73.632499999999993</v>
      </c>
      <c r="E340" s="40">
        <v>72.087500000000006</v>
      </c>
      <c r="F340" s="40">
        <v>72.489999999999995</v>
      </c>
      <c r="G340" s="40">
        <v>183064000</v>
      </c>
      <c r="H340" s="40">
        <f>('Pivottable ẨN'!$G340-AAPL!$O$4)/AAPL!$O$8</f>
        <v>1.7148360113222541</v>
      </c>
      <c r="I340" s="41">
        <v>43951.291666666664</v>
      </c>
      <c r="J340" s="40">
        <v>53.168399999999998</v>
      </c>
      <c r="K340" s="40">
        <v>59.98</v>
      </c>
      <c r="L340" s="40">
        <v>61.54</v>
      </c>
      <c r="M340" s="40">
        <v>59.75</v>
      </c>
      <c r="N340" s="40">
        <v>61.37</v>
      </c>
      <c r="O340" s="40">
        <f>('Pivottable ẨN'!$P340-INTC!$O$4)/INTC!$O$8</f>
        <v>-0.54572572206556802</v>
      </c>
      <c r="P340" s="40">
        <v>26279900</v>
      </c>
      <c r="Q340" s="41">
        <v>43951.291666666664</v>
      </c>
      <c r="R340" s="40">
        <v>172.22399999999999</v>
      </c>
      <c r="S340" s="40">
        <v>179.21</v>
      </c>
      <c r="T340" s="40">
        <v>180.4</v>
      </c>
      <c r="U340" s="40">
        <v>176.23</v>
      </c>
      <c r="V340" s="40">
        <v>180</v>
      </c>
      <c r="W340" s="40">
        <v>53875900</v>
      </c>
      <c r="X340" s="40">
        <f>('Pivottable ẨN'!$W340-MSFT!$O$4)/MSFT!$O$8</f>
        <v>1.9861700901055317</v>
      </c>
      <c r="Y340" s="41">
        <v>43951.291666666664</v>
      </c>
      <c r="Z340" s="40">
        <v>7.2813999999999997</v>
      </c>
      <c r="AA340" s="40">
        <v>7.3070000000000004</v>
      </c>
      <c r="AB340" s="40">
        <v>7.4615</v>
      </c>
      <c r="AC340" s="40">
        <v>7.2930000000000001</v>
      </c>
      <c r="AD340" s="40">
        <v>7.4071999999999996</v>
      </c>
      <c r="AE340" s="40">
        <f>('Pivottable ẨN'!$AF340-NVDA!$O$4)/NVDA!$O$8</f>
        <v>-0.39953144755835107</v>
      </c>
      <c r="AF340" s="40">
        <v>375916000</v>
      </c>
      <c r="AG340" s="41">
        <v>43951.291666666664</v>
      </c>
      <c r="AH340" s="40">
        <v>12.25</v>
      </c>
      <c r="AI340" s="40">
        <v>12.85</v>
      </c>
      <c r="AJ340" s="40">
        <v>12.888</v>
      </c>
      <c r="AK340" s="40">
        <v>12.68</v>
      </c>
      <c r="AL340" s="40">
        <v>12.832000000000001</v>
      </c>
      <c r="AM340" s="40">
        <f>('Pivottable ẨN'!$AN340-SONY!$O$4)/SONY!$O$8</f>
        <v>0.49052913089553185</v>
      </c>
      <c r="AN340" s="40">
        <v>5544500</v>
      </c>
    </row>
    <row r="341" spans="1:40">
      <c r="A341" s="93">
        <v>44706.291666666664</v>
      </c>
      <c r="B341" s="42">
        <v>138.63480000000001</v>
      </c>
      <c r="C341" s="42">
        <v>140.52000000000001</v>
      </c>
      <c r="D341" s="42">
        <v>141.79</v>
      </c>
      <c r="E341" s="42">
        <v>138.34</v>
      </c>
      <c r="F341" s="42">
        <v>138.43</v>
      </c>
      <c r="G341" s="42">
        <v>92482700</v>
      </c>
      <c r="H341" s="42">
        <f>('Pivottable ẨN'!$G341-AAPL!$O$4)/AAPL!$O$8</f>
        <v>7.9616134109192441E-3</v>
      </c>
      <c r="I341" s="43">
        <v>44706.291666666664</v>
      </c>
      <c r="J341" s="42">
        <v>39.749000000000002</v>
      </c>
      <c r="K341" s="42">
        <v>42.2</v>
      </c>
      <c r="L341" s="42">
        <v>42.52</v>
      </c>
      <c r="M341" s="42">
        <v>41.39</v>
      </c>
      <c r="N341" s="42">
        <v>41.44</v>
      </c>
      <c r="O341" s="42">
        <f>('Pivottable ẨN'!$P341-INTC!$O$4)/INTC!$O$8</f>
        <v>-0.54559060678562299</v>
      </c>
      <c r="P341" s="42">
        <v>26283100</v>
      </c>
      <c r="Q341" s="43">
        <v>44706.291666666664</v>
      </c>
      <c r="R341" s="42">
        <v>257.52440000000001</v>
      </c>
      <c r="S341" s="42">
        <v>262.52</v>
      </c>
      <c r="T341" s="42">
        <v>264.58</v>
      </c>
      <c r="U341" s="42">
        <v>257.13</v>
      </c>
      <c r="V341" s="42">
        <v>258.14</v>
      </c>
      <c r="W341" s="42">
        <v>28547900</v>
      </c>
      <c r="X341" s="42">
        <f>('Pivottable ẨN'!$W341-MSFT!$O$4)/MSFT!$O$8</f>
        <v>-5.9081073775150584E-3</v>
      </c>
      <c r="Y341" s="43">
        <v>44706.291666666664</v>
      </c>
      <c r="Z341" s="42">
        <v>16.950900000000001</v>
      </c>
      <c r="AA341" s="42">
        <v>16.975000000000001</v>
      </c>
      <c r="AB341" s="42">
        <v>17.111000000000001</v>
      </c>
      <c r="AC341" s="42">
        <v>16</v>
      </c>
      <c r="AD341" s="42">
        <v>16.02</v>
      </c>
      <c r="AE341" s="42">
        <f>('Pivottable ẨN'!$AF341-NVDA!$O$4)/NVDA!$O$8</f>
        <v>1.7743695577748522</v>
      </c>
      <c r="AF341" s="42">
        <v>781132000</v>
      </c>
      <c r="AG341" s="43">
        <v>44706.291666666664</v>
      </c>
      <c r="AH341" s="42">
        <v>17.186800000000002</v>
      </c>
      <c r="AI341" s="42">
        <v>17.658000000000001</v>
      </c>
      <c r="AJ341" s="42">
        <v>17.79</v>
      </c>
      <c r="AK341" s="42">
        <v>17.41</v>
      </c>
      <c r="AL341" s="42">
        <v>17.585999999999999</v>
      </c>
      <c r="AM341" s="42">
        <f>('Pivottable ẨN'!$AN341-SONY!$O$4)/SONY!$O$8</f>
        <v>-9.7537100532368096E-2</v>
      </c>
      <c r="AN341" s="42">
        <v>4139500</v>
      </c>
    </row>
    <row r="342" spans="1:40">
      <c r="A342" s="92">
        <v>44243.291666666664</v>
      </c>
      <c r="B342" s="40">
        <v>130.43510000000001</v>
      </c>
      <c r="C342" s="40">
        <v>133.19</v>
      </c>
      <c r="D342" s="40">
        <v>136.01</v>
      </c>
      <c r="E342" s="40">
        <v>132.79</v>
      </c>
      <c r="F342" s="40">
        <v>135.49</v>
      </c>
      <c r="G342" s="40">
        <v>80576300</v>
      </c>
      <c r="H342" s="40">
        <f>('Pivottable ẨN'!$G342-AAPL!$O$4)/AAPL!$O$8</f>
        <v>-0.21639738045747875</v>
      </c>
      <c r="I342" s="41">
        <v>44243.291666666664</v>
      </c>
      <c r="J342" s="40">
        <v>56.817300000000003</v>
      </c>
      <c r="K342" s="40">
        <v>62.47</v>
      </c>
      <c r="L342" s="40">
        <v>62.87</v>
      </c>
      <c r="M342" s="40">
        <v>61.7</v>
      </c>
      <c r="N342" s="40">
        <v>62</v>
      </c>
      <c r="O342" s="40">
        <f>('Pivottable ẨN'!$P342-INTC!$O$4)/INTC!$O$8</f>
        <v>-0.54376655050636402</v>
      </c>
      <c r="P342" s="40">
        <v>26326300</v>
      </c>
      <c r="Q342" s="41">
        <v>44243.291666666664</v>
      </c>
      <c r="R342" s="40">
        <v>236.03630000000001</v>
      </c>
      <c r="S342" s="40">
        <v>243.7</v>
      </c>
      <c r="T342" s="40">
        <v>246.13</v>
      </c>
      <c r="U342" s="40">
        <v>242.92</v>
      </c>
      <c r="V342" s="40">
        <v>245.03</v>
      </c>
      <c r="W342" s="40">
        <v>26728500</v>
      </c>
      <c r="X342" s="40">
        <f>('Pivottable ẨN'!$W342-MSFT!$O$4)/MSFT!$O$8</f>
        <v>-0.14900614403657442</v>
      </c>
      <c r="Y342" s="41">
        <v>44243.291666666664</v>
      </c>
      <c r="Z342" s="40">
        <v>15.2925</v>
      </c>
      <c r="AA342" s="40">
        <v>15.3302</v>
      </c>
      <c r="AB342" s="40">
        <v>15.3725</v>
      </c>
      <c r="AC342" s="40">
        <v>14.95</v>
      </c>
      <c r="AD342" s="40">
        <v>15.0642</v>
      </c>
      <c r="AE342" s="40">
        <f>('Pivottable ẨN'!$AF342-NVDA!$O$4)/NVDA!$O$8</f>
        <v>-0.68899435781796148</v>
      </c>
      <c r="AF342" s="40">
        <v>321960000</v>
      </c>
      <c r="AG342" s="41">
        <v>44243.291666666664</v>
      </c>
      <c r="AH342" s="40">
        <v>21.988299999999999</v>
      </c>
      <c r="AI342" s="40">
        <v>22.994</v>
      </c>
      <c r="AJ342" s="40">
        <v>23.18</v>
      </c>
      <c r="AK342" s="40">
        <v>22.884</v>
      </c>
      <c r="AL342" s="40">
        <v>23.17</v>
      </c>
      <c r="AM342" s="40">
        <f>('Pivottable ẨN'!$AN342-SONY!$O$4)/SONY!$O$8</f>
        <v>-5.2542709159770773E-2</v>
      </c>
      <c r="AN342" s="40">
        <v>4247000</v>
      </c>
    </row>
    <row r="343" spans="1:40">
      <c r="A343" s="93">
        <v>44376.291666666664</v>
      </c>
      <c r="B343" s="42">
        <v>133.73689999999999</v>
      </c>
      <c r="C343" s="42">
        <v>136.33000000000001</v>
      </c>
      <c r="D343" s="42">
        <v>136.49</v>
      </c>
      <c r="E343" s="42">
        <v>134.35</v>
      </c>
      <c r="F343" s="42">
        <v>134.80000000000001</v>
      </c>
      <c r="G343" s="42">
        <v>64556100</v>
      </c>
      <c r="H343" s="42">
        <f>('Pivottable ẨN'!$G343-AAPL!$O$4)/AAPL!$O$8</f>
        <v>-0.51827502219389854</v>
      </c>
      <c r="I343" s="43">
        <v>44376.291666666664</v>
      </c>
      <c r="J343" s="42">
        <v>51.932699999999997</v>
      </c>
      <c r="K343" s="42">
        <v>56.75</v>
      </c>
      <c r="L343" s="42">
        <v>57.83</v>
      </c>
      <c r="M343" s="42">
        <v>55.88</v>
      </c>
      <c r="N343" s="42">
        <v>57.55</v>
      </c>
      <c r="O343" s="42">
        <f>('Pivottable ẨN'!$P343-INTC!$O$4)/INTC!$O$8</f>
        <v>-0.54234361771444217</v>
      </c>
      <c r="P343" s="42">
        <v>26360000</v>
      </c>
      <c r="Q343" s="43">
        <v>44376.291666666664</v>
      </c>
      <c r="R343" s="42">
        <v>264.07909999999998</v>
      </c>
      <c r="S343" s="42">
        <v>271.39999999999998</v>
      </c>
      <c r="T343" s="42">
        <v>271.64999999999998</v>
      </c>
      <c r="U343" s="42">
        <v>267.98</v>
      </c>
      <c r="V343" s="42">
        <v>268.87</v>
      </c>
      <c r="W343" s="42">
        <v>19937800</v>
      </c>
      <c r="X343" s="42">
        <f>('Pivottable ẨN'!$W343-MSFT!$O$4)/MSFT!$O$8</f>
        <v>-0.6831030097838946</v>
      </c>
      <c r="Y343" s="43">
        <v>44376.291666666664</v>
      </c>
      <c r="Z343" s="42">
        <v>19.988900000000001</v>
      </c>
      <c r="AA343" s="42">
        <v>20.026800000000001</v>
      </c>
      <c r="AB343" s="42">
        <v>20.098700000000001</v>
      </c>
      <c r="AC343" s="42">
        <v>19.657</v>
      </c>
      <c r="AD343" s="42">
        <v>19.8825</v>
      </c>
      <c r="AE343" s="42">
        <f>('Pivottable ẨN'!$AF343-NVDA!$O$4)/NVDA!$O$8</f>
        <v>-0.4439734141346468</v>
      </c>
      <c r="AF343" s="42">
        <v>367632000</v>
      </c>
      <c r="AG343" s="43">
        <v>44376.291666666664</v>
      </c>
      <c r="AH343" s="42">
        <v>19.151900000000001</v>
      </c>
      <c r="AI343" s="42">
        <v>19.975999999999999</v>
      </c>
      <c r="AJ343" s="42">
        <v>20.04</v>
      </c>
      <c r="AK343" s="42">
        <v>19.850000000000001</v>
      </c>
      <c r="AL343" s="42">
        <v>19.899999999999999</v>
      </c>
      <c r="AM343" s="42">
        <f>('Pivottable ẨN'!$AN343-SONY!$O$4)/SONY!$O$8</f>
        <v>-0.57929100257757293</v>
      </c>
      <c r="AN343" s="42">
        <v>2988500</v>
      </c>
    </row>
    <row r="344" spans="1:40">
      <c r="A344" s="92">
        <v>44182.291666666664</v>
      </c>
      <c r="B344" s="40">
        <v>125.85</v>
      </c>
      <c r="C344" s="40">
        <v>128.69999999999999</v>
      </c>
      <c r="D344" s="40">
        <v>129.58000000000001</v>
      </c>
      <c r="E344" s="40">
        <v>128.04</v>
      </c>
      <c r="F344" s="40">
        <v>128.9</v>
      </c>
      <c r="G344" s="40">
        <v>94359800</v>
      </c>
      <c r="H344" s="40">
        <f>('Pivottable ẨN'!$G344-AAPL!$O$4)/AAPL!$O$8</f>
        <v>4.3332864787520894E-2</v>
      </c>
      <c r="I344" s="41">
        <v>44182.291666666664</v>
      </c>
      <c r="J344" s="40">
        <v>45.788899999999998</v>
      </c>
      <c r="K344" s="40">
        <v>50.65</v>
      </c>
      <c r="L344" s="40">
        <v>51.32</v>
      </c>
      <c r="M344" s="40">
        <v>50.22</v>
      </c>
      <c r="N344" s="40">
        <v>51.15</v>
      </c>
      <c r="O344" s="40">
        <f>('Pivottable ẨN'!$P344-INTC!$O$4)/INTC!$O$8</f>
        <v>-0.54069690024011119</v>
      </c>
      <c r="P344" s="40">
        <v>26399000</v>
      </c>
      <c r="Q344" s="41">
        <v>44182.291666666664</v>
      </c>
      <c r="R344" s="40">
        <v>212.51990000000001</v>
      </c>
      <c r="S344" s="40">
        <v>219.42</v>
      </c>
      <c r="T344" s="40">
        <v>220.89</v>
      </c>
      <c r="U344" s="40">
        <v>217.92</v>
      </c>
      <c r="V344" s="40">
        <v>219.87</v>
      </c>
      <c r="W344" s="40">
        <v>32515800</v>
      </c>
      <c r="X344" s="40">
        <f>('Pivottable ẨN'!$W344-MSFT!$O$4)/MSFT!$O$8</f>
        <v>0.30617208370717308</v>
      </c>
      <c r="Y344" s="41">
        <v>44182.291666666664</v>
      </c>
      <c r="Z344" s="40">
        <v>13.308400000000001</v>
      </c>
      <c r="AA344" s="40">
        <v>13.3413</v>
      </c>
      <c r="AB344" s="40">
        <v>13.3795</v>
      </c>
      <c r="AC344" s="40">
        <v>13.1785</v>
      </c>
      <c r="AD344" s="40">
        <v>13.3667</v>
      </c>
      <c r="AE344" s="40">
        <f>('Pivottable ẨN'!$AF344-NVDA!$O$4)/NVDA!$O$8</f>
        <v>-1.1749160821799318</v>
      </c>
      <c r="AF344" s="40">
        <v>231384000</v>
      </c>
      <c r="AG344" s="41">
        <v>44182.291666666664</v>
      </c>
      <c r="AH344" s="40">
        <v>18.555299999999999</v>
      </c>
      <c r="AI344" s="40">
        <v>19.404</v>
      </c>
      <c r="AJ344" s="40">
        <v>19.553999999999998</v>
      </c>
      <c r="AK344" s="40">
        <v>19.353999999999999</v>
      </c>
      <c r="AL344" s="40">
        <v>19.414000000000001</v>
      </c>
      <c r="AM344" s="40">
        <f>('Pivottable ẨN'!$AN344-SONY!$O$4)/SONY!$O$8</f>
        <v>0.68055195585515216</v>
      </c>
      <c r="AN344" s="40">
        <v>5998500</v>
      </c>
    </row>
    <row r="345" spans="1:40">
      <c r="A345" s="93">
        <v>43941.291666666664</v>
      </c>
      <c r="B345" s="42">
        <v>67.278999999999996</v>
      </c>
      <c r="C345" s="42">
        <v>69.232500000000002</v>
      </c>
      <c r="D345" s="42">
        <v>70.42</v>
      </c>
      <c r="E345" s="42">
        <v>69.212500000000006</v>
      </c>
      <c r="F345" s="42">
        <v>69.487499999999997</v>
      </c>
      <c r="G345" s="42">
        <v>130015200</v>
      </c>
      <c r="H345" s="42">
        <f>('Pivottable ẨN'!$G345-AAPL!$O$4)/AAPL!$O$8</f>
        <v>0.71520762709815022</v>
      </c>
      <c r="I345" s="43">
        <v>43941.291666666664</v>
      </c>
      <c r="J345" s="42">
        <v>52.459299999999999</v>
      </c>
      <c r="K345" s="42">
        <v>59.18</v>
      </c>
      <c r="L345" s="42">
        <v>60.04</v>
      </c>
      <c r="M345" s="42">
        <v>58.89</v>
      </c>
      <c r="N345" s="42">
        <v>59.28</v>
      </c>
      <c r="O345" s="42">
        <f>('Pivottable ẨN'!$P345-INTC!$O$4)/INTC!$O$8</f>
        <v>-0.53979753915797668</v>
      </c>
      <c r="P345" s="42">
        <v>26420300</v>
      </c>
      <c r="Q345" s="43">
        <v>43941.291666666664</v>
      </c>
      <c r="R345" s="42">
        <v>168.23580000000001</v>
      </c>
      <c r="S345" s="42">
        <v>175.06</v>
      </c>
      <c r="T345" s="42">
        <v>178.75</v>
      </c>
      <c r="U345" s="42">
        <v>174.99</v>
      </c>
      <c r="V345" s="42">
        <v>176.63</v>
      </c>
      <c r="W345" s="42">
        <v>36669600</v>
      </c>
      <c r="X345" s="42">
        <f>('Pivottable ẨN'!$W345-MSFT!$O$4)/MSFT!$O$8</f>
        <v>0.6328735373041835</v>
      </c>
      <c r="Y345" s="43">
        <v>43941.291666666664</v>
      </c>
      <c r="Z345" s="42">
        <v>7.1510999999999996</v>
      </c>
      <c r="AA345" s="42">
        <v>7.1761999999999997</v>
      </c>
      <c r="AB345" s="42">
        <v>7.3375000000000004</v>
      </c>
      <c r="AC345" s="42">
        <v>7.1318000000000001</v>
      </c>
      <c r="AD345" s="42">
        <v>7.181</v>
      </c>
      <c r="AE345" s="42">
        <f>('Pivottable ẨN'!$AF345-NVDA!$O$4)/NVDA!$O$8</f>
        <v>-5.3691867793070319E-3</v>
      </c>
      <c r="AF345" s="42">
        <v>449388000</v>
      </c>
      <c r="AG345" s="43">
        <v>43941.291666666664</v>
      </c>
      <c r="AH345" s="42">
        <v>12.1165</v>
      </c>
      <c r="AI345" s="42">
        <v>12.71</v>
      </c>
      <c r="AJ345" s="42">
        <v>12.885999999999999</v>
      </c>
      <c r="AK345" s="42">
        <v>12.64</v>
      </c>
      <c r="AL345" s="42">
        <v>12.718</v>
      </c>
      <c r="AM345" s="42">
        <f>('Pivottable ẨN'!$AN345-SONY!$O$4)/SONY!$O$8</f>
        <v>3.2697175840494506</v>
      </c>
      <c r="AN345" s="42">
        <v>12184500</v>
      </c>
    </row>
    <row r="346" spans="1:40">
      <c r="A346" s="92">
        <v>43881.291666666664</v>
      </c>
      <c r="B346" s="40">
        <v>77.815600000000003</v>
      </c>
      <c r="C346" s="40">
        <v>80.075000000000003</v>
      </c>
      <c r="D346" s="40">
        <v>81.162499999999994</v>
      </c>
      <c r="E346" s="40">
        <v>79.552499999999995</v>
      </c>
      <c r="F346" s="40">
        <v>80.657499999999999</v>
      </c>
      <c r="G346" s="40">
        <v>100566000</v>
      </c>
      <c r="H346" s="40">
        <f>('Pivottable ẨN'!$G346-AAPL!$O$4)/AAPL!$O$8</f>
        <v>0.16027978306223462</v>
      </c>
      <c r="I346" s="41">
        <v>43881.291666666664</v>
      </c>
      <c r="J346" s="40">
        <v>58.017200000000003</v>
      </c>
      <c r="K346" s="40">
        <v>65.45</v>
      </c>
      <c r="L346" s="40">
        <v>67.290000000000006</v>
      </c>
      <c r="M346" s="40">
        <v>64.56</v>
      </c>
      <c r="N346" s="40">
        <v>67.040000000000006</v>
      </c>
      <c r="O346" s="40">
        <f>('Pivottable ẨN'!$P346-INTC!$O$4)/INTC!$O$8</f>
        <v>-0.53843371930103079</v>
      </c>
      <c r="P346" s="40">
        <v>26452600</v>
      </c>
      <c r="Q346" s="41">
        <v>43881.291666666664</v>
      </c>
      <c r="R346" s="40">
        <v>177.23089999999999</v>
      </c>
      <c r="S346" s="40">
        <v>184.42</v>
      </c>
      <c r="T346" s="40">
        <v>187.25</v>
      </c>
      <c r="U346" s="40">
        <v>181.1</v>
      </c>
      <c r="V346" s="40">
        <v>186.95</v>
      </c>
      <c r="W346" s="40">
        <v>36862400</v>
      </c>
      <c r="X346" s="40">
        <f>('Pivottable ẨN'!$W346-MSFT!$O$4)/MSFT!$O$8</f>
        <v>0.648037493261019</v>
      </c>
      <c r="Y346" s="41">
        <v>43881.291666666664</v>
      </c>
      <c r="Z346" s="40">
        <v>7.6858000000000004</v>
      </c>
      <c r="AA346" s="40">
        <v>7.7175000000000002</v>
      </c>
      <c r="AB346" s="40">
        <v>7.9080000000000004</v>
      </c>
      <c r="AC346" s="40">
        <v>7.4088000000000003</v>
      </c>
      <c r="AD346" s="40">
        <v>7.8193000000000001</v>
      </c>
      <c r="AE346" s="40">
        <f>('Pivottable ẨN'!$AF346-NVDA!$O$4)/NVDA!$O$8</f>
        <v>1.9295194459190423</v>
      </c>
      <c r="AF346" s="40">
        <v>810052000</v>
      </c>
      <c r="AG346" s="41">
        <v>43881.291666666664</v>
      </c>
      <c r="AH346" s="40">
        <v>12.6768</v>
      </c>
      <c r="AI346" s="40">
        <v>13.348000000000001</v>
      </c>
      <c r="AJ346" s="40">
        <v>13.433999999999999</v>
      </c>
      <c r="AK346" s="40">
        <v>13.206</v>
      </c>
      <c r="AL346" s="40">
        <v>13.382</v>
      </c>
      <c r="AM346" s="40">
        <f>('Pivottable ẨN'!$AN346-SONY!$O$4)/SONY!$O$8</f>
        <v>0.945077121878236</v>
      </c>
      <c r="AN346" s="40">
        <v>6630500</v>
      </c>
    </row>
    <row r="347" spans="1:40">
      <c r="A347" s="93">
        <v>45126.291666666664</v>
      </c>
      <c r="B347" s="42">
        <v>193.6319</v>
      </c>
      <c r="C347" s="42">
        <v>195.1</v>
      </c>
      <c r="D347" s="42">
        <v>198.23</v>
      </c>
      <c r="E347" s="42">
        <v>192.65</v>
      </c>
      <c r="F347" s="42">
        <v>193.1</v>
      </c>
      <c r="G347" s="42">
        <v>80507300</v>
      </c>
      <c r="H347" s="42">
        <f>('Pivottable ẨN'!$G347-AAPL!$O$4)/AAPL!$O$8</f>
        <v>-0.21769758627761912</v>
      </c>
      <c r="I347" s="43">
        <v>45126.291666666664</v>
      </c>
      <c r="J347" s="42">
        <v>33.771599999999999</v>
      </c>
      <c r="K347" s="42">
        <v>34.46</v>
      </c>
      <c r="L347" s="42">
        <v>34.840000000000003</v>
      </c>
      <c r="M347" s="42">
        <v>34.33</v>
      </c>
      <c r="N347" s="42">
        <v>34.4</v>
      </c>
      <c r="O347" s="42">
        <f>('Pivottable ẨN'!$P347-INTC!$O$4)/INTC!$O$8</f>
        <v>-0.53699389709911571</v>
      </c>
      <c r="P347" s="42">
        <v>26486700</v>
      </c>
      <c r="Q347" s="43">
        <v>45126.291666666664</v>
      </c>
      <c r="R347" s="42">
        <v>351.69</v>
      </c>
      <c r="S347" s="42">
        <v>355.08</v>
      </c>
      <c r="T347" s="42">
        <v>362.46</v>
      </c>
      <c r="U347" s="42">
        <v>352.44</v>
      </c>
      <c r="V347" s="42">
        <v>361.75</v>
      </c>
      <c r="W347" s="42">
        <v>39732900</v>
      </c>
      <c r="X347" s="42">
        <f>('Pivottable ẨN'!$W347-MSFT!$O$4)/MSFT!$O$8</f>
        <v>0.8738058313009387</v>
      </c>
      <c r="Y347" s="43">
        <v>45126.291666666664</v>
      </c>
      <c r="Z347" s="42">
        <v>47.058900000000001</v>
      </c>
      <c r="AA347" s="42">
        <v>47.076999999999998</v>
      </c>
      <c r="AB347" s="42">
        <v>47.817999999999998</v>
      </c>
      <c r="AC347" s="42">
        <v>46.741999999999997</v>
      </c>
      <c r="AD347" s="42">
        <v>47.463999999999999</v>
      </c>
      <c r="AE347" s="42">
        <f>('Pivottable ẨN'!$AF347-NVDA!$O$4)/NVDA!$O$8</f>
        <v>-0.12278310282093047</v>
      </c>
      <c r="AF347" s="42">
        <v>427502000</v>
      </c>
      <c r="AG347" s="43">
        <v>45126.291666666664</v>
      </c>
      <c r="AH347" s="42">
        <v>18.540800000000001</v>
      </c>
      <c r="AI347" s="42">
        <v>18.914000000000001</v>
      </c>
      <c r="AJ347" s="42">
        <v>19</v>
      </c>
      <c r="AK347" s="42">
        <v>18.826000000000001</v>
      </c>
      <c r="AL347" s="42">
        <v>18.952000000000002</v>
      </c>
      <c r="AM347" s="42">
        <f>('Pivottable ẨN'!$AN347-SONY!$O$4)/SONY!$O$8</f>
        <v>-0.70192687859776848</v>
      </c>
      <c r="AN347" s="42">
        <v>2695500</v>
      </c>
    </row>
    <row r="348" spans="1:40">
      <c r="A348" s="92">
        <v>44090.291666666664</v>
      </c>
      <c r="B348" s="40">
        <v>109.4581</v>
      </c>
      <c r="C348" s="40">
        <v>112.13</v>
      </c>
      <c r="D348" s="40">
        <v>116</v>
      </c>
      <c r="E348" s="40">
        <v>112.04</v>
      </c>
      <c r="F348" s="40">
        <v>115.23</v>
      </c>
      <c r="G348" s="40">
        <v>154679000</v>
      </c>
      <c r="H348" s="40">
        <f>('Pivottable ẨN'!$G348-AAPL!$O$4)/AAPL!$O$8</f>
        <v>1.1799614866166777</v>
      </c>
      <c r="I348" s="41">
        <v>44090.291666666664</v>
      </c>
      <c r="J348" s="40">
        <v>45.206899999999997</v>
      </c>
      <c r="K348" s="40">
        <v>50.37</v>
      </c>
      <c r="L348" s="40">
        <v>51.03</v>
      </c>
      <c r="M348" s="40">
        <v>50.17</v>
      </c>
      <c r="N348" s="40">
        <v>50.51</v>
      </c>
      <c r="O348" s="40">
        <f>('Pivottable ẨN'!$P348-INTC!$O$4)/INTC!$O$8</f>
        <v>-0.53510650553238259</v>
      </c>
      <c r="P348" s="40">
        <v>26531400</v>
      </c>
      <c r="Q348" s="41">
        <v>44090.291666666664</v>
      </c>
      <c r="R348" s="40">
        <v>198.08320000000001</v>
      </c>
      <c r="S348" s="40">
        <v>205.05</v>
      </c>
      <c r="T348" s="40">
        <v>210.65</v>
      </c>
      <c r="U348" s="40">
        <v>204.64</v>
      </c>
      <c r="V348" s="40">
        <v>210.62</v>
      </c>
      <c r="W348" s="40">
        <v>26328100</v>
      </c>
      <c r="X348" s="40">
        <f>('Pivottable ẨN'!$W348-MSFT!$O$4)/MSFT!$O$8</f>
        <v>-0.18049809406311468</v>
      </c>
      <c r="Y348" s="41">
        <v>44090.291666666664</v>
      </c>
      <c r="Z348" s="40">
        <v>12.48</v>
      </c>
      <c r="AA348" s="40">
        <v>12.5145</v>
      </c>
      <c r="AB348" s="40">
        <v>13.092700000000001</v>
      </c>
      <c r="AC348" s="40">
        <v>12.5138</v>
      </c>
      <c r="AD348" s="40">
        <v>12.9572</v>
      </c>
      <c r="AE348" s="40">
        <f>('Pivottable ẨN'!$AF348-NVDA!$O$4)/NVDA!$O$8</f>
        <v>0.56864248098956538</v>
      </c>
      <c r="AF348" s="40">
        <v>556384000</v>
      </c>
      <c r="AG348" s="41">
        <v>44090.291666666664</v>
      </c>
      <c r="AH348" s="40">
        <v>14.679</v>
      </c>
      <c r="AI348" s="40">
        <v>15.398</v>
      </c>
      <c r="AJ348" s="40">
        <v>15.6</v>
      </c>
      <c r="AK348" s="40">
        <v>15.378</v>
      </c>
      <c r="AL348" s="40">
        <v>15.576000000000001</v>
      </c>
      <c r="AM348" s="40">
        <f>('Pivottable ẨN'!$AN348-SONY!$O$4)/SONY!$O$8</f>
        <v>1.9142353844200883</v>
      </c>
      <c r="AN348" s="40">
        <v>8946000</v>
      </c>
    </row>
    <row r="349" spans="1:40">
      <c r="A349" s="93">
        <v>44483.291666666664</v>
      </c>
      <c r="B349" s="42">
        <v>141.23689999999999</v>
      </c>
      <c r="C349" s="42">
        <v>143.76</v>
      </c>
      <c r="D349" s="42">
        <v>143.88</v>
      </c>
      <c r="E349" s="42">
        <v>141.51</v>
      </c>
      <c r="F349" s="42">
        <v>142.11000000000001</v>
      </c>
      <c r="G349" s="42">
        <v>69907100</v>
      </c>
      <c r="H349" s="42">
        <f>('Pivottable ẨN'!$G349-AAPL!$O$4)/AAPL!$O$8</f>
        <v>-0.41744311866388134</v>
      </c>
      <c r="I349" s="43">
        <v>44483.291666666664</v>
      </c>
      <c r="J349" s="42">
        <v>49.645200000000003</v>
      </c>
      <c r="K349" s="42">
        <v>53.9</v>
      </c>
      <c r="L349" s="42">
        <v>54</v>
      </c>
      <c r="M349" s="42">
        <v>52.73</v>
      </c>
      <c r="N349" s="42">
        <v>52.9</v>
      </c>
      <c r="O349" s="42">
        <f>('Pivottable ẨN'!$P349-INTC!$O$4)/INTC!$O$8</f>
        <v>-0.5327715446008312</v>
      </c>
      <c r="P349" s="42">
        <v>26586700</v>
      </c>
      <c r="Q349" s="43">
        <v>44483.291666666664</v>
      </c>
      <c r="R349" s="42">
        <v>295.14729999999997</v>
      </c>
      <c r="S349" s="42">
        <v>302.75</v>
      </c>
      <c r="T349" s="42">
        <v>303.27</v>
      </c>
      <c r="U349" s="42">
        <v>297.83</v>
      </c>
      <c r="V349" s="42">
        <v>299.20999999999998</v>
      </c>
      <c r="W349" s="42">
        <v>27262900</v>
      </c>
      <c r="X349" s="42">
        <f>('Pivottable ẨN'!$W349-MSFT!$O$4)/MSFT!$O$8</f>
        <v>-0.10697493001513804</v>
      </c>
      <c r="Y349" s="43">
        <v>44483.291666666664</v>
      </c>
      <c r="Z349" s="42">
        <v>21.7087</v>
      </c>
      <c r="AA349" s="42">
        <v>21.745999999999999</v>
      </c>
      <c r="AB349" s="42">
        <v>21.754999999999999</v>
      </c>
      <c r="AC349" s="42">
        <v>21.122</v>
      </c>
      <c r="AD349" s="42">
        <v>21.288</v>
      </c>
      <c r="AE349" s="42">
        <f>('Pivottable ẨN'!$AF349-NVDA!$O$4)/NVDA!$O$8</f>
        <v>-1.1094387521384437</v>
      </c>
      <c r="AF349" s="42">
        <v>243589000</v>
      </c>
      <c r="AG349" s="43">
        <v>44483.291666666664</v>
      </c>
      <c r="AH349" s="42">
        <v>21.4541</v>
      </c>
      <c r="AI349" s="42">
        <v>22.326000000000001</v>
      </c>
      <c r="AJ349" s="42">
        <v>22.35</v>
      </c>
      <c r="AK349" s="42">
        <v>22.128</v>
      </c>
      <c r="AL349" s="42">
        <v>22.128</v>
      </c>
      <c r="AM349" s="42">
        <f>('Pivottable ẨN'!$AN349-SONY!$O$4)/SONY!$O$8</f>
        <v>-0.68058070222565259</v>
      </c>
      <c r="AN349" s="42">
        <v>2746500</v>
      </c>
    </row>
    <row r="350" spans="1:40">
      <c r="A350" s="92">
        <v>44099.291666666664</v>
      </c>
      <c r="B350" s="40">
        <v>109.6045</v>
      </c>
      <c r="C350" s="40">
        <v>112.28</v>
      </c>
      <c r="D350" s="40">
        <v>112.44</v>
      </c>
      <c r="E350" s="40">
        <v>107.67</v>
      </c>
      <c r="F350" s="40">
        <v>108.43</v>
      </c>
      <c r="G350" s="40">
        <v>149981400</v>
      </c>
      <c r="H350" s="40">
        <f>('Pivottable ẨN'!$G350-AAPL!$O$4)/AAPL!$O$8</f>
        <v>1.0914419668965114</v>
      </c>
      <c r="I350" s="41">
        <v>44099.291666666664</v>
      </c>
      <c r="J350" s="40">
        <v>44.820999999999998</v>
      </c>
      <c r="K350" s="40">
        <v>49.94</v>
      </c>
      <c r="L350" s="40">
        <v>50.28</v>
      </c>
      <c r="M350" s="40">
        <v>48.75</v>
      </c>
      <c r="N350" s="40">
        <v>48.96</v>
      </c>
      <c r="O350" s="40">
        <f>('Pivottable ẨN'!$P350-INTC!$O$4)/INTC!$O$8</f>
        <v>-0.5307997059841324</v>
      </c>
      <c r="P350" s="40">
        <v>26633400</v>
      </c>
      <c r="Q350" s="41">
        <v>44099.291666666664</v>
      </c>
      <c r="R350" s="40">
        <v>200.75909999999999</v>
      </c>
      <c r="S350" s="40">
        <v>207.82</v>
      </c>
      <c r="T350" s="40">
        <v>209.04</v>
      </c>
      <c r="U350" s="40">
        <v>202.54</v>
      </c>
      <c r="V350" s="40">
        <v>203.55</v>
      </c>
      <c r="W350" s="40">
        <v>29437300</v>
      </c>
      <c r="X350" s="40">
        <f>('Pivottable ẨN'!$W350-MSFT!$O$4)/MSFT!$O$8</f>
        <v>6.40442911080117E-2</v>
      </c>
      <c r="Y350" s="41">
        <v>44099.291666666664</v>
      </c>
      <c r="Z350" s="40">
        <v>12.838200000000001</v>
      </c>
      <c r="AA350" s="40">
        <v>12.873699999999999</v>
      </c>
      <c r="AB350" s="40">
        <v>12.8835</v>
      </c>
      <c r="AC350" s="40">
        <v>12.245799999999999</v>
      </c>
      <c r="AD350" s="40">
        <v>12.4475</v>
      </c>
      <c r="AE350" s="40">
        <f>('Pivottable ẨN'!$AF350-NVDA!$O$4)/NVDA!$O$8</f>
        <v>0.73834169474395783</v>
      </c>
      <c r="AF350" s="40">
        <v>588016000</v>
      </c>
      <c r="AG350" s="41">
        <v>44099.291666666664</v>
      </c>
      <c r="AH350" s="40">
        <v>14.730499999999999</v>
      </c>
      <c r="AI350" s="40">
        <v>15.452</v>
      </c>
      <c r="AJ350" s="40">
        <v>15.478</v>
      </c>
      <c r="AK350" s="40">
        <v>15.278</v>
      </c>
      <c r="AL350" s="40">
        <v>15.388</v>
      </c>
      <c r="AM350" s="40">
        <f>('Pivottable ẨN'!$AN350-SONY!$O$4)/SONY!$O$8</f>
        <v>-0.53743575478911032</v>
      </c>
      <c r="AN350" s="40">
        <v>3088500</v>
      </c>
    </row>
    <row r="351" spans="1:40">
      <c r="A351" s="93">
        <v>45142.291666666664</v>
      </c>
      <c r="B351" s="42">
        <v>180.6206</v>
      </c>
      <c r="C351" s="42">
        <v>181.99</v>
      </c>
      <c r="D351" s="42">
        <v>187.38</v>
      </c>
      <c r="E351" s="42">
        <v>181.92</v>
      </c>
      <c r="F351" s="42">
        <v>185.52</v>
      </c>
      <c r="G351" s="42">
        <v>115799700</v>
      </c>
      <c r="H351" s="42">
        <f>('Pivottable ẨN'!$G351-AAPL!$O$4)/AAPL!$O$8</f>
        <v>0.44733696280531515</v>
      </c>
      <c r="I351" s="43">
        <v>45142.291666666664</v>
      </c>
      <c r="J351" s="42">
        <v>34.561900000000001</v>
      </c>
      <c r="K351" s="42">
        <v>35.14</v>
      </c>
      <c r="L351" s="42">
        <v>35.56</v>
      </c>
      <c r="M351" s="42">
        <v>34.479999999999997</v>
      </c>
      <c r="N351" s="42">
        <v>34.479999999999997</v>
      </c>
      <c r="O351" s="42">
        <f>('Pivottable ẨN'!$P351-INTC!$O$4)/INTC!$O$8</f>
        <v>-0.52949499906216246</v>
      </c>
      <c r="P351" s="42">
        <v>26664300</v>
      </c>
      <c r="Q351" s="43">
        <v>45142.291666666664</v>
      </c>
      <c r="R351" s="42">
        <v>324.6506</v>
      </c>
      <c r="S351" s="42">
        <v>327.78</v>
      </c>
      <c r="T351" s="42">
        <v>335.14</v>
      </c>
      <c r="U351" s="42">
        <v>327.24</v>
      </c>
      <c r="V351" s="42">
        <v>331.88</v>
      </c>
      <c r="W351" s="42">
        <v>23727700</v>
      </c>
      <c r="X351" s="42">
        <f>('Pivottable ẨN'!$W351-MSFT!$O$4)/MSFT!$O$8</f>
        <v>-0.38502273654317287</v>
      </c>
      <c r="Y351" s="43">
        <v>45142.291666666664</v>
      </c>
      <c r="Z351" s="42">
        <v>44.662799999999997</v>
      </c>
      <c r="AA351" s="42">
        <v>44.68</v>
      </c>
      <c r="AB351" s="42">
        <v>45.642000000000003</v>
      </c>
      <c r="AC351" s="42">
        <v>44.393000000000001</v>
      </c>
      <c r="AD351" s="42">
        <v>44.984999999999999</v>
      </c>
      <c r="AE351" s="42">
        <f>('Pivottable ẨN'!$AF351-NVDA!$O$4)/NVDA!$O$8</f>
        <v>-0.47061498897987669</v>
      </c>
      <c r="AF351" s="42">
        <v>362666000</v>
      </c>
      <c r="AG351" s="43">
        <v>45142.291666666664</v>
      </c>
      <c r="AH351" s="42">
        <v>17.682099999999998</v>
      </c>
      <c r="AI351" s="42">
        <v>18.038</v>
      </c>
      <c r="AJ351" s="42">
        <v>18.271999999999998</v>
      </c>
      <c r="AK351" s="42">
        <v>18.012</v>
      </c>
      <c r="AL351" s="42">
        <v>18.213999999999999</v>
      </c>
      <c r="AM351" s="42">
        <f>('Pivottable ẨN'!$AN351-SONY!$O$4)/SONY!$O$8</f>
        <v>-0.66132728824295972</v>
      </c>
      <c r="AN351" s="42">
        <v>2792500</v>
      </c>
    </row>
    <row r="352" spans="1:40">
      <c r="A352" s="92">
        <v>43929.291666666664</v>
      </c>
      <c r="B352" s="40">
        <v>64.640600000000006</v>
      </c>
      <c r="C352" s="40">
        <v>66.517499999999998</v>
      </c>
      <c r="D352" s="40">
        <v>66.842500000000001</v>
      </c>
      <c r="E352" s="40">
        <v>65.307500000000005</v>
      </c>
      <c r="F352" s="40">
        <v>65.685000000000002</v>
      </c>
      <c r="G352" s="40">
        <v>168895200</v>
      </c>
      <c r="H352" s="40">
        <f>('Pivottable ẨN'!$G352-AAPL!$O$4)/AAPL!$O$8</f>
        <v>1.4478453414033401</v>
      </c>
      <c r="I352" s="41">
        <v>43929.291666666664</v>
      </c>
      <c r="J352" s="40">
        <v>52.281999999999996</v>
      </c>
      <c r="K352" s="40">
        <v>58.98</v>
      </c>
      <c r="L352" s="40">
        <v>59.51</v>
      </c>
      <c r="M352" s="40">
        <v>57.91</v>
      </c>
      <c r="N352" s="40">
        <v>58.99</v>
      </c>
      <c r="O352" s="40">
        <f>('Pivottable ẨN'!$P352-INTC!$O$4)/INTC!$O$8</f>
        <v>-0.52716426048310949</v>
      </c>
      <c r="P352" s="40">
        <v>26719500</v>
      </c>
      <c r="Q352" s="41">
        <v>43929.291666666664</v>
      </c>
      <c r="R352" s="40">
        <v>158.69290000000001</v>
      </c>
      <c r="S352" s="40">
        <v>165.13</v>
      </c>
      <c r="T352" s="40">
        <v>166.67</v>
      </c>
      <c r="U352" s="40">
        <v>163.5</v>
      </c>
      <c r="V352" s="40">
        <v>165.67</v>
      </c>
      <c r="W352" s="40">
        <v>48318200</v>
      </c>
      <c r="X352" s="40">
        <f>('Pivottable ẨN'!$W352-MSFT!$O$4)/MSFT!$O$8</f>
        <v>1.549050183356024</v>
      </c>
      <c r="Y352" s="41">
        <v>43929.291666666664</v>
      </c>
      <c r="Z352" s="40">
        <v>6.6502999999999997</v>
      </c>
      <c r="AA352" s="40">
        <v>6.6737000000000002</v>
      </c>
      <c r="AB352" s="40">
        <v>6.6988000000000003</v>
      </c>
      <c r="AC352" s="40">
        <v>6.5149999999999997</v>
      </c>
      <c r="AD352" s="40">
        <v>6.5852000000000004</v>
      </c>
      <c r="AE352" s="40">
        <f>('Pivottable ẨN'!$AF352-NVDA!$O$4)/NVDA!$O$8</f>
        <v>0.49385723061854142</v>
      </c>
      <c r="AF352" s="40">
        <v>542444000</v>
      </c>
      <c r="AG352" s="41">
        <v>43929.291666666664</v>
      </c>
      <c r="AH352" s="40">
        <v>11.842000000000001</v>
      </c>
      <c r="AI352" s="40">
        <v>12.422000000000001</v>
      </c>
      <c r="AJ352" s="40">
        <v>12.474</v>
      </c>
      <c r="AK352" s="40">
        <v>12.144</v>
      </c>
      <c r="AL352" s="40">
        <v>12.215999999999999</v>
      </c>
      <c r="AM352" s="40">
        <f>('Pivottable ẨN'!$AN352-SONY!$O$4)/SONY!$O$8</f>
        <v>0.49827235173639745</v>
      </c>
      <c r="AN352" s="40">
        <v>5563000</v>
      </c>
    </row>
    <row r="353" spans="1:40">
      <c r="A353" s="93">
        <v>44357.291666666664</v>
      </c>
      <c r="B353" s="42">
        <v>123.71129999999999</v>
      </c>
      <c r="C353" s="42">
        <v>126.11</v>
      </c>
      <c r="D353" s="42">
        <v>128.19</v>
      </c>
      <c r="E353" s="42">
        <v>125.94</v>
      </c>
      <c r="F353" s="42">
        <v>127.02</v>
      </c>
      <c r="G353" s="42">
        <v>71186400</v>
      </c>
      <c r="H353" s="42">
        <f>('Pivottable ẨN'!$G353-AAPL!$O$4)/AAPL!$O$8</f>
        <v>-0.3933365490159742</v>
      </c>
      <c r="I353" s="43">
        <v>44357.291666666664</v>
      </c>
      <c r="J353" s="42">
        <v>52.509300000000003</v>
      </c>
      <c r="K353" s="42">
        <v>57.38</v>
      </c>
      <c r="L353" s="42">
        <v>58.03</v>
      </c>
      <c r="M353" s="42">
        <v>56.93</v>
      </c>
      <c r="N353" s="42">
        <v>57.15</v>
      </c>
      <c r="O353" s="42">
        <f>('Pivottable ẨN'!$P353-INTC!$O$4)/INTC!$O$8</f>
        <v>-0.52637890291842859</v>
      </c>
      <c r="P353" s="42">
        <v>26738100</v>
      </c>
      <c r="Q353" s="43">
        <v>44357.291666666664</v>
      </c>
      <c r="R353" s="42">
        <v>250.30099999999999</v>
      </c>
      <c r="S353" s="42">
        <v>257.24</v>
      </c>
      <c r="T353" s="42">
        <v>257.45999999999998</v>
      </c>
      <c r="U353" s="42">
        <v>253.67</v>
      </c>
      <c r="V353" s="42">
        <v>254.29</v>
      </c>
      <c r="W353" s="42">
        <v>24563600</v>
      </c>
      <c r="X353" s="42">
        <f>('Pivottable ẨN'!$W353-MSFT!$O$4)/MSFT!$O$8</f>
        <v>-0.31927817853322032</v>
      </c>
      <c r="Y353" s="43">
        <v>44357.291666666664</v>
      </c>
      <c r="Z353" s="42">
        <v>17.392099999999999</v>
      </c>
      <c r="AA353" s="42">
        <v>17.425000000000001</v>
      </c>
      <c r="AB353" s="42">
        <v>17.492000000000001</v>
      </c>
      <c r="AC353" s="42">
        <v>17.175999999999998</v>
      </c>
      <c r="AD353" s="42">
        <v>17.350000000000001</v>
      </c>
      <c r="AE353" s="42">
        <f>('Pivottable ẨN'!$AF353-NVDA!$O$4)/NVDA!$O$8</f>
        <v>-0.87240598907223466</v>
      </c>
      <c r="AF353" s="42">
        <v>287772000</v>
      </c>
      <c r="AG353" s="43">
        <v>44357.291666666664</v>
      </c>
      <c r="AH353" s="42">
        <v>18.906500000000001</v>
      </c>
      <c r="AI353" s="42">
        <v>19.72</v>
      </c>
      <c r="AJ353" s="42">
        <v>19.760000000000002</v>
      </c>
      <c r="AK353" s="42">
        <v>19.568000000000001</v>
      </c>
      <c r="AL353" s="42">
        <v>19.614000000000001</v>
      </c>
      <c r="AM353" s="42">
        <f>('Pivottable ẨN'!$AN353-SONY!$O$4)/SONY!$O$8</f>
        <v>-0.63851617819824757</v>
      </c>
      <c r="AN353" s="42">
        <v>2847000</v>
      </c>
    </row>
    <row r="354" spans="1:40">
      <c r="A354" s="92">
        <v>43987.291666666664</v>
      </c>
      <c r="B354" s="40">
        <v>80.754599999999996</v>
      </c>
      <c r="C354" s="40">
        <v>82.875</v>
      </c>
      <c r="D354" s="40">
        <v>82.9375</v>
      </c>
      <c r="E354" s="40">
        <v>80.807500000000005</v>
      </c>
      <c r="F354" s="40">
        <v>80.837500000000006</v>
      </c>
      <c r="G354" s="40">
        <v>137250400</v>
      </c>
      <c r="H354" s="40">
        <f>('Pivottable ẨN'!$G354-AAPL!$O$4)/AAPL!$O$8</f>
        <v>0.85154457129930539</v>
      </c>
      <c r="I354" s="41">
        <v>43987.291666666664</v>
      </c>
      <c r="J354" s="40">
        <v>57.355400000000003</v>
      </c>
      <c r="K354" s="40">
        <v>64.34</v>
      </c>
      <c r="L354" s="40">
        <v>65.11</v>
      </c>
      <c r="M354" s="40">
        <v>63.16</v>
      </c>
      <c r="N354" s="40">
        <v>63.36</v>
      </c>
      <c r="O354" s="40">
        <f>('Pivottable ẨN'!$P354-INTC!$O$4)/INTC!$O$8</f>
        <v>-0.52321213854471516</v>
      </c>
      <c r="P354" s="40">
        <v>26813100</v>
      </c>
      <c r="Q354" s="41">
        <v>43987.291666666664</v>
      </c>
      <c r="R354" s="40">
        <v>180.40350000000001</v>
      </c>
      <c r="S354" s="40">
        <v>187.2</v>
      </c>
      <c r="T354" s="40">
        <v>187.73</v>
      </c>
      <c r="U354" s="40">
        <v>182.01</v>
      </c>
      <c r="V354" s="40">
        <v>182.62</v>
      </c>
      <c r="W354" s="40">
        <v>39893600</v>
      </c>
      <c r="X354" s="40">
        <f>('Pivottable ẨN'!$W354-MSFT!$O$4)/MSFT!$O$8</f>
        <v>0.88644508297242974</v>
      </c>
      <c r="Y354" s="41">
        <v>43987.291666666664</v>
      </c>
      <c r="Z354" s="40">
        <v>8.8926999999999996</v>
      </c>
      <c r="AA354" s="40">
        <v>8.92</v>
      </c>
      <c r="AB354" s="40">
        <v>8.9969999999999999</v>
      </c>
      <c r="AC354" s="40">
        <v>8.7080000000000002</v>
      </c>
      <c r="AD354" s="40">
        <v>8.7944999999999993</v>
      </c>
      <c r="AE354" s="40">
        <f>('Pivottable ẨN'!$AF354-NVDA!$O$4)/NVDA!$O$8</f>
        <v>0.16823559815658506</v>
      </c>
      <c r="AF354" s="40">
        <v>481748000</v>
      </c>
      <c r="AG354" s="41">
        <v>43987.291666666664</v>
      </c>
      <c r="AH354" s="40">
        <v>12.833399999999999</v>
      </c>
      <c r="AI354" s="40">
        <v>13.462</v>
      </c>
      <c r="AJ354" s="40">
        <v>13.51</v>
      </c>
      <c r="AK354" s="40">
        <v>13.31</v>
      </c>
      <c r="AL354" s="40">
        <v>13.316000000000001</v>
      </c>
      <c r="AM354" s="40">
        <f>('Pivottable ẨN'!$AN354-SONY!$O$4)/SONY!$O$8</f>
        <v>0.83709058258400248</v>
      </c>
      <c r="AN354" s="40">
        <v>6372500</v>
      </c>
    </row>
    <row r="355" spans="1:40">
      <c r="A355" s="93">
        <v>44299.291666666664</v>
      </c>
      <c r="B355" s="42">
        <v>131.64949999999999</v>
      </c>
      <c r="C355" s="42">
        <v>134.43</v>
      </c>
      <c r="D355" s="42">
        <v>134.66</v>
      </c>
      <c r="E355" s="42">
        <v>131.93</v>
      </c>
      <c r="F355" s="42">
        <v>132.44</v>
      </c>
      <c r="G355" s="42">
        <v>91266500</v>
      </c>
      <c r="H355" s="42">
        <f>('Pivottable ẨN'!$G355-AAPL!$O$4)/AAPL!$O$8</f>
        <v>-1.4955927436250818E-2</v>
      </c>
      <c r="I355" s="43">
        <v>44299.291666666664</v>
      </c>
      <c r="J355" s="42">
        <v>59.318399999999997</v>
      </c>
      <c r="K355" s="42">
        <v>65.22</v>
      </c>
      <c r="L355" s="42">
        <v>65.63</v>
      </c>
      <c r="M355" s="42">
        <v>64.209999999999994</v>
      </c>
      <c r="N355" s="42">
        <v>65.61</v>
      </c>
      <c r="O355" s="42">
        <f>('Pivottable ẨN'!$P355-INTC!$O$4)/INTC!$O$8</f>
        <v>-0.52283634917236788</v>
      </c>
      <c r="P355" s="42">
        <v>26822000</v>
      </c>
      <c r="Q355" s="43">
        <v>44299.291666666664</v>
      </c>
      <c r="R355" s="42">
        <v>250.93790000000001</v>
      </c>
      <c r="S355" s="42">
        <v>258.49</v>
      </c>
      <c r="T355" s="42">
        <v>259.19</v>
      </c>
      <c r="U355" s="42">
        <v>256.83</v>
      </c>
      <c r="V355" s="42">
        <v>257.26</v>
      </c>
      <c r="W355" s="42">
        <v>23837500</v>
      </c>
      <c r="X355" s="42">
        <f>('Pivottable ẨN'!$W355-MSFT!$O$4)/MSFT!$O$8</f>
        <v>-0.37638683216526547</v>
      </c>
      <c r="Y355" s="43">
        <v>44299.291666666664</v>
      </c>
      <c r="Z355" s="42">
        <v>15.6463</v>
      </c>
      <c r="AA355" s="42">
        <v>15.679500000000001</v>
      </c>
      <c r="AB355" s="42">
        <v>15.7</v>
      </c>
      <c r="AC355" s="42">
        <v>15.1257</v>
      </c>
      <c r="AD355" s="42">
        <v>15.2315</v>
      </c>
      <c r="AE355" s="42">
        <f>('Pivottable ẨN'!$AF355-NVDA!$O$4)/NVDA!$O$8</f>
        <v>1.2114952056279484</v>
      </c>
      <c r="AF355" s="42">
        <v>676212000</v>
      </c>
      <c r="AG355" s="43">
        <v>44299.291666666664</v>
      </c>
      <c r="AH355" s="42">
        <v>21.4529</v>
      </c>
      <c r="AI355" s="42">
        <v>22.376000000000001</v>
      </c>
      <c r="AJ355" s="42">
        <v>22.472000000000001</v>
      </c>
      <c r="AK355" s="42">
        <v>22.294</v>
      </c>
      <c r="AL355" s="42">
        <v>22.396000000000001</v>
      </c>
      <c r="AM355" s="42">
        <f>('Pivottable ẨN'!$AN355-SONY!$O$4)/SONY!$O$8</f>
        <v>-0.71092575687228798</v>
      </c>
      <c r="AN355" s="42">
        <v>2674000</v>
      </c>
    </row>
    <row r="356" spans="1:40">
      <c r="A356" s="92">
        <v>43885.291666666664</v>
      </c>
      <c r="B356" s="40">
        <v>72.441599999999994</v>
      </c>
      <c r="C356" s="40">
        <v>74.545000000000002</v>
      </c>
      <c r="D356" s="40">
        <v>76.045000000000002</v>
      </c>
      <c r="E356" s="40">
        <v>72.307500000000005</v>
      </c>
      <c r="F356" s="40">
        <v>74.314999999999998</v>
      </c>
      <c r="G356" s="40">
        <v>222195200</v>
      </c>
      <c r="H356" s="40">
        <f>('Pivottable ẨN'!$G356-AAPL!$O$4)/AAPL!$O$8</f>
        <v>2.4522072285552596</v>
      </c>
      <c r="I356" s="41">
        <v>43885.291666666664</v>
      </c>
      <c r="J356" s="40">
        <v>54.746299999999998</v>
      </c>
      <c r="K356" s="40">
        <v>61.76</v>
      </c>
      <c r="L356" s="40">
        <v>62.77</v>
      </c>
      <c r="M356" s="40">
        <v>61.32</v>
      </c>
      <c r="N356" s="40">
        <v>61.61</v>
      </c>
      <c r="O356" s="40">
        <f>('Pivottable ẨN'!$P356-INTC!$O$4)/INTC!$O$8</f>
        <v>-0.51941202129625919</v>
      </c>
      <c r="P356" s="40">
        <v>26903100</v>
      </c>
      <c r="Q356" s="41">
        <v>43885.291666666664</v>
      </c>
      <c r="R356" s="40">
        <v>164.22829999999999</v>
      </c>
      <c r="S356" s="40">
        <v>170.89</v>
      </c>
      <c r="T356" s="40">
        <v>174.55</v>
      </c>
      <c r="U356" s="40">
        <v>163.22999999999999</v>
      </c>
      <c r="V356" s="40">
        <v>167.77</v>
      </c>
      <c r="W356" s="40">
        <v>68311100</v>
      </c>
      <c r="X356" s="40">
        <f>('Pivottable ẨN'!$W356-MSFT!$O$4)/MSFT!$O$8</f>
        <v>3.1215162365169058</v>
      </c>
      <c r="Y356" s="41">
        <v>43885.291666666664</v>
      </c>
      <c r="Z356" s="40">
        <v>6.8038999999999996</v>
      </c>
      <c r="AA356" s="40">
        <v>6.8319999999999999</v>
      </c>
      <c r="AB356" s="40">
        <v>7.0468000000000002</v>
      </c>
      <c r="AC356" s="40">
        <v>6.7</v>
      </c>
      <c r="AD356" s="40">
        <v>6.7546999999999997</v>
      </c>
      <c r="AE356" s="40">
        <f>('Pivottable ẨN'!$AF356-NVDA!$O$4)/NVDA!$O$8</f>
        <v>2.180935225932505</v>
      </c>
      <c r="AF356" s="40">
        <v>856916000</v>
      </c>
      <c r="AG356" s="41">
        <v>43885.291666666664</v>
      </c>
      <c r="AH356" s="40">
        <v>12.143000000000001</v>
      </c>
      <c r="AI356" s="40">
        <v>12.786</v>
      </c>
      <c r="AJ356" s="40">
        <v>12.916</v>
      </c>
      <c r="AK356" s="40">
        <v>12.702</v>
      </c>
      <c r="AL356" s="40">
        <v>12.8</v>
      </c>
      <c r="AM356" s="40">
        <f>('Pivottable ẨN'!$AN356-SONY!$O$4)/SONY!$O$8</f>
        <v>1.1286123834306447</v>
      </c>
      <c r="AN356" s="40">
        <v>7069000</v>
      </c>
    </row>
    <row r="357" spans="1:40">
      <c r="A357" s="93">
        <v>44228.291666666664</v>
      </c>
      <c r="B357" s="42">
        <v>131.1695</v>
      </c>
      <c r="C357" s="42">
        <v>134.13999999999999</v>
      </c>
      <c r="D357" s="42">
        <v>135.38</v>
      </c>
      <c r="E357" s="42">
        <v>130.93</v>
      </c>
      <c r="F357" s="42">
        <v>133.75</v>
      </c>
      <c r="G357" s="42">
        <v>106239800</v>
      </c>
      <c r="H357" s="42">
        <f>('Pivottable ẨN'!$G357-AAPL!$O$4)/AAPL!$O$8</f>
        <v>0.2671943886029956</v>
      </c>
      <c r="I357" s="43">
        <v>44228.291666666664</v>
      </c>
      <c r="J357" s="42">
        <v>51.249200000000002</v>
      </c>
      <c r="K357" s="42">
        <v>56.69</v>
      </c>
      <c r="L357" s="42">
        <v>57.39</v>
      </c>
      <c r="M357" s="42">
        <v>55.71</v>
      </c>
      <c r="N357" s="42">
        <v>55.95</v>
      </c>
      <c r="O357" s="42">
        <f>('Pivottable ẨN'!$P357-INTC!$O$4)/INTC!$O$8</f>
        <v>-0.51841976845916227</v>
      </c>
      <c r="P357" s="42">
        <v>26926600</v>
      </c>
      <c r="Q357" s="43">
        <v>44228.291666666664</v>
      </c>
      <c r="R357" s="42">
        <v>232.11369999999999</v>
      </c>
      <c r="S357" s="42">
        <v>239.65</v>
      </c>
      <c r="T357" s="42">
        <v>242.5</v>
      </c>
      <c r="U357" s="42">
        <v>232.43</v>
      </c>
      <c r="V357" s="42">
        <v>235.06</v>
      </c>
      <c r="W357" s="42">
        <v>33314200</v>
      </c>
      <c r="X357" s="42">
        <f>('Pivottable ẨN'!$W357-MSFT!$O$4)/MSFT!$O$8</f>
        <v>0.36896722082303157</v>
      </c>
      <c r="Y357" s="43">
        <v>44228.291666666664</v>
      </c>
      <c r="Z357" s="42">
        <v>13.2044</v>
      </c>
      <c r="AA357" s="42">
        <v>13.237</v>
      </c>
      <c r="AB357" s="42">
        <v>13.270799999999999</v>
      </c>
      <c r="AC357" s="42">
        <v>12.902799999999999</v>
      </c>
      <c r="AD357" s="42">
        <v>13.0533</v>
      </c>
      <c r="AE357" s="42">
        <f>('Pivottable ẨN'!$AF357-NVDA!$O$4)/NVDA!$O$8</f>
        <v>-1.2509888834899119</v>
      </c>
      <c r="AF357" s="42">
        <v>217204000</v>
      </c>
      <c r="AG357" s="43">
        <v>44228.291666666664</v>
      </c>
      <c r="AH357" s="42">
        <v>18.844100000000001</v>
      </c>
      <c r="AI357" s="42">
        <v>19.706</v>
      </c>
      <c r="AJ357" s="42">
        <v>19.728000000000002</v>
      </c>
      <c r="AK357" s="42">
        <v>19.388000000000002</v>
      </c>
      <c r="AL357" s="42">
        <v>19.521999999999998</v>
      </c>
      <c r="AM357" s="42">
        <f>('Pivottable ẨN'!$AN357-SONY!$O$4)/SONY!$O$8</f>
        <v>1.3079621202042071</v>
      </c>
      <c r="AN357" s="42">
        <v>7497500</v>
      </c>
    </row>
    <row r="358" spans="1:40">
      <c r="A358" s="92">
        <v>45350.291666666664</v>
      </c>
      <c r="B358" s="40">
        <v>180.76589999999999</v>
      </c>
      <c r="C358" s="40">
        <v>181.42</v>
      </c>
      <c r="D358" s="40">
        <v>183.12</v>
      </c>
      <c r="E358" s="40">
        <v>180.13</v>
      </c>
      <c r="F358" s="40">
        <v>182.51</v>
      </c>
      <c r="G358" s="40">
        <v>48953900</v>
      </c>
      <c r="H358" s="40">
        <f>('Pivottable ẨN'!$G358-AAPL!$O$4)/AAPL!$O$8</f>
        <v>-0.81227605475903319</v>
      </c>
      <c r="I358" s="41">
        <v>45350.291666666664</v>
      </c>
      <c r="J358" s="40">
        <v>41.5565</v>
      </c>
      <c r="K358" s="40">
        <v>41.99</v>
      </c>
      <c r="L358" s="40">
        <v>42.45</v>
      </c>
      <c r="M358" s="40">
        <v>41.91</v>
      </c>
      <c r="N358" s="40">
        <v>42.44</v>
      </c>
      <c r="O358" s="40">
        <f>('Pivottable ẨN'!$P358-INTC!$O$4)/INTC!$O$8</f>
        <v>-0.51833954376169489</v>
      </c>
      <c r="P358" s="40">
        <v>26928500</v>
      </c>
      <c r="Q358" s="41">
        <v>45350.291666666664</v>
      </c>
      <c r="R358" s="40">
        <v>406.25369999999998</v>
      </c>
      <c r="S358" s="40">
        <v>407.72</v>
      </c>
      <c r="T358" s="40">
        <v>409.3</v>
      </c>
      <c r="U358" s="40">
        <v>405.32</v>
      </c>
      <c r="V358" s="40">
        <v>408.18</v>
      </c>
      <c r="W358" s="40">
        <v>13183100</v>
      </c>
      <c r="X358" s="40">
        <f>('Pivottable ẨN'!$W358-MSFT!$O$4)/MSFT!$O$8</f>
        <v>-1.2143684314728844</v>
      </c>
      <c r="Y358" s="41">
        <v>45350.291666666664</v>
      </c>
      <c r="Z358" s="40">
        <v>77.646299999999997</v>
      </c>
      <c r="AA358" s="40">
        <v>77.662999999999997</v>
      </c>
      <c r="AB358" s="40">
        <v>78.933000000000007</v>
      </c>
      <c r="AC358" s="40">
        <v>77.125</v>
      </c>
      <c r="AD358" s="40">
        <v>77.62</v>
      </c>
      <c r="AE358" s="40">
        <f>('Pivottable ẨN'!$AF358-NVDA!$O$4)/NVDA!$O$8</f>
        <v>-0.30728915237331617</v>
      </c>
      <c r="AF358" s="40">
        <v>393110000</v>
      </c>
      <c r="AG358" s="41">
        <v>45350.291666666664</v>
      </c>
      <c r="AH358" s="40">
        <v>16.9756</v>
      </c>
      <c r="AI358" s="40">
        <v>17.032</v>
      </c>
      <c r="AJ358" s="40">
        <v>17.096</v>
      </c>
      <c r="AK358" s="40">
        <v>16.978000000000002</v>
      </c>
      <c r="AL358" s="40">
        <v>17.064</v>
      </c>
      <c r="AM358" s="40">
        <f>('Pivottable ẨN'!$AN358-SONY!$O$4)/SONY!$O$8</f>
        <v>-0.61528651567565085</v>
      </c>
      <c r="AN358" s="40">
        <v>2902500</v>
      </c>
    </row>
    <row r="359" spans="1:40">
      <c r="A359" s="93">
        <v>44091.291666666664</v>
      </c>
      <c r="B359" s="42">
        <v>107.7107</v>
      </c>
      <c r="C359" s="42">
        <v>110.34</v>
      </c>
      <c r="D359" s="42">
        <v>112.2</v>
      </c>
      <c r="E359" s="42">
        <v>108.71</v>
      </c>
      <c r="F359" s="42">
        <v>109.72</v>
      </c>
      <c r="G359" s="42">
        <v>178011000</v>
      </c>
      <c r="H359" s="42">
        <f>('Pivottable ẨN'!$G359-AAPL!$O$4)/AAPL!$O$8</f>
        <v>1.6196194894502345</v>
      </c>
      <c r="I359" s="43">
        <v>44091.291666666664</v>
      </c>
      <c r="J359" s="42">
        <v>45.162100000000002</v>
      </c>
      <c r="K359" s="42">
        <v>50.32</v>
      </c>
      <c r="L359" s="42">
        <v>50.49</v>
      </c>
      <c r="M359" s="42">
        <v>49.3</v>
      </c>
      <c r="N359" s="42">
        <v>49.37</v>
      </c>
      <c r="O359" s="42">
        <f>('Pivottable ẨN'!$P359-INTC!$O$4)/INTC!$O$8</f>
        <v>-0.51701372507723353</v>
      </c>
      <c r="P359" s="42">
        <v>26959900</v>
      </c>
      <c r="Q359" s="43">
        <v>44091.291666666664</v>
      </c>
      <c r="R359" s="42">
        <v>196.01589999999999</v>
      </c>
      <c r="S359" s="42">
        <v>202.91</v>
      </c>
      <c r="T359" s="42">
        <v>204.33</v>
      </c>
      <c r="U359" s="42">
        <v>199.96</v>
      </c>
      <c r="V359" s="42">
        <v>200.05</v>
      </c>
      <c r="W359" s="42">
        <v>34011300</v>
      </c>
      <c r="X359" s="42">
        <f>('Pivottable ẨN'!$W359-MSFT!$O$4)/MSFT!$O$8</f>
        <v>0.42379498896364404</v>
      </c>
      <c r="Y359" s="43">
        <v>44091.291666666664</v>
      </c>
      <c r="Z359" s="42">
        <v>12.4291</v>
      </c>
      <c r="AA359" s="42">
        <v>12.4635</v>
      </c>
      <c r="AB359" s="42">
        <v>12.5898</v>
      </c>
      <c r="AC359" s="42">
        <v>12.034700000000001</v>
      </c>
      <c r="AD359" s="42">
        <v>12.132199999999999</v>
      </c>
      <c r="AE359" s="42">
        <f>('Pivottable ẨN'!$AF359-NVDA!$O$4)/NVDA!$O$8</f>
        <v>1.8354209314636794</v>
      </c>
      <c r="AF359" s="42">
        <v>792512000</v>
      </c>
      <c r="AG359" s="43">
        <v>44091.291666666664</v>
      </c>
      <c r="AH359" s="42">
        <v>14.7972</v>
      </c>
      <c r="AI359" s="42">
        <v>15.522</v>
      </c>
      <c r="AJ359" s="42">
        <v>15.657999999999999</v>
      </c>
      <c r="AK359" s="42">
        <v>15.343999999999999</v>
      </c>
      <c r="AL359" s="42">
        <v>15.432</v>
      </c>
      <c r="AM359" s="42">
        <f>('Pivottable ẨN'!$AN359-SONY!$O$4)/SONY!$O$8</f>
        <v>1.2284371494061281</v>
      </c>
      <c r="AN359" s="42">
        <v>7307500</v>
      </c>
    </row>
    <row r="360" spans="1:40">
      <c r="A360" s="92">
        <v>43993.291666666664</v>
      </c>
      <c r="B360" s="40">
        <v>81.826400000000007</v>
      </c>
      <c r="C360" s="40">
        <v>83.974999999999994</v>
      </c>
      <c r="D360" s="40">
        <v>87.765000000000001</v>
      </c>
      <c r="E360" s="40">
        <v>83.87</v>
      </c>
      <c r="F360" s="40">
        <v>87.327500000000001</v>
      </c>
      <c r="G360" s="40">
        <v>201662400</v>
      </c>
      <c r="H360" s="40">
        <f>('Pivottable ẨN'!$G360-AAPL!$O$4)/AAPL!$O$8</f>
        <v>2.0652961261816585</v>
      </c>
      <c r="I360" s="41">
        <v>43993.291666666664</v>
      </c>
      <c r="J360" s="40">
        <v>53.219200000000001</v>
      </c>
      <c r="K360" s="40">
        <v>59.7</v>
      </c>
      <c r="L360" s="40">
        <v>63.3</v>
      </c>
      <c r="M360" s="40">
        <v>59.52</v>
      </c>
      <c r="N360" s="40">
        <v>63.07</v>
      </c>
      <c r="O360" s="40">
        <f>('Pivottable ẨN'!$P360-INTC!$O$4)/INTC!$O$8</f>
        <v>-0.51539656407039058</v>
      </c>
      <c r="P360" s="40">
        <v>26998200</v>
      </c>
      <c r="Q360" s="41">
        <v>43993.291666666664</v>
      </c>
      <c r="R360" s="40">
        <v>179.50729999999999</v>
      </c>
      <c r="S360" s="40">
        <v>186.27</v>
      </c>
      <c r="T360" s="40">
        <v>195.76</v>
      </c>
      <c r="U360" s="40">
        <v>186.07</v>
      </c>
      <c r="V360" s="40">
        <v>193.13</v>
      </c>
      <c r="W360" s="40">
        <v>52854700</v>
      </c>
      <c r="X360" s="40">
        <f>('Pivottable ẨN'!$W360-MSFT!$O$4)/MSFT!$O$8</f>
        <v>1.9058514603175623</v>
      </c>
      <c r="Y360" s="41">
        <v>43993.291666666664</v>
      </c>
      <c r="Z360" s="40">
        <v>8.7693999999999992</v>
      </c>
      <c r="AA360" s="40">
        <v>8.7963000000000005</v>
      </c>
      <c r="AB360" s="40">
        <v>9.2612000000000005</v>
      </c>
      <c r="AC360" s="40">
        <v>8.7859999999999996</v>
      </c>
      <c r="AD360" s="40">
        <v>9.15</v>
      </c>
      <c r="AE360" s="40">
        <f>('Pivottable ẨN'!$AF360-NVDA!$O$4)/NVDA!$O$8</f>
        <v>0.71492972683727574</v>
      </c>
      <c r="AF360" s="40">
        <v>583652000</v>
      </c>
      <c r="AG360" s="41">
        <v>43993.291666666664</v>
      </c>
      <c r="AH360" s="40">
        <v>12.844799999999999</v>
      </c>
      <c r="AI360" s="40">
        <v>13.474</v>
      </c>
      <c r="AJ360" s="40">
        <v>14.038</v>
      </c>
      <c r="AK360" s="40">
        <v>13.42</v>
      </c>
      <c r="AL360" s="40">
        <v>14.034000000000001</v>
      </c>
      <c r="AM360" s="40">
        <f>('Pivottable ẨN'!$AN360-SONY!$O$4)/SONY!$O$8</f>
        <v>3.996952514373989</v>
      </c>
      <c r="AN360" s="40">
        <v>13922000</v>
      </c>
    </row>
    <row r="361" spans="1:40">
      <c r="A361" s="93">
        <v>44396.291666666664</v>
      </c>
      <c r="B361" s="42">
        <v>139.7405</v>
      </c>
      <c r="C361" s="42">
        <v>142.44999999999999</v>
      </c>
      <c r="D361" s="42">
        <v>144.07</v>
      </c>
      <c r="E361" s="42">
        <v>141.66999999999999</v>
      </c>
      <c r="F361" s="42">
        <v>143.75</v>
      </c>
      <c r="G361" s="42">
        <v>121434600</v>
      </c>
      <c r="H361" s="42">
        <f>('Pivottable ẨN'!$G361-AAPL!$O$4)/AAPL!$O$8</f>
        <v>0.55351855376051873</v>
      </c>
      <c r="I361" s="43">
        <v>44396.291666666664</v>
      </c>
      <c r="J361" s="42">
        <v>50.001899999999999</v>
      </c>
      <c r="K361" s="42">
        <v>54.64</v>
      </c>
      <c r="L361" s="42">
        <v>54.81</v>
      </c>
      <c r="M361" s="42">
        <v>53.97</v>
      </c>
      <c r="N361" s="42">
        <v>54.41</v>
      </c>
      <c r="O361" s="42">
        <f>('Pivottable ẨN'!$P361-INTC!$O$4)/INTC!$O$8</f>
        <v>-0.51499544058305358</v>
      </c>
      <c r="P361" s="42">
        <v>27007700</v>
      </c>
      <c r="Q361" s="43">
        <v>44396.291666666664</v>
      </c>
      <c r="R361" s="42">
        <v>269.53769999999997</v>
      </c>
      <c r="S361" s="42">
        <v>277.01</v>
      </c>
      <c r="T361" s="42">
        <v>280.37</v>
      </c>
      <c r="U361" s="42">
        <v>274.45</v>
      </c>
      <c r="V361" s="42">
        <v>278.93</v>
      </c>
      <c r="W361" s="42">
        <v>32935600</v>
      </c>
      <c r="X361" s="42">
        <f>('Pivottable ẨN'!$W361-MSFT!$O$4)/MSFT!$O$8</f>
        <v>0.33918986747625801</v>
      </c>
      <c r="Y361" s="43">
        <v>44396.291666666664</v>
      </c>
      <c r="Z361" s="42">
        <v>18.744299999999999</v>
      </c>
      <c r="AA361" s="42">
        <v>18.779800000000002</v>
      </c>
      <c r="AB361" s="42">
        <v>19.042000000000002</v>
      </c>
      <c r="AC361" s="42">
        <v>17.865500000000001</v>
      </c>
      <c r="AD361" s="42">
        <v>17.915299999999998</v>
      </c>
      <c r="AE361" s="42">
        <f>('Pivottable ẨN'!$AF361-NVDA!$O$4)/NVDA!$O$8</f>
        <v>1.6023098339657071</v>
      </c>
      <c r="AF361" s="42">
        <v>749060000</v>
      </c>
      <c r="AG361" s="43">
        <v>44396.291666666664</v>
      </c>
      <c r="AH361" s="42">
        <v>18.877700000000001</v>
      </c>
      <c r="AI361" s="42">
        <v>19.690000000000001</v>
      </c>
      <c r="AJ361" s="42">
        <v>19.826000000000001</v>
      </c>
      <c r="AK361" s="42">
        <v>19.552</v>
      </c>
      <c r="AL361" s="42">
        <v>19.745999999999999</v>
      </c>
      <c r="AM361" s="42">
        <f>('Pivottable ẨN'!$AN361-SONY!$O$4)/SONY!$O$8</f>
        <v>-0.33925115651073978</v>
      </c>
      <c r="AN361" s="42">
        <v>3562000</v>
      </c>
    </row>
    <row r="362" spans="1:40">
      <c r="A362" s="92">
        <v>45348.291666666664</v>
      </c>
      <c r="B362" s="40">
        <v>180.5069</v>
      </c>
      <c r="C362" s="40">
        <v>181.16</v>
      </c>
      <c r="D362" s="40">
        <v>182.76</v>
      </c>
      <c r="E362" s="40">
        <v>180.65</v>
      </c>
      <c r="F362" s="40">
        <v>182.24</v>
      </c>
      <c r="G362" s="40">
        <v>40867400</v>
      </c>
      <c r="H362" s="40">
        <f>('Pivottable ẨN'!$G362-AAPL!$O$4)/AAPL!$O$8</f>
        <v>-0.96465452381070294</v>
      </c>
      <c r="I362" s="41">
        <v>45348.291666666664</v>
      </c>
      <c r="J362" s="40">
        <v>42.546199999999999</v>
      </c>
      <c r="K362" s="40">
        <v>42.99</v>
      </c>
      <c r="L362" s="40">
        <v>43.68</v>
      </c>
      <c r="M362" s="40">
        <v>42.82</v>
      </c>
      <c r="N362" s="40">
        <v>43.5</v>
      </c>
      <c r="O362" s="40">
        <f>('Pivottable ẨN'!$P362-INTC!$O$4)/INTC!$O$8</f>
        <v>-0.51382584894102878</v>
      </c>
      <c r="P362" s="40">
        <v>27035400</v>
      </c>
      <c r="Q362" s="41">
        <v>45348.291666666664</v>
      </c>
      <c r="R362" s="40">
        <v>406.07429999999999</v>
      </c>
      <c r="S362" s="40">
        <v>407.54</v>
      </c>
      <c r="T362" s="40">
        <v>412.16</v>
      </c>
      <c r="U362" s="40">
        <v>407.36</v>
      </c>
      <c r="V362" s="40">
        <v>411.46</v>
      </c>
      <c r="W362" s="40">
        <v>16193500</v>
      </c>
      <c r="X362" s="40">
        <f>('Pivottable ẨN'!$W362-MSFT!$O$4)/MSFT!$O$8</f>
        <v>-0.97759678721739784</v>
      </c>
      <c r="Y362" s="41">
        <v>45348.291666666664</v>
      </c>
      <c r="Z362" s="40">
        <v>79.075000000000003</v>
      </c>
      <c r="AA362" s="40">
        <v>79.091999999999999</v>
      </c>
      <c r="AB362" s="40">
        <v>80.646000000000001</v>
      </c>
      <c r="AC362" s="40">
        <v>78.504999999999995</v>
      </c>
      <c r="AD362" s="40">
        <v>79.7</v>
      </c>
      <c r="AE362" s="40">
        <f>('Pivottable ẨN'!$AF362-NVDA!$O$4)/NVDA!$O$8</f>
        <v>0.28746817989948376</v>
      </c>
      <c r="AF362" s="40">
        <v>503973000</v>
      </c>
      <c r="AG362" s="41">
        <v>45348.291666666664</v>
      </c>
      <c r="AH362" s="40">
        <v>17.157</v>
      </c>
      <c r="AI362" s="40">
        <v>17.213999999999999</v>
      </c>
      <c r="AJ362" s="40">
        <v>17.318000000000001</v>
      </c>
      <c r="AK362" s="40">
        <v>17.184000000000001</v>
      </c>
      <c r="AL362" s="40">
        <v>17.312000000000001</v>
      </c>
      <c r="AM362" s="40">
        <f>('Pivottable ẨN'!$AN362-SONY!$O$4)/SONY!$O$8</f>
        <v>1.6329681192816194</v>
      </c>
      <c r="AN362" s="40">
        <v>8274000</v>
      </c>
    </row>
    <row r="363" spans="1:40">
      <c r="A363" s="93">
        <v>45027.291666666664</v>
      </c>
      <c r="B363" s="42">
        <v>159.36959999999999</v>
      </c>
      <c r="C363" s="42">
        <v>160.80000000000001</v>
      </c>
      <c r="D363" s="42">
        <v>162.36000000000001</v>
      </c>
      <c r="E363" s="42">
        <v>160.51</v>
      </c>
      <c r="F363" s="42">
        <v>162.35</v>
      </c>
      <c r="G363" s="42">
        <v>47644200</v>
      </c>
      <c r="H363" s="42">
        <f>('Pivottable ẨN'!$G363-AAPL!$O$4)/AAPL!$O$8</f>
        <v>-0.83695546871030657</v>
      </c>
      <c r="I363" s="43">
        <v>45027.291666666664</v>
      </c>
      <c r="J363" s="42">
        <v>31.5745</v>
      </c>
      <c r="K363" s="42">
        <v>32.35</v>
      </c>
      <c r="L363" s="42">
        <v>33.11</v>
      </c>
      <c r="M363" s="42">
        <v>32.32</v>
      </c>
      <c r="N363" s="42">
        <v>32.659999999999997</v>
      </c>
      <c r="O363" s="42">
        <f>('Pivottable ẨN'!$P363-INTC!$O$4)/INTC!$O$8</f>
        <v>-0.51282515139893536</v>
      </c>
      <c r="P363" s="42">
        <v>27059100</v>
      </c>
      <c r="Q363" s="43">
        <v>45027.291666666664</v>
      </c>
      <c r="R363" s="42">
        <v>279.51870000000002</v>
      </c>
      <c r="S363" s="42">
        <v>282.83</v>
      </c>
      <c r="T363" s="42">
        <v>285.98</v>
      </c>
      <c r="U363" s="42">
        <v>281.64</v>
      </c>
      <c r="V363" s="42">
        <v>285.75</v>
      </c>
      <c r="W363" s="42">
        <v>27276600</v>
      </c>
      <c r="X363" s="42">
        <f>('Pivottable ẨN'!$W363-MSFT!$O$4)/MSFT!$O$8</f>
        <v>-0.10589740824849568</v>
      </c>
      <c r="Y363" s="43">
        <v>45027.291666666664</v>
      </c>
      <c r="Z363" s="42">
        <v>27.1557</v>
      </c>
      <c r="AA363" s="42">
        <v>27.169</v>
      </c>
      <c r="AB363" s="42">
        <v>27.79</v>
      </c>
      <c r="AC363" s="42">
        <v>27.126000000000001</v>
      </c>
      <c r="AD363" s="42">
        <v>27.724</v>
      </c>
      <c r="AE363" s="42">
        <f>('Pivottable ẨN'!$AF363-NVDA!$O$4)/NVDA!$O$8</f>
        <v>-0.72967023789781116</v>
      </c>
      <c r="AF363" s="42">
        <v>314378000</v>
      </c>
      <c r="AG363" s="43">
        <v>45027.291666666664</v>
      </c>
      <c r="AH363" s="42">
        <v>17.4312</v>
      </c>
      <c r="AI363" s="42">
        <v>17.782</v>
      </c>
      <c r="AJ363" s="42">
        <v>17.898</v>
      </c>
      <c r="AK363" s="42">
        <v>17.765999999999998</v>
      </c>
      <c r="AL363" s="42">
        <v>17.847999999999999</v>
      </c>
      <c r="AM363" s="42">
        <f>('Pivottable ẨN'!$AN363-SONY!$O$4)/SONY!$O$8</f>
        <v>-0.90220423926556215</v>
      </c>
      <c r="AN363" s="42">
        <v>2217000</v>
      </c>
    </row>
    <row r="364" spans="1:40">
      <c r="A364" s="92">
        <v>44755.291666666664</v>
      </c>
      <c r="B364" s="40">
        <v>143.53809999999999</v>
      </c>
      <c r="C364" s="40">
        <v>145.49</v>
      </c>
      <c r="D364" s="40">
        <v>146.44999999999999</v>
      </c>
      <c r="E364" s="40">
        <v>142.12</v>
      </c>
      <c r="F364" s="40">
        <v>142.99</v>
      </c>
      <c r="G364" s="40">
        <v>71185600</v>
      </c>
      <c r="H364" s="40">
        <f>('Pivottable ẨN'!$G364-AAPL!$O$4)/AAPL!$O$8</f>
        <v>-0.39335162386606276</v>
      </c>
      <c r="I364" s="41">
        <v>44755.291666666664</v>
      </c>
      <c r="J364" s="40">
        <v>35.0488</v>
      </c>
      <c r="K364" s="40">
        <v>37.21</v>
      </c>
      <c r="L364" s="40">
        <v>37.43</v>
      </c>
      <c r="M364" s="40">
        <v>36.619999999999997</v>
      </c>
      <c r="N364" s="40">
        <v>36.68</v>
      </c>
      <c r="O364" s="40">
        <f>('Pivottable ẨN'!$P364-INTC!$O$4)/INTC!$O$8</f>
        <v>-0.51282092904643706</v>
      </c>
      <c r="P364" s="40">
        <v>27059200</v>
      </c>
      <c r="Q364" s="41">
        <v>44755.291666666664</v>
      </c>
      <c r="R364" s="40">
        <v>247.9109</v>
      </c>
      <c r="S364" s="40">
        <v>252.72</v>
      </c>
      <c r="T364" s="40">
        <v>253.55</v>
      </c>
      <c r="U364" s="40">
        <v>248.11</v>
      </c>
      <c r="V364" s="40">
        <v>250.19</v>
      </c>
      <c r="W364" s="40">
        <v>29497400</v>
      </c>
      <c r="X364" s="40">
        <f>('Pivottable ẨN'!$W364-MSFT!$O$4)/MSFT!$O$8</f>
        <v>6.877122966094644E-2</v>
      </c>
      <c r="Y364" s="41">
        <v>44755.291666666664</v>
      </c>
      <c r="Z364" s="40">
        <v>15.1456</v>
      </c>
      <c r="AA364" s="40">
        <v>15.164</v>
      </c>
      <c r="AB364" s="40">
        <v>15.375</v>
      </c>
      <c r="AC364" s="40">
        <v>14.465</v>
      </c>
      <c r="AD364" s="40">
        <v>14.59</v>
      </c>
      <c r="AE364" s="40">
        <f>('Pivottable ẨN'!$AF364-NVDA!$O$4)/NVDA!$O$8</f>
        <v>0.38373943656433496</v>
      </c>
      <c r="AF364" s="40">
        <v>521918000</v>
      </c>
      <c r="AG364" s="41">
        <v>44755.291666666664</v>
      </c>
      <c r="AH364" s="40">
        <v>15.869</v>
      </c>
      <c r="AI364" s="40">
        <v>16.303999999999998</v>
      </c>
      <c r="AJ364" s="40">
        <v>16.352</v>
      </c>
      <c r="AK364" s="40">
        <v>16.045999999999999</v>
      </c>
      <c r="AL364" s="40">
        <v>16.202000000000002</v>
      </c>
      <c r="AM364" s="40">
        <f>('Pivottable ẨN'!$AN364-SONY!$O$4)/SONY!$O$8</f>
        <v>-0.78249823059055901</v>
      </c>
      <c r="AN364" s="40">
        <v>2503000</v>
      </c>
    </row>
    <row r="365" spans="1:40">
      <c r="A365" s="93">
        <v>44631.291666666664</v>
      </c>
      <c r="B365" s="42">
        <v>152.43020000000001</v>
      </c>
      <c r="C365" s="42">
        <v>154.72999999999999</v>
      </c>
      <c r="D365" s="42">
        <v>159.28</v>
      </c>
      <c r="E365" s="42">
        <v>154.5</v>
      </c>
      <c r="F365" s="42">
        <v>158.93</v>
      </c>
      <c r="G365" s="42">
        <v>96970100</v>
      </c>
      <c r="H365" s="42">
        <f>('Pivottable ẨN'!$G365-AAPL!$O$4)/AAPL!$O$8</f>
        <v>9.2520216270309916E-2</v>
      </c>
      <c r="I365" s="43">
        <v>44631.291666666664</v>
      </c>
      <c r="J365" s="42">
        <v>42.829599999999999</v>
      </c>
      <c r="K365" s="42">
        <v>45.83</v>
      </c>
      <c r="L365" s="42">
        <v>47.28</v>
      </c>
      <c r="M365" s="42">
        <v>45.77</v>
      </c>
      <c r="N365" s="42">
        <v>47.15</v>
      </c>
      <c r="O365" s="42">
        <f>('Pivottable ẨN'!$P365-INTC!$O$4)/INTC!$O$8</f>
        <v>-0.51185401032432998</v>
      </c>
      <c r="P365" s="42">
        <v>27082100</v>
      </c>
      <c r="Q365" s="43">
        <v>44631.291666666664</v>
      </c>
      <c r="R365" s="42">
        <v>274.10199999999998</v>
      </c>
      <c r="S365" s="42">
        <v>280.07</v>
      </c>
      <c r="T365" s="42">
        <v>289.51</v>
      </c>
      <c r="U365" s="42">
        <v>279.43</v>
      </c>
      <c r="V365" s="42">
        <v>287.95999999999998</v>
      </c>
      <c r="W365" s="42">
        <v>27209300</v>
      </c>
      <c r="X365" s="42">
        <f>('Pivottable ẨN'!$W365-MSFT!$O$4)/MSFT!$O$8</f>
        <v>-0.11119063561309649</v>
      </c>
      <c r="Y365" s="43">
        <v>44631.291666666664</v>
      </c>
      <c r="Z365" s="42">
        <v>22.0686</v>
      </c>
      <c r="AA365" s="42">
        <v>22.1</v>
      </c>
      <c r="AB365" s="42">
        <v>23.145</v>
      </c>
      <c r="AC365" s="42">
        <v>22.045999999999999</v>
      </c>
      <c r="AD365" s="42">
        <v>23.021999999999998</v>
      </c>
      <c r="AE365" s="42">
        <f>('Pivottable ẨN'!$AF365-NVDA!$O$4)/NVDA!$O$8</f>
        <v>-0.44624272266455661</v>
      </c>
      <c r="AF365" s="42">
        <v>367209000</v>
      </c>
      <c r="AG365" s="43">
        <v>44631.291666666664</v>
      </c>
      <c r="AH365" s="42">
        <v>18.701899999999998</v>
      </c>
      <c r="AI365" s="42">
        <v>19.462</v>
      </c>
      <c r="AJ365" s="42">
        <v>20.076000000000001</v>
      </c>
      <c r="AK365" s="42">
        <v>19.45</v>
      </c>
      <c r="AL365" s="42">
        <v>20.068000000000001</v>
      </c>
      <c r="AM365" s="42">
        <f>('Pivottable ẨN'!$AN365-SONY!$O$4)/SONY!$O$8</f>
        <v>-0.75822218687325071</v>
      </c>
      <c r="AN365" s="42">
        <v>2561000</v>
      </c>
    </row>
    <row r="366" spans="1:40">
      <c r="A366" s="92">
        <v>44883.291666666664</v>
      </c>
      <c r="B366" s="40">
        <v>149.71559999999999</v>
      </c>
      <c r="C366" s="40">
        <v>151.29</v>
      </c>
      <c r="D366" s="40">
        <v>152.69999999999999</v>
      </c>
      <c r="E366" s="40">
        <v>149.97</v>
      </c>
      <c r="F366" s="40">
        <v>152.31</v>
      </c>
      <c r="G366" s="40">
        <v>74829600</v>
      </c>
      <c r="H366" s="40">
        <f>('Pivottable ẨN'!$G366-AAPL!$O$4)/AAPL!$O$8</f>
        <v>-0.32468568171256196</v>
      </c>
      <c r="I366" s="41">
        <v>44883.291666666664</v>
      </c>
      <c r="J366" s="40">
        <v>28.803000000000001</v>
      </c>
      <c r="K366" s="40">
        <v>29.87</v>
      </c>
      <c r="L366" s="40">
        <v>30.26</v>
      </c>
      <c r="M366" s="40">
        <v>29.61</v>
      </c>
      <c r="N366" s="40">
        <v>30.26</v>
      </c>
      <c r="O366" s="40">
        <f>('Pivottable ẨN'!$P366-INTC!$O$4)/INTC!$O$8</f>
        <v>-0.51016084697251785</v>
      </c>
      <c r="P366" s="40">
        <v>27122200</v>
      </c>
      <c r="Q366" s="41">
        <v>44883.291666666664</v>
      </c>
      <c r="R366" s="40">
        <v>237.80029999999999</v>
      </c>
      <c r="S366" s="40">
        <v>241.22</v>
      </c>
      <c r="T366" s="40">
        <v>243.74</v>
      </c>
      <c r="U366" s="40">
        <v>239.03</v>
      </c>
      <c r="V366" s="40">
        <v>243.51</v>
      </c>
      <c r="W366" s="40">
        <v>27613500</v>
      </c>
      <c r="X366" s="40">
        <f>('Pivottable ẨN'!$W366-MSFT!$O$4)/MSFT!$O$8</f>
        <v>-7.9399810935954676E-2</v>
      </c>
      <c r="Y366" s="41">
        <v>44883.291666666664</v>
      </c>
      <c r="Z366" s="40">
        <v>15.3949</v>
      </c>
      <c r="AA366" s="40">
        <v>15.409000000000001</v>
      </c>
      <c r="AB366" s="40">
        <v>16.001999999999999</v>
      </c>
      <c r="AC366" s="40">
        <v>15.12</v>
      </c>
      <c r="AD366" s="40">
        <v>15.965999999999999</v>
      </c>
      <c r="AE366" s="40">
        <f>('Pivottable ẨN'!$AF366-NVDA!$O$4)/NVDA!$O$8</f>
        <v>0.22362174771400628</v>
      </c>
      <c r="AF366" s="40">
        <v>492072000</v>
      </c>
      <c r="AG366" s="41">
        <v>44883.291666666664</v>
      </c>
      <c r="AH366" s="40">
        <v>15.7095</v>
      </c>
      <c r="AI366" s="40">
        <v>16.077999999999999</v>
      </c>
      <c r="AJ366" s="40">
        <v>16.218</v>
      </c>
      <c r="AK366" s="40">
        <v>16.02</v>
      </c>
      <c r="AL366" s="40">
        <v>16.184000000000001</v>
      </c>
      <c r="AM366" s="40">
        <f>('Pivottable ẨN'!$AN366-SONY!$O$4)/SONY!$O$8</f>
        <v>-1.0520460263482583</v>
      </c>
      <c r="AN366" s="40">
        <v>1859000</v>
      </c>
    </row>
    <row r="367" spans="1:40">
      <c r="A367" s="93">
        <v>44265.291666666664</v>
      </c>
      <c r="B367" s="42">
        <v>117.4984</v>
      </c>
      <c r="C367" s="42">
        <v>119.98</v>
      </c>
      <c r="D367" s="42">
        <v>122.17</v>
      </c>
      <c r="E367" s="42">
        <v>119.45</v>
      </c>
      <c r="F367" s="42">
        <v>121.69</v>
      </c>
      <c r="G367" s="42">
        <v>111943300</v>
      </c>
      <c r="H367" s="42">
        <f>('Pivottable ẨN'!$G367-AAPL!$O$4)/AAPL!$O$8</f>
        <v>0.37466864795329524</v>
      </c>
      <c r="I367" s="43">
        <v>44265.291666666664</v>
      </c>
      <c r="J367" s="42">
        <v>56.617199999999997</v>
      </c>
      <c r="K367" s="42">
        <v>62.25</v>
      </c>
      <c r="L367" s="42">
        <v>64.12</v>
      </c>
      <c r="M367" s="42">
        <v>62.13</v>
      </c>
      <c r="N367" s="42">
        <v>63.22</v>
      </c>
      <c r="O367" s="42">
        <f>('Pivottable ẨN'!$P367-INTC!$O$4)/INTC!$O$8</f>
        <v>-0.50855213067067151</v>
      </c>
      <c r="P367" s="42">
        <v>27160300</v>
      </c>
      <c r="Q367" s="43">
        <v>44265.291666666664</v>
      </c>
      <c r="R367" s="42">
        <v>225.62950000000001</v>
      </c>
      <c r="S367" s="42">
        <v>232.42</v>
      </c>
      <c r="T367" s="42">
        <v>237</v>
      </c>
      <c r="U367" s="42">
        <v>232.04</v>
      </c>
      <c r="V367" s="42">
        <v>237</v>
      </c>
      <c r="W367" s="42">
        <v>29746800</v>
      </c>
      <c r="X367" s="42">
        <f>('Pivottable ẨN'!$W367-MSFT!$O$4)/MSFT!$O$8</f>
        <v>8.8386844887267974E-2</v>
      </c>
      <c r="Y367" s="43">
        <v>44265.291666666664</v>
      </c>
      <c r="Z367" s="42">
        <v>12.441800000000001</v>
      </c>
      <c r="AA367" s="42">
        <v>12.468299999999999</v>
      </c>
      <c r="AB367" s="42">
        <v>12.98</v>
      </c>
      <c r="AC367" s="42">
        <v>12.4575</v>
      </c>
      <c r="AD367" s="42">
        <v>12.8405</v>
      </c>
      <c r="AE367" s="42">
        <f>('Pivottable ẨN'!$AF367-NVDA!$O$4)/NVDA!$O$8</f>
        <v>-0.3541452769601543</v>
      </c>
      <c r="AF367" s="42">
        <v>384376000</v>
      </c>
      <c r="AG367" s="43">
        <v>44265.291666666664</v>
      </c>
      <c r="AH367" s="42">
        <v>19.314599999999999</v>
      </c>
      <c r="AI367" s="42">
        <v>20.198</v>
      </c>
      <c r="AJ367" s="42">
        <v>20.538</v>
      </c>
      <c r="AK367" s="42">
        <v>20.102</v>
      </c>
      <c r="AL367" s="42">
        <v>20.494</v>
      </c>
      <c r="AM367" s="42">
        <f>('Pivottable ẨN'!$AN367-SONY!$O$4)/SONY!$O$8</f>
        <v>0.41623606607101071</v>
      </c>
      <c r="AN367" s="42">
        <v>5367000</v>
      </c>
    </row>
    <row r="368" spans="1:40">
      <c r="A368" s="92">
        <v>44295.291666666664</v>
      </c>
      <c r="B368" s="40">
        <v>130.2491</v>
      </c>
      <c r="C368" s="40">
        <v>133</v>
      </c>
      <c r="D368" s="40">
        <v>133.04</v>
      </c>
      <c r="E368" s="40">
        <v>129.47</v>
      </c>
      <c r="F368" s="40">
        <v>129.80000000000001</v>
      </c>
      <c r="G368" s="40">
        <v>106686700</v>
      </c>
      <c r="H368" s="40">
        <f>('Pivottable ẨN'!$G368-AAPL!$O$4)/AAPL!$O$8</f>
        <v>0.27561557673373094</v>
      </c>
      <c r="I368" s="41">
        <v>44295.291666666664</v>
      </c>
      <c r="J368" s="40">
        <v>62.083300000000001</v>
      </c>
      <c r="K368" s="40">
        <v>68.260000000000005</v>
      </c>
      <c r="L368" s="40">
        <v>68.400000000000006</v>
      </c>
      <c r="M368" s="40">
        <v>66.63</v>
      </c>
      <c r="N368" s="40">
        <v>66.8</v>
      </c>
      <c r="O368" s="40">
        <f>('Pivottable ẨN'!$P368-INTC!$O$4)/INTC!$O$8</f>
        <v>-0.50784277545095968</v>
      </c>
      <c r="P368" s="40">
        <v>27177100</v>
      </c>
      <c r="Q368" s="41">
        <v>44295.291666666664</v>
      </c>
      <c r="R368" s="40">
        <v>248.375</v>
      </c>
      <c r="S368" s="40">
        <v>255.85</v>
      </c>
      <c r="T368" s="40">
        <v>255.99</v>
      </c>
      <c r="U368" s="40">
        <v>252.44</v>
      </c>
      <c r="V368" s="40">
        <v>252.87</v>
      </c>
      <c r="W368" s="40">
        <v>24326800</v>
      </c>
      <c r="X368" s="40">
        <f>('Pivottable ẨN'!$W368-MSFT!$O$4)/MSFT!$O$8</f>
        <v>-0.33790278833912624</v>
      </c>
      <c r="Y368" s="41">
        <v>44295.291666666664</v>
      </c>
      <c r="Z368" s="40">
        <v>14.3695</v>
      </c>
      <c r="AA368" s="40">
        <v>14.4</v>
      </c>
      <c r="AB368" s="40">
        <v>14.407999999999999</v>
      </c>
      <c r="AC368" s="40">
        <v>14.175000000000001</v>
      </c>
      <c r="AD368" s="40">
        <v>14.214</v>
      </c>
      <c r="AE368" s="40">
        <f>('Pivottable ẨN'!$AF368-NVDA!$O$4)/NVDA!$O$8</f>
        <v>-1.3691860596860668</v>
      </c>
      <c r="AF368" s="40">
        <v>195172000</v>
      </c>
      <c r="AG368" s="41">
        <v>44295.291666666664</v>
      </c>
      <c r="AH368" s="40">
        <v>21.435700000000001</v>
      </c>
      <c r="AI368" s="40">
        <v>22.358000000000001</v>
      </c>
      <c r="AJ368" s="40">
        <v>22.411999999999999</v>
      </c>
      <c r="AK368" s="40">
        <v>22.102</v>
      </c>
      <c r="AL368" s="40">
        <v>22.302</v>
      </c>
      <c r="AM368" s="40">
        <f>('Pivottable ẨN'!$AN368-SONY!$O$4)/SONY!$O$8</f>
        <v>-0.10737308376265682</v>
      </c>
      <c r="AN368" s="40">
        <v>4116000</v>
      </c>
    </row>
    <row r="369" spans="1:40">
      <c r="A369" s="93">
        <v>44502.291666666664</v>
      </c>
      <c r="B369" s="42">
        <v>147.3871</v>
      </c>
      <c r="C369" s="42">
        <v>150.02000000000001</v>
      </c>
      <c r="D369" s="42">
        <v>151.57</v>
      </c>
      <c r="E369" s="42">
        <v>148.65</v>
      </c>
      <c r="F369" s="42">
        <v>148.66</v>
      </c>
      <c r="G369" s="42">
        <v>69122000</v>
      </c>
      <c r="H369" s="42">
        <f>('Pivottable ẨN'!$G369-AAPL!$O$4)/AAPL!$O$8</f>
        <v>-0.43223719966956559</v>
      </c>
      <c r="I369" s="43">
        <v>44502.291666666664</v>
      </c>
      <c r="J369" s="42">
        <v>45.924100000000003</v>
      </c>
      <c r="K369" s="42">
        <v>49.86</v>
      </c>
      <c r="L369" s="42">
        <v>49.9</v>
      </c>
      <c r="M369" s="42">
        <v>49.23</v>
      </c>
      <c r="N369" s="42">
        <v>49.61</v>
      </c>
      <c r="O369" s="42">
        <f>('Pivottable ẨN'!$P369-INTC!$O$4)/INTC!$O$8</f>
        <v>-0.50715875434623758</v>
      </c>
      <c r="P369" s="42">
        <v>27193300</v>
      </c>
      <c r="Q369" s="43">
        <v>44502.291666666664</v>
      </c>
      <c r="R369" s="42">
        <v>324.7645</v>
      </c>
      <c r="S369" s="42">
        <v>333.13</v>
      </c>
      <c r="T369" s="42">
        <v>333.45</v>
      </c>
      <c r="U369" s="42">
        <v>330</v>
      </c>
      <c r="V369" s="42">
        <v>330.31</v>
      </c>
      <c r="W369" s="42">
        <v>26487100</v>
      </c>
      <c r="X369" s="42">
        <f>('Pivottable ẨN'!$W369-MSFT!$O$4)/MSFT!$O$8</f>
        <v>-0.16799254947215586</v>
      </c>
      <c r="Y369" s="43">
        <v>44502.291666666664</v>
      </c>
      <c r="Z369" s="42">
        <v>26.355799999999999</v>
      </c>
      <c r="AA369" s="42">
        <v>26.401</v>
      </c>
      <c r="AB369" s="42">
        <v>26.678000000000001</v>
      </c>
      <c r="AC369" s="42">
        <v>25.8</v>
      </c>
      <c r="AD369" s="42">
        <v>25.821999999999999</v>
      </c>
      <c r="AE369" s="42">
        <f>('Pivottable ẨN'!$AF369-NVDA!$O$4)/NVDA!$O$8</f>
        <v>-0.83839318510148197</v>
      </c>
      <c r="AF369" s="42">
        <v>294112000</v>
      </c>
      <c r="AG369" s="43">
        <v>44502.291666666664</v>
      </c>
      <c r="AH369" s="42">
        <v>23.700700000000001</v>
      </c>
      <c r="AI369" s="42">
        <v>24.664000000000001</v>
      </c>
      <c r="AJ369" s="42">
        <v>24.68</v>
      </c>
      <c r="AK369" s="42">
        <v>24.274000000000001</v>
      </c>
      <c r="AL369" s="42">
        <v>24.4</v>
      </c>
      <c r="AM369" s="42">
        <f>('Pivottable ẨN'!$AN369-SONY!$O$4)/SONY!$O$8</f>
        <v>-0.14943760779006177</v>
      </c>
      <c r="AN369" s="42">
        <v>4015500</v>
      </c>
    </row>
    <row r="370" spans="1:40">
      <c r="A370" s="92">
        <v>44704.291666666664</v>
      </c>
      <c r="B370" s="40">
        <v>141.1901</v>
      </c>
      <c r="C370" s="40">
        <v>143.11000000000001</v>
      </c>
      <c r="D370" s="40">
        <v>143.26</v>
      </c>
      <c r="E370" s="40">
        <v>137.65</v>
      </c>
      <c r="F370" s="40">
        <v>137.79</v>
      </c>
      <c r="G370" s="40">
        <v>117726300</v>
      </c>
      <c r="H370" s="40">
        <f>('Pivottable ẨN'!$G370-AAPL!$O$4)/AAPL!$O$8</f>
        <v>0.48364097053114796</v>
      </c>
      <c r="I370" s="41">
        <v>44704.291666666664</v>
      </c>
      <c r="J370" s="40">
        <v>39.560600000000001</v>
      </c>
      <c r="K370" s="40">
        <v>42</v>
      </c>
      <c r="L370" s="40">
        <v>42.25</v>
      </c>
      <c r="M370" s="40">
        <v>41.33</v>
      </c>
      <c r="N370" s="40">
        <v>41.69</v>
      </c>
      <c r="O370" s="40">
        <f>('Pivottable ẨN'!$P370-INTC!$O$4)/INTC!$O$8</f>
        <v>-0.50689696849134391</v>
      </c>
      <c r="P370" s="40">
        <v>27199500</v>
      </c>
      <c r="Q370" s="41">
        <v>44704.291666666664</v>
      </c>
      <c r="R370" s="40">
        <v>255.69</v>
      </c>
      <c r="S370" s="40">
        <v>260.64999999999998</v>
      </c>
      <c r="T370" s="40">
        <v>261.5</v>
      </c>
      <c r="U370" s="40">
        <v>253.43</v>
      </c>
      <c r="V370" s="40">
        <v>255.49</v>
      </c>
      <c r="W370" s="40">
        <v>33175400</v>
      </c>
      <c r="X370" s="40">
        <f>('Pivottable ẨN'!$W370-MSFT!$O$4)/MSFT!$O$8</f>
        <v>0.35805043095369143</v>
      </c>
      <c r="Y370" s="41">
        <v>44704.291666666664</v>
      </c>
      <c r="Z370" s="40">
        <v>16.873999999999999</v>
      </c>
      <c r="AA370" s="40">
        <v>16.898</v>
      </c>
      <c r="AB370" s="40">
        <v>16.914999999999999</v>
      </c>
      <c r="AC370" s="40">
        <v>16.178999999999998</v>
      </c>
      <c r="AD370" s="40">
        <v>16.274000000000001</v>
      </c>
      <c r="AE370" s="40">
        <f>('Pivottable ẨN'!$AF370-NVDA!$O$4)/NVDA!$O$8</f>
        <v>1.0166297358125465</v>
      </c>
      <c r="AF370" s="40">
        <v>639889000</v>
      </c>
      <c r="AG370" s="41">
        <v>44704.291666666664</v>
      </c>
      <c r="AH370" s="40">
        <v>17.474900000000002</v>
      </c>
      <c r="AI370" s="40">
        <v>17.954000000000001</v>
      </c>
      <c r="AJ370" s="40">
        <v>18.052</v>
      </c>
      <c r="AK370" s="40">
        <v>17.79</v>
      </c>
      <c r="AL370" s="40">
        <v>17.898</v>
      </c>
      <c r="AM370" s="40">
        <f>('Pivottable ẨN'!$AN370-SONY!$O$4)/SONY!$O$8</f>
        <v>-0.39198876872420269</v>
      </c>
      <c r="AN370" s="40">
        <v>3436000</v>
      </c>
    </row>
    <row r="371" spans="1:40">
      <c r="A371" s="93">
        <v>44088.291666666664</v>
      </c>
      <c r="B371" s="42">
        <v>112.61109999999999</v>
      </c>
      <c r="C371" s="42">
        <v>115.36</v>
      </c>
      <c r="D371" s="42">
        <v>115.93</v>
      </c>
      <c r="E371" s="42">
        <v>112.8</v>
      </c>
      <c r="F371" s="42">
        <v>114.72</v>
      </c>
      <c r="G371" s="42">
        <v>140150100</v>
      </c>
      <c r="H371" s="42">
        <f>('Pivottable ẨN'!$G371-AAPL!$O$4)/AAPL!$O$8</f>
        <v>0.90618524980163973</v>
      </c>
      <c r="I371" s="43">
        <v>44088.291666666664</v>
      </c>
      <c r="J371" s="42">
        <v>44.345300000000002</v>
      </c>
      <c r="K371" s="42">
        <v>49.41</v>
      </c>
      <c r="L371" s="42">
        <v>49.72</v>
      </c>
      <c r="M371" s="42">
        <v>48.85</v>
      </c>
      <c r="N371" s="42">
        <v>48.85</v>
      </c>
      <c r="O371" s="42">
        <f>('Pivottable ẨN'!$P371-INTC!$O$4)/INTC!$O$8</f>
        <v>-0.50634806266656696</v>
      </c>
      <c r="P371" s="42">
        <v>27212500</v>
      </c>
      <c r="Q371" s="43">
        <v>44088.291666666664</v>
      </c>
      <c r="R371" s="42">
        <v>198.43100000000001</v>
      </c>
      <c r="S371" s="42">
        <v>205.41</v>
      </c>
      <c r="T371" s="42">
        <v>209.2</v>
      </c>
      <c r="U371" s="42">
        <v>204.03</v>
      </c>
      <c r="V371" s="42">
        <v>204.24</v>
      </c>
      <c r="W371" s="42">
        <v>30375800</v>
      </c>
      <c r="X371" s="42">
        <f>('Pivottable ẨN'!$W371-MSFT!$O$4)/MSFT!$O$8</f>
        <v>0.13785846468420559</v>
      </c>
      <c r="Y371" s="43">
        <v>44088.291666666664</v>
      </c>
      <c r="Z371" s="42">
        <v>12.8368</v>
      </c>
      <c r="AA371" s="42">
        <v>12.872199999999999</v>
      </c>
      <c r="AB371" s="42">
        <v>13.315</v>
      </c>
      <c r="AC371" s="42">
        <v>12.6313</v>
      </c>
      <c r="AD371" s="42">
        <v>13.081</v>
      </c>
      <c r="AE371" s="42">
        <f>('Pivottable ẨN'!$AF371-NVDA!$O$4)/NVDA!$O$8</f>
        <v>4.030866955842078</v>
      </c>
      <c r="AF371" s="42">
        <v>1201744000</v>
      </c>
      <c r="AG371" s="43">
        <v>44088.291666666664</v>
      </c>
      <c r="AH371" s="42">
        <v>14.818199999999999</v>
      </c>
      <c r="AI371" s="42">
        <v>15.544</v>
      </c>
      <c r="AJ371" s="42">
        <v>15.651999999999999</v>
      </c>
      <c r="AK371" s="42">
        <v>15.454000000000001</v>
      </c>
      <c r="AL371" s="42">
        <v>15.465999999999999</v>
      </c>
      <c r="AM371" s="42">
        <f>('Pivottable ẨN'!$AN371-SONY!$O$4)/SONY!$O$8</f>
        <v>-0.41500915500785712</v>
      </c>
      <c r="AN371" s="42">
        <v>3381000</v>
      </c>
    </row>
    <row r="372" spans="1:40">
      <c r="A372" s="92">
        <v>44124.291666666664</v>
      </c>
      <c r="B372" s="40">
        <v>114.7098</v>
      </c>
      <c r="C372" s="40">
        <v>117.51</v>
      </c>
      <c r="D372" s="40">
        <v>118.98</v>
      </c>
      <c r="E372" s="40">
        <v>115.63</v>
      </c>
      <c r="F372" s="40">
        <v>116.2</v>
      </c>
      <c r="G372" s="40">
        <v>124423700</v>
      </c>
      <c r="H372" s="40">
        <f>('Pivottable ẨN'!$G372-AAPL!$O$4)/AAPL!$O$8</f>
        <v>0.60984384676025238</v>
      </c>
      <c r="I372" s="41">
        <v>44124.291666666664</v>
      </c>
      <c r="J372" s="40">
        <v>47.953299999999999</v>
      </c>
      <c r="K372" s="40">
        <v>53.43</v>
      </c>
      <c r="L372" s="40">
        <v>54.7</v>
      </c>
      <c r="M372" s="40">
        <v>53.27</v>
      </c>
      <c r="N372" s="40">
        <v>54.6</v>
      </c>
      <c r="O372" s="40">
        <f>('Pivottable ẨN'!$P372-INTC!$O$4)/INTC!$O$8</f>
        <v>-0.50582449095677973</v>
      </c>
      <c r="P372" s="40">
        <v>27224900</v>
      </c>
      <c r="Q372" s="41">
        <v>44124.291666666664</v>
      </c>
      <c r="R372" s="40">
        <v>207.357</v>
      </c>
      <c r="S372" s="40">
        <v>214.65</v>
      </c>
      <c r="T372" s="40">
        <v>217.37</v>
      </c>
      <c r="U372" s="40">
        <v>213.09</v>
      </c>
      <c r="V372" s="40">
        <v>215.8</v>
      </c>
      <c r="W372" s="40">
        <v>22753500</v>
      </c>
      <c r="X372" s="40">
        <f>('Pivottable ẨN'!$W372-MSFT!$O$4)/MSFT!$O$8</f>
        <v>-0.46164475881054434</v>
      </c>
      <c r="Y372" s="41">
        <v>44124.291666666664</v>
      </c>
      <c r="Z372" s="40">
        <v>13.607900000000001</v>
      </c>
      <c r="AA372" s="40">
        <v>13.6455</v>
      </c>
      <c r="AB372" s="40">
        <v>13.799799999999999</v>
      </c>
      <c r="AC372" s="40">
        <v>13.507</v>
      </c>
      <c r="AD372" s="40">
        <v>13.583500000000001</v>
      </c>
      <c r="AE372" s="40">
        <f>('Pivottable ẨN'!$AF372-NVDA!$O$4)/NVDA!$O$8</f>
        <v>-1.1865684181774832</v>
      </c>
      <c r="AF372" s="40">
        <v>229212000</v>
      </c>
      <c r="AG372" s="41">
        <v>44124.291666666664</v>
      </c>
      <c r="AH372" s="40">
        <v>14.452999999999999</v>
      </c>
      <c r="AI372" s="40">
        <v>15.114000000000001</v>
      </c>
      <c r="AJ372" s="40">
        <v>15.173999999999999</v>
      </c>
      <c r="AK372" s="40">
        <v>14.916</v>
      </c>
      <c r="AL372" s="40">
        <v>14.926</v>
      </c>
      <c r="AM372" s="40">
        <f>('Pivottable ẨN'!$AN372-SONY!$O$4)/SONY!$O$8</f>
        <v>0.71424543032486465</v>
      </c>
      <c r="AN372" s="40">
        <v>6079000</v>
      </c>
    </row>
    <row r="373" spans="1:40">
      <c r="A373" s="93">
        <v>44116.291666666664</v>
      </c>
      <c r="B373" s="42">
        <v>121.43559999999999</v>
      </c>
      <c r="C373" s="42">
        <v>124.4</v>
      </c>
      <c r="D373" s="42">
        <v>125.18</v>
      </c>
      <c r="E373" s="42">
        <v>119.28</v>
      </c>
      <c r="F373" s="42">
        <v>120.06</v>
      </c>
      <c r="G373" s="42">
        <v>240226800</v>
      </c>
      <c r="H373" s="42">
        <f>('Pivottable ẨN'!$G373-AAPL!$O$4)/AAPL!$O$8</f>
        <v>2.7919868121269023</v>
      </c>
      <c r="I373" s="43">
        <v>44116.291666666664</v>
      </c>
      <c r="J373" s="42">
        <v>48.357199999999999</v>
      </c>
      <c r="K373" s="42">
        <v>53.88</v>
      </c>
      <c r="L373" s="42">
        <v>54.2</v>
      </c>
      <c r="M373" s="42">
        <v>53.21</v>
      </c>
      <c r="N373" s="42">
        <v>53.55</v>
      </c>
      <c r="O373" s="42">
        <f>('Pivottable ẨN'!$P373-INTC!$O$4)/INTC!$O$8</f>
        <v>-0.50250572189312814</v>
      </c>
      <c r="P373" s="42">
        <v>27303500</v>
      </c>
      <c r="Q373" s="43">
        <v>44116.291666666664</v>
      </c>
      <c r="R373" s="42">
        <v>213.8777</v>
      </c>
      <c r="S373" s="42">
        <v>221.4</v>
      </c>
      <c r="T373" s="42">
        <v>223.86</v>
      </c>
      <c r="U373" s="42">
        <v>216.81</v>
      </c>
      <c r="V373" s="42">
        <v>218.79</v>
      </c>
      <c r="W373" s="42">
        <v>40461400</v>
      </c>
      <c r="X373" s="42">
        <f>('Pivottable ẨN'!$W373-MSFT!$O$4)/MSFT!$O$8</f>
        <v>0.93110324787020593</v>
      </c>
      <c r="Y373" s="43">
        <v>44116.291666666664</v>
      </c>
      <c r="Z373" s="42">
        <v>14.1868</v>
      </c>
      <c r="AA373" s="42">
        <v>14.226000000000001</v>
      </c>
      <c r="AB373" s="42">
        <v>14.347</v>
      </c>
      <c r="AC373" s="42">
        <v>13.9125</v>
      </c>
      <c r="AD373" s="42">
        <v>13.9895</v>
      </c>
      <c r="AE373" s="42">
        <f>('Pivottable ẨN'!$AF373-NVDA!$O$4)/NVDA!$O$8</f>
        <v>-8.3931253237935086E-2</v>
      </c>
      <c r="AF373" s="42">
        <v>434744000</v>
      </c>
      <c r="AG373" s="43">
        <v>44116.291666666664</v>
      </c>
      <c r="AH373" s="42">
        <v>14.265499999999999</v>
      </c>
      <c r="AI373" s="42">
        <v>14.917999999999999</v>
      </c>
      <c r="AJ373" s="42">
        <v>14.976000000000001</v>
      </c>
      <c r="AK373" s="42">
        <v>14.811999999999999</v>
      </c>
      <c r="AL373" s="42">
        <v>14.814</v>
      </c>
      <c r="AM373" s="42">
        <f>('Pivottable ẨN'!$AN373-SONY!$O$4)/SONY!$O$8</f>
        <v>-0.21682455672948658</v>
      </c>
      <c r="AN373" s="42">
        <v>3854500</v>
      </c>
    </row>
    <row r="374" spans="1:40">
      <c r="A374" s="92">
        <v>44649.291666666664</v>
      </c>
      <c r="B374" s="40">
        <v>176.30009999999999</v>
      </c>
      <c r="C374" s="40">
        <v>178.96</v>
      </c>
      <c r="D374" s="40">
        <v>179.01</v>
      </c>
      <c r="E374" s="40">
        <v>176.34</v>
      </c>
      <c r="F374" s="40">
        <v>176.69</v>
      </c>
      <c r="G374" s="40">
        <v>100589400</v>
      </c>
      <c r="H374" s="40">
        <f>('Pivottable ẨN'!$G374-AAPL!$O$4)/AAPL!$O$8</f>
        <v>0.16072072242732571</v>
      </c>
      <c r="I374" s="41">
        <v>44649.291666666664</v>
      </c>
      <c r="J374" s="40">
        <v>48.829300000000003</v>
      </c>
      <c r="K374" s="40">
        <v>52.25</v>
      </c>
      <c r="L374" s="40">
        <v>52.29</v>
      </c>
      <c r="M374" s="40">
        <v>51.28</v>
      </c>
      <c r="N374" s="40">
        <v>52</v>
      </c>
      <c r="O374" s="40">
        <f>('Pivottable ẨN'!$P374-INTC!$O$4)/INTC!$O$8</f>
        <v>-0.50249727718813153</v>
      </c>
      <c r="P374" s="40">
        <v>27303700</v>
      </c>
      <c r="Q374" s="41">
        <v>44649.291666666664</v>
      </c>
      <c r="R374" s="40">
        <v>308.68900000000002</v>
      </c>
      <c r="S374" s="40">
        <v>315.41000000000003</v>
      </c>
      <c r="T374" s="40">
        <v>315.82</v>
      </c>
      <c r="U374" s="40">
        <v>309.05</v>
      </c>
      <c r="V374" s="40">
        <v>313.91000000000003</v>
      </c>
      <c r="W374" s="40">
        <v>30393400</v>
      </c>
      <c r="X374" s="40">
        <f>('Pivottable ẨN'!$W374-MSFT!$O$4)/MSFT!$O$8</f>
        <v>0.13924272622383374</v>
      </c>
      <c r="Y374" s="41">
        <v>44649.291666666664</v>
      </c>
      <c r="Z374" s="40">
        <v>28.615300000000001</v>
      </c>
      <c r="AA374" s="40">
        <v>28.655999999999999</v>
      </c>
      <c r="AB374" s="40">
        <v>28.946000000000002</v>
      </c>
      <c r="AC374" s="40">
        <v>27.98</v>
      </c>
      <c r="AD374" s="40">
        <v>28.695</v>
      </c>
      <c r="AE374" s="40">
        <f>('Pivottable ẨN'!$AF374-NVDA!$O$4)/NVDA!$O$8</f>
        <v>0.20705525896610655</v>
      </c>
      <c r="AF374" s="40">
        <v>488984000</v>
      </c>
      <c r="AG374" s="41">
        <v>44649.291666666664</v>
      </c>
      <c r="AH374" s="40">
        <v>20.595400000000001</v>
      </c>
      <c r="AI374" s="40">
        <v>21.16</v>
      </c>
      <c r="AJ374" s="40">
        <v>21.366</v>
      </c>
      <c r="AK374" s="40">
        <v>20.95</v>
      </c>
      <c r="AL374" s="40">
        <v>21.295999999999999</v>
      </c>
      <c r="AM374" s="40">
        <f>('Pivottable ẨN'!$AN374-SONY!$O$4)/SONY!$O$8</f>
        <v>-0.61424013448093928</v>
      </c>
      <c r="AN374" s="40">
        <v>2905000</v>
      </c>
    </row>
    <row r="375" spans="1:40">
      <c r="A375" s="93">
        <v>44672.291666666664</v>
      </c>
      <c r="B375" s="42">
        <v>163.94649999999999</v>
      </c>
      <c r="C375" s="42">
        <v>166.42</v>
      </c>
      <c r="D375" s="42">
        <v>171.53</v>
      </c>
      <c r="E375" s="42">
        <v>165.91</v>
      </c>
      <c r="F375" s="42">
        <v>168.91</v>
      </c>
      <c r="G375" s="42">
        <v>87227800</v>
      </c>
      <c r="H375" s="42">
        <f>('Pivottable ẨN'!$G375-AAPL!$O$4)/AAPL!$O$8</f>
        <v>-9.1059423752206853E-2</v>
      </c>
      <c r="I375" s="43">
        <v>44672.291666666664</v>
      </c>
      <c r="J375" s="42">
        <v>44.3902</v>
      </c>
      <c r="K375" s="42">
        <v>47.5</v>
      </c>
      <c r="L375" s="42">
        <v>48.9</v>
      </c>
      <c r="M375" s="42">
        <v>47.4</v>
      </c>
      <c r="N375" s="42">
        <v>48.62</v>
      </c>
      <c r="O375" s="42">
        <f>('Pivottable ẨN'!$P375-INTC!$O$4)/INTC!$O$8</f>
        <v>-0.50193992665835796</v>
      </c>
      <c r="P375" s="42">
        <v>27316900</v>
      </c>
      <c r="Q375" s="43">
        <v>44672.291666666664</v>
      </c>
      <c r="R375" s="42">
        <v>274.8263</v>
      </c>
      <c r="S375" s="42">
        <v>280.81</v>
      </c>
      <c r="T375" s="42">
        <v>293.3</v>
      </c>
      <c r="U375" s="42">
        <v>280.06</v>
      </c>
      <c r="V375" s="42">
        <v>288.58</v>
      </c>
      <c r="W375" s="42">
        <v>29454600</v>
      </c>
      <c r="X375" s="42">
        <f>('Pivottable ẨN'!$W375-MSFT!$O$4)/MSFT!$O$8</f>
        <v>6.5404957280487092E-2</v>
      </c>
      <c r="Y375" s="43">
        <v>44672.291666666664</v>
      </c>
      <c r="Z375" s="42">
        <v>20.154299999999999</v>
      </c>
      <c r="AA375" s="42">
        <v>20.183</v>
      </c>
      <c r="AB375" s="42">
        <v>22.391999999999999</v>
      </c>
      <c r="AC375" s="42">
        <v>20</v>
      </c>
      <c r="AD375" s="42">
        <v>21.709</v>
      </c>
      <c r="AE375" s="42">
        <f>('Pivottable ẨN'!$AF375-NVDA!$O$4)/NVDA!$O$8</f>
        <v>1.1041831996615503</v>
      </c>
      <c r="AF375" s="42">
        <v>656209000</v>
      </c>
      <c r="AG375" s="43">
        <v>44672.291666666664</v>
      </c>
      <c r="AH375" s="42">
        <v>17.159600000000001</v>
      </c>
      <c r="AI375" s="42">
        <v>17.63</v>
      </c>
      <c r="AJ375" s="42">
        <v>18.216000000000001</v>
      </c>
      <c r="AK375" s="42">
        <v>17.62</v>
      </c>
      <c r="AL375" s="42">
        <v>18.155999999999999</v>
      </c>
      <c r="AM375" s="42">
        <f>('Pivottable ẨN'!$AN375-SONY!$O$4)/SONY!$O$8</f>
        <v>-0.44263361854824246</v>
      </c>
      <c r="AN375" s="42">
        <v>3315000</v>
      </c>
    </row>
    <row r="376" spans="1:40">
      <c r="A376" s="92">
        <v>45163.291666666664</v>
      </c>
      <c r="B376" s="40">
        <v>177.50540000000001</v>
      </c>
      <c r="C376" s="40">
        <v>178.61</v>
      </c>
      <c r="D376" s="40">
        <v>179.15</v>
      </c>
      <c r="E376" s="40">
        <v>175.82</v>
      </c>
      <c r="F376" s="40">
        <v>177.38</v>
      </c>
      <c r="G376" s="40">
        <v>51449600</v>
      </c>
      <c r="H376" s="40">
        <f>('Pivottable ẨN'!$G376-AAPL!$O$4)/AAPL!$O$8</f>
        <v>-0.76524817555143387</v>
      </c>
      <c r="I376" s="41">
        <v>45163.291666666664</v>
      </c>
      <c r="J376" s="40">
        <v>32.703000000000003</v>
      </c>
      <c r="K376" s="40">
        <v>33.25</v>
      </c>
      <c r="L376" s="40">
        <v>33.4</v>
      </c>
      <c r="M376" s="40">
        <v>32.35</v>
      </c>
      <c r="N376" s="40">
        <v>32.53</v>
      </c>
      <c r="O376" s="40">
        <f>('Pivottable ẨN'!$P376-INTC!$O$4)/INTC!$O$8</f>
        <v>-0.50160636081099352</v>
      </c>
      <c r="P376" s="40">
        <v>27324800</v>
      </c>
      <c r="Q376" s="41">
        <v>45163.291666666664</v>
      </c>
      <c r="R376" s="40">
        <v>320.57380000000001</v>
      </c>
      <c r="S376" s="40">
        <v>322.98</v>
      </c>
      <c r="T376" s="40">
        <v>325.36</v>
      </c>
      <c r="U376" s="40">
        <v>318.8</v>
      </c>
      <c r="V376" s="40">
        <v>321.47000000000003</v>
      </c>
      <c r="W376" s="40">
        <v>21684100</v>
      </c>
      <c r="X376" s="40">
        <f>('Pivottable ẨN'!$W376-MSFT!$O$4)/MSFT!$O$8</f>
        <v>-0.54575437758772261</v>
      </c>
      <c r="Y376" s="41">
        <v>45163.291666666664</v>
      </c>
      <c r="Z376" s="40">
        <v>46.000300000000003</v>
      </c>
      <c r="AA376" s="40">
        <v>46.018000000000001</v>
      </c>
      <c r="AB376" s="40">
        <v>47.805</v>
      </c>
      <c r="AC376" s="40">
        <v>45.024000000000001</v>
      </c>
      <c r="AD376" s="40">
        <v>47.012</v>
      </c>
      <c r="AE376" s="40">
        <f>('Pivottable ẨN'!$AF376-NVDA!$O$4)/NVDA!$O$8</f>
        <v>2.5480213634244215</v>
      </c>
      <c r="AF376" s="40">
        <v>925341000</v>
      </c>
      <c r="AG376" s="41">
        <v>45163.291666666664</v>
      </c>
      <c r="AH376" s="40">
        <v>15.9</v>
      </c>
      <c r="AI376" s="40">
        <v>16.22</v>
      </c>
      <c r="AJ376" s="40">
        <v>16.338000000000001</v>
      </c>
      <c r="AK376" s="40">
        <v>16.068000000000001</v>
      </c>
      <c r="AL376" s="40">
        <v>16.282</v>
      </c>
      <c r="AM376" s="40">
        <f>('Pivottable ẨN'!$AN376-SONY!$O$4)/SONY!$O$8</f>
        <v>-0.3235554385900663</v>
      </c>
      <c r="AN376" s="40">
        <v>3599500</v>
      </c>
    </row>
    <row r="377" spans="1:40">
      <c r="A377" s="93">
        <v>44473.291666666664</v>
      </c>
      <c r="B377" s="42">
        <v>136.69800000000001</v>
      </c>
      <c r="C377" s="42">
        <v>139.13999999999999</v>
      </c>
      <c r="D377" s="42">
        <v>142.21</v>
      </c>
      <c r="E377" s="42">
        <v>138.27000000000001</v>
      </c>
      <c r="F377" s="42">
        <v>141.76</v>
      </c>
      <c r="G377" s="42">
        <v>98322000</v>
      </c>
      <c r="H377" s="42">
        <f>('Pivottable ẨN'!$G377-AAPL!$O$4)/AAPL!$O$8</f>
        <v>0.11799482856375607</v>
      </c>
      <c r="I377" s="43">
        <v>44473.291666666664</v>
      </c>
      <c r="J377" s="42">
        <v>49.249099999999999</v>
      </c>
      <c r="K377" s="42">
        <v>53.47</v>
      </c>
      <c r="L377" s="42">
        <v>54.33</v>
      </c>
      <c r="M377" s="42">
        <v>53.08</v>
      </c>
      <c r="N377" s="42">
        <v>53.93</v>
      </c>
      <c r="O377" s="42">
        <f>('Pivottable ẨN'!$P377-INTC!$O$4)/INTC!$O$8</f>
        <v>-0.50040299034898239</v>
      </c>
      <c r="P377" s="42">
        <v>27353300</v>
      </c>
      <c r="Q377" s="43">
        <v>44473.291666666664</v>
      </c>
      <c r="R377" s="42">
        <v>276.00049999999999</v>
      </c>
      <c r="S377" s="42">
        <v>283.11</v>
      </c>
      <c r="T377" s="42">
        <v>287.75</v>
      </c>
      <c r="U377" s="42">
        <v>280.25</v>
      </c>
      <c r="V377" s="42">
        <v>287.39999999999998</v>
      </c>
      <c r="W377" s="42">
        <v>31350700</v>
      </c>
      <c r="X377" s="42">
        <f>('Pivottable ẨN'!$W377-MSFT!$O$4)/MSFT!$O$8</f>
        <v>0.21453554280826681</v>
      </c>
      <c r="Y377" s="43">
        <v>44473.291666666664</v>
      </c>
      <c r="Z377" s="42">
        <v>19.6982</v>
      </c>
      <c r="AA377" s="42">
        <v>19.731999999999999</v>
      </c>
      <c r="AB377" s="42">
        <v>20.542000000000002</v>
      </c>
      <c r="AC377" s="42">
        <v>19.555</v>
      </c>
      <c r="AD377" s="42">
        <v>20.504000000000001</v>
      </c>
      <c r="AE377" s="42">
        <f>('Pivottable ẨN'!$AF377-NVDA!$O$4)/NVDA!$O$8</f>
        <v>-0.56198282248553733</v>
      </c>
      <c r="AF377" s="42">
        <v>345635000</v>
      </c>
      <c r="AG377" s="43">
        <v>44473.291666666664</v>
      </c>
      <c r="AH377" s="42">
        <v>20.558499999999999</v>
      </c>
      <c r="AI377" s="42">
        <v>21.393999999999998</v>
      </c>
      <c r="AJ377" s="42">
        <v>21.667999999999999</v>
      </c>
      <c r="AK377" s="42">
        <v>21.26</v>
      </c>
      <c r="AL377" s="42">
        <v>21.622</v>
      </c>
      <c r="AM377" s="42">
        <f>('Pivottable ẨN'!$AN377-SONY!$O$4)/SONY!$O$8</f>
        <v>2.6772985399365914E-2</v>
      </c>
      <c r="AN377" s="42">
        <v>4436500</v>
      </c>
    </row>
    <row r="378" spans="1:40">
      <c r="A378" s="92">
        <v>44250.291666666664</v>
      </c>
      <c r="B378" s="40">
        <v>123.2567</v>
      </c>
      <c r="C378" s="40">
        <v>125.86</v>
      </c>
      <c r="D378" s="40">
        <v>126.71</v>
      </c>
      <c r="E378" s="40">
        <v>118.39</v>
      </c>
      <c r="F378" s="40">
        <v>123.76</v>
      </c>
      <c r="G378" s="40">
        <v>158273000</v>
      </c>
      <c r="H378" s="40">
        <f>('Pivottable ẨN'!$G378-AAPL!$O$4)/AAPL!$O$8</f>
        <v>1.2476852506396419</v>
      </c>
      <c r="I378" s="41">
        <v>44250.291666666664</v>
      </c>
      <c r="J378" s="40">
        <v>55.589399999999998</v>
      </c>
      <c r="K378" s="40">
        <v>61.12</v>
      </c>
      <c r="L378" s="40">
        <v>61.5</v>
      </c>
      <c r="M378" s="40">
        <v>59.17</v>
      </c>
      <c r="N378" s="40">
        <v>60.48</v>
      </c>
      <c r="O378" s="40">
        <f>('Pivottable ẨN'!$P378-INTC!$O$4)/INTC!$O$8</f>
        <v>-0.49950362926684783</v>
      </c>
      <c r="P378" s="40">
        <v>27374600</v>
      </c>
      <c r="Q378" s="41">
        <v>44250.291666666664</v>
      </c>
      <c r="R378" s="40">
        <v>226.4547</v>
      </c>
      <c r="S378" s="40">
        <v>233.27</v>
      </c>
      <c r="T378" s="40">
        <v>234.83</v>
      </c>
      <c r="U378" s="40">
        <v>228.73</v>
      </c>
      <c r="V378" s="40">
        <v>230.33</v>
      </c>
      <c r="W378" s="40">
        <v>30228700</v>
      </c>
      <c r="X378" s="40">
        <f>('Pivottable ẨN'!$W378-MSFT!$O$4)/MSFT!$O$8</f>
        <v>0.12628886965697267</v>
      </c>
      <c r="Y378" s="41">
        <v>44250.291666666664</v>
      </c>
      <c r="Z378" s="40">
        <v>14.107200000000001</v>
      </c>
      <c r="AA378" s="40">
        <v>14.141999999999999</v>
      </c>
      <c r="AB378" s="40">
        <v>14.238799999999999</v>
      </c>
      <c r="AC378" s="40">
        <v>13.3895</v>
      </c>
      <c r="AD378" s="40">
        <v>14.075200000000001</v>
      </c>
      <c r="AE378" s="40">
        <f>('Pivottable ẨN'!$AF378-NVDA!$O$4)/NVDA!$O$8</f>
        <v>-0.31442433049336366</v>
      </c>
      <c r="AF378" s="40">
        <v>391780000</v>
      </c>
      <c r="AG378" s="41">
        <v>44250.291666666664</v>
      </c>
      <c r="AH378" s="40">
        <v>21.502600000000001</v>
      </c>
      <c r="AI378" s="40">
        <v>22.486000000000001</v>
      </c>
      <c r="AJ378" s="40">
        <v>22.571999999999999</v>
      </c>
      <c r="AK378" s="40">
        <v>21.908000000000001</v>
      </c>
      <c r="AL378" s="40">
        <v>22.193999999999999</v>
      </c>
      <c r="AM378" s="40">
        <f>('Pivottable ẨN'!$AN378-SONY!$O$4)/SONY!$O$8</f>
        <v>0.40347021549552958</v>
      </c>
      <c r="AN378" s="40">
        <v>5336500</v>
      </c>
    </row>
    <row r="379" spans="1:40">
      <c r="A379" s="93">
        <v>44095.291666666664</v>
      </c>
      <c r="B379" s="42">
        <v>107.4569</v>
      </c>
      <c r="C379" s="42">
        <v>110.08</v>
      </c>
      <c r="D379" s="42">
        <v>110.19</v>
      </c>
      <c r="E379" s="42">
        <v>103.1</v>
      </c>
      <c r="F379" s="42">
        <v>104.54</v>
      </c>
      <c r="G379" s="42">
        <v>195713800</v>
      </c>
      <c r="H379" s="42">
        <f>('Pivottable ẨN'!$G379-AAPL!$O$4)/AAPL!$O$8</f>
        <v>1.9532033096354691</v>
      </c>
      <c r="I379" s="43">
        <v>44095.291666666664</v>
      </c>
      <c r="J379" s="42">
        <v>44.623600000000003</v>
      </c>
      <c r="K379" s="42">
        <v>49.72</v>
      </c>
      <c r="L379" s="42">
        <v>49.75</v>
      </c>
      <c r="M379" s="42">
        <v>48.83</v>
      </c>
      <c r="N379" s="42">
        <v>49.39</v>
      </c>
      <c r="O379" s="42">
        <f>('Pivottable ẨN'!$P379-INTC!$O$4)/INTC!$O$8</f>
        <v>-0.49939807045439072</v>
      </c>
      <c r="P379" s="42">
        <v>27377100</v>
      </c>
      <c r="Q379" s="43">
        <v>44095.291666666664</v>
      </c>
      <c r="R379" s="42">
        <v>195.6584</v>
      </c>
      <c r="S379" s="42">
        <v>202.54</v>
      </c>
      <c r="T379" s="42">
        <v>202.71</v>
      </c>
      <c r="U379" s="42">
        <v>196.38</v>
      </c>
      <c r="V379" s="42">
        <v>197.19</v>
      </c>
      <c r="W379" s="42">
        <v>39839700</v>
      </c>
      <c r="X379" s="42">
        <f>('Pivottable ẨN'!$W379-MSFT!$O$4)/MSFT!$O$8</f>
        <v>0.88220578200731858</v>
      </c>
      <c r="Y379" s="43">
        <v>44095.291666666664</v>
      </c>
      <c r="Z379" s="42">
        <v>12.482699999999999</v>
      </c>
      <c r="AA379" s="42">
        <v>12.517300000000001</v>
      </c>
      <c r="AB379" s="42">
        <v>12.522500000000001</v>
      </c>
      <c r="AC379" s="42">
        <v>11.904500000000001</v>
      </c>
      <c r="AD379" s="42">
        <v>11.925000000000001</v>
      </c>
      <c r="AE379" s="42">
        <f>('Pivottable ẨN'!$AF379-NVDA!$O$4)/NVDA!$O$8</f>
        <v>1.4520097210249174</v>
      </c>
      <c r="AF379" s="42">
        <v>721044000</v>
      </c>
      <c r="AG379" s="43">
        <v>44095.291666666664</v>
      </c>
      <c r="AH379" s="42">
        <v>14.923</v>
      </c>
      <c r="AI379" s="42">
        <v>15.654</v>
      </c>
      <c r="AJ379" s="42">
        <v>15.67</v>
      </c>
      <c r="AK379" s="42">
        <v>15.4</v>
      </c>
      <c r="AL379" s="42">
        <v>15.55</v>
      </c>
      <c r="AM379" s="42">
        <f>('Pivottable ẨN'!$AN379-SONY!$O$4)/SONY!$O$8</f>
        <v>-0.2344037608006409</v>
      </c>
      <c r="AN379" s="42">
        <v>3812500</v>
      </c>
    </row>
    <row r="380" spans="1:40">
      <c r="A380" s="92">
        <v>43938.291666666664</v>
      </c>
      <c r="B380" s="40">
        <v>68.705100000000002</v>
      </c>
      <c r="C380" s="40">
        <v>70.7</v>
      </c>
      <c r="D380" s="40">
        <v>71.737499999999997</v>
      </c>
      <c r="E380" s="40">
        <v>69.215000000000003</v>
      </c>
      <c r="F380" s="40">
        <v>71.172499999999999</v>
      </c>
      <c r="G380" s="40">
        <v>215250000</v>
      </c>
      <c r="H380" s="40">
        <f>('Pivottable ẨN'!$G380-AAPL!$O$4)/AAPL!$O$8</f>
        <v>2.3213349175112161</v>
      </c>
      <c r="I380" s="41">
        <v>43938.291666666664</v>
      </c>
      <c r="J380" s="40">
        <v>53.505299999999998</v>
      </c>
      <c r="K380" s="40">
        <v>60.36</v>
      </c>
      <c r="L380" s="40">
        <v>62.13</v>
      </c>
      <c r="M380" s="40">
        <v>59.83</v>
      </c>
      <c r="N380" s="40">
        <v>62.02</v>
      </c>
      <c r="O380" s="40">
        <f>('Pivottable ẨN'!$P380-INTC!$O$4)/INTC!$O$8</f>
        <v>-0.49903917049203655</v>
      </c>
      <c r="P380" s="40">
        <v>27385600</v>
      </c>
      <c r="Q380" s="41">
        <v>43938.291666666664</v>
      </c>
      <c r="R380" s="40">
        <v>171.6378</v>
      </c>
      <c r="S380" s="40">
        <v>178.6</v>
      </c>
      <c r="T380" s="40">
        <v>180</v>
      </c>
      <c r="U380" s="40">
        <v>175.87</v>
      </c>
      <c r="V380" s="40">
        <v>179.5</v>
      </c>
      <c r="W380" s="40">
        <v>52765600</v>
      </c>
      <c r="X380" s="40">
        <f>('Pivottable ẨN'!$W380-MSFT!$O$4)/MSFT!$O$8</f>
        <v>1.8988436362731949</v>
      </c>
      <c r="Y380" s="41">
        <v>43938.291666666664</v>
      </c>
      <c r="Z380" s="40">
        <v>7.2823000000000002</v>
      </c>
      <c r="AA380" s="40">
        <v>7.3079999999999998</v>
      </c>
      <c r="AB380" s="40">
        <v>7.4714999999999998</v>
      </c>
      <c r="AC380" s="40">
        <v>7.1734999999999998</v>
      </c>
      <c r="AD380" s="40">
        <v>7.45</v>
      </c>
      <c r="AE380" s="40">
        <f>('Pivottable ẨN'!$AF380-NVDA!$O$4)/NVDA!$O$8</f>
        <v>0.47602465011400169</v>
      </c>
      <c r="AF380" s="40">
        <v>539120000</v>
      </c>
      <c r="AG380" s="41">
        <v>43938.291666666664</v>
      </c>
      <c r="AH380" s="40">
        <v>12.286199999999999</v>
      </c>
      <c r="AI380" s="40">
        <v>12.888</v>
      </c>
      <c r="AJ380" s="40">
        <v>12.888</v>
      </c>
      <c r="AK380" s="40">
        <v>12.698</v>
      </c>
      <c r="AL380" s="40">
        <v>12.827999999999999</v>
      </c>
      <c r="AM380" s="40">
        <f>('Pivottable ẨN'!$AN380-SONY!$O$4)/SONY!$O$8</f>
        <v>4.8296626691254527</v>
      </c>
      <c r="AN380" s="40">
        <v>15911500</v>
      </c>
    </row>
    <row r="381" spans="1:40">
      <c r="A381" s="93">
        <v>45153.291666666664</v>
      </c>
      <c r="B381" s="42">
        <v>176.3526</v>
      </c>
      <c r="C381" s="42">
        <v>177.45</v>
      </c>
      <c r="D381" s="42">
        <v>179.48</v>
      </c>
      <c r="E381" s="42">
        <v>177.05</v>
      </c>
      <c r="F381" s="42">
        <v>178.88</v>
      </c>
      <c r="G381" s="42">
        <v>43622600</v>
      </c>
      <c r="H381" s="42">
        <f>('Pivottable ẨN'!$G381-AAPL!$O$4)/AAPL!$O$8</f>
        <v>-0.91273674010561912</v>
      </c>
      <c r="I381" s="43">
        <v>45153.291666666664</v>
      </c>
      <c r="J381" s="42">
        <v>34.198</v>
      </c>
      <c r="K381" s="42">
        <v>34.770000000000003</v>
      </c>
      <c r="L381" s="42">
        <v>35.630000000000003</v>
      </c>
      <c r="M381" s="42">
        <v>34.75</v>
      </c>
      <c r="N381" s="42">
        <v>35.409999999999997</v>
      </c>
      <c r="O381" s="42">
        <f>('Pivottable ẨN'!$P381-INTC!$O$4)/INTC!$O$8</f>
        <v>-0.49757401417513181</v>
      </c>
      <c r="P381" s="42">
        <v>27420300</v>
      </c>
      <c r="Q381" s="43">
        <v>45153.291666666664</v>
      </c>
      <c r="R381" s="42">
        <v>318.78719999999998</v>
      </c>
      <c r="S381" s="42">
        <v>321.86</v>
      </c>
      <c r="T381" s="42">
        <v>325.08999999999997</v>
      </c>
      <c r="U381" s="42">
        <v>320.89999999999998</v>
      </c>
      <c r="V381" s="42">
        <v>323</v>
      </c>
      <c r="W381" s="42">
        <v>16966300</v>
      </c>
      <c r="X381" s="42">
        <f>('Pivottable ẨN'!$W381-MSFT!$O$4)/MSFT!$O$8</f>
        <v>-0.91681512143190758</v>
      </c>
      <c r="Y381" s="43">
        <v>45153.291666666664</v>
      </c>
      <c r="Z381" s="42">
        <v>43.923099999999998</v>
      </c>
      <c r="AA381" s="42">
        <v>43.94</v>
      </c>
      <c r="AB381" s="42">
        <v>45.268000000000001</v>
      </c>
      <c r="AC381" s="42">
        <v>43.71</v>
      </c>
      <c r="AD381" s="42">
        <v>44.56</v>
      </c>
      <c r="AE381" s="42">
        <f>('Pivottable ẨN'!$AF381-NVDA!$O$4)/NVDA!$O$8</f>
        <v>1.2131046443016436</v>
      </c>
      <c r="AF381" s="42">
        <v>676512000</v>
      </c>
      <c r="AG381" s="43">
        <v>45153.291666666664</v>
      </c>
      <c r="AH381" s="42">
        <v>16.3764</v>
      </c>
      <c r="AI381" s="42">
        <v>16.706</v>
      </c>
      <c r="AJ381" s="42">
        <v>16.744</v>
      </c>
      <c r="AK381" s="42">
        <v>16.584</v>
      </c>
      <c r="AL381" s="42">
        <v>16.684000000000001</v>
      </c>
      <c r="AM381" s="42">
        <f>('Pivottable ẨN'!$AN381-SONY!$O$4)/SONY!$O$8</f>
        <v>-0.63663269204776674</v>
      </c>
      <c r="AN381" s="42">
        <v>2851500</v>
      </c>
    </row>
    <row r="382" spans="1:40">
      <c r="A382" s="92">
        <v>45303.291666666664</v>
      </c>
      <c r="B382" s="40">
        <v>185.0136</v>
      </c>
      <c r="C382" s="40">
        <v>185.92</v>
      </c>
      <c r="D382" s="40">
        <v>186.74</v>
      </c>
      <c r="E382" s="40">
        <v>185.19</v>
      </c>
      <c r="F382" s="40">
        <v>186.06</v>
      </c>
      <c r="G382" s="40">
        <v>40444700</v>
      </c>
      <c r="H382" s="40">
        <f>('Pivottable ẨN'!$G382-AAPL!$O$4)/AAPL!$O$8</f>
        <v>-0.97261969772625856</v>
      </c>
      <c r="I382" s="41">
        <v>45303.291666666664</v>
      </c>
      <c r="J382" s="40">
        <v>46.497300000000003</v>
      </c>
      <c r="K382" s="40">
        <v>47.12</v>
      </c>
      <c r="L382" s="40">
        <v>47.67</v>
      </c>
      <c r="M382" s="40">
        <v>46.61</v>
      </c>
      <c r="N382" s="40">
        <v>47.6</v>
      </c>
      <c r="O382" s="40">
        <f>('Pivottable ẨN'!$P382-INTC!$O$4)/INTC!$O$8</f>
        <v>-0.49637064371312073</v>
      </c>
      <c r="P382" s="40">
        <v>27448800</v>
      </c>
      <c r="Q382" s="41">
        <v>45303.291666666664</v>
      </c>
      <c r="R382" s="40">
        <v>386.35840000000002</v>
      </c>
      <c r="S382" s="40">
        <v>388.47</v>
      </c>
      <c r="T382" s="40">
        <v>388.68</v>
      </c>
      <c r="U382" s="40">
        <v>384.65</v>
      </c>
      <c r="V382" s="40">
        <v>385.49</v>
      </c>
      <c r="W382" s="40">
        <v>21645700</v>
      </c>
      <c r="X382" s="40">
        <f>('Pivottable ẨN'!$W382-MSFT!$O$4)/MSFT!$O$8</f>
        <v>-0.54877458458327488</v>
      </c>
      <c r="Y382" s="41">
        <v>45303.291666666664</v>
      </c>
      <c r="Z382" s="40">
        <v>54.698300000000003</v>
      </c>
      <c r="AA382" s="40">
        <v>54.71</v>
      </c>
      <c r="AB382" s="40">
        <v>54.97</v>
      </c>
      <c r="AC382" s="40">
        <v>54.33</v>
      </c>
      <c r="AD382" s="40">
        <v>54.62</v>
      </c>
      <c r="AE382" s="40">
        <f>('Pivottable ẨN'!$AF382-NVDA!$O$4)/NVDA!$O$8</f>
        <v>-0.52250329181980093</v>
      </c>
      <c r="AF382" s="40">
        <v>352994000</v>
      </c>
      <c r="AG382" s="41">
        <v>45303.291666666664</v>
      </c>
      <c r="AH382" s="40">
        <v>19.884</v>
      </c>
      <c r="AI382" s="40">
        <v>19.95</v>
      </c>
      <c r="AJ382" s="40">
        <v>20.175999999999998</v>
      </c>
      <c r="AK382" s="40">
        <v>19.89</v>
      </c>
      <c r="AL382" s="40">
        <v>19.954000000000001</v>
      </c>
      <c r="AM382" s="40">
        <f>('Pivottable ẨN'!$AN382-SONY!$O$4)/SONY!$O$8</f>
        <v>1.3565142076388237</v>
      </c>
      <c r="AN382" s="40">
        <v>7613500</v>
      </c>
    </row>
    <row r="383" spans="1:40">
      <c r="A383" s="93">
        <v>44238.291666666664</v>
      </c>
      <c r="B383" s="42">
        <v>132.33500000000001</v>
      </c>
      <c r="C383" s="42">
        <v>135.13</v>
      </c>
      <c r="D383" s="42">
        <v>136.38999999999999</v>
      </c>
      <c r="E383" s="42">
        <v>133.77000000000001</v>
      </c>
      <c r="F383" s="42">
        <v>135.9</v>
      </c>
      <c r="G383" s="42">
        <v>64280000</v>
      </c>
      <c r="H383" s="42">
        <f>('Pivottable ẨN'!$G383-AAPL!$O$4)/AAPL!$O$8</f>
        <v>-0.52347772983072116</v>
      </c>
      <c r="I383" s="43">
        <v>44238.291666666664</v>
      </c>
      <c r="J383" s="42">
        <v>55.170999999999999</v>
      </c>
      <c r="K383" s="42">
        <v>60.66</v>
      </c>
      <c r="L383" s="42">
        <v>60.99</v>
      </c>
      <c r="M383" s="42">
        <v>58.86</v>
      </c>
      <c r="N383" s="42">
        <v>59.1</v>
      </c>
      <c r="O383" s="42">
        <f>('Pivottable ẨN'!$P383-INTC!$O$4)/INTC!$O$8</f>
        <v>-0.49255785940716984</v>
      </c>
      <c r="P383" s="42">
        <v>27539100</v>
      </c>
      <c r="Q383" s="43">
        <v>44238.291666666664</v>
      </c>
      <c r="R383" s="42">
        <v>236.8015</v>
      </c>
      <c r="S383" s="42">
        <v>244.49</v>
      </c>
      <c r="T383" s="42">
        <v>245.15</v>
      </c>
      <c r="U383" s="42">
        <v>242.15</v>
      </c>
      <c r="V383" s="42">
        <v>244.78</v>
      </c>
      <c r="W383" s="42">
        <v>15751100</v>
      </c>
      <c r="X383" s="42">
        <f>('Pivottable ẨN'!$W383-MSFT!$O$4)/MSFT!$O$8</f>
        <v>-1.0123920886453235</v>
      </c>
      <c r="Y383" s="43">
        <v>44238.291666666664</v>
      </c>
      <c r="Z383" s="42">
        <v>15.213200000000001</v>
      </c>
      <c r="AA383" s="42">
        <v>15.2507</v>
      </c>
      <c r="AB383" s="42">
        <v>15.2723</v>
      </c>
      <c r="AC383" s="42">
        <v>14.925000000000001</v>
      </c>
      <c r="AD383" s="42">
        <v>14.9803</v>
      </c>
      <c r="AE383" s="42">
        <f>('Pivottable ẨN'!$AF383-NVDA!$O$4)/NVDA!$O$8</f>
        <v>2.3561188544285873E-3</v>
      </c>
      <c r="AF383" s="42">
        <v>450828000</v>
      </c>
      <c r="AG383" s="43">
        <v>44238.291666666664</v>
      </c>
      <c r="AH383" s="42">
        <v>21.7971</v>
      </c>
      <c r="AI383" s="42">
        <v>22.794</v>
      </c>
      <c r="AJ383" s="42">
        <v>22.948</v>
      </c>
      <c r="AK383" s="42">
        <v>22.687999999999999</v>
      </c>
      <c r="AL383" s="42">
        <v>22.803999999999998</v>
      </c>
      <c r="AM383" s="42">
        <f>('Pivottable ẨN'!$AN383-SONY!$O$4)/SONY!$O$8</f>
        <v>-0.84590893099007991</v>
      </c>
      <c r="AN383" s="42">
        <v>2351500</v>
      </c>
    </row>
    <row r="384" spans="1:40">
      <c r="A384" s="92">
        <v>44599.291666666664</v>
      </c>
      <c r="B384" s="40">
        <v>169.1086</v>
      </c>
      <c r="C384" s="40">
        <v>171.66</v>
      </c>
      <c r="D384" s="40">
        <v>173.95</v>
      </c>
      <c r="E384" s="40">
        <v>170.95</v>
      </c>
      <c r="F384" s="40">
        <v>172.86</v>
      </c>
      <c r="G384" s="40">
        <v>77251200</v>
      </c>
      <c r="H384" s="40">
        <f>('Pivottable ẨN'!$G384-AAPL!$O$4)/AAPL!$O$8</f>
        <v>-0.2790541104944177</v>
      </c>
      <c r="I384" s="41">
        <v>44599.291666666664</v>
      </c>
      <c r="J384" s="40">
        <v>45.025700000000001</v>
      </c>
      <c r="K384" s="40">
        <v>48.18</v>
      </c>
      <c r="L384" s="40">
        <v>48.66</v>
      </c>
      <c r="M384" s="40">
        <v>47.96</v>
      </c>
      <c r="N384" s="40">
        <v>48.13</v>
      </c>
      <c r="O384" s="40">
        <f>('Pivottable ẨN'!$P384-INTC!$O$4)/INTC!$O$8</f>
        <v>-0.49173872302250266</v>
      </c>
      <c r="P384" s="40">
        <v>27558500</v>
      </c>
      <c r="Q384" s="41">
        <v>44599.291666666664</v>
      </c>
      <c r="R384" s="40">
        <v>293.92930000000001</v>
      </c>
      <c r="S384" s="40">
        <v>300.95</v>
      </c>
      <c r="T384" s="40">
        <v>307.83999999999997</v>
      </c>
      <c r="U384" s="40">
        <v>299.89999999999998</v>
      </c>
      <c r="V384" s="40">
        <v>306.17</v>
      </c>
      <c r="W384" s="40">
        <v>28533300</v>
      </c>
      <c r="X384" s="40">
        <f>('Pivottable ẨN'!$W384-MSFT!$O$4)/MSFT!$O$8</f>
        <v>-7.0564152456156779E-3</v>
      </c>
      <c r="Y384" s="41">
        <v>44599.291666666664</v>
      </c>
      <c r="Z384" s="40">
        <v>24.688600000000001</v>
      </c>
      <c r="AA384" s="40">
        <v>24.728000000000002</v>
      </c>
      <c r="AB384" s="40">
        <v>25.181999999999999</v>
      </c>
      <c r="AC384" s="40">
        <v>24.202000000000002</v>
      </c>
      <c r="AD384" s="40">
        <v>24.372</v>
      </c>
      <c r="AE384" s="40">
        <f>('Pivottable ẨN'!$AF384-NVDA!$O$4)/NVDA!$O$8</f>
        <v>-0.3944241621671592</v>
      </c>
      <c r="AF384" s="40">
        <v>376868000</v>
      </c>
      <c r="AG384" s="41">
        <v>44599.291666666664</v>
      </c>
      <c r="AH384" s="40">
        <v>21.092700000000001</v>
      </c>
      <c r="AI384" s="40">
        <v>21.95</v>
      </c>
      <c r="AJ384" s="40">
        <v>22.16</v>
      </c>
      <c r="AK384" s="40">
        <v>21.768000000000001</v>
      </c>
      <c r="AL384" s="40">
        <v>21.88</v>
      </c>
      <c r="AM384" s="40">
        <f>('Pivottable ẨN'!$AN384-SONY!$O$4)/SONY!$O$8</f>
        <v>-0.44200578983141553</v>
      </c>
      <c r="AN384" s="40">
        <v>3316500</v>
      </c>
    </row>
    <row r="385" spans="1:40">
      <c r="A385" s="93">
        <v>44089.291666666664</v>
      </c>
      <c r="B385" s="42">
        <v>112.7868</v>
      </c>
      <c r="C385" s="42">
        <v>115.54</v>
      </c>
      <c r="D385" s="42">
        <v>118.83</v>
      </c>
      <c r="E385" s="42">
        <v>113.61</v>
      </c>
      <c r="F385" s="42">
        <v>118.33</v>
      </c>
      <c r="G385" s="42">
        <v>184642000</v>
      </c>
      <c r="H385" s="42">
        <f>('Pivottable ẨN'!$G385-AAPL!$O$4)/AAPL!$O$8</f>
        <v>1.7445711531219863</v>
      </c>
      <c r="I385" s="43">
        <v>44089.291666666664</v>
      </c>
      <c r="J385" s="42">
        <v>44.874899999999997</v>
      </c>
      <c r="K385" s="42">
        <v>50</v>
      </c>
      <c r="L385" s="42">
        <v>50.6</v>
      </c>
      <c r="M385" s="42">
        <v>49.73</v>
      </c>
      <c r="N385" s="42">
        <v>49.79</v>
      </c>
      <c r="O385" s="42">
        <f>('Pivottable ẨN'!$P385-INTC!$O$4)/INTC!$O$8</f>
        <v>-0.49005822672818544</v>
      </c>
      <c r="P385" s="42">
        <v>27598300</v>
      </c>
      <c r="Q385" s="43">
        <v>44089.291666666664</v>
      </c>
      <c r="R385" s="42">
        <v>201.6865</v>
      </c>
      <c r="S385" s="42">
        <v>208.78</v>
      </c>
      <c r="T385" s="42">
        <v>209.78</v>
      </c>
      <c r="U385" s="42">
        <v>206.93</v>
      </c>
      <c r="V385" s="42">
        <v>208.42</v>
      </c>
      <c r="W385" s="42">
        <v>21823900</v>
      </c>
      <c r="X385" s="42">
        <f>('Pivottable ẨN'!$W385-MSFT!$O$4)/MSFT!$O$8</f>
        <v>-0.53475893649453987</v>
      </c>
      <c r="Y385" s="43">
        <v>44089.291666666664</v>
      </c>
      <c r="Z385" s="42">
        <v>12.9552</v>
      </c>
      <c r="AA385" s="42">
        <v>12.991</v>
      </c>
      <c r="AB385" s="42">
        <v>13.2987</v>
      </c>
      <c r="AC385" s="42">
        <v>12.8278</v>
      </c>
      <c r="AD385" s="42">
        <v>13.28</v>
      </c>
      <c r="AE385" s="42">
        <f>('Pivottable ẨN'!$AF385-NVDA!$O$4)/NVDA!$O$8</f>
        <v>1.4869452698352552</v>
      </c>
      <c r="AF385" s="42">
        <v>727556000</v>
      </c>
      <c r="AG385" s="43">
        <v>44089.291666666664</v>
      </c>
      <c r="AH385" s="42">
        <v>14.577999999999999</v>
      </c>
      <c r="AI385" s="42">
        <v>15.292</v>
      </c>
      <c r="AJ385" s="42">
        <v>15.46</v>
      </c>
      <c r="AK385" s="42">
        <v>15.246</v>
      </c>
      <c r="AL385" s="42">
        <v>15.374000000000001</v>
      </c>
      <c r="AM385" s="42">
        <f>('Pivottable ẨN'!$AN385-SONY!$O$4)/SONY!$O$8</f>
        <v>1.065410959270066</v>
      </c>
      <c r="AN385" s="42">
        <v>6918000</v>
      </c>
    </row>
    <row r="386" spans="1:40">
      <c r="A386" s="92">
        <v>44519.291666666664</v>
      </c>
      <c r="B386" s="40">
        <v>157.9624</v>
      </c>
      <c r="C386" s="40">
        <v>160.55000000000001</v>
      </c>
      <c r="D386" s="40">
        <v>161.02000000000001</v>
      </c>
      <c r="E386" s="40">
        <v>156.53</v>
      </c>
      <c r="F386" s="40">
        <v>157.65</v>
      </c>
      <c r="G386" s="40">
        <v>117305600</v>
      </c>
      <c r="H386" s="40">
        <f>('Pivottable ẨN'!$G386-AAPL!$O$4)/AAPL!$O$8</f>
        <v>0.47571348374081379</v>
      </c>
      <c r="I386" s="41">
        <v>44519.291666666664</v>
      </c>
      <c r="J386" s="40">
        <v>45.928100000000001</v>
      </c>
      <c r="K386" s="40">
        <v>49.52</v>
      </c>
      <c r="L386" s="40">
        <v>49.73</v>
      </c>
      <c r="M386" s="40">
        <v>49.24</v>
      </c>
      <c r="N386" s="40">
        <v>49.6</v>
      </c>
      <c r="O386" s="40">
        <f>('Pivottable ẨN'!$P386-INTC!$O$4)/INTC!$O$8</f>
        <v>-0.48966554794584499</v>
      </c>
      <c r="P386" s="40">
        <v>27607600</v>
      </c>
      <c r="Q386" s="41">
        <v>44519.291666666664</v>
      </c>
      <c r="R386" s="40">
        <v>335.10579999999999</v>
      </c>
      <c r="S386" s="40">
        <v>343.11</v>
      </c>
      <c r="T386" s="40">
        <v>345.1</v>
      </c>
      <c r="U386" s="40">
        <v>342.2</v>
      </c>
      <c r="V386" s="40">
        <v>342.64</v>
      </c>
      <c r="W386" s="40">
        <v>21963400</v>
      </c>
      <c r="X386" s="40">
        <f>('Pivottable ẨN'!$W386-MSFT!$O$4)/MSFT!$O$8</f>
        <v>-0.52378709076851004</v>
      </c>
      <c r="Y386" s="41">
        <v>44519.291666666664</v>
      </c>
      <c r="Z386" s="40">
        <v>32.9285</v>
      </c>
      <c r="AA386" s="40">
        <v>32.984999999999999</v>
      </c>
      <c r="AB386" s="40">
        <v>33.088000000000001</v>
      </c>
      <c r="AC386" s="40">
        <v>31.905000000000001</v>
      </c>
      <c r="AD386" s="40">
        <v>32.243000000000002</v>
      </c>
      <c r="AE386" s="40">
        <f>('Pivottable ẨN'!$AF386-NVDA!$O$4)/NVDA!$O$8</f>
        <v>0.44784337893760362</v>
      </c>
      <c r="AF386" s="40">
        <v>533867000</v>
      </c>
      <c r="AG386" s="41">
        <v>44519.291666666664</v>
      </c>
      <c r="AH386" s="40">
        <v>24.069800000000001</v>
      </c>
      <c r="AI386" s="40">
        <v>25.047999999999998</v>
      </c>
      <c r="AJ386" s="40">
        <v>25.152000000000001</v>
      </c>
      <c r="AK386" s="40">
        <v>24.974</v>
      </c>
      <c r="AL386" s="40">
        <v>25.068000000000001</v>
      </c>
      <c r="AM386" s="40">
        <f>('Pivottable ẨN'!$AN386-SONY!$O$4)/SONY!$O$8</f>
        <v>-1.0939012741367211</v>
      </c>
      <c r="AN386" s="40">
        <v>1759000</v>
      </c>
    </row>
    <row r="387" spans="1:40">
      <c r="A387" s="93">
        <v>45369.291666666664</v>
      </c>
      <c r="B387" s="42">
        <v>173.09370000000001</v>
      </c>
      <c r="C387" s="42">
        <v>173.72</v>
      </c>
      <c r="D387" s="42">
        <v>177.71</v>
      </c>
      <c r="E387" s="42">
        <v>173.52</v>
      </c>
      <c r="F387" s="42">
        <v>175.57</v>
      </c>
      <c r="G387" s="42">
        <v>75604200</v>
      </c>
      <c r="H387" s="42">
        <f>('Pivottable ẨN'!$G387-AAPL!$O$4)/AAPL!$O$8</f>
        <v>-0.31008945811429034</v>
      </c>
      <c r="I387" s="43">
        <v>45369.291666666664</v>
      </c>
      <c r="J387" s="42">
        <v>42.269100000000002</v>
      </c>
      <c r="K387" s="42">
        <v>42.71</v>
      </c>
      <c r="L387" s="42">
        <v>43.38</v>
      </c>
      <c r="M387" s="42">
        <v>42.6</v>
      </c>
      <c r="N387" s="42">
        <v>43.09</v>
      </c>
      <c r="O387" s="42">
        <f>('Pivottable ẨN'!$P387-INTC!$O$4)/INTC!$O$8</f>
        <v>-0.48710257997938633</v>
      </c>
      <c r="P387" s="42">
        <v>27668300</v>
      </c>
      <c r="Q387" s="43">
        <v>45369.291666666664</v>
      </c>
      <c r="R387" s="42">
        <v>415.81920000000002</v>
      </c>
      <c r="S387" s="42">
        <v>417.32</v>
      </c>
      <c r="T387" s="42">
        <v>420.73</v>
      </c>
      <c r="U387" s="42">
        <v>413.78</v>
      </c>
      <c r="V387" s="42">
        <v>414.25</v>
      </c>
      <c r="W387" s="42">
        <v>20106000</v>
      </c>
      <c r="X387" s="42">
        <f>('Pivottable ẨN'!$W387-MSFT!$O$4)/MSFT!$O$8</f>
        <v>-0.66987387393358466</v>
      </c>
      <c r="Y387" s="43">
        <v>45369.291666666664</v>
      </c>
      <c r="Z387" s="42">
        <v>88.440200000000004</v>
      </c>
      <c r="AA387" s="42">
        <v>88.454999999999998</v>
      </c>
      <c r="AB387" s="42">
        <v>92.405000000000001</v>
      </c>
      <c r="AC387" s="42">
        <v>87.084999999999994</v>
      </c>
      <c r="AD387" s="42">
        <v>90.388000000000005</v>
      </c>
      <c r="AE387" s="42">
        <f>('Pivottable ẨN'!$AF387-NVDA!$O$4)/NVDA!$O$8</f>
        <v>1.172675544818427</v>
      </c>
      <c r="AF387" s="42">
        <v>668976000</v>
      </c>
      <c r="AG387" s="43">
        <v>45369.291666666664</v>
      </c>
      <c r="AH387" s="42">
        <v>17.7471</v>
      </c>
      <c r="AI387" s="42">
        <v>17.806000000000001</v>
      </c>
      <c r="AJ387" s="42">
        <v>17.904</v>
      </c>
      <c r="AK387" s="42">
        <v>17.777999999999999</v>
      </c>
      <c r="AL387" s="42">
        <v>17.777999999999999</v>
      </c>
      <c r="AM387" s="42">
        <f>('Pivottable ẨN'!$AN387-SONY!$O$4)/SONY!$O$8</f>
        <v>1.5472068496481004E-2</v>
      </c>
      <c r="AN387" s="42">
        <v>4409500</v>
      </c>
    </row>
    <row r="388" spans="1:40">
      <c r="A388" s="92">
        <v>44901.291666666664</v>
      </c>
      <c r="B388" s="40">
        <v>141.4228</v>
      </c>
      <c r="C388" s="40">
        <v>142.91</v>
      </c>
      <c r="D388" s="40">
        <v>147.30000000000001</v>
      </c>
      <c r="E388" s="40">
        <v>141.91999999999999</v>
      </c>
      <c r="F388" s="40">
        <v>147.07</v>
      </c>
      <c r="G388" s="40">
        <v>64727200</v>
      </c>
      <c r="H388" s="40">
        <f>('Pivottable ẨN'!$G388-AAPL!$O$4)/AAPL!$O$8</f>
        <v>-0.51505088863120263</v>
      </c>
      <c r="I388" s="41">
        <v>44901.291666666664</v>
      </c>
      <c r="J388" s="40">
        <v>27.578299999999999</v>
      </c>
      <c r="K388" s="40">
        <v>28.6</v>
      </c>
      <c r="L388" s="40">
        <v>29.31</v>
      </c>
      <c r="M388" s="40">
        <v>28.34</v>
      </c>
      <c r="N388" s="40">
        <v>29.19</v>
      </c>
      <c r="O388" s="40">
        <f>('Pivottable ẨN'!$P388-INTC!$O$4)/INTC!$O$8</f>
        <v>-0.48571342600745071</v>
      </c>
      <c r="P388" s="40">
        <v>27701200</v>
      </c>
      <c r="Q388" s="41">
        <v>44901.291666666664</v>
      </c>
      <c r="R388" s="40">
        <v>241.64500000000001</v>
      </c>
      <c r="S388" s="40">
        <v>245.12</v>
      </c>
      <c r="T388" s="40">
        <v>251.86</v>
      </c>
      <c r="U388" s="40">
        <v>243.78</v>
      </c>
      <c r="V388" s="40">
        <v>250.82</v>
      </c>
      <c r="W388" s="40">
        <v>22463700</v>
      </c>
      <c r="X388" s="40">
        <f>('Pivottable ẨN'!$W388-MSFT!$O$4)/MSFT!$O$8</f>
        <v>-0.48443788348010319</v>
      </c>
      <c r="Y388" s="41">
        <v>44901.291666666664</v>
      </c>
      <c r="Z388" s="40">
        <v>15.9765</v>
      </c>
      <c r="AA388" s="40">
        <v>15.987</v>
      </c>
      <c r="AB388" s="40">
        <v>16.573</v>
      </c>
      <c r="AC388" s="40">
        <v>15.819000000000001</v>
      </c>
      <c r="AD388" s="40">
        <v>16.53</v>
      </c>
      <c r="AE388" s="40">
        <f>('Pivottable ẨN'!$AF388-NVDA!$O$4)/NVDA!$O$8</f>
        <v>-0.52411273049349583</v>
      </c>
      <c r="AF388" s="40">
        <v>352694000</v>
      </c>
      <c r="AG388" s="41">
        <v>44901.291666666664</v>
      </c>
      <c r="AH388" s="40">
        <v>15.5297</v>
      </c>
      <c r="AI388" s="40">
        <v>15.894</v>
      </c>
      <c r="AJ388" s="40">
        <v>16.178000000000001</v>
      </c>
      <c r="AK388" s="40">
        <v>15.786</v>
      </c>
      <c r="AL388" s="40">
        <v>16.178000000000001</v>
      </c>
      <c r="AM388" s="40">
        <f>('Pivottable ẨN'!$AN388-SONY!$O$4)/SONY!$O$8</f>
        <v>-0.32648530593525871</v>
      </c>
      <c r="AN388" s="40">
        <v>3592500</v>
      </c>
    </row>
    <row r="389" spans="1:40">
      <c r="A389" s="93">
        <v>45288.291666666664</v>
      </c>
      <c r="B389" s="42">
        <v>192.63630000000001</v>
      </c>
      <c r="C389" s="42">
        <v>193.58</v>
      </c>
      <c r="D389" s="42">
        <v>194.66</v>
      </c>
      <c r="E389" s="42">
        <v>193.17</v>
      </c>
      <c r="F389" s="42">
        <v>194.14</v>
      </c>
      <c r="G389" s="42">
        <v>34049900</v>
      </c>
      <c r="H389" s="42">
        <f>('Pivottable ẨN'!$G389-AAPL!$O$4)/AAPL!$O$8</f>
        <v>-1.0931205119093561</v>
      </c>
      <c r="I389" s="43">
        <v>45288.291666666664</v>
      </c>
      <c r="J389" s="42">
        <v>49.7241</v>
      </c>
      <c r="K389" s="42">
        <v>50.39</v>
      </c>
      <c r="L389" s="42">
        <v>50.87</v>
      </c>
      <c r="M389" s="42">
        <v>50.16</v>
      </c>
      <c r="N389" s="42">
        <v>50.81</v>
      </c>
      <c r="O389" s="42">
        <f>('Pivottable ẨN'!$P389-INTC!$O$4)/INTC!$O$8</f>
        <v>-0.48554453190751934</v>
      </c>
      <c r="P389" s="42">
        <v>27705200</v>
      </c>
      <c r="Q389" s="43">
        <v>45288.291666666664</v>
      </c>
      <c r="R389" s="42">
        <v>373.24009999999998</v>
      </c>
      <c r="S389" s="42">
        <v>375.28</v>
      </c>
      <c r="T389" s="42">
        <v>376.46</v>
      </c>
      <c r="U389" s="42">
        <v>374.16</v>
      </c>
      <c r="V389" s="42">
        <v>375.37</v>
      </c>
      <c r="W389" s="42">
        <v>14327000</v>
      </c>
      <c r="X389" s="42">
        <f>('Pivottable ẨN'!$W389-MSFT!$O$4)/MSFT!$O$8</f>
        <v>-1.1243992965194394</v>
      </c>
      <c r="Y389" s="43">
        <v>45288.291666666664</v>
      </c>
      <c r="Z389" s="42">
        <v>49.511400000000002</v>
      </c>
      <c r="AA389" s="42">
        <v>49.521999999999998</v>
      </c>
      <c r="AB389" s="42">
        <v>49.884</v>
      </c>
      <c r="AC389" s="42">
        <v>49.411999999999999</v>
      </c>
      <c r="AD389" s="42">
        <v>49.643000000000001</v>
      </c>
      <c r="AE389" s="42">
        <f>('Pivottable ẨN'!$AF389-NVDA!$O$4)/NVDA!$O$8</f>
        <v>-1.0933550949926523</v>
      </c>
      <c r="AF389" s="42">
        <v>246587000</v>
      </c>
      <c r="AG389" s="43">
        <v>45288.291666666664</v>
      </c>
      <c r="AH389" s="42">
        <v>18.8674</v>
      </c>
      <c r="AI389" s="42">
        <v>18.93</v>
      </c>
      <c r="AJ389" s="42">
        <v>18.968</v>
      </c>
      <c r="AK389" s="42">
        <v>18.782</v>
      </c>
      <c r="AL389" s="42">
        <v>18.795999999999999</v>
      </c>
      <c r="AM389" s="42">
        <f>('Pivottable ẨN'!$AN389-SONY!$O$4)/SONY!$O$8</f>
        <v>-0.89739088576988901</v>
      </c>
      <c r="AN389" s="42">
        <v>2228500</v>
      </c>
    </row>
    <row r="390" spans="1:40">
      <c r="A390" s="92">
        <v>44104.291666666664</v>
      </c>
      <c r="B390" s="40">
        <v>113.05029999999999</v>
      </c>
      <c r="C390" s="40">
        <v>115.81</v>
      </c>
      <c r="D390" s="40">
        <v>117.26</v>
      </c>
      <c r="E390" s="40">
        <v>113.62</v>
      </c>
      <c r="F390" s="40">
        <v>113.79</v>
      </c>
      <c r="G390" s="40">
        <v>142675200</v>
      </c>
      <c r="H390" s="40">
        <f>('Pivottable ẨN'!$G390-AAPL!$O$4)/AAPL!$O$8</f>
        <v>0.95376712974999456</v>
      </c>
      <c r="I390" s="41">
        <v>44104.291666666664</v>
      </c>
      <c r="J390" s="40">
        <v>46.4724</v>
      </c>
      <c r="K390" s="40">
        <v>51.78</v>
      </c>
      <c r="L390" s="40">
        <v>52.38</v>
      </c>
      <c r="M390" s="40">
        <v>51.15</v>
      </c>
      <c r="N390" s="40">
        <v>51.24</v>
      </c>
      <c r="O390" s="40">
        <f>('Pivottable ẨN'!$P390-INTC!$O$4)/INTC!$O$8</f>
        <v>-0.48528696840512398</v>
      </c>
      <c r="P390" s="40">
        <v>27711300</v>
      </c>
      <c r="Q390" s="41">
        <v>44104.291666666664</v>
      </c>
      <c r="R390" s="40">
        <v>203.18379999999999</v>
      </c>
      <c r="S390" s="40">
        <v>210.33</v>
      </c>
      <c r="T390" s="40">
        <v>211.98</v>
      </c>
      <c r="U390" s="40">
        <v>206.54</v>
      </c>
      <c r="V390" s="40">
        <v>207.73</v>
      </c>
      <c r="W390" s="40">
        <v>33829100</v>
      </c>
      <c r="X390" s="40">
        <f>('Pivottable ẨN'!$W390-MSFT!$O$4)/MSFT!$O$8</f>
        <v>0.40946473597953903</v>
      </c>
      <c r="Y390" s="41">
        <v>44104.291666666664</v>
      </c>
      <c r="Z390" s="40">
        <v>13.4932</v>
      </c>
      <c r="AA390" s="40">
        <v>13.5305</v>
      </c>
      <c r="AB390" s="40">
        <v>13.6225</v>
      </c>
      <c r="AC390" s="40">
        <v>13.1503</v>
      </c>
      <c r="AD390" s="40">
        <v>13.157500000000001</v>
      </c>
      <c r="AE390" s="40">
        <f>('Pivottable ẨN'!$AF390-NVDA!$O$4)/NVDA!$O$8</f>
        <v>1.2810873338785169</v>
      </c>
      <c r="AF390" s="40">
        <v>689184000</v>
      </c>
      <c r="AG390" s="41">
        <v>44104.291666666664</v>
      </c>
      <c r="AH390" s="40">
        <v>14.678599999999999</v>
      </c>
      <c r="AI390" s="40">
        <v>15.35</v>
      </c>
      <c r="AJ390" s="40">
        <v>15.488</v>
      </c>
      <c r="AK390" s="40">
        <v>15.256</v>
      </c>
      <c r="AL390" s="40">
        <v>15.35</v>
      </c>
      <c r="AM390" s="40">
        <f>('Pivottable ẨN'!$AN390-SONY!$O$4)/SONY!$O$8</f>
        <v>-0.35117990213045164</v>
      </c>
      <c r="AN390" s="40">
        <v>3533500</v>
      </c>
    </row>
    <row r="391" spans="1:40">
      <c r="A391" s="93">
        <v>44006.291666666664</v>
      </c>
      <c r="B391" s="42">
        <v>87.7119</v>
      </c>
      <c r="C391" s="42">
        <v>90.015000000000001</v>
      </c>
      <c r="D391" s="42">
        <v>92.197500000000005</v>
      </c>
      <c r="E391" s="42">
        <v>89.63</v>
      </c>
      <c r="F391" s="42">
        <v>91.25</v>
      </c>
      <c r="G391" s="42">
        <v>192623200</v>
      </c>
      <c r="H391" s="42">
        <f>('Pivottable ẨN'!$G391-AAPL!$O$4)/AAPL!$O$8</f>
        <v>1.8949653950307461</v>
      </c>
      <c r="I391" s="43">
        <v>44006.291666666664</v>
      </c>
      <c r="J391" s="42">
        <v>52.675400000000003</v>
      </c>
      <c r="K391" s="42">
        <v>59.09</v>
      </c>
      <c r="L391" s="42">
        <v>59.81</v>
      </c>
      <c r="M391" s="42">
        <v>58.67</v>
      </c>
      <c r="N391" s="42">
        <v>59.64</v>
      </c>
      <c r="O391" s="42">
        <f>('Pivottable ẨN'!$P391-INTC!$O$4)/INTC!$O$8</f>
        <v>-0.48304067687603663</v>
      </c>
      <c r="P391" s="42">
        <v>27764500</v>
      </c>
      <c r="Q391" s="43">
        <v>44006.291666666664</v>
      </c>
      <c r="R391" s="42">
        <v>190.65719999999999</v>
      </c>
      <c r="S391" s="42">
        <v>197.84</v>
      </c>
      <c r="T391" s="42">
        <v>203.25</v>
      </c>
      <c r="U391" s="42">
        <v>196.56</v>
      </c>
      <c r="V391" s="42">
        <v>201.6</v>
      </c>
      <c r="W391" s="42">
        <v>36740600</v>
      </c>
      <c r="X391" s="42">
        <f>('Pivottable ẨN'!$W391-MSFT!$O$4)/MSFT!$O$8</f>
        <v>0.63845777419700156</v>
      </c>
      <c r="Y391" s="43">
        <v>44006.291666666664</v>
      </c>
      <c r="Z391" s="42">
        <v>9.2073</v>
      </c>
      <c r="AA391" s="42">
        <v>9.2355</v>
      </c>
      <c r="AB391" s="42">
        <v>9.5564999999999998</v>
      </c>
      <c r="AC391" s="42">
        <v>9.1445000000000007</v>
      </c>
      <c r="AD391" s="42">
        <v>9.4762000000000004</v>
      </c>
      <c r="AE391" s="42">
        <f>('Pivottable ẨN'!$AF391-NVDA!$O$4)/NVDA!$O$8</f>
        <v>-5.4550235085707608E-3</v>
      </c>
      <c r="AF391" s="42">
        <v>449372000</v>
      </c>
      <c r="AG391" s="43">
        <v>44006.291666666664</v>
      </c>
      <c r="AH391" s="42">
        <v>13.4702</v>
      </c>
      <c r="AI391" s="42">
        <v>14.13</v>
      </c>
      <c r="AJ391" s="42">
        <v>14.295999999999999</v>
      </c>
      <c r="AK391" s="42">
        <v>14.06</v>
      </c>
      <c r="AL391" s="42">
        <v>14.278</v>
      </c>
      <c r="AM391" s="42">
        <f>('Pivottable ẨN'!$AN391-SONY!$O$4)/SONY!$O$8</f>
        <v>-0.47716419797372417</v>
      </c>
      <c r="AN391" s="42">
        <v>3232500</v>
      </c>
    </row>
    <row r="392" spans="1:40">
      <c r="A392" s="92">
        <v>44062.291666666664</v>
      </c>
      <c r="B392" s="40">
        <v>112.9503</v>
      </c>
      <c r="C392" s="40">
        <v>115.7075</v>
      </c>
      <c r="D392" s="40">
        <v>117.16249999999999</v>
      </c>
      <c r="E392" s="40">
        <v>115.61</v>
      </c>
      <c r="F392" s="40">
        <v>115.9825</v>
      </c>
      <c r="G392" s="40">
        <v>145538000</v>
      </c>
      <c r="H392" s="40">
        <f>('Pivottable ẨN'!$G392-AAPL!$O$4)/AAPL!$O$8</f>
        <v>1.0077124807919928</v>
      </c>
      <c r="I392" s="41">
        <v>44062.291666666664</v>
      </c>
      <c r="J392" s="40">
        <v>43.375999999999998</v>
      </c>
      <c r="K392" s="40">
        <v>48.33</v>
      </c>
      <c r="L392" s="40">
        <v>48.98</v>
      </c>
      <c r="M392" s="40">
        <v>48.25</v>
      </c>
      <c r="N392" s="40">
        <v>48.79</v>
      </c>
      <c r="O392" s="40">
        <f>('Pivottable ẨN'!$P392-INTC!$O$4)/INTC!$O$8</f>
        <v>-0.48259732986371678</v>
      </c>
      <c r="P392" s="40">
        <v>27775000</v>
      </c>
      <c r="Q392" s="41">
        <v>44062.291666666664</v>
      </c>
      <c r="R392" s="40">
        <v>202.5752</v>
      </c>
      <c r="S392" s="40">
        <v>209.7</v>
      </c>
      <c r="T392" s="40">
        <v>212.1</v>
      </c>
      <c r="U392" s="40">
        <v>209.25</v>
      </c>
      <c r="V392" s="40">
        <v>211.49</v>
      </c>
      <c r="W392" s="40">
        <v>27627600</v>
      </c>
      <c r="X392" s="40">
        <f>('Pivottable ẨN'!$W392-MSFT!$O$4)/MSFT!$O$8</f>
        <v>-7.8290828679775312E-2</v>
      </c>
      <c r="Y392" s="41">
        <v>44062.291666666664</v>
      </c>
      <c r="Z392" s="40">
        <v>12.1014</v>
      </c>
      <c r="AA392" s="40">
        <v>12.138500000000001</v>
      </c>
      <c r="AB392" s="40">
        <v>12.315</v>
      </c>
      <c r="AC392" s="40">
        <v>12.098000000000001</v>
      </c>
      <c r="AD392" s="40">
        <v>12.2965</v>
      </c>
      <c r="AE392" s="40">
        <f>('Pivottable ẨN'!$AF392-NVDA!$O$4)/NVDA!$O$8</f>
        <v>0.92400654014140382</v>
      </c>
      <c r="AF392" s="40">
        <v>622624000</v>
      </c>
      <c r="AG392" s="41">
        <v>44062.291666666664</v>
      </c>
      <c r="AH392" s="40">
        <v>15.4626</v>
      </c>
      <c r="AI392" s="40">
        <v>16.22</v>
      </c>
      <c r="AJ392" s="40">
        <v>16.414000000000001</v>
      </c>
      <c r="AK392" s="40">
        <v>16.204000000000001</v>
      </c>
      <c r="AL392" s="40">
        <v>16.3</v>
      </c>
      <c r="AM392" s="40">
        <f>('Pivottable ẨN'!$AN392-SONY!$O$4)/SONY!$O$8</f>
        <v>1.0040930212599684</v>
      </c>
      <c r="AN392" s="40">
        <v>6771500</v>
      </c>
    </row>
    <row r="393" spans="1:40">
      <c r="A393" s="93">
        <v>43923.291666666664</v>
      </c>
      <c r="B393" s="42">
        <v>59.5047</v>
      </c>
      <c r="C393" s="42">
        <v>61.232500000000002</v>
      </c>
      <c r="D393" s="42">
        <v>61.287500000000001</v>
      </c>
      <c r="E393" s="42">
        <v>59.225000000000001</v>
      </c>
      <c r="F393" s="42">
        <v>60.085000000000001</v>
      </c>
      <c r="G393" s="42">
        <v>165934000</v>
      </c>
      <c r="H393" s="42">
        <f>('Pivottable ẨN'!$G393-AAPL!$O$4)/AAPL!$O$8</f>
        <v>1.3920457838004459</v>
      </c>
      <c r="I393" s="43">
        <v>43923.291666666664</v>
      </c>
      <c r="J393" s="42">
        <v>48.177799999999998</v>
      </c>
      <c r="K393" s="42">
        <v>54.35</v>
      </c>
      <c r="L393" s="42">
        <v>54.56</v>
      </c>
      <c r="M393" s="42">
        <v>51.22</v>
      </c>
      <c r="N393" s="42">
        <v>51.29</v>
      </c>
      <c r="O393" s="42">
        <f>('Pivottable ẨN'!$P393-INTC!$O$4)/INTC!$O$8</f>
        <v>-0.48111950648931717</v>
      </c>
      <c r="P393" s="42">
        <v>27810000</v>
      </c>
      <c r="Q393" s="43">
        <v>43923.291666666664</v>
      </c>
      <c r="R393" s="42">
        <v>149.20760000000001</v>
      </c>
      <c r="S393" s="42">
        <v>155.26</v>
      </c>
      <c r="T393" s="42">
        <v>155.47999999999999</v>
      </c>
      <c r="U393" s="42">
        <v>150.36000000000001</v>
      </c>
      <c r="V393" s="42">
        <v>151.86000000000001</v>
      </c>
      <c r="W393" s="42">
        <v>49630700</v>
      </c>
      <c r="X393" s="42">
        <f>('Pivottable ẨN'!$W393-MSFT!$O$4)/MSFT!$O$8</f>
        <v>1.6522799146493159</v>
      </c>
      <c r="Y393" s="43">
        <v>43923.291666666664</v>
      </c>
      <c r="Z393" s="42">
        <v>6.3643000000000001</v>
      </c>
      <c r="AA393" s="42">
        <v>6.3868</v>
      </c>
      <c r="AB393" s="42">
        <v>6.4</v>
      </c>
      <c r="AC393" s="42">
        <v>6.0578000000000003</v>
      </c>
      <c r="AD393" s="42">
        <v>6.1059999999999999</v>
      </c>
      <c r="AE393" s="42">
        <f>('Pivottable ẨN'!$AF393-NVDA!$O$4)/NVDA!$O$8</f>
        <v>1.2090917772085641</v>
      </c>
      <c r="AF393" s="42">
        <v>675764000</v>
      </c>
      <c r="AG393" s="43">
        <v>43923.291666666664</v>
      </c>
      <c r="AH393" s="42">
        <v>11.2318</v>
      </c>
      <c r="AI393" s="42">
        <v>11.782</v>
      </c>
      <c r="AJ393" s="42">
        <v>11.86</v>
      </c>
      <c r="AK393" s="42">
        <v>11.582000000000001</v>
      </c>
      <c r="AL393" s="42">
        <v>11.673999999999999</v>
      </c>
      <c r="AM393" s="42">
        <f>('Pivottable ẨN'!$AN393-SONY!$O$4)/SONY!$O$8</f>
        <v>0.48843636850610872</v>
      </c>
      <c r="AN393" s="42">
        <v>5539500</v>
      </c>
    </row>
    <row r="394" spans="1:40">
      <c r="A394" s="92">
        <v>43811.291666666664</v>
      </c>
      <c r="B394" s="40">
        <v>65.793899999999994</v>
      </c>
      <c r="C394" s="40">
        <v>67.864999999999995</v>
      </c>
      <c r="D394" s="40">
        <v>68.14</v>
      </c>
      <c r="E394" s="40">
        <v>66.83</v>
      </c>
      <c r="F394" s="40">
        <v>66.944999999999993</v>
      </c>
      <c r="G394" s="40">
        <v>137310400</v>
      </c>
      <c r="H394" s="40">
        <f>('Pivottable ẨN'!$G394-AAPL!$O$4)/AAPL!$O$8</f>
        <v>0.85267518505594919</v>
      </c>
      <c r="I394" s="41">
        <v>43811.291666666664</v>
      </c>
      <c r="J394" s="40">
        <v>50.764400000000002</v>
      </c>
      <c r="K394" s="40">
        <v>57.55</v>
      </c>
      <c r="L394" s="40">
        <v>58.05</v>
      </c>
      <c r="M394" s="40">
        <v>56.61</v>
      </c>
      <c r="N394" s="40">
        <v>56.75</v>
      </c>
      <c r="O394" s="40">
        <f>('Pivottable ẨN'!$P394-INTC!$O$4)/INTC!$O$8</f>
        <v>-0.47802452210807467</v>
      </c>
      <c r="P394" s="40">
        <v>27883300</v>
      </c>
      <c r="Q394" s="41">
        <v>43811.291666666664</v>
      </c>
      <c r="R394" s="40">
        <v>146.86519999999999</v>
      </c>
      <c r="S394" s="40">
        <v>153.24</v>
      </c>
      <c r="T394" s="40">
        <v>153.44</v>
      </c>
      <c r="U394" s="40">
        <v>151.02000000000001</v>
      </c>
      <c r="V394" s="40">
        <v>151.65</v>
      </c>
      <c r="W394" s="40">
        <v>24612100</v>
      </c>
      <c r="X394" s="40">
        <f>('Pivottable ẨN'!$W394-MSFT!$O$4)/MSFT!$O$8</f>
        <v>-0.31546359417685865</v>
      </c>
      <c r="Y394" s="41">
        <v>43811.291666666664</v>
      </c>
      <c r="Z394" s="40">
        <v>5.5787000000000004</v>
      </c>
      <c r="AA394" s="40">
        <v>5.6017000000000001</v>
      </c>
      <c r="AB394" s="40">
        <v>5.62</v>
      </c>
      <c r="AC394" s="40">
        <v>5.3955000000000002</v>
      </c>
      <c r="AD394" s="40">
        <v>5.4044999999999996</v>
      </c>
      <c r="AE394" s="40">
        <f>('Pivottable ẨN'!$AF394-NVDA!$O$4)/NVDA!$O$8</f>
        <v>-0.24699957965670444</v>
      </c>
      <c r="AF394" s="40">
        <v>404348000</v>
      </c>
      <c r="AG394" s="41">
        <v>43811.291666666664</v>
      </c>
      <c r="AH394" s="40">
        <v>12.786899999999999</v>
      </c>
      <c r="AI394" s="40">
        <v>13.464</v>
      </c>
      <c r="AJ394" s="40">
        <v>13.478</v>
      </c>
      <c r="AK394" s="40">
        <v>13.366</v>
      </c>
      <c r="AL394" s="40">
        <v>13.384</v>
      </c>
      <c r="AM394" s="40">
        <f>('Pivottable ẨN'!$AN394-SONY!$O$4)/SONY!$O$8</f>
        <v>0.58135501859649574</v>
      </c>
      <c r="AN394" s="40">
        <v>5761500</v>
      </c>
    </row>
    <row r="395" spans="1:40">
      <c r="A395" s="93">
        <v>45278.291666666664</v>
      </c>
      <c r="B395" s="42">
        <v>194.935</v>
      </c>
      <c r="C395" s="42">
        <v>195.89</v>
      </c>
      <c r="D395" s="42">
        <v>196.63</v>
      </c>
      <c r="E395" s="42">
        <v>194.39</v>
      </c>
      <c r="F395" s="42">
        <v>196.09</v>
      </c>
      <c r="G395" s="42">
        <v>55751900</v>
      </c>
      <c r="H395" s="42">
        <f>('Pivottable ẨN'!$G395-AAPL!$O$4)/AAPL!$O$8</f>
        <v>-0.68417751613128941</v>
      </c>
      <c r="I395" s="43">
        <v>45278.291666666664</v>
      </c>
      <c r="J395" s="42">
        <v>45.086199999999998</v>
      </c>
      <c r="K395" s="42">
        <v>45.69</v>
      </c>
      <c r="L395" s="42">
        <v>46.23</v>
      </c>
      <c r="M395" s="42">
        <v>45.4</v>
      </c>
      <c r="N395" s="42">
        <v>46.15</v>
      </c>
      <c r="O395" s="42">
        <f>('Pivottable ẨN'!$P395-INTC!$O$4)/INTC!$O$8</f>
        <v>-0.47750095039828738</v>
      </c>
      <c r="P395" s="42">
        <v>27895700</v>
      </c>
      <c r="Q395" s="43">
        <v>45278.291666666664</v>
      </c>
      <c r="R395" s="42">
        <v>370.62439999999998</v>
      </c>
      <c r="S395" s="42">
        <v>372.65</v>
      </c>
      <c r="T395" s="42">
        <v>373</v>
      </c>
      <c r="U395" s="42">
        <v>368.68</v>
      </c>
      <c r="V395" s="42">
        <v>369.45</v>
      </c>
      <c r="W395" s="42">
        <v>21802900</v>
      </c>
      <c r="X395" s="42">
        <f>('Pivottable ẨN'!$W395-MSFT!$O$4)/MSFT!$O$8</f>
        <v>-0.53641061219523256</v>
      </c>
      <c r="Y395" s="43">
        <v>45278.291666666664</v>
      </c>
      <c r="Z395" s="42">
        <v>50.066299999999998</v>
      </c>
      <c r="AA395" s="42">
        <v>50.076999999999998</v>
      </c>
      <c r="AB395" s="42">
        <v>50.433</v>
      </c>
      <c r="AC395" s="42">
        <v>49.15</v>
      </c>
      <c r="AD395" s="42">
        <v>49.4</v>
      </c>
      <c r="AE395" s="42">
        <f>('Pivottable ẨN'!$AF395-NVDA!$O$4)/NVDA!$O$8</f>
        <v>-0.20279902888146295</v>
      </c>
      <c r="AF395" s="42">
        <v>412587000</v>
      </c>
      <c r="AG395" s="43">
        <v>45278.291666666664</v>
      </c>
      <c r="AH395" s="42">
        <v>18.381</v>
      </c>
      <c r="AI395" s="42">
        <v>18.442</v>
      </c>
      <c r="AJ395" s="42">
        <v>18.481999999999999</v>
      </c>
      <c r="AK395" s="42">
        <v>18.283999999999999</v>
      </c>
      <c r="AL395" s="42">
        <v>18.314</v>
      </c>
      <c r="AM395" s="42">
        <f>('Pivottable ẨN'!$AN395-SONY!$O$4)/SONY!$O$8</f>
        <v>-9.641080176596574E-3</v>
      </c>
      <c r="AN395" s="42">
        <v>4349500</v>
      </c>
    </row>
    <row r="396" spans="1:40">
      <c r="A396" s="92">
        <v>44642.291666666664</v>
      </c>
      <c r="B396" s="40">
        <v>166.3108</v>
      </c>
      <c r="C396" s="40">
        <v>168.82</v>
      </c>
      <c r="D396" s="40">
        <v>169.42</v>
      </c>
      <c r="E396" s="40">
        <v>164.91</v>
      </c>
      <c r="F396" s="40">
        <v>165.51</v>
      </c>
      <c r="G396" s="40">
        <v>81532000</v>
      </c>
      <c r="H396" s="40">
        <f>('Pivottable ẨN'!$G396-AAPL!$O$4)/AAPL!$O$8</f>
        <v>-0.1983885876704039</v>
      </c>
      <c r="I396" s="41">
        <v>44642.291666666664</v>
      </c>
      <c r="J396" s="40">
        <v>45.222000000000001</v>
      </c>
      <c r="K396" s="40">
        <v>48.39</v>
      </c>
      <c r="L396" s="40">
        <v>48.47</v>
      </c>
      <c r="M396" s="40">
        <v>47.4</v>
      </c>
      <c r="N396" s="40">
        <v>47.5</v>
      </c>
      <c r="O396" s="40">
        <f>('Pivottable ẨN'!$P396-INTC!$O$4)/INTC!$O$8</f>
        <v>-0.4763355811087609</v>
      </c>
      <c r="P396" s="40">
        <v>27923300</v>
      </c>
      <c r="Q396" s="41">
        <v>44642.291666666664</v>
      </c>
      <c r="R396" s="40">
        <v>297.58080000000001</v>
      </c>
      <c r="S396" s="40">
        <v>304.06</v>
      </c>
      <c r="T396" s="40">
        <v>305</v>
      </c>
      <c r="U396" s="40">
        <v>298.77</v>
      </c>
      <c r="V396" s="40">
        <v>299.8</v>
      </c>
      <c r="W396" s="40">
        <v>27599700</v>
      </c>
      <c r="X396" s="40">
        <f>('Pivottable ẨN'!$W396-MSFT!$O$4)/MSFT!$O$8</f>
        <v>-8.04851978249813E-2</v>
      </c>
      <c r="Y396" s="41">
        <v>44642.291666666664</v>
      </c>
      <c r="Z396" s="40">
        <v>26.4863</v>
      </c>
      <c r="AA396" s="40">
        <v>26.524000000000001</v>
      </c>
      <c r="AB396" s="40">
        <v>27.238</v>
      </c>
      <c r="AC396" s="40">
        <v>26.071999999999999</v>
      </c>
      <c r="AD396" s="40">
        <v>26.727</v>
      </c>
      <c r="AE396" s="40">
        <f>('Pivottable ẨN'!$AF396-NVDA!$O$4)/NVDA!$O$8</f>
        <v>0.5183367928454411</v>
      </c>
      <c r="AF396" s="40">
        <v>547007000</v>
      </c>
      <c r="AG396" s="41">
        <v>44642.291666666664</v>
      </c>
      <c r="AH396" s="40">
        <v>20.3201</v>
      </c>
      <c r="AI396" s="40">
        <v>21.146000000000001</v>
      </c>
      <c r="AJ396" s="40">
        <v>21.268000000000001</v>
      </c>
      <c r="AK396" s="40">
        <v>21.024000000000001</v>
      </c>
      <c r="AL396" s="40">
        <v>21.024000000000001</v>
      </c>
      <c r="AM396" s="40">
        <f>('Pivottable ẨN'!$AN396-SONY!$O$4)/SONY!$O$8</f>
        <v>-0.62930802368478578</v>
      </c>
      <c r="AN396" s="40">
        <v>2869000</v>
      </c>
    </row>
    <row r="397" spans="1:40">
      <c r="A397" s="93">
        <v>44971.291666666664</v>
      </c>
      <c r="B397" s="42">
        <v>151.8372</v>
      </c>
      <c r="C397" s="42">
        <v>153.19999999999999</v>
      </c>
      <c r="D397" s="42">
        <v>153.77000000000001</v>
      </c>
      <c r="E397" s="42">
        <v>150.86000000000001</v>
      </c>
      <c r="F397" s="42">
        <v>152.12</v>
      </c>
      <c r="G397" s="42">
        <v>61707600</v>
      </c>
      <c r="H397" s="42">
        <f>('Pivottable ẨN'!$G397-AAPL!$O$4)/AAPL!$O$8</f>
        <v>-0.57195091029056355</v>
      </c>
      <c r="I397" s="43">
        <v>44971.291666666664</v>
      </c>
      <c r="J397" s="42">
        <v>27.953399999999998</v>
      </c>
      <c r="K397" s="42">
        <v>28.64</v>
      </c>
      <c r="L397" s="42">
        <v>28.72</v>
      </c>
      <c r="M397" s="42">
        <v>27.99</v>
      </c>
      <c r="N397" s="42">
        <v>28.38</v>
      </c>
      <c r="O397" s="42">
        <f>('Pivottable ẨN'!$P397-INTC!$O$4)/INTC!$O$8</f>
        <v>-0.47609912936885695</v>
      </c>
      <c r="P397" s="42">
        <v>27928900</v>
      </c>
      <c r="Q397" s="43">
        <v>44971.291666666664</v>
      </c>
      <c r="R397" s="42">
        <v>268.31150000000002</v>
      </c>
      <c r="S397" s="42">
        <v>272.17</v>
      </c>
      <c r="T397" s="42">
        <v>274.97000000000003</v>
      </c>
      <c r="U397" s="42">
        <v>269.27999999999997</v>
      </c>
      <c r="V397" s="42">
        <v>272.67</v>
      </c>
      <c r="W397" s="42">
        <v>37047900</v>
      </c>
      <c r="X397" s="42">
        <f>('Pivottable ẨN'!$W397-MSFT!$O$4)/MSFT!$O$8</f>
        <v>0.66262729528380426</v>
      </c>
      <c r="Y397" s="43">
        <v>44971.291666666664</v>
      </c>
      <c r="Z397" s="42">
        <v>22.9559</v>
      </c>
      <c r="AA397" s="42">
        <v>22.971</v>
      </c>
      <c r="AB397" s="42">
        <v>23.048999999999999</v>
      </c>
      <c r="AC397" s="42">
        <v>21.366</v>
      </c>
      <c r="AD397" s="42">
        <v>21.577999999999999</v>
      </c>
      <c r="AE397" s="42">
        <f>('Pivottable ẨN'!$AF397-NVDA!$O$4)/NVDA!$O$8</f>
        <v>1.207535986490659</v>
      </c>
      <c r="AF397" s="42">
        <v>675474000</v>
      </c>
      <c r="AG397" s="43">
        <v>44971.291666666664</v>
      </c>
      <c r="AH397" s="42">
        <v>17.458500000000001</v>
      </c>
      <c r="AI397" s="42">
        <v>17.867999999999999</v>
      </c>
      <c r="AJ397" s="42">
        <v>17.936</v>
      </c>
      <c r="AK397" s="42">
        <v>17.72</v>
      </c>
      <c r="AL397" s="42">
        <v>17.815999999999999</v>
      </c>
      <c r="AM397" s="42">
        <f>('Pivottable ẨN'!$AN397-SONY!$O$4)/SONY!$O$8</f>
        <v>-0.76847672258142408</v>
      </c>
      <c r="AN397" s="42">
        <v>2536500</v>
      </c>
    </row>
    <row r="398" spans="1:40">
      <c r="A398" s="92">
        <v>44291.291666666664</v>
      </c>
      <c r="B398" s="40">
        <v>123.2959</v>
      </c>
      <c r="C398" s="40">
        <v>125.9</v>
      </c>
      <c r="D398" s="40">
        <v>126.16</v>
      </c>
      <c r="E398" s="40">
        <v>123.07</v>
      </c>
      <c r="F398" s="40">
        <v>123.87</v>
      </c>
      <c r="G398" s="40">
        <v>88651200</v>
      </c>
      <c r="H398" s="40">
        <f>('Pivottable ẨN'!$G398-AAPL!$O$4)/AAPL!$O$8</f>
        <v>-6.4237496732093488E-2</v>
      </c>
      <c r="I398" s="41">
        <v>44291.291666666664</v>
      </c>
      <c r="J398" s="40">
        <v>60.518999999999998</v>
      </c>
      <c r="K398" s="40">
        <v>66.540000000000006</v>
      </c>
      <c r="L398" s="40">
        <v>66.739999999999995</v>
      </c>
      <c r="M398" s="40">
        <v>64.7</v>
      </c>
      <c r="N398" s="40">
        <v>64.95</v>
      </c>
      <c r="O398" s="40">
        <f>('Pivottable ẨN'!$P398-INTC!$O$4)/INTC!$O$8</f>
        <v>-0.47531377180417606</v>
      </c>
      <c r="P398" s="40">
        <v>27947500</v>
      </c>
      <c r="Q398" s="41">
        <v>44291.291666666664</v>
      </c>
      <c r="R398" s="40">
        <v>241.79310000000001</v>
      </c>
      <c r="S398" s="40">
        <v>249.07</v>
      </c>
      <c r="T398" s="40">
        <v>249.96</v>
      </c>
      <c r="U398" s="40">
        <v>242.7</v>
      </c>
      <c r="V398" s="40">
        <v>242.76</v>
      </c>
      <c r="W398" s="40">
        <v>36910600</v>
      </c>
      <c r="X398" s="40">
        <f>('Pivottable ẨN'!$W398-MSFT!$O$4)/MSFT!$O$8</f>
        <v>0.65182848225022794</v>
      </c>
      <c r="Y398" s="41">
        <v>44291.291666666664</v>
      </c>
      <c r="Z398" s="40">
        <v>13.9579</v>
      </c>
      <c r="AA398" s="40">
        <v>13.987500000000001</v>
      </c>
      <c r="AB398" s="40">
        <v>14.013999999999999</v>
      </c>
      <c r="AC398" s="40">
        <v>13.733000000000001</v>
      </c>
      <c r="AD398" s="40">
        <v>13.8675</v>
      </c>
      <c r="AE398" s="40">
        <f>('Pivottable ẨN'!$AF398-NVDA!$O$4)/NVDA!$O$8</f>
        <v>-1.0446159271575912</v>
      </c>
      <c r="AF398" s="40">
        <v>255672000</v>
      </c>
      <c r="AG398" s="41">
        <v>44291.291666666664</v>
      </c>
      <c r="AH398" s="40">
        <v>21.359000000000002</v>
      </c>
      <c r="AI398" s="40">
        <v>22.277999999999999</v>
      </c>
      <c r="AJ398" s="40">
        <v>22.367999999999999</v>
      </c>
      <c r="AK398" s="40">
        <v>21.963999999999999</v>
      </c>
      <c r="AL398" s="40">
        <v>22.16</v>
      </c>
      <c r="AM398" s="40">
        <f>('Pivottable ẨN'!$AN398-SONY!$O$4)/SONY!$O$8</f>
        <v>-8.8119669779964008E-2</v>
      </c>
      <c r="AN398" s="40">
        <v>4162000</v>
      </c>
    </row>
    <row r="399" spans="1:40">
      <c r="A399" s="93">
        <v>44501.291666666664</v>
      </c>
      <c r="B399" s="42">
        <v>146.34569999999999</v>
      </c>
      <c r="C399" s="42">
        <v>148.96</v>
      </c>
      <c r="D399" s="42">
        <v>149.69999999999999</v>
      </c>
      <c r="E399" s="42">
        <v>147.80000000000001</v>
      </c>
      <c r="F399" s="42">
        <v>148.99</v>
      </c>
      <c r="G399" s="42">
        <v>74588300</v>
      </c>
      <c r="H399" s="42">
        <f>('Pivottable ẨN'!$G399-AAPL!$O$4)/AAPL!$O$8</f>
        <v>-0.32923263337053116</v>
      </c>
      <c r="I399" s="43">
        <v>44501.291666666664</v>
      </c>
      <c r="J399" s="42">
        <v>45.638599999999997</v>
      </c>
      <c r="K399" s="42">
        <v>49.55</v>
      </c>
      <c r="L399" s="42">
        <v>49.6</v>
      </c>
      <c r="M399" s="42">
        <v>49</v>
      </c>
      <c r="N399" s="42">
        <v>49.4</v>
      </c>
      <c r="O399" s="42">
        <f>('Pivottable ẨN'!$P399-INTC!$O$4)/INTC!$O$8</f>
        <v>-0.4725185744503117</v>
      </c>
      <c r="P399" s="42">
        <v>28013700</v>
      </c>
      <c r="Q399" s="43">
        <v>44501.291666666664</v>
      </c>
      <c r="R399" s="42">
        <v>321.09890000000001</v>
      </c>
      <c r="S399" s="42">
        <v>329.37</v>
      </c>
      <c r="T399" s="42">
        <v>331.49</v>
      </c>
      <c r="U399" s="42">
        <v>326.37</v>
      </c>
      <c r="V399" s="42">
        <v>331.36</v>
      </c>
      <c r="W399" s="42">
        <v>27073200</v>
      </c>
      <c r="X399" s="42">
        <f>('Pivottable ẨN'!$W399-MSFT!$O$4)/MSFT!$O$8</f>
        <v>-0.12189506717806184</v>
      </c>
      <c r="Y399" s="43">
        <v>44501.291666666664</v>
      </c>
      <c r="Z399" s="42">
        <v>25.782699999999998</v>
      </c>
      <c r="AA399" s="42">
        <v>25.827000000000002</v>
      </c>
      <c r="AB399" s="42">
        <v>25.893999999999998</v>
      </c>
      <c r="AC399" s="42">
        <v>25.227</v>
      </c>
      <c r="AD399" s="42">
        <v>25.649000000000001</v>
      </c>
      <c r="AE399" s="42">
        <f>('Pivottable ẨN'!$AF399-NVDA!$O$4)/NVDA!$O$8</f>
        <v>-0.99060316526838965</v>
      </c>
      <c r="AF399" s="42">
        <v>265740000</v>
      </c>
      <c r="AG399" s="43">
        <v>44501.291666666664</v>
      </c>
      <c r="AH399" s="42">
        <v>23.300999999999998</v>
      </c>
      <c r="AI399" s="42">
        <v>24.248000000000001</v>
      </c>
      <c r="AJ399" s="42">
        <v>24.28</v>
      </c>
      <c r="AK399" s="42">
        <v>24</v>
      </c>
      <c r="AL399" s="42">
        <v>24</v>
      </c>
      <c r="AM399" s="42">
        <f>('Pivottable ẨN'!$AN399-SONY!$O$4)/SONY!$O$8</f>
        <v>0.53489569355130229</v>
      </c>
      <c r="AN399" s="42">
        <v>5650500</v>
      </c>
    </row>
    <row r="400" spans="1:40">
      <c r="A400" s="92">
        <v>45070.291666666664</v>
      </c>
      <c r="B400" s="40">
        <v>170.547</v>
      </c>
      <c r="C400" s="40">
        <v>171.84</v>
      </c>
      <c r="D400" s="40">
        <v>172.42</v>
      </c>
      <c r="E400" s="40">
        <v>170.52</v>
      </c>
      <c r="F400" s="40">
        <v>171.09</v>
      </c>
      <c r="G400" s="40">
        <v>45143500</v>
      </c>
      <c r="H400" s="40">
        <f>('Pivottable ẨN'!$G400-AAPL!$O$4)/AAPL!$O$8</f>
        <v>-0.88407756573095952</v>
      </c>
      <c r="I400" s="41">
        <v>45070.291666666664</v>
      </c>
      <c r="J400" s="40">
        <v>28.4207</v>
      </c>
      <c r="K400" s="40">
        <v>29</v>
      </c>
      <c r="L400" s="40">
        <v>29.49</v>
      </c>
      <c r="M400" s="40">
        <v>28.82</v>
      </c>
      <c r="N400" s="40">
        <v>29.31</v>
      </c>
      <c r="O400" s="40">
        <f>('Pivottable ẨN'!$P400-INTC!$O$4)/INTC!$O$8</f>
        <v>-0.47116319929836237</v>
      </c>
      <c r="P400" s="40">
        <v>28045800</v>
      </c>
      <c r="Q400" s="41">
        <v>45070.291666666664</v>
      </c>
      <c r="R400" s="40">
        <v>310.85359999999997</v>
      </c>
      <c r="S400" s="40">
        <v>313.85000000000002</v>
      </c>
      <c r="T400" s="40">
        <v>316.5</v>
      </c>
      <c r="U400" s="40">
        <v>312.61</v>
      </c>
      <c r="V400" s="40">
        <v>314.73</v>
      </c>
      <c r="W400" s="40">
        <v>23384900</v>
      </c>
      <c r="X400" s="40">
        <f>('Pivottable ẨN'!$W400-MSFT!$O$4)/MSFT!$O$8</f>
        <v>-0.41198437607638466</v>
      </c>
      <c r="Y400" s="41">
        <v>45070.291666666664</v>
      </c>
      <c r="Z400" s="40">
        <v>30.523099999999999</v>
      </c>
      <c r="AA400" s="40">
        <v>30.538</v>
      </c>
      <c r="AB400" s="40">
        <v>30.606999999999999</v>
      </c>
      <c r="AC400" s="40">
        <v>29.806000000000001</v>
      </c>
      <c r="AD400" s="40">
        <v>30.21</v>
      </c>
      <c r="AE400" s="40">
        <f>('Pivottable ẨN'!$AF400-NVDA!$O$4)/NVDA!$O$8</f>
        <v>1.4540215193670361</v>
      </c>
      <c r="AF400" s="40">
        <v>721419000</v>
      </c>
      <c r="AG400" s="41">
        <v>45070.291666666664</v>
      </c>
      <c r="AH400" s="40">
        <v>18.4742</v>
      </c>
      <c r="AI400" s="40">
        <v>18.846</v>
      </c>
      <c r="AJ400" s="40">
        <v>18.988</v>
      </c>
      <c r="AK400" s="40">
        <v>18.802</v>
      </c>
      <c r="AL400" s="40">
        <v>18.888000000000002</v>
      </c>
      <c r="AM400" s="40">
        <f>('Pivottable ẨN'!$AN400-SONY!$O$4)/SONY!$O$8</f>
        <v>-0.45456236416795431</v>
      </c>
      <c r="AN400" s="40">
        <v>3286500</v>
      </c>
    </row>
    <row r="401" spans="1:40">
      <c r="A401" s="93">
        <v>44600.291666666664</v>
      </c>
      <c r="B401" s="42">
        <v>172.23150000000001</v>
      </c>
      <c r="C401" s="42">
        <v>174.83</v>
      </c>
      <c r="D401" s="42">
        <v>175.35</v>
      </c>
      <c r="E401" s="42">
        <v>171.43</v>
      </c>
      <c r="F401" s="42">
        <v>171.73</v>
      </c>
      <c r="G401" s="42">
        <v>74829200</v>
      </c>
      <c r="H401" s="42">
        <f>('Pivottable ẨN'!$G401-AAPL!$O$4)/AAPL!$O$8</f>
        <v>-0.32469321913760624</v>
      </c>
      <c r="I401" s="43">
        <v>44600.291666666664</v>
      </c>
      <c r="J401" s="42">
        <v>45.6145</v>
      </c>
      <c r="K401" s="42">
        <v>48.81</v>
      </c>
      <c r="L401" s="42">
        <v>48.94</v>
      </c>
      <c r="M401" s="42">
        <v>47.9</v>
      </c>
      <c r="N401" s="42">
        <v>47.98</v>
      </c>
      <c r="O401" s="42">
        <f>('Pivottable ẨN'!$P401-INTC!$O$4)/INTC!$O$8</f>
        <v>-0.47093519226345504</v>
      </c>
      <c r="P401" s="42">
        <v>28051200</v>
      </c>
      <c r="Q401" s="43">
        <v>44600.291666666664</v>
      </c>
      <c r="R401" s="42">
        <v>297.45510000000002</v>
      </c>
      <c r="S401" s="42">
        <v>304.56</v>
      </c>
      <c r="T401" s="42">
        <v>305.56</v>
      </c>
      <c r="U401" s="42">
        <v>299.95</v>
      </c>
      <c r="V401" s="42">
        <v>301.25</v>
      </c>
      <c r="W401" s="42">
        <v>32421200</v>
      </c>
      <c r="X401" s="42">
        <f>('Pivottable ẨN'!$W401-MSFT!$O$4)/MSFT!$O$8</f>
        <v>0.29873167793167182</v>
      </c>
      <c r="Y401" s="43">
        <v>44600.291666666664</v>
      </c>
      <c r="Z401" s="42">
        <v>25.068000000000001</v>
      </c>
      <c r="AA401" s="42">
        <v>25.108000000000001</v>
      </c>
      <c r="AB401" s="42">
        <v>25.23</v>
      </c>
      <c r="AC401" s="42">
        <v>23.98</v>
      </c>
      <c r="AD401" s="42">
        <v>24.359000000000002</v>
      </c>
      <c r="AE401" s="42">
        <f>('Pivottable ẨN'!$AF401-NVDA!$O$4)/NVDA!$O$8</f>
        <v>-0.21475179343143722</v>
      </c>
      <c r="AF401" s="42">
        <v>410359000</v>
      </c>
      <c r="AG401" s="43">
        <v>44600.291666666664</v>
      </c>
      <c r="AH401" s="42">
        <v>21.096599999999999</v>
      </c>
      <c r="AI401" s="42">
        <v>21.954000000000001</v>
      </c>
      <c r="AJ401" s="42">
        <v>21.978000000000002</v>
      </c>
      <c r="AK401" s="42">
        <v>21.7</v>
      </c>
      <c r="AL401" s="42">
        <v>21.803999999999998</v>
      </c>
      <c r="AM401" s="42">
        <f>('Pivottable ẨN'!$AN401-SONY!$O$4)/SONY!$O$8</f>
        <v>-0.5744776490818998</v>
      </c>
      <c r="AN401" s="42">
        <v>3000000</v>
      </c>
    </row>
    <row r="402" spans="1:40">
      <c r="A402" s="92">
        <v>44916.291666666664</v>
      </c>
      <c r="B402" s="40">
        <v>134.04040000000001</v>
      </c>
      <c r="C402" s="40">
        <v>135.44999999999999</v>
      </c>
      <c r="D402" s="40">
        <v>136.81</v>
      </c>
      <c r="E402" s="40">
        <v>132.75</v>
      </c>
      <c r="F402" s="40">
        <v>132.97999999999999</v>
      </c>
      <c r="G402" s="40">
        <v>85928000</v>
      </c>
      <c r="H402" s="40">
        <f>('Pivottable ẨN'!$G402-AAPL!$O$4)/AAPL!$O$8</f>
        <v>-0.11555228643363395</v>
      </c>
      <c r="I402" s="41">
        <v>44916.291666666664</v>
      </c>
      <c r="J402" s="40">
        <v>25.871600000000001</v>
      </c>
      <c r="K402" s="40">
        <v>26.83</v>
      </c>
      <c r="L402" s="40">
        <v>26.97</v>
      </c>
      <c r="M402" s="40">
        <v>26.58</v>
      </c>
      <c r="N402" s="40">
        <v>26.59</v>
      </c>
      <c r="O402" s="40">
        <f>('Pivottable ẨN'!$P402-INTC!$O$4)/INTC!$O$8</f>
        <v>-0.46883668307180765</v>
      </c>
      <c r="P402" s="40">
        <v>28100900</v>
      </c>
      <c r="Q402" s="41">
        <v>44916.291666666664</v>
      </c>
      <c r="R402" s="40">
        <v>240.9648</v>
      </c>
      <c r="S402" s="40">
        <v>244.43</v>
      </c>
      <c r="T402" s="40">
        <v>245.62</v>
      </c>
      <c r="U402" s="40">
        <v>240.11</v>
      </c>
      <c r="V402" s="40">
        <v>241.69</v>
      </c>
      <c r="W402" s="40">
        <v>23690600</v>
      </c>
      <c r="X402" s="40">
        <f>('Pivottable ẨN'!$W402-MSFT!$O$4)/MSFT!$O$8</f>
        <v>-0.38794069694772992</v>
      </c>
      <c r="Y402" s="41">
        <v>44916.291666666664</v>
      </c>
      <c r="Z402" s="40">
        <v>16.490100000000002</v>
      </c>
      <c r="AA402" s="40">
        <v>16.501000000000001</v>
      </c>
      <c r="AB402" s="40">
        <v>16.626999999999999</v>
      </c>
      <c r="AC402" s="40">
        <v>16.102</v>
      </c>
      <c r="AD402" s="40">
        <v>16.114000000000001</v>
      </c>
      <c r="AE402" s="40">
        <f>('Pivottable ẨN'!$AF402-NVDA!$O$4)/NVDA!$O$8</f>
        <v>-0.67255125936837845</v>
      </c>
      <c r="AF402" s="40">
        <v>325025000</v>
      </c>
      <c r="AG402" s="41">
        <v>44916.291666666664</v>
      </c>
      <c r="AH402" s="40">
        <v>15.129099999999999</v>
      </c>
      <c r="AI402" s="40">
        <v>15.484</v>
      </c>
      <c r="AJ402" s="40">
        <v>15.54</v>
      </c>
      <c r="AK402" s="40">
        <v>15.404</v>
      </c>
      <c r="AL402" s="40">
        <v>15.5</v>
      </c>
      <c r="AM402" s="40">
        <f>('Pivottable ẨN'!$AN402-SONY!$O$4)/SONY!$O$8</f>
        <v>-0.5167174071338213</v>
      </c>
      <c r="AN402" s="40">
        <v>3138000</v>
      </c>
    </row>
    <row r="403" spans="1:40">
      <c r="A403" s="93">
        <v>45457.291666666664</v>
      </c>
      <c r="B403" s="42">
        <v>212.0111</v>
      </c>
      <c r="C403" s="42">
        <v>212.49</v>
      </c>
      <c r="D403" s="42">
        <v>215.17</v>
      </c>
      <c r="E403" s="42">
        <v>211.3</v>
      </c>
      <c r="F403" s="42">
        <v>213.85</v>
      </c>
      <c r="G403" s="42">
        <v>70122700</v>
      </c>
      <c r="H403" s="42">
        <f>('Pivottable ẨN'!$G403-AAPL!$O$4)/AAPL!$O$8</f>
        <v>-0.41338044656500789</v>
      </c>
      <c r="I403" s="43">
        <v>45457.291666666664</v>
      </c>
      <c r="J403" s="42">
        <v>30.258099999999999</v>
      </c>
      <c r="K403" s="42">
        <v>30.45</v>
      </c>
      <c r="L403" s="42">
        <v>30.56</v>
      </c>
      <c r="M403" s="42">
        <v>30.21</v>
      </c>
      <c r="N403" s="42">
        <v>30.29</v>
      </c>
      <c r="O403" s="42">
        <f>('Pivottable ẨN'!$P403-INTC!$O$4)/INTC!$O$8</f>
        <v>-0.46778109494723652</v>
      </c>
      <c r="P403" s="42">
        <v>28125900</v>
      </c>
      <c r="Q403" s="43">
        <v>45457.291666666664</v>
      </c>
      <c r="R403" s="42">
        <v>441.77370000000002</v>
      </c>
      <c r="S403" s="42">
        <v>442.57</v>
      </c>
      <c r="T403" s="42">
        <v>443.14</v>
      </c>
      <c r="U403" s="42">
        <v>436.72</v>
      </c>
      <c r="V403" s="42">
        <v>438.28</v>
      </c>
      <c r="W403" s="42">
        <v>13582000</v>
      </c>
      <c r="X403" s="42">
        <f>('Pivottable ẨN'!$W403-MSFT!$O$4)/MSFT!$O$8</f>
        <v>-1.1829944582821079</v>
      </c>
      <c r="Y403" s="43">
        <v>45457.291666666664</v>
      </c>
      <c r="Z403" s="42">
        <v>131.86869999999999</v>
      </c>
      <c r="AA403" s="42">
        <v>131.88</v>
      </c>
      <c r="AB403" s="42">
        <v>132.84</v>
      </c>
      <c r="AC403" s="42">
        <v>128.32</v>
      </c>
      <c r="AD403" s="42">
        <v>129.96</v>
      </c>
      <c r="AE403" s="42">
        <f>('Pivottable ẨN'!$AF403-NVDA!$O$4)/NVDA!$O$8</f>
        <v>-0.75680322801807587</v>
      </c>
      <c r="AF403" s="42">
        <v>309320400</v>
      </c>
      <c r="AG403" s="43">
        <v>45457.291666666664</v>
      </c>
      <c r="AH403" s="42">
        <v>16.443999999999999</v>
      </c>
      <c r="AI403" s="42">
        <v>16.443999999999999</v>
      </c>
      <c r="AJ403" s="42">
        <v>16.53</v>
      </c>
      <c r="AK403" s="42">
        <v>16.376000000000001</v>
      </c>
      <c r="AL403" s="42">
        <v>16.5</v>
      </c>
      <c r="AM403" s="42">
        <f>('Pivottable ẨN'!$AN403-SONY!$O$4)/SONY!$O$8</f>
        <v>-0.43363474027372301</v>
      </c>
      <c r="AN403" s="42">
        <v>3336500</v>
      </c>
    </row>
    <row r="404" spans="1:40">
      <c r="A404" s="92">
        <v>44160.291666666664</v>
      </c>
      <c r="B404" s="40">
        <v>113.4605</v>
      </c>
      <c r="C404" s="40">
        <v>116.03</v>
      </c>
      <c r="D404" s="40">
        <v>116.75</v>
      </c>
      <c r="E404" s="40">
        <v>115.17</v>
      </c>
      <c r="F404" s="40">
        <v>115.55</v>
      </c>
      <c r="G404" s="40">
        <v>76499200</v>
      </c>
      <c r="H404" s="40">
        <f>('Pivottable ẨN'!$G404-AAPL!$O$4)/AAPL!$O$8</f>
        <v>-0.29322446957768683</v>
      </c>
      <c r="I404" s="41">
        <v>44160.291666666664</v>
      </c>
      <c r="J404" s="40">
        <v>42.534399999999998</v>
      </c>
      <c r="K404" s="40">
        <v>47.05</v>
      </c>
      <c r="L404" s="40">
        <v>47.18</v>
      </c>
      <c r="M404" s="40">
        <v>46.57</v>
      </c>
      <c r="N404" s="40">
        <v>47.03</v>
      </c>
      <c r="O404" s="40">
        <f>('Pivottable ẨN'!$P404-INTC!$O$4)/INTC!$O$8</f>
        <v>-0.46773887142225368</v>
      </c>
      <c r="P404" s="40">
        <v>28126900</v>
      </c>
      <c r="Q404" s="41">
        <v>44160.291666666664</v>
      </c>
      <c r="R404" s="40">
        <v>207.14439999999999</v>
      </c>
      <c r="S404" s="40">
        <v>213.87</v>
      </c>
      <c r="T404" s="40">
        <v>215.29</v>
      </c>
      <c r="U404" s="40">
        <v>212.46</v>
      </c>
      <c r="V404" s="40">
        <v>215.11</v>
      </c>
      <c r="W404" s="40">
        <v>21012900</v>
      </c>
      <c r="X404" s="40">
        <f>('Pivottable ẨN'!$W404-MSFT!$O$4)/MSFT!$O$8</f>
        <v>-0.598545079030814</v>
      </c>
      <c r="Y404" s="41">
        <v>44160.291666666664</v>
      </c>
      <c r="Z404" s="40">
        <v>13.1983</v>
      </c>
      <c r="AA404" s="40">
        <v>13.2347</v>
      </c>
      <c r="AB404" s="40">
        <v>13.269500000000001</v>
      </c>
      <c r="AC404" s="40">
        <v>13.02</v>
      </c>
      <c r="AD404" s="40">
        <v>13.032500000000001</v>
      </c>
      <c r="AE404" s="40">
        <f>('Pivottable ẨN'!$AF404-NVDA!$O$4)/NVDA!$O$8</f>
        <v>-1.0218477347203869</v>
      </c>
      <c r="AF404" s="40">
        <v>259916000</v>
      </c>
      <c r="AG404" s="41">
        <v>44160.291666666664</v>
      </c>
      <c r="AH404" s="40">
        <v>17.830500000000001</v>
      </c>
      <c r="AI404" s="40">
        <v>18.646000000000001</v>
      </c>
      <c r="AJ404" s="40">
        <v>18.7</v>
      </c>
      <c r="AK404" s="40">
        <v>18.382000000000001</v>
      </c>
      <c r="AL404" s="40">
        <v>18.68</v>
      </c>
      <c r="AM404" s="40">
        <f>('Pivottable ẨN'!$AN404-SONY!$O$4)/SONY!$O$8</f>
        <v>1.6222950310955613</v>
      </c>
      <c r="AN404" s="40">
        <v>8248500</v>
      </c>
    </row>
    <row r="405" spans="1:40">
      <c r="A405" s="93">
        <v>45118.291666666664</v>
      </c>
      <c r="B405" s="42">
        <v>186.66480000000001</v>
      </c>
      <c r="C405" s="42">
        <v>188.08</v>
      </c>
      <c r="D405" s="42">
        <v>189.3</v>
      </c>
      <c r="E405" s="42">
        <v>186.6</v>
      </c>
      <c r="F405" s="42">
        <v>189.16</v>
      </c>
      <c r="G405" s="42">
        <v>46638100</v>
      </c>
      <c r="H405" s="42">
        <f>('Pivottable ẨN'!$G405-AAPL!$O$4)/AAPL!$O$8</f>
        <v>-0.85591397705296224</v>
      </c>
      <c r="I405" s="43">
        <v>45118.291666666664</v>
      </c>
      <c r="J405" s="42">
        <v>32.634799999999998</v>
      </c>
      <c r="K405" s="42">
        <v>33.299999999999997</v>
      </c>
      <c r="L405" s="42">
        <v>33.36</v>
      </c>
      <c r="M405" s="42">
        <v>32.5</v>
      </c>
      <c r="N405" s="42">
        <v>32.82</v>
      </c>
      <c r="O405" s="42">
        <f>('Pivottable ẨN'!$P405-INTC!$O$4)/INTC!$O$8</f>
        <v>-0.46681417622512938</v>
      </c>
      <c r="P405" s="42">
        <v>28148800</v>
      </c>
      <c r="Q405" s="43">
        <v>45118.291666666664</v>
      </c>
      <c r="R405" s="42">
        <v>329.29579999999999</v>
      </c>
      <c r="S405" s="42">
        <v>332.47</v>
      </c>
      <c r="T405" s="42">
        <v>332.86</v>
      </c>
      <c r="U405" s="42">
        <v>327</v>
      </c>
      <c r="V405" s="42">
        <v>331.06</v>
      </c>
      <c r="W405" s="42">
        <v>26698200</v>
      </c>
      <c r="X405" s="42">
        <f>('Pivottable ẨN'!$W405-MSFT!$O$4)/MSFT!$O$8</f>
        <v>-0.15138927611900241</v>
      </c>
      <c r="Y405" s="43">
        <v>45118.291666666664</v>
      </c>
      <c r="Z405" s="42">
        <v>42.3887</v>
      </c>
      <c r="AA405" s="42">
        <v>42.405000000000001</v>
      </c>
      <c r="AB405" s="42">
        <v>42.758000000000003</v>
      </c>
      <c r="AC405" s="42">
        <v>42.067</v>
      </c>
      <c r="AD405" s="42">
        <v>42.481000000000002</v>
      </c>
      <c r="AE405" s="42">
        <f>('Pivottable ẨN'!$AF405-NVDA!$O$4)/NVDA!$O$8</f>
        <v>-0.81622584976912393</v>
      </c>
      <c r="AF405" s="42">
        <v>298244000</v>
      </c>
      <c r="AG405" s="43">
        <v>45118.291666666664</v>
      </c>
      <c r="AH405" s="42">
        <v>17.574300000000001</v>
      </c>
      <c r="AI405" s="42">
        <v>17.928000000000001</v>
      </c>
      <c r="AJ405" s="42">
        <v>18.079999999999998</v>
      </c>
      <c r="AK405" s="42">
        <v>17.858000000000001</v>
      </c>
      <c r="AL405" s="42">
        <v>17.984000000000002</v>
      </c>
      <c r="AM405" s="42">
        <f>('Pivottable ẨN'!$AN405-SONY!$O$4)/SONY!$O$8</f>
        <v>1.0199980154195842</v>
      </c>
      <c r="AN405" s="42">
        <v>6809500</v>
      </c>
    </row>
    <row r="406" spans="1:40">
      <c r="A406" s="92">
        <v>44330.291666666664</v>
      </c>
      <c r="B406" s="40">
        <v>125.0258</v>
      </c>
      <c r="C406" s="40">
        <v>127.45</v>
      </c>
      <c r="D406" s="40">
        <v>127.89</v>
      </c>
      <c r="E406" s="40">
        <v>125.85</v>
      </c>
      <c r="F406" s="40">
        <v>126.25</v>
      </c>
      <c r="G406" s="40">
        <v>81918000</v>
      </c>
      <c r="H406" s="40">
        <f>('Pivottable ẨN'!$G406-AAPL!$O$4)/AAPL!$O$8</f>
        <v>-0.19111497250266204</v>
      </c>
      <c r="I406" s="41">
        <v>44330.291666666664</v>
      </c>
      <c r="J406" s="40">
        <v>50.651600000000002</v>
      </c>
      <c r="K406" s="40">
        <v>55.35</v>
      </c>
      <c r="L406" s="40">
        <v>55.85</v>
      </c>
      <c r="M406" s="40">
        <v>54.26</v>
      </c>
      <c r="N406" s="40">
        <v>54.6</v>
      </c>
      <c r="O406" s="40">
        <f>('Pivottable ẨN'!$P406-INTC!$O$4)/INTC!$O$8</f>
        <v>-0.46641305273779232</v>
      </c>
      <c r="P406" s="40">
        <v>28158300</v>
      </c>
      <c r="Q406" s="41">
        <v>44330.291666666664</v>
      </c>
      <c r="R406" s="40">
        <v>240.9</v>
      </c>
      <c r="S406" s="40">
        <v>248.15</v>
      </c>
      <c r="T406" s="40">
        <v>249.18</v>
      </c>
      <c r="U406" s="40">
        <v>245.49</v>
      </c>
      <c r="V406" s="40">
        <v>245.58</v>
      </c>
      <c r="W406" s="40">
        <v>23901100</v>
      </c>
      <c r="X406" s="40">
        <f>('Pivottable ẨN'!$W406-MSFT!$O$4)/MSFT!$O$8</f>
        <v>-0.37138461432888198</v>
      </c>
      <c r="Y406" s="41">
        <v>44330.291666666664</v>
      </c>
      <c r="Z406" s="40">
        <v>14.2128</v>
      </c>
      <c r="AA406" s="40">
        <v>14.243</v>
      </c>
      <c r="AB406" s="40">
        <v>14.327999999999999</v>
      </c>
      <c r="AC406" s="40">
        <v>13.7485</v>
      </c>
      <c r="AD406" s="40">
        <v>13.89</v>
      </c>
      <c r="AE406" s="40">
        <f>('Pivottable ẨN'!$AF406-NVDA!$O$4)/NVDA!$O$8</f>
        <v>-1.0288219689730651</v>
      </c>
      <c r="AF406" s="40">
        <v>258616000</v>
      </c>
      <c r="AG406" s="41">
        <v>44330.291666666664</v>
      </c>
      <c r="AH406" s="40">
        <v>18.0532</v>
      </c>
      <c r="AI406" s="40">
        <v>18.829999999999998</v>
      </c>
      <c r="AJ406" s="40">
        <v>18.86</v>
      </c>
      <c r="AK406" s="40">
        <v>18.622</v>
      </c>
      <c r="AL406" s="40">
        <v>18.734000000000002</v>
      </c>
      <c r="AM406" s="40">
        <f>('Pivottable ẨN'!$AN406-SONY!$O$4)/SONY!$O$8</f>
        <v>-0.37210752602468294</v>
      </c>
      <c r="AN406" s="40">
        <v>3483500</v>
      </c>
    </row>
    <row r="407" spans="1:40">
      <c r="A407" s="93">
        <v>44673.291666666664</v>
      </c>
      <c r="B407" s="42">
        <v>159.3853</v>
      </c>
      <c r="C407" s="42">
        <v>161.79</v>
      </c>
      <c r="D407" s="42">
        <v>167.87</v>
      </c>
      <c r="E407" s="42">
        <v>161.5</v>
      </c>
      <c r="F407" s="42">
        <v>166.46</v>
      </c>
      <c r="G407" s="42">
        <v>84882400</v>
      </c>
      <c r="H407" s="42">
        <f>('Pivottable ẨN'!$G407-AAPL!$O$4)/AAPL!$O$8</f>
        <v>-0.13525511549941344</v>
      </c>
      <c r="I407" s="43">
        <v>44673.291666666664</v>
      </c>
      <c r="J407" s="42">
        <v>43.493099999999998</v>
      </c>
      <c r="K407" s="42">
        <v>46.54</v>
      </c>
      <c r="L407" s="42">
        <v>47.65</v>
      </c>
      <c r="M407" s="42">
        <v>46.5</v>
      </c>
      <c r="N407" s="42">
        <v>47.45</v>
      </c>
      <c r="O407" s="42">
        <f>('Pivottable ẨN'!$P407-INTC!$O$4)/INTC!$O$8</f>
        <v>-0.46381208359884912</v>
      </c>
      <c r="P407" s="42">
        <v>28219900</v>
      </c>
      <c r="Q407" s="43">
        <v>44673.291666666664</v>
      </c>
      <c r="R407" s="42">
        <v>268.19069999999999</v>
      </c>
      <c r="S407" s="42">
        <v>274.02999999999997</v>
      </c>
      <c r="T407" s="42">
        <v>283.2</v>
      </c>
      <c r="U407" s="42">
        <v>273.38</v>
      </c>
      <c r="V407" s="42">
        <v>281.68</v>
      </c>
      <c r="W407" s="42">
        <v>29405800</v>
      </c>
      <c r="X407" s="42">
        <f>('Pivottable ẨN'!$W407-MSFT!$O$4)/MSFT!$O$8</f>
        <v>6.1566777556972693E-2</v>
      </c>
      <c r="Y407" s="43">
        <v>44673.291666666664</v>
      </c>
      <c r="Z407" s="42">
        <v>19.487300000000001</v>
      </c>
      <c r="AA407" s="42">
        <v>19.515000000000001</v>
      </c>
      <c r="AB407" s="42">
        <v>20.486000000000001</v>
      </c>
      <c r="AC407" s="42">
        <v>19.5</v>
      </c>
      <c r="AD407" s="42">
        <v>20.303000000000001</v>
      </c>
      <c r="AE407" s="42">
        <f>('Pivottable ẨN'!$AF407-NVDA!$O$4)/NVDA!$O$8</f>
        <v>0.93521359810589944</v>
      </c>
      <c r="AF407" s="42">
        <v>624713000</v>
      </c>
      <c r="AG407" s="43">
        <v>44673.291666666664</v>
      </c>
      <c r="AH407" s="42">
        <v>16.6632</v>
      </c>
      <c r="AI407" s="42">
        <v>17.12</v>
      </c>
      <c r="AJ407" s="42">
        <v>17.545999999999999</v>
      </c>
      <c r="AK407" s="42">
        <v>17.11</v>
      </c>
      <c r="AL407" s="42">
        <v>17.504000000000001</v>
      </c>
      <c r="AM407" s="42">
        <f>('Pivottable ẨN'!$AN407-SONY!$O$4)/SONY!$O$8</f>
        <v>1.0867991239750114E-2</v>
      </c>
      <c r="AN407" s="42">
        <v>4398500</v>
      </c>
    </row>
    <row r="408" spans="1:40">
      <c r="A408" s="92">
        <v>44902.291666666664</v>
      </c>
      <c r="B408" s="40">
        <v>139.47329999999999</v>
      </c>
      <c r="C408" s="40">
        <v>140.94</v>
      </c>
      <c r="D408" s="40">
        <v>143.37</v>
      </c>
      <c r="E408" s="40">
        <v>140</v>
      </c>
      <c r="F408" s="40">
        <v>142.19</v>
      </c>
      <c r="G408" s="40">
        <v>69721100</v>
      </c>
      <c r="H408" s="40">
        <f>('Pivottable ẨN'!$G408-AAPL!$O$4)/AAPL!$O$8</f>
        <v>-0.42094802130947712</v>
      </c>
      <c r="I408" s="41">
        <v>44902.291666666664</v>
      </c>
      <c r="J408" s="40">
        <v>27.318000000000001</v>
      </c>
      <c r="K408" s="40">
        <v>28.33</v>
      </c>
      <c r="L408" s="40">
        <v>28.55</v>
      </c>
      <c r="M408" s="40">
        <v>28.15</v>
      </c>
      <c r="N408" s="40">
        <v>28.28</v>
      </c>
      <c r="O408" s="40">
        <f>('Pivottable ẨN'!$P408-INTC!$O$4)/INTC!$O$8</f>
        <v>-0.46296761309919221</v>
      </c>
      <c r="P408" s="40">
        <v>28239900</v>
      </c>
      <c r="Q408" s="41">
        <v>44902.291666666664</v>
      </c>
      <c r="R408" s="40">
        <v>240.90559999999999</v>
      </c>
      <c r="S408" s="40">
        <v>244.37</v>
      </c>
      <c r="T408" s="40">
        <v>246.16</v>
      </c>
      <c r="U408" s="40">
        <v>242.21</v>
      </c>
      <c r="V408" s="40">
        <v>244.83</v>
      </c>
      <c r="W408" s="40">
        <v>20481500</v>
      </c>
      <c r="X408" s="40">
        <f>('Pivottable ẨN'!$W408-MSFT!$O$4)/MSFT!$O$8</f>
        <v>-0.64034033938072288</v>
      </c>
      <c r="Y408" s="41">
        <v>44902.291666666664</v>
      </c>
      <c r="Z408" s="40">
        <v>16.109400000000001</v>
      </c>
      <c r="AA408" s="40">
        <v>16.12</v>
      </c>
      <c r="AB408" s="40">
        <v>16.186</v>
      </c>
      <c r="AC408" s="40">
        <v>15.667</v>
      </c>
      <c r="AD408" s="40">
        <v>15.772</v>
      </c>
      <c r="AE408" s="40">
        <f>('Pivottable ẨN'!$AF408-NVDA!$O$4)/NVDA!$O$8</f>
        <v>-0.41845844636100332</v>
      </c>
      <c r="AF408" s="40">
        <v>372388000</v>
      </c>
      <c r="AG408" s="41">
        <v>44902.291666666664</v>
      </c>
      <c r="AH408" s="40">
        <v>15.4457</v>
      </c>
      <c r="AI408" s="40">
        <v>15.808</v>
      </c>
      <c r="AJ408" s="40">
        <v>15.88</v>
      </c>
      <c r="AK408" s="40">
        <v>15.734</v>
      </c>
      <c r="AL408" s="40">
        <v>15.827999999999999</v>
      </c>
      <c r="AM408" s="40">
        <f>('Pivottable ẨN'!$AN408-SONY!$O$4)/SONY!$O$8</f>
        <v>-0.82393492590113704</v>
      </c>
      <c r="AN408" s="40">
        <v>2404000</v>
      </c>
    </row>
    <row r="409" spans="1:40">
      <c r="A409" s="93">
        <v>43817.291666666664</v>
      </c>
      <c r="B409" s="42">
        <v>67.800799999999995</v>
      </c>
      <c r="C409" s="42">
        <v>69.935000000000002</v>
      </c>
      <c r="D409" s="42">
        <v>70.474999999999994</v>
      </c>
      <c r="E409" s="42">
        <v>69.78</v>
      </c>
      <c r="F409" s="42">
        <v>69.95</v>
      </c>
      <c r="G409" s="42">
        <v>116028400</v>
      </c>
      <c r="H409" s="42">
        <f>('Pivottable ẨN'!$G409-AAPL!$O$4)/AAPL!$O$8</f>
        <v>0.45164648557438919</v>
      </c>
      <c r="I409" s="43">
        <v>43817.291666666664</v>
      </c>
      <c r="J409" s="42">
        <v>50.429200000000002</v>
      </c>
      <c r="K409" s="42">
        <v>57.17</v>
      </c>
      <c r="L409" s="42">
        <v>57.46</v>
      </c>
      <c r="M409" s="42">
        <v>56.94</v>
      </c>
      <c r="N409" s="42">
        <v>57.39</v>
      </c>
      <c r="O409" s="42">
        <f>('Pivottable ẨN'!$P409-INTC!$O$4)/INTC!$O$8</f>
        <v>-0.4620766967220542</v>
      </c>
      <c r="P409" s="42">
        <v>28261000</v>
      </c>
      <c r="Q409" s="43">
        <v>43817.291666666664</v>
      </c>
      <c r="R409" s="42">
        <v>147.94820000000001</v>
      </c>
      <c r="S409" s="42">
        <v>154.37</v>
      </c>
      <c r="T409" s="42">
        <v>155.47999999999999</v>
      </c>
      <c r="U409" s="42">
        <v>154.18</v>
      </c>
      <c r="V409" s="42">
        <v>154.30000000000001</v>
      </c>
      <c r="W409" s="42">
        <v>24129200</v>
      </c>
      <c r="X409" s="42">
        <f>('Pivottable ẨN'!$W409-MSFT!$O$4)/MSFT!$O$8</f>
        <v>-0.35344427017040586</v>
      </c>
      <c r="Y409" s="43">
        <v>43817.291666666664</v>
      </c>
      <c r="Z409" s="42">
        <v>5.7141999999999999</v>
      </c>
      <c r="AA409" s="42">
        <v>5.7378</v>
      </c>
      <c r="AB409" s="42">
        <v>5.7984999999999998</v>
      </c>
      <c r="AC409" s="42">
        <v>5.7336999999999998</v>
      </c>
      <c r="AD409" s="42">
        <v>5.7422000000000004</v>
      </c>
      <c r="AE409" s="42">
        <f>('Pivottable ẨN'!$AF409-NVDA!$O$4)/NVDA!$O$8</f>
        <v>-0.57317915085887505</v>
      </c>
      <c r="AF409" s="42">
        <v>343548000</v>
      </c>
      <c r="AG409" s="43">
        <v>43817.291666666664</v>
      </c>
      <c r="AH409" s="42">
        <v>12.8591</v>
      </c>
      <c r="AI409" s="42">
        <v>13.54</v>
      </c>
      <c r="AJ409" s="42">
        <v>13.582000000000001</v>
      </c>
      <c r="AK409" s="42">
        <v>13.48</v>
      </c>
      <c r="AL409" s="42">
        <v>13.566000000000001</v>
      </c>
      <c r="AM409" s="42">
        <f>('Pivottable ẨN'!$AN409-SONY!$O$4)/SONY!$O$8</f>
        <v>-0.66300149815449827</v>
      </c>
      <c r="AN409" s="42">
        <v>2788500</v>
      </c>
    </row>
    <row r="410" spans="1:40">
      <c r="A410" s="92">
        <v>44893.291666666664</v>
      </c>
      <c r="B410" s="40">
        <v>142.7192</v>
      </c>
      <c r="C410" s="40">
        <v>144.22</v>
      </c>
      <c r="D410" s="40">
        <v>146.63999999999999</v>
      </c>
      <c r="E410" s="40">
        <v>143.38</v>
      </c>
      <c r="F410" s="40">
        <v>145.13999999999999</v>
      </c>
      <c r="G410" s="40">
        <v>69246000</v>
      </c>
      <c r="H410" s="40">
        <f>('Pivottable ẨN'!$G410-AAPL!$O$4)/AAPL!$O$8</f>
        <v>-0.42990059790583507</v>
      </c>
      <c r="I410" s="41">
        <v>44893.291666666664</v>
      </c>
      <c r="J410" s="40">
        <v>27.703700000000001</v>
      </c>
      <c r="K410" s="40">
        <v>28.73</v>
      </c>
      <c r="L410" s="40">
        <v>29.19</v>
      </c>
      <c r="M410" s="40">
        <v>28.54</v>
      </c>
      <c r="N410" s="40">
        <v>29.1</v>
      </c>
      <c r="O410" s="40">
        <f>('Pivottable ẨN'!$P410-INTC!$O$4)/INTC!$O$8</f>
        <v>-0.46178535439967255</v>
      </c>
      <c r="P410" s="40">
        <v>28267900</v>
      </c>
      <c r="Q410" s="41">
        <v>44893.291666666664</v>
      </c>
      <c r="R410" s="40">
        <v>238.33260000000001</v>
      </c>
      <c r="S410" s="40">
        <v>241.76</v>
      </c>
      <c r="T410" s="40">
        <v>246.65</v>
      </c>
      <c r="U410" s="40">
        <v>240.8</v>
      </c>
      <c r="V410" s="40">
        <v>246.08</v>
      </c>
      <c r="W410" s="40">
        <v>24778200</v>
      </c>
      <c r="X410" s="40">
        <f>('Pivottable ẨN'!$W410-MSFT!$O$4)/MSFT!$O$8</f>
        <v>-0.30239962589661806</v>
      </c>
      <c r="Y410" s="41">
        <v>44893.291666666664</v>
      </c>
      <c r="Z410" s="40">
        <v>15.8125</v>
      </c>
      <c r="AA410" s="40">
        <v>15.827</v>
      </c>
      <c r="AB410" s="40">
        <v>16.356999999999999</v>
      </c>
      <c r="AC410" s="40">
        <v>15.725</v>
      </c>
      <c r="AD410" s="40">
        <v>16.026</v>
      </c>
      <c r="AE410" s="40">
        <f>('Pivottable ẨN'!$AF410-NVDA!$O$4)/NVDA!$O$8</f>
        <v>-0.78673556847145398</v>
      </c>
      <c r="AF410" s="40">
        <v>303741000</v>
      </c>
      <c r="AG410" s="41">
        <v>44893.291666666664</v>
      </c>
      <c r="AH410" s="40">
        <v>16.057300000000001</v>
      </c>
      <c r="AI410" s="40">
        <v>16.434000000000001</v>
      </c>
      <c r="AJ410" s="40">
        <v>16.834</v>
      </c>
      <c r="AK410" s="40">
        <v>16.402000000000001</v>
      </c>
      <c r="AL410" s="40">
        <v>16.666</v>
      </c>
      <c r="AM410" s="40">
        <f>('Pivottable ẨN'!$AN410-SONY!$O$4)/SONY!$O$8</f>
        <v>0.51438662213495556</v>
      </c>
      <c r="AN410" s="40">
        <v>5601500</v>
      </c>
    </row>
    <row r="411" spans="1:40">
      <c r="A411" s="93">
        <v>44951.291666666664</v>
      </c>
      <c r="B411" s="42">
        <v>140.3837</v>
      </c>
      <c r="C411" s="42">
        <v>141.86000000000001</v>
      </c>
      <c r="D411" s="42">
        <v>142.43</v>
      </c>
      <c r="E411" s="42">
        <v>138.81</v>
      </c>
      <c r="F411" s="42">
        <v>140.88999999999999</v>
      </c>
      <c r="G411" s="42">
        <v>65799300</v>
      </c>
      <c r="H411" s="42">
        <f>('Pivottable ẨN'!$G411-AAPL!$O$4)/AAPL!$O$8</f>
        <v>-0.4948487051562388</v>
      </c>
      <c r="I411" s="43">
        <v>44951.291666666664</v>
      </c>
      <c r="J411" s="42">
        <v>28.638999999999999</v>
      </c>
      <c r="K411" s="42">
        <v>29.7</v>
      </c>
      <c r="L411" s="42">
        <v>29.89</v>
      </c>
      <c r="M411" s="42">
        <v>29.17</v>
      </c>
      <c r="N411" s="42">
        <v>29.52</v>
      </c>
      <c r="O411" s="42">
        <f>('Pivottable ẨN'!$P411-INTC!$O$4)/INTC!$O$8</f>
        <v>-0.46178113204717425</v>
      </c>
      <c r="P411" s="42">
        <v>28268000</v>
      </c>
      <c r="Q411" s="43">
        <v>44951.291666666664</v>
      </c>
      <c r="R411" s="42">
        <v>237.19890000000001</v>
      </c>
      <c r="S411" s="42">
        <v>240.61</v>
      </c>
      <c r="T411" s="42">
        <v>243.3</v>
      </c>
      <c r="U411" s="42">
        <v>230.9</v>
      </c>
      <c r="V411" s="42">
        <v>234.48</v>
      </c>
      <c r="W411" s="42">
        <v>66526600</v>
      </c>
      <c r="X411" s="42">
        <f>('Pivottable ẨN'!$W411-MSFT!$O$4)/MSFT!$O$8</f>
        <v>2.9811631275699497</v>
      </c>
      <c r="Y411" s="43">
        <v>44951.291666666664</v>
      </c>
      <c r="Z411" s="42">
        <v>19.310300000000002</v>
      </c>
      <c r="AA411" s="42">
        <v>19.323</v>
      </c>
      <c r="AB411" s="42">
        <v>19.37</v>
      </c>
      <c r="AC411" s="42">
        <v>18.579999999999998</v>
      </c>
      <c r="AD411" s="42">
        <v>18.913</v>
      </c>
      <c r="AE411" s="42">
        <f>('Pivottable ẨN'!$AF411-NVDA!$O$4)/NVDA!$O$8</f>
        <v>-4.5698322380385544E-3</v>
      </c>
      <c r="AF411" s="42">
        <v>449537000</v>
      </c>
      <c r="AG411" s="43">
        <v>44951.291666666664</v>
      </c>
      <c r="AH411" s="42">
        <v>17.499500000000001</v>
      </c>
      <c r="AI411" s="42">
        <v>17.91</v>
      </c>
      <c r="AJ411" s="42">
        <v>17.937999999999999</v>
      </c>
      <c r="AK411" s="42">
        <v>17.745999999999999</v>
      </c>
      <c r="AL411" s="42">
        <v>17.792000000000002</v>
      </c>
      <c r="AM411" s="42">
        <f>('Pivottable ẨN'!$AN411-SONY!$O$4)/SONY!$O$8</f>
        <v>-0.62533177514488192</v>
      </c>
      <c r="AN411" s="42">
        <v>2878500</v>
      </c>
    </row>
    <row r="412" spans="1:40">
      <c r="A412" s="92">
        <v>44246.291666666664</v>
      </c>
      <c r="B412" s="40">
        <v>127.18380000000001</v>
      </c>
      <c r="C412" s="40">
        <v>129.87</v>
      </c>
      <c r="D412" s="40">
        <v>130.71</v>
      </c>
      <c r="E412" s="40">
        <v>128.80000000000001</v>
      </c>
      <c r="F412" s="40">
        <v>130.24</v>
      </c>
      <c r="G412" s="40">
        <v>87668800</v>
      </c>
      <c r="H412" s="40">
        <f>('Pivottable ẨN'!$G412-AAPL!$O$4)/AAPL!$O$8</f>
        <v>-8.2749412640874834E-2</v>
      </c>
      <c r="I412" s="41">
        <v>44246.291666666664</v>
      </c>
      <c r="J412" s="40">
        <v>57.308399999999999</v>
      </c>
      <c r="K412" s="40">
        <v>63.01</v>
      </c>
      <c r="L412" s="40">
        <v>63.26</v>
      </c>
      <c r="M412" s="40">
        <v>61.85</v>
      </c>
      <c r="N412" s="40">
        <v>61.91</v>
      </c>
      <c r="O412" s="40">
        <f>('Pivottable ẨN'!$P412-INTC!$O$4)/INTC!$O$8</f>
        <v>-0.4608479921450534</v>
      </c>
      <c r="P412" s="40">
        <v>28290100</v>
      </c>
      <c r="Q412" s="41">
        <v>44246.291666666664</v>
      </c>
      <c r="R412" s="40">
        <v>233.9297</v>
      </c>
      <c r="S412" s="40">
        <v>240.97</v>
      </c>
      <c r="T412" s="40">
        <v>243.86</v>
      </c>
      <c r="U412" s="40">
        <v>240.18</v>
      </c>
      <c r="V412" s="40">
        <v>243.75</v>
      </c>
      <c r="W412" s="40">
        <v>25262600</v>
      </c>
      <c r="X412" s="40">
        <f>('Pivottable ẨN'!$W412-MSFT!$O$4)/MSFT!$O$8</f>
        <v>-0.2643009730673071</v>
      </c>
      <c r="Y412" s="41">
        <v>44246.291666666664</v>
      </c>
      <c r="Z412" s="40">
        <v>14.889699999999999</v>
      </c>
      <c r="AA412" s="40">
        <v>14.926500000000001</v>
      </c>
      <c r="AB412" s="40">
        <v>15.177</v>
      </c>
      <c r="AC412" s="40">
        <v>14.8468</v>
      </c>
      <c r="AD412" s="40">
        <v>15.0245</v>
      </c>
      <c r="AE412" s="40">
        <f>('Pivottable ẨN'!$AF412-NVDA!$O$4)/NVDA!$O$8</f>
        <v>-0.95850022852375494</v>
      </c>
      <c r="AF412" s="40">
        <v>271724000</v>
      </c>
      <c r="AG412" s="41">
        <v>44246.291666666664</v>
      </c>
      <c r="AH412" s="40">
        <v>22.097300000000001</v>
      </c>
      <c r="AI412" s="40">
        <v>23.108000000000001</v>
      </c>
      <c r="AJ412" s="40">
        <v>23.562000000000001</v>
      </c>
      <c r="AK412" s="40">
        <v>22.782</v>
      </c>
      <c r="AL412" s="40">
        <v>22.802</v>
      </c>
      <c r="AM412" s="40">
        <f>('Pivottable ẨN'!$AN412-SONY!$O$4)/SONY!$O$8</f>
        <v>2.3315322048710607</v>
      </c>
      <c r="AN412" s="40">
        <v>9943000</v>
      </c>
    </row>
    <row r="413" spans="1:40">
      <c r="A413" s="93">
        <v>45281.291666666664</v>
      </c>
      <c r="B413" s="42">
        <v>193.73089999999999</v>
      </c>
      <c r="C413" s="42">
        <v>194.68</v>
      </c>
      <c r="D413" s="42">
        <v>197.08</v>
      </c>
      <c r="E413" s="42">
        <v>193.5</v>
      </c>
      <c r="F413" s="42">
        <v>196.1</v>
      </c>
      <c r="G413" s="42">
        <v>46482500</v>
      </c>
      <c r="H413" s="42">
        <f>('Pivottable ẨN'!$G413-AAPL!$O$4)/AAPL!$O$8</f>
        <v>-0.85884603539519178</v>
      </c>
      <c r="I413" s="43">
        <v>45281.291666666664</v>
      </c>
      <c r="J413" s="42">
        <v>46.457799999999999</v>
      </c>
      <c r="K413" s="42">
        <v>47.08</v>
      </c>
      <c r="L413" s="42">
        <v>47.12</v>
      </c>
      <c r="M413" s="42">
        <v>46.02</v>
      </c>
      <c r="N413" s="42">
        <v>46.48</v>
      </c>
      <c r="O413" s="42">
        <f>('Pivottable ẨN'!$P413-INTC!$O$4)/INTC!$O$8</f>
        <v>-0.45956439698557494</v>
      </c>
      <c r="P413" s="42">
        <v>28320500</v>
      </c>
      <c r="Q413" s="43">
        <v>45281.291666666664</v>
      </c>
      <c r="R413" s="42">
        <v>371.50959999999998</v>
      </c>
      <c r="S413" s="42">
        <v>373.54</v>
      </c>
      <c r="T413" s="42">
        <v>374.41</v>
      </c>
      <c r="U413" s="42">
        <v>370.04</v>
      </c>
      <c r="V413" s="42">
        <v>372.56</v>
      </c>
      <c r="W413" s="42">
        <v>17708000</v>
      </c>
      <c r="X413" s="42">
        <f>('Pivottable ẨN'!$W413-MSFT!$O$4)/MSFT!$O$8</f>
        <v>-0.85847950870791923</v>
      </c>
      <c r="Y413" s="43">
        <v>45281.291666666664</v>
      </c>
      <c r="Z413" s="42">
        <v>48.979500000000002</v>
      </c>
      <c r="AA413" s="42">
        <v>48.99</v>
      </c>
      <c r="AB413" s="42">
        <v>49.094999999999999</v>
      </c>
      <c r="AC413" s="42">
        <v>48.418999999999997</v>
      </c>
      <c r="AD413" s="42">
        <v>48.811</v>
      </c>
      <c r="AE413" s="42">
        <f>('Pivottable ẨN'!$AF413-NVDA!$O$4)/NVDA!$O$8</f>
        <v>-0.80452523061136194</v>
      </c>
      <c r="AF413" s="42">
        <v>300425000</v>
      </c>
      <c r="AG413" s="43">
        <v>45281.291666666664</v>
      </c>
      <c r="AH413" s="42">
        <v>18.490600000000001</v>
      </c>
      <c r="AI413" s="42">
        <v>18.552</v>
      </c>
      <c r="AJ413" s="42">
        <v>18.577999999999999</v>
      </c>
      <c r="AK413" s="42">
        <v>18.268000000000001</v>
      </c>
      <c r="AL413" s="42">
        <v>18.416</v>
      </c>
      <c r="AM413" s="42">
        <f>('Pivottable ẨN'!$AN413-SONY!$O$4)/SONY!$O$8</f>
        <v>-0.25679631836746841</v>
      </c>
      <c r="AN413" s="42">
        <v>3759000</v>
      </c>
    </row>
    <row r="414" spans="1:40">
      <c r="A414" s="92">
        <v>44678.291666666664</v>
      </c>
      <c r="B414" s="40">
        <v>154.24289999999999</v>
      </c>
      <c r="C414" s="40">
        <v>156.57</v>
      </c>
      <c r="D414" s="40">
        <v>159.79</v>
      </c>
      <c r="E414" s="40">
        <v>155.38</v>
      </c>
      <c r="F414" s="40">
        <v>155.91</v>
      </c>
      <c r="G414" s="40">
        <v>88063200</v>
      </c>
      <c r="H414" s="40">
        <f>('Pivottable ẨN'!$G414-AAPL!$O$4)/AAPL!$O$8</f>
        <v>-7.5317511547202842E-2</v>
      </c>
      <c r="I414" s="41">
        <v>44678.291666666664</v>
      </c>
      <c r="J414" s="40">
        <v>42.259500000000003</v>
      </c>
      <c r="K414" s="40">
        <v>45.22</v>
      </c>
      <c r="L414" s="40">
        <v>46.06</v>
      </c>
      <c r="M414" s="40">
        <v>45.01</v>
      </c>
      <c r="N414" s="40">
        <v>45.48</v>
      </c>
      <c r="O414" s="40">
        <f>('Pivottable ẨN'!$P414-INTC!$O$4)/INTC!$O$8</f>
        <v>-0.45954750757558177</v>
      </c>
      <c r="P414" s="40">
        <v>28320900</v>
      </c>
      <c r="Q414" s="41">
        <v>44678.291666666664</v>
      </c>
      <c r="R414" s="40">
        <v>277.185</v>
      </c>
      <c r="S414" s="40">
        <v>283.22000000000003</v>
      </c>
      <c r="T414" s="40">
        <v>290.97000000000003</v>
      </c>
      <c r="U414" s="40">
        <v>279.16000000000003</v>
      </c>
      <c r="V414" s="40">
        <v>282.10000000000002</v>
      </c>
      <c r="W414" s="40">
        <v>63477700</v>
      </c>
      <c r="X414" s="40">
        <f>('Pivottable ẨN'!$W414-MSFT!$O$4)/MSFT!$O$8</f>
        <v>2.7413634111965268</v>
      </c>
      <c r="Y414" s="41">
        <v>44678.291666666664</v>
      </c>
      <c r="Z414" s="40">
        <v>18.3888</v>
      </c>
      <c r="AA414" s="40">
        <v>18.414999999999999</v>
      </c>
      <c r="AB414" s="40">
        <v>19.167000000000002</v>
      </c>
      <c r="AC414" s="40">
        <v>18.29</v>
      </c>
      <c r="AD414" s="40">
        <v>18.597999999999999</v>
      </c>
      <c r="AE414" s="40">
        <f>('Pivottable ẨN'!$AF414-NVDA!$O$4)/NVDA!$O$8</f>
        <v>0.26325685745153315</v>
      </c>
      <c r="AF414" s="40">
        <v>499460000</v>
      </c>
      <c r="AG414" s="41">
        <v>44678.291666666664</v>
      </c>
      <c r="AH414" s="40">
        <v>16.634</v>
      </c>
      <c r="AI414" s="40">
        <v>17.09</v>
      </c>
      <c r="AJ414" s="40">
        <v>17.244</v>
      </c>
      <c r="AK414" s="40">
        <v>16.802</v>
      </c>
      <c r="AL414" s="40">
        <v>16.850000000000001</v>
      </c>
      <c r="AM414" s="40">
        <f>('Pivottable ẨN'!$AN414-SONY!$O$4)/SONY!$O$8</f>
        <v>0.45306868412485779</v>
      </c>
      <c r="AN414" s="40">
        <v>5455000</v>
      </c>
    </row>
    <row r="415" spans="1:40">
      <c r="A415" s="93">
        <v>45114.291666666664</v>
      </c>
      <c r="B415" s="42">
        <v>189.24520000000001</v>
      </c>
      <c r="C415" s="42">
        <v>190.68</v>
      </c>
      <c r="D415" s="42">
        <v>192.67</v>
      </c>
      <c r="E415" s="42">
        <v>190.24</v>
      </c>
      <c r="F415" s="42">
        <v>191.41</v>
      </c>
      <c r="G415" s="42">
        <v>46778000</v>
      </c>
      <c r="H415" s="42">
        <f>('Pivottable ẨN'!$G415-AAPL!$O$4)/AAPL!$O$8</f>
        <v>-0.85327776264372102</v>
      </c>
      <c r="I415" s="43">
        <v>45114.291666666664</v>
      </c>
      <c r="J415" s="42">
        <v>31.213799999999999</v>
      </c>
      <c r="K415" s="42">
        <v>31.85</v>
      </c>
      <c r="L415" s="42">
        <v>32.409999999999997</v>
      </c>
      <c r="M415" s="42">
        <v>31.82</v>
      </c>
      <c r="N415" s="42">
        <v>32</v>
      </c>
      <c r="O415" s="42">
        <f>('Pivottable ẨN'!$P415-INTC!$O$4)/INTC!$O$8</f>
        <v>-0.4585003641560072</v>
      </c>
      <c r="P415" s="42">
        <v>28345700</v>
      </c>
      <c r="Q415" s="43">
        <v>45114.291666666664</v>
      </c>
      <c r="R415" s="42">
        <v>334.00049999999999</v>
      </c>
      <c r="S415" s="42">
        <v>337.22</v>
      </c>
      <c r="T415" s="42">
        <v>341.79</v>
      </c>
      <c r="U415" s="42">
        <v>337</v>
      </c>
      <c r="V415" s="42">
        <v>339.32</v>
      </c>
      <c r="W415" s="42">
        <v>21185300</v>
      </c>
      <c r="X415" s="42">
        <f>('Pivottable ẨN'!$W415-MSFT!$O$4)/MSFT!$O$8</f>
        <v>-0.58498560804036559</v>
      </c>
      <c r="Y415" s="43">
        <v>45114.291666666664</v>
      </c>
      <c r="Z415" s="42">
        <v>42.486600000000003</v>
      </c>
      <c r="AA415" s="42">
        <v>42.503</v>
      </c>
      <c r="AB415" s="42">
        <v>43.213999999999999</v>
      </c>
      <c r="AC415" s="42">
        <v>42.18</v>
      </c>
      <c r="AD415" s="42">
        <v>42.322000000000003</v>
      </c>
      <c r="AE415" s="42">
        <f>('Pivottable ẨN'!$AF415-NVDA!$O$4)/NVDA!$O$8</f>
        <v>-0.50701512698327689</v>
      </c>
      <c r="AF415" s="42">
        <v>355881000</v>
      </c>
      <c r="AG415" s="43">
        <v>45114.291666666664</v>
      </c>
      <c r="AH415" s="42">
        <v>17.848800000000001</v>
      </c>
      <c r="AI415" s="42">
        <v>18.207999999999998</v>
      </c>
      <c r="AJ415" s="42">
        <v>18.372</v>
      </c>
      <c r="AK415" s="42">
        <v>18.128</v>
      </c>
      <c r="AL415" s="42">
        <v>18.128</v>
      </c>
      <c r="AM415" s="42">
        <f>('Pivottable ẨN'!$AN415-SONY!$O$4)/SONY!$O$8</f>
        <v>-0.31078958801458517</v>
      </c>
      <c r="AN415" s="42">
        <v>3630000</v>
      </c>
    </row>
    <row r="416" spans="1:40">
      <c r="A416" s="92">
        <v>44181.291666666664</v>
      </c>
      <c r="B416" s="40">
        <v>124.9796</v>
      </c>
      <c r="C416" s="40">
        <v>127.81</v>
      </c>
      <c r="D416" s="40">
        <v>128.37</v>
      </c>
      <c r="E416" s="40">
        <v>126.56</v>
      </c>
      <c r="F416" s="40">
        <v>127.41</v>
      </c>
      <c r="G416" s="40">
        <v>98208600</v>
      </c>
      <c r="H416" s="40">
        <f>('Pivottable ẨN'!$G416-AAPL!$O$4)/AAPL!$O$8</f>
        <v>0.11585796856369926</v>
      </c>
      <c r="I416" s="41">
        <v>44181.291666666664</v>
      </c>
      <c r="J416" s="40">
        <v>46.213799999999999</v>
      </c>
      <c r="K416" s="40">
        <v>51.12</v>
      </c>
      <c r="L416" s="40">
        <v>51.46</v>
      </c>
      <c r="M416" s="40">
        <v>50.68</v>
      </c>
      <c r="N416" s="40">
        <v>50.71</v>
      </c>
      <c r="O416" s="40">
        <f>('Pivottable ẨN'!$P416-INTC!$O$4)/INTC!$O$8</f>
        <v>-0.45827657947359812</v>
      </c>
      <c r="P416" s="40">
        <v>28351000</v>
      </c>
      <c r="Q416" s="41">
        <v>44181.291666666664</v>
      </c>
      <c r="R416" s="40">
        <v>212.3843</v>
      </c>
      <c r="S416" s="40">
        <v>219.28</v>
      </c>
      <c r="T416" s="40">
        <v>220.11</v>
      </c>
      <c r="U416" s="40">
        <v>214.72</v>
      </c>
      <c r="V416" s="40">
        <v>214.75</v>
      </c>
      <c r="W416" s="40">
        <v>35023300</v>
      </c>
      <c r="X416" s="40">
        <f>('Pivottable ẨN'!$W416-MSFT!$O$4)/MSFT!$O$8</f>
        <v>0.50339002749226225</v>
      </c>
      <c r="Y416" s="41">
        <v>44181.291666666664</v>
      </c>
      <c r="Z416" s="40">
        <v>13.209899999999999</v>
      </c>
      <c r="AA416" s="40">
        <v>13.2425</v>
      </c>
      <c r="AB416" s="40">
        <v>13.4373</v>
      </c>
      <c r="AC416" s="40">
        <v>13.2125</v>
      </c>
      <c r="AD416" s="40">
        <v>13.422499999999999</v>
      </c>
      <c r="AE416" s="40">
        <f>('Pivottable ẨN'!$AF416-NVDA!$O$4)/NVDA!$O$8</f>
        <v>-1.2192722120269639</v>
      </c>
      <c r="AF416" s="40">
        <v>223116000</v>
      </c>
      <c r="AG416" s="41">
        <v>44181.291666666664</v>
      </c>
      <c r="AH416" s="40">
        <v>18.190100000000001</v>
      </c>
      <c r="AI416" s="40">
        <v>19.021999999999998</v>
      </c>
      <c r="AJ416" s="40">
        <v>19.071999999999999</v>
      </c>
      <c r="AK416" s="40">
        <v>18.809999999999999</v>
      </c>
      <c r="AL416" s="40">
        <v>18.853999999999999</v>
      </c>
      <c r="AM416" s="40">
        <f>('Pivottable ẨN'!$AN416-SONY!$O$4)/SONY!$O$8</f>
        <v>-3.7056267478039598E-2</v>
      </c>
      <c r="AN416" s="40">
        <v>4284000</v>
      </c>
    </row>
    <row r="417" spans="1:40">
      <c r="A417" s="93">
        <v>43851.291666666664</v>
      </c>
      <c r="B417" s="42">
        <v>76.7273</v>
      </c>
      <c r="C417" s="42">
        <v>79.142499999999998</v>
      </c>
      <c r="D417" s="42">
        <v>79.754999999999995</v>
      </c>
      <c r="E417" s="42">
        <v>79</v>
      </c>
      <c r="F417" s="42">
        <v>79.297499999999999</v>
      </c>
      <c r="G417" s="42">
        <v>110843200</v>
      </c>
      <c r="H417" s="42">
        <f>('Pivottable ẨN'!$G417-AAPL!$O$4)/AAPL!$O$8</f>
        <v>0.35393884472523096</v>
      </c>
      <c r="I417" s="43">
        <v>43851.291666666664</v>
      </c>
      <c r="J417" s="42">
        <v>53.410699999999999</v>
      </c>
      <c r="K417" s="42">
        <v>60.55</v>
      </c>
      <c r="L417" s="42">
        <v>61.25</v>
      </c>
      <c r="M417" s="42">
        <v>59.79</v>
      </c>
      <c r="N417" s="42">
        <v>59.81</v>
      </c>
      <c r="O417" s="42">
        <f>('Pivottable ẨN'!$P417-INTC!$O$4)/INTC!$O$8</f>
        <v>-0.4579599030362268</v>
      </c>
      <c r="P417" s="42">
        <v>28358500</v>
      </c>
      <c r="Q417" s="43">
        <v>43851.291666666664</v>
      </c>
      <c r="R417" s="42">
        <v>159.5736</v>
      </c>
      <c r="S417" s="42">
        <v>166.5</v>
      </c>
      <c r="T417" s="42">
        <v>168.19</v>
      </c>
      <c r="U417" s="42">
        <v>166.43</v>
      </c>
      <c r="V417" s="42">
        <v>166.68</v>
      </c>
      <c r="W417" s="42">
        <v>29517200</v>
      </c>
      <c r="X417" s="42">
        <f>('Pivottable ẨN'!$W417-MSFT!$O$4)/MSFT!$O$8</f>
        <v>7.03285238930281E-2</v>
      </c>
      <c r="Y417" s="43">
        <v>43851.291666666664</v>
      </c>
      <c r="Z417" s="42">
        <v>6.173</v>
      </c>
      <c r="AA417" s="42">
        <v>6.1985000000000001</v>
      </c>
      <c r="AB417" s="42">
        <v>6.2323000000000004</v>
      </c>
      <c r="AC417" s="42">
        <v>6.1642000000000001</v>
      </c>
      <c r="AD417" s="42">
        <v>6.1952999999999996</v>
      </c>
      <c r="AE417" s="42">
        <f>('Pivottable ẨN'!$AF417-NVDA!$O$4)/NVDA!$O$8</f>
        <v>-1.247169149037676</v>
      </c>
      <c r="AF417" s="42">
        <v>217916000</v>
      </c>
      <c r="AG417" s="43">
        <v>43851.291666666664</v>
      </c>
      <c r="AH417" s="42">
        <v>13.7006</v>
      </c>
      <c r="AI417" s="42">
        <v>14.426</v>
      </c>
      <c r="AJ417" s="42">
        <v>14.5</v>
      </c>
      <c r="AK417" s="42">
        <v>14.422000000000001</v>
      </c>
      <c r="AL417" s="42">
        <v>14.5</v>
      </c>
      <c r="AM417" s="42">
        <f>('Pivottable ẨN'!$AN417-SONY!$O$4)/SONY!$O$8</f>
        <v>0.19398470031427412</v>
      </c>
      <c r="AN417" s="42">
        <v>4836000</v>
      </c>
    </row>
    <row r="418" spans="1:40">
      <c r="A418" s="92">
        <v>45212.291666666664</v>
      </c>
      <c r="B418" s="40">
        <v>177.7439</v>
      </c>
      <c r="C418" s="40">
        <v>178.85</v>
      </c>
      <c r="D418" s="40">
        <v>181.93</v>
      </c>
      <c r="E418" s="40">
        <v>178.14</v>
      </c>
      <c r="F418" s="40">
        <v>181.42</v>
      </c>
      <c r="G418" s="40">
        <v>51427100</v>
      </c>
      <c r="H418" s="40">
        <f>('Pivottable ẨN'!$G418-AAPL!$O$4)/AAPL!$O$8</f>
        <v>-0.76567215571017533</v>
      </c>
      <c r="I418" s="41">
        <v>45212.291666666664</v>
      </c>
      <c r="J418" s="40">
        <v>35.378300000000003</v>
      </c>
      <c r="K418" s="40">
        <v>35.97</v>
      </c>
      <c r="L418" s="40">
        <v>36.79</v>
      </c>
      <c r="M418" s="40">
        <v>35.86</v>
      </c>
      <c r="N418" s="40">
        <v>36.74</v>
      </c>
      <c r="O418" s="40">
        <f>('Pivottable ẨN'!$P418-INTC!$O$4)/INTC!$O$8</f>
        <v>-0.45662563964676889</v>
      </c>
      <c r="P418" s="40">
        <v>28390100</v>
      </c>
      <c r="Q418" s="41">
        <v>45212.291666666664</v>
      </c>
      <c r="R418" s="40">
        <v>325.28840000000002</v>
      </c>
      <c r="S418" s="40">
        <v>327.73</v>
      </c>
      <c r="T418" s="40">
        <v>333.83</v>
      </c>
      <c r="U418" s="40">
        <v>326.36</v>
      </c>
      <c r="V418" s="40">
        <v>332.38</v>
      </c>
      <c r="W418" s="40">
        <v>21072400</v>
      </c>
      <c r="X418" s="40">
        <f>('Pivottable ẨN'!$W418-MSFT!$O$4)/MSFT!$O$8</f>
        <v>-0.59386533121218477</v>
      </c>
      <c r="Y418" s="41">
        <v>45212.291666666664</v>
      </c>
      <c r="Z418" s="40">
        <v>45.447200000000002</v>
      </c>
      <c r="AA418" s="40">
        <v>45.460999999999999</v>
      </c>
      <c r="AB418" s="40">
        <v>47.116</v>
      </c>
      <c r="AC418" s="40">
        <v>45.28</v>
      </c>
      <c r="AD418" s="40">
        <v>46.96</v>
      </c>
      <c r="AE418" s="40">
        <f>('Pivottable ẨN'!$AF418-NVDA!$O$4)/NVDA!$O$8</f>
        <v>0.12728611350220731</v>
      </c>
      <c r="AF418" s="40">
        <v>474115000</v>
      </c>
      <c r="AG418" s="41">
        <v>45212.291666666664</v>
      </c>
      <c r="AH418" s="40">
        <v>16.973600000000001</v>
      </c>
      <c r="AI418" s="40">
        <v>17.03</v>
      </c>
      <c r="AJ418" s="40">
        <v>17.170000000000002</v>
      </c>
      <c r="AK418" s="40">
        <v>16.978000000000002</v>
      </c>
      <c r="AL418" s="40">
        <v>17.149999999999999</v>
      </c>
      <c r="AM418" s="40">
        <f>('Pivottable ẨN'!$AN418-SONY!$O$4)/SONY!$O$8</f>
        <v>-0.65776959218094044</v>
      </c>
      <c r="AN418" s="40">
        <v>2801000</v>
      </c>
    </row>
    <row r="419" spans="1:40">
      <c r="A419" s="93">
        <v>45489.291666666664</v>
      </c>
      <c r="B419" s="42">
        <v>234.29079999999999</v>
      </c>
      <c r="C419" s="42">
        <v>234.82</v>
      </c>
      <c r="D419" s="42">
        <v>236.27</v>
      </c>
      <c r="E419" s="42">
        <v>232.33</v>
      </c>
      <c r="F419" s="42">
        <v>235</v>
      </c>
      <c r="G419" s="42">
        <v>43234300</v>
      </c>
      <c r="H419" s="42">
        <f>('Pivottable ẨN'!$G419-AAPL!$O$4)/AAPL!$O$8</f>
        <v>-0.9200536954673656</v>
      </c>
      <c r="I419" s="43">
        <v>45489.291666666664</v>
      </c>
      <c r="J419" s="42">
        <v>34.1235</v>
      </c>
      <c r="K419" s="42">
        <v>34.340000000000003</v>
      </c>
      <c r="L419" s="42">
        <v>34.450000000000003</v>
      </c>
      <c r="M419" s="42">
        <v>33.840000000000003</v>
      </c>
      <c r="N419" s="42">
        <v>34.36</v>
      </c>
      <c r="O419" s="42">
        <f>('Pivottable ẨN'!$P419-INTC!$O$4)/INTC!$O$8</f>
        <v>-0.45578961385210859</v>
      </c>
      <c r="P419" s="42">
        <v>28409900</v>
      </c>
      <c r="Q419" s="43">
        <v>45489.291666666664</v>
      </c>
      <c r="R419" s="42">
        <v>448.71120000000002</v>
      </c>
      <c r="S419" s="42">
        <v>449.52</v>
      </c>
      <c r="T419" s="42">
        <v>454.3</v>
      </c>
      <c r="U419" s="42">
        <v>446.66</v>
      </c>
      <c r="V419" s="42">
        <v>454.22</v>
      </c>
      <c r="W419" s="42">
        <v>17175700</v>
      </c>
      <c r="X419" s="42">
        <f>('Pivottable ẨN'!$W419-MSFT!$O$4)/MSFT!$O$8</f>
        <v>-0.90034555515928638</v>
      </c>
      <c r="Y419" s="43">
        <v>45489.291666666664</v>
      </c>
      <c r="Z419" s="42">
        <v>126.3492</v>
      </c>
      <c r="AA419" s="42">
        <v>126.36</v>
      </c>
      <c r="AB419" s="42">
        <v>129.04</v>
      </c>
      <c r="AC419" s="42">
        <v>124.58</v>
      </c>
      <c r="AD419" s="42">
        <v>128.44</v>
      </c>
      <c r="AE419" s="42">
        <f>('Pivottable ẨN'!$AF419-NVDA!$O$4)/NVDA!$O$8</f>
        <v>-1.264049478326946</v>
      </c>
      <c r="AF419" s="42">
        <v>214769500</v>
      </c>
      <c r="AG419" s="43">
        <v>45489.291666666664</v>
      </c>
      <c r="AH419" s="42">
        <v>19.225999999999999</v>
      </c>
      <c r="AI419" s="42">
        <v>19.225999999999999</v>
      </c>
      <c r="AJ419" s="42">
        <v>19.251999999999999</v>
      </c>
      <c r="AK419" s="42">
        <v>19.062000000000001</v>
      </c>
      <c r="AL419" s="42">
        <v>19.122</v>
      </c>
      <c r="AM419" s="42">
        <f>('Pivottable ẨN'!$AN419-SONY!$O$4)/SONY!$O$8</f>
        <v>-0.46649110978766617</v>
      </c>
      <c r="AN419" s="42">
        <v>3258000</v>
      </c>
    </row>
    <row r="420" spans="1:40">
      <c r="A420" s="92">
        <v>45373.291666666664</v>
      </c>
      <c r="B420" s="40">
        <v>171.65889999999999</v>
      </c>
      <c r="C420" s="40">
        <v>172.28</v>
      </c>
      <c r="D420" s="40">
        <v>173.05</v>
      </c>
      <c r="E420" s="40">
        <v>170.06</v>
      </c>
      <c r="F420" s="40">
        <v>171.76</v>
      </c>
      <c r="G420" s="40">
        <v>71106600</v>
      </c>
      <c r="H420" s="40">
        <f>('Pivottable ẨN'!$G420-AAPL!$O$4)/AAPL!$O$8</f>
        <v>-0.39484026531231048</v>
      </c>
      <c r="I420" s="41">
        <v>45373.291666666664</v>
      </c>
      <c r="J420" s="40">
        <v>42.130499999999998</v>
      </c>
      <c r="K420" s="40">
        <v>42.57</v>
      </c>
      <c r="L420" s="40">
        <v>42.8</v>
      </c>
      <c r="M420" s="40">
        <v>42.09</v>
      </c>
      <c r="N420" s="40">
        <v>42.25</v>
      </c>
      <c r="O420" s="40">
        <f>('Pivottable ẨN'!$P420-INTC!$O$4)/INTC!$O$8</f>
        <v>-0.45471713631754435</v>
      </c>
      <c r="P420" s="40">
        <v>28435300</v>
      </c>
      <c r="Q420" s="41">
        <v>45373.291666666664</v>
      </c>
      <c r="R420" s="40">
        <v>427.19810000000001</v>
      </c>
      <c r="S420" s="40">
        <v>428.74</v>
      </c>
      <c r="T420" s="40">
        <v>429.86</v>
      </c>
      <c r="U420" s="40">
        <v>426.07</v>
      </c>
      <c r="V420" s="40">
        <v>429.7</v>
      </c>
      <c r="W420" s="40">
        <v>17636500</v>
      </c>
      <c r="X420" s="40">
        <f>('Pivottable ẨN'!$W420-MSFT!$O$4)/MSFT!$O$8</f>
        <v>-0.86410307121265861</v>
      </c>
      <c r="Y420" s="41">
        <v>45373.291666666664</v>
      </c>
      <c r="Z420" s="40">
        <v>94.273200000000003</v>
      </c>
      <c r="AA420" s="40">
        <v>94.289000000000001</v>
      </c>
      <c r="AB420" s="40">
        <v>94.778000000000006</v>
      </c>
      <c r="AC420" s="40">
        <v>90.834000000000003</v>
      </c>
      <c r="AD420" s="40">
        <v>91.141000000000005</v>
      </c>
      <c r="AE420" s="40">
        <f>('Pivottable ẨN'!$AF420-NVDA!$O$4)/NVDA!$O$8</f>
        <v>0.73138355487801676</v>
      </c>
      <c r="AF420" s="40">
        <v>586719000</v>
      </c>
      <c r="AG420" s="41">
        <v>45373.291666666664</v>
      </c>
      <c r="AH420" s="40">
        <v>17.665299999999998</v>
      </c>
      <c r="AI420" s="40">
        <v>17.724</v>
      </c>
      <c r="AJ420" s="40">
        <v>17.77</v>
      </c>
      <c r="AK420" s="40">
        <v>17.672000000000001</v>
      </c>
      <c r="AL420" s="40">
        <v>17.748000000000001</v>
      </c>
      <c r="AM420" s="40">
        <f>('Pivottable ẨN'!$AN420-SONY!$O$4)/SONY!$O$8</f>
        <v>-1.2041898520593199</v>
      </c>
      <c r="AN420" s="40">
        <v>1495500</v>
      </c>
    </row>
    <row r="421" spans="1:40">
      <c r="A421" s="93">
        <v>44606.291666666664</v>
      </c>
      <c r="B421" s="42">
        <v>166.3699</v>
      </c>
      <c r="C421" s="42">
        <v>168.88</v>
      </c>
      <c r="D421" s="42">
        <v>169.58</v>
      </c>
      <c r="E421" s="42">
        <v>166.56</v>
      </c>
      <c r="F421" s="42">
        <v>167.37</v>
      </c>
      <c r="G421" s="42">
        <v>86185500</v>
      </c>
      <c r="H421" s="42">
        <f>('Pivottable ẨN'!$G421-AAPL!$O$4)/AAPL!$O$8</f>
        <v>-0.11070006906137093</v>
      </c>
      <c r="I421" s="43">
        <v>44606.291666666664</v>
      </c>
      <c r="J421" s="42">
        <v>44.465000000000003</v>
      </c>
      <c r="K421" s="42">
        <v>47.58</v>
      </c>
      <c r="L421" s="42">
        <v>48.18</v>
      </c>
      <c r="M421" s="42">
        <v>47.11</v>
      </c>
      <c r="N421" s="42">
        <v>47.92</v>
      </c>
      <c r="O421" s="42">
        <f>('Pivottable ẨN'!$P421-INTC!$O$4)/INTC!$O$8</f>
        <v>-0.45380510817791486</v>
      </c>
      <c r="P421" s="42">
        <v>28456900</v>
      </c>
      <c r="Q421" s="43">
        <v>44606.291666666664</v>
      </c>
      <c r="R421" s="42">
        <v>288.1182</v>
      </c>
      <c r="S421" s="42">
        <v>295</v>
      </c>
      <c r="T421" s="42">
        <v>296.76</v>
      </c>
      <c r="U421" s="42">
        <v>291.35000000000002</v>
      </c>
      <c r="V421" s="42">
        <v>293.77</v>
      </c>
      <c r="W421" s="42">
        <v>36359500</v>
      </c>
      <c r="X421" s="42">
        <f>('Pivottable ẨN'!$W421-MSFT!$O$4)/MSFT!$O$8</f>
        <v>0.6084837927906217</v>
      </c>
      <c r="Y421" s="43">
        <v>44606.291666666664</v>
      </c>
      <c r="Z421" s="42">
        <v>24.228400000000001</v>
      </c>
      <c r="AA421" s="42">
        <v>24.266999999999999</v>
      </c>
      <c r="AB421" s="42">
        <v>24.875</v>
      </c>
      <c r="AC421" s="42">
        <v>23.754999999999999</v>
      </c>
      <c r="AD421" s="42">
        <v>23.934000000000001</v>
      </c>
      <c r="AE421" s="42">
        <f>('Pivottable ẨN'!$AF421-NVDA!$O$4)/NVDA!$O$8</f>
        <v>-5.3459214349311258E-2</v>
      </c>
      <c r="AF421" s="42">
        <v>440424000</v>
      </c>
      <c r="AG421" s="43">
        <v>44606.291666666664</v>
      </c>
      <c r="AH421" s="42">
        <v>20.5854</v>
      </c>
      <c r="AI421" s="42">
        <v>21.422000000000001</v>
      </c>
      <c r="AJ421" s="42">
        <v>21.576000000000001</v>
      </c>
      <c r="AK421" s="42">
        <v>21.225999999999999</v>
      </c>
      <c r="AL421" s="42">
        <v>21.405999999999999</v>
      </c>
      <c r="AM421" s="42">
        <f>('Pivottable ẨN'!$AN421-SONY!$O$4)/SONY!$O$8</f>
        <v>-0.1611570771708313</v>
      </c>
      <c r="AN421" s="42">
        <v>3987500</v>
      </c>
    </row>
    <row r="422" spans="1:40">
      <c r="A422" s="92">
        <v>44405.291666666664</v>
      </c>
      <c r="B422" s="40">
        <v>142.22239999999999</v>
      </c>
      <c r="C422" s="40">
        <v>144.97999999999999</v>
      </c>
      <c r="D422" s="40">
        <v>146.97</v>
      </c>
      <c r="E422" s="40">
        <v>142.54</v>
      </c>
      <c r="F422" s="40">
        <v>144.81</v>
      </c>
      <c r="G422" s="40">
        <v>118931200</v>
      </c>
      <c r="H422" s="40">
        <f>('Pivottable ẨN'!$G422-AAPL!$O$4)/AAPL!$O$8</f>
        <v>0.50634557912081679</v>
      </c>
      <c r="I422" s="41">
        <v>44405.291666666664</v>
      </c>
      <c r="J422" s="40">
        <v>48.565100000000001</v>
      </c>
      <c r="K422" s="40">
        <v>53.07</v>
      </c>
      <c r="L422" s="40">
        <v>53.92</v>
      </c>
      <c r="M422" s="40">
        <v>52.94</v>
      </c>
      <c r="N422" s="40">
        <v>53.03</v>
      </c>
      <c r="O422" s="40">
        <f>('Pivottable ẨN'!$P422-INTC!$O$4)/INTC!$O$8</f>
        <v>-0.45288041298079057</v>
      </c>
      <c r="P422" s="40">
        <v>28478800</v>
      </c>
      <c r="Q422" s="41">
        <v>44405.291666666664</v>
      </c>
      <c r="R422" s="40">
        <v>278.49930000000001</v>
      </c>
      <c r="S422" s="40">
        <v>286.22000000000003</v>
      </c>
      <c r="T422" s="40">
        <v>290.14999999999998</v>
      </c>
      <c r="U422" s="40">
        <v>283.83</v>
      </c>
      <c r="V422" s="40">
        <v>288.99</v>
      </c>
      <c r="W422" s="40">
        <v>33566900</v>
      </c>
      <c r="X422" s="40">
        <f>('Pivottable ẨN'!$W422-MSFT!$O$4)/MSFT!$O$8</f>
        <v>0.38884238508803337</v>
      </c>
      <c r="Y422" s="41">
        <v>44405.291666666664</v>
      </c>
      <c r="Z422" s="40">
        <v>19.466100000000001</v>
      </c>
      <c r="AA422" s="40">
        <v>19.503</v>
      </c>
      <c r="AB422" s="40">
        <v>19.646000000000001</v>
      </c>
      <c r="AC422" s="40">
        <v>18.995000000000001</v>
      </c>
      <c r="AD422" s="40">
        <v>19.318999999999999</v>
      </c>
      <c r="AE422" s="40">
        <f>('Pivottable ẨN'!$AF422-NVDA!$O$4)/NVDA!$O$8</f>
        <v>-1.3315305595171847</v>
      </c>
      <c r="AF422" s="40">
        <v>202191000</v>
      </c>
      <c r="AG422" s="41">
        <v>44405.291666666664</v>
      </c>
      <c r="AH422" s="40">
        <v>19.775099999999998</v>
      </c>
      <c r="AI422" s="40">
        <v>20.626000000000001</v>
      </c>
      <c r="AJ422" s="40">
        <v>20.672000000000001</v>
      </c>
      <c r="AK422" s="40">
        <v>20.265999999999998</v>
      </c>
      <c r="AL422" s="40">
        <v>20.28</v>
      </c>
      <c r="AM422" s="40">
        <f>('Pivottable ẨN'!$AN422-SONY!$O$4)/SONY!$O$8</f>
        <v>-2.8475941681404757E-2</v>
      </c>
      <c r="AN422" s="40">
        <v>4304500</v>
      </c>
    </row>
    <row r="423" spans="1:40">
      <c r="A423" s="93">
        <v>44903.291666666664</v>
      </c>
      <c r="B423" s="42">
        <v>141.16550000000001</v>
      </c>
      <c r="C423" s="42">
        <v>142.65</v>
      </c>
      <c r="D423" s="42">
        <v>143.52000000000001</v>
      </c>
      <c r="E423" s="42">
        <v>141.1</v>
      </c>
      <c r="F423" s="42">
        <v>142.36000000000001</v>
      </c>
      <c r="G423" s="42">
        <v>62128300</v>
      </c>
      <c r="H423" s="42">
        <f>('Pivottable ẨN'!$G423-AAPL!$O$4)/AAPL!$O$8</f>
        <v>-0.56402342350022938</v>
      </c>
      <c r="I423" s="43">
        <v>44903.291666666664</v>
      </c>
      <c r="J423" s="42">
        <v>27.424099999999999</v>
      </c>
      <c r="K423" s="42">
        <v>28.44</v>
      </c>
      <c r="L423" s="42">
        <v>28.6</v>
      </c>
      <c r="M423" s="42">
        <v>28.07</v>
      </c>
      <c r="N423" s="42">
        <v>28.32</v>
      </c>
      <c r="O423" s="42">
        <f>('Pivottable ẨN'!$P423-INTC!$O$4)/INTC!$O$8</f>
        <v>-0.45257218124841581</v>
      </c>
      <c r="P423" s="42">
        <v>28486100</v>
      </c>
      <c r="Q423" s="43">
        <v>44903.291666666664</v>
      </c>
      <c r="R423" s="42">
        <v>243.89269999999999</v>
      </c>
      <c r="S423" s="42">
        <v>247.4</v>
      </c>
      <c r="T423" s="42">
        <v>248.74</v>
      </c>
      <c r="U423" s="42">
        <v>243.06</v>
      </c>
      <c r="V423" s="42">
        <v>244.84</v>
      </c>
      <c r="W423" s="42">
        <v>22611800</v>
      </c>
      <c r="X423" s="42">
        <f>('Pivottable ẨN'!$W423-MSFT!$O$4)/MSFT!$O$8</f>
        <v>-0.47278963722902773</v>
      </c>
      <c r="Y423" s="43">
        <v>44903.291666666664</v>
      </c>
      <c r="Z423" s="42">
        <v>17.157699999999998</v>
      </c>
      <c r="AA423" s="42">
        <v>17.169</v>
      </c>
      <c r="AB423" s="42">
        <v>17.178999999999998</v>
      </c>
      <c r="AC423" s="42">
        <v>15.959</v>
      </c>
      <c r="AD423" s="42">
        <v>16.273</v>
      </c>
      <c r="AE423" s="42">
        <f>('Pivottable ẨN'!$AF423-NVDA!$O$4)/NVDA!$O$8</f>
        <v>0.34907212753294636</v>
      </c>
      <c r="AF423" s="42">
        <v>515456000</v>
      </c>
      <c r="AG423" s="43">
        <v>44903.291666666664</v>
      </c>
      <c r="AH423" s="42">
        <v>15.475</v>
      </c>
      <c r="AI423" s="42">
        <v>15.837999999999999</v>
      </c>
      <c r="AJ423" s="42">
        <v>15.878</v>
      </c>
      <c r="AK423" s="42">
        <v>15.577999999999999</v>
      </c>
      <c r="AL423" s="42">
        <v>15.686</v>
      </c>
      <c r="AM423" s="42">
        <f>('Pivottable ẨN'!$AN423-SONY!$O$4)/SONY!$O$8</f>
        <v>0.33587399031716242</v>
      </c>
      <c r="AN423" s="42">
        <v>5175000</v>
      </c>
    </row>
    <row r="424" spans="1:40">
      <c r="A424" s="92">
        <v>44256.291666666664</v>
      </c>
      <c r="B424" s="40">
        <v>125.1468</v>
      </c>
      <c r="C424" s="40">
        <v>127.79</v>
      </c>
      <c r="D424" s="40">
        <v>127.93</v>
      </c>
      <c r="E424" s="40">
        <v>122.79</v>
      </c>
      <c r="F424" s="40">
        <v>123.75</v>
      </c>
      <c r="G424" s="40">
        <v>116307900</v>
      </c>
      <c r="H424" s="40">
        <f>('Pivottable ẨN'!$G424-AAPL!$O$4)/AAPL!$O$8</f>
        <v>0.45691326132408827</v>
      </c>
      <c r="I424" s="41">
        <v>44256.291666666664</v>
      </c>
      <c r="J424" s="40">
        <v>57.190199999999997</v>
      </c>
      <c r="K424" s="40">
        <v>62.88</v>
      </c>
      <c r="L424" s="40">
        <v>63.08</v>
      </c>
      <c r="M424" s="40">
        <v>61.65</v>
      </c>
      <c r="N424" s="40">
        <v>61.72</v>
      </c>
      <c r="O424" s="40">
        <f>('Pivottable ẨN'!$P424-INTC!$O$4)/INTC!$O$8</f>
        <v>-0.45217950246607536</v>
      </c>
      <c r="P424" s="40">
        <v>28495400</v>
      </c>
      <c r="Q424" s="41">
        <v>44256.291666666664</v>
      </c>
      <c r="R424" s="40">
        <v>230.01750000000001</v>
      </c>
      <c r="S424" s="40">
        <v>236.94</v>
      </c>
      <c r="T424" s="40">
        <v>237.47</v>
      </c>
      <c r="U424" s="40">
        <v>233.15</v>
      </c>
      <c r="V424" s="40">
        <v>235.9</v>
      </c>
      <c r="W424" s="40">
        <v>25324000</v>
      </c>
      <c r="X424" s="40">
        <f>('Pivottable ẨN'!$W424-MSFT!$O$4)/MSFT!$O$8</f>
        <v>-0.25947178792337711</v>
      </c>
      <c r="Y424" s="41">
        <v>44256.291666666664</v>
      </c>
      <c r="Z424" s="40">
        <v>13.807700000000001</v>
      </c>
      <c r="AA424" s="40">
        <v>13.841799999999999</v>
      </c>
      <c r="AB424" s="40">
        <v>13.925000000000001</v>
      </c>
      <c r="AC424" s="40">
        <v>13.5533</v>
      </c>
      <c r="AD424" s="40">
        <v>13.875</v>
      </c>
      <c r="AE424" s="40">
        <f>('Pivottable ẨN'!$AF424-NVDA!$O$4)/NVDA!$O$8</f>
        <v>-0.52148398065979418</v>
      </c>
      <c r="AF424" s="40">
        <v>353184000</v>
      </c>
      <c r="AG424" s="41">
        <v>44256.291666666664</v>
      </c>
      <c r="AH424" s="40">
        <v>20.6706</v>
      </c>
      <c r="AI424" s="40">
        <v>21.616</v>
      </c>
      <c r="AJ424" s="40">
        <v>21.712</v>
      </c>
      <c r="AK424" s="40">
        <v>21.37</v>
      </c>
      <c r="AL424" s="40">
        <v>21.466000000000001</v>
      </c>
      <c r="AM424" s="40">
        <f>('Pivottable ẨN'!$AN424-SONY!$O$4)/SONY!$O$8</f>
        <v>0.12785340880850316</v>
      </c>
      <c r="AN424" s="40">
        <v>4678000</v>
      </c>
    </row>
    <row r="425" spans="1:40">
      <c r="A425" s="93">
        <v>45022.291666666664</v>
      </c>
      <c r="B425" s="42">
        <v>163.1953</v>
      </c>
      <c r="C425" s="42">
        <v>164.66</v>
      </c>
      <c r="D425" s="42">
        <v>164.96</v>
      </c>
      <c r="E425" s="42">
        <v>162</v>
      </c>
      <c r="F425" s="42">
        <v>162.43</v>
      </c>
      <c r="G425" s="42">
        <v>45390100</v>
      </c>
      <c r="H425" s="42">
        <f>('Pivottable ẨN'!$G425-AAPL!$O$4)/AAPL!$O$8</f>
        <v>-0.87943074319115344</v>
      </c>
      <c r="I425" s="43">
        <v>45022.291666666664</v>
      </c>
      <c r="J425" s="42">
        <v>32.023499999999999</v>
      </c>
      <c r="K425" s="42">
        <v>32.81</v>
      </c>
      <c r="L425" s="42">
        <v>33</v>
      </c>
      <c r="M425" s="42">
        <v>32.46</v>
      </c>
      <c r="N425" s="42">
        <v>32.6</v>
      </c>
      <c r="O425" s="42">
        <f>('Pivottable ẨN'!$P425-INTC!$O$4)/INTC!$O$8</f>
        <v>-0.44979387330454462</v>
      </c>
      <c r="P425" s="42">
        <v>28551900</v>
      </c>
      <c r="Q425" s="43">
        <v>45022.291666666664</v>
      </c>
      <c r="R425" s="42">
        <v>288.18610000000001</v>
      </c>
      <c r="S425" s="42">
        <v>291.60000000000002</v>
      </c>
      <c r="T425" s="42">
        <v>292.08</v>
      </c>
      <c r="U425" s="42">
        <v>282.02999999999997</v>
      </c>
      <c r="V425" s="42">
        <v>283.20999999999998</v>
      </c>
      <c r="W425" s="42">
        <v>29770300</v>
      </c>
      <c r="X425" s="42">
        <f>('Pivottable ẨN'!$W425-MSFT!$O$4)/MSFT!$O$8</f>
        <v>9.0235148647566918E-2</v>
      </c>
      <c r="Y425" s="43">
        <v>45022.291666666664</v>
      </c>
      <c r="Z425" s="42">
        <v>27.023800000000001</v>
      </c>
      <c r="AA425" s="42">
        <v>27.036999999999999</v>
      </c>
      <c r="AB425" s="42">
        <v>27.08</v>
      </c>
      <c r="AC425" s="42">
        <v>26.427</v>
      </c>
      <c r="AD425" s="42">
        <v>26.584</v>
      </c>
      <c r="AE425" s="42">
        <f>('Pivottable ẨN'!$AF425-NVDA!$O$4)/NVDA!$O$8</f>
        <v>-0.28291152126241709</v>
      </c>
      <c r="AF425" s="42">
        <v>397654000</v>
      </c>
      <c r="AG425" s="43">
        <v>45022.291666666664</v>
      </c>
      <c r="AH425" s="42">
        <v>17.286100000000001</v>
      </c>
      <c r="AI425" s="42">
        <v>17.634</v>
      </c>
      <c r="AJ425" s="42">
        <v>17.667999999999999</v>
      </c>
      <c r="AK425" s="42">
        <v>17.443999999999999</v>
      </c>
      <c r="AL425" s="42">
        <v>17.649999999999999</v>
      </c>
      <c r="AM425" s="42">
        <f>('Pivottable ẨN'!$AN425-SONY!$O$4)/SONY!$O$8</f>
        <v>-0.16450549699390832</v>
      </c>
      <c r="AN425" s="42">
        <v>3979500</v>
      </c>
    </row>
    <row r="426" spans="1:40">
      <c r="A426" s="92">
        <v>44637.291666666664</v>
      </c>
      <c r="B426" s="40">
        <v>158.23269999999999</v>
      </c>
      <c r="C426" s="40">
        <v>160.62</v>
      </c>
      <c r="D426" s="40">
        <v>161</v>
      </c>
      <c r="E426" s="40">
        <v>157.63</v>
      </c>
      <c r="F426" s="40">
        <v>158.61000000000001</v>
      </c>
      <c r="G426" s="40">
        <v>75615400</v>
      </c>
      <c r="H426" s="40">
        <f>('Pivottable ẨN'!$G426-AAPL!$O$4)/AAPL!$O$8</f>
        <v>-0.30987841021305018</v>
      </c>
      <c r="I426" s="41">
        <v>44637.291666666664</v>
      </c>
      <c r="J426" s="40">
        <v>44.053800000000003</v>
      </c>
      <c r="K426" s="40">
        <v>47.14</v>
      </c>
      <c r="L426" s="40">
        <v>47.29</v>
      </c>
      <c r="M426" s="40">
        <v>45.73</v>
      </c>
      <c r="N426" s="40">
        <v>46.32</v>
      </c>
      <c r="O426" s="40">
        <f>('Pivottable ẨN'!$P426-INTC!$O$4)/INTC!$O$8</f>
        <v>-0.44966298037709779</v>
      </c>
      <c r="P426" s="40">
        <v>28555000</v>
      </c>
      <c r="Q426" s="41">
        <v>44637.291666666664</v>
      </c>
      <c r="R426" s="40">
        <v>288.92919999999998</v>
      </c>
      <c r="S426" s="40">
        <v>295.22000000000003</v>
      </c>
      <c r="T426" s="40">
        <v>295.61</v>
      </c>
      <c r="U426" s="40">
        <v>289.37</v>
      </c>
      <c r="V426" s="40">
        <v>293.29000000000002</v>
      </c>
      <c r="W426" s="40">
        <v>30816600</v>
      </c>
      <c r="X426" s="40">
        <f>('Pivottable ẨN'!$W426-MSFT!$O$4)/MSFT!$O$8</f>
        <v>0.17252792415398321</v>
      </c>
      <c r="Y426" s="41">
        <v>44637.291666666664</v>
      </c>
      <c r="Z426" s="40">
        <v>24.730799999999999</v>
      </c>
      <c r="AA426" s="40">
        <v>24.765999999999998</v>
      </c>
      <c r="AB426" s="40">
        <v>24.841999999999999</v>
      </c>
      <c r="AC426" s="40">
        <v>23.905999999999999</v>
      </c>
      <c r="AD426" s="40">
        <v>24.12</v>
      </c>
      <c r="AE426" s="40">
        <f>('Pivottable ẨN'!$AF426-NVDA!$O$4)/NVDA!$O$8</f>
        <v>0.11562304791349812</v>
      </c>
      <c r="AF426" s="40">
        <v>471941000</v>
      </c>
      <c r="AG426" s="41">
        <v>44637.291666666664</v>
      </c>
      <c r="AH426" s="40">
        <v>20.1068</v>
      </c>
      <c r="AI426" s="40">
        <v>20.923999999999999</v>
      </c>
      <c r="AJ426" s="40">
        <v>20.95</v>
      </c>
      <c r="AK426" s="40">
        <v>20.454000000000001</v>
      </c>
      <c r="AL426" s="40">
        <v>20.518000000000001</v>
      </c>
      <c r="AM426" s="40">
        <f>('Pivottable ẨN'!$AN426-SONY!$O$4)/SONY!$O$8</f>
        <v>-0.86160464891075339</v>
      </c>
      <c r="AN426" s="40">
        <v>2314000</v>
      </c>
    </row>
    <row r="427" spans="1:40">
      <c r="A427" s="93">
        <v>44196.291666666664</v>
      </c>
      <c r="B427" s="42">
        <v>129.7516</v>
      </c>
      <c r="C427" s="42">
        <v>132.69</v>
      </c>
      <c r="D427" s="42">
        <v>134.74</v>
      </c>
      <c r="E427" s="42">
        <v>131.72</v>
      </c>
      <c r="F427" s="42">
        <v>134.08000000000001</v>
      </c>
      <c r="G427" s="42">
        <v>99116600</v>
      </c>
      <c r="H427" s="42">
        <f>('Pivottable ẨN'!$G427-AAPL!$O$4)/AAPL!$O$8</f>
        <v>0.13296792341424227</v>
      </c>
      <c r="I427" s="43">
        <v>44196.291666666664</v>
      </c>
      <c r="J427" s="42">
        <v>45.038499999999999</v>
      </c>
      <c r="K427" s="42">
        <v>49.82</v>
      </c>
      <c r="L427" s="42">
        <v>50.19</v>
      </c>
      <c r="M427" s="42">
        <v>48.72</v>
      </c>
      <c r="N427" s="42">
        <v>48.75</v>
      </c>
      <c r="O427" s="42">
        <f>('Pivottable ẨN'!$P427-INTC!$O$4)/INTC!$O$8</f>
        <v>-0.4487425075324718</v>
      </c>
      <c r="P427" s="42">
        <v>28576800</v>
      </c>
      <c r="Q427" s="43">
        <v>44196.291666666664</v>
      </c>
      <c r="R427" s="42">
        <v>215.4255</v>
      </c>
      <c r="S427" s="42">
        <v>222.42</v>
      </c>
      <c r="T427" s="42">
        <v>223</v>
      </c>
      <c r="U427" s="42">
        <v>219.68</v>
      </c>
      <c r="V427" s="42">
        <v>221.7</v>
      </c>
      <c r="W427" s="42">
        <v>20942100</v>
      </c>
      <c r="X427" s="42">
        <f>('Pivottable ẨN'!$W427-MSFT!$O$4)/MSFT!$O$8</f>
        <v>-0.60411358567886364</v>
      </c>
      <c r="Y427" s="43">
        <v>44196.291666666664</v>
      </c>
      <c r="Z427" s="42">
        <v>13.0228</v>
      </c>
      <c r="AA427" s="42">
        <v>13.055</v>
      </c>
      <c r="AB427" s="42">
        <v>13.151</v>
      </c>
      <c r="AC427" s="42">
        <v>12.914999999999999</v>
      </c>
      <c r="AD427" s="42">
        <v>13.1365</v>
      </c>
      <c r="AE427" s="42">
        <f>('Pivottable ẨN'!$AF427-NVDA!$O$4)/NVDA!$O$8</f>
        <v>-1.3839285179371124</v>
      </c>
      <c r="AF427" s="42">
        <v>192424000</v>
      </c>
      <c r="AG427" s="43">
        <v>44196.291666666664</v>
      </c>
      <c r="AH427" s="42">
        <v>19.335699999999999</v>
      </c>
      <c r="AI427" s="42">
        <v>20.22</v>
      </c>
      <c r="AJ427" s="42">
        <v>20.28</v>
      </c>
      <c r="AK427" s="42">
        <v>20.122</v>
      </c>
      <c r="AL427" s="42">
        <v>20.186</v>
      </c>
      <c r="AM427" s="42">
        <f>('Pivottable ẨN'!$AN427-SONY!$O$4)/SONY!$O$8</f>
        <v>-0.4265193481496844</v>
      </c>
      <c r="AN427" s="42">
        <v>3353500</v>
      </c>
    </row>
    <row r="428" spans="1:40">
      <c r="A428" s="92">
        <v>44581.291666666664</v>
      </c>
      <c r="B428" s="40">
        <v>161.8586</v>
      </c>
      <c r="C428" s="40">
        <v>164.51</v>
      </c>
      <c r="D428" s="40">
        <v>169.68</v>
      </c>
      <c r="E428" s="40">
        <v>164.18</v>
      </c>
      <c r="F428" s="40">
        <v>166.98</v>
      </c>
      <c r="G428" s="40">
        <v>91420500</v>
      </c>
      <c r="H428" s="40">
        <f>('Pivottable ẨN'!$G428-AAPL!$O$4)/AAPL!$O$8</f>
        <v>-1.2054018794198368E-2</v>
      </c>
      <c r="I428" s="41">
        <v>44581.291666666664</v>
      </c>
      <c r="J428" s="40">
        <v>48.2654</v>
      </c>
      <c r="K428" s="40">
        <v>52.04</v>
      </c>
      <c r="L428" s="40">
        <v>54.09</v>
      </c>
      <c r="M428" s="40">
        <v>51.94</v>
      </c>
      <c r="N428" s="40">
        <v>53.86</v>
      </c>
      <c r="O428" s="40">
        <f>('Pivottable ẨN'!$P428-INTC!$O$4)/INTC!$O$8</f>
        <v>-0.4484976110875713</v>
      </c>
      <c r="P428" s="40">
        <v>28582600</v>
      </c>
      <c r="Q428" s="41">
        <v>44581.291666666664</v>
      </c>
      <c r="R428" s="40">
        <v>294.56420000000003</v>
      </c>
      <c r="S428" s="40">
        <v>301.60000000000002</v>
      </c>
      <c r="T428" s="40">
        <v>311.64999999999998</v>
      </c>
      <c r="U428" s="40">
        <v>301.14</v>
      </c>
      <c r="V428" s="40">
        <v>309.07</v>
      </c>
      <c r="W428" s="40">
        <v>35380700</v>
      </c>
      <c r="X428" s="40">
        <f>('Pivottable ẨN'!$W428-MSFT!$O$4)/MSFT!$O$8</f>
        <v>0.5314999748935747</v>
      </c>
      <c r="Y428" s="41">
        <v>44581.291666666664</v>
      </c>
      <c r="Z428" s="40">
        <v>24.111599999999999</v>
      </c>
      <c r="AA428" s="40">
        <v>24.15</v>
      </c>
      <c r="AB428" s="40">
        <v>25.579000000000001</v>
      </c>
      <c r="AC428" s="40">
        <v>24.077999999999999</v>
      </c>
      <c r="AD428" s="40">
        <v>25.303999999999998</v>
      </c>
      <c r="AE428" s="40">
        <f>('Pivottable ẨN'!$AF428-NVDA!$O$4)/NVDA!$O$8</f>
        <v>-8.1586837569919482E-2</v>
      </c>
      <c r="AF428" s="40">
        <v>435181000</v>
      </c>
      <c r="AG428" s="41">
        <v>44581.291666666664</v>
      </c>
      <c r="AH428" s="40">
        <v>21.8384</v>
      </c>
      <c r="AI428" s="40">
        <v>22.725999999999999</v>
      </c>
      <c r="AJ428" s="40">
        <v>23.148</v>
      </c>
      <c r="AK428" s="40">
        <v>22.7</v>
      </c>
      <c r="AL428" s="40">
        <v>22.936</v>
      </c>
      <c r="AM428" s="40">
        <f>('Pivottable ẨN'!$AN428-SONY!$O$4)/SONY!$O$8</f>
        <v>1.8257115353474898</v>
      </c>
      <c r="AN428" s="40">
        <v>8734500</v>
      </c>
    </row>
    <row r="429" spans="1:40">
      <c r="A429" s="93">
        <v>44698.291666666664</v>
      </c>
      <c r="B429" s="42">
        <v>147.23779999999999</v>
      </c>
      <c r="C429" s="42">
        <v>149.24</v>
      </c>
      <c r="D429" s="42">
        <v>149.77000000000001</v>
      </c>
      <c r="E429" s="42">
        <v>146.68</v>
      </c>
      <c r="F429" s="42">
        <v>148.86000000000001</v>
      </c>
      <c r="G429" s="42">
        <v>78336300</v>
      </c>
      <c r="H429" s="42">
        <f>('Pivottable ẨN'!$G429-AAPL!$O$4)/AAPL!$O$8</f>
        <v>-0.25860696070551437</v>
      </c>
      <c r="I429" s="43">
        <v>44698.291666666664</v>
      </c>
      <c r="J429" s="42">
        <v>41.821199999999997</v>
      </c>
      <c r="K429" s="42">
        <v>44.4</v>
      </c>
      <c r="L429" s="42">
        <v>44.42</v>
      </c>
      <c r="M429" s="42">
        <v>43.65</v>
      </c>
      <c r="N429" s="42">
        <v>43.82</v>
      </c>
      <c r="O429" s="42">
        <f>('Pivottable ẨN'!$P429-INTC!$O$4)/INTC!$O$8</f>
        <v>-0.44790648173781145</v>
      </c>
      <c r="P429" s="42">
        <v>28596600</v>
      </c>
      <c r="Q429" s="43">
        <v>44698.291666666664</v>
      </c>
      <c r="R429" s="42">
        <v>261.13440000000003</v>
      </c>
      <c r="S429" s="42">
        <v>266.82</v>
      </c>
      <c r="T429" s="42">
        <v>268.33</v>
      </c>
      <c r="U429" s="42">
        <v>262.45999999999998</v>
      </c>
      <c r="V429" s="42">
        <v>266.11</v>
      </c>
      <c r="W429" s="42">
        <v>28828800</v>
      </c>
      <c r="X429" s="42">
        <f>('Pivottable ẨN'!$W429-MSFT!$O$4)/MSFT!$O$8</f>
        <v>1.6185021399845484E-2</v>
      </c>
      <c r="Y429" s="43">
        <v>44698.291666666664</v>
      </c>
      <c r="Z429" s="42">
        <v>18.151199999999999</v>
      </c>
      <c r="AA429" s="42">
        <v>18.177</v>
      </c>
      <c r="AB429" s="42">
        <v>18.370999999999999</v>
      </c>
      <c r="AC429" s="42">
        <v>17.634</v>
      </c>
      <c r="AD429" s="42">
        <v>18.074000000000002</v>
      </c>
      <c r="AE429" s="42">
        <f>('Pivottable ẨN'!$AF429-NVDA!$O$4)/NVDA!$O$8</f>
        <v>0.72661425160830084</v>
      </c>
      <c r="AF429" s="42">
        <v>585830000</v>
      </c>
      <c r="AG429" s="43">
        <v>44698.291666666664</v>
      </c>
      <c r="AH429" s="42">
        <v>17.07</v>
      </c>
      <c r="AI429" s="42">
        <v>17.538</v>
      </c>
      <c r="AJ429" s="42">
        <v>17.588000000000001</v>
      </c>
      <c r="AK429" s="42">
        <v>17.361999999999998</v>
      </c>
      <c r="AL429" s="42">
        <v>17.494</v>
      </c>
      <c r="AM429" s="42">
        <f>('Pivottable ẨN'!$AN429-SONY!$O$4)/SONY!$O$8</f>
        <v>-0.65337479116315178</v>
      </c>
      <c r="AN429" s="42">
        <v>2811500</v>
      </c>
    </row>
    <row r="430" spans="1:40">
      <c r="A430" s="92">
        <v>44069.291666666664</v>
      </c>
      <c r="B430" s="40">
        <v>123.5076</v>
      </c>
      <c r="C430" s="40">
        <v>126.52249999999999</v>
      </c>
      <c r="D430" s="40">
        <v>126.99250000000001</v>
      </c>
      <c r="E430" s="40">
        <v>125.0825</v>
      </c>
      <c r="F430" s="40">
        <v>126.18</v>
      </c>
      <c r="G430" s="40">
        <v>163022400</v>
      </c>
      <c r="H430" s="40">
        <f>('Pivottable ẨN'!$G430-AAPL!$O$4)/AAPL!$O$8</f>
        <v>1.3371808669030438</v>
      </c>
      <c r="I430" s="41">
        <v>44069.291666666664</v>
      </c>
      <c r="J430" s="40">
        <v>44.470999999999997</v>
      </c>
      <c r="K430" s="40">
        <v>49.55</v>
      </c>
      <c r="L430" s="40">
        <v>49.67</v>
      </c>
      <c r="M430" s="40">
        <v>49.23</v>
      </c>
      <c r="N430" s="40">
        <v>49.39</v>
      </c>
      <c r="O430" s="40">
        <f>('Pivottable ẨN'!$P430-INTC!$O$4)/INTC!$O$8</f>
        <v>-0.44706201123815459</v>
      </c>
      <c r="P430" s="40">
        <v>28616600</v>
      </c>
      <c r="Q430" s="41">
        <v>44069.291666666664</v>
      </c>
      <c r="R430" s="40">
        <v>213.6362</v>
      </c>
      <c r="S430" s="40">
        <v>221.15</v>
      </c>
      <c r="T430" s="40">
        <v>222.09</v>
      </c>
      <c r="U430" s="40">
        <v>217.36</v>
      </c>
      <c r="V430" s="40">
        <v>217.88</v>
      </c>
      <c r="W430" s="40">
        <v>39600800</v>
      </c>
      <c r="X430" s="40">
        <f>('Pivottable ẨN'!$W430-MSFT!$O$4)/MSFT!$O$8</f>
        <v>0.86341600463134338</v>
      </c>
      <c r="Y430" s="41">
        <v>44069.291666666664</v>
      </c>
      <c r="Z430" s="40">
        <v>12.734</v>
      </c>
      <c r="AA430" s="40">
        <v>12.773</v>
      </c>
      <c r="AB430" s="40">
        <v>12.868499999999999</v>
      </c>
      <c r="AC430" s="40">
        <v>12.6777</v>
      </c>
      <c r="AD430" s="40">
        <v>12.799200000000001</v>
      </c>
      <c r="AE430" s="40">
        <f>('Pivottable ẨN'!$AF430-NVDA!$O$4)/NVDA!$O$8</f>
        <v>-0.69283555145251341</v>
      </c>
      <c r="AF430" s="40">
        <v>321244000</v>
      </c>
      <c r="AG430" s="41">
        <v>44069.291666666664</v>
      </c>
      <c r="AH430" s="40">
        <v>15.4664</v>
      </c>
      <c r="AI430" s="40">
        <v>16.224</v>
      </c>
      <c r="AJ430" s="40">
        <v>16.242000000000001</v>
      </c>
      <c r="AK430" s="40">
        <v>16.027999999999999</v>
      </c>
      <c r="AL430" s="40">
        <v>16.079999999999998</v>
      </c>
      <c r="AM430" s="40">
        <f>('Pivottable ẨN'!$AN430-SONY!$O$4)/SONY!$O$8</f>
        <v>5.4606725178693562E-2</v>
      </c>
      <c r="AN430" s="40">
        <v>4503000</v>
      </c>
    </row>
    <row r="431" spans="1:40">
      <c r="A431" s="93">
        <v>45037.291666666664</v>
      </c>
      <c r="B431" s="42">
        <v>163.5521</v>
      </c>
      <c r="C431" s="42">
        <v>165.02</v>
      </c>
      <c r="D431" s="42">
        <v>166.45</v>
      </c>
      <c r="E431" s="42">
        <v>164.49</v>
      </c>
      <c r="F431" s="42">
        <v>165.05</v>
      </c>
      <c r="G431" s="42">
        <v>58337300</v>
      </c>
      <c r="H431" s="42">
        <f>('Pivottable ẨN'!$G431-AAPL!$O$4)/AAPL!$O$8</f>
        <v>-0.63545936935750746</v>
      </c>
      <c r="I431" s="43">
        <v>45037.291666666664</v>
      </c>
      <c r="J431" s="42">
        <v>29.573599999999999</v>
      </c>
      <c r="K431" s="42">
        <v>30.3</v>
      </c>
      <c r="L431" s="42">
        <v>30.84</v>
      </c>
      <c r="M431" s="42">
        <v>30.23</v>
      </c>
      <c r="N431" s="42">
        <v>30.84</v>
      </c>
      <c r="O431" s="42">
        <f>('Pivottable ẨN'!$P431-INTC!$O$4)/INTC!$O$8</f>
        <v>-0.44540684905882705</v>
      </c>
      <c r="P431" s="42">
        <v>28655800</v>
      </c>
      <c r="Q431" s="43">
        <v>45037.291666666664</v>
      </c>
      <c r="R431" s="42">
        <v>282.4144</v>
      </c>
      <c r="S431" s="42">
        <v>285.76</v>
      </c>
      <c r="T431" s="42">
        <v>286.27</v>
      </c>
      <c r="U431" s="42">
        <v>283.06</v>
      </c>
      <c r="V431" s="42">
        <v>285.01</v>
      </c>
      <c r="W431" s="42">
        <v>21676400</v>
      </c>
      <c r="X431" s="42">
        <f>('Pivottable ẨN'!$W431-MSFT!$O$4)/MSFT!$O$8</f>
        <v>-0.54635999201130991</v>
      </c>
      <c r="Y431" s="43">
        <v>45037.291666666664</v>
      </c>
      <c r="Z431" s="42">
        <v>27.105799999999999</v>
      </c>
      <c r="AA431" s="42">
        <v>27.119</v>
      </c>
      <c r="AB431" s="42">
        <v>27.183</v>
      </c>
      <c r="AC431" s="42">
        <v>26.722000000000001</v>
      </c>
      <c r="AD431" s="42">
        <v>26.952000000000002</v>
      </c>
      <c r="AE431" s="42">
        <f>('Pivottable ẨN'!$AF431-NVDA!$O$4)/NVDA!$O$8</f>
        <v>-0.56483689373355639</v>
      </c>
      <c r="AF431" s="42">
        <v>345103000</v>
      </c>
      <c r="AG431" s="43">
        <v>45037.291666666664</v>
      </c>
      <c r="AH431" s="42">
        <v>18.046800000000001</v>
      </c>
      <c r="AI431" s="42">
        <v>18.41</v>
      </c>
      <c r="AJ431" s="42">
        <v>18.475999999999999</v>
      </c>
      <c r="AK431" s="42">
        <v>18.321999999999999</v>
      </c>
      <c r="AL431" s="42">
        <v>18.373999999999999</v>
      </c>
      <c r="AM431" s="42">
        <f>('Pivottable ẨN'!$AN431-SONY!$O$4)/SONY!$O$8</f>
        <v>-0.5623396272232456</v>
      </c>
      <c r="AN431" s="42">
        <v>3029000</v>
      </c>
    </row>
    <row r="432" spans="1:40">
      <c r="A432" s="92">
        <v>45068.291666666664</v>
      </c>
      <c r="B432" s="40">
        <v>172.88919999999999</v>
      </c>
      <c r="C432" s="40">
        <v>174.2</v>
      </c>
      <c r="D432" s="40">
        <v>174.71</v>
      </c>
      <c r="E432" s="40">
        <v>173.45</v>
      </c>
      <c r="F432" s="40">
        <v>173.98</v>
      </c>
      <c r="G432" s="40">
        <v>43570900</v>
      </c>
      <c r="H432" s="40">
        <f>('Pivottable ẨN'!$G432-AAPL!$O$4)/AAPL!$O$8</f>
        <v>-0.9137109522925938</v>
      </c>
      <c r="I432" s="41">
        <v>45068.291666666664</v>
      </c>
      <c r="J432" s="40">
        <v>29.6751</v>
      </c>
      <c r="K432" s="40">
        <v>30.28</v>
      </c>
      <c r="L432" s="40">
        <v>30.45</v>
      </c>
      <c r="M432" s="40">
        <v>29.82</v>
      </c>
      <c r="N432" s="40">
        <v>29.85</v>
      </c>
      <c r="O432" s="40">
        <f>('Pivottable ẨN'!$P432-INTC!$O$4)/INTC!$O$8</f>
        <v>-0.44381924451947208</v>
      </c>
      <c r="P432" s="40">
        <v>28693400</v>
      </c>
      <c r="Q432" s="41">
        <v>45068.291666666664</v>
      </c>
      <c r="R432" s="40">
        <v>318.11360000000002</v>
      </c>
      <c r="S432" s="40">
        <v>321.18</v>
      </c>
      <c r="T432" s="40">
        <v>322.58999999999997</v>
      </c>
      <c r="U432" s="40">
        <v>318.01</v>
      </c>
      <c r="V432" s="40">
        <v>318.60000000000002</v>
      </c>
      <c r="W432" s="40">
        <v>24115700</v>
      </c>
      <c r="X432" s="40">
        <f>('Pivottable ẨN'!$W432-MSFT!$O$4)/MSFT!$O$8</f>
        <v>-0.35450606169227972</v>
      </c>
      <c r="Y432" s="41">
        <v>45068.291666666664</v>
      </c>
      <c r="Z432" s="40">
        <v>31.160799999999998</v>
      </c>
      <c r="AA432" s="40">
        <v>31.175999999999998</v>
      </c>
      <c r="AB432" s="40">
        <v>31.52</v>
      </c>
      <c r="AC432" s="40">
        <v>30.68</v>
      </c>
      <c r="AD432" s="40">
        <v>30.901</v>
      </c>
      <c r="AE432" s="40">
        <f>('Pivottable ẨN'!$AF432-NVDA!$O$4)/NVDA!$O$8</f>
        <v>-0.42053998704564877</v>
      </c>
      <c r="AF432" s="40">
        <v>372000000</v>
      </c>
      <c r="AG432" s="41">
        <v>45068.291666666664</v>
      </c>
      <c r="AH432" s="40">
        <v>19.134899999999998</v>
      </c>
      <c r="AI432" s="40">
        <v>19.52</v>
      </c>
      <c r="AJ432" s="40">
        <v>19.698</v>
      </c>
      <c r="AK432" s="40">
        <v>19.492000000000001</v>
      </c>
      <c r="AL432" s="40">
        <v>19.623999999999999</v>
      </c>
      <c r="AM432" s="40">
        <f>('Pivottable ẨN'!$AN432-SONY!$O$4)/SONY!$O$8</f>
        <v>2.4052394293115842E-2</v>
      </c>
      <c r="AN432" s="40">
        <v>4430000</v>
      </c>
    </row>
    <row r="433" spans="1:40">
      <c r="A433" s="93">
        <v>44216.291666666664</v>
      </c>
      <c r="B433" s="42">
        <v>129.1062</v>
      </c>
      <c r="C433" s="42">
        <v>132.03</v>
      </c>
      <c r="D433" s="42">
        <v>132.49</v>
      </c>
      <c r="E433" s="42">
        <v>128.55000000000001</v>
      </c>
      <c r="F433" s="42">
        <v>128.66</v>
      </c>
      <c r="G433" s="42">
        <v>104319500</v>
      </c>
      <c r="H433" s="42">
        <f>('Pivottable ẨN'!$G433-AAPL!$O$4)/AAPL!$O$8</f>
        <v>0.2310090953216104</v>
      </c>
      <c r="I433" s="43">
        <v>44216.291666666664</v>
      </c>
      <c r="J433" s="42">
        <v>53.039200000000001</v>
      </c>
      <c r="K433" s="42">
        <v>58.67</v>
      </c>
      <c r="L433" s="42">
        <v>59.22</v>
      </c>
      <c r="M433" s="42">
        <v>58.09</v>
      </c>
      <c r="N433" s="42">
        <v>58.24</v>
      </c>
      <c r="O433" s="42">
        <f>('Pivottable ẨN'!$P433-INTC!$O$4)/INTC!$O$8</f>
        <v>-0.44348567867210759</v>
      </c>
      <c r="P433" s="42">
        <v>28701300</v>
      </c>
      <c r="Q433" s="43">
        <v>44216.291666666664</v>
      </c>
      <c r="R433" s="42">
        <v>217.2852</v>
      </c>
      <c r="S433" s="42">
        <v>224.34</v>
      </c>
      <c r="T433" s="42">
        <v>225.79</v>
      </c>
      <c r="U433" s="42">
        <v>217.29</v>
      </c>
      <c r="V433" s="42">
        <v>217.7</v>
      </c>
      <c r="W433" s="42">
        <v>37777300</v>
      </c>
      <c r="X433" s="42">
        <f>('Pivottable ẨN'!$W433-MSFT!$O$4)/MSFT!$O$8</f>
        <v>0.71999549795452977</v>
      </c>
      <c r="Y433" s="43">
        <v>44216.291666666664</v>
      </c>
      <c r="Z433" s="42">
        <v>13.332800000000001</v>
      </c>
      <c r="AA433" s="42">
        <v>13.3658</v>
      </c>
      <c r="AB433" s="42">
        <v>13.4305</v>
      </c>
      <c r="AC433" s="42">
        <v>13.056800000000001</v>
      </c>
      <c r="AD433" s="42">
        <v>13.111700000000001</v>
      </c>
      <c r="AE433" s="42">
        <f>('Pivottable ẨN'!$AF433-NVDA!$O$4)/NVDA!$O$8</f>
        <v>-1.0290580199785402</v>
      </c>
      <c r="AF433" s="42">
        <v>258572000</v>
      </c>
      <c r="AG433" s="43">
        <v>44216.291666666664</v>
      </c>
      <c r="AH433" s="42">
        <v>19.678000000000001</v>
      </c>
      <c r="AI433" s="42">
        <v>20.577999999999999</v>
      </c>
      <c r="AJ433" s="42">
        <v>20.72</v>
      </c>
      <c r="AK433" s="42">
        <v>20.486000000000001</v>
      </c>
      <c r="AL433" s="42">
        <v>20.486000000000001</v>
      </c>
      <c r="AM433" s="42">
        <f>('Pivottable ẨN'!$AN433-SONY!$O$4)/SONY!$O$8</f>
        <v>-1.0607543799617354E-3</v>
      </c>
      <c r="AN433" s="42">
        <v>4370000</v>
      </c>
    </row>
    <row r="434" spans="1:40">
      <c r="A434" s="92">
        <v>45061.291666666664</v>
      </c>
      <c r="B434" s="40">
        <v>170.77520000000001</v>
      </c>
      <c r="C434" s="40">
        <v>172.07</v>
      </c>
      <c r="D434" s="40">
        <v>173.21</v>
      </c>
      <c r="E434" s="40">
        <v>171.47</v>
      </c>
      <c r="F434" s="40">
        <v>173.16</v>
      </c>
      <c r="G434" s="40">
        <v>37266700</v>
      </c>
      <c r="H434" s="40">
        <f>('Pivottable ẨN'!$G434-AAPL!$O$4)/AAPL!$O$8</f>
        <v>-1.0325045397031591</v>
      </c>
      <c r="I434" s="41">
        <v>45061.291666666664</v>
      </c>
      <c r="J434" s="40">
        <v>29.204699999999999</v>
      </c>
      <c r="K434" s="40">
        <v>29.8</v>
      </c>
      <c r="L434" s="40">
        <v>29.83</v>
      </c>
      <c r="M434" s="40">
        <v>28.88</v>
      </c>
      <c r="N434" s="40">
        <v>28.9</v>
      </c>
      <c r="O434" s="40">
        <f>('Pivottable ẨN'!$P434-INTC!$O$4)/INTC!$O$8</f>
        <v>-0.44280165756738554</v>
      </c>
      <c r="P434" s="40">
        <v>28717500</v>
      </c>
      <c r="Q434" s="41">
        <v>45061.291666666664</v>
      </c>
      <c r="R434" s="40">
        <v>305.83690000000001</v>
      </c>
      <c r="S434" s="40">
        <v>309.45999999999998</v>
      </c>
      <c r="T434" s="40">
        <v>309.89999999999998</v>
      </c>
      <c r="U434" s="40">
        <v>307.58999999999997</v>
      </c>
      <c r="V434" s="40">
        <v>309.10000000000002</v>
      </c>
      <c r="W434" s="40">
        <v>16336500</v>
      </c>
      <c r="X434" s="40">
        <f>('Pivottable ẨN'!$W434-MSFT!$O$4)/MSFT!$O$8</f>
        <v>-0.96634966220791918</v>
      </c>
      <c r="Y434" s="41">
        <v>45061.291666666664</v>
      </c>
      <c r="Z434" s="40">
        <v>28.9389</v>
      </c>
      <c r="AA434" s="40">
        <v>28.952999999999999</v>
      </c>
      <c r="AB434" s="40">
        <v>28.969000000000001</v>
      </c>
      <c r="AC434" s="40">
        <v>28.152000000000001</v>
      </c>
      <c r="AD434" s="40">
        <v>28.507999999999999</v>
      </c>
      <c r="AE434" s="40">
        <f>('Pivottable ẨN'!$AF434-NVDA!$O$4)/NVDA!$O$8</f>
        <v>-0.83939103707917284</v>
      </c>
      <c r="AF434" s="40">
        <v>293926000</v>
      </c>
      <c r="AG434" s="41">
        <v>45061.291666666664</v>
      </c>
      <c r="AH434" s="40">
        <v>18.560400000000001</v>
      </c>
      <c r="AI434" s="40">
        <v>18.934000000000001</v>
      </c>
      <c r="AJ434" s="40">
        <v>19.024000000000001</v>
      </c>
      <c r="AK434" s="40">
        <v>18.914000000000001</v>
      </c>
      <c r="AL434" s="40">
        <v>18.923999999999999</v>
      </c>
      <c r="AM434" s="40">
        <f>('Pivottable ẨN'!$AN434-SONY!$O$4)/SONY!$O$8</f>
        <v>-0.70276398355353775</v>
      </c>
      <c r="AN434" s="40">
        <v>2693500</v>
      </c>
    </row>
    <row r="435" spans="1:40">
      <c r="A435" s="93">
        <v>45147.291666666664</v>
      </c>
      <c r="B435" s="42">
        <v>176.8492</v>
      </c>
      <c r="C435" s="42">
        <v>178.19</v>
      </c>
      <c r="D435" s="42">
        <v>180.93</v>
      </c>
      <c r="E435" s="42">
        <v>177.01</v>
      </c>
      <c r="F435" s="42">
        <v>180.87</v>
      </c>
      <c r="G435" s="42">
        <v>60378500</v>
      </c>
      <c r="H435" s="42">
        <f>('Pivottable ẨN'!$G435-AAPL!$O$4)/AAPL!$O$8</f>
        <v>-0.59699588935648507</v>
      </c>
      <c r="I435" s="43">
        <v>45147.291666666664</v>
      </c>
      <c r="J435" s="42">
        <v>33.716099999999997</v>
      </c>
      <c r="K435" s="42">
        <v>34.28</v>
      </c>
      <c r="L435" s="42">
        <v>35.1</v>
      </c>
      <c r="M435" s="42">
        <v>34.229999999999997</v>
      </c>
      <c r="N435" s="42">
        <v>35</v>
      </c>
      <c r="O435" s="42">
        <f>('Pivottable ẨN'!$P435-INTC!$O$4)/INTC!$O$8</f>
        <v>-0.44268765404993182</v>
      </c>
      <c r="P435" s="42">
        <v>28720200</v>
      </c>
      <c r="Q435" s="43">
        <v>45147.291666666664</v>
      </c>
      <c r="R435" s="42">
        <v>319.15359999999998</v>
      </c>
      <c r="S435" s="42">
        <v>322.23</v>
      </c>
      <c r="T435" s="42">
        <v>327.11</v>
      </c>
      <c r="U435" s="42">
        <v>321.05</v>
      </c>
      <c r="V435" s="42">
        <v>326.47000000000003</v>
      </c>
      <c r="W435" s="42">
        <v>22373300</v>
      </c>
      <c r="X435" s="42">
        <f>('Pivottable ẨN'!$W435-MSFT!$O$4)/MSFT!$O$8</f>
        <v>-0.49154795411546592</v>
      </c>
      <c r="Y435" s="43">
        <v>45147.291666666664</v>
      </c>
      <c r="Z435" s="42">
        <v>42.537599999999998</v>
      </c>
      <c r="AA435" s="42">
        <v>42.554000000000002</v>
      </c>
      <c r="AB435" s="42">
        <v>44.311999999999998</v>
      </c>
      <c r="AC435" s="42">
        <v>42.134</v>
      </c>
      <c r="AD435" s="42">
        <v>44.274000000000001</v>
      </c>
      <c r="AE435" s="42">
        <f>('Pivottable ẨN'!$AF435-NVDA!$O$4)/NVDA!$O$8</f>
        <v>0.72993506007169129</v>
      </c>
      <c r="AF435" s="42">
        <v>586449000</v>
      </c>
      <c r="AG435" s="43">
        <v>45147.291666666664</v>
      </c>
      <c r="AH435" s="42">
        <v>16.4391</v>
      </c>
      <c r="AI435" s="42">
        <v>16.77</v>
      </c>
      <c r="AJ435" s="42">
        <v>18.062000000000001</v>
      </c>
      <c r="AK435" s="42">
        <v>16.54</v>
      </c>
      <c r="AL435" s="42">
        <v>18.062000000000001</v>
      </c>
      <c r="AM435" s="42">
        <f>('Pivottable ẨN'!$AN435-SONY!$O$4)/SONY!$O$8</f>
        <v>3.3113635555989709</v>
      </c>
      <c r="AN435" s="42">
        <v>12284000</v>
      </c>
    </row>
    <row r="436" spans="1:40">
      <c r="A436" s="92">
        <v>44714.291666666664</v>
      </c>
      <c r="B436" s="40">
        <v>149.1814</v>
      </c>
      <c r="C436" s="40">
        <v>151.21</v>
      </c>
      <c r="D436" s="40">
        <v>151.27000000000001</v>
      </c>
      <c r="E436" s="40">
        <v>146.86000000000001</v>
      </c>
      <c r="F436" s="40">
        <v>147.83000000000001</v>
      </c>
      <c r="G436" s="40">
        <v>72348100</v>
      </c>
      <c r="H436" s="40">
        <f>('Pivottable ẨN'!$G436-AAPL!$O$4)/AAPL!$O$8</f>
        <v>-0.37144598233108894</v>
      </c>
      <c r="I436" s="41">
        <v>44714.291666666664</v>
      </c>
      <c r="J436" s="40">
        <v>42.235599999999998</v>
      </c>
      <c r="K436" s="40">
        <v>44.84</v>
      </c>
      <c r="L436" s="40">
        <v>44.88</v>
      </c>
      <c r="M436" s="40">
        <v>43.94</v>
      </c>
      <c r="N436" s="40">
        <v>44.19</v>
      </c>
      <c r="O436" s="40">
        <f>('Pivottable ẨN'!$P436-INTC!$O$4)/INTC!$O$8</f>
        <v>-0.44237519996505881</v>
      </c>
      <c r="P436" s="40">
        <v>28727600</v>
      </c>
      <c r="Q436" s="41">
        <v>44714.291666666664</v>
      </c>
      <c r="R436" s="40">
        <v>269.35489999999999</v>
      </c>
      <c r="S436" s="40">
        <v>274.58</v>
      </c>
      <c r="T436" s="40">
        <v>274.64999999999998</v>
      </c>
      <c r="U436" s="40">
        <v>261.60000000000002</v>
      </c>
      <c r="V436" s="40">
        <v>264.45</v>
      </c>
      <c r="W436" s="40">
        <v>44008200</v>
      </c>
      <c r="X436" s="40">
        <f>('Pivottable ẨN'!$W436-MSFT!$O$4)/MSFT!$O$8</f>
        <v>1.2100634085948139</v>
      </c>
      <c r="Y436" s="41">
        <v>44714.291666666664</v>
      </c>
      <c r="Z436" s="40">
        <v>19.5641</v>
      </c>
      <c r="AA436" s="40">
        <v>19.591999999999999</v>
      </c>
      <c r="AB436" s="40">
        <v>19.619</v>
      </c>
      <c r="AC436" s="40">
        <v>18.198</v>
      </c>
      <c r="AD436" s="40">
        <v>18.292000000000002</v>
      </c>
      <c r="AE436" s="40">
        <f>('Pivottable ẨN'!$AF436-NVDA!$O$4)/NVDA!$O$8</f>
        <v>1.0636628986534911</v>
      </c>
      <c r="AF436" s="40">
        <v>648656000</v>
      </c>
      <c r="AG436" s="41">
        <v>44714.291666666664</v>
      </c>
      <c r="AH436" s="40">
        <v>18.267199999999999</v>
      </c>
      <c r="AI436" s="40">
        <v>18.768000000000001</v>
      </c>
      <c r="AJ436" s="40">
        <v>18.774000000000001</v>
      </c>
      <c r="AK436" s="40">
        <v>18.352</v>
      </c>
      <c r="AL436" s="40">
        <v>18.507999999999999</v>
      </c>
      <c r="AM436" s="40">
        <f>('Pivottable ẨN'!$AN436-SONY!$O$4)/SONY!$O$8</f>
        <v>-0.48176827523045507</v>
      </c>
      <c r="AN436" s="40">
        <v>3221500</v>
      </c>
    </row>
    <row r="437" spans="1:40">
      <c r="A437" s="93">
        <v>44258.291666666664</v>
      </c>
      <c r="B437" s="42">
        <v>119.53530000000001</v>
      </c>
      <c r="C437" s="42">
        <v>122.06</v>
      </c>
      <c r="D437" s="42">
        <v>125.71</v>
      </c>
      <c r="E437" s="42">
        <v>121.84</v>
      </c>
      <c r="F437" s="42">
        <v>124.81</v>
      </c>
      <c r="G437" s="42">
        <v>112966300</v>
      </c>
      <c r="H437" s="42">
        <f>('Pivottable ẨN'!$G437-AAPL!$O$4)/AAPL!$O$8</f>
        <v>0.39394561250407223</v>
      </c>
      <c r="I437" s="43">
        <v>44258.291666666664</v>
      </c>
      <c r="J437" s="42">
        <v>54.479799999999997</v>
      </c>
      <c r="K437" s="42">
        <v>59.9</v>
      </c>
      <c r="L437" s="42">
        <v>61.52</v>
      </c>
      <c r="M437" s="42">
        <v>59.7</v>
      </c>
      <c r="N437" s="42">
        <v>60.64</v>
      </c>
      <c r="O437" s="42">
        <f>('Pivottable ẨN'!$P437-INTC!$O$4)/INTC!$O$8</f>
        <v>-0.44183473884527835</v>
      </c>
      <c r="P437" s="42">
        <v>28740400</v>
      </c>
      <c r="Q437" s="43">
        <v>44258.291666666664</v>
      </c>
      <c r="R437" s="42">
        <v>220.91159999999999</v>
      </c>
      <c r="S437" s="42">
        <v>227.56</v>
      </c>
      <c r="T437" s="42">
        <v>233.58</v>
      </c>
      <c r="U437" s="42">
        <v>227.26</v>
      </c>
      <c r="V437" s="42">
        <v>232.16</v>
      </c>
      <c r="W437" s="42">
        <v>34029500</v>
      </c>
      <c r="X437" s="42">
        <f>('Pivottable ẨN'!$W437-MSFT!$O$4)/MSFT!$O$8</f>
        <v>0.42522644123757769</v>
      </c>
      <c r="Y437" s="43">
        <v>44258.291666666664</v>
      </c>
      <c r="Z437" s="42">
        <v>12.773199999999999</v>
      </c>
      <c r="AA437" s="42">
        <v>12.8048</v>
      </c>
      <c r="AB437" s="42">
        <v>13.451499999999999</v>
      </c>
      <c r="AC437" s="42">
        <v>12.7987</v>
      </c>
      <c r="AD437" s="42">
        <v>13.426299999999999</v>
      </c>
      <c r="AE437" s="42">
        <f>('Pivottable ẨN'!$AF437-NVDA!$O$4)/NVDA!$O$8</f>
        <v>-0.39054005016797544</v>
      </c>
      <c r="AF437" s="42">
        <v>377592000</v>
      </c>
      <c r="AG437" s="43">
        <v>44258.291666666664</v>
      </c>
      <c r="AH437" s="42">
        <v>19.989699999999999</v>
      </c>
      <c r="AI437" s="42">
        <v>20.904</v>
      </c>
      <c r="AJ437" s="42">
        <v>21.314</v>
      </c>
      <c r="AK437" s="42">
        <v>20.9</v>
      </c>
      <c r="AL437" s="42">
        <v>21.282</v>
      </c>
      <c r="AM437" s="42">
        <f>('Pivottable ẨN'!$AN437-SONY!$O$4)/SONY!$O$8</f>
        <v>0.37291588460995184</v>
      </c>
      <c r="AN437" s="42">
        <v>5263500</v>
      </c>
    </row>
    <row r="438" spans="1:40">
      <c r="A438" s="92">
        <v>45149.291666666664</v>
      </c>
      <c r="B438" s="40">
        <v>176.69049999999999</v>
      </c>
      <c r="C438" s="40">
        <v>177.79</v>
      </c>
      <c r="D438" s="40">
        <v>178.62</v>
      </c>
      <c r="E438" s="40">
        <v>176.55</v>
      </c>
      <c r="F438" s="40">
        <v>177.32</v>
      </c>
      <c r="G438" s="40">
        <v>51988100</v>
      </c>
      <c r="H438" s="40">
        <f>('Pivottable ẨN'!$G438-AAPL!$O$4)/AAPL!$O$8</f>
        <v>-0.75510091708555571</v>
      </c>
      <c r="I438" s="41">
        <v>45149.291666666664</v>
      </c>
      <c r="J438" s="40">
        <v>34.316099999999999</v>
      </c>
      <c r="K438" s="40">
        <v>34.89</v>
      </c>
      <c r="L438" s="40">
        <v>34.950000000000003</v>
      </c>
      <c r="M438" s="40">
        <v>34.36</v>
      </c>
      <c r="N438" s="40">
        <v>34.46</v>
      </c>
      <c r="O438" s="40">
        <f>('Pivottable ẨN'!$P438-INTC!$O$4)/INTC!$O$8</f>
        <v>-0.44134494595547735</v>
      </c>
      <c r="P438" s="40">
        <v>28752000</v>
      </c>
      <c r="Q438" s="41">
        <v>45149.291666666664</v>
      </c>
      <c r="R438" s="40">
        <v>317.94529999999997</v>
      </c>
      <c r="S438" s="40">
        <v>321.01</v>
      </c>
      <c r="T438" s="40">
        <v>322.41000000000003</v>
      </c>
      <c r="U438" s="40">
        <v>319.20999999999998</v>
      </c>
      <c r="V438" s="40">
        <v>320.26</v>
      </c>
      <c r="W438" s="40">
        <v>24342600</v>
      </c>
      <c r="X438" s="40">
        <f>('Pivottable ẨN'!$W438-MSFT!$O$4)/MSFT!$O$8</f>
        <v>-0.33666009900241461</v>
      </c>
      <c r="Y438" s="41">
        <v>45149.291666666664</v>
      </c>
      <c r="Z438" s="40">
        <v>40.839300000000001</v>
      </c>
      <c r="AA438" s="40">
        <v>40.854999999999997</v>
      </c>
      <c r="AB438" s="40">
        <v>42.018000000000001</v>
      </c>
      <c r="AC438" s="40">
        <v>40.639000000000003</v>
      </c>
      <c r="AD438" s="40">
        <v>41.750999999999998</v>
      </c>
      <c r="AE438" s="40">
        <f>('Pivottable ẨN'!$AF438-NVDA!$O$4)/NVDA!$O$8</f>
        <v>0.44364810879483885</v>
      </c>
      <c r="AF438" s="40">
        <v>533085000</v>
      </c>
      <c r="AG438" s="41">
        <v>45149.291666666664</v>
      </c>
      <c r="AH438" s="40">
        <v>16.778300000000002</v>
      </c>
      <c r="AI438" s="40">
        <v>17.116</v>
      </c>
      <c r="AJ438" s="40">
        <v>17.158000000000001</v>
      </c>
      <c r="AK438" s="40">
        <v>16.925999999999998</v>
      </c>
      <c r="AL438" s="40">
        <v>17.032</v>
      </c>
      <c r="AM438" s="40">
        <f>('Pivottable ẨN'!$AN438-SONY!$O$4)/SONY!$O$8</f>
        <v>-0.20677929726025557</v>
      </c>
      <c r="AN438" s="40">
        <v>3878500</v>
      </c>
    </row>
    <row r="439" spans="1:40">
      <c r="A439" s="93">
        <v>44236.291666666664</v>
      </c>
      <c r="B439" s="42">
        <v>133.1968</v>
      </c>
      <c r="C439" s="42">
        <v>136.01</v>
      </c>
      <c r="D439" s="42">
        <v>137.88</v>
      </c>
      <c r="E439" s="42">
        <v>135.85</v>
      </c>
      <c r="F439" s="42">
        <v>136.62</v>
      </c>
      <c r="G439" s="42">
        <v>76774200</v>
      </c>
      <c r="H439" s="42">
        <f>('Pivottable ẨN'!$G439-AAPL!$O$4)/AAPL!$O$8</f>
        <v>-0.28804248985973602</v>
      </c>
      <c r="I439" s="43">
        <v>44236.291666666664</v>
      </c>
      <c r="J439" s="42">
        <v>53.461199999999998</v>
      </c>
      <c r="K439" s="42">
        <v>58.78</v>
      </c>
      <c r="L439" s="42">
        <v>59.31</v>
      </c>
      <c r="M439" s="42">
        <v>57.94</v>
      </c>
      <c r="N439" s="42">
        <v>58.77</v>
      </c>
      <c r="O439" s="42">
        <f>('Pivottable ẨN'!$P439-INTC!$O$4)/INTC!$O$8</f>
        <v>-0.44125627655301342</v>
      </c>
      <c r="P439" s="42">
        <v>28754100</v>
      </c>
      <c r="Q439" s="43">
        <v>44236.291666666664</v>
      </c>
      <c r="R439" s="42">
        <v>236.10419999999999</v>
      </c>
      <c r="S439" s="42">
        <v>243.77</v>
      </c>
      <c r="T439" s="42">
        <v>244.76</v>
      </c>
      <c r="U439" s="42">
        <v>241.38</v>
      </c>
      <c r="V439" s="42">
        <v>241.87</v>
      </c>
      <c r="W439" s="42">
        <v>23565000</v>
      </c>
      <c r="X439" s="42">
        <f>('Pivottable ẨN'!$W439-MSFT!$O$4)/MSFT!$O$8</f>
        <v>-0.39781929066234895</v>
      </c>
      <c r="Y439" s="43">
        <v>44236.291666666664</v>
      </c>
      <c r="Z439" s="42">
        <v>14.2281</v>
      </c>
      <c r="AA439" s="42">
        <v>14.263299999999999</v>
      </c>
      <c r="AB439" s="42">
        <v>14.583299999999999</v>
      </c>
      <c r="AC439" s="42">
        <v>14.2225</v>
      </c>
      <c r="AD439" s="42">
        <v>14.3407</v>
      </c>
      <c r="AE439" s="42">
        <f>('Pivottable ẨN'!$AF439-NVDA!$O$4)/NVDA!$O$8</f>
        <v>-0.87354332573497906</v>
      </c>
      <c r="AF439" s="42">
        <v>287560000</v>
      </c>
      <c r="AG439" s="43">
        <v>44236.291666666664</v>
      </c>
      <c r="AH439" s="42">
        <v>21.5427</v>
      </c>
      <c r="AI439" s="42">
        <v>22.527999999999999</v>
      </c>
      <c r="AJ439" s="42">
        <v>22.686</v>
      </c>
      <c r="AK439" s="42">
        <v>22.398</v>
      </c>
      <c r="AL439" s="42">
        <v>22.513999999999999</v>
      </c>
      <c r="AM439" s="42">
        <f>('Pivottable ẨN'!$AN439-SONY!$O$4)/SONY!$O$8</f>
        <v>0.2925538088561036</v>
      </c>
      <c r="AN439" s="42">
        <v>5071500</v>
      </c>
    </row>
    <row r="440" spans="1:40">
      <c r="A440" s="92">
        <v>45198.291666666664</v>
      </c>
      <c r="B440" s="40">
        <v>170.15119999999999</v>
      </c>
      <c r="C440" s="40">
        <v>171.21</v>
      </c>
      <c r="D440" s="40">
        <v>173.07</v>
      </c>
      <c r="E440" s="40">
        <v>170.34</v>
      </c>
      <c r="F440" s="40">
        <v>172.02</v>
      </c>
      <c r="G440" s="40">
        <v>51814200</v>
      </c>
      <c r="H440" s="40">
        <f>('Pivottable ẨN'!$G440-AAPL!$O$4)/AAPL!$O$8</f>
        <v>-0.75837781262356163</v>
      </c>
      <c r="I440" s="41">
        <v>45198.291666666664</v>
      </c>
      <c r="J440" s="40">
        <v>34.965200000000003</v>
      </c>
      <c r="K440" s="40">
        <v>35.549999999999997</v>
      </c>
      <c r="L440" s="40">
        <v>35.909999999999997</v>
      </c>
      <c r="M440" s="40">
        <v>35.159999999999997</v>
      </c>
      <c r="N440" s="40">
        <v>35.65</v>
      </c>
      <c r="O440" s="40">
        <f>('Pivottable ẨN'!$P440-INTC!$O$4)/INTC!$O$8</f>
        <v>-0.44107049304308887</v>
      </c>
      <c r="P440" s="40">
        <v>28758500</v>
      </c>
      <c r="Q440" s="41">
        <v>45198.291666666664</v>
      </c>
      <c r="R440" s="40">
        <v>313.39760000000001</v>
      </c>
      <c r="S440" s="40">
        <v>315.75</v>
      </c>
      <c r="T440" s="40">
        <v>319.47000000000003</v>
      </c>
      <c r="U440" s="40">
        <v>314.98</v>
      </c>
      <c r="V440" s="40">
        <v>317.75</v>
      </c>
      <c r="W440" s="40">
        <v>24140300</v>
      </c>
      <c r="X440" s="40">
        <f>('Pivottable ẨN'!$W440-MSFT!$O$4)/MSFT!$O$8</f>
        <v>-0.35257124158575404</v>
      </c>
      <c r="Y440" s="41">
        <v>45198.291666666664</v>
      </c>
      <c r="Z440" s="40">
        <v>43.485799999999998</v>
      </c>
      <c r="AA440" s="40">
        <v>43.499000000000002</v>
      </c>
      <c r="AB440" s="40">
        <v>44.143999999999998</v>
      </c>
      <c r="AC440" s="40">
        <v>43.307000000000002</v>
      </c>
      <c r="AD440" s="40">
        <v>43.826999999999998</v>
      </c>
      <c r="AE440" s="40">
        <f>('Pivottable ẨN'!$AF440-NVDA!$O$4)/NVDA!$O$8</f>
        <v>-0.2819673172405161</v>
      </c>
      <c r="AF440" s="40">
        <v>397830000</v>
      </c>
      <c r="AG440" s="41">
        <v>45198.291666666664</v>
      </c>
      <c r="AH440" s="40">
        <v>16.427499999999998</v>
      </c>
      <c r="AI440" s="40">
        <v>16.481999999999999</v>
      </c>
      <c r="AJ440" s="40">
        <v>16.616</v>
      </c>
      <c r="AK440" s="40">
        <v>16.414000000000001</v>
      </c>
      <c r="AL440" s="40">
        <v>16.562000000000001</v>
      </c>
      <c r="AM440" s="40">
        <f>('Pivottable ẨN'!$AN440-SONY!$O$4)/SONY!$O$8</f>
        <v>-0.52697194284199467</v>
      </c>
      <c r="AN440" s="40">
        <v>3113500</v>
      </c>
    </row>
    <row r="441" spans="1:40">
      <c r="A441" s="93">
        <v>44292.291666666664</v>
      </c>
      <c r="B441" s="42">
        <v>123.59950000000001</v>
      </c>
      <c r="C441" s="42">
        <v>126.21</v>
      </c>
      <c r="D441" s="42">
        <v>127.13</v>
      </c>
      <c r="E441" s="42">
        <v>125.65</v>
      </c>
      <c r="F441" s="42">
        <v>126.5</v>
      </c>
      <c r="G441" s="42">
        <v>80171300</v>
      </c>
      <c r="H441" s="42">
        <f>('Pivottable ẨN'!$G441-AAPL!$O$4)/AAPL!$O$8</f>
        <v>-0.22402902331482447</v>
      </c>
      <c r="I441" s="43">
        <v>44292.291666666664</v>
      </c>
      <c r="J441" s="42">
        <v>59.627699999999997</v>
      </c>
      <c r="K441" s="42">
        <v>65.56</v>
      </c>
      <c r="L441" s="42">
        <v>66.58</v>
      </c>
      <c r="M441" s="42">
        <v>65.290000000000006</v>
      </c>
      <c r="N441" s="42">
        <v>66.06</v>
      </c>
      <c r="O441" s="42">
        <f>('Pivottable ẨN'!$P441-INTC!$O$4)/INTC!$O$8</f>
        <v>-0.44052580957081017</v>
      </c>
      <c r="P441" s="42">
        <v>28771400</v>
      </c>
      <c r="Q441" s="43">
        <v>44292.291666666664</v>
      </c>
      <c r="R441" s="42">
        <v>240.61840000000001</v>
      </c>
      <c r="S441" s="42">
        <v>247.86</v>
      </c>
      <c r="T441" s="42">
        <v>249.4</v>
      </c>
      <c r="U441" s="42">
        <v>246.88</v>
      </c>
      <c r="V441" s="42">
        <v>247.61</v>
      </c>
      <c r="W441" s="42">
        <v>22931900</v>
      </c>
      <c r="X441" s="42">
        <f>('Pivottable ẨN'!$W441-MSFT!$O$4)/MSFT!$O$8</f>
        <v>-0.44761338047704091</v>
      </c>
      <c r="Y441" s="43">
        <v>44292.291666666664</v>
      </c>
      <c r="Z441" s="42">
        <v>13.832100000000001</v>
      </c>
      <c r="AA441" s="42">
        <v>13.861499999999999</v>
      </c>
      <c r="AB441" s="42">
        <v>14.0542</v>
      </c>
      <c r="AC441" s="42">
        <v>13.7735</v>
      </c>
      <c r="AD441" s="42">
        <v>13.9998</v>
      </c>
      <c r="AE441" s="42">
        <f>('Pivottable ẨN'!$AF441-NVDA!$O$4)/NVDA!$O$8</f>
        <v>-1.3875765789308208</v>
      </c>
      <c r="AF441" s="42">
        <v>191744000</v>
      </c>
      <c r="AG441" s="43">
        <v>44292.291666666664</v>
      </c>
      <c r="AH441" s="42">
        <v>21.0733</v>
      </c>
      <c r="AI441" s="42">
        <v>21.98</v>
      </c>
      <c r="AJ441" s="42">
        <v>22.056000000000001</v>
      </c>
      <c r="AK441" s="42">
        <v>21.866</v>
      </c>
      <c r="AL441" s="42">
        <v>22.024000000000001</v>
      </c>
      <c r="AM441" s="42">
        <f>('Pivottable ẨN'!$AN441-SONY!$O$4)/SONY!$O$8</f>
        <v>-0.91120311754008165</v>
      </c>
      <c r="AN441" s="42">
        <v>2195500</v>
      </c>
    </row>
    <row r="442" spans="1:40">
      <c r="A442" s="92">
        <v>43949.291666666664</v>
      </c>
      <c r="B442" s="40">
        <v>67.679900000000004</v>
      </c>
      <c r="C442" s="40">
        <v>69.644999999999996</v>
      </c>
      <c r="D442" s="40">
        <v>71.457499999999996</v>
      </c>
      <c r="E442" s="40">
        <v>69.55</v>
      </c>
      <c r="F442" s="40">
        <v>71.27</v>
      </c>
      <c r="G442" s="40">
        <v>112004800</v>
      </c>
      <c r="H442" s="40">
        <f>('Pivottable ẨN'!$G442-AAPL!$O$4)/AAPL!$O$8</f>
        <v>0.37582752705385514</v>
      </c>
      <c r="I442" s="41">
        <v>43949.291666666664</v>
      </c>
      <c r="J442" s="40">
        <v>52.078099999999999</v>
      </c>
      <c r="K442" s="40">
        <v>58.75</v>
      </c>
      <c r="L442" s="40">
        <v>60.22</v>
      </c>
      <c r="M442" s="40">
        <v>58.26</v>
      </c>
      <c r="N442" s="40">
        <v>59.99</v>
      </c>
      <c r="O442" s="40">
        <f>('Pivottable ẨN'!$P442-INTC!$O$4)/INTC!$O$8</f>
        <v>-0.43996423668853835</v>
      </c>
      <c r="P442" s="40">
        <v>28784700</v>
      </c>
      <c r="Q442" s="41">
        <v>43949.291666666664</v>
      </c>
      <c r="R442" s="40">
        <v>163.19040000000001</v>
      </c>
      <c r="S442" s="40">
        <v>169.81</v>
      </c>
      <c r="T442" s="40">
        <v>175.67</v>
      </c>
      <c r="U442" s="40">
        <v>169.39</v>
      </c>
      <c r="V442" s="40">
        <v>175.59</v>
      </c>
      <c r="W442" s="40">
        <v>34392700</v>
      </c>
      <c r="X442" s="40">
        <f>('Pivottable ẨN'!$W442-MSFT!$O$4)/MSFT!$O$8</f>
        <v>0.45379256573717663</v>
      </c>
      <c r="Y442" s="41">
        <v>43949.291666666664</v>
      </c>
      <c r="Z442" s="40">
        <v>7.2584</v>
      </c>
      <c r="AA442" s="40">
        <v>7.2839999999999998</v>
      </c>
      <c r="AB442" s="40">
        <v>7.6050000000000004</v>
      </c>
      <c r="AC442" s="40">
        <v>7.2785000000000002</v>
      </c>
      <c r="AD442" s="40">
        <v>7.5750000000000002</v>
      </c>
      <c r="AE442" s="40">
        <f>('Pivottable ẨN'!$AF442-NVDA!$O$4)/NVDA!$O$8</f>
        <v>-4.015452131343325E-2</v>
      </c>
      <c r="AF442" s="40">
        <v>442904000</v>
      </c>
      <c r="AG442" s="41">
        <v>43949.291666666664</v>
      </c>
      <c r="AH442" s="40">
        <v>11.9964</v>
      </c>
      <c r="AI442" s="40">
        <v>12.584</v>
      </c>
      <c r="AJ442" s="40">
        <v>12.808</v>
      </c>
      <c r="AK442" s="40">
        <v>12.577999999999999</v>
      </c>
      <c r="AL442" s="40">
        <v>12.776</v>
      </c>
      <c r="AM442" s="40">
        <f>('Pivottable ẨN'!$AN442-SONY!$O$4)/SONY!$O$8</f>
        <v>0.20423923602244748</v>
      </c>
      <c r="AN442" s="40">
        <v>4860500</v>
      </c>
    </row>
    <row r="443" spans="1:40">
      <c r="A443" s="93">
        <v>44707.291666666664</v>
      </c>
      <c r="B443" s="42">
        <v>141.8511</v>
      </c>
      <c r="C443" s="42">
        <v>143.78</v>
      </c>
      <c r="D443" s="42">
        <v>144.34</v>
      </c>
      <c r="E443" s="42">
        <v>137.13999999999999</v>
      </c>
      <c r="F443" s="42">
        <v>137.38999999999999</v>
      </c>
      <c r="G443" s="42">
        <v>90601500</v>
      </c>
      <c r="H443" s="42">
        <f>('Pivottable ẨN'!$G443-AAPL!$O$4)/AAPL!$O$8</f>
        <v>-2.7486896572386395E-2</v>
      </c>
      <c r="I443" s="43">
        <v>44707.291666666664</v>
      </c>
      <c r="J443" s="42">
        <v>40.954599999999999</v>
      </c>
      <c r="K443" s="42">
        <v>43.48</v>
      </c>
      <c r="L443" s="42">
        <v>43.68</v>
      </c>
      <c r="M443" s="42">
        <v>42.08</v>
      </c>
      <c r="N443" s="42">
        <v>42.17</v>
      </c>
      <c r="O443" s="42">
        <f>('Pivottable ẨN'!$P443-INTC!$O$4)/INTC!$O$8</f>
        <v>-0.43819084863925889</v>
      </c>
      <c r="P443" s="42">
        <v>28826700</v>
      </c>
      <c r="Q443" s="43">
        <v>44707.291666666664</v>
      </c>
      <c r="R443" s="42">
        <v>260.84010000000001</v>
      </c>
      <c r="S443" s="42">
        <v>265.89999999999998</v>
      </c>
      <c r="T443" s="42">
        <v>267.11</v>
      </c>
      <c r="U443" s="42">
        <v>261.43</v>
      </c>
      <c r="V443" s="42">
        <v>262.27</v>
      </c>
      <c r="W443" s="42">
        <v>25002100</v>
      </c>
      <c r="X443" s="42">
        <f>('Pivottable ẨN'!$W443-MSFT!$O$4)/MSFT!$O$8</f>
        <v>-0.28478961687828047</v>
      </c>
      <c r="Y443" s="43">
        <v>44707.291666666664</v>
      </c>
      <c r="Z443" s="42">
        <v>17.825600000000001</v>
      </c>
      <c r="AA443" s="42">
        <v>17.850999999999999</v>
      </c>
      <c r="AB443" s="42">
        <v>18.091999999999999</v>
      </c>
      <c r="AC443" s="42">
        <v>16.021999999999998</v>
      </c>
      <c r="AD443" s="42">
        <v>16.036000000000001</v>
      </c>
      <c r="AE443" s="42">
        <f>('Pivottable ẨN'!$AF443-NVDA!$O$4)/NVDA!$O$8</f>
        <v>2.9301772116977012</v>
      </c>
      <c r="AF443" s="42">
        <v>996575000</v>
      </c>
      <c r="AG443" s="43">
        <v>44707.291666666664</v>
      </c>
      <c r="AH443" s="42">
        <v>17.6248</v>
      </c>
      <c r="AI443" s="42">
        <v>18.108000000000001</v>
      </c>
      <c r="AJ443" s="42">
        <v>18.18</v>
      </c>
      <c r="AK443" s="42">
        <v>17.760000000000002</v>
      </c>
      <c r="AL443" s="42">
        <v>17.786000000000001</v>
      </c>
      <c r="AM443" s="42">
        <f>('Pivottable ẨN'!$AN443-SONY!$O$4)/SONY!$O$8</f>
        <v>-0.64960781886219021</v>
      </c>
      <c r="AN443" s="42">
        <v>2820500</v>
      </c>
    </row>
    <row r="444" spans="1:40">
      <c r="A444" s="92">
        <v>45327.291666666664</v>
      </c>
      <c r="B444" s="40">
        <v>186.76499999999999</v>
      </c>
      <c r="C444" s="40">
        <v>187.68</v>
      </c>
      <c r="D444" s="40">
        <v>189.25</v>
      </c>
      <c r="E444" s="40">
        <v>185.84</v>
      </c>
      <c r="F444" s="40">
        <v>188.15</v>
      </c>
      <c r="G444" s="40">
        <v>69668800</v>
      </c>
      <c r="H444" s="40">
        <f>('Pivottable ẨN'!$G444-AAPL!$O$4)/AAPL!$O$8</f>
        <v>-0.42193353963401831</v>
      </c>
      <c r="I444" s="41">
        <v>45327.291666666664</v>
      </c>
      <c r="J444" s="40">
        <v>42.204799999999999</v>
      </c>
      <c r="K444" s="40">
        <v>42.77</v>
      </c>
      <c r="L444" s="40">
        <v>43.15</v>
      </c>
      <c r="M444" s="40">
        <v>42.43</v>
      </c>
      <c r="N444" s="40">
        <v>42.62</v>
      </c>
      <c r="O444" s="40">
        <f>('Pivottable ẨN'!$P444-INTC!$O$4)/INTC!$O$8</f>
        <v>-0.43550543245034995</v>
      </c>
      <c r="P444" s="40">
        <v>28890300</v>
      </c>
      <c r="Q444" s="41">
        <v>45327.291666666664</v>
      </c>
      <c r="R444" s="40">
        <v>403.44499999999999</v>
      </c>
      <c r="S444" s="40">
        <v>405.65</v>
      </c>
      <c r="T444" s="40">
        <v>411.16</v>
      </c>
      <c r="U444" s="40">
        <v>403.99</v>
      </c>
      <c r="V444" s="40">
        <v>409.9</v>
      </c>
      <c r="W444" s="40">
        <v>25352300</v>
      </c>
      <c r="X444" s="40">
        <f>('Pivottable ẨN'!$W444-MSFT!$O$4)/MSFT!$O$8</f>
        <v>-0.25724595828863411</v>
      </c>
      <c r="Y444" s="41">
        <v>45327.291666666664</v>
      </c>
      <c r="Z444" s="40">
        <v>69.317099999999996</v>
      </c>
      <c r="AA444" s="40">
        <v>69.331999999999994</v>
      </c>
      <c r="AB444" s="40">
        <v>69.497</v>
      </c>
      <c r="AC444" s="40">
        <v>67.204999999999998</v>
      </c>
      <c r="AD444" s="40">
        <v>68.224999999999994</v>
      </c>
      <c r="AE444" s="40">
        <f>('Pivottable ẨN'!$AF444-NVDA!$O$4)/NVDA!$O$8</f>
        <v>1.232235505336297</v>
      </c>
      <c r="AF444" s="40">
        <v>680078000</v>
      </c>
      <c r="AG444" s="41">
        <v>45327.291666666664</v>
      </c>
      <c r="AH444" s="40">
        <v>19.453399999999998</v>
      </c>
      <c r="AI444" s="40">
        <v>19.518000000000001</v>
      </c>
      <c r="AJ444" s="40">
        <v>19.552</v>
      </c>
      <c r="AK444" s="40">
        <v>19.378</v>
      </c>
      <c r="AL444" s="40">
        <v>19.48</v>
      </c>
      <c r="AM444" s="40">
        <f>('Pivottable ẨN'!$AN444-SONY!$O$4)/SONY!$O$8</f>
        <v>-0.75173462346603903</v>
      </c>
      <c r="AN444" s="40">
        <v>2576500</v>
      </c>
    </row>
    <row r="445" spans="1:40">
      <c r="A445" s="93">
        <v>44173.291666666664</v>
      </c>
      <c r="B445" s="42">
        <v>121.62560000000001</v>
      </c>
      <c r="C445" s="42">
        <v>124.38</v>
      </c>
      <c r="D445" s="42">
        <v>124.98</v>
      </c>
      <c r="E445" s="42">
        <v>123.09</v>
      </c>
      <c r="F445" s="42">
        <v>124.37</v>
      </c>
      <c r="G445" s="42">
        <v>82225500</v>
      </c>
      <c r="H445" s="42">
        <f>('Pivottable ẨN'!$G445-AAPL!$O$4)/AAPL!$O$8</f>
        <v>-0.18532057699986251</v>
      </c>
      <c r="I445" s="43">
        <v>44173.291666666664</v>
      </c>
      <c r="J445" s="42">
        <v>45.825000000000003</v>
      </c>
      <c r="K445" s="42">
        <v>50.69</v>
      </c>
      <c r="L445" s="42">
        <v>50.72</v>
      </c>
      <c r="M445" s="42">
        <v>49.81</v>
      </c>
      <c r="N445" s="42">
        <v>49.83</v>
      </c>
      <c r="O445" s="42">
        <f>('Pivottable ẨN'!$P445-INTC!$O$4)/INTC!$O$8</f>
        <v>-0.4327102350964856</v>
      </c>
      <c r="P445" s="42">
        <v>28956500</v>
      </c>
      <c r="Q445" s="43">
        <v>44173.291666666664</v>
      </c>
      <c r="R445" s="42">
        <v>209.21709999999999</v>
      </c>
      <c r="S445" s="42">
        <v>216.01</v>
      </c>
      <c r="T445" s="42">
        <v>216.95</v>
      </c>
      <c r="U445" s="42">
        <v>212.89</v>
      </c>
      <c r="V445" s="42">
        <v>213.97</v>
      </c>
      <c r="W445" s="42">
        <v>23284100</v>
      </c>
      <c r="X445" s="42">
        <f>('Pivottable ẨN'!$W445-MSFT!$O$4)/MSFT!$O$8</f>
        <v>-0.41991241943970953</v>
      </c>
      <c r="Y445" s="43">
        <v>44173.291666666664</v>
      </c>
      <c r="Z445" s="42">
        <v>13.3171</v>
      </c>
      <c r="AA445" s="42">
        <v>13.35</v>
      </c>
      <c r="AB445" s="42">
        <v>13.598800000000001</v>
      </c>
      <c r="AC445" s="42">
        <v>13.281499999999999</v>
      </c>
      <c r="AD445" s="42">
        <v>13.585000000000001</v>
      </c>
      <c r="AE445" s="42">
        <f>('Pivottable ẨN'!$AF445-NVDA!$O$4)/NVDA!$O$8</f>
        <v>-0.9574487285902743</v>
      </c>
      <c r="AF445" s="42">
        <v>271920000</v>
      </c>
      <c r="AG445" s="43">
        <v>44173.291666666664</v>
      </c>
      <c r="AH445" s="42">
        <v>17.857299999999999</v>
      </c>
      <c r="AI445" s="42">
        <v>18.673999999999999</v>
      </c>
      <c r="AJ445" s="42">
        <v>18.760000000000002</v>
      </c>
      <c r="AK445" s="42">
        <v>18.63</v>
      </c>
      <c r="AL445" s="42">
        <v>18.68</v>
      </c>
      <c r="AM445" s="42">
        <f>('Pivottable ẨN'!$AN445-SONY!$O$4)/SONY!$O$8</f>
        <v>-0.32774096336891256</v>
      </c>
      <c r="AN445" s="42">
        <v>3589500</v>
      </c>
    </row>
    <row r="446" spans="1:40">
      <c r="A446" s="92">
        <v>44938.291666666664</v>
      </c>
      <c r="B446" s="40">
        <v>132.02170000000001</v>
      </c>
      <c r="C446" s="40">
        <v>133.41</v>
      </c>
      <c r="D446" s="40">
        <v>134.26</v>
      </c>
      <c r="E446" s="40">
        <v>131.44</v>
      </c>
      <c r="F446" s="40">
        <v>133.88</v>
      </c>
      <c r="G446" s="40">
        <v>71379600</v>
      </c>
      <c r="H446" s="40">
        <f>('Pivottable ẨN'!$G446-AAPL!$O$4)/AAPL!$O$8</f>
        <v>-0.38969597271958112</v>
      </c>
      <c r="I446" s="41">
        <v>44938.291666666664</v>
      </c>
      <c r="J446" s="40">
        <v>29.207999999999998</v>
      </c>
      <c r="K446" s="40">
        <v>30.29</v>
      </c>
      <c r="L446" s="40">
        <v>30.38</v>
      </c>
      <c r="M446" s="40">
        <v>29.47</v>
      </c>
      <c r="N446" s="40">
        <v>29.98</v>
      </c>
      <c r="O446" s="40">
        <f>('Pivottable ẨN'!$P446-INTC!$O$4)/INTC!$O$8</f>
        <v>-0.43239778101161258</v>
      </c>
      <c r="P446" s="40">
        <v>28963900</v>
      </c>
      <c r="Q446" s="41">
        <v>44938.291666666664</v>
      </c>
      <c r="R446" s="40">
        <v>235.12870000000001</v>
      </c>
      <c r="S446" s="40">
        <v>238.51</v>
      </c>
      <c r="T446" s="40">
        <v>239.9</v>
      </c>
      <c r="U446" s="40">
        <v>233.56</v>
      </c>
      <c r="V446" s="40">
        <v>235.26</v>
      </c>
      <c r="W446" s="40">
        <v>27269500</v>
      </c>
      <c r="X446" s="40">
        <f>('Pivottable ẨN'!$W446-MSFT!$O$4)/MSFT!$O$8</f>
        <v>-0.1064558319377775</v>
      </c>
      <c r="Y446" s="41">
        <v>44938.291666666664</v>
      </c>
      <c r="Z446" s="40">
        <v>16.5001</v>
      </c>
      <c r="AA446" s="40">
        <v>16.510999999999999</v>
      </c>
      <c r="AB446" s="40">
        <v>16.637</v>
      </c>
      <c r="AC446" s="40">
        <v>15.492000000000001</v>
      </c>
      <c r="AD446" s="40">
        <v>16.100000000000001</v>
      </c>
      <c r="AE446" s="40">
        <f>('Pivottable ẨN'!$AF446-NVDA!$O$4)/NVDA!$O$8</f>
        <v>0.54195262298412461</v>
      </c>
      <c r="AF446" s="40">
        <v>551409000</v>
      </c>
      <c r="AG446" s="41">
        <v>44938.291666666664</v>
      </c>
      <c r="AH446" s="40">
        <v>16.819400000000002</v>
      </c>
      <c r="AI446" s="40">
        <v>17.213999999999999</v>
      </c>
      <c r="AJ446" s="40">
        <v>17.23</v>
      </c>
      <c r="AK446" s="40">
        <v>16.867999999999999</v>
      </c>
      <c r="AL446" s="40">
        <v>16.93</v>
      </c>
      <c r="AM446" s="40">
        <f>('Pivottable ẨN'!$AN446-SONY!$O$4)/SONY!$O$8</f>
        <v>0.49931873293110901</v>
      </c>
      <c r="AN446" s="40">
        <v>5565500</v>
      </c>
    </row>
    <row r="447" spans="1:40">
      <c r="A447" s="93">
        <v>44973.291666666664</v>
      </c>
      <c r="B447" s="42">
        <v>152.34270000000001</v>
      </c>
      <c r="C447" s="42">
        <v>153.71</v>
      </c>
      <c r="D447" s="42">
        <v>156.33000000000001</v>
      </c>
      <c r="E447" s="42">
        <v>153.35</v>
      </c>
      <c r="F447" s="42">
        <v>153.51</v>
      </c>
      <c r="G447" s="42">
        <v>68167900</v>
      </c>
      <c r="H447" s="42">
        <f>('Pivottable ẨN'!$G447-AAPL!$O$4)/AAPL!$O$8</f>
        <v>-0.45021584275646326</v>
      </c>
      <c r="I447" s="43">
        <v>44973.291666666664</v>
      </c>
      <c r="J447" s="42">
        <v>27.524000000000001</v>
      </c>
      <c r="K447" s="42">
        <v>28.2</v>
      </c>
      <c r="L447" s="42">
        <v>28.83</v>
      </c>
      <c r="M447" s="42">
        <v>28.13</v>
      </c>
      <c r="N447" s="42">
        <v>28.5</v>
      </c>
      <c r="O447" s="42">
        <f>('Pivottable ẨN'!$P447-INTC!$O$4)/INTC!$O$8</f>
        <v>-0.43203465869676011</v>
      </c>
      <c r="P447" s="42">
        <v>28972500</v>
      </c>
      <c r="Q447" s="43">
        <v>44973.291666666664</v>
      </c>
      <c r="R447" s="42">
        <v>259.08080000000001</v>
      </c>
      <c r="S447" s="42">
        <v>262.14999999999998</v>
      </c>
      <c r="T447" s="42">
        <v>266.74</v>
      </c>
      <c r="U447" s="42">
        <v>261.89999999999998</v>
      </c>
      <c r="V447" s="42">
        <v>264.02</v>
      </c>
      <c r="W447" s="42">
        <v>29603600</v>
      </c>
      <c r="X447" s="42">
        <f>('Pivottable ẨN'!$W447-MSFT!$O$4)/MSFT!$O$8</f>
        <v>7.7123989633020806E-2</v>
      </c>
      <c r="Y447" s="43">
        <v>44973.291666666664</v>
      </c>
      <c r="Z447" s="42">
        <v>21.987500000000001</v>
      </c>
      <c r="AA447" s="42">
        <v>22.001999999999999</v>
      </c>
      <c r="AB447" s="42">
        <v>22.55</v>
      </c>
      <c r="AC447" s="42">
        <v>21.927</v>
      </c>
      <c r="AD447" s="42">
        <v>22.132999999999999</v>
      </c>
      <c r="AE447" s="42">
        <f>('Pivottable ẨN'!$AF447-NVDA!$O$4)/NVDA!$O$8</f>
        <v>-0.20580867920127244</v>
      </c>
      <c r="AF447" s="42">
        <v>412026000</v>
      </c>
      <c r="AG447" s="43">
        <v>44973.291666666664</v>
      </c>
      <c r="AH447" s="42">
        <v>17.1067</v>
      </c>
      <c r="AI447" s="42">
        <v>17.507999999999999</v>
      </c>
      <c r="AJ447" s="42">
        <v>17.675999999999998</v>
      </c>
      <c r="AK447" s="42">
        <v>17.463999999999999</v>
      </c>
      <c r="AL447" s="42">
        <v>17.484000000000002</v>
      </c>
      <c r="AM447" s="42">
        <f>('Pivottable ẨN'!$AN447-SONY!$O$4)/SONY!$O$8</f>
        <v>-0.40726593416699158</v>
      </c>
      <c r="AN447" s="42">
        <v>3399500</v>
      </c>
    </row>
    <row r="448" spans="1:40">
      <c r="A448" s="92">
        <v>44047.291666666664</v>
      </c>
      <c r="B448" s="40">
        <v>106.8591</v>
      </c>
      <c r="C448" s="40">
        <v>109.66500000000001</v>
      </c>
      <c r="D448" s="40">
        <v>110.79</v>
      </c>
      <c r="E448" s="40">
        <v>108.3875</v>
      </c>
      <c r="F448" s="40">
        <v>109.13249999999999</v>
      </c>
      <c r="G448" s="40">
        <v>173071600</v>
      </c>
      <c r="H448" s="40">
        <f>('Pivottable ẨN'!$G448-AAPL!$O$4)/AAPL!$O$8</f>
        <v>1.5265435962907938</v>
      </c>
      <c r="I448" s="41">
        <v>44047.291666666664</v>
      </c>
      <c r="J448" s="40">
        <v>43.796599999999998</v>
      </c>
      <c r="K448" s="40">
        <v>49.13</v>
      </c>
      <c r="L448" s="40">
        <v>49.14</v>
      </c>
      <c r="M448" s="40">
        <v>48.5</v>
      </c>
      <c r="N448" s="40">
        <v>48.6</v>
      </c>
      <c r="O448" s="40">
        <f>('Pivottable ẨN'!$P448-INTC!$O$4)/INTC!$O$8</f>
        <v>-0.42893967431551755</v>
      </c>
      <c r="P448" s="40">
        <v>29045800</v>
      </c>
      <c r="Q448" s="41">
        <v>44047.291666666664</v>
      </c>
      <c r="R448" s="40">
        <v>205.5463</v>
      </c>
      <c r="S448" s="40">
        <v>213.29</v>
      </c>
      <c r="T448" s="40">
        <v>214.77</v>
      </c>
      <c r="U448" s="40">
        <v>210.31</v>
      </c>
      <c r="V448" s="40">
        <v>214.17</v>
      </c>
      <c r="W448" s="40">
        <v>49280100</v>
      </c>
      <c r="X448" s="40">
        <f>('Pivottable ẨN'!$W448-MSFT!$O$4)/MSFT!$O$8</f>
        <v>1.6247047955701326</v>
      </c>
      <c r="Y448" s="41">
        <v>44047.291666666664</v>
      </c>
      <c r="Z448" s="40">
        <v>11.1934</v>
      </c>
      <c r="AA448" s="40">
        <v>11.2277</v>
      </c>
      <c r="AB448" s="40">
        <v>11.2277</v>
      </c>
      <c r="AC448" s="40">
        <v>10.906000000000001</v>
      </c>
      <c r="AD448" s="40">
        <v>11.05</v>
      </c>
      <c r="AE448" s="40">
        <f>('Pivottable ẨN'!$AF448-NVDA!$O$4)/NVDA!$O$8</f>
        <v>-0.75135474162806071</v>
      </c>
      <c r="AF448" s="40">
        <v>310336000</v>
      </c>
      <c r="AG448" s="41">
        <v>44047.291666666664</v>
      </c>
      <c r="AH448" s="40">
        <v>15.8954</v>
      </c>
      <c r="AI448" s="40">
        <v>16.673999999999999</v>
      </c>
      <c r="AJ448" s="40">
        <v>16.829999999999998</v>
      </c>
      <c r="AK448" s="40">
        <v>16.501999999999999</v>
      </c>
      <c r="AL448" s="40">
        <v>16.712</v>
      </c>
      <c r="AM448" s="40">
        <f>('Pivottable ẨN'!$AN448-SONY!$O$4)/SONY!$O$8</f>
        <v>1.7181435485311407</v>
      </c>
      <c r="AN448" s="40">
        <v>8477500</v>
      </c>
    </row>
    <row r="449" spans="1:40">
      <c r="A449" s="93">
        <v>43895.291666666664</v>
      </c>
      <c r="B449" s="42">
        <v>71.163700000000006</v>
      </c>
      <c r="C449" s="42">
        <v>73.23</v>
      </c>
      <c r="D449" s="42">
        <v>74.887500000000003</v>
      </c>
      <c r="E449" s="42">
        <v>72.852500000000006</v>
      </c>
      <c r="F449" s="42">
        <v>73.88</v>
      </c>
      <c r="G449" s="42">
        <v>187572800</v>
      </c>
      <c r="H449" s="42">
        <f>('Pivottable ẨN'!$G449-AAPL!$O$4)/AAPL!$O$8</f>
        <v>1.7997978664215144</v>
      </c>
      <c r="I449" s="43">
        <v>43895.291666666664</v>
      </c>
      <c r="J449" s="42">
        <v>50.491399999999999</v>
      </c>
      <c r="K449" s="42">
        <v>56.96</v>
      </c>
      <c r="L449" s="42">
        <v>58.66</v>
      </c>
      <c r="M449" s="42">
        <v>56.61</v>
      </c>
      <c r="N449" s="42">
        <v>57.06</v>
      </c>
      <c r="O449" s="42">
        <f>('Pivottable ẨN'!$P449-INTC!$O$4)/INTC!$O$8</f>
        <v>-0.42668493808143365</v>
      </c>
      <c r="P449" s="42">
        <v>29099200</v>
      </c>
      <c r="Q449" s="43">
        <v>43895.291666666664</v>
      </c>
      <c r="R449" s="42">
        <v>159.7885</v>
      </c>
      <c r="S449" s="42">
        <v>166.27</v>
      </c>
      <c r="T449" s="42">
        <v>170.87</v>
      </c>
      <c r="U449" s="42">
        <v>165.69</v>
      </c>
      <c r="V449" s="42">
        <v>166.05</v>
      </c>
      <c r="W449" s="42">
        <v>47817300</v>
      </c>
      <c r="X449" s="42">
        <f>('Pivottable ẨN'!$W449-MSFT!$O$4)/MSFT!$O$8</f>
        <v>1.5096537853333116</v>
      </c>
      <c r="Y449" s="43">
        <v>43895.291666666664</v>
      </c>
      <c r="Z449" s="42">
        <v>6.8083</v>
      </c>
      <c r="AA449" s="42">
        <v>6.8323</v>
      </c>
      <c r="AB449" s="42">
        <v>7.08</v>
      </c>
      <c r="AC449" s="42">
        <v>6.7874999999999996</v>
      </c>
      <c r="AD449" s="42">
        <v>6.9124999999999996</v>
      </c>
      <c r="AE449" s="42">
        <f>('Pivottable ẨN'!$AF449-NVDA!$O$4)/NVDA!$O$8</f>
        <v>0.48250532317341321</v>
      </c>
      <c r="AF449" s="42">
        <v>540328000</v>
      </c>
      <c r="AG449" s="43">
        <v>43895.291666666664</v>
      </c>
      <c r="AH449" s="42">
        <v>12.05</v>
      </c>
      <c r="AI449" s="42">
        <v>12.688000000000001</v>
      </c>
      <c r="AJ449" s="42">
        <v>12.798</v>
      </c>
      <c r="AK449" s="42">
        <v>12.584</v>
      </c>
      <c r="AL449" s="42">
        <v>12.77</v>
      </c>
      <c r="AM449" s="42">
        <f>('Pivottable ẨN'!$AN449-SONY!$O$4)/SONY!$O$8</f>
        <v>0.80653625169842469</v>
      </c>
      <c r="AN449" s="42">
        <v>6299500</v>
      </c>
    </row>
    <row r="450" spans="1:40">
      <c r="A450" s="92">
        <v>45267.291666666664</v>
      </c>
      <c r="B450" s="40">
        <v>193.3229</v>
      </c>
      <c r="C450" s="40">
        <v>194.27</v>
      </c>
      <c r="D450" s="40">
        <v>195</v>
      </c>
      <c r="E450" s="40">
        <v>193.59</v>
      </c>
      <c r="F450" s="40">
        <v>193.63</v>
      </c>
      <c r="G450" s="40">
        <v>47477700</v>
      </c>
      <c r="H450" s="40">
        <f>('Pivottable ẨN'!$G450-AAPL!$O$4)/AAPL!$O$8</f>
        <v>-0.84009292188499318</v>
      </c>
      <c r="I450" s="41">
        <v>45267.291666666664</v>
      </c>
      <c r="J450" s="40">
        <v>41.593000000000004</v>
      </c>
      <c r="K450" s="40">
        <v>42.15</v>
      </c>
      <c r="L450" s="40">
        <v>42.44</v>
      </c>
      <c r="M450" s="40">
        <v>41.18</v>
      </c>
      <c r="N450" s="40">
        <v>41.75</v>
      </c>
      <c r="O450" s="40">
        <f>('Pivottable ẨN'!$P450-INTC!$O$4)/INTC!$O$8</f>
        <v>-0.42586157934426816</v>
      </c>
      <c r="P450" s="40">
        <v>29118700</v>
      </c>
      <c r="Q450" s="41">
        <v>45267.291666666664</v>
      </c>
      <c r="R450" s="40">
        <v>368.93369999999999</v>
      </c>
      <c r="S450" s="40">
        <v>370.95</v>
      </c>
      <c r="T450" s="40">
        <v>371.45</v>
      </c>
      <c r="U450" s="40">
        <v>366.32</v>
      </c>
      <c r="V450" s="40">
        <v>368.23</v>
      </c>
      <c r="W450" s="40">
        <v>23118900</v>
      </c>
      <c r="X450" s="40">
        <f>('Pivottable ẨN'!$W450-MSFT!$O$4)/MSFT!$O$8</f>
        <v>-0.43290560161849184</v>
      </c>
      <c r="Y450" s="41">
        <v>45267.291666666664</v>
      </c>
      <c r="Z450" s="40">
        <v>46.585999999999999</v>
      </c>
      <c r="AA450" s="40">
        <v>46.595999999999997</v>
      </c>
      <c r="AB450" s="40">
        <v>46.628999999999998</v>
      </c>
      <c r="AC450" s="40">
        <v>45.603999999999999</v>
      </c>
      <c r="AD450" s="40">
        <v>45.7</v>
      </c>
      <c r="AE450" s="40">
        <f>('Pivottable ẨN'!$AF450-NVDA!$O$4)/NVDA!$O$8</f>
        <v>-0.53415026302177315</v>
      </c>
      <c r="AF450" s="40">
        <v>350823000</v>
      </c>
      <c r="AG450" s="41">
        <v>45267.291666666664</v>
      </c>
      <c r="AH450" s="40">
        <v>17.6434</v>
      </c>
      <c r="AI450" s="40">
        <v>17.702000000000002</v>
      </c>
      <c r="AJ450" s="40">
        <v>17.724</v>
      </c>
      <c r="AK450" s="40">
        <v>17.474</v>
      </c>
      <c r="AL450" s="40">
        <v>17.596</v>
      </c>
      <c r="AM450" s="40">
        <f>('Pivottable ẨN'!$AN450-SONY!$O$4)/SONY!$O$8</f>
        <v>-4.4799488318905185E-2</v>
      </c>
      <c r="AN450" s="40">
        <v>4265500</v>
      </c>
    </row>
    <row r="451" spans="1:40">
      <c r="A451" s="93">
        <v>44573.291666666664</v>
      </c>
      <c r="B451" s="42">
        <v>172.70099999999999</v>
      </c>
      <c r="C451" s="42">
        <v>175.53</v>
      </c>
      <c r="D451" s="42">
        <v>177.18</v>
      </c>
      <c r="E451" s="42">
        <v>174.82</v>
      </c>
      <c r="F451" s="42">
        <v>176.12</v>
      </c>
      <c r="G451" s="42">
        <v>74805200</v>
      </c>
      <c r="H451" s="42">
        <f>('Pivottable ẨN'!$G451-AAPL!$O$4)/AAPL!$O$8</f>
        <v>-0.32514546464026378</v>
      </c>
      <c r="I451" s="43">
        <v>44573.291666666664</v>
      </c>
      <c r="J451" s="42">
        <v>51.697000000000003</v>
      </c>
      <c r="K451" s="42">
        <v>55.74</v>
      </c>
      <c r="L451" s="42">
        <v>56.28</v>
      </c>
      <c r="M451" s="42">
        <v>54.81</v>
      </c>
      <c r="N451" s="42">
        <v>56.14</v>
      </c>
      <c r="O451" s="42">
        <f>('Pivottable ẨN'!$P451-INTC!$O$4)/INTC!$O$8</f>
        <v>-0.42509733354207868</v>
      </c>
      <c r="P451" s="42">
        <v>29136800</v>
      </c>
      <c r="Q451" s="43">
        <v>44573.291666666664</v>
      </c>
      <c r="R451" s="42">
        <v>310.84530000000001</v>
      </c>
      <c r="S451" s="42">
        <v>318.27</v>
      </c>
      <c r="T451" s="42">
        <v>323.41000000000003</v>
      </c>
      <c r="U451" s="42">
        <v>317.08</v>
      </c>
      <c r="V451" s="42">
        <v>319.67</v>
      </c>
      <c r="W451" s="42">
        <v>34372200</v>
      </c>
      <c r="X451" s="42">
        <f>('Pivottable ẨN'!$W451-MSFT!$O$4)/MSFT!$O$8</f>
        <v>0.45218021564840521</v>
      </c>
      <c r="Y451" s="43">
        <v>44573.291666666664</v>
      </c>
      <c r="Z451" s="42">
        <v>27.9544</v>
      </c>
      <c r="AA451" s="42">
        <v>27.998999999999999</v>
      </c>
      <c r="AB451" s="42">
        <v>28.594999999999999</v>
      </c>
      <c r="AC451" s="42">
        <v>27.608000000000001</v>
      </c>
      <c r="AD451" s="42">
        <v>28.067</v>
      </c>
      <c r="AE451" s="42">
        <f>('Pivottable ẨN'!$AF451-NVDA!$O$4)/NVDA!$O$8</f>
        <v>-0.359311575102715</v>
      </c>
      <c r="AF451" s="42">
        <v>383413000</v>
      </c>
      <c r="AG451" s="43">
        <v>44573.291666666664</v>
      </c>
      <c r="AH451" s="42">
        <v>24.436800000000002</v>
      </c>
      <c r="AI451" s="42">
        <v>25.43</v>
      </c>
      <c r="AJ451" s="42">
        <v>25.53</v>
      </c>
      <c r="AK451" s="42">
        <v>25.251999999999999</v>
      </c>
      <c r="AL451" s="42">
        <v>25.265999999999998</v>
      </c>
      <c r="AM451" s="42">
        <f>('Pivottable ẨN'!$AN451-SONY!$O$4)/SONY!$O$8</f>
        <v>-1.1068764009511445</v>
      </c>
      <c r="AN451" s="42">
        <v>1728000</v>
      </c>
    </row>
    <row r="452" spans="1:40">
      <c r="A452" s="92">
        <v>44790.291666666664</v>
      </c>
      <c r="B452" s="40">
        <v>172.44749999999999</v>
      </c>
      <c r="C452" s="40">
        <v>174.55</v>
      </c>
      <c r="D452" s="40">
        <v>176.15</v>
      </c>
      <c r="E452" s="40">
        <v>172.57</v>
      </c>
      <c r="F452" s="40">
        <v>172.77</v>
      </c>
      <c r="G452" s="40">
        <v>79542000</v>
      </c>
      <c r="H452" s="40">
        <f>('Pivottable ẨN'!$G452-AAPL!$O$4)/AAPL!$O$8</f>
        <v>-0.23588727726575698</v>
      </c>
      <c r="I452" s="41">
        <v>44790.291666666664</v>
      </c>
      <c r="J452" s="40">
        <v>34.042099999999998</v>
      </c>
      <c r="K452" s="40">
        <v>35.78</v>
      </c>
      <c r="L452" s="40">
        <v>36.08</v>
      </c>
      <c r="M452" s="40">
        <v>35.270000000000003</v>
      </c>
      <c r="N452" s="40">
        <v>35.81</v>
      </c>
      <c r="O452" s="40">
        <f>('Pivottable ẨN'!$P452-INTC!$O$4)/INTC!$O$8</f>
        <v>-0.42343794901025289</v>
      </c>
      <c r="P452" s="40">
        <v>29176100</v>
      </c>
      <c r="Q452" s="41">
        <v>44790.291666666664</v>
      </c>
      <c r="R452" s="40">
        <v>286.38290000000001</v>
      </c>
      <c r="S452" s="40">
        <v>291.32</v>
      </c>
      <c r="T452" s="40">
        <v>293.35000000000002</v>
      </c>
      <c r="U452" s="40">
        <v>289.47000000000003</v>
      </c>
      <c r="V452" s="40">
        <v>289.74</v>
      </c>
      <c r="W452" s="40">
        <v>18253400</v>
      </c>
      <c r="X452" s="40">
        <f>('Pivottable ẨN'!$W452-MSFT!$O$4)/MSFT!$O$8</f>
        <v>-0.81558313122421533</v>
      </c>
      <c r="Y452" s="41">
        <v>44790.291666666664</v>
      </c>
      <c r="Z452" s="40">
        <v>18.312799999999999</v>
      </c>
      <c r="AA452" s="40">
        <v>18.335000000000001</v>
      </c>
      <c r="AB452" s="40">
        <v>18.687999999999999</v>
      </c>
      <c r="AC452" s="40">
        <v>18.145</v>
      </c>
      <c r="AD452" s="40">
        <v>18.523</v>
      </c>
      <c r="AE452" s="40">
        <f>('Pivottable ẨN'!$AF452-NVDA!$O$4)/NVDA!$O$8</f>
        <v>-1.9258642533294196E-2</v>
      </c>
      <c r="AF452" s="40">
        <v>446799000</v>
      </c>
      <c r="AG452" s="41">
        <v>44790.291666666664</v>
      </c>
      <c r="AH452" s="40">
        <v>16.966899999999999</v>
      </c>
      <c r="AI452" s="40">
        <v>17.431999999999999</v>
      </c>
      <c r="AJ452" s="40">
        <v>17.576000000000001</v>
      </c>
      <c r="AK452" s="40">
        <v>17.29</v>
      </c>
      <c r="AL452" s="40">
        <v>17.43</v>
      </c>
      <c r="AM452" s="40">
        <f>('Pivottable ẨN'!$AN452-SONY!$O$4)/SONY!$O$8</f>
        <v>-0.48637235248718591</v>
      </c>
      <c r="AN452" s="40">
        <v>3210500</v>
      </c>
    </row>
    <row r="453" spans="1:40">
      <c r="A453" s="93">
        <v>44700.291666666664</v>
      </c>
      <c r="B453" s="42">
        <v>135.50739999999999</v>
      </c>
      <c r="C453" s="42">
        <v>137.35</v>
      </c>
      <c r="D453" s="42">
        <v>141.66</v>
      </c>
      <c r="E453" s="42">
        <v>136.6</v>
      </c>
      <c r="F453" s="42">
        <v>139.88</v>
      </c>
      <c r="G453" s="42">
        <v>136095600</v>
      </c>
      <c r="H453" s="42">
        <f>('Pivottable ẨN'!$G453-AAPL!$O$4)/AAPL!$O$8</f>
        <v>0.82978402519643413</v>
      </c>
      <c r="I453" s="43">
        <v>44700.291666666664</v>
      </c>
      <c r="J453" s="42">
        <v>39.57</v>
      </c>
      <c r="K453" s="42">
        <v>42.01</v>
      </c>
      <c r="L453" s="42">
        <v>42.7</v>
      </c>
      <c r="M453" s="42">
        <v>41.72</v>
      </c>
      <c r="N453" s="42">
        <v>42.32</v>
      </c>
      <c r="O453" s="42">
        <f>('Pivottable ẨN'!$P453-INTC!$O$4)/INTC!$O$8</f>
        <v>-0.42323105373783693</v>
      </c>
      <c r="P453" s="42">
        <v>29181000</v>
      </c>
      <c r="Q453" s="43">
        <v>44700.291666666664</v>
      </c>
      <c r="R453" s="42">
        <v>248.3229</v>
      </c>
      <c r="S453" s="42">
        <v>253.14</v>
      </c>
      <c r="T453" s="42">
        <v>257.67</v>
      </c>
      <c r="U453" s="42">
        <v>251.88</v>
      </c>
      <c r="V453" s="42">
        <v>253.9</v>
      </c>
      <c r="W453" s="42">
        <v>32692300</v>
      </c>
      <c r="X453" s="42">
        <f>('Pivottable ẨN'!$W453-MSFT!$O$4)/MSFT!$O$8</f>
        <v>0.32005402471537575</v>
      </c>
      <c r="Y453" s="43">
        <v>44700.291666666664</v>
      </c>
      <c r="Z453" s="42">
        <v>17.099699999999999</v>
      </c>
      <c r="AA453" s="42">
        <v>17.123999999999999</v>
      </c>
      <c r="AB453" s="42">
        <v>17.687000000000001</v>
      </c>
      <c r="AC453" s="42">
        <v>16.734000000000002</v>
      </c>
      <c r="AD453" s="42">
        <v>16.937000000000001</v>
      </c>
      <c r="AE453" s="42">
        <f>('Pivottable ẨN'!$AF453-NVDA!$O$4)/NVDA!$O$8</f>
        <v>0.91695719875062009</v>
      </c>
      <c r="AF453" s="42">
        <v>621310000</v>
      </c>
      <c r="AG453" s="43">
        <v>44700.291666666664</v>
      </c>
      <c r="AH453" s="42">
        <v>17.268599999999999</v>
      </c>
      <c r="AI453" s="42">
        <v>17.742000000000001</v>
      </c>
      <c r="AJ453" s="42">
        <v>17.946000000000002</v>
      </c>
      <c r="AK453" s="42">
        <v>17.574000000000002</v>
      </c>
      <c r="AL453" s="42">
        <v>17.62</v>
      </c>
      <c r="AM453" s="42">
        <f>('Pivottable ẨN'!$AN453-SONY!$O$4)/SONY!$O$8</f>
        <v>-0.20091956256987079</v>
      </c>
      <c r="AN453" s="42">
        <v>3892500</v>
      </c>
    </row>
    <row r="454" spans="1:40">
      <c r="A454" s="92">
        <v>44329.291666666664</v>
      </c>
      <c r="B454" s="40">
        <v>122.593</v>
      </c>
      <c r="C454" s="40">
        <v>124.97</v>
      </c>
      <c r="D454" s="40">
        <v>126.15</v>
      </c>
      <c r="E454" s="40">
        <v>124.26</v>
      </c>
      <c r="F454" s="40">
        <v>124.58</v>
      </c>
      <c r="G454" s="40">
        <v>105861300</v>
      </c>
      <c r="H454" s="40">
        <f>('Pivottable ẨN'!$G454-AAPL!$O$4)/AAPL!$O$8</f>
        <v>0.26006210015483422</v>
      </c>
      <c r="I454" s="41">
        <v>44329.291666666664</v>
      </c>
      <c r="J454" s="40">
        <v>49.4253</v>
      </c>
      <c r="K454" s="40">
        <v>54.01</v>
      </c>
      <c r="L454" s="40">
        <v>54.39</v>
      </c>
      <c r="M454" s="40">
        <v>53.46</v>
      </c>
      <c r="N454" s="40">
        <v>54.04</v>
      </c>
      <c r="O454" s="40">
        <f>('Pivottable ẨN'!$P454-INTC!$O$4)/INTC!$O$8</f>
        <v>-0.42274548320053423</v>
      </c>
      <c r="P454" s="40">
        <v>29192500</v>
      </c>
      <c r="Q454" s="41">
        <v>44329.291666666664</v>
      </c>
      <c r="R454" s="40">
        <v>235.92959999999999</v>
      </c>
      <c r="S454" s="40">
        <v>243.03</v>
      </c>
      <c r="T454" s="40">
        <v>245.6</v>
      </c>
      <c r="U454" s="40">
        <v>241.42</v>
      </c>
      <c r="V454" s="40">
        <v>241.8</v>
      </c>
      <c r="W454" s="40">
        <v>29624300</v>
      </c>
      <c r="X454" s="40">
        <f>('Pivottable ẨN'!$W454-MSFT!$O$4)/MSFT!$O$8</f>
        <v>7.8752069966560728E-2</v>
      </c>
      <c r="Y454" s="41">
        <v>44329.291666666664</v>
      </c>
      <c r="Z454" s="40">
        <v>13.6363</v>
      </c>
      <c r="AA454" s="40">
        <v>13.6652</v>
      </c>
      <c r="AB454" s="40">
        <v>14.0808</v>
      </c>
      <c r="AC454" s="40">
        <v>13.459</v>
      </c>
      <c r="AD454" s="40">
        <v>14.0337</v>
      </c>
      <c r="AE454" s="40">
        <f>('Pivottable ẨN'!$AF454-NVDA!$O$4)/NVDA!$O$8</f>
        <v>-0.88510982500326651</v>
      </c>
      <c r="AF454" s="40">
        <v>285404000</v>
      </c>
      <c r="AG454" s="41">
        <v>44329.291666666664</v>
      </c>
      <c r="AH454" s="40">
        <v>17.826899999999998</v>
      </c>
      <c r="AI454" s="40">
        <v>18.594000000000001</v>
      </c>
      <c r="AJ454" s="40">
        <v>18.672000000000001</v>
      </c>
      <c r="AK454" s="40">
        <v>18.350000000000001</v>
      </c>
      <c r="AL454" s="40">
        <v>18.436</v>
      </c>
      <c r="AM454" s="40">
        <f>('Pivottable ẨN'!$AN454-SONY!$O$4)/SONY!$O$8</f>
        <v>0.76886652868880834</v>
      </c>
      <c r="AN454" s="40">
        <v>6209500</v>
      </c>
    </row>
    <row r="455" spans="1:40">
      <c r="A455" s="93">
        <v>45218.291666666664</v>
      </c>
      <c r="B455" s="42">
        <v>174.3749</v>
      </c>
      <c r="C455" s="42">
        <v>175.46</v>
      </c>
      <c r="D455" s="42">
        <v>177.84</v>
      </c>
      <c r="E455" s="42">
        <v>175.19</v>
      </c>
      <c r="F455" s="42">
        <v>176.04</v>
      </c>
      <c r="G455" s="42">
        <v>59302900</v>
      </c>
      <c r="H455" s="42">
        <f>('Pivottable ẨN'!$G455-AAPL!$O$4)/AAPL!$O$8</f>
        <v>-0.61726402530058644</v>
      </c>
      <c r="I455" s="43">
        <v>45218.291666666664</v>
      </c>
      <c r="J455" s="42">
        <v>35.083199999999998</v>
      </c>
      <c r="K455" s="42">
        <v>35.67</v>
      </c>
      <c r="L455" s="42">
        <v>36.36</v>
      </c>
      <c r="M455" s="42">
        <v>35.520000000000003</v>
      </c>
      <c r="N455" s="42">
        <v>35.96</v>
      </c>
      <c r="O455" s="42">
        <f>('Pivottable ẨN'!$P455-INTC!$O$4)/INTC!$O$8</f>
        <v>-0.42235280441819378</v>
      </c>
      <c r="P455" s="42">
        <v>29201800</v>
      </c>
      <c r="Q455" s="43">
        <v>45218.291666666664</v>
      </c>
      <c r="R455" s="42">
        <v>328.85160000000002</v>
      </c>
      <c r="S455" s="42">
        <v>331.32</v>
      </c>
      <c r="T455" s="42">
        <v>336.88</v>
      </c>
      <c r="U455" s="42">
        <v>330.91</v>
      </c>
      <c r="V455" s="42">
        <v>332.15</v>
      </c>
      <c r="W455" s="42">
        <v>25052100</v>
      </c>
      <c r="X455" s="42">
        <f>('Pivottable ẨN'!$W455-MSFT!$O$4)/MSFT!$O$8</f>
        <v>-0.2808570556861551</v>
      </c>
      <c r="Y455" s="43">
        <v>45218.291666666664</v>
      </c>
      <c r="Z455" s="42">
        <v>42.088299999999997</v>
      </c>
      <c r="AA455" s="42">
        <v>42.100999999999999</v>
      </c>
      <c r="AB455" s="42">
        <v>43.296999999999997</v>
      </c>
      <c r="AC455" s="42">
        <v>41.881999999999998</v>
      </c>
      <c r="AD455" s="42">
        <v>42.811</v>
      </c>
      <c r="AE455" s="42">
        <f>('Pivottable ẨN'!$AF455-NVDA!$O$4)/NVDA!$O$8</f>
        <v>0.27276864001307016</v>
      </c>
      <c r="AF455" s="42">
        <v>501233000</v>
      </c>
      <c r="AG455" s="43">
        <v>45218.291666666664</v>
      </c>
      <c r="AH455" s="42">
        <v>16.712499999999999</v>
      </c>
      <c r="AI455" s="42">
        <v>16.768000000000001</v>
      </c>
      <c r="AJ455" s="42">
        <v>16.984000000000002</v>
      </c>
      <c r="AK455" s="42">
        <v>16.739999999999998</v>
      </c>
      <c r="AL455" s="42">
        <v>16.829999999999998</v>
      </c>
      <c r="AM455" s="42">
        <f>('Pivottable ẨN'!$AN455-SONY!$O$4)/SONY!$O$8</f>
        <v>-0.91999271957565876</v>
      </c>
      <c r="AN455" s="42">
        <v>2174500</v>
      </c>
    </row>
    <row r="456" spans="1:40">
      <c r="A456" s="92">
        <v>43894.291666666664</v>
      </c>
      <c r="B456" s="40">
        <v>73.549400000000006</v>
      </c>
      <c r="C456" s="40">
        <v>75.685000000000002</v>
      </c>
      <c r="D456" s="40">
        <v>75.849999999999994</v>
      </c>
      <c r="E456" s="40">
        <v>73.282499999999999</v>
      </c>
      <c r="F456" s="40">
        <v>74.11</v>
      </c>
      <c r="G456" s="40">
        <v>219178400</v>
      </c>
      <c r="H456" s="40">
        <f>('Pivottable ẨN'!$G456-AAPL!$O$4)/AAPL!$O$8</f>
        <v>2.3953599688712086</v>
      </c>
      <c r="I456" s="41">
        <v>43894.291666666664</v>
      </c>
      <c r="J456" s="40">
        <v>52.016100000000002</v>
      </c>
      <c r="K456" s="40">
        <v>58.68</v>
      </c>
      <c r="L456" s="40">
        <v>58.71</v>
      </c>
      <c r="M456" s="40">
        <v>56.16</v>
      </c>
      <c r="N456" s="40">
        <v>57.01</v>
      </c>
      <c r="O456" s="40">
        <f>('Pivottable ẨN'!$P456-INTC!$O$4)/INTC!$O$8</f>
        <v>-0.42145344333605916</v>
      </c>
      <c r="P456" s="40">
        <v>29223100</v>
      </c>
      <c r="Q456" s="41">
        <v>43894.291666666664</v>
      </c>
      <c r="R456" s="40">
        <v>163.9016</v>
      </c>
      <c r="S456" s="40">
        <v>170.55</v>
      </c>
      <c r="T456" s="40">
        <v>170.7</v>
      </c>
      <c r="U456" s="40">
        <v>165.62</v>
      </c>
      <c r="V456" s="40">
        <v>168.49</v>
      </c>
      <c r="W456" s="40">
        <v>49814400</v>
      </c>
      <c r="X456" s="40">
        <f>('Pivottable ẨN'!$W456-MSFT!$O$4)/MSFT!$O$8</f>
        <v>1.6667281444691848</v>
      </c>
      <c r="Y456" s="41">
        <v>43894.291666666664</v>
      </c>
      <c r="Z456" s="40">
        <v>7.0877999999999997</v>
      </c>
      <c r="AA456" s="40">
        <v>7.1128</v>
      </c>
      <c r="AB456" s="40">
        <v>7.1223000000000001</v>
      </c>
      <c r="AC456" s="40">
        <v>6.68</v>
      </c>
      <c r="AD456" s="40">
        <v>6.7549999999999999</v>
      </c>
      <c r="AE456" s="40">
        <f>('Pivottable ẨN'!$AF456-NVDA!$O$4)/NVDA!$O$8</f>
        <v>0.78872785482176677</v>
      </c>
      <c r="AF456" s="40">
        <v>597408000</v>
      </c>
      <c r="AG456" s="41">
        <v>43894.291666666664</v>
      </c>
      <c r="AH456" s="40">
        <v>12.3064</v>
      </c>
      <c r="AI456" s="40">
        <v>12.958</v>
      </c>
      <c r="AJ456" s="40">
        <v>12.99</v>
      </c>
      <c r="AK456" s="40">
        <v>12.714</v>
      </c>
      <c r="AL456" s="40">
        <v>12.756</v>
      </c>
      <c r="AM456" s="40">
        <f>('Pivottable ẨN'!$AN456-SONY!$O$4)/SONY!$O$8</f>
        <v>0.73098752944024969</v>
      </c>
      <c r="AN456" s="40">
        <v>6119000</v>
      </c>
    </row>
    <row r="457" spans="1:40">
      <c r="A457" s="93">
        <v>45191.291666666664</v>
      </c>
      <c r="B457" s="42">
        <v>173.709</v>
      </c>
      <c r="C457" s="42">
        <v>174.79</v>
      </c>
      <c r="D457" s="42">
        <v>177.08</v>
      </c>
      <c r="E457" s="42">
        <v>174.05</v>
      </c>
      <c r="F457" s="42">
        <v>174.67</v>
      </c>
      <c r="G457" s="42">
        <v>56725400</v>
      </c>
      <c r="H457" s="42">
        <f>('Pivottable ẨN'!$G457-AAPL!$O$4)/AAPL!$O$8</f>
        <v>-0.66583330792974349</v>
      </c>
      <c r="I457" s="43">
        <v>45191.291666666664</v>
      </c>
      <c r="J457" s="42">
        <v>33.617699999999999</v>
      </c>
      <c r="K457" s="42">
        <v>34.18</v>
      </c>
      <c r="L457" s="42">
        <v>34.89</v>
      </c>
      <c r="M457" s="42">
        <v>34.14</v>
      </c>
      <c r="N457" s="42">
        <v>34.81</v>
      </c>
      <c r="O457" s="42">
        <f>('Pivottable ẨN'!$P457-INTC!$O$4)/INTC!$O$8</f>
        <v>-0.42104809749622385</v>
      </c>
      <c r="P457" s="42">
        <v>29232700</v>
      </c>
      <c r="Q457" s="43">
        <v>45191.291666666664</v>
      </c>
      <c r="R457" s="42">
        <v>314.64819999999997</v>
      </c>
      <c r="S457" s="42">
        <v>317.01</v>
      </c>
      <c r="T457" s="42">
        <v>321.45</v>
      </c>
      <c r="U457" s="42">
        <v>316.14999999999998</v>
      </c>
      <c r="V457" s="42">
        <v>321.32</v>
      </c>
      <c r="W457" s="42">
        <v>21447900</v>
      </c>
      <c r="X457" s="42">
        <f>('Pivottable ẨN'!$W457-MSFT!$O$4)/MSFT!$O$8</f>
        <v>-0.56433179665932298</v>
      </c>
      <c r="Y457" s="43">
        <v>45191.291666666664</v>
      </c>
      <c r="Z457" s="42">
        <v>41.5974</v>
      </c>
      <c r="AA457" s="42">
        <v>41.61</v>
      </c>
      <c r="AB457" s="42">
        <v>42.115000000000002</v>
      </c>
      <c r="AC457" s="42">
        <v>41.231000000000002</v>
      </c>
      <c r="AD457" s="42">
        <v>41.572000000000003</v>
      </c>
      <c r="AE457" s="42">
        <f>('Pivottable ẨN'!$AF457-NVDA!$O$4)/NVDA!$O$8</f>
        <v>0.15475923166217961</v>
      </c>
      <c r="AF457" s="42">
        <v>479236000</v>
      </c>
      <c r="AG457" s="43">
        <v>45191.291666666664</v>
      </c>
      <c r="AH457" s="42">
        <v>16.1509</v>
      </c>
      <c r="AI457" s="42">
        <v>16.475999999999999</v>
      </c>
      <c r="AJ457" s="42">
        <v>16.626000000000001</v>
      </c>
      <c r="AK457" s="42">
        <v>16.466000000000001</v>
      </c>
      <c r="AL457" s="42">
        <v>16.596</v>
      </c>
      <c r="AM457" s="42">
        <f>('Pivottable ẨN'!$AN457-SONY!$O$4)/SONY!$O$8</f>
        <v>-0.77329007607709721</v>
      </c>
      <c r="AN457" s="42">
        <v>2525000</v>
      </c>
    </row>
    <row r="458" spans="1:40">
      <c r="A458" s="92">
        <v>45289.291666666664</v>
      </c>
      <c r="B458" s="40">
        <v>191.59139999999999</v>
      </c>
      <c r="C458" s="40">
        <v>192.53</v>
      </c>
      <c r="D458" s="40">
        <v>194.4</v>
      </c>
      <c r="E458" s="40">
        <v>191.73</v>
      </c>
      <c r="F458" s="40">
        <v>193.9</v>
      </c>
      <c r="G458" s="40">
        <v>42628800</v>
      </c>
      <c r="H458" s="40">
        <f>('Pivottable ẨN'!$G458-AAPL!$O$4)/AAPL!$O$8</f>
        <v>-0.93146347262816276</v>
      </c>
      <c r="I458" s="41">
        <v>45289.291666666664</v>
      </c>
      <c r="J458" s="40">
        <v>49.585900000000002</v>
      </c>
      <c r="K458" s="40">
        <v>50.25</v>
      </c>
      <c r="L458" s="40">
        <v>50.57</v>
      </c>
      <c r="M458" s="40">
        <v>49.77</v>
      </c>
      <c r="N458" s="40">
        <v>50.3</v>
      </c>
      <c r="O458" s="40">
        <f>('Pivottable ẨN'!$P458-INTC!$O$4)/INTC!$O$8</f>
        <v>-0.41962094235180369</v>
      </c>
      <c r="P458" s="40">
        <v>29266500</v>
      </c>
      <c r="Q458" s="41">
        <v>45289.291666666664</v>
      </c>
      <c r="R458" s="40">
        <v>373.99599999999998</v>
      </c>
      <c r="S458" s="40">
        <v>376.04</v>
      </c>
      <c r="T458" s="40">
        <v>377.16</v>
      </c>
      <c r="U458" s="40">
        <v>373.48</v>
      </c>
      <c r="V458" s="40">
        <v>376</v>
      </c>
      <c r="W458" s="40">
        <v>18723000</v>
      </c>
      <c r="X458" s="40">
        <f>('Pivottable ẨN'!$W458-MSFT!$O$4)/MSFT!$O$8</f>
        <v>-0.77864851650777345</v>
      </c>
      <c r="Y458" s="41">
        <v>45289.291666666664</v>
      </c>
      <c r="Z458" s="40">
        <v>49.511400000000002</v>
      </c>
      <c r="AA458" s="40">
        <v>49.521999999999998</v>
      </c>
      <c r="AB458" s="40">
        <v>49.997</v>
      </c>
      <c r="AC458" s="40">
        <v>48.750999999999998</v>
      </c>
      <c r="AD458" s="40">
        <v>49.813000000000002</v>
      </c>
      <c r="AE458" s="40">
        <f>('Pivottable ẨN'!$AF458-NVDA!$O$4)/NVDA!$O$8</f>
        <v>-0.32776657709829454</v>
      </c>
      <c r="AF458" s="40">
        <v>389293000</v>
      </c>
      <c r="AG458" s="41">
        <v>45289.291666666664</v>
      </c>
      <c r="AH458" s="40">
        <v>18.875299999999999</v>
      </c>
      <c r="AI458" s="40">
        <v>18.937999999999999</v>
      </c>
      <c r="AJ458" s="40">
        <v>18.981999999999999</v>
      </c>
      <c r="AK458" s="40">
        <v>18.861999999999998</v>
      </c>
      <c r="AL458" s="40">
        <v>18.920000000000002</v>
      </c>
      <c r="AM458" s="40">
        <f>('Pivottable ẨN'!$AN458-SONY!$O$4)/SONY!$O$8</f>
        <v>-1.1970744599352814</v>
      </c>
      <c r="AN458" s="40">
        <v>1512500</v>
      </c>
    </row>
    <row r="459" spans="1:40">
      <c r="A459" s="93">
        <v>45187.291666666664</v>
      </c>
      <c r="B459" s="42">
        <v>176.86930000000001</v>
      </c>
      <c r="C459" s="42">
        <v>177.97</v>
      </c>
      <c r="D459" s="42">
        <v>179.38</v>
      </c>
      <c r="E459" s="42">
        <v>176.17</v>
      </c>
      <c r="F459" s="42">
        <v>176.48</v>
      </c>
      <c r="G459" s="42">
        <v>67257600</v>
      </c>
      <c r="H459" s="42">
        <f>('Pivottable ẨN'!$G459-AAPL!$O$4)/AAPL!$O$8</f>
        <v>-0.46736913780101097</v>
      </c>
      <c r="I459" s="43">
        <v>45187.291666666664</v>
      </c>
      <c r="J459" s="42">
        <v>37.365099999999998</v>
      </c>
      <c r="K459" s="42">
        <v>37.99</v>
      </c>
      <c r="L459" s="42">
        <v>38.39</v>
      </c>
      <c r="M459" s="42">
        <v>37.51</v>
      </c>
      <c r="N459" s="42">
        <v>37.619999999999997</v>
      </c>
      <c r="O459" s="42">
        <f>('Pivottable ẨN'!$P459-INTC!$O$4)/INTC!$O$8</f>
        <v>-0.41726909201025925</v>
      </c>
      <c r="P459" s="42">
        <v>29322200</v>
      </c>
      <c r="Q459" s="43">
        <v>45187.291666666664</v>
      </c>
      <c r="R459" s="42">
        <v>326.60849999999999</v>
      </c>
      <c r="S459" s="42">
        <v>329.06</v>
      </c>
      <c r="T459" s="42">
        <v>330.4</v>
      </c>
      <c r="U459" s="42">
        <v>326.36</v>
      </c>
      <c r="V459" s="42">
        <v>327.8</v>
      </c>
      <c r="W459" s="42">
        <v>16834200</v>
      </c>
      <c r="X459" s="42">
        <f>('Pivottable ẨN'!$W459-MSFT!$O$4)/MSFT!$O$8</f>
        <v>-0.92720494810150289</v>
      </c>
      <c r="Y459" s="43">
        <v>45187.291666666664</v>
      </c>
      <c r="Z459" s="42">
        <v>43.9527</v>
      </c>
      <c r="AA459" s="42">
        <v>43.966000000000001</v>
      </c>
      <c r="AB459" s="42">
        <v>44.241999999999997</v>
      </c>
      <c r="AC459" s="42">
        <v>42</v>
      </c>
      <c r="AD459" s="42">
        <v>42.747999999999998</v>
      </c>
      <c r="AE459" s="42">
        <f>('Pivottable ẨN'!$AF459-NVDA!$O$4)/NVDA!$O$8</f>
        <v>0.26760770666608846</v>
      </c>
      <c r="AF459" s="42">
        <v>500271000</v>
      </c>
      <c r="AG459" s="43">
        <v>45187.291666666664</v>
      </c>
      <c r="AH459" s="42">
        <v>17.009599999999999</v>
      </c>
      <c r="AI459" s="42">
        <v>17.352</v>
      </c>
      <c r="AJ459" s="42">
        <v>17.378</v>
      </c>
      <c r="AK459" s="42">
        <v>17.21</v>
      </c>
      <c r="AL459" s="42">
        <v>17.274000000000001</v>
      </c>
      <c r="AM459" s="42">
        <f>('Pivottable ẨN'!$AN459-SONY!$O$4)/SONY!$O$8</f>
        <v>-0.91057528882325467</v>
      </c>
      <c r="AN459" s="42">
        <v>2197000</v>
      </c>
    </row>
    <row r="460" spans="1:40">
      <c r="A460" s="92">
        <v>44085.291666666664</v>
      </c>
      <c r="B460" s="40">
        <v>109.33110000000001</v>
      </c>
      <c r="C460" s="40">
        <v>112</v>
      </c>
      <c r="D460" s="40">
        <v>115.23</v>
      </c>
      <c r="E460" s="40">
        <v>110</v>
      </c>
      <c r="F460" s="40">
        <v>114.57</v>
      </c>
      <c r="G460" s="40">
        <v>180860300</v>
      </c>
      <c r="H460" s="40">
        <f>('Pivottable ẨN'!$G460-AAPL!$O$4)/AAPL!$O$8</f>
        <v>1.6733104523969879</v>
      </c>
      <c r="I460" s="41">
        <v>44085.291666666664</v>
      </c>
      <c r="J460" s="40">
        <v>44.228700000000003</v>
      </c>
      <c r="K460" s="40">
        <v>49.28</v>
      </c>
      <c r="L460" s="40">
        <v>50.05</v>
      </c>
      <c r="M460" s="40">
        <v>48.95</v>
      </c>
      <c r="N460" s="40">
        <v>49.26</v>
      </c>
      <c r="O460" s="40">
        <f>('Pivottable ẨN'!$P460-INTC!$O$4)/INTC!$O$8</f>
        <v>-0.41678774382545486</v>
      </c>
      <c r="P460" s="40">
        <v>29333600</v>
      </c>
      <c r="Q460" s="41">
        <v>44085.291666666664</v>
      </c>
      <c r="R460" s="40">
        <v>197.09780000000001</v>
      </c>
      <c r="S460" s="40">
        <v>204.03</v>
      </c>
      <c r="T460" s="40">
        <v>208.63</v>
      </c>
      <c r="U460" s="40">
        <v>201.24</v>
      </c>
      <c r="V460" s="40">
        <v>207.2</v>
      </c>
      <c r="W460" s="40">
        <v>33620100</v>
      </c>
      <c r="X460" s="40">
        <f>('Pivottable ẨN'!$W460-MSFT!$O$4)/MSFT!$O$8</f>
        <v>0.39302663019645484</v>
      </c>
      <c r="Y460" s="41">
        <v>44085.291666666664</v>
      </c>
      <c r="Z460" s="40">
        <v>12.131</v>
      </c>
      <c r="AA460" s="40">
        <v>12.1645</v>
      </c>
      <c r="AB460" s="40">
        <v>12.6525</v>
      </c>
      <c r="AC460" s="40">
        <v>11.895799999999999</v>
      </c>
      <c r="AD460" s="40">
        <v>12.4855</v>
      </c>
      <c r="AE460" s="40">
        <f>('Pivottable ẨN'!$AF460-NVDA!$O$4)/NVDA!$O$8</f>
        <v>1.0007445761031777</v>
      </c>
      <c r="AF460" s="40">
        <v>636928000</v>
      </c>
      <c r="AG460" s="41">
        <v>44085.291666666664</v>
      </c>
      <c r="AH460" s="40">
        <v>14.684699999999999</v>
      </c>
      <c r="AI460" s="40">
        <v>15.404</v>
      </c>
      <c r="AJ460" s="40">
        <v>15.478</v>
      </c>
      <c r="AK460" s="40">
        <v>15.247999999999999</v>
      </c>
      <c r="AL460" s="40">
        <v>15.436</v>
      </c>
      <c r="AM460" s="40">
        <f>('Pivottable ẨN'!$AN460-SONY!$O$4)/SONY!$O$8</f>
        <v>-0.10130407283332973</v>
      </c>
      <c r="AN460" s="40">
        <v>4130500</v>
      </c>
    </row>
    <row r="461" spans="1:40">
      <c r="A461" s="93">
        <v>44098.291666666664</v>
      </c>
      <c r="B461" s="42">
        <v>105.6412</v>
      </c>
      <c r="C461" s="42">
        <v>108.22</v>
      </c>
      <c r="D461" s="42">
        <v>110.25</v>
      </c>
      <c r="E461" s="42">
        <v>105</v>
      </c>
      <c r="F461" s="42">
        <v>105.17</v>
      </c>
      <c r="G461" s="42">
        <v>167743300</v>
      </c>
      <c r="H461" s="42">
        <f>('Pivottable ẨN'!$G461-AAPL!$O$4)/AAPL!$O$8</f>
        <v>1.4261394416320401</v>
      </c>
      <c r="I461" s="43">
        <v>44098.291666666664</v>
      </c>
      <c r="J461" s="42">
        <v>44.121000000000002</v>
      </c>
      <c r="K461" s="42">
        <v>49.16</v>
      </c>
      <c r="L461" s="42">
        <v>49.64</v>
      </c>
      <c r="M461" s="42">
        <v>48.42</v>
      </c>
      <c r="N461" s="42">
        <v>48.53</v>
      </c>
      <c r="O461" s="42">
        <f>('Pivottable ẨN'!$P461-INTC!$O$4)/INTC!$O$8</f>
        <v>-0.41637395328062293</v>
      </c>
      <c r="P461" s="42">
        <v>29343400</v>
      </c>
      <c r="Q461" s="43">
        <v>44098.291666666664</v>
      </c>
      <c r="R461" s="42">
        <v>196.28639999999999</v>
      </c>
      <c r="S461" s="42">
        <v>203.19</v>
      </c>
      <c r="T461" s="42">
        <v>205.57</v>
      </c>
      <c r="U461" s="42">
        <v>199.2</v>
      </c>
      <c r="V461" s="42">
        <v>199.85</v>
      </c>
      <c r="W461" s="42">
        <v>31202500</v>
      </c>
      <c r="X461" s="42">
        <f>('Pivottable ẨN'!$W461-MSFT!$O$4)/MSFT!$O$8</f>
        <v>0.20287943143480711</v>
      </c>
      <c r="Y461" s="43">
        <v>44098.291666666664</v>
      </c>
      <c r="Z461" s="42">
        <v>12.314</v>
      </c>
      <c r="AA461" s="42">
        <v>12.348000000000001</v>
      </c>
      <c r="AB461" s="42">
        <v>12.5695</v>
      </c>
      <c r="AC461" s="42">
        <v>12.013999999999999</v>
      </c>
      <c r="AD461" s="42">
        <v>12.0723</v>
      </c>
      <c r="AE461" s="42">
        <f>('Pivottable ẨN'!$AF461-NVDA!$O$4)/NVDA!$O$8</f>
        <v>1.5067091767482288</v>
      </c>
      <c r="AF461" s="42">
        <v>731240000</v>
      </c>
      <c r="AG461" s="43">
        <v>44098.291666666664</v>
      </c>
      <c r="AH461" s="42">
        <v>14.829599999999999</v>
      </c>
      <c r="AI461" s="42">
        <v>15.555999999999999</v>
      </c>
      <c r="AJ461" s="42">
        <v>15.696</v>
      </c>
      <c r="AK461" s="42">
        <v>15.362</v>
      </c>
      <c r="AL461" s="42">
        <v>15.394</v>
      </c>
      <c r="AM461" s="42">
        <f>('Pivottable ẨN'!$AN461-SONY!$O$4)/SONY!$O$8</f>
        <v>-8.3306316284290804E-2</v>
      </c>
      <c r="AN461" s="42">
        <v>4173500</v>
      </c>
    </row>
    <row r="462" spans="1:40">
      <c r="A462" s="92">
        <v>44176.291666666664</v>
      </c>
      <c r="B462" s="40">
        <v>119.6992</v>
      </c>
      <c r="C462" s="40">
        <v>122.41</v>
      </c>
      <c r="D462" s="40">
        <v>122.76</v>
      </c>
      <c r="E462" s="40">
        <v>120.55</v>
      </c>
      <c r="F462" s="40">
        <v>122.43</v>
      </c>
      <c r="G462" s="40">
        <v>86939800</v>
      </c>
      <c r="H462" s="40">
        <f>('Pivottable ẨN'!$G462-AAPL!$O$4)/AAPL!$O$8</f>
        <v>-9.6486369784097151E-2</v>
      </c>
      <c r="I462" s="41">
        <v>44176.291666666664</v>
      </c>
      <c r="J462" s="40">
        <v>44.9572</v>
      </c>
      <c r="K462" s="40">
        <v>49.73</v>
      </c>
      <c r="L462" s="40">
        <v>50.14</v>
      </c>
      <c r="M462" s="40">
        <v>49.12</v>
      </c>
      <c r="N462" s="40">
        <v>50.14</v>
      </c>
      <c r="O462" s="40">
        <f>('Pivottable ẨN'!$P462-INTC!$O$4)/INTC!$O$8</f>
        <v>-0.41403476999657335</v>
      </c>
      <c r="P462" s="40">
        <v>29398800</v>
      </c>
      <c r="Q462" s="41">
        <v>44176.291666666664</v>
      </c>
      <c r="R462" s="40">
        <v>206.55359999999999</v>
      </c>
      <c r="S462" s="40">
        <v>213.26</v>
      </c>
      <c r="T462" s="40">
        <v>213.32</v>
      </c>
      <c r="U462" s="40">
        <v>209.11</v>
      </c>
      <c r="V462" s="40">
        <v>210.05</v>
      </c>
      <c r="W462" s="40">
        <v>30979400</v>
      </c>
      <c r="X462" s="40">
        <f>('Pivottable ẨN'!$W462-MSFT!$O$4)/MSFT!$O$8</f>
        <v>0.18533234339554353</v>
      </c>
      <c r="Y462" s="41">
        <v>44176.291666666664</v>
      </c>
      <c r="Z462" s="40">
        <v>12.981199999999999</v>
      </c>
      <c r="AA462" s="40">
        <v>13.013299999999999</v>
      </c>
      <c r="AB462" s="40">
        <v>13.02</v>
      </c>
      <c r="AC462" s="40">
        <v>12.823</v>
      </c>
      <c r="AD462" s="40">
        <v>12.9672</v>
      </c>
      <c r="AE462" s="40">
        <f>('Pivottable ẨN'!$AF462-NVDA!$O$4)/NVDA!$O$8</f>
        <v>-1.2935853603870373</v>
      </c>
      <c r="AF462" s="40">
        <v>209264000</v>
      </c>
      <c r="AG462" s="41">
        <v>44176.291666666664</v>
      </c>
      <c r="AH462" s="40">
        <v>18.107800000000001</v>
      </c>
      <c r="AI462" s="40">
        <v>18.936</v>
      </c>
      <c r="AJ462" s="40">
        <v>18.995999999999999</v>
      </c>
      <c r="AK462" s="40">
        <v>18.832000000000001</v>
      </c>
      <c r="AL462" s="40">
        <v>18.861999999999998</v>
      </c>
      <c r="AM462" s="40">
        <f>('Pivottable ẨN'!$AN462-SONY!$O$4)/SONY!$O$8</f>
        <v>6.9256061904655483E-2</v>
      </c>
      <c r="AN462" s="40">
        <v>4538000</v>
      </c>
    </row>
    <row r="463" spans="1:40">
      <c r="A463" s="93">
        <v>45069.291666666664</v>
      </c>
      <c r="B463" s="42">
        <v>170.26910000000001</v>
      </c>
      <c r="C463" s="42">
        <v>171.56</v>
      </c>
      <c r="D463" s="42">
        <v>173.38</v>
      </c>
      <c r="E463" s="42">
        <v>171.28</v>
      </c>
      <c r="F463" s="42">
        <v>173.13</v>
      </c>
      <c r="G463" s="42">
        <v>50747300</v>
      </c>
      <c r="H463" s="42">
        <f>('Pivottable ẨN'!$G463-AAPL!$O$4)/AAPL!$O$8</f>
        <v>-0.77848200957294966</v>
      </c>
      <c r="I463" s="43">
        <v>45069.291666666664</v>
      </c>
      <c r="J463" s="42">
        <v>28.920500000000001</v>
      </c>
      <c r="K463" s="42">
        <v>29.51</v>
      </c>
      <c r="L463" s="42">
        <v>30.2</v>
      </c>
      <c r="M463" s="42">
        <v>29.49</v>
      </c>
      <c r="N463" s="42">
        <v>30.05</v>
      </c>
      <c r="O463" s="42">
        <f>('Pivottable ẨN'!$P463-INTC!$O$4)/INTC!$O$8</f>
        <v>-0.41394610059410936</v>
      </c>
      <c r="P463" s="42">
        <v>29400900</v>
      </c>
      <c r="Q463" s="43">
        <v>45069.291666666664</v>
      </c>
      <c r="R463" s="42">
        <v>312.25020000000001</v>
      </c>
      <c r="S463" s="42">
        <v>315.26</v>
      </c>
      <c r="T463" s="42">
        <v>322.72000000000003</v>
      </c>
      <c r="U463" s="42">
        <v>315.25</v>
      </c>
      <c r="V463" s="42">
        <v>320.02999999999997</v>
      </c>
      <c r="W463" s="42">
        <v>30797200</v>
      </c>
      <c r="X463" s="42">
        <f>('Pivottable ẨN'!$W463-MSFT!$O$4)/MSFT!$O$8</f>
        <v>0.17100209041143855</v>
      </c>
      <c r="Y463" s="43">
        <v>45069.291666666664</v>
      </c>
      <c r="Z463" s="42">
        <v>30.672999999999998</v>
      </c>
      <c r="AA463" s="42">
        <v>30.687999999999999</v>
      </c>
      <c r="AB463" s="42">
        <v>31.288</v>
      </c>
      <c r="AC463" s="42">
        <v>30.631</v>
      </c>
      <c r="AD463" s="42">
        <v>31</v>
      </c>
      <c r="AE463" s="42">
        <f>('Pivottable ẨN'!$AF463-NVDA!$O$4)/NVDA!$O$8</f>
        <v>-0.50501942302789515</v>
      </c>
      <c r="AF463" s="42">
        <v>356253000</v>
      </c>
      <c r="AG463" s="43">
        <v>45069.291666666664</v>
      </c>
      <c r="AH463" s="42">
        <v>18.619299999999999</v>
      </c>
      <c r="AI463" s="42">
        <v>18.994</v>
      </c>
      <c r="AJ463" s="42">
        <v>19.114000000000001</v>
      </c>
      <c r="AK463" s="42">
        <v>18.911999999999999</v>
      </c>
      <c r="AL463" s="42">
        <v>19.114000000000001</v>
      </c>
      <c r="AM463" s="42">
        <f>('Pivottable ẨN'!$AN463-SONY!$O$4)/SONY!$O$8</f>
        <v>0.22202771633254409</v>
      </c>
      <c r="AN463" s="42">
        <v>4903000</v>
      </c>
    </row>
    <row r="464" spans="1:40">
      <c r="A464" s="92">
        <v>44048.291666666664</v>
      </c>
      <c r="B464" s="40">
        <v>107.24639999999999</v>
      </c>
      <c r="C464" s="40">
        <v>110.0625</v>
      </c>
      <c r="D464" s="40">
        <v>110.3925</v>
      </c>
      <c r="E464" s="40">
        <v>108.89749999999999</v>
      </c>
      <c r="F464" s="40">
        <v>109.3775</v>
      </c>
      <c r="G464" s="40">
        <v>121776800</v>
      </c>
      <c r="H464" s="40">
        <f>('Pivottable ẨN'!$G464-AAPL!$O$4)/AAPL!$O$8</f>
        <v>0.55996682088591065</v>
      </c>
      <c r="I464" s="41">
        <v>44048.291666666664</v>
      </c>
      <c r="J464" s="40">
        <v>43.609400000000001</v>
      </c>
      <c r="K464" s="40">
        <v>48.92</v>
      </c>
      <c r="L464" s="40">
        <v>49.72</v>
      </c>
      <c r="M464" s="40">
        <v>48.66</v>
      </c>
      <c r="N464" s="40">
        <v>49.72</v>
      </c>
      <c r="O464" s="40">
        <f>('Pivottable ẨN'!$P464-INTC!$O$4)/INTC!$O$8</f>
        <v>-0.41235427370225614</v>
      </c>
      <c r="P464" s="40">
        <v>29438600</v>
      </c>
      <c r="Q464" s="41">
        <v>44048.291666666664</v>
      </c>
      <c r="R464" s="40">
        <v>205.20910000000001</v>
      </c>
      <c r="S464" s="40">
        <v>212.94</v>
      </c>
      <c r="T464" s="40">
        <v>215</v>
      </c>
      <c r="U464" s="40">
        <v>211.57</v>
      </c>
      <c r="V464" s="40">
        <v>214.9</v>
      </c>
      <c r="W464" s="40">
        <v>28806400</v>
      </c>
      <c r="X464" s="40">
        <f>('Pivottable ẨN'!$W464-MSFT!$O$4)/MSFT!$O$8</f>
        <v>1.44232339857733E-2</v>
      </c>
      <c r="Y464" s="41">
        <v>44048.291666666664</v>
      </c>
      <c r="Z464" s="40">
        <v>11.2523</v>
      </c>
      <c r="AA464" s="40">
        <v>11.2867</v>
      </c>
      <c r="AB464" s="40">
        <v>11.371700000000001</v>
      </c>
      <c r="AC464" s="40">
        <v>11.1663</v>
      </c>
      <c r="AD464" s="40">
        <v>11.244</v>
      </c>
      <c r="AE464" s="40">
        <f>('Pivottable ẨN'!$AF464-NVDA!$O$4)/NVDA!$O$8</f>
        <v>-1.0754527721455858</v>
      </c>
      <c r="AF464" s="40">
        <v>249924000</v>
      </c>
      <c r="AG464" s="41">
        <v>44048.291666666664</v>
      </c>
      <c r="AH464" s="40">
        <v>15.491199999999999</v>
      </c>
      <c r="AI464" s="40">
        <v>16.25</v>
      </c>
      <c r="AJ464" s="40">
        <v>16.358000000000001</v>
      </c>
      <c r="AK464" s="40">
        <v>16.141999999999999</v>
      </c>
      <c r="AL464" s="40">
        <v>16.34</v>
      </c>
      <c r="AM464" s="40">
        <f>('Pivottable ẨN'!$AN464-SONY!$O$4)/SONY!$O$8</f>
        <v>0.63744105063303569</v>
      </c>
      <c r="AN464" s="40">
        <v>5895500</v>
      </c>
    </row>
    <row r="465" spans="1:40">
      <c r="A465" s="93">
        <v>45496.291666666664</v>
      </c>
      <c r="B465" s="42">
        <v>224.50290000000001</v>
      </c>
      <c r="C465" s="42">
        <v>225.01</v>
      </c>
      <c r="D465" s="42">
        <v>226.94</v>
      </c>
      <c r="E465" s="42">
        <v>222.68</v>
      </c>
      <c r="F465" s="42">
        <v>224.37</v>
      </c>
      <c r="G465" s="42">
        <v>39960300</v>
      </c>
      <c r="H465" s="42">
        <f>('Pivottable ẨN'!$G465-AAPL!$O$4)/AAPL!$O$8</f>
        <v>-0.98174751945489624</v>
      </c>
      <c r="I465" s="43">
        <v>45496.291666666664</v>
      </c>
      <c r="J465" s="42">
        <v>32.7423</v>
      </c>
      <c r="K465" s="42">
        <v>32.950000000000003</v>
      </c>
      <c r="L465" s="42">
        <v>33.229999999999997</v>
      </c>
      <c r="M465" s="42">
        <v>32.83</v>
      </c>
      <c r="N465" s="42">
        <v>32.96</v>
      </c>
      <c r="O465" s="42">
        <f>('Pivottable ẨN'!$P465-INTC!$O$4)/INTC!$O$8</f>
        <v>-0.41118045970773304</v>
      </c>
      <c r="P465" s="42">
        <v>29466400</v>
      </c>
      <c r="Q465" s="43">
        <v>45496.291666666664</v>
      </c>
      <c r="R465" s="42">
        <v>444.04969999999997</v>
      </c>
      <c r="S465" s="42">
        <v>444.85</v>
      </c>
      <c r="T465" s="42">
        <v>448.39</v>
      </c>
      <c r="U465" s="42">
        <v>443.1</v>
      </c>
      <c r="V465" s="42">
        <v>443.9</v>
      </c>
      <c r="W465" s="42">
        <v>13107100</v>
      </c>
      <c r="X465" s="42">
        <f>('Pivottable ẨN'!$W465-MSFT!$O$4)/MSFT!$O$8</f>
        <v>-1.2203459244849151</v>
      </c>
      <c r="Y465" s="43">
        <v>45496.291666666664</v>
      </c>
      <c r="Z465" s="42">
        <v>122.5795</v>
      </c>
      <c r="AA465" s="42">
        <v>122.59</v>
      </c>
      <c r="AB465" s="42">
        <v>124.69</v>
      </c>
      <c r="AC465" s="42">
        <v>122.1</v>
      </c>
      <c r="AD465" s="42">
        <v>122.78</v>
      </c>
      <c r="AE465" s="42">
        <f>('Pivottable ẨN'!$AF465-NVDA!$O$4)/NVDA!$O$8</f>
        <v>-1.4832469784908258</v>
      </c>
      <c r="AF465" s="42">
        <v>173911000</v>
      </c>
      <c r="AG465" s="43">
        <v>45496.291666666664</v>
      </c>
      <c r="AH465" s="42">
        <v>18.334</v>
      </c>
      <c r="AI465" s="42">
        <v>18.334</v>
      </c>
      <c r="AJ465" s="42">
        <v>18.462</v>
      </c>
      <c r="AK465" s="42">
        <v>18.324000000000002</v>
      </c>
      <c r="AL465" s="42">
        <v>18.434000000000001</v>
      </c>
      <c r="AM465" s="42">
        <f>('Pivottable ẨN'!$AN465-SONY!$O$4)/SONY!$O$8</f>
        <v>-0.69209089536747981</v>
      </c>
      <c r="AN465" s="42">
        <v>2719000</v>
      </c>
    </row>
    <row r="466" spans="1:40">
      <c r="A466" s="92">
        <v>44154.291666666664</v>
      </c>
      <c r="B466" s="40">
        <v>116.0127</v>
      </c>
      <c r="C466" s="40">
        <v>118.64</v>
      </c>
      <c r="D466" s="40">
        <v>119.06</v>
      </c>
      <c r="E466" s="40">
        <v>116.81</v>
      </c>
      <c r="F466" s="40">
        <v>117.59</v>
      </c>
      <c r="G466" s="40">
        <v>74113000</v>
      </c>
      <c r="H466" s="40">
        <f>('Pivottable ẨN'!$G466-AAPL!$O$4)/AAPL!$O$8</f>
        <v>-0.33818897867941122</v>
      </c>
      <c r="I466" s="41">
        <v>44154.291666666664</v>
      </c>
      <c r="J466" s="40">
        <v>41.241599999999998</v>
      </c>
      <c r="K466" s="40">
        <v>45.62</v>
      </c>
      <c r="L466" s="40">
        <v>45.67</v>
      </c>
      <c r="M466" s="40">
        <v>44.7</v>
      </c>
      <c r="N466" s="40">
        <v>44.92</v>
      </c>
      <c r="O466" s="40">
        <f>('Pivottable ẨN'!$P466-INTC!$O$4)/INTC!$O$8</f>
        <v>-0.41106645619027937</v>
      </c>
      <c r="P466" s="40">
        <v>29469100</v>
      </c>
      <c r="Q466" s="41">
        <v>44154.291666666664</v>
      </c>
      <c r="R466" s="40">
        <v>205.74</v>
      </c>
      <c r="S466" s="40">
        <v>212.42</v>
      </c>
      <c r="T466" s="40">
        <v>213.03</v>
      </c>
      <c r="U466" s="40">
        <v>209.93</v>
      </c>
      <c r="V466" s="40">
        <v>211.38</v>
      </c>
      <c r="W466" s="40">
        <v>24792700</v>
      </c>
      <c r="X466" s="40">
        <f>('Pivottable ẨN'!$W466-MSFT!$O$4)/MSFT!$O$8</f>
        <v>-0.30125918315090172</v>
      </c>
      <c r="Y466" s="41">
        <v>44154.291666666664</v>
      </c>
      <c r="Z466" s="40">
        <v>13.4032</v>
      </c>
      <c r="AA466" s="40">
        <v>13.440300000000001</v>
      </c>
      <c r="AB466" s="40">
        <v>13.487500000000001</v>
      </c>
      <c r="AC466" s="40">
        <v>13.1</v>
      </c>
      <c r="AD466" s="40">
        <v>13.2128</v>
      </c>
      <c r="AE466" s="40">
        <f>('Pivottable ẨN'!$AF466-NVDA!$O$4)/NVDA!$O$8</f>
        <v>0.61988700836001165</v>
      </c>
      <c r="AF466" s="40">
        <v>565936000</v>
      </c>
      <c r="AG466" s="41">
        <v>44154.291666666664</v>
      </c>
      <c r="AH466" s="40">
        <v>16.992799999999999</v>
      </c>
      <c r="AI466" s="40">
        <v>17.77</v>
      </c>
      <c r="AJ466" s="40">
        <v>17.797999999999998</v>
      </c>
      <c r="AK466" s="40">
        <v>17.687999999999999</v>
      </c>
      <c r="AL466" s="40">
        <v>17.774000000000001</v>
      </c>
      <c r="AM466" s="40">
        <f>('Pivottable ẨN'!$AN466-SONY!$O$4)/SONY!$O$8</f>
        <v>5.3141791506097373E-2</v>
      </c>
      <c r="AN466" s="40">
        <v>4499500</v>
      </c>
    </row>
    <row r="467" spans="1:40">
      <c r="A467" s="93">
        <v>43852.291666666664</v>
      </c>
      <c r="B467" s="42">
        <v>77.001099999999994</v>
      </c>
      <c r="C467" s="42">
        <v>79.424999999999997</v>
      </c>
      <c r="D467" s="42">
        <v>79.997500000000002</v>
      </c>
      <c r="E467" s="42">
        <v>79.327500000000001</v>
      </c>
      <c r="F467" s="42">
        <v>79.644999999999996</v>
      </c>
      <c r="G467" s="42">
        <v>101832400</v>
      </c>
      <c r="H467" s="42">
        <f>('Pivottable ẨN'!$G467-AAPL!$O$4)/AAPL!$O$8</f>
        <v>0.18414327075246334</v>
      </c>
      <c r="I467" s="43">
        <v>43852.291666666664</v>
      </c>
      <c r="J467" s="42">
        <v>55.333599999999997</v>
      </c>
      <c r="K467" s="42">
        <v>62.73</v>
      </c>
      <c r="L467" s="42">
        <v>62.85</v>
      </c>
      <c r="M467" s="42">
        <v>60.97</v>
      </c>
      <c r="N467" s="42">
        <v>61.04</v>
      </c>
      <c r="O467" s="42">
        <f>('Pivottable ẨN'!$P467-INTC!$O$4)/INTC!$O$8</f>
        <v>-0.41081311504038232</v>
      </c>
      <c r="P467" s="42">
        <v>29475100</v>
      </c>
      <c r="Q467" s="43">
        <v>43852.291666666664</v>
      </c>
      <c r="R467" s="42">
        <v>158.80690000000001</v>
      </c>
      <c r="S467" s="42">
        <v>165.7</v>
      </c>
      <c r="T467" s="42">
        <v>167.49</v>
      </c>
      <c r="U467" s="42">
        <v>165.68</v>
      </c>
      <c r="V467" s="42">
        <v>167.4</v>
      </c>
      <c r="W467" s="42">
        <v>24138800</v>
      </c>
      <c r="X467" s="42">
        <f>('Pivottable ẨN'!$W467-MSFT!$O$4)/MSFT!$O$8</f>
        <v>-0.35268921842151779</v>
      </c>
      <c r="Y467" s="43">
        <v>43852.291666666664</v>
      </c>
      <c r="Z467" s="42">
        <v>6.2271000000000001</v>
      </c>
      <c r="AA467" s="42">
        <v>6.2526999999999999</v>
      </c>
      <c r="AB467" s="42">
        <v>6.3396999999999997</v>
      </c>
      <c r="AC467" s="42">
        <v>6.2249999999999996</v>
      </c>
      <c r="AD467" s="42">
        <v>6.2439999999999998</v>
      </c>
      <c r="AE467" s="42">
        <f>('Pivottable ẨN'!$AF467-NVDA!$O$4)/NVDA!$O$8</f>
        <v>-1.132770248111441</v>
      </c>
      <c r="AF467" s="42">
        <v>239240000</v>
      </c>
      <c r="AG467" s="43">
        <v>43852.291666666664</v>
      </c>
      <c r="AH467" s="42">
        <v>13.747999999999999</v>
      </c>
      <c r="AI467" s="42">
        <v>14.476000000000001</v>
      </c>
      <c r="AJ467" s="42">
        <v>14.536</v>
      </c>
      <c r="AK467" s="42">
        <v>14.433999999999999</v>
      </c>
      <c r="AL467" s="42">
        <v>14.513999999999999</v>
      </c>
      <c r="AM467" s="42">
        <f>('Pivottable ẨN'!$AN467-SONY!$O$4)/SONY!$O$8</f>
        <v>-0.23796145686266021</v>
      </c>
      <c r="AN467" s="42">
        <v>3804000</v>
      </c>
    </row>
    <row r="468" spans="1:40">
      <c r="A468" s="92">
        <v>45468.291666666664</v>
      </c>
      <c r="B468" s="40">
        <v>208.59880000000001</v>
      </c>
      <c r="C468" s="40">
        <v>209.07</v>
      </c>
      <c r="D468" s="40">
        <v>211.38</v>
      </c>
      <c r="E468" s="40">
        <v>208.61</v>
      </c>
      <c r="F468" s="40">
        <v>209.15</v>
      </c>
      <c r="G468" s="40">
        <v>56713900</v>
      </c>
      <c r="H468" s="40">
        <f>('Pivottable ẨN'!$G468-AAPL!$O$4)/AAPL!$O$8</f>
        <v>-0.66605000889976695</v>
      </c>
      <c r="I468" s="41">
        <v>45468.291666666664</v>
      </c>
      <c r="J468" s="40">
        <v>30.546199999999999</v>
      </c>
      <c r="K468" s="40">
        <v>30.74</v>
      </c>
      <c r="L468" s="40">
        <v>30.83</v>
      </c>
      <c r="M468" s="40">
        <v>30.29</v>
      </c>
      <c r="N468" s="40">
        <v>30.7</v>
      </c>
      <c r="O468" s="40">
        <f>('Pivottable ẨN'!$P468-INTC!$O$4)/INTC!$O$8</f>
        <v>-0.40982086220328545</v>
      </c>
      <c r="P468" s="40">
        <v>29498600</v>
      </c>
      <c r="Q468" s="41">
        <v>45468.291666666664</v>
      </c>
      <c r="R468" s="40">
        <v>450.13869999999997</v>
      </c>
      <c r="S468" s="40">
        <v>450.95</v>
      </c>
      <c r="T468" s="40">
        <v>451.42</v>
      </c>
      <c r="U468" s="40">
        <v>446.75</v>
      </c>
      <c r="V468" s="40">
        <v>448.25</v>
      </c>
      <c r="W468" s="40">
        <v>16747500</v>
      </c>
      <c r="X468" s="40">
        <f>('Pivottable ẨN'!$W468-MSFT!$O$4)/MSFT!$O$8</f>
        <v>-0.93402400920864836</v>
      </c>
      <c r="Y468" s="41">
        <v>45468.291666666664</v>
      </c>
      <c r="Z468" s="40">
        <v>126.0792</v>
      </c>
      <c r="AA468" s="40">
        <v>126.09</v>
      </c>
      <c r="AB468" s="40">
        <v>126.5</v>
      </c>
      <c r="AC468" s="40">
        <v>119.32</v>
      </c>
      <c r="AD468" s="40">
        <v>121.2</v>
      </c>
      <c r="AE468" s="40">
        <f>('Pivottable ẨN'!$AF468-NVDA!$O$4)/NVDA!$O$8</f>
        <v>-0.13198104484109693</v>
      </c>
      <c r="AF468" s="40">
        <v>425787500</v>
      </c>
      <c r="AG468" s="41">
        <v>45468.291666666664</v>
      </c>
      <c r="AH468" s="40">
        <v>16.416</v>
      </c>
      <c r="AI468" s="40">
        <v>16.416</v>
      </c>
      <c r="AJ468" s="40">
        <v>16.448</v>
      </c>
      <c r="AK468" s="40">
        <v>16.277999999999999</v>
      </c>
      <c r="AL468" s="40">
        <v>16.448</v>
      </c>
      <c r="AM468" s="40">
        <f>('Pivottable ẨN'!$AN468-SONY!$O$4)/SONY!$O$8</f>
        <v>0.50601557257726304</v>
      </c>
      <c r="AN468" s="40">
        <v>5581500</v>
      </c>
    </row>
    <row r="469" spans="1:40">
      <c r="A469" s="93">
        <v>44922.291666666664</v>
      </c>
      <c r="B469" s="42">
        <v>128.67679999999999</v>
      </c>
      <c r="C469" s="42">
        <v>130.03</v>
      </c>
      <c r="D469" s="42">
        <v>131.41</v>
      </c>
      <c r="E469" s="42">
        <v>128.72</v>
      </c>
      <c r="F469" s="42">
        <v>131.38</v>
      </c>
      <c r="G469" s="42">
        <v>69007800</v>
      </c>
      <c r="H469" s="42">
        <f>('Pivottable ẨN'!$G469-AAPL!$O$4)/AAPL!$O$8</f>
        <v>-0.43438913451971101</v>
      </c>
      <c r="I469" s="43">
        <v>44922.291666666664</v>
      </c>
      <c r="J469" s="42">
        <v>25.013400000000001</v>
      </c>
      <c r="K469" s="42">
        <v>25.94</v>
      </c>
      <c r="L469" s="42">
        <v>26.1</v>
      </c>
      <c r="M469" s="42">
        <v>25.65</v>
      </c>
      <c r="N469" s="42">
        <v>25.85</v>
      </c>
      <c r="O469" s="42">
        <f>('Pivottable ẨN'!$P469-INTC!$O$4)/INTC!$O$8</f>
        <v>-0.40773079771663462</v>
      </c>
      <c r="P469" s="42">
        <v>29548100</v>
      </c>
      <c r="Q469" s="43">
        <v>44922.291666666664</v>
      </c>
      <c r="R469" s="42">
        <v>233.60059999999999</v>
      </c>
      <c r="S469" s="42">
        <v>236.96</v>
      </c>
      <c r="T469" s="42">
        <v>238.93</v>
      </c>
      <c r="U469" s="42">
        <v>235.83</v>
      </c>
      <c r="V469" s="42">
        <v>238.7</v>
      </c>
      <c r="W469" s="42">
        <v>16688600</v>
      </c>
      <c r="X469" s="42">
        <f>('Pivottable ẨN'!$W469-MSFT!$O$4)/MSFT!$O$8</f>
        <v>-0.93865656629297212</v>
      </c>
      <c r="Y469" s="43">
        <v>44922.291666666664</v>
      </c>
      <c r="Z469" s="42">
        <v>14.111700000000001</v>
      </c>
      <c r="AA469" s="42">
        <v>14.121</v>
      </c>
      <c r="AB469" s="42">
        <v>15.1</v>
      </c>
      <c r="AC469" s="42">
        <v>14.055999999999999</v>
      </c>
      <c r="AD469" s="42">
        <v>15.074</v>
      </c>
      <c r="AE469" s="42">
        <f>('Pivottable ẨN'!$AF469-NVDA!$O$4)/NVDA!$O$8</f>
        <v>7.7860251833036298E-2</v>
      </c>
      <c r="AF469" s="42">
        <v>464902000</v>
      </c>
      <c r="AG469" s="43">
        <v>44922.291666666664</v>
      </c>
      <c r="AH469" s="42">
        <v>14.761699999999999</v>
      </c>
      <c r="AI469" s="42">
        <v>15.108000000000001</v>
      </c>
      <c r="AJ469" s="42">
        <v>15.257999999999999</v>
      </c>
      <c r="AK469" s="42">
        <v>15.077999999999999</v>
      </c>
      <c r="AL469" s="42">
        <v>15.242000000000001</v>
      </c>
      <c r="AM469" s="42">
        <f>('Pivottable ẨN'!$AN469-SONY!$O$4)/SONY!$O$8</f>
        <v>-0.35662108434295176</v>
      </c>
      <c r="AN469" s="42">
        <v>3520500</v>
      </c>
    </row>
    <row r="470" spans="1:40">
      <c r="A470" s="92">
        <v>45215.291666666664</v>
      </c>
      <c r="B470" s="40">
        <v>177.6147</v>
      </c>
      <c r="C470" s="40">
        <v>178.72</v>
      </c>
      <c r="D470" s="40">
        <v>179.08</v>
      </c>
      <c r="E470" s="40">
        <v>176.51</v>
      </c>
      <c r="F470" s="40">
        <v>176.75</v>
      </c>
      <c r="G470" s="40">
        <v>52517000</v>
      </c>
      <c r="H470" s="40">
        <f>('Pivottable ẨN'!$G470-AAPL!$O$4)/AAPL!$O$8</f>
        <v>-0.74513455682074048</v>
      </c>
      <c r="I470" s="41">
        <v>45215.291666666664</v>
      </c>
      <c r="J470" s="40">
        <v>35.958599999999997</v>
      </c>
      <c r="K470" s="40">
        <v>36.56</v>
      </c>
      <c r="L470" s="40">
        <v>36.94</v>
      </c>
      <c r="M470" s="40">
        <v>36.08</v>
      </c>
      <c r="N470" s="40">
        <v>36.14</v>
      </c>
      <c r="O470" s="40">
        <f>('Pivottable ẨN'!$P470-INTC!$O$4)/INTC!$O$8</f>
        <v>-0.40740567657426674</v>
      </c>
      <c r="P470" s="40">
        <v>29555800</v>
      </c>
      <c r="Q470" s="41">
        <v>45215.291666666664</v>
      </c>
      <c r="R470" s="40">
        <v>330.16180000000003</v>
      </c>
      <c r="S470" s="40">
        <v>332.64</v>
      </c>
      <c r="T470" s="40">
        <v>336.14</v>
      </c>
      <c r="U470" s="40">
        <v>330.6</v>
      </c>
      <c r="V470" s="40">
        <v>331.05</v>
      </c>
      <c r="W470" s="40">
        <v>22158000</v>
      </c>
      <c r="X470" s="40">
        <f>('Pivottable ẨN'!$W470-MSFT!$O$4)/MSFT!$O$8</f>
        <v>-0.50848156260875799</v>
      </c>
      <c r="Y470" s="41">
        <v>45215.291666666664</v>
      </c>
      <c r="Z470" s="40">
        <v>46.081099999999999</v>
      </c>
      <c r="AA470" s="40">
        <v>46.094999999999999</v>
      </c>
      <c r="AB470" s="40">
        <v>46.225000000000001</v>
      </c>
      <c r="AC470" s="40">
        <v>44.911999999999999</v>
      </c>
      <c r="AD470" s="40">
        <v>45.063000000000002</v>
      </c>
      <c r="AE470" s="40">
        <f>('Pivottable ẨN'!$AF470-NVDA!$O$4)/NVDA!$O$8</f>
        <v>-0.40391448554638021</v>
      </c>
      <c r="AF470" s="40">
        <v>375099000</v>
      </c>
      <c r="AG470" s="41">
        <v>45215.291666666664</v>
      </c>
      <c r="AH470" s="40">
        <v>17.023499999999999</v>
      </c>
      <c r="AI470" s="40">
        <v>17.079999999999998</v>
      </c>
      <c r="AJ470" s="40">
        <v>17.094000000000001</v>
      </c>
      <c r="AK470" s="40">
        <v>16.902000000000001</v>
      </c>
      <c r="AL470" s="40">
        <v>16.957999999999998</v>
      </c>
      <c r="AM470" s="40">
        <f>('Pivottable ẨN'!$AN470-SONY!$O$4)/SONY!$O$8</f>
        <v>-0.81451749514873295</v>
      </c>
      <c r="AN470" s="40">
        <v>2426500</v>
      </c>
    </row>
    <row r="471" spans="1:40">
      <c r="A471" s="93">
        <v>44739.291666666664</v>
      </c>
      <c r="B471" s="42">
        <v>139.7595</v>
      </c>
      <c r="C471" s="42">
        <v>141.66</v>
      </c>
      <c r="D471" s="42">
        <v>143.49</v>
      </c>
      <c r="E471" s="42">
        <v>140.97</v>
      </c>
      <c r="F471" s="42">
        <v>142.69999999999999</v>
      </c>
      <c r="G471" s="42">
        <v>70207900</v>
      </c>
      <c r="H471" s="42">
        <f>('Pivottable ẨN'!$G471-AAPL!$O$4)/AAPL!$O$8</f>
        <v>-0.4117749750305737</v>
      </c>
      <c r="I471" s="43">
        <v>44739.291666666664</v>
      </c>
      <c r="J471" s="42">
        <v>36.386299999999999</v>
      </c>
      <c r="K471" s="42">
        <v>38.630000000000003</v>
      </c>
      <c r="L471" s="42">
        <v>39.06</v>
      </c>
      <c r="M471" s="42">
        <v>38.47</v>
      </c>
      <c r="N471" s="42">
        <v>38.869999999999997</v>
      </c>
      <c r="O471" s="42">
        <f>('Pivottable ẨN'!$P471-INTC!$O$4)/INTC!$O$8</f>
        <v>-0.40616008258727282</v>
      </c>
      <c r="P471" s="42">
        <v>29585300</v>
      </c>
      <c r="Q471" s="43">
        <v>44739.291666666664</v>
      </c>
      <c r="R471" s="42">
        <v>259.84930000000003</v>
      </c>
      <c r="S471" s="42">
        <v>264.89</v>
      </c>
      <c r="T471" s="42">
        <v>268.3</v>
      </c>
      <c r="U471" s="42">
        <v>263.27999999999997</v>
      </c>
      <c r="V471" s="42">
        <v>268.20999999999998</v>
      </c>
      <c r="W471" s="42">
        <v>24615100</v>
      </c>
      <c r="X471" s="42">
        <f>('Pivottable ẨN'!$W471-MSFT!$O$4)/MSFT!$O$8</f>
        <v>-0.31522764050533114</v>
      </c>
      <c r="Y471" s="43">
        <v>44739.291666666664</v>
      </c>
      <c r="Z471" s="42">
        <v>16.848600000000001</v>
      </c>
      <c r="AA471" s="42">
        <v>16.869</v>
      </c>
      <c r="AB471" s="42">
        <v>17.329999999999998</v>
      </c>
      <c r="AC471" s="42">
        <v>16.626000000000001</v>
      </c>
      <c r="AD471" s="42">
        <v>17.312000000000001</v>
      </c>
      <c r="AE471" s="42">
        <f>('Pivottable ẨN'!$AF471-NVDA!$O$4)/NVDA!$O$8</f>
        <v>-0.12028310808112436</v>
      </c>
      <c r="AF471" s="42">
        <v>427968000</v>
      </c>
      <c r="AG471" s="43">
        <v>44739.291666666664</v>
      </c>
      <c r="AH471" s="42">
        <v>16.439299999999999</v>
      </c>
      <c r="AI471" s="42">
        <v>16.89</v>
      </c>
      <c r="AJ471" s="42">
        <v>17.088000000000001</v>
      </c>
      <c r="AK471" s="42">
        <v>16.852</v>
      </c>
      <c r="AL471" s="42">
        <v>17.085999999999999</v>
      </c>
      <c r="AM471" s="42">
        <f>('Pivottable ẨN'!$AN471-SONY!$O$4)/SONY!$O$8</f>
        <v>-0.85176866568046472</v>
      </c>
      <c r="AN471" s="42">
        <v>2337500</v>
      </c>
    </row>
    <row r="472" spans="1:40">
      <c r="A472" s="92">
        <v>43922.291666666664</v>
      </c>
      <c r="B472" s="40">
        <v>58.528100000000002</v>
      </c>
      <c r="C472" s="40">
        <v>60.227499999999999</v>
      </c>
      <c r="D472" s="40">
        <v>62.18</v>
      </c>
      <c r="E472" s="40">
        <v>59.782499999999999</v>
      </c>
      <c r="F472" s="40">
        <v>61.625</v>
      </c>
      <c r="G472" s="40">
        <v>176218400</v>
      </c>
      <c r="H472" s="40">
        <f>('Pivottable ẨN'!$G472-AAPL!$O$4)/AAPL!$O$8</f>
        <v>1.5858405191142395</v>
      </c>
      <c r="I472" s="41">
        <v>43922.291666666664</v>
      </c>
      <c r="J472" s="40">
        <v>45.988300000000002</v>
      </c>
      <c r="K472" s="40">
        <v>51.88</v>
      </c>
      <c r="L472" s="40">
        <v>54.69</v>
      </c>
      <c r="M472" s="40">
        <v>51.43</v>
      </c>
      <c r="N472" s="40">
        <v>52.5</v>
      </c>
      <c r="O472" s="40">
        <f>('Pivottable ẨN'!$P472-INTC!$O$4)/INTC!$O$8</f>
        <v>-0.40610519200479511</v>
      </c>
      <c r="P472" s="40">
        <v>29586600</v>
      </c>
      <c r="Q472" s="41">
        <v>43922.291666666664</v>
      </c>
      <c r="R472" s="40">
        <v>146.18039999999999</v>
      </c>
      <c r="S472" s="40">
        <v>152.11000000000001</v>
      </c>
      <c r="T472" s="40">
        <v>157.75</v>
      </c>
      <c r="U472" s="40">
        <v>150.82</v>
      </c>
      <c r="V472" s="40">
        <v>153</v>
      </c>
      <c r="W472" s="40">
        <v>57969900</v>
      </c>
      <c r="X472" s="40">
        <f>('Pivottable ẨN'!$W472-MSFT!$O$4)/MSFT!$O$8</f>
        <v>2.3081682005167599</v>
      </c>
      <c r="Y472" s="41">
        <v>43922.291666666664</v>
      </c>
      <c r="Z472" s="40">
        <v>6.0553999999999997</v>
      </c>
      <c r="AA472" s="40">
        <v>6.0766999999999998</v>
      </c>
      <c r="AB472" s="40">
        <v>6.5381999999999998</v>
      </c>
      <c r="AC472" s="40">
        <v>6.032</v>
      </c>
      <c r="AD472" s="40">
        <v>6.3913000000000002</v>
      </c>
      <c r="AE472" s="40">
        <f>('Pivottable ẨN'!$AF472-NVDA!$O$4)/NVDA!$O$8</f>
        <v>1.1079546509535754</v>
      </c>
      <c r="AF472" s="40">
        <v>656912000</v>
      </c>
      <c r="AG472" s="41">
        <v>43922.291666666664</v>
      </c>
      <c r="AH472" s="40">
        <v>10.8391</v>
      </c>
      <c r="AI472" s="40">
        <v>11.37</v>
      </c>
      <c r="AJ472" s="40">
        <v>11.686</v>
      </c>
      <c r="AK472" s="40">
        <v>11.33</v>
      </c>
      <c r="AL472" s="40">
        <v>11.586</v>
      </c>
      <c r="AM472" s="40">
        <f>('Pivottable ẨN'!$AN472-SONY!$O$4)/SONY!$O$8</f>
        <v>0.49471465567437811</v>
      </c>
      <c r="AN472" s="40">
        <v>5554500</v>
      </c>
    </row>
    <row r="473" spans="1:40">
      <c r="A473" s="93">
        <v>45033.291666666664</v>
      </c>
      <c r="B473" s="42">
        <v>163.7602</v>
      </c>
      <c r="C473" s="42">
        <v>165.23</v>
      </c>
      <c r="D473" s="42">
        <v>165.39</v>
      </c>
      <c r="E473" s="42">
        <v>164.03</v>
      </c>
      <c r="F473" s="42">
        <v>165.09</v>
      </c>
      <c r="G473" s="42">
        <v>41516200</v>
      </c>
      <c r="H473" s="42">
        <f>('Pivottable ẨN'!$G473-AAPL!$O$4)/AAPL!$O$8</f>
        <v>-0.95242882038886123</v>
      </c>
      <c r="I473" s="43">
        <v>45033.291666666664</v>
      </c>
      <c r="J473" s="42">
        <v>31.369499999999999</v>
      </c>
      <c r="K473" s="42">
        <v>32.14</v>
      </c>
      <c r="L473" s="42">
        <v>32.64</v>
      </c>
      <c r="M473" s="42">
        <v>31.77</v>
      </c>
      <c r="N473" s="42">
        <v>31.95</v>
      </c>
      <c r="O473" s="42">
        <f>('Pivottable ẨN'!$P473-INTC!$O$4)/INTC!$O$8</f>
        <v>-0.40549295089254384</v>
      </c>
      <c r="P473" s="42">
        <v>29601100</v>
      </c>
      <c r="Q473" s="43">
        <v>45033.291666666664</v>
      </c>
      <c r="R473" s="42">
        <v>285.41879999999998</v>
      </c>
      <c r="S473" s="42">
        <v>288.8</v>
      </c>
      <c r="T473" s="42">
        <v>291.60000000000002</v>
      </c>
      <c r="U473" s="42">
        <v>286.16000000000003</v>
      </c>
      <c r="V473" s="42">
        <v>289.93</v>
      </c>
      <c r="W473" s="42">
        <v>23836200</v>
      </c>
      <c r="X473" s="42">
        <f>('Pivottable ẨN'!$W473-MSFT!$O$4)/MSFT!$O$8</f>
        <v>-0.37648907875626075</v>
      </c>
      <c r="Y473" s="43">
        <v>45033.291666666664</v>
      </c>
      <c r="Z473" s="42">
        <v>26.988800000000001</v>
      </c>
      <c r="AA473" s="42">
        <v>27.001999999999999</v>
      </c>
      <c r="AB473" s="42">
        <v>27.006</v>
      </c>
      <c r="AC473" s="42">
        <v>26.433</v>
      </c>
      <c r="AD473" s="42">
        <v>26.565000000000001</v>
      </c>
      <c r="AE473" s="42">
        <f>('Pivottable ẨN'!$AF473-NVDA!$O$4)/NVDA!$O$8</f>
        <v>-0.69161774285608424</v>
      </c>
      <c r="AF473" s="42">
        <v>321471000</v>
      </c>
      <c r="AG473" s="43">
        <v>45033.291666666664</v>
      </c>
      <c r="AH473" s="42">
        <v>17.8703</v>
      </c>
      <c r="AI473" s="42">
        <v>18.23</v>
      </c>
      <c r="AJ473" s="42">
        <v>18.245999999999999</v>
      </c>
      <c r="AK473" s="42">
        <v>18.07</v>
      </c>
      <c r="AL473" s="42">
        <v>18.11</v>
      </c>
      <c r="AM473" s="42">
        <f>('Pivottable ẨN'!$AN473-SONY!$O$4)/SONY!$O$8</f>
        <v>-0.21284830818958264</v>
      </c>
      <c r="AN473" s="42">
        <v>3864000</v>
      </c>
    </row>
    <row r="474" spans="1:40">
      <c r="A474" s="92">
        <v>44574.291666666664</v>
      </c>
      <c r="B474" s="40">
        <v>169.41480000000001</v>
      </c>
      <c r="C474" s="40">
        <v>172.19</v>
      </c>
      <c r="D474" s="40">
        <v>176.62</v>
      </c>
      <c r="E474" s="40">
        <v>171.79</v>
      </c>
      <c r="F474" s="40">
        <v>175.78</v>
      </c>
      <c r="G474" s="40">
        <v>84505800</v>
      </c>
      <c r="H474" s="40">
        <f>('Pivottable ẨN'!$G474-AAPL!$O$4)/AAPL!$O$8</f>
        <v>-0.14235160117861445</v>
      </c>
      <c r="I474" s="41">
        <v>44574.291666666664</v>
      </c>
      <c r="J474" s="40">
        <v>50.954999999999998</v>
      </c>
      <c r="K474" s="40">
        <v>54.94</v>
      </c>
      <c r="L474" s="40">
        <v>56.21</v>
      </c>
      <c r="M474" s="40">
        <v>54.77</v>
      </c>
      <c r="N474" s="40">
        <v>56</v>
      </c>
      <c r="O474" s="40">
        <f>('Pivottable ẨN'!$P474-INTC!$O$4)/INTC!$O$8</f>
        <v>-0.4053113897351176</v>
      </c>
      <c r="P474" s="40">
        <v>29605400</v>
      </c>
      <c r="Q474" s="41">
        <v>44574.291666666664</v>
      </c>
      <c r="R474" s="40">
        <v>297.68950000000001</v>
      </c>
      <c r="S474" s="40">
        <v>304.8</v>
      </c>
      <c r="T474" s="40">
        <v>320.88</v>
      </c>
      <c r="U474" s="40">
        <v>304</v>
      </c>
      <c r="V474" s="40">
        <v>320.47000000000003</v>
      </c>
      <c r="W474" s="40">
        <v>45366000</v>
      </c>
      <c r="X474" s="40">
        <f>('Pivottable ẨN'!$W474-MSFT!$O$4)/MSFT!$O$8</f>
        <v>1.3168560403281715</v>
      </c>
      <c r="Y474" s="41">
        <v>44574.291666666664</v>
      </c>
      <c r="Z474" s="40">
        <v>26.532699999999998</v>
      </c>
      <c r="AA474" s="40">
        <v>26.574999999999999</v>
      </c>
      <c r="AB474" s="40">
        <v>28.48</v>
      </c>
      <c r="AC474" s="40">
        <v>26.498000000000001</v>
      </c>
      <c r="AD474" s="40">
        <v>28.379000000000001</v>
      </c>
      <c r="AE474" s="40">
        <f>('Pivottable ẨN'!$AF474-NVDA!$O$4)/NVDA!$O$8</f>
        <v>0.48166305026751288</v>
      </c>
      <c r="AF474" s="40">
        <v>540171000</v>
      </c>
      <c r="AG474" s="41">
        <v>44574.291666666664</v>
      </c>
      <c r="AH474" s="40">
        <v>23.985199999999999</v>
      </c>
      <c r="AI474" s="40">
        <v>24.96</v>
      </c>
      <c r="AJ474" s="40">
        <v>25.4</v>
      </c>
      <c r="AK474" s="40">
        <v>24.9</v>
      </c>
      <c r="AL474" s="40">
        <v>25.364000000000001</v>
      </c>
      <c r="AM474" s="40">
        <f>('Pivottable ẨN'!$AN474-SONY!$O$4)/SONY!$O$8</f>
        <v>-0.67806938735834477</v>
      </c>
      <c r="AN474" s="40">
        <v>2752500</v>
      </c>
    </row>
    <row r="475" spans="1:40">
      <c r="A475" s="93">
        <v>43997.291666666664</v>
      </c>
      <c r="B475" s="42">
        <v>83.553600000000003</v>
      </c>
      <c r="C475" s="42">
        <v>85.747500000000002</v>
      </c>
      <c r="D475" s="42">
        <v>86.42</v>
      </c>
      <c r="E475" s="42">
        <v>83.144999999999996</v>
      </c>
      <c r="F475" s="42">
        <v>83.3125</v>
      </c>
      <c r="G475" s="42">
        <v>138808800</v>
      </c>
      <c r="H475" s="42">
        <f>('Pivottable ẨN'!$G475-AAPL!$O$4)/AAPL!$O$8</f>
        <v>0.88091037927186733</v>
      </c>
      <c r="I475" s="43">
        <v>43997.291666666664</v>
      </c>
      <c r="J475" s="42">
        <v>53.575699999999998</v>
      </c>
      <c r="K475" s="42">
        <v>60.1</v>
      </c>
      <c r="L475" s="42">
        <v>60.36</v>
      </c>
      <c r="M475" s="42">
        <v>58.58</v>
      </c>
      <c r="N475" s="42">
        <v>59.33</v>
      </c>
      <c r="O475" s="42">
        <f>('Pivottable ẨN'!$P475-INTC!$O$4)/INTC!$O$8</f>
        <v>-0.40335644052841191</v>
      </c>
      <c r="P475" s="42">
        <v>29651700</v>
      </c>
      <c r="Q475" s="43">
        <v>43997.291666666664</v>
      </c>
      <c r="R475" s="42">
        <v>182.0804</v>
      </c>
      <c r="S475" s="42">
        <v>188.94</v>
      </c>
      <c r="T475" s="42">
        <v>190.82</v>
      </c>
      <c r="U475" s="42">
        <v>184.01</v>
      </c>
      <c r="V475" s="42">
        <v>184.58</v>
      </c>
      <c r="W475" s="42">
        <v>32770200</v>
      </c>
      <c r="X475" s="42">
        <f>('Pivottable ẨN'!$W475-MSFT!$O$4)/MSFT!$O$8</f>
        <v>0.32618095505270717</v>
      </c>
      <c r="Y475" s="43">
        <v>43997.291666666664</v>
      </c>
      <c r="Z475" s="42">
        <v>9.1456999999999997</v>
      </c>
      <c r="AA475" s="42">
        <v>9.1737000000000002</v>
      </c>
      <c r="AB475" s="42">
        <v>9.1822999999999997</v>
      </c>
      <c r="AC475" s="42">
        <v>8.7437000000000005</v>
      </c>
      <c r="AD475" s="42">
        <v>8.8153000000000006</v>
      </c>
      <c r="AE475" s="42">
        <f>('Pivottable ẨN'!$AF475-NVDA!$O$4)/NVDA!$O$8</f>
        <v>-0.27030425165180688</v>
      </c>
      <c r="AF475" s="42">
        <v>400004000</v>
      </c>
      <c r="AG475" s="43">
        <v>43997.291666666664</v>
      </c>
      <c r="AH475" s="42">
        <v>13.2948</v>
      </c>
      <c r="AI475" s="42">
        <v>13.946</v>
      </c>
      <c r="AJ475" s="42">
        <v>13.997999999999999</v>
      </c>
      <c r="AK475" s="42">
        <v>13.577999999999999</v>
      </c>
      <c r="AL475" s="42">
        <v>13.672000000000001</v>
      </c>
      <c r="AM475" s="42">
        <f>('Pivottable ẨN'!$AN475-SONY!$O$4)/SONY!$O$8</f>
        <v>1.6022045121570994</v>
      </c>
      <c r="AN475" s="42">
        <v>8200500</v>
      </c>
    </row>
    <row r="476" spans="1:40">
      <c r="A476" s="92">
        <v>44102.291666666664</v>
      </c>
      <c r="B476" s="40">
        <v>112.2206</v>
      </c>
      <c r="C476" s="40">
        <v>114.96</v>
      </c>
      <c r="D476" s="40">
        <v>115.32</v>
      </c>
      <c r="E476" s="40">
        <v>112.78</v>
      </c>
      <c r="F476" s="40">
        <v>115.01</v>
      </c>
      <c r="G476" s="40">
        <v>137672400</v>
      </c>
      <c r="H476" s="40">
        <f>('Pivottable ẨN'!$G476-AAPL!$O$4)/AAPL!$O$8</f>
        <v>0.85949655472103348</v>
      </c>
      <c r="I476" s="41">
        <v>44102.291666666664</v>
      </c>
      <c r="J476" s="40">
        <v>46.158299999999997</v>
      </c>
      <c r="K476" s="40">
        <v>51.43</v>
      </c>
      <c r="L476" s="40">
        <v>51.46</v>
      </c>
      <c r="M476" s="40">
        <v>50.16</v>
      </c>
      <c r="N476" s="40">
        <v>50.51</v>
      </c>
      <c r="O476" s="40">
        <f>('Pivottable ẨN'!$P476-INTC!$O$4)/INTC!$O$8</f>
        <v>-0.40333532876592049</v>
      </c>
      <c r="P476" s="40">
        <v>29652200</v>
      </c>
      <c r="Q476" s="41">
        <v>44102.291666666664</v>
      </c>
      <c r="R476" s="40">
        <v>202.32400000000001</v>
      </c>
      <c r="S476" s="40">
        <v>209.44</v>
      </c>
      <c r="T476" s="40">
        <v>212.57</v>
      </c>
      <c r="U476" s="40">
        <v>208.06</v>
      </c>
      <c r="V476" s="40">
        <v>210.88</v>
      </c>
      <c r="W476" s="40">
        <v>32004900</v>
      </c>
      <c r="X476" s="40">
        <f>('Pivottable ẨN'!$W476-MSFT!$O$4)/MSFT!$O$8</f>
        <v>0.26598917344603568</v>
      </c>
      <c r="Y476" s="41">
        <v>44102.291666666664</v>
      </c>
      <c r="Z476" s="40">
        <v>12.9991</v>
      </c>
      <c r="AA476" s="40">
        <v>13.035</v>
      </c>
      <c r="AB476" s="40">
        <v>13.0518</v>
      </c>
      <c r="AC476" s="40">
        <v>12.75</v>
      </c>
      <c r="AD476" s="40">
        <v>13.0402</v>
      </c>
      <c r="AE476" s="40">
        <f>('Pivottable ẨN'!$AF476-NVDA!$O$4)/NVDA!$O$8</f>
        <v>0.66211867915776634</v>
      </c>
      <c r="AF476" s="40">
        <v>573808000</v>
      </c>
      <c r="AG476" s="41">
        <v>44102.291666666664</v>
      </c>
      <c r="AH476" s="40">
        <v>14.78</v>
      </c>
      <c r="AI476" s="40">
        <v>15.456</v>
      </c>
      <c r="AJ476" s="40">
        <v>15.62</v>
      </c>
      <c r="AK476" s="40">
        <v>15.391999999999999</v>
      </c>
      <c r="AL476" s="40">
        <v>15.62</v>
      </c>
      <c r="AM476" s="40">
        <f>('Pivottable ẨN'!$AN476-SONY!$O$4)/SONY!$O$8</f>
        <v>-0.17643424261362015</v>
      </c>
      <c r="AN476" s="40">
        <v>3951000</v>
      </c>
    </row>
    <row r="477" spans="1:40">
      <c r="A477" s="93">
        <v>44763.291666666664</v>
      </c>
      <c r="B477" s="42">
        <v>153.26589999999999</v>
      </c>
      <c r="C477" s="42">
        <v>155.35</v>
      </c>
      <c r="D477" s="42">
        <v>155.57</v>
      </c>
      <c r="E477" s="42">
        <v>151.94</v>
      </c>
      <c r="F477" s="42">
        <v>154.5</v>
      </c>
      <c r="G477" s="42">
        <v>65086600</v>
      </c>
      <c r="H477" s="42">
        <f>('Pivottable ẨN'!$G477-AAPL!$O$4)/AAPL!$O$8</f>
        <v>-0.50827851222890619</v>
      </c>
      <c r="I477" s="43">
        <v>44763.291666666664</v>
      </c>
      <c r="J477" s="42">
        <v>38.251300000000001</v>
      </c>
      <c r="K477" s="42">
        <v>40.61</v>
      </c>
      <c r="L477" s="42">
        <v>40.65</v>
      </c>
      <c r="M477" s="42">
        <v>39.82</v>
      </c>
      <c r="N477" s="42">
        <v>40.51</v>
      </c>
      <c r="O477" s="42">
        <f>('Pivottable ẨN'!$P477-INTC!$O$4)/INTC!$O$8</f>
        <v>-0.40295531704107485</v>
      </c>
      <c r="P477" s="42">
        <v>29661200</v>
      </c>
      <c r="Q477" s="43">
        <v>44763.291666666664</v>
      </c>
      <c r="R477" s="42">
        <v>259.80020000000002</v>
      </c>
      <c r="S477" s="42">
        <v>264.83999999999997</v>
      </c>
      <c r="T477" s="42">
        <v>264.89</v>
      </c>
      <c r="U477" s="42">
        <v>257.02999999999997</v>
      </c>
      <c r="V477" s="42">
        <v>259.79000000000002</v>
      </c>
      <c r="W477" s="42">
        <v>22404700</v>
      </c>
      <c r="X477" s="42">
        <f>('Pivottable ẨN'!$W477-MSFT!$O$4)/MSFT!$O$8</f>
        <v>-0.48907830568681121</v>
      </c>
      <c r="Y477" s="43">
        <v>44763.291666666664</v>
      </c>
      <c r="Z477" s="42">
        <v>18.028199999999998</v>
      </c>
      <c r="AA477" s="42">
        <v>18.05</v>
      </c>
      <c r="AB477" s="42">
        <v>18.143999999999998</v>
      </c>
      <c r="AC477" s="42">
        <v>17.545000000000002</v>
      </c>
      <c r="AD477" s="42">
        <v>17.885000000000002</v>
      </c>
      <c r="AE477" s="42">
        <f>('Pivottable ẨN'!$AF477-NVDA!$O$4)/NVDA!$O$8</f>
        <v>0.57221007004958913</v>
      </c>
      <c r="AF477" s="42">
        <v>557049000</v>
      </c>
      <c r="AG477" s="43">
        <v>44763.291666666664</v>
      </c>
      <c r="AH477" s="42">
        <v>16.9863</v>
      </c>
      <c r="AI477" s="42">
        <v>17.452000000000002</v>
      </c>
      <c r="AJ477" s="42">
        <v>17.456</v>
      </c>
      <c r="AK477" s="42">
        <v>17.141999999999999</v>
      </c>
      <c r="AL477" s="42">
        <v>17.186</v>
      </c>
      <c r="AM477" s="42">
        <f>('Pivottable ẨN'!$AN477-SONY!$O$4)/SONY!$O$8</f>
        <v>-1.0629283907732587</v>
      </c>
      <c r="AN477" s="42">
        <v>1833000</v>
      </c>
    </row>
    <row r="478" spans="1:40">
      <c r="A478" s="92">
        <v>45125.291666666664</v>
      </c>
      <c r="B478" s="40">
        <v>192.2722</v>
      </c>
      <c r="C478" s="40">
        <v>193.73</v>
      </c>
      <c r="D478" s="40">
        <v>194.33</v>
      </c>
      <c r="E478" s="40">
        <v>192.42</v>
      </c>
      <c r="F478" s="40">
        <v>193.35</v>
      </c>
      <c r="G478" s="40">
        <v>48353800</v>
      </c>
      <c r="H478" s="40">
        <f>('Pivottable ẨN'!$G478-AAPL!$O$4)/AAPL!$O$8</f>
        <v>-0.82358407668173239</v>
      </c>
      <c r="I478" s="41">
        <v>45125.291666666664</v>
      </c>
      <c r="J478" s="40">
        <v>33.8108</v>
      </c>
      <c r="K478" s="40">
        <v>34.5</v>
      </c>
      <c r="L478" s="40">
        <v>34.700000000000003</v>
      </c>
      <c r="M478" s="40">
        <v>33.83</v>
      </c>
      <c r="N478" s="40">
        <v>34.28</v>
      </c>
      <c r="O478" s="40">
        <f>('Pivottable ẨN'!$P478-INTC!$O$4)/INTC!$O$8</f>
        <v>-0.40218262653388881</v>
      </c>
      <c r="P478" s="40">
        <v>29679500</v>
      </c>
      <c r="Q478" s="41">
        <v>45125.291666666664</v>
      </c>
      <c r="R478" s="40">
        <v>356.05790000000002</v>
      </c>
      <c r="S478" s="40">
        <v>359.49</v>
      </c>
      <c r="T478" s="40">
        <v>366.78</v>
      </c>
      <c r="U478" s="40">
        <v>342.17</v>
      </c>
      <c r="V478" s="40">
        <v>345.83</v>
      </c>
      <c r="W478" s="40">
        <v>64872700</v>
      </c>
      <c r="X478" s="40">
        <f>('Pivottable ẨN'!$W478-MSFT!$O$4)/MSFT!$O$8</f>
        <v>2.8510818684568258</v>
      </c>
      <c r="Y478" s="41">
        <v>45125.291666666664</v>
      </c>
      <c r="Z478" s="40">
        <v>47.475700000000003</v>
      </c>
      <c r="AA478" s="40">
        <v>47.494</v>
      </c>
      <c r="AB478" s="40">
        <v>47.896000000000001</v>
      </c>
      <c r="AC478" s="40">
        <v>45.734000000000002</v>
      </c>
      <c r="AD478" s="40">
        <v>46.701000000000001</v>
      </c>
      <c r="AE478" s="40">
        <f>('Pivottable ẨN'!$AF478-NVDA!$O$4)/NVDA!$O$8</f>
        <v>0.637204568488969</v>
      </c>
      <c r="AF478" s="40">
        <v>569164000</v>
      </c>
      <c r="AG478" s="41">
        <v>45125.291666666664</v>
      </c>
      <c r="AH478" s="40">
        <v>18.6447</v>
      </c>
      <c r="AI478" s="40">
        <v>19.02</v>
      </c>
      <c r="AJ478" s="40">
        <v>19.084</v>
      </c>
      <c r="AK478" s="40">
        <v>18.916</v>
      </c>
      <c r="AL478" s="40">
        <v>18.972000000000001</v>
      </c>
      <c r="AM478" s="40">
        <f>('Pivottable ẨN'!$AN478-SONY!$O$4)/SONY!$O$8</f>
        <v>0.1937754240753318</v>
      </c>
      <c r="AN478" s="40">
        <v>4835500</v>
      </c>
    </row>
    <row r="479" spans="1:40">
      <c r="A479" s="93">
        <v>45029.291666666664</v>
      </c>
      <c r="B479" s="42">
        <v>164.0873</v>
      </c>
      <c r="C479" s="42">
        <v>165.56</v>
      </c>
      <c r="D479" s="42">
        <v>165.8</v>
      </c>
      <c r="E479" s="42">
        <v>161.41999999999999</v>
      </c>
      <c r="F479" s="42">
        <v>161.63</v>
      </c>
      <c r="G479" s="42">
        <v>68445600</v>
      </c>
      <c r="H479" s="42">
        <f>('Pivottable ẨN'!$G479-AAPL!$O$4)/AAPL!$O$8</f>
        <v>-0.44498298541946352</v>
      </c>
      <c r="I479" s="43">
        <v>45029.291666666664</v>
      </c>
      <c r="J479" s="42">
        <v>31.3598</v>
      </c>
      <c r="K479" s="42">
        <v>32.130000000000003</v>
      </c>
      <c r="L479" s="42">
        <v>32.43</v>
      </c>
      <c r="M479" s="42">
        <v>31.65</v>
      </c>
      <c r="N479" s="42">
        <v>31.82</v>
      </c>
      <c r="O479" s="42">
        <f>('Pivottable ẨN'!$P479-INTC!$O$4)/INTC!$O$8</f>
        <v>-0.40037545966462307</v>
      </c>
      <c r="P479" s="42">
        <v>29722300</v>
      </c>
      <c r="Q479" s="43">
        <v>45029.291666666664</v>
      </c>
      <c r="R479" s="42">
        <v>286.44670000000002</v>
      </c>
      <c r="S479" s="42">
        <v>289.83999999999997</v>
      </c>
      <c r="T479" s="42">
        <v>289.89999999999998</v>
      </c>
      <c r="U479" s="42">
        <v>283.17</v>
      </c>
      <c r="V479" s="42">
        <v>283.58999999999997</v>
      </c>
      <c r="W479" s="42">
        <v>24222700</v>
      </c>
      <c r="X479" s="42">
        <f>('Pivottable ẨN'!$W479-MSFT!$O$4)/MSFT!$O$8</f>
        <v>-0.34609038074113135</v>
      </c>
      <c r="Y479" s="43">
        <v>45029.291666666664</v>
      </c>
      <c r="Z479" s="42">
        <v>26.450099999999999</v>
      </c>
      <c r="AA479" s="42">
        <v>26.463000000000001</v>
      </c>
      <c r="AB479" s="42">
        <v>26.887</v>
      </c>
      <c r="AC479" s="42">
        <v>26.329000000000001</v>
      </c>
      <c r="AD479" s="42">
        <v>26.734000000000002</v>
      </c>
      <c r="AE479" s="42">
        <f>('Pivottable ẨN'!$AF479-NVDA!$O$4)/NVDA!$O$8</f>
        <v>-0.51917175376525249</v>
      </c>
      <c r="AF479" s="42">
        <v>353615000</v>
      </c>
      <c r="AG479" s="43">
        <v>45029.291666666664</v>
      </c>
      <c r="AH479" s="42">
        <v>17.7409</v>
      </c>
      <c r="AI479" s="42">
        <v>18.097999999999999</v>
      </c>
      <c r="AJ479" s="42">
        <v>18.166</v>
      </c>
      <c r="AK479" s="42">
        <v>17.988</v>
      </c>
      <c r="AL479" s="42">
        <v>18.02</v>
      </c>
      <c r="AM479" s="42">
        <f>('Pivottable ẨN'!$AN479-SONY!$O$4)/SONY!$O$8</f>
        <v>-0.39722067469776051</v>
      </c>
      <c r="AN479" s="42">
        <v>3423500</v>
      </c>
    </row>
    <row r="480" spans="1:40">
      <c r="A480" s="92">
        <v>44798.291666666664</v>
      </c>
      <c r="B480" s="40">
        <v>167.9819</v>
      </c>
      <c r="C480" s="40">
        <v>170.03</v>
      </c>
      <c r="D480" s="40">
        <v>170.14</v>
      </c>
      <c r="E480" s="40">
        <v>168.35</v>
      </c>
      <c r="F480" s="40">
        <v>168.78</v>
      </c>
      <c r="G480" s="40">
        <v>51218200</v>
      </c>
      <c r="H480" s="40">
        <f>('Pivottable ẨN'!$G480-AAPL!$O$4)/AAPL!$O$8</f>
        <v>-0.76960857593955689</v>
      </c>
      <c r="I480" s="41">
        <v>44798.291666666664</v>
      </c>
      <c r="J480" s="40">
        <v>33.195300000000003</v>
      </c>
      <c r="K480" s="40">
        <v>34.89</v>
      </c>
      <c r="L480" s="40">
        <v>34.93</v>
      </c>
      <c r="M480" s="40">
        <v>33.82</v>
      </c>
      <c r="N480" s="40">
        <v>33.869999999999997</v>
      </c>
      <c r="O480" s="40">
        <f>('Pivottable ẨN'!$P480-INTC!$O$4)/INTC!$O$8</f>
        <v>-0.39713269294594056</v>
      </c>
      <c r="P480" s="40">
        <v>29799100</v>
      </c>
      <c r="Q480" s="41">
        <v>44798.291666666664</v>
      </c>
      <c r="R480" s="40">
        <v>274.12430000000001</v>
      </c>
      <c r="S480" s="40">
        <v>278.85000000000002</v>
      </c>
      <c r="T480" s="40">
        <v>279.02</v>
      </c>
      <c r="U480" s="40">
        <v>274.52</v>
      </c>
      <c r="V480" s="40">
        <v>277.33</v>
      </c>
      <c r="W480" s="40">
        <v>16583400</v>
      </c>
      <c r="X480" s="40">
        <f>('Pivottable ẨN'!$W480-MSFT!$O$4)/MSFT!$O$8</f>
        <v>-0.94693067504120398</v>
      </c>
      <c r="Y480" s="41">
        <v>44798.291666666664</v>
      </c>
      <c r="Z480" s="40">
        <v>17.891300000000001</v>
      </c>
      <c r="AA480" s="40">
        <v>17.913</v>
      </c>
      <c r="AB480" s="40">
        <v>17.946999999999999</v>
      </c>
      <c r="AC480" s="40">
        <v>16.832999999999998</v>
      </c>
      <c r="AD480" s="40">
        <v>16.844000000000001</v>
      </c>
      <c r="AE480" s="40">
        <f>('Pivottable ẨN'!$AF480-NVDA!$O$4)/NVDA!$O$8</f>
        <v>1.7183557271346899</v>
      </c>
      <c r="AF480" s="40">
        <v>770691000</v>
      </c>
      <c r="AG480" s="41">
        <v>44798.291666666664</v>
      </c>
      <c r="AH480" s="40">
        <v>16.597000000000001</v>
      </c>
      <c r="AI480" s="40">
        <v>17.052</v>
      </c>
      <c r="AJ480" s="40">
        <v>17.052</v>
      </c>
      <c r="AK480" s="40">
        <v>16.73</v>
      </c>
      <c r="AL480" s="40">
        <v>16.768000000000001</v>
      </c>
      <c r="AM480" s="40">
        <f>('Pivottable ẨN'!$AN480-SONY!$O$4)/SONY!$O$8</f>
        <v>-0.64270170297709384</v>
      </c>
      <c r="AN480" s="40">
        <v>2837000</v>
      </c>
    </row>
    <row r="481" spans="1:40">
      <c r="A481" s="93">
        <v>44705.291666666664</v>
      </c>
      <c r="B481" s="42">
        <v>138.477</v>
      </c>
      <c r="C481" s="42">
        <v>140.36000000000001</v>
      </c>
      <c r="D481" s="42">
        <v>141.97</v>
      </c>
      <c r="E481" s="42">
        <v>137.33000000000001</v>
      </c>
      <c r="F481" s="42">
        <v>140.81</v>
      </c>
      <c r="G481" s="42">
        <v>104132700</v>
      </c>
      <c r="H481" s="42">
        <f>('Pivottable ẨN'!$G481-AAPL!$O$4)/AAPL!$O$8</f>
        <v>0.22748911782592601</v>
      </c>
      <c r="I481" s="43">
        <v>44705.291666666664</v>
      </c>
      <c r="J481" s="42">
        <v>39.2498</v>
      </c>
      <c r="K481" s="42">
        <v>41.67</v>
      </c>
      <c r="L481" s="42">
        <v>41.89</v>
      </c>
      <c r="M481" s="42">
        <v>41.1</v>
      </c>
      <c r="N481" s="42">
        <v>41.7</v>
      </c>
      <c r="O481" s="42">
        <f>('Pivottable ẨN'!$P481-INTC!$O$4)/INTC!$O$8</f>
        <v>-0.3955113095865993</v>
      </c>
      <c r="P481" s="42">
        <v>29837500</v>
      </c>
      <c r="Q481" s="43">
        <v>44705.291666666664</v>
      </c>
      <c r="R481" s="42">
        <v>254.67959999999999</v>
      </c>
      <c r="S481" s="42">
        <v>259.62</v>
      </c>
      <c r="T481" s="42">
        <v>261.33</v>
      </c>
      <c r="U481" s="42">
        <v>253.5</v>
      </c>
      <c r="V481" s="42">
        <v>257.89</v>
      </c>
      <c r="W481" s="42">
        <v>29043900</v>
      </c>
      <c r="X481" s="42">
        <f>('Pivottable ẨN'!$W481-MSFT!$O$4)/MSFT!$O$8</f>
        <v>3.3102899648368989E-2</v>
      </c>
      <c r="Y481" s="43">
        <v>44705.291666666664</v>
      </c>
      <c r="Z481" s="42">
        <v>16.131</v>
      </c>
      <c r="AA481" s="42">
        <v>16.154</v>
      </c>
      <c r="AB481" s="42">
        <v>16.597000000000001</v>
      </c>
      <c r="AC481" s="42">
        <v>15.78</v>
      </c>
      <c r="AD481" s="42">
        <v>16.510000000000002</v>
      </c>
      <c r="AE481" s="42">
        <f>('Pivottable ẨN'!$AF481-NVDA!$O$4)/NVDA!$O$8</f>
        <v>0.74120649558313478</v>
      </c>
      <c r="AF481" s="42">
        <v>588550000</v>
      </c>
      <c r="AG481" s="43">
        <v>44705.291666666664</v>
      </c>
      <c r="AH481" s="42">
        <v>17.3309</v>
      </c>
      <c r="AI481" s="42">
        <v>17.806000000000001</v>
      </c>
      <c r="AJ481" s="42">
        <v>17.876000000000001</v>
      </c>
      <c r="AK481" s="42">
        <v>17.61</v>
      </c>
      <c r="AL481" s="42">
        <v>17.788</v>
      </c>
      <c r="AM481" s="42">
        <f>('Pivottable ẨN'!$AN481-SONY!$O$4)/SONY!$O$8</f>
        <v>-0.47507143558430104</v>
      </c>
      <c r="AN481" s="42">
        <v>3237500</v>
      </c>
    </row>
    <row r="482" spans="1:40">
      <c r="A482" s="92">
        <v>44231.291666666664</v>
      </c>
      <c r="B482" s="40">
        <v>134.3475</v>
      </c>
      <c r="C482" s="40">
        <v>137.38999999999999</v>
      </c>
      <c r="D482" s="40">
        <v>137.4</v>
      </c>
      <c r="E482" s="40">
        <v>134.59</v>
      </c>
      <c r="F482" s="40">
        <v>136.30000000000001</v>
      </c>
      <c r="G482" s="40">
        <v>84183100</v>
      </c>
      <c r="H482" s="40">
        <f>('Pivottable ẨN'!$G482-AAPL!$O$4)/AAPL!$O$8</f>
        <v>-0.14843241883309707</v>
      </c>
      <c r="I482" s="41">
        <v>44231.291666666664</v>
      </c>
      <c r="J482" s="40">
        <v>53.470199999999998</v>
      </c>
      <c r="K482" s="40">
        <v>58.79</v>
      </c>
      <c r="L482" s="40">
        <v>58.88</v>
      </c>
      <c r="M482" s="40">
        <v>57.19</v>
      </c>
      <c r="N482" s="40">
        <v>57.61</v>
      </c>
      <c r="O482" s="40">
        <f>('Pivottable ẨN'!$P482-INTC!$O$4)/INTC!$O$8</f>
        <v>-0.39482306612937895</v>
      </c>
      <c r="P482" s="40">
        <v>29853800</v>
      </c>
      <c r="Q482" s="41">
        <v>44231.291666666664</v>
      </c>
      <c r="R482" s="40">
        <v>234.39949999999999</v>
      </c>
      <c r="S482" s="40">
        <v>242.01</v>
      </c>
      <c r="T482" s="40">
        <v>243.24</v>
      </c>
      <c r="U482" s="40">
        <v>240.37</v>
      </c>
      <c r="V482" s="40">
        <v>242.66</v>
      </c>
      <c r="W482" s="40">
        <v>25296100</v>
      </c>
      <c r="X482" s="40">
        <f>('Pivottable ẨN'!$W482-MSFT!$O$4)/MSFT!$O$8</f>
        <v>-0.26166615706858309</v>
      </c>
      <c r="Y482" s="41">
        <v>44231.291666666664</v>
      </c>
      <c r="Z482" s="40">
        <v>13.630599999999999</v>
      </c>
      <c r="AA482" s="40">
        <v>13.664300000000001</v>
      </c>
      <c r="AB482" s="40">
        <v>13.673500000000001</v>
      </c>
      <c r="AC482" s="40">
        <v>13.3378</v>
      </c>
      <c r="AD482" s="40">
        <v>13.531000000000001</v>
      </c>
      <c r="AE482" s="40">
        <f>('Pivottable ẨN'!$AF482-NVDA!$O$4)/NVDA!$O$8</f>
        <v>-1.3360960005548992</v>
      </c>
      <c r="AF482" s="40">
        <v>201340000</v>
      </c>
      <c r="AG482" s="41">
        <v>44231.291666666664</v>
      </c>
      <c r="AH482" s="40">
        <v>21.206099999999999</v>
      </c>
      <c r="AI482" s="40">
        <v>22.175999999999998</v>
      </c>
      <c r="AJ482" s="40">
        <v>22.23</v>
      </c>
      <c r="AK482" s="40">
        <v>21.802</v>
      </c>
      <c r="AL482" s="40">
        <v>22.196000000000002</v>
      </c>
      <c r="AM482" s="40">
        <f>('Pivottable ẨN'!$AN482-SONY!$O$4)/SONY!$O$8</f>
        <v>1.0628996444027583</v>
      </c>
      <c r="AN482" s="40">
        <v>6912000</v>
      </c>
    </row>
    <row r="483" spans="1:40">
      <c r="A483" s="93">
        <v>45338.291666666664</v>
      </c>
      <c r="B483" s="42">
        <v>181.65270000000001</v>
      </c>
      <c r="C483" s="42">
        <v>182.31</v>
      </c>
      <c r="D483" s="42">
        <v>184.85</v>
      </c>
      <c r="E483" s="42">
        <v>181.67</v>
      </c>
      <c r="F483" s="42">
        <v>183.42</v>
      </c>
      <c r="G483" s="42">
        <v>49701400</v>
      </c>
      <c r="H483" s="42">
        <f>('Pivottable ẨN'!$G483-AAPL!$O$4)/AAPL!$O$8</f>
        <v>-0.79819049170751244</v>
      </c>
      <c r="I483" s="43">
        <v>45338.291666666664</v>
      </c>
      <c r="J483" s="42">
        <v>43.0608</v>
      </c>
      <c r="K483" s="42">
        <v>43.51</v>
      </c>
      <c r="L483" s="42">
        <v>44.22</v>
      </c>
      <c r="M483" s="42">
        <v>43.12</v>
      </c>
      <c r="N483" s="42">
        <v>44.03</v>
      </c>
      <c r="O483" s="42">
        <f>('Pivottable ẨN'!$P483-INTC!$O$4)/INTC!$O$8</f>
        <v>-0.3946203932094613</v>
      </c>
      <c r="P483" s="42">
        <v>29858600</v>
      </c>
      <c r="Q483" s="43">
        <v>45338.291666666664</v>
      </c>
      <c r="R483" s="42">
        <v>402.60680000000002</v>
      </c>
      <c r="S483" s="42">
        <v>404.06</v>
      </c>
      <c r="T483" s="42">
        <v>408.29</v>
      </c>
      <c r="U483" s="42">
        <v>403.44</v>
      </c>
      <c r="V483" s="42">
        <v>407.96</v>
      </c>
      <c r="W483" s="42">
        <v>22281100</v>
      </c>
      <c r="X483" s="42">
        <f>('Pivottable ẨN'!$W483-MSFT!$O$4)/MSFT!$O$8</f>
        <v>-0.49879959695374521</v>
      </c>
      <c r="Y483" s="43">
        <v>45338.291666666664</v>
      </c>
      <c r="Z483" s="42">
        <v>72.597399999999993</v>
      </c>
      <c r="AA483" s="42">
        <v>72.613</v>
      </c>
      <c r="AB483" s="42">
        <v>74.402000000000001</v>
      </c>
      <c r="AC483" s="42">
        <v>72.501000000000005</v>
      </c>
      <c r="AD483" s="42">
        <v>74.099999999999994</v>
      </c>
      <c r="AE483" s="42">
        <f>('Pivottable ẨN'!$AF483-NVDA!$O$4)/NVDA!$O$8</f>
        <v>0.24108415732359617</v>
      </c>
      <c r="AF483" s="42">
        <v>495327000</v>
      </c>
      <c r="AG483" s="43">
        <v>45338.291666666664</v>
      </c>
      <c r="AH483" s="42">
        <v>17.709199999999999</v>
      </c>
      <c r="AI483" s="42">
        <v>17.768000000000001</v>
      </c>
      <c r="AJ483" s="42">
        <v>18.05</v>
      </c>
      <c r="AK483" s="42">
        <v>17.739999999999998</v>
      </c>
      <c r="AL483" s="42">
        <v>18.036000000000001</v>
      </c>
      <c r="AM483" s="42">
        <f>('Pivottable ẨN'!$AN483-SONY!$O$4)/SONY!$O$8</f>
        <v>1.1702583549801651</v>
      </c>
      <c r="AN483" s="42">
        <v>7168500</v>
      </c>
    </row>
    <row r="484" spans="1:40">
      <c r="A484" s="92">
        <v>44663.291666666664</v>
      </c>
      <c r="B484" s="40">
        <v>165.16800000000001</v>
      </c>
      <c r="C484" s="40">
        <v>167.66</v>
      </c>
      <c r="D484" s="40">
        <v>169.87</v>
      </c>
      <c r="E484" s="40">
        <v>166.64</v>
      </c>
      <c r="F484" s="40">
        <v>168.02</v>
      </c>
      <c r="G484" s="40">
        <v>79265200</v>
      </c>
      <c r="H484" s="40">
        <f>('Pivottable ẨN'!$G484-AAPL!$O$4)/AAPL!$O$8</f>
        <v>-0.2411031753964071</v>
      </c>
      <c r="I484" s="41">
        <v>44663.291666666664</v>
      </c>
      <c r="J484" s="40">
        <v>43.4557</v>
      </c>
      <c r="K484" s="40">
        <v>46.5</v>
      </c>
      <c r="L484" s="40">
        <v>47.91</v>
      </c>
      <c r="M484" s="40">
        <v>46.41</v>
      </c>
      <c r="N484" s="40">
        <v>47.32</v>
      </c>
      <c r="O484" s="40">
        <f>('Pivottable ẨN'!$P484-INTC!$O$4)/INTC!$O$8</f>
        <v>-0.39450216733950932</v>
      </c>
      <c r="P484" s="40">
        <v>29861400</v>
      </c>
      <c r="Q484" s="41">
        <v>44663.291666666664</v>
      </c>
      <c r="R484" s="40">
        <v>276.04969999999997</v>
      </c>
      <c r="S484" s="40">
        <v>282.06</v>
      </c>
      <c r="T484" s="40">
        <v>290.74</v>
      </c>
      <c r="U484" s="40">
        <v>280.49</v>
      </c>
      <c r="V484" s="40">
        <v>289.24</v>
      </c>
      <c r="W484" s="40">
        <v>30966700</v>
      </c>
      <c r="X484" s="40">
        <f>('Pivottable ẨN'!$W484-MSFT!$O$4)/MSFT!$O$8</f>
        <v>0.18433347285274368</v>
      </c>
      <c r="Y484" s="41">
        <v>44663.291666666664</v>
      </c>
      <c r="Z484" s="40">
        <v>21.473400000000002</v>
      </c>
      <c r="AA484" s="40">
        <v>21.504000000000001</v>
      </c>
      <c r="AB484" s="40">
        <v>22.725000000000001</v>
      </c>
      <c r="AC484" s="40">
        <v>21.282</v>
      </c>
      <c r="AD484" s="40">
        <v>22.536999999999999</v>
      </c>
      <c r="AE484" s="40">
        <f>('Pivottable ẨN'!$AF484-NVDA!$O$4)/NVDA!$O$8</f>
        <v>1.1366348481188189</v>
      </c>
      <c r="AF484" s="40">
        <v>662258000</v>
      </c>
      <c r="AG484" s="41">
        <v>44663.291666666664</v>
      </c>
      <c r="AH484" s="40">
        <v>17.6813</v>
      </c>
      <c r="AI484" s="40">
        <v>18.166</v>
      </c>
      <c r="AJ484" s="40">
        <v>18.600000000000001</v>
      </c>
      <c r="AK484" s="40">
        <v>18.100000000000001</v>
      </c>
      <c r="AL484" s="40">
        <v>18.596</v>
      </c>
      <c r="AM484" s="40">
        <f>('Pivottable ẨN'!$AN484-SONY!$O$4)/SONY!$O$8</f>
        <v>0.62362881886284305</v>
      </c>
      <c r="AN484" s="40">
        <v>5862500</v>
      </c>
    </row>
    <row r="485" spans="1:40">
      <c r="A485" s="93">
        <v>44713.291666666664</v>
      </c>
      <c r="B485" s="42">
        <v>146.7149</v>
      </c>
      <c r="C485" s="42">
        <v>148.71</v>
      </c>
      <c r="D485" s="42">
        <v>151.74</v>
      </c>
      <c r="E485" s="42">
        <v>147.68</v>
      </c>
      <c r="F485" s="42">
        <v>149.9</v>
      </c>
      <c r="G485" s="42">
        <v>74286600</v>
      </c>
      <c r="H485" s="42">
        <f>('Pivottable ẨN'!$G485-AAPL!$O$4)/AAPL!$O$8</f>
        <v>-0.33491773621018844</v>
      </c>
      <c r="I485" s="43">
        <v>44713.291666666664</v>
      </c>
      <c r="J485" s="42">
        <v>41.548000000000002</v>
      </c>
      <c r="K485" s="42">
        <v>44.11</v>
      </c>
      <c r="L485" s="42">
        <v>44.93</v>
      </c>
      <c r="M485" s="42">
        <v>43.53</v>
      </c>
      <c r="N485" s="42">
        <v>44.77</v>
      </c>
      <c r="O485" s="42">
        <f>('Pivottable ẨN'!$P485-INTC!$O$4)/INTC!$O$8</f>
        <v>-0.39348458038742279</v>
      </c>
      <c r="P485" s="42">
        <v>29885500</v>
      </c>
      <c r="Q485" s="43">
        <v>44713.291666666664</v>
      </c>
      <c r="R485" s="42">
        <v>267.23599999999999</v>
      </c>
      <c r="S485" s="42">
        <v>272.42</v>
      </c>
      <c r="T485" s="42">
        <v>277.69</v>
      </c>
      <c r="U485" s="42">
        <v>270.04000000000002</v>
      </c>
      <c r="V485" s="42">
        <v>275.2</v>
      </c>
      <c r="W485" s="42">
        <v>25292200</v>
      </c>
      <c r="X485" s="42">
        <f>('Pivottable ẨN'!$W485-MSFT!$O$4)/MSFT!$O$8</f>
        <v>-0.26197289684156888</v>
      </c>
      <c r="Y485" s="43">
        <v>44713.291666666664</v>
      </c>
      <c r="Z485" s="42">
        <v>18.294</v>
      </c>
      <c r="AA485" s="42">
        <v>18.32</v>
      </c>
      <c r="AB485" s="42">
        <v>19.053000000000001</v>
      </c>
      <c r="AC485" s="42">
        <v>18.122</v>
      </c>
      <c r="AD485" s="42">
        <v>18.724</v>
      </c>
      <c r="AE485" s="42">
        <f>('Pivottable ẨN'!$AF485-NVDA!$O$4)/NVDA!$O$8</f>
        <v>0.50496235746703633</v>
      </c>
      <c r="AF485" s="42">
        <v>544514000</v>
      </c>
      <c r="AG485" s="43">
        <v>44713.291666666664</v>
      </c>
      <c r="AH485" s="42">
        <v>18.309999999999999</v>
      </c>
      <c r="AI485" s="42">
        <v>18.812000000000001</v>
      </c>
      <c r="AJ485" s="42">
        <v>19.14</v>
      </c>
      <c r="AK485" s="42">
        <v>18.684000000000001</v>
      </c>
      <c r="AL485" s="42">
        <v>19.047999999999998</v>
      </c>
      <c r="AM485" s="42">
        <f>('Pivottable ẨN'!$AN485-SONY!$O$4)/SONY!$O$8</f>
        <v>-0.12599866902852269</v>
      </c>
      <c r="AN485" s="42">
        <v>4071500</v>
      </c>
    </row>
    <row r="486" spans="1:40">
      <c r="A486" s="92">
        <v>44377.291666666664</v>
      </c>
      <c r="B486" s="40">
        <v>134.35499999999999</v>
      </c>
      <c r="C486" s="40">
        <v>136.96</v>
      </c>
      <c r="D486" s="40">
        <v>137.41</v>
      </c>
      <c r="E486" s="40">
        <v>135.87</v>
      </c>
      <c r="F486" s="40">
        <v>136.16999999999999</v>
      </c>
      <c r="G486" s="40">
        <v>63261400</v>
      </c>
      <c r="H486" s="40">
        <f>('Pivottable ẨN'!$G486-AAPL!$O$4)/AAPL!$O$8</f>
        <v>-0.54267178270601102</v>
      </c>
      <c r="I486" s="41">
        <v>44377.291666666664</v>
      </c>
      <c r="J486" s="40">
        <v>51.374499999999998</v>
      </c>
      <c r="K486" s="40">
        <v>56.14</v>
      </c>
      <c r="L486" s="40">
        <v>56.38</v>
      </c>
      <c r="M486" s="40">
        <v>55.39</v>
      </c>
      <c r="N486" s="40">
        <v>56.34</v>
      </c>
      <c r="O486" s="40">
        <f>('Pivottable ẨN'!$P486-INTC!$O$4)/INTC!$O$8</f>
        <v>-0.39322701688502743</v>
      </c>
      <c r="P486" s="40">
        <v>29891600</v>
      </c>
      <c r="Q486" s="41">
        <v>44377.291666666664</v>
      </c>
      <c r="R486" s="40">
        <v>263.5926</v>
      </c>
      <c r="S486" s="40">
        <v>270.89999999999998</v>
      </c>
      <c r="T486" s="40">
        <v>271.36</v>
      </c>
      <c r="U486" s="40">
        <v>269.60000000000002</v>
      </c>
      <c r="V486" s="40">
        <v>270.69</v>
      </c>
      <c r="W486" s="40">
        <v>21656500</v>
      </c>
      <c r="X486" s="40">
        <f>('Pivottable ẨN'!$W486-MSFT!$O$4)/MSFT!$O$8</f>
        <v>-0.5479251513657758</v>
      </c>
      <c r="Y486" s="41">
        <v>44377.291666666664</v>
      </c>
      <c r="Z486" s="40">
        <v>19.964700000000001</v>
      </c>
      <c r="AA486" s="40">
        <v>20.002500000000001</v>
      </c>
      <c r="AB486" s="40">
        <v>20.162500000000001</v>
      </c>
      <c r="AC486" s="40">
        <v>19.863800000000001</v>
      </c>
      <c r="AD486" s="40">
        <v>19.999300000000002</v>
      </c>
      <c r="AE486" s="40">
        <f>('Pivottable ẨN'!$AF486-NVDA!$O$4)/NVDA!$O$8</f>
        <v>-0.66427337979000756</v>
      </c>
      <c r="AF486" s="40">
        <v>326568000</v>
      </c>
      <c r="AG486" s="41">
        <v>44377.291666666664</v>
      </c>
      <c r="AH486" s="40">
        <v>18.6419</v>
      </c>
      <c r="AI486" s="40">
        <v>19.443999999999999</v>
      </c>
      <c r="AJ486" s="40">
        <v>19.626000000000001</v>
      </c>
      <c r="AK486" s="40">
        <v>19.38</v>
      </c>
      <c r="AL486" s="40">
        <v>19.584</v>
      </c>
      <c r="AM486" s="40">
        <f>('Pivottable ẨN'!$AN486-SONY!$O$4)/SONY!$O$8</f>
        <v>-0.19338561796794751</v>
      </c>
      <c r="AN486" s="40">
        <v>3910500</v>
      </c>
    </row>
    <row r="487" spans="1:40">
      <c r="A487" s="93">
        <v>45167.291666666664</v>
      </c>
      <c r="B487" s="42">
        <v>182.9813</v>
      </c>
      <c r="C487" s="42">
        <v>184.12</v>
      </c>
      <c r="D487" s="42">
        <v>184.9</v>
      </c>
      <c r="E487" s="42">
        <v>179.5</v>
      </c>
      <c r="F487" s="42">
        <v>179.7</v>
      </c>
      <c r="G487" s="42">
        <v>53003900</v>
      </c>
      <c r="H487" s="42">
        <f>('Pivottable ẨN'!$G487-AAPL!$O$4)/AAPL!$O$8</f>
        <v>-0.73595962618557598</v>
      </c>
      <c r="I487" s="43">
        <v>45167.291666666664</v>
      </c>
      <c r="J487" s="42">
        <v>33.745600000000003</v>
      </c>
      <c r="K487" s="42">
        <v>34.31</v>
      </c>
      <c r="L487" s="42">
        <v>34.479999999999997</v>
      </c>
      <c r="M487" s="42">
        <v>33.47</v>
      </c>
      <c r="N487" s="42">
        <v>33.49</v>
      </c>
      <c r="O487" s="42">
        <f>('Pivottable ẨN'!$P487-INTC!$O$4)/INTC!$O$8</f>
        <v>-0.39103139358591948</v>
      </c>
      <c r="P487" s="42">
        <v>29943600</v>
      </c>
      <c r="Q487" s="43">
        <v>45167.291666666664</v>
      </c>
      <c r="R487" s="42">
        <v>325.9633</v>
      </c>
      <c r="S487" s="42">
        <v>328.41</v>
      </c>
      <c r="T487" s="42">
        <v>328.98</v>
      </c>
      <c r="U487" s="42">
        <v>321.88</v>
      </c>
      <c r="V487" s="42">
        <v>321.88</v>
      </c>
      <c r="W487" s="42">
        <v>19284600</v>
      </c>
      <c r="X487" s="42">
        <f>('Pivottable ẨN'!$W487-MSFT!$O$4)/MSFT!$O$8</f>
        <v>-0.73447798919782092</v>
      </c>
      <c r="Y487" s="43">
        <v>45167.291666666664</v>
      </c>
      <c r="Z487" s="42">
        <v>48.7652</v>
      </c>
      <c r="AA487" s="42">
        <v>48.783999999999999</v>
      </c>
      <c r="AB487" s="42">
        <v>49.081000000000003</v>
      </c>
      <c r="AC487" s="42">
        <v>46.390999999999998</v>
      </c>
      <c r="AD487" s="42">
        <v>46.665999999999997</v>
      </c>
      <c r="AE487" s="42">
        <f>('Pivottable ẨN'!$AF487-NVDA!$O$4)/NVDA!$O$8</f>
        <v>1.3466075822846371</v>
      </c>
      <c r="AF487" s="42">
        <v>701397000</v>
      </c>
      <c r="AG487" s="43">
        <v>45167.291666666664</v>
      </c>
      <c r="AH487" s="42">
        <v>16.196000000000002</v>
      </c>
      <c r="AI487" s="42">
        <v>16.521999999999998</v>
      </c>
      <c r="AJ487" s="42">
        <v>16.568000000000001</v>
      </c>
      <c r="AK487" s="42">
        <v>16.29</v>
      </c>
      <c r="AL487" s="42">
        <v>16.335999999999999</v>
      </c>
      <c r="AM487" s="42">
        <f>('Pivottable ẨN'!$AN487-SONY!$O$4)/SONY!$O$8</f>
        <v>-0.70255470731459546</v>
      </c>
      <c r="AN487" s="42">
        <v>2694000</v>
      </c>
    </row>
    <row r="488" spans="1:40">
      <c r="A488" s="92">
        <v>45282.291666666664</v>
      </c>
      <c r="B488" s="40">
        <v>192.65620000000001</v>
      </c>
      <c r="C488" s="40">
        <v>193.6</v>
      </c>
      <c r="D488" s="40">
        <v>195.41</v>
      </c>
      <c r="E488" s="40">
        <v>192.97</v>
      </c>
      <c r="F488" s="40">
        <v>195.18</v>
      </c>
      <c r="G488" s="40">
        <v>37122800</v>
      </c>
      <c r="H488" s="40">
        <f>('Pivottable ẨN'!$G488-AAPL!$O$4)/AAPL!$O$8</f>
        <v>-1.0352161283628432</v>
      </c>
      <c r="I488" s="41">
        <v>45282.291666666664</v>
      </c>
      <c r="J488" s="40">
        <v>47.365600000000001</v>
      </c>
      <c r="K488" s="40">
        <v>48</v>
      </c>
      <c r="L488" s="40">
        <v>48.16</v>
      </c>
      <c r="M488" s="40">
        <v>47.2</v>
      </c>
      <c r="N488" s="40">
        <v>47.25</v>
      </c>
      <c r="O488" s="40">
        <f>('Pivottable ẨN'!$P488-INTC!$O$4)/INTC!$O$8</f>
        <v>-0.3863825834853083</v>
      </c>
      <c r="P488" s="40">
        <v>30053700</v>
      </c>
      <c r="Q488" s="41">
        <v>45282.291666666664</v>
      </c>
      <c r="R488" s="40">
        <v>372.54390000000001</v>
      </c>
      <c r="S488" s="40">
        <v>374.58</v>
      </c>
      <c r="T488" s="40">
        <v>375.18</v>
      </c>
      <c r="U488" s="40">
        <v>372.71</v>
      </c>
      <c r="V488" s="40">
        <v>373.68</v>
      </c>
      <c r="W488" s="40">
        <v>17091100</v>
      </c>
      <c r="X488" s="40">
        <f>('Pivottable ẨN'!$W488-MSFT!$O$4)/MSFT!$O$8</f>
        <v>-0.90699944869636251</v>
      </c>
      <c r="Y488" s="41">
        <v>45282.291666666664</v>
      </c>
      <c r="Z488" s="40">
        <v>48.819499999999998</v>
      </c>
      <c r="AA488" s="40">
        <v>48.83</v>
      </c>
      <c r="AB488" s="40">
        <v>49.383000000000003</v>
      </c>
      <c r="AC488" s="40">
        <v>48.466999999999999</v>
      </c>
      <c r="AD488" s="40">
        <v>49.195</v>
      </c>
      <c r="AE488" s="40">
        <f>('Pivottable ẨN'!$AF488-NVDA!$O$4)/NVDA!$O$8</f>
        <v>-1.0615955051650725</v>
      </c>
      <c r="AF488" s="40">
        <v>252507000</v>
      </c>
      <c r="AG488" s="41">
        <v>45282.291666666664</v>
      </c>
      <c r="AH488" s="40">
        <v>18.367000000000001</v>
      </c>
      <c r="AI488" s="40">
        <v>18.428000000000001</v>
      </c>
      <c r="AJ488" s="40">
        <v>18.46</v>
      </c>
      <c r="AK488" s="40">
        <v>18.302</v>
      </c>
      <c r="AL488" s="40">
        <v>18.350000000000001</v>
      </c>
      <c r="AM488" s="40">
        <f>('Pivottable ẨN'!$AN488-SONY!$O$4)/SONY!$O$8</f>
        <v>-0.71699476780161497</v>
      </c>
      <c r="AN488" s="40">
        <v>2659500</v>
      </c>
    </row>
    <row r="489" spans="1:40">
      <c r="A489" s="93">
        <v>44097.291666666664</v>
      </c>
      <c r="B489" s="42">
        <v>104.56740000000001</v>
      </c>
      <c r="C489" s="42">
        <v>107.12</v>
      </c>
      <c r="D489" s="42">
        <v>112.11</v>
      </c>
      <c r="E489" s="42">
        <v>106.77</v>
      </c>
      <c r="F489" s="42">
        <v>111.62</v>
      </c>
      <c r="G489" s="42">
        <v>150718700</v>
      </c>
      <c r="H489" s="42">
        <f>('Pivottable ẨN'!$G489-AAPL!$O$4)/AAPL!$O$8</f>
        <v>1.1053353256094027</v>
      </c>
      <c r="I489" s="43">
        <v>44097.291666666664</v>
      </c>
      <c r="J489" s="42">
        <v>43.815800000000003</v>
      </c>
      <c r="K489" s="42">
        <v>48.82</v>
      </c>
      <c r="L489" s="42">
        <v>50.15</v>
      </c>
      <c r="M489" s="42">
        <v>48.66</v>
      </c>
      <c r="N489" s="42">
        <v>49.83</v>
      </c>
      <c r="O489" s="42">
        <f>('Pivottable ẨN'!$P489-INTC!$O$4)/INTC!$O$8</f>
        <v>-0.38532277300823886</v>
      </c>
      <c r="P489" s="42">
        <v>30078800</v>
      </c>
      <c r="Q489" s="43">
        <v>44097.291666666664</v>
      </c>
      <c r="R489" s="42">
        <v>193.7747</v>
      </c>
      <c r="S489" s="42">
        <v>200.59</v>
      </c>
      <c r="T489" s="42">
        <v>208.1</v>
      </c>
      <c r="U489" s="42">
        <v>200.03</v>
      </c>
      <c r="V489" s="42">
        <v>207.9</v>
      </c>
      <c r="W489" s="42">
        <v>30803800</v>
      </c>
      <c r="X489" s="42">
        <f>('Pivottable ẨN'!$W489-MSFT!$O$4)/MSFT!$O$8</f>
        <v>0.1715211884887991</v>
      </c>
      <c r="Y489" s="43">
        <v>44097.291666666664</v>
      </c>
      <c r="Z489" s="42">
        <v>12.090299999999999</v>
      </c>
      <c r="AA489" s="42">
        <v>12.123699999999999</v>
      </c>
      <c r="AB489" s="42">
        <v>12.727</v>
      </c>
      <c r="AC489" s="42">
        <v>12.0793</v>
      </c>
      <c r="AD489" s="42">
        <v>12.5755</v>
      </c>
      <c r="AE489" s="42">
        <f>('Pivottable ẨN'!$AF489-NVDA!$O$4)/NVDA!$O$8</f>
        <v>1.0548431747216429</v>
      </c>
      <c r="AF489" s="42">
        <v>647012000</v>
      </c>
      <c r="AG489" s="43">
        <v>44097.291666666664</v>
      </c>
      <c r="AH489" s="42">
        <v>14.7438</v>
      </c>
      <c r="AI489" s="42">
        <v>15.465999999999999</v>
      </c>
      <c r="AJ489" s="42">
        <v>15.708</v>
      </c>
      <c r="AK489" s="42">
        <v>15.398</v>
      </c>
      <c r="AL489" s="42">
        <v>15.7</v>
      </c>
      <c r="AM489" s="42">
        <f>('Pivottable ẨN'!$AN489-SONY!$O$4)/SONY!$O$8</f>
        <v>-2.9442405304425535E-3</v>
      </c>
      <c r="AN489" s="42">
        <v>4365500</v>
      </c>
    </row>
    <row r="490" spans="1:40">
      <c r="A490" s="92">
        <v>44273.291666666664</v>
      </c>
      <c r="B490" s="40">
        <v>118.03700000000001</v>
      </c>
      <c r="C490" s="40">
        <v>120.53</v>
      </c>
      <c r="D490" s="40">
        <v>123.18</v>
      </c>
      <c r="E490" s="40">
        <v>120.32</v>
      </c>
      <c r="F490" s="40">
        <v>122.88</v>
      </c>
      <c r="G490" s="40">
        <v>121229700</v>
      </c>
      <c r="H490" s="40">
        <f>('Pivottable ẨN'!$G490-AAPL!$O$4)/AAPL!$O$8</f>
        <v>0.54965750778158018</v>
      </c>
      <c r="I490" s="41">
        <v>44273.291666666664</v>
      </c>
      <c r="J490" s="40">
        <v>57.963200000000001</v>
      </c>
      <c r="K490" s="40">
        <v>63.73</v>
      </c>
      <c r="L490" s="40">
        <v>65.7</v>
      </c>
      <c r="M490" s="40">
        <v>63.65</v>
      </c>
      <c r="N490" s="40">
        <v>65.63</v>
      </c>
      <c r="O490" s="40">
        <f>('Pivottable ẨN'!$P490-INTC!$O$4)/INTC!$O$8</f>
        <v>-0.38467253072350305</v>
      </c>
      <c r="P490" s="40">
        <v>30094200</v>
      </c>
      <c r="Q490" s="41">
        <v>44273.291666666664</v>
      </c>
      <c r="R490" s="40">
        <v>223.97919999999999</v>
      </c>
      <c r="S490" s="40">
        <v>230.72</v>
      </c>
      <c r="T490" s="40">
        <v>234.19</v>
      </c>
      <c r="U490" s="40">
        <v>230.33</v>
      </c>
      <c r="V490" s="40">
        <v>232.56</v>
      </c>
      <c r="W490" s="40">
        <v>34833000</v>
      </c>
      <c r="X490" s="40">
        <f>('Pivottable ẨN'!$W490-MSFT!$O$4)/MSFT!$O$8</f>
        <v>0.48842269959503298</v>
      </c>
      <c r="Y490" s="41">
        <v>44273.291666666664</v>
      </c>
      <c r="Z490" s="40">
        <v>12.695499999999999</v>
      </c>
      <c r="AA490" s="40">
        <v>12.7225</v>
      </c>
      <c r="AB490" s="40">
        <v>13.183999999999999</v>
      </c>
      <c r="AC490" s="40">
        <v>12.717000000000001</v>
      </c>
      <c r="AD490" s="40">
        <v>13.1365</v>
      </c>
      <c r="AE490" s="40">
        <f>('Pivottable ẨN'!$AF490-NVDA!$O$4)/NVDA!$O$8</f>
        <v>-0.83955198094654238</v>
      </c>
      <c r="AF490" s="40">
        <v>293896000</v>
      </c>
      <c r="AG490" s="41">
        <v>44273.291666666664</v>
      </c>
      <c r="AH490" s="40">
        <v>20.146599999999999</v>
      </c>
      <c r="AI490" s="40">
        <v>21.068000000000001</v>
      </c>
      <c r="AJ490" s="40">
        <v>21.225999999999999</v>
      </c>
      <c r="AK490" s="40">
        <v>20.988</v>
      </c>
      <c r="AL490" s="40">
        <v>21.187999999999999</v>
      </c>
      <c r="AM490" s="40">
        <f>('Pivottable ẨN'!$AN490-SONY!$O$4)/SONY!$O$8</f>
        <v>-2.9103770398231699E-2</v>
      </c>
      <c r="AN490" s="40">
        <v>4303000</v>
      </c>
    </row>
    <row r="491" spans="1:40">
      <c r="A491" s="93">
        <v>45300.291666666664</v>
      </c>
      <c r="B491" s="42">
        <v>184.23740000000001</v>
      </c>
      <c r="C491" s="42">
        <v>185.14</v>
      </c>
      <c r="D491" s="42">
        <v>185.15</v>
      </c>
      <c r="E491" s="42">
        <v>182.73</v>
      </c>
      <c r="F491" s="42">
        <v>183.92</v>
      </c>
      <c r="G491" s="42">
        <v>42841800</v>
      </c>
      <c r="H491" s="42">
        <f>('Pivottable ẨN'!$G491-AAPL!$O$4)/AAPL!$O$8</f>
        <v>-0.92744979379207726</v>
      </c>
      <c r="I491" s="43">
        <v>45300.291666666664</v>
      </c>
      <c r="J491" s="42">
        <v>47.414999999999999</v>
      </c>
      <c r="K491" s="42">
        <v>48.05</v>
      </c>
      <c r="L491" s="42">
        <v>48.56</v>
      </c>
      <c r="M491" s="42">
        <v>47.8</v>
      </c>
      <c r="N491" s="42">
        <v>48.01</v>
      </c>
      <c r="O491" s="42">
        <f>('Pivottable ẨN'!$P491-INTC!$O$4)/INTC!$O$8</f>
        <v>-0.38455430485355108</v>
      </c>
      <c r="P491" s="42">
        <v>30097000</v>
      </c>
      <c r="Q491" s="43">
        <v>45300.291666666664</v>
      </c>
      <c r="R491" s="42">
        <v>373.7473</v>
      </c>
      <c r="S491" s="42">
        <v>375.79</v>
      </c>
      <c r="T491" s="42">
        <v>375.99</v>
      </c>
      <c r="U491" s="42">
        <v>371.19</v>
      </c>
      <c r="V491" s="42">
        <v>372.01</v>
      </c>
      <c r="W491" s="42">
        <v>20830000</v>
      </c>
      <c r="X491" s="42">
        <f>('Pivottable ẨN'!$W491-MSFT!$O$4)/MSFT!$O$8</f>
        <v>-0.61293038787160881</v>
      </c>
      <c r="Y491" s="43">
        <v>45300.291666666664</v>
      </c>
      <c r="Z491" s="42">
        <v>53.128599999999999</v>
      </c>
      <c r="AA491" s="42">
        <v>53.14</v>
      </c>
      <c r="AB491" s="42">
        <v>54.325000000000003</v>
      </c>
      <c r="AC491" s="42">
        <v>51.69</v>
      </c>
      <c r="AD491" s="42">
        <v>52.401000000000003</v>
      </c>
      <c r="AE491" s="42">
        <f>('Pivottable ẨN'!$AF491-NVDA!$O$4)/NVDA!$O$8</f>
        <v>1.7312795196844601</v>
      </c>
      <c r="AF491" s="42">
        <v>773100000</v>
      </c>
      <c r="AG491" s="43">
        <v>45300.291666666664</v>
      </c>
      <c r="AH491" s="42">
        <v>18.361000000000001</v>
      </c>
      <c r="AI491" s="42">
        <v>18.422000000000001</v>
      </c>
      <c r="AJ491" s="42">
        <v>18.475999999999999</v>
      </c>
      <c r="AK491" s="42">
        <v>18.37</v>
      </c>
      <c r="AL491" s="42">
        <v>18.425999999999998</v>
      </c>
      <c r="AM491" s="42">
        <f>('Pivottable ẨN'!$AN491-SONY!$O$4)/SONY!$O$8</f>
        <v>-0.7222266737751728</v>
      </c>
      <c r="AN491" s="42">
        <v>2647000</v>
      </c>
    </row>
    <row r="492" spans="1:40">
      <c r="A492" s="92">
        <v>44839.291666666664</v>
      </c>
      <c r="B492" s="40">
        <v>144.63650000000001</v>
      </c>
      <c r="C492" s="40">
        <v>146.4</v>
      </c>
      <c r="D492" s="40">
        <v>147.38</v>
      </c>
      <c r="E492" s="40">
        <v>143.01</v>
      </c>
      <c r="F492" s="40">
        <v>144.07</v>
      </c>
      <c r="G492" s="40">
        <v>79471000</v>
      </c>
      <c r="H492" s="40">
        <f>('Pivottable ẨN'!$G492-AAPL!$O$4)/AAPL!$O$8</f>
        <v>-0.23722517021111883</v>
      </c>
      <c r="I492" s="41">
        <v>44839.291666666664</v>
      </c>
      <c r="J492" s="40">
        <v>26.297499999999999</v>
      </c>
      <c r="K492" s="40">
        <v>27.64</v>
      </c>
      <c r="L492" s="40">
        <v>27.84</v>
      </c>
      <c r="M492" s="40">
        <v>26.89</v>
      </c>
      <c r="N492" s="40">
        <v>27.37</v>
      </c>
      <c r="O492" s="40">
        <f>('Pivottable ẨN'!$P492-INTC!$O$4)/INTC!$O$8</f>
        <v>-0.38358316377894569</v>
      </c>
      <c r="P492" s="40">
        <v>30120000</v>
      </c>
      <c r="Q492" s="41">
        <v>44839.291666666664</v>
      </c>
      <c r="R492" s="40">
        <v>244.97669999999999</v>
      </c>
      <c r="S492" s="40">
        <v>249.2</v>
      </c>
      <c r="T492" s="40">
        <v>250.58</v>
      </c>
      <c r="U492" s="40">
        <v>244.1</v>
      </c>
      <c r="V492" s="40">
        <v>245.99</v>
      </c>
      <c r="W492" s="40">
        <v>20347100</v>
      </c>
      <c r="X492" s="40">
        <f>('Pivottable ẨN'!$W492-MSFT!$O$4)/MSFT!$O$8</f>
        <v>-0.65091106386515596</v>
      </c>
      <c r="Y492" s="41">
        <v>44839.291666666664</v>
      </c>
      <c r="Z492" s="40">
        <v>13.196899999999999</v>
      </c>
      <c r="AA492" s="40">
        <v>13.209</v>
      </c>
      <c r="AB492" s="40">
        <v>13.321</v>
      </c>
      <c r="AC492" s="40">
        <v>12.621</v>
      </c>
      <c r="AD492" s="40">
        <v>12.911</v>
      </c>
      <c r="AE492" s="40">
        <f>('Pivottable ẨN'!$AF492-NVDA!$O$4)/NVDA!$O$8</f>
        <v>0.30441020433791233</v>
      </c>
      <c r="AF492" s="40">
        <v>507131000</v>
      </c>
      <c r="AG492" s="41">
        <v>44839.291666666664</v>
      </c>
      <c r="AH492" s="40">
        <v>13.2121</v>
      </c>
      <c r="AI492" s="40">
        <v>13.522</v>
      </c>
      <c r="AJ492" s="40">
        <v>13.61</v>
      </c>
      <c r="AK492" s="40">
        <v>13.343999999999999</v>
      </c>
      <c r="AL492" s="40">
        <v>13.444000000000001</v>
      </c>
      <c r="AM492" s="40">
        <f>('Pivottable ẨN'!$AN492-SONY!$O$4)/SONY!$O$8</f>
        <v>-0.50123096545209012</v>
      </c>
      <c r="AN492" s="40">
        <v>3175000</v>
      </c>
    </row>
    <row r="493" spans="1:40">
      <c r="A493" s="93">
        <v>44550.291666666664</v>
      </c>
      <c r="B493" s="42">
        <v>167.01419999999999</v>
      </c>
      <c r="C493" s="42">
        <v>169.75</v>
      </c>
      <c r="D493" s="42">
        <v>170.58</v>
      </c>
      <c r="E493" s="42">
        <v>167.46</v>
      </c>
      <c r="F493" s="42">
        <v>168.28</v>
      </c>
      <c r="G493" s="42">
        <v>107499100</v>
      </c>
      <c r="H493" s="42">
        <f>('Pivottable ẨN'!$G493-AAPL!$O$4)/AAPL!$O$8</f>
        <v>0.2909240869986881</v>
      </c>
      <c r="I493" s="43">
        <v>44550.291666666664</v>
      </c>
      <c r="J493" s="42">
        <v>46.002299999999998</v>
      </c>
      <c r="K493" s="42">
        <v>49.6</v>
      </c>
      <c r="L493" s="42">
        <v>50.13</v>
      </c>
      <c r="M493" s="42">
        <v>48.96</v>
      </c>
      <c r="N493" s="42">
        <v>49.91</v>
      </c>
      <c r="O493" s="42">
        <f>('Pivottable ẨN'!$P493-INTC!$O$4)/INTC!$O$8</f>
        <v>-0.38272602622179391</v>
      </c>
      <c r="P493" s="42">
        <v>30140300</v>
      </c>
      <c r="Q493" s="43">
        <v>44550.291666666664</v>
      </c>
      <c r="R493" s="42">
        <v>312.447</v>
      </c>
      <c r="S493" s="42">
        <v>319.91000000000003</v>
      </c>
      <c r="T493" s="42">
        <v>322.8</v>
      </c>
      <c r="U493" s="42">
        <v>317.57</v>
      </c>
      <c r="V493" s="42">
        <v>320.05</v>
      </c>
      <c r="W493" s="42">
        <v>28326500</v>
      </c>
      <c r="X493" s="42">
        <f>('Pivottable ẨN'!$W493-MSFT!$O$4)/MSFT!$O$8</f>
        <v>-2.3321488336246365E-2</v>
      </c>
      <c r="Y493" s="43">
        <v>44550.291666666664</v>
      </c>
      <c r="Z493" s="42">
        <v>27.674900000000001</v>
      </c>
      <c r="AA493" s="42">
        <v>27.719000000000001</v>
      </c>
      <c r="AB493" s="42">
        <v>28.143999999999998</v>
      </c>
      <c r="AC493" s="42">
        <v>27.145</v>
      </c>
      <c r="AD493" s="42">
        <v>27.305</v>
      </c>
      <c r="AE493" s="42">
        <f>('Pivottable ẨN'!$AF493-NVDA!$O$4)/NVDA!$O$8</f>
        <v>6.1470801339243021E-2</v>
      </c>
      <c r="AF493" s="42">
        <v>461847000</v>
      </c>
      <c r="AG493" s="43">
        <v>44550.291666666664</v>
      </c>
      <c r="AH493" s="42">
        <v>22.860900000000001</v>
      </c>
      <c r="AI493" s="42">
        <v>23.79</v>
      </c>
      <c r="AJ493" s="42">
        <v>23.9</v>
      </c>
      <c r="AK493" s="42">
        <v>23.547999999999998</v>
      </c>
      <c r="AL493" s="42">
        <v>23.728000000000002</v>
      </c>
      <c r="AM493" s="42">
        <f>('Pivottable ẨN'!$AN493-SONY!$O$4)/SONY!$O$8</f>
        <v>-0.75738508191748144</v>
      </c>
      <c r="AN493" s="42">
        <v>2563000</v>
      </c>
    </row>
    <row r="494" spans="1:40">
      <c r="A494" s="92">
        <v>44575.291666666664</v>
      </c>
      <c r="B494" s="40">
        <v>170.2807</v>
      </c>
      <c r="C494" s="40">
        <v>173.07</v>
      </c>
      <c r="D494" s="40">
        <v>173.78</v>
      </c>
      <c r="E494" s="40">
        <v>171.09</v>
      </c>
      <c r="F494" s="40">
        <v>171.34</v>
      </c>
      <c r="G494" s="40">
        <v>80440800</v>
      </c>
      <c r="H494" s="40">
        <f>('Pivottable ẨN'!$G494-AAPL!$O$4)/AAPL!$O$8</f>
        <v>-0.21895068319123268</v>
      </c>
      <c r="I494" s="41">
        <v>44575.291666666664</v>
      </c>
      <c r="J494" s="40">
        <v>51.6599</v>
      </c>
      <c r="K494" s="40">
        <v>55.7</v>
      </c>
      <c r="L494" s="40">
        <v>55.77</v>
      </c>
      <c r="M494" s="40">
        <v>54.53</v>
      </c>
      <c r="N494" s="40">
        <v>54.85</v>
      </c>
      <c r="O494" s="40">
        <f>('Pivottable ẨN'!$P494-INTC!$O$4)/INTC!$O$8</f>
        <v>-0.38225312274198608</v>
      </c>
      <c r="P494" s="40">
        <v>30151500</v>
      </c>
      <c r="Q494" s="41">
        <v>44575.291666666664</v>
      </c>
      <c r="R494" s="40">
        <v>302.96359999999999</v>
      </c>
      <c r="S494" s="40">
        <v>310.2</v>
      </c>
      <c r="T494" s="40">
        <v>310.82</v>
      </c>
      <c r="U494" s="40">
        <v>303.75</v>
      </c>
      <c r="V494" s="40">
        <v>304.25</v>
      </c>
      <c r="W494" s="40">
        <v>39846400</v>
      </c>
      <c r="X494" s="40">
        <f>('Pivottable ẨN'!$W494-MSFT!$O$4)/MSFT!$O$8</f>
        <v>0.88273274520706335</v>
      </c>
      <c r="Y494" s="41">
        <v>44575.291666666664</v>
      </c>
      <c r="Z494" s="40">
        <v>26.899100000000001</v>
      </c>
      <c r="AA494" s="40">
        <v>26.942</v>
      </c>
      <c r="AB494" s="40">
        <v>27.196999999999999</v>
      </c>
      <c r="AC494" s="40">
        <v>26.21</v>
      </c>
      <c r="AD494" s="40">
        <v>26.3</v>
      </c>
      <c r="AE494" s="40">
        <f>('Pivottable ẨN'!$AF494-NVDA!$O$4)/NVDA!$O$8</f>
        <v>-0.29268617880732428</v>
      </c>
      <c r="AF494" s="40">
        <v>395832000</v>
      </c>
      <c r="AG494" s="41">
        <v>44575.291666666664</v>
      </c>
      <c r="AH494" s="40">
        <v>23.9833</v>
      </c>
      <c r="AI494" s="40">
        <v>24.957999999999998</v>
      </c>
      <c r="AJ494" s="40">
        <v>25</v>
      </c>
      <c r="AK494" s="40">
        <v>24.658000000000001</v>
      </c>
      <c r="AL494" s="40">
        <v>24.821999999999999</v>
      </c>
      <c r="AM494" s="40">
        <f>('Pivottable ẨN'!$AN494-SONY!$O$4)/SONY!$O$8</f>
        <v>-0.89948364815931214</v>
      </c>
      <c r="AN494" s="40">
        <v>2223500</v>
      </c>
    </row>
    <row r="495" spans="1:40">
      <c r="A495" s="93">
        <v>44735.291666666664</v>
      </c>
      <c r="B495" s="42">
        <v>136.41499999999999</v>
      </c>
      <c r="C495" s="42">
        <v>138.27000000000001</v>
      </c>
      <c r="D495" s="42">
        <v>138.59</v>
      </c>
      <c r="E495" s="42">
        <v>135.63</v>
      </c>
      <c r="F495" s="42">
        <v>136.82</v>
      </c>
      <c r="G495" s="42">
        <v>72433800</v>
      </c>
      <c r="H495" s="42">
        <f>('Pivottable ẨN'!$G495-AAPL!$O$4)/AAPL!$O$8</f>
        <v>-0.36983108901534933</v>
      </c>
      <c r="I495" s="43">
        <v>44735.291666666664</v>
      </c>
      <c r="J495" s="42">
        <v>35.237200000000001</v>
      </c>
      <c r="K495" s="42">
        <v>37.409999999999997</v>
      </c>
      <c r="L495" s="42">
        <v>37.619999999999997</v>
      </c>
      <c r="M495" s="42">
        <v>36.909999999999997</v>
      </c>
      <c r="N495" s="42">
        <v>37.61</v>
      </c>
      <c r="O495" s="42">
        <f>('Pivottable ẨN'!$P495-INTC!$O$4)/INTC!$O$8</f>
        <v>-0.38176755220468334</v>
      </c>
      <c r="P495" s="42">
        <v>30163000</v>
      </c>
      <c r="Q495" s="43">
        <v>44735.291666666664</v>
      </c>
      <c r="R495" s="42">
        <v>253.934</v>
      </c>
      <c r="S495" s="42">
        <v>258.86</v>
      </c>
      <c r="T495" s="42">
        <v>259.37</v>
      </c>
      <c r="U495" s="42">
        <v>253.63</v>
      </c>
      <c r="V495" s="42">
        <v>255.57</v>
      </c>
      <c r="W495" s="42">
        <v>25861400</v>
      </c>
      <c r="X495" s="42">
        <f>('Pivottable ẨN'!$W495-MSFT!$O$4)/MSFT!$O$8</f>
        <v>-0.21720462023041323</v>
      </c>
      <c r="Y495" s="43">
        <v>44735.291666666664</v>
      </c>
      <c r="Z495" s="42">
        <v>16.205400000000001</v>
      </c>
      <c r="AA495" s="42">
        <v>16.225000000000001</v>
      </c>
      <c r="AB495" s="42">
        <v>16.585000000000001</v>
      </c>
      <c r="AC495" s="42">
        <v>15.853</v>
      </c>
      <c r="AD495" s="42">
        <v>16.518999999999998</v>
      </c>
      <c r="AE495" s="42">
        <f>('Pivottable ẨN'!$AF495-NVDA!$O$4)/NVDA!$O$8</f>
        <v>7.1304471635518979E-2</v>
      </c>
      <c r="AF495" s="42">
        <v>463680000</v>
      </c>
      <c r="AG495" s="43">
        <v>44735.291666666664</v>
      </c>
      <c r="AH495" s="42">
        <v>16.303100000000001</v>
      </c>
      <c r="AI495" s="42">
        <v>16.75</v>
      </c>
      <c r="AJ495" s="42">
        <v>16.838000000000001</v>
      </c>
      <c r="AK495" s="42">
        <v>16.562000000000001</v>
      </c>
      <c r="AL495" s="42">
        <v>16.762</v>
      </c>
      <c r="AM495" s="42">
        <f>('Pivottable ẨN'!$AN495-SONY!$O$4)/SONY!$O$8</f>
        <v>-0.67890649231411404</v>
      </c>
      <c r="AN495" s="42">
        <v>2750500</v>
      </c>
    </row>
    <row r="496" spans="1:40">
      <c r="A496" s="92">
        <v>45470.291666666664</v>
      </c>
      <c r="B496" s="40">
        <v>213.61750000000001</v>
      </c>
      <c r="C496" s="40">
        <v>214.1</v>
      </c>
      <c r="D496" s="40">
        <v>215.74</v>
      </c>
      <c r="E496" s="40">
        <v>212.35</v>
      </c>
      <c r="F496" s="40">
        <v>214.69</v>
      </c>
      <c r="G496" s="40">
        <v>49772700</v>
      </c>
      <c r="H496" s="40">
        <f>('Pivottable ẨN'!$G496-AAPL!$O$4)/AAPL!$O$8</f>
        <v>-0.79684694569336734</v>
      </c>
      <c r="I496" s="41">
        <v>45470.291666666664</v>
      </c>
      <c r="J496" s="40">
        <v>30.397200000000002</v>
      </c>
      <c r="K496" s="40">
        <v>30.59</v>
      </c>
      <c r="L496" s="40">
        <v>30.66</v>
      </c>
      <c r="M496" s="40">
        <v>30.29</v>
      </c>
      <c r="N496" s="40">
        <v>30.42</v>
      </c>
      <c r="O496" s="40">
        <f>('Pivottable ẨN'!$P496-INTC!$O$4)/INTC!$O$8</f>
        <v>-0.38086819112254877</v>
      </c>
      <c r="P496" s="40">
        <v>30184300</v>
      </c>
      <c r="Q496" s="41">
        <v>45470.291666666664</v>
      </c>
      <c r="R496" s="40">
        <v>452.03519999999997</v>
      </c>
      <c r="S496" s="40">
        <v>452.85</v>
      </c>
      <c r="T496" s="40">
        <v>456.17</v>
      </c>
      <c r="U496" s="40">
        <v>451.77</v>
      </c>
      <c r="V496" s="40">
        <v>452.18</v>
      </c>
      <c r="W496" s="40">
        <v>14806300</v>
      </c>
      <c r="X496" s="40">
        <f>('Pivottable ẨN'!$W496-MSFT!$O$4)/MSFT!$O$8</f>
        <v>-1.0867017649317252</v>
      </c>
      <c r="Y496" s="41">
        <v>45470.291666666664</v>
      </c>
      <c r="Z496" s="40">
        <v>123.9794</v>
      </c>
      <c r="AA496" s="40">
        <v>123.99</v>
      </c>
      <c r="AB496" s="40">
        <v>126.41</v>
      </c>
      <c r="AC496" s="40">
        <v>122.92</v>
      </c>
      <c r="AD496" s="40">
        <v>124.1</v>
      </c>
      <c r="AE496" s="40">
        <f>('Pivottable ẨN'!$AF496-NVDA!$O$4)/NVDA!$O$8</f>
        <v>-1.0612484028911124</v>
      </c>
      <c r="AF496" s="40">
        <v>252571700</v>
      </c>
      <c r="AG496" s="41">
        <v>45470.291666666664</v>
      </c>
      <c r="AH496" s="40">
        <v>16.856000000000002</v>
      </c>
      <c r="AI496" s="40">
        <v>16.856000000000002</v>
      </c>
      <c r="AJ496" s="40">
        <v>16.93</v>
      </c>
      <c r="AK496" s="40">
        <v>16.8</v>
      </c>
      <c r="AL496" s="40">
        <v>16.84</v>
      </c>
      <c r="AM496" s="40">
        <f>('Pivottable ẨN'!$AN496-SONY!$O$4)/SONY!$O$8</f>
        <v>-0.13981090079871536</v>
      </c>
      <c r="AN496" s="40">
        <v>4038500</v>
      </c>
    </row>
    <row r="497" spans="1:40">
      <c r="A497" s="93">
        <v>44271.291666666664</v>
      </c>
      <c r="B497" s="42">
        <v>122.9727</v>
      </c>
      <c r="C497" s="42">
        <v>125.57</v>
      </c>
      <c r="D497" s="42">
        <v>127.22</v>
      </c>
      <c r="E497" s="42">
        <v>124.72</v>
      </c>
      <c r="F497" s="42">
        <v>125.7</v>
      </c>
      <c r="G497" s="42">
        <v>115227900</v>
      </c>
      <c r="H497" s="42">
        <f>('Pivottable ẨN'!$G497-AAPL!$O$4)/AAPL!$O$8</f>
        <v>0.43656221370449966</v>
      </c>
      <c r="I497" s="43">
        <v>44271.291666666664</v>
      </c>
      <c r="J497" s="42">
        <v>58.918199999999999</v>
      </c>
      <c r="K497" s="42">
        <v>64.78</v>
      </c>
      <c r="L497" s="42">
        <v>65.73</v>
      </c>
      <c r="M497" s="42">
        <v>64.08</v>
      </c>
      <c r="N497" s="42">
        <v>64.150000000000006</v>
      </c>
      <c r="O497" s="42">
        <f>('Pivottable ẨN'!$P497-INTC!$O$4)/INTC!$O$8</f>
        <v>-0.38077107701508822</v>
      </c>
      <c r="P497" s="42">
        <v>30186600</v>
      </c>
      <c r="Q497" s="43">
        <v>44271.291666666664</v>
      </c>
      <c r="R497" s="42">
        <v>230.76499999999999</v>
      </c>
      <c r="S497" s="42">
        <v>237.71</v>
      </c>
      <c r="T497" s="42">
        <v>240.06</v>
      </c>
      <c r="U497" s="42">
        <v>235.94</v>
      </c>
      <c r="V497" s="42">
        <v>236.28</v>
      </c>
      <c r="W497" s="42">
        <v>28092200</v>
      </c>
      <c r="X497" s="42">
        <f>('Pivottable ẨN'!$W497-MSFT!$O$4)/MSFT!$O$8</f>
        <v>-4.1749470082546029E-2</v>
      </c>
      <c r="Y497" s="43">
        <v>44271.291666666664</v>
      </c>
      <c r="Z497" s="42">
        <v>13.2631</v>
      </c>
      <c r="AA497" s="42">
        <v>13.2913</v>
      </c>
      <c r="AB497" s="42">
        <v>13.512499999999999</v>
      </c>
      <c r="AC497" s="42">
        <v>13.1167</v>
      </c>
      <c r="AD497" s="42">
        <v>13.3565</v>
      </c>
      <c r="AE497" s="42">
        <f>('Pivottable ẨN'!$AF497-NVDA!$O$4)/NVDA!$O$8</f>
        <v>-0.95633285110984578</v>
      </c>
      <c r="AF497" s="42">
        <v>272128000</v>
      </c>
      <c r="AG497" s="43">
        <v>44271.291666666664</v>
      </c>
      <c r="AH497" s="42">
        <v>20.379899999999999</v>
      </c>
      <c r="AI497" s="42">
        <v>21.312000000000001</v>
      </c>
      <c r="AJ497" s="42">
        <v>21.45</v>
      </c>
      <c r="AK497" s="42">
        <v>21.23</v>
      </c>
      <c r="AL497" s="42">
        <v>21.248000000000001</v>
      </c>
      <c r="AM497" s="42">
        <f>('Pivottable ẨN'!$AN497-SONY!$O$4)/SONY!$O$8</f>
        <v>-0.10590815009006062</v>
      </c>
      <c r="AN497" s="42">
        <v>4119500</v>
      </c>
    </row>
    <row r="498" spans="1:40">
      <c r="A498" s="92">
        <v>44328.291666666664</v>
      </c>
      <c r="B498" s="40">
        <v>120.4349</v>
      </c>
      <c r="C498" s="40">
        <v>122.77</v>
      </c>
      <c r="D498" s="40">
        <v>124.64</v>
      </c>
      <c r="E498" s="40">
        <v>122.25</v>
      </c>
      <c r="F498" s="40">
        <v>123.4</v>
      </c>
      <c r="G498" s="40">
        <v>112172300</v>
      </c>
      <c r="H498" s="40">
        <f>('Pivottable ẨN'!$G498-AAPL!$O$4)/AAPL!$O$8</f>
        <v>0.37898382379115247</v>
      </c>
      <c r="I498" s="41">
        <v>44328.291666666664</v>
      </c>
      <c r="J498" s="40">
        <v>49.068399999999997</v>
      </c>
      <c r="K498" s="40">
        <v>53.62</v>
      </c>
      <c r="L498" s="40">
        <v>54.65</v>
      </c>
      <c r="M498" s="40">
        <v>53.42</v>
      </c>
      <c r="N498" s="40">
        <v>54.39</v>
      </c>
      <c r="O498" s="40">
        <f>('Pivottable ẨN'!$P498-INTC!$O$4)/INTC!$O$8</f>
        <v>-0.3788414619233722</v>
      </c>
      <c r="P498" s="40">
        <v>30232300</v>
      </c>
      <c r="Q498" s="41">
        <v>44328.291666666664</v>
      </c>
      <c r="R498" s="40">
        <v>232.01730000000001</v>
      </c>
      <c r="S498" s="40">
        <v>239</v>
      </c>
      <c r="T498" s="40">
        <v>244.38</v>
      </c>
      <c r="U498" s="40">
        <v>238.07</v>
      </c>
      <c r="V498" s="40">
        <v>242.17</v>
      </c>
      <c r="W498" s="40">
        <v>36684400</v>
      </c>
      <c r="X498" s="40">
        <f>('Pivottable ẨN'!$W498-MSFT!$O$4)/MSFT!$O$8</f>
        <v>0.63403757541705263</v>
      </c>
      <c r="Y498" s="41">
        <v>44328.291666666664</v>
      </c>
      <c r="Z498" s="40">
        <v>13.7294</v>
      </c>
      <c r="AA498" s="40">
        <v>13.7585</v>
      </c>
      <c r="AB498" s="40">
        <v>14.260300000000001</v>
      </c>
      <c r="AC498" s="40">
        <v>13.709300000000001</v>
      </c>
      <c r="AD498" s="40">
        <v>14.009499999999999</v>
      </c>
      <c r="AE498" s="40">
        <f>('Pivottable ẨN'!$AF498-NVDA!$O$4)/NVDA!$O$8</f>
        <v>-0.78852204539925541</v>
      </c>
      <c r="AF498" s="40">
        <v>303408000</v>
      </c>
      <c r="AG498" s="41">
        <v>44328.291666666664</v>
      </c>
      <c r="AH498" s="40">
        <v>17.842300000000002</v>
      </c>
      <c r="AI498" s="40">
        <v>18.61</v>
      </c>
      <c r="AJ498" s="40">
        <v>19.064</v>
      </c>
      <c r="AK498" s="40">
        <v>18.568000000000001</v>
      </c>
      <c r="AL498" s="40">
        <v>19.027999999999999</v>
      </c>
      <c r="AM498" s="40">
        <f>('Pivottable ẨN'!$AN498-SONY!$O$4)/SONY!$O$8</f>
        <v>0.47022933571812747</v>
      </c>
      <c r="AN498" s="40">
        <v>5496000</v>
      </c>
    </row>
    <row r="499" spans="1:40">
      <c r="A499" s="93">
        <v>45036.291666666664</v>
      </c>
      <c r="B499" s="42">
        <v>165.16759999999999</v>
      </c>
      <c r="C499" s="42">
        <v>166.65</v>
      </c>
      <c r="D499" s="42">
        <v>167.87</v>
      </c>
      <c r="E499" s="42">
        <v>165.56</v>
      </c>
      <c r="F499" s="42">
        <v>166.09</v>
      </c>
      <c r="G499" s="42">
        <v>52456400</v>
      </c>
      <c r="H499" s="42">
        <f>('Pivottable ẨN'!$G499-AAPL!$O$4)/AAPL!$O$8</f>
        <v>-0.74627647671495068</v>
      </c>
      <c r="I499" s="43">
        <v>45036.291666666664</v>
      </c>
      <c r="J499" s="42">
        <v>30.120200000000001</v>
      </c>
      <c r="K499" s="42">
        <v>30.86</v>
      </c>
      <c r="L499" s="42">
        <v>31.25</v>
      </c>
      <c r="M499" s="42">
        <v>30.71</v>
      </c>
      <c r="N499" s="42">
        <v>30.76</v>
      </c>
      <c r="O499" s="42">
        <f>('Pivottable ẨN'!$P499-INTC!$O$4)/INTC!$O$8</f>
        <v>-0.37787876555376332</v>
      </c>
      <c r="P499" s="42">
        <v>30255100</v>
      </c>
      <c r="Q499" s="43">
        <v>45036.291666666664</v>
      </c>
      <c r="R499" s="42">
        <v>282.76029999999997</v>
      </c>
      <c r="S499" s="42">
        <v>286.11</v>
      </c>
      <c r="T499" s="42">
        <v>289.02999999999997</v>
      </c>
      <c r="U499" s="42">
        <v>285.08</v>
      </c>
      <c r="V499" s="42">
        <v>285.25</v>
      </c>
      <c r="W499" s="42">
        <v>23244400</v>
      </c>
      <c r="X499" s="42">
        <f>('Pivottable ẨN'!$W499-MSFT!$O$4)/MSFT!$O$8</f>
        <v>-0.42303487302625709</v>
      </c>
      <c r="Y499" s="43">
        <v>45036.291666666664</v>
      </c>
      <c r="Z499" s="42">
        <v>27.090800000000002</v>
      </c>
      <c r="AA499" s="42">
        <v>27.103999999999999</v>
      </c>
      <c r="AB499" s="42">
        <v>28.03</v>
      </c>
      <c r="AC499" s="42">
        <v>27</v>
      </c>
      <c r="AD499" s="42">
        <v>27.670999999999999</v>
      </c>
      <c r="AE499" s="42">
        <f>('Pivottable ẨN'!$AF499-NVDA!$O$4)/NVDA!$O$8</f>
        <v>-0.12165113095376505</v>
      </c>
      <c r="AF499" s="42">
        <v>427713000</v>
      </c>
      <c r="AG499" s="43">
        <v>45036.291666666664</v>
      </c>
      <c r="AH499" s="42">
        <v>17.915400000000002</v>
      </c>
      <c r="AI499" s="42">
        <v>18.276</v>
      </c>
      <c r="AJ499" s="42">
        <v>18.456</v>
      </c>
      <c r="AK499" s="42">
        <v>18.184000000000001</v>
      </c>
      <c r="AL499" s="42">
        <v>18.193999999999999</v>
      </c>
      <c r="AM499" s="42">
        <f>('Pivottable ẨN'!$AN499-SONY!$O$4)/SONY!$O$8</f>
        <v>-0.55731699748863006</v>
      </c>
      <c r="AN499" s="42">
        <v>3041000</v>
      </c>
    </row>
    <row r="500" spans="1:40">
      <c r="A500" s="92">
        <v>44662.291666666664</v>
      </c>
      <c r="B500" s="40">
        <v>163.28639999999999</v>
      </c>
      <c r="C500" s="40">
        <v>165.75</v>
      </c>
      <c r="D500" s="40">
        <v>169.03</v>
      </c>
      <c r="E500" s="40">
        <v>165.5</v>
      </c>
      <c r="F500" s="40">
        <v>168.71</v>
      </c>
      <c r="G500" s="40">
        <v>72246700</v>
      </c>
      <c r="H500" s="40">
        <f>('Pivottable ẨN'!$G500-AAPL!$O$4)/AAPL!$O$8</f>
        <v>-0.37335671957981698</v>
      </c>
      <c r="I500" s="41">
        <v>44662.291666666664</v>
      </c>
      <c r="J500" s="40">
        <v>43.521099999999997</v>
      </c>
      <c r="K500" s="40">
        <v>46.57</v>
      </c>
      <c r="L500" s="40">
        <v>47.3</v>
      </c>
      <c r="M500" s="40">
        <v>46.53</v>
      </c>
      <c r="N500" s="40">
        <v>46.9</v>
      </c>
      <c r="O500" s="40">
        <f>('Pivottable ẨN'!$P500-INTC!$O$4)/INTC!$O$8</f>
        <v>-0.37376619422043422</v>
      </c>
      <c r="P500" s="40">
        <v>30352500</v>
      </c>
      <c r="Q500" s="41">
        <v>44662.291666666664</v>
      </c>
      <c r="R500" s="40">
        <v>279.1814</v>
      </c>
      <c r="S500" s="40">
        <v>285.26</v>
      </c>
      <c r="T500" s="40">
        <v>292.61</v>
      </c>
      <c r="U500" s="40">
        <v>285</v>
      </c>
      <c r="V500" s="40">
        <v>291.79000000000002</v>
      </c>
      <c r="W500" s="40">
        <v>34569300</v>
      </c>
      <c r="X500" s="40">
        <f>('Pivottable ẨN'!$W500-MSFT!$O$4)/MSFT!$O$8</f>
        <v>0.46768237186776357</v>
      </c>
      <c r="Y500" s="41">
        <v>44662.291666666664</v>
      </c>
      <c r="Z500" s="40">
        <v>21.8858</v>
      </c>
      <c r="AA500" s="40">
        <v>21.917000000000002</v>
      </c>
      <c r="AB500" s="40">
        <v>22.32</v>
      </c>
      <c r="AC500" s="40">
        <v>21.66</v>
      </c>
      <c r="AD500" s="40">
        <v>22.213999999999999</v>
      </c>
      <c r="AE500" s="40">
        <f>('Pivottable ẨN'!$AF500-NVDA!$O$4)/NVDA!$O$8</f>
        <v>0.66962402817276367</v>
      </c>
      <c r="AF500" s="40">
        <v>575207000</v>
      </c>
      <c r="AG500" s="41">
        <v>44662.291666666664</v>
      </c>
      <c r="AH500" s="40">
        <v>18.070599999999999</v>
      </c>
      <c r="AI500" s="40">
        <v>18.565999999999999</v>
      </c>
      <c r="AJ500" s="40">
        <v>18.872</v>
      </c>
      <c r="AK500" s="40">
        <v>18.545999999999999</v>
      </c>
      <c r="AL500" s="40">
        <v>18.852</v>
      </c>
      <c r="AM500" s="40">
        <f>('Pivottable ẨN'!$AN500-SONY!$O$4)/SONY!$O$8</f>
        <v>0.58930751567630368</v>
      </c>
      <c r="AN500" s="40">
        <v>5780500</v>
      </c>
    </row>
    <row r="501" spans="1:40">
      <c r="A501" s="93">
        <v>44937.291666666664</v>
      </c>
      <c r="B501" s="42">
        <v>132.1009</v>
      </c>
      <c r="C501" s="42">
        <v>133.49</v>
      </c>
      <c r="D501" s="42">
        <v>133.51</v>
      </c>
      <c r="E501" s="42">
        <v>130.46</v>
      </c>
      <c r="F501" s="42">
        <v>131.25</v>
      </c>
      <c r="G501" s="42">
        <v>69458900</v>
      </c>
      <c r="H501" s="42">
        <f>('Pivottable ẨN'!$G501-AAPL!$O$4)/AAPL!$O$8</f>
        <v>-0.4258888034260106</v>
      </c>
      <c r="I501" s="43">
        <v>44937.291666666664</v>
      </c>
      <c r="J501" s="42">
        <v>28.7837</v>
      </c>
      <c r="K501" s="42">
        <v>29.85</v>
      </c>
      <c r="L501" s="42">
        <v>29.88</v>
      </c>
      <c r="M501" s="42">
        <v>29</v>
      </c>
      <c r="N501" s="42">
        <v>29.68</v>
      </c>
      <c r="O501" s="42">
        <f>('Pivottable ẨN'!$P501-INTC!$O$4)/INTC!$O$8</f>
        <v>-0.37279927549832709</v>
      </c>
      <c r="P501" s="42">
        <v>30375400</v>
      </c>
      <c r="Q501" s="43">
        <v>44937.291666666664</v>
      </c>
      <c r="R501" s="42">
        <v>232.42750000000001</v>
      </c>
      <c r="S501" s="42">
        <v>235.77</v>
      </c>
      <c r="T501" s="42">
        <v>235.95</v>
      </c>
      <c r="U501" s="42">
        <v>231.11</v>
      </c>
      <c r="V501" s="42">
        <v>231.29</v>
      </c>
      <c r="W501" s="42">
        <v>28669300</v>
      </c>
      <c r="X501" s="42">
        <f>('Pivottable ẨN'!$W501-MSFT!$O$4)/MSFT!$O$8</f>
        <v>3.6401511969654321E-3</v>
      </c>
      <c r="Y501" s="43">
        <v>44937.291666666664</v>
      </c>
      <c r="Z501" s="42">
        <v>15.990500000000001</v>
      </c>
      <c r="AA501" s="42">
        <v>16.001000000000001</v>
      </c>
      <c r="AB501" s="42">
        <v>16.027999999999999</v>
      </c>
      <c r="AC501" s="42">
        <v>15.563000000000001</v>
      </c>
      <c r="AD501" s="42">
        <v>15.84</v>
      </c>
      <c r="AE501" s="42">
        <f>('Pivottable ẨN'!$AF501-NVDA!$O$4)/NVDA!$O$8</f>
        <v>-0.52094213630631692</v>
      </c>
      <c r="AF501" s="42">
        <v>353285000</v>
      </c>
      <c r="AG501" s="43">
        <v>44937.291666666664</v>
      </c>
      <c r="AH501" s="42">
        <v>16.471599999999999</v>
      </c>
      <c r="AI501" s="42">
        <v>16.858000000000001</v>
      </c>
      <c r="AJ501" s="42">
        <v>16.899999999999999</v>
      </c>
      <c r="AK501" s="42">
        <v>16.757999999999999</v>
      </c>
      <c r="AL501" s="42">
        <v>16.786000000000001</v>
      </c>
      <c r="AM501" s="42">
        <f>('Pivottable ẨN'!$AN501-SONY!$O$4)/SONY!$O$8</f>
        <v>-0.31999774252804697</v>
      </c>
      <c r="AN501" s="42">
        <v>3608000</v>
      </c>
    </row>
    <row r="502" spans="1:40">
      <c r="A502" s="92">
        <v>44314.291666666664</v>
      </c>
      <c r="B502" s="40">
        <v>130.81710000000001</v>
      </c>
      <c r="C502" s="40">
        <v>133.58000000000001</v>
      </c>
      <c r="D502" s="40">
        <v>135.02000000000001</v>
      </c>
      <c r="E502" s="40">
        <v>133.08000000000001</v>
      </c>
      <c r="F502" s="40">
        <v>134.31</v>
      </c>
      <c r="G502" s="40">
        <v>107760100</v>
      </c>
      <c r="H502" s="40">
        <f>('Pivottable ẨN'!$G502-AAPL!$O$4)/AAPL!$O$8</f>
        <v>0.29584225684008869</v>
      </c>
      <c r="I502" s="41">
        <v>44314.291666666664</v>
      </c>
      <c r="J502" s="40">
        <v>52.406100000000002</v>
      </c>
      <c r="K502" s="40">
        <v>57.62</v>
      </c>
      <c r="L502" s="40">
        <v>58.16</v>
      </c>
      <c r="M502" s="40">
        <v>57.15</v>
      </c>
      <c r="N502" s="40">
        <v>57.52</v>
      </c>
      <c r="O502" s="40">
        <f>('Pivottable ẨN'!$P502-INTC!$O$4)/INTC!$O$8</f>
        <v>-0.37229259319853297</v>
      </c>
      <c r="P502" s="40">
        <v>30387400</v>
      </c>
      <c r="Q502" s="41">
        <v>44314.291666666664</v>
      </c>
      <c r="R502" s="40">
        <v>247.12270000000001</v>
      </c>
      <c r="S502" s="40">
        <v>254.56</v>
      </c>
      <c r="T502" s="40">
        <v>256.54000000000002</v>
      </c>
      <c r="U502" s="40">
        <v>252.95</v>
      </c>
      <c r="V502" s="40">
        <v>256.08</v>
      </c>
      <c r="W502" s="40">
        <v>46903100</v>
      </c>
      <c r="X502" s="40">
        <f>('Pivottable ẨN'!$W502-MSFT!$O$4)/MSFT!$O$8</f>
        <v>1.4377508364964908</v>
      </c>
      <c r="Y502" s="41">
        <v>44314.291666666664</v>
      </c>
      <c r="Z502" s="40">
        <v>15.244400000000001</v>
      </c>
      <c r="AA502" s="40">
        <v>15.2767</v>
      </c>
      <c r="AB502" s="40">
        <v>15.532299999999999</v>
      </c>
      <c r="AC502" s="40">
        <v>15.2155</v>
      </c>
      <c r="AD502" s="40">
        <v>15.3645</v>
      </c>
      <c r="AE502" s="40">
        <f>('Pivottable ẨN'!$AF502-NVDA!$O$4)/NVDA!$O$8</f>
        <v>-1.2927699114590321</v>
      </c>
      <c r="AF502" s="40">
        <v>209416000</v>
      </c>
      <c r="AG502" s="41">
        <v>44314.291666666664</v>
      </c>
      <c r="AH502" s="40">
        <v>20.035900000000002</v>
      </c>
      <c r="AI502" s="40">
        <v>20.898</v>
      </c>
      <c r="AJ502" s="40">
        <v>21.283999999999999</v>
      </c>
      <c r="AK502" s="40">
        <v>20.626000000000001</v>
      </c>
      <c r="AL502" s="40">
        <v>21.28</v>
      </c>
      <c r="AM502" s="40">
        <f>('Pivottable ẨN'!$AN502-SONY!$O$4)/SONY!$O$8</f>
        <v>1.8012262153912391</v>
      </c>
      <c r="AN502" s="40">
        <v>8676000</v>
      </c>
    </row>
    <row r="503" spans="1:40">
      <c r="A503" s="93">
        <v>43994.291666666664</v>
      </c>
      <c r="B503" s="42">
        <v>82.532799999999995</v>
      </c>
      <c r="C503" s="42">
        <v>84.7</v>
      </c>
      <c r="D503" s="42">
        <v>86.95</v>
      </c>
      <c r="E503" s="42">
        <v>83.555000000000007</v>
      </c>
      <c r="F503" s="42">
        <v>86.18</v>
      </c>
      <c r="G503" s="42">
        <v>200146000</v>
      </c>
      <c r="H503" s="42">
        <f>('Pivottable ẨN'!$G503-AAPL!$O$4)/AAPL!$O$8</f>
        <v>2.0367217478387474</v>
      </c>
      <c r="I503" s="43">
        <v>43994.291666666664</v>
      </c>
      <c r="J503" s="42">
        <v>52.889299999999999</v>
      </c>
      <c r="K503" s="42">
        <v>59.33</v>
      </c>
      <c r="L503" s="42">
        <v>60.96</v>
      </c>
      <c r="M503" s="42">
        <v>58.12</v>
      </c>
      <c r="N503" s="42">
        <v>60.11</v>
      </c>
      <c r="O503" s="42">
        <f>('Pivottable ẨN'!$P503-INTC!$O$4)/INTC!$O$8</f>
        <v>-0.37092455098908877</v>
      </c>
      <c r="P503" s="42">
        <v>30419800</v>
      </c>
      <c r="Q503" s="43">
        <v>43994.291666666664</v>
      </c>
      <c r="R503" s="42">
        <v>180.92400000000001</v>
      </c>
      <c r="S503" s="42">
        <v>187.74</v>
      </c>
      <c r="T503" s="42">
        <v>191.72</v>
      </c>
      <c r="U503" s="42">
        <v>185.18</v>
      </c>
      <c r="V503" s="42">
        <v>190.54</v>
      </c>
      <c r="W503" s="42">
        <v>43373600</v>
      </c>
      <c r="X503" s="42">
        <f>('Pivottable ẨN'!$W503-MSFT!$O$4)/MSFT!$O$8</f>
        <v>1.1601513419443581</v>
      </c>
      <c r="Y503" s="43">
        <v>43994.291666666664</v>
      </c>
      <c r="Z503" s="42">
        <v>8.9052000000000007</v>
      </c>
      <c r="AA503" s="42">
        <v>8.9324999999999992</v>
      </c>
      <c r="AB503" s="42">
        <v>9.1873000000000005</v>
      </c>
      <c r="AC503" s="42">
        <v>8.7032000000000007</v>
      </c>
      <c r="AD503" s="42">
        <v>9.1624999999999996</v>
      </c>
      <c r="AE503" s="42">
        <f>('Pivottable ẨN'!$AF503-NVDA!$O$4)/NVDA!$O$8</f>
        <v>0.64656077197871542</v>
      </c>
      <c r="AF503" s="42">
        <v>570908000</v>
      </c>
      <c r="AG503" s="43">
        <v>43994.291666666664</v>
      </c>
      <c r="AH503" s="42">
        <v>13.020300000000001</v>
      </c>
      <c r="AI503" s="42">
        <v>13.657999999999999</v>
      </c>
      <c r="AJ503" s="42">
        <v>13.965999999999999</v>
      </c>
      <c r="AK503" s="42">
        <v>13.374000000000001</v>
      </c>
      <c r="AL503" s="42">
        <v>13.944000000000001</v>
      </c>
      <c r="AM503" s="42">
        <f>('Pivottable ẨN'!$AN503-SONY!$O$4)/SONY!$O$8</f>
        <v>3.1102490899754081</v>
      </c>
      <c r="AN503" s="42">
        <v>11803500</v>
      </c>
    </row>
    <row r="504" spans="1:40">
      <c r="A504" s="92">
        <v>45121.291666666664</v>
      </c>
      <c r="B504" s="40">
        <v>189.2551</v>
      </c>
      <c r="C504" s="40">
        <v>190.69</v>
      </c>
      <c r="D504" s="40">
        <v>191.18</v>
      </c>
      <c r="E504" s="40">
        <v>189.63</v>
      </c>
      <c r="F504" s="40">
        <v>190.23</v>
      </c>
      <c r="G504" s="40">
        <v>41573900</v>
      </c>
      <c r="H504" s="40">
        <f>('Pivottable ẨN'!$G504-AAPL!$O$4)/AAPL!$O$8</f>
        <v>-0.95134154682622207</v>
      </c>
      <c r="I504" s="41">
        <v>45121.291666666664</v>
      </c>
      <c r="J504" s="40">
        <v>32.4878</v>
      </c>
      <c r="K504" s="40">
        <v>33.15</v>
      </c>
      <c r="L504" s="40">
        <v>33.869999999999997</v>
      </c>
      <c r="M504" s="40">
        <v>33</v>
      </c>
      <c r="N504" s="40">
        <v>33.78</v>
      </c>
      <c r="O504" s="40">
        <f>('Pivottable ẨN'!$P504-INTC!$O$4)/INTC!$O$8</f>
        <v>-0.3706543204291986</v>
      </c>
      <c r="P504" s="40">
        <v>30426200</v>
      </c>
      <c r="Q504" s="41">
        <v>45121.291666666664</v>
      </c>
      <c r="R504" s="40">
        <v>341.94389999999999</v>
      </c>
      <c r="S504" s="40">
        <v>345.24</v>
      </c>
      <c r="T504" s="40">
        <v>351.43</v>
      </c>
      <c r="U504" s="40">
        <v>344.31</v>
      </c>
      <c r="V504" s="40">
        <v>347.59</v>
      </c>
      <c r="W504" s="40">
        <v>28302200</v>
      </c>
      <c r="X504" s="40">
        <f>('Pivottable ẨN'!$W504-MSFT!$O$4)/MSFT!$O$8</f>
        <v>-2.5232713075619313E-2</v>
      </c>
      <c r="Y504" s="41">
        <v>45121.291666666664</v>
      </c>
      <c r="Z504" s="40">
        <v>45.451500000000003</v>
      </c>
      <c r="AA504" s="40">
        <v>45.469000000000001</v>
      </c>
      <c r="AB504" s="40">
        <v>48.088000000000001</v>
      </c>
      <c r="AC504" s="40">
        <v>45.06</v>
      </c>
      <c r="AD504" s="40">
        <v>46.582999999999998</v>
      </c>
      <c r="AE504" s="40">
        <f>('Pivottable ẨN'!$AF504-NVDA!$O$4)/NVDA!$O$8</f>
        <v>1.7257806042160024</v>
      </c>
      <c r="AF504" s="40">
        <v>772075000</v>
      </c>
      <c r="AG504" s="41">
        <v>45121.291666666664</v>
      </c>
      <c r="AH504" s="40">
        <v>18.113399999999999</v>
      </c>
      <c r="AI504" s="40">
        <v>18.478000000000002</v>
      </c>
      <c r="AJ504" s="40">
        <v>18.643999999999998</v>
      </c>
      <c r="AK504" s="40">
        <v>18.468</v>
      </c>
      <c r="AL504" s="40">
        <v>18.643999999999998</v>
      </c>
      <c r="AM504" s="40">
        <f>('Pivottable ẨN'!$AN504-SONY!$O$4)/SONY!$O$8</f>
        <v>8.6207437258982847E-2</v>
      </c>
      <c r="AN504" s="40">
        <v>4578500</v>
      </c>
    </row>
    <row r="505" spans="1:40">
      <c r="A505" s="93">
        <v>43950.291666666664</v>
      </c>
      <c r="B505" s="42">
        <v>69.902799999999999</v>
      </c>
      <c r="C505" s="42">
        <v>71.932500000000005</v>
      </c>
      <c r="D505" s="42">
        <v>72.417500000000004</v>
      </c>
      <c r="E505" s="42">
        <v>70.972499999999997</v>
      </c>
      <c r="F505" s="42">
        <v>71.182500000000005</v>
      </c>
      <c r="G505" s="42">
        <v>137280800</v>
      </c>
      <c r="H505" s="42">
        <f>('Pivottable ẨN'!$G505-AAPL!$O$4)/AAPL!$O$8</f>
        <v>0.85211741560267151</v>
      </c>
      <c r="I505" s="43">
        <v>43950.291666666664</v>
      </c>
      <c r="J505" s="42">
        <v>54.781700000000001</v>
      </c>
      <c r="K505" s="42">
        <v>61.8</v>
      </c>
      <c r="L505" s="42">
        <v>62.03</v>
      </c>
      <c r="M505" s="42">
        <v>59.32</v>
      </c>
      <c r="N505" s="42">
        <v>59.44</v>
      </c>
      <c r="O505" s="42">
        <f>('Pivottable ẨN'!$P505-INTC!$O$4)/INTC!$O$8</f>
        <v>-0.36958606524713261</v>
      </c>
      <c r="P505" s="42">
        <v>30451500</v>
      </c>
      <c r="Q505" s="43">
        <v>43950.291666666664</v>
      </c>
      <c r="R505" s="42">
        <v>170.51339999999999</v>
      </c>
      <c r="S505" s="42">
        <v>177.43</v>
      </c>
      <c r="T505" s="42">
        <v>177.68</v>
      </c>
      <c r="U505" s="42">
        <v>171.88</v>
      </c>
      <c r="V505" s="42">
        <v>173.22</v>
      </c>
      <c r="W505" s="42">
        <v>51286600</v>
      </c>
      <c r="X505" s="42">
        <f>('Pivottable ẨN'!$W505-MSFT!$O$4)/MSFT!$O$8</f>
        <v>1.7825184762101252</v>
      </c>
      <c r="Y505" s="43">
        <v>43950.291666666664</v>
      </c>
      <c r="Z505" s="42">
        <v>7.4352999999999998</v>
      </c>
      <c r="AA505" s="42">
        <v>7.4615</v>
      </c>
      <c r="AB505" s="42">
        <v>7.5145</v>
      </c>
      <c r="AC505" s="42">
        <v>7.3437999999999999</v>
      </c>
      <c r="AD505" s="42">
        <v>7.4192999999999998</v>
      </c>
      <c r="AE505" s="42">
        <f>('Pivottable ẨN'!$AF505-NVDA!$O$4)/NVDA!$O$8</f>
        <v>-0.38212805070012995</v>
      </c>
      <c r="AF505" s="42">
        <v>379160000</v>
      </c>
      <c r="AG505" s="43">
        <v>43950.291666666664</v>
      </c>
      <c r="AH505" s="42">
        <v>12.312900000000001</v>
      </c>
      <c r="AI505" s="42">
        <v>12.916</v>
      </c>
      <c r="AJ505" s="42">
        <v>12.97</v>
      </c>
      <c r="AK505" s="42">
        <v>12.766</v>
      </c>
      <c r="AL505" s="42">
        <v>12.882</v>
      </c>
      <c r="AM505" s="42">
        <f>('Pivottable ẨN'!$AN505-SONY!$O$4)/SONY!$O$8</f>
        <v>0.66778610527967108</v>
      </c>
      <c r="AN505" s="42">
        <v>5968000</v>
      </c>
    </row>
    <row r="506" spans="1:40">
      <c r="A506" s="92">
        <v>44075.291666666664</v>
      </c>
      <c r="B506" s="40">
        <v>130.98259999999999</v>
      </c>
      <c r="C506" s="40">
        <v>134.18</v>
      </c>
      <c r="D506" s="40">
        <v>134.80000000000001</v>
      </c>
      <c r="E506" s="40">
        <v>130.53</v>
      </c>
      <c r="F506" s="40">
        <v>132.76</v>
      </c>
      <c r="G506" s="40">
        <v>151948100</v>
      </c>
      <c r="H506" s="40">
        <f>('Pivottable ẨN'!$G506-AAPL!$O$4)/AAPL!$O$8</f>
        <v>1.1285016014830345</v>
      </c>
      <c r="I506" s="41">
        <v>44075.291666666664</v>
      </c>
      <c r="J506" s="40">
        <v>45.5839</v>
      </c>
      <c r="K506" s="40">
        <v>50.79</v>
      </c>
      <c r="L506" s="40">
        <v>51</v>
      </c>
      <c r="M506" s="40">
        <v>50.22</v>
      </c>
      <c r="N506" s="40">
        <v>50.91</v>
      </c>
      <c r="O506" s="40">
        <f>('Pivottable ẨN'!$P506-INTC!$O$4)/INTC!$O$8</f>
        <v>-0.36868670416499799</v>
      </c>
      <c r="P506" s="40">
        <v>30472800</v>
      </c>
      <c r="Q506" s="41">
        <v>44075.291666666664</v>
      </c>
      <c r="R506" s="40">
        <v>219.54830000000001</v>
      </c>
      <c r="S506" s="40">
        <v>227.27</v>
      </c>
      <c r="T506" s="40">
        <v>227.45</v>
      </c>
      <c r="U506" s="40">
        <v>224.43</v>
      </c>
      <c r="V506" s="40">
        <v>225.51</v>
      </c>
      <c r="W506" s="40">
        <v>25725500</v>
      </c>
      <c r="X506" s="40">
        <f>('Pivottable ẨN'!$W506-MSFT!$O$4)/MSFT!$O$8</f>
        <v>-0.2278933215506101</v>
      </c>
      <c r="Y506" s="41">
        <v>44075.291666666664</v>
      </c>
      <c r="Z506" s="40">
        <v>13.7829</v>
      </c>
      <c r="AA506" s="40">
        <v>13.821</v>
      </c>
      <c r="AB506" s="40">
        <v>13.9937</v>
      </c>
      <c r="AC506" s="40">
        <v>13.436500000000001</v>
      </c>
      <c r="AD506" s="40">
        <v>13.48</v>
      </c>
      <c r="AE506" s="40">
        <f>('Pivottable ẨN'!$AF506-NVDA!$O$4)/NVDA!$O$8</f>
        <v>0.32686187383595644</v>
      </c>
      <c r="AF506" s="40">
        <v>511316000</v>
      </c>
      <c r="AG506" s="41">
        <v>44075.291666666664</v>
      </c>
      <c r="AH506" s="40">
        <v>15.1576</v>
      </c>
      <c r="AI506" s="40">
        <v>15.9</v>
      </c>
      <c r="AJ506" s="40">
        <v>16.021999999999998</v>
      </c>
      <c r="AK506" s="40">
        <v>15.75</v>
      </c>
      <c r="AL506" s="40">
        <v>15.846</v>
      </c>
      <c r="AM506" s="40">
        <f>('Pivottable ẨN'!$AN506-SONY!$O$4)/SONY!$O$8</f>
        <v>0.39216929859264466</v>
      </c>
      <c r="AN506" s="40">
        <v>5309500</v>
      </c>
    </row>
    <row r="507" spans="1:40">
      <c r="A507" s="93">
        <v>45233.291666666664</v>
      </c>
      <c r="B507" s="42">
        <v>175.5575</v>
      </c>
      <c r="C507" s="42">
        <v>176.65</v>
      </c>
      <c r="D507" s="42">
        <v>176.82</v>
      </c>
      <c r="E507" s="42">
        <v>173.35</v>
      </c>
      <c r="F507" s="42">
        <v>174.24</v>
      </c>
      <c r="G507" s="42">
        <v>79763700</v>
      </c>
      <c r="H507" s="42">
        <f>('Pivottable ẨN'!$G507-AAPL!$O$4)/AAPL!$O$8</f>
        <v>-0.23170965943495808</v>
      </c>
      <c r="I507" s="43">
        <v>45233.291666666664</v>
      </c>
      <c r="J507" s="42">
        <v>37.512599999999999</v>
      </c>
      <c r="K507" s="42">
        <v>38.14</v>
      </c>
      <c r="L507" s="42">
        <v>38.32</v>
      </c>
      <c r="M507" s="42">
        <v>37.67</v>
      </c>
      <c r="N507" s="42">
        <v>38</v>
      </c>
      <c r="O507" s="42">
        <f>('Pivottable ẨN'!$P507-INTC!$O$4)/INTC!$O$8</f>
        <v>-0.36781689955035141</v>
      </c>
      <c r="P507" s="42">
        <v>30493400</v>
      </c>
      <c r="Q507" s="43">
        <v>45233.291666666664</v>
      </c>
      <c r="R507" s="42">
        <v>350.17160000000001</v>
      </c>
      <c r="S507" s="42">
        <v>352.8</v>
      </c>
      <c r="T507" s="42">
        <v>354.39</v>
      </c>
      <c r="U507" s="42">
        <v>347.33</v>
      </c>
      <c r="V507" s="42">
        <v>349.63</v>
      </c>
      <c r="W507" s="42">
        <v>23624000</v>
      </c>
      <c r="X507" s="42">
        <f>('Pivottable ẨN'!$W507-MSFT!$O$4)/MSFT!$O$8</f>
        <v>-0.39317886845564098</v>
      </c>
      <c r="Y507" s="43">
        <v>45233.291666666664</v>
      </c>
      <c r="Z507" s="42">
        <v>44.991399999999999</v>
      </c>
      <c r="AA507" s="42">
        <v>45.005000000000003</v>
      </c>
      <c r="AB507" s="42">
        <v>45.308999999999997</v>
      </c>
      <c r="AC507" s="42">
        <v>43.722999999999999</v>
      </c>
      <c r="AD507" s="42">
        <v>44.02</v>
      </c>
      <c r="AE507" s="42">
        <f>('Pivottable ẨN'!$AF507-NVDA!$O$4)/NVDA!$O$8</f>
        <v>-0.13829809163534951</v>
      </c>
      <c r="AF507" s="42">
        <v>424610000</v>
      </c>
      <c r="AG507" s="43">
        <v>45233.291666666664</v>
      </c>
      <c r="AH507" s="42">
        <v>17.426100000000002</v>
      </c>
      <c r="AI507" s="42">
        <v>17.484000000000002</v>
      </c>
      <c r="AJ507" s="42">
        <v>17.591999999999999</v>
      </c>
      <c r="AK507" s="42">
        <v>17.478000000000002</v>
      </c>
      <c r="AL507" s="42">
        <v>17.478000000000002</v>
      </c>
      <c r="AM507" s="42">
        <f>('Pivottable ẨN'!$AN507-SONY!$O$4)/SONY!$O$8</f>
        <v>0.12555137018013773</v>
      </c>
      <c r="AN507" s="42">
        <v>4672500</v>
      </c>
    </row>
    <row r="508" spans="1:40">
      <c r="A508" s="92">
        <v>45026.291666666664</v>
      </c>
      <c r="B508" s="40">
        <v>160.58869999999999</v>
      </c>
      <c r="C508" s="40">
        <v>162.03</v>
      </c>
      <c r="D508" s="40">
        <v>162.03</v>
      </c>
      <c r="E508" s="40">
        <v>160.08000000000001</v>
      </c>
      <c r="F508" s="40">
        <v>161.41999999999999</v>
      </c>
      <c r="G508" s="40">
        <v>47716900</v>
      </c>
      <c r="H508" s="40">
        <f>('Pivottable ẨN'!$G508-AAPL!$O$4)/AAPL!$O$8</f>
        <v>-0.83558554170850652</v>
      </c>
      <c r="I508" s="41">
        <v>45026.291666666664</v>
      </c>
      <c r="J508" s="40">
        <v>31.740400000000001</v>
      </c>
      <c r="K508" s="40">
        <v>32.520000000000003</v>
      </c>
      <c r="L508" s="40">
        <v>32.76</v>
      </c>
      <c r="M508" s="40">
        <v>32.200000000000003</v>
      </c>
      <c r="N508" s="40">
        <v>32.6</v>
      </c>
      <c r="O508" s="40">
        <f>('Pivottable ẨN'!$P508-INTC!$O$4)/INTC!$O$8</f>
        <v>-0.36608573502605479</v>
      </c>
      <c r="P508" s="40">
        <v>30534400</v>
      </c>
      <c r="Q508" s="41">
        <v>45026.291666666664</v>
      </c>
      <c r="R508" s="40">
        <v>286.00200000000001</v>
      </c>
      <c r="S508" s="40">
        <v>289.39</v>
      </c>
      <c r="T508" s="40">
        <v>289.60000000000002</v>
      </c>
      <c r="U508" s="40">
        <v>284.70999999999998</v>
      </c>
      <c r="V508" s="40">
        <v>289.20999999999998</v>
      </c>
      <c r="W508" s="40">
        <v>23103000</v>
      </c>
      <c r="X508" s="40">
        <f>('Pivottable ẨN'!$W508-MSFT!$O$4)/MSFT!$O$8</f>
        <v>-0.43415615607758773</v>
      </c>
      <c r="Y508" s="41">
        <v>45026.291666666664</v>
      </c>
      <c r="Z508" s="40">
        <v>27.5655</v>
      </c>
      <c r="AA508" s="40">
        <v>27.579000000000001</v>
      </c>
      <c r="AB508" s="40">
        <v>27.620999999999999</v>
      </c>
      <c r="AC508" s="40">
        <v>26.669</v>
      </c>
      <c r="AD508" s="40">
        <v>26.823</v>
      </c>
      <c r="AE508" s="40">
        <f>('Pivottable ẨN'!$AF508-NVDA!$O$4)/NVDA!$O$8</f>
        <v>-0.29565291076250189</v>
      </c>
      <c r="AF508" s="40">
        <v>395279000</v>
      </c>
      <c r="AG508" s="41">
        <v>45026.291666666664</v>
      </c>
      <c r="AH508" s="40">
        <v>17.352699999999999</v>
      </c>
      <c r="AI508" s="40">
        <v>17.702000000000002</v>
      </c>
      <c r="AJ508" s="40">
        <v>17.704000000000001</v>
      </c>
      <c r="AK508" s="40">
        <v>17.545999999999999</v>
      </c>
      <c r="AL508" s="40">
        <v>17.552</v>
      </c>
      <c r="AM508" s="40">
        <f>('Pivottable ẨN'!$AN508-SONY!$O$4)/SONY!$O$8</f>
        <v>-0.88922911245113878</v>
      </c>
      <c r="AN508" s="40">
        <v>2248000</v>
      </c>
    </row>
    <row r="509" spans="1:40">
      <c r="A509" s="93">
        <v>44874.291666666664</v>
      </c>
      <c r="B509" s="42">
        <v>133.4665</v>
      </c>
      <c r="C509" s="42">
        <v>134.87</v>
      </c>
      <c r="D509" s="42">
        <v>138.55000000000001</v>
      </c>
      <c r="E509" s="42">
        <v>134.59</v>
      </c>
      <c r="F509" s="42">
        <v>138.5</v>
      </c>
      <c r="G509" s="42">
        <v>74917800</v>
      </c>
      <c r="H509" s="42">
        <f>('Pivottable ẨN'!$G509-AAPL!$O$4)/AAPL!$O$8</f>
        <v>-0.32302367949029553</v>
      </c>
      <c r="I509" s="43">
        <v>44874.291666666664</v>
      </c>
      <c r="J509" s="42">
        <v>26.536899999999999</v>
      </c>
      <c r="K509" s="42">
        <v>27.52</v>
      </c>
      <c r="L509" s="42">
        <v>28.3</v>
      </c>
      <c r="M509" s="42">
        <v>27.52</v>
      </c>
      <c r="N509" s="42">
        <v>28.22</v>
      </c>
      <c r="O509" s="42">
        <f>('Pivottable ẨN'!$P509-INTC!$O$4)/INTC!$O$8</f>
        <v>-0.36564661036623319</v>
      </c>
      <c r="P509" s="42">
        <v>30544800</v>
      </c>
      <c r="Q509" s="43">
        <v>44874.291666666664</v>
      </c>
      <c r="R509" s="42">
        <v>220.70519999999999</v>
      </c>
      <c r="S509" s="42">
        <v>224.51</v>
      </c>
      <c r="T509" s="42">
        <v>228.63</v>
      </c>
      <c r="U509" s="42">
        <v>224.33</v>
      </c>
      <c r="V509" s="42">
        <v>227.37</v>
      </c>
      <c r="W509" s="42">
        <v>27852900</v>
      </c>
      <c r="X509" s="42">
        <f>('Pivottable ẨN'!$W509-MSFT!$O$4)/MSFT!$O$8</f>
        <v>-6.0570707948058231E-2</v>
      </c>
      <c r="Y509" s="43">
        <v>44874.291666666664</v>
      </c>
      <c r="Z509" s="42">
        <v>13.763400000000001</v>
      </c>
      <c r="AA509" s="42">
        <v>13.776</v>
      </c>
      <c r="AB509" s="42">
        <v>14.211</v>
      </c>
      <c r="AC509" s="42">
        <v>13.759</v>
      </c>
      <c r="AD509" s="42">
        <v>14.162000000000001</v>
      </c>
      <c r="AE509" s="42">
        <f>('Pivottable ẨN'!$AF509-NVDA!$O$4)/NVDA!$O$8</f>
        <v>2.1594275800661873E-2</v>
      </c>
      <c r="AF509" s="42">
        <v>454414000</v>
      </c>
      <c r="AG509" s="43">
        <v>44874.291666666664</v>
      </c>
      <c r="AH509" s="42">
        <v>14.75</v>
      </c>
      <c r="AI509" s="42">
        <v>15.096</v>
      </c>
      <c r="AJ509" s="42">
        <v>15.32</v>
      </c>
      <c r="AK509" s="42">
        <v>15.054</v>
      </c>
      <c r="AL509" s="42">
        <v>15.25</v>
      </c>
      <c r="AM509" s="42">
        <f>('Pivottable ẨN'!$AN509-SONY!$O$4)/SONY!$O$8</f>
        <v>-0.21661528049054429</v>
      </c>
      <c r="AN509" s="42">
        <v>3855000</v>
      </c>
    </row>
    <row r="510" spans="1:40">
      <c r="A510" s="92">
        <v>44754.291666666664</v>
      </c>
      <c r="B510" s="40">
        <v>143.9032</v>
      </c>
      <c r="C510" s="40">
        <v>145.86000000000001</v>
      </c>
      <c r="D510" s="40">
        <v>148.44999999999999</v>
      </c>
      <c r="E510" s="40">
        <v>145.05000000000001</v>
      </c>
      <c r="F510" s="40">
        <v>145.76</v>
      </c>
      <c r="G510" s="40">
        <v>77588800</v>
      </c>
      <c r="H510" s="40">
        <f>('Pivottable ẨN'!$G510-AAPL!$O$4)/AAPL!$O$8</f>
        <v>-0.27269252375703518</v>
      </c>
      <c r="I510" s="41">
        <v>44754.291666666664</v>
      </c>
      <c r="J510" s="40">
        <v>35.0488</v>
      </c>
      <c r="K510" s="40">
        <v>37.21</v>
      </c>
      <c r="L510" s="40">
        <v>37.700000000000003</v>
      </c>
      <c r="M510" s="40">
        <v>36.99</v>
      </c>
      <c r="N510" s="40">
        <v>37.65</v>
      </c>
      <c r="O510" s="40">
        <f>('Pivottable ẨN'!$P510-INTC!$O$4)/INTC!$O$8</f>
        <v>-0.36558327507875893</v>
      </c>
      <c r="P510" s="40">
        <v>30546300</v>
      </c>
      <c r="Q510" s="41">
        <v>44754.291666666664</v>
      </c>
      <c r="R510" s="40">
        <v>248.84280000000001</v>
      </c>
      <c r="S510" s="40">
        <v>253.67</v>
      </c>
      <c r="T510" s="40">
        <v>265.94</v>
      </c>
      <c r="U510" s="40">
        <v>252.04</v>
      </c>
      <c r="V510" s="40">
        <v>265.88</v>
      </c>
      <c r="W510" s="40">
        <v>35868500</v>
      </c>
      <c r="X510" s="40">
        <f>('Pivottable ẨN'!$W510-MSFT!$O$4)/MSFT!$O$8</f>
        <v>0.56986604188395018</v>
      </c>
      <c r="Y510" s="41">
        <v>44754.291666666664</v>
      </c>
      <c r="Z510" s="40">
        <v>15.063700000000001</v>
      </c>
      <c r="AA510" s="40">
        <v>15.082000000000001</v>
      </c>
      <c r="AB510" s="40">
        <v>15.430999999999999</v>
      </c>
      <c r="AC510" s="40">
        <v>14.877000000000001</v>
      </c>
      <c r="AD510" s="40">
        <v>15.268000000000001</v>
      </c>
      <c r="AE510" s="40">
        <f>('Pivottable ẨN'!$AF510-NVDA!$O$4)/NVDA!$O$8</f>
        <v>4.3423629011543979E-2</v>
      </c>
      <c r="AF510" s="40">
        <v>458483000</v>
      </c>
      <c r="AG510" s="41">
        <v>44754.291666666664</v>
      </c>
      <c r="AH510" s="40">
        <v>15.972099999999999</v>
      </c>
      <c r="AI510" s="40">
        <v>16.41</v>
      </c>
      <c r="AJ510" s="40">
        <v>16.594000000000001</v>
      </c>
      <c r="AK510" s="40">
        <v>16.344000000000001</v>
      </c>
      <c r="AL510" s="40">
        <v>16.353999999999999</v>
      </c>
      <c r="AM510" s="40">
        <f>('Pivottable ẨN'!$AN510-SONY!$O$4)/SONY!$O$8</f>
        <v>-0.96017375745258293</v>
      </c>
      <c r="AN510" s="40">
        <v>2078500</v>
      </c>
    </row>
    <row r="511" spans="1:40">
      <c r="A511" s="93">
        <v>44708.291666666664</v>
      </c>
      <c r="B511" s="42">
        <v>147.63249999999999</v>
      </c>
      <c r="C511" s="42">
        <v>149.63999999999999</v>
      </c>
      <c r="D511" s="42">
        <v>149.68</v>
      </c>
      <c r="E511" s="42">
        <v>145.26</v>
      </c>
      <c r="F511" s="42">
        <v>145.38999999999999</v>
      </c>
      <c r="G511" s="42">
        <v>90978500</v>
      </c>
      <c r="H511" s="42">
        <f>('Pivottable ẨN'!$G511-AAPL!$O$4)/AAPL!$O$8</f>
        <v>-2.0382873468141112E-2</v>
      </c>
      <c r="I511" s="43">
        <v>44708.291666666664</v>
      </c>
      <c r="J511" s="42">
        <v>41.962499999999999</v>
      </c>
      <c r="K511" s="42">
        <v>44.55</v>
      </c>
      <c r="L511" s="42">
        <v>44.55</v>
      </c>
      <c r="M511" s="42">
        <v>43.55</v>
      </c>
      <c r="N511" s="42">
        <v>43.59</v>
      </c>
      <c r="O511" s="42">
        <f>('Pivottable ẨN'!$P511-INTC!$O$4)/INTC!$O$8</f>
        <v>-0.36528771040387903</v>
      </c>
      <c r="P511" s="42">
        <v>30553300</v>
      </c>
      <c r="Q511" s="43">
        <v>44708.291666666664</v>
      </c>
      <c r="R511" s="42">
        <v>268.04039999999998</v>
      </c>
      <c r="S511" s="42">
        <v>273.24</v>
      </c>
      <c r="T511" s="42">
        <v>273.33999999999997</v>
      </c>
      <c r="U511" s="42">
        <v>267.56</v>
      </c>
      <c r="V511" s="42">
        <v>268.48</v>
      </c>
      <c r="W511" s="42">
        <v>26910800</v>
      </c>
      <c r="X511" s="42">
        <f>('Pivottable ẨN'!$W511-MSFT!$O$4)/MSFT!$O$8</f>
        <v>-0.13466802593008517</v>
      </c>
      <c r="Y511" s="43">
        <v>44708.291666666664</v>
      </c>
      <c r="Z511" s="42">
        <v>18.784300000000002</v>
      </c>
      <c r="AA511" s="42">
        <v>18.811</v>
      </c>
      <c r="AB511" s="42">
        <v>18.881</v>
      </c>
      <c r="AC511" s="42">
        <v>18.100000000000001</v>
      </c>
      <c r="AD511" s="42">
        <v>18.186</v>
      </c>
      <c r="AE511" s="42">
        <f>('Pivottable ẨN'!$AF511-NVDA!$O$4)/NVDA!$O$8</f>
        <v>1.545008452386589</v>
      </c>
      <c r="AF511" s="42">
        <v>738379000</v>
      </c>
      <c r="AG511" s="43">
        <v>44708.291666666664</v>
      </c>
      <c r="AH511" s="42">
        <v>17.959599999999998</v>
      </c>
      <c r="AI511" s="42">
        <v>18.452000000000002</v>
      </c>
      <c r="AJ511" s="42">
        <v>18.472000000000001</v>
      </c>
      <c r="AK511" s="42">
        <v>18.132000000000001</v>
      </c>
      <c r="AL511" s="42">
        <v>18.152000000000001</v>
      </c>
      <c r="AM511" s="42">
        <f>('Pivottable ẨN'!$AN511-SONY!$O$4)/SONY!$O$8</f>
        <v>-0.47109518704439707</v>
      </c>
      <c r="AN511" s="42">
        <v>3247000</v>
      </c>
    </row>
    <row r="512" spans="1:40">
      <c r="A512" s="92">
        <v>43971.291666666664</v>
      </c>
      <c r="B512" s="40">
        <v>77.765600000000006</v>
      </c>
      <c r="C512" s="40">
        <v>79.807500000000005</v>
      </c>
      <c r="D512" s="40">
        <v>79.88</v>
      </c>
      <c r="E512" s="40">
        <v>79.13</v>
      </c>
      <c r="F512" s="40">
        <v>79.17</v>
      </c>
      <c r="G512" s="40">
        <v>111504800</v>
      </c>
      <c r="H512" s="40">
        <f>('Pivottable ẨN'!$G512-AAPL!$O$4)/AAPL!$O$8</f>
        <v>0.36640574574849005</v>
      </c>
      <c r="I512" s="41">
        <v>43971.291666666664</v>
      </c>
      <c r="J512" s="40">
        <v>56.250100000000003</v>
      </c>
      <c r="K512" s="40">
        <v>63.1</v>
      </c>
      <c r="L512" s="40">
        <v>63.49</v>
      </c>
      <c r="M512" s="40">
        <v>61.02</v>
      </c>
      <c r="N512" s="40">
        <v>61.16</v>
      </c>
      <c r="O512" s="40">
        <f>('Pivottable ẨN'!$P512-INTC!$O$4)/INTC!$O$8</f>
        <v>-0.36399144818690565</v>
      </c>
      <c r="P512" s="40">
        <v>30584000</v>
      </c>
      <c r="Q512" s="41">
        <v>43971.291666666664</v>
      </c>
      <c r="R512" s="40">
        <v>178.9195</v>
      </c>
      <c r="S512" s="40">
        <v>185.66</v>
      </c>
      <c r="T512" s="40">
        <v>185.85</v>
      </c>
      <c r="U512" s="40">
        <v>183.94</v>
      </c>
      <c r="V512" s="40">
        <v>184.81</v>
      </c>
      <c r="W512" s="40">
        <v>31261300</v>
      </c>
      <c r="X512" s="40">
        <f>('Pivottable ẨN'!$W512-MSFT!$O$4)/MSFT!$O$8</f>
        <v>0.20750412339674659</v>
      </c>
      <c r="Y512" s="41">
        <v>43971.291666666664</v>
      </c>
      <c r="Z512" s="40">
        <v>8.9384999999999994</v>
      </c>
      <c r="AA512" s="40">
        <v>8.9700000000000006</v>
      </c>
      <c r="AB512" s="40">
        <v>9.0429999999999993</v>
      </c>
      <c r="AC512" s="40">
        <v>8.8887999999999998</v>
      </c>
      <c r="AD512" s="40">
        <v>8.9909999999999997</v>
      </c>
      <c r="AE512" s="40">
        <f>('Pivottable ẨN'!$AF512-NVDA!$O$4)/NVDA!$O$8</f>
        <v>0.73576659286604595</v>
      </c>
      <c r="AF512" s="40">
        <v>587536000</v>
      </c>
      <c r="AG512" s="41">
        <v>43971.291666666664</v>
      </c>
      <c r="AH512" s="40">
        <v>12.0441</v>
      </c>
      <c r="AI512" s="40">
        <v>12.634</v>
      </c>
      <c r="AJ512" s="40">
        <v>12.77</v>
      </c>
      <c r="AK512" s="40">
        <v>12.612</v>
      </c>
      <c r="AL512" s="40">
        <v>12.646000000000001</v>
      </c>
      <c r="AM512" s="40">
        <f>('Pivottable ẨN'!$AN512-SONY!$O$4)/SONY!$O$8</f>
        <v>2.6619793861609731</v>
      </c>
      <c r="AN512" s="40">
        <v>10732500</v>
      </c>
    </row>
    <row r="513" spans="1:40">
      <c r="A513" s="93">
        <v>44580.291666666664</v>
      </c>
      <c r="B513" s="42">
        <v>163.55090000000001</v>
      </c>
      <c r="C513" s="42">
        <v>166.23</v>
      </c>
      <c r="D513" s="42">
        <v>171.08</v>
      </c>
      <c r="E513" s="42">
        <v>165.94</v>
      </c>
      <c r="F513" s="42">
        <v>170</v>
      </c>
      <c r="G513" s="42">
        <v>94815000</v>
      </c>
      <c r="H513" s="42">
        <f>('Pivottable ẨN'!$G513-AAPL!$O$4)/AAPL!$O$8</f>
        <v>5.1910454487925278E-2</v>
      </c>
      <c r="I513" s="43">
        <v>44580.291666666664</v>
      </c>
      <c r="J513" s="42">
        <v>49.730699999999999</v>
      </c>
      <c r="K513" s="42">
        <v>53.62</v>
      </c>
      <c r="L513" s="42">
        <v>54.85</v>
      </c>
      <c r="M513" s="42">
        <v>53.56</v>
      </c>
      <c r="N513" s="42">
        <v>54.63</v>
      </c>
      <c r="O513" s="42">
        <f>('Pivottable ẨN'!$P513-INTC!$O$4)/INTC!$O$8</f>
        <v>-0.36352276705959607</v>
      </c>
      <c r="P513" s="42">
        <v>30595100</v>
      </c>
      <c r="Q513" s="43">
        <v>44580.291666666664</v>
      </c>
      <c r="R513" s="42">
        <v>296.25380000000001</v>
      </c>
      <c r="S513" s="42">
        <v>303.33</v>
      </c>
      <c r="T513" s="42">
        <v>313.91000000000003</v>
      </c>
      <c r="U513" s="42">
        <v>302.7</v>
      </c>
      <c r="V513" s="42">
        <v>306.29000000000002</v>
      </c>
      <c r="W513" s="42">
        <v>45933900</v>
      </c>
      <c r="X513" s="42">
        <f>('Pivottable ẨN'!$W513-MSFT!$O$4)/MSFT!$O$8</f>
        <v>1.3615220703483317</v>
      </c>
      <c r="Y513" s="43">
        <v>44580.291666666664</v>
      </c>
      <c r="Z513" s="42">
        <v>25.027100000000001</v>
      </c>
      <c r="AA513" s="42">
        <v>25.067</v>
      </c>
      <c r="AB513" s="42">
        <v>26.542999999999999</v>
      </c>
      <c r="AC513" s="42">
        <v>25.052</v>
      </c>
      <c r="AD513" s="42">
        <v>26.079000000000001</v>
      </c>
      <c r="AE513" s="42">
        <f>('Pivottable ẨN'!$AF513-NVDA!$O$4)/NVDA!$O$8</f>
        <v>0.20346621072376689</v>
      </c>
      <c r="AF513" s="42">
        <v>488315000</v>
      </c>
      <c r="AG513" s="43">
        <v>44580.291666666664</v>
      </c>
      <c r="AH513" s="42">
        <v>21.148499999999999</v>
      </c>
      <c r="AI513" s="42">
        <v>22.007999999999999</v>
      </c>
      <c r="AJ513" s="42">
        <v>22.725999999999999</v>
      </c>
      <c r="AK513" s="42">
        <v>22.004000000000001</v>
      </c>
      <c r="AL513" s="42">
        <v>22.5</v>
      </c>
      <c r="AM513" s="42">
        <f>('Pivottable ẨN'!$AN513-SONY!$O$4)/SONY!$O$8</f>
        <v>6.4603431229639572</v>
      </c>
      <c r="AN513" s="42">
        <v>19807500</v>
      </c>
    </row>
    <row r="514" spans="1:40">
      <c r="A514" s="92">
        <v>45398.291666666664</v>
      </c>
      <c r="B514" s="40">
        <v>168.76929999999999</v>
      </c>
      <c r="C514" s="40">
        <v>169.38</v>
      </c>
      <c r="D514" s="40">
        <v>173.76</v>
      </c>
      <c r="E514" s="40">
        <v>168.27</v>
      </c>
      <c r="F514" s="40">
        <v>171.75</v>
      </c>
      <c r="G514" s="40">
        <v>73711200</v>
      </c>
      <c r="H514" s="40">
        <f>('Pivottable ẨN'!$G514-AAPL!$O$4)/AAPL!$O$8</f>
        <v>-0.34576032213640256</v>
      </c>
      <c r="I514" s="41">
        <v>45398.291666666664</v>
      </c>
      <c r="J514" s="40">
        <v>35.8857</v>
      </c>
      <c r="K514" s="40">
        <v>36.26</v>
      </c>
      <c r="L514" s="40">
        <v>36.51</v>
      </c>
      <c r="M514" s="40">
        <v>35.76</v>
      </c>
      <c r="N514" s="40">
        <v>36.270000000000003</v>
      </c>
      <c r="O514" s="40">
        <f>('Pivottable ẨN'!$P514-INTC!$O$4)/INTC!$O$8</f>
        <v>-0.36299919534980885</v>
      </c>
      <c r="P514" s="40">
        <v>30607500</v>
      </c>
      <c r="Q514" s="41">
        <v>45398.291666666664</v>
      </c>
      <c r="R514" s="40">
        <v>413.089</v>
      </c>
      <c r="S514" s="40">
        <v>414.58</v>
      </c>
      <c r="T514" s="40">
        <v>418.4</v>
      </c>
      <c r="U514" s="40">
        <v>413.73</v>
      </c>
      <c r="V514" s="40">
        <v>414.57</v>
      </c>
      <c r="W514" s="40">
        <v>16765600</v>
      </c>
      <c r="X514" s="40">
        <f>('Pivottable ẨN'!$W514-MSFT!$O$4)/MSFT!$O$8</f>
        <v>-0.93260042205709892</v>
      </c>
      <c r="Y514" s="41">
        <v>45398.291666666664</v>
      </c>
      <c r="Z514" s="40">
        <v>87.400300000000001</v>
      </c>
      <c r="AA514" s="40">
        <v>87.415000000000006</v>
      </c>
      <c r="AB514" s="40">
        <v>88.117999999999995</v>
      </c>
      <c r="AC514" s="40">
        <v>86.063999999999993</v>
      </c>
      <c r="AD514" s="40">
        <v>86.433000000000007</v>
      </c>
      <c r="AE514" s="40">
        <f>('Pivottable ẨN'!$AF514-NVDA!$O$4)/NVDA!$O$8</f>
        <v>-0.42883932580633555</v>
      </c>
      <c r="AF514" s="40">
        <v>370453000</v>
      </c>
      <c r="AG514" s="41">
        <v>45398.291666666664</v>
      </c>
      <c r="AH514" s="40">
        <v>16.594000000000001</v>
      </c>
      <c r="AI514" s="40">
        <v>16.594000000000001</v>
      </c>
      <c r="AJ514" s="40">
        <v>16.725999999999999</v>
      </c>
      <c r="AK514" s="40">
        <v>16.579999999999998</v>
      </c>
      <c r="AL514" s="40">
        <v>16.7</v>
      </c>
      <c r="AM514" s="40">
        <f>('Pivottable ẨN'!$AN514-SONY!$O$4)/SONY!$O$8</f>
        <v>-4.4590212079962874E-2</v>
      </c>
      <c r="AN514" s="40">
        <v>4266000</v>
      </c>
    </row>
    <row r="515" spans="1:40">
      <c r="A515" s="93">
        <v>45183.291666666664</v>
      </c>
      <c r="B515" s="42">
        <v>174.65309999999999</v>
      </c>
      <c r="C515" s="42">
        <v>175.74</v>
      </c>
      <c r="D515" s="42">
        <v>176.1</v>
      </c>
      <c r="E515" s="42">
        <v>173.58</v>
      </c>
      <c r="F515" s="42">
        <v>174</v>
      </c>
      <c r="G515" s="42">
        <v>60895800</v>
      </c>
      <c r="H515" s="42">
        <f>('Pivottable ẨN'!$G515-AAPL!$O$4)/AAPL!$O$8</f>
        <v>-0.58724811441795433</v>
      </c>
      <c r="I515" s="43">
        <v>45183.291666666664</v>
      </c>
      <c r="J515" s="42">
        <v>38.033900000000003</v>
      </c>
      <c r="K515" s="42">
        <v>38.67</v>
      </c>
      <c r="L515" s="42">
        <v>38.9</v>
      </c>
      <c r="M515" s="42">
        <v>38.299999999999997</v>
      </c>
      <c r="N515" s="42">
        <v>38.81</v>
      </c>
      <c r="O515" s="42">
        <f>('Pivottable ẨN'!$P515-INTC!$O$4)/INTC!$O$8</f>
        <v>-0.3626191836249632</v>
      </c>
      <c r="P515" s="42">
        <v>30616500</v>
      </c>
      <c r="Q515" s="43">
        <v>45183.291666666664</v>
      </c>
      <c r="R515" s="42">
        <v>336.17669999999998</v>
      </c>
      <c r="S515" s="42">
        <v>338.7</v>
      </c>
      <c r="T515" s="42">
        <v>340.86</v>
      </c>
      <c r="U515" s="42">
        <v>336.57</v>
      </c>
      <c r="V515" s="42">
        <v>339.15</v>
      </c>
      <c r="W515" s="42">
        <v>20267000</v>
      </c>
      <c r="X515" s="42">
        <f>('Pivottable ẨN'!$W515-MSFT!$O$4)/MSFT!$O$8</f>
        <v>-0.65721102689494093</v>
      </c>
      <c r="Y515" s="43">
        <v>45183.291666666664</v>
      </c>
      <c r="Z515" s="42">
        <v>45.5672</v>
      </c>
      <c r="AA515" s="42">
        <v>45.581000000000003</v>
      </c>
      <c r="AB515" s="42">
        <v>45.987000000000002</v>
      </c>
      <c r="AC515" s="42">
        <v>45.131</v>
      </c>
      <c r="AD515" s="42">
        <v>45.95</v>
      </c>
      <c r="AE515" s="42">
        <f>('Pivottable ẨN'!$AF515-NVDA!$O$4)/NVDA!$O$8</f>
        <v>-0.43074919303245351</v>
      </c>
      <c r="AF515" s="42">
        <v>370097000</v>
      </c>
      <c r="AG515" s="43">
        <v>45183.291666666664</v>
      </c>
      <c r="AH515" s="42">
        <v>16.9587</v>
      </c>
      <c r="AI515" s="42">
        <v>17.3</v>
      </c>
      <c r="AJ515" s="42">
        <v>17.378</v>
      </c>
      <c r="AK515" s="42">
        <v>17.158000000000001</v>
      </c>
      <c r="AL515" s="42">
        <v>17.186</v>
      </c>
      <c r="AM515" s="42">
        <f>('Pivottable ẨN'!$AN515-SONY!$O$4)/SONY!$O$8</f>
        <v>-0.46418907115930075</v>
      </c>
      <c r="AN515" s="42">
        <v>3263500</v>
      </c>
    </row>
    <row r="516" spans="1:40">
      <c r="A516" s="92">
        <v>44518.291666666664</v>
      </c>
      <c r="B516" s="40">
        <v>155.32570000000001</v>
      </c>
      <c r="C516" s="40">
        <v>157.87</v>
      </c>
      <c r="D516" s="40">
        <v>158.66999999999999</v>
      </c>
      <c r="E516" s="40">
        <v>153.05000000000001</v>
      </c>
      <c r="F516" s="40">
        <v>153.71</v>
      </c>
      <c r="G516" s="40">
        <v>137827700</v>
      </c>
      <c r="H516" s="40">
        <f>('Pivottable ẨN'!$G516-AAPL!$O$4)/AAPL!$O$8</f>
        <v>0.86242295999447993</v>
      </c>
      <c r="I516" s="41">
        <v>44518.291666666664</v>
      </c>
      <c r="J516" s="40">
        <v>46.076500000000003</v>
      </c>
      <c r="K516" s="40">
        <v>49.68</v>
      </c>
      <c r="L516" s="40">
        <v>50.24</v>
      </c>
      <c r="M516" s="40">
        <v>48.97</v>
      </c>
      <c r="N516" s="40">
        <v>50.24</v>
      </c>
      <c r="O516" s="40">
        <f>('Pivottable ẨN'!$P516-INTC!$O$4)/INTC!$O$8</f>
        <v>-0.36085846263317861</v>
      </c>
      <c r="P516" s="40">
        <v>30658200</v>
      </c>
      <c r="Q516" s="41">
        <v>44518.291666666664</v>
      </c>
      <c r="R516" s="40">
        <v>333.30869999999999</v>
      </c>
      <c r="S516" s="40">
        <v>341.27</v>
      </c>
      <c r="T516" s="40">
        <v>342.45</v>
      </c>
      <c r="U516" s="40">
        <v>337.12</v>
      </c>
      <c r="V516" s="40">
        <v>338.18</v>
      </c>
      <c r="W516" s="40">
        <v>22463500</v>
      </c>
      <c r="X516" s="40">
        <f>('Pivottable ẨN'!$W516-MSFT!$O$4)/MSFT!$O$8</f>
        <v>-0.48445361372487172</v>
      </c>
      <c r="Y516" s="41">
        <v>44518.291666666664</v>
      </c>
      <c r="Z516" s="40">
        <v>31.620699999999999</v>
      </c>
      <c r="AA516" s="40">
        <v>31.675000000000001</v>
      </c>
      <c r="AB516" s="40">
        <v>32.76</v>
      </c>
      <c r="AC516" s="40">
        <v>31.321000000000002</v>
      </c>
      <c r="AD516" s="40">
        <v>32.366999999999997</v>
      </c>
      <c r="AE516" s="40">
        <f>('Pivottable ẨN'!$AF516-NVDA!$O$4)/NVDA!$O$8</f>
        <v>1.7774757744150833</v>
      </c>
      <c r="AF516" s="40">
        <v>781711000</v>
      </c>
      <c r="AG516" s="41">
        <v>44518.291666666664</v>
      </c>
      <c r="AH516" s="40">
        <v>24.054400000000001</v>
      </c>
      <c r="AI516" s="40">
        <v>25.032</v>
      </c>
      <c r="AJ516" s="40">
        <v>25.077999999999999</v>
      </c>
      <c r="AK516" s="40">
        <v>24.802</v>
      </c>
      <c r="AL516" s="40">
        <v>25.07</v>
      </c>
      <c r="AM516" s="40">
        <f>('Pivottable ẨN'!$AN516-SONY!$O$4)/SONY!$O$8</f>
        <v>-0.58536001350690003</v>
      </c>
      <c r="AN516" s="40">
        <v>2974000</v>
      </c>
    </row>
    <row r="517" spans="1:40">
      <c r="A517" s="93">
        <v>44055.291666666664</v>
      </c>
      <c r="B517" s="42">
        <v>110.3171</v>
      </c>
      <c r="C517" s="42">
        <v>113.01</v>
      </c>
      <c r="D517" s="42">
        <v>113.27500000000001</v>
      </c>
      <c r="E517" s="42">
        <v>110.2975</v>
      </c>
      <c r="F517" s="42">
        <v>110.4975</v>
      </c>
      <c r="G517" s="42">
        <v>165598000</v>
      </c>
      <c r="H517" s="42">
        <f>('Pivottable ẨN'!$G517-AAPL!$O$4)/AAPL!$O$8</f>
        <v>1.3857143467632407</v>
      </c>
      <c r="I517" s="43">
        <v>44055.291666666664</v>
      </c>
      <c r="J517" s="42">
        <v>44.1479</v>
      </c>
      <c r="K517" s="42">
        <v>49.19</v>
      </c>
      <c r="L517" s="42">
        <v>49.26</v>
      </c>
      <c r="M517" s="42">
        <v>48.24</v>
      </c>
      <c r="N517" s="42">
        <v>48.67</v>
      </c>
      <c r="O517" s="42">
        <f>('Pivottable ẨN'!$P517-INTC!$O$4)/INTC!$O$8</f>
        <v>-0.36079090499320604</v>
      </c>
      <c r="P517" s="42">
        <v>30659800</v>
      </c>
      <c r="Q517" s="43">
        <v>44055.291666666664</v>
      </c>
      <c r="R517" s="42">
        <v>201.59520000000001</v>
      </c>
      <c r="S517" s="42">
        <v>209.19</v>
      </c>
      <c r="T517" s="42">
        <v>210.28</v>
      </c>
      <c r="U517" s="42">
        <v>204.75</v>
      </c>
      <c r="V517" s="42">
        <v>205.29</v>
      </c>
      <c r="W517" s="42">
        <v>28013100</v>
      </c>
      <c r="X517" s="42">
        <f>('Pivottable ẨN'!$W517-MSFT!$O$4)/MSFT!$O$8</f>
        <v>-4.7970781888488426E-2</v>
      </c>
      <c r="Y517" s="43">
        <v>44055.291666666664</v>
      </c>
      <c r="Z517" s="42">
        <v>11.4053</v>
      </c>
      <c r="AA517" s="42">
        <v>11.440300000000001</v>
      </c>
      <c r="AB517" s="42">
        <v>11.467000000000001</v>
      </c>
      <c r="AC517" s="42">
        <v>10.958299999999999</v>
      </c>
      <c r="AD517" s="42">
        <v>10.9908</v>
      </c>
      <c r="AE517" s="42">
        <f>('Pivottable ẨN'!$AF517-NVDA!$O$4)/NVDA!$O$8</f>
        <v>7.5231501999334593E-2</v>
      </c>
      <c r="AF517" s="42">
        <v>464412000</v>
      </c>
      <c r="AG517" s="43">
        <v>44055.291666666664</v>
      </c>
      <c r="AH517" s="42">
        <v>15.394</v>
      </c>
      <c r="AI517" s="42">
        <v>16.148</v>
      </c>
      <c r="AJ517" s="42">
        <v>16.196000000000002</v>
      </c>
      <c r="AK517" s="42">
        <v>15.891999999999999</v>
      </c>
      <c r="AL517" s="42">
        <v>15.901999999999999</v>
      </c>
      <c r="AM517" s="42">
        <f>('Pivottable ẨN'!$AN517-SONY!$O$4)/SONY!$O$8</f>
        <v>0.75149660085659631</v>
      </c>
      <c r="AN517" s="42">
        <v>6168000</v>
      </c>
    </row>
    <row r="518" spans="1:40">
      <c r="A518" s="92">
        <v>44796.291666666664</v>
      </c>
      <c r="B518" s="40">
        <v>165.2157</v>
      </c>
      <c r="C518" s="40">
        <v>167.23</v>
      </c>
      <c r="D518" s="40">
        <v>168.71</v>
      </c>
      <c r="E518" s="40">
        <v>166.65</v>
      </c>
      <c r="F518" s="40">
        <v>167.08</v>
      </c>
      <c r="G518" s="40">
        <v>54147100</v>
      </c>
      <c r="H518" s="40">
        <f>('Pivottable ẨN'!$G518-AAPL!$O$4)/AAPL!$O$8</f>
        <v>-0.71441766540898921</v>
      </c>
      <c r="I518" s="41">
        <v>44796.291666666664</v>
      </c>
      <c r="J518" s="40">
        <v>32.301000000000002</v>
      </c>
      <c r="K518" s="40">
        <v>33.950000000000003</v>
      </c>
      <c r="L518" s="40">
        <v>34.39</v>
      </c>
      <c r="M518" s="40">
        <v>33.909999999999997</v>
      </c>
      <c r="N518" s="40">
        <v>33.979999999999997</v>
      </c>
      <c r="O518" s="40">
        <f>('Pivottable ẨN'!$P518-INTC!$O$4)/INTC!$O$8</f>
        <v>-0.35963820276117436</v>
      </c>
      <c r="P518" s="40">
        <v>30687100</v>
      </c>
      <c r="Q518" s="41">
        <v>44796.291666666664</v>
      </c>
      <c r="R518" s="40">
        <v>271.75510000000003</v>
      </c>
      <c r="S518" s="40">
        <v>276.44</v>
      </c>
      <c r="T518" s="40">
        <v>278.86</v>
      </c>
      <c r="U518" s="40">
        <v>275.39999999999998</v>
      </c>
      <c r="V518" s="40">
        <v>276.44</v>
      </c>
      <c r="W518" s="40">
        <v>17527400</v>
      </c>
      <c r="X518" s="40">
        <f>('Pivottable ẨN'!$W518-MSFT!$O$4)/MSFT!$O$8</f>
        <v>-0.87268391973387627</v>
      </c>
      <c r="Y518" s="41">
        <v>44796.291666666664</v>
      </c>
      <c r="Z518" s="40">
        <v>17.1602</v>
      </c>
      <c r="AA518" s="40">
        <v>17.181000000000001</v>
      </c>
      <c r="AB518" s="40">
        <v>17.465</v>
      </c>
      <c r="AC518" s="40">
        <v>16.97</v>
      </c>
      <c r="AD518" s="40">
        <v>16.989000000000001</v>
      </c>
      <c r="AE518" s="40">
        <f>('Pivottable ẨN'!$AF518-NVDA!$O$4)/NVDA!$O$8</f>
        <v>-0.43134468534172066</v>
      </c>
      <c r="AF518" s="40">
        <v>369986000</v>
      </c>
      <c r="AG518" s="41">
        <v>44796.291666666664</v>
      </c>
      <c r="AH518" s="40">
        <v>16.355599999999999</v>
      </c>
      <c r="AI518" s="40">
        <v>16.803999999999998</v>
      </c>
      <c r="AJ518" s="40">
        <v>17.006</v>
      </c>
      <c r="AK518" s="40">
        <v>16.713999999999999</v>
      </c>
      <c r="AL518" s="40">
        <v>16.844000000000001</v>
      </c>
      <c r="AM518" s="40">
        <f>('Pivottable ẨN'!$AN518-SONY!$O$4)/SONY!$O$8</f>
        <v>-0.95054705046123655</v>
      </c>
      <c r="AN518" s="40">
        <v>2101500</v>
      </c>
    </row>
    <row r="519" spans="1:40">
      <c r="A519" s="93">
        <v>44266.291666666664</v>
      </c>
      <c r="B519" s="42">
        <v>119.4374</v>
      </c>
      <c r="C519" s="42">
        <v>121.96</v>
      </c>
      <c r="D519" s="42">
        <v>123.21</v>
      </c>
      <c r="E519" s="42">
        <v>121.26</v>
      </c>
      <c r="F519" s="42">
        <v>122.54</v>
      </c>
      <c r="G519" s="42">
        <v>103026500</v>
      </c>
      <c r="H519" s="42">
        <f>('Pivottable ẨN'!$G519-AAPL!$O$4)/AAPL!$O$8</f>
        <v>0.20664436886593626</v>
      </c>
      <c r="I519" s="43">
        <v>44266.291666666664</v>
      </c>
      <c r="J519" s="42">
        <v>57.581200000000003</v>
      </c>
      <c r="K519" s="42">
        <v>63.31</v>
      </c>
      <c r="L519" s="42">
        <v>64.09</v>
      </c>
      <c r="M519" s="42">
        <v>62.39</v>
      </c>
      <c r="N519" s="42">
        <v>62.94</v>
      </c>
      <c r="O519" s="42">
        <f>('Pivottable ẨN'!$P519-INTC!$O$4)/INTC!$O$8</f>
        <v>-0.35901751694392653</v>
      </c>
      <c r="P519" s="42">
        <v>30701800</v>
      </c>
      <c r="Q519" s="43">
        <v>44266.291666666664</v>
      </c>
      <c r="R519" s="42">
        <v>230.20189999999999</v>
      </c>
      <c r="S519" s="42">
        <v>237.13</v>
      </c>
      <c r="T519" s="42">
        <v>239.17</v>
      </c>
      <c r="U519" s="42">
        <v>234.31</v>
      </c>
      <c r="V519" s="42">
        <v>234.96</v>
      </c>
      <c r="W519" s="42">
        <v>29907600</v>
      </c>
      <c r="X519" s="42">
        <f>('Pivottable ẨN'!$W519-MSFT!$O$4)/MSFT!$O$8</f>
        <v>0.10103396168114329</v>
      </c>
      <c r="Y519" s="43">
        <v>44266.291666666664</v>
      </c>
      <c r="Z519" s="42">
        <v>12.965999999999999</v>
      </c>
      <c r="AA519" s="42">
        <v>12.993499999999999</v>
      </c>
      <c r="AB519" s="42">
        <v>13.0463</v>
      </c>
      <c r="AC519" s="42">
        <v>12.734500000000001</v>
      </c>
      <c r="AD519" s="42">
        <v>12.95</v>
      </c>
      <c r="AE519" s="42">
        <f>('Pivottable ẨN'!$AF519-NVDA!$O$4)/NVDA!$O$8</f>
        <v>-0.80725591156106424</v>
      </c>
      <c r="AF519" s="42">
        <v>299916000</v>
      </c>
      <c r="AG519" s="43">
        <v>44266.291666666664</v>
      </c>
      <c r="AH519" s="42">
        <v>19.737300000000001</v>
      </c>
      <c r="AI519" s="42">
        <v>20.64</v>
      </c>
      <c r="AJ519" s="42">
        <v>20.73</v>
      </c>
      <c r="AK519" s="42">
        <v>20.353999999999999</v>
      </c>
      <c r="AL519" s="42">
        <v>20.456</v>
      </c>
      <c r="AM519" s="42">
        <f>('Pivottable ẨN'!$AN519-SONY!$O$4)/SONY!$O$8</f>
        <v>8.5788884781098224E-2</v>
      </c>
      <c r="AN519" s="42">
        <v>4577500</v>
      </c>
    </row>
    <row r="520" spans="1:40">
      <c r="A520" s="92">
        <v>45055.291666666664</v>
      </c>
      <c r="B520" s="40">
        <v>170.24199999999999</v>
      </c>
      <c r="C520" s="40">
        <v>171.77</v>
      </c>
      <c r="D520" s="40">
        <v>173.54</v>
      </c>
      <c r="E520" s="40">
        <v>171.6</v>
      </c>
      <c r="F520" s="40">
        <v>173.05</v>
      </c>
      <c r="G520" s="40">
        <v>45326900</v>
      </c>
      <c r="H520" s="40">
        <f>('Pivottable ẨN'!$G520-AAPL!$O$4)/AAPL!$O$8</f>
        <v>-0.88062165634815159</v>
      </c>
      <c r="I520" s="41">
        <v>45055.291666666664</v>
      </c>
      <c r="J520" s="40">
        <v>29.498699999999999</v>
      </c>
      <c r="K520" s="40">
        <v>30.1</v>
      </c>
      <c r="L520" s="40">
        <v>30.58</v>
      </c>
      <c r="M520" s="40">
        <v>29.91</v>
      </c>
      <c r="N520" s="40">
        <v>30.38</v>
      </c>
      <c r="O520" s="40">
        <f>('Pivottable ẨN'!$P520-INTC!$O$4)/INTC!$O$8</f>
        <v>-0.35881906637650718</v>
      </c>
      <c r="P520" s="40">
        <v>30706500</v>
      </c>
      <c r="Q520" s="41">
        <v>45055.291666666664</v>
      </c>
      <c r="R520" s="40">
        <v>303.4058</v>
      </c>
      <c r="S520" s="40">
        <v>307</v>
      </c>
      <c r="T520" s="40">
        <v>310.04000000000002</v>
      </c>
      <c r="U520" s="40">
        <v>306.31</v>
      </c>
      <c r="V520" s="40">
        <v>308</v>
      </c>
      <c r="W520" s="40">
        <v>21340800</v>
      </c>
      <c r="X520" s="40">
        <f>('Pivottable ẨN'!$W520-MSFT!$O$4)/MSFT!$O$8</f>
        <v>-0.57275534273285567</v>
      </c>
      <c r="Y520" s="41">
        <v>45055.291666666664</v>
      </c>
      <c r="Z520" s="40">
        <v>28.557099999999998</v>
      </c>
      <c r="AA520" s="40">
        <v>28.571000000000002</v>
      </c>
      <c r="AB520" s="40">
        <v>28.972999999999999</v>
      </c>
      <c r="AC520" s="40">
        <v>28.45</v>
      </c>
      <c r="AD520" s="40">
        <v>28.899000000000001</v>
      </c>
      <c r="AE520" s="40">
        <f>('Pivottable ẨN'!$AF520-NVDA!$O$4)/NVDA!$O$8</f>
        <v>-0.7270361232685304</v>
      </c>
      <c r="AF520" s="40">
        <v>314869000</v>
      </c>
      <c r="AG520" s="41">
        <v>45055.291666666664</v>
      </c>
      <c r="AH520" s="40">
        <v>18.409500000000001</v>
      </c>
      <c r="AI520" s="40">
        <v>18.78</v>
      </c>
      <c r="AJ520" s="40">
        <v>18.818000000000001</v>
      </c>
      <c r="AK520" s="40">
        <v>18.564</v>
      </c>
      <c r="AL520" s="40">
        <v>18.564</v>
      </c>
      <c r="AM520" s="40">
        <f>('Pivottable ẨN'!$AN520-SONY!$O$4)/SONY!$O$8</f>
        <v>-1.7802853495346788E-2</v>
      </c>
      <c r="AN520" s="40">
        <v>4330000</v>
      </c>
    </row>
    <row r="521" spans="1:40">
      <c r="A521" s="93">
        <v>44568.291666666664</v>
      </c>
      <c r="B521" s="42">
        <v>169.39519999999999</v>
      </c>
      <c r="C521" s="42">
        <v>172.17</v>
      </c>
      <c r="D521" s="42">
        <v>174.14</v>
      </c>
      <c r="E521" s="42">
        <v>171.03</v>
      </c>
      <c r="F521" s="42">
        <v>172.89</v>
      </c>
      <c r="G521" s="42">
        <v>86709100</v>
      </c>
      <c r="H521" s="42">
        <f>('Pivottable ẨN'!$G521-AAPL!$O$4)/AAPL!$O$8</f>
        <v>-0.1008335796783926</v>
      </c>
      <c r="I521" s="43">
        <v>44568.291666666664</v>
      </c>
      <c r="J521" s="42">
        <v>49.563800000000001</v>
      </c>
      <c r="K521" s="42">
        <v>53.44</v>
      </c>
      <c r="L521" s="42">
        <v>54.39</v>
      </c>
      <c r="M521" s="42">
        <v>53.15</v>
      </c>
      <c r="N521" s="42">
        <v>54.19</v>
      </c>
      <c r="O521" s="42">
        <f>('Pivottable ẨN'!$P521-INTC!$O$4)/INTC!$O$8</f>
        <v>-0.35836727465919077</v>
      </c>
      <c r="P521" s="42">
        <v>30717200</v>
      </c>
      <c r="Q521" s="43">
        <v>44568.291666666664</v>
      </c>
      <c r="R521" s="42">
        <v>306.714</v>
      </c>
      <c r="S521" s="42">
        <v>314.04000000000002</v>
      </c>
      <c r="T521" s="42">
        <v>316.5</v>
      </c>
      <c r="U521" s="42">
        <v>310.08999999999997</v>
      </c>
      <c r="V521" s="42">
        <v>314.14999999999998</v>
      </c>
      <c r="W521" s="42">
        <v>32720000</v>
      </c>
      <c r="X521" s="42">
        <f>('Pivottable ẨN'!$W521-MSFT!$O$4)/MSFT!$O$8</f>
        <v>0.32223266361581321</v>
      </c>
      <c r="Y521" s="43">
        <v>44568.291666666664</v>
      </c>
      <c r="Z521" s="42">
        <v>27.203600000000002</v>
      </c>
      <c r="AA521" s="42">
        <v>27.247</v>
      </c>
      <c r="AB521" s="42">
        <v>28.422000000000001</v>
      </c>
      <c r="AC521" s="42">
        <v>27.056999999999999</v>
      </c>
      <c r="AD521" s="42">
        <v>28.140999999999998</v>
      </c>
      <c r="AE521" s="42">
        <f>('Pivottable ẨN'!$AF521-NVDA!$O$4)/NVDA!$O$8</f>
        <v>-0.21700500757461011</v>
      </c>
      <c r="AF521" s="42">
        <v>409939000</v>
      </c>
      <c r="AG521" s="43">
        <v>44568.291666666664</v>
      </c>
      <c r="AH521" s="42">
        <v>23.890999999999998</v>
      </c>
      <c r="AI521" s="42">
        <v>24.861999999999998</v>
      </c>
      <c r="AJ521" s="42">
        <v>25.148</v>
      </c>
      <c r="AK521" s="42">
        <v>24.66</v>
      </c>
      <c r="AL521" s="42">
        <v>25.1</v>
      </c>
      <c r="AM521" s="42">
        <f>('Pivottable ẨN'!$AN521-SONY!$O$4)/SONY!$O$8</f>
        <v>-0.62721526129536265</v>
      </c>
      <c r="AN521" s="42">
        <v>2874000</v>
      </c>
    </row>
    <row r="522" spans="1:40">
      <c r="A522" s="92">
        <v>44316.291666666664</v>
      </c>
      <c r="B522" s="40">
        <v>128.74090000000001</v>
      </c>
      <c r="C522" s="40">
        <v>131.46</v>
      </c>
      <c r="D522" s="40">
        <v>133.56</v>
      </c>
      <c r="E522" s="40">
        <v>131.07</v>
      </c>
      <c r="F522" s="40">
        <v>131.78</v>
      </c>
      <c r="G522" s="40">
        <v>109839500</v>
      </c>
      <c r="H522" s="40">
        <f>('Pivottable ẨN'!$G522-AAPL!$O$4)/AAPL!$O$8</f>
        <v>0.33502556093284108</v>
      </c>
      <c r="I522" s="41">
        <v>44316.291666666664</v>
      </c>
      <c r="J522" s="40">
        <v>52.324300000000001</v>
      </c>
      <c r="K522" s="40">
        <v>57.53</v>
      </c>
      <c r="L522" s="40">
        <v>58.43</v>
      </c>
      <c r="M522" s="40">
        <v>57.07</v>
      </c>
      <c r="N522" s="40">
        <v>57.61</v>
      </c>
      <c r="O522" s="40">
        <f>('Pivottable ẨN'!$P522-INTC!$O$4)/INTC!$O$8</f>
        <v>-0.35775081119444119</v>
      </c>
      <c r="P522" s="40">
        <v>30731800</v>
      </c>
      <c r="Q522" s="41">
        <v>44316.291666666664</v>
      </c>
      <c r="R522" s="40">
        <v>244.81219999999999</v>
      </c>
      <c r="S522" s="40">
        <v>252.18</v>
      </c>
      <c r="T522" s="40">
        <v>253.08</v>
      </c>
      <c r="U522" s="40">
        <v>249.6</v>
      </c>
      <c r="V522" s="40">
        <v>249.74</v>
      </c>
      <c r="W522" s="40">
        <v>30945100</v>
      </c>
      <c r="X522" s="40">
        <f>('Pivottable ẨN'!$W522-MSFT!$O$4)/MSFT!$O$8</f>
        <v>0.18263460641774551</v>
      </c>
      <c r="Y522" s="41">
        <v>44316.291666666664</v>
      </c>
      <c r="Z522" s="40">
        <v>14.9777</v>
      </c>
      <c r="AA522" s="40">
        <v>15.009499999999999</v>
      </c>
      <c r="AB522" s="40">
        <v>15.365</v>
      </c>
      <c r="AC522" s="40">
        <v>14.997</v>
      </c>
      <c r="AD522" s="40">
        <v>15.1745</v>
      </c>
      <c r="AE522" s="40">
        <f>('Pivottable ẨN'!$AF522-NVDA!$O$4)/NVDA!$O$8</f>
        <v>-1.3330273374837209</v>
      </c>
      <c r="AF522" s="40">
        <v>201912000</v>
      </c>
      <c r="AG522" s="41">
        <v>44316.291666666664</v>
      </c>
      <c r="AH522" s="40">
        <v>19.2056</v>
      </c>
      <c r="AI522" s="40">
        <v>20.032</v>
      </c>
      <c r="AJ522" s="40">
        <v>20.46</v>
      </c>
      <c r="AK522" s="40">
        <v>20</v>
      </c>
      <c r="AL522" s="40">
        <v>20.265999999999998</v>
      </c>
      <c r="AM522" s="40">
        <f>('Pivottable ẨN'!$AN522-SONY!$O$4)/SONY!$O$8</f>
        <v>0.43109467903591492</v>
      </c>
      <c r="AN522" s="40">
        <v>5402500</v>
      </c>
    </row>
    <row r="523" spans="1:40">
      <c r="A523" s="93">
        <v>45469.291666666664</v>
      </c>
      <c r="B523" s="42">
        <v>212.76939999999999</v>
      </c>
      <c r="C523" s="42">
        <v>213.25</v>
      </c>
      <c r="D523" s="42">
        <v>214.86</v>
      </c>
      <c r="E523" s="42">
        <v>210.64</v>
      </c>
      <c r="F523" s="42">
        <v>211.5</v>
      </c>
      <c r="G523" s="42">
        <v>66213200</v>
      </c>
      <c r="H523" s="42">
        <f>('Pivottable ẨN'!$G523-AAPL!$O$4)/AAPL!$O$8</f>
        <v>-0.4870493545916576</v>
      </c>
      <c r="I523" s="43">
        <v>45469.291666666664</v>
      </c>
      <c r="J523" s="42">
        <v>30.3475</v>
      </c>
      <c r="K523" s="42">
        <v>30.54</v>
      </c>
      <c r="L523" s="42">
        <v>30.68</v>
      </c>
      <c r="M523" s="42">
        <v>30.27</v>
      </c>
      <c r="N523" s="42">
        <v>30.64</v>
      </c>
      <c r="O523" s="42">
        <f>('Pivottable ẨN'!$P523-INTC!$O$4)/INTC!$O$8</f>
        <v>-0.35727790771463336</v>
      </c>
      <c r="P523" s="42">
        <v>30743000</v>
      </c>
      <c r="Q523" s="43">
        <v>45469.291666666664</v>
      </c>
      <c r="R523" s="42">
        <v>451.34649999999999</v>
      </c>
      <c r="S523" s="42">
        <v>452.16</v>
      </c>
      <c r="T523" s="42">
        <v>453.6</v>
      </c>
      <c r="U523" s="42">
        <v>448.19</v>
      </c>
      <c r="V523" s="42">
        <v>449</v>
      </c>
      <c r="W523" s="42">
        <v>16507000</v>
      </c>
      <c r="X523" s="42">
        <f>('Pivottable ẨN'!$W523-MSFT!$O$4)/MSFT!$O$8</f>
        <v>-0.95293962854277159</v>
      </c>
      <c r="Y523" s="43">
        <v>45469.291666666664</v>
      </c>
      <c r="Z523" s="42">
        <v>126.3892</v>
      </c>
      <c r="AA523" s="42">
        <v>126.4</v>
      </c>
      <c r="AB523" s="42">
        <v>128.12</v>
      </c>
      <c r="AC523" s="42">
        <v>122.6</v>
      </c>
      <c r="AD523" s="42">
        <v>126.13</v>
      </c>
      <c r="AE523" s="42">
        <f>('Pivottable ẨN'!$AF523-NVDA!$O$4)/NVDA!$O$8</f>
        <v>-0.46895243882994986</v>
      </c>
      <c r="AF523" s="42">
        <v>362975900</v>
      </c>
      <c r="AG523" s="43">
        <v>45469.291666666664</v>
      </c>
      <c r="AH523" s="42">
        <v>16.571999999999999</v>
      </c>
      <c r="AI523" s="42">
        <v>16.571999999999999</v>
      </c>
      <c r="AJ523" s="42">
        <v>16.591999999999999</v>
      </c>
      <c r="AK523" s="42">
        <v>16.443999999999999</v>
      </c>
      <c r="AL523" s="42">
        <v>16.512</v>
      </c>
      <c r="AM523" s="42">
        <f>('Pivottable ẨN'!$AN523-SONY!$O$4)/SONY!$O$8</f>
        <v>-3.4963505088616467E-2</v>
      </c>
      <c r="AN523" s="42">
        <v>4289000</v>
      </c>
    </row>
    <row r="524" spans="1:40">
      <c r="A524" s="92">
        <v>43857.291666666664</v>
      </c>
      <c r="B524" s="40">
        <v>74.880399999999995</v>
      </c>
      <c r="C524" s="40">
        <v>77.237499999999997</v>
      </c>
      <c r="D524" s="40">
        <v>77.942499999999995</v>
      </c>
      <c r="E524" s="40">
        <v>76.22</v>
      </c>
      <c r="F524" s="40">
        <v>77.515000000000001</v>
      </c>
      <c r="G524" s="40">
        <v>161940000</v>
      </c>
      <c r="H524" s="40">
        <f>('Pivottable ẨN'!$G524-AAPL!$O$4)/AAPL!$O$8</f>
        <v>1.3167845947331895</v>
      </c>
      <c r="I524" s="41">
        <v>43857.291666666664</v>
      </c>
      <c r="J524" s="40">
        <v>57.944600000000001</v>
      </c>
      <c r="K524" s="40">
        <v>65.69</v>
      </c>
      <c r="L524" s="40">
        <v>67.42</v>
      </c>
      <c r="M524" s="40">
        <v>65.599999999999994</v>
      </c>
      <c r="N524" s="40">
        <v>66.72</v>
      </c>
      <c r="O524" s="40">
        <f>('Pivottable ẨN'!$P524-INTC!$O$4)/INTC!$O$8</f>
        <v>-0.3563912136899936</v>
      </c>
      <c r="P524" s="40">
        <v>30764000</v>
      </c>
      <c r="Q524" s="41">
        <v>43857.291666666664</v>
      </c>
      <c r="R524" s="40">
        <v>155.5291</v>
      </c>
      <c r="S524" s="40">
        <v>162.28</v>
      </c>
      <c r="T524" s="40">
        <v>163.38</v>
      </c>
      <c r="U524" s="40">
        <v>160.19999999999999</v>
      </c>
      <c r="V524" s="40">
        <v>161.15</v>
      </c>
      <c r="W524" s="40">
        <v>32078100</v>
      </c>
      <c r="X524" s="40">
        <f>('Pivottable ẨN'!$W524-MSFT!$O$4)/MSFT!$O$8</f>
        <v>0.27174644303130724</v>
      </c>
      <c r="Y524" s="41">
        <v>43857.291666666664</v>
      </c>
      <c r="Z524" s="40">
        <v>5.9802999999999997</v>
      </c>
      <c r="AA524" s="40">
        <v>6.0049999999999999</v>
      </c>
      <c r="AB524" s="40">
        <v>6.0563000000000002</v>
      </c>
      <c r="AC524" s="40">
        <v>5.8056999999999999</v>
      </c>
      <c r="AD524" s="40">
        <v>5.9560000000000004</v>
      </c>
      <c r="AE524" s="40">
        <f>('Pivottable ẨN'!$AF524-NVDA!$O$4)/NVDA!$O$8</f>
        <v>0.1080855101250269</v>
      </c>
      <c r="AF524" s="40">
        <v>470536000</v>
      </c>
      <c r="AG524" s="41">
        <v>43857.291666666664</v>
      </c>
      <c r="AH524" s="40">
        <v>13.5448</v>
      </c>
      <c r="AI524" s="40">
        <v>14.262</v>
      </c>
      <c r="AJ524" s="40">
        <v>14.34</v>
      </c>
      <c r="AK524" s="40">
        <v>14.23</v>
      </c>
      <c r="AL524" s="40">
        <v>14.288</v>
      </c>
      <c r="AM524" s="40">
        <f>('Pivottable ẨN'!$AN524-SONY!$O$4)/SONY!$O$8</f>
        <v>0.82202269338015588</v>
      </c>
      <c r="AN524" s="40">
        <v>6336500</v>
      </c>
    </row>
    <row r="525" spans="1:40">
      <c r="A525" s="93">
        <v>44760.291666666664</v>
      </c>
      <c r="B525" s="42">
        <v>145.09700000000001</v>
      </c>
      <c r="C525" s="42">
        <v>147.07</v>
      </c>
      <c r="D525" s="42">
        <v>151.57</v>
      </c>
      <c r="E525" s="42">
        <v>146.69999999999999</v>
      </c>
      <c r="F525" s="42">
        <v>150.74</v>
      </c>
      <c r="G525" s="42">
        <v>81420900</v>
      </c>
      <c r="H525" s="42">
        <f>('Pivottable ẨN'!$G525-AAPL!$O$4)/AAPL!$O$8</f>
        <v>-0.20048210747645601</v>
      </c>
      <c r="I525" s="43">
        <v>44760.291666666664</v>
      </c>
      <c r="J525" s="42">
        <v>36.4617</v>
      </c>
      <c r="K525" s="42">
        <v>38.71</v>
      </c>
      <c r="L525" s="42">
        <v>39.340000000000003</v>
      </c>
      <c r="M525" s="42">
        <v>38.53</v>
      </c>
      <c r="N525" s="42">
        <v>39.1</v>
      </c>
      <c r="O525" s="42">
        <f>('Pivottable ẨN'!$P525-INTC!$O$4)/INTC!$O$8</f>
        <v>-0.35426314803085823</v>
      </c>
      <c r="P525" s="42">
        <v>30814400</v>
      </c>
      <c r="Q525" s="43">
        <v>44760.291666666664</v>
      </c>
      <c r="R525" s="42">
        <v>249.4118</v>
      </c>
      <c r="S525" s="42">
        <v>254.25</v>
      </c>
      <c r="T525" s="42">
        <v>260.83999999999997</v>
      </c>
      <c r="U525" s="42">
        <v>253.3</v>
      </c>
      <c r="V525" s="42">
        <v>259.75</v>
      </c>
      <c r="W525" s="42">
        <v>20975000</v>
      </c>
      <c r="X525" s="42">
        <f>('Pivottable ẨN'!$W525-MSFT!$O$4)/MSFT!$O$8</f>
        <v>-0.60152596041444506</v>
      </c>
      <c r="Y525" s="43">
        <v>44760.291666666664</v>
      </c>
      <c r="Z525" s="42">
        <v>16.081499999999998</v>
      </c>
      <c r="AA525" s="42">
        <v>16.100999999999999</v>
      </c>
      <c r="AB525" s="42">
        <v>16.896999999999998</v>
      </c>
      <c r="AC525" s="42">
        <v>16.001999999999999</v>
      </c>
      <c r="AD525" s="42">
        <v>16.302</v>
      </c>
      <c r="AE525" s="42">
        <f>('Pivottable ẨN'!$AF525-NVDA!$O$4)/NVDA!$O$8</f>
        <v>1.1809426948056398</v>
      </c>
      <c r="AF525" s="42">
        <v>670517000</v>
      </c>
      <c r="AG525" s="43">
        <v>44760.291666666664</v>
      </c>
      <c r="AH525" s="42">
        <v>16.003299999999999</v>
      </c>
      <c r="AI525" s="42">
        <v>16.442</v>
      </c>
      <c r="AJ525" s="42">
        <v>16.7</v>
      </c>
      <c r="AK525" s="42">
        <v>16.41</v>
      </c>
      <c r="AL525" s="42">
        <v>16.452000000000002</v>
      </c>
      <c r="AM525" s="42">
        <f>('Pivottable ẨN'!$AN525-SONY!$O$4)/SONY!$O$8</f>
        <v>-0.52508845669151383</v>
      </c>
      <c r="AN525" s="42">
        <v>3118000</v>
      </c>
    </row>
    <row r="526" spans="1:40">
      <c r="A526" s="92">
        <v>45054.291666666664</v>
      </c>
      <c r="B526" s="40">
        <v>171.95660000000001</v>
      </c>
      <c r="C526" s="40">
        <v>173.5</v>
      </c>
      <c r="D526" s="40">
        <v>173.85</v>
      </c>
      <c r="E526" s="40">
        <v>172.11</v>
      </c>
      <c r="F526" s="40">
        <v>172.48</v>
      </c>
      <c r="G526" s="40">
        <v>55962800</v>
      </c>
      <c r="H526" s="40">
        <f>('Pivottable ẨN'!$G526-AAPL!$O$4)/AAPL!$O$8</f>
        <v>-0.68020340877668639</v>
      </c>
      <c r="I526" s="41">
        <v>45054.291666666664</v>
      </c>
      <c r="J526" s="40">
        <v>30.1553</v>
      </c>
      <c r="K526" s="40">
        <v>30.77</v>
      </c>
      <c r="L526" s="40">
        <v>30.84</v>
      </c>
      <c r="M526" s="40">
        <v>30.39</v>
      </c>
      <c r="N526" s="40">
        <v>30.7</v>
      </c>
      <c r="O526" s="40">
        <f>('Pivottable ẨN'!$P526-INTC!$O$4)/INTC!$O$8</f>
        <v>-0.35137505892203164</v>
      </c>
      <c r="P526" s="40">
        <v>30882800</v>
      </c>
      <c r="Q526" s="41">
        <v>45054.291666666664</v>
      </c>
      <c r="R526" s="40">
        <v>305.03649999999999</v>
      </c>
      <c r="S526" s="40">
        <v>308.64999999999998</v>
      </c>
      <c r="T526" s="40">
        <v>310.2</v>
      </c>
      <c r="U526" s="40">
        <v>306.08999999999997</v>
      </c>
      <c r="V526" s="40">
        <v>310.13</v>
      </c>
      <c r="W526" s="40">
        <v>21318600</v>
      </c>
      <c r="X526" s="40">
        <f>('Pivottable ẨN'!$W526-MSFT!$O$4)/MSFT!$O$8</f>
        <v>-0.57450139990215932</v>
      </c>
      <c r="Y526" s="41">
        <v>45054.291666666664</v>
      </c>
      <c r="Z526" s="40">
        <v>29.136800000000001</v>
      </c>
      <c r="AA526" s="40">
        <v>29.151</v>
      </c>
      <c r="AB526" s="40">
        <v>29.22</v>
      </c>
      <c r="AC526" s="40">
        <v>28.35</v>
      </c>
      <c r="AD526" s="40">
        <v>28.521999999999998</v>
      </c>
      <c r="AE526" s="40">
        <f>('Pivottable ẨN'!$AF526-NVDA!$O$4)/NVDA!$O$8</f>
        <v>-0.5655021283853503</v>
      </c>
      <c r="AF526" s="40">
        <v>344979000</v>
      </c>
      <c r="AG526" s="41">
        <v>45054.291666666664</v>
      </c>
      <c r="AH526" s="40">
        <v>18.123200000000001</v>
      </c>
      <c r="AI526" s="40">
        <v>18.488</v>
      </c>
      <c r="AJ526" s="40">
        <v>18.5</v>
      </c>
      <c r="AK526" s="40">
        <v>18.36</v>
      </c>
      <c r="AL526" s="40">
        <v>18.454000000000001</v>
      </c>
      <c r="AM526" s="40">
        <f>('Pivottable ẨN'!$AN526-SONY!$O$4)/SONY!$O$8</f>
        <v>0.32185248230802743</v>
      </c>
      <c r="AN526" s="40">
        <v>5141500</v>
      </c>
    </row>
    <row r="527" spans="1:40">
      <c r="A527" s="93">
        <v>44148.291666666664</v>
      </c>
      <c r="B527" s="42">
        <v>116.619</v>
      </c>
      <c r="C527" s="42">
        <v>119.26</v>
      </c>
      <c r="D527" s="42">
        <v>119.67</v>
      </c>
      <c r="E527" s="42">
        <v>117.87</v>
      </c>
      <c r="F527" s="42">
        <v>119.44</v>
      </c>
      <c r="G527" s="42">
        <v>81581900</v>
      </c>
      <c r="H527" s="42">
        <f>('Pivottable ẨN'!$G527-AAPL!$O$4)/AAPL!$O$8</f>
        <v>-0.19744829389612845</v>
      </c>
      <c r="I527" s="43">
        <v>44148.291666666664</v>
      </c>
      <c r="J527" s="42">
        <v>41.097000000000001</v>
      </c>
      <c r="K527" s="42">
        <v>45.46</v>
      </c>
      <c r="L527" s="42">
        <v>45.58</v>
      </c>
      <c r="M527" s="42">
        <v>44.97</v>
      </c>
      <c r="N527" s="42">
        <v>44.99</v>
      </c>
      <c r="O527" s="42">
        <f>('Pivottable ẨN'!$P527-INTC!$O$4)/INTC!$O$8</f>
        <v>-0.35129483422456426</v>
      </c>
      <c r="P527" s="42">
        <v>30884700</v>
      </c>
      <c r="Q527" s="43">
        <v>44148.291666666664</v>
      </c>
      <c r="R527" s="42">
        <v>209.15379999999999</v>
      </c>
      <c r="S527" s="42">
        <v>216.51</v>
      </c>
      <c r="T527" s="42">
        <v>217.42</v>
      </c>
      <c r="U527" s="42">
        <v>214.16</v>
      </c>
      <c r="V527" s="42">
        <v>216.36</v>
      </c>
      <c r="W527" s="42">
        <v>18621100</v>
      </c>
      <c r="X527" s="42">
        <f>('Pivottable ẨN'!$W527-MSFT!$O$4)/MSFT!$O$8</f>
        <v>-0.78666307621732501</v>
      </c>
      <c r="Y527" s="43">
        <v>44148.291666666664</v>
      </c>
      <c r="Z527" s="42">
        <v>13.260300000000001</v>
      </c>
      <c r="AA527" s="42">
        <v>13.297000000000001</v>
      </c>
      <c r="AB527" s="42">
        <v>13.668699999999999</v>
      </c>
      <c r="AC527" s="42">
        <v>13.059200000000001</v>
      </c>
      <c r="AD527" s="42">
        <v>13.6272</v>
      </c>
      <c r="AE527" s="42">
        <f>('Pivottable ẨN'!$AF527-NVDA!$O$4)/NVDA!$O$8</f>
        <v>-0.55835085587856581</v>
      </c>
      <c r="AF527" s="42">
        <v>346312000</v>
      </c>
      <c r="AG527" s="43">
        <v>44148.291666666664</v>
      </c>
      <c r="AH527" s="42">
        <v>17.159199999999998</v>
      </c>
      <c r="AI527" s="42">
        <v>17.943999999999999</v>
      </c>
      <c r="AJ527" s="42">
        <v>18.010000000000002</v>
      </c>
      <c r="AK527" s="42">
        <v>17.707999999999998</v>
      </c>
      <c r="AL527" s="42">
        <v>17.794</v>
      </c>
      <c r="AM527" s="42">
        <f>('Pivottable ẨN'!$AN527-SONY!$O$4)/SONY!$O$8</f>
        <v>0.46123045744360802</v>
      </c>
      <c r="AN527" s="42">
        <v>5474500</v>
      </c>
    </row>
    <row r="528" spans="1:40">
      <c r="A528" s="92">
        <v>43858.291666666664</v>
      </c>
      <c r="B528" s="40">
        <v>76.998699999999999</v>
      </c>
      <c r="C528" s="40">
        <v>79.422499999999999</v>
      </c>
      <c r="D528" s="40">
        <v>79.599999999999994</v>
      </c>
      <c r="E528" s="40">
        <v>78.047499999999999</v>
      </c>
      <c r="F528" s="40">
        <v>78.150000000000006</v>
      </c>
      <c r="G528" s="40">
        <v>162234000</v>
      </c>
      <c r="H528" s="40">
        <f>('Pivottable ẨN'!$G528-AAPL!$O$4)/AAPL!$O$8</f>
        <v>1.3223246021407442</v>
      </c>
      <c r="I528" s="41">
        <v>43858.291666666664</v>
      </c>
      <c r="J528" s="40">
        <v>59.373600000000003</v>
      </c>
      <c r="K528" s="40">
        <v>67.31</v>
      </c>
      <c r="L528" s="40">
        <v>67.58</v>
      </c>
      <c r="M528" s="40">
        <v>65.94</v>
      </c>
      <c r="N528" s="40">
        <v>66.5</v>
      </c>
      <c r="O528" s="40">
        <f>('Pivottable ẨN'!$P528-INTC!$O$4)/INTC!$O$8</f>
        <v>-0.34999857200759088</v>
      </c>
      <c r="P528" s="40">
        <v>30915400</v>
      </c>
      <c r="Q528" s="41">
        <v>43858.291666666664</v>
      </c>
      <c r="R528" s="40">
        <v>158.57689999999999</v>
      </c>
      <c r="S528" s="40">
        <v>165.46</v>
      </c>
      <c r="T528" s="40">
        <v>165.76</v>
      </c>
      <c r="U528" s="40">
        <v>163.07</v>
      </c>
      <c r="V528" s="40">
        <v>163.78</v>
      </c>
      <c r="W528" s="40">
        <v>24899900</v>
      </c>
      <c r="X528" s="40">
        <f>('Pivottable ẨN'!$W528-MSFT!$O$4)/MSFT!$O$8</f>
        <v>-0.29282777195498483</v>
      </c>
      <c r="Y528" s="41">
        <v>43858.291666666664</v>
      </c>
      <c r="Z528" s="40">
        <v>6.1738</v>
      </c>
      <c r="AA528" s="40">
        <v>6.1993</v>
      </c>
      <c r="AB528" s="40">
        <v>6.2317999999999998</v>
      </c>
      <c r="AC528" s="40">
        <v>6.0176999999999996</v>
      </c>
      <c r="AD528" s="40">
        <v>6.0712000000000002</v>
      </c>
      <c r="AE528" s="40">
        <f>('Pivottable ẨN'!$AF528-NVDA!$O$4)/NVDA!$O$8</f>
        <v>-0.7479212724575115</v>
      </c>
      <c r="AF528" s="40">
        <v>310976000</v>
      </c>
      <c r="AG528" s="41">
        <v>43858.291666666664</v>
      </c>
      <c r="AH528" s="40">
        <v>13.6797</v>
      </c>
      <c r="AI528" s="40">
        <v>14.404</v>
      </c>
      <c r="AJ528" s="40">
        <v>14.442</v>
      </c>
      <c r="AK528" s="40">
        <v>14.27</v>
      </c>
      <c r="AL528" s="40">
        <v>14.34</v>
      </c>
      <c r="AM528" s="40">
        <f>('Pivottable ẨN'!$AN528-SONY!$O$4)/SONY!$O$8</f>
        <v>-0.129556365090542</v>
      </c>
      <c r="AN528" s="40">
        <v>4063000</v>
      </c>
    </row>
    <row r="529" spans="1:40">
      <c r="A529" s="93">
        <v>44516.291666666664</v>
      </c>
      <c r="B529" s="42">
        <v>148.56639999999999</v>
      </c>
      <c r="C529" s="42">
        <v>151</v>
      </c>
      <c r="D529" s="42">
        <v>151.49</v>
      </c>
      <c r="E529" s="42">
        <v>149.34</v>
      </c>
      <c r="F529" s="42">
        <v>149.94</v>
      </c>
      <c r="G529" s="42">
        <v>59256200</v>
      </c>
      <c r="H529" s="42">
        <f>('Pivottable ẨN'!$G529-AAPL!$O$4)/AAPL!$O$8</f>
        <v>-0.61814401967450749</v>
      </c>
      <c r="I529" s="43">
        <v>44516.291666666664</v>
      </c>
      <c r="J529" s="42">
        <v>46.939100000000003</v>
      </c>
      <c r="K529" s="42">
        <v>50.61</v>
      </c>
      <c r="L529" s="42">
        <v>51.15</v>
      </c>
      <c r="M529" s="42">
        <v>50.34</v>
      </c>
      <c r="N529" s="42">
        <v>50.37</v>
      </c>
      <c r="O529" s="42">
        <f>('Pivottable ẨN'!$P529-INTC!$O$4)/INTC!$O$8</f>
        <v>-0.34947500029780365</v>
      </c>
      <c r="P529" s="42">
        <v>30927800</v>
      </c>
      <c r="Q529" s="43">
        <v>44516.291666666664</v>
      </c>
      <c r="R529" s="42">
        <v>330.98430000000002</v>
      </c>
      <c r="S529" s="42">
        <v>339.51</v>
      </c>
      <c r="T529" s="42">
        <v>340.67</v>
      </c>
      <c r="U529" s="42">
        <v>335.51</v>
      </c>
      <c r="V529" s="42">
        <v>335.68</v>
      </c>
      <c r="W529" s="42">
        <v>20886800</v>
      </c>
      <c r="X529" s="42">
        <f>('Pivottable ẨN'!$W529-MSFT!$O$4)/MSFT!$O$8</f>
        <v>-0.60846299835735429</v>
      </c>
      <c r="Y529" s="43">
        <v>44516.291666666664</v>
      </c>
      <c r="Z529" s="42">
        <v>30.151199999999999</v>
      </c>
      <c r="AA529" s="42">
        <v>30.202999999999999</v>
      </c>
      <c r="AB529" s="42">
        <v>30.39</v>
      </c>
      <c r="AC529" s="42">
        <v>29.706</v>
      </c>
      <c r="AD529" s="42">
        <v>29.759</v>
      </c>
      <c r="AE529" s="42">
        <f>('Pivottable ẨN'!$AF529-NVDA!$O$4)/NVDA!$O$8</f>
        <v>-0.99734134851559231</v>
      </c>
      <c r="AF529" s="42">
        <v>264484000</v>
      </c>
      <c r="AG529" s="43">
        <v>44516.291666666664</v>
      </c>
      <c r="AH529" s="42">
        <v>24.039000000000001</v>
      </c>
      <c r="AI529" s="42">
        <v>25.015999999999998</v>
      </c>
      <c r="AJ529" s="42">
        <v>25.085999999999999</v>
      </c>
      <c r="AK529" s="42">
        <v>24.841999999999999</v>
      </c>
      <c r="AL529" s="42">
        <v>24.88</v>
      </c>
      <c r="AM529" s="42">
        <f>('Pivottable ẨN'!$AN529-SONY!$O$4)/SONY!$O$8</f>
        <v>-0.755710872005943</v>
      </c>
      <c r="AN529" s="42">
        <v>2567000</v>
      </c>
    </row>
    <row r="530" spans="1:40">
      <c r="A530" s="92">
        <v>44924.291666666664</v>
      </c>
      <c r="B530" s="40">
        <v>128.2612</v>
      </c>
      <c r="C530" s="40">
        <v>129.61000000000001</v>
      </c>
      <c r="D530" s="40">
        <v>130.47999999999999</v>
      </c>
      <c r="E530" s="40">
        <v>127.73</v>
      </c>
      <c r="F530" s="40">
        <v>127.99</v>
      </c>
      <c r="G530" s="40">
        <v>75703700</v>
      </c>
      <c r="H530" s="40">
        <f>('Pivottable ẨN'!$G530-AAPL!$O$4)/AAPL!$O$8</f>
        <v>-0.30821452363452267</v>
      </c>
      <c r="I530" s="41">
        <v>44924.291666666664</v>
      </c>
      <c r="J530" s="40">
        <v>25.273700000000002</v>
      </c>
      <c r="K530" s="40">
        <v>26.21</v>
      </c>
      <c r="L530" s="40">
        <v>26.29</v>
      </c>
      <c r="M530" s="40">
        <v>25.75</v>
      </c>
      <c r="N530" s="40">
        <v>25.77</v>
      </c>
      <c r="O530" s="40">
        <f>('Pivottable ẨN'!$P530-INTC!$O$4)/INTC!$O$8</f>
        <v>-0.34875720037309527</v>
      </c>
      <c r="P530" s="40">
        <v>30944800</v>
      </c>
      <c r="Q530" s="41">
        <v>44924.291666666664</v>
      </c>
      <c r="R530" s="40">
        <v>237.5932</v>
      </c>
      <c r="S530" s="40">
        <v>241.01</v>
      </c>
      <c r="T530" s="40">
        <v>241.92</v>
      </c>
      <c r="U530" s="40">
        <v>235.65</v>
      </c>
      <c r="V530" s="40">
        <v>235.65</v>
      </c>
      <c r="W530" s="40">
        <v>19770700</v>
      </c>
      <c r="X530" s="40">
        <f>('Pivottable ẨN'!$W530-MSFT!$O$4)/MSFT!$O$8</f>
        <v>-0.69624562928797773</v>
      </c>
      <c r="Y530" s="41">
        <v>44924.291666666664</v>
      </c>
      <c r="Z530" s="40">
        <v>14.593400000000001</v>
      </c>
      <c r="AA530" s="40">
        <v>14.603</v>
      </c>
      <c r="AB530" s="40">
        <v>14.683</v>
      </c>
      <c r="AC530" s="40">
        <v>14.227</v>
      </c>
      <c r="AD530" s="40">
        <v>14.401999999999999</v>
      </c>
      <c r="AE530" s="40">
        <f>('Pivottable ẨN'!$AF530-NVDA!$O$4)/NVDA!$O$8</f>
        <v>-0.51215460114794265</v>
      </c>
      <c r="AF530" s="40">
        <v>354923000</v>
      </c>
      <c r="AG530" s="41">
        <v>44924.291666666664</v>
      </c>
      <c r="AH530" s="40">
        <v>14.9864</v>
      </c>
      <c r="AI530" s="40">
        <v>15.337999999999999</v>
      </c>
      <c r="AJ530" s="40">
        <v>15.366</v>
      </c>
      <c r="AK530" s="40">
        <v>15.144</v>
      </c>
      <c r="AL530" s="40">
        <v>15.146000000000001</v>
      </c>
      <c r="AM530" s="40">
        <f>('Pivottable ẨN'!$AN530-SONY!$O$4)/SONY!$O$8</f>
        <v>-0.62784309001218963</v>
      </c>
      <c r="AN530" s="40">
        <v>2872500</v>
      </c>
    </row>
    <row r="531" spans="1:40">
      <c r="A531" s="93">
        <v>45148.291666666664</v>
      </c>
      <c r="B531" s="42">
        <v>176.63079999999999</v>
      </c>
      <c r="C531" s="42">
        <v>177.97</v>
      </c>
      <c r="D531" s="42">
        <v>180.75</v>
      </c>
      <c r="E531" s="42">
        <v>177.6</v>
      </c>
      <c r="F531" s="42">
        <v>179.48</v>
      </c>
      <c r="G531" s="42">
        <v>54686900</v>
      </c>
      <c r="H531" s="42">
        <f>('Pivottable ẨN'!$G531-AAPL!$O$4)/AAPL!$O$8</f>
        <v>-0.70424591031171702</v>
      </c>
      <c r="I531" s="43">
        <v>45148.291666666664</v>
      </c>
      <c r="J531" s="42">
        <v>34.109499999999997</v>
      </c>
      <c r="K531" s="42">
        <v>34.68</v>
      </c>
      <c r="L531" s="42">
        <v>35.090000000000003</v>
      </c>
      <c r="M531" s="42">
        <v>34.479999999999997</v>
      </c>
      <c r="N531" s="42">
        <v>34.700000000000003</v>
      </c>
      <c r="O531" s="42">
        <f>('Pivottable ẨN'!$P531-INTC!$O$4)/INTC!$O$8</f>
        <v>-0.34822940631080973</v>
      </c>
      <c r="P531" s="42">
        <v>30957300</v>
      </c>
      <c r="Q531" s="43">
        <v>45148.291666666664</v>
      </c>
      <c r="R531" s="42">
        <v>319.84699999999998</v>
      </c>
      <c r="S531" s="42">
        <v>322.93</v>
      </c>
      <c r="T531" s="42">
        <v>328.26</v>
      </c>
      <c r="U531" s="42">
        <v>321.18</v>
      </c>
      <c r="V531" s="42">
        <v>326.02</v>
      </c>
      <c r="W531" s="42">
        <v>20113700</v>
      </c>
      <c r="X531" s="42">
        <f>('Pivottable ẨN'!$W531-MSFT!$O$4)/MSFT!$O$8</f>
        <v>-0.66926825950999735</v>
      </c>
      <c r="Y531" s="43">
        <v>45148.291666666664</v>
      </c>
      <c r="Z531" s="42">
        <v>42.371699999999997</v>
      </c>
      <c r="AA531" s="42">
        <v>42.387999999999998</v>
      </c>
      <c r="AB531" s="42">
        <v>43.573999999999998</v>
      </c>
      <c r="AC531" s="42">
        <v>41.835000000000001</v>
      </c>
      <c r="AD531" s="42">
        <v>42.16</v>
      </c>
      <c r="AE531" s="42">
        <f>('Pivottable ẨN'!$AF531-NVDA!$O$4)/NVDA!$O$8</f>
        <v>0.22701766331550255</v>
      </c>
      <c r="AF531" s="42">
        <v>492705000</v>
      </c>
      <c r="AG531" s="43">
        <v>45148.291666666664</v>
      </c>
      <c r="AH531" s="42">
        <v>16.750900000000001</v>
      </c>
      <c r="AI531" s="42">
        <v>17.088000000000001</v>
      </c>
      <c r="AJ531" s="42">
        <v>17.399999999999999</v>
      </c>
      <c r="AK531" s="42">
        <v>17.062000000000001</v>
      </c>
      <c r="AL531" s="42">
        <v>17.39</v>
      </c>
      <c r="AM531" s="42">
        <f>('Pivottable ẨN'!$AN531-SONY!$O$4)/SONY!$O$8</f>
        <v>1.5383752592796938</v>
      </c>
      <c r="AN531" s="42">
        <v>8048000</v>
      </c>
    </row>
    <row r="532" spans="1:40">
      <c r="A532" s="92">
        <v>44925.291666666664</v>
      </c>
      <c r="B532" s="40">
        <v>128.5779</v>
      </c>
      <c r="C532" s="40">
        <v>129.93</v>
      </c>
      <c r="D532" s="40">
        <v>129.94999999999999</v>
      </c>
      <c r="E532" s="40">
        <v>127.43</v>
      </c>
      <c r="F532" s="40">
        <v>128.41</v>
      </c>
      <c r="G532" s="40">
        <v>77034200</v>
      </c>
      <c r="H532" s="40">
        <f>('Pivottable ẨN'!$G532-AAPL!$O$4)/AAPL!$O$8</f>
        <v>-0.28314316358094616</v>
      </c>
      <c r="I532" s="41">
        <v>44925.291666666664</v>
      </c>
      <c r="J532" s="40">
        <v>25.485900000000001</v>
      </c>
      <c r="K532" s="40">
        <v>26.43</v>
      </c>
      <c r="L532" s="40">
        <v>26.46</v>
      </c>
      <c r="M532" s="40">
        <v>25.8</v>
      </c>
      <c r="N532" s="40">
        <v>25.9</v>
      </c>
      <c r="O532" s="40">
        <f>('Pivottable ẨN'!$P532-INTC!$O$4)/INTC!$O$8</f>
        <v>-0.34515553369205859</v>
      </c>
      <c r="P532" s="40">
        <v>31030100</v>
      </c>
      <c r="Q532" s="41">
        <v>44925.291666666664</v>
      </c>
      <c r="R532" s="40">
        <v>236.42009999999999</v>
      </c>
      <c r="S532" s="40">
        <v>239.82</v>
      </c>
      <c r="T532" s="40">
        <v>239.96</v>
      </c>
      <c r="U532" s="40">
        <v>236.66</v>
      </c>
      <c r="V532" s="40">
        <v>238.21</v>
      </c>
      <c r="W532" s="40">
        <v>21938500</v>
      </c>
      <c r="X532" s="40">
        <f>('Pivottable ẨN'!$W532-MSFT!$O$4)/MSFT!$O$8</f>
        <v>-0.52574550624218852</v>
      </c>
      <c r="Y532" s="41">
        <v>44925.291666666664</v>
      </c>
      <c r="Z532" s="40">
        <v>14.6044</v>
      </c>
      <c r="AA532" s="40">
        <v>14.614000000000001</v>
      </c>
      <c r="AB532" s="40">
        <v>14.629</v>
      </c>
      <c r="AC532" s="40">
        <v>14.233000000000001</v>
      </c>
      <c r="AD532" s="40">
        <v>14.334</v>
      </c>
      <c r="AE532" s="40">
        <f>('Pivottable ẨN'!$AF532-NVDA!$O$4)/NVDA!$O$8</f>
        <v>-0.75052856310889726</v>
      </c>
      <c r="AF532" s="40">
        <v>310490000</v>
      </c>
      <c r="AG532" s="41">
        <v>44925.291666666664</v>
      </c>
      <c r="AH532" s="40">
        <v>14.9063</v>
      </c>
      <c r="AI532" s="40">
        <v>15.256</v>
      </c>
      <c r="AJ532" s="40">
        <v>15.263999999999999</v>
      </c>
      <c r="AK532" s="40">
        <v>15.086</v>
      </c>
      <c r="AL532" s="40">
        <v>15.114000000000001</v>
      </c>
      <c r="AM532" s="40">
        <f>('Pivottable ẨN'!$AN532-SONY!$O$4)/SONY!$O$8</f>
        <v>-0.96477783470931378</v>
      </c>
      <c r="AN532" s="40">
        <v>2067500</v>
      </c>
    </row>
    <row r="533" spans="1:40">
      <c r="A533" s="93">
        <v>44140.291666666664</v>
      </c>
      <c r="B533" s="42">
        <v>116.1936</v>
      </c>
      <c r="C533" s="42">
        <v>119.03</v>
      </c>
      <c r="D533" s="42">
        <v>119.62</v>
      </c>
      <c r="E533" s="42">
        <v>116.87</v>
      </c>
      <c r="F533" s="42">
        <v>117.95</v>
      </c>
      <c r="G533" s="42">
        <v>126387100</v>
      </c>
      <c r="H533" s="42">
        <f>('Pivottable ẨN'!$G533-AAPL!$O$4)/AAPL!$O$8</f>
        <v>0.64684129759016007</v>
      </c>
      <c r="I533" s="43">
        <v>44140.291666666664</v>
      </c>
      <c r="J533" s="42">
        <v>41.295900000000003</v>
      </c>
      <c r="K533" s="42">
        <v>45.68</v>
      </c>
      <c r="L533" s="42">
        <v>46.38</v>
      </c>
      <c r="M533" s="42">
        <v>45.53</v>
      </c>
      <c r="N533" s="42">
        <v>46.15</v>
      </c>
      <c r="O533" s="42">
        <f>('Pivottable ẨN'!$P533-INTC!$O$4)/INTC!$O$8</f>
        <v>-0.34206899401581264</v>
      </c>
      <c r="P533" s="42">
        <v>31103200</v>
      </c>
      <c r="Q533" s="43">
        <v>44140.291666666664</v>
      </c>
      <c r="R533" s="42">
        <v>215.70339999999999</v>
      </c>
      <c r="S533" s="42">
        <v>223.29</v>
      </c>
      <c r="T533" s="42">
        <v>224.12</v>
      </c>
      <c r="U533" s="42">
        <v>221.15</v>
      </c>
      <c r="V533" s="42">
        <v>222.04</v>
      </c>
      <c r="W533" s="42">
        <v>36080100</v>
      </c>
      <c r="X533" s="42">
        <f>('Pivottable ẨN'!$W533-MSFT!$O$4)/MSFT!$O$8</f>
        <v>0.58650864084902488</v>
      </c>
      <c r="Y533" s="43">
        <v>44140.291666666664</v>
      </c>
      <c r="Z533" s="42">
        <v>14.121</v>
      </c>
      <c r="AA533" s="42">
        <v>14.16</v>
      </c>
      <c r="AB533" s="42">
        <v>14.339</v>
      </c>
      <c r="AC533" s="42">
        <v>13.991</v>
      </c>
      <c r="AD533" s="42">
        <v>14.1625</v>
      </c>
      <c r="AE533" s="42">
        <f>('Pivottable ẨN'!$AF533-NVDA!$O$4)/NVDA!$O$8</f>
        <v>-0.70472393845553982</v>
      </c>
      <c r="AF533" s="42">
        <v>319028000</v>
      </c>
      <c r="AG533" s="43">
        <v>44140.291666666664</v>
      </c>
      <c r="AH533" s="42">
        <v>17.287299999999998</v>
      </c>
      <c r="AI533" s="42">
        <v>18.077999999999999</v>
      </c>
      <c r="AJ533" s="42">
        <v>18.175999999999998</v>
      </c>
      <c r="AK533" s="42">
        <v>17.744</v>
      </c>
      <c r="AL533" s="42">
        <v>17.75</v>
      </c>
      <c r="AM533" s="42">
        <f>('Pivottable ẨN'!$AN533-SONY!$O$4)/SONY!$O$8</f>
        <v>1.9855985818994171</v>
      </c>
      <c r="AN533" s="42">
        <v>9116500</v>
      </c>
    </row>
    <row r="534" spans="1:40">
      <c r="A534" s="92">
        <v>44152.291666666664</v>
      </c>
      <c r="B534" s="40">
        <v>116.7461</v>
      </c>
      <c r="C534" s="40">
        <v>119.39</v>
      </c>
      <c r="D534" s="40">
        <v>120.67</v>
      </c>
      <c r="E534" s="40">
        <v>118.96</v>
      </c>
      <c r="F534" s="40">
        <v>119.55</v>
      </c>
      <c r="G534" s="40">
        <v>74271000</v>
      </c>
      <c r="H534" s="40">
        <f>('Pivottable ẨN'!$G534-AAPL!$O$4)/AAPL!$O$8</f>
        <v>-0.33521169578691584</v>
      </c>
      <c r="I534" s="41">
        <v>44152.291666666664</v>
      </c>
      <c r="J534" s="40">
        <v>41.160299999999999</v>
      </c>
      <c r="K534" s="40">
        <v>45.53</v>
      </c>
      <c r="L534" s="40">
        <v>46.12</v>
      </c>
      <c r="M534" s="40">
        <v>45.41</v>
      </c>
      <c r="N534" s="40">
        <v>45.75</v>
      </c>
      <c r="O534" s="40">
        <f>('Pivottable ẨN'!$P534-INTC!$O$4)/INTC!$O$8</f>
        <v>-0.34144408584606656</v>
      </c>
      <c r="P534" s="40">
        <v>31118000</v>
      </c>
      <c r="Q534" s="41">
        <v>44152.291666666664</v>
      </c>
      <c r="R534" s="40">
        <v>207.17349999999999</v>
      </c>
      <c r="S534" s="40">
        <v>214.46</v>
      </c>
      <c r="T534" s="40">
        <v>217.68</v>
      </c>
      <c r="U534" s="40">
        <v>214.08</v>
      </c>
      <c r="V534" s="40">
        <v>216.1</v>
      </c>
      <c r="W534" s="40">
        <v>24154100</v>
      </c>
      <c r="X534" s="40">
        <f>('Pivottable ẨN'!$W534-MSFT!$O$4)/MSFT!$O$8</f>
        <v>-0.35148585469672738</v>
      </c>
      <c r="Y534" s="41">
        <v>44152.291666666664</v>
      </c>
      <c r="Z534" s="40">
        <v>13.385199999999999</v>
      </c>
      <c r="AA534" s="40">
        <v>13.4222</v>
      </c>
      <c r="AB534" s="40">
        <v>13.5962</v>
      </c>
      <c r="AC534" s="40">
        <v>13.303800000000001</v>
      </c>
      <c r="AD534" s="40">
        <v>13.5525</v>
      </c>
      <c r="AE534" s="40">
        <f>('Pivottable ẨN'!$AF534-NVDA!$O$4)/NVDA!$O$8</f>
        <v>-0.74227750750842136</v>
      </c>
      <c r="AF534" s="40">
        <v>312028000</v>
      </c>
      <c r="AG534" s="41">
        <v>44152.291666666664</v>
      </c>
      <c r="AH534" s="40">
        <v>17.157299999999999</v>
      </c>
      <c r="AI534" s="40">
        <v>17.942</v>
      </c>
      <c r="AJ534" s="40">
        <v>18.14</v>
      </c>
      <c r="AK534" s="40">
        <v>17.904</v>
      </c>
      <c r="AL534" s="40">
        <v>18.047999999999998</v>
      </c>
      <c r="AM534" s="40">
        <f>('Pivottable ẨN'!$AN534-SONY!$O$4)/SONY!$O$8</f>
        <v>1.8353382423388362</v>
      </c>
      <c r="AN534" s="40">
        <v>8757500</v>
      </c>
    </row>
    <row r="535" spans="1:40">
      <c r="A535" s="93">
        <v>44824.291666666664</v>
      </c>
      <c r="B535" s="42">
        <v>155.01009999999999</v>
      </c>
      <c r="C535" s="42">
        <v>156.9</v>
      </c>
      <c r="D535" s="42">
        <v>158.08000000000001</v>
      </c>
      <c r="E535" s="42">
        <v>153.08000000000001</v>
      </c>
      <c r="F535" s="42">
        <v>153.4</v>
      </c>
      <c r="G535" s="42">
        <v>107689800</v>
      </c>
      <c r="H535" s="42">
        <f>('Pivottable ẨN'!$G535-AAPL!$O$4)/AAPL!$O$8</f>
        <v>0.29451755438855437</v>
      </c>
      <c r="I535" s="43">
        <v>44824.291666666664</v>
      </c>
      <c r="J535" s="42">
        <v>27.5533</v>
      </c>
      <c r="K535" s="42">
        <v>28.96</v>
      </c>
      <c r="L535" s="42">
        <v>29.17</v>
      </c>
      <c r="M535" s="42">
        <v>28.71</v>
      </c>
      <c r="N535" s="42">
        <v>29.07</v>
      </c>
      <c r="O535" s="42">
        <f>('Pivottable ẨN'!$P535-INTC!$O$4)/INTC!$O$8</f>
        <v>-0.34097962707125523</v>
      </c>
      <c r="P535" s="42">
        <v>31129000</v>
      </c>
      <c r="Q535" s="43">
        <v>44824.291666666664</v>
      </c>
      <c r="R535" s="42">
        <v>238.34110000000001</v>
      </c>
      <c r="S535" s="42">
        <v>242.45</v>
      </c>
      <c r="T535" s="42">
        <v>243.51</v>
      </c>
      <c r="U535" s="42">
        <v>239.64</v>
      </c>
      <c r="V535" s="42">
        <v>242.07</v>
      </c>
      <c r="W535" s="42">
        <v>26660300</v>
      </c>
      <c r="X535" s="42">
        <f>('Pivottable ẨN'!$W535-MSFT!$O$4)/MSFT!$O$8</f>
        <v>-0.15437015750263347</v>
      </c>
      <c r="Y535" s="43">
        <v>44824.291666666664</v>
      </c>
      <c r="Z535" s="42">
        <v>13.164</v>
      </c>
      <c r="AA535" s="42">
        <v>13.176</v>
      </c>
      <c r="AB535" s="42">
        <v>13.483000000000001</v>
      </c>
      <c r="AC535" s="42">
        <v>13.057</v>
      </c>
      <c r="AD535" s="42">
        <v>13.215</v>
      </c>
      <c r="AE535" s="42">
        <f>('Pivottable ẨN'!$AF535-NVDA!$O$4)/NVDA!$O$8</f>
        <v>0.39929734374338582</v>
      </c>
      <c r="AF535" s="42">
        <v>524818000</v>
      </c>
      <c r="AG535" s="43">
        <v>44824.291666666664</v>
      </c>
      <c r="AH535" s="42">
        <v>13.854200000000001</v>
      </c>
      <c r="AI535" s="42">
        <v>14.234</v>
      </c>
      <c r="AJ535" s="42">
        <v>14.36</v>
      </c>
      <c r="AK535" s="42">
        <v>14.154</v>
      </c>
      <c r="AL535" s="42">
        <v>14.266</v>
      </c>
      <c r="AM535" s="42">
        <f>('Pivottable ẨN'!$AN535-SONY!$O$4)/SONY!$O$8</f>
        <v>-0.51169477739920588</v>
      </c>
      <c r="AN535" s="42">
        <v>3150000</v>
      </c>
    </row>
    <row r="536" spans="1:40">
      <c r="A536" s="92">
        <v>44967.291666666664</v>
      </c>
      <c r="B536" s="40">
        <v>149.66669999999999</v>
      </c>
      <c r="C536" s="40">
        <v>151.01</v>
      </c>
      <c r="D536" s="40">
        <v>151.34</v>
      </c>
      <c r="E536" s="40">
        <v>149.22</v>
      </c>
      <c r="F536" s="40">
        <v>149.46</v>
      </c>
      <c r="G536" s="40">
        <v>57450700</v>
      </c>
      <c r="H536" s="40">
        <f>('Pivottable ẨN'!$G536-AAPL!$O$4)/AAPL!$O$8</f>
        <v>-0.65216607196818088</v>
      </c>
      <c r="I536" s="41">
        <v>44967.291666666664</v>
      </c>
      <c r="J536" s="40">
        <v>27.133600000000001</v>
      </c>
      <c r="K536" s="40">
        <v>27.8</v>
      </c>
      <c r="L536" s="40">
        <v>27.99</v>
      </c>
      <c r="M536" s="40">
        <v>27.34</v>
      </c>
      <c r="N536" s="40">
        <v>27.63</v>
      </c>
      <c r="O536" s="40">
        <f>('Pivottable ẨN'!$P536-INTC!$O$4)/INTC!$O$8</f>
        <v>-0.33660949223553083</v>
      </c>
      <c r="P536" s="40">
        <v>31232500</v>
      </c>
      <c r="Q536" s="41">
        <v>44967.291666666664</v>
      </c>
      <c r="R536" s="40">
        <v>259.37009999999998</v>
      </c>
      <c r="S536" s="40">
        <v>263.10000000000002</v>
      </c>
      <c r="T536" s="40">
        <v>264.08999999999997</v>
      </c>
      <c r="U536" s="40">
        <v>260.66000000000003</v>
      </c>
      <c r="V536" s="40">
        <v>261.52999999999997</v>
      </c>
      <c r="W536" s="40">
        <v>25818500</v>
      </c>
      <c r="X536" s="40">
        <f>('Pivottable ẨN'!$W536-MSFT!$O$4)/MSFT!$O$8</f>
        <v>-0.22057875773325683</v>
      </c>
      <c r="Y536" s="41">
        <v>44967.291666666664</v>
      </c>
      <c r="Z536" s="40">
        <v>21.251000000000001</v>
      </c>
      <c r="AA536" s="40">
        <v>21.265000000000001</v>
      </c>
      <c r="AB536" s="40">
        <v>22.077999999999999</v>
      </c>
      <c r="AC536" s="40">
        <v>20.811</v>
      </c>
      <c r="AD536" s="40">
        <v>21.69</v>
      </c>
      <c r="AE536" s="40">
        <f>('Pivottable ẨN'!$AF536-NVDA!$O$4)/NVDA!$O$8</f>
        <v>0.53834748035504798</v>
      </c>
      <c r="AF536" s="40">
        <v>550737000</v>
      </c>
      <c r="AG536" s="41">
        <v>44967.291666666664</v>
      </c>
      <c r="AH536" s="40">
        <v>17.610900000000001</v>
      </c>
      <c r="AI536" s="40">
        <v>18.024000000000001</v>
      </c>
      <c r="AJ536" s="40">
        <v>18.141999999999999</v>
      </c>
      <c r="AK536" s="40">
        <v>17.937999999999999</v>
      </c>
      <c r="AL536" s="40">
        <v>17.96</v>
      </c>
      <c r="AM536" s="40">
        <f>('Pivottable ẨN'!$AN536-SONY!$O$4)/SONY!$O$8</f>
        <v>-0.76429119780257782</v>
      </c>
      <c r="AN536" s="40">
        <v>2546500</v>
      </c>
    </row>
    <row r="537" spans="1:40">
      <c r="A537" s="93">
        <v>44929.291666666664</v>
      </c>
      <c r="B537" s="42">
        <v>123.7685</v>
      </c>
      <c r="C537" s="42">
        <v>125.07</v>
      </c>
      <c r="D537" s="42">
        <v>130.9</v>
      </c>
      <c r="E537" s="42">
        <v>124.17</v>
      </c>
      <c r="F537" s="42">
        <v>130.28</v>
      </c>
      <c r="G537" s="42">
        <v>112117500</v>
      </c>
      <c r="H537" s="42">
        <f>('Pivottable ẨN'!$G537-AAPL!$O$4)/AAPL!$O$8</f>
        <v>0.37795119656008447</v>
      </c>
      <c r="I537" s="43">
        <v>44929.291666666664</v>
      </c>
      <c r="J537" s="42">
        <v>25.775099999999998</v>
      </c>
      <c r="K537" s="42">
        <v>26.73</v>
      </c>
      <c r="L537" s="42">
        <v>27.07</v>
      </c>
      <c r="M537" s="42">
        <v>26.37</v>
      </c>
      <c r="N537" s="42">
        <v>27.05</v>
      </c>
      <c r="O537" s="42">
        <f>('Pivottable ẨN'!$P537-INTC!$O$4)/INTC!$O$8</f>
        <v>-0.33342161609932602</v>
      </c>
      <c r="P537" s="42">
        <v>31308000</v>
      </c>
      <c r="Q537" s="43">
        <v>44929.291666666664</v>
      </c>
      <c r="R537" s="42">
        <v>236.18350000000001</v>
      </c>
      <c r="S537" s="42">
        <v>239.58</v>
      </c>
      <c r="T537" s="42">
        <v>245.75</v>
      </c>
      <c r="U537" s="42">
        <v>237.4</v>
      </c>
      <c r="V537" s="42">
        <v>243.08</v>
      </c>
      <c r="W537" s="42">
        <v>25740000</v>
      </c>
      <c r="X537" s="42">
        <f>('Pivottable ẨN'!$W537-MSFT!$O$4)/MSFT!$O$8</f>
        <v>-0.22675287880489373</v>
      </c>
      <c r="Y537" s="43">
        <v>44929.291666666664</v>
      </c>
      <c r="Z537" s="42">
        <v>14.3056</v>
      </c>
      <c r="AA537" s="42">
        <v>14.315</v>
      </c>
      <c r="AB537" s="42">
        <v>14.996</v>
      </c>
      <c r="AC537" s="42">
        <v>14.096</v>
      </c>
      <c r="AD537" s="42">
        <v>14.851000000000001</v>
      </c>
      <c r="AE537" s="42">
        <f>('Pivottable ẨN'!$AF537-NVDA!$O$4)/NVDA!$O$8</f>
        <v>-0.26347486687976146</v>
      </c>
      <c r="AF537" s="42">
        <v>401277000</v>
      </c>
      <c r="AG537" s="43">
        <v>44929.291666666664</v>
      </c>
      <c r="AH537" s="42">
        <v>14.9786</v>
      </c>
      <c r="AI537" s="42">
        <v>15.33</v>
      </c>
      <c r="AJ537" s="42">
        <v>15.536</v>
      </c>
      <c r="AK537" s="42">
        <v>15.278</v>
      </c>
      <c r="AL537" s="42">
        <v>15.43</v>
      </c>
      <c r="AM537" s="42">
        <f>('Pivottable ẨN'!$AN537-SONY!$O$4)/SONY!$O$8</f>
        <v>-0.44765624828285799</v>
      </c>
      <c r="AN537" s="42">
        <v>3303000</v>
      </c>
    </row>
    <row r="538" spans="1:40">
      <c r="A538" s="92">
        <v>44497.291666666664</v>
      </c>
      <c r="B538" s="40">
        <v>149.89230000000001</v>
      </c>
      <c r="C538" s="40">
        <v>152.57</v>
      </c>
      <c r="D538" s="40">
        <v>153.16999999999999</v>
      </c>
      <c r="E538" s="40">
        <v>149.72</v>
      </c>
      <c r="F538" s="40">
        <v>149.82</v>
      </c>
      <c r="G538" s="40">
        <v>100077900</v>
      </c>
      <c r="H538" s="40">
        <f>('Pivottable ẨN'!$G538-AAPL!$O$4)/AAPL!$O$8</f>
        <v>0.15108224015193722</v>
      </c>
      <c r="I538" s="41">
        <v>44497.291666666664</v>
      </c>
      <c r="J538" s="40">
        <v>44.284599999999998</v>
      </c>
      <c r="K538" s="40">
        <v>48.08</v>
      </c>
      <c r="L538" s="40">
        <v>48.36</v>
      </c>
      <c r="M538" s="40">
        <v>47.88</v>
      </c>
      <c r="N538" s="40">
        <v>48.14</v>
      </c>
      <c r="O538" s="40">
        <f>('Pivottable ẨN'!$P538-INTC!$O$4)/INTC!$O$8</f>
        <v>-0.33303315966948388</v>
      </c>
      <c r="P538" s="40">
        <v>31317200</v>
      </c>
      <c r="Q538" s="41">
        <v>44497.291666666664</v>
      </c>
      <c r="R538" s="40">
        <v>316.20490000000001</v>
      </c>
      <c r="S538" s="40">
        <v>324.35000000000002</v>
      </c>
      <c r="T538" s="40">
        <v>324.87</v>
      </c>
      <c r="U538" s="40">
        <v>321.36</v>
      </c>
      <c r="V538" s="40">
        <v>324.33</v>
      </c>
      <c r="W538" s="40">
        <v>26297900</v>
      </c>
      <c r="X538" s="40">
        <f>('Pivottable ẨN'!$W538-MSFT!$O$4)/MSFT!$O$8</f>
        <v>-0.18287336102315843</v>
      </c>
      <c r="Y538" s="41">
        <v>44497.291666666664</v>
      </c>
      <c r="Z538" s="40">
        <v>24.898299999999999</v>
      </c>
      <c r="AA538" s="40">
        <v>24.940999999999999</v>
      </c>
      <c r="AB538" s="40">
        <v>24.95</v>
      </c>
      <c r="AC538" s="40">
        <v>24.523</v>
      </c>
      <c r="AD538" s="40">
        <v>24.878</v>
      </c>
      <c r="AE538" s="40">
        <f>('Pivottable ẨN'!$AF538-NVDA!$O$4)/NVDA!$O$8</f>
        <v>-1.1597873586471996</v>
      </c>
      <c r="AF538" s="40">
        <v>234204000</v>
      </c>
      <c r="AG538" s="41">
        <v>44497.291666666664</v>
      </c>
      <c r="AH538" s="40">
        <v>22.734000000000002</v>
      </c>
      <c r="AI538" s="40">
        <v>23.658000000000001</v>
      </c>
      <c r="AJ538" s="40">
        <v>23.786000000000001</v>
      </c>
      <c r="AK538" s="40">
        <v>23.094000000000001</v>
      </c>
      <c r="AL538" s="40">
        <v>23.114000000000001</v>
      </c>
      <c r="AM538" s="40">
        <f>('Pivottable ẨN'!$AN538-SONY!$O$4)/SONY!$O$8</f>
        <v>-2.0941997079481484E-2</v>
      </c>
      <c r="AN538" s="40">
        <v>4322500</v>
      </c>
    </row>
    <row r="539" spans="1:40">
      <c r="A539" s="93">
        <v>44726.291666666664</v>
      </c>
      <c r="B539" s="42">
        <v>130.97890000000001</v>
      </c>
      <c r="C539" s="42">
        <v>132.76</v>
      </c>
      <c r="D539" s="42">
        <v>133.88999999999999</v>
      </c>
      <c r="E539" s="42">
        <v>131.47999999999999</v>
      </c>
      <c r="F539" s="42">
        <v>133.13</v>
      </c>
      <c r="G539" s="42">
        <v>84784300</v>
      </c>
      <c r="H539" s="42">
        <f>('Pivottable ẨN'!$G539-AAPL!$O$4)/AAPL!$O$8</f>
        <v>-0.13710366899152607</v>
      </c>
      <c r="I539" s="43">
        <v>44726.291666666664</v>
      </c>
      <c r="J539" s="42">
        <v>35.726999999999997</v>
      </c>
      <c r="K539" s="42">
        <v>37.93</v>
      </c>
      <c r="L539" s="42">
        <v>38.200000000000003</v>
      </c>
      <c r="M539" s="42">
        <v>37.54</v>
      </c>
      <c r="N539" s="42">
        <v>38.01</v>
      </c>
      <c r="O539" s="42">
        <f>('Pivottable ẨN'!$P539-INTC!$O$4)/INTC!$O$8</f>
        <v>-0.33157644805757569</v>
      </c>
      <c r="P539" s="42">
        <v>31351700</v>
      </c>
      <c r="Q539" s="43">
        <v>44726.291666666664</v>
      </c>
      <c r="R539" s="42">
        <v>239.83750000000001</v>
      </c>
      <c r="S539" s="42">
        <v>244.49</v>
      </c>
      <c r="T539" s="42">
        <v>245.74</v>
      </c>
      <c r="U539" s="42">
        <v>241.51</v>
      </c>
      <c r="V539" s="42">
        <v>243.86</v>
      </c>
      <c r="W539" s="42">
        <v>28651500</v>
      </c>
      <c r="X539" s="42">
        <f>('Pivottable ẨN'!$W539-MSFT!$O$4)/MSFT!$O$8</f>
        <v>2.2401594125687871E-3</v>
      </c>
      <c r="Y539" s="43">
        <v>44726.291666666664</v>
      </c>
      <c r="Z539" s="42">
        <v>15.816800000000001</v>
      </c>
      <c r="AA539" s="42">
        <v>15.836</v>
      </c>
      <c r="AB539" s="42">
        <v>16.065999999999999</v>
      </c>
      <c r="AC539" s="42">
        <v>15.412000000000001</v>
      </c>
      <c r="AD539" s="42">
        <v>15.731</v>
      </c>
      <c r="AE539" s="42">
        <f>('Pivottable ẨN'!$AF539-NVDA!$O$4)/NVDA!$O$8</f>
        <v>0.1034932451094174</v>
      </c>
      <c r="AF539" s="42">
        <v>469680000</v>
      </c>
      <c r="AG539" s="43">
        <v>44726.291666666664</v>
      </c>
      <c r="AH539" s="42">
        <v>16.1571</v>
      </c>
      <c r="AI539" s="42">
        <v>16.600000000000001</v>
      </c>
      <c r="AJ539" s="42">
        <v>16.693999999999999</v>
      </c>
      <c r="AK539" s="42">
        <v>16.38</v>
      </c>
      <c r="AL539" s="42">
        <v>16.66</v>
      </c>
      <c r="AM539" s="42">
        <f>('Pivottable ẨN'!$AN539-SONY!$O$4)/SONY!$O$8</f>
        <v>0.11822670181715676</v>
      </c>
      <c r="AN539" s="42">
        <v>4655000</v>
      </c>
    </row>
    <row r="540" spans="1:40">
      <c r="A540" s="92">
        <v>44939.291666666664</v>
      </c>
      <c r="B540" s="40">
        <v>133.35759999999999</v>
      </c>
      <c r="C540" s="40">
        <v>134.76</v>
      </c>
      <c r="D540" s="40">
        <v>134.91999999999999</v>
      </c>
      <c r="E540" s="40">
        <v>131.66</v>
      </c>
      <c r="F540" s="40">
        <v>132.03</v>
      </c>
      <c r="G540" s="40">
        <v>57809700</v>
      </c>
      <c r="H540" s="40">
        <f>('Pivottable ẨN'!$G540-AAPL!$O$4)/AAPL!$O$8</f>
        <v>-0.64540123299092877</v>
      </c>
      <c r="I540" s="41">
        <v>44939.291666666664</v>
      </c>
      <c r="J540" s="40">
        <v>29.034400000000002</v>
      </c>
      <c r="K540" s="40">
        <v>30.11</v>
      </c>
      <c r="L540" s="40">
        <v>30.17</v>
      </c>
      <c r="M540" s="40">
        <v>29.81</v>
      </c>
      <c r="N540" s="40">
        <v>29.97</v>
      </c>
      <c r="O540" s="40">
        <f>('Pivottable ẨN'!$P540-INTC!$O$4)/INTC!$O$8</f>
        <v>-0.3311457681027507</v>
      </c>
      <c r="P540" s="40">
        <v>31361900</v>
      </c>
      <c r="Q540" s="41">
        <v>44939.291666666664</v>
      </c>
      <c r="R540" s="40">
        <v>235.83850000000001</v>
      </c>
      <c r="S540" s="40">
        <v>239.23</v>
      </c>
      <c r="T540" s="40">
        <v>239.37</v>
      </c>
      <c r="U540" s="40">
        <v>234.92</v>
      </c>
      <c r="V540" s="40">
        <v>237</v>
      </c>
      <c r="W540" s="40">
        <v>21333300</v>
      </c>
      <c r="X540" s="40">
        <f>('Pivottable ẨN'!$W540-MSFT!$O$4)/MSFT!$O$8</f>
        <v>-0.57334522691167444</v>
      </c>
      <c r="Y540" s="41">
        <v>44939.291666666664</v>
      </c>
      <c r="Z540" s="40">
        <v>16.887899999999998</v>
      </c>
      <c r="AA540" s="40">
        <v>16.899000000000001</v>
      </c>
      <c r="AB540" s="40">
        <v>16.922000000000001</v>
      </c>
      <c r="AC540" s="40">
        <v>16.164999999999999</v>
      </c>
      <c r="AD540" s="40">
        <v>16.277999999999999</v>
      </c>
      <c r="AE540" s="40">
        <f>('Pivottable ẨN'!$AF540-NVDA!$O$4)/NVDA!$O$8</f>
        <v>-1.6640622290750459E-2</v>
      </c>
      <c r="AF540" s="40">
        <v>447287000</v>
      </c>
      <c r="AG540" s="41">
        <v>44939.291666666664</v>
      </c>
      <c r="AH540" s="40">
        <v>16.756900000000002</v>
      </c>
      <c r="AI540" s="40">
        <v>17.149999999999999</v>
      </c>
      <c r="AJ540" s="40">
        <v>17.186</v>
      </c>
      <c r="AK540" s="40">
        <v>16.832000000000001</v>
      </c>
      <c r="AL540" s="40">
        <v>16.838000000000001</v>
      </c>
      <c r="AM540" s="40">
        <f>('Pivottable ẨN'!$AN540-SONY!$O$4)/SONY!$O$8</f>
        <v>0.25090783730658328</v>
      </c>
      <c r="AN540" s="40">
        <v>4972000</v>
      </c>
    </row>
    <row r="541" spans="1:40">
      <c r="A541" s="93">
        <v>44287.291666666664</v>
      </c>
      <c r="B541" s="42">
        <v>120.4559</v>
      </c>
      <c r="C541" s="42">
        <v>123</v>
      </c>
      <c r="D541" s="42">
        <v>124.18</v>
      </c>
      <c r="E541" s="42">
        <v>122.49</v>
      </c>
      <c r="F541" s="42">
        <v>123.66</v>
      </c>
      <c r="G541" s="42">
        <v>75089100</v>
      </c>
      <c r="H541" s="42">
        <f>('Pivottable ẨN'!$G541-AAPL!$O$4)/AAPL!$O$8</f>
        <v>-0.31979577721507746</v>
      </c>
      <c r="I541" s="43">
        <v>44287.291666666664</v>
      </c>
      <c r="J541" s="42">
        <v>58.709000000000003</v>
      </c>
      <c r="K541" s="42">
        <v>64.55</v>
      </c>
      <c r="L541" s="42">
        <v>64.89</v>
      </c>
      <c r="M541" s="42">
        <v>63.58</v>
      </c>
      <c r="N541" s="42">
        <v>64.72</v>
      </c>
      <c r="O541" s="42">
        <f>('Pivottable ẨN'!$P541-INTC!$O$4)/INTC!$O$8</f>
        <v>-0.32884880834368396</v>
      </c>
      <c r="P541" s="42">
        <v>31416300</v>
      </c>
      <c r="Q541" s="43">
        <v>44287.291666666664</v>
      </c>
      <c r="R541" s="42">
        <v>235.26939999999999</v>
      </c>
      <c r="S541" s="42">
        <v>242.35</v>
      </c>
      <c r="T541" s="42">
        <v>242.84</v>
      </c>
      <c r="U541" s="42">
        <v>238.05</v>
      </c>
      <c r="V541" s="42">
        <v>238.47</v>
      </c>
      <c r="W541" s="42">
        <v>30338000</v>
      </c>
      <c r="X541" s="42">
        <f>('Pivottable ẨN'!$W541-MSFT!$O$4)/MSFT!$O$8</f>
        <v>0.1348854484229588</v>
      </c>
      <c r="Y541" s="43">
        <v>44287.291666666664</v>
      </c>
      <c r="Z541" s="42">
        <v>13.782500000000001</v>
      </c>
      <c r="AA541" s="42">
        <v>13.8118</v>
      </c>
      <c r="AB541" s="42">
        <v>13.87</v>
      </c>
      <c r="AC541" s="42">
        <v>13.511200000000001</v>
      </c>
      <c r="AD541" s="42">
        <v>13.5723</v>
      </c>
      <c r="AE541" s="42">
        <f>('Pivottable ẨN'!$AF541-NVDA!$O$4)/NVDA!$O$8</f>
        <v>-0.76240622052076579</v>
      </c>
      <c r="AF541" s="42">
        <v>308276000</v>
      </c>
      <c r="AG541" s="43">
        <v>44287.291666666664</v>
      </c>
      <c r="AH541" s="42">
        <v>20.490300000000001</v>
      </c>
      <c r="AI541" s="42">
        <v>21.372</v>
      </c>
      <c r="AJ541" s="42">
        <v>21.423999999999999</v>
      </c>
      <c r="AK541" s="42">
        <v>21.102</v>
      </c>
      <c r="AL541" s="42">
        <v>21.312000000000001</v>
      </c>
      <c r="AM541" s="42">
        <f>('Pivottable ẨN'!$AN541-SONY!$O$4)/SONY!$O$8</f>
        <v>-0.88818273125642722</v>
      </c>
      <c r="AN541" s="42">
        <v>2250500</v>
      </c>
    </row>
    <row r="542" spans="1:40">
      <c r="A542" s="92">
        <v>44792.291666666664</v>
      </c>
      <c r="B542" s="40">
        <v>169.45400000000001</v>
      </c>
      <c r="C542" s="40">
        <v>171.52</v>
      </c>
      <c r="D542" s="40">
        <v>173.74</v>
      </c>
      <c r="E542" s="40">
        <v>171.31</v>
      </c>
      <c r="F542" s="40">
        <v>173.03</v>
      </c>
      <c r="G542" s="40">
        <v>70346300</v>
      </c>
      <c r="H542" s="40">
        <f>('Pivottable ẨN'!$G542-AAPL!$O$4)/AAPL!$O$8</f>
        <v>-0.40916702596524862</v>
      </c>
      <c r="I542" s="41">
        <v>44792.291666666664</v>
      </c>
      <c r="J542" s="40">
        <v>33.661499999999997</v>
      </c>
      <c r="K542" s="40">
        <v>35.380000000000003</v>
      </c>
      <c r="L542" s="40">
        <v>36.03</v>
      </c>
      <c r="M542" s="40">
        <v>35.19</v>
      </c>
      <c r="N542" s="40">
        <v>35.799999999999997</v>
      </c>
      <c r="O542" s="40">
        <f>('Pivottable ẨN'!$P542-INTC!$O$4)/INTC!$O$8</f>
        <v>-0.32846035191384176</v>
      </c>
      <c r="P542" s="40">
        <v>31425500</v>
      </c>
      <c r="Q542" s="41">
        <v>44792.291666666664</v>
      </c>
      <c r="R542" s="40">
        <v>281.3005</v>
      </c>
      <c r="S542" s="40">
        <v>286.14999999999998</v>
      </c>
      <c r="T542" s="40">
        <v>289.25</v>
      </c>
      <c r="U542" s="40">
        <v>285.56</v>
      </c>
      <c r="V542" s="40">
        <v>288.89999999999998</v>
      </c>
      <c r="W542" s="40">
        <v>20570000</v>
      </c>
      <c r="X542" s="40">
        <f>('Pivottable ẨN'!$W542-MSFT!$O$4)/MSFT!$O$8</f>
        <v>-0.63337970607066085</v>
      </c>
      <c r="Y542" s="41">
        <v>44792.291666666664</v>
      </c>
      <c r="Z542" s="40">
        <v>17.827400000000001</v>
      </c>
      <c r="AA542" s="40">
        <v>17.849</v>
      </c>
      <c r="AB542" s="40">
        <v>18.52</v>
      </c>
      <c r="AC542" s="40">
        <v>17.77</v>
      </c>
      <c r="AD542" s="40">
        <v>18.405999999999999</v>
      </c>
      <c r="AE542" s="40">
        <f>('Pivottable ẨN'!$AF542-NVDA!$O$4)/NVDA!$O$8</f>
        <v>-4.7214592295374967E-2</v>
      </c>
      <c r="AF542" s="40">
        <v>441588000</v>
      </c>
      <c r="AG542" s="41">
        <v>44792.291666666664</v>
      </c>
      <c r="AH542" s="40">
        <v>16.883199999999999</v>
      </c>
      <c r="AI542" s="40">
        <v>17.346</v>
      </c>
      <c r="AJ542" s="40">
        <v>17.475999999999999</v>
      </c>
      <c r="AK542" s="40">
        <v>17.262</v>
      </c>
      <c r="AL542" s="40">
        <v>17.43</v>
      </c>
      <c r="AM542" s="40">
        <f>('Pivottable ẨN'!$AN542-SONY!$O$4)/SONY!$O$8</f>
        <v>-0.57468692532084209</v>
      </c>
      <c r="AN542" s="40">
        <v>2999500</v>
      </c>
    </row>
    <row r="543" spans="1:40">
      <c r="A543" s="93">
        <v>45272.291666666664</v>
      </c>
      <c r="B543" s="42">
        <v>193.76079999999999</v>
      </c>
      <c r="C543" s="42">
        <v>194.71</v>
      </c>
      <c r="D543" s="42">
        <v>194.72</v>
      </c>
      <c r="E543" s="42">
        <v>191.72</v>
      </c>
      <c r="F543" s="42">
        <v>193.08</v>
      </c>
      <c r="G543" s="42">
        <v>52696900</v>
      </c>
      <c r="H543" s="42">
        <f>('Pivottable ẨN'!$G543-AAPL!$O$4)/AAPL!$O$8</f>
        <v>-0.74174459990707009</v>
      </c>
      <c r="I543" s="43">
        <v>45272.291666666664</v>
      </c>
      <c r="J543" s="42">
        <v>43.457999999999998</v>
      </c>
      <c r="K543" s="42">
        <v>44.04</v>
      </c>
      <c r="L543" s="42">
        <v>44.44</v>
      </c>
      <c r="M543" s="42">
        <v>43.63</v>
      </c>
      <c r="N543" s="42">
        <v>44.36</v>
      </c>
      <c r="O543" s="42">
        <f>('Pivottable ẨN'!$P543-INTC!$O$4)/INTC!$O$8</f>
        <v>-0.32733298379679981</v>
      </c>
      <c r="P543" s="42">
        <v>31452200</v>
      </c>
      <c r="Q543" s="43">
        <v>45272.291666666664</v>
      </c>
      <c r="R543" s="42">
        <v>372.34500000000003</v>
      </c>
      <c r="S543" s="42">
        <v>374.38</v>
      </c>
      <c r="T543" s="42">
        <v>374.42</v>
      </c>
      <c r="U543" s="42">
        <v>370.46</v>
      </c>
      <c r="V543" s="42">
        <v>370.85</v>
      </c>
      <c r="W543" s="42">
        <v>24838300</v>
      </c>
      <c r="X543" s="42">
        <f>('Pivottable ẨN'!$W543-MSFT!$O$4)/MSFT!$O$8</f>
        <v>-0.29767268734368335</v>
      </c>
      <c r="Y543" s="43">
        <v>45272.291666666664</v>
      </c>
      <c r="Z543" s="42">
        <v>47.646799999999999</v>
      </c>
      <c r="AA543" s="42">
        <v>47.656999999999996</v>
      </c>
      <c r="AB543" s="42">
        <v>47.665999999999997</v>
      </c>
      <c r="AC543" s="42">
        <v>46.045999999999999</v>
      </c>
      <c r="AD543" s="42">
        <v>46.045999999999999</v>
      </c>
      <c r="AE543" s="42">
        <f>('Pivottable ẨN'!$AF543-NVDA!$O$4)/NVDA!$O$8</f>
        <v>-0.41846381115658232</v>
      </c>
      <c r="AF543" s="42">
        <v>372387000</v>
      </c>
      <c r="AG543" s="43">
        <v>45272.291666666664</v>
      </c>
      <c r="AH543" s="42">
        <v>18.0182</v>
      </c>
      <c r="AI543" s="42">
        <v>18.077999999999999</v>
      </c>
      <c r="AJ543" s="42">
        <v>18.108000000000001</v>
      </c>
      <c r="AK543" s="42">
        <v>17.838000000000001</v>
      </c>
      <c r="AL543" s="42">
        <v>17.882000000000001</v>
      </c>
      <c r="AM543" s="42">
        <f>('Pivottable ẨN'!$AN543-SONY!$O$4)/SONY!$O$8</f>
        <v>-0.38738469146747179</v>
      </c>
      <c r="AN543" s="42">
        <v>3447000</v>
      </c>
    </row>
    <row r="544" spans="1:40">
      <c r="A544" s="92">
        <v>44529.291666666664</v>
      </c>
      <c r="B544" s="40">
        <v>157.6575</v>
      </c>
      <c r="C544" s="40">
        <v>160.24</v>
      </c>
      <c r="D544" s="40">
        <v>161.19</v>
      </c>
      <c r="E544" s="40">
        <v>158.79</v>
      </c>
      <c r="F544" s="40">
        <v>159.37</v>
      </c>
      <c r="G544" s="40">
        <v>88748200</v>
      </c>
      <c r="H544" s="40">
        <f>('Pivottable ẨN'!$G544-AAPL!$O$4)/AAPL!$O$8</f>
        <v>-6.2409671158852667E-2</v>
      </c>
      <c r="I544" s="41">
        <v>44529.291666666664</v>
      </c>
      <c r="J544" s="40">
        <v>46.3733</v>
      </c>
      <c r="K544" s="40">
        <v>50</v>
      </c>
      <c r="L544" s="40">
        <v>50.13</v>
      </c>
      <c r="M544" s="40">
        <v>48.72</v>
      </c>
      <c r="N544" s="40">
        <v>49.3</v>
      </c>
      <c r="O544" s="40">
        <f>('Pivottable ẨN'!$P544-INTC!$O$4)/INTC!$O$8</f>
        <v>-0.32620561567975787</v>
      </c>
      <c r="P544" s="40">
        <v>31478900</v>
      </c>
      <c r="Q544" s="41">
        <v>44529.291666666664</v>
      </c>
      <c r="R544" s="40">
        <v>328.77699999999999</v>
      </c>
      <c r="S544" s="40">
        <v>336.63</v>
      </c>
      <c r="T544" s="40">
        <v>339.03</v>
      </c>
      <c r="U544" s="40">
        <v>334.74</v>
      </c>
      <c r="V544" s="40">
        <v>334.94</v>
      </c>
      <c r="W544" s="40">
        <v>28563500</v>
      </c>
      <c r="X544" s="40">
        <f>('Pivottable ẨN'!$W544-MSFT!$O$4)/MSFT!$O$8</f>
        <v>-4.6811482855719311E-3</v>
      </c>
      <c r="Y544" s="41">
        <v>44529.291666666664</v>
      </c>
      <c r="Z544" s="40">
        <v>33.318800000000003</v>
      </c>
      <c r="AA544" s="40">
        <v>33.375999999999998</v>
      </c>
      <c r="AB544" s="40">
        <v>33.411999999999999</v>
      </c>
      <c r="AC544" s="40">
        <v>32.036000000000001</v>
      </c>
      <c r="AD544" s="40">
        <v>32.366</v>
      </c>
      <c r="AE544" s="40">
        <f>('Pivottable ẨN'!$AF544-NVDA!$O$4)/NVDA!$O$8</f>
        <v>2.4544913369102559E-2</v>
      </c>
      <c r="AF544" s="40">
        <v>454964000</v>
      </c>
      <c r="AG544" s="41">
        <v>44529.291666666664</v>
      </c>
      <c r="AH544" s="40">
        <v>23.339400000000001</v>
      </c>
      <c r="AI544" s="40">
        <v>24.288</v>
      </c>
      <c r="AJ544" s="40">
        <v>24.428000000000001</v>
      </c>
      <c r="AK544" s="40">
        <v>24.2</v>
      </c>
      <c r="AL544" s="40">
        <v>24.364000000000001</v>
      </c>
      <c r="AM544" s="40">
        <f>('Pivottable ẨN'!$AN544-SONY!$O$4)/SONY!$O$8</f>
        <v>-0.97356743674489099</v>
      </c>
      <c r="AN544" s="40">
        <v>2046500</v>
      </c>
    </row>
    <row r="545" spans="1:40">
      <c r="A545" s="93">
        <v>45301.291666666664</v>
      </c>
      <c r="B545" s="42">
        <v>185.28229999999999</v>
      </c>
      <c r="C545" s="42">
        <v>186.19</v>
      </c>
      <c r="D545" s="42">
        <v>186.4</v>
      </c>
      <c r="E545" s="42">
        <v>183.92</v>
      </c>
      <c r="F545" s="42">
        <v>184.35</v>
      </c>
      <c r="G545" s="42">
        <v>46792900</v>
      </c>
      <c r="H545" s="42">
        <f>('Pivottable ẨN'!$G545-AAPL!$O$4)/AAPL!$O$8</f>
        <v>-0.85299699356082115</v>
      </c>
      <c r="I545" s="43">
        <v>45301.291666666664</v>
      </c>
      <c r="J545" s="42">
        <v>46.842599999999997</v>
      </c>
      <c r="K545" s="42">
        <v>47.47</v>
      </c>
      <c r="L545" s="42">
        <v>48.3</v>
      </c>
      <c r="M545" s="42">
        <v>46.94</v>
      </c>
      <c r="N545" s="42">
        <v>48.24</v>
      </c>
      <c r="O545" s="42">
        <f>('Pivottable ẨN'!$P545-INTC!$O$4)/INTC!$O$8</f>
        <v>-0.32615072509728016</v>
      </c>
      <c r="P545" s="42">
        <v>31480200</v>
      </c>
      <c r="Q545" s="43">
        <v>45301.291666666664</v>
      </c>
      <c r="R545" s="42">
        <v>380.68939999999998</v>
      </c>
      <c r="S545" s="42">
        <v>382.77</v>
      </c>
      <c r="T545" s="42">
        <v>384.17</v>
      </c>
      <c r="U545" s="42">
        <v>376.32</v>
      </c>
      <c r="V545" s="42">
        <v>376.37</v>
      </c>
      <c r="W545" s="42">
        <v>25514200</v>
      </c>
      <c r="X545" s="42">
        <f>('Pivottable ẨN'!$W545-MSFT!$O$4)/MSFT!$O$8</f>
        <v>-0.24451232514853205</v>
      </c>
      <c r="Y545" s="43">
        <v>45301.291666666664</v>
      </c>
      <c r="Z545" s="42">
        <v>54.338299999999997</v>
      </c>
      <c r="AA545" s="42">
        <v>54.35</v>
      </c>
      <c r="AB545" s="42">
        <v>54.6</v>
      </c>
      <c r="AC545" s="42">
        <v>53.488999999999997</v>
      </c>
      <c r="AD545" s="42">
        <v>53.616</v>
      </c>
      <c r="AE545" s="42">
        <f>('Pivottable ẨN'!$AF545-NVDA!$O$4)/NVDA!$O$8</f>
        <v>0.44746247845149584</v>
      </c>
      <c r="AF545" s="42">
        <v>533796000</v>
      </c>
      <c r="AG545" s="43">
        <v>45301.291666666664</v>
      </c>
      <c r="AH545" s="42">
        <v>19.166399999999999</v>
      </c>
      <c r="AI545" s="42">
        <v>19.23</v>
      </c>
      <c r="AJ545" s="42">
        <v>19.27</v>
      </c>
      <c r="AK545" s="42">
        <v>19.013999999999999</v>
      </c>
      <c r="AL545" s="42">
        <v>19.021999999999998</v>
      </c>
      <c r="AM545" s="42">
        <f>('Pivottable ẨN'!$AN545-SONY!$O$4)/SONY!$O$8</f>
        <v>0.46395104854985808</v>
      </c>
      <c r="AN545" s="42">
        <v>5481000</v>
      </c>
    </row>
    <row r="546" spans="1:40">
      <c r="A546" s="92">
        <v>45252.291666666664</v>
      </c>
      <c r="B546" s="40">
        <v>190.37729999999999</v>
      </c>
      <c r="C546" s="40">
        <v>191.31</v>
      </c>
      <c r="D546" s="40">
        <v>192.93</v>
      </c>
      <c r="E546" s="40">
        <v>190.83</v>
      </c>
      <c r="F546" s="40">
        <v>191.49</v>
      </c>
      <c r="G546" s="40">
        <v>39617700</v>
      </c>
      <c r="H546" s="40">
        <f>('Pivottable ẨN'!$G546-AAPL!$O$4)/AAPL!$O$8</f>
        <v>-0.98820332400533251</v>
      </c>
      <c r="I546" s="41">
        <v>45252.291666666664</v>
      </c>
      <c r="J546" s="40">
        <v>43.0929</v>
      </c>
      <c r="K546" s="40">
        <v>43.67</v>
      </c>
      <c r="L546" s="40">
        <v>44.63</v>
      </c>
      <c r="M546" s="40">
        <v>43.54</v>
      </c>
      <c r="N546" s="40">
        <v>44.03</v>
      </c>
      <c r="O546" s="40">
        <f>('Pivottable ẨN'!$P546-INTC!$O$4)/INTC!$O$8</f>
        <v>-0.32610850157229732</v>
      </c>
      <c r="P546" s="40">
        <v>31481200</v>
      </c>
      <c r="Q546" s="41">
        <v>45252.291666666664</v>
      </c>
      <c r="R546" s="40">
        <v>375.7962</v>
      </c>
      <c r="S546" s="40">
        <v>377.85</v>
      </c>
      <c r="T546" s="40">
        <v>379.79</v>
      </c>
      <c r="U546" s="40">
        <v>374.97</v>
      </c>
      <c r="V546" s="40">
        <v>378</v>
      </c>
      <c r="W546" s="40">
        <v>23345300</v>
      </c>
      <c r="X546" s="40">
        <f>('Pivottable ẨN'!$W546-MSFT!$O$4)/MSFT!$O$8</f>
        <v>-0.41509896454054801</v>
      </c>
      <c r="Y546" s="41">
        <v>45252.291666666664</v>
      </c>
      <c r="Z546" s="40">
        <v>48.701300000000003</v>
      </c>
      <c r="AA546" s="40">
        <v>48.716000000000001</v>
      </c>
      <c r="AB546" s="40">
        <v>50.335000000000001</v>
      </c>
      <c r="AC546" s="40">
        <v>47.69</v>
      </c>
      <c r="AD546" s="40">
        <v>49.851999999999997</v>
      </c>
      <c r="AE546" s="40">
        <f>('Pivottable ẨN'!$AF546-NVDA!$O$4)/NVDA!$O$8</f>
        <v>2.4089604972216012</v>
      </c>
      <c r="AF546" s="40">
        <v>899420000</v>
      </c>
      <c r="AG546" s="41">
        <v>45252.291666666664</v>
      </c>
      <c r="AH546" s="40">
        <v>17.46</v>
      </c>
      <c r="AI546" s="40">
        <v>17.518000000000001</v>
      </c>
      <c r="AJ546" s="40">
        <v>17.597999999999999</v>
      </c>
      <c r="AK546" s="40">
        <v>17.414000000000001</v>
      </c>
      <c r="AL546" s="40">
        <v>17.475999999999999</v>
      </c>
      <c r="AM546" s="40">
        <f>('Pivottable ẨN'!$AN546-SONY!$O$4)/SONY!$O$8</f>
        <v>-0.84674603594584918</v>
      </c>
      <c r="AN546" s="40">
        <v>2349500</v>
      </c>
    </row>
    <row r="547" spans="1:40">
      <c r="A547" s="93">
        <v>44670.291666666664</v>
      </c>
      <c r="B547" s="42">
        <v>164.9119</v>
      </c>
      <c r="C547" s="42">
        <v>167.4</v>
      </c>
      <c r="D547" s="42">
        <v>167.82</v>
      </c>
      <c r="E547" s="42">
        <v>163.91</v>
      </c>
      <c r="F547" s="42">
        <v>165.02</v>
      </c>
      <c r="G547" s="42">
        <v>67723800</v>
      </c>
      <c r="H547" s="42">
        <f>('Pivottable ẨN'!$G547-AAPL!$O$4)/AAPL!$O$8</f>
        <v>-0.45858426891188858</v>
      </c>
      <c r="I547" s="43">
        <v>44670.291666666664</v>
      </c>
      <c r="J547" s="42">
        <v>44.792099999999998</v>
      </c>
      <c r="K547" s="42">
        <v>47.93</v>
      </c>
      <c r="L547" s="42">
        <v>48</v>
      </c>
      <c r="M547" s="42">
        <v>46.34</v>
      </c>
      <c r="N547" s="42">
        <v>46.6</v>
      </c>
      <c r="O547" s="42">
        <f>('Pivottable ẨN'!$P547-INTC!$O$4)/INTC!$O$8</f>
        <v>-0.32602827687482988</v>
      </c>
      <c r="P547" s="42">
        <v>31483100</v>
      </c>
      <c r="Q547" s="43">
        <v>44670.291666666664</v>
      </c>
      <c r="R547" s="42">
        <v>279.22059999999999</v>
      </c>
      <c r="S547" s="42">
        <v>285.3</v>
      </c>
      <c r="T547" s="42">
        <v>286.17</v>
      </c>
      <c r="U547" s="42">
        <v>278.41000000000003</v>
      </c>
      <c r="V547" s="42">
        <v>279.38</v>
      </c>
      <c r="W547" s="42">
        <v>22297700</v>
      </c>
      <c r="X547" s="42">
        <f>('Pivottable ẨN'!$W547-MSFT!$O$4)/MSFT!$O$8</f>
        <v>-0.49749398663795957</v>
      </c>
      <c r="Y547" s="43">
        <v>44670.291666666664</v>
      </c>
      <c r="Z547" s="42">
        <v>22.166399999999999</v>
      </c>
      <c r="AA547" s="42">
        <v>22.198</v>
      </c>
      <c r="AB547" s="42">
        <v>22.373000000000001</v>
      </c>
      <c r="AC547" s="42">
        <v>21.314</v>
      </c>
      <c r="AD547" s="42">
        <v>21.72</v>
      </c>
      <c r="AE547" s="42">
        <f>('Pivottable ẨN'!$AF547-NVDA!$O$4)/NVDA!$O$8</f>
        <v>0.33472129935916661</v>
      </c>
      <c r="AF547" s="42">
        <v>512781000</v>
      </c>
      <c r="AG547" s="43">
        <v>44670.291666666664</v>
      </c>
      <c r="AH547" s="42">
        <v>17.3873</v>
      </c>
      <c r="AI547" s="42">
        <v>17.864000000000001</v>
      </c>
      <c r="AJ547" s="42">
        <v>17.872</v>
      </c>
      <c r="AK547" s="42">
        <v>17.507999999999999</v>
      </c>
      <c r="AL547" s="42">
        <v>17.596</v>
      </c>
      <c r="AM547" s="42">
        <f>('Pivottable ẨN'!$AN547-SONY!$O$4)/SONY!$O$8</f>
        <v>0.41916593341620306</v>
      </c>
      <c r="AN547" s="42">
        <v>5374000</v>
      </c>
    </row>
    <row r="548" spans="1:40">
      <c r="A548" s="92">
        <v>44222.291666666664</v>
      </c>
      <c r="B548" s="40">
        <v>139.9897</v>
      </c>
      <c r="C548" s="40">
        <v>143.16</v>
      </c>
      <c r="D548" s="40">
        <v>144.30000000000001</v>
      </c>
      <c r="E548" s="40">
        <v>141.37</v>
      </c>
      <c r="F548" s="40">
        <v>143.6</v>
      </c>
      <c r="G548" s="40">
        <v>98390600</v>
      </c>
      <c r="H548" s="40">
        <f>('Pivottable ẨN'!$G548-AAPL!$O$4)/AAPL!$O$8</f>
        <v>0.11928749695885216</v>
      </c>
      <c r="I548" s="41">
        <v>44222.291666666664</v>
      </c>
      <c r="J548" s="40">
        <v>49.911200000000001</v>
      </c>
      <c r="K548" s="40">
        <v>55.21</v>
      </c>
      <c r="L548" s="40">
        <v>56.2</v>
      </c>
      <c r="M548" s="40">
        <v>54.85</v>
      </c>
      <c r="N548" s="40">
        <v>55.28</v>
      </c>
      <c r="O548" s="40">
        <f>('Pivottable ẨN'!$P548-INTC!$O$4)/INTC!$O$8</f>
        <v>-0.32591005100487791</v>
      </c>
      <c r="P548" s="40">
        <v>31485900</v>
      </c>
      <c r="Q548" s="41">
        <v>44222.291666666664</v>
      </c>
      <c r="R548" s="40">
        <v>225.0239</v>
      </c>
      <c r="S548" s="40">
        <v>232.33</v>
      </c>
      <c r="T548" s="40">
        <v>234.18</v>
      </c>
      <c r="U548" s="40">
        <v>230.08</v>
      </c>
      <c r="V548" s="40">
        <v>231.86</v>
      </c>
      <c r="W548" s="40">
        <v>49169600</v>
      </c>
      <c r="X548" s="40">
        <f>('Pivottable ẨN'!$W548-MSFT!$O$4)/MSFT!$O$8</f>
        <v>1.6160138353355356</v>
      </c>
      <c r="Y548" s="41">
        <v>44222.291666666664</v>
      </c>
      <c r="Z548" s="40">
        <v>13.402200000000001</v>
      </c>
      <c r="AA548" s="40">
        <v>13.4353</v>
      </c>
      <c r="AB548" s="40">
        <v>13.6447</v>
      </c>
      <c r="AC548" s="40">
        <v>13.387499999999999</v>
      </c>
      <c r="AD548" s="40">
        <v>13.580500000000001</v>
      </c>
      <c r="AE548" s="40">
        <f>('Pivottable ẨN'!$AF548-NVDA!$O$4)/NVDA!$O$8</f>
        <v>-1.5365247633857066</v>
      </c>
      <c r="AF548" s="40">
        <v>163980000</v>
      </c>
      <c r="AG548" s="41">
        <v>44222.291666666664</v>
      </c>
      <c r="AH548" s="40">
        <v>19.069800000000001</v>
      </c>
      <c r="AI548" s="40">
        <v>19.942</v>
      </c>
      <c r="AJ548" s="40">
        <v>20.036000000000001</v>
      </c>
      <c r="AK548" s="40">
        <v>19.878</v>
      </c>
      <c r="AL548" s="40">
        <v>19.97</v>
      </c>
      <c r="AM548" s="40">
        <f>('Pivottable ẨN'!$AN548-SONY!$O$4)/SONY!$O$8</f>
        <v>-0.20824423093285174</v>
      </c>
      <c r="AN548" s="40">
        <v>3875000</v>
      </c>
    </row>
    <row r="549" spans="1:40">
      <c r="A549" s="93">
        <v>44146.291666666664</v>
      </c>
      <c r="B549" s="42">
        <v>116.8439</v>
      </c>
      <c r="C549" s="42">
        <v>119.49</v>
      </c>
      <c r="D549" s="42">
        <v>119.63</v>
      </c>
      <c r="E549" s="42">
        <v>116.44</v>
      </c>
      <c r="F549" s="42">
        <v>117.19</v>
      </c>
      <c r="G549" s="42">
        <v>112295000</v>
      </c>
      <c r="H549" s="42">
        <f>('Pivottable ẨN'!$G549-AAPL!$O$4)/AAPL!$O$8</f>
        <v>0.38129592892348907</v>
      </c>
      <c r="I549" s="43">
        <v>44146.291666666664</v>
      </c>
      <c r="J549" s="42">
        <v>41.901600000000002</v>
      </c>
      <c r="K549" s="42">
        <v>46.35</v>
      </c>
      <c r="L549" s="42">
        <v>46.46</v>
      </c>
      <c r="M549" s="42">
        <v>45.86</v>
      </c>
      <c r="N549" s="42">
        <v>45.9</v>
      </c>
      <c r="O549" s="42">
        <f>('Pivottable ẨN'!$P549-INTC!$O$4)/INTC!$O$8</f>
        <v>-0.32544559223006664</v>
      </c>
      <c r="P549" s="42">
        <v>31496900</v>
      </c>
      <c r="Q549" s="43">
        <v>44146.291666666664</v>
      </c>
      <c r="R549" s="42">
        <v>209.1925</v>
      </c>
      <c r="S549" s="42">
        <v>216.55</v>
      </c>
      <c r="T549" s="42">
        <v>218.04</v>
      </c>
      <c r="U549" s="42">
        <v>212.2</v>
      </c>
      <c r="V549" s="42">
        <v>212.39</v>
      </c>
      <c r="W549" s="42">
        <v>29440800</v>
      </c>
      <c r="X549" s="42">
        <f>('Pivottable ẨN'!$W549-MSFT!$O$4)/MSFT!$O$8</f>
        <v>6.4319570391460482E-2</v>
      </c>
      <c r="Y549" s="43">
        <v>44146.291666666664</v>
      </c>
      <c r="Z549" s="42">
        <v>13.381</v>
      </c>
      <c r="AA549" s="42">
        <v>13.417999999999999</v>
      </c>
      <c r="AB549" s="42">
        <v>13.435</v>
      </c>
      <c r="AC549" s="42">
        <v>12.9482</v>
      </c>
      <c r="AD549" s="42">
        <v>13.053800000000001</v>
      </c>
      <c r="AE549" s="42">
        <f>('Pivottable ẨN'!$AF549-NVDA!$O$4)/NVDA!$O$8</f>
        <v>-0.24487512060742714</v>
      </c>
      <c r="AF549" s="42">
        <v>404744000</v>
      </c>
      <c r="AG549" s="43">
        <v>44146.291666666664</v>
      </c>
      <c r="AH549" s="42">
        <v>16.8475</v>
      </c>
      <c r="AI549" s="42">
        <v>17.617999999999999</v>
      </c>
      <c r="AJ549" s="42">
        <v>17.738</v>
      </c>
      <c r="AK549" s="42">
        <v>17.251999999999999</v>
      </c>
      <c r="AL549" s="42">
        <v>17.295999999999999</v>
      </c>
      <c r="AM549" s="42">
        <f>('Pivottable ẨN'!$AN549-SONY!$O$4)/SONY!$O$8</f>
        <v>0.98965296077294873</v>
      </c>
      <c r="AN549" s="42">
        <v>6737000</v>
      </c>
    </row>
    <row r="550" spans="1:40">
      <c r="A550" s="92">
        <v>44657.291666666664</v>
      </c>
      <c r="B550" s="40">
        <v>169.27610000000001</v>
      </c>
      <c r="C550" s="40">
        <v>171.83</v>
      </c>
      <c r="D550" s="40">
        <v>173.63</v>
      </c>
      <c r="E550" s="40">
        <v>170.13</v>
      </c>
      <c r="F550" s="40">
        <v>172.36</v>
      </c>
      <c r="G550" s="40">
        <v>89058800</v>
      </c>
      <c r="H550" s="40">
        <f>('Pivottable ẨN'!$G550-AAPL!$O$4)/AAPL!$O$8</f>
        <v>-5.6556860611959865E-2</v>
      </c>
      <c r="I550" s="41">
        <v>44657.291666666664</v>
      </c>
      <c r="J550" s="40">
        <v>44.427599999999998</v>
      </c>
      <c r="K550" s="40">
        <v>47.54</v>
      </c>
      <c r="L550" s="40">
        <v>48.17</v>
      </c>
      <c r="M550" s="40">
        <v>47.24</v>
      </c>
      <c r="N550" s="40">
        <v>47.44</v>
      </c>
      <c r="O550" s="40">
        <f>('Pivottable ẨN'!$P550-INTC!$O$4)/INTC!$O$8</f>
        <v>-0.32452511938544065</v>
      </c>
      <c r="P550" s="40">
        <v>31518700</v>
      </c>
      <c r="Q550" s="41">
        <v>44657.291666666664</v>
      </c>
      <c r="R550" s="40">
        <v>293.11799999999999</v>
      </c>
      <c r="S550" s="40">
        <v>299.5</v>
      </c>
      <c r="T550" s="40">
        <v>307</v>
      </c>
      <c r="U550" s="40">
        <v>296.70999999999998</v>
      </c>
      <c r="V550" s="40">
        <v>305.19</v>
      </c>
      <c r="W550" s="40">
        <v>40110400</v>
      </c>
      <c r="X550" s="40">
        <f>('Pivottable ẨN'!$W550-MSFT!$O$4)/MSFT!$O$8</f>
        <v>0.90349666830148556</v>
      </c>
      <c r="Y550" s="41">
        <v>44657.291666666664</v>
      </c>
      <c r="Z550" s="40">
        <v>24.372299999999999</v>
      </c>
      <c r="AA550" s="40">
        <v>24.407</v>
      </c>
      <c r="AB550" s="40">
        <v>25.3</v>
      </c>
      <c r="AC550" s="40">
        <v>24.003</v>
      </c>
      <c r="AD550" s="40">
        <v>24.934000000000001</v>
      </c>
      <c r="AE550" s="40">
        <f>('Pivottable ẨN'!$AF550-NVDA!$O$4)/NVDA!$O$8</f>
        <v>1.35967622431504</v>
      </c>
      <c r="AF550" s="40">
        <v>703833000</v>
      </c>
      <c r="AG550" s="41">
        <v>44657.291666666664</v>
      </c>
      <c r="AH550" s="40">
        <v>19.343699999999998</v>
      </c>
      <c r="AI550" s="40">
        <v>19.873999999999999</v>
      </c>
      <c r="AJ550" s="40">
        <v>19.963999999999999</v>
      </c>
      <c r="AK550" s="40">
        <v>19.71</v>
      </c>
      <c r="AL550" s="40">
        <v>19.882000000000001</v>
      </c>
      <c r="AM550" s="40">
        <f>('Pivottable ẨN'!$AN550-SONY!$O$4)/SONY!$O$8</f>
        <v>-0.43007704421170367</v>
      </c>
      <c r="AN550" s="40">
        <v>3345000</v>
      </c>
    </row>
    <row r="551" spans="1:40">
      <c r="A551" s="93">
        <v>44012.291666666664</v>
      </c>
      <c r="B551" s="42">
        <v>88.866600000000005</v>
      </c>
      <c r="C551" s="42">
        <v>91.2</v>
      </c>
      <c r="D551" s="42">
        <v>91.495000000000005</v>
      </c>
      <c r="E551" s="42">
        <v>90</v>
      </c>
      <c r="F551" s="42">
        <v>90.02</v>
      </c>
      <c r="G551" s="42">
        <v>140223200</v>
      </c>
      <c r="H551" s="42">
        <f>('Pivottable ẨN'!$G551-AAPL!$O$4)/AAPL!$O$8</f>
        <v>0.90756271422848411</v>
      </c>
      <c r="I551" s="43">
        <v>44012.291666666664</v>
      </c>
      <c r="J551" s="42">
        <v>53.335000000000001</v>
      </c>
      <c r="K551" s="42">
        <v>59.83</v>
      </c>
      <c r="L551" s="42">
        <v>59.98</v>
      </c>
      <c r="M551" s="42">
        <v>58.54</v>
      </c>
      <c r="N551" s="42">
        <v>58.71</v>
      </c>
      <c r="O551" s="42">
        <f>('Pivottable ẨN'!$P551-INTC!$O$4)/INTC!$O$8</f>
        <v>-0.32353708890084204</v>
      </c>
      <c r="P551" s="42">
        <v>31542100</v>
      </c>
      <c r="Q551" s="43">
        <v>44012.291666666664</v>
      </c>
      <c r="R551" s="42">
        <v>196.12139999999999</v>
      </c>
      <c r="S551" s="42">
        <v>203.51</v>
      </c>
      <c r="T551" s="42">
        <v>204.4</v>
      </c>
      <c r="U551" s="42">
        <v>197.74</v>
      </c>
      <c r="V551" s="42">
        <v>197.88</v>
      </c>
      <c r="W551" s="42">
        <v>34310300</v>
      </c>
      <c r="X551" s="42">
        <f>('Pivottable ẨN'!$W551-MSFT!$O$4)/MSFT!$O$8</f>
        <v>0.44731170489255395</v>
      </c>
      <c r="Y551" s="43">
        <v>44012.291666666664</v>
      </c>
      <c r="Z551" s="42">
        <v>9.4687000000000001</v>
      </c>
      <c r="AA551" s="42">
        <v>9.4977999999999998</v>
      </c>
      <c r="AB551" s="42">
        <v>9.5261999999999993</v>
      </c>
      <c r="AC551" s="42">
        <v>9.2665000000000006</v>
      </c>
      <c r="AD551" s="42">
        <v>9.3140000000000001</v>
      </c>
      <c r="AE551" s="42">
        <f>('Pivottable ẨN'!$AF551-NVDA!$O$4)/NVDA!$O$8</f>
        <v>-0.44257856728411121</v>
      </c>
      <c r="AF551" s="42">
        <v>367892000</v>
      </c>
      <c r="AG551" s="43">
        <v>44012.291666666664</v>
      </c>
      <c r="AH551" s="42">
        <v>13.180400000000001</v>
      </c>
      <c r="AI551" s="42">
        <v>13.826000000000001</v>
      </c>
      <c r="AJ551" s="42">
        <v>13.843999999999999</v>
      </c>
      <c r="AK551" s="42">
        <v>13.692</v>
      </c>
      <c r="AL551" s="42">
        <v>13.726000000000001</v>
      </c>
      <c r="AM551" s="42">
        <f>('Pivottable ẨN'!$AN551-SONY!$O$4)/SONY!$O$8</f>
        <v>-0.28839703044775772</v>
      </c>
      <c r="AN551" s="42">
        <v>3683500</v>
      </c>
    </row>
    <row r="552" spans="1:40">
      <c r="A552" s="92">
        <v>44897.291666666664</v>
      </c>
      <c r="B552" s="40">
        <v>146.27180000000001</v>
      </c>
      <c r="C552" s="40">
        <v>147.81</v>
      </c>
      <c r="D552" s="40">
        <v>148</v>
      </c>
      <c r="E552" s="40">
        <v>145.65</v>
      </c>
      <c r="F552" s="40">
        <v>145.96</v>
      </c>
      <c r="G552" s="40">
        <v>65447400</v>
      </c>
      <c r="H552" s="40">
        <f>('Pivottable ẨN'!$G552-AAPL!$O$4)/AAPL!$O$8</f>
        <v>-0.50147975483895479</v>
      </c>
      <c r="I552" s="41">
        <v>44897.291666666664</v>
      </c>
      <c r="J552" s="40">
        <v>28.359400000000001</v>
      </c>
      <c r="K552" s="40">
        <v>29.41</v>
      </c>
      <c r="L552" s="40">
        <v>29.43</v>
      </c>
      <c r="M552" s="40">
        <v>28.71</v>
      </c>
      <c r="N552" s="40">
        <v>29.17</v>
      </c>
      <c r="O552" s="40">
        <f>('Pivottable ẨN'!$P552-INTC!$O$4)/INTC!$O$8</f>
        <v>-0.32337241715340898</v>
      </c>
      <c r="P552" s="40">
        <v>31546000</v>
      </c>
      <c r="Q552" s="41">
        <v>44897.291666666664</v>
      </c>
      <c r="R552" s="40">
        <v>251.40459999999999</v>
      </c>
      <c r="S552" s="40">
        <v>255.02</v>
      </c>
      <c r="T552" s="40">
        <v>256.06</v>
      </c>
      <c r="U552" s="40">
        <v>249.69</v>
      </c>
      <c r="V552" s="40">
        <v>249.82</v>
      </c>
      <c r="W552" s="40">
        <v>21528500</v>
      </c>
      <c r="X552" s="40">
        <f>('Pivottable ẨN'!$W552-MSFT!$O$4)/MSFT!$O$8</f>
        <v>-0.5579925080176168</v>
      </c>
      <c r="Y552" s="41">
        <v>44897.291666666664</v>
      </c>
      <c r="Z552" s="40">
        <v>16.864899999999999</v>
      </c>
      <c r="AA552" s="40">
        <v>16.876000000000001</v>
      </c>
      <c r="AB552" s="40">
        <v>16.933</v>
      </c>
      <c r="AC552" s="40">
        <v>16.445</v>
      </c>
      <c r="AD552" s="40">
        <v>16.658999999999999</v>
      </c>
      <c r="AE552" s="40">
        <f>('Pivottable ẨN'!$AF552-NVDA!$O$4)/NVDA!$O$8</f>
        <v>-0.42381787714440738</v>
      </c>
      <c r="AF552" s="40">
        <v>371389000</v>
      </c>
      <c r="AG552" s="41">
        <v>44897.291666666664</v>
      </c>
      <c r="AH552" s="40">
        <v>16.1785</v>
      </c>
      <c r="AI552" s="40">
        <v>16.558</v>
      </c>
      <c r="AJ552" s="40">
        <v>16.617999999999999</v>
      </c>
      <c r="AK552" s="40">
        <v>16.382000000000001</v>
      </c>
      <c r="AL552" s="40">
        <v>16.552</v>
      </c>
      <c r="AM552" s="40">
        <f>('Pivottable ẨN'!$AN552-SONY!$O$4)/SONY!$O$8</f>
        <v>-0.3522262833251632</v>
      </c>
      <c r="AN552" s="40">
        <v>3531000</v>
      </c>
    </row>
    <row r="553" spans="1:40">
      <c r="A553" s="93">
        <v>43920.291666666664</v>
      </c>
      <c r="B553" s="42">
        <v>61.905000000000001</v>
      </c>
      <c r="C553" s="42">
        <v>63.702500000000001</v>
      </c>
      <c r="D553" s="42">
        <v>63.88</v>
      </c>
      <c r="E553" s="42">
        <v>62.35</v>
      </c>
      <c r="F553" s="42">
        <v>62.685000000000002</v>
      </c>
      <c r="G553" s="42">
        <v>167976400</v>
      </c>
      <c r="H553" s="42">
        <f>('Pivottable ẨN'!$G553-AAPL!$O$4)/AAPL!$O$8</f>
        <v>1.4305318760766013</v>
      </c>
      <c r="I553" s="43">
        <v>43920.291666666664</v>
      </c>
      <c r="J553" s="42">
        <v>49.188299999999998</v>
      </c>
      <c r="K553" s="42">
        <v>55.49</v>
      </c>
      <c r="L553" s="42">
        <v>56.1</v>
      </c>
      <c r="M553" s="42">
        <v>52.83</v>
      </c>
      <c r="N553" s="42">
        <v>52.99</v>
      </c>
      <c r="O553" s="42">
        <f>('Pivottable ẨN'!$P553-INTC!$O$4)/INTC!$O$8</f>
        <v>-0.31988475398982597</v>
      </c>
      <c r="P553" s="42">
        <v>31628600</v>
      </c>
      <c r="Q553" s="43">
        <v>43920.291666666664</v>
      </c>
      <c r="R553" s="42">
        <v>153.98390000000001</v>
      </c>
      <c r="S553" s="42">
        <v>160.22999999999999</v>
      </c>
      <c r="T553" s="42">
        <v>160.6</v>
      </c>
      <c r="U553" s="42">
        <v>150.01</v>
      </c>
      <c r="V553" s="42">
        <v>152.44</v>
      </c>
      <c r="W553" s="42">
        <v>63420300</v>
      </c>
      <c r="X553" s="42">
        <f>('Pivottable ẨN'!$W553-MSFT!$O$4)/MSFT!$O$8</f>
        <v>2.7368488309479666</v>
      </c>
      <c r="Y553" s="43">
        <v>43920.291666666664</v>
      </c>
      <c r="Z553" s="42">
        <v>6.6163999999999996</v>
      </c>
      <c r="AA553" s="42">
        <v>6.6398000000000001</v>
      </c>
      <c r="AB553" s="42">
        <v>6.649</v>
      </c>
      <c r="AC553" s="42">
        <v>6.3396999999999997</v>
      </c>
      <c r="AD553" s="42">
        <v>6.3840000000000003</v>
      </c>
      <c r="AE553" s="42">
        <f>('Pivottable ẨN'!$AF553-NVDA!$O$4)/NVDA!$O$8</f>
        <v>0.81471492460636075</v>
      </c>
      <c r="AF553" s="42">
        <v>602252000</v>
      </c>
      <c r="AG553" s="43">
        <v>43920.291666666664</v>
      </c>
      <c r="AH553" s="42">
        <v>11.472099999999999</v>
      </c>
      <c r="AI553" s="42">
        <v>12.034000000000001</v>
      </c>
      <c r="AJ553" s="42">
        <v>12.09</v>
      </c>
      <c r="AK553" s="42">
        <v>11.827999999999999</v>
      </c>
      <c r="AL553" s="42">
        <v>11.988</v>
      </c>
      <c r="AM553" s="42">
        <f>('Pivottable ẨN'!$AN553-SONY!$O$4)/SONY!$O$8</f>
        <v>0.71298977289121068</v>
      </c>
      <c r="AN553" s="42">
        <v>6076000</v>
      </c>
    </row>
    <row r="554" spans="1:40">
      <c r="A554" s="92">
        <v>43917.291666666664</v>
      </c>
      <c r="B554" s="40">
        <v>60.187399999999997</v>
      </c>
      <c r="C554" s="40">
        <v>61.935000000000002</v>
      </c>
      <c r="D554" s="40">
        <v>63.967500000000001</v>
      </c>
      <c r="E554" s="40">
        <v>61.762500000000003</v>
      </c>
      <c r="F554" s="40">
        <v>63.1875</v>
      </c>
      <c r="G554" s="40">
        <v>204216800</v>
      </c>
      <c r="H554" s="40">
        <f>('Pivottable ẨN'!$G554-AAPL!$O$4)/AAPL!$O$8</f>
        <v>2.113430122514508</v>
      </c>
      <c r="I554" s="41">
        <v>43917.291666666664</v>
      </c>
      <c r="J554" s="40">
        <v>46.422600000000003</v>
      </c>
      <c r="K554" s="40">
        <v>52.37</v>
      </c>
      <c r="L554" s="40">
        <v>54.64</v>
      </c>
      <c r="M554" s="40">
        <v>52.07</v>
      </c>
      <c r="N554" s="40">
        <v>53.42</v>
      </c>
      <c r="O554" s="40">
        <f>('Pivottable ẨN'!$P554-INTC!$O$4)/INTC!$O$8</f>
        <v>-0.31967785871741006</v>
      </c>
      <c r="P554" s="40">
        <v>31633500</v>
      </c>
      <c r="Q554" s="41">
        <v>43917.291666666664</v>
      </c>
      <c r="R554" s="40">
        <v>143.86429999999999</v>
      </c>
      <c r="S554" s="40">
        <v>149.69999999999999</v>
      </c>
      <c r="T554" s="40">
        <v>154.88999999999999</v>
      </c>
      <c r="U554" s="40">
        <v>149.19999999999999</v>
      </c>
      <c r="V554" s="40">
        <v>151.75</v>
      </c>
      <c r="W554" s="40">
        <v>57042300</v>
      </c>
      <c r="X554" s="40">
        <f>('Pivottable ẨN'!$W554-MSFT!$O$4)/MSFT!$O$8</f>
        <v>2.2352113252804493</v>
      </c>
      <c r="Y554" s="41">
        <v>43917.291666666664</v>
      </c>
      <c r="Z554" s="40">
        <v>6.2961</v>
      </c>
      <c r="AA554" s="40">
        <v>6.3182999999999998</v>
      </c>
      <c r="AB554" s="40">
        <v>6.5780000000000003</v>
      </c>
      <c r="AC554" s="40">
        <v>6.2169999999999996</v>
      </c>
      <c r="AD554" s="40">
        <v>6.25</v>
      </c>
      <c r="AE554" s="40">
        <f>('Pivottable ẨN'!$AF554-NVDA!$O$4)/NVDA!$O$8</f>
        <v>1.0109376877032454</v>
      </c>
      <c r="AF554" s="40">
        <v>638828000</v>
      </c>
      <c r="AG554" s="41">
        <v>43917.291666666664</v>
      </c>
      <c r="AH554" s="40">
        <v>11.31</v>
      </c>
      <c r="AI554" s="40">
        <v>11.864000000000001</v>
      </c>
      <c r="AJ554" s="40">
        <v>12.12</v>
      </c>
      <c r="AK554" s="40">
        <v>11.744</v>
      </c>
      <c r="AL554" s="40">
        <v>11.92</v>
      </c>
      <c r="AM554" s="40">
        <f>('Pivottable ẨN'!$AN554-SONY!$O$4)/SONY!$O$8</f>
        <v>2.236939344869135</v>
      </c>
      <c r="AN554" s="40">
        <v>9717000</v>
      </c>
    </row>
    <row r="555" spans="1:40">
      <c r="A555" s="93">
        <v>44508.291666666664</v>
      </c>
      <c r="B555" s="42">
        <v>148.0154</v>
      </c>
      <c r="C555" s="42">
        <v>150.44</v>
      </c>
      <c r="D555" s="42">
        <v>151.57</v>
      </c>
      <c r="E555" s="42">
        <v>150.16</v>
      </c>
      <c r="F555" s="42">
        <v>151.41</v>
      </c>
      <c r="G555" s="42">
        <v>55020900</v>
      </c>
      <c r="H555" s="42">
        <f>('Pivottable ẨN'!$G555-AAPL!$O$4)/AAPL!$O$8</f>
        <v>-0.69795216039973318</v>
      </c>
      <c r="I555" s="43">
        <v>44508.291666666664</v>
      </c>
      <c r="J555" s="42">
        <v>47.810899999999997</v>
      </c>
      <c r="K555" s="42">
        <v>51.55</v>
      </c>
      <c r="L555" s="42">
        <v>51.99</v>
      </c>
      <c r="M555" s="42">
        <v>51.06</v>
      </c>
      <c r="N555" s="42">
        <v>51.46</v>
      </c>
      <c r="O555" s="42">
        <f>('Pivottable ẨN'!$P555-INTC!$O$4)/INTC!$O$8</f>
        <v>-0.31907406231015534</v>
      </c>
      <c r="P555" s="42">
        <v>31647800</v>
      </c>
      <c r="Q555" s="43">
        <v>44508.291666666664</v>
      </c>
      <c r="R555" s="42">
        <v>328.52749999999997</v>
      </c>
      <c r="S555" s="42">
        <v>336.99</v>
      </c>
      <c r="T555" s="42">
        <v>337.65</v>
      </c>
      <c r="U555" s="42">
        <v>334.44</v>
      </c>
      <c r="V555" s="42">
        <v>337.3</v>
      </c>
      <c r="W555" s="42">
        <v>20897000</v>
      </c>
      <c r="X555" s="42">
        <f>('Pivottable ẨN'!$W555-MSFT!$O$4)/MSFT!$O$8</f>
        <v>-0.60766075587416069</v>
      </c>
      <c r="Y555" s="43">
        <v>44508.291666666664</v>
      </c>
      <c r="Z555" s="42">
        <v>30.751200000000001</v>
      </c>
      <c r="AA555" s="42">
        <v>30.803999999999998</v>
      </c>
      <c r="AB555" s="42">
        <v>31.1</v>
      </c>
      <c r="AC555" s="42">
        <v>29.907</v>
      </c>
      <c r="AD555" s="42">
        <v>30.149000000000001</v>
      </c>
      <c r="AE555" s="42">
        <f>('Pivottable ẨN'!$AF555-NVDA!$O$4)/NVDA!$O$8</f>
        <v>0.28279007815461055</v>
      </c>
      <c r="AF555" s="42">
        <v>503101000</v>
      </c>
      <c r="AG555" s="43">
        <v>44508.291666666664</v>
      </c>
      <c r="AH555" s="42">
        <v>23.706499999999998</v>
      </c>
      <c r="AI555" s="42">
        <v>24.67</v>
      </c>
      <c r="AJ555" s="42">
        <v>24.925999999999998</v>
      </c>
      <c r="AK555" s="42">
        <v>24.667999999999999</v>
      </c>
      <c r="AL555" s="42">
        <v>24.925999999999998</v>
      </c>
      <c r="AM555" s="42">
        <f>('Pivottable ẨN'!$AN555-SONY!$O$4)/SONY!$O$8</f>
        <v>-0.94552442072662102</v>
      </c>
      <c r="AN555" s="42">
        <v>2113500</v>
      </c>
    </row>
    <row r="556" spans="1:40">
      <c r="A556" s="92">
        <v>44539.291666666664</v>
      </c>
      <c r="B556" s="40">
        <v>171.7467</v>
      </c>
      <c r="C556" s="40">
        <v>174.56</v>
      </c>
      <c r="D556" s="40">
        <v>176.75</v>
      </c>
      <c r="E556" s="40">
        <v>173.92</v>
      </c>
      <c r="F556" s="40">
        <v>174.91</v>
      </c>
      <c r="G556" s="40">
        <v>108923700</v>
      </c>
      <c r="H556" s="40">
        <f>('Pivottable ẨN'!$G556-AAPL!$O$4)/AAPL!$O$8</f>
        <v>0.31776862629393438</v>
      </c>
      <c r="I556" s="41">
        <v>44539.291666666664</v>
      </c>
      <c r="J556" s="40">
        <v>46.8185</v>
      </c>
      <c r="K556" s="40">
        <v>50.48</v>
      </c>
      <c r="L556" s="40">
        <v>51.59</v>
      </c>
      <c r="M556" s="40">
        <v>50.43</v>
      </c>
      <c r="N556" s="40">
        <v>51.3</v>
      </c>
      <c r="O556" s="40">
        <f>('Pivottable ẨN'!$P556-INTC!$O$4)/INTC!$O$8</f>
        <v>-0.31711489075095134</v>
      </c>
      <c r="P556" s="40">
        <v>31694200</v>
      </c>
      <c r="Q556" s="41">
        <v>44539.291666666664</v>
      </c>
      <c r="R556" s="40">
        <v>325.32929999999999</v>
      </c>
      <c r="S556" s="40">
        <v>333.1</v>
      </c>
      <c r="T556" s="40">
        <v>336.49</v>
      </c>
      <c r="U556" s="40">
        <v>332.12</v>
      </c>
      <c r="V556" s="40">
        <v>334.41</v>
      </c>
      <c r="W556" s="40">
        <v>22214200</v>
      </c>
      <c r="X556" s="40">
        <f>('Pivottable ẨN'!$W556-MSFT!$O$4)/MSFT!$O$8</f>
        <v>-0.50406136382880895</v>
      </c>
      <c r="Y556" s="41">
        <v>44539.291666666664</v>
      </c>
      <c r="Z556" s="40">
        <v>30.441500000000001</v>
      </c>
      <c r="AA556" s="40">
        <v>30.49</v>
      </c>
      <c r="AB556" s="40">
        <v>32.204999999999998</v>
      </c>
      <c r="AC556" s="40">
        <v>30.428000000000001</v>
      </c>
      <c r="AD556" s="40">
        <v>31.734000000000002</v>
      </c>
      <c r="AE556" s="40">
        <f>('Pivottable ẨN'!$AF556-NVDA!$O$4)/NVDA!$O$8</f>
        <v>0.20449625147493164</v>
      </c>
      <c r="AF556" s="40">
        <v>488507000</v>
      </c>
      <c r="AG556" s="41">
        <v>44539.291666666664</v>
      </c>
      <c r="AH556" s="40">
        <v>23.610399999999998</v>
      </c>
      <c r="AI556" s="40">
        <v>24.57</v>
      </c>
      <c r="AJ556" s="40">
        <v>24.925999999999998</v>
      </c>
      <c r="AK556" s="40">
        <v>24.507999999999999</v>
      </c>
      <c r="AL556" s="40">
        <v>24.81</v>
      </c>
      <c r="AM556" s="40">
        <f>('Pivottable ẨN'!$AN556-SONY!$O$4)/SONY!$O$8</f>
        <v>-0.6318193385520936</v>
      </c>
      <c r="AN556" s="40">
        <v>2863000</v>
      </c>
    </row>
    <row r="557" spans="1:40">
      <c r="A557" s="93">
        <v>45302.291666666664</v>
      </c>
      <c r="B557" s="42">
        <v>184.68520000000001</v>
      </c>
      <c r="C557" s="42">
        <v>185.59</v>
      </c>
      <c r="D557" s="42">
        <v>187.05</v>
      </c>
      <c r="E557" s="42">
        <v>183.62</v>
      </c>
      <c r="F557" s="42">
        <v>186.54</v>
      </c>
      <c r="G557" s="42">
        <v>49128400</v>
      </c>
      <c r="H557" s="42">
        <f>('Pivottable ẨN'!$G557-AAPL!$O$4)/AAPL!$O$8</f>
        <v>-0.80898785308346077</v>
      </c>
      <c r="I557" s="43">
        <v>45302.291666666664</v>
      </c>
      <c r="J557" s="42">
        <v>47.010399999999997</v>
      </c>
      <c r="K557" s="42">
        <v>47.64</v>
      </c>
      <c r="L557" s="42">
        <v>47.84</v>
      </c>
      <c r="M557" s="42">
        <v>46.73</v>
      </c>
      <c r="N557" s="42">
        <v>47.44</v>
      </c>
      <c r="O557" s="42">
        <f>('Pivottable ẨN'!$P557-INTC!$O$4)/INTC!$O$8</f>
        <v>-0.3165364284586864</v>
      </c>
      <c r="P557" s="42">
        <v>31707900</v>
      </c>
      <c r="Q557" s="43">
        <v>45302.291666666664</v>
      </c>
      <c r="R557" s="42">
        <v>382.53930000000003</v>
      </c>
      <c r="S557" s="42">
        <v>384.63</v>
      </c>
      <c r="T557" s="42">
        <v>390.68</v>
      </c>
      <c r="U557" s="42">
        <v>380.38</v>
      </c>
      <c r="V557" s="42">
        <v>386</v>
      </c>
      <c r="W557" s="42">
        <v>27850800</v>
      </c>
      <c r="X557" s="42">
        <f>('Pivottable ẨN'!$W557-MSFT!$O$4)/MSFT!$O$8</f>
        <v>-6.0735875518127494E-2</v>
      </c>
      <c r="Y557" s="43">
        <v>45302.291666666664</v>
      </c>
      <c r="Z557" s="42">
        <v>54.810200000000002</v>
      </c>
      <c r="AA557" s="42">
        <v>54.822000000000003</v>
      </c>
      <c r="AB557" s="42">
        <v>55.345999999999997</v>
      </c>
      <c r="AC557" s="42">
        <v>53.56</v>
      </c>
      <c r="AD557" s="42">
        <v>54.999000000000002</v>
      </c>
      <c r="AE557" s="42">
        <f>('Pivottable ẨN'!$AF557-NVDA!$O$4)/NVDA!$O$8</f>
        <v>0.78524610249100679</v>
      </c>
      <c r="AF557" s="42">
        <v>596759000</v>
      </c>
      <c r="AG557" s="43">
        <v>45302.291666666664</v>
      </c>
      <c r="AH557" s="42">
        <v>19.397600000000001</v>
      </c>
      <c r="AI557" s="42">
        <v>19.462</v>
      </c>
      <c r="AJ557" s="42">
        <v>19.71</v>
      </c>
      <c r="AK557" s="42">
        <v>19.274000000000001</v>
      </c>
      <c r="AL557" s="42">
        <v>19.66</v>
      </c>
      <c r="AM557" s="42">
        <f>('Pivottable ẨN'!$AN557-SONY!$O$4)/SONY!$O$8</f>
        <v>0.72994114824553813</v>
      </c>
      <c r="AN557" s="42">
        <v>6116500</v>
      </c>
    </row>
    <row r="558" spans="1:40">
      <c r="A558" s="92">
        <v>45383.291666666664</v>
      </c>
      <c r="B558" s="40">
        <v>169.417</v>
      </c>
      <c r="C558" s="40">
        <v>170.03</v>
      </c>
      <c r="D558" s="40">
        <v>171.25</v>
      </c>
      <c r="E558" s="40">
        <v>169.48</v>
      </c>
      <c r="F558" s="40">
        <v>171.19</v>
      </c>
      <c r="G558" s="40">
        <v>46240500</v>
      </c>
      <c r="H558" s="40">
        <f>('Pivottable ẨN'!$G558-AAPL!$O$4)/AAPL!$O$8</f>
        <v>-0.86340617754698856</v>
      </c>
      <c r="I558" s="41">
        <v>45383.291666666664</v>
      </c>
      <c r="J558" s="40">
        <v>44.060400000000001</v>
      </c>
      <c r="K558" s="40">
        <v>44.52</v>
      </c>
      <c r="L558" s="40">
        <v>45.41</v>
      </c>
      <c r="M558" s="40">
        <v>44.18</v>
      </c>
      <c r="N558" s="40">
        <v>44.29</v>
      </c>
      <c r="O558" s="40">
        <f>('Pivottable ẨN'!$P558-INTC!$O$4)/INTC!$O$8</f>
        <v>-0.316337977891267</v>
      </c>
      <c r="P558" s="40">
        <v>31712600</v>
      </c>
      <c r="Q558" s="41">
        <v>45383.291666666664</v>
      </c>
      <c r="R558" s="40">
        <v>423.04309999999998</v>
      </c>
      <c r="S558" s="40">
        <v>424.57</v>
      </c>
      <c r="T558" s="40">
        <v>427.89</v>
      </c>
      <c r="U558" s="40">
        <v>422.22</v>
      </c>
      <c r="V558" s="40">
        <v>423.95</v>
      </c>
      <c r="W558" s="40">
        <v>16316000</v>
      </c>
      <c r="X558" s="40">
        <f>('Pivottable ẨN'!$W558-MSFT!$O$4)/MSFT!$O$8</f>
        <v>-0.96796201229669065</v>
      </c>
      <c r="Y558" s="41">
        <v>45383.291666666664</v>
      </c>
      <c r="Z558" s="40">
        <v>90.347800000000007</v>
      </c>
      <c r="AA558" s="40">
        <v>90.363</v>
      </c>
      <c r="AB558" s="40">
        <v>92.224999999999994</v>
      </c>
      <c r="AC558" s="40">
        <v>89.203999999999994</v>
      </c>
      <c r="AD558" s="40">
        <v>90.299000000000007</v>
      </c>
      <c r="AE558" s="40">
        <f>('Pivottable ẨN'!$AF558-NVDA!$O$4)/NVDA!$O$8</f>
        <v>1.1009534123328278E-2</v>
      </c>
      <c r="AF558" s="40">
        <v>452441000</v>
      </c>
      <c r="AG558" s="41">
        <v>45383.291666666664</v>
      </c>
      <c r="AH558" s="40">
        <v>17.234000000000002</v>
      </c>
      <c r="AI558" s="40">
        <v>17.234000000000002</v>
      </c>
      <c r="AJ558" s="40">
        <v>17.268000000000001</v>
      </c>
      <c r="AK558" s="40">
        <v>17.158000000000001</v>
      </c>
      <c r="AL558" s="40">
        <v>17.2</v>
      </c>
      <c r="AM558" s="40">
        <f>('Pivottable ẨN'!$AN558-SONY!$O$4)/SONY!$O$8</f>
        <v>-0.9972156517453723</v>
      </c>
      <c r="AN558" s="40">
        <v>1990000</v>
      </c>
    </row>
    <row r="559" spans="1:40">
      <c r="A559" s="93">
        <v>44046.291666666664</v>
      </c>
      <c r="B559" s="42">
        <v>106.1502</v>
      </c>
      <c r="C559" s="42">
        <v>108.9375</v>
      </c>
      <c r="D559" s="42">
        <v>111.6375</v>
      </c>
      <c r="E559" s="42">
        <v>107.8925</v>
      </c>
      <c r="F559" s="42">
        <v>108.2</v>
      </c>
      <c r="G559" s="42">
        <v>308151200</v>
      </c>
      <c r="H559" s="42">
        <f>('Pivottable ẨN'!$G559-AAPL!$O$4)/AAPL!$O$8</f>
        <v>4.0719244963231844</v>
      </c>
      <c r="I559" s="43">
        <v>44046.291666666664</v>
      </c>
      <c r="J559" s="42">
        <v>43.056699999999999</v>
      </c>
      <c r="K559" s="42">
        <v>48.3</v>
      </c>
      <c r="L559" s="42">
        <v>48.63</v>
      </c>
      <c r="M559" s="42">
        <v>47.74</v>
      </c>
      <c r="N559" s="42">
        <v>48.27</v>
      </c>
      <c r="O559" s="42">
        <f>('Pivottable ẨN'!$P559-INTC!$O$4)/INTC!$O$8</f>
        <v>-0.31403679577970195</v>
      </c>
      <c r="P559" s="42">
        <v>31767100</v>
      </c>
      <c r="Q559" s="43">
        <v>44046.291666666664</v>
      </c>
      <c r="R559" s="42">
        <v>208.67840000000001</v>
      </c>
      <c r="S559" s="42">
        <v>216.54</v>
      </c>
      <c r="T559" s="42">
        <v>217.64</v>
      </c>
      <c r="U559" s="42">
        <v>210.44</v>
      </c>
      <c r="V559" s="42">
        <v>211.52</v>
      </c>
      <c r="W559" s="42">
        <v>78983000</v>
      </c>
      <c r="X559" s="42">
        <f>('Pivottable ẨN'!$W559-MSFT!$O$4)/MSFT!$O$8</f>
        <v>3.9608742322417685</v>
      </c>
      <c r="Y559" s="43">
        <v>44046.291666666664</v>
      </c>
      <c r="Z559" s="42">
        <v>10.976599999999999</v>
      </c>
      <c r="AA559" s="42">
        <v>11.010300000000001</v>
      </c>
      <c r="AB559" s="42">
        <v>11.098800000000001</v>
      </c>
      <c r="AC559" s="42">
        <v>10.715299999999999</v>
      </c>
      <c r="AD559" s="42">
        <v>10.7325</v>
      </c>
      <c r="AE559" s="42">
        <f>('Pivottable ẨN'!$AF559-NVDA!$O$4)/NVDA!$O$8</f>
        <v>-0.20208551106945818</v>
      </c>
      <c r="AF559" s="42">
        <v>412720000</v>
      </c>
      <c r="AG559" s="43">
        <v>44046.291666666664</v>
      </c>
      <c r="AH559" s="42">
        <v>15.494999999999999</v>
      </c>
      <c r="AI559" s="42">
        <v>16.254000000000001</v>
      </c>
      <c r="AJ559" s="42">
        <v>16.282</v>
      </c>
      <c r="AK559" s="42">
        <v>15.734</v>
      </c>
      <c r="AL559" s="42">
        <v>15.742000000000001</v>
      </c>
      <c r="AM559" s="42">
        <f>('Pivottable ẨN'!$AN559-SONY!$O$4)/SONY!$O$8</f>
        <v>2.6686762258071273</v>
      </c>
      <c r="AN559" s="42">
        <v>10748500</v>
      </c>
    </row>
    <row r="560" spans="1:40">
      <c r="A560" s="92">
        <v>45132.291666666664</v>
      </c>
      <c r="B560" s="40">
        <v>192.16309999999999</v>
      </c>
      <c r="C560" s="40">
        <v>193.62</v>
      </c>
      <c r="D560" s="40">
        <v>194.44</v>
      </c>
      <c r="E560" s="40">
        <v>192.92</v>
      </c>
      <c r="F560" s="40">
        <v>193.33</v>
      </c>
      <c r="G560" s="40">
        <v>37283200</v>
      </c>
      <c r="H560" s="40">
        <f>('Pivottable ẨN'!$G560-AAPL!$O$4)/AAPL!$O$8</f>
        <v>-1.0321936209200822</v>
      </c>
      <c r="I560" s="41">
        <v>45132.291666666664</v>
      </c>
      <c r="J560" s="40">
        <v>33.418799999999997</v>
      </c>
      <c r="K560" s="40">
        <v>34.1</v>
      </c>
      <c r="L560" s="40">
        <v>34.340000000000003</v>
      </c>
      <c r="M560" s="40">
        <v>33.4</v>
      </c>
      <c r="N560" s="40">
        <v>33.700000000000003</v>
      </c>
      <c r="O560" s="40">
        <f>('Pivottable ẨN'!$P560-INTC!$O$4)/INTC!$O$8</f>
        <v>-0.31386790167977058</v>
      </c>
      <c r="P560" s="40">
        <v>31771100</v>
      </c>
      <c r="Q560" s="41">
        <v>45132.291666666664</v>
      </c>
      <c r="R560" s="40">
        <v>347.62920000000003</v>
      </c>
      <c r="S560" s="40">
        <v>350.98</v>
      </c>
      <c r="T560" s="40">
        <v>351.89</v>
      </c>
      <c r="U560" s="40">
        <v>345.07</v>
      </c>
      <c r="V560" s="40">
        <v>347.11</v>
      </c>
      <c r="W560" s="40">
        <v>41637700</v>
      </c>
      <c r="X560" s="40">
        <f>('Pivottable ẨN'!$W560-MSFT!$O$4)/MSFT!$O$8</f>
        <v>1.0236206824761482</v>
      </c>
      <c r="Y560" s="41">
        <v>45132.291666666664</v>
      </c>
      <c r="Z560" s="40">
        <v>45.6614</v>
      </c>
      <c r="AA560" s="40">
        <v>45.679000000000002</v>
      </c>
      <c r="AB560" s="40">
        <v>46.183</v>
      </c>
      <c r="AC560" s="40">
        <v>44.923000000000002</v>
      </c>
      <c r="AD560" s="40">
        <v>44.941000000000003</v>
      </c>
      <c r="AE560" s="40">
        <f>('Pivottable ẨN'!$AF560-NVDA!$O$4)/NVDA!$O$8</f>
        <v>-0.54886053249934474</v>
      </c>
      <c r="AF560" s="40">
        <v>348081000</v>
      </c>
      <c r="AG560" s="41">
        <v>45132.291666666664</v>
      </c>
      <c r="AH560" s="40">
        <v>18.368300000000001</v>
      </c>
      <c r="AI560" s="40">
        <v>18.738</v>
      </c>
      <c r="AJ560" s="40">
        <v>18.757999999999999</v>
      </c>
      <c r="AK560" s="40">
        <v>18.559999999999999</v>
      </c>
      <c r="AL560" s="40">
        <v>18.606000000000002</v>
      </c>
      <c r="AM560" s="40">
        <f>('Pivottable ẨN'!$AN560-SONY!$O$4)/SONY!$O$8</f>
        <v>-0.91497008984104322</v>
      </c>
      <c r="AN560" s="40">
        <v>2186500</v>
      </c>
    </row>
    <row r="561" spans="1:40">
      <c r="A561" s="93">
        <v>44932.291666666664</v>
      </c>
      <c r="B561" s="42">
        <v>128.27109999999999</v>
      </c>
      <c r="C561" s="42">
        <v>129.62</v>
      </c>
      <c r="D561" s="42">
        <v>130.29</v>
      </c>
      <c r="E561" s="42">
        <v>124.89</v>
      </c>
      <c r="F561" s="42">
        <v>126.01</v>
      </c>
      <c r="G561" s="42">
        <v>87754700</v>
      </c>
      <c r="H561" s="42">
        <f>('Pivottable ẨN'!$G561-AAPL!$O$4)/AAPL!$O$8</f>
        <v>-8.1130750612613114E-2</v>
      </c>
      <c r="I561" s="43">
        <v>44932.291666666664</v>
      </c>
      <c r="J561" s="42">
        <v>27.703700000000001</v>
      </c>
      <c r="K561" s="42">
        <v>28.73</v>
      </c>
      <c r="L561" s="42">
        <v>28.83</v>
      </c>
      <c r="M561" s="42">
        <v>27.38</v>
      </c>
      <c r="N561" s="42">
        <v>27.93</v>
      </c>
      <c r="O561" s="42">
        <f>('Pivottable ẨN'!$P561-INTC!$O$4)/INTC!$O$8</f>
        <v>-0.31312898999257083</v>
      </c>
      <c r="P561" s="42">
        <v>31788600</v>
      </c>
      <c r="Q561" s="43">
        <v>44932.291666666664</v>
      </c>
      <c r="R561" s="42">
        <v>221.74119999999999</v>
      </c>
      <c r="S561" s="42">
        <v>224.93</v>
      </c>
      <c r="T561" s="42">
        <v>225.76</v>
      </c>
      <c r="U561" s="42">
        <v>219.35</v>
      </c>
      <c r="V561" s="42">
        <v>223</v>
      </c>
      <c r="W561" s="42">
        <v>43613600</v>
      </c>
      <c r="X561" s="42">
        <f>('Pivottable ẨN'!$W561-MSFT!$O$4)/MSFT!$O$8</f>
        <v>1.1790276356665601</v>
      </c>
      <c r="Y561" s="43">
        <v>44932.291666666664</v>
      </c>
      <c r="Z561" s="42">
        <v>14.8492</v>
      </c>
      <c r="AA561" s="42">
        <v>14.859</v>
      </c>
      <c r="AB561" s="42">
        <v>15.01</v>
      </c>
      <c r="AC561" s="42">
        <v>14.034000000000001</v>
      </c>
      <c r="AD561" s="42">
        <v>14.474</v>
      </c>
      <c r="AE561" s="42">
        <f>('Pivottable ẨN'!$AF561-NVDA!$O$4)/NVDA!$O$8</f>
        <v>-0.24326568193373221</v>
      </c>
      <c r="AF561" s="42">
        <v>405044000</v>
      </c>
      <c r="AG561" s="43">
        <v>44932.291666666664</v>
      </c>
      <c r="AH561" s="42">
        <v>15.9049</v>
      </c>
      <c r="AI561" s="42">
        <v>16.277999999999999</v>
      </c>
      <c r="AJ561" s="42">
        <v>16.327999999999999</v>
      </c>
      <c r="AK561" s="42">
        <v>15.82</v>
      </c>
      <c r="AL561" s="42">
        <v>15.846</v>
      </c>
      <c r="AM561" s="42">
        <f>('Pivottable ẨN'!$AN561-SONY!$O$4)/SONY!$O$8</f>
        <v>4.6444951859943351E-2</v>
      </c>
      <c r="AN561" s="42">
        <v>4483500</v>
      </c>
    </row>
    <row r="562" spans="1:40">
      <c r="A562" s="92">
        <v>45363.291666666664</v>
      </c>
      <c r="B562" s="40">
        <v>172.6054</v>
      </c>
      <c r="C562" s="40">
        <v>173.23</v>
      </c>
      <c r="D562" s="40">
        <v>174.03</v>
      </c>
      <c r="E562" s="40">
        <v>171.01</v>
      </c>
      <c r="F562" s="40">
        <v>173.15</v>
      </c>
      <c r="G562" s="40">
        <v>59825400</v>
      </c>
      <c r="H562" s="40">
        <f>('Pivottable ẨN'!$G562-AAPL!$O$4)/AAPL!$O$8</f>
        <v>-0.6074182638364799</v>
      </c>
      <c r="I562" s="41">
        <v>45363.291666666664</v>
      </c>
      <c r="J562" s="40">
        <v>44.773000000000003</v>
      </c>
      <c r="K562" s="40">
        <v>45.24</v>
      </c>
      <c r="L562" s="40">
        <v>45.27</v>
      </c>
      <c r="M562" s="40">
        <v>44.46</v>
      </c>
      <c r="N562" s="40">
        <v>45.06</v>
      </c>
      <c r="O562" s="40">
        <f>('Pivottable ẨN'!$P562-INTC!$O$4)/INTC!$O$8</f>
        <v>-0.31282498061269431</v>
      </c>
      <c r="P562" s="40">
        <v>31795800</v>
      </c>
      <c r="Q562" s="41">
        <v>45363.291666666664</v>
      </c>
      <c r="R562" s="40">
        <v>413.78649999999999</v>
      </c>
      <c r="S562" s="40">
        <v>415.28</v>
      </c>
      <c r="T562" s="40">
        <v>415.57</v>
      </c>
      <c r="U562" s="40">
        <v>406.79</v>
      </c>
      <c r="V562" s="40">
        <v>407.62</v>
      </c>
      <c r="W562" s="40">
        <v>22457000</v>
      </c>
      <c r="X562" s="40">
        <f>('Pivottable ẨN'!$W562-MSFT!$O$4)/MSFT!$O$8</f>
        <v>-0.48496484667984802</v>
      </c>
      <c r="Y562" s="41">
        <v>45363.291666666664</v>
      </c>
      <c r="Z562" s="40">
        <v>91.897599999999997</v>
      </c>
      <c r="AA562" s="40">
        <v>91.912999999999997</v>
      </c>
      <c r="AB562" s="40">
        <v>91.96</v>
      </c>
      <c r="AC562" s="40">
        <v>86.15</v>
      </c>
      <c r="AD562" s="40">
        <v>88.049000000000007</v>
      </c>
      <c r="AE562" s="40">
        <f>('Pivottable ẨN'!$AF562-NVDA!$O$4)/NVDA!$O$8</f>
        <v>1.1678418640017634</v>
      </c>
      <c r="AF562" s="40">
        <v>668075000</v>
      </c>
      <c r="AG562" s="41">
        <v>45363.291666666664</v>
      </c>
      <c r="AH562" s="40">
        <v>17.491900000000001</v>
      </c>
      <c r="AI562" s="40">
        <v>17.55</v>
      </c>
      <c r="AJ562" s="40">
        <v>17.643999999999998</v>
      </c>
      <c r="AK562" s="40">
        <v>17.414000000000001</v>
      </c>
      <c r="AL562" s="40">
        <v>17.492000000000001</v>
      </c>
      <c r="AM562" s="40">
        <f>('Pivottable ẨN'!$AN562-SONY!$O$4)/SONY!$O$8</f>
        <v>-0.8249813070958486</v>
      </c>
      <c r="AN562" s="40">
        <v>2401500</v>
      </c>
    </row>
    <row r="563" spans="1:40">
      <c r="A563" s="93">
        <v>45265.291666666664</v>
      </c>
      <c r="B563" s="42">
        <v>192.47710000000001</v>
      </c>
      <c r="C563" s="42">
        <v>193.42</v>
      </c>
      <c r="D563" s="42">
        <v>194.4</v>
      </c>
      <c r="E563" s="42">
        <v>190.18</v>
      </c>
      <c r="F563" s="42">
        <v>190.21</v>
      </c>
      <c r="G563" s="42">
        <v>66628400</v>
      </c>
      <c r="H563" s="42">
        <f>('Pivottable ẨN'!$G563-AAPL!$O$4)/AAPL!$O$8</f>
        <v>-0.47922550739568243</v>
      </c>
      <c r="I563" s="43">
        <v>45265.291666666664</v>
      </c>
      <c r="J563" s="42">
        <v>41.366</v>
      </c>
      <c r="K563" s="42">
        <v>41.92</v>
      </c>
      <c r="L563" s="42">
        <v>42.29</v>
      </c>
      <c r="M563" s="42">
        <v>41.61</v>
      </c>
      <c r="N563" s="42">
        <v>41.91</v>
      </c>
      <c r="O563" s="42">
        <f>('Pivottable ẨN'!$P563-INTC!$O$4)/INTC!$O$8</f>
        <v>-0.31014378677628368</v>
      </c>
      <c r="P563" s="42">
        <v>31859300</v>
      </c>
      <c r="Q563" s="43">
        <v>45265.291666666664</v>
      </c>
      <c r="R563" s="42">
        <v>370.49509999999998</v>
      </c>
      <c r="S563" s="42">
        <v>372.52</v>
      </c>
      <c r="T563" s="42">
        <v>373.08</v>
      </c>
      <c r="U563" s="42">
        <v>365.62</v>
      </c>
      <c r="V563" s="42">
        <v>366.45</v>
      </c>
      <c r="W563" s="42">
        <v>23065000</v>
      </c>
      <c r="X563" s="42">
        <f>('Pivottable ẨN'!$W563-MSFT!$O$4)/MSFT!$O$8</f>
        <v>-0.43714490258360306</v>
      </c>
      <c r="Y563" s="43">
        <v>45265.291666666664</v>
      </c>
      <c r="Z563" s="42">
        <v>46.555999999999997</v>
      </c>
      <c r="AA563" s="42">
        <v>46.566000000000003</v>
      </c>
      <c r="AB563" s="42">
        <v>46.6</v>
      </c>
      <c r="AC563" s="42">
        <v>45.271000000000001</v>
      </c>
      <c r="AD563" s="42">
        <v>45.466000000000001</v>
      </c>
      <c r="AE563" s="42">
        <f>('Pivottable ẨN'!$AF563-NVDA!$O$4)/NVDA!$O$8</f>
        <v>-0.42205285939892195</v>
      </c>
      <c r="AF563" s="42">
        <v>371718000</v>
      </c>
      <c r="AG563" s="43">
        <v>45265.291666666664</v>
      </c>
      <c r="AH563" s="42">
        <v>17.222799999999999</v>
      </c>
      <c r="AI563" s="42">
        <v>17.28</v>
      </c>
      <c r="AJ563" s="42">
        <v>17.338000000000001</v>
      </c>
      <c r="AK563" s="42">
        <v>17.172000000000001</v>
      </c>
      <c r="AL563" s="42">
        <v>17.175999999999998</v>
      </c>
      <c r="AM563" s="42">
        <f>('Pivottable ẨN'!$AN563-SONY!$O$4)/SONY!$O$8</f>
        <v>-0.11972038186025329</v>
      </c>
      <c r="AN563" s="42">
        <v>4086500</v>
      </c>
    </row>
    <row r="564" spans="1:40">
      <c r="A564" s="92">
        <v>44915.291666666664</v>
      </c>
      <c r="B564" s="40">
        <v>130.92320000000001</v>
      </c>
      <c r="C564" s="40">
        <v>132.30000000000001</v>
      </c>
      <c r="D564" s="40">
        <v>133.25</v>
      </c>
      <c r="E564" s="40">
        <v>129.88999999999999</v>
      </c>
      <c r="F564" s="40">
        <v>131.38999999999999</v>
      </c>
      <c r="G564" s="40">
        <v>77432800</v>
      </c>
      <c r="H564" s="40">
        <f>('Pivottable ẨN'!$G564-AAPL!$O$4)/AAPL!$O$8</f>
        <v>-0.2756321195243091</v>
      </c>
      <c r="I564" s="41">
        <v>44915.291666666664</v>
      </c>
      <c r="J564" s="40">
        <v>25.4955</v>
      </c>
      <c r="K564" s="40">
        <v>26.44</v>
      </c>
      <c r="L564" s="40">
        <v>26.87</v>
      </c>
      <c r="M564" s="40">
        <v>26.42</v>
      </c>
      <c r="N564" s="40">
        <v>26.54</v>
      </c>
      <c r="O564" s="40">
        <f>('Pivottable ẨN'!$P564-INTC!$O$4)/INTC!$O$8</f>
        <v>-0.30997489267635231</v>
      </c>
      <c r="P564" s="40">
        <v>31863300</v>
      </c>
      <c r="Q564" s="41">
        <v>44915.291666666664</v>
      </c>
      <c r="R564" s="40">
        <v>238.37209999999999</v>
      </c>
      <c r="S564" s="40">
        <v>241.8</v>
      </c>
      <c r="T564" s="40">
        <v>242.91</v>
      </c>
      <c r="U564" s="40">
        <v>238.42</v>
      </c>
      <c r="V564" s="40">
        <v>239.4</v>
      </c>
      <c r="W564" s="40">
        <v>25150800</v>
      </c>
      <c r="X564" s="40">
        <f>('Pivottable ẨN'!$W564-MSFT!$O$4)/MSFT!$O$8</f>
        <v>-0.27309417989289952</v>
      </c>
      <c r="Y564" s="41">
        <v>44915.291666666664</v>
      </c>
      <c r="Z564" s="40">
        <v>16.074400000000001</v>
      </c>
      <c r="AA564" s="40">
        <v>16.085000000000001</v>
      </c>
      <c r="AB564" s="40">
        <v>16.309999999999999</v>
      </c>
      <c r="AC564" s="40">
        <v>15.852</v>
      </c>
      <c r="AD564" s="40">
        <v>16.064</v>
      </c>
      <c r="AE564" s="40">
        <f>('Pivottable ẨN'!$AF564-NVDA!$O$4)/NVDA!$O$8</f>
        <v>-0.25283647724663805</v>
      </c>
      <c r="AF564" s="40">
        <v>403260000</v>
      </c>
      <c r="AG564" s="41">
        <v>44915.291666666664</v>
      </c>
      <c r="AH564" s="40">
        <v>15.1447</v>
      </c>
      <c r="AI564" s="40">
        <v>15.5</v>
      </c>
      <c r="AJ564" s="40">
        <v>15.657999999999999</v>
      </c>
      <c r="AK564" s="40">
        <v>15.454000000000001</v>
      </c>
      <c r="AL564" s="40">
        <v>15.494</v>
      </c>
      <c r="AM564" s="40">
        <f>('Pivottable ẨN'!$AN564-SONY!$O$4)/SONY!$O$8</f>
        <v>-0.18564239712708194</v>
      </c>
      <c r="AN564" s="40">
        <v>3929000</v>
      </c>
    </row>
    <row r="565" spans="1:40">
      <c r="A565" s="93">
        <v>44551.291666666664</v>
      </c>
      <c r="B565" s="42">
        <v>170.202</v>
      </c>
      <c r="C565" s="42">
        <v>172.99</v>
      </c>
      <c r="D565" s="42">
        <v>173.2</v>
      </c>
      <c r="E565" s="42">
        <v>169.12</v>
      </c>
      <c r="F565" s="42">
        <v>171.56</v>
      </c>
      <c r="G565" s="42">
        <v>91185900</v>
      </c>
      <c r="H565" s="42">
        <f>('Pivottable ẨN'!$G565-AAPL!$O$4)/AAPL!$O$8</f>
        <v>-1.6474718582675671E-2</v>
      </c>
      <c r="I565" s="43">
        <v>44551.291666666664</v>
      </c>
      <c r="J565" s="42">
        <v>47.087499999999999</v>
      </c>
      <c r="K565" s="42">
        <v>50.77</v>
      </c>
      <c r="L565" s="42">
        <v>50.84</v>
      </c>
      <c r="M565" s="42">
        <v>49.94</v>
      </c>
      <c r="N565" s="42">
        <v>49.94</v>
      </c>
      <c r="O565" s="42">
        <f>('Pivottable ẨN'!$P565-INTC!$O$4)/INTC!$O$8</f>
        <v>-0.30604810485294776</v>
      </c>
      <c r="P565" s="42">
        <v>31956300</v>
      </c>
      <c r="Q565" s="43">
        <v>44551.291666666664</v>
      </c>
      <c r="R565" s="42">
        <v>319.65480000000002</v>
      </c>
      <c r="S565" s="42">
        <v>327.29000000000002</v>
      </c>
      <c r="T565" s="42">
        <v>327.73</v>
      </c>
      <c r="U565" s="42">
        <v>319.8</v>
      </c>
      <c r="V565" s="42">
        <v>323.29000000000002</v>
      </c>
      <c r="W565" s="42">
        <v>24740600</v>
      </c>
      <c r="X565" s="42">
        <f>('Pivottable ẨN'!$W565-MSFT!$O$4)/MSFT!$O$8</f>
        <v>-0.30535691191309638</v>
      </c>
      <c r="Y565" s="43">
        <v>44551.291666666664</v>
      </c>
      <c r="Z565" s="42">
        <v>29.028700000000001</v>
      </c>
      <c r="AA565" s="42">
        <v>29.074999999999999</v>
      </c>
      <c r="AB565" s="42">
        <v>29.12</v>
      </c>
      <c r="AC565" s="42">
        <v>27.401</v>
      </c>
      <c r="AD565" s="42">
        <v>28.373999999999999</v>
      </c>
      <c r="AE565" s="42">
        <f>('Pivottable ẨN'!$AF565-NVDA!$O$4)/NVDA!$O$8</f>
        <v>0.39697438725768619</v>
      </c>
      <c r="AF565" s="42">
        <v>524385000</v>
      </c>
      <c r="AG565" s="43">
        <v>44551.291666666664</v>
      </c>
      <c r="AH565" s="42">
        <v>23.168399999999998</v>
      </c>
      <c r="AI565" s="42">
        <v>24.11</v>
      </c>
      <c r="AJ565" s="42">
        <v>24.238</v>
      </c>
      <c r="AK565" s="42">
        <v>23.802</v>
      </c>
      <c r="AL565" s="42">
        <v>23.96</v>
      </c>
      <c r="AM565" s="42">
        <f>('Pivottable ẨN'!$AN565-SONY!$O$4)/SONY!$O$8</f>
        <v>-7.9539343983329167E-2</v>
      </c>
      <c r="AN565" s="42">
        <v>4182500</v>
      </c>
    </row>
    <row r="566" spans="1:40">
      <c r="A566" s="92">
        <v>44882.291666666664</v>
      </c>
      <c r="B566" s="40">
        <v>149.1515</v>
      </c>
      <c r="C566" s="40">
        <v>150.72</v>
      </c>
      <c r="D566" s="40">
        <v>151.47999999999999</v>
      </c>
      <c r="E566" s="40">
        <v>146.15</v>
      </c>
      <c r="F566" s="40">
        <v>146.43</v>
      </c>
      <c r="G566" s="40">
        <v>80389400</v>
      </c>
      <c r="H566" s="40">
        <f>('Pivottable ẨN'!$G566-AAPL!$O$4)/AAPL!$O$8</f>
        <v>-0.21991924230942422</v>
      </c>
      <c r="I566" s="41">
        <v>44882.291666666664</v>
      </c>
      <c r="J566" s="40">
        <v>28.822299999999998</v>
      </c>
      <c r="K566" s="40">
        <v>29.89</v>
      </c>
      <c r="L566" s="40">
        <v>29.95</v>
      </c>
      <c r="M566" s="40">
        <v>29</v>
      </c>
      <c r="N566" s="40">
        <v>29.07</v>
      </c>
      <c r="O566" s="40">
        <f>('Pivottable ẨN'!$P566-INTC!$O$4)/INTC!$O$8</f>
        <v>-0.30490806967841094</v>
      </c>
      <c r="P566" s="40">
        <v>31983300</v>
      </c>
      <c r="Q566" s="41">
        <v>44882.291666666664</v>
      </c>
      <c r="R566" s="40">
        <v>238.25380000000001</v>
      </c>
      <c r="S566" s="40">
        <v>241.68</v>
      </c>
      <c r="T566" s="40">
        <v>243.25</v>
      </c>
      <c r="U566" s="40">
        <v>237.63</v>
      </c>
      <c r="V566" s="40">
        <v>237.78</v>
      </c>
      <c r="W566" s="40">
        <v>23123500</v>
      </c>
      <c r="X566" s="40">
        <f>('Pivottable ẨN'!$W566-MSFT!$O$4)/MSFT!$O$8</f>
        <v>-0.43254380598881631</v>
      </c>
      <c r="Y566" s="41">
        <v>44882.291666666664</v>
      </c>
      <c r="Z566" s="40">
        <v>15.662699999999999</v>
      </c>
      <c r="AA566" s="40">
        <v>15.677</v>
      </c>
      <c r="AB566" s="40">
        <v>16.265999999999998</v>
      </c>
      <c r="AC566" s="40">
        <v>15.535</v>
      </c>
      <c r="AD566" s="40">
        <v>15.715</v>
      </c>
      <c r="AE566" s="40">
        <f>('Pivottable ẨN'!$AF566-NVDA!$O$4)/NVDA!$O$8</f>
        <v>1.3975570458982394</v>
      </c>
      <c r="AF566" s="40">
        <v>710894000</v>
      </c>
      <c r="AG566" s="41">
        <v>44882.291666666664</v>
      </c>
      <c r="AH566" s="40">
        <v>15.795500000000001</v>
      </c>
      <c r="AI566" s="40">
        <v>16.166</v>
      </c>
      <c r="AJ566" s="40">
        <v>16.175999999999998</v>
      </c>
      <c r="AK566" s="40">
        <v>15.8</v>
      </c>
      <c r="AL566" s="40">
        <v>15.891999999999999</v>
      </c>
      <c r="AM566" s="40">
        <f>('Pivottable ẨN'!$AN566-SONY!$O$4)/SONY!$O$8</f>
        <v>-0.55647989253286079</v>
      </c>
      <c r="AN566" s="40">
        <v>3043000</v>
      </c>
    </row>
    <row r="567" spans="1:40">
      <c r="A567" s="93">
        <v>45432.291666666664</v>
      </c>
      <c r="B567" s="42">
        <v>190.60939999999999</v>
      </c>
      <c r="C567" s="42">
        <v>191.04</v>
      </c>
      <c r="D567" s="42">
        <v>191.92</v>
      </c>
      <c r="E567" s="42">
        <v>189.01</v>
      </c>
      <c r="F567" s="42">
        <v>189.33</v>
      </c>
      <c r="G567" s="42">
        <v>44361300</v>
      </c>
      <c r="H567" s="42">
        <f>('Pivottable ẨN'!$G567-AAPL!$O$4)/AAPL!$O$8</f>
        <v>-0.89881700040507273</v>
      </c>
      <c r="I567" s="43">
        <v>45432.291666666664</v>
      </c>
      <c r="J567" s="42">
        <v>31.8977</v>
      </c>
      <c r="K567" s="42">
        <v>32.1</v>
      </c>
      <c r="L567" s="42">
        <v>32.42</v>
      </c>
      <c r="M567" s="42">
        <v>31.76</v>
      </c>
      <c r="N567" s="42">
        <v>31.85</v>
      </c>
      <c r="O567" s="42">
        <f>('Pivottable ẨN'!$P567-INTC!$O$4)/INTC!$O$8</f>
        <v>-0.30466739558600869</v>
      </c>
      <c r="P567" s="42">
        <v>31989000</v>
      </c>
      <c r="Q567" s="43">
        <v>45432.291666666664</v>
      </c>
      <c r="R567" s="42">
        <v>424.57470000000001</v>
      </c>
      <c r="S567" s="42">
        <v>425.34</v>
      </c>
      <c r="T567" s="42">
        <v>426.77</v>
      </c>
      <c r="U567" s="42">
        <v>419.99</v>
      </c>
      <c r="V567" s="42">
        <v>420.21</v>
      </c>
      <c r="W567" s="42">
        <v>16272100</v>
      </c>
      <c r="X567" s="42">
        <f>('Pivottable ẨN'!$W567-MSFT!$O$4)/MSFT!$O$8</f>
        <v>-0.97141480102337674</v>
      </c>
      <c r="Y567" s="43">
        <v>45432.291666666664</v>
      </c>
      <c r="Z567" s="42">
        <v>94.764099999999999</v>
      </c>
      <c r="AA567" s="42">
        <v>94.78</v>
      </c>
      <c r="AB567" s="42">
        <v>95.2</v>
      </c>
      <c r="AC567" s="42">
        <v>93.44</v>
      </c>
      <c r="AD567" s="42">
        <v>93.75</v>
      </c>
      <c r="AE567" s="42">
        <f>('Pivottable ẨN'!$AF567-NVDA!$O$4)/NVDA!$O$8</f>
        <v>-0.70614024448839141</v>
      </c>
      <c r="AF567" s="42">
        <v>318764000</v>
      </c>
      <c r="AG567" s="43">
        <v>45432.291666666664</v>
      </c>
      <c r="AH567" s="42">
        <v>16.718</v>
      </c>
      <c r="AI567" s="42">
        <v>16.718</v>
      </c>
      <c r="AJ567" s="42">
        <v>16.8</v>
      </c>
      <c r="AK567" s="42">
        <v>16.7</v>
      </c>
      <c r="AL567" s="42">
        <v>16.75</v>
      </c>
      <c r="AM567" s="42">
        <f>('Pivottable ẨN'!$AN567-SONY!$O$4)/SONY!$O$8</f>
        <v>-0.19903607641938997</v>
      </c>
      <c r="AN567" s="42">
        <v>3897000</v>
      </c>
    </row>
    <row r="568" spans="1:40">
      <c r="A568" s="92">
        <v>45266.291666666664</v>
      </c>
      <c r="B568" s="40">
        <v>191.38239999999999</v>
      </c>
      <c r="C568" s="40">
        <v>192.32</v>
      </c>
      <c r="D568" s="40">
        <v>194.76</v>
      </c>
      <c r="E568" s="40">
        <v>192.11</v>
      </c>
      <c r="F568" s="40">
        <v>194.45</v>
      </c>
      <c r="G568" s="40">
        <v>41089700</v>
      </c>
      <c r="H568" s="40">
        <f>('Pivottable ẨN'!$G568-AAPL!$O$4)/AAPL!$O$8</f>
        <v>-0.96046559984233759</v>
      </c>
      <c r="I568" s="41">
        <v>45266.291666666664</v>
      </c>
      <c r="J568" s="40">
        <v>40.724600000000002</v>
      </c>
      <c r="K568" s="40">
        <v>41.27</v>
      </c>
      <c r="L568" s="40">
        <v>42.59</v>
      </c>
      <c r="M568" s="40">
        <v>41.17</v>
      </c>
      <c r="N568" s="40">
        <v>42.48</v>
      </c>
      <c r="O568" s="40">
        <f>('Pivottable ẨN'!$P568-INTC!$O$4)/INTC!$O$8</f>
        <v>-0.3045280579535653</v>
      </c>
      <c r="P568" s="40">
        <v>31992300</v>
      </c>
      <c r="Q568" s="41">
        <v>45266.291666666664</v>
      </c>
      <c r="R568" s="40">
        <v>366.79539999999997</v>
      </c>
      <c r="S568" s="40">
        <v>368.8</v>
      </c>
      <c r="T568" s="40">
        <v>374.18</v>
      </c>
      <c r="U568" s="40">
        <v>368.03</v>
      </c>
      <c r="V568" s="40">
        <v>373.54</v>
      </c>
      <c r="W568" s="40">
        <v>21182100</v>
      </c>
      <c r="X568" s="40">
        <f>('Pivottable ẨN'!$W568-MSFT!$O$4)/MSFT!$O$8</f>
        <v>-0.58523729195666163</v>
      </c>
      <c r="Y568" s="41">
        <v>45266.291666666664</v>
      </c>
      <c r="Z568" s="40">
        <v>45.493200000000002</v>
      </c>
      <c r="AA568" s="40">
        <v>45.503</v>
      </c>
      <c r="AB568" s="40">
        <v>47.387</v>
      </c>
      <c r="AC568" s="40">
        <v>45.411999999999999</v>
      </c>
      <c r="AD568" s="40">
        <v>47.215000000000003</v>
      </c>
      <c r="AE568" s="40">
        <f>('Pivottable ẨN'!$AF568-NVDA!$O$4)/NVDA!$O$8</f>
        <v>-0.3744563930221842</v>
      </c>
      <c r="AF568" s="40">
        <v>380590000</v>
      </c>
      <c r="AG568" s="41">
        <v>45266.291666666664</v>
      </c>
      <c r="AH568" s="40">
        <v>17.621500000000001</v>
      </c>
      <c r="AI568" s="40">
        <v>17.68</v>
      </c>
      <c r="AJ568" s="40">
        <v>17.908000000000001</v>
      </c>
      <c r="AK568" s="40">
        <v>17.68</v>
      </c>
      <c r="AL568" s="40">
        <v>17.8</v>
      </c>
      <c r="AM568" s="40">
        <f>('Pivottable ẨN'!$AN568-SONY!$O$4)/SONY!$O$8</f>
        <v>2.7249715340826093</v>
      </c>
      <c r="AN568" s="40">
        <v>10883000</v>
      </c>
    </row>
    <row r="569" spans="1:40">
      <c r="A569" s="93">
        <v>44609.291666666664</v>
      </c>
      <c r="B569" s="42">
        <v>166.3699</v>
      </c>
      <c r="C569" s="42">
        <v>168.88</v>
      </c>
      <c r="D569" s="42">
        <v>171.91</v>
      </c>
      <c r="E569" s="42">
        <v>168.47</v>
      </c>
      <c r="F569" s="42">
        <v>171.03</v>
      </c>
      <c r="G569" s="42">
        <v>69589300</v>
      </c>
      <c r="H569" s="42">
        <f>('Pivottable ẨN'!$G569-AAPL!$O$4)/AAPL!$O$8</f>
        <v>-0.42343160286157139</v>
      </c>
      <c r="I569" s="43">
        <v>44609.291666666664</v>
      </c>
      <c r="J569" s="42">
        <v>44.4557</v>
      </c>
      <c r="K569" s="42">
        <v>47.57</v>
      </c>
      <c r="L569" s="42">
        <v>48.26</v>
      </c>
      <c r="M569" s="42">
        <v>47.38</v>
      </c>
      <c r="N569" s="42">
        <v>47.86</v>
      </c>
      <c r="O569" s="42">
        <f>('Pivottable ẨN'!$P569-INTC!$O$4)/INTC!$O$8</f>
        <v>-0.30291089694672235</v>
      </c>
      <c r="P569" s="42">
        <v>32030600</v>
      </c>
      <c r="Q569" s="43">
        <v>44609.291666666664</v>
      </c>
      <c r="R569" s="42">
        <v>284.53489999999999</v>
      </c>
      <c r="S569" s="42">
        <v>290.73</v>
      </c>
      <c r="T569" s="42">
        <v>296.8</v>
      </c>
      <c r="U569" s="42">
        <v>290</v>
      </c>
      <c r="V569" s="42">
        <v>296.36</v>
      </c>
      <c r="W569" s="42">
        <v>32461600</v>
      </c>
      <c r="X569" s="42">
        <f>('Pivottable ẨN'!$W569-MSFT!$O$4)/MSFT!$O$8</f>
        <v>0.30190918737490913</v>
      </c>
      <c r="Y569" s="43">
        <v>44609.291666666664</v>
      </c>
      <c r="Z569" s="42">
        <v>24.468</v>
      </c>
      <c r="AA569" s="42">
        <v>24.507000000000001</v>
      </c>
      <c r="AB569" s="42">
        <v>25.785</v>
      </c>
      <c r="AC569" s="42">
        <v>24.164999999999999</v>
      </c>
      <c r="AD569" s="42">
        <v>25.63</v>
      </c>
      <c r="AE569" s="42">
        <f>('Pivottable ẨN'!$AF569-NVDA!$O$4)/NVDA!$O$8</f>
        <v>1.9324325299184302</v>
      </c>
      <c r="AF569" s="42">
        <v>810595000</v>
      </c>
      <c r="AG569" s="43">
        <v>44609.291666666664</v>
      </c>
      <c r="AH569" s="42">
        <v>20.1433</v>
      </c>
      <c r="AI569" s="42">
        <v>20.962</v>
      </c>
      <c r="AJ569" s="42">
        <v>21.198</v>
      </c>
      <c r="AK569" s="42">
        <v>20.93</v>
      </c>
      <c r="AL569" s="42">
        <v>21.128</v>
      </c>
      <c r="AM569" s="42">
        <f>('Pivottable ẨN'!$AN569-SONY!$O$4)/SONY!$O$8</f>
        <v>-7.7575940261157559E-3</v>
      </c>
      <c r="AN569" s="42">
        <v>4354000</v>
      </c>
    </row>
    <row r="570" spans="1:40">
      <c r="A570" s="92">
        <v>44694.291666666664</v>
      </c>
      <c r="B570" s="40">
        <v>145.13640000000001</v>
      </c>
      <c r="C570" s="40">
        <v>147.11000000000001</v>
      </c>
      <c r="D570" s="40">
        <v>148.1</v>
      </c>
      <c r="E570" s="40">
        <v>143.11000000000001</v>
      </c>
      <c r="F570" s="40">
        <v>144.59</v>
      </c>
      <c r="G570" s="40">
        <v>113990900</v>
      </c>
      <c r="H570" s="40">
        <f>('Pivottable ẨN'!$G570-AAPL!$O$4)/AAPL!$O$8</f>
        <v>0.41325272675502639</v>
      </c>
      <c r="I570" s="41">
        <v>44694.291666666664</v>
      </c>
      <c r="J570" s="40">
        <v>41.067700000000002</v>
      </c>
      <c r="K570" s="40">
        <v>43.6</v>
      </c>
      <c r="L570" s="40">
        <v>43.84</v>
      </c>
      <c r="M570" s="40">
        <v>42.97</v>
      </c>
      <c r="N570" s="40">
        <v>43.42</v>
      </c>
      <c r="O570" s="40">
        <f>('Pivottable ẨN'!$P570-INTC!$O$4)/INTC!$O$8</f>
        <v>-0.3027631146092824</v>
      </c>
      <c r="P570" s="40">
        <v>32034100</v>
      </c>
      <c r="Q570" s="41">
        <v>44694.291666666664</v>
      </c>
      <c r="R570" s="40">
        <v>255.5558</v>
      </c>
      <c r="S570" s="40">
        <v>261.12</v>
      </c>
      <c r="T570" s="40">
        <v>263.04000000000002</v>
      </c>
      <c r="U570" s="40">
        <v>255.35</v>
      </c>
      <c r="V570" s="40">
        <v>257.35000000000002</v>
      </c>
      <c r="W570" s="40">
        <v>34925100</v>
      </c>
      <c r="X570" s="40">
        <f>('Pivottable ẨN'!$W570-MSFT!$O$4)/MSFT!$O$8</f>
        <v>0.495666477310928</v>
      </c>
      <c r="Y570" s="41">
        <v>44694.291666666664</v>
      </c>
      <c r="Z570" s="40">
        <v>17.680800000000001</v>
      </c>
      <c r="AA570" s="40">
        <v>17.706</v>
      </c>
      <c r="AB570" s="40">
        <v>17.928000000000001</v>
      </c>
      <c r="AC570" s="40">
        <v>16.593</v>
      </c>
      <c r="AD570" s="40">
        <v>16.788</v>
      </c>
      <c r="AE570" s="40">
        <f>('Pivottable ẨN'!$AF570-NVDA!$O$4)/NVDA!$O$8</f>
        <v>1.1805135111593212</v>
      </c>
      <c r="AF570" s="40">
        <v>670437000</v>
      </c>
      <c r="AG570" s="41">
        <v>44694.291666666664</v>
      </c>
      <c r="AH570" s="40">
        <v>16.9377</v>
      </c>
      <c r="AI570" s="40">
        <v>17.402000000000001</v>
      </c>
      <c r="AJ570" s="40">
        <v>17.454000000000001</v>
      </c>
      <c r="AK570" s="40">
        <v>17.091999999999999</v>
      </c>
      <c r="AL570" s="40">
        <v>17.091999999999999</v>
      </c>
      <c r="AM570" s="40">
        <f>('Pivottable ẨN'!$AN570-SONY!$O$4)/SONY!$O$8</f>
        <v>2.0703974470038831E-2</v>
      </c>
      <c r="AN570" s="40">
        <v>4422000</v>
      </c>
    </row>
    <row r="571" spans="1:40">
      <c r="A571" s="93">
        <v>45237.291666666664</v>
      </c>
      <c r="B571" s="42">
        <v>180.69560000000001</v>
      </c>
      <c r="C571" s="42">
        <v>181.82</v>
      </c>
      <c r="D571" s="42">
        <v>182.44</v>
      </c>
      <c r="E571" s="42">
        <v>178.97</v>
      </c>
      <c r="F571" s="42">
        <v>179.18</v>
      </c>
      <c r="G571" s="42">
        <v>70530000</v>
      </c>
      <c r="H571" s="42">
        <f>('Pivottable ẨN'!$G571-AAPL!$O$4)/AAPL!$O$8</f>
        <v>-0.40570546351365749</v>
      </c>
      <c r="I571" s="43">
        <v>45237.291666666664</v>
      </c>
      <c r="J571" s="42">
        <v>38.257599999999996</v>
      </c>
      <c r="K571" s="42">
        <v>38.770000000000003</v>
      </c>
      <c r="L571" s="42">
        <v>38.9</v>
      </c>
      <c r="M571" s="42">
        <v>37.979999999999997</v>
      </c>
      <c r="N571" s="42">
        <v>38.24</v>
      </c>
      <c r="O571" s="42">
        <f>('Pivottable ẨN'!$P571-INTC!$O$4)/INTC!$O$8</f>
        <v>-0.30200731351208948</v>
      </c>
      <c r="P571" s="42">
        <v>32052000</v>
      </c>
      <c r="Q571" s="43">
        <v>45237.291666666664</v>
      </c>
      <c r="R571" s="42">
        <v>357.84399999999999</v>
      </c>
      <c r="S571" s="42">
        <v>360.53</v>
      </c>
      <c r="T571" s="42">
        <v>362.46</v>
      </c>
      <c r="U571" s="42">
        <v>357.63</v>
      </c>
      <c r="V571" s="42">
        <v>359.4</v>
      </c>
      <c r="W571" s="42">
        <v>25833900</v>
      </c>
      <c r="X571" s="42">
        <f>('Pivottable ẨN'!$W571-MSFT!$O$4)/MSFT!$O$8</f>
        <v>-0.21936752888608221</v>
      </c>
      <c r="Y571" s="43">
        <v>45237.291666666664</v>
      </c>
      <c r="Z571" s="42">
        <v>45.941099999999999</v>
      </c>
      <c r="AA571" s="42">
        <v>45.954999999999998</v>
      </c>
      <c r="AB571" s="42">
        <v>46.218000000000004</v>
      </c>
      <c r="AC571" s="42">
        <v>45.158000000000001</v>
      </c>
      <c r="AD571" s="42">
        <v>45.719000000000001</v>
      </c>
      <c r="AE571" s="42">
        <f>('Pivottable ẨN'!$AF571-NVDA!$O$4)/NVDA!$O$8</f>
        <v>-0.57523386756562556</v>
      </c>
      <c r="AF571" s="42">
        <v>343165000</v>
      </c>
      <c r="AG571" s="43">
        <v>45237.291666666664</v>
      </c>
      <c r="AH571" s="42">
        <v>17.4939</v>
      </c>
      <c r="AI571" s="42">
        <v>17.552</v>
      </c>
      <c r="AJ571" s="42">
        <v>17.61</v>
      </c>
      <c r="AK571" s="42">
        <v>17.373999999999999</v>
      </c>
      <c r="AL571" s="42">
        <v>17.399999999999999</v>
      </c>
      <c r="AM571" s="42">
        <f>('Pivottable ẨN'!$AN571-SONY!$O$4)/SONY!$O$8</f>
        <v>-0.31225452168718137</v>
      </c>
      <c r="AN571" s="42">
        <v>3626500</v>
      </c>
    </row>
    <row r="572" spans="1:40">
      <c r="A572" s="92">
        <v>44974.291666666664</v>
      </c>
      <c r="B572" s="40">
        <v>151.19300000000001</v>
      </c>
      <c r="C572" s="40">
        <v>152.55000000000001</v>
      </c>
      <c r="D572" s="40">
        <v>153</v>
      </c>
      <c r="E572" s="40">
        <v>150.85</v>
      </c>
      <c r="F572" s="40">
        <v>152.35</v>
      </c>
      <c r="G572" s="40">
        <v>59144100</v>
      </c>
      <c r="H572" s="40">
        <f>('Pivottable ẨN'!$G572-AAPL!$O$4)/AAPL!$O$8</f>
        <v>-0.62025638304317043</v>
      </c>
      <c r="I572" s="41">
        <v>44974.291666666664</v>
      </c>
      <c r="J572" s="40">
        <v>26.9481</v>
      </c>
      <c r="K572" s="40">
        <v>27.61</v>
      </c>
      <c r="L572" s="40">
        <v>28.07</v>
      </c>
      <c r="M572" s="40">
        <v>27.38</v>
      </c>
      <c r="N572" s="40">
        <v>28</v>
      </c>
      <c r="O572" s="40">
        <f>('Pivottable ẨN'!$P572-INTC!$O$4)/INTC!$O$8</f>
        <v>-0.30056326895767621</v>
      </c>
      <c r="P572" s="40">
        <v>32086200</v>
      </c>
      <c r="Q572" s="41">
        <v>44974.291666666664</v>
      </c>
      <c r="R572" s="40">
        <v>255.03870000000001</v>
      </c>
      <c r="S572" s="40">
        <v>258.06</v>
      </c>
      <c r="T572" s="40">
        <v>260.08999999999997</v>
      </c>
      <c r="U572" s="40">
        <v>256</v>
      </c>
      <c r="V572" s="40">
        <v>259.39</v>
      </c>
      <c r="W572" s="40">
        <v>30000100</v>
      </c>
      <c r="X572" s="40">
        <f>('Pivottable ẨN'!$W572-MSFT!$O$4)/MSFT!$O$8</f>
        <v>0.10830919988657529</v>
      </c>
      <c r="Y572" s="41">
        <v>44974.291666666664</v>
      </c>
      <c r="Z572" s="40">
        <v>21.373899999999999</v>
      </c>
      <c r="AA572" s="40">
        <v>21.388000000000002</v>
      </c>
      <c r="AB572" s="40">
        <v>21.74</v>
      </c>
      <c r="AC572" s="40">
        <v>20.975000000000001</v>
      </c>
      <c r="AD572" s="40">
        <v>21.631</v>
      </c>
      <c r="AE572" s="40">
        <f>('Pivottable ẨN'!$AF572-NVDA!$O$4)/NVDA!$O$8</f>
        <v>8.3149940273913606E-2</v>
      </c>
      <c r="AF572" s="40">
        <v>465888000</v>
      </c>
      <c r="AG572" s="41">
        <v>44974.291666666664</v>
      </c>
      <c r="AH572" s="40">
        <v>16.6221</v>
      </c>
      <c r="AI572" s="40">
        <v>17.012</v>
      </c>
      <c r="AJ572" s="40">
        <v>17.122</v>
      </c>
      <c r="AK572" s="40">
        <v>16.878</v>
      </c>
      <c r="AL572" s="40">
        <v>17.122</v>
      </c>
      <c r="AM572" s="40">
        <f>('Pivottable ẨN'!$AN572-SONY!$O$4)/SONY!$O$8</f>
        <v>-6.2378692390059491E-2</v>
      </c>
      <c r="AN572" s="40">
        <v>4223500</v>
      </c>
    </row>
    <row r="573" spans="1:40">
      <c r="A573" s="93">
        <v>44203.291666666664</v>
      </c>
      <c r="B573" s="42">
        <v>128.02080000000001</v>
      </c>
      <c r="C573" s="42">
        <v>130.91999999999999</v>
      </c>
      <c r="D573" s="42">
        <v>131.63</v>
      </c>
      <c r="E573" s="42">
        <v>127.86</v>
      </c>
      <c r="F573" s="42">
        <v>128.36000000000001</v>
      </c>
      <c r="G573" s="42">
        <v>109578200</v>
      </c>
      <c r="H573" s="42">
        <f>('Pivottable ẨN'!$G573-AAPL!$O$4)/AAPL!$O$8</f>
        <v>0.3301017380226573</v>
      </c>
      <c r="I573" s="43">
        <v>44203.291666666664</v>
      </c>
      <c r="J573" s="42">
        <v>47.181100000000001</v>
      </c>
      <c r="K573" s="42">
        <v>52.19</v>
      </c>
      <c r="L573" s="42">
        <v>52.69</v>
      </c>
      <c r="M573" s="42">
        <v>51.3</v>
      </c>
      <c r="N573" s="42">
        <v>51.49</v>
      </c>
      <c r="O573" s="42">
        <f>('Pivottable ẨN'!$P573-INTC!$O$4)/INTC!$O$8</f>
        <v>-0.30030570545528085</v>
      </c>
      <c r="P573" s="42">
        <v>32092300</v>
      </c>
      <c r="Q573" s="43">
        <v>44203.291666666664</v>
      </c>
      <c r="R573" s="42">
        <v>211.4254</v>
      </c>
      <c r="S573" s="42">
        <v>218.29</v>
      </c>
      <c r="T573" s="42">
        <v>219.34</v>
      </c>
      <c r="U573" s="42">
        <v>213.71</v>
      </c>
      <c r="V573" s="42">
        <v>214.04</v>
      </c>
      <c r="W573" s="42">
        <v>27694500</v>
      </c>
      <c r="X573" s="42">
        <f>('Pivottable ẨN'!$W573-MSFT!$O$4)/MSFT!$O$8</f>
        <v>-7.3029061804711526E-2</v>
      </c>
      <c r="Y573" s="43">
        <v>44203.291666666664</v>
      </c>
      <c r="Z573" s="42">
        <v>13.3111</v>
      </c>
      <c r="AA573" s="42">
        <v>13.343999999999999</v>
      </c>
      <c r="AB573" s="42">
        <v>13.377800000000001</v>
      </c>
      <c r="AC573" s="42">
        <v>12.8865</v>
      </c>
      <c r="AD573" s="42">
        <v>12.967499999999999</v>
      </c>
      <c r="AE573" s="42">
        <f>('Pivottable ẨN'!$AF573-NVDA!$O$4)/NVDA!$O$8</f>
        <v>5.9501921361756235E-2</v>
      </c>
      <c r="AF573" s="42">
        <v>461480000</v>
      </c>
      <c r="AG573" s="43">
        <v>44203.291666666664</v>
      </c>
      <c r="AH573" s="42">
        <v>19.5078</v>
      </c>
      <c r="AI573" s="42">
        <v>20.399999999999999</v>
      </c>
      <c r="AJ573" s="42">
        <v>20.417999999999999</v>
      </c>
      <c r="AK573" s="42">
        <v>20.172000000000001</v>
      </c>
      <c r="AL573" s="42">
        <v>20.216000000000001</v>
      </c>
      <c r="AM573" s="42">
        <f>('Pivottable ẨN'!$AN573-SONY!$O$4)/SONY!$O$8</f>
        <v>-0.23817073310160253</v>
      </c>
      <c r="AN573" s="42">
        <v>3803500</v>
      </c>
    </row>
    <row r="574" spans="1:40">
      <c r="A574" s="92">
        <v>44187.291666666664</v>
      </c>
      <c r="B574" s="40">
        <v>128.95949999999999</v>
      </c>
      <c r="C574" s="40">
        <v>131.88</v>
      </c>
      <c r="D574" s="40">
        <v>134.41</v>
      </c>
      <c r="E574" s="40">
        <v>129.65</v>
      </c>
      <c r="F574" s="40">
        <v>131.61000000000001</v>
      </c>
      <c r="G574" s="40">
        <v>168904800</v>
      </c>
      <c r="H574" s="40">
        <f>('Pivottable ẨN'!$G574-AAPL!$O$4)/AAPL!$O$8</f>
        <v>1.4480262396044032</v>
      </c>
      <c r="I574" s="41">
        <v>44187.291666666664</v>
      </c>
      <c r="J574" s="40">
        <v>41.738799999999998</v>
      </c>
      <c r="K574" s="40">
        <v>46.17</v>
      </c>
      <c r="L574" s="40">
        <v>46.34</v>
      </c>
      <c r="M574" s="40">
        <v>45.77</v>
      </c>
      <c r="N574" s="40">
        <v>46.25</v>
      </c>
      <c r="O574" s="40">
        <f>('Pivottable ẨN'!$P574-INTC!$O$4)/INTC!$O$8</f>
        <v>-0.2969742693341344</v>
      </c>
      <c r="P574" s="40">
        <v>32171200</v>
      </c>
      <c r="Q574" s="41">
        <v>44187.291666666664</v>
      </c>
      <c r="R574" s="40">
        <v>216.89769999999999</v>
      </c>
      <c r="S574" s="40">
        <v>223.94</v>
      </c>
      <c r="T574" s="40">
        <v>225.63</v>
      </c>
      <c r="U574" s="40">
        <v>221.85</v>
      </c>
      <c r="V574" s="40">
        <v>222.69</v>
      </c>
      <c r="W574" s="40">
        <v>22612200</v>
      </c>
      <c r="X574" s="40">
        <f>('Pivottable ẨN'!$W574-MSFT!$O$4)/MSFT!$O$8</f>
        <v>-0.47275817673949072</v>
      </c>
      <c r="Y574" s="41">
        <v>44187.291666666664</v>
      </c>
      <c r="Z574" s="40">
        <v>13.2455</v>
      </c>
      <c r="AA574" s="40">
        <v>13.2782</v>
      </c>
      <c r="AB574" s="40">
        <v>13.337199999999999</v>
      </c>
      <c r="AC574" s="40">
        <v>13.054</v>
      </c>
      <c r="AD574" s="40">
        <v>13.3193</v>
      </c>
      <c r="AE574" s="40">
        <f>('Pivottable ẨN'!$AF574-NVDA!$O$4)/NVDA!$O$8</f>
        <v>-1.4206451788796723</v>
      </c>
      <c r="AF574" s="40">
        <v>185580000</v>
      </c>
      <c r="AG574" s="41">
        <v>44187.291666666664</v>
      </c>
      <c r="AH574" s="40">
        <v>18.639500000000002</v>
      </c>
      <c r="AI574" s="40">
        <v>19.492000000000001</v>
      </c>
      <c r="AJ574" s="40">
        <v>19.661999999999999</v>
      </c>
      <c r="AK574" s="40">
        <v>19.456</v>
      </c>
      <c r="AL574" s="40">
        <v>19.591999999999999</v>
      </c>
      <c r="AM574" s="40">
        <f>('Pivottable ẨN'!$AN574-SONY!$O$4)/SONY!$O$8</f>
        <v>-0.27521262739439195</v>
      </c>
      <c r="AN574" s="40">
        <v>3715000</v>
      </c>
    </row>
    <row r="575" spans="1:40">
      <c r="A575" s="93">
        <v>44859.291666666664</v>
      </c>
      <c r="B575" s="42">
        <v>150.505</v>
      </c>
      <c r="C575" s="42">
        <v>152.34</v>
      </c>
      <c r="D575" s="42">
        <v>152.49</v>
      </c>
      <c r="E575" s="42">
        <v>149.36000000000001</v>
      </c>
      <c r="F575" s="42">
        <v>150.09</v>
      </c>
      <c r="G575" s="42">
        <v>74732300</v>
      </c>
      <c r="H575" s="42">
        <f>('Pivottable ẨN'!$G575-AAPL!$O$4)/AAPL!$O$8</f>
        <v>-0.326519160354586</v>
      </c>
      <c r="I575" s="43">
        <v>44859.291666666664</v>
      </c>
      <c r="J575" s="42">
        <v>26.078600000000002</v>
      </c>
      <c r="K575" s="42">
        <v>27.41</v>
      </c>
      <c r="L575" s="42">
        <v>27.56</v>
      </c>
      <c r="M575" s="42">
        <v>27</v>
      </c>
      <c r="N575" s="42">
        <v>27.18</v>
      </c>
      <c r="O575" s="42">
        <f>('Pivottable ẨN'!$P575-INTC!$O$4)/INTC!$O$8</f>
        <v>-0.29553444713221938</v>
      </c>
      <c r="P575" s="42">
        <v>32205300</v>
      </c>
      <c r="Q575" s="43">
        <v>44859.291666666664</v>
      </c>
      <c r="R575" s="42">
        <v>246.41200000000001</v>
      </c>
      <c r="S575" s="42">
        <v>250.66</v>
      </c>
      <c r="T575" s="42">
        <v>251.04</v>
      </c>
      <c r="U575" s="42">
        <v>245.83</v>
      </c>
      <c r="V575" s="42">
        <v>247.26</v>
      </c>
      <c r="W575" s="42">
        <v>34775500</v>
      </c>
      <c r="X575" s="42">
        <f>('Pivottable ẨN'!$W575-MSFT!$O$4)/MSFT!$O$8</f>
        <v>0.48390025422408878</v>
      </c>
      <c r="Y575" s="43">
        <v>44859.291666666664</v>
      </c>
      <c r="Z575" s="42">
        <v>13.248900000000001</v>
      </c>
      <c r="AA575" s="42">
        <v>13.260999999999999</v>
      </c>
      <c r="AB575" s="42">
        <v>13.3</v>
      </c>
      <c r="AC575" s="42">
        <v>12.664</v>
      </c>
      <c r="AD575" s="42">
        <v>12.694000000000001</v>
      </c>
      <c r="AE575" s="42">
        <f>('Pivottable ẨN'!$AF575-NVDA!$O$4)/NVDA!$O$8</f>
        <v>0.29556365642816923</v>
      </c>
      <c r="AF575" s="42">
        <v>505482000</v>
      </c>
      <c r="AG575" s="43">
        <v>44859.291666666664</v>
      </c>
      <c r="AH575" s="42">
        <v>13.139799999999999</v>
      </c>
      <c r="AI575" s="42">
        <v>13.448</v>
      </c>
      <c r="AJ575" s="42">
        <v>13.47</v>
      </c>
      <c r="AK575" s="42">
        <v>13.206</v>
      </c>
      <c r="AL575" s="42">
        <v>13.218</v>
      </c>
      <c r="AM575" s="42">
        <f>('Pivottable ẨN'!$AN575-SONY!$O$4)/SONY!$O$8</f>
        <v>-7.7237305354963717E-2</v>
      </c>
      <c r="AN575" s="42">
        <v>4188000</v>
      </c>
    </row>
    <row r="576" spans="1:40">
      <c r="A576" s="92">
        <v>44533.291666666664</v>
      </c>
      <c r="B576" s="40">
        <v>159.23169999999999</v>
      </c>
      <c r="C576" s="40">
        <v>161.84</v>
      </c>
      <c r="D576" s="40">
        <v>164.96</v>
      </c>
      <c r="E576" s="40">
        <v>159.72</v>
      </c>
      <c r="F576" s="40">
        <v>164.02</v>
      </c>
      <c r="G576" s="40">
        <v>118023100</v>
      </c>
      <c r="H576" s="40">
        <f>('Pivottable ẨN'!$G576-AAPL!$O$4)/AAPL!$O$8</f>
        <v>0.4892337399140127</v>
      </c>
      <c r="I576" s="41">
        <v>44533.291666666664</v>
      </c>
      <c r="J576" s="40">
        <v>45.677700000000002</v>
      </c>
      <c r="K576" s="40">
        <v>49.25</v>
      </c>
      <c r="L576" s="40">
        <v>50.06</v>
      </c>
      <c r="M576" s="40">
        <v>48.76</v>
      </c>
      <c r="N576" s="40">
        <v>49.68</v>
      </c>
      <c r="O576" s="40">
        <f>('Pivottable ẨN'!$P576-INTC!$O$4)/INTC!$O$8</f>
        <v>-0.29470686604255564</v>
      </c>
      <c r="P576" s="40">
        <v>32224900</v>
      </c>
      <c r="Q576" s="41">
        <v>44533.291666666664</v>
      </c>
      <c r="R576" s="40">
        <v>315.47469999999998</v>
      </c>
      <c r="S576" s="40">
        <v>323.01</v>
      </c>
      <c r="T576" s="40">
        <v>332.7</v>
      </c>
      <c r="U576" s="40">
        <v>318.02999999999997</v>
      </c>
      <c r="V576" s="40">
        <v>331.99</v>
      </c>
      <c r="W576" s="40">
        <v>41779300</v>
      </c>
      <c r="X576" s="40">
        <f>('Pivottable ẨN'!$W576-MSFT!$O$4)/MSFT!$O$8</f>
        <v>1.0347576957722473</v>
      </c>
      <c r="Y576" s="41">
        <v>44533.291666666664</v>
      </c>
      <c r="Z576" s="40">
        <v>30.644100000000002</v>
      </c>
      <c r="AA576" s="40">
        <v>30.693000000000001</v>
      </c>
      <c r="AB576" s="40">
        <v>32.128999999999998</v>
      </c>
      <c r="AC576" s="40">
        <v>30.13</v>
      </c>
      <c r="AD576" s="40">
        <v>32</v>
      </c>
      <c r="AE576" s="40">
        <f>('Pivottable ẨN'!$AF576-NVDA!$O$4)/NVDA!$O$8</f>
        <v>0.50394841110260857</v>
      </c>
      <c r="AF576" s="40">
        <v>544325000</v>
      </c>
      <c r="AG576" s="41">
        <v>44533.291666666664</v>
      </c>
      <c r="AH576" s="40">
        <v>23.066500000000001</v>
      </c>
      <c r="AI576" s="40">
        <v>24.004000000000001</v>
      </c>
      <c r="AJ576" s="40">
        <v>24.353999999999999</v>
      </c>
      <c r="AK576" s="40">
        <v>23.698</v>
      </c>
      <c r="AL576" s="40">
        <v>24.295999999999999</v>
      </c>
      <c r="AM576" s="40">
        <f>('Pivottable ẨN'!$AN576-SONY!$O$4)/SONY!$O$8</f>
        <v>-0.46209630876987762</v>
      </c>
      <c r="AN576" s="40">
        <v>3268500</v>
      </c>
    </row>
    <row r="577" spans="1:40">
      <c r="A577" s="93">
        <v>44767.291666666664</v>
      </c>
      <c r="B577" s="42">
        <v>150.8981</v>
      </c>
      <c r="C577" s="42">
        <v>152.94999999999999</v>
      </c>
      <c r="D577" s="42">
        <v>155.04</v>
      </c>
      <c r="E577" s="42">
        <v>152.28</v>
      </c>
      <c r="F577" s="42">
        <v>154.01</v>
      </c>
      <c r="G577" s="42">
        <v>53623900</v>
      </c>
      <c r="H577" s="42">
        <f>('Pivottable ẨN'!$G577-AAPL!$O$4)/AAPL!$O$8</f>
        <v>-0.72427661736692317</v>
      </c>
      <c r="I577" s="43">
        <v>44767.291666666664</v>
      </c>
      <c r="J577" s="42">
        <v>36.8855</v>
      </c>
      <c r="K577" s="42">
        <v>39.159999999999997</v>
      </c>
      <c r="L577" s="42">
        <v>39.409999999999997</v>
      </c>
      <c r="M577" s="42">
        <v>38.549999999999997</v>
      </c>
      <c r="N577" s="42">
        <v>39.28</v>
      </c>
      <c r="O577" s="42">
        <f>('Pivottable ẨN'!$P577-INTC!$O$4)/INTC!$O$8</f>
        <v>-0.29308126033071608</v>
      </c>
      <c r="P577" s="42">
        <v>32263400</v>
      </c>
      <c r="Q577" s="43">
        <v>44767.291666666664</v>
      </c>
      <c r="R577" s="42">
        <v>253.90459999999999</v>
      </c>
      <c r="S577" s="42">
        <v>258.83</v>
      </c>
      <c r="T577" s="42">
        <v>261.5</v>
      </c>
      <c r="U577" s="42">
        <v>256.81</v>
      </c>
      <c r="V577" s="42">
        <v>261</v>
      </c>
      <c r="W577" s="42">
        <v>21056000</v>
      </c>
      <c r="X577" s="42">
        <f>('Pivottable ẨN'!$W577-MSFT!$O$4)/MSFT!$O$8</f>
        <v>-0.59515521128320192</v>
      </c>
      <c r="Y577" s="43">
        <v>44767.291666666664</v>
      </c>
      <c r="Z577" s="42">
        <v>17.003399999999999</v>
      </c>
      <c r="AA577" s="42">
        <v>17.024000000000001</v>
      </c>
      <c r="AB577" s="42">
        <v>17.123999999999999</v>
      </c>
      <c r="AC577" s="42">
        <v>16.649000000000001</v>
      </c>
      <c r="AD577" s="42">
        <v>17.018999999999998</v>
      </c>
      <c r="AE577" s="42">
        <f>('Pivottable ẨN'!$AF577-NVDA!$O$4)/NVDA!$O$8</f>
        <v>0.162870802577602</v>
      </c>
      <c r="AF577" s="42">
        <v>480748000</v>
      </c>
      <c r="AG577" s="43">
        <v>44767.291666666664</v>
      </c>
      <c r="AH577" s="42">
        <v>16.6418</v>
      </c>
      <c r="AI577" s="42">
        <v>17.097999999999999</v>
      </c>
      <c r="AJ577" s="42">
        <v>17.213999999999999</v>
      </c>
      <c r="AK577" s="42">
        <v>17.006</v>
      </c>
      <c r="AL577" s="42">
        <v>17.213999999999999</v>
      </c>
      <c r="AM577" s="42">
        <f>('Pivottable ẨN'!$AN577-SONY!$O$4)/SONY!$O$8</f>
        <v>-0.57510547779872667</v>
      </c>
      <c r="AN577" s="42">
        <v>2998500</v>
      </c>
    </row>
    <row r="578" spans="1:40">
      <c r="A578" s="92">
        <v>45197.291666666664</v>
      </c>
      <c r="B578" s="40">
        <v>169.6344</v>
      </c>
      <c r="C578" s="40">
        <v>170.69</v>
      </c>
      <c r="D578" s="40">
        <v>172.03</v>
      </c>
      <c r="E578" s="40">
        <v>167.62</v>
      </c>
      <c r="F578" s="40">
        <v>169.34</v>
      </c>
      <c r="G578" s="40">
        <v>56294400</v>
      </c>
      <c r="H578" s="40">
        <f>('Pivottable ẨN'!$G578-AAPL!$O$4)/AAPL!$O$8</f>
        <v>-0.67395488341496823</v>
      </c>
      <c r="I578" s="41">
        <v>45197.291666666664</v>
      </c>
      <c r="J578" s="40">
        <v>34.601300000000002</v>
      </c>
      <c r="K578" s="40">
        <v>35.18</v>
      </c>
      <c r="L578" s="40">
        <v>35.659999999999997</v>
      </c>
      <c r="M578" s="40">
        <v>34.380000000000003</v>
      </c>
      <c r="N578" s="40">
        <v>34.65</v>
      </c>
      <c r="O578" s="40">
        <f>('Pivottable ẨN'!$P578-INTC!$O$4)/INTC!$O$8</f>
        <v>-0.2930010356332487</v>
      </c>
      <c r="P578" s="40">
        <v>32265300</v>
      </c>
      <c r="Q578" s="41">
        <v>45197.291666666664</v>
      </c>
      <c r="R578" s="40">
        <v>311.30340000000001</v>
      </c>
      <c r="S578" s="40">
        <v>313.64</v>
      </c>
      <c r="T578" s="40">
        <v>315.48</v>
      </c>
      <c r="U578" s="40">
        <v>309.45</v>
      </c>
      <c r="V578" s="40">
        <v>310.99</v>
      </c>
      <c r="W578" s="40">
        <v>19683600</v>
      </c>
      <c r="X578" s="40">
        <f>('Pivottable ẨN'!$W578-MSFT!$O$4)/MSFT!$O$8</f>
        <v>-0.70309615088466015</v>
      </c>
      <c r="Y578" s="41">
        <v>45197.291666666664</v>
      </c>
      <c r="Z578" s="40">
        <v>43.076000000000001</v>
      </c>
      <c r="AA578" s="40">
        <v>43.088999999999999</v>
      </c>
      <c r="AB578" s="40">
        <v>43.445999999999998</v>
      </c>
      <c r="AC578" s="40">
        <v>42.115000000000002</v>
      </c>
      <c r="AD578" s="40">
        <v>42.46</v>
      </c>
      <c r="AE578" s="40">
        <f>('Pivottable ẨN'!$AF578-NVDA!$O$4)/NVDA!$O$8</f>
        <v>-0.13801375746966341</v>
      </c>
      <c r="AF578" s="40">
        <v>424663000</v>
      </c>
      <c r="AG578" s="41">
        <v>45197.291666666664</v>
      </c>
      <c r="AH578" s="40">
        <v>16.501200000000001</v>
      </c>
      <c r="AI578" s="40">
        <v>16.556000000000001</v>
      </c>
      <c r="AJ578" s="40">
        <v>16.635999999999999</v>
      </c>
      <c r="AK578" s="40">
        <v>16.34</v>
      </c>
      <c r="AL578" s="40">
        <v>16.341999999999999</v>
      </c>
      <c r="AM578" s="40">
        <f>('Pivottable ẨN'!$AN578-SONY!$O$4)/SONY!$O$8</f>
        <v>9.1937813282116088E-3</v>
      </c>
      <c r="AN578" s="40">
        <v>4394500</v>
      </c>
    </row>
    <row r="579" spans="1:40">
      <c r="A579" s="93">
        <v>44249.291666666664</v>
      </c>
      <c r="B579" s="42">
        <v>123.3938</v>
      </c>
      <c r="C579" s="42">
        <v>126</v>
      </c>
      <c r="D579" s="42">
        <v>129.72</v>
      </c>
      <c r="E579" s="42">
        <v>125.6</v>
      </c>
      <c r="F579" s="42">
        <v>128.01</v>
      </c>
      <c r="G579" s="42">
        <v>103916400</v>
      </c>
      <c r="H579" s="42">
        <f>('Pivottable ẨN'!$G579-AAPL!$O$4)/AAPL!$O$8</f>
        <v>0.22341325523322506</v>
      </c>
      <c r="I579" s="43">
        <v>44249.291666666664</v>
      </c>
      <c r="J579" s="42">
        <v>55.216500000000003</v>
      </c>
      <c r="K579" s="42">
        <v>60.71</v>
      </c>
      <c r="L579" s="42">
        <v>62.7</v>
      </c>
      <c r="M579" s="42">
        <v>60.66</v>
      </c>
      <c r="N579" s="42">
        <v>61.88</v>
      </c>
      <c r="O579" s="42">
        <f>('Pivottable ẨN'!$P579-INTC!$O$4)/INTC!$O$8</f>
        <v>-0.29203411691114156</v>
      </c>
      <c r="P579" s="42">
        <v>32288200</v>
      </c>
      <c r="Q579" s="43">
        <v>44249.291666666664</v>
      </c>
      <c r="R579" s="42">
        <v>227.6585</v>
      </c>
      <c r="S579" s="42">
        <v>234.51</v>
      </c>
      <c r="T579" s="42">
        <v>237.93</v>
      </c>
      <c r="U579" s="42">
        <v>232.4</v>
      </c>
      <c r="V579" s="42">
        <v>237.42</v>
      </c>
      <c r="W579" s="42">
        <v>36446900</v>
      </c>
      <c r="X579" s="42">
        <f>('Pivottable ẨN'!$W579-MSFT!$O$4)/MSFT!$O$8</f>
        <v>0.61535790975445692</v>
      </c>
      <c r="Y579" s="43">
        <v>44249.291666666664</v>
      </c>
      <c r="Z579" s="42">
        <v>14.320399999999999</v>
      </c>
      <c r="AA579" s="42">
        <v>14.3558</v>
      </c>
      <c r="AB579" s="42">
        <v>15.1333</v>
      </c>
      <c r="AC579" s="42">
        <v>14.324999999999999</v>
      </c>
      <c r="AD579" s="42">
        <v>14.774699999999999</v>
      </c>
      <c r="AE579" s="42">
        <f>('Pivottable ẨN'!$AF579-NVDA!$O$4)/NVDA!$O$8</f>
        <v>-0.66794289996603196</v>
      </c>
      <c r="AF579" s="42">
        <v>325884000</v>
      </c>
      <c r="AG579" s="43">
        <v>44249.291666666664</v>
      </c>
      <c r="AH579" s="42">
        <v>21.665099999999999</v>
      </c>
      <c r="AI579" s="42">
        <v>22.655999999999999</v>
      </c>
      <c r="AJ579" s="42">
        <v>22.981999999999999</v>
      </c>
      <c r="AK579" s="42">
        <v>22.606000000000002</v>
      </c>
      <c r="AL579" s="42">
        <v>22.706</v>
      </c>
      <c r="AM579" s="42">
        <f>('Pivottable ẨN'!$AN579-SONY!$O$4)/SONY!$O$8</f>
        <v>0.46436960102774272</v>
      </c>
      <c r="AN579" s="42">
        <v>5482000</v>
      </c>
    </row>
    <row r="580" spans="1:40">
      <c r="A580" s="92">
        <v>45219.291666666664</v>
      </c>
      <c r="B580" s="40">
        <v>171.8109</v>
      </c>
      <c r="C580" s="40">
        <v>172.88</v>
      </c>
      <c r="D580" s="40">
        <v>175.42</v>
      </c>
      <c r="E580" s="40">
        <v>172.64</v>
      </c>
      <c r="F580" s="40">
        <v>175.31</v>
      </c>
      <c r="G580" s="40">
        <v>64189300</v>
      </c>
      <c r="H580" s="40">
        <f>('Pivottable ẨN'!$G580-AAPL!$O$4)/AAPL!$O$8</f>
        <v>-0.5251868409595144</v>
      </c>
      <c r="I580" s="41">
        <v>45219.291666666664</v>
      </c>
      <c r="J580" s="40">
        <v>34.345599999999997</v>
      </c>
      <c r="K580" s="40">
        <v>34.92</v>
      </c>
      <c r="L580" s="40">
        <v>36.28</v>
      </c>
      <c r="M580" s="40">
        <v>34.869999999999997</v>
      </c>
      <c r="N580" s="40">
        <v>35.65</v>
      </c>
      <c r="O580" s="40">
        <f>('Pivottable ẨN'!$P580-INTC!$O$4)/INTC!$O$8</f>
        <v>-0.2918821122212033</v>
      </c>
      <c r="P580" s="40">
        <v>32291800</v>
      </c>
      <c r="Q580" s="41">
        <v>45219.291666666664</v>
      </c>
      <c r="R580" s="40">
        <v>324.23630000000003</v>
      </c>
      <c r="S580" s="40">
        <v>326.67</v>
      </c>
      <c r="T580" s="40">
        <v>331.92</v>
      </c>
      <c r="U580" s="40">
        <v>325.45</v>
      </c>
      <c r="V580" s="40">
        <v>331.72</v>
      </c>
      <c r="W580" s="40">
        <v>25012600</v>
      </c>
      <c r="X580" s="40">
        <f>('Pivottable ẨN'!$W580-MSFT!$O$4)/MSFT!$O$8</f>
        <v>-0.28396377902793418</v>
      </c>
      <c r="Y580" s="41">
        <v>45219.291666666664</v>
      </c>
      <c r="Z580" s="40">
        <v>41.374499999999998</v>
      </c>
      <c r="AA580" s="40">
        <v>41.387</v>
      </c>
      <c r="AB580" s="40">
        <v>42.47</v>
      </c>
      <c r="AC580" s="40">
        <v>41.078000000000003</v>
      </c>
      <c r="AD580" s="40">
        <v>41.89</v>
      </c>
      <c r="AE580" s="40">
        <f>('Pivottable ẨN'!$AF580-NVDA!$O$4)/NVDA!$O$8</f>
        <v>0.14419058437158297</v>
      </c>
      <c r="AF580" s="40">
        <v>477266000</v>
      </c>
      <c r="AG580" s="41">
        <v>45219.291666666664</v>
      </c>
      <c r="AH580" s="40">
        <v>16.582899999999999</v>
      </c>
      <c r="AI580" s="40">
        <v>16.638000000000002</v>
      </c>
      <c r="AJ580" s="40">
        <v>16.792000000000002</v>
      </c>
      <c r="AK580" s="40">
        <v>16.635999999999999</v>
      </c>
      <c r="AL580" s="40">
        <v>16.742000000000001</v>
      </c>
      <c r="AM580" s="40">
        <f>('Pivottable ẨN'!$AN580-SONY!$O$4)/SONY!$O$8</f>
        <v>-1.1114804782078753</v>
      </c>
      <c r="AN580" s="40">
        <v>1717000</v>
      </c>
    </row>
    <row r="581" spans="1:40">
      <c r="A581" s="93">
        <v>43927.291666666664</v>
      </c>
      <c r="B581" s="42">
        <v>63.765999999999998</v>
      </c>
      <c r="C581" s="42">
        <v>65.617500000000007</v>
      </c>
      <c r="D581" s="42">
        <v>65.777500000000003</v>
      </c>
      <c r="E581" s="42">
        <v>62.344999999999999</v>
      </c>
      <c r="F581" s="42">
        <v>62.725000000000001</v>
      </c>
      <c r="G581" s="42">
        <v>201820400</v>
      </c>
      <c r="H581" s="42">
        <f>('Pivottable ẨN'!$G581-AAPL!$O$4)/AAPL!$O$8</f>
        <v>2.0682734090741541</v>
      </c>
      <c r="I581" s="43">
        <v>43927.291666666664</v>
      </c>
      <c r="J581" s="42">
        <v>51.794400000000003</v>
      </c>
      <c r="K581" s="42">
        <v>58.43</v>
      </c>
      <c r="L581" s="42">
        <v>58.77</v>
      </c>
      <c r="M581" s="42">
        <v>56.12</v>
      </c>
      <c r="N581" s="42">
        <v>56.63</v>
      </c>
      <c r="O581" s="42">
        <f>('Pivottable ẨN'!$P581-INTC!$O$4)/INTC!$O$8</f>
        <v>-0.29054784883174539</v>
      </c>
      <c r="P581" s="42">
        <v>32323400</v>
      </c>
      <c r="Q581" s="43">
        <v>43927.291666666664</v>
      </c>
      <c r="R581" s="42">
        <v>158.82740000000001</v>
      </c>
      <c r="S581" s="42">
        <v>165.27</v>
      </c>
      <c r="T581" s="42">
        <v>166.5</v>
      </c>
      <c r="U581" s="42">
        <v>157.58000000000001</v>
      </c>
      <c r="V581" s="42">
        <v>160.32</v>
      </c>
      <c r="W581" s="42">
        <v>67111700</v>
      </c>
      <c r="X581" s="42">
        <f>('Pivottable ẨN'!$W581-MSFT!$O$4)/MSFT!$O$8</f>
        <v>3.0271819586402016</v>
      </c>
      <c r="Y581" s="43">
        <v>43927.291666666664</v>
      </c>
      <c r="Z581" s="42">
        <v>6.6863999999999999</v>
      </c>
      <c r="AA581" s="42">
        <v>6.71</v>
      </c>
      <c r="AB581" s="42">
        <v>6.7469999999999999</v>
      </c>
      <c r="AC581" s="42">
        <v>6.3231999999999999</v>
      </c>
      <c r="AD581" s="42">
        <v>6.3810000000000002</v>
      </c>
      <c r="AE581" s="42">
        <f>('Pivottable ẨN'!$AF581-NVDA!$O$4)/NVDA!$O$8</f>
        <v>1.4887049227851616</v>
      </c>
      <c r="AF581" s="42">
        <v>727884000</v>
      </c>
      <c r="AG581" s="43">
        <v>43927.291666666664</v>
      </c>
      <c r="AH581" s="42">
        <v>11.605499999999999</v>
      </c>
      <c r="AI581" s="42">
        <v>12.173999999999999</v>
      </c>
      <c r="AJ581" s="42">
        <v>12.246</v>
      </c>
      <c r="AK581" s="42">
        <v>11.9</v>
      </c>
      <c r="AL581" s="42">
        <v>11.965999999999999</v>
      </c>
      <c r="AM581" s="42">
        <f>('Pivottable ẨN'!$AN581-SONY!$O$4)/SONY!$O$8</f>
        <v>0.67448294492582517</v>
      </c>
      <c r="AN581" s="42">
        <v>5984000</v>
      </c>
    </row>
    <row r="582" spans="1:40">
      <c r="A582" s="92">
        <v>45161.291666666664</v>
      </c>
      <c r="B582" s="40">
        <v>179.9999</v>
      </c>
      <c r="C582" s="40">
        <v>181.12</v>
      </c>
      <c r="D582" s="40">
        <v>181.55</v>
      </c>
      <c r="E582" s="40">
        <v>178.33</v>
      </c>
      <c r="F582" s="40">
        <v>178.52</v>
      </c>
      <c r="G582" s="40">
        <v>52722800</v>
      </c>
      <c r="H582" s="40">
        <f>('Pivottable ẨN'!$G582-AAPL!$O$4)/AAPL!$O$8</f>
        <v>-0.74125655163545223</v>
      </c>
      <c r="I582" s="41">
        <v>45161.291666666664</v>
      </c>
      <c r="J582" s="40">
        <v>33.420999999999999</v>
      </c>
      <c r="K582" s="40">
        <v>33.979999999999997</v>
      </c>
      <c r="L582" s="40">
        <v>34.15</v>
      </c>
      <c r="M582" s="40">
        <v>32.799999999999997</v>
      </c>
      <c r="N582" s="40">
        <v>32.880000000000003</v>
      </c>
      <c r="O582" s="40">
        <f>('Pivottable ẨN'!$P582-INTC!$O$4)/INTC!$O$8</f>
        <v>-0.29050984765926086</v>
      </c>
      <c r="P582" s="40">
        <v>32324300</v>
      </c>
      <c r="Q582" s="41">
        <v>45161.291666666664</v>
      </c>
      <c r="R582" s="40">
        <v>324.56380000000001</v>
      </c>
      <c r="S582" s="40">
        <v>327</v>
      </c>
      <c r="T582" s="40">
        <v>329.2</v>
      </c>
      <c r="U582" s="40">
        <v>323.45999999999998</v>
      </c>
      <c r="V582" s="40">
        <v>323.82</v>
      </c>
      <c r="W582" s="40">
        <v>21166400</v>
      </c>
      <c r="X582" s="40">
        <f>('Pivottable ẨN'!$W582-MSFT!$O$4)/MSFT!$O$8</f>
        <v>-0.58647211617098904</v>
      </c>
      <c r="Y582" s="41">
        <v>45161.291666666664</v>
      </c>
      <c r="Z582" s="40">
        <v>47.097900000000003</v>
      </c>
      <c r="AA582" s="40">
        <v>47.116</v>
      </c>
      <c r="AB582" s="40">
        <v>47.2</v>
      </c>
      <c r="AC582" s="40">
        <v>45.207999999999998</v>
      </c>
      <c r="AD582" s="40">
        <v>45.866</v>
      </c>
      <c r="AE582" s="40">
        <f>('Pivottable ẨN'!$AF582-NVDA!$O$4)/NVDA!$O$8</f>
        <v>1.7631785941970934</v>
      </c>
      <c r="AF582" s="40">
        <v>779046000</v>
      </c>
      <c r="AG582" s="41">
        <v>45161.291666666664</v>
      </c>
      <c r="AH582" s="40">
        <v>16.196000000000002</v>
      </c>
      <c r="AI582" s="40">
        <v>16.521999999999998</v>
      </c>
      <c r="AJ582" s="40">
        <v>16.556000000000001</v>
      </c>
      <c r="AK582" s="40">
        <v>16.420000000000002</v>
      </c>
      <c r="AL582" s="40">
        <v>16.420000000000002</v>
      </c>
      <c r="AM582" s="40">
        <f>('Pivottable ẨN'!$AN582-SONY!$O$4)/SONY!$O$8</f>
        <v>6.6824664609038513E-3</v>
      </c>
      <c r="AN582" s="40">
        <v>4388500</v>
      </c>
    </row>
    <row r="583" spans="1:40">
      <c r="A583" s="93">
        <v>45502.291666666664</v>
      </c>
      <c r="B583" s="42">
        <v>217.74809999999999</v>
      </c>
      <c r="C583" s="42">
        <v>218.24</v>
      </c>
      <c r="D583" s="42">
        <v>219.3</v>
      </c>
      <c r="E583" s="42">
        <v>215.75</v>
      </c>
      <c r="F583" s="42">
        <v>216.96</v>
      </c>
      <c r="G583" s="42">
        <v>36311800</v>
      </c>
      <c r="H583" s="42">
        <f>('Pivottable ẨN'!$G583-AAPL!$O$4)/AAPL!$O$8</f>
        <v>-1.0504982576401454</v>
      </c>
      <c r="I583" s="43">
        <v>45502.291666666664</v>
      </c>
      <c r="J583" s="42">
        <v>30.6357</v>
      </c>
      <c r="K583" s="42">
        <v>30.83</v>
      </c>
      <c r="L583" s="42">
        <v>31.47</v>
      </c>
      <c r="M583" s="42">
        <v>30.79</v>
      </c>
      <c r="N583" s="42">
        <v>31.42</v>
      </c>
      <c r="O583" s="42">
        <f>('Pivottable ẨN'!$P583-INTC!$O$4)/INTC!$O$8</f>
        <v>-0.28975404656206794</v>
      </c>
      <c r="P583" s="42">
        <v>32342200</v>
      </c>
      <c r="Q583" s="43">
        <v>45502.291666666664</v>
      </c>
      <c r="R583" s="42">
        <v>425.9622</v>
      </c>
      <c r="S583" s="42">
        <v>426.73</v>
      </c>
      <c r="T583" s="42">
        <v>432.15</v>
      </c>
      <c r="U583" s="42">
        <v>424.7</v>
      </c>
      <c r="V583" s="42">
        <v>431.58</v>
      </c>
      <c r="W583" s="42">
        <v>15125800</v>
      </c>
      <c r="X583" s="42">
        <f>('Pivottable ẨN'!$W583-MSFT!$O$4)/MSFT!$O$8</f>
        <v>-1.0615726989140439</v>
      </c>
      <c r="Y583" s="43">
        <v>45502.291666666664</v>
      </c>
      <c r="Z583" s="42">
        <v>111.5805</v>
      </c>
      <c r="AA583" s="42">
        <v>111.59</v>
      </c>
      <c r="AB583" s="42">
        <v>116.28</v>
      </c>
      <c r="AC583" s="42">
        <v>111.3</v>
      </c>
      <c r="AD583" s="42">
        <v>113.69</v>
      </c>
      <c r="AE583" s="42">
        <f>('Pivottable ẨN'!$AF583-NVDA!$O$4)/NVDA!$O$8</f>
        <v>-1.0849586534319859</v>
      </c>
      <c r="AF583" s="42">
        <v>248152100</v>
      </c>
      <c r="AG583" s="43">
        <v>45502.291666666664</v>
      </c>
      <c r="AH583" s="42">
        <v>17.28</v>
      </c>
      <c r="AI583" s="42">
        <v>17.28</v>
      </c>
      <c r="AJ583" s="42">
        <v>17.388000000000002</v>
      </c>
      <c r="AK583" s="42">
        <v>17.276</v>
      </c>
      <c r="AL583" s="42">
        <v>17.37</v>
      </c>
      <c r="AM583" s="42">
        <f>('Pivottable ẨN'!$AN583-SONY!$O$4)/SONY!$O$8</f>
        <v>-0.67325603386267163</v>
      </c>
      <c r="AN583" s="42">
        <v>2764000</v>
      </c>
    </row>
    <row r="584" spans="1:40">
      <c r="A584" s="92">
        <v>44970.291666666664</v>
      </c>
      <c r="B584" s="40">
        <v>152.48140000000001</v>
      </c>
      <c r="C584" s="40">
        <v>153.85</v>
      </c>
      <c r="D584" s="40">
        <v>154.26</v>
      </c>
      <c r="E584" s="40">
        <v>150.91999999999999</v>
      </c>
      <c r="F584" s="40">
        <v>150.94999999999999</v>
      </c>
      <c r="G584" s="40">
        <v>62199000</v>
      </c>
      <c r="H584" s="40">
        <f>('Pivottable ẨN'!$G584-AAPL!$O$4)/AAPL!$O$8</f>
        <v>-0.56269118362365078</v>
      </c>
      <c r="I584" s="41">
        <v>44970.291666666664</v>
      </c>
      <c r="J584" s="40">
        <v>27.865600000000001</v>
      </c>
      <c r="K584" s="40">
        <v>28.55</v>
      </c>
      <c r="L584" s="40">
        <v>28.55</v>
      </c>
      <c r="M584" s="40">
        <v>27.72</v>
      </c>
      <c r="N584" s="40">
        <v>27.87</v>
      </c>
      <c r="O584" s="40">
        <f>('Pivottable ẨN'!$P584-INTC!$O$4)/INTC!$O$8</f>
        <v>-0.28953026187965886</v>
      </c>
      <c r="P584" s="40">
        <v>32347500</v>
      </c>
      <c r="Q584" s="41">
        <v>44970.291666666664</v>
      </c>
      <c r="R584" s="40">
        <v>267.47359999999998</v>
      </c>
      <c r="S584" s="40">
        <v>271.32</v>
      </c>
      <c r="T584" s="40">
        <v>274.60000000000002</v>
      </c>
      <c r="U584" s="40">
        <v>267.14999999999998</v>
      </c>
      <c r="V584" s="40">
        <v>267.64</v>
      </c>
      <c r="W584" s="40">
        <v>44630900</v>
      </c>
      <c r="X584" s="40">
        <f>('Pivottable ẨN'!$W584-MSFT!$O$4)/MSFT!$O$8</f>
        <v>1.2590395256815436</v>
      </c>
      <c r="Y584" s="41">
        <v>44970.291666666664</v>
      </c>
      <c r="Z584" s="40">
        <v>21.773700000000002</v>
      </c>
      <c r="AA584" s="40">
        <v>21.788</v>
      </c>
      <c r="AB584" s="40">
        <v>22.047999999999998</v>
      </c>
      <c r="AC584" s="40">
        <v>20.962</v>
      </c>
      <c r="AD584" s="40">
        <v>21.538</v>
      </c>
      <c r="AE584" s="40">
        <f>('Pivottable ẨN'!$AF584-NVDA!$O$4)/NVDA!$O$8</f>
        <v>0.13159940914770971</v>
      </c>
      <c r="AF584" s="40">
        <v>474919000</v>
      </c>
      <c r="AG584" s="41">
        <v>44970.291666666664</v>
      </c>
      <c r="AH584" s="40">
        <v>17.517099999999999</v>
      </c>
      <c r="AI584" s="40">
        <v>17.928000000000001</v>
      </c>
      <c r="AJ584" s="40">
        <v>17.95</v>
      </c>
      <c r="AK584" s="40">
        <v>17.693999999999999</v>
      </c>
      <c r="AL584" s="40">
        <v>17.748000000000001</v>
      </c>
      <c r="AM584" s="40">
        <f>('Pivottable ẨN'!$AN584-SONY!$O$4)/SONY!$O$8</f>
        <v>-0.77391790479392419</v>
      </c>
      <c r="AN584" s="40">
        <v>2523500</v>
      </c>
    </row>
    <row r="585" spans="1:40">
      <c r="A585" s="93">
        <v>44343.291666666664</v>
      </c>
      <c r="B585" s="42">
        <v>122.89709999999999</v>
      </c>
      <c r="C585" s="42">
        <v>125.28</v>
      </c>
      <c r="D585" s="42">
        <v>127.64</v>
      </c>
      <c r="E585" s="42">
        <v>125.08</v>
      </c>
      <c r="F585" s="42">
        <v>126.44</v>
      </c>
      <c r="G585" s="42">
        <v>94625600</v>
      </c>
      <c r="H585" s="42">
        <f>('Pivottable ẨN'!$G585-AAPL!$O$4)/AAPL!$O$8</f>
        <v>4.8341483729452975E-2</v>
      </c>
      <c r="I585" s="43">
        <v>44343.291666666664</v>
      </c>
      <c r="J585" s="42">
        <v>52.829599999999999</v>
      </c>
      <c r="K585" s="42">
        <v>57.73</v>
      </c>
      <c r="L585" s="42">
        <v>57.88</v>
      </c>
      <c r="M585" s="42">
        <v>57</v>
      </c>
      <c r="N585" s="42">
        <v>57.11</v>
      </c>
      <c r="O585" s="42">
        <f>('Pivottable ẨN'!$P585-INTC!$O$4)/INTC!$O$8</f>
        <v>-0.28783709852784678</v>
      </c>
      <c r="P585" s="42">
        <v>32387600</v>
      </c>
      <c r="Q585" s="43">
        <v>44343.291666666664</v>
      </c>
      <c r="R585" s="42">
        <v>242.5849</v>
      </c>
      <c r="S585" s="42">
        <v>249.31</v>
      </c>
      <c r="T585" s="42">
        <v>251.48</v>
      </c>
      <c r="U585" s="42">
        <v>249.25</v>
      </c>
      <c r="V585" s="42">
        <v>251.17</v>
      </c>
      <c r="W585" s="42">
        <v>24426200</v>
      </c>
      <c r="X585" s="42">
        <f>('Pivottable ẨN'!$W585-MSFT!$O$4)/MSFT!$O$8</f>
        <v>-0.33008485668918092</v>
      </c>
      <c r="Y585" s="43">
        <v>44343.291666666664</v>
      </c>
      <c r="Z585" s="42">
        <v>15.4552</v>
      </c>
      <c r="AA585" s="42">
        <v>15.488</v>
      </c>
      <c r="AB585" s="42">
        <v>15.75</v>
      </c>
      <c r="AC585" s="42">
        <v>15.46</v>
      </c>
      <c r="AD585" s="42">
        <v>15.6997</v>
      </c>
      <c r="AE585" s="42">
        <f>('Pivottable ẨN'!$AF585-NVDA!$O$4)/NVDA!$O$8</f>
        <v>0.70325593165740852</v>
      </c>
      <c r="AF585" s="42">
        <v>581476000</v>
      </c>
      <c r="AG585" s="43">
        <v>44343.291666666664</v>
      </c>
      <c r="AH585" s="42">
        <v>19.092500000000001</v>
      </c>
      <c r="AI585" s="42">
        <v>19.914000000000001</v>
      </c>
      <c r="AJ585" s="42">
        <v>19.957999999999998</v>
      </c>
      <c r="AK585" s="42">
        <v>19.698</v>
      </c>
      <c r="AL585" s="42">
        <v>19.84</v>
      </c>
      <c r="AM585" s="42">
        <f>('Pivottable ẨN'!$AN585-SONY!$O$4)/SONY!$O$8</f>
        <v>-0.67974359726988332</v>
      </c>
      <c r="AN585" s="42">
        <v>2748500</v>
      </c>
    </row>
    <row r="586" spans="1:40">
      <c r="A586" s="92">
        <v>44272.291666666664</v>
      </c>
      <c r="B586" s="40">
        <v>122.1795</v>
      </c>
      <c r="C586" s="40">
        <v>124.76</v>
      </c>
      <c r="D586" s="40">
        <v>125.86</v>
      </c>
      <c r="E586" s="40">
        <v>122.34</v>
      </c>
      <c r="F586" s="40">
        <v>124.05</v>
      </c>
      <c r="G586" s="40">
        <v>111932600</v>
      </c>
      <c r="H586" s="40">
        <f>('Pivottable ẨN'!$G586-AAPL!$O$4)/AAPL!$O$8</f>
        <v>0.37446702183336045</v>
      </c>
      <c r="I586" s="41">
        <v>44272.291666666664</v>
      </c>
      <c r="J586" s="40">
        <v>59.8277</v>
      </c>
      <c r="K586" s="40">
        <v>65.78</v>
      </c>
      <c r="L586" s="40">
        <v>66.290000000000006</v>
      </c>
      <c r="M586" s="40">
        <v>63.71</v>
      </c>
      <c r="N586" s="40">
        <v>64.22</v>
      </c>
      <c r="O586" s="40">
        <f>('Pivottable ẨN'!$P586-INTC!$O$4)/INTC!$O$8</f>
        <v>-0.28753731150046857</v>
      </c>
      <c r="P586" s="40">
        <v>32394700</v>
      </c>
      <c r="Q586" s="41">
        <v>44272.291666666664</v>
      </c>
      <c r="R586" s="40">
        <v>230.1146</v>
      </c>
      <c r="S586" s="40">
        <v>237.04</v>
      </c>
      <c r="T586" s="40">
        <v>238.55</v>
      </c>
      <c r="U586" s="40">
        <v>233.23</v>
      </c>
      <c r="V586" s="40">
        <v>236.15</v>
      </c>
      <c r="W586" s="40">
        <v>29562100</v>
      </c>
      <c r="X586" s="40">
        <f>('Pivottable ẨN'!$W586-MSFT!$O$4)/MSFT!$O$8</f>
        <v>7.3859963843556711E-2</v>
      </c>
      <c r="Y586" s="41">
        <v>44272.291666666664</v>
      </c>
      <c r="Z586" s="40">
        <v>13.313000000000001</v>
      </c>
      <c r="AA586" s="40">
        <v>13.3413</v>
      </c>
      <c r="AB586" s="40">
        <v>13.453200000000001</v>
      </c>
      <c r="AC586" s="40">
        <v>12.9895</v>
      </c>
      <c r="AD586" s="40">
        <v>13.0398</v>
      </c>
      <c r="AE586" s="40">
        <f>('Pivottable ẨN'!$AF586-NVDA!$O$4)/NVDA!$O$8</f>
        <v>-1.1079634333542232</v>
      </c>
      <c r="AF586" s="40">
        <v>243864000</v>
      </c>
      <c r="AG586" s="41">
        <v>44272.291666666664</v>
      </c>
      <c r="AH586" s="40">
        <v>20.259399999999999</v>
      </c>
      <c r="AI586" s="40">
        <v>21.186</v>
      </c>
      <c r="AJ586" s="40">
        <v>21.26</v>
      </c>
      <c r="AK586" s="40">
        <v>20.954000000000001</v>
      </c>
      <c r="AL586" s="40">
        <v>21.154</v>
      </c>
      <c r="AM586" s="40">
        <f>('Pivottable ẨN'!$AN586-SONY!$O$4)/SONY!$O$8</f>
        <v>-0.3252296485016048</v>
      </c>
      <c r="AN586" s="40">
        <v>3595500</v>
      </c>
    </row>
    <row r="587" spans="1:40">
      <c r="A587" s="93">
        <v>45474.291666666664</v>
      </c>
      <c r="B587" s="42">
        <v>216.26150000000001</v>
      </c>
      <c r="C587" s="42">
        <v>216.75</v>
      </c>
      <c r="D587" s="42">
        <v>217.51</v>
      </c>
      <c r="E587" s="42">
        <v>211.92</v>
      </c>
      <c r="F587" s="42">
        <v>212.09</v>
      </c>
      <c r="G587" s="42">
        <v>60402900</v>
      </c>
      <c r="H587" s="42">
        <f>('Pivottable ẨN'!$G587-AAPL!$O$4)/AAPL!$O$8</f>
        <v>-0.59653610642878319</v>
      </c>
      <c r="I587" s="43">
        <v>45474.291666666664</v>
      </c>
      <c r="J587" s="42">
        <v>30.645600000000002</v>
      </c>
      <c r="K587" s="42">
        <v>30.84</v>
      </c>
      <c r="L587" s="42">
        <v>31.02</v>
      </c>
      <c r="M587" s="42">
        <v>30.61</v>
      </c>
      <c r="N587" s="42">
        <v>30.91</v>
      </c>
      <c r="O587" s="42">
        <f>('Pivottable ẨN'!$P587-INTC!$O$4)/INTC!$O$8</f>
        <v>-0.28723752447309037</v>
      </c>
      <c r="P587" s="42">
        <v>32401800</v>
      </c>
      <c r="Q587" s="43">
        <v>45474.291666666664</v>
      </c>
      <c r="R587" s="42">
        <v>455.9083</v>
      </c>
      <c r="S587" s="42">
        <v>456.73</v>
      </c>
      <c r="T587" s="42">
        <v>457.37</v>
      </c>
      <c r="U587" s="42">
        <v>445.66</v>
      </c>
      <c r="V587" s="42">
        <v>448.66</v>
      </c>
      <c r="W587" s="42">
        <v>17662800</v>
      </c>
      <c r="X587" s="42">
        <f>('Pivottable ẨN'!$W587-MSFT!$O$4)/MSFT!$O$8</f>
        <v>-0.86203454402560065</v>
      </c>
      <c r="Y587" s="43">
        <v>45474.291666666664</v>
      </c>
      <c r="Z587" s="42">
        <v>124.2894</v>
      </c>
      <c r="AA587" s="42">
        <v>124.3</v>
      </c>
      <c r="AB587" s="42">
        <v>124.84</v>
      </c>
      <c r="AC587" s="42">
        <v>118.83</v>
      </c>
      <c r="AD587" s="42">
        <v>123.47</v>
      </c>
      <c r="AE587" s="42">
        <f>('Pivottable ẨN'!$AF587-NVDA!$O$4)/NVDA!$O$8</f>
        <v>-0.88789147151096925</v>
      </c>
      <c r="AF587" s="42">
        <v>284885500</v>
      </c>
      <c r="AG587" s="43">
        <v>45474.291666666664</v>
      </c>
      <c r="AH587" s="42">
        <v>17.062000000000001</v>
      </c>
      <c r="AI587" s="42">
        <v>17.062000000000001</v>
      </c>
      <c r="AJ587" s="42">
        <v>17.143999999999998</v>
      </c>
      <c r="AK587" s="42">
        <v>17.012</v>
      </c>
      <c r="AL587" s="42">
        <v>17.024000000000001</v>
      </c>
      <c r="AM587" s="42">
        <f>('Pivottable ẨN'!$AN587-SONY!$O$4)/SONY!$O$8</f>
        <v>-0.65567682979151731</v>
      </c>
      <c r="AN587" s="42">
        <v>2806000</v>
      </c>
    </row>
    <row r="588" spans="1:40">
      <c r="A588" s="92">
        <v>44596.291666666664</v>
      </c>
      <c r="B588" s="40">
        <v>169.8278</v>
      </c>
      <c r="C588" s="40">
        <v>172.39</v>
      </c>
      <c r="D588" s="40">
        <v>174.1</v>
      </c>
      <c r="E588" s="40">
        <v>170.68</v>
      </c>
      <c r="F588" s="40">
        <v>171.68</v>
      </c>
      <c r="G588" s="40">
        <v>82465400</v>
      </c>
      <c r="H588" s="40">
        <f>('Pivottable ẨN'!$G588-AAPL!$O$4)/AAPL!$O$8</f>
        <v>-0.18080000632954832</v>
      </c>
      <c r="I588" s="41">
        <v>44596.291666666664</v>
      </c>
      <c r="J588" s="40">
        <v>44.866900000000001</v>
      </c>
      <c r="K588" s="40">
        <v>48.01</v>
      </c>
      <c r="L588" s="40">
        <v>48.24</v>
      </c>
      <c r="M588" s="40">
        <v>47.13</v>
      </c>
      <c r="N588" s="40">
        <v>47.86</v>
      </c>
      <c r="O588" s="40">
        <f>('Pivottable ẨN'!$P588-INTC!$O$4)/INTC!$O$8</f>
        <v>-0.28598348578109989</v>
      </c>
      <c r="P588" s="40">
        <v>32431500</v>
      </c>
      <c r="Q588" s="41">
        <v>44596.291666666664</v>
      </c>
      <c r="R588" s="40">
        <v>298.80290000000002</v>
      </c>
      <c r="S588" s="40">
        <v>305.94</v>
      </c>
      <c r="T588" s="40">
        <v>308.8</v>
      </c>
      <c r="U588" s="40">
        <v>299.97000000000003</v>
      </c>
      <c r="V588" s="40">
        <v>300.20999999999998</v>
      </c>
      <c r="W588" s="40">
        <v>35096500</v>
      </c>
      <c r="X588" s="40">
        <f>('Pivottable ẨN'!$W588-MSFT!$O$4)/MSFT!$O$8</f>
        <v>0.50914729707753392</v>
      </c>
      <c r="Y588" s="41">
        <v>44596.291666666664</v>
      </c>
      <c r="Z588" s="40">
        <v>24.2803</v>
      </c>
      <c r="AA588" s="40">
        <v>24.318999999999999</v>
      </c>
      <c r="AB588" s="40">
        <v>24.635000000000002</v>
      </c>
      <c r="AC588" s="40">
        <v>23.632000000000001</v>
      </c>
      <c r="AD588" s="40">
        <v>23.972000000000001</v>
      </c>
      <c r="AE588" s="40">
        <f>('Pivottable ẨN'!$AF588-NVDA!$O$4)/NVDA!$O$8</f>
        <v>-0.51265889193236702</v>
      </c>
      <c r="AF588" s="40">
        <v>354829000</v>
      </c>
      <c r="AG588" s="41">
        <v>44596.291666666664</v>
      </c>
      <c r="AH588" s="40">
        <v>20.971699999999998</v>
      </c>
      <c r="AI588" s="40">
        <v>21.824000000000002</v>
      </c>
      <c r="AJ588" s="40">
        <v>21.94</v>
      </c>
      <c r="AK588" s="40">
        <v>21.506</v>
      </c>
      <c r="AL588" s="40">
        <v>21.75</v>
      </c>
      <c r="AM588" s="40">
        <f>('Pivottable ẨN'!$AN588-SONY!$O$4)/SONY!$O$8</f>
        <v>-0.12411518287804187</v>
      </c>
      <c r="AN588" s="40">
        <v>4076000</v>
      </c>
    </row>
    <row r="589" spans="1:40">
      <c r="A589" s="93">
        <v>44734.291666666664</v>
      </c>
      <c r="B589" s="42">
        <v>133.5342</v>
      </c>
      <c r="C589" s="42">
        <v>135.35</v>
      </c>
      <c r="D589" s="42">
        <v>137.76</v>
      </c>
      <c r="E589" s="42">
        <v>133.91</v>
      </c>
      <c r="F589" s="42">
        <v>134.79</v>
      </c>
      <c r="G589" s="42">
        <v>73409200</v>
      </c>
      <c r="H589" s="42">
        <f>('Pivottable ẨN'!$G589-AAPL!$O$4)/AAPL!$O$8</f>
        <v>-0.3514510780448431</v>
      </c>
      <c r="I589" s="43">
        <v>44734.291666666664</v>
      </c>
      <c r="J589" s="42">
        <v>35.2089</v>
      </c>
      <c r="K589" s="42">
        <v>37.380000000000003</v>
      </c>
      <c r="L589" s="42">
        <v>37.770000000000003</v>
      </c>
      <c r="M589" s="42">
        <v>37.22</v>
      </c>
      <c r="N589" s="42">
        <v>37.33</v>
      </c>
      <c r="O589" s="42">
        <f>('Pivottable ẨN'!$P589-INTC!$O$4)/INTC!$O$8</f>
        <v>-0.28009330404599303</v>
      </c>
      <c r="P589" s="42">
        <v>32571000</v>
      </c>
      <c r="Q589" s="43">
        <v>44734.291666666664</v>
      </c>
      <c r="R589" s="42">
        <v>248.31309999999999</v>
      </c>
      <c r="S589" s="42">
        <v>253.13</v>
      </c>
      <c r="T589" s="42">
        <v>257.17</v>
      </c>
      <c r="U589" s="42">
        <v>250.37</v>
      </c>
      <c r="V589" s="42">
        <v>251.89</v>
      </c>
      <c r="W589" s="42">
        <v>25939900</v>
      </c>
      <c r="X589" s="42">
        <f>('Pivottable ẨN'!$W589-MSFT!$O$4)/MSFT!$O$8</f>
        <v>-0.21103049915877634</v>
      </c>
      <c r="Y589" s="43">
        <v>44734.291666666664</v>
      </c>
      <c r="Z589" s="42">
        <v>16.340199999999999</v>
      </c>
      <c r="AA589" s="42">
        <v>16.36</v>
      </c>
      <c r="AB589" s="42">
        <v>16.661999999999999</v>
      </c>
      <c r="AC589" s="42">
        <v>16.18</v>
      </c>
      <c r="AD589" s="42">
        <v>16.225999999999999</v>
      </c>
      <c r="AE589" s="42">
        <f>('Pivottable ẨN'!$AF589-NVDA!$O$4)/NVDA!$O$8</f>
        <v>-7.1104027008586576E-2</v>
      </c>
      <c r="AF589" s="42">
        <v>437135000</v>
      </c>
      <c r="AG589" s="43">
        <v>44734.291666666664</v>
      </c>
      <c r="AH589" s="42">
        <v>16.303100000000001</v>
      </c>
      <c r="AI589" s="42">
        <v>16.75</v>
      </c>
      <c r="AJ589" s="42">
        <v>16.931999999999999</v>
      </c>
      <c r="AK589" s="42">
        <v>16.658000000000001</v>
      </c>
      <c r="AL589" s="42">
        <v>16.7</v>
      </c>
      <c r="AM589" s="42">
        <f>('Pivottable ẨN'!$AN589-SONY!$O$4)/SONY!$O$8</f>
        <v>-0.61612362063142012</v>
      </c>
      <c r="AN589" s="42">
        <v>2900500</v>
      </c>
    </row>
    <row r="590" spans="1:40">
      <c r="A590" s="92">
        <v>44545.291666666664</v>
      </c>
      <c r="B590" s="40">
        <v>176.41030000000001</v>
      </c>
      <c r="C590" s="40">
        <v>179.3</v>
      </c>
      <c r="D590" s="40">
        <v>179.5</v>
      </c>
      <c r="E590" s="40">
        <v>172.31</v>
      </c>
      <c r="F590" s="40">
        <v>175.11</v>
      </c>
      <c r="G590" s="40">
        <v>131063300</v>
      </c>
      <c r="H590" s="40">
        <f>('Pivottable ẨN'!$G590-AAPL!$O$4)/AAPL!$O$8</f>
        <v>0.73495756507045662</v>
      </c>
      <c r="I590" s="41">
        <v>44545.291666666664</v>
      </c>
      <c r="J590" s="40">
        <v>46.994700000000002</v>
      </c>
      <c r="K590" s="40">
        <v>50.67</v>
      </c>
      <c r="L590" s="40">
        <v>50.78</v>
      </c>
      <c r="M590" s="40">
        <v>49.33</v>
      </c>
      <c r="N590" s="40">
        <v>49.87</v>
      </c>
      <c r="O590" s="40">
        <f>('Pivottable ẨN'!$P590-INTC!$O$4)/INTC!$O$8</f>
        <v>-0.2792783900138241</v>
      </c>
      <c r="P590" s="40">
        <v>32590300</v>
      </c>
      <c r="Q590" s="41">
        <v>44545.291666666664</v>
      </c>
      <c r="R590" s="40">
        <v>326.84320000000002</v>
      </c>
      <c r="S590" s="40">
        <v>334.65</v>
      </c>
      <c r="T590" s="40">
        <v>335.19</v>
      </c>
      <c r="U590" s="40">
        <v>324.5</v>
      </c>
      <c r="V590" s="40">
        <v>328.61</v>
      </c>
      <c r="W590" s="40">
        <v>35381100</v>
      </c>
      <c r="X590" s="40">
        <f>('Pivottable ẨN'!$W590-MSFT!$O$4)/MSFT!$O$8</f>
        <v>0.53153143538311165</v>
      </c>
      <c r="Y590" s="41">
        <v>44545.291666666664</v>
      </c>
      <c r="Z590" s="40">
        <v>30.410499999999999</v>
      </c>
      <c r="AA590" s="40">
        <v>30.459</v>
      </c>
      <c r="AB590" s="40">
        <v>30.5</v>
      </c>
      <c r="AC590" s="40">
        <v>27.838000000000001</v>
      </c>
      <c r="AD590" s="40">
        <v>28.4</v>
      </c>
      <c r="AE590" s="40">
        <f>('Pivottable ẨN'!$AF590-NVDA!$O$4)/NVDA!$O$8</f>
        <v>1.3299767159897895</v>
      </c>
      <c r="AF590" s="40">
        <v>698297000</v>
      </c>
      <c r="AG590" s="41">
        <v>44545.291666666664</v>
      </c>
      <c r="AH590" s="40">
        <v>23.802600000000002</v>
      </c>
      <c r="AI590" s="40">
        <v>24.77</v>
      </c>
      <c r="AJ590" s="40">
        <v>24.8</v>
      </c>
      <c r="AK590" s="40">
        <v>24.248000000000001</v>
      </c>
      <c r="AL590" s="40">
        <v>24.478000000000002</v>
      </c>
      <c r="AM590" s="40">
        <f>('Pivottable ẨN'!$AN590-SONY!$O$4)/SONY!$O$8</f>
        <v>-0.11553485708140702</v>
      </c>
      <c r="AN590" s="40">
        <v>4096500</v>
      </c>
    </row>
    <row r="591" spans="1:40">
      <c r="A591" s="93">
        <v>45133.291666666664</v>
      </c>
      <c r="B591" s="42">
        <v>193.03649999999999</v>
      </c>
      <c r="C591" s="42">
        <v>194.5</v>
      </c>
      <c r="D591" s="42">
        <v>195.64</v>
      </c>
      <c r="E591" s="42">
        <v>193.32</v>
      </c>
      <c r="F591" s="42">
        <v>193.67</v>
      </c>
      <c r="G591" s="42">
        <v>47471900</v>
      </c>
      <c r="H591" s="42">
        <f>('Pivottable ẨN'!$G591-AAPL!$O$4)/AAPL!$O$8</f>
        <v>-0.84020221454813537</v>
      </c>
      <c r="I591" s="43">
        <v>45133.291666666664</v>
      </c>
      <c r="J591" s="42">
        <v>33.6736</v>
      </c>
      <c r="K591" s="42">
        <v>34.36</v>
      </c>
      <c r="L591" s="42">
        <v>34.53</v>
      </c>
      <c r="M591" s="42">
        <v>33.700000000000003</v>
      </c>
      <c r="N591" s="42">
        <v>33.72</v>
      </c>
      <c r="O591" s="42">
        <f>('Pivottable ẨN'!$P591-INTC!$O$4)/INTC!$O$8</f>
        <v>-0.27704476554223162</v>
      </c>
      <c r="P591" s="42">
        <v>32643200</v>
      </c>
      <c r="Q591" s="43">
        <v>45133.291666666664</v>
      </c>
      <c r="R591" s="42">
        <v>334.5453</v>
      </c>
      <c r="S591" s="42">
        <v>337.77</v>
      </c>
      <c r="T591" s="42">
        <v>344.67</v>
      </c>
      <c r="U591" s="42">
        <v>333.11</v>
      </c>
      <c r="V591" s="42">
        <v>341.44</v>
      </c>
      <c r="W591" s="42">
        <v>58383700</v>
      </c>
      <c r="X591" s="42">
        <f>('Pivottable ẨN'!$W591-MSFT!$O$4)/MSFT!$O$8</f>
        <v>2.3407140769427901</v>
      </c>
      <c r="Y591" s="43">
        <v>45133.291666666664</v>
      </c>
      <c r="Z591" s="42">
        <v>45.4345</v>
      </c>
      <c r="AA591" s="42">
        <v>45.451999999999998</v>
      </c>
      <c r="AB591" s="42">
        <v>46.052999999999997</v>
      </c>
      <c r="AC591" s="42">
        <v>44.63</v>
      </c>
      <c r="AD591" s="42">
        <v>46.021000000000001</v>
      </c>
      <c r="AE591" s="42">
        <f>('Pivottable ẨN'!$AF591-NVDA!$O$4)/NVDA!$O$8</f>
        <v>-0.46218689512529432</v>
      </c>
      <c r="AF591" s="42">
        <v>364237000</v>
      </c>
      <c r="AG591" s="43">
        <v>45133.291666666664</v>
      </c>
      <c r="AH591" s="42">
        <v>18.3781</v>
      </c>
      <c r="AI591" s="42">
        <v>18.748000000000001</v>
      </c>
      <c r="AJ591" s="42">
        <v>18.814</v>
      </c>
      <c r="AK591" s="42">
        <v>18.64</v>
      </c>
      <c r="AL591" s="42">
        <v>18.678000000000001</v>
      </c>
      <c r="AM591" s="42">
        <f>('Pivottable ẨN'!$AN591-SONY!$O$4)/SONY!$O$8</f>
        <v>-1.0459770154189314</v>
      </c>
      <c r="AN591" s="42">
        <v>1873500</v>
      </c>
    </row>
    <row r="592" spans="1:40">
      <c r="A592" s="92">
        <v>44084.291666666664</v>
      </c>
      <c r="B592" s="40">
        <v>110.7856</v>
      </c>
      <c r="C592" s="40">
        <v>113.49</v>
      </c>
      <c r="D592" s="40">
        <v>120.5</v>
      </c>
      <c r="E592" s="40">
        <v>112.5</v>
      </c>
      <c r="F592" s="40">
        <v>120.36</v>
      </c>
      <c r="G592" s="40">
        <v>182274400</v>
      </c>
      <c r="H592" s="40">
        <f>('Pivottable ẨN'!$G592-AAPL!$O$4)/AAPL!$O$8</f>
        <v>1.6999571342848216</v>
      </c>
      <c r="I592" s="41">
        <v>44084.291666666664</v>
      </c>
      <c r="J592" s="40">
        <v>43.941499999999998</v>
      </c>
      <c r="K592" s="40">
        <v>48.96</v>
      </c>
      <c r="L592" s="40">
        <v>50.09</v>
      </c>
      <c r="M592" s="40">
        <v>48.71</v>
      </c>
      <c r="N592" s="40">
        <v>50</v>
      </c>
      <c r="O592" s="40">
        <f>('Pivottable ẨN'!$P592-INTC!$O$4)/INTC!$O$8</f>
        <v>-0.27679564674483287</v>
      </c>
      <c r="P592" s="40">
        <v>32649100</v>
      </c>
      <c r="Q592" s="41">
        <v>44084.291666666664</v>
      </c>
      <c r="R592" s="40">
        <v>198.39230000000001</v>
      </c>
      <c r="S592" s="40">
        <v>205.37</v>
      </c>
      <c r="T592" s="40">
        <v>214.74</v>
      </c>
      <c r="U592" s="40">
        <v>204.11</v>
      </c>
      <c r="V592" s="40">
        <v>213.4</v>
      </c>
      <c r="W592" s="40">
        <v>35461500</v>
      </c>
      <c r="X592" s="40">
        <f>('Pivottable ẨN'!$W592-MSFT!$O$4)/MSFT!$O$8</f>
        <v>0.53785499378004931</v>
      </c>
      <c r="Y592" s="41">
        <v>44084.291666666664</v>
      </c>
      <c r="Z592" s="40">
        <v>12.277799999999999</v>
      </c>
      <c r="AA592" s="40">
        <v>12.3118</v>
      </c>
      <c r="AB592" s="40">
        <v>13.065300000000001</v>
      </c>
      <c r="AC592" s="40">
        <v>12.167</v>
      </c>
      <c r="AD592" s="40">
        <v>12.9893</v>
      </c>
      <c r="AE592" s="40">
        <f>('Pivottable ẨN'!$AF592-NVDA!$O$4)/NVDA!$O$8</f>
        <v>1.3320528918788561</v>
      </c>
      <c r="AF592" s="40">
        <v>698684000</v>
      </c>
      <c r="AG592" s="41">
        <v>44084.291666666664</v>
      </c>
      <c r="AH592" s="40">
        <v>14.585599999999999</v>
      </c>
      <c r="AI592" s="40">
        <v>15.3</v>
      </c>
      <c r="AJ592" s="40">
        <v>15.587999999999999</v>
      </c>
      <c r="AK592" s="40">
        <v>15.28</v>
      </c>
      <c r="AL592" s="40">
        <v>15.554</v>
      </c>
      <c r="AM592" s="40">
        <f>('Pivottable ẨN'!$AN592-SONY!$O$4)/SONY!$O$8</f>
        <v>0.22014423018206328</v>
      </c>
      <c r="AN592" s="40">
        <v>4898500</v>
      </c>
    </row>
    <row r="593" spans="1:40">
      <c r="A593" s="93">
        <v>45120.291666666664</v>
      </c>
      <c r="B593" s="42">
        <v>189.1062</v>
      </c>
      <c r="C593" s="42">
        <v>190.54</v>
      </c>
      <c r="D593" s="42">
        <v>191.19</v>
      </c>
      <c r="E593" s="42">
        <v>189.78</v>
      </c>
      <c r="F593" s="42">
        <v>190.5</v>
      </c>
      <c r="G593" s="42">
        <v>41342300</v>
      </c>
      <c r="H593" s="42">
        <f>('Pivottable ẨN'!$G593-AAPL!$O$4)/AAPL!$O$8</f>
        <v>-0.95570571592686715</v>
      </c>
      <c r="I593" s="43">
        <v>45120.291666666664</v>
      </c>
      <c r="J593" s="42">
        <v>33.193399999999997</v>
      </c>
      <c r="K593" s="42">
        <v>33.869999999999997</v>
      </c>
      <c r="L593" s="42">
        <v>34.299999999999997</v>
      </c>
      <c r="M593" s="42">
        <v>33.619999999999997</v>
      </c>
      <c r="N593" s="42">
        <v>34.15</v>
      </c>
      <c r="O593" s="42">
        <f>('Pivottable ẨN'!$P593-INTC!$O$4)/INTC!$O$8</f>
        <v>-0.27271263187899175</v>
      </c>
      <c r="P593" s="42">
        <v>32745800</v>
      </c>
      <c r="Q593" s="43">
        <v>45120.291666666664</v>
      </c>
      <c r="R593" s="42">
        <v>339.3886</v>
      </c>
      <c r="S593" s="42">
        <v>342.66</v>
      </c>
      <c r="T593" s="42">
        <v>343.74</v>
      </c>
      <c r="U593" s="42">
        <v>339.02</v>
      </c>
      <c r="V593" s="42">
        <v>339.56</v>
      </c>
      <c r="W593" s="42">
        <v>20567200</v>
      </c>
      <c r="X593" s="42">
        <f>('Pivottable ẨN'!$W593-MSFT!$O$4)/MSFT!$O$8</f>
        <v>-0.63359992949741994</v>
      </c>
      <c r="Y593" s="43">
        <v>45120.291666666664</v>
      </c>
      <c r="Z593" s="42">
        <v>45.959299999999999</v>
      </c>
      <c r="AA593" s="42">
        <v>45.976999999999997</v>
      </c>
      <c r="AB593" s="42">
        <v>46.155000000000001</v>
      </c>
      <c r="AC593" s="42">
        <v>44.491999999999997</v>
      </c>
      <c r="AD593" s="42">
        <v>44.518000000000001</v>
      </c>
      <c r="AE593" s="42">
        <f>('Pivottable ẨN'!$AF593-NVDA!$O$4)/NVDA!$O$8</f>
        <v>0.14922276262466908</v>
      </c>
      <c r="AF593" s="42">
        <v>478204000</v>
      </c>
      <c r="AG593" s="43">
        <v>45120.291666666664</v>
      </c>
      <c r="AH593" s="42">
        <v>18.3918</v>
      </c>
      <c r="AI593" s="42">
        <v>18.762</v>
      </c>
      <c r="AJ593" s="42">
        <v>18.826000000000001</v>
      </c>
      <c r="AK593" s="42">
        <v>18.675999999999998</v>
      </c>
      <c r="AL593" s="42">
        <v>18.731999999999999</v>
      </c>
      <c r="AM593" s="42">
        <f>('Pivottable ẨN'!$AN593-SONY!$O$4)/SONY!$O$8</f>
        <v>1.3171702747176688</v>
      </c>
      <c r="AN593" s="42">
        <v>7519500</v>
      </c>
    </row>
    <row r="594" spans="1:40">
      <c r="A594" s="92">
        <v>45384.291666666664</v>
      </c>
      <c r="B594" s="40">
        <v>168.2313</v>
      </c>
      <c r="C594" s="40">
        <v>168.84</v>
      </c>
      <c r="D594" s="40">
        <v>169.34</v>
      </c>
      <c r="E594" s="40">
        <v>168.23</v>
      </c>
      <c r="F594" s="40">
        <v>169.08</v>
      </c>
      <c r="G594" s="40">
        <v>49329500</v>
      </c>
      <c r="H594" s="40">
        <f>('Pivottable ẨN'!$G594-AAPL!$O$4)/AAPL!$O$8</f>
        <v>-0.80519841264244296</v>
      </c>
      <c r="I594" s="41">
        <v>45384.291666666664</v>
      </c>
      <c r="J594" s="40">
        <v>43.486400000000003</v>
      </c>
      <c r="K594" s="40">
        <v>43.94</v>
      </c>
      <c r="L594" s="40">
        <v>44.08</v>
      </c>
      <c r="M594" s="40">
        <v>43.5</v>
      </c>
      <c r="N594" s="40">
        <v>43.93</v>
      </c>
      <c r="O594" s="40">
        <f>('Pivottable ẨN'!$P594-INTC!$O$4)/INTC!$O$8</f>
        <v>-0.27260285071403634</v>
      </c>
      <c r="P594" s="40">
        <v>32748400</v>
      </c>
      <c r="Q594" s="41">
        <v>45384.291666666664</v>
      </c>
      <c r="R594" s="40">
        <v>419.92430000000002</v>
      </c>
      <c r="S594" s="40">
        <v>421.44</v>
      </c>
      <c r="T594" s="40">
        <v>422.38</v>
      </c>
      <c r="U594" s="40">
        <v>417.84</v>
      </c>
      <c r="V594" s="40">
        <v>420.11</v>
      </c>
      <c r="W594" s="40">
        <v>17912000</v>
      </c>
      <c r="X594" s="40">
        <f>('Pivottable ẨN'!$W594-MSFT!$O$4)/MSFT!$O$8</f>
        <v>-0.84243465904404757</v>
      </c>
      <c r="Y594" s="41">
        <v>45384.291666666664</v>
      </c>
      <c r="Z594" s="40">
        <v>89.436999999999998</v>
      </c>
      <c r="AA594" s="40">
        <v>89.451999999999998</v>
      </c>
      <c r="AB594" s="40">
        <v>90.093999999999994</v>
      </c>
      <c r="AC594" s="40">
        <v>87.62</v>
      </c>
      <c r="AD594" s="40">
        <v>88.447999999999993</v>
      </c>
      <c r="AE594" s="40">
        <f>('Pivottable ẨN'!$AF594-NVDA!$O$4)/NVDA!$O$8</f>
        <v>-9.2944109810626646E-2</v>
      </c>
      <c r="AF594" s="40">
        <v>433064000</v>
      </c>
      <c r="AG594" s="41">
        <v>45384.291666666664</v>
      </c>
      <c r="AH594" s="40">
        <v>17.065999999999999</v>
      </c>
      <c r="AI594" s="40">
        <v>17.065999999999999</v>
      </c>
      <c r="AJ594" s="40">
        <v>17.100000000000001</v>
      </c>
      <c r="AK594" s="40">
        <v>16.934000000000001</v>
      </c>
      <c r="AL594" s="40">
        <v>17.100000000000001</v>
      </c>
      <c r="AM594" s="40">
        <f>('Pivottable ẨN'!$AN594-SONY!$O$4)/SONY!$O$8</f>
        <v>-0.6981599062968068</v>
      </c>
      <c r="AN594" s="40">
        <v>2704500</v>
      </c>
    </row>
    <row r="595" spans="1:40">
      <c r="A595" s="93">
        <v>44602.291666666664</v>
      </c>
      <c r="B595" s="42">
        <v>169.56180000000001</v>
      </c>
      <c r="C595" s="42">
        <v>172.12</v>
      </c>
      <c r="D595" s="42">
        <v>175.48</v>
      </c>
      <c r="E595" s="42">
        <v>171.55</v>
      </c>
      <c r="F595" s="42">
        <v>174.14</v>
      </c>
      <c r="G595" s="42">
        <v>90865900</v>
      </c>
      <c r="H595" s="42">
        <f>('Pivottable ẨN'!$G595-AAPL!$O$4)/AAPL!$O$8</f>
        <v>-2.2504658618109335E-2</v>
      </c>
      <c r="I595" s="43">
        <v>44602.291666666664</v>
      </c>
      <c r="J595" s="42">
        <v>45.661200000000001</v>
      </c>
      <c r="K595" s="42">
        <v>48.86</v>
      </c>
      <c r="L595" s="42">
        <v>49.93</v>
      </c>
      <c r="M595" s="42">
        <v>48.76</v>
      </c>
      <c r="N595" s="42">
        <v>49.18</v>
      </c>
      <c r="O595" s="42">
        <f>('Pivottable ẨN'!$P595-INTC!$O$4)/INTC!$O$8</f>
        <v>-0.27199905430678167</v>
      </c>
      <c r="P595" s="42">
        <v>32762700</v>
      </c>
      <c r="Q595" s="43">
        <v>44602.291666666664</v>
      </c>
      <c r="R595" s="42">
        <v>295.32600000000002</v>
      </c>
      <c r="S595" s="42">
        <v>302.38</v>
      </c>
      <c r="T595" s="42">
        <v>309.12</v>
      </c>
      <c r="U595" s="42">
        <v>300.7</v>
      </c>
      <c r="V595" s="42">
        <v>304.04000000000002</v>
      </c>
      <c r="W595" s="42">
        <v>45386200</v>
      </c>
      <c r="X595" s="42">
        <f>('Pivottable ẨN'!$W595-MSFT!$O$4)/MSFT!$O$8</f>
        <v>1.3184447950497902</v>
      </c>
      <c r="Y595" s="43">
        <v>44602.291666666664</v>
      </c>
      <c r="Z595" s="42">
        <v>25.782900000000001</v>
      </c>
      <c r="AA595" s="42">
        <v>25.824000000000002</v>
      </c>
      <c r="AB595" s="42">
        <v>26.925000000000001</v>
      </c>
      <c r="AC595" s="42">
        <v>25.6</v>
      </c>
      <c r="AD595" s="42">
        <v>25.995000000000001</v>
      </c>
      <c r="AE595" s="42">
        <f>('Pivottable ẨN'!$AF595-NVDA!$O$4)/NVDA!$O$8</f>
        <v>0.33696914870676054</v>
      </c>
      <c r="AF595" s="42">
        <v>513200000</v>
      </c>
      <c r="AG595" s="43">
        <v>44602.291666666664</v>
      </c>
      <c r="AH595" s="42">
        <v>21.1235</v>
      </c>
      <c r="AI595" s="42">
        <v>21.981999999999999</v>
      </c>
      <c r="AJ595" s="42">
        <v>22.396000000000001</v>
      </c>
      <c r="AK595" s="42">
        <v>21.872</v>
      </c>
      <c r="AL595" s="42">
        <v>21.917999999999999</v>
      </c>
      <c r="AM595" s="42">
        <f>('Pivottable ẨN'!$AN595-SONY!$O$4)/SONY!$O$8</f>
        <v>-0.7190875301910381</v>
      </c>
      <c r="AN595" s="42">
        <v>2654500</v>
      </c>
    </row>
    <row r="596" spans="1:40">
      <c r="A596" s="92">
        <v>44481.291666666664</v>
      </c>
      <c r="B596" s="40">
        <v>139.0264</v>
      </c>
      <c r="C596" s="40">
        <v>141.51</v>
      </c>
      <c r="D596" s="40">
        <v>143.25</v>
      </c>
      <c r="E596" s="40">
        <v>141.04</v>
      </c>
      <c r="F596" s="40">
        <v>143.22999999999999</v>
      </c>
      <c r="G596" s="40">
        <v>73035900</v>
      </c>
      <c r="H596" s="40">
        <f>('Pivottable ẨN'!$G596-AAPL!$O$4)/AAPL!$O$8</f>
        <v>-0.35848537996742869</v>
      </c>
      <c r="I596" s="41">
        <v>44481.291666666664</v>
      </c>
      <c r="J596" s="40">
        <v>48.0518</v>
      </c>
      <c r="K596" s="40">
        <v>52.17</v>
      </c>
      <c r="L596" s="40">
        <v>53.72</v>
      </c>
      <c r="M596" s="40">
        <v>52.01</v>
      </c>
      <c r="N596" s="40">
        <v>53.57</v>
      </c>
      <c r="O596" s="40">
        <f>('Pivottable ẨN'!$P596-INTC!$O$4)/INTC!$O$8</f>
        <v>-0.27108702616715225</v>
      </c>
      <c r="P596" s="40">
        <v>32784300</v>
      </c>
      <c r="Q596" s="41">
        <v>44481.291666666664</v>
      </c>
      <c r="R596" s="40">
        <v>285.52519999999998</v>
      </c>
      <c r="S596" s="40">
        <v>292.88</v>
      </c>
      <c r="T596" s="40">
        <v>295.44</v>
      </c>
      <c r="U596" s="40">
        <v>292.35000000000002</v>
      </c>
      <c r="V596" s="40">
        <v>295.33999999999997</v>
      </c>
      <c r="W596" s="40">
        <v>17974100</v>
      </c>
      <c r="X596" s="40">
        <f>('Pivottable ẨN'!$W596-MSFT!$O$4)/MSFT!$O$8</f>
        <v>-0.83755041804342789</v>
      </c>
      <c r="Y596" s="41">
        <v>44481.291666666664</v>
      </c>
      <c r="Z596" s="40">
        <v>20.6356</v>
      </c>
      <c r="AA596" s="40">
        <v>20.670999999999999</v>
      </c>
      <c r="AB596" s="40">
        <v>21.056999999999999</v>
      </c>
      <c r="AC596" s="40">
        <v>20.527999999999999</v>
      </c>
      <c r="AD596" s="40">
        <v>20.827999999999999</v>
      </c>
      <c r="AE596" s="40">
        <f>('Pivottable ẨN'!$AF596-NVDA!$O$4)/NVDA!$O$8</f>
        <v>-1.5464281760245093</v>
      </c>
      <c r="AF596" s="40">
        <v>162134000</v>
      </c>
      <c r="AG596" s="41">
        <v>44481.291666666664</v>
      </c>
      <c r="AH596" s="40">
        <v>20.939</v>
      </c>
      <c r="AI596" s="40">
        <v>21.79</v>
      </c>
      <c r="AJ596" s="40">
        <v>21.864000000000001</v>
      </c>
      <c r="AK596" s="40">
        <v>21.66</v>
      </c>
      <c r="AL596" s="40">
        <v>21.8</v>
      </c>
      <c r="AM596" s="40">
        <f>('Pivottable ẨN'!$AN596-SONY!$O$4)/SONY!$O$8</f>
        <v>-0.66865195660594068</v>
      </c>
      <c r="AN596" s="40">
        <v>2775000</v>
      </c>
    </row>
    <row r="597" spans="1:40">
      <c r="A597" s="93">
        <v>44153.291666666664</v>
      </c>
      <c r="B597" s="42">
        <v>115.4162</v>
      </c>
      <c r="C597" s="42">
        <v>118.03</v>
      </c>
      <c r="D597" s="42">
        <v>119.82</v>
      </c>
      <c r="E597" s="42">
        <v>118</v>
      </c>
      <c r="F597" s="42">
        <v>118.61</v>
      </c>
      <c r="G597" s="42">
        <v>76322100</v>
      </c>
      <c r="H597" s="42">
        <f>('Pivottable ẨN'!$G597-AAPL!$O$4)/AAPL!$O$8</f>
        <v>-0.29656166451604715</v>
      </c>
      <c r="I597" s="43">
        <v>44153.291666666664</v>
      </c>
      <c r="J597" s="42">
        <v>40.735399999999998</v>
      </c>
      <c r="K597" s="42">
        <v>45.06</v>
      </c>
      <c r="L597" s="42">
        <v>45.69</v>
      </c>
      <c r="M597" s="42">
        <v>45.04</v>
      </c>
      <c r="N597" s="42">
        <v>45.55</v>
      </c>
      <c r="O597" s="42">
        <f>('Pivottable ẨN'!$P597-INTC!$O$4)/INTC!$O$8</f>
        <v>-0.26966831572772865</v>
      </c>
      <c r="P597" s="42">
        <v>32817900</v>
      </c>
      <c r="Q597" s="43">
        <v>44153.291666666664</v>
      </c>
      <c r="R597" s="42">
        <v>204.44220000000001</v>
      </c>
      <c r="S597" s="42">
        <v>211.08</v>
      </c>
      <c r="T597" s="42">
        <v>215.17</v>
      </c>
      <c r="U597" s="42">
        <v>210.93</v>
      </c>
      <c r="V597" s="42">
        <v>213.65</v>
      </c>
      <c r="W597" s="42">
        <v>28372800</v>
      </c>
      <c r="X597" s="42">
        <f>('Pivottable ẨN'!$W597-MSFT!$O$4)/MSFT!$O$8</f>
        <v>-1.9679936672338236E-2</v>
      </c>
      <c r="Y597" s="43">
        <v>44153.291666666664</v>
      </c>
      <c r="Z597" s="42">
        <v>13.3917</v>
      </c>
      <c r="AA597" s="42">
        <v>13.428800000000001</v>
      </c>
      <c r="AB597" s="42">
        <v>13.6058</v>
      </c>
      <c r="AC597" s="42">
        <v>13.185</v>
      </c>
      <c r="AD597" s="42">
        <v>13.465299999999999</v>
      </c>
      <c r="AE597" s="42">
        <f>('Pivottable ẨN'!$AF597-NVDA!$O$4)/NVDA!$O$8</f>
        <v>0.32475887396899505</v>
      </c>
      <c r="AF597" s="42">
        <v>510924000</v>
      </c>
      <c r="AG597" s="43">
        <v>44153.291666666664</v>
      </c>
      <c r="AH597" s="42">
        <v>16.8781</v>
      </c>
      <c r="AI597" s="42">
        <v>17.649999999999999</v>
      </c>
      <c r="AJ597" s="42">
        <v>17.937999999999999</v>
      </c>
      <c r="AK597" s="42">
        <v>17.648</v>
      </c>
      <c r="AL597" s="42">
        <v>17.771999999999998</v>
      </c>
      <c r="AM597" s="42">
        <f>('Pivottable ẨN'!$AN597-SONY!$O$4)/SONY!$O$8</f>
        <v>-0.26809723527035334</v>
      </c>
      <c r="AN597" s="42">
        <v>3732000</v>
      </c>
    </row>
    <row r="598" spans="1:40">
      <c r="A598" s="92">
        <v>44403.291666666664</v>
      </c>
      <c r="B598" s="40">
        <v>146.15620000000001</v>
      </c>
      <c r="C598" s="40">
        <v>148.99</v>
      </c>
      <c r="D598" s="40">
        <v>149.83000000000001</v>
      </c>
      <c r="E598" s="40">
        <v>147.69999999999999</v>
      </c>
      <c r="F598" s="40">
        <v>148.27000000000001</v>
      </c>
      <c r="G598" s="40">
        <v>72434100</v>
      </c>
      <c r="H598" s="40">
        <f>('Pivottable ẨN'!$G598-AAPL!$O$4)/AAPL!$O$8</f>
        <v>-0.36982543594656614</v>
      </c>
      <c r="I598" s="41">
        <v>44403.291666666664</v>
      </c>
      <c r="J598" s="40">
        <v>49.6999</v>
      </c>
      <c r="K598" s="40">
        <v>54.31</v>
      </c>
      <c r="L598" s="40">
        <v>54.54</v>
      </c>
      <c r="M598" s="40">
        <v>52.76</v>
      </c>
      <c r="N598" s="40">
        <v>52.81</v>
      </c>
      <c r="O598" s="40">
        <f>('Pivottable ẨN'!$P598-INTC!$O$4)/INTC!$O$8</f>
        <v>-0.26699556659631457</v>
      </c>
      <c r="P598" s="40">
        <v>32881200</v>
      </c>
      <c r="Q598" s="41">
        <v>44403.291666666664</v>
      </c>
      <c r="R598" s="40">
        <v>281.25290000000001</v>
      </c>
      <c r="S598" s="40">
        <v>289.05</v>
      </c>
      <c r="T598" s="40">
        <v>289.69</v>
      </c>
      <c r="U598" s="40">
        <v>286.64</v>
      </c>
      <c r="V598" s="40">
        <v>289</v>
      </c>
      <c r="W598" s="40">
        <v>23176100</v>
      </c>
      <c r="X598" s="40">
        <f>('Pivottable ẨN'!$W598-MSFT!$O$4)/MSFT!$O$8</f>
        <v>-0.42840675161470038</v>
      </c>
      <c r="Y598" s="41">
        <v>44403.291666666664</v>
      </c>
      <c r="Z598" s="40">
        <v>19.2575</v>
      </c>
      <c r="AA598" s="40">
        <v>19.294</v>
      </c>
      <c r="AB598" s="40">
        <v>19.442</v>
      </c>
      <c r="AC598" s="40">
        <v>18.914000000000001</v>
      </c>
      <c r="AD598" s="40">
        <v>19.311</v>
      </c>
      <c r="AE598" s="40">
        <f>('Pivottable ẨN'!$AF598-NVDA!$O$4)/NVDA!$O$8</f>
        <v>-1.3221314376628064</v>
      </c>
      <c r="AF598" s="40">
        <v>203943000</v>
      </c>
      <c r="AG598" s="41">
        <v>44403.291666666664</v>
      </c>
      <c r="AH598" s="40">
        <v>19.038799999999998</v>
      </c>
      <c r="AI598" s="40">
        <v>19.858000000000001</v>
      </c>
      <c r="AJ598" s="40">
        <v>20.074000000000002</v>
      </c>
      <c r="AK598" s="40">
        <v>19.762</v>
      </c>
      <c r="AL598" s="40">
        <v>20.05</v>
      </c>
      <c r="AM598" s="40">
        <f>('Pivottable ẨN'!$AN598-SONY!$O$4)/SONY!$O$8</f>
        <v>-0.73373686691700013</v>
      </c>
      <c r="AN598" s="40">
        <v>2619500</v>
      </c>
    </row>
    <row r="599" spans="1:40">
      <c r="A599" s="93">
        <v>44757.291666666664</v>
      </c>
      <c r="B599" s="42">
        <v>148.15530000000001</v>
      </c>
      <c r="C599" s="42">
        <v>150.16999999999999</v>
      </c>
      <c r="D599" s="42">
        <v>150.86000000000001</v>
      </c>
      <c r="E599" s="42">
        <v>148.19999999999999</v>
      </c>
      <c r="F599" s="42">
        <v>149.78</v>
      </c>
      <c r="G599" s="42">
        <v>76259900</v>
      </c>
      <c r="H599" s="42">
        <f>('Pivottable ẨN'!$G599-AAPL!$O$4)/AAPL!$O$8</f>
        <v>-0.29773373411043452</v>
      </c>
      <c r="I599" s="43">
        <v>44757.291666666664</v>
      </c>
      <c r="J599" s="42">
        <v>36.376899999999999</v>
      </c>
      <c r="K599" s="42">
        <v>38.619999999999997</v>
      </c>
      <c r="L599" s="42">
        <v>38.67</v>
      </c>
      <c r="M599" s="42">
        <v>37.729999999999997</v>
      </c>
      <c r="N599" s="42">
        <v>38.270000000000003</v>
      </c>
      <c r="O599" s="42">
        <f>('Pivottable ẨN'!$P599-INTC!$O$4)/INTC!$O$8</f>
        <v>-0.26652688546900499</v>
      </c>
      <c r="P599" s="42">
        <v>32892300</v>
      </c>
      <c r="Q599" s="43">
        <v>44757.291666666664</v>
      </c>
      <c r="R599" s="42">
        <v>251.8348</v>
      </c>
      <c r="S599" s="42">
        <v>256.72000000000003</v>
      </c>
      <c r="T599" s="42">
        <v>260.37</v>
      </c>
      <c r="U599" s="42">
        <v>254.77</v>
      </c>
      <c r="V599" s="42">
        <v>255.72</v>
      </c>
      <c r="W599" s="42">
        <v>29774100</v>
      </c>
      <c r="X599" s="42">
        <f>('Pivottable ẨN'!$W599-MSFT!$O$4)/MSFT!$O$8</f>
        <v>9.0534023298168453E-2</v>
      </c>
      <c r="Y599" s="43">
        <v>44757.291666666664</v>
      </c>
      <c r="Z599" s="42">
        <v>15.742900000000001</v>
      </c>
      <c r="AA599" s="42">
        <v>15.762</v>
      </c>
      <c r="AB599" s="42">
        <v>15.782</v>
      </c>
      <c r="AC599" s="42">
        <v>15.445</v>
      </c>
      <c r="AD599" s="42">
        <v>15.659000000000001</v>
      </c>
      <c r="AE599" s="42">
        <f>('Pivottable ẨN'!$AF599-NVDA!$O$4)/NVDA!$O$8</f>
        <v>-0.34578156065251969</v>
      </c>
      <c r="AF599" s="42">
        <v>385935000</v>
      </c>
      <c r="AG599" s="43">
        <v>44757.291666666664</v>
      </c>
      <c r="AH599" s="42">
        <v>15.9916</v>
      </c>
      <c r="AI599" s="42">
        <v>16.43</v>
      </c>
      <c r="AJ599" s="42">
        <v>16.442</v>
      </c>
      <c r="AK599" s="42">
        <v>16.192</v>
      </c>
      <c r="AL599" s="42">
        <v>16.302</v>
      </c>
      <c r="AM599" s="42">
        <f>('Pivottable ẨN'!$AN599-SONY!$O$4)/SONY!$O$8</f>
        <v>-0.8643252400170035</v>
      </c>
      <c r="AN599" s="42">
        <v>2307500</v>
      </c>
    </row>
    <row r="600" spans="1:40">
      <c r="A600" s="92">
        <v>44641.291666666664</v>
      </c>
      <c r="B600" s="40">
        <v>162.922</v>
      </c>
      <c r="C600" s="40">
        <v>165.38</v>
      </c>
      <c r="D600" s="40">
        <v>166.35</v>
      </c>
      <c r="E600" s="40">
        <v>163.01</v>
      </c>
      <c r="F600" s="40">
        <v>163.51</v>
      </c>
      <c r="G600" s="40">
        <v>95811400</v>
      </c>
      <c r="H600" s="40">
        <f>('Pivottable ẨN'!$G600-AAPL!$O$4)/AAPL!$O$8</f>
        <v>7.0686180273256835E-2</v>
      </c>
      <c r="I600" s="41">
        <v>44641.291666666664</v>
      </c>
      <c r="J600" s="40">
        <v>44.287399999999998</v>
      </c>
      <c r="K600" s="40">
        <v>47.39</v>
      </c>
      <c r="L600" s="40">
        <v>47.89</v>
      </c>
      <c r="M600" s="40">
        <v>47.07</v>
      </c>
      <c r="N600" s="40">
        <v>47.46</v>
      </c>
      <c r="O600" s="40">
        <f>('Pivottable ẨN'!$P600-INTC!$O$4)/INTC!$O$8</f>
        <v>-0.26574152790432409</v>
      </c>
      <c r="P600" s="40">
        <v>32910900</v>
      </c>
      <c r="Q600" s="41">
        <v>44641.291666666664</v>
      </c>
      <c r="R600" s="40">
        <v>292.78519999999997</v>
      </c>
      <c r="S600" s="40">
        <v>299.16000000000003</v>
      </c>
      <c r="T600" s="40">
        <v>300.14</v>
      </c>
      <c r="U600" s="40">
        <v>294.89999999999998</v>
      </c>
      <c r="V600" s="40">
        <v>298.89</v>
      </c>
      <c r="W600" s="40">
        <v>28351200</v>
      </c>
      <c r="X600" s="40">
        <f>('Pivottable ẨN'!$W600-MSFT!$O$4)/MSFT!$O$8</f>
        <v>-2.1378803107336412E-2</v>
      </c>
      <c r="Y600" s="41">
        <v>44641.291666666664</v>
      </c>
      <c r="Z600" s="40">
        <v>26.696000000000002</v>
      </c>
      <c r="AA600" s="40">
        <v>26.734000000000002</v>
      </c>
      <c r="AB600" s="40">
        <v>27.152000000000001</v>
      </c>
      <c r="AC600" s="40">
        <v>25.966999999999999</v>
      </c>
      <c r="AD600" s="40">
        <v>26.507000000000001</v>
      </c>
      <c r="AE600" s="40">
        <f>('Pivottable ẨN'!$AF600-NVDA!$O$4)/NVDA!$O$8</f>
        <v>0.75825045113756395</v>
      </c>
      <c r="AF600" s="40">
        <v>591727000</v>
      </c>
      <c r="AG600" s="41">
        <v>44641.291666666664</v>
      </c>
      <c r="AH600" s="40">
        <v>20.074100000000001</v>
      </c>
      <c r="AI600" s="40">
        <v>20.89</v>
      </c>
      <c r="AJ600" s="40">
        <v>21.193999999999999</v>
      </c>
      <c r="AK600" s="40">
        <v>20.776</v>
      </c>
      <c r="AL600" s="40">
        <v>21.15</v>
      </c>
      <c r="AM600" s="40">
        <f>('Pivottable ẨN'!$AN600-SONY!$O$4)/SONY!$O$8</f>
        <v>-0.55375930142661078</v>
      </c>
      <c r="AN600" s="40">
        <v>3049500</v>
      </c>
    </row>
    <row r="601" spans="1:40">
      <c r="A601" s="93">
        <v>44207.291666666664</v>
      </c>
      <c r="B601" s="42">
        <v>126.1237</v>
      </c>
      <c r="C601" s="42">
        <v>128.97999999999999</v>
      </c>
      <c r="D601" s="42">
        <v>130.16999999999999</v>
      </c>
      <c r="E601" s="42">
        <v>128.5</v>
      </c>
      <c r="F601" s="42">
        <v>129.19</v>
      </c>
      <c r="G601" s="42">
        <v>100384500</v>
      </c>
      <c r="H601" s="42">
        <f>('Pivottable ẨN'!$G601-AAPL!$O$4)/AAPL!$O$8</f>
        <v>0.15685967644838708</v>
      </c>
      <c r="I601" s="43">
        <v>44207.291666666664</v>
      </c>
      <c r="J601" s="42">
        <v>46.593499999999999</v>
      </c>
      <c r="K601" s="42">
        <v>51.54</v>
      </c>
      <c r="L601" s="42">
        <v>52.24</v>
      </c>
      <c r="M601" s="42">
        <v>51.25</v>
      </c>
      <c r="N601" s="42">
        <v>51.29</v>
      </c>
      <c r="O601" s="42">
        <f>('Pivottable ẨN'!$P601-INTC!$O$4)/INTC!$O$8</f>
        <v>-0.26514617620206599</v>
      </c>
      <c r="P601" s="42">
        <v>32925000</v>
      </c>
      <c r="Q601" s="43">
        <v>44207.291666666664</v>
      </c>
      <c r="R601" s="42">
        <v>210.6506</v>
      </c>
      <c r="S601" s="42">
        <v>217.49</v>
      </c>
      <c r="T601" s="42">
        <v>218.91</v>
      </c>
      <c r="U601" s="42">
        <v>216.73</v>
      </c>
      <c r="V601" s="42">
        <v>218.47</v>
      </c>
      <c r="W601" s="42">
        <v>23031300</v>
      </c>
      <c r="X601" s="42">
        <f>('Pivottable ẨN'!$W601-MSFT!$O$4)/MSFT!$O$8</f>
        <v>-0.43979544882709559</v>
      </c>
      <c r="Y601" s="43">
        <v>44207.291666666664</v>
      </c>
      <c r="Z601" s="42">
        <v>13.587999999999999</v>
      </c>
      <c r="AA601" s="42">
        <v>13.621499999999999</v>
      </c>
      <c r="AB601" s="42">
        <v>13.961</v>
      </c>
      <c r="AC601" s="42">
        <v>13.362500000000001</v>
      </c>
      <c r="AD601" s="42">
        <v>13.418699999999999</v>
      </c>
      <c r="AE601" s="42">
        <f>('Pivottable ẨN'!$AF601-NVDA!$O$4)/NVDA!$O$8</f>
        <v>0.36456565716504946</v>
      </c>
      <c r="AF601" s="42">
        <v>518344000</v>
      </c>
      <c r="AG601" s="43">
        <v>44207.291666666664</v>
      </c>
      <c r="AH601" s="42">
        <v>19.8597</v>
      </c>
      <c r="AI601" s="42">
        <v>20.768000000000001</v>
      </c>
      <c r="AJ601" s="42">
        <v>21</v>
      </c>
      <c r="AK601" s="42">
        <v>20.666</v>
      </c>
      <c r="AL601" s="42">
        <v>20.866</v>
      </c>
      <c r="AM601" s="42">
        <f>('Pivottable ẨN'!$AN601-SONY!$O$4)/SONY!$O$8</f>
        <v>0.33922241014023946</v>
      </c>
      <c r="AN601" s="42">
        <v>5183000</v>
      </c>
    </row>
    <row r="602" spans="1:40">
      <c r="A602" s="92">
        <v>44802.291666666664</v>
      </c>
      <c r="B602" s="40">
        <v>159.43610000000001</v>
      </c>
      <c r="C602" s="40">
        <v>161.38</v>
      </c>
      <c r="D602" s="40">
        <v>162.9</v>
      </c>
      <c r="E602" s="40">
        <v>159.82</v>
      </c>
      <c r="F602" s="40">
        <v>161.15</v>
      </c>
      <c r="G602" s="40">
        <v>73314000</v>
      </c>
      <c r="H602" s="40">
        <f>('Pivottable ẨN'!$G602-AAPL!$O$4)/AAPL!$O$8</f>
        <v>-0.35324498520538461</v>
      </c>
      <c r="I602" s="41">
        <v>44802.291666666664</v>
      </c>
      <c r="J602" s="40">
        <v>31.34</v>
      </c>
      <c r="K602" s="40">
        <v>32.94</v>
      </c>
      <c r="L602" s="40">
        <v>33.409999999999997</v>
      </c>
      <c r="M602" s="40">
        <v>32.81</v>
      </c>
      <c r="N602" s="40">
        <v>33.229999999999997</v>
      </c>
      <c r="O602" s="40">
        <f>('Pivottable ẨN'!$P602-INTC!$O$4)/INTC!$O$8</f>
        <v>-0.2629589976079546</v>
      </c>
      <c r="P602" s="40">
        <v>32976800</v>
      </c>
      <c r="Q602" s="41">
        <v>44802.291666666664</v>
      </c>
      <c r="R602" s="40">
        <v>260.73509999999999</v>
      </c>
      <c r="S602" s="40">
        <v>265.23</v>
      </c>
      <c r="T602" s="40">
        <v>267.39999999999998</v>
      </c>
      <c r="U602" s="40">
        <v>263.85000000000002</v>
      </c>
      <c r="V602" s="40">
        <v>265.85000000000002</v>
      </c>
      <c r="W602" s="40">
        <v>20338500</v>
      </c>
      <c r="X602" s="40">
        <f>('Pivottable ẨN'!$W602-MSFT!$O$4)/MSFT!$O$8</f>
        <v>-0.65158746439020154</v>
      </c>
      <c r="Y602" s="41">
        <v>44802.291666666664</v>
      </c>
      <c r="Z602" s="40">
        <v>15.7819</v>
      </c>
      <c r="AA602" s="40">
        <v>15.801</v>
      </c>
      <c r="AB602" s="40">
        <v>16.338000000000001</v>
      </c>
      <c r="AC602" s="40">
        <v>15.766999999999999</v>
      </c>
      <c r="AD602" s="40">
        <v>16.02</v>
      </c>
      <c r="AE602" s="40">
        <f>('Pivottable ẨN'!$AF602-NVDA!$O$4)/NVDA!$O$8</f>
        <v>0.24540281776467754</v>
      </c>
      <c r="AF602" s="40">
        <v>496132000</v>
      </c>
      <c r="AG602" s="41">
        <v>44802.291666666664</v>
      </c>
      <c r="AH602" s="40">
        <v>15.8339</v>
      </c>
      <c r="AI602" s="40">
        <v>16.268000000000001</v>
      </c>
      <c r="AJ602" s="40">
        <v>16.39</v>
      </c>
      <c r="AK602" s="40">
        <v>16.175999999999998</v>
      </c>
      <c r="AL602" s="40">
        <v>16.207999999999998</v>
      </c>
      <c r="AM602" s="40">
        <f>('Pivottable ẨN'!$AN602-SONY!$O$4)/SONY!$O$8</f>
        <v>-0.65023564757901708</v>
      </c>
      <c r="AN602" s="40">
        <v>2819000</v>
      </c>
    </row>
    <row r="603" spans="1:40">
      <c r="A603" s="93">
        <v>44286.291666666664</v>
      </c>
      <c r="B603" s="42">
        <v>119.62350000000001</v>
      </c>
      <c r="C603" s="42">
        <v>122.15</v>
      </c>
      <c r="D603" s="42">
        <v>123.52</v>
      </c>
      <c r="E603" s="42">
        <v>121.15</v>
      </c>
      <c r="F603" s="42">
        <v>121.65</v>
      </c>
      <c r="G603" s="42">
        <v>118323800</v>
      </c>
      <c r="H603" s="42">
        <f>('Pivottable ẨN'!$G603-AAPL!$O$4)/AAPL!$O$8</f>
        <v>0.49489999919105926</v>
      </c>
      <c r="I603" s="43">
        <v>44286.291666666664</v>
      </c>
      <c r="J603" s="42">
        <v>58.208799999999997</v>
      </c>
      <c r="K603" s="42">
        <v>64</v>
      </c>
      <c r="L603" s="42">
        <v>64.489999999999995</v>
      </c>
      <c r="M603" s="42">
        <v>63.58</v>
      </c>
      <c r="N603" s="42">
        <v>64.010000000000005</v>
      </c>
      <c r="O603" s="42">
        <f>('Pivottable ẨN'!$P603-INTC!$O$4)/INTC!$O$8</f>
        <v>-0.26142206129857903</v>
      </c>
      <c r="P603" s="42">
        <v>33013200</v>
      </c>
      <c r="Q603" s="43">
        <v>44286.291666666664</v>
      </c>
      <c r="R603" s="42">
        <v>228.8817</v>
      </c>
      <c r="S603" s="42">
        <v>235.77</v>
      </c>
      <c r="T603" s="42">
        <v>239.1</v>
      </c>
      <c r="U603" s="42">
        <v>232.39</v>
      </c>
      <c r="V603" s="42">
        <v>232.91</v>
      </c>
      <c r="W603" s="42">
        <v>43623500</v>
      </c>
      <c r="X603" s="42">
        <f>('Pivottable ẨN'!$W603-MSFT!$O$4)/MSFT!$O$8</f>
        <v>1.179806282782601</v>
      </c>
      <c r="Y603" s="43">
        <v>44286.291666666664</v>
      </c>
      <c r="Z603" s="42">
        <v>13.32</v>
      </c>
      <c r="AA603" s="42">
        <v>13.3483</v>
      </c>
      <c r="AB603" s="42">
        <v>13.470499999999999</v>
      </c>
      <c r="AC603" s="42">
        <v>12.9825</v>
      </c>
      <c r="AD603" s="42">
        <v>13.015499999999999</v>
      </c>
      <c r="AE603" s="42">
        <f>('Pivottable ẨN'!$AF603-NVDA!$O$4)/NVDA!$O$8</f>
        <v>-0.72753504925737589</v>
      </c>
      <c r="AF603" s="42">
        <v>314776000</v>
      </c>
      <c r="AG603" s="43">
        <v>44286.291666666664</v>
      </c>
      <c r="AH603" s="42">
        <v>20.327300000000001</v>
      </c>
      <c r="AI603" s="42">
        <v>21.202000000000002</v>
      </c>
      <c r="AJ603" s="42">
        <v>21.36</v>
      </c>
      <c r="AK603" s="42">
        <v>21.052</v>
      </c>
      <c r="AL603" s="42">
        <v>21.111999999999998</v>
      </c>
      <c r="AM603" s="42">
        <f>('Pivottable ẨN'!$AN603-SONY!$O$4)/SONY!$O$8</f>
        <v>-0.57970955505545763</v>
      </c>
      <c r="AN603" s="42">
        <v>2987500</v>
      </c>
    </row>
    <row r="604" spans="1:40">
      <c r="A604" s="92">
        <v>45104.291666666664</v>
      </c>
      <c r="B604" s="40">
        <v>186.64490000000001</v>
      </c>
      <c r="C604" s="40">
        <v>188.06</v>
      </c>
      <c r="D604" s="40">
        <v>188.39</v>
      </c>
      <c r="E604" s="40">
        <v>185.67</v>
      </c>
      <c r="F604" s="40">
        <v>185.89</v>
      </c>
      <c r="G604" s="40">
        <v>50730800</v>
      </c>
      <c r="H604" s="40">
        <f>('Pivottable ẨN'!$G604-AAPL!$O$4)/AAPL!$O$8</f>
        <v>-0.77879292835602676</v>
      </c>
      <c r="I604" s="41">
        <v>45104.291666666664</v>
      </c>
      <c r="J604" s="40">
        <v>33.418799999999997</v>
      </c>
      <c r="K604" s="40">
        <v>34.1</v>
      </c>
      <c r="L604" s="40">
        <v>34.229999999999997</v>
      </c>
      <c r="M604" s="40">
        <v>33.01</v>
      </c>
      <c r="N604" s="40">
        <v>33.22</v>
      </c>
      <c r="O604" s="40">
        <f>('Pivottable ẨN'!$P604-INTC!$O$4)/INTC!$O$8</f>
        <v>-0.26033691670651993</v>
      </c>
      <c r="P604" s="40">
        <v>33038900</v>
      </c>
      <c r="Q604" s="41">
        <v>45104.291666666664</v>
      </c>
      <c r="R604" s="40">
        <v>331.37580000000003</v>
      </c>
      <c r="S604" s="40">
        <v>334.57</v>
      </c>
      <c r="T604" s="40">
        <v>336.15</v>
      </c>
      <c r="U604" s="40">
        <v>329.3</v>
      </c>
      <c r="V604" s="40">
        <v>331.86</v>
      </c>
      <c r="W604" s="40">
        <v>24354100</v>
      </c>
      <c r="X604" s="40">
        <f>('Pivottable ẨN'!$W604-MSFT!$O$4)/MSFT!$O$8</f>
        <v>-0.33575560992822578</v>
      </c>
      <c r="Y604" s="41">
        <v>45104.291666666664</v>
      </c>
      <c r="Z604" s="40">
        <v>41.859900000000003</v>
      </c>
      <c r="AA604" s="40">
        <v>41.875999999999998</v>
      </c>
      <c r="AB604" s="40">
        <v>41.94</v>
      </c>
      <c r="AC604" s="40">
        <v>40.448</v>
      </c>
      <c r="AD604" s="40">
        <v>40.798999999999999</v>
      </c>
      <c r="AE604" s="40">
        <f>('Pivottable ẨN'!$AF604-NVDA!$O$4)/NVDA!$O$8</f>
        <v>6.3230454289149474E-2</v>
      </c>
      <c r="AF604" s="40">
        <v>462175000</v>
      </c>
      <c r="AG604" s="41">
        <v>45104.291666666664</v>
      </c>
      <c r="AH604" s="40">
        <v>17.6586</v>
      </c>
      <c r="AI604" s="40">
        <v>18.013999999999999</v>
      </c>
      <c r="AJ604" s="40">
        <v>18.076000000000001</v>
      </c>
      <c r="AK604" s="40">
        <v>17.844000000000001</v>
      </c>
      <c r="AL604" s="40">
        <v>17.96</v>
      </c>
      <c r="AM604" s="40">
        <f>('Pivottable ẨN'!$AN604-SONY!$O$4)/SONY!$O$8</f>
        <v>0.91912686824938916</v>
      </c>
      <c r="AN604" s="40">
        <v>6568500</v>
      </c>
    </row>
    <row r="605" spans="1:40">
      <c r="A605" s="93">
        <v>44263.291666666664</v>
      </c>
      <c r="B605" s="42">
        <v>113.9532</v>
      </c>
      <c r="C605" s="42">
        <v>116.36</v>
      </c>
      <c r="D605" s="42">
        <v>121</v>
      </c>
      <c r="E605" s="42">
        <v>116.21</v>
      </c>
      <c r="F605" s="42">
        <v>120.93</v>
      </c>
      <c r="G605" s="42">
        <v>154376600</v>
      </c>
      <c r="H605" s="42">
        <f>('Pivottable ẨN'!$G605-AAPL!$O$4)/AAPL!$O$8</f>
        <v>1.1742631932831928</v>
      </c>
      <c r="I605" s="43">
        <v>44263.291666666664</v>
      </c>
      <c r="J605" s="42">
        <v>54.4343</v>
      </c>
      <c r="K605" s="42">
        <v>59.85</v>
      </c>
      <c r="L605" s="42">
        <v>61.7</v>
      </c>
      <c r="M605" s="42">
        <v>59.72</v>
      </c>
      <c r="N605" s="42">
        <v>60.47</v>
      </c>
      <c r="O605" s="42">
        <f>('Pivottable ẨN'!$P605-INTC!$O$4)/INTC!$O$8</f>
        <v>-0.25723348762028087</v>
      </c>
      <c r="P605" s="42">
        <v>33112400</v>
      </c>
      <c r="Q605" s="43">
        <v>44263.291666666664</v>
      </c>
      <c r="R605" s="42">
        <v>220.7465</v>
      </c>
      <c r="S605" s="42">
        <v>227.39</v>
      </c>
      <c r="T605" s="42">
        <v>233.37</v>
      </c>
      <c r="U605" s="42">
        <v>227.13</v>
      </c>
      <c r="V605" s="42">
        <v>231.37</v>
      </c>
      <c r="W605" s="42">
        <v>35267400</v>
      </c>
      <c r="X605" s="42">
        <f>('Pivottable ẨN'!$W605-MSFT!$O$4)/MSFT!$O$8</f>
        <v>0.52258879123221857</v>
      </c>
      <c r="Y605" s="43">
        <v>44263.291666666664</v>
      </c>
      <c r="Z605" s="42">
        <v>11.5647</v>
      </c>
      <c r="AA605" s="42">
        <v>11.593299999999999</v>
      </c>
      <c r="AB605" s="42">
        <v>12.4712</v>
      </c>
      <c r="AC605" s="42">
        <v>11.5665</v>
      </c>
      <c r="AD605" s="42">
        <v>12.45</v>
      </c>
      <c r="AE605" s="42">
        <f>('Pivottable ẨN'!$AF605-NVDA!$O$4)/NVDA!$O$8</f>
        <v>0.49744091406530211</v>
      </c>
      <c r="AF605" s="42">
        <v>543112000</v>
      </c>
      <c r="AG605" s="43">
        <v>44263.291666666664</v>
      </c>
      <c r="AH605" s="42">
        <v>19.173100000000002</v>
      </c>
      <c r="AI605" s="42">
        <v>20.05</v>
      </c>
      <c r="AJ605" s="42">
        <v>20.6</v>
      </c>
      <c r="AK605" s="42">
        <v>20.04</v>
      </c>
      <c r="AL605" s="42">
        <v>20.468</v>
      </c>
      <c r="AM605" s="42">
        <f>('Pivottable ẨN'!$AN605-SONY!$O$4)/SONY!$O$8</f>
        <v>0.7703314623614046</v>
      </c>
      <c r="AN605" s="42">
        <v>6213000</v>
      </c>
    </row>
    <row r="606" spans="1:40">
      <c r="A606" s="92">
        <v>44546.291666666664</v>
      </c>
      <c r="B606" s="40">
        <v>169.4837</v>
      </c>
      <c r="C606" s="40">
        <v>172.26</v>
      </c>
      <c r="D606" s="40">
        <v>181.14</v>
      </c>
      <c r="E606" s="40">
        <v>170.75</v>
      </c>
      <c r="F606" s="40">
        <v>179.28</v>
      </c>
      <c r="G606" s="40">
        <v>150185800</v>
      </c>
      <c r="H606" s="40">
        <f>('Pivottable ẨN'!$G606-AAPL!$O$4)/AAPL!$O$8</f>
        <v>1.0952935910941446</v>
      </c>
      <c r="I606" s="41">
        <v>44546.291666666664</v>
      </c>
      <c r="J606" s="40">
        <v>47.143099999999997</v>
      </c>
      <c r="K606" s="40">
        <v>50.83</v>
      </c>
      <c r="L606" s="40">
        <v>51.4</v>
      </c>
      <c r="M606" s="40">
        <v>50.58</v>
      </c>
      <c r="N606" s="40">
        <v>50.74</v>
      </c>
      <c r="O606" s="40">
        <f>('Pivottable ẨN'!$P606-INTC!$O$4)/INTC!$O$8</f>
        <v>-0.25639323947312226</v>
      </c>
      <c r="P606" s="40">
        <v>33132300</v>
      </c>
      <c r="Q606" s="41">
        <v>44546.291666666664</v>
      </c>
      <c r="R606" s="40">
        <v>317.32060000000001</v>
      </c>
      <c r="S606" s="40">
        <v>324.89999999999998</v>
      </c>
      <c r="T606" s="40">
        <v>336.76</v>
      </c>
      <c r="U606" s="40">
        <v>323.02</v>
      </c>
      <c r="V606" s="40">
        <v>335.71</v>
      </c>
      <c r="W606" s="40">
        <v>35034800</v>
      </c>
      <c r="X606" s="40">
        <f>('Pivottable ẨN'!$W606-MSFT!$O$4)/MSFT!$O$8</f>
        <v>0.50429451656645108</v>
      </c>
      <c r="Y606" s="41">
        <v>44546.291666666664</v>
      </c>
      <c r="Z606" s="40">
        <v>28.341799999999999</v>
      </c>
      <c r="AA606" s="40">
        <v>28.387</v>
      </c>
      <c r="AB606" s="40">
        <v>31.16</v>
      </c>
      <c r="AC606" s="40">
        <v>28.093</v>
      </c>
      <c r="AD606" s="40">
        <v>31.152000000000001</v>
      </c>
      <c r="AE606" s="40">
        <f>('Pivottable ẨN'!$AF606-NVDA!$O$4)/NVDA!$O$8</f>
        <v>1.378630047095587</v>
      </c>
      <c r="AF606" s="40">
        <v>707366000</v>
      </c>
      <c r="AG606" s="41">
        <v>44546.291666666664</v>
      </c>
      <c r="AH606" s="40">
        <v>23.487400000000001</v>
      </c>
      <c r="AI606" s="40">
        <v>24.442</v>
      </c>
      <c r="AJ606" s="40">
        <v>24.802</v>
      </c>
      <c r="AK606" s="40">
        <v>24.315999999999999</v>
      </c>
      <c r="AL606" s="40">
        <v>24.728000000000002</v>
      </c>
      <c r="AM606" s="40">
        <f>('Pivottable ẨN'!$AN606-SONY!$O$4)/SONY!$O$8</f>
        <v>-0.19694331402996684</v>
      </c>
      <c r="AN606" s="40">
        <v>3902000</v>
      </c>
    </row>
    <row r="607" spans="1:40">
      <c r="A607" s="93">
        <v>44823.291666666664</v>
      </c>
      <c r="B607" s="42">
        <v>152.61920000000001</v>
      </c>
      <c r="C607" s="42">
        <v>154.47999999999999</v>
      </c>
      <c r="D607" s="42">
        <v>154.56</v>
      </c>
      <c r="E607" s="42">
        <v>149.1</v>
      </c>
      <c r="F607" s="42">
        <v>149.31</v>
      </c>
      <c r="G607" s="42">
        <v>81474200</v>
      </c>
      <c r="H607" s="42">
        <f>('Pivottable ẨN'!$G607-AAPL!$O$4)/AAPL!$O$8</f>
        <v>-0.19947774558930409</v>
      </c>
      <c r="I607" s="43">
        <v>44823.291666666664</v>
      </c>
      <c r="J607" s="42">
        <v>28.01</v>
      </c>
      <c r="K607" s="42">
        <v>29.44</v>
      </c>
      <c r="L607" s="42">
        <v>29.5</v>
      </c>
      <c r="M607" s="42">
        <v>28.9</v>
      </c>
      <c r="N607" s="42">
        <v>29.02</v>
      </c>
      <c r="O607" s="42">
        <f>('Pivottable ẨN'!$P607-INTC!$O$4)/INTC!$O$8</f>
        <v>-0.25556565838345846</v>
      </c>
      <c r="P607" s="42">
        <v>33151900</v>
      </c>
      <c r="Q607" s="43">
        <v>44823.291666666664</v>
      </c>
      <c r="R607" s="42">
        <v>240.37610000000001</v>
      </c>
      <c r="S607" s="42">
        <v>244.52</v>
      </c>
      <c r="T607" s="42">
        <v>245.14</v>
      </c>
      <c r="U607" s="42">
        <v>240.85</v>
      </c>
      <c r="V607" s="42">
        <v>242.47</v>
      </c>
      <c r="W607" s="42">
        <v>26826900</v>
      </c>
      <c r="X607" s="42">
        <f>('Pivottable ẨN'!$W607-MSFT!$O$4)/MSFT!$O$8</f>
        <v>-0.14126686361047161</v>
      </c>
      <c r="Y607" s="43">
        <v>44823.291666666664</v>
      </c>
      <c r="Z607" s="42">
        <v>13.3698</v>
      </c>
      <c r="AA607" s="42">
        <v>13.382</v>
      </c>
      <c r="AB607" s="42">
        <v>13.462999999999999</v>
      </c>
      <c r="AC607" s="42">
        <v>13.01</v>
      </c>
      <c r="AD607" s="42">
        <v>13.012</v>
      </c>
      <c r="AE607" s="42">
        <f>('Pivottable ẨN'!$AF607-NVDA!$O$4)/NVDA!$O$8</f>
        <v>0.63999962698561919</v>
      </c>
      <c r="AF607" s="42">
        <v>569685000</v>
      </c>
      <c r="AG607" s="43">
        <v>44823.291666666664</v>
      </c>
      <c r="AH607" s="42">
        <v>14.1092</v>
      </c>
      <c r="AI607" s="42">
        <v>14.496</v>
      </c>
      <c r="AJ607" s="42">
        <v>14.51</v>
      </c>
      <c r="AK607" s="42">
        <v>14.244</v>
      </c>
      <c r="AL607" s="42">
        <v>14.263999999999999</v>
      </c>
      <c r="AM607" s="42">
        <f>('Pivottable ẨN'!$AN607-SONY!$O$4)/SONY!$O$8</f>
        <v>-0.59812586408238111</v>
      </c>
      <c r="AN607" s="42">
        <v>2943500</v>
      </c>
    </row>
    <row r="608" spans="1:40">
      <c r="A608" s="92">
        <v>44749.291666666664</v>
      </c>
      <c r="B608" s="40">
        <v>144.38659999999999</v>
      </c>
      <c r="C608" s="40">
        <v>146.35</v>
      </c>
      <c r="D608" s="40">
        <v>146.55000000000001</v>
      </c>
      <c r="E608" s="40">
        <v>143.28</v>
      </c>
      <c r="F608" s="40">
        <v>143.29</v>
      </c>
      <c r="G608" s="40">
        <v>66253700</v>
      </c>
      <c r="H608" s="40">
        <f>('Pivottable ẨN'!$G608-AAPL!$O$4)/AAPL!$O$8</f>
        <v>-0.48628619030592302</v>
      </c>
      <c r="I608" s="41">
        <v>44749.291666666664</v>
      </c>
      <c r="J608" s="40">
        <v>35.924799999999998</v>
      </c>
      <c r="K608" s="40">
        <v>38.14</v>
      </c>
      <c r="L608" s="40">
        <v>38.33</v>
      </c>
      <c r="M608" s="40">
        <v>37.729999999999997</v>
      </c>
      <c r="N608" s="40">
        <v>37.89</v>
      </c>
      <c r="O608" s="40">
        <f>('Pivottable ẨN'!$P608-INTC!$O$4)/INTC!$O$8</f>
        <v>-0.25499564079619008</v>
      </c>
      <c r="P608" s="40">
        <v>33165400</v>
      </c>
      <c r="Q608" s="41">
        <v>44749.291666666664</v>
      </c>
      <c r="R608" s="40">
        <v>263.29239999999999</v>
      </c>
      <c r="S608" s="40">
        <v>268.39999999999998</v>
      </c>
      <c r="T608" s="40">
        <v>269.06</v>
      </c>
      <c r="U608" s="40">
        <v>265.02</v>
      </c>
      <c r="V608" s="40">
        <v>265.12</v>
      </c>
      <c r="W608" s="40">
        <v>20859900</v>
      </c>
      <c r="X608" s="40">
        <f>('Pivottable ẨN'!$W608-MSFT!$O$4)/MSFT!$O$8</f>
        <v>-0.61057871627871774</v>
      </c>
      <c r="Y608" s="41">
        <v>44749.291666666664</v>
      </c>
      <c r="Z608" s="40">
        <v>15.838800000000001</v>
      </c>
      <c r="AA608" s="40">
        <v>15.858000000000001</v>
      </c>
      <c r="AB608" s="40">
        <v>15.945</v>
      </c>
      <c r="AC608" s="40">
        <v>15.388999999999999</v>
      </c>
      <c r="AD608" s="40">
        <v>15.456</v>
      </c>
      <c r="AE608" s="40">
        <f>('Pivottable ẨN'!$AF608-NVDA!$O$4)/NVDA!$O$8</f>
        <v>0.22807989284014121</v>
      </c>
      <c r="AF608" s="40">
        <v>492903000</v>
      </c>
      <c r="AG608" s="41">
        <v>44749.291666666664</v>
      </c>
      <c r="AH608" s="40">
        <v>16.2563</v>
      </c>
      <c r="AI608" s="40">
        <v>16.702000000000002</v>
      </c>
      <c r="AJ608" s="40">
        <v>16.745999999999999</v>
      </c>
      <c r="AK608" s="40">
        <v>16.335999999999999</v>
      </c>
      <c r="AL608" s="40">
        <v>16.335999999999999</v>
      </c>
      <c r="AM608" s="40">
        <f>('Pivottable ẨN'!$AN608-SONY!$O$4)/SONY!$O$8</f>
        <v>-0.4685838721770893</v>
      </c>
      <c r="AN608" s="40">
        <v>3253000</v>
      </c>
    </row>
    <row r="609" spans="1:40">
      <c r="A609" s="93">
        <v>44715.291666666664</v>
      </c>
      <c r="B609" s="42">
        <v>143.42959999999999</v>
      </c>
      <c r="C609" s="42">
        <v>145.38</v>
      </c>
      <c r="D609" s="42">
        <v>147.97</v>
      </c>
      <c r="E609" s="42">
        <v>144.46</v>
      </c>
      <c r="F609" s="42">
        <v>146.9</v>
      </c>
      <c r="G609" s="42">
        <v>88570300</v>
      </c>
      <c r="H609" s="42">
        <f>('Pivottable ẨN'!$G609-AAPL!$O$4)/AAPL!$O$8</f>
        <v>-6.5761940947301561E-2</v>
      </c>
      <c r="I609" s="43">
        <v>44715.291666666664</v>
      </c>
      <c r="J609" s="42">
        <v>40.869900000000001</v>
      </c>
      <c r="K609" s="42">
        <v>43.39</v>
      </c>
      <c r="L609" s="42">
        <v>44.25</v>
      </c>
      <c r="M609" s="42">
        <v>43.34</v>
      </c>
      <c r="N609" s="42">
        <v>44.11</v>
      </c>
      <c r="O609" s="42">
        <f>('Pivottable ẨN'!$P609-INTC!$O$4)/INTC!$O$8</f>
        <v>-0.25460296201384963</v>
      </c>
      <c r="P609" s="42">
        <v>33174700</v>
      </c>
      <c r="Q609" s="43">
        <v>44715.291666666664</v>
      </c>
      <c r="R609" s="42">
        <v>264.88170000000002</v>
      </c>
      <c r="S609" s="42">
        <v>270.02</v>
      </c>
      <c r="T609" s="42">
        <v>273.45</v>
      </c>
      <c r="U609" s="42">
        <v>268.41000000000003</v>
      </c>
      <c r="V609" s="42">
        <v>270.31</v>
      </c>
      <c r="W609" s="42">
        <v>28059000</v>
      </c>
      <c r="X609" s="42">
        <f>('Pivottable ẨN'!$W609-MSFT!$O$4)/MSFT!$O$8</f>
        <v>-4.4360690714117294E-2</v>
      </c>
      <c r="Y609" s="43">
        <v>44715.291666666664</v>
      </c>
      <c r="Z609" s="42">
        <v>18.6934</v>
      </c>
      <c r="AA609" s="42">
        <v>18.72</v>
      </c>
      <c r="AB609" s="42">
        <v>19.332000000000001</v>
      </c>
      <c r="AC609" s="42">
        <v>18.521999999999998</v>
      </c>
      <c r="AD609" s="42">
        <v>19.082000000000001</v>
      </c>
      <c r="AE609" s="42">
        <f>('Pivottable ẨN'!$AF609-NVDA!$O$4)/NVDA!$O$8</f>
        <v>0.79608298956055257</v>
      </c>
      <c r="AF609" s="42">
        <v>598779000</v>
      </c>
      <c r="AG609" s="43">
        <v>44715.291666666664</v>
      </c>
      <c r="AH609" s="42">
        <v>18.0336</v>
      </c>
      <c r="AI609" s="42">
        <v>18.527999999999999</v>
      </c>
      <c r="AJ609" s="42">
        <v>18.623999999999999</v>
      </c>
      <c r="AK609" s="42">
        <v>18.478000000000002</v>
      </c>
      <c r="AL609" s="42">
        <v>18.623999999999999</v>
      </c>
      <c r="AM609" s="42">
        <f>('Pivottable ẨN'!$AN609-SONY!$O$4)/SONY!$O$8</f>
        <v>-0.86369741130017652</v>
      </c>
      <c r="AN609" s="42">
        <v>2309000</v>
      </c>
    </row>
    <row r="610" spans="1:40">
      <c r="A610" s="92">
        <v>45330.291666666664</v>
      </c>
      <c r="B610" s="40">
        <v>187.40190000000001</v>
      </c>
      <c r="C610" s="40">
        <v>188.32</v>
      </c>
      <c r="D610" s="40">
        <v>189.54</v>
      </c>
      <c r="E610" s="40">
        <v>187.35</v>
      </c>
      <c r="F610" s="40">
        <v>189.39</v>
      </c>
      <c r="G610" s="40">
        <v>40962000</v>
      </c>
      <c r="H610" s="40">
        <f>('Pivottable ẨN'!$G610-AAPL!$O$4)/AAPL!$O$8</f>
        <v>-0.96287192278772782</v>
      </c>
      <c r="I610" s="41">
        <v>45330.291666666664</v>
      </c>
      <c r="J610" s="40">
        <v>42.061300000000003</v>
      </c>
      <c r="K610" s="40">
        <v>42.5</v>
      </c>
      <c r="L610" s="40">
        <v>42.97</v>
      </c>
      <c r="M610" s="40">
        <v>42.33</v>
      </c>
      <c r="N610" s="40">
        <v>42.72</v>
      </c>
      <c r="O610" s="40">
        <f>('Pivottable ẨN'!$P610-INTC!$O$4)/INTC!$O$8</f>
        <v>-0.25326025391939516</v>
      </c>
      <c r="P610" s="40">
        <v>33206500</v>
      </c>
      <c r="Q610" s="41">
        <v>45330.291666666664</v>
      </c>
      <c r="R610" s="40">
        <v>411.85899999999998</v>
      </c>
      <c r="S610" s="40">
        <v>414.11</v>
      </c>
      <c r="T610" s="40">
        <v>415.56</v>
      </c>
      <c r="U610" s="40">
        <v>412.53</v>
      </c>
      <c r="V610" s="40">
        <v>414.05</v>
      </c>
      <c r="W610" s="40">
        <v>21225300</v>
      </c>
      <c r="X610" s="40">
        <f>('Pivottable ẨN'!$W610-MSFT!$O$4)/MSFT!$O$8</f>
        <v>-0.58183955908666529</v>
      </c>
      <c r="Y610" s="41">
        <v>45330.291666666664</v>
      </c>
      <c r="Z610" s="40">
        <v>69.626099999999994</v>
      </c>
      <c r="AA610" s="40">
        <v>69.641000000000005</v>
      </c>
      <c r="AB610" s="40">
        <v>70.793999999999997</v>
      </c>
      <c r="AC610" s="40">
        <v>69.454999999999998</v>
      </c>
      <c r="AD610" s="40">
        <v>70.073999999999998</v>
      </c>
      <c r="AE610" s="40">
        <f>('Pivottable ẨN'!$AF610-NVDA!$O$4)/NVDA!$O$8</f>
        <v>-0.19295462899402901</v>
      </c>
      <c r="AF610" s="40">
        <v>414422000</v>
      </c>
      <c r="AG610" s="41">
        <v>45330.291666666664</v>
      </c>
      <c r="AH610" s="40">
        <v>19.216200000000001</v>
      </c>
      <c r="AI610" s="40">
        <v>19.28</v>
      </c>
      <c r="AJ610" s="40">
        <v>19.294</v>
      </c>
      <c r="AK610" s="40">
        <v>19.094000000000001</v>
      </c>
      <c r="AL610" s="40">
        <v>19.234000000000002</v>
      </c>
      <c r="AM610" s="40">
        <f>('Pivottable ẨN'!$AN610-SONY!$O$4)/SONY!$O$8</f>
        <v>-0.51483392098334058</v>
      </c>
      <c r="AN610" s="40">
        <v>3142500</v>
      </c>
    </row>
    <row r="611" spans="1:40">
      <c r="A611" s="93">
        <v>44747.291666666664</v>
      </c>
      <c r="B611" s="42">
        <v>139.6609</v>
      </c>
      <c r="C611" s="42">
        <v>141.56</v>
      </c>
      <c r="D611" s="42">
        <v>141.61000000000001</v>
      </c>
      <c r="E611" s="42">
        <v>136.93</v>
      </c>
      <c r="F611" s="42">
        <v>137.77000000000001</v>
      </c>
      <c r="G611" s="42">
        <v>73353800</v>
      </c>
      <c r="H611" s="42">
        <f>('Pivottable ẨN'!$G611-AAPL!$O$4)/AAPL!$O$8</f>
        <v>-0.35249501141347755</v>
      </c>
      <c r="I611" s="43">
        <v>44747.291666666664</v>
      </c>
      <c r="J611" s="42">
        <v>34.558999999999997</v>
      </c>
      <c r="K611" s="42">
        <v>36.69</v>
      </c>
      <c r="L611" s="42">
        <v>36.74</v>
      </c>
      <c r="M611" s="42">
        <v>35.54</v>
      </c>
      <c r="N611" s="42">
        <v>35.93</v>
      </c>
      <c r="O611" s="42">
        <f>('Pivottable ẨN'!$P611-INTC!$O$4)/INTC!$O$8</f>
        <v>-0.25290135395704094</v>
      </c>
      <c r="P611" s="42">
        <v>33215000</v>
      </c>
      <c r="Q611" s="43">
        <v>44747.291666666664</v>
      </c>
      <c r="R611" s="42">
        <v>257.84809999999999</v>
      </c>
      <c r="S611" s="42">
        <v>262.85000000000002</v>
      </c>
      <c r="T611" s="42">
        <v>262.98</v>
      </c>
      <c r="U611" s="42">
        <v>254.74</v>
      </c>
      <c r="V611" s="42">
        <v>256.16000000000003</v>
      </c>
      <c r="W611" s="42">
        <v>22941000</v>
      </c>
      <c r="X611" s="42">
        <f>('Pivottable ẨN'!$W611-MSFT!$O$4)/MSFT!$O$8</f>
        <v>-0.44689765434007406</v>
      </c>
      <c r="Y611" s="43">
        <v>44747.291666666664</v>
      </c>
      <c r="Z611" s="42">
        <v>14.9459</v>
      </c>
      <c r="AA611" s="42">
        <v>14.964</v>
      </c>
      <c r="AB611" s="42">
        <v>14.971</v>
      </c>
      <c r="AC611" s="42">
        <v>14.055</v>
      </c>
      <c r="AD611" s="42">
        <v>14.175000000000001</v>
      </c>
      <c r="AE611" s="42">
        <f>('Pivottable ẨN'!$AF611-NVDA!$O$4)/NVDA!$O$8</f>
        <v>1.0783678033354838</v>
      </c>
      <c r="AF611" s="42">
        <v>651397000</v>
      </c>
      <c r="AG611" s="43">
        <v>44747.291666666664</v>
      </c>
      <c r="AH611" s="42">
        <v>15.757999999999999</v>
      </c>
      <c r="AI611" s="42">
        <v>16.190000000000001</v>
      </c>
      <c r="AJ611" s="42">
        <v>16.204000000000001</v>
      </c>
      <c r="AK611" s="42">
        <v>15.81</v>
      </c>
      <c r="AL611" s="42">
        <v>15.928000000000001</v>
      </c>
      <c r="AM611" s="42">
        <f>('Pivottable ẨN'!$AN611-SONY!$O$4)/SONY!$O$8</f>
        <v>-0.17768990004727403</v>
      </c>
      <c r="AN611" s="42">
        <v>3948000</v>
      </c>
    </row>
    <row r="612" spans="1:40">
      <c r="A612" s="92">
        <v>44645.291666666664</v>
      </c>
      <c r="B612" s="40">
        <v>172.12309999999999</v>
      </c>
      <c r="C612" s="40">
        <v>174.72</v>
      </c>
      <c r="D612" s="40">
        <v>175.28</v>
      </c>
      <c r="E612" s="40">
        <v>172.75</v>
      </c>
      <c r="F612" s="40">
        <v>173.88</v>
      </c>
      <c r="G612" s="40">
        <v>80546200</v>
      </c>
      <c r="H612" s="40">
        <f>('Pivottable ẨN'!$G612-AAPL!$O$4)/AAPL!$O$8</f>
        <v>-0.21696457169206171</v>
      </c>
      <c r="I612" s="41">
        <v>44645.291666666664</v>
      </c>
      <c r="J612" s="40">
        <v>48.436799999999998</v>
      </c>
      <c r="K612" s="40">
        <v>51.83</v>
      </c>
      <c r="L612" s="40">
        <v>51.98</v>
      </c>
      <c r="M612" s="40">
        <v>50.45</v>
      </c>
      <c r="N612" s="40">
        <v>50.69</v>
      </c>
      <c r="O612" s="40">
        <f>('Pivottable ẨN'!$P612-INTC!$O$4)/INTC!$O$8</f>
        <v>-0.25185421053746643</v>
      </c>
      <c r="P612" s="40">
        <v>33239800</v>
      </c>
      <c r="Q612" s="41">
        <v>44645.291666666664</v>
      </c>
      <c r="R612" s="40">
        <v>297.209</v>
      </c>
      <c r="S612" s="40">
        <v>303.68</v>
      </c>
      <c r="T612" s="40">
        <v>305.5</v>
      </c>
      <c r="U612" s="40">
        <v>299.29000000000002</v>
      </c>
      <c r="V612" s="40">
        <v>305.23</v>
      </c>
      <c r="W612" s="40">
        <v>22566500</v>
      </c>
      <c r="X612" s="40">
        <f>('Pivottable ẨN'!$W612-MSFT!$O$4)/MSFT!$O$8</f>
        <v>-0.47635253766909336</v>
      </c>
      <c r="Y612" s="41">
        <v>44645.291666666664</v>
      </c>
      <c r="Z612" s="40">
        <v>27.6526</v>
      </c>
      <c r="AA612" s="40">
        <v>27.692</v>
      </c>
      <c r="AB612" s="40">
        <v>28.358000000000001</v>
      </c>
      <c r="AC612" s="40">
        <v>27.271000000000001</v>
      </c>
      <c r="AD612" s="40">
        <v>27.885999999999999</v>
      </c>
      <c r="AE612" s="40">
        <f>('Pivottable ẨN'!$AF612-NVDA!$O$4)/NVDA!$O$8</f>
        <v>0.69005853453311017</v>
      </c>
      <c r="AF612" s="40">
        <v>579016000</v>
      </c>
      <c r="AG612" s="41">
        <v>44645.291666666664</v>
      </c>
      <c r="AH612" s="40">
        <v>20.427800000000001</v>
      </c>
      <c r="AI612" s="40">
        <v>21.257999999999999</v>
      </c>
      <c r="AJ612" s="40">
        <v>21.36</v>
      </c>
      <c r="AK612" s="40">
        <v>20.978000000000002</v>
      </c>
      <c r="AL612" s="40">
        <v>21.216000000000001</v>
      </c>
      <c r="AM612" s="40">
        <f>('Pivottable ẨN'!$AN612-SONY!$O$4)/SONY!$O$8</f>
        <v>-0.19924535265833229</v>
      </c>
      <c r="AN612" s="40">
        <v>3896500</v>
      </c>
    </row>
    <row r="613" spans="1:40">
      <c r="A613" s="93">
        <v>44854.291666666664</v>
      </c>
      <c r="B613" s="42">
        <v>141.6628</v>
      </c>
      <c r="C613" s="42">
        <v>143.38999999999999</v>
      </c>
      <c r="D613" s="42">
        <v>145.88999999999999</v>
      </c>
      <c r="E613" s="42">
        <v>142.65</v>
      </c>
      <c r="F613" s="42">
        <v>143.02000000000001</v>
      </c>
      <c r="G613" s="42">
        <v>64522000</v>
      </c>
      <c r="H613" s="42">
        <f>('Pivottable ẨN'!$G613-AAPL!$O$4)/AAPL!$O$8</f>
        <v>-0.51891758767892449</v>
      </c>
      <c r="I613" s="43">
        <v>44854.291666666664</v>
      </c>
      <c r="J613" s="42">
        <v>24.813199999999998</v>
      </c>
      <c r="K613" s="42">
        <v>26.08</v>
      </c>
      <c r="L613" s="42">
        <v>26.95</v>
      </c>
      <c r="M613" s="42">
        <v>25.95</v>
      </c>
      <c r="N613" s="42">
        <v>26.15</v>
      </c>
      <c r="O613" s="42">
        <f>('Pivottable ẨN'!$P613-INTC!$O$4)/INTC!$O$8</f>
        <v>-0.25152064469010194</v>
      </c>
      <c r="P613" s="42">
        <v>33247700</v>
      </c>
      <c r="Q613" s="43">
        <v>44854.291666666664</v>
      </c>
      <c r="R613" s="42">
        <v>232.14789999999999</v>
      </c>
      <c r="S613" s="42">
        <v>236.15</v>
      </c>
      <c r="T613" s="42">
        <v>241.31</v>
      </c>
      <c r="U613" s="42">
        <v>234.87</v>
      </c>
      <c r="V613" s="42">
        <v>235.77</v>
      </c>
      <c r="W613" s="42">
        <v>21811000</v>
      </c>
      <c r="X613" s="42">
        <f>('Pivottable ẨN'!$W613-MSFT!$O$4)/MSFT!$O$8</f>
        <v>-0.5357735372821083</v>
      </c>
      <c r="Y613" s="43">
        <v>44854.291666666664</v>
      </c>
      <c r="Z613" s="42">
        <v>12.1829</v>
      </c>
      <c r="AA613" s="42">
        <v>12.194000000000001</v>
      </c>
      <c r="AB613" s="42">
        <v>12.769</v>
      </c>
      <c r="AC613" s="42">
        <v>12.105</v>
      </c>
      <c r="AD613" s="42">
        <v>12.113</v>
      </c>
      <c r="AE613" s="42">
        <f>('Pivottable ẨN'!$AF613-NVDA!$O$4)/NVDA!$O$8</f>
        <v>1.0837379637100457</v>
      </c>
      <c r="AF613" s="42">
        <v>652398000</v>
      </c>
      <c r="AG613" s="43">
        <v>44854.291666666664</v>
      </c>
      <c r="AH613" s="42">
        <v>12.6493</v>
      </c>
      <c r="AI613" s="42">
        <v>12.946</v>
      </c>
      <c r="AJ613" s="42">
        <v>13.188000000000001</v>
      </c>
      <c r="AK613" s="42">
        <v>12.89</v>
      </c>
      <c r="AL613" s="42">
        <v>12.942</v>
      </c>
      <c r="AM613" s="42">
        <f>('Pivottable ẨN'!$AN613-SONY!$O$4)/SONY!$O$8</f>
        <v>-0.75780363439536613</v>
      </c>
      <c r="AN613" s="42">
        <v>2562000</v>
      </c>
    </row>
    <row r="614" spans="1:40">
      <c r="A614" s="92">
        <v>45205.291666666664</v>
      </c>
      <c r="B614" s="40">
        <v>176.39230000000001</v>
      </c>
      <c r="C614" s="40">
        <v>177.49</v>
      </c>
      <c r="D614" s="40">
        <v>177.99</v>
      </c>
      <c r="E614" s="40">
        <v>173.18</v>
      </c>
      <c r="F614" s="40">
        <v>173.8</v>
      </c>
      <c r="G614" s="40">
        <v>57224100</v>
      </c>
      <c r="H614" s="40">
        <f>('Pivottable ẨN'!$G614-AAPL!$O$4)/AAPL!$O$8</f>
        <v>-0.65643602325577233</v>
      </c>
      <c r="I614" s="41">
        <v>45205.291666666664</v>
      </c>
      <c r="J614" s="40">
        <v>35.594700000000003</v>
      </c>
      <c r="K614" s="40">
        <v>36.19</v>
      </c>
      <c r="L614" s="40">
        <v>36.46</v>
      </c>
      <c r="M614" s="40">
        <v>35.18</v>
      </c>
      <c r="N614" s="40">
        <v>35.869999999999997</v>
      </c>
      <c r="O614" s="40">
        <f>('Pivottable ẨN'!$P614-INTC!$O$4)/INTC!$O$8</f>
        <v>-0.25132641647518084</v>
      </c>
      <c r="P614" s="40">
        <v>33252300</v>
      </c>
      <c r="Q614" s="41">
        <v>45205.291666666664</v>
      </c>
      <c r="R614" s="40">
        <v>324.82190000000003</v>
      </c>
      <c r="S614" s="40">
        <v>327.26</v>
      </c>
      <c r="T614" s="40">
        <v>329.19</v>
      </c>
      <c r="U614" s="40">
        <v>316.3</v>
      </c>
      <c r="V614" s="40">
        <v>316.55</v>
      </c>
      <c r="W614" s="40">
        <v>25645500</v>
      </c>
      <c r="X614" s="40">
        <f>('Pivottable ẨN'!$W614-MSFT!$O$4)/MSFT!$O$8</f>
        <v>-0.23418541945801075</v>
      </c>
      <c r="Y614" s="41">
        <v>45205.291666666664</v>
      </c>
      <c r="Z614" s="40">
        <v>45.748199999999997</v>
      </c>
      <c r="AA614" s="40">
        <v>45.762</v>
      </c>
      <c r="AB614" s="40">
        <v>45.789000000000001</v>
      </c>
      <c r="AC614" s="40">
        <v>44.026000000000003</v>
      </c>
      <c r="AD614" s="40">
        <v>44.192999999999998</v>
      </c>
      <c r="AE614" s="40">
        <f>('Pivottable ẨN'!$AF614-NVDA!$O$4)/NVDA!$O$8</f>
        <v>-8.5583610276261879E-2</v>
      </c>
      <c r="AF614" s="40">
        <v>434436000</v>
      </c>
      <c r="AG614" s="41">
        <v>45205.291666666664</v>
      </c>
      <c r="AH614" s="40">
        <v>16.539100000000001</v>
      </c>
      <c r="AI614" s="40">
        <v>16.594000000000001</v>
      </c>
      <c r="AJ614" s="40">
        <v>16.670000000000002</v>
      </c>
      <c r="AK614" s="40">
        <v>16.36</v>
      </c>
      <c r="AL614" s="40">
        <v>16.46</v>
      </c>
      <c r="AM614" s="40">
        <f>('Pivottable ẨN'!$AN614-SONY!$O$4)/SONY!$O$8</f>
        <v>-1.0344668222771041</v>
      </c>
      <c r="AN614" s="40">
        <v>1901000</v>
      </c>
    </row>
    <row r="615" spans="1:40">
      <c r="A615" s="93">
        <v>44355.291666666664</v>
      </c>
      <c r="B615" s="42">
        <v>124.32940000000001</v>
      </c>
      <c r="C615" s="42">
        <v>126.74</v>
      </c>
      <c r="D615" s="42">
        <v>128.46</v>
      </c>
      <c r="E615" s="42">
        <v>126.21</v>
      </c>
      <c r="F615" s="42">
        <v>126.6</v>
      </c>
      <c r="G615" s="42">
        <v>74403800</v>
      </c>
      <c r="H615" s="42">
        <f>('Pivottable ẨN'!$G615-AAPL!$O$4)/AAPL!$O$8</f>
        <v>-0.33270927067221084</v>
      </c>
      <c r="I615" s="43">
        <v>44355.291666666664</v>
      </c>
      <c r="J615" s="42">
        <v>52.161499999999997</v>
      </c>
      <c r="K615" s="42">
        <v>57</v>
      </c>
      <c r="L615" s="42">
        <v>57.64</v>
      </c>
      <c r="M615" s="42">
        <v>56.6</v>
      </c>
      <c r="N615" s="42">
        <v>57.45</v>
      </c>
      <c r="O615" s="42">
        <f>('Pivottable ẨN'!$P615-INTC!$O$4)/INTC!$O$8</f>
        <v>-0.25123352472021859</v>
      </c>
      <c r="P615" s="42">
        <v>33254500</v>
      </c>
      <c r="Q615" s="43">
        <v>44355.291666666664</v>
      </c>
      <c r="R615" s="42">
        <v>245.75700000000001</v>
      </c>
      <c r="S615" s="42">
        <v>252.57</v>
      </c>
      <c r="T615" s="42">
        <v>256.01</v>
      </c>
      <c r="U615" s="42">
        <v>252.51</v>
      </c>
      <c r="V615" s="42">
        <v>255.16</v>
      </c>
      <c r="W615" s="42">
        <v>22455000</v>
      </c>
      <c r="X615" s="42">
        <f>('Pivottable ẨN'!$W615-MSFT!$O$4)/MSFT!$O$8</f>
        <v>-0.48512214912753304</v>
      </c>
      <c r="Y615" s="43">
        <v>44355.291666666664</v>
      </c>
      <c r="Z615" s="42">
        <v>17.420000000000002</v>
      </c>
      <c r="AA615" s="42">
        <v>17.457000000000001</v>
      </c>
      <c r="AB615" s="42">
        <v>17.621500000000001</v>
      </c>
      <c r="AC615" s="42">
        <v>17.251000000000001</v>
      </c>
      <c r="AD615" s="42">
        <v>17.5273</v>
      </c>
      <c r="AE615" s="42">
        <f>('Pivottable ẨN'!$AF615-NVDA!$O$4)/NVDA!$O$8</f>
        <v>-0.6788656237648415</v>
      </c>
      <c r="AF615" s="42">
        <v>323848000</v>
      </c>
      <c r="AG615" s="43">
        <v>44355.291666666664</v>
      </c>
      <c r="AH615" s="42">
        <v>19.100200000000001</v>
      </c>
      <c r="AI615" s="42">
        <v>19.922000000000001</v>
      </c>
      <c r="AJ615" s="42">
        <v>20.13</v>
      </c>
      <c r="AK615" s="42">
        <v>19.87</v>
      </c>
      <c r="AL615" s="42">
        <v>20.056000000000001</v>
      </c>
      <c r="AM615" s="42">
        <f>('Pivottable ẨN'!$AN615-SONY!$O$4)/SONY!$O$8</f>
        <v>0.17849825863254296</v>
      </c>
      <c r="AN615" s="42">
        <v>4799000</v>
      </c>
    </row>
    <row r="616" spans="1:40">
      <c r="A616" s="92">
        <v>45461.291666666664</v>
      </c>
      <c r="B616" s="40">
        <v>213.80699999999999</v>
      </c>
      <c r="C616" s="40">
        <v>214.29</v>
      </c>
      <c r="D616" s="40">
        <v>218.63</v>
      </c>
      <c r="E616" s="40">
        <v>213</v>
      </c>
      <c r="F616" s="40">
        <v>217.59</v>
      </c>
      <c r="G616" s="40">
        <v>79943300</v>
      </c>
      <c r="H616" s="40">
        <f>('Pivottable ẨN'!$G616-AAPL!$O$4)/AAPL!$O$8</f>
        <v>-0.22832535559007094</v>
      </c>
      <c r="I616" s="41">
        <v>45461.291666666664</v>
      </c>
      <c r="J616" s="40">
        <v>30.436900000000001</v>
      </c>
      <c r="K616" s="40">
        <v>30.63</v>
      </c>
      <c r="L616" s="40">
        <v>31.47</v>
      </c>
      <c r="M616" s="40">
        <v>30.5</v>
      </c>
      <c r="N616" s="40">
        <v>30.99</v>
      </c>
      <c r="O616" s="40">
        <f>('Pivottable ẨN'!$P616-INTC!$O$4)/INTC!$O$8</f>
        <v>-0.24953613901590824</v>
      </c>
      <c r="P616" s="40">
        <v>33294700</v>
      </c>
      <c r="Q616" s="41">
        <v>45461.291666666664</v>
      </c>
      <c r="R616" s="40">
        <v>445.53699999999998</v>
      </c>
      <c r="S616" s="40">
        <v>446.34</v>
      </c>
      <c r="T616" s="40">
        <v>450.14</v>
      </c>
      <c r="U616" s="40">
        <v>444.89</v>
      </c>
      <c r="V616" s="40">
        <v>449.71</v>
      </c>
      <c r="W616" s="40">
        <v>17112500</v>
      </c>
      <c r="X616" s="40">
        <f>('Pivottable ẨN'!$W616-MSFT!$O$4)/MSFT!$O$8</f>
        <v>-0.90531631250613287</v>
      </c>
      <c r="Y616" s="41">
        <v>45461.291666666664</v>
      </c>
      <c r="Z616" s="40">
        <v>135.5684</v>
      </c>
      <c r="AA616" s="40">
        <v>135.58000000000001</v>
      </c>
      <c r="AB616" s="40">
        <v>136.33000000000001</v>
      </c>
      <c r="AC616" s="40">
        <v>130.69</v>
      </c>
      <c r="AD616" s="40">
        <v>131.13999999999999</v>
      </c>
      <c r="AE616" s="40">
        <f>('Pivottable ẨN'!$AF616-NVDA!$O$4)/NVDA!$O$8</f>
        <v>-0.83719629920781091</v>
      </c>
      <c r="AF616" s="40">
        <v>294335100</v>
      </c>
      <c r="AG616" s="41">
        <v>45461.291666666664</v>
      </c>
      <c r="AH616" s="40">
        <v>15.926</v>
      </c>
      <c r="AI616" s="40">
        <v>15.926</v>
      </c>
      <c r="AJ616" s="40">
        <v>16.117999999999999</v>
      </c>
      <c r="AK616" s="40">
        <v>15.86</v>
      </c>
      <c r="AL616" s="40">
        <v>16.088000000000001</v>
      </c>
      <c r="AM616" s="40">
        <f>('Pivottable ẨN'!$AN616-SONY!$O$4)/SONY!$O$8</f>
        <v>2.8630938517845359</v>
      </c>
      <c r="AN616" s="40">
        <v>11213000</v>
      </c>
    </row>
    <row r="617" spans="1:40">
      <c r="A617" s="93">
        <v>45257.291666666664</v>
      </c>
      <c r="B617" s="42">
        <v>188.8647</v>
      </c>
      <c r="C617" s="42">
        <v>189.79</v>
      </c>
      <c r="D617" s="42">
        <v>190.67</v>
      </c>
      <c r="E617" s="42">
        <v>188.9</v>
      </c>
      <c r="F617" s="42">
        <v>189.92</v>
      </c>
      <c r="G617" s="42">
        <v>40552600</v>
      </c>
      <c r="H617" s="42">
        <f>('Pivottable ẨN'!$G617-AAPL!$O$4)/AAPL!$O$8</f>
        <v>-0.9705864773205608</v>
      </c>
      <c r="I617" s="43">
        <v>45257.291666666664</v>
      </c>
      <c r="J617" s="42">
        <v>43.497399999999999</v>
      </c>
      <c r="K617" s="42">
        <v>44.08</v>
      </c>
      <c r="L617" s="42">
        <v>44.55</v>
      </c>
      <c r="M617" s="42">
        <v>43.65</v>
      </c>
      <c r="N617" s="42">
        <v>43.65</v>
      </c>
      <c r="O617" s="42">
        <f>('Pivottable ẨN'!$P617-INTC!$O$4)/INTC!$O$8</f>
        <v>-0.24762763568668364</v>
      </c>
      <c r="P617" s="42">
        <v>33339900</v>
      </c>
      <c r="Q617" s="43">
        <v>45257.291666666664</v>
      </c>
      <c r="R617" s="42">
        <v>376.55200000000002</v>
      </c>
      <c r="S617" s="42">
        <v>378.61</v>
      </c>
      <c r="T617" s="42">
        <v>380.64</v>
      </c>
      <c r="U617" s="42">
        <v>376.2</v>
      </c>
      <c r="V617" s="42">
        <v>376.78</v>
      </c>
      <c r="W617" s="42">
        <v>22179200</v>
      </c>
      <c r="X617" s="42">
        <f>('Pivottable ẨN'!$W617-MSFT!$O$4)/MSFT!$O$8</f>
        <v>-0.50681415666329677</v>
      </c>
      <c r="Y617" s="43">
        <v>45257.291666666664</v>
      </c>
      <c r="Z617" s="42">
        <v>48.227400000000003</v>
      </c>
      <c r="AA617" s="42">
        <v>48.241999999999997</v>
      </c>
      <c r="AB617" s="42">
        <v>48.53</v>
      </c>
      <c r="AC617" s="42">
        <v>47.652000000000001</v>
      </c>
      <c r="AD617" s="42">
        <v>47.8</v>
      </c>
      <c r="AE617" s="42">
        <f>('Pivottable ẨN'!$AF617-NVDA!$O$4)/NVDA!$O$8</f>
        <v>-0.29359819405575138</v>
      </c>
      <c r="AF617" s="42">
        <v>395662000</v>
      </c>
      <c r="AG617" s="43">
        <v>45257.291666666664</v>
      </c>
      <c r="AH617" s="42">
        <v>17.3324</v>
      </c>
      <c r="AI617" s="42">
        <v>17.39</v>
      </c>
      <c r="AJ617" s="42">
        <v>17.423999999999999</v>
      </c>
      <c r="AK617" s="42">
        <v>17.231999999999999</v>
      </c>
      <c r="AL617" s="42">
        <v>17.262</v>
      </c>
      <c r="AM617" s="42">
        <f>('Pivottable ẨN'!$AN617-SONY!$O$4)/SONY!$O$8</f>
        <v>-0.64814288518959395</v>
      </c>
      <c r="AN617" s="42">
        <v>2824000</v>
      </c>
    </row>
    <row r="618" spans="1:40">
      <c r="A618" s="92">
        <v>45442.291666666664</v>
      </c>
      <c r="B618" s="40">
        <v>190.85890000000001</v>
      </c>
      <c r="C618" s="40">
        <v>191.29</v>
      </c>
      <c r="D618" s="40">
        <v>192.18</v>
      </c>
      <c r="E618" s="40">
        <v>190.63</v>
      </c>
      <c r="F618" s="40">
        <v>190.76</v>
      </c>
      <c r="G618" s="40">
        <v>49947900</v>
      </c>
      <c r="H618" s="40">
        <f>('Pivottable ẨN'!$G618-AAPL!$O$4)/AAPL!$O$8</f>
        <v>-0.79354555352396738</v>
      </c>
      <c r="I618" s="41">
        <v>45442.291666666664</v>
      </c>
      <c r="J618" s="40">
        <v>29.999700000000001</v>
      </c>
      <c r="K618" s="40">
        <v>30.19</v>
      </c>
      <c r="L618" s="40">
        <v>30.5</v>
      </c>
      <c r="M618" s="40">
        <v>30.06</v>
      </c>
      <c r="N618" s="40">
        <v>30.21</v>
      </c>
      <c r="O618" s="40">
        <f>('Pivottable ẨN'!$P618-INTC!$O$4)/INTC!$O$8</f>
        <v>-0.24581624646491962</v>
      </c>
      <c r="P618" s="40">
        <v>33382800</v>
      </c>
      <c r="Q618" s="41">
        <v>45442.291666666664</v>
      </c>
      <c r="R618" s="40">
        <v>413.92399999999998</v>
      </c>
      <c r="S618" s="40">
        <v>414.67</v>
      </c>
      <c r="T618" s="40">
        <v>424.3</v>
      </c>
      <c r="U618" s="40">
        <v>414.24</v>
      </c>
      <c r="V618" s="40">
        <v>424.3</v>
      </c>
      <c r="W618" s="40">
        <v>28424800</v>
      </c>
      <c r="X618" s="40">
        <f>('Pivottable ẨN'!$W618-MSFT!$O$4)/MSFT!$O$8</f>
        <v>-1.5590073032527813E-2</v>
      </c>
      <c r="Y618" s="41">
        <v>45442.291666666664</v>
      </c>
      <c r="Z618" s="40">
        <v>110.4815</v>
      </c>
      <c r="AA618" s="40">
        <v>110.5</v>
      </c>
      <c r="AB618" s="40">
        <v>115.819</v>
      </c>
      <c r="AC618" s="40">
        <v>109.663</v>
      </c>
      <c r="AD618" s="40">
        <v>114.65</v>
      </c>
      <c r="AE618" s="40">
        <f>('Pivottable ẨN'!$AF618-NVDA!$O$4)/NVDA!$O$8</f>
        <v>0.19828918299004822</v>
      </c>
      <c r="AF618" s="40">
        <v>487350000</v>
      </c>
      <c r="AG618" s="41">
        <v>45442.291666666664</v>
      </c>
      <c r="AH618" s="40">
        <v>16.158000000000001</v>
      </c>
      <c r="AI618" s="40">
        <v>16.158000000000001</v>
      </c>
      <c r="AJ618" s="40">
        <v>16.251999999999999</v>
      </c>
      <c r="AK618" s="40">
        <v>16.03</v>
      </c>
      <c r="AL618" s="40">
        <v>16.096</v>
      </c>
      <c r="AM618" s="40">
        <f>('Pivottable ẨN'!$AN618-SONY!$O$4)/SONY!$O$8</f>
        <v>0.30197123960850769</v>
      </c>
      <c r="AN618" s="40">
        <v>5094000</v>
      </c>
    </row>
    <row r="619" spans="1:40">
      <c r="A619" s="93">
        <v>44522.291666666664</v>
      </c>
      <c r="B619" s="42">
        <v>158.42490000000001</v>
      </c>
      <c r="C619" s="42">
        <v>161.02000000000001</v>
      </c>
      <c r="D619" s="42">
        <v>165.7</v>
      </c>
      <c r="E619" s="42">
        <v>161</v>
      </c>
      <c r="F619" s="42">
        <v>161.68</v>
      </c>
      <c r="G619" s="42">
        <v>117467900</v>
      </c>
      <c r="H619" s="42">
        <f>('Pivottable ẨN'!$G619-AAPL!$O$4)/AAPL!$O$8</f>
        <v>0.47877179395253527</v>
      </c>
      <c r="I619" s="43">
        <v>44522.291666666664</v>
      </c>
      <c r="J619" s="42">
        <v>46.215699999999998</v>
      </c>
      <c r="K619" s="42">
        <v>49.83</v>
      </c>
      <c r="L619" s="42">
        <v>50.85</v>
      </c>
      <c r="M619" s="42">
        <v>49.41</v>
      </c>
      <c r="N619" s="42">
        <v>49.55</v>
      </c>
      <c r="O619" s="42">
        <f>('Pivottable ẨN'!$P619-INTC!$O$4)/INTC!$O$8</f>
        <v>-0.24552912649503625</v>
      </c>
      <c r="P619" s="42">
        <v>33389600</v>
      </c>
      <c r="Q619" s="43">
        <v>44522.291666666664</v>
      </c>
      <c r="R619" s="42">
        <v>331.90230000000003</v>
      </c>
      <c r="S619" s="42">
        <v>339.83</v>
      </c>
      <c r="T619" s="42">
        <v>349.67</v>
      </c>
      <c r="U619" s="42">
        <v>339.55</v>
      </c>
      <c r="V619" s="42">
        <v>344.62</v>
      </c>
      <c r="W619" s="42">
        <v>31031100</v>
      </c>
      <c r="X619" s="42">
        <f>('Pivottable ẨN'!$W619-MSFT!$O$4)/MSFT!$O$8</f>
        <v>0.18939861166820121</v>
      </c>
      <c r="Y619" s="43">
        <v>44522.291666666664</v>
      </c>
      <c r="Z619" s="42">
        <v>31.901199999999999</v>
      </c>
      <c r="AA619" s="42">
        <v>31.956</v>
      </c>
      <c r="AB619" s="42">
        <v>34.646999999999998</v>
      </c>
      <c r="AC619" s="42">
        <v>31.9</v>
      </c>
      <c r="AD619" s="42">
        <v>33.517000000000003</v>
      </c>
      <c r="AE619" s="42">
        <f>('Pivottable ẨN'!$AF619-NVDA!$O$4)/NVDA!$O$8</f>
        <v>1.6306091306448427</v>
      </c>
      <c r="AF619" s="42">
        <v>754335000</v>
      </c>
      <c r="AG619" s="43">
        <v>44522.291666666664</v>
      </c>
      <c r="AH619" s="42">
        <v>23.523900000000001</v>
      </c>
      <c r="AI619" s="42">
        <v>24.48</v>
      </c>
      <c r="AJ619" s="42">
        <v>25.044</v>
      </c>
      <c r="AK619" s="42">
        <v>24.468</v>
      </c>
      <c r="AL619" s="42">
        <v>25.044</v>
      </c>
      <c r="AM619" s="42">
        <f>('Pivottable ẨN'!$AN619-SONY!$O$4)/SONY!$O$8</f>
        <v>-0.85176866568046472</v>
      </c>
      <c r="AN619" s="42">
        <v>2337500</v>
      </c>
    </row>
    <row r="620" spans="1:40">
      <c r="A620" s="92">
        <v>43980.291666666664</v>
      </c>
      <c r="B620" s="40">
        <v>77.451300000000003</v>
      </c>
      <c r="C620" s="40">
        <v>79.484999999999999</v>
      </c>
      <c r="D620" s="40">
        <v>80.287499999999994</v>
      </c>
      <c r="E620" s="40">
        <v>79.117500000000007</v>
      </c>
      <c r="F620" s="40">
        <v>79.8125</v>
      </c>
      <c r="G620" s="40">
        <v>153532400</v>
      </c>
      <c r="H620" s="40">
        <f>('Pivottable ẨN'!$G620-AAPL!$O$4)/AAPL!$O$8</f>
        <v>1.1583554577272144</v>
      </c>
      <c r="I620" s="41">
        <v>43980.291666666664</v>
      </c>
      <c r="J620" s="40">
        <v>56.098500000000001</v>
      </c>
      <c r="K620" s="40">
        <v>62.93</v>
      </c>
      <c r="L620" s="40">
        <v>63.66</v>
      </c>
      <c r="M620" s="40">
        <v>61.62</v>
      </c>
      <c r="N620" s="40">
        <v>61.9</v>
      </c>
      <c r="O620" s="40">
        <f>('Pivottable ẨN'!$P620-INTC!$O$4)/INTC!$O$8</f>
        <v>-0.24534756533761004</v>
      </c>
      <c r="P620" s="40">
        <v>33393900</v>
      </c>
      <c r="Q620" s="41">
        <v>43980.291666666664</v>
      </c>
      <c r="R620" s="40">
        <v>176.59700000000001</v>
      </c>
      <c r="S620" s="40">
        <v>183.25</v>
      </c>
      <c r="T620" s="40">
        <v>184.27</v>
      </c>
      <c r="U620" s="40">
        <v>180.41</v>
      </c>
      <c r="V620" s="40">
        <v>182.73</v>
      </c>
      <c r="W620" s="40">
        <v>42130400</v>
      </c>
      <c r="X620" s="40">
        <f>('Pivottable ẨN'!$W620-MSFT!$O$4)/MSFT!$O$8</f>
        <v>1.0623721404633519</v>
      </c>
      <c r="Y620" s="41">
        <v>43980.291666666664</v>
      </c>
      <c r="Z620" s="40">
        <v>8.8443000000000005</v>
      </c>
      <c r="AA620" s="40">
        <v>8.8755000000000006</v>
      </c>
      <c r="AB620" s="40">
        <v>8.8755000000000006</v>
      </c>
      <c r="AC620" s="40">
        <v>8.4849999999999994</v>
      </c>
      <c r="AD620" s="40">
        <v>8.5545000000000009</v>
      </c>
      <c r="AE620" s="40">
        <f>('Pivottable ẨN'!$AF620-NVDA!$O$4)/NVDA!$O$8</f>
        <v>1.5819021515832554</v>
      </c>
      <c r="AF620" s="40">
        <v>745256000</v>
      </c>
      <c r="AG620" s="41">
        <v>43980.291666666664</v>
      </c>
      <c r="AH620" s="40">
        <v>12.347200000000001</v>
      </c>
      <c r="AI620" s="40">
        <v>12.952</v>
      </c>
      <c r="AJ620" s="40">
        <v>12.952</v>
      </c>
      <c r="AK620" s="40">
        <v>12.73</v>
      </c>
      <c r="AL620" s="40">
        <v>12.84</v>
      </c>
      <c r="AM620" s="40">
        <f>('Pivottable ẨN'!$AN620-SONY!$O$4)/SONY!$O$8</f>
        <v>0.63262769713736244</v>
      </c>
      <c r="AN620" s="40">
        <v>5884000</v>
      </c>
    </row>
    <row r="621" spans="1:40">
      <c r="A621" s="93">
        <v>44179.291666666664</v>
      </c>
      <c r="B621" s="42">
        <v>119.08320000000001</v>
      </c>
      <c r="C621" s="42">
        <v>121.78</v>
      </c>
      <c r="D621" s="42">
        <v>123.35</v>
      </c>
      <c r="E621" s="42">
        <v>121.54</v>
      </c>
      <c r="F621" s="42">
        <v>122.6</v>
      </c>
      <c r="G621" s="42">
        <v>79184500</v>
      </c>
      <c r="H621" s="42">
        <f>('Pivottable ẨN'!$G621-AAPL!$O$4)/AAPL!$O$8</f>
        <v>-0.24262385089909302</v>
      </c>
      <c r="I621" s="43">
        <v>44179.291666666664</v>
      </c>
      <c r="J621" s="42">
        <v>45.626199999999997</v>
      </c>
      <c r="K621" s="42">
        <v>50.47</v>
      </c>
      <c r="L621" s="42">
        <v>51.34</v>
      </c>
      <c r="M621" s="42">
        <v>49.74</v>
      </c>
      <c r="N621" s="42">
        <v>49.82</v>
      </c>
      <c r="O621" s="42">
        <f>('Pivottable ẨN'!$P621-INTC!$O$4)/INTC!$O$8</f>
        <v>-0.24355306552583914</v>
      </c>
      <c r="P621" s="42">
        <v>33436400</v>
      </c>
      <c r="Q621" s="43">
        <v>44179.291666666664</v>
      </c>
      <c r="R621" s="42">
        <v>207.464</v>
      </c>
      <c r="S621" s="42">
        <v>214.2</v>
      </c>
      <c r="T621" s="42">
        <v>216.21</v>
      </c>
      <c r="U621" s="42">
        <v>212.88</v>
      </c>
      <c r="V621" s="42">
        <v>213.1</v>
      </c>
      <c r="W621" s="42">
        <v>28798400</v>
      </c>
      <c r="X621" s="42">
        <f>('Pivottable ẨN'!$W621-MSFT!$O$4)/MSFT!$O$8</f>
        <v>1.3794024195033236E-2</v>
      </c>
      <c r="Y621" s="43">
        <v>44179.291666666664</v>
      </c>
      <c r="Z621" s="42">
        <v>13.276</v>
      </c>
      <c r="AA621" s="42">
        <v>13.3088</v>
      </c>
      <c r="AB621" s="42">
        <v>13.3888</v>
      </c>
      <c r="AC621" s="42">
        <v>13.077500000000001</v>
      </c>
      <c r="AD621" s="42">
        <v>13.087999999999999</v>
      </c>
      <c r="AE621" s="42">
        <f>('Pivottable ẨN'!$AF621-NVDA!$O$4)/NVDA!$O$8</f>
        <v>-0.96691222799160037</v>
      </c>
      <c r="AF621" s="42">
        <v>270156000</v>
      </c>
      <c r="AG621" s="43">
        <v>44179.291666666664</v>
      </c>
      <c r="AH621" s="42">
        <v>17.857299999999999</v>
      </c>
      <c r="AI621" s="42">
        <v>18.673999999999999</v>
      </c>
      <c r="AJ621" s="42">
        <v>19.010000000000002</v>
      </c>
      <c r="AK621" s="42">
        <v>18.667999999999999</v>
      </c>
      <c r="AL621" s="42">
        <v>18.992000000000001</v>
      </c>
      <c r="AM621" s="42">
        <f>('Pivottable ẨN'!$AN621-SONY!$O$4)/SONY!$O$8</f>
        <v>-3.935830610640504E-2</v>
      </c>
      <c r="AN621" s="42">
        <v>4278500</v>
      </c>
    </row>
    <row r="622" spans="1:40">
      <c r="A622" s="92">
        <v>44083.291666666664</v>
      </c>
      <c r="B622" s="40">
        <v>114.5244</v>
      </c>
      <c r="C622" s="40">
        <v>117.32</v>
      </c>
      <c r="D622" s="40">
        <v>119.14</v>
      </c>
      <c r="E622" s="40">
        <v>115.26</v>
      </c>
      <c r="F622" s="40">
        <v>117.26</v>
      </c>
      <c r="G622" s="40">
        <v>176940500</v>
      </c>
      <c r="H622" s="40">
        <f>('Pivottable ẨN'!$G622-AAPL!$O$4)/AAPL!$O$8</f>
        <v>1.5994474556754479</v>
      </c>
      <c r="I622" s="41">
        <v>44083.291666666664</v>
      </c>
      <c r="J622" s="40">
        <v>44.533799999999999</v>
      </c>
      <c r="K622" s="40">
        <v>49.62</v>
      </c>
      <c r="L622" s="40">
        <v>49.97</v>
      </c>
      <c r="M622" s="40">
        <v>49.04</v>
      </c>
      <c r="N622" s="40">
        <v>49.53</v>
      </c>
      <c r="O622" s="40">
        <f>('Pivottable ẨN'!$P622-INTC!$O$4)/INTC!$O$8</f>
        <v>-0.24351506435335457</v>
      </c>
      <c r="P622" s="40">
        <v>33437300</v>
      </c>
      <c r="Q622" s="41">
        <v>44083.291666666664</v>
      </c>
      <c r="R622" s="40">
        <v>204.1112</v>
      </c>
      <c r="S622" s="40">
        <v>211.29</v>
      </c>
      <c r="T622" s="40">
        <v>214.84</v>
      </c>
      <c r="U622" s="40">
        <v>206.7</v>
      </c>
      <c r="V622" s="40">
        <v>207.6</v>
      </c>
      <c r="W622" s="40">
        <v>45679000</v>
      </c>
      <c r="X622" s="40">
        <f>('Pivottable ẨN'!$W622-MSFT!$O$4)/MSFT!$O$8</f>
        <v>1.3414738733908764</v>
      </c>
      <c r="Y622" s="41">
        <v>44083.291666666664</v>
      </c>
      <c r="Z622" s="40">
        <v>12.6799</v>
      </c>
      <c r="AA622" s="40">
        <v>12.715</v>
      </c>
      <c r="AB622" s="40">
        <v>12.809200000000001</v>
      </c>
      <c r="AC622" s="40">
        <v>12.2317</v>
      </c>
      <c r="AD622" s="40">
        <v>12.4</v>
      </c>
      <c r="AE622" s="40">
        <f>('Pivottable ẨN'!$AF622-NVDA!$O$4)/NVDA!$O$8</f>
        <v>1.5333185628199848</v>
      </c>
      <c r="AF622" s="40">
        <v>736200000</v>
      </c>
      <c r="AG622" s="41">
        <v>44083.291666666664</v>
      </c>
      <c r="AH622" s="40">
        <v>14.772399999999999</v>
      </c>
      <c r="AI622" s="40">
        <v>15.496</v>
      </c>
      <c r="AJ622" s="40">
        <v>15.59</v>
      </c>
      <c r="AK622" s="40">
        <v>15.31</v>
      </c>
      <c r="AL622" s="40">
        <v>15.372</v>
      </c>
      <c r="AM622" s="40">
        <f>('Pivottable ẨN'!$AN622-SONY!$O$4)/SONY!$O$8</f>
        <v>2.8865747788789045E-2</v>
      </c>
      <c r="AN622" s="40">
        <v>4441500</v>
      </c>
    </row>
    <row r="623" spans="1:40">
      <c r="A623" s="93">
        <v>45048.291666666664</v>
      </c>
      <c r="B623" s="42">
        <v>167.04069999999999</v>
      </c>
      <c r="C623" s="42">
        <v>168.54</v>
      </c>
      <c r="D623" s="42">
        <v>170.35</v>
      </c>
      <c r="E623" s="42">
        <v>167.54</v>
      </c>
      <c r="F623" s="42">
        <v>170.09</v>
      </c>
      <c r="G623" s="42">
        <v>48425700</v>
      </c>
      <c r="H623" s="42">
        <f>('Pivottable ẨN'!$G623-AAPL!$O$4)/AAPL!$O$8</f>
        <v>-0.8222292245300209</v>
      </c>
      <c r="I623" s="43">
        <v>45048.291666666664</v>
      </c>
      <c r="J623" s="42">
        <v>29.0563</v>
      </c>
      <c r="K623" s="42">
        <v>29.77</v>
      </c>
      <c r="L623" s="42">
        <v>30.58</v>
      </c>
      <c r="M623" s="42">
        <v>29.75</v>
      </c>
      <c r="N623" s="42">
        <v>30.3</v>
      </c>
      <c r="O623" s="42">
        <f>('Pivottable ẨN'!$P623-INTC!$O$4)/INTC!$O$8</f>
        <v>-0.24241303035130232</v>
      </c>
      <c r="P623" s="42">
        <v>33463400</v>
      </c>
      <c r="Q623" s="43">
        <v>45048.291666666664</v>
      </c>
      <c r="R623" s="42">
        <v>301.83440000000002</v>
      </c>
      <c r="S623" s="42">
        <v>305.41000000000003</v>
      </c>
      <c r="T623" s="42">
        <v>309.18</v>
      </c>
      <c r="U623" s="42">
        <v>303.91000000000003</v>
      </c>
      <c r="V623" s="42">
        <v>307.76</v>
      </c>
      <c r="W623" s="42">
        <v>26404400</v>
      </c>
      <c r="X623" s="42">
        <f>('Pivottable ẨN'!$W623-MSFT!$O$4)/MSFT!$O$8</f>
        <v>-0.17449700568393131</v>
      </c>
      <c r="Y623" s="43">
        <v>45048.291666666664</v>
      </c>
      <c r="Z623" s="42">
        <v>28.196200000000001</v>
      </c>
      <c r="AA623" s="42">
        <v>28.21</v>
      </c>
      <c r="AB623" s="42">
        <v>28.835999999999999</v>
      </c>
      <c r="AC623" s="42">
        <v>28.082999999999998</v>
      </c>
      <c r="AD623" s="42">
        <v>28.68</v>
      </c>
      <c r="AE623" s="42">
        <f>('Pivottable ẨN'!$AF623-NVDA!$O$4)/NVDA!$O$8</f>
        <v>-0.25567981890349906</v>
      </c>
      <c r="AF623" s="42">
        <v>402730000</v>
      </c>
      <c r="AG623" s="43">
        <v>45048.291666666664</v>
      </c>
      <c r="AH623" s="42">
        <v>17.9115</v>
      </c>
      <c r="AI623" s="42">
        <v>18.271999999999998</v>
      </c>
      <c r="AJ623" s="42">
        <v>18.28</v>
      </c>
      <c r="AK623" s="42">
        <v>18.026</v>
      </c>
      <c r="AL623" s="42">
        <v>18.228000000000002</v>
      </c>
      <c r="AM623" s="42">
        <f>('Pivottable ẨN'!$AN623-SONY!$O$4)/SONY!$O$8</f>
        <v>-0.21263903195064032</v>
      </c>
      <c r="AN623" s="42">
        <v>3864500</v>
      </c>
    </row>
    <row r="624" spans="1:40">
      <c r="A624" s="92">
        <v>45238.291666666664</v>
      </c>
      <c r="B624" s="40">
        <v>181.75890000000001</v>
      </c>
      <c r="C624" s="40">
        <v>182.89</v>
      </c>
      <c r="D624" s="40">
        <v>183.45</v>
      </c>
      <c r="E624" s="40">
        <v>181.59</v>
      </c>
      <c r="F624" s="40">
        <v>182.35</v>
      </c>
      <c r="G624" s="40">
        <v>49340300</v>
      </c>
      <c r="H624" s="40">
        <f>('Pivottable ẨN'!$G624-AAPL!$O$4)/AAPL!$O$8</f>
        <v>-0.80499490216624703</v>
      </c>
      <c r="I624" s="41">
        <v>45238.291666666664</v>
      </c>
      <c r="J624" s="40">
        <v>37.418900000000001</v>
      </c>
      <c r="K624" s="40">
        <v>37.92</v>
      </c>
      <c r="L624" s="40">
        <v>38.89</v>
      </c>
      <c r="M624" s="40">
        <v>37.75</v>
      </c>
      <c r="N624" s="40">
        <v>38.85</v>
      </c>
      <c r="O624" s="40">
        <f>('Pivottable ẨN'!$P624-INTC!$O$4)/INTC!$O$8</f>
        <v>-0.24156855985164541</v>
      </c>
      <c r="P624" s="40">
        <v>33483400</v>
      </c>
      <c r="Q624" s="41">
        <v>45238.291666666664</v>
      </c>
      <c r="R624" s="40">
        <v>360.4941</v>
      </c>
      <c r="S624" s="40">
        <v>363.2</v>
      </c>
      <c r="T624" s="40">
        <v>363.87</v>
      </c>
      <c r="U624" s="40">
        <v>360.55</v>
      </c>
      <c r="V624" s="40">
        <v>361.68</v>
      </c>
      <c r="W624" s="40">
        <v>26767800</v>
      </c>
      <c r="X624" s="40">
        <f>('Pivottable ẨN'!$W624-MSFT!$O$4)/MSFT!$O$8</f>
        <v>-0.14591515093956384</v>
      </c>
      <c r="Y624" s="41">
        <v>45238.291666666664</v>
      </c>
      <c r="Z624" s="40">
        <v>46.559899999999999</v>
      </c>
      <c r="AA624" s="40">
        <v>46.573999999999998</v>
      </c>
      <c r="AB624" s="40">
        <v>46.866999999999997</v>
      </c>
      <c r="AC624" s="40">
        <v>45.968000000000004</v>
      </c>
      <c r="AD624" s="40">
        <v>46.1</v>
      </c>
      <c r="AE624" s="40">
        <f>('Pivottable ẨN'!$AF624-NVDA!$O$4)/NVDA!$O$8</f>
        <v>-0.55616738407791966</v>
      </c>
      <c r="AF624" s="40">
        <v>346719000</v>
      </c>
      <c r="AG624" s="41">
        <v>45238.291666666664</v>
      </c>
      <c r="AH624" s="40">
        <v>17.450099999999999</v>
      </c>
      <c r="AI624" s="40">
        <v>17.507999999999999</v>
      </c>
      <c r="AJ624" s="40">
        <v>17.771999999999998</v>
      </c>
      <c r="AK624" s="40">
        <v>17.446000000000002</v>
      </c>
      <c r="AL624" s="40">
        <v>17.728000000000002</v>
      </c>
      <c r="AM624" s="40">
        <f>('Pivottable ẨN'!$AN624-SONY!$O$4)/SONY!$O$8</f>
        <v>1.0495059651104504</v>
      </c>
      <c r="AN624" s="40">
        <v>6880000</v>
      </c>
    </row>
    <row r="625" spans="1:40">
      <c r="A625" s="93">
        <v>45308.291666666664</v>
      </c>
      <c r="B625" s="42">
        <v>181.7894</v>
      </c>
      <c r="C625" s="42">
        <v>182.68</v>
      </c>
      <c r="D625" s="42">
        <v>182.93</v>
      </c>
      <c r="E625" s="42">
        <v>180.3</v>
      </c>
      <c r="F625" s="42">
        <v>181.27</v>
      </c>
      <c r="G625" s="42">
        <v>47317400</v>
      </c>
      <c r="H625" s="42">
        <f>('Pivottable ẨN'!$G625-AAPL!$O$4)/AAPL!$O$8</f>
        <v>-0.84311354497149316</v>
      </c>
      <c r="I625" s="43">
        <v>45308.291666666664</v>
      </c>
      <c r="J625" s="42">
        <v>45.451300000000003</v>
      </c>
      <c r="K625" s="42">
        <v>46.06</v>
      </c>
      <c r="L625" s="42">
        <v>46.42</v>
      </c>
      <c r="M625" s="42">
        <v>45.65</v>
      </c>
      <c r="N625" s="42">
        <v>46.42</v>
      </c>
      <c r="O625" s="42">
        <f>('Pivottable ẨN'!$P625-INTC!$O$4)/INTC!$O$8</f>
        <v>-0.24137433163672434</v>
      </c>
      <c r="P625" s="42">
        <v>33488000</v>
      </c>
      <c r="Q625" s="43">
        <v>45308.291666666664</v>
      </c>
      <c r="R625" s="42">
        <v>387.35300000000001</v>
      </c>
      <c r="S625" s="42">
        <v>389.47</v>
      </c>
      <c r="T625" s="42">
        <v>390.11</v>
      </c>
      <c r="U625" s="42">
        <v>384.81</v>
      </c>
      <c r="V625" s="42">
        <v>387.98</v>
      </c>
      <c r="W625" s="42">
        <v>22234100</v>
      </c>
      <c r="X625" s="42">
        <f>('Pivottable ẨN'!$W625-MSFT!$O$4)/MSFT!$O$8</f>
        <v>-0.50249620447434307</v>
      </c>
      <c r="Y625" s="43">
        <v>45308.291666666664</v>
      </c>
      <c r="Z625" s="42">
        <v>56.040999999999997</v>
      </c>
      <c r="AA625" s="42">
        <v>56.052999999999997</v>
      </c>
      <c r="AB625" s="42">
        <v>56.470999999999997</v>
      </c>
      <c r="AC625" s="42">
        <v>54.74</v>
      </c>
      <c r="AD625" s="42">
        <v>56.347000000000001</v>
      </c>
      <c r="AE625" s="42">
        <f>('Pivottable ẨN'!$AF625-NVDA!$O$4)/NVDA!$O$8</f>
        <v>0.12878289146874358</v>
      </c>
      <c r="AF625" s="42">
        <v>474394000</v>
      </c>
      <c r="AG625" s="43">
        <v>45308.291666666664</v>
      </c>
      <c r="AH625" s="42">
        <v>19.4175</v>
      </c>
      <c r="AI625" s="42">
        <v>19.481999999999999</v>
      </c>
      <c r="AJ625" s="42">
        <v>19.536000000000001</v>
      </c>
      <c r="AK625" s="42">
        <v>19.404</v>
      </c>
      <c r="AL625" s="42">
        <v>19.411999999999999</v>
      </c>
      <c r="AM625" s="42">
        <f>('Pivottable ẨN'!$AN625-SONY!$O$4)/SONY!$O$8</f>
        <v>-0.13646248097563835</v>
      </c>
      <c r="AN625" s="42">
        <v>4046500</v>
      </c>
    </row>
    <row r="626" spans="1:40">
      <c r="A626" s="92">
        <v>44931.291666666664</v>
      </c>
      <c r="B626" s="40">
        <v>123.71899999999999</v>
      </c>
      <c r="C626" s="40">
        <v>125.02</v>
      </c>
      <c r="D626" s="40">
        <v>127.77</v>
      </c>
      <c r="E626" s="40">
        <v>124.76</v>
      </c>
      <c r="F626" s="40">
        <v>127.13</v>
      </c>
      <c r="G626" s="40">
        <v>80962700</v>
      </c>
      <c r="H626" s="40">
        <f>('Pivottable ẨN'!$G626-AAPL!$O$4)/AAPL!$O$8</f>
        <v>-0.20911622786469258</v>
      </c>
      <c r="I626" s="41">
        <v>44931.291666666664</v>
      </c>
      <c r="J626" s="40">
        <v>26.575500000000002</v>
      </c>
      <c r="K626" s="40">
        <v>27.56</v>
      </c>
      <c r="L626" s="40">
        <v>27.78</v>
      </c>
      <c r="M626" s="40">
        <v>27.38</v>
      </c>
      <c r="N626" s="40">
        <v>27.44</v>
      </c>
      <c r="O626" s="40">
        <f>('Pivottable ẨN'!$P626-INTC!$O$4)/INTC!$O$8</f>
        <v>-0.23864669192283255</v>
      </c>
      <c r="P626" s="40">
        <v>33552600</v>
      </c>
      <c r="Q626" s="41">
        <v>44931.291666666664</v>
      </c>
      <c r="R626" s="40">
        <v>219.1584</v>
      </c>
      <c r="S626" s="40">
        <v>222.31</v>
      </c>
      <c r="T626" s="40">
        <v>227.55</v>
      </c>
      <c r="U626" s="40">
        <v>221.76</v>
      </c>
      <c r="V626" s="40">
        <v>227.2</v>
      </c>
      <c r="W626" s="40">
        <v>39585600</v>
      </c>
      <c r="X626" s="40">
        <f>('Pivottable ẨN'!$W626-MSFT!$O$4)/MSFT!$O$8</f>
        <v>0.86222050602893729</v>
      </c>
      <c r="Y626" s="41">
        <v>44931.291666666664</v>
      </c>
      <c r="Z626" s="40">
        <v>14.255599999999999</v>
      </c>
      <c r="AA626" s="40">
        <v>14.265000000000001</v>
      </c>
      <c r="AB626" s="40">
        <v>14.564</v>
      </c>
      <c r="AC626" s="40">
        <v>14.148</v>
      </c>
      <c r="AD626" s="40">
        <v>14.491</v>
      </c>
      <c r="AE626" s="40">
        <f>('Pivottable ẨN'!$AF626-NVDA!$O$4)/NVDA!$O$8</f>
        <v>-0.32843717654566745</v>
      </c>
      <c r="AF626" s="40">
        <v>389168000</v>
      </c>
      <c r="AG626" s="41">
        <v>44931.291666666664</v>
      </c>
      <c r="AH626" s="40">
        <v>15.1447</v>
      </c>
      <c r="AI626" s="40">
        <v>15.5</v>
      </c>
      <c r="AJ626" s="40">
        <v>15.622</v>
      </c>
      <c r="AK626" s="40">
        <v>15.462</v>
      </c>
      <c r="AL626" s="40">
        <v>15.555999999999999</v>
      </c>
      <c r="AM626" s="40">
        <f>('Pivottable ẨN'!$AN626-SONY!$O$4)/SONY!$O$8</f>
        <v>-0.69795063005786451</v>
      </c>
      <c r="AN626" s="40">
        <v>2705000</v>
      </c>
    </row>
    <row r="627" spans="1:40">
      <c r="A627" s="93">
        <v>44175.291666666664</v>
      </c>
      <c r="B627" s="42">
        <v>120.5108</v>
      </c>
      <c r="C627" s="42">
        <v>123.24</v>
      </c>
      <c r="D627" s="42">
        <v>123.87</v>
      </c>
      <c r="E627" s="42">
        <v>120.15</v>
      </c>
      <c r="F627" s="42">
        <v>120.5</v>
      </c>
      <c r="G627" s="42">
        <v>81312200</v>
      </c>
      <c r="H627" s="42">
        <f>('Pivottable ẨN'!$G627-AAPL!$O$4)/AAPL!$O$8</f>
        <v>-0.20253040273224238</v>
      </c>
      <c r="I627" s="43">
        <v>44175.291666666664</v>
      </c>
      <c r="J627" s="42">
        <v>45.436300000000003</v>
      </c>
      <c r="K627" s="42">
        <v>50.26</v>
      </c>
      <c r="L627" s="42">
        <v>50.72</v>
      </c>
      <c r="M627" s="42">
        <v>49.59</v>
      </c>
      <c r="N627" s="42">
        <v>49.66</v>
      </c>
      <c r="O627" s="42">
        <f>('Pivottable ẨN'!$P627-INTC!$O$4)/INTC!$O$8</f>
        <v>-0.23216960319046417</v>
      </c>
      <c r="P627" s="42">
        <v>33706000</v>
      </c>
      <c r="Q627" s="43">
        <v>44175.291666666664</v>
      </c>
      <c r="R627" s="42">
        <v>203.8998</v>
      </c>
      <c r="S627" s="42">
        <v>210.52</v>
      </c>
      <c r="T627" s="42">
        <v>213.08</v>
      </c>
      <c r="U627" s="42">
        <v>210.36</v>
      </c>
      <c r="V627" s="42">
        <v>211.77</v>
      </c>
      <c r="W627" s="42">
        <v>26733300</v>
      </c>
      <c r="X627" s="42">
        <f>('Pivottable ẨN'!$W627-MSFT!$O$4)/MSFT!$O$8</f>
        <v>-0.14862861816213035</v>
      </c>
      <c r="Y627" s="43">
        <v>44175.291666666664</v>
      </c>
      <c r="Z627" s="42">
        <v>12.940300000000001</v>
      </c>
      <c r="AA627" s="42">
        <v>12.972200000000001</v>
      </c>
      <c r="AB627" s="42">
        <v>13.0688</v>
      </c>
      <c r="AC627" s="42">
        <v>12.849500000000001</v>
      </c>
      <c r="AD627" s="42">
        <v>12.869</v>
      </c>
      <c r="AE627" s="42">
        <f>('Pivottable ẨN'!$AF627-NVDA!$O$4)/NVDA!$O$8</f>
        <v>-1.301632553755512</v>
      </c>
      <c r="AF627" s="42">
        <v>207764000</v>
      </c>
      <c r="AG627" s="43">
        <v>44175.291666666664</v>
      </c>
      <c r="AH627" s="42">
        <v>17.995000000000001</v>
      </c>
      <c r="AI627" s="42">
        <v>18.818000000000001</v>
      </c>
      <c r="AJ627" s="42">
        <v>18.838000000000001</v>
      </c>
      <c r="AK627" s="42">
        <v>18.666</v>
      </c>
      <c r="AL627" s="42">
        <v>18.739999999999998</v>
      </c>
      <c r="AM627" s="42">
        <f>('Pivottable ẨN'!$AN627-SONY!$O$4)/SONY!$O$8</f>
        <v>-0.31204524544823908</v>
      </c>
      <c r="AN627" s="42">
        <v>3627000</v>
      </c>
    </row>
    <row r="628" spans="1:40">
      <c r="A628" s="92">
        <v>44167.291666666664</v>
      </c>
      <c r="B628" s="40">
        <v>120.3544</v>
      </c>
      <c r="C628" s="40">
        <v>123.08</v>
      </c>
      <c r="D628" s="40">
        <v>123.37</v>
      </c>
      <c r="E628" s="40">
        <v>120.89</v>
      </c>
      <c r="F628" s="40">
        <v>122.02</v>
      </c>
      <c r="G628" s="40">
        <v>89004200</v>
      </c>
      <c r="H628" s="40">
        <f>('Pivottable ẨN'!$G628-AAPL!$O$4)/AAPL!$O$8</f>
        <v>-5.7585719130505739E-2</v>
      </c>
      <c r="I628" s="41">
        <v>44167.291666666664</v>
      </c>
      <c r="J628" s="40">
        <v>45.110900000000001</v>
      </c>
      <c r="K628" s="40">
        <v>49.9</v>
      </c>
      <c r="L628" s="40">
        <v>50.06</v>
      </c>
      <c r="M628" s="40">
        <v>49.18</v>
      </c>
      <c r="N628" s="40">
        <v>49.22</v>
      </c>
      <c r="O628" s="40">
        <f>('Pivottable ẨN'!$P628-INTC!$O$4)/INTC!$O$8</f>
        <v>-0.23016398575377903</v>
      </c>
      <c r="P628" s="40">
        <v>33753500</v>
      </c>
      <c r="Q628" s="41">
        <v>44167.291666666664</v>
      </c>
      <c r="R628" s="40">
        <v>208.59719999999999</v>
      </c>
      <c r="S628" s="40">
        <v>215.37</v>
      </c>
      <c r="T628" s="40">
        <v>215.47</v>
      </c>
      <c r="U628" s="40">
        <v>212.8</v>
      </c>
      <c r="V628" s="40">
        <v>214.88</v>
      </c>
      <c r="W628" s="40">
        <v>23724500</v>
      </c>
      <c r="X628" s="40">
        <f>('Pivottable ẨN'!$W628-MSFT!$O$4)/MSFT!$O$8</f>
        <v>-0.38527442045946891</v>
      </c>
      <c r="Y628" s="41">
        <v>44167.291666666664</v>
      </c>
      <c r="Z628" s="40">
        <v>13.507199999999999</v>
      </c>
      <c r="AA628" s="40">
        <v>13.544499999999999</v>
      </c>
      <c r="AB628" s="40">
        <v>13.673500000000001</v>
      </c>
      <c r="AC628" s="40">
        <v>13.234299999999999</v>
      </c>
      <c r="AD628" s="40">
        <v>13.3505</v>
      </c>
      <c r="AE628" s="40">
        <f>('Pivottable ẨN'!$AF628-NVDA!$O$4)/NVDA!$O$8</f>
        <v>-0.89607546716670794</v>
      </c>
      <c r="AF628" s="40">
        <v>283360000</v>
      </c>
      <c r="AG628" s="41">
        <v>44167.291666666664</v>
      </c>
      <c r="AH628" s="40">
        <v>17.713799999999999</v>
      </c>
      <c r="AI628" s="40">
        <v>18.524000000000001</v>
      </c>
      <c r="AJ628" s="40">
        <v>18.670000000000002</v>
      </c>
      <c r="AK628" s="40">
        <v>18.431999999999999</v>
      </c>
      <c r="AL628" s="40">
        <v>18.478000000000002</v>
      </c>
      <c r="AM628" s="40">
        <f>('Pivottable ẨN'!$AN628-SONY!$O$4)/SONY!$O$8</f>
        <v>0.65690374085467085</v>
      </c>
      <c r="AN628" s="40">
        <v>5942000</v>
      </c>
    </row>
    <row r="629" spans="1:40">
      <c r="A629" s="93">
        <v>45456.291666666664</v>
      </c>
      <c r="B629" s="42">
        <v>213.75710000000001</v>
      </c>
      <c r="C629" s="42">
        <v>214.24</v>
      </c>
      <c r="D629" s="42">
        <v>216.75</v>
      </c>
      <c r="E629" s="42">
        <v>211.6</v>
      </c>
      <c r="F629" s="42">
        <v>214.74</v>
      </c>
      <c r="G629" s="42">
        <v>97862700</v>
      </c>
      <c r="H629" s="42">
        <f>('Pivottable ẨN'!$G629-AAPL!$O$4)/AAPL!$O$8</f>
        <v>0.10933998025664769</v>
      </c>
      <c r="I629" s="43">
        <v>45456.291666666664</v>
      </c>
      <c r="J629" s="42">
        <v>30.268000000000001</v>
      </c>
      <c r="K629" s="42">
        <v>30.46</v>
      </c>
      <c r="L629" s="42">
        <v>30.58</v>
      </c>
      <c r="M629" s="42">
        <v>30.14</v>
      </c>
      <c r="N629" s="42">
        <v>30.38</v>
      </c>
      <c r="O629" s="42">
        <f>('Pivottable ẨN'!$P629-INTC!$O$4)/INTC!$O$8</f>
        <v>-0.22874105296185718</v>
      </c>
      <c r="P629" s="42">
        <v>33787200</v>
      </c>
      <c r="Q629" s="43">
        <v>45456.291666666664</v>
      </c>
      <c r="R629" s="42">
        <v>440.78550000000001</v>
      </c>
      <c r="S629" s="42">
        <v>441.58</v>
      </c>
      <c r="T629" s="42">
        <v>443.39</v>
      </c>
      <c r="U629" s="42">
        <v>439.37</v>
      </c>
      <c r="V629" s="42">
        <v>440.85</v>
      </c>
      <c r="W629" s="42">
        <v>15960600</v>
      </c>
      <c r="X629" s="42">
        <f>('Pivottable ẨN'!$W629-MSFT!$O$4)/MSFT!$O$8</f>
        <v>-0.99591465725031803</v>
      </c>
      <c r="Y629" s="43">
        <v>45456.291666666664</v>
      </c>
      <c r="Z629" s="42">
        <v>129.59889999999999</v>
      </c>
      <c r="AA629" s="42">
        <v>129.61000000000001</v>
      </c>
      <c r="AB629" s="42">
        <v>129.80000000000001</v>
      </c>
      <c r="AC629" s="42">
        <v>127.16</v>
      </c>
      <c r="AD629" s="42">
        <v>129.38999999999999</v>
      </c>
      <c r="AE629" s="42">
        <f>('Pivottable ẨN'!$AF629-NVDA!$O$4)/NVDA!$O$8</f>
        <v>-1.0176175934063589</v>
      </c>
      <c r="AF629" s="42">
        <v>260704500</v>
      </c>
      <c r="AG629" s="43">
        <v>45456.291666666664</v>
      </c>
      <c r="AH629" s="42">
        <v>16.82</v>
      </c>
      <c r="AI629" s="42">
        <v>16.82</v>
      </c>
      <c r="AJ629" s="42">
        <v>16.89</v>
      </c>
      <c r="AK629" s="42">
        <v>16.75</v>
      </c>
      <c r="AL629" s="42">
        <v>16.834</v>
      </c>
      <c r="AM629" s="42">
        <f>('Pivottable ẨN'!$AN629-SONY!$O$4)/SONY!$O$8</f>
        <v>-0.85930261028238797</v>
      </c>
      <c r="AN629" s="42">
        <v>2319500</v>
      </c>
    </row>
    <row r="630" spans="1:40">
      <c r="A630" s="92">
        <v>45107.291666666664</v>
      </c>
      <c r="B630" s="40">
        <v>192.5104</v>
      </c>
      <c r="C630" s="40">
        <v>193.97</v>
      </c>
      <c r="D630" s="40">
        <v>194.48</v>
      </c>
      <c r="E630" s="40">
        <v>191.26</v>
      </c>
      <c r="F630" s="40">
        <v>191.63</v>
      </c>
      <c r="G630" s="40">
        <v>85069600</v>
      </c>
      <c r="H630" s="40">
        <f>('Pivottable ẨN'!$G630-AAPL!$O$4)/AAPL!$O$8</f>
        <v>-0.13172760057868477</v>
      </c>
      <c r="I630" s="41">
        <v>45107.291666666664</v>
      </c>
      <c r="J630" s="40">
        <v>32.771999999999998</v>
      </c>
      <c r="K630" s="40">
        <v>33.44</v>
      </c>
      <c r="L630" s="40">
        <v>33.56</v>
      </c>
      <c r="M630" s="40">
        <v>33.159999999999997</v>
      </c>
      <c r="N630" s="40">
        <v>33.36</v>
      </c>
      <c r="O630" s="40">
        <f>('Pivottable ẨN'!$P630-INTC!$O$4)/INTC!$O$8</f>
        <v>-0.22826814948204929</v>
      </c>
      <c r="P630" s="40">
        <v>33798400</v>
      </c>
      <c r="Q630" s="41">
        <v>45107.291666666664</v>
      </c>
      <c r="R630" s="40">
        <v>337.28879999999998</v>
      </c>
      <c r="S630" s="40">
        <v>340.54</v>
      </c>
      <c r="T630" s="40">
        <v>342.73</v>
      </c>
      <c r="U630" s="40">
        <v>337.2</v>
      </c>
      <c r="V630" s="40">
        <v>337.75</v>
      </c>
      <c r="W630" s="40">
        <v>26823800</v>
      </c>
      <c r="X630" s="40">
        <f>('Pivottable ẨN'!$W630-MSFT!$O$4)/MSFT!$O$8</f>
        <v>-0.14151068240438339</v>
      </c>
      <c r="Y630" s="41">
        <v>45107.291666666664</v>
      </c>
      <c r="Z630" s="40">
        <v>42.285699999999999</v>
      </c>
      <c r="AA630" s="40">
        <v>42.302</v>
      </c>
      <c r="AB630" s="40">
        <v>42.55</v>
      </c>
      <c r="AC630" s="40">
        <v>41.500999999999998</v>
      </c>
      <c r="AD630" s="40">
        <v>41.68</v>
      </c>
      <c r="AE630" s="40">
        <f>('Pivottable ẨN'!$AF630-NVDA!$O$4)/NVDA!$O$8</f>
        <v>0.27231263238885661</v>
      </c>
      <c r="AF630" s="40">
        <v>501148000</v>
      </c>
      <c r="AG630" s="41">
        <v>45107.291666666664</v>
      </c>
      <c r="AH630" s="40">
        <v>17.652699999999999</v>
      </c>
      <c r="AI630" s="40">
        <v>18.007999999999999</v>
      </c>
      <c r="AJ630" s="40">
        <v>18.158000000000001</v>
      </c>
      <c r="AK630" s="40">
        <v>18</v>
      </c>
      <c r="AL630" s="40">
        <v>18.010000000000002</v>
      </c>
      <c r="AM630" s="40">
        <f>('Pivottable ẨN'!$AN630-SONY!$O$4)/SONY!$O$8</f>
        <v>0.13580590588831107</v>
      </c>
      <c r="AN630" s="40">
        <v>4697000</v>
      </c>
    </row>
    <row r="631" spans="1:40">
      <c r="A631" s="93">
        <v>45345.291666666664</v>
      </c>
      <c r="B631" s="42">
        <v>181.86199999999999</v>
      </c>
      <c r="C631" s="42">
        <v>182.52</v>
      </c>
      <c r="D631" s="42">
        <v>185.04</v>
      </c>
      <c r="E631" s="42">
        <v>182.23</v>
      </c>
      <c r="F631" s="42">
        <v>185.01</v>
      </c>
      <c r="G631" s="42">
        <v>45119700</v>
      </c>
      <c r="H631" s="42">
        <f>('Pivottable ẨN'!$G631-AAPL!$O$4)/AAPL!$O$8</f>
        <v>-0.8845260425210949</v>
      </c>
      <c r="I631" s="43">
        <v>45345.291666666664</v>
      </c>
      <c r="J631" s="42">
        <v>42.546199999999999</v>
      </c>
      <c r="K631" s="42">
        <v>42.99</v>
      </c>
      <c r="L631" s="42">
        <v>43.51</v>
      </c>
      <c r="M631" s="42">
        <v>42.66</v>
      </c>
      <c r="N631" s="42">
        <v>43.13</v>
      </c>
      <c r="O631" s="42">
        <f>('Pivottable ẨN'!$P631-INTC!$O$4)/INTC!$O$8</f>
        <v>-0.22774880012476031</v>
      </c>
      <c r="P631" s="42">
        <v>33810700</v>
      </c>
      <c r="Q631" s="43">
        <v>45345.291666666664</v>
      </c>
      <c r="R631" s="42">
        <v>408.86430000000001</v>
      </c>
      <c r="S631" s="42">
        <v>410.34</v>
      </c>
      <c r="T631" s="42">
        <v>415.86</v>
      </c>
      <c r="U631" s="42">
        <v>408.97</v>
      </c>
      <c r="V631" s="42">
        <v>415.67</v>
      </c>
      <c r="W631" s="42">
        <v>16295900</v>
      </c>
      <c r="X631" s="42">
        <f>('Pivottable ẨN'!$W631-MSFT!$O$4)/MSFT!$O$8</f>
        <v>-0.96954290189592507</v>
      </c>
      <c r="Y631" s="43">
        <v>45345.291666666664</v>
      </c>
      <c r="Z631" s="42">
        <v>78.8001</v>
      </c>
      <c r="AA631" s="42">
        <v>78.816999999999993</v>
      </c>
      <c r="AB631" s="42">
        <v>82.394000000000005</v>
      </c>
      <c r="AC631" s="42">
        <v>77.569999999999993</v>
      </c>
      <c r="AD631" s="42">
        <v>80.790000000000006</v>
      </c>
      <c r="AE631" s="42">
        <f>('Pivottable ẨN'!$AF631-NVDA!$O$4)/NVDA!$O$8</f>
        <v>2.0332531332342589</v>
      </c>
      <c r="AF631" s="42">
        <v>829388000</v>
      </c>
      <c r="AG631" s="43">
        <v>45345.291666666664</v>
      </c>
      <c r="AH631" s="42">
        <v>17.523800000000001</v>
      </c>
      <c r="AI631" s="42">
        <v>17.582000000000001</v>
      </c>
      <c r="AJ631" s="42">
        <v>17.713999999999999</v>
      </c>
      <c r="AK631" s="42">
        <v>17.533999999999999</v>
      </c>
      <c r="AL631" s="42">
        <v>17.661999999999999</v>
      </c>
      <c r="AM631" s="42">
        <f>('Pivottable ẨN'!$AN631-SONY!$O$4)/SONY!$O$8</f>
        <v>0.68620241430659468</v>
      </c>
      <c r="AN631" s="42">
        <v>6012000</v>
      </c>
    </row>
    <row r="632" spans="1:40">
      <c r="A632" s="92">
        <v>44137.291666666664</v>
      </c>
      <c r="B632" s="40">
        <v>106.1781</v>
      </c>
      <c r="C632" s="40">
        <v>108.77</v>
      </c>
      <c r="D632" s="40">
        <v>110.68</v>
      </c>
      <c r="E632" s="40">
        <v>107.32</v>
      </c>
      <c r="F632" s="40">
        <v>109.11</v>
      </c>
      <c r="G632" s="40">
        <v>122866900</v>
      </c>
      <c r="H632" s="40">
        <f>('Pivottable ẨN'!$G632-AAPL!$O$4)/AAPL!$O$8</f>
        <v>0.58050818848786756</v>
      </c>
      <c r="I632" s="41">
        <v>44137.291666666664</v>
      </c>
      <c r="J632" s="40">
        <v>39.902700000000003</v>
      </c>
      <c r="K632" s="40">
        <v>44.46</v>
      </c>
      <c r="L632" s="40">
        <v>45.06</v>
      </c>
      <c r="M632" s="40">
        <v>44.24</v>
      </c>
      <c r="N632" s="40">
        <v>44.96</v>
      </c>
      <c r="O632" s="40">
        <f>('Pivottable ẨN'!$P632-INTC!$O$4)/INTC!$O$8</f>
        <v>-0.22580651797554946</v>
      </c>
      <c r="P632" s="40">
        <v>33856700</v>
      </c>
      <c r="Q632" s="41">
        <v>44137.291666666664</v>
      </c>
      <c r="R632" s="40">
        <v>195.4556</v>
      </c>
      <c r="S632" s="40">
        <v>202.33</v>
      </c>
      <c r="T632" s="40">
        <v>205.28</v>
      </c>
      <c r="U632" s="40">
        <v>200.12</v>
      </c>
      <c r="V632" s="40">
        <v>204.29</v>
      </c>
      <c r="W632" s="40">
        <v>30842200</v>
      </c>
      <c r="X632" s="40">
        <f>('Pivottable ẨN'!$W632-MSFT!$O$4)/MSFT!$O$8</f>
        <v>0.17454139548435141</v>
      </c>
      <c r="Y632" s="41">
        <v>44137.291666666664</v>
      </c>
      <c r="Z632" s="40">
        <v>12.546099999999999</v>
      </c>
      <c r="AA632" s="40">
        <v>12.5808</v>
      </c>
      <c r="AB632" s="40">
        <v>12.8368</v>
      </c>
      <c r="AC632" s="40">
        <v>12.395</v>
      </c>
      <c r="AD632" s="40">
        <v>12.6578</v>
      </c>
      <c r="AE632" s="40">
        <f>('Pivottable ẨN'!$AF632-NVDA!$O$4)/NVDA!$O$8</f>
        <v>-0.80867221759391583</v>
      </c>
      <c r="AF632" s="40">
        <v>299652000</v>
      </c>
      <c r="AG632" s="41">
        <v>44137.291666666664</v>
      </c>
      <c r="AH632" s="40">
        <v>16.3521</v>
      </c>
      <c r="AI632" s="40">
        <v>17.100000000000001</v>
      </c>
      <c r="AJ632" s="40">
        <v>17.184000000000001</v>
      </c>
      <c r="AK632" s="40">
        <v>16.808</v>
      </c>
      <c r="AL632" s="40">
        <v>16.824000000000002</v>
      </c>
      <c r="AM632" s="40">
        <f>('Pivottable ẨN'!$AN632-SONY!$O$4)/SONY!$O$8</f>
        <v>2.5179973337686619</v>
      </c>
      <c r="AN632" s="40">
        <v>10388500</v>
      </c>
    </row>
    <row r="633" spans="1:40">
      <c r="A633" s="93">
        <v>44564.291666666664</v>
      </c>
      <c r="B633" s="42">
        <v>179.07660000000001</v>
      </c>
      <c r="C633" s="42">
        <v>182.01</v>
      </c>
      <c r="D633" s="42">
        <v>182.88</v>
      </c>
      <c r="E633" s="42">
        <v>177.71</v>
      </c>
      <c r="F633" s="42">
        <v>177.83</v>
      </c>
      <c r="G633" s="42">
        <v>104487900</v>
      </c>
      <c r="H633" s="42">
        <f>('Pivottable ẨN'!$G633-AAPL!$O$4)/AAPL!$O$8</f>
        <v>0.23418235126525738</v>
      </c>
      <c r="I633" s="43">
        <v>44564.291666666664</v>
      </c>
      <c r="J633" s="42">
        <v>49.350499999999997</v>
      </c>
      <c r="K633" s="42">
        <v>53.21</v>
      </c>
      <c r="L633" s="42">
        <v>53.23</v>
      </c>
      <c r="M633" s="42">
        <v>51.6</v>
      </c>
      <c r="N633" s="42">
        <v>51.65</v>
      </c>
      <c r="O633" s="42">
        <f>('Pivottable ẨN'!$P633-INTC!$O$4)/INTC!$O$8</f>
        <v>-0.22576851680306489</v>
      </c>
      <c r="P633" s="42">
        <v>33857600</v>
      </c>
      <c r="Q633" s="43">
        <v>44564.291666666664</v>
      </c>
      <c r="R633" s="42">
        <v>326.94080000000002</v>
      </c>
      <c r="S633" s="42">
        <v>334.75</v>
      </c>
      <c r="T633" s="42">
        <v>338</v>
      </c>
      <c r="U633" s="42">
        <v>329.78</v>
      </c>
      <c r="V633" s="42">
        <v>335.35</v>
      </c>
      <c r="W633" s="42">
        <v>28865100</v>
      </c>
      <c r="X633" s="42">
        <f>('Pivottable ẨN'!$W633-MSFT!$O$4)/MSFT!$O$8</f>
        <v>1.9040060825328529E-2</v>
      </c>
      <c r="Y633" s="43">
        <v>44564.291666666664</v>
      </c>
      <c r="Z633" s="42">
        <v>30.0731</v>
      </c>
      <c r="AA633" s="42">
        <v>30.120999999999999</v>
      </c>
      <c r="AB633" s="42">
        <v>30.710999999999999</v>
      </c>
      <c r="AC633" s="42">
        <v>29.785</v>
      </c>
      <c r="AD633" s="42">
        <v>29.815000000000001</v>
      </c>
      <c r="AE633" s="42">
        <f>('Pivottable ẨN'!$AF633-NVDA!$O$4)/NVDA!$O$8</f>
        <v>-0.31567432786326671</v>
      </c>
      <c r="AF633" s="42">
        <v>391547000</v>
      </c>
      <c r="AG633" s="43">
        <v>44564.291666666664</v>
      </c>
      <c r="AH633" s="42">
        <v>24.267700000000001</v>
      </c>
      <c r="AI633" s="42">
        <v>25.254000000000001</v>
      </c>
      <c r="AJ633" s="42">
        <v>25.434000000000001</v>
      </c>
      <c r="AK633" s="42">
        <v>25.13</v>
      </c>
      <c r="AL633" s="42">
        <v>25.28</v>
      </c>
      <c r="AM633" s="42">
        <f>('Pivottable ẨN'!$AN633-SONY!$O$4)/SONY!$O$8</f>
        <v>-1.0480697778083545</v>
      </c>
      <c r="AN633" s="42">
        <v>1868500</v>
      </c>
    </row>
    <row r="634" spans="1:40">
      <c r="A634" s="92">
        <v>44853.291666666664</v>
      </c>
      <c r="B634" s="40">
        <v>142.12719999999999</v>
      </c>
      <c r="C634" s="40">
        <v>143.86000000000001</v>
      </c>
      <c r="D634" s="40">
        <v>144.94999999999999</v>
      </c>
      <c r="E634" s="40">
        <v>141.5</v>
      </c>
      <c r="F634" s="40">
        <v>141.69</v>
      </c>
      <c r="G634" s="40">
        <v>61758300</v>
      </c>
      <c r="H634" s="40">
        <f>('Pivottable ẨN'!$G634-AAPL!$O$4)/AAPL!$O$8</f>
        <v>-0.57099554166619948</v>
      </c>
      <c r="I634" s="41">
        <v>44853.291666666664</v>
      </c>
      <c r="J634" s="40">
        <v>24.737100000000002</v>
      </c>
      <c r="K634" s="40">
        <v>26</v>
      </c>
      <c r="L634" s="40">
        <v>26.25</v>
      </c>
      <c r="M634" s="40">
        <v>25.69</v>
      </c>
      <c r="N634" s="40">
        <v>25.74</v>
      </c>
      <c r="O634" s="40">
        <f>('Pivottable ẨN'!$P634-INTC!$O$4)/INTC!$O$8</f>
        <v>-0.22472559573598863</v>
      </c>
      <c r="P634" s="40">
        <v>33882300</v>
      </c>
      <c r="Q634" s="41">
        <v>44853.291666666664</v>
      </c>
      <c r="R634" s="40">
        <v>232.47229999999999</v>
      </c>
      <c r="S634" s="40">
        <v>236.48</v>
      </c>
      <c r="T634" s="40">
        <v>239.61</v>
      </c>
      <c r="U634" s="40">
        <v>234.29</v>
      </c>
      <c r="V634" s="40">
        <v>237.04</v>
      </c>
      <c r="W634" s="40">
        <v>19985700</v>
      </c>
      <c r="X634" s="40">
        <f>('Pivottable ẨN'!$W634-MSFT!$O$4)/MSFT!$O$8</f>
        <v>-0.67933561616183846</v>
      </c>
      <c r="Y634" s="41">
        <v>44853.291666666664</v>
      </c>
      <c r="Z634" s="40">
        <v>12.04</v>
      </c>
      <c r="AA634" s="40">
        <v>12.051</v>
      </c>
      <c r="AB634" s="40">
        <v>12.35</v>
      </c>
      <c r="AC634" s="40">
        <v>11.834</v>
      </c>
      <c r="AD634" s="40">
        <v>11.879</v>
      </c>
      <c r="AE634" s="40">
        <f>('Pivottable ẨN'!$AF634-NVDA!$O$4)/NVDA!$O$8</f>
        <v>0.39024693360164142</v>
      </c>
      <c r="AF634" s="40">
        <v>523131000</v>
      </c>
      <c r="AG634" s="41">
        <v>44853.291666666664</v>
      </c>
      <c r="AH634" s="40">
        <v>12.6297</v>
      </c>
      <c r="AI634" s="40">
        <v>12.926</v>
      </c>
      <c r="AJ634" s="40">
        <v>13.114000000000001</v>
      </c>
      <c r="AK634" s="40">
        <v>12.856</v>
      </c>
      <c r="AL634" s="40">
        <v>12.972</v>
      </c>
      <c r="AM634" s="40">
        <f>('Pivottable ẨN'!$AN634-SONY!$O$4)/SONY!$O$8</f>
        <v>-0.31246379792612372</v>
      </c>
      <c r="AN634" s="40">
        <v>3626000</v>
      </c>
    </row>
    <row r="635" spans="1:40">
      <c r="A635" s="93">
        <v>44159.291666666664</v>
      </c>
      <c r="B635" s="42">
        <v>112.61960000000001</v>
      </c>
      <c r="C635" s="42">
        <v>115.17</v>
      </c>
      <c r="D635" s="42">
        <v>115.85</v>
      </c>
      <c r="E635" s="42">
        <v>112.59</v>
      </c>
      <c r="F635" s="42">
        <v>113.91</v>
      </c>
      <c r="G635" s="42">
        <v>113874200</v>
      </c>
      <c r="H635" s="42">
        <f>('Pivottable ẨN'!$G635-AAPL!$O$4)/AAPL!$O$8</f>
        <v>0.41105368299835421</v>
      </c>
      <c r="I635" s="43">
        <v>44159.291666666664</v>
      </c>
      <c r="J635" s="42">
        <v>42.498199999999997</v>
      </c>
      <c r="K635" s="42">
        <v>47.01</v>
      </c>
      <c r="L635" s="42">
        <v>47.3</v>
      </c>
      <c r="M635" s="42">
        <v>46.01</v>
      </c>
      <c r="N635" s="42">
        <v>46.29</v>
      </c>
      <c r="O635" s="42">
        <f>('Pivottable ẨN'!$P635-INTC!$O$4)/INTC!$O$8</f>
        <v>-0.22392757111381287</v>
      </c>
      <c r="P635" s="42">
        <v>33901200</v>
      </c>
      <c r="Q635" s="43">
        <v>44159.291666666664</v>
      </c>
      <c r="R635" s="42">
        <v>207.13470000000001</v>
      </c>
      <c r="S635" s="42">
        <v>213.86</v>
      </c>
      <c r="T635" s="42">
        <v>214.25</v>
      </c>
      <c r="U635" s="42">
        <v>208.86</v>
      </c>
      <c r="V635" s="42">
        <v>209.59</v>
      </c>
      <c r="W635" s="42">
        <v>33979700</v>
      </c>
      <c r="X635" s="42">
        <f>('Pivottable ẨN'!$W635-MSFT!$O$4)/MSFT!$O$8</f>
        <v>0.42130961029022074</v>
      </c>
      <c r="Y635" s="43">
        <v>44159.291666666664</v>
      </c>
      <c r="Z635" s="42">
        <v>12.922000000000001</v>
      </c>
      <c r="AA635" s="42">
        <v>12.957800000000001</v>
      </c>
      <c r="AB635" s="42">
        <v>13.162000000000001</v>
      </c>
      <c r="AC635" s="42">
        <v>12.885</v>
      </c>
      <c r="AD635" s="42">
        <v>13.1425</v>
      </c>
      <c r="AE635" s="42">
        <f>('Pivottable ẨN'!$AF635-NVDA!$O$4)/NVDA!$O$8</f>
        <v>-0.55734227430971695</v>
      </c>
      <c r="AF635" s="42">
        <v>346500000</v>
      </c>
      <c r="AG635" s="43">
        <v>44159.291666666664</v>
      </c>
      <c r="AH635" s="42">
        <v>17.3658</v>
      </c>
      <c r="AI635" s="42">
        <v>18.16</v>
      </c>
      <c r="AJ635" s="42">
        <v>18.309999999999999</v>
      </c>
      <c r="AK635" s="42">
        <v>18.006</v>
      </c>
      <c r="AL635" s="42">
        <v>18.21</v>
      </c>
      <c r="AM635" s="42">
        <f>('Pivottable ẨN'!$AN635-SONY!$O$4)/SONY!$O$8</f>
        <v>0.69980536983784503</v>
      </c>
      <c r="AN635" s="42">
        <v>6044500</v>
      </c>
    </row>
    <row r="636" spans="1:40">
      <c r="A636" s="92">
        <v>45105.291666666664</v>
      </c>
      <c r="B636" s="40">
        <v>187.82599999999999</v>
      </c>
      <c r="C636" s="40">
        <v>189.25</v>
      </c>
      <c r="D636" s="40">
        <v>189.9</v>
      </c>
      <c r="E636" s="40">
        <v>187.6</v>
      </c>
      <c r="F636" s="40">
        <v>187.93</v>
      </c>
      <c r="G636" s="40">
        <v>51216800</v>
      </c>
      <c r="H636" s="40">
        <f>('Pivottable ẨN'!$G636-AAPL!$O$4)/AAPL!$O$8</f>
        <v>-0.76963495692721184</v>
      </c>
      <c r="I636" s="41">
        <v>45105.291666666664</v>
      </c>
      <c r="J636" s="40">
        <v>32.8994</v>
      </c>
      <c r="K636" s="40">
        <v>33.57</v>
      </c>
      <c r="L636" s="40">
        <v>33.81</v>
      </c>
      <c r="M636" s="40">
        <v>33.03</v>
      </c>
      <c r="N636" s="40">
        <v>33.61</v>
      </c>
      <c r="O636" s="40">
        <f>('Pivottable ẨN'!$P636-INTC!$O$4)/INTC!$O$8</f>
        <v>-0.22368689702141065</v>
      </c>
      <c r="P636" s="40">
        <v>33906900</v>
      </c>
      <c r="Q636" s="41">
        <v>45105.291666666664</v>
      </c>
      <c r="R636" s="40">
        <v>332.64359999999999</v>
      </c>
      <c r="S636" s="40">
        <v>335.85</v>
      </c>
      <c r="T636" s="40">
        <v>337.98</v>
      </c>
      <c r="U636" s="40">
        <v>333.81</v>
      </c>
      <c r="V636" s="40">
        <v>334.66</v>
      </c>
      <c r="W636" s="40">
        <v>20259500</v>
      </c>
      <c r="X636" s="40">
        <f>('Pivottable ẨN'!$W636-MSFT!$O$4)/MSFT!$O$8</f>
        <v>-0.65780091107375971</v>
      </c>
      <c r="Y636" s="41">
        <v>45105.291666666664</v>
      </c>
      <c r="Z636" s="40">
        <v>41.101199999999999</v>
      </c>
      <c r="AA636" s="40">
        <v>41.116999999999997</v>
      </c>
      <c r="AB636" s="40">
        <v>41.844999999999999</v>
      </c>
      <c r="AC636" s="40">
        <v>40.518000000000001</v>
      </c>
      <c r="AD636" s="40">
        <v>40.659999999999997</v>
      </c>
      <c r="AE636" s="40">
        <f>('Pivottable ẨN'!$AF636-NVDA!$O$4)/NVDA!$O$8</f>
        <v>0.7094951889157658</v>
      </c>
      <c r="AF636" s="40">
        <v>582639000</v>
      </c>
      <c r="AG636" s="41">
        <v>45105.291666666664</v>
      </c>
      <c r="AH636" s="40">
        <v>17.8978</v>
      </c>
      <c r="AI636" s="40">
        <v>18.257999999999999</v>
      </c>
      <c r="AJ636" s="40">
        <v>18.309999999999999</v>
      </c>
      <c r="AK636" s="40">
        <v>18.111999999999998</v>
      </c>
      <c r="AL636" s="40">
        <v>18.14</v>
      </c>
      <c r="AM636" s="40">
        <f>('Pivottable ẨN'!$AN636-SONY!$O$4)/SONY!$O$8</f>
        <v>-0.13939234832083072</v>
      </c>
      <c r="AN636" s="40">
        <v>4039500</v>
      </c>
    </row>
    <row r="637" spans="1:40">
      <c r="A637" s="93">
        <v>44840.291666666664</v>
      </c>
      <c r="B637" s="42">
        <v>143.6782</v>
      </c>
      <c r="C637" s="42">
        <v>145.43</v>
      </c>
      <c r="D637" s="42">
        <v>147.54</v>
      </c>
      <c r="E637" s="42">
        <v>145.22</v>
      </c>
      <c r="F637" s="42">
        <v>145.81</v>
      </c>
      <c r="G637" s="42">
        <v>68402200</v>
      </c>
      <c r="H637" s="42">
        <f>('Pivottable ẨN'!$G637-AAPL!$O$4)/AAPL!$O$8</f>
        <v>-0.4458007960367692</v>
      </c>
      <c r="I637" s="43">
        <v>44840.291666666664</v>
      </c>
      <c r="J637" s="42">
        <v>25.8598</v>
      </c>
      <c r="K637" s="42">
        <v>27.18</v>
      </c>
      <c r="L637" s="42">
        <v>27.76</v>
      </c>
      <c r="M637" s="42">
        <v>27</v>
      </c>
      <c r="N637" s="42">
        <v>27.44</v>
      </c>
      <c r="O637" s="42">
        <f>('Pivottable ẨN'!$P637-INTC!$O$4)/INTC!$O$8</f>
        <v>-0.22038501736775218</v>
      </c>
      <c r="P637" s="42">
        <v>33985100</v>
      </c>
      <c r="Q637" s="43">
        <v>44840.291666666664</v>
      </c>
      <c r="R637" s="42">
        <v>242.60759999999999</v>
      </c>
      <c r="S637" s="42">
        <v>246.79</v>
      </c>
      <c r="T637" s="42">
        <v>250.34</v>
      </c>
      <c r="U637" s="42">
        <v>246.08</v>
      </c>
      <c r="V637" s="42">
        <v>247.93</v>
      </c>
      <c r="W637" s="42">
        <v>20239900</v>
      </c>
      <c r="X637" s="42">
        <f>('Pivottable ẨN'!$W637-MSFT!$O$4)/MSFT!$O$8</f>
        <v>-0.6593424750610728</v>
      </c>
      <c r="Y637" s="43">
        <v>44840.291666666664</v>
      </c>
      <c r="Z637" s="42">
        <v>13.118</v>
      </c>
      <c r="AA637" s="42">
        <v>13.13</v>
      </c>
      <c r="AB637" s="42">
        <v>13.656000000000001</v>
      </c>
      <c r="AC637" s="42">
        <v>13.103</v>
      </c>
      <c r="AD637" s="42">
        <v>13.22</v>
      </c>
      <c r="AE637" s="42">
        <f>('Pivottable ẨN'!$AF637-NVDA!$O$4)/NVDA!$O$8</f>
        <v>1.0395266833436463</v>
      </c>
      <c r="AF637" s="42">
        <v>644157000</v>
      </c>
      <c r="AG637" s="43">
        <v>44840.291666666664</v>
      </c>
      <c r="AH637" s="42">
        <v>13.173</v>
      </c>
      <c r="AI637" s="42">
        <v>13.481999999999999</v>
      </c>
      <c r="AJ637" s="42">
        <v>13.678000000000001</v>
      </c>
      <c r="AK637" s="42">
        <v>13.442</v>
      </c>
      <c r="AL637" s="42">
        <v>13.587999999999999</v>
      </c>
      <c r="AM637" s="42">
        <f>('Pivottable ẨN'!$AN637-SONY!$O$4)/SONY!$O$8</f>
        <v>-3.1196532787654829E-2</v>
      </c>
      <c r="AN637" s="42">
        <v>4298000</v>
      </c>
    </row>
    <row r="638" spans="1:40">
      <c r="A638" s="92">
        <v>44733.291666666664</v>
      </c>
      <c r="B638" s="40">
        <v>134.0472</v>
      </c>
      <c r="C638" s="40">
        <v>135.87</v>
      </c>
      <c r="D638" s="40">
        <v>137.06</v>
      </c>
      <c r="E638" s="40">
        <v>133.32</v>
      </c>
      <c r="F638" s="40">
        <v>133.41999999999999</v>
      </c>
      <c r="G638" s="40">
        <v>81000500</v>
      </c>
      <c r="H638" s="40">
        <f>('Pivottable ẨN'!$G638-AAPL!$O$4)/AAPL!$O$8</f>
        <v>-0.20840394119800698</v>
      </c>
      <c r="I638" s="41">
        <v>44733.291666666664</v>
      </c>
      <c r="J638" s="40">
        <v>35.538600000000002</v>
      </c>
      <c r="K638" s="40">
        <v>37.729999999999997</v>
      </c>
      <c r="L638" s="40">
        <v>38.03</v>
      </c>
      <c r="M638" s="40">
        <v>37.33</v>
      </c>
      <c r="N638" s="40">
        <v>37.36</v>
      </c>
      <c r="O638" s="40">
        <f>('Pivottable ẨN'!$P638-INTC!$O$4)/INTC!$O$8</f>
        <v>-0.21954899157309185</v>
      </c>
      <c r="P638" s="40">
        <v>34004900</v>
      </c>
      <c r="Q638" s="41">
        <v>44733.291666666664</v>
      </c>
      <c r="R638" s="40">
        <v>248.91149999999999</v>
      </c>
      <c r="S638" s="40">
        <v>253.74</v>
      </c>
      <c r="T638" s="40">
        <v>254.75</v>
      </c>
      <c r="U638" s="40">
        <v>249.51</v>
      </c>
      <c r="V638" s="40">
        <v>250.26</v>
      </c>
      <c r="W638" s="40">
        <v>29928300</v>
      </c>
      <c r="X638" s="40">
        <f>('Pivottable ẨN'!$W638-MSFT!$O$4)/MSFT!$O$8</f>
        <v>0.10266204201468321</v>
      </c>
      <c r="Y638" s="41">
        <v>44733.291666666664</v>
      </c>
      <c r="Z638" s="40">
        <v>16.5459</v>
      </c>
      <c r="AA638" s="40">
        <v>16.565999999999999</v>
      </c>
      <c r="AB638" s="40">
        <v>17.007999999999999</v>
      </c>
      <c r="AC638" s="40">
        <v>16.407</v>
      </c>
      <c r="AD638" s="40">
        <v>16.475000000000001</v>
      </c>
      <c r="AE638" s="40">
        <f>('Pivottable ẨN'!$AF638-NVDA!$O$4)/NVDA!$O$8</f>
        <v>0.17542978902800135</v>
      </c>
      <c r="AF638" s="40">
        <v>483089000</v>
      </c>
      <c r="AG638" s="41">
        <v>44733.291666666664</v>
      </c>
      <c r="AH638" s="40">
        <v>16.517199999999999</v>
      </c>
      <c r="AI638" s="40">
        <v>16.97</v>
      </c>
      <c r="AJ638" s="40">
        <v>17.094000000000001</v>
      </c>
      <c r="AK638" s="40">
        <v>16.95</v>
      </c>
      <c r="AL638" s="40">
        <v>17.001999999999999</v>
      </c>
      <c r="AM638" s="40">
        <f>('Pivottable ẨN'!$AN638-SONY!$O$4)/SONY!$O$8</f>
        <v>-0.34594799615689381</v>
      </c>
      <c r="AN638" s="40">
        <v>3546000</v>
      </c>
    </row>
    <row r="639" spans="1:40">
      <c r="A639" s="93">
        <v>44900.291666666664</v>
      </c>
      <c r="B639" s="42">
        <v>145.10409999999999</v>
      </c>
      <c r="C639" s="42">
        <v>146.63</v>
      </c>
      <c r="D639" s="42">
        <v>150.91999999999999</v>
      </c>
      <c r="E639" s="42">
        <v>145.77000000000001</v>
      </c>
      <c r="F639" s="42">
        <v>147.77000000000001</v>
      </c>
      <c r="G639" s="42">
        <v>68826400</v>
      </c>
      <c r="H639" s="42">
        <f>('Pivottable ẨN'!$G639-AAPL!$O$4)/AAPL!$O$8</f>
        <v>-0.43780735677729743</v>
      </c>
      <c r="I639" s="43">
        <v>44900.291666666664</v>
      </c>
      <c r="J639" s="42">
        <v>28.128</v>
      </c>
      <c r="K639" s="42">
        <v>29.17</v>
      </c>
      <c r="L639" s="42">
        <v>29.75</v>
      </c>
      <c r="M639" s="42">
        <v>28.89</v>
      </c>
      <c r="N639" s="42">
        <v>29.42</v>
      </c>
      <c r="O639" s="42">
        <f>('Pivottable ẨN'!$P639-INTC!$O$4)/INTC!$O$8</f>
        <v>-0.21805005643620085</v>
      </c>
      <c r="P639" s="42">
        <v>34040400</v>
      </c>
      <c r="Q639" s="43">
        <v>44900.291666666664</v>
      </c>
      <c r="R639" s="42">
        <v>246.65289999999999</v>
      </c>
      <c r="S639" s="42">
        <v>250.2</v>
      </c>
      <c r="T639" s="42">
        <v>253.82</v>
      </c>
      <c r="U639" s="42">
        <v>248.06</v>
      </c>
      <c r="V639" s="42">
        <v>252.01</v>
      </c>
      <c r="W639" s="42">
        <v>23435300</v>
      </c>
      <c r="X639" s="42">
        <f>('Pivottable ẨN'!$W639-MSFT!$O$4)/MSFT!$O$8</f>
        <v>-0.40802035439472228</v>
      </c>
      <c r="Y639" s="43">
        <v>44900.291666666664</v>
      </c>
      <c r="Z639" s="42">
        <v>16.5991</v>
      </c>
      <c r="AA639" s="42">
        <v>16.61</v>
      </c>
      <c r="AB639" s="42">
        <v>16.995000000000001</v>
      </c>
      <c r="AC639" s="42">
        <v>16.472000000000001</v>
      </c>
      <c r="AD639" s="42">
        <v>16.678999999999998</v>
      </c>
      <c r="AE639" s="42">
        <f>('Pivottable ẨN'!$AF639-NVDA!$O$4)/NVDA!$O$8</f>
        <v>-0.5264678757526694</v>
      </c>
      <c r="AF639" s="42">
        <v>352255000</v>
      </c>
      <c r="AG639" s="43">
        <v>44900.291666666664</v>
      </c>
      <c r="AH639" s="42">
        <v>15.947900000000001</v>
      </c>
      <c r="AI639" s="42">
        <v>16.321999999999999</v>
      </c>
      <c r="AJ639" s="42">
        <v>16.52</v>
      </c>
      <c r="AK639" s="42">
        <v>16.271999999999998</v>
      </c>
      <c r="AL639" s="42">
        <v>16.364000000000001</v>
      </c>
      <c r="AM639" s="42">
        <f>('Pivottable ẨN'!$AN639-SONY!$O$4)/SONY!$O$8</f>
        <v>0.36433555881331703</v>
      </c>
      <c r="AN639" s="42">
        <v>5243000</v>
      </c>
    </row>
    <row r="640" spans="1:40">
      <c r="A640" s="92">
        <v>45328.291666666664</v>
      </c>
      <c r="B640" s="40">
        <v>188.37719999999999</v>
      </c>
      <c r="C640" s="40">
        <v>189.3</v>
      </c>
      <c r="D640" s="40">
        <v>189.31</v>
      </c>
      <c r="E640" s="40">
        <v>186.77</v>
      </c>
      <c r="F640" s="40">
        <v>186.86</v>
      </c>
      <c r="G640" s="40">
        <v>43490800</v>
      </c>
      <c r="H640" s="40">
        <f>('Pivottable ẨN'!$G640-AAPL!$O$4)/AAPL!$O$8</f>
        <v>-0.91522032165771339</v>
      </c>
      <c r="I640" s="41">
        <v>45328.291666666664</v>
      </c>
      <c r="J640" s="40">
        <v>42.2988</v>
      </c>
      <c r="K640" s="40">
        <v>42.74</v>
      </c>
      <c r="L640" s="40">
        <v>42.78</v>
      </c>
      <c r="M640" s="40">
        <v>42.14</v>
      </c>
      <c r="N640" s="40">
        <v>42.7</v>
      </c>
      <c r="O640" s="40">
        <f>('Pivottable ẨN'!$P640-INTC!$O$4)/INTC!$O$8</f>
        <v>-0.21687624244167777</v>
      </c>
      <c r="P640" s="40">
        <v>34068200</v>
      </c>
      <c r="Q640" s="41">
        <v>45328.291666666664</v>
      </c>
      <c r="R640" s="40">
        <v>403.28590000000003</v>
      </c>
      <c r="S640" s="40">
        <v>405.49</v>
      </c>
      <c r="T640" s="40">
        <v>407.97</v>
      </c>
      <c r="U640" s="40">
        <v>402.91</v>
      </c>
      <c r="V640" s="40">
        <v>405.88</v>
      </c>
      <c r="W640" s="40">
        <v>18382600</v>
      </c>
      <c r="X640" s="40">
        <f>('Pivottable ẨN'!$W640-MSFT!$O$4)/MSFT!$O$8</f>
        <v>-0.80542139310376326</v>
      </c>
      <c r="Y640" s="41">
        <v>45328.291666666664</v>
      </c>
      <c r="Z640" s="40">
        <v>68.208399999999997</v>
      </c>
      <c r="AA640" s="40">
        <v>68.222999999999999</v>
      </c>
      <c r="AB640" s="40">
        <v>69.754000000000005</v>
      </c>
      <c r="AC640" s="40">
        <v>66.3</v>
      </c>
      <c r="AD640" s="40">
        <v>69.63</v>
      </c>
      <c r="AE640" s="40">
        <f>('Pivottable ẨN'!$AF640-NVDA!$O$4)/NVDA!$O$8</f>
        <v>1.2485069303273528</v>
      </c>
      <c r="AF640" s="40">
        <v>683111000</v>
      </c>
      <c r="AG640" s="41">
        <v>45328.291666666664</v>
      </c>
      <c r="AH640" s="40">
        <v>19.3278</v>
      </c>
      <c r="AI640" s="40">
        <v>19.391999999999999</v>
      </c>
      <c r="AJ640" s="40">
        <v>19.396000000000001</v>
      </c>
      <c r="AK640" s="40">
        <v>19.225999999999999</v>
      </c>
      <c r="AL640" s="40">
        <v>19.282</v>
      </c>
      <c r="AM640" s="40">
        <f>('Pivottable ẨN'!$AN640-SONY!$O$4)/SONY!$O$8</f>
        <v>-0.25784269956217998</v>
      </c>
      <c r="AN640" s="40">
        <v>3756500</v>
      </c>
    </row>
    <row r="641" spans="1:40">
      <c r="A641" s="93">
        <v>44174.291666666664</v>
      </c>
      <c r="B641" s="42">
        <v>119.08320000000001</v>
      </c>
      <c r="C641" s="42">
        <v>121.78</v>
      </c>
      <c r="D641" s="42">
        <v>125.95</v>
      </c>
      <c r="E641" s="42">
        <v>121</v>
      </c>
      <c r="F641" s="42">
        <v>124.53</v>
      </c>
      <c r="G641" s="42">
        <v>115089200</v>
      </c>
      <c r="H641" s="42">
        <f>('Pivottable ẨN'!$G641-AAPL!$O$4)/AAPL!$O$8</f>
        <v>0.43394861157039138</v>
      </c>
      <c r="I641" s="43">
        <v>44174.291666666664</v>
      </c>
      <c r="J641" s="42">
        <v>45.264600000000002</v>
      </c>
      <c r="K641" s="42">
        <v>50.07</v>
      </c>
      <c r="L641" s="42">
        <v>50.84</v>
      </c>
      <c r="M641" s="42">
        <v>49.73</v>
      </c>
      <c r="N641" s="42">
        <v>50.28</v>
      </c>
      <c r="O641" s="42">
        <f>('Pivottable ẨN'!$P641-INTC!$O$4)/INTC!$O$8</f>
        <v>-0.21686779773668119</v>
      </c>
      <c r="P641" s="42">
        <v>34068400</v>
      </c>
      <c r="Q641" s="43">
        <v>44174.291666666664</v>
      </c>
      <c r="R641" s="42">
        <v>205.1395</v>
      </c>
      <c r="S641" s="42">
        <v>211.8</v>
      </c>
      <c r="T641" s="42">
        <v>215.23</v>
      </c>
      <c r="U641" s="42">
        <v>211.21</v>
      </c>
      <c r="V641" s="42">
        <v>215.16</v>
      </c>
      <c r="W641" s="42">
        <v>32440600</v>
      </c>
      <c r="X641" s="42">
        <f>('Pivottable ẨN'!$W641-MSFT!$O$4)/MSFT!$O$8</f>
        <v>0.30025751167421644</v>
      </c>
      <c r="Y641" s="43">
        <v>44174.291666666664</v>
      </c>
      <c r="Z641" s="42">
        <v>12.898899999999999</v>
      </c>
      <c r="AA641" s="42">
        <v>12.9307</v>
      </c>
      <c r="AB641" s="42">
        <v>13.414</v>
      </c>
      <c r="AC641" s="42">
        <v>12.8682</v>
      </c>
      <c r="AD641" s="42">
        <v>13.3005</v>
      </c>
      <c r="AE641" s="42">
        <f>('Pivottable ẨN'!$AF641-NVDA!$O$4)/NVDA!$O$8</f>
        <v>-0.26335147658144481</v>
      </c>
      <c r="AF641" s="42">
        <v>401300000</v>
      </c>
      <c r="AG641" s="43">
        <v>44174.291666666664</v>
      </c>
      <c r="AH641" s="42">
        <v>18.002600000000001</v>
      </c>
      <c r="AI641" s="42">
        <v>18.826000000000001</v>
      </c>
      <c r="AJ641" s="42">
        <v>18.925999999999998</v>
      </c>
      <c r="AK641" s="42">
        <v>18.649999999999999</v>
      </c>
      <c r="AL641" s="42">
        <v>18.917999999999999</v>
      </c>
      <c r="AM641" s="42">
        <f>('Pivottable ẨN'!$AN641-SONY!$O$4)/SONY!$O$8</f>
        <v>2.331741481110003</v>
      </c>
      <c r="AN641" s="42">
        <v>9943500</v>
      </c>
    </row>
    <row r="642" spans="1:40">
      <c r="A642" s="92">
        <v>44813.291666666664</v>
      </c>
      <c r="B642" s="40">
        <v>155.4744</v>
      </c>
      <c r="C642" s="40">
        <v>157.37</v>
      </c>
      <c r="D642" s="40">
        <v>157.82</v>
      </c>
      <c r="E642" s="40">
        <v>154.75</v>
      </c>
      <c r="F642" s="40">
        <v>155.47</v>
      </c>
      <c r="G642" s="40">
        <v>68028800</v>
      </c>
      <c r="H642" s="40">
        <f>('Pivottable ẨN'!$G642-AAPL!$O$4)/AAPL!$O$8</f>
        <v>-0.45283698231561587</v>
      </c>
      <c r="I642" s="41">
        <v>44813.291666666664</v>
      </c>
      <c r="J642" s="40">
        <v>29.931899999999999</v>
      </c>
      <c r="K642" s="40">
        <v>31.46</v>
      </c>
      <c r="L642" s="40">
        <v>31.5</v>
      </c>
      <c r="M642" s="40">
        <v>31.08</v>
      </c>
      <c r="N642" s="40">
        <v>31.19</v>
      </c>
      <c r="O642" s="40">
        <f>('Pivottable ẨN'!$P642-INTC!$O$4)/INTC!$O$8</f>
        <v>-0.21682135185920007</v>
      </c>
      <c r="P642" s="40">
        <v>34069500</v>
      </c>
      <c r="Q642" s="41">
        <v>44813.291666666664</v>
      </c>
      <c r="R642" s="40">
        <v>259.97809999999998</v>
      </c>
      <c r="S642" s="40">
        <v>264.45999999999998</v>
      </c>
      <c r="T642" s="40">
        <v>265.23</v>
      </c>
      <c r="U642" s="40">
        <v>260.29000000000002</v>
      </c>
      <c r="V642" s="40">
        <v>260.5</v>
      </c>
      <c r="W642" s="40">
        <v>22084700</v>
      </c>
      <c r="X642" s="40">
        <f>('Pivottable ẨN'!$W642-MSFT!$O$4)/MSFT!$O$8</f>
        <v>-0.51424669731641381</v>
      </c>
      <c r="Y642" s="41">
        <v>44813.291666666664</v>
      </c>
      <c r="Z642" s="40">
        <v>14.373900000000001</v>
      </c>
      <c r="AA642" s="40">
        <v>14.387</v>
      </c>
      <c r="AB642" s="40">
        <v>14.474</v>
      </c>
      <c r="AC642" s="40">
        <v>14.125999999999999</v>
      </c>
      <c r="AD642" s="40">
        <v>14.157</v>
      </c>
      <c r="AE642" s="40">
        <f>('Pivottable ẨN'!$AF642-NVDA!$O$4)/NVDA!$O$8</f>
        <v>0.19432996385275872</v>
      </c>
      <c r="AF642" s="40">
        <v>486612000</v>
      </c>
      <c r="AG642" s="41">
        <v>44813.291666666664</v>
      </c>
      <c r="AH642" s="40">
        <v>14.6737</v>
      </c>
      <c r="AI642" s="40">
        <v>15.076000000000001</v>
      </c>
      <c r="AJ642" s="40">
        <v>15.135999999999999</v>
      </c>
      <c r="AK642" s="40">
        <v>15.012</v>
      </c>
      <c r="AL642" s="40">
        <v>15.023999999999999</v>
      </c>
      <c r="AM642" s="40">
        <f>('Pivottable ẨN'!$AN642-SONY!$O$4)/SONY!$O$8</f>
        <v>-0.7615706066963277</v>
      </c>
      <c r="AN642" s="40">
        <v>2553000</v>
      </c>
    </row>
    <row r="643" spans="1:40">
      <c r="A643" s="93">
        <v>45450.291666666664</v>
      </c>
      <c r="B643" s="42">
        <v>196.4462</v>
      </c>
      <c r="C643" s="42">
        <v>196.89</v>
      </c>
      <c r="D643" s="42">
        <v>196.94</v>
      </c>
      <c r="E643" s="42">
        <v>194.14</v>
      </c>
      <c r="F643" s="42">
        <v>194.65</v>
      </c>
      <c r="G643" s="42">
        <v>53103900</v>
      </c>
      <c r="H643" s="42">
        <f>('Pivottable ẨN'!$G643-AAPL!$O$4)/AAPL!$O$8</f>
        <v>-0.73407526992450289</v>
      </c>
      <c r="I643" s="43">
        <v>45450.291666666664</v>
      </c>
      <c r="J643" s="42">
        <v>30.546199999999999</v>
      </c>
      <c r="K643" s="42">
        <v>30.74</v>
      </c>
      <c r="L643" s="42">
        <v>30.78</v>
      </c>
      <c r="M643" s="42">
        <v>30.21</v>
      </c>
      <c r="N643" s="42">
        <v>30.25</v>
      </c>
      <c r="O643" s="42">
        <f>('Pivottable ẨN'!$P643-INTC!$O$4)/INTC!$O$8</f>
        <v>-0.21614577545947455</v>
      </c>
      <c r="P643" s="42">
        <v>34085500</v>
      </c>
      <c r="Q643" s="43">
        <v>45450.291666666664</v>
      </c>
      <c r="R643" s="42">
        <v>423.0874</v>
      </c>
      <c r="S643" s="42">
        <v>423.85</v>
      </c>
      <c r="T643" s="42">
        <v>426.28</v>
      </c>
      <c r="U643" s="42">
        <v>423</v>
      </c>
      <c r="V643" s="42">
        <v>426.2</v>
      </c>
      <c r="W643" s="42">
        <v>13621700</v>
      </c>
      <c r="X643" s="42">
        <f>('Pivottable ẨN'!$W643-MSFT!$O$4)/MSFT!$O$8</f>
        <v>-1.1798720046955604</v>
      </c>
      <c r="Y643" s="43">
        <v>45450.291666666664</v>
      </c>
      <c r="Z643" s="42">
        <v>120.8677</v>
      </c>
      <c r="AA643" s="42">
        <v>120.88800000000001</v>
      </c>
      <c r="AB643" s="42">
        <v>121.69199999999999</v>
      </c>
      <c r="AC643" s="42">
        <v>118.02200000000001</v>
      </c>
      <c r="AD643" s="42">
        <v>119.77</v>
      </c>
      <c r="AE643" s="42">
        <f>('Pivottable ẨN'!$AF643-NVDA!$O$4)/NVDA!$O$8</f>
        <v>-0.20387735279283853</v>
      </c>
      <c r="AF643" s="42">
        <v>412386000</v>
      </c>
      <c r="AG643" s="43">
        <v>45450.291666666664</v>
      </c>
      <c r="AH643" s="42">
        <v>17.09</v>
      </c>
      <c r="AI643" s="42">
        <v>17.09</v>
      </c>
      <c r="AJ643" s="42">
        <v>17.204000000000001</v>
      </c>
      <c r="AK643" s="42">
        <v>17.077999999999999</v>
      </c>
      <c r="AL643" s="42">
        <v>17.181999999999999</v>
      </c>
      <c r="AM643" s="42">
        <f>('Pivottable ẨN'!$AN643-SONY!$O$4)/SONY!$O$8</f>
        <v>-0.89341463722998504</v>
      </c>
      <c r="AN643" s="42">
        <v>2238000</v>
      </c>
    </row>
    <row r="644" spans="1:40">
      <c r="A644" s="92">
        <v>45124.291666666664</v>
      </c>
      <c r="B644" s="40">
        <v>192.53030000000001</v>
      </c>
      <c r="C644" s="40">
        <v>193.99</v>
      </c>
      <c r="D644" s="40">
        <v>194.32</v>
      </c>
      <c r="E644" s="40">
        <v>191.81</v>
      </c>
      <c r="F644" s="40">
        <v>191.9</v>
      </c>
      <c r="G644" s="40">
        <v>50520200</v>
      </c>
      <c r="H644" s="40">
        <f>('Pivottable ẨN'!$G644-AAPL!$O$4)/AAPL!$O$8</f>
        <v>-0.78276138264184647</v>
      </c>
      <c r="I644" s="41">
        <v>45124.291666666664</v>
      </c>
      <c r="J644" s="40">
        <v>33.683399999999999</v>
      </c>
      <c r="K644" s="40">
        <v>34.369999999999997</v>
      </c>
      <c r="L644" s="40">
        <v>34.6</v>
      </c>
      <c r="M644" s="40">
        <v>33.07</v>
      </c>
      <c r="N644" s="40">
        <v>33.159999999999997</v>
      </c>
      <c r="O644" s="40">
        <f>('Pivottable ẨN'!$P644-INTC!$O$4)/INTC!$O$8</f>
        <v>-0.21506063086741545</v>
      </c>
      <c r="P644" s="40">
        <v>34111200</v>
      </c>
      <c r="Q644" s="41">
        <v>45124.291666666664</v>
      </c>
      <c r="R644" s="40">
        <v>342.42930000000001</v>
      </c>
      <c r="S644" s="40">
        <v>345.73</v>
      </c>
      <c r="T644" s="40">
        <v>346.99</v>
      </c>
      <c r="U644" s="40">
        <v>342.2</v>
      </c>
      <c r="V644" s="40">
        <v>345.68</v>
      </c>
      <c r="W644" s="40">
        <v>20363900</v>
      </c>
      <c r="X644" s="40">
        <f>('Pivottable ẨN'!$W644-MSFT!$O$4)/MSFT!$O$8</f>
        <v>-0.64958972330460185</v>
      </c>
      <c r="Y644" s="41">
        <v>45124.291666666664</v>
      </c>
      <c r="Z644" s="40">
        <v>46.443100000000001</v>
      </c>
      <c r="AA644" s="40">
        <v>46.460999999999999</v>
      </c>
      <c r="AB644" s="40">
        <v>46.496000000000002</v>
      </c>
      <c r="AC644" s="40">
        <v>45.262</v>
      </c>
      <c r="AD644" s="40">
        <v>46.289000000000001</v>
      </c>
      <c r="AE644" s="40">
        <f>('Pivottable ẨN'!$AF644-NVDA!$O$4)/NVDA!$O$8</f>
        <v>0.32241982309655848</v>
      </c>
      <c r="AF644" s="40">
        <v>510488000</v>
      </c>
      <c r="AG644" s="41">
        <v>45124.291666666664</v>
      </c>
      <c r="AH644" s="40">
        <v>18.344799999999999</v>
      </c>
      <c r="AI644" s="40">
        <v>18.713999999999999</v>
      </c>
      <c r="AJ644" s="40">
        <v>18.858000000000001</v>
      </c>
      <c r="AK644" s="40">
        <v>18.474</v>
      </c>
      <c r="AL644" s="40">
        <v>18.506</v>
      </c>
      <c r="AM644" s="40">
        <f>('Pivottable ẨN'!$AN644-SONY!$O$4)/SONY!$O$8</f>
        <v>-0.21933587159679435</v>
      </c>
      <c r="AN644" s="40">
        <v>3848500</v>
      </c>
    </row>
    <row r="645" spans="1:40">
      <c r="A645" s="93">
        <v>44544.291666666664</v>
      </c>
      <c r="B645" s="42">
        <v>171.5204</v>
      </c>
      <c r="C645" s="42">
        <v>174.33</v>
      </c>
      <c r="D645" s="42">
        <v>177.74</v>
      </c>
      <c r="E645" s="42">
        <v>172.21</v>
      </c>
      <c r="F645" s="42">
        <v>175.25</v>
      </c>
      <c r="G645" s="42">
        <v>139380400</v>
      </c>
      <c r="H645" s="42">
        <f>('Pivottable ẨN'!$G645-AAPL!$O$4)/AAPL!$O$8</f>
        <v>0.89168135966016071</v>
      </c>
      <c r="I645" s="43">
        <v>44544.291666666664</v>
      </c>
      <c r="J645" s="42">
        <v>46.095100000000002</v>
      </c>
      <c r="K645" s="42">
        <v>49.7</v>
      </c>
      <c r="L645" s="42">
        <v>50.27</v>
      </c>
      <c r="M645" s="42">
        <v>49.32</v>
      </c>
      <c r="N645" s="42">
        <v>49.82</v>
      </c>
      <c r="O645" s="42">
        <f>('Pivottable ẨN'!$P645-INTC!$O$4)/INTC!$O$8</f>
        <v>-0.21467217443757328</v>
      </c>
      <c r="P645" s="42">
        <v>34120400</v>
      </c>
      <c r="Q645" s="43">
        <v>44544.291666666664</v>
      </c>
      <c r="R645" s="42">
        <v>320.68029999999999</v>
      </c>
      <c r="S645" s="42">
        <v>328.34</v>
      </c>
      <c r="T645" s="42">
        <v>334.64</v>
      </c>
      <c r="U645" s="42">
        <v>324.11</v>
      </c>
      <c r="V645" s="42">
        <v>333.22</v>
      </c>
      <c r="W645" s="42">
        <v>44438700</v>
      </c>
      <c r="X645" s="42">
        <f>('Pivottable ẨN'!$W645-MSFT!$O$4)/MSFT!$O$8</f>
        <v>1.2439227604590135</v>
      </c>
      <c r="Y645" s="43">
        <v>44544.291666666664</v>
      </c>
      <c r="Z645" s="42">
        <v>28.291899999999998</v>
      </c>
      <c r="AA645" s="42">
        <v>28.337</v>
      </c>
      <c r="AB645" s="42">
        <v>28.678000000000001</v>
      </c>
      <c r="AC645" s="42">
        <v>27.25</v>
      </c>
      <c r="AD645" s="42">
        <v>27.699000000000002</v>
      </c>
      <c r="AE645" s="42">
        <f>('Pivottable ẨN'!$AF645-NVDA!$O$4)/NVDA!$O$8</f>
        <v>1.162262476599621</v>
      </c>
      <c r="AF645" s="42">
        <v>667035000</v>
      </c>
      <c r="AG645" s="43">
        <v>44544.291666666664</v>
      </c>
      <c r="AH645" s="42">
        <v>23.1799</v>
      </c>
      <c r="AI645" s="42">
        <v>24.122</v>
      </c>
      <c r="AJ645" s="42">
        <v>24.206</v>
      </c>
      <c r="AK645" s="42">
        <v>23.896000000000001</v>
      </c>
      <c r="AL645" s="42">
        <v>24.12</v>
      </c>
      <c r="AM645" s="42">
        <f>('Pivottable ẨN'!$AN645-SONY!$O$4)/SONY!$O$8</f>
        <v>-1.1008073900218174</v>
      </c>
      <c r="AN645" s="42">
        <v>1742500</v>
      </c>
    </row>
    <row r="646" spans="1:40">
      <c r="A646" s="92">
        <v>45195.291666666664</v>
      </c>
      <c r="B646" s="40">
        <v>170.8965</v>
      </c>
      <c r="C646" s="40">
        <v>171.96</v>
      </c>
      <c r="D646" s="40">
        <v>175.2</v>
      </c>
      <c r="E646" s="40">
        <v>171.66</v>
      </c>
      <c r="F646" s="40">
        <v>174.82</v>
      </c>
      <c r="G646" s="40">
        <v>64588900</v>
      </c>
      <c r="H646" s="40">
        <f>('Pivottable ẨN'!$G646-AAPL!$O$4)/AAPL!$O$8</f>
        <v>-0.51765695334026662</v>
      </c>
      <c r="I646" s="41">
        <v>45195.291666666664</v>
      </c>
      <c r="J646" s="40">
        <v>33.273499999999999</v>
      </c>
      <c r="K646" s="40">
        <v>33.83</v>
      </c>
      <c r="L646" s="40">
        <v>34.78</v>
      </c>
      <c r="M646" s="40">
        <v>33.64</v>
      </c>
      <c r="N646" s="40">
        <v>34.14</v>
      </c>
      <c r="O646" s="40">
        <f>('Pivottable ẨN'!$P646-INTC!$O$4)/INTC!$O$8</f>
        <v>-0.21138296184140967</v>
      </c>
      <c r="P646" s="40">
        <v>34198300</v>
      </c>
      <c r="Q646" s="41">
        <v>45195.291666666664</v>
      </c>
      <c r="R646" s="40">
        <v>309.81450000000001</v>
      </c>
      <c r="S646" s="40">
        <v>312.14</v>
      </c>
      <c r="T646" s="40">
        <v>315.88</v>
      </c>
      <c r="U646" s="40">
        <v>310.02</v>
      </c>
      <c r="V646" s="40">
        <v>315.13</v>
      </c>
      <c r="W646" s="40">
        <v>26297600</v>
      </c>
      <c r="X646" s="40">
        <f>('Pivottable ẨN'!$W646-MSFT!$O$4)/MSFT!$O$8</f>
        <v>-0.18289695639031117</v>
      </c>
      <c r="Y646" s="41">
        <v>45195.291666666664</v>
      </c>
      <c r="Z646" s="40">
        <v>41.898299999999999</v>
      </c>
      <c r="AA646" s="40">
        <v>41.911000000000001</v>
      </c>
      <c r="AB646" s="40">
        <v>42.82</v>
      </c>
      <c r="AC646" s="40">
        <v>41.655000000000001</v>
      </c>
      <c r="AD646" s="40">
        <v>42.000999999999998</v>
      </c>
      <c r="AE646" s="40">
        <f>('Pivottable ẨN'!$AF646-NVDA!$O$4)/NVDA!$O$8</f>
        <v>-0.25808324732288346</v>
      </c>
      <c r="AF646" s="40">
        <v>402282000</v>
      </c>
      <c r="AG646" s="41">
        <v>45195.291666666664</v>
      </c>
      <c r="AH646" s="40">
        <v>15.9392</v>
      </c>
      <c r="AI646" s="40">
        <v>16.260000000000002</v>
      </c>
      <c r="AJ646" s="40">
        <v>16.52</v>
      </c>
      <c r="AK646" s="40">
        <v>16.216000000000001</v>
      </c>
      <c r="AL646" s="40">
        <v>16.478000000000002</v>
      </c>
      <c r="AM646" s="40">
        <f>('Pivottable ẨN'!$AN646-SONY!$O$4)/SONY!$O$8</f>
        <v>-0.59101047195834255</v>
      </c>
      <c r="AN646" s="40">
        <v>2960500</v>
      </c>
    </row>
    <row r="647" spans="1:40">
      <c r="A647" s="93">
        <v>45449.291666666664</v>
      </c>
      <c r="B647" s="42">
        <v>194.04169999999999</v>
      </c>
      <c r="C647" s="42">
        <v>194.48</v>
      </c>
      <c r="D647" s="42">
        <v>196.5</v>
      </c>
      <c r="E647" s="42">
        <v>194.17</v>
      </c>
      <c r="F647" s="42">
        <v>195.69</v>
      </c>
      <c r="G647" s="42">
        <v>41181800</v>
      </c>
      <c r="H647" s="42">
        <f>('Pivottable ẨN'!$G647-AAPL!$O$4)/AAPL!$O$8</f>
        <v>-0.9587301077258894</v>
      </c>
      <c r="I647" s="43">
        <v>45449.291666666664</v>
      </c>
      <c r="J647" s="42">
        <v>30.228200000000001</v>
      </c>
      <c r="K647" s="42">
        <v>30.42</v>
      </c>
      <c r="L647" s="42">
        <v>30.59</v>
      </c>
      <c r="M647" s="42">
        <v>30.16</v>
      </c>
      <c r="N647" s="42">
        <v>30.55</v>
      </c>
      <c r="O647" s="42">
        <f>('Pivottable ẨN'!$P647-INTC!$O$4)/INTC!$O$8</f>
        <v>-0.20928023029726397</v>
      </c>
      <c r="P647" s="42">
        <v>34248100</v>
      </c>
      <c r="Q647" s="43">
        <v>45449.291666666664</v>
      </c>
      <c r="R647" s="42">
        <v>423.75619999999998</v>
      </c>
      <c r="S647" s="42">
        <v>424.52</v>
      </c>
      <c r="T647" s="42">
        <v>425.31</v>
      </c>
      <c r="U647" s="42">
        <v>420.58</v>
      </c>
      <c r="V647" s="42">
        <v>424.01</v>
      </c>
      <c r="W647" s="42">
        <v>14861300</v>
      </c>
      <c r="X647" s="42">
        <f>('Pivottable ẨN'!$W647-MSFT!$O$4)/MSFT!$O$8</f>
        <v>-1.0823759476203871</v>
      </c>
      <c r="Y647" s="43">
        <v>45449.291666666664</v>
      </c>
      <c r="Z647" s="42">
        <v>120.9777</v>
      </c>
      <c r="AA647" s="42">
        <v>120.998</v>
      </c>
      <c r="AB647" s="42">
        <v>125.587</v>
      </c>
      <c r="AC647" s="42">
        <v>118.32</v>
      </c>
      <c r="AD647" s="42">
        <v>124.048</v>
      </c>
      <c r="AE647" s="42">
        <f>('Pivottable ẨN'!$AF647-NVDA!$O$4)/NVDA!$O$8</f>
        <v>1.1497142197403796</v>
      </c>
      <c r="AF647" s="42">
        <v>664696000</v>
      </c>
      <c r="AG647" s="43">
        <v>45449.291666666664</v>
      </c>
      <c r="AH647" s="42">
        <v>17.446000000000002</v>
      </c>
      <c r="AI647" s="42">
        <v>17.446000000000002</v>
      </c>
      <c r="AJ647" s="42">
        <v>17.498000000000001</v>
      </c>
      <c r="AK647" s="42">
        <v>17.329999999999998</v>
      </c>
      <c r="AL647" s="42">
        <v>17.329999999999998</v>
      </c>
      <c r="AM647" s="42">
        <f>('Pivottable ẨN'!$AN647-SONY!$O$4)/SONY!$O$8</f>
        <v>-0.49578978323959</v>
      </c>
      <c r="AN647" s="42">
        <v>3188000</v>
      </c>
    </row>
    <row r="648" spans="1:40">
      <c r="A648" s="92">
        <v>45329.291666666664</v>
      </c>
      <c r="B648" s="40">
        <v>188.48660000000001</v>
      </c>
      <c r="C648" s="40">
        <v>189.41</v>
      </c>
      <c r="D648" s="40">
        <v>191.05</v>
      </c>
      <c r="E648" s="40">
        <v>188.61</v>
      </c>
      <c r="F648" s="40">
        <v>190.64</v>
      </c>
      <c r="G648" s="40">
        <v>53439000</v>
      </c>
      <c r="H648" s="40">
        <f>('Pivottable ẨN'!$G648-AAPL!$O$4)/AAPL!$O$8</f>
        <v>-0.72776079209364719</v>
      </c>
      <c r="I648" s="41">
        <v>45329.291666666664</v>
      </c>
      <c r="J648" s="40">
        <v>42.3384</v>
      </c>
      <c r="K648" s="40">
        <v>42.78</v>
      </c>
      <c r="L648" s="40">
        <v>43.1</v>
      </c>
      <c r="M648" s="40">
        <v>42.55</v>
      </c>
      <c r="N648" s="40">
        <v>42.89</v>
      </c>
      <c r="O648" s="40">
        <f>('Pivottable ẨN'!$P648-INTC!$O$4)/INTC!$O$8</f>
        <v>-0.20838931392012597</v>
      </c>
      <c r="P648" s="40">
        <v>34269200</v>
      </c>
      <c r="Q648" s="41">
        <v>45329.291666666664</v>
      </c>
      <c r="R648" s="40">
        <v>411.79939999999999</v>
      </c>
      <c r="S648" s="40">
        <v>414.05</v>
      </c>
      <c r="T648" s="40">
        <v>414.3</v>
      </c>
      <c r="U648" s="40">
        <v>407.4</v>
      </c>
      <c r="V648" s="40">
        <v>407.44</v>
      </c>
      <c r="W648" s="40">
        <v>22340500</v>
      </c>
      <c r="X648" s="40">
        <f>('Pivottable ẨN'!$W648-MSFT!$O$4)/MSFT!$O$8</f>
        <v>-0.49412771425750018</v>
      </c>
      <c r="Y648" s="41">
        <v>45329.291666666664</v>
      </c>
      <c r="Z648" s="40">
        <v>70.084000000000003</v>
      </c>
      <c r="AA648" s="40">
        <v>70.099000000000004</v>
      </c>
      <c r="AB648" s="40">
        <v>70.22</v>
      </c>
      <c r="AC648" s="40">
        <v>67.599999999999994</v>
      </c>
      <c r="AD648" s="40">
        <v>68.319000000000003</v>
      </c>
      <c r="AE648" s="40">
        <f>('Pivottable ẨN'!$AF648-NVDA!$O$4)/NVDA!$O$8</f>
        <v>0.24241462662718397</v>
      </c>
      <c r="AF648" s="40">
        <v>495575000</v>
      </c>
      <c r="AG648" s="41">
        <v>45329.291666666664</v>
      </c>
      <c r="AH648" s="40">
        <v>19.387599999999999</v>
      </c>
      <c r="AI648" s="40">
        <v>19.452000000000002</v>
      </c>
      <c r="AJ648" s="40">
        <v>19.533999999999999</v>
      </c>
      <c r="AK648" s="40">
        <v>19.391999999999999</v>
      </c>
      <c r="AL648" s="40">
        <v>19.452000000000002</v>
      </c>
      <c r="AM648" s="40">
        <f>('Pivottable ẨN'!$AN648-SONY!$O$4)/SONY!$O$8</f>
        <v>-0.59603310169295798</v>
      </c>
      <c r="AN648" s="40">
        <v>2948500</v>
      </c>
    </row>
    <row r="649" spans="1:40">
      <c r="A649" s="93">
        <v>45296.291666666664</v>
      </c>
      <c r="B649" s="42">
        <v>180.29669999999999</v>
      </c>
      <c r="C649" s="42">
        <v>181.18</v>
      </c>
      <c r="D649" s="42">
        <v>182.76</v>
      </c>
      <c r="E649" s="42">
        <v>180.17</v>
      </c>
      <c r="F649" s="42">
        <v>181.99</v>
      </c>
      <c r="G649" s="42">
        <v>62303300</v>
      </c>
      <c r="H649" s="42">
        <f>('Pivottable ẨN'!$G649-AAPL!$O$4)/AAPL!$O$8</f>
        <v>-0.5607258000433516</v>
      </c>
      <c r="I649" s="43">
        <v>45296.291666666664</v>
      </c>
      <c r="J649" s="42">
        <v>46.270299999999999</v>
      </c>
      <c r="K649" s="42">
        <v>46.89</v>
      </c>
      <c r="L649" s="42">
        <v>47.83</v>
      </c>
      <c r="M649" s="42">
        <v>46.64</v>
      </c>
      <c r="N649" s="42">
        <v>47.03</v>
      </c>
      <c r="O649" s="42">
        <f>('Pivottable ẨN'!$P649-INTC!$O$4)/INTC!$O$8</f>
        <v>-0.20573345419870503</v>
      </c>
      <c r="P649" s="42">
        <v>34332100</v>
      </c>
      <c r="Q649" s="43">
        <v>45296.291666666664</v>
      </c>
      <c r="R649" s="42">
        <v>365.75099999999998</v>
      </c>
      <c r="S649" s="42">
        <v>367.75</v>
      </c>
      <c r="T649" s="42">
        <v>372.06</v>
      </c>
      <c r="U649" s="42">
        <v>366.5</v>
      </c>
      <c r="V649" s="42">
        <v>368.97</v>
      </c>
      <c r="W649" s="42">
        <v>20987000</v>
      </c>
      <c r="X649" s="42">
        <f>('Pivottable ẨN'!$W649-MSFT!$O$4)/MSFT!$O$8</f>
        <v>-0.60058214572833502</v>
      </c>
      <c r="Y649" s="43">
        <v>45296.291666666664</v>
      </c>
      <c r="Z649" s="42">
        <v>49.086500000000001</v>
      </c>
      <c r="AA649" s="42">
        <v>49.097000000000001</v>
      </c>
      <c r="AB649" s="42">
        <v>49.546999999999997</v>
      </c>
      <c r="AC649" s="42">
        <v>48.305999999999997</v>
      </c>
      <c r="AD649" s="42">
        <v>48.462000000000003</v>
      </c>
      <c r="AE649" s="42">
        <f>('Pivottable ẨN'!$AF649-NVDA!$O$4)/NVDA!$O$8</f>
        <v>-0.18964455012179646</v>
      </c>
      <c r="AF649" s="42">
        <v>415039000</v>
      </c>
      <c r="AG649" s="43">
        <v>45296.291666666664</v>
      </c>
      <c r="AH649" s="42">
        <v>18.183599999999998</v>
      </c>
      <c r="AI649" s="42">
        <v>18.244</v>
      </c>
      <c r="AJ649" s="42">
        <v>18.46</v>
      </c>
      <c r="AK649" s="42">
        <v>18.166</v>
      </c>
      <c r="AL649" s="42">
        <v>18.190000000000001</v>
      </c>
      <c r="AM649" s="42">
        <f>('Pivottable ẨN'!$AN649-SONY!$O$4)/SONY!$O$8</f>
        <v>-0.31832353261650848</v>
      </c>
      <c r="AN649" s="42">
        <v>3612000</v>
      </c>
    </row>
    <row r="650" spans="1:40">
      <c r="A650" s="92">
        <v>44138.291666666664</v>
      </c>
      <c r="B650" s="40">
        <v>107.8083</v>
      </c>
      <c r="C650" s="40">
        <v>110.44</v>
      </c>
      <c r="D650" s="40">
        <v>111.49</v>
      </c>
      <c r="E650" s="40">
        <v>108.73</v>
      </c>
      <c r="F650" s="40">
        <v>109.66</v>
      </c>
      <c r="G650" s="40">
        <v>107624400</v>
      </c>
      <c r="H650" s="40">
        <f>('Pivottable ẨN'!$G650-AAPL!$O$4)/AAPL!$O$8</f>
        <v>0.2932851853938126</v>
      </c>
      <c r="I650" s="41">
        <v>44138.291666666664</v>
      </c>
      <c r="J650" s="40">
        <v>40.252800000000001</v>
      </c>
      <c r="K650" s="40">
        <v>44.85</v>
      </c>
      <c r="L650" s="40">
        <v>45.46</v>
      </c>
      <c r="M650" s="40">
        <v>44.7</v>
      </c>
      <c r="N650" s="40">
        <v>44.73</v>
      </c>
      <c r="O650" s="40">
        <f>('Pivottable ẨN'!$P650-INTC!$O$4)/INTC!$O$8</f>
        <v>-0.20499876486400354</v>
      </c>
      <c r="P650" s="40">
        <v>34349500</v>
      </c>
      <c r="Q650" s="41">
        <v>44138.291666666664</v>
      </c>
      <c r="R650" s="40">
        <v>199.41630000000001</v>
      </c>
      <c r="S650" s="40">
        <v>206.43</v>
      </c>
      <c r="T650" s="40">
        <v>208.12</v>
      </c>
      <c r="U650" s="40">
        <v>203.12</v>
      </c>
      <c r="V650" s="40">
        <v>203.89</v>
      </c>
      <c r="W650" s="40">
        <v>27512000</v>
      </c>
      <c r="X650" s="40">
        <f>('Pivottable ẨN'!$W650-MSFT!$O$4)/MSFT!$O$8</f>
        <v>-8.7382910155969259E-2</v>
      </c>
      <c r="Y650" s="41">
        <v>44138.291666666664</v>
      </c>
      <c r="Z650" s="40">
        <v>12.983599999999999</v>
      </c>
      <c r="AA650" s="40">
        <v>13.019500000000001</v>
      </c>
      <c r="AB650" s="40">
        <v>13.105</v>
      </c>
      <c r="AC650" s="40">
        <v>12.6027</v>
      </c>
      <c r="AD650" s="40">
        <v>12.708500000000001</v>
      </c>
      <c r="AE650" s="40">
        <f>('Pivottable ẨN'!$AF650-NVDA!$O$4)/NVDA!$O$8</f>
        <v>-0.95219122892287089</v>
      </c>
      <c r="AF650" s="40">
        <v>272900000</v>
      </c>
      <c r="AG650" s="41">
        <v>44138.291666666664</v>
      </c>
      <c r="AH650" s="40">
        <v>16.5261</v>
      </c>
      <c r="AI650" s="40">
        <v>17.282</v>
      </c>
      <c r="AJ650" s="40">
        <v>17.45</v>
      </c>
      <c r="AK650" s="40">
        <v>17.2</v>
      </c>
      <c r="AL650" s="40">
        <v>17.2</v>
      </c>
      <c r="AM650" s="40">
        <f>('Pivottable ẨN'!$AN650-SONY!$O$4)/SONY!$O$8</f>
        <v>0.38693739261908683</v>
      </c>
      <c r="AN650" s="40">
        <v>5297000</v>
      </c>
    </row>
    <row r="651" spans="1:40">
      <c r="A651" s="93">
        <v>44235.291666666664</v>
      </c>
      <c r="B651" s="42">
        <v>134.07820000000001</v>
      </c>
      <c r="C651" s="42">
        <v>136.91</v>
      </c>
      <c r="D651" s="42">
        <v>136.96</v>
      </c>
      <c r="E651" s="42">
        <v>134.91999999999999</v>
      </c>
      <c r="F651" s="42">
        <v>136.03</v>
      </c>
      <c r="G651" s="42">
        <v>71297200</v>
      </c>
      <c r="H651" s="42">
        <f>('Pivottable ẨN'!$G651-AAPL!$O$4)/AAPL!$O$8</f>
        <v>-0.3912486822787053</v>
      </c>
      <c r="I651" s="43">
        <v>44235.291666666664</v>
      </c>
      <c r="J651" s="42">
        <v>53.806800000000003</v>
      </c>
      <c r="K651" s="42">
        <v>59.16</v>
      </c>
      <c r="L651" s="42">
        <v>59.22</v>
      </c>
      <c r="M651" s="42">
        <v>57.95</v>
      </c>
      <c r="N651" s="42">
        <v>58.38</v>
      </c>
      <c r="O651" s="42">
        <f>('Pivottable ẨN'!$P651-INTC!$O$4)/INTC!$O$8</f>
        <v>-0.20462719784415448</v>
      </c>
      <c r="P651" s="42">
        <v>34358300</v>
      </c>
      <c r="Q651" s="43">
        <v>44235.291666666664</v>
      </c>
      <c r="R651" s="42">
        <v>234.845</v>
      </c>
      <c r="S651" s="42">
        <v>242.47</v>
      </c>
      <c r="T651" s="42">
        <v>243.68</v>
      </c>
      <c r="U651" s="42">
        <v>240.81</v>
      </c>
      <c r="V651" s="42">
        <v>243.15</v>
      </c>
      <c r="W651" s="42">
        <v>22211900</v>
      </c>
      <c r="X651" s="42">
        <f>('Pivottable ẨN'!$W651-MSFT!$O$4)/MSFT!$O$8</f>
        <v>-0.50424226164364672</v>
      </c>
      <c r="Y651" s="43">
        <v>44235.291666666664</v>
      </c>
      <c r="Z651" s="42">
        <v>14.4032</v>
      </c>
      <c r="AA651" s="42">
        <v>14.438800000000001</v>
      </c>
      <c r="AB651" s="42">
        <v>14.473800000000001</v>
      </c>
      <c r="AC651" s="42">
        <v>13.7273</v>
      </c>
      <c r="AD651" s="42">
        <v>13.7273</v>
      </c>
      <c r="AE651" s="42">
        <f>('Pivottable ẨN'!$AF651-NVDA!$O$4)/NVDA!$O$8</f>
        <v>-8.4575028707413055E-2</v>
      </c>
      <c r="AF651" s="42">
        <v>434624000</v>
      </c>
      <c r="AG651" s="43">
        <v>44235.291666666664</v>
      </c>
      <c r="AH651" s="42">
        <v>22.1126</v>
      </c>
      <c r="AI651" s="42">
        <v>23.123999999999999</v>
      </c>
      <c r="AJ651" s="42">
        <v>23.128</v>
      </c>
      <c r="AK651" s="42">
        <v>22.872</v>
      </c>
      <c r="AL651" s="42">
        <v>22.872</v>
      </c>
      <c r="AM651" s="42">
        <f>('Pivottable ẨN'!$AN651-SONY!$O$4)/SONY!$O$8</f>
        <v>0.40451659669024115</v>
      </c>
      <c r="AN651" s="42">
        <v>5339000</v>
      </c>
    </row>
    <row r="652" spans="1:40">
      <c r="A652" s="92">
        <v>44277.291666666664</v>
      </c>
      <c r="B652" s="40">
        <v>120.8378</v>
      </c>
      <c r="C652" s="40">
        <v>123.39</v>
      </c>
      <c r="D652" s="40">
        <v>123.87</v>
      </c>
      <c r="E652" s="40">
        <v>120.26</v>
      </c>
      <c r="F652" s="40">
        <v>120.33</v>
      </c>
      <c r="G652" s="40">
        <v>111912300</v>
      </c>
      <c r="H652" s="40">
        <f>('Pivottable ẨN'!$G652-AAPL!$O$4)/AAPL!$O$8</f>
        <v>0.37408449751236261</v>
      </c>
      <c r="I652" s="41">
        <v>44277.291666666664</v>
      </c>
      <c r="J652" s="40">
        <v>59.691299999999998</v>
      </c>
      <c r="K652" s="40">
        <v>65.63</v>
      </c>
      <c r="L652" s="40">
        <v>66.38</v>
      </c>
      <c r="M652" s="40">
        <v>64.56</v>
      </c>
      <c r="N652" s="40">
        <v>64.819999999999993</v>
      </c>
      <c r="O652" s="40">
        <f>('Pivottable ẨN'!$P652-INTC!$O$4)/INTC!$O$8</f>
        <v>-0.20370672499952847</v>
      </c>
      <c r="P652" s="40">
        <v>34380100</v>
      </c>
      <c r="Q652" s="41">
        <v>44277.291666666664</v>
      </c>
      <c r="R652" s="40">
        <v>229.09530000000001</v>
      </c>
      <c r="S652" s="40">
        <v>235.99</v>
      </c>
      <c r="T652" s="40">
        <v>236.9</v>
      </c>
      <c r="U652" s="40">
        <v>230.14</v>
      </c>
      <c r="V652" s="40">
        <v>230.27</v>
      </c>
      <c r="W652" s="40">
        <v>30127000</v>
      </c>
      <c r="X652" s="40">
        <f>('Pivottable ẨN'!$W652-MSFT!$O$4)/MSFT!$O$8</f>
        <v>0.11829004019218958</v>
      </c>
      <c r="Y652" s="41">
        <v>44277.291666666664</v>
      </c>
      <c r="Z652" s="40">
        <v>13.158300000000001</v>
      </c>
      <c r="AA652" s="40">
        <v>13.186199999999999</v>
      </c>
      <c r="AB652" s="40">
        <v>13.394500000000001</v>
      </c>
      <c r="AC652" s="40">
        <v>12.906700000000001</v>
      </c>
      <c r="AD652" s="40">
        <v>12.912800000000001</v>
      </c>
      <c r="AE652" s="40">
        <f>('Pivottable ẨN'!$AF652-NVDA!$O$4)/NVDA!$O$8</f>
        <v>-0.81858635982387651</v>
      </c>
      <c r="AF652" s="40">
        <v>297804000</v>
      </c>
      <c r="AG652" s="41">
        <v>44277.291666666664</v>
      </c>
      <c r="AH652" s="40">
        <v>20.443000000000001</v>
      </c>
      <c r="AI652" s="40">
        <v>21.378</v>
      </c>
      <c r="AJ652" s="40">
        <v>21.484000000000002</v>
      </c>
      <c r="AK652" s="40">
        <v>21.102</v>
      </c>
      <c r="AL652" s="40">
        <v>21.2</v>
      </c>
      <c r="AM652" s="40">
        <f>('Pivottable ẨN'!$AN652-SONY!$O$4)/SONY!$O$8</f>
        <v>2.5272054882821235</v>
      </c>
      <c r="AN652" s="40">
        <v>10410500</v>
      </c>
    </row>
    <row r="653" spans="1:40">
      <c r="A653" s="93">
        <v>44872.291666666664</v>
      </c>
      <c r="B653" s="42">
        <v>137.4743</v>
      </c>
      <c r="C653" s="42">
        <v>138.91999999999999</v>
      </c>
      <c r="D653" s="42">
        <v>139.15</v>
      </c>
      <c r="E653" s="42">
        <v>135.66999999999999</v>
      </c>
      <c r="F653" s="42">
        <v>137.11000000000001</v>
      </c>
      <c r="G653" s="42">
        <v>83374600</v>
      </c>
      <c r="H653" s="42">
        <f>('Pivottable ẨN'!$G653-AAPL!$O$4)/AAPL!$O$8</f>
        <v>-0.16366743920387244</v>
      </c>
      <c r="I653" s="43">
        <v>44872.291666666664</v>
      </c>
      <c r="J653" s="42">
        <v>27.395099999999999</v>
      </c>
      <c r="K653" s="42">
        <v>28.41</v>
      </c>
      <c r="L653" s="42">
        <v>28.47</v>
      </c>
      <c r="M653" s="42">
        <v>27.89</v>
      </c>
      <c r="N653" s="42">
        <v>28.36</v>
      </c>
      <c r="O653" s="42">
        <f>('Pivottable ẨN'!$P653-INTC!$O$4)/INTC!$O$8</f>
        <v>-0.20329715680719487</v>
      </c>
      <c r="P653" s="42">
        <v>34389800</v>
      </c>
      <c r="Q653" s="43">
        <v>44872.291666666664</v>
      </c>
      <c r="R653" s="42">
        <v>224.00819999999999</v>
      </c>
      <c r="S653" s="42">
        <v>227.87</v>
      </c>
      <c r="T653" s="42">
        <v>228.41</v>
      </c>
      <c r="U653" s="42">
        <v>221.28</v>
      </c>
      <c r="V653" s="42">
        <v>221.99</v>
      </c>
      <c r="W653" s="42">
        <v>33498000</v>
      </c>
      <c r="X653" s="42">
        <f>('Pivottable ẨN'!$W653-MSFT!$O$4)/MSFT!$O$8</f>
        <v>0.3834233157652846</v>
      </c>
      <c r="Y653" s="43">
        <v>44872.291666666664</v>
      </c>
      <c r="Z653" s="42">
        <v>14.2879</v>
      </c>
      <c r="AA653" s="42">
        <v>14.301</v>
      </c>
      <c r="AB653" s="42">
        <v>14.412000000000001</v>
      </c>
      <c r="AC653" s="42">
        <v>13.954000000000001</v>
      </c>
      <c r="AD653" s="42">
        <v>14.228</v>
      </c>
      <c r="AE653" s="42">
        <f>('Pivottable ẨN'!$AF653-NVDA!$O$4)/NVDA!$O$8</f>
        <v>-0.21635050251397417</v>
      </c>
      <c r="AF653" s="42">
        <v>410061000</v>
      </c>
      <c r="AG653" s="43">
        <v>44872.291666666664</v>
      </c>
      <c r="AH653" s="42">
        <v>14.7539</v>
      </c>
      <c r="AI653" s="42">
        <v>15.1</v>
      </c>
      <c r="AJ653" s="42">
        <v>15.1</v>
      </c>
      <c r="AK653" s="42">
        <v>14.882</v>
      </c>
      <c r="AL653" s="42">
        <v>14.92</v>
      </c>
      <c r="AM653" s="42">
        <f>('Pivottable ẨN'!$AN653-SONY!$O$4)/SONY!$O$8</f>
        <v>2.0559153981840343</v>
      </c>
      <c r="AN653" s="42">
        <v>9284500</v>
      </c>
    </row>
    <row r="654" spans="1:40">
      <c r="A654" s="92">
        <v>44635.291666666664</v>
      </c>
      <c r="B654" s="40">
        <v>152.78479999999999</v>
      </c>
      <c r="C654" s="40">
        <v>155.09</v>
      </c>
      <c r="D654" s="40">
        <v>155.57</v>
      </c>
      <c r="E654" s="40">
        <v>150.38</v>
      </c>
      <c r="F654" s="40">
        <v>150.9</v>
      </c>
      <c r="G654" s="40">
        <v>92964300</v>
      </c>
      <c r="H654" s="40">
        <f>('Pivottable ẨN'!$G654-AAPL!$O$4)/AAPL!$O$8</f>
        <v>1.7036673164246906E-2</v>
      </c>
      <c r="I654" s="41">
        <v>44635.291666666664</v>
      </c>
      <c r="J654" s="40">
        <v>41.876399999999997</v>
      </c>
      <c r="K654" s="40">
        <v>44.81</v>
      </c>
      <c r="L654" s="40">
        <v>44.9</v>
      </c>
      <c r="M654" s="40">
        <v>44.07</v>
      </c>
      <c r="N654" s="40">
        <v>44.5</v>
      </c>
      <c r="O654" s="40">
        <f>('Pivottable ẨN'!$P654-INTC!$O$4)/INTC!$O$8</f>
        <v>-0.20080174648070875</v>
      </c>
      <c r="P654" s="40">
        <v>34448900</v>
      </c>
      <c r="Q654" s="41">
        <v>44635.291666666664</v>
      </c>
      <c r="R654" s="40">
        <v>281.03120000000001</v>
      </c>
      <c r="S654" s="40">
        <v>287.14999999999998</v>
      </c>
      <c r="T654" s="40">
        <v>287.82</v>
      </c>
      <c r="U654" s="40">
        <v>278.73</v>
      </c>
      <c r="V654" s="40">
        <v>280.35000000000002</v>
      </c>
      <c r="W654" s="40">
        <v>34245100</v>
      </c>
      <c r="X654" s="40">
        <f>('Pivottable ẨN'!$W654-MSFT!$O$4)/MSFT!$O$8</f>
        <v>0.44218364509802244</v>
      </c>
      <c r="Y654" s="41">
        <v>44635.291666666664</v>
      </c>
      <c r="Z654" s="40">
        <v>22.940300000000001</v>
      </c>
      <c r="AA654" s="40">
        <v>22.972999999999999</v>
      </c>
      <c r="AB654" s="40">
        <v>23.038</v>
      </c>
      <c r="AC654" s="40">
        <v>21.321999999999999</v>
      </c>
      <c r="AD654" s="40">
        <v>21.518000000000001</v>
      </c>
      <c r="AE654" s="40">
        <f>('Pivottable ẨN'!$AF654-NVDA!$O$4)/NVDA!$O$8</f>
        <v>0.22321402325000356</v>
      </c>
      <c r="AF654" s="40">
        <v>491996000</v>
      </c>
      <c r="AG654" s="41">
        <v>44635.291666666664</v>
      </c>
      <c r="AH654" s="40">
        <v>18.8537</v>
      </c>
      <c r="AI654" s="40">
        <v>19.62</v>
      </c>
      <c r="AJ654" s="40">
        <v>19.664000000000001</v>
      </c>
      <c r="AK654" s="40">
        <v>19.321999999999999</v>
      </c>
      <c r="AL654" s="40">
        <v>19.399999999999999</v>
      </c>
      <c r="AM654" s="40">
        <f>('Pivottable ẨN'!$AN654-SONY!$O$4)/SONY!$O$8</f>
        <v>-0.10109479659438741</v>
      </c>
      <c r="AN654" s="40">
        <v>4131000</v>
      </c>
    </row>
    <row r="655" spans="1:40">
      <c r="A655" s="93">
        <v>43886.291666666664</v>
      </c>
      <c r="B655" s="42">
        <v>69.987799999999993</v>
      </c>
      <c r="C655" s="42">
        <v>72.02</v>
      </c>
      <c r="D655" s="42">
        <v>75.632499999999993</v>
      </c>
      <c r="E655" s="42">
        <v>71.532499999999999</v>
      </c>
      <c r="F655" s="42">
        <v>75.237499999999997</v>
      </c>
      <c r="G655" s="42">
        <v>230673600</v>
      </c>
      <c r="H655" s="42">
        <f>('Pivottable ẨN'!$G655-AAPL!$O$4)/AAPL!$O$8</f>
        <v>2.6119704897940745</v>
      </c>
      <c r="I655" s="43">
        <v>43886.291666666664</v>
      </c>
      <c r="J655" s="42">
        <v>52.946800000000003</v>
      </c>
      <c r="K655" s="42">
        <v>59.73</v>
      </c>
      <c r="L655" s="42">
        <v>62.28</v>
      </c>
      <c r="M655" s="42">
        <v>59.46</v>
      </c>
      <c r="N655" s="42">
        <v>61.99</v>
      </c>
      <c r="O655" s="42">
        <f>('Pivottable ẨN'!$P655-INTC!$O$4)/INTC!$O$8</f>
        <v>-0.19882568551151161</v>
      </c>
      <c r="P655" s="42">
        <v>34495700</v>
      </c>
      <c r="Q655" s="43">
        <v>43886.291666666664</v>
      </c>
      <c r="R655" s="42">
        <v>161.51820000000001</v>
      </c>
      <c r="S655" s="42">
        <v>168.07</v>
      </c>
      <c r="T655" s="42">
        <v>174.84</v>
      </c>
      <c r="U655" s="42">
        <v>167.65</v>
      </c>
      <c r="V655" s="42">
        <v>174.2</v>
      </c>
      <c r="W655" s="42">
        <v>68073300</v>
      </c>
      <c r="X655" s="42">
        <f>('Pivottable ẨN'!$W655-MSFT!$O$4)/MSFT!$O$8</f>
        <v>3.1028129754871574</v>
      </c>
      <c r="Y655" s="43">
        <v>43886.291666666664</v>
      </c>
      <c r="Z655" s="42">
        <v>6.5243000000000002</v>
      </c>
      <c r="AA655" s="42">
        <v>6.5511999999999997</v>
      </c>
      <c r="AB655" s="42">
        <v>6.9696999999999996</v>
      </c>
      <c r="AC655" s="42">
        <v>6.4489999999999998</v>
      </c>
      <c r="AD655" s="42">
        <v>6.9074999999999998</v>
      </c>
      <c r="AE655" s="42">
        <f>('Pivottable ẨN'!$AF655-NVDA!$O$4)/NVDA!$O$8</f>
        <v>3.2462763320069623</v>
      </c>
      <c r="AF655" s="42">
        <v>1055496000</v>
      </c>
      <c r="AG655" s="43">
        <v>43886.291666666664</v>
      </c>
      <c r="AH655" s="42">
        <v>12.076599999999999</v>
      </c>
      <c r="AI655" s="42">
        <v>12.715999999999999</v>
      </c>
      <c r="AJ655" s="42">
        <v>13.1</v>
      </c>
      <c r="AK655" s="42">
        <v>12.625999999999999</v>
      </c>
      <c r="AL655" s="42">
        <v>13.05</v>
      </c>
      <c r="AM655" s="42">
        <f>('Pivottable ẨN'!$AN655-SONY!$O$4)/SONY!$O$8</f>
        <v>2.8291911010758812</v>
      </c>
      <c r="AN655" s="42">
        <v>11132000</v>
      </c>
    </row>
    <row r="656" spans="1:40">
      <c r="A656" s="92">
        <v>44064.291666666664</v>
      </c>
      <c r="B656" s="40">
        <v>121.4064</v>
      </c>
      <c r="C656" s="40">
        <v>124.37</v>
      </c>
      <c r="D656" s="40">
        <v>124.86750000000001</v>
      </c>
      <c r="E656" s="40">
        <v>119.25</v>
      </c>
      <c r="F656" s="40">
        <v>119.2625</v>
      </c>
      <c r="G656" s="40">
        <v>338054800</v>
      </c>
      <c r="H656" s="40">
        <f>('Pivottable ẨN'!$G656-AAPL!$O$4)/AAPL!$O$8</f>
        <v>4.6354148552094152</v>
      </c>
      <c r="I656" s="41">
        <v>44064.291666666664</v>
      </c>
      <c r="J656" s="40">
        <v>44.228700000000003</v>
      </c>
      <c r="K656" s="40">
        <v>49.28</v>
      </c>
      <c r="L656" s="40">
        <v>49.31</v>
      </c>
      <c r="M656" s="40">
        <v>48.65</v>
      </c>
      <c r="N656" s="40">
        <v>49.02</v>
      </c>
      <c r="O656" s="40">
        <f>('Pivottable ẨN'!$P656-INTC!$O$4)/INTC!$O$8</f>
        <v>-0.19351396606866975</v>
      </c>
      <c r="P656" s="40">
        <v>34621500</v>
      </c>
      <c r="Q656" s="41">
        <v>44064.291666666664</v>
      </c>
      <c r="R656" s="40">
        <v>205.7824</v>
      </c>
      <c r="S656" s="40">
        <v>213.02</v>
      </c>
      <c r="T656" s="40">
        <v>216.25</v>
      </c>
      <c r="U656" s="40">
        <v>212.85</v>
      </c>
      <c r="V656" s="40">
        <v>213.86</v>
      </c>
      <c r="W656" s="40">
        <v>36249300</v>
      </c>
      <c r="X656" s="40">
        <f>('Pivottable ẨN'!$W656-MSFT!$O$4)/MSFT!$O$8</f>
        <v>0.59981642792317724</v>
      </c>
      <c r="Y656" s="41">
        <v>44064.291666666664</v>
      </c>
      <c r="Z656" s="40">
        <v>12.6447</v>
      </c>
      <c r="AA656" s="40">
        <v>12.6835</v>
      </c>
      <c r="AB656" s="40">
        <v>12.8088</v>
      </c>
      <c r="AC656" s="40">
        <v>12.1952</v>
      </c>
      <c r="AD656" s="40">
        <v>12.201700000000001</v>
      </c>
      <c r="AE656" s="40">
        <f>('Pivottable ẨN'!$AF656-NVDA!$O$4)/NVDA!$O$8</f>
        <v>2.9478434835392924</v>
      </c>
      <c r="AF656" s="40">
        <v>999868000</v>
      </c>
      <c r="AG656" s="41">
        <v>44064.291666666664</v>
      </c>
      <c r="AH656" s="40">
        <v>15.0146</v>
      </c>
      <c r="AI656" s="40">
        <v>15.75</v>
      </c>
      <c r="AJ656" s="40">
        <v>15.786</v>
      </c>
      <c r="AK656" s="40">
        <v>15.64</v>
      </c>
      <c r="AL656" s="40">
        <v>15.7</v>
      </c>
      <c r="AM656" s="40">
        <f>('Pivottable ẨN'!$AN656-SONY!$O$4)/SONY!$O$8</f>
        <v>0.96788823192294815</v>
      </c>
      <c r="AN656" s="40">
        <v>6685000</v>
      </c>
    </row>
    <row r="657" spans="1:40">
      <c r="A657" s="93">
        <v>44204.291666666664</v>
      </c>
      <c r="B657" s="42">
        <v>129.12569999999999</v>
      </c>
      <c r="C657" s="42">
        <v>132.05000000000001</v>
      </c>
      <c r="D657" s="42">
        <v>132.63</v>
      </c>
      <c r="E657" s="42">
        <v>130.22999999999999</v>
      </c>
      <c r="F657" s="42">
        <v>132.43</v>
      </c>
      <c r="G657" s="42">
        <v>105158200</v>
      </c>
      <c r="H657" s="42">
        <f>('Pivottable ẨN'!$G657-AAPL!$O$4)/AAPL!$O$8</f>
        <v>0.24681319128322982</v>
      </c>
      <c r="I657" s="43">
        <v>44204.291666666664</v>
      </c>
      <c r="J657" s="42">
        <v>46.692900000000002</v>
      </c>
      <c r="K657" s="42">
        <v>51.65</v>
      </c>
      <c r="L657" s="42">
        <v>52.53</v>
      </c>
      <c r="M657" s="42">
        <v>51.27</v>
      </c>
      <c r="N657" s="42">
        <v>52.45</v>
      </c>
      <c r="O657" s="42">
        <f>('Pivottable ẨN'!$P657-INTC!$O$4)/INTC!$O$8</f>
        <v>-0.19334929432123665</v>
      </c>
      <c r="P657" s="42">
        <v>34625400</v>
      </c>
      <c r="Q657" s="43">
        <v>44204.291666666664</v>
      </c>
      <c r="R657" s="42">
        <v>212.71360000000001</v>
      </c>
      <c r="S657" s="42">
        <v>219.62</v>
      </c>
      <c r="T657" s="42">
        <v>220.58</v>
      </c>
      <c r="U657" s="42">
        <v>217.03</v>
      </c>
      <c r="V657" s="42">
        <v>218.68</v>
      </c>
      <c r="W657" s="42">
        <v>22956200</v>
      </c>
      <c r="X657" s="42">
        <f>('Pivottable ẨN'!$W657-MSFT!$O$4)/MSFT!$O$8</f>
        <v>-0.44570215573766792</v>
      </c>
      <c r="Y657" s="43">
        <v>44204.291666666664</v>
      </c>
      <c r="Z657" s="42">
        <v>13.2441</v>
      </c>
      <c r="AA657" s="42">
        <v>13.2767</v>
      </c>
      <c r="AB657" s="42">
        <v>13.420999999999999</v>
      </c>
      <c r="AC657" s="42">
        <v>13.042</v>
      </c>
      <c r="AD657" s="42">
        <v>13.362500000000001</v>
      </c>
      <c r="AE657" s="42">
        <f>('Pivottable ẨN'!$AF657-NVDA!$O$4)/NVDA!$O$8</f>
        <v>-0.84689102129859117</v>
      </c>
      <c r="AF657" s="42">
        <v>292528000</v>
      </c>
      <c r="AG657" s="43">
        <v>44204.291666666664</v>
      </c>
      <c r="AH657" s="42">
        <v>19.888400000000001</v>
      </c>
      <c r="AI657" s="42">
        <v>20.797999999999998</v>
      </c>
      <c r="AJ657" s="42">
        <v>20.8</v>
      </c>
      <c r="AK657" s="42">
        <v>20.588000000000001</v>
      </c>
      <c r="AL657" s="42">
        <v>20.658000000000001</v>
      </c>
      <c r="AM657" s="42">
        <f>('Pivottable ẨN'!$AN657-SONY!$O$4)/SONY!$O$8</f>
        <v>1.1005693674123747</v>
      </c>
      <c r="AN657" s="42">
        <v>7002000</v>
      </c>
    </row>
    <row r="658" spans="1:40">
      <c r="A658" s="92">
        <v>45370.291666666664</v>
      </c>
      <c r="B658" s="40">
        <v>175.4452</v>
      </c>
      <c r="C658" s="40">
        <v>176.08</v>
      </c>
      <c r="D658" s="40">
        <v>176.61</v>
      </c>
      <c r="E658" s="40">
        <v>173.03</v>
      </c>
      <c r="F658" s="40">
        <v>174.34</v>
      </c>
      <c r="G658" s="40">
        <v>55215200</v>
      </c>
      <c r="H658" s="40">
        <f>('Pivottable ẨN'!$G658-AAPL!$O$4)/AAPL!$O$8</f>
        <v>-0.69429085618446829</v>
      </c>
      <c r="I658" s="41">
        <v>45370.291666666664</v>
      </c>
      <c r="J658" s="40">
        <v>41.615900000000003</v>
      </c>
      <c r="K658" s="40">
        <v>42.05</v>
      </c>
      <c r="L658" s="40">
        <v>42.29</v>
      </c>
      <c r="M658" s="40">
        <v>41.44</v>
      </c>
      <c r="N658" s="40">
        <v>42.25</v>
      </c>
      <c r="O658" s="40">
        <f>('Pivottable ẨN'!$P658-INTC!$O$4)/INTC!$O$8</f>
        <v>-0.19133945453205323</v>
      </c>
      <c r="P658" s="40">
        <v>34673000</v>
      </c>
      <c r="Q658" s="41">
        <v>45370.291666666664</v>
      </c>
      <c r="R658" s="40">
        <v>419.89440000000002</v>
      </c>
      <c r="S658" s="40">
        <v>421.41</v>
      </c>
      <c r="T658" s="40">
        <v>421.67</v>
      </c>
      <c r="U658" s="40">
        <v>415.55</v>
      </c>
      <c r="V658" s="40">
        <v>417.83</v>
      </c>
      <c r="W658" s="40">
        <v>19837900</v>
      </c>
      <c r="X658" s="40">
        <f>('Pivottable ẨN'!$W658-MSFT!$O$4)/MSFT!$O$8</f>
        <v>-0.69096026704576108</v>
      </c>
      <c r="Y658" s="41">
        <v>45370.291666666664</v>
      </c>
      <c r="Z658" s="40">
        <v>89.382999999999996</v>
      </c>
      <c r="AA658" s="40">
        <v>89.397999999999996</v>
      </c>
      <c r="AB658" s="40">
        <v>90.543999999999997</v>
      </c>
      <c r="AC658" s="40">
        <v>85.01</v>
      </c>
      <c r="AD658" s="40">
        <v>86.7</v>
      </c>
      <c r="AE658" s="40">
        <f>('Pivottable ẨN'!$AF658-NVDA!$O$4)/NVDA!$O$8</f>
        <v>1.189816066693278</v>
      </c>
      <c r="AF658" s="40">
        <v>672171000</v>
      </c>
      <c r="AG658" s="41">
        <v>45370.291666666664</v>
      </c>
      <c r="AH658" s="40">
        <v>17.741099999999999</v>
      </c>
      <c r="AI658" s="40">
        <v>17.8</v>
      </c>
      <c r="AJ658" s="40">
        <v>17.84</v>
      </c>
      <c r="AK658" s="40">
        <v>17.71</v>
      </c>
      <c r="AL658" s="40">
        <v>17.8</v>
      </c>
      <c r="AM658" s="40">
        <f>('Pivottable ẨN'!$AN658-SONY!$O$4)/SONY!$O$8</f>
        <v>-0.49034860102708988</v>
      </c>
      <c r="AN658" s="40">
        <v>3201000</v>
      </c>
    </row>
    <row r="659" spans="1:40">
      <c r="A659" s="93">
        <v>44281.291666666664</v>
      </c>
      <c r="B659" s="42">
        <v>118.7029</v>
      </c>
      <c r="C659" s="42">
        <v>121.21</v>
      </c>
      <c r="D659" s="42">
        <v>121.48</v>
      </c>
      <c r="E659" s="42">
        <v>118.92</v>
      </c>
      <c r="F659" s="42">
        <v>120.35</v>
      </c>
      <c r="G659" s="42">
        <v>94071200</v>
      </c>
      <c r="H659" s="42">
        <f>('Pivottable ẨN'!$G659-AAPL!$O$4)/AAPL!$O$8</f>
        <v>3.7894612618064157E-2</v>
      </c>
      <c r="I659" s="43">
        <v>44281.291666666664</v>
      </c>
      <c r="J659" s="42">
        <v>59.000100000000003</v>
      </c>
      <c r="K659" s="42">
        <v>64.87</v>
      </c>
      <c r="L659" s="42">
        <v>64.97</v>
      </c>
      <c r="M659" s="42">
        <v>61.77</v>
      </c>
      <c r="N659" s="42">
        <v>61.8</v>
      </c>
      <c r="O659" s="42">
        <f>('Pivottable ẨN'!$P659-INTC!$O$4)/INTC!$O$8</f>
        <v>-0.18995452291261591</v>
      </c>
      <c r="P659" s="42">
        <v>34705800</v>
      </c>
      <c r="Q659" s="43">
        <v>44281.291666666664</v>
      </c>
      <c r="R659" s="42">
        <v>229.57089999999999</v>
      </c>
      <c r="S659" s="42">
        <v>236.48</v>
      </c>
      <c r="T659" s="42">
        <v>236.71</v>
      </c>
      <c r="U659" s="42">
        <v>231.55</v>
      </c>
      <c r="V659" s="42">
        <v>231.55</v>
      </c>
      <c r="W659" s="42">
        <v>25479900</v>
      </c>
      <c r="X659" s="42">
        <f>('Pivottable ẨN'!$W659-MSFT!$O$4)/MSFT!$O$8</f>
        <v>-0.24721006212633009</v>
      </c>
      <c r="Y659" s="43">
        <v>44281.291666666664</v>
      </c>
      <c r="Z659" s="42">
        <v>12.811999999999999</v>
      </c>
      <c r="AA659" s="42">
        <v>12.8392</v>
      </c>
      <c r="AB659" s="42">
        <v>12.856199999999999</v>
      </c>
      <c r="AC659" s="42">
        <v>12.3735</v>
      </c>
      <c r="AD659" s="42">
        <v>12.554500000000001</v>
      </c>
      <c r="AE659" s="42">
        <f>('Pivottable ẨN'!$AF659-NVDA!$O$4)/NVDA!$O$8</f>
        <v>-0.46363002513604074</v>
      </c>
      <c r="AF659" s="42">
        <v>363968000</v>
      </c>
      <c r="AG659" s="43">
        <v>44281.291666666664</v>
      </c>
      <c r="AH659" s="42">
        <v>20.161899999999999</v>
      </c>
      <c r="AI659" s="42">
        <v>21.084</v>
      </c>
      <c r="AJ659" s="42">
        <v>21.1</v>
      </c>
      <c r="AK659" s="42">
        <v>20.82</v>
      </c>
      <c r="AL659" s="42">
        <v>20.832000000000001</v>
      </c>
      <c r="AM659" s="42">
        <f>('Pivottable ẨN'!$AN659-SONY!$O$4)/SONY!$O$8</f>
        <v>-0.10590815009006062</v>
      </c>
      <c r="AN659" s="42">
        <v>4119500</v>
      </c>
    </row>
    <row r="660" spans="1:40">
      <c r="A660" s="92">
        <v>44139.291666666664</v>
      </c>
      <c r="B660" s="40">
        <v>112.21080000000001</v>
      </c>
      <c r="C660" s="40">
        <v>114.95</v>
      </c>
      <c r="D660" s="40">
        <v>115.59</v>
      </c>
      <c r="E660" s="40">
        <v>112.35</v>
      </c>
      <c r="F660" s="40">
        <v>114.14</v>
      </c>
      <c r="G660" s="40">
        <v>138235500</v>
      </c>
      <c r="H660" s="40">
        <f>('Pivottable ẨN'!$G660-AAPL!$O$4)/AAPL!$O$8</f>
        <v>0.87010736482713569</v>
      </c>
      <c r="I660" s="41">
        <v>44139.291666666664</v>
      </c>
      <c r="J660" s="40">
        <v>41.015599999999999</v>
      </c>
      <c r="K660" s="40">
        <v>45.7</v>
      </c>
      <c r="L660" s="40">
        <v>46.15</v>
      </c>
      <c r="M660" s="40">
        <v>44.78</v>
      </c>
      <c r="N660" s="40">
        <v>45.11</v>
      </c>
      <c r="O660" s="40">
        <f>('Pivottable ẨN'!$P660-INTC!$O$4)/INTC!$O$8</f>
        <v>-0.18816424545334329</v>
      </c>
      <c r="P660" s="40">
        <v>34748200</v>
      </c>
      <c r="Q660" s="41">
        <v>44139.291666666664</v>
      </c>
      <c r="R660" s="40">
        <v>209.03790000000001</v>
      </c>
      <c r="S660" s="40">
        <v>216.39</v>
      </c>
      <c r="T660" s="40">
        <v>218.32</v>
      </c>
      <c r="U660" s="40">
        <v>212.42</v>
      </c>
      <c r="V660" s="40">
        <v>214.02</v>
      </c>
      <c r="W660" s="40">
        <v>42311800</v>
      </c>
      <c r="X660" s="40">
        <f>('Pivottable ẨN'!$W660-MSFT!$O$4)/MSFT!$O$8</f>
        <v>1.076639472468383</v>
      </c>
      <c r="Y660" s="41">
        <v>44139.291666666664</v>
      </c>
      <c r="Z660" s="40">
        <v>13.7562</v>
      </c>
      <c r="AA660" s="40">
        <v>13.7942</v>
      </c>
      <c r="AB660" s="40">
        <v>13.827500000000001</v>
      </c>
      <c r="AC660" s="40">
        <v>13.337</v>
      </c>
      <c r="AD660" s="40">
        <v>13.389200000000001</v>
      </c>
      <c r="AE660" s="40">
        <f>('Pivottable ẨN'!$AF660-NVDA!$O$4)/NVDA!$O$8</f>
        <v>-0.21545458165228401</v>
      </c>
      <c r="AF660" s="40">
        <v>410228000</v>
      </c>
      <c r="AG660" s="41">
        <v>44139.291666666664</v>
      </c>
      <c r="AH660" s="40">
        <v>16.5261</v>
      </c>
      <c r="AI660" s="40">
        <v>17.282</v>
      </c>
      <c r="AJ660" s="40">
        <v>17.454000000000001</v>
      </c>
      <c r="AK660" s="40">
        <v>17.033999999999999</v>
      </c>
      <c r="AL660" s="40">
        <v>17.076000000000001</v>
      </c>
      <c r="AM660" s="40">
        <f>('Pivottable ẨN'!$AN660-SONY!$O$4)/SONY!$O$8</f>
        <v>0.34466359235273958</v>
      </c>
      <c r="AN660" s="40">
        <v>5196000</v>
      </c>
    </row>
    <row r="661" spans="1:40">
      <c r="A661" s="93">
        <v>45146.291666666664</v>
      </c>
      <c r="B661" s="42">
        <v>178.44710000000001</v>
      </c>
      <c r="C661" s="42">
        <v>179.8</v>
      </c>
      <c r="D661" s="42">
        <v>180.27</v>
      </c>
      <c r="E661" s="42">
        <v>177.58</v>
      </c>
      <c r="F661" s="42">
        <v>179.69</v>
      </c>
      <c r="G661" s="42">
        <v>67823000</v>
      </c>
      <c r="H661" s="42">
        <f>('Pivottable ẨN'!$G661-AAPL!$O$4)/AAPL!$O$8</f>
        <v>-0.45671498750090411</v>
      </c>
      <c r="I661" s="43">
        <v>45146.291666666664</v>
      </c>
      <c r="J661" s="42">
        <v>34.443899999999999</v>
      </c>
      <c r="K661" s="42">
        <v>35.020000000000003</v>
      </c>
      <c r="L661" s="42">
        <v>35.1</v>
      </c>
      <c r="M661" s="42">
        <v>33.86</v>
      </c>
      <c r="N661" s="42">
        <v>34.67</v>
      </c>
      <c r="O661" s="42">
        <f>('Pivottable ẨN'!$P661-INTC!$O$4)/INTC!$O$8</f>
        <v>-0.18793623841843593</v>
      </c>
      <c r="P661" s="42">
        <v>34753600</v>
      </c>
      <c r="Q661" s="43">
        <v>45146.291666666664</v>
      </c>
      <c r="R661" s="42">
        <v>322.93709999999999</v>
      </c>
      <c r="S661" s="42">
        <v>326.05</v>
      </c>
      <c r="T661" s="42">
        <v>328.75</v>
      </c>
      <c r="U661" s="42">
        <v>323</v>
      </c>
      <c r="V661" s="42">
        <v>326.95999999999998</v>
      </c>
      <c r="W661" s="42">
        <v>22327600</v>
      </c>
      <c r="X661" s="42">
        <f>('Pivottable ẨN'!$W661-MSFT!$O$4)/MSFT!$O$8</f>
        <v>-0.49514231504506856</v>
      </c>
      <c r="Y661" s="43">
        <v>45146.291666666664</v>
      </c>
      <c r="Z661" s="42">
        <v>44.646799999999999</v>
      </c>
      <c r="AA661" s="42">
        <v>44.664000000000001</v>
      </c>
      <c r="AB661" s="42">
        <v>45.241999999999997</v>
      </c>
      <c r="AC661" s="42">
        <v>44.055999999999997</v>
      </c>
      <c r="AD661" s="42">
        <v>44.853000000000002</v>
      </c>
      <c r="AE661" s="42">
        <f>('Pivottable ẨN'!$AF661-NVDA!$O$4)/NVDA!$O$8</f>
        <v>-0.51794858037324432</v>
      </c>
      <c r="AF661" s="42">
        <v>353843000</v>
      </c>
      <c r="AG661" s="43">
        <v>45146.291666666664</v>
      </c>
      <c r="AH661" s="42">
        <v>17.6096</v>
      </c>
      <c r="AI661" s="42">
        <v>17.963999999999999</v>
      </c>
      <c r="AJ661" s="42">
        <v>18.116</v>
      </c>
      <c r="AK661" s="42">
        <v>17.884</v>
      </c>
      <c r="AL661" s="42">
        <v>18.018000000000001</v>
      </c>
      <c r="AM661" s="42">
        <f>('Pivottable ẨN'!$AN661-SONY!$O$4)/SONY!$O$8</f>
        <v>6.8000404471001599E-2</v>
      </c>
      <c r="AN661" s="42">
        <v>4535000</v>
      </c>
    </row>
    <row r="662" spans="1:40">
      <c r="A662" s="92">
        <v>45012.291666666664</v>
      </c>
      <c r="B662" s="40">
        <v>156.87200000000001</v>
      </c>
      <c r="C662" s="40">
        <v>158.28</v>
      </c>
      <c r="D662" s="40">
        <v>160.77000000000001</v>
      </c>
      <c r="E662" s="40">
        <v>157.87</v>
      </c>
      <c r="F662" s="40">
        <v>159.94</v>
      </c>
      <c r="G662" s="40">
        <v>52390300</v>
      </c>
      <c r="H662" s="40">
        <f>('Pivottable ẨN'!$G662-AAPL!$O$4)/AAPL!$O$8</f>
        <v>-0.74752203620351998</v>
      </c>
      <c r="I662" s="41">
        <v>45012.291666666664</v>
      </c>
      <c r="J662" s="40">
        <v>28.480499999999999</v>
      </c>
      <c r="K662" s="40">
        <v>29.18</v>
      </c>
      <c r="L662" s="40">
        <v>29.73</v>
      </c>
      <c r="M662" s="40">
        <v>29.08</v>
      </c>
      <c r="N662" s="40">
        <v>29.37</v>
      </c>
      <c r="O662" s="40">
        <f>('Pivottable ẨN'!$P662-INTC!$O$4)/INTC!$O$8</f>
        <v>-0.18774201020351486</v>
      </c>
      <c r="P662" s="40">
        <v>34758200</v>
      </c>
      <c r="Q662" s="41">
        <v>45012.291666666664</v>
      </c>
      <c r="R662" s="40">
        <v>273.14429999999999</v>
      </c>
      <c r="S662" s="40">
        <v>276.38</v>
      </c>
      <c r="T662" s="40">
        <v>281.45999999999998</v>
      </c>
      <c r="U662" s="40">
        <v>275.52</v>
      </c>
      <c r="V662" s="40">
        <v>280.5</v>
      </c>
      <c r="W662" s="40">
        <v>26840200</v>
      </c>
      <c r="X662" s="40">
        <f>('Pivottable ẨN'!$W662-MSFT!$O$4)/MSFT!$O$8</f>
        <v>-0.14022080233336626</v>
      </c>
      <c r="Y662" s="41">
        <v>45012.291666666664</v>
      </c>
      <c r="Z662" s="40">
        <v>26.518000000000001</v>
      </c>
      <c r="AA662" s="40">
        <v>26.530999999999999</v>
      </c>
      <c r="AB662" s="40">
        <v>27</v>
      </c>
      <c r="AC662" s="40">
        <v>26.364999999999998</v>
      </c>
      <c r="AD662" s="40">
        <v>26.837</v>
      </c>
      <c r="AE662" s="40">
        <f>('Pivottable ẨN'!$AF662-NVDA!$O$4)/NVDA!$O$8</f>
        <v>-0.47941325372940896</v>
      </c>
      <c r="AF662" s="40">
        <v>361026000</v>
      </c>
      <c r="AG662" s="41">
        <v>45012.291666666664</v>
      </c>
      <c r="AH662" s="40">
        <v>16.930800000000001</v>
      </c>
      <c r="AI662" s="40">
        <v>17.327999999999999</v>
      </c>
      <c r="AJ662" s="40">
        <v>17.481999999999999</v>
      </c>
      <c r="AK662" s="40">
        <v>17.265999999999998</v>
      </c>
      <c r="AL662" s="40">
        <v>17.423999999999999</v>
      </c>
      <c r="AM662" s="40">
        <f>('Pivottable ẨN'!$AN662-SONY!$O$4)/SONY!$O$8</f>
        <v>-5.7983891372270911E-2</v>
      </c>
      <c r="AN662" s="40">
        <v>4234000</v>
      </c>
    </row>
    <row r="663" spans="1:40">
      <c r="A663" s="93">
        <v>44943.291666666664</v>
      </c>
      <c r="B663" s="42">
        <v>134.52529999999999</v>
      </c>
      <c r="C663" s="42">
        <v>135.94</v>
      </c>
      <c r="D663" s="42">
        <v>137.29</v>
      </c>
      <c r="E663" s="42">
        <v>134.13</v>
      </c>
      <c r="F663" s="42">
        <v>134.83000000000001</v>
      </c>
      <c r="G663" s="42">
        <v>63646600</v>
      </c>
      <c r="H663" s="42">
        <f>('Pivottable ẨN'!$G663-AAPL!$O$4)/AAPL!$O$8</f>
        <v>-0.53541324238835775</v>
      </c>
      <c r="I663" s="43">
        <v>44943.291666666664</v>
      </c>
      <c r="J663" s="42">
        <v>28.5426</v>
      </c>
      <c r="K663" s="42">
        <v>29.6</v>
      </c>
      <c r="L663" s="42">
        <v>30.26</v>
      </c>
      <c r="M663" s="42">
        <v>29.52</v>
      </c>
      <c r="N663" s="42">
        <v>30.18</v>
      </c>
      <c r="O663" s="42">
        <f>('Pivottable ẨN'!$P663-INTC!$O$4)/INTC!$O$8</f>
        <v>-0.18770400903103029</v>
      </c>
      <c r="P663" s="42">
        <v>34759100</v>
      </c>
      <c r="Q663" s="43">
        <v>44943.291666666664</v>
      </c>
      <c r="R663" s="42">
        <v>236.9426</v>
      </c>
      <c r="S663" s="42">
        <v>240.35</v>
      </c>
      <c r="T663" s="42">
        <v>240.91</v>
      </c>
      <c r="U663" s="42">
        <v>237.09</v>
      </c>
      <c r="V663" s="42">
        <v>237.97</v>
      </c>
      <c r="W663" s="42">
        <v>29831300</v>
      </c>
      <c r="X663" s="42">
        <f>('Pivottable ẨN'!$W663-MSFT!$O$4)/MSFT!$O$8</f>
        <v>9.5032873301959919E-2</v>
      </c>
      <c r="Y663" s="43">
        <v>44943.291666666664</v>
      </c>
      <c r="Z663" s="42">
        <v>17.6904</v>
      </c>
      <c r="AA663" s="42">
        <v>17.702000000000002</v>
      </c>
      <c r="AB663" s="42">
        <v>17.728000000000002</v>
      </c>
      <c r="AC663" s="42">
        <v>16.899000000000001</v>
      </c>
      <c r="AD663" s="42">
        <v>16.899000000000001</v>
      </c>
      <c r="AE663" s="42">
        <f>('Pivottable ẨN'!$AF663-NVDA!$O$4)/NVDA!$O$8</f>
        <v>0.32571380758205409</v>
      </c>
      <c r="AF663" s="42">
        <v>511102000</v>
      </c>
      <c r="AG663" s="43">
        <v>44943.291666666664</v>
      </c>
      <c r="AH663" s="42">
        <v>16.9543</v>
      </c>
      <c r="AI663" s="42">
        <v>17.352</v>
      </c>
      <c r="AJ663" s="42">
        <v>17.544</v>
      </c>
      <c r="AK663" s="42">
        <v>17.256</v>
      </c>
      <c r="AL663" s="42">
        <v>17.256</v>
      </c>
      <c r="AM663" s="42">
        <f>('Pivottable ẨN'!$AN663-SONY!$O$4)/SONY!$O$8</f>
        <v>3.4516206240231502E-2</v>
      </c>
      <c r="AN663" s="42">
        <v>4455000</v>
      </c>
    </row>
    <row r="664" spans="1:40">
      <c r="A664" s="92">
        <v>44806.291666666664</v>
      </c>
      <c r="B664" s="40">
        <v>153.9332</v>
      </c>
      <c r="C664" s="40">
        <v>155.81</v>
      </c>
      <c r="D664" s="40">
        <v>160.36000000000001</v>
      </c>
      <c r="E664" s="40">
        <v>154.97</v>
      </c>
      <c r="F664" s="40">
        <v>159.75</v>
      </c>
      <c r="G664" s="40">
        <v>76957800</v>
      </c>
      <c r="H664" s="40">
        <f>('Pivottable ẨN'!$G664-AAPL!$O$4)/AAPL!$O$8</f>
        <v>-0.28458281176440592</v>
      </c>
      <c r="I664" s="41">
        <v>44806.291666666664</v>
      </c>
      <c r="J664" s="40">
        <v>29.703600000000002</v>
      </c>
      <c r="K664" s="40">
        <v>31.22</v>
      </c>
      <c r="L664" s="40">
        <v>32.380000000000003</v>
      </c>
      <c r="M664" s="40">
        <v>31.06</v>
      </c>
      <c r="N664" s="40">
        <v>32.21</v>
      </c>
      <c r="O664" s="40">
        <f>('Pivottable ẨN'!$P664-INTC!$O$4)/INTC!$O$8</f>
        <v>-0.18203761197833251</v>
      </c>
      <c r="P664" s="40">
        <v>34893300</v>
      </c>
      <c r="Q664" s="41">
        <v>44806.291666666664</v>
      </c>
      <c r="R664" s="40">
        <v>251.72049999999999</v>
      </c>
      <c r="S664" s="40">
        <v>256.06</v>
      </c>
      <c r="T664" s="40">
        <v>264.74</v>
      </c>
      <c r="U664" s="40">
        <v>254.47</v>
      </c>
      <c r="V664" s="40">
        <v>261.7</v>
      </c>
      <c r="W664" s="40">
        <v>22855400</v>
      </c>
      <c r="X664" s="40">
        <f>('Pivottable ẨN'!$W664-MSFT!$O$4)/MSFT!$O$8</f>
        <v>-0.45363019910099278</v>
      </c>
      <c r="Y664" s="41">
        <v>44806.291666666664</v>
      </c>
      <c r="Z664" s="40">
        <v>13.6305</v>
      </c>
      <c r="AA664" s="40">
        <v>13.647</v>
      </c>
      <c r="AB664" s="40">
        <v>14.170999999999999</v>
      </c>
      <c r="AC664" s="40">
        <v>13.590999999999999</v>
      </c>
      <c r="AD664" s="40">
        <v>14.1</v>
      </c>
      <c r="AE664" s="40">
        <f>('Pivottable ẨN'!$AF664-NVDA!$O$4)/NVDA!$O$8</f>
        <v>1.57064144566297</v>
      </c>
      <c r="AF664" s="40">
        <v>743157000</v>
      </c>
      <c r="AG664" s="41">
        <v>44806.291666666664</v>
      </c>
      <c r="AH664" s="40">
        <v>15.033799999999999</v>
      </c>
      <c r="AI664" s="40">
        <v>15.446</v>
      </c>
      <c r="AJ664" s="40">
        <v>15.772</v>
      </c>
      <c r="AK664" s="40">
        <v>15.384</v>
      </c>
      <c r="AL664" s="40">
        <v>15.662000000000001</v>
      </c>
      <c r="AM664" s="40">
        <f>('Pivottable ẨN'!$AN664-SONY!$O$4)/SONY!$O$8</f>
        <v>-0.76994165625402022</v>
      </c>
      <c r="AN664" s="40">
        <v>2533000</v>
      </c>
    </row>
    <row r="665" spans="1:40">
      <c r="A665" s="93">
        <v>45051.291666666664</v>
      </c>
      <c r="B665" s="42">
        <v>172.02600000000001</v>
      </c>
      <c r="C665" s="42">
        <v>173.57</v>
      </c>
      <c r="D665" s="42">
        <v>174.3</v>
      </c>
      <c r="E665" s="42">
        <v>170.76</v>
      </c>
      <c r="F665" s="42">
        <v>170.98</v>
      </c>
      <c r="G665" s="42">
        <v>113316400</v>
      </c>
      <c r="H665" s="42">
        <f>('Pivottable ẨN'!$G665-AAPL!$O$4)/AAPL!$O$8</f>
        <v>0.40054274377408888</v>
      </c>
      <c r="I665" s="43">
        <v>45051.291666666664</v>
      </c>
      <c r="J665" s="42">
        <v>30.370999999999999</v>
      </c>
      <c r="K665" s="42">
        <v>30.99</v>
      </c>
      <c r="L665" s="42">
        <v>31.41</v>
      </c>
      <c r="M665" s="42">
        <v>30.73</v>
      </c>
      <c r="N665" s="42">
        <v>31.38</v>
      </c>
      <c r="O665" s="42">
        <f>('Pivottable ẨN'!$P665-INTC!$O$4)/INTC!$O$8</f>
        <v>-0.17707634779284825</v>
      </c>
      <c r="P665" s="42">
        <v>35010800</v>
      </c>
      <c r="Q665" s="43">
        <v>45051.291666666664</v>
      </c>
      <c r="R665" s="42">
        <v>307.01299999999998</v>
      </c>
      <c r="S665" s="42">
        <v>310.64999999999998</v>
      </c>
      <c r="T665" s="42">
        <v>311.97000000000003</v>
      </c>
      <c r="U665" s="42">
        <v>304.27</v>
      </c>
      <c r="V665" s="42">
        <v>305.72000000000003</v>
      </c>
      <c r="W665" s="42">
        <v>28181200</v>
      </c>
      <c r="X665" s="42">
        <f>('Pivottable ẨN'!$W665-MSFT!$O$4)/MSFT!$O$8</f>
        <v>-3.4749511160562803E-2</v>
      </c>
      <c r="Y665" s="43">
        <v>45051.291666666664</v>
      </c>
      <c r="Z665" s="42">
        <v>28.666</v>
      </c>
      <c r="AA665" s="42">
        <v>28.68</v>
      </c>
      <c r="AB665" s="42">
        <v>28.754999999999999</v>
      </c>
      <c r="AC665" s="42">
        <v>27.731000000000002</v>
      </c>
      <c r="AD665" s="42">
        <v>27.826000000000001</v>
      </c>
      <c r="AE665" s="42">
        <f>('Pivottable ẨN'!$AF665-NVDA!$O$4)/NVDA!$O$8</f>
        <v>-0.47690252939844485</v>
      </c>
      <c r="AF665" s="42">
        <v>361494000</v>
      </c>
      <c r="AG665" s="43">
        <v>45051.291666666664</v>
      </c>
      <c r="AH665" s="42">
        <v>18.401599999999998</v>
      </c>
      <c r="AI665" s="42">
        <v>18.771999999999998</v>
      </c>
      <c r="AJ665" s="42">
        <v>18.815999999999999</v>
      </c>
      <c r="AK665" s="42">
        <v>18.564</v>
      </c>
      <c r="AL665" s="42">
        <v>18.602</v>
      </c>
      <c r="AM665" s="42">
        <f>('Pivottable ẨN'!$AN665-SONY!$O$4)/SONY!$O$8</f>
        <v>-0.43509967394631921</v>
      </c>
      <c r="AN665" s="42">
        <v>3333000</v>
      </c>
    </row>
    <row r="666" spans="1:40">
      <c r="A666" s="92">
        <v>44326.291666666664</v>
      </c>
      <c r="B666" s="40">
        <v>124.43729999999999</v>
      </c>
      <c r="C666" s="40">
        <v>126.85</v>
      </c>
      <c r="D666" s="40">
        <v>129.54</v>
      </c>
      <c r="E666" s="40">
        <v>126.81</v>
      </c>
      <c r="F666" s="40">
        <v>129.41</v>
      </c>
      <c r="G666" s="40">
        <v>88071200</v>
      </c>
      <c r="H666" s="40">
        <f>('Pivottable ẨN'!$G666-AAPL!$O$4)/AAPL!$O$8</f>
        <v>-7.5166763046317003E-2</v>
      </c>
      <c r="I666" s="41">
        <v>44326.291666666664</v>
      </c>
      <c r="J666" s="40">
        <v>51.219000000000001</v>
      </c>
      <c r="K666" s="40">
        <v>55.97</v>
      </c>
      <c r="L666" s="40">
        <v>57.23</v>
      </c>
      <c r="M666" s="40">
        <v>55.88</v>
      </c>
      <c r="N666" s="40">
        <v>57.15</v>
      </c>
      <c r="O666" s="40">
        <f>('Pivottable ẨN'!$P666-INTC!$O$4)/INTC!$O$8</f>
        <v>-0.17556896795096069</v>
      </c>
      <c r="P666" s="40">
        <v>35046500</v>
      </c>
      <c r="Q666" s="41">
        <v>44326.291666666664</v>
      </c>
      <c r="R666" s="40">
        <v>239.95830000000001</v>
      </c>
      <c r="S666" s="40">
        <v>247.18</v>
      </c>
      <c r="T666" s="40">
        <v>251.73</v>
      </c>
      <c r="U666" s="40">
        <v>247.12</v>
      </c>
      <c r="V666" s="40">
        <v>250.87</v>
      </c>
      <c r="W666" s="40">
        <v>29299900</v>
      </c>
      <c r="X666" s="40">
        <f>('Pivottable ẨN'!$W666-MSFT!$O$4)/MSFT!$O$8</f>
        <v>5.323761295205108E-2</v>
      </c>
      <c r="Y666" s="41">
        <v>44326.291666666664</v>
      </c>
      <c r="Z666" s="40">
        <v>14.2355</v>
      </c>
      <c r="AA666" s="40">
        <v>14.265700000000001</v>
      </c>
      <c r="AB666" s="40">
        <v>14.805999999999999</v>
      </c>
      <c r="AC666" s="40">
        <v>14.25</v>
      </c>
      <c r="AD666" s="40">
        <v>14.7872</v>
      </c>
      <c r="AE666" s="40">
        <f>('Pivottable ẨN'!$AF666-NVDA!$O$4)/NVDA!$O$8</f>
        <v>-0.97362895205648714</v>
      </c>
      <c r="AF666" s="40">
        <v>268904000</v>
      </c>
      <c r="AG666" s="41">
        <v>44326.291666666664</v>
      </c>
      <c r="AH666" s="40">
        <v>18.676400000000001</v>
      </c>
      <c r="AI666" s="40">
        <v>19.48</v>
      </c>
      <c r="AJ666" s="40">
        <v>19.898</v>
      </c>
      <c r="AK666" s="40">
        <v>19.442</v>
      </c>
      <c r="AL666" s="40">
        <v>19.850000000000001</v>
      </c>
      <c r="AM666" s="40">
        <f>('Pivottable ẨN'!$AN666-SONY!$O$4)/SONY!$O$8</f>
        <v>0.35847582412293227</v>
      </c>
      <c r="AN666" s="40">
        <v>5229000</v>
      </c>
    </row>
    <row r="667" spans="1:40">
      <c r="A667" s="93">
        <v>45362.291666666664</v>
      </c>
      <c r="B667" s="42">
        <v>172.12719999999999</v>
      </c>
      <c r="C667" s="42">
        <v>172.75</v>
      </c>
      <c r="D667" s="42">
        <v>174.38</v>
      </c>
      <c r="E667" s="42">
        <v>172.05</v>
      </c>
      <c r="F667" s="42">
        <v>172.94</v>
      </c>
      <c r="G667" s="42">
        <v>60139500</v>
      </c>
      <c r="H667" s="42">
        <f>('Pivottable ẨN'!$G667-AAPL!$O$4)/AAPL!$O$8</f>
        <v>-0.60149950082044956</v>
      </c>
      <c r="I667" s="43">
        <v>45362.291666666664</v>
      </c>
      <c r="J667" s="42">
        <v>44.396900000000002</v>
      </c>
      <c r="K667" s="42">
        <v>44.86</v>
      </c>
      <c r="L667" s="42">
        <v>44.93</v>
      </c>
      <c r="M667" s="42">
        <v>43.66</v>
      </c>
      <c r="N667" s="42">
        <v>43.87</v>
      </c>
      <c r="O667" s="42">
        <f>('Pivottable ẨN'!$P667-INTC!$O$4)/INTC!$O$8</f>
        <v>-0.1753789620885379</v>
      </c>
      <c r="P667" s="42">
        <v>35051000</v>
      </c>
      <c r="Q667" s="43">
        <v>45362.291666666664</v>
      </c>
      <c r="R667" s="42">
        <v>403.0652</v>
      </c>
      <c r="S667" s="42">
        <v>404.52</v>
      </c>
      <c r="T667" s="42">
        <v>405.68</v>
      </c>
      <c r="U667" s="42">
        <v>401.26</v>
      </c>
      <c r="V667" s="42">
        <v>403.76</v>
      </c>
      <c r="W667" s="42">
        <v>16120800</v>
      </c>
      <c r="X667" s="42">
        <f>('Pivottable ẨN'!$W667-MSFT!$O$4)/MSFT!$O$8</f>
        <v>-0.98331473119074819</v>
      </c>
      <c r="Y667" s="43">
        <v>45362.291666666664</v>
      </c>
      <c r="Z667" s="42">
        <v>85.759600000000006</v>
      </c>
      <c r="AA667" s="42">
        <v>85.774000000000001</v>
      </c>
      <c r="AB667" s="42">
        <v>88.796999999999997</v>
      </c>
      <c r="AC667" s="42">
        <v>84.165999999999997</v>
      </c>
      <c r="AD667" s="42">
        <v>86.429000000000002</v>
      </c>
      <c r="AE667" s="42">
        <f>('Pivottable ẨN'!$AF667-NVDA!$O$4)/NVDA!$O$8</f>
        <v>1.22304024571392</v>
      </c>
      <c r="AF667" s="42">
        <v>678364000</v>
      </c>
      <c r="AG667" s="43">
        <v>45362.291666666664</v>
      </c>
      <c r="AH667" s="42">
        <v>17.294599999999999</v>
      </c>
      <c r="AI667" s="42">
        <v>17.352</v>
      </c>
      <c r="AJ667" s="42">
        <v>17.385999999999999</v>
      </c>
      <c r="AK667" s="42">
        <v>17.265999999999998</v>
      </c>
      <c r="AL667" s="42">
        <v>17.297999999999998</v>
      </c>
      <c r="AM667" s="42">
        <f>('Pivottable ẨN'!$AN667-SONY!$O$4)/SONY!$O$8</f>
        <v>-0.66886123284488297</v>
      </c>
      <c r="AN667" s="42">
        <v>2774500</v>
      </c>
    </row>
    <row r="668" spans="1:40">
      <c r="A668" s="92">
        <v>44459.291666666664</v>
      </c>
      <c r="B668" s="40">
        <v>140.43129999999999</v>
      </c>
      <c r="C668" s="40">
        <v>142.94</v>
      </c>
      <c r="D668" s="40">
        <v>144.84</v>
      </c>
      <c r="E668" s="40">
        <v>141.27000000000001</v>
      </c>
      <c r="F668" s="40">
        <v>143.80000000000001</v>
      </c>
      <c r="G668" s="40">
        <v>123478900</v>
      </c>
      <c r="H668" s="40">
        <f>('Pivottable ẨN'!$G668-AAPL!$O$4)/AAPL!$O$8</f>
        <v>0.59204044880563444</v>
      </c>
      <c r="I668" s="41">
        <v>44459.291666666664</v>
      </c>
      <c r="J668" s="40">
        <v>48.797800000000002</v>
      </c>
      <c r="K668" s="40">
        <v>52.98</v>
      </c>
      <c r="L668" s="40">
        <v>53.5</v>
      </c>
      <c r="M668" s="40">
        <v>52.32</v>
      </c>
      <c r="N668" s="40">
        <v>53.21</v>
      </c>
      <c r="O668" s="40">
        <f>('Pivottable ẨN'!$P668-INTC!$O$4)/INTC!$O$8</f>
        <v>-0.17534096091605333</v>
      </c>
      <c r="P668" s="40">
        <v>35051900</v>
      </c>
      <c r="Q668" s="41">
        <v>44459.291666666664</v>
      </c>
      <c r="R668" s="40">
        <v>286.90960000000001</v>
      </c>
      <c r="S668" s="40">
        <v>294.3</v>
      </c>
      <c r="T668" s="40">
        <v>298.72000000000003</v>
      </c>
      <c r="U668" s="40">
        <v>289.52</v>
      </c>
      <c r="V668" s="40">
        <v>296.33</v>
      </c>
      <c r="W668" s="40">
        <v>38278700</v>
      </c>
      <c r="X668" s="40">
        <f>('Pivottable ẨN'!$W668-MSFT!$O$4)/MSFT!$O$8</f>
        <v>0.75943122158916332</v>
      </c>
      <c r="Y668" s="41">
        <v>44459.291666666664</v>
      </c>
      <c r="Z668" s="40">
        <v>21.076799999999999</v>
      </c>
      <c r="AA668" s="40">
        <v>21.113</v>
      </c>
      <c r="AB668" s="40">
        <v>21.433</v>
      </c>
      <c r="AC668" s="40">
        <v>20.661999999999999</v>
      </c>
      <c r="AD668" s="40">
        <v>21.146000000000001</v>
      </c>
      <c r="AE668" s="40">
        <f>('Pivottable ẨN'!$AF668-NVDA!$O$4)/NVDA!$O$8</f>
        <v>-0.54156977530750683</v>
      </c>
      <c r="AF668" s="40">
        <v>349440000</v>
      </c>
      <c r="AG668" s="41">
        <v>44459.291666666664</v>
      </c>
      <c r="AH668" s="40">
        <v>20.816299999999998</v>
      </c>
      <c r="AI668" s="40">
        <v>21.712</v>
      </c>
      <c r="AJ668" s="40">
        <v>21.876000000000001</v>
      </c>
      <c r="AK668" s="40">
        <v>21.488</v>
      </c>
      <c r="AL668" s="40">
        <v>21.78</v>
      </c>
      <c r="AM668" s="40">
        <f>('Pivottable ẨN'!$AN668-SONY!$O$4)/SONY!$O$8</f>
        <v>-0.3281595158467972</v>
      </c>
      <c r="AN668" s="40">
        <v>3588500</v>
      </c>
    </row>
    <row r="669" spans="1:40">
      <c r="A669" s="93">
        <v>43944.291666666664</v>
      </c>
      <c r="B669" s="42">
        <v>66.817400000000006</v>
      </c>
      <c r="C669" s="42">
        <v>68.757499999999993</v>
      </c>
      <c r="D669" s="42">
        <v>70.4375</v>
      </c>
      <c r="E669" s="42">
        <v>68.717500000000001</v>
      </c>
      <c r="F669" s="42">
        <v>68.967500000000001</v>
      </c>
      <c r="G669" s="42">
        <v>124814400</v>
      </c>
      <c r="H669" s="42">
        <f>('Pivottable ẨN'!$G669-AAPL!$O$4)/AAPL!$O$8</f>
        <v>0.61720602667226465</v>
      </c>
      <c r="I669" s="43">
        <v>43944.291666666664</v>
      </c>
      <c r="J669" s="42">
        <v>52.3352</v>
      </c>
      <c r="K669" s="42">
        <v>59.04</v>
      </c>
      <c r="L669" s="42">
        <v>60.1</v>
      </c>
      <c r="M669" s="42">
        <v>58.81</v>
      </c>
      <c r="N669" s="42">
        <v>59.67</v>
      </c>
      <c r="O669" s="42">
        <f>('Pivottable ẨN'!$P669-INTC!$O$4)/INTC!$O$8</f>
        <v>-0.17364779756424126</v>
      </c>
      <c r="P669" s="42">
        <v>35092000</v>
      </c>
      <c r="Q669" s="43">
        <v>43944.291666666664</v>
      </c>
      <c r="R669" s="42">
        <v>164.73769999999999</v>
      </c>
      <c r="S669" s="42">
        <v>171.42</v>
      </c>
      <c r="T669" s="42">
        <v>175.06</v>
      </c>
      <c r="U669" s="42">
        <v>170.91</v>
      </c>
      <c r="V669" s="42">
        <v>174.11</v>
      </c>
      <c r="W669" s="42">
        <v>32790800</v>
      </c>
      <c r="X669" s="42">
        <f>('Pivottable ẨN'!$W669-MSFT!$O$4)/MSFT!$O$8</f>
        <v>0.3278011702638628</v>
      </c>
      <c r="Y669" s="43">
        <v>43944.291666666664</v>
      </c>
      <c r="Z669" s="42">
        <v>7.0753000000000004</v>
      </c>
      <c r="AA669" s="42">
        <v>7.1002000000000001</v>
      </c>
      <c r="AB669" s="42">
        <v>7.3285</v>
      </c>
      <c r="AC669" s="42">
        <v>7.0750000000000002</v>
      </c>
      <c r="AD669" s="42">
        <v>7.1959999999999997</v>
      </c>
      <c r="AE669" s="42">
        <f>('Pivottable ẨN'!$AF669-NVDA!$O$4)/NVDA!$O$8</f>
        <v>-0.14071224964589188</v>
      </c>
      <c r="AF669" s="42">
        <v>424160000</v>
      </c>
      <c r="AG669" s="43">
        <v>43944.291666666664</v>
      </c>
      <c r="AH669" s="42">
        <v>11.8324</v>
      </c>
      <c r="AI669" s="42">
        <v>12.412000000000001</v>
      </c>
      <c r="AJ669" s="42">
        <v>12.7</v>
      </c>
      <c r="AK669" s="42">
        <v>12.391999999999999</v>
      </c>
      <c r="AL669" s="42">
        <v>12.686</v>
      </c>
      <c r="AM669" s="42">
        <f>('Pivottable ẨN'!$AN669-SONY!$O$4)/SONY!$O$8</f>
        <v>0.23228225204071742</v>
      </c>
      <c r="AN669" s="42">
        <v>4927500</v>
      </c>
    </row>
    <row r="670" spans="1:40">
      <c r="A670" s="92">
        <v>44531.291666666664</v>
      </c>
      <c r="B670" s="40">
        <v>162.11449999999999</v>
      </c>
      <c r="C670" s="40">
        <v>164.77</v>
      </c>
      <c r="D670" s="40">
        <v>170.3</v>
      </c>
      <c r="E670" s="40">
        <v>164.53</v>
      </c>
      <c r="F670" s="40">
        <v>167.48</v>
      </c>
      <c r="G670" s="40">
        <v>152052500</v>
      </c>
      <c r="H670" s="40">
        <f>('Pivottable ẨN'!$G670-AAPL!$O$4)/AAPL!$O$8</f>
        <v>1.1304688694195948</v>
      </c>
      <c r="I670" s="41">
        <v>44531.291666666664</v>
      </c>
      <c r="J670" s="40">
        <v>45.0749</v>
      </c>
      <c r="K670" s="40">
        <v>48.6</v>
      </c>
      <c r="L670" s="40">
        <v>50.31</v>
      </c>
      <c r="M670" s="40">
        <v>48.52</v>
      </c>
      <c r="N670" s="40">
        <v>49.84</v>
      </c>
      <c r="O670" s="40">
        <f>('Pivottable ẨN'!$P670-INTC!$O$4)/INTC!$O$8</f>
        <v>-0.17358446227676699</v>
      </c>
      <c r="P670" s="40">
        <v>35093500</v>
      </c>
      <c r="Q670" s="41">
        <v>44531.291666666664</v>
      </c>
      <c r="R670" s="40">
        <v>322.37970000000001</v>
      </c>
      <c r="S670" s="40">
        <v>330.08</v>
      </c>
      <c r="T670" s="40">
        <v>339.28</v>
      </c>
      <c r="U670" s="40">
        <v>329.39</v>
      </c>
      <c r="V670" s="40">
        <v>335.13</v>
      </c>
      <c r="W670" s="40">
        <v>33337600</v>
      </c>
      <c r="X670" s="40">
        <f>('Pivottable ẨN'!$W670-MSFT!$O$4)/MSFT!$O$8</f>
        <v>0.37080765946094629</v>
      </c>
      <c r="Y670" s="41">
        <v>44531.291666666664</v>
      </c>
      <c r="Z670" s="40">
        <v>31.385000000000002</v>
      </c>
      <c r="AA670" s="40">
        <v>31.434999999999999</v>
      </c>
      <c r="AB670" s="40">
        <v>33.289000000000001</v>
      </c>
      <c r="AC670" s="40">
        <v>31.38</v>
      </c>
      <c r="AD670" s="40">
        <v>33.219000000000001</v>
      </c>
      <c r="AE670" s="40">
        <f>('Pivottable ẨN'!$AF670-NVDA!$O$4)/NVDA!$O$8</f>
        <v>0.18229136257352072</v>
      </c>
      <c r="AF670" s="40">
        <v>484368000</v>
      </c>
      <c r="AG670" s="41">
        <v>44531.291666666664</v>
      </c>
      <c r="AH670" s="40">
        <v>22.941600000000001</v>
      </c>
      <c r="AI670" s="40">
        <v>23.873999999999999</v>
      </c>
      <c r="AJ670" s="40">
        <v>24.73</v>
      </c>
      <c r="AK670" s="40">
        <v>23.853999999999999</v>
      </c>
      <c r="AL670" s="40">
        <v>24.652000000000001</v>
      </c>
      <c r="AM670" s="40">
        <f>('Pivottable ẨN'!$AN670-SONY!$O$4)/SONY!$O$8</f>
        <v>3.3340466378268411E-3</v>
      </c>
      <c r="AN670" s="40">
        <v>4380500</v>
      </c>
    </row>
    <row r="671" spans="1:40">
      <c r="A671" s="93">
        <v>44907.291666666664</v>
      </c>
      <c r="B671" s="42">
        <v>142.9864</v>
      </c>
      <c r="C671" s="42">
        <v>144.49</v>
      </c>
      <c r="D671" s="42">
        <v>144.5</v>
      </c>
      <c r="E671" s="42">
        <v>141.06</v>
      </c>
      <c r="F671" s="42">
        <v>142.69999999999999</v>
      </c>
      <c r="G671" s="42">
        <v>70462700</v>
      </c>
      <c r="H671" s="42">
        <f>('Pivottable ẨN'!$G671-AAPL!$O$4)/AAPL!$O$8</f>
        <v>-0.40697363527735964</v>
      </c>
      <c r="I671" s="43">
        <v>44907.291666666664</v>
      </c>
      <c r="J671" s="42">
        <v>27.665099999999999</v>
      </c>
      <c r="K671" s="42">
        <v>28.69</v>
      </c>
      <c r="L671" s="42">
        <v>28.71</v>
      </c>
      <c r="M671" s="42">
        <v>27.86</v>
      </c>
      <c r="N671" s="42">
        <v>28.13</v>
      </c>
      <c r="O671" s="42">
        <f>('Pivottable ẨN'!$P671-INTC!$O$4)/INTC!$O$8</f>
        <v>-0.17255420826718557</v>
      </c>
      <c r="P671" s="42">
        <v>35117900</v>
      </c>
      <c r="Q671" s="43">
        <v>44907.291666666664</v>
      </c>
      <c r="R671" s="42">
        <v>248.93020000000001</v>
      </c>
      <c r="S671" s="42">
        <v>252.51</v>
      </c>
      <c r="T671" s="42">
        <v>252.54</v>
      </c>
      <c r="U671" s="42">
        <v>247.17</v>
      </c>
      <c r="V671" s="42">
        <v>247.45</v>
      </c>
      <c r="W671" s="42">
        <v>30665100</v>
      </c>
      <c r="X671" s="42">
        <f>('Pivottable ẨN'!$W671-MSFT!$O$4)/MSFT!$O$8</f>
        <v>0.16061226374184323</v>
      </c>
      <c r="Y671" s="43">
        <v>44907.291666666664</v>
      </c>
      <c r="Z671" s="42">
        <v>17.523499999999999</v>
      </c>
      <c r="AA671" s="42">
        <v>17.535</v>
      </c>
      <c r="AB671" s="42">
        <v>17.538</v>
      </c>
      <c r="AC671" s="42">
        <v>16.797000000000001</v>
      </c>
      <c r="AD671" s="42">
        <v>17.036999999999999</v>
      </c>
      <c r="AE671" s="42">
        <f>('Pivottable ẨN'!$AF671-NVDA!$O$4)/NVDA!$O$8</f>
        <v>3.7227290117818536E-2</v>
      </c>
      <c r="AF671" s="42">
        <v>457328000</v>
      </c>
      <c r="AG671" s="43">
        <v>44907.291666666664</v>
      </c>
      <c r="AH671" s="42">
        <v>15.6684</v>
      </c>
      <c r="AI671" s="42">
        <v>16.036000000000001</v>
      </c>
      <c r="AJ671" s="42">
        <v>16.038</v>
      </c>
      <c r="AK671" s="42">
        <v>15.9</v>
      </c>
      <c r="AL671" s="42">
        <v>16.010000000000002</v>
      </c>
      <c r="AM671" s="42">
        <f>('Pivottable ẨN'!$AN671-SONY!$O$4)/SONY!$O$8</f>
        <v>4.0794493408500894E-2</v>
      </c>
      <c r="AN671" s="42">
        <v>4470000</v>
      </c>
    </row>
    <row r="672" spans="1:40">
      <c r="A672" s="92">
        <v>44742.291666666664</v>
      </c>
      <c r="B672" s="40">
        <v>134.88579999999999</v>
      </c>
      <c r="C672" s="40">
        <v>136.72</v>
      </c>
      <c r="D672" s="40">
        <v>138.37</v>
      </c>
      <c r="E672" s="40">
        <v>133.77000000000001</v>
      </c>
      <c r="F672" s="40">
        <v>137.25</v>
      </c>
      <c r="G672" s="40">
        <v>98964500</v>
      </c>
      <c r="H672" s="40">
        <f>('Pivottable ẨN'!$G672-AAPL!$O$4)/AAPL!$O$8</f>
        <v>0.13010181754115022</v>
      </c>
      <c r="I672" s="41">
        <v>44742.291666666664</v>
      </c>
      <c r="J672" s="40">
        <v>35.237200000000001</v>
      </c>
      <c r="K672" s="40">
        <v>37.409999999999997</v>
      </c>
      <c r="L672" s="40">
        <v>38</v>
      </c>
      <c r="M672" s="40">
        <v>36.729999999999997</v>
      </c>
      <c r="N672" s="40">
        <v>37.21</v>
      </c>
      <c r="O672" s="40">
        <f>('Pivottable ẨN'!$P672-INTC!$O$4)/INTC!$O$8</f>
        <v>-0.17157884484008185</v>
      </c>
      <c r="P672" s="40">
        <v>35141000</v>
      </c>
      <c r="Q672" s="41">
        <v>44742.291666666664</v>
      </c>
      <c r="R672" s="40">
        <v>251.9427</v>
      </c>
      <c r="S672" s="40">
        <v>256.83</v>
      </c>
      <c r="T672" s="40">
        <v>259.52999999999997</v>
      </c>
      <c r="U672" s="40">
        <v>252.9</v>
      </c>
      <c r="V672" s="40">
        <v>257.05</v>
      </c>
      <c r="W672" s="40">
        <v>31730900</v>
      </c>
      <c r="X672" s="40">
        <f>('Pivottable ẨN'!$W672-MSFT!$O$4)/MSFT!$O$8</f>
        <v>0.24443873811318842</v>
      </c>
      <c r="Y672" s="41">
        <v>44742.291666666664</v>
      </c>
      <c r="Z672" s="40">
        <v>15.140700000000001</v>
      </c>
      <c r="AA672" s="40">
        <v>15.159000000000001</v>
      </c>
      <c r="AB672" s="40">
        <v>15.567</v>
      </c>
      <c r="AC672" s="40">
        <v>14.862</v>
      </c>
      <c r="AD672" s="40">
        <v>15.361000000000001</v>
      </c>
      <c r="AE672" s="40">
        <f>('Pivottable ẨN'!$AF672-NVDA!$O$4)/NVDA!$O$8</f>
        <v>1.2643813604455636</v>
      </c>
      <c r="AF672" s="40">
        <v>686070000</v>
      </c>
      <c r="AG672" s="41">
        <v>44742.291666666664</v>
      </c>
      <c r="AH672" s="40">
        <v>15.9176</v>
      </c>
      <c r="AI672" s="40">
        <v>16.353999999999999</v>
      </c>
      <c r="AJ672" s="40">
        <v>16.416</v>
      </c>
      <c r="AK672" s="40">
        <v>15.992000000000001</v>
      </c>
      <c r="AL672" s="40">
        <v>16.283999999999999</v>
      </c>
      <c r="AM672" s="40">
        <f>('Pivottable ẨN'!$AN672-SONY!$O$4)/SONY!$O$8</f>
        <v>-0.40370823810497225</v>
      </c>
      <c r="AN672" s="40">
        <v>3408000</v>
      </c>
    </row>
    <row r="673" spans="1:40">
      <c r="A673" s="93">
        <v>44946.291666666664</v>
      </c>
      <c r="B673" s="42">
        <v>136.43520000000001</v>
      </c>
      <c r="C673" s="42">
        <v>137.87</v>
      </c>
      <c r="D673" s="42">
        <v>138.02000000000001</v>
      </c>
      <c r="E673" s="42">
        <v>134.22</v>
      </c>
      <c r="F673" s="42">
        <v>135.28</v>
      </c>
      <c r="G673" s="42">
        <v>80223600</v>
      </c>
      <c r="H673" s="42">
        <f>('Pivottable ẨN'!$G673-AAPL!$O$4)/AAPL!$O$8</f>
        <v>-0.22304350499028328</v>
      </c>
      <c r="I673" s="43">
        <v>44946.291666666664</v>
      </c>
      <c r="J673" s="42">
        <v>28.176200000000001</v>
      </c>
      <c r="K673" s="42">
        <v>29.22</v>
      </c>
      <c r="L673" s="42">
        <v>29.23</v>
      </c>
      <c r="M673" s="42">
        <v>28.25</v>
      </c>
      <c r="N673" s="42">
        <v>28.42</v>
      </c>
      <c r="O673" s="42">
        <f>('Pivottable ẨN'!$P673-INTC!$O$4)/INTC!$O$8</f>
        <v>-0.17083993315288207</v>
      </c>
      <c r="P673" s="42">
        <v>35158500</v>
      </c>
      <c r="Q673" s="43">
        <v>44946.291666666664</v>
      </c>
      <c r="R673" s="42">
        <v>236.81450000000001</v>
      </c>
      <c r="S673" s="42">
        <v>240.22</v>
      </c>
      <c r="T673" s="42">
        <v>240.74</v>
      </c>
      <c r="U673" s="42">
        <v>234.51</v>
      </c>
      <c r="V673" s="42">
        <v>234.86</v>
      </c>
      <c r="W673" s="42">
        <v>35389800</v>
      </c>
      <c r="X673" s="42">
        <f>('Pivottable ẨN'!$W673-MSFT!$O$4)/MSFT!$O$8</f>
        <v>0.5322157010305415</v>
      </c>
      <c r="Y673" s="43">
        <v>44946.291666666664</v>
      </c>
      <c r="Z673" s="42">
        <v>17.827300000000001</v>
      </c>
      <c r="AA673" s="42">
        <v>17.838999999999999</v>
      </c>
      <c r="AB673" s="42">
        <v>17.856000000000002</v>
      </c>
      <c r="AC673" s="42">
        <v>16.824999999999999</v>
      </c>
      <c r="AD673" s="42">
        <v>17.010999999999999</v>
      </c>
      <c r="AE673" s="42">
        <f>('Pivottable ẨN'!$AF673-NVDA!$O$4)/NVDA!$O$8</f>
        <v>0.61468852144397701</v>
      </c>
      <c r="AF673" s="42">
        <v>564967000</v>
      </c>
      <c r="AG673" s="43">
        <v>44946.291666666664</v>
      </c>
      <c r="AH673" s="42">
        <v>17.448699999999999</v>
      </c>
      <c r="AI673" s="42">
        <v>17.858000000000001</v>
      </c>
      <c r="AJ673" s="42">
        <v>17.867999999999999</v>
      </c>
      <c r="AK673" s="42">
        <v>17.628</v>
      </c>
      <c r="AL673" s="42">
        <v>17.68</v>
      </c>
      <c r="AM673" s="42">
        <f>('Pivottable ẨN'!$AN673-SONY!$O$4)/SONY!$O$8</f>
        <v>-0.69795063005786451</v>
      </c>
      <c r="AN673" s="42">
        <v>2705000</v>
      </c>
    </row>
    <row r="674" spans="1:40">
      <c r="A674" s="92">
        <v>44278.291666666664</v>
      </c>
      <c r="B674" s="40">
        <v>120.00539999999999</v>
      </c>
      <c r="C674" s="40">
        <v>122.54</v>
      </c>
      <c r="D674" s="40">
        <v>124.24</v>
      </c>
      <c r="E674" s="40">
        <v>122.14</v>
      </c>
      <c r="F674" s="40">
        <v>123.33</v>
      </c>
      <c r="G674" s="40">
        <v>95467100</v>
      </c>
      <c r="H674" s="40">
        <f>('Pivottable ẨN'!$G674-AAPL!$O$4)/AAPL!$O$8</f>
        <v>6.4198341666382441E-2</v>
      </c>
      <c r="I674" s="41">
        <v>44278.291666666664</v>
      </c>
      <c r="J674" s="40">
        <v>57.735900000000001</v>
      </c>
      <c r="K674" s="40">
        <v>63.48</v>
      </c>
      <c r="L674" s="40">
        <v>66.05</v>
      </c>
      <c r="M674" s="40">
        <v>63.17</v>
      </c>
      <c r="N674" s="40">
        <v>66</v>
      </c>
      <c r="O674" s="40">
        <f>('Pivottable ẨN'!$P674-INTC!$O$4)/INTC!$O$8</f>
        <v>-0.1707765978654078</v>
      </c>
      <c r="P674" s="40">
        <v>35160000</v>
      </c>
      <c r="Q674" s="41">
        <v>44278.291666666664</v>
      </c>
      <c r="R674" s="40">
        <v>230.6388</v>
      </c>
      <c r="S674" s="40">
        <v>237.58</v>
      </c>
      <c r="T674" s="40">
        <v>241.05</v>
      </c>
      <c r="U674" s="40">
        <v>237.07</v>
      </c>
      <c r="V674" s="40">
        <v>237.49</v>
      </c>
      <c r="W674" s="40">
        <v>31638400</v>
      </c>
      <c r="X674" s="40">
        <f>('Pivottable ẨN'!$W674-MSFT!$O$4)/MSFT!$O$8</f>
        <v>0.2371634999077564</v>
      </c>
      <c r="Y674" s="41">
        <v>44278.291666666664</v>
      </c>
      <c r="Z674" s="40">
        <v>13.043100000000001</v>
      </c>
      <c r="AA674" s="40">
        <v>13.0708</v>
      </c>
      <c r="AB674" s="40">
        <v>13.3445</v>
      </c>
      <c r="AC674" s="40">
        <v>13.0212</v>
      </c>
      <c r="AD674" s="40">
        <v>13.254200000000001</v>
      </c>
      <c r="AE674" s="40">
        <f>('Pivottable ẨN'!$AF674-NVDA!$O$4)/NVDA!$O$8</f>
        <v>-1.2250018137053178</v>
      </c>
      <c r="AF674" s="40">
        <v>222048000</v>
      </c>
      <c r="AG674" s="41">
        <v>44278.291666666664</v>
      </c>
      <c r="AH674" s="40">
        <v>20.102599999999999</v>
      </c>
      <c r="AI674" s="40">
        <v>21.021999999999998</v>
      </c>
      <c r="AJ674" s="40">
        <v>21.385999999999999</v>
      </c>
      <c r="AK674" s="40">
        <v>21.001999999999999</v>
      </c>
      <c r="AL674" s="40">
        <v>21.265999999999998</v>
      </c>
      <c r="AM674" s="40">
        <f>('Pivottable ẨN'!$AN674-SONY!$O$4)/SONY!$O$8</f>
        <v>-0.23712435190689096</v>
      </c>
      <c r="AN674" s="40">
        <v>3806000</v>
      </c>
    </row>
    <row r="675" spans="1:40">
      <c r="A675" s="93">
        <v>45085.291666666664</v>
      </c>
      <c r="B675" s="42">
        <v>179.21129999999999</v>
      </c>
      <c r="C675" s="42">
        <v>180.57</v>
      </c>
      <c r="D675" s="42">
        <v>180.84</v>
      </c>
      <c r="E675" s="42">
        <v>177.46</v>
      </c>
      <c r="F675" s="42">
        <v>177.9</v>
      </c>
      <c r="G675" s="42">
        <v>50214900</v>
      </c>
      <c r="H675" s="42">
        <f>('Pivottable ẨN'!$G675-AAPL!$O$4)/AAPL!$O$8</f>
        <v>-0.78851432230690244</v>
      </c>
      <c r="I675" s="43">
        <v>45085.291666666664</v>
      </c>
      <c r="J675" s="42">
        <v>31.1844</v>
      </c>
      <c r="K675" s="42">
        <v>31.82</v>
      </c>
      <c r="L675" s="42">
        <v>31.85</v>
      </c>
      <c r="M675" s="42">
        <v>31.06</v>
      </c>
      <c r="N675" s="42">
        <v>31.43</v>
      </c>
      <c r="O675" s="42">
        <f>('Pivottable ẨN'!$P675-INTC!$O$4)/INTC!$O$8</f>
        <v>-0.16912988039107685</v>
      </c>
      <c r="P675" s="42">
        <v>35199000</v>
      </c>
      <c r="Q675" s="43">
        <v>45085.291666666664</v>
      </c>
      <c r="R675" s="42">
        <v>322.15469999999999</v>
      </c>
      <c r="S675" s="42">
        <v>325.26</v>
      </c>
      <c r="T675" s="42">
        <v>326.64</v>
      </c>
      <c r="U675" s="42">
        <v>323.35000000000002</v>
      </c>
      <c r="V675" s="42">
        <v>323.94</v>
      </c>
      <c r="W675" s="42">
        <v>23277700</v>
      </c>
      <c r="X675" s="42">
        <f>('Pivottable ẨN'!$W675-MSFT!$O$4)/MSFT!$O$8</f>
        <v>-0.42041578727230156</v>
      </c>
      <c r="Y675" s="43">
        <v>45085.291666666664</v>
      </c>
      <c r="Z675" s="42">
        <v>38.495199999999997</v>
      </c>
      <c r="AA675" s="42">
        <v>38.51</v>
      </c>
      <c r="AB675" s="42">
        <v>38.863999999999997</v>
      </c>
      <c r="AC675" s="42">
        <v>37.505000000000003</v>
      </c>
      <c r="AD675" s="42">
        <v>37.723999999999997</v>
      </c>
      <c r="AE675" s="42">
        <f>('Pivottable ẨN'!$AF675-NVDA!$O$4)/NVDA!$O$8</f>
        <v>-0.17498256380443572</v>
      </c>
      <c r="AF675" s="42">
        <v>417772000</v>
      </c>
      <c r="AG675" s="43">
        <v>45085.291666666664</v>
      </c>
      <c r="AH675" s="42">
        <v>19.0976</v>
      </c>
      <c r="AI675" s="42">
        <v>19.481999999999999</v>
      </c>
      <c r="AJ675" s="42">
        <v>19.481999999999999</v>
      </c>
      <c r="AK675" s="42">
        <v>19.184000000000001</v>
      </c>
      <c r="AL675" s="42">
        <v>19.242000000000001</v>
      </c>
      <c r="AM675" s="42">
        <f>('Pivottable ẨN'!$AN675-SONY!$O$4)/SONY!$O$8</f>
        <v>-0.39429080735256816</v>
      </c>
      <c r="AN675" s="42">
        <v>3430500</v>
      </c>
    </row>
    <row r="676" spans="1:40">
      <c r="A676" s="92">
        <v>45273.291666666664</v>
      </c>
      <c r="B676" s="40">
        <v>196.9949</v>
      </c>
      <c r="C676" s="40">
        <v>197.96</v>
      </c>
      <c r="D676" s="40">
        <v>198</v>
      </c>
      <c r="E676" s="40">
        <v>194.85</v>
      </c>
      <c r="F676" s="40">
        <v>195.09</v>
      </c>
      <c r="G676" s="40">
        <v>70404200</v>
      </c>
      <c r="H676" s="40">
        <f>('Pivottable ẨN'!$G676-AAPL!$O$4)/AAPL!$O$8</f>
        <v>-0.40807598369008735</v>
      </c>
      <c r="I676" s="41">
        <v>45273.291666666664</v>
      </c>
      <c r="J676" s="40">
        <v>43.981000000000002</v>
      </c>
      <c r="K676" s="40">
        <v>44.57</v>
      </c>
      <c r="L676" s="40">
        <v>44.72</v>
      </c>
      <c r="M676" s="40">
        <v>43.33</v>
      </c>
      <c r="N676" s="40">
        <v>44.08</v>
      </c>
      <c r="O676" s="40">
        <f>('Pivottable ẨN'!$P676-INTC!$O$4)/INTC!$O$8</f>
        <v>-0.16840785811387021</v>
      </c>
      <c r="P676" s="40">
        <v>35216100</v>
      </c>
      <c r="Q676" s="41">
        <v>45273.291666666664</v>
      </c>
      <c r="R676" s="40">
        <v>372.33510000000001</v>
      </c>
      <c r="S676" s="40">
        <v>374.37</v>
      </c>
      <c r="T676" s="40">
        <v>377.64</v>
      </c>
      <c r="U676" s="40">
        <v>370.77</v>
      </c>
      <c r="V676" s="40">
        <v>376.02</v>
      </c>
      <c r="W676" s="40">
        <v>30955500</v>
      </c>
      <c r="X676" s="40">
        <f>('Pivottable ẨN'!$W676-MSFT!$O$4)/MSFT!$O$8</f>
        <v>0.18345257914570759</v>
      </c>
      <c r="Y676" s="41">
        <v>45273.291666666664</v>
      </c>
      <c r="Z676" s="40">
        <v>48.0777</v>
      </c>
      <c r="AA676" s="40">
        <v>48.088000000000001</v>
      </c>
      <c r="AB676" s="40">
        <v>48.594000000000001</v>
      </c>
      <c r="AC676" s="40">
        <v>47.607999999999997</v>
      </c>
      <c r="AD676" s="40">
        <v>47.628999999999998</v>
      </c>
      <c r="AE676" s="40">
        <f>('Pivottable ẨN'!$AF676-NVDA!$O$4)/NVDA!$O$8</f>
        <v>-1.3931400523364008E-2</v>
      </c>
      <c r="AF676" s="40">
        <v>447792000</v>
      </c>
      <c r="AG676" s="41">
        <v>45273.291666666664</v>
      </c>
      <c r="AH676" s="40">
        <v>18.2972</v>
      </c>
      <c r="AI676" s="40">
        <v>18.358000000000001</v>
      </c>
      <c r="AJ676" s="40">
        <v>18.372</v>
      </c>
      <c r="AK676" s="40">
        <v>17.957999999999998</v>
      </c>
      <c r="AL676" s="40">
        <v>18.116</v>
      </c>
      <c r="AM676" s="40">
        <f>('Pivottable ẨN'!$AN676-SONY!$O$4)/SONY!$O$8</f>
        <v>1.3161238935229573</v>
      </c>
      <c r="AN676" s="40">
        <v>7517000</v>
      </c>
    </row>
    <row r="677" spans="1:40">
      <c r="A677" s="93">
        <v>44601.291666666664</v>
      </c>
      <c r="B677" s="42">
        <v>173.65989999999999</v>
      </c>
      <c r="C677" s="42">
        <v>176.28</v>
      </c>
      <c r="D677" s="42">
        <v>176.65</v>
      </c>
      <c r="E677" s="42">
        <v>174.9</v>
      </c>
      <c r="F677" s="42">
        <v>176.05</v>
      </c>
      <c r="G677" s="42">
        <v>71285000</v>
      </c>
      <c r="H677" s="42">
        <f>('Pivottable ẨN'!$G677-AAPL!$O$4)/AAPL!$O$8</f>
        <v>-0.39147857374255618</v>
      </c>
      <c r="I677" s="43">
        <v>44601.291666666664</v>
      </c>
      <c r="J677" s="42">
        <v>46.642499999999998</v>
      </c>
      <c r="K677" s="42">
        <v>49.91</v>
      </c>
      <c r="L677" s="42">
        <v>49.97</v>
      </c>
      <c r="M677" s="42">
        <v>48.83</v>
      </c>
      <c r="N677" s="42">
        <v>49.33</v>
      </c>
      <c r="O677" s="42">
        <f>('Pivottable ẨN'!$P677-INTC!$O$4)/INTC!$O$8</f>
        <v>-0.16835718988389078</v>
      </c>
      <c r="P677" s="42">
        <v>35217300</v>
      </c>
      <c r="Q677" s="43">
        <v>44601.291666666664</v>
      </c>
      <c r="R677" s="42">
        <v>303.95</v>
      </c>
      <c r="S677" s="42">
        <v>311.20999999999998</v>
      </c>
      <c r="T677" s="42">
        <v>311.93</v>
      </c>
      <c r="U677" s="42">
        <v>307.39</v>
      </c>
      <c r="V677" s="42">
        <v>309.87</v>
      </c>
      <c r="W677" s="42">
        <v>31284700</v>
      </c>
      <c r="X677" s="42">
        <f>('Pivottable ẨN'!$W677-MSFT!$O$4)/MSFT!$O$8</f>
        <v>0.20934456203466129</v>
      </c>
      <c r="Y677" s="43">
        <v>44601.291666666664</v>
      </c>
      <c r="Z677" s="42">
        <v>26.662500000000001</v>
      </c>
      <c r="AA677" s="42">
        <v>26.704999999999998</v>
      </c>
      <c r="AB677" s="42">
        <v>26.725000000000001</v>
      </c>
      <c r="AC677" s="42">
        <v>25.353000000000002</v>
      </c>
      <c r="AD677" s="42">
        <v>25.622</v>
      </c>
      <c r="AE677" s="42">
        <f>('Pivottable ẨN'!$AF677-NVDA!$O$4)/NVDA!$O$8</f>
        <v>0.39642181331305093</v>
      </c>
      <c r="AF677" s="42">
        <v>524282000</v>
      </c>
      <c r="AG677" s="43">
        <v>44601.291666666664</v>
      </c>
      <c r="AH677" s="42">
        <v>21.421399999999998</v>
      </c>
      <c r="AI677" s="42">
        <v>22.292000000000002</v>
      </c>
      <c r="AJ677" s="42">
        <v>22.385999999999999</v>
      </c>
      <c r="AK677" s="42">
        <v>21.802</v>
      </c>
      <c r="AL677" s="42">
        <v>21.873999999999999</v>
      </c>
      <c r="AM677" s="42">
        <f>('Pivottable ẨN'!$AN677-SONY!$O$4)/SONY!$O$8</f>
        <v>0.19858877757100502</v>
      </c>
      <c r="AN677" s="42">
        <v>4847000</v>
      </c>
    </row>
    <row r="678" spans="1:40">
      <c r="A678" s="92">
        <v>44699.291666666664</v>
      </c>
      <c r="B678" s="40">
        <v>138.9308</v>
      </c>
      <c r="C678" s="40">
        <v>140.82</v>
      </c>
      <c r="D678" s="40">
        <v>147.36000000000001</v>
      </c>
      <c r="E678" s="40">
        <v>139.9</v>
      </c>
      <c r="F678" s="40">
        <v>146.85</v>
      </c>
      <c r="G678" s="40">
        <v>109742900</v>
      </c>
      <c r="H678" s="40">
        <f>('Pivottable ẨN'!$G678-AAPL!$O$4)/AAPL!$O$8</f>
        <v>0.33320527278464451</v>
      </c>
      <c r="I678" s="41">
        <v>44699.291666666664</v>
      </c>
      <c r="J678" s="40">
        <v>39.890300000000003</v>
      </c>
      <c r="K678" s="40">
        <v>42.35</v>
      </c>
      <c r="L678" s="40">
        <v>43.98</v>
      </c>
      <c r="M678" s="40">
        <v>42.22</v>
      </c>
      <c r="N678" s="40">
        <v>43.98</v>
      </c>
      <c r="O678" s="40">
        <f>('Pivottable ẨN'!$P678-INTC!$O$4)/INTC!$O$8</f>
        <v>-0.16831074400640966</v>
      </c>
      <c r="P678" s="40">
        <v>35218400</v>
      </c>
      <c r="Q678" s="41">
        <v>44699.291666666664</v>
      </c>
      <c r="R678" s="40">
        <v>249.245</v>
      </c>
      <c r="S678" s="40">
        <v>254.08</v>
      </c>
      <c r="T678" s="40">
        <v>263.60000000000002</v>
      </c>
      <c r="U678" s="40">
        <v>252.77</v>
      </c>
      <c r="V678" s="40">
        <v>263</v>
      </c>
      <c r="W678" s="40">
        <v>31356000</v>
      </c>
      <c r="X678" s="40">
        <f>('Pivottable ẨN'!$W678-MSFT!$O$4)/MSFT!$O$8</f>
        <v>0.21495239429463212</v>
      </c>
      <c r="Y678" s="41">
        <v>44699.291666666664</v>
      </c>
      <c r="Z678" s="40">
        <v>16.913900000000002</v>
      </c>
      <c r="AA678" s="40">
        <v>16.937999999999999</v>
      </c>
      <c r="AB678" s="40">
        <v>18.117999999999999</v>
      </c>
      <c r="AC678" s="40">
        <v>16.864000000000001</v>
      </c>
      <c r="AD678" s="40">
        <v>17.704999999999998</v>
      </c>
      <c r="AE678" s="40">
        <f>('Pivottable ẨN'!$AF678-NVDA!$O$4)/NVDA!$O$8</f>
        <v>0.50843338020663842</v>
      </c>
      <c r="AF678" s="40">
        <v>545161000</v>
      </c>
      <c r="AG678" s="41">
        <v>44699.291666666664</v>
      </c>
      <c r="AH678" s="40">
        <v>16.949300000000001</v>
      </c>
      <c r="AI678" s="40">
        <v>17.414000000000001</v>
      </c>
      <c r="AJ678" s="40">
        <v>17.846</v>
      </c>
      <c r="AK678" s="40">
        <v>17.388000000000002</v>
      </c>
      <c r="AL678" s="40">
        <v>17.760000000000002</v>
      </c>
      <c r="AM678" s="40">
        <f>('Pivottable ẨN'!$AN678-SONY!$O$4)/SONY!$O$8</f>
        <v>0.40200528182293338</v>
      </c>
      <c r="AN678" s="40">
        <v>5333000</v>
      </c>
    </row>
    <row r="679" spans="1:40">
      <c r="A679" s="93">
        <v>44579.291666666664</v>
      </c>
      <c r="B679" s="42">
        <v>167.0634</v>
      </c>
      <c r="C679" s="42">
        <v>169.8</v>
      </c>
      <c r="D679" s="42">
        <v>172.54</v>
      </c>
      <c r="E679" s="42">
        <v>169.41</v>
      </c>
      <c r="F679" s="42">
        <v>171.51</v>
      </c>
      <c r="G679" s="42">
        <v>90956700</v>
      </c>
      <c r="H679" s="42">
        <f>('Pivottable ẨN'!$G679-AAPL!$O$4)/AAPL!$O$8</f>
        <v>-2.0793663133055033E-2</v>
      </c>
      <c r="I679" s="43">
        <v>44579.291666666664</v>
      </c>
      <c r="J679" s="42">
        <v>50.7881</v>
      </c>
      <c r="K679" s="42">
        <v>54.76</v>
      </c>
      <c r="L679" s="42">
        <v>55.65</v>
      </c>
      <c r="M679" s="42">
        <v>54.68</v>
      </c>
      <c r="N679" s="42">
        <v>55.31</v>
      </c>
      <c r="O679" s="42">
        <f>('Pivottable ẨN'!$P679-INTC!$O$4)/INTC!$O$8</f>
        <v>-0.16428261972304628</v>
      </c>
      <c r="P679" s="42">
        <v>35313800</v>
      </c>
      <c r="Q679" s="43">
        <v>44579.291666666664</v>
      </c>
      <c r="R679" s="42">
        <v>295.58960000000002</v>
      </c>
      <c r="S679" s="42">
        <v>302.64999999999998</v>
      </c>
      <c r="T679" s="42">
        <v>309.8</v>
      </c>
      <c r="U679" s="42">
        <v>301.74</v>
      </c>
      <c r="V679" s="42">
        <v>304.07</v>
      </c>
      <c r="W679" s="42">
        <v>42333200</v>
      </c>
      <c r="X679" s="42">
        <f>('Pivottable ẨN'!$W679-MSFT!$O$4)/MSFT!$O$8</f>
        <v>1.0783226086586126</v>
      </c>
      <c r="Y679" s="43">
        <v>44579.291666666664</v>
      </c>
      <c r="Z679" s="42">
        <v>25.861799999999999</v>
      </c>
      <c r="AA679" s="42">
        <v>25.902999999999999</v>
      </c>
      <c r="AB679" s="42">
        <v>26.638000000000002</v>
      </c>
      <c r="AC679" s="42">
        <v>25.77</v>
      </c>
      <c r="AD679" s="42">
        <v>26.26</v>
      </c>
      <c r="AE679" s="42">
        <f>('Pivottable ẨN'!$AF679-NVDA!$O$4)/NVDA!$O$8</f>
        <v>-0.14012212213220376</v>
      </c>
      <c r="AF679" s="42">
        <v>424270000</v>
      </c>
      <c r="AG679" s="43">
        <v>44579.291666666664</v>
      </c>
      <c r="AH679" s="42">
        <v>22.263200000000001</v>
      </c>
      <c r="AI679" s="42">
        <v>23.167999999999999</v>
      </c>
      <c r="AJ679" s="42">
        <v>24.34</v>
      </c>
      <c r="AK679" s="42">
        <v>23.047999999999998</v>
      </c>
      <c r="AL679" s="42">
        <v>24.184000000000001</v>
      </c>
      <c r="AM679" s="42">
        <f>('Pivottable ẨN'!$AN679-SONY!$O$4)/SONY!$O$8</f>
        <v>4.5383501445177536</v>
      </c>
      <c r="AN679" s="42">
        <v>15215500</v>
      </c>
    </row>
    <row r="680" spans="1:40">
      <c r="A680" s="92">
        <v>44320.291666666664</v>
      </c>
      <c r="B680" s="40">
        <v>125.2056</v>
      </c>
      <c r="C680" s="40">
        <v>127.85</v>
      </c>
      <c r="D680" s="40">
        <v>131.49</v>
      </c>
      <c r="E680" s="40">
        <v>126.7</v>
      </c>
      <c r="F680" s="40">
        <v>131.19</v>
      </c>
      <c r="G680" s="40">
        <v>137564700</v>
      </c>
      <c r="H680" s="40">
        <f>('Pivottable ẨN'!$G680-AAPL!$O$4)/AAPL!$O$8</f>
        <v>0.85746710302785789</v>
      </c>
      <c r="I680" s="41">
        <v>44320.291666666664</v>
      </c>
      <c r="J680" s="40">
        <v>51.751300000000001</v>
      </c>
      <c r="K680" s="40">
        <v>56.9</v>
      </c>
      <c r="L680" s="40">
        <v>56.98</v>
      </c>
      <c r="M680" s="40">
        <v>55.81</v>
      </c>
      <c r="N680" s="40">
        <v>56.88</v>
      </c>
      <c r="O680" s="40">
        <f>('Pivottable ẨN'!$P680-INTC!$O$4)/INTC!$O$8</f>
        <v>-0.16386882917821438</v>
      </c>
      <c r="P680" s="40">
        <v>35323600</v>
      </c>
      <c r="Q680" s="41">
        <v>44320.291666666664</v>
      </c>
      <c r="R680" s="40">
        <v>240.5505</v>
      </c>
      <c r="S680" s="40">
        <v>247.79</v>
      </c>
      <c r="T680" s="40">
        <v>251.21</v>
      </c>
      <c r="U680" s="40">
        <v>245.76</v>
      </c>
      <c r="V680" s="40">
        <v>250.97</v>
      </c>
      <c r="W680" s="40">
        <v>32756100</v>
      </c>
      <c r="X680" s="40">
        <f>('Pivottable ẨN'!$W680-MSFT!$O$4)/MSFT!$O$8</f>
        <v>0.32507197279652777</v>
      </c>
      <c r="Y680" s="41">
        <v>44320.291666666664</v>
      </c>
      <c r="Z680" s="40">
        <v>14.3208</v>
      </c>
      <c r="AA680" s="40">
        <v>14.3512</v>
      </c>
      <c r="AB680" s="40">
        <v>14.637499999999999</v>
      </c>
      <c r="AC680" s="40">
        <v>14.010300000000001</v>
      </c>
      <c r="AD680" s="40">
        <v>14.6372</v>
      </c>
      <c r="AE680" s="40">
        <f>('Pivottable ẨN'!$AF680-NVDA!$O$4)/NVDA!$O$8</f>
        <v>-0.24176353917161697</v>
      </c>
      <c r="AF680" s="40">
        <v>405324000</v>
      </c>
      <c r="AG680" s="41">
        <v>44320.291666666664</v>
      </c>
      <c r="AH680" s="40">
        <v>18.5594</v>
      </c>
      <c r="AI680" s="40">
        <v>19.358000000000001</v>
      </c>
      <c r="AJ680" s="40">
        <v>19.846</v>
      </c>
      <c r="AK680" s="40">
        <v>19.297999999999998</v>
      </c>
      <c r="AL680" s="40">
        <v>19.783999999999999</v>
      </c>
      <c r="AM680" s="40">
        <f>('Pivottable ẨN'!$AN680-SONY!$O$4)/SONY!$O$8</f>
        <v>1.0547378710840081</v>
      </c>
      <c r="AN680" s="40">
        <v>6892500</v>
      </c>
    </row>
    <row r="681" spans="1:40">
      <c r="A681" s="93">
        <v>44054.291666666664</v>
      </c>
      <c r="B681" s="42">
        <v>106.7687</v>
      </c>
      <c r="C681" s="42">
        <v>109.375</v>
      </c>
      <c r="D681" s="42">
        <v>112.4825</v>
      </c>
      <c r="E681" s="42">
        <v>109.1075</v>
      </c>
      <c r="F681" s="42">
        <v>111.97</v>
      </c>
      <c r="G681" s="42">
        <v>187902400</v>
      </c>
      <c r="H681" s="42">
        <f>('Pivottable ẨN'!$G681-AAPL!$O$4)/AAPL!$O$8</f>
        <v>1.8060087046580111</v>
      </c>
      <c r="I681" s="43">
        <v>44054.291666666664</v>
      </c>
      <c r="J681" s="42">
        <v>43.250399999999999</v>
      </c>
      <c r="K681" s="42">
        <v>48.19</v>
      </c>
      <c r="L681" s="42">
        <v>49.73</v>
      </c>
      <c r="M681" s="42">
        <v>48.06</v>
      </c>
      <c r="N681" s="42">
        <v>49.63</v>
      </c>
      <c r="O681" s="42">
        <f>('Pivottable ẨN'!$P681-INTC!$O$4)/INTC!$O$8</f>
        <v>-0.1628343528161347</v>
      </c>
      <c r="P681" s="42">
        <v>35348100</v>
      </c>
      <c r="Q681" s="43">
        <v>44054.291666666664</v>
      </c>
      <c r="R681" s="42">
        <v>195.99619999999999</v>
      </c>
      <c r="S681" s="42">
        <v>203.38</v>
      </c>
      <c r="T681" s="42">
        <v>207.65</v>
      </c>
      <c r="U681" s="42">
        <v>203.14</v>
      </c>
      <c r="V681" s="42">
        <v>207.16</v>
      </c>
      <c r="W681" s="42">
        <v>36446500</v>
      </c>
      <c r="X681" s="42">
        <f>('Pivottable ẨN'!$W681-MSFT!$O$4)/MSFT!$O$8</f>
        <v>0.61532644926491986</v>
      </c>
      <c r="Y681" s="43">
        <v>44054.291666666664</v>
      </c>
      <c r="Z681" s="42">
        <v>10.816800000000001</v>
      </c>
      <c r="AA681" s="42">
        <v>10.85</v>
      </c>
      <c r="AB681" s="42">
        <v>11.136799999999999</v>
      </c>
      <c r="AC681" s="42">
        <v>10.7957</v>
      </c>
      <c r="AD681" s="42">
        <v>11.073700000000001</v>
      </c>
      <c r="AE681" s="42">
        <f>('Pivottable ẨN'!$AF681-NVDA!$O$4)/NVDA!$O$8</f>
        <v>-0.51435953213090468</v>
      </c>
      <c r="AF681" s="42">
        <v>354512000</v>
      </c>
      <c r="AG681" s="43">
        <v>44054.291666666664</v>
      </c>
      <c r="AH681" s="42">
        <v>15.1251</v>
      </c>
      <c r="AI681" s="42">
        <v>15.866</v>
      </c>
      <c r="AJ681" s="42">
        <v>16.064</v>
      </c>
      <c r="AK681" s="42">
        <v>15.843999999999999</v>
      </c>
      <c r="AL681" s="42">
        <v>15.984</v>
      </c>
      <c r="AM681" s="42">
        <f>('Pivottable ẨN'!$AN681-SONY!$O$4)/SONY!$O$8</f>
        <v>0.34550069730850885</v>
      </c>
      <c r="AN681" s="42">
        <v>5198000</v>
      </c>
    </row>
    <row r="682" spans="1:40">
      <c r="A682" s="92">
        <v>44677.291666666664</v>
      </c>
      <c r="B682" s="40">
        <v>154.46950000000001</v>
      </c>
      <c r="C682" s="40">
        <v>156.80000000000001</v>
      </c>
      <c r="D682" s="40">
        <v>162.34</v>
      </c>
      <c r="E682" s="40">
        <v>156.72</v>
      </c>
      <c r="F682" s="40">
        <v>162.25</v>
      </c>
      <c r="G682" s="40">
        <v>95623200</v>
      </c>
      <c r="H682" s="40">
        <f>('Pivottable ẨN'!$G682-AAPL!$O$4)/AAPL!$O$8</f>
        <v>6.7139821789917412E-2</v>
      </c>
      <c r="I682" s="41">
        <v>44677.291666666664</v>
      </c>
      <c r="J682" s="40">
        <v>42.539900000000003</v>
      </c>
      <c r="K682" s="40">
        <v>45.52</v>
      </c>
      <c r="L682" s="40">
        <v>46.84</v>
      </c>
      <c r="M682" s="40">
        <v>45.51</v>
      </c>
      <c r="N682" s="40">
        <v>46.69</v>
      </c>
      <c r="O682" s="40">
        <f>('Pivottable ẨN'!$P682-INTC!$O$4)/INTC!$O$8</f>
        <v>-0.16247545285378051</v>
      </c>
      <c r="P682" s="40">
        <v>35356600</v>
      </c>
      <c r="Q682" s="41">
        <v>44677.291666666664</v>
      </c>
      <c r="R682" s="40">
        <v>264.46190000000001</v>
      </c>
      <c r="S682" s="40">
        <v>270.22000000000003</v>
      </c>
      <c r="T682" s="40">
        <v>278.36</v>
      </c>
      <c r="U682" s="40">
        <v>270</v>
      </c>
      <c r="V682" s="40">
        <v>277.5</v>
      </c>
      <c r="W682" s="40">
        <v>46518400</v>
      </c>
      <c r="X682" s="40">
        <f>('Pivottable ẨN'!$W682-MSFT!$O$4)/MSFT!$O$8</f>
        <v>1.4074937106842778</v>
      </c>
      <c r="Y682" s="41">
        <v>44677.291666666664</v>
      </c>
      <c r="Z682" s="40">
        <v>18.761299999999999</v>
      </c>
      <c r="AA682" s="40">
        <v>18.788</v>
      </c>
      <c r="AB682" s="40">
        <v>19.788</v>
      </c>
      <c r="AC682" s="40">
        <v>18.670000000000002</v>
      </c>
      <c r="AD682" s="40">
        <v>19.718</v>
      </c>
      <c r="AE682" s="40">
        <f>('Pivottable ẨN'!$AF682-NVDA!$O$4)/NVDA!$O$8</f>
        <v>1.0877347364163881</v>
      </c>
      <c r="AF682" s="40">
        <v>653143000</v>
      </c>
      <c r="AG682" s="41">
        <v>44677.291666666664</v>
      </c>
      <c r="AH682" s="40">
        <v>16.398399999999999</v>
      </c>
      <c r="AI682" s="40">
        <v>16.847999999999999</v>
      </c>
      <c r="AJ682" s="40">
        <v>17.3</v>
      </c>
      <c r="AK682" s="40">
        <v>16.84</v>
      </c>
      <c r="AL682" s="40">
        <v>17.257999999999999</v>
      </c>
      <c r="AM682" s="40">
        <f>('Pivottable ẨN'!$AN682-SONY!$O$4)/SONY!$O$8</f>
        <v>0.43255961270851112</v>
      </c>
      <c r="AN682" s="40">
        <v>5406000</v>
      </c>
    </row>
    <row r="683" spans="1:40">
      <c r="A683" s="93">
        <v>45279.291666666664</v>
      </c>
      <c r="B683" s="42">
        <v>195.97989999999999</v>
      </c>
      <c r="C683" s="42">
        <v>196.94</v>
      </c>
      <c r="D683" s="42">
        <v>196.95</v>
      </c>
      <c r="E683" s="42">
        <v>195.89</v>
      </c>
      <c r="F683" s="42">
        <v>196.16</v>
      </c>
      <c r="G683" s="42">
        <v>40714100</v>
      </c>
      <c r="H683" s="42">
        <f>('Pivottable ẨN'!$G683-AAPL!$O$4)/AAPL!$O$8</f>
        <v>-0.96754324195892782</v>
      </c>
      <c r="I683" s="43">
        <v>45279.291666666664</v>
      </c>
      <c r="J683" s="42">
        <v>46.043300000000002</v>
      </c>
      <c r="K683" s="42">
        <v>46.66</v>
      </c>
      <c r="L683" s="42">
        <v>46.68</v>
      </c>
      <c r="M683" s="42">
        <v>45.51</v>
      </c>
      <c r="N683" s="42">
        <v>45.6</v>
      </c>
      <c r="O683" s="42">
        <f>('Pivottable ẨN'!$P683-INTC!$O$4)/INTC!$O$8</f>
        <v>-0.16238256109881824</v>
      </c>
      <c r="P683" s="42">
        <v>35358800</v>
      </c>
      <c r="Q683" s="43">
        <v>45279.291666666664</v>
      </c>
      <c r="R683" s="42">
        <v>371.23110000000003</v>
      </c>
      <c r="S683" s="42">
        <v>373.26</v>
      </c>
      <c r="T683" s="42">
        <v>373.26</v>
      </c>
      <c r="U683" s="42">
        <v>369.84</v>
      </c>
      <c r="V683" s="42">
        <v>371.49</v>
      </c>
      <c r="W683" s="42">
        <v>20603700</v>
      </c>
      <c r="X683" s="42">
        <f>('Pivottable ẨN'!$W683-MSFT!$O$4)/MSFT!$O$8</f>
        <v>-0.63072915982716837</v>
      </c>
      <c r="Y683" s="43">
        <v>45279.291666666664</v>
      </c>
      <c r="Z683" s="42">
        <v>49.593400000000003</v>
      </c>
      <c r="AA683" s="42">
        <v>49.603999999999999</v>
      </c>
      <c r="AB683" s="42">
        <v>49.7</v>
      </c>
      <c r="AC683" s="42">
        <v>48.895000000000003</v>
      </c>
      <c r="AD683" s="42">
        <v>49.423999999999999</v>
      </c>
      <c r="AE683" s="42">
        <f>('Pivottable ẨN'!$AF683-NVDA!$O$4)/NVDA!$O$8</f>
        <v>7.5403175457862057E-2</v>
      </c>
      <c r="AF683" s="42">
        <v>464444000</v>
      </c>
      <c r="AG683" s="43">
        <v>45279.291666666664</v>
      </c>
      <c r="AH683" s="42">
        <v>18.263400000000001</v>
      </c>
      <c r="AI683" s="42">
        <v>18.324000000000002</v>
      </c>
      <c r="AJ683" s="42">
        <v>18.532</v>
      </c>
      <c r="AK683" s="42">
        <v>18.29</v>
      </c>
      <c r="AL683" s="42">
        <v>18.332000000000001</v>
      </c>
      <c r="AM683" s="42">
        <f>('Pivottable ẨN'!$AN683-SONY!$O$4)/SONY!$O$8</f>
        <v>0.33754820022870097</v>
      </c>
      <c r="AN683" s="42">
        <v>5179000</v>
      </c>
    </row>
    <row r="684" spans="1:40">
      <c r="A684" s="92">
        <v>44456.291666666664</v>
      </c>
      <c r="B684" s="40">
        <v>143.4966</v>
      </c>
      <c r="C684" s="40">
        <v>146.06</v>
      </c>
      <c r="D684" s="40">
        <v>148.82</v>
      </c>
      <c r="E684" s="40">
        <v>145.76</v>
      </c>
      <c r="F684" s="40">
        <v>148.82</v>
      </c>
      <c r="G684" s="40">
        <v>129868800</v>
      </c>
      <c r="H684" s="40">
        <f>('Pivottable ẨN'!$G684-AAPL!$O$4)/AAPL!$O$8</f>
        <v>0.71244892953193939</v>
      </c>
      <c r="I684" s="41">
        <v>44456.291666666664</v>
      </c>
      <c r="J684" s="40">
        <v>49.976799999999997</v>
      </c>
      <c r="K684" s="40">
        <v>54.26</v>
      </c>
      <c r="L684" s="40">
        <v>54.59</v>
      </c>
      <c r="M684" s="40">
        <v>53.67</v>
      </c>
      <c r="N684" s="40">
        <v>54.59</v>
      </c>
      <c r="O684" s="40">
        <f>('Pivottable ẨN'!$P684-INTC!$O$4)/INTC!$O$8</f>
        <v>-0.16236567168882513</v>
      </c>
      <c r="P684" s="40">
        <v>35359200</v>
      </c>
      <c r="Q684" s="41">
        <v>44456.291666666664</v>
      </c>
      <c r="R684" s="40">
        <v>292.33969999999999</v>
      </c>
      <c r="S684" s="40">
        <v>299.87</v>
      </c>
      <c r="T684" s="40">
        <v>304.5</v>
      </c>
      <c r="U684" s="40">
        <v>299.52999999999997</v>
      </c>
      <c r="V684" s="40">
        <v>304.17</v>
      </c>
      <c r="W684" s="40">
        <v>41372500</v>
      </c>
      <c r="X684" s="40">
        <f>('Pivottable ẨN'!$W684-MSFT!$O$4)/MSFT!$O$8</f>
        <v>1.0027623779131152</v>
      </c>
      <c r="Y684" s="41">
        <v>44456.291666666664</v>
      </c>
      <c r="Z684" s="40">
        <v>21.862500000000001</v>
      </c>
      <c r="AA684" s="40">
        <v>21.9</v>
      </c>
      <c r="AB684" s="40">
        <v>22.321000000000002</v>
      </c>
      <c r="AC684" s="40">
        <v>21.83</v>
      </c>
      <c r="AD684" s="40">
        <v>22.3</v>
      </c>
      <c r="AE684" s="40">
        <f>('Pivottable ẨN'!$AF684-NVDA!$O$4)/NVDA!$O$8</f>
        <v>-0.83629555003009959</v>
      </c>
      <c r="AF684" s="40">
        <v>294503000</v>
      </c>
      <c r="AG684" s="41">
        <v>44456.291666666664</v>
      </c>
      <c r="AH684" s="40">
        <v>21.226700000000001</v>
      </c>
      <c r="AI684" s="40">
        <v>22.14</v>
      </c>
      <c r="AJ684" s="40">
        <v>22.344000000000001</v>
      </c>
      <c r="AK684" s="40">
        <v>22.062000000000001</v>
      </c>
      <c r="AL684" s="40">
        <v>22.26</v>
      </c>
      <c r="AM684" s="40">
        <f>('Pivottable ẨN'!$AN684-SONY!$O$4)/SONY!$O$8</f>
        <v>-1.0187711043564307</v>
      </c>
      <c r="AN684" s="40">
        <v>1938500</v>
      </c>
    </row>
    <row r="685" spans="1:40">
      <c r="A685" s="93">
        <v>44071.291666666664</v>
      </c>
      <c r="B685" s="42">
        <v>121.8335</v>
      </c>
      <c r="C685" s="42">
        <v>124.8075</v>
      </c>
      <c r="D685" s="42">
        <v>126.4425</v>
      </c>
      <c r="E685" s="42">
        <v>124.5775</v>
      </c>
      <c r="F685" s="42">
        <v>126.0125</v>
      </c>
      <c r="G685" s="42">
        <v>187630000</v>
      </c>
      <c r="H685" s="42">
        <f>('Pivottable ẨN'!$G685-AAPL!$O$4)/AAPL!$O$8</f>
        <v>1.8008757182028483</v>
      </c>
      <c r="I685" s="43">
        <v>44071.291666666664</v>
      </c>
      <c r="J685" s="42">
        <v>45.260800000000003</v>
      </c>
      <c r="K685" s="42">
        <v>50.43</v>
      </c>
      <c r="L685" s="42">
        <v>50.8</v>
      </c>
      <c r="M685" s="42">
        <v>49.46</v>
      </c>
      <c r="N685" s="42">
        <v>49.57</v>
      </c>
      <c r="O685" s="42">
        <f>('Pivottable ẨN'!$P685-INTC!$O$4)/INTC!$O$8</f>
        <v>-0.16128897180176258</v>
      </c>
      <c r="P685" s="42">
        <v>35384700</v>
      </c>
      <c r="Q685" s="43">
        <v>44071.291666666664</v>
      </c>
      <c r="R685" s="42">
        <v>221.13249999999999</v>
      </c>
      <c r="S685" s="42">
        <v>228.91</v>
      </c>
      <c r="T685" s="42">
        <v>230.64</v>
      </c>
      <c r="U685" s="42">
        <v>226.58</v>
      </c>
      <c r="V685" s="42">
        <v>228.18</v>
      </c>
      <c r="W685" s="42">
        <v>26292900</v>
      </c>
      <c r="X685" s="42">
        <f>('Pivottable ẨN'!$W685-MSFT!$O$4)/MSFT!$O$8</f>
        <v>-0.18326661714237097</v>
      </c>
      <c r="Y685" s="43">
        <v>44071.291666666664</v>
      </c>
      <c r="Z685" s="42">
        <v>13.1076</v>
      </c>
      <c r="AA685" s="42">
        <v>13.1477</v>
      </c>
      <c r="AB685" s="42">
        <v>13.148</v>
      </c>
      <c r="AC685" s="42">
        <v>12.6425</v>
      </c>
      <c r="AD685" s="42">
        <v>12.675000000000001</v>
      </c>
      <c r="AE685" s="42">
        <f>('Pivottable ẨN'!$AF685-NVDA!$O$4)/NVDA!$O$8</f>
        <v>0.46550965077919487</v>
      </c>
      <c r="AF685" s="42">
        <v>537160000</v>
      </c>
      <c r="AG685" s="43">
        <v>44071.291666666664</v>
      </c>
      <c r="AH685" s="42">
        <v>15.1366</v>
      </c>
      <c r="AI685" s="42">
        <v>15.878</v>
      </c>
      <c r="AJ685" s="42">
        <v>15.93</v>
      </c>
      <c r="AK685" s="42">
        <v>15.76</v>
      </c>
      <c r="AL685" s="42">
        <v>15.814</v>
      </c>
      <c r="AM685" s="42">
        <f>('Pivottable ẨN'!$AN685-SONY!$O$4)/SONY!$O$8</f>
        <v>0.28355493058158415</v>
      </c>
      <c r="AN685" s="42">
        <v>5050000</v>
      </c>
    </row>
    <row r="686" spans="1:40">
      <c r="A686" s="92">
        <v>44593.291666666664</v>
      </c>
      <c r="B686" s="40">
        <v>171.79589999999999</v>
      </c>
      <c r="C686" s="40">
        <v>174.61</v>
      </c>
      <c r="D686" s="40">
        <v>174.84</v>
      </c>
      <c r="E686" s="40">
        <v>172.31</v>
      </c>
      <c r="F686" s="40">
        <v>174.01</v>
      </c>
      <c r="G686" s="40">
        <v>86213900</v>
      </c>
      <c r="H686" s="40">
        <f>('Pivottable ẨN'!$G686-AAPL!$O$4)/AAPL!$O$8</f>
        <v>-0.11016491188322619</v>
      </c>
      <c r="I686" s="41">
        <v>44593.291666666664</v>
      </c>
      <c r="J686" s="40">
        <v>45.399500000000003</v>
      </c>
      <c r="K686" s="40">
        <v>48.95</v>
      </c>
      <c r="L686" s="40">
        <v>49.03</v>
      </c>
      <c r="M686" s="40">
        <v>48.36</v>
      </c>
      <c r="N686" s="40">
        <v>48.78</v>
      </c>
      <c r="O686" s="40">
        <f>('Pivottable ẨN'!$P686-INTC!$O$4)/INTC!$O$8</f>
        <v>-0.16122985886678659</v>
      </c>
      <c r="P686" s="40">
        <v>35386100</v>
      </c>
      <c r="Q686" s="41">
        <v>44593.291666666664</v>
      </c>
      <c r="R686" s="40">
        <v>301.55709999999999</v>
      </c>
      <c r="S686" s="40">
        <v>308.76</v>
      </c>
      <c r="T686" s="40">
        <v>310.63</v>
      </c>
      <c r="U686" s="40">
        <v>305.13</v>
      </c>
      <c r="V686" s="40">
        <v>310.41000000000003</v>
      </c>
      <c r="W686" s="40">
        <v>40950400</v>
      </c>
      <c r="X686" s="40">
        <f>('Pivottable ẨN'!$W686-MSFT!$O$4)/MSFT!$O$8</f>
        <v>0.96956369632919237</v>
      </c>
      <c r="Y686" s="41">
        <v>44593.291666666664</v>
      </c>
      <c r="Z686" s="40">
        <v>24.598800000000001</v>
      </c>
      <c r="AA686" s="40">
        <v>24.638000000000002</v>
      </c>
      <c r="AB686" s="40">
        <v>25.145</v>
      </c>
      <c r="AC686" s="40">
        <v>23.89</v>
      </c>
      <c r="AD686" s="40">
        <v>25.103999999999999</v>
      </c>
      <c r="AE686" s="40">
        <f>('Pivottable ẨN'!$AF686-NVDA!$O$4)/NVDA!$O$8</f>
        <v>0.3676826033964386</v>
      </c>
      <c r="AF686" s="40">
        <v>518925000</v>
      </c>
      <c r="AG686" s="41">
        <v>44593.291666666664</v>
      </c>
      <c r="AH686" s="40">
        <v>21.6328</v>
      </c>
      <c r="AI686" s="40">
        <v>22.512</v>
      </c>
      <c r="AJ686" s="40">
        <v>22.532</v>
      </c>
      <c r="AK686" s="40">
        <v>22.19</v>
      </c>
      <c r="AL686" s="40">
        <v>22.361999999999998</v>
      </c>
      <c r="AM686" s="40">
        <f>('Pivottable ẨN'!$AN686-SONY!$O$4)/SONY!$O$8</f>
        <v>0.30259906832533467</v>
      </c>
      <c r="AN686" s="40">
        <v>5095500</v>
      </c>
    </row>
    <row r="687" spans="1:40">
      <c r="A687" s="93">
        <v>44280.291666666664</v>
      </c>
      <c r="B687" s="42">
        <v>118.09569999999999</v>
      </c>
      <c r="C687" s="42">
        <v>120.59</v>
      </c>
      <c r="D687" s="42">
        <v>121.66</v>
      </c>
      <c r="E687" s="42">
        <v>119</v>
      </c>
      <c r="F687" s="42">
        <v>119.54</v>
      </c>
      <c r="G687" s="42">
        <v>98844700</v>
      </c>
      <c r="H687" s="42">
        <f>('Pivottable ẨN'!$G687-AAPL!$O$4)/AAPL!$O$8</f>
        <v>0.12784435874038474</v>
      </c>
      <c r="I687" s="43">
        <v>44280.291666666664</v>
      </c>
      <c r="J687" s="42">
        <v>56.408000000000001</v>
      </c>
      <c r="K687" s="42">
        <v>62.02</v>
      </c>
      <c r="L687" s="42">
        <v>62.44</v>
      </c>
      <c r="M687" s="42">
        <v>60.98</v>
      </c>
      <c r="N687" s="42">
        <v>61.66</v>
      </c>
      <c r="O687" s="42">
        <f>('Pivottable ẨN'!$P687-INTC!$O$4)/INTC!$O$8</f>
        <v>-0.16058383893454906</v>
      </c>
      <c r="P687" s="42">
        <v>35401400</v>
      </c>
      <c r="Q687" s="43">
        <v>44280.291666666664</v>
      </c>
      <c r="R687" s="42">
        <v>225.55179999999999</v>
      </c>
      <c r="S687" s="42">
        <v>232.34</v>
      </c>
      <c r="T687" s="42">
        <v>236.94</v>
      </c>
      <c r="U687" s="42">
        <v>231.57</v>
      </c>
      <c r="V687" s="42">
        <v>235.3</v>
      </c>
      <c r="W687" s="42">
        <v>34061900</v>
      </c>
      <c r="X687" s="42">
        <f>('Pivottable ẨN'!$W687-MSFT!$O$4)/MSFT!$O$8</f>
        <v>0.42777474089007494</v>
      </c>
      <c r="Y687" s="43">
        <v>44280.291666666664</v>
      </c>
      <c r="Z687" s="42">
        <v>12.508699999999999</v>
      </c>
      <c r="AA687" s="42">
        <v>12.5352</v>
      </c>
      <c r="AB687" s="42">
        <v>12.7148</v>
      </c>
      <c r="AC687" s="42">
        <v>12.272</v>
      </c>
      <c r="AD687" s="42">
        <v>12.499499999999999</v>
      </c>
      <c r="AE687" s="42">
        <f>('Pivottable ẨN'!$AF687-NVDA!$O$4)/NVDA!$O$8</f>
        <v>-0.83285671606397149</v>
      </c>
      <c r="AF687" s="42">
        <v>295144000</v>
      </c>
      <c r="AG687" s="43">
        <v>44280.291666666664</v>
      </c>
      <c r="AH687" s="42">
        <v>19.632100000000001</v>
      </c>
      <c r="AI687" s="42">
        <v>20.53</v>
      </c>
      <c r="AJ687" s="42">
        <v>20.588000000000001</v>
      </c>
      <c r="AK687" s="42">
        <v>20.292000000000002</v>
      </c>
      <c r="AL687" s="42">
        <v>20.472000000000001</v>
      </c>
      <c r="AM687" s="42">
        <f>('Pivottable ẨN'!$AN687-SONY!$O$4)/SONY!$O$8</f>
        <v>0.20235574987196664</v>
      </c>
      <c r="AN687" s="42">
        <v>4856000</v>
      </c>
    </row>
    <row r="688" spans="1:40">
      <c r="A688" s="92">
        <v>45579.291666666664</v>
      </c>
      <c r="B688" s="40">
        <v>231.04580000000001</v>
      </c>
      <c r="C688" s="40">
        <v>231.3</v>
      </c>
      <c r="D688" s="40">
        <v>231.73</v>
      </c>
      <c r="E688" s="40">
        <v>228.6</v>
      </c>
      <c r="F688" s="40">
        <v>228.7</v>
      </c>
      <c r="G688" s="40">
        <v>39882100</v>
      </c>
      <c r="H688" s="40">
        <f>('Pivottable ẨN'!$G688-AAPL!$O$4)/AAPL!$O$8</f>
        <v>-0.9832210860510554</v>
      </c>
      <c r="I688" s="41">
        <v>45579.291666666664</v>
      </c>
      <c r="J688" s="40">
        <v>23.44</v>
      </c>
      <c r="K688" s="40">
        <v>23.44</v>
      </c>
      <c r="L688" s="40">
        <v>23.77</v>
      </c>
      <c r="M688" s="40">
        <v>23.27</v>
      </c>
      <c r="N688" s="40">
        <v>23.58</v>
      </c>
      <c r="O688" s="40">
        <f>('Pivottable ẨN'!$P688-INTC!$O$4)/INTC!$O$8</f>
        <v>-0.16049094717958681</v>
      </c>
      <c r="P688" s="40">
        <v>35403600</v>
      </c>
      <c r="Q688" s="41">
        <v>45579.291666666664</v>
      </c>
      <c r="R688" s="40">
        <v>419.14</v>
      </c>
      <c r="S688" s="40">
        <v>419.14</v>
      </c>
      <c r="T688" s="40">
        <v>424.04</v>
      </c>
      <c r="U688" s="40">
        <v>417.52</v>
      </c>
      <c r="V688" s="40">
        <v>417.77</v>
      </c>
      <c r="W688" s="40">
        <v>16653100</v>
      </c>
      <c r="X688" s="40">
        <f>('Pivottable ẨN'!$W688-MSFT!$O$4)/MSFT!$O$8</f>
        <v>-0.94144868473938115</v>
      </c>
      <c r="Y688" s="41">
        <v>45579.291666666664</v>
      </c>
      <c r="Z688" s="40">
        <v>138.07</v>
      </c>
      <c r="AA688" s="40">
        <v>138.07</v>
      </c>
      <c r="AB688" s="40">
        <v>139.6</v>
      </c>
      <c r="AC688" s="40">
        <v>136.30000000000001</v>
      </c>
      <c r="AD688" s="40">
        <v>136.47</v>
      </c>
      <c r="AE688" s="40">
        <f>('Pivottable ẨN'!$AF688-NVDA!$O$4)/NVDA!$O$8</f>
        <v>-1.169746028680466</v>
      </c>
      <c r="AF688" s="40">
        <v>232347700</v>
      </c>
      <c r="AG688" s="41">
        <v>45579.291666666664</v>
      </c>
      <c r="AH688" s="40">
        <v>19.09</v>
      </c>
      <c r="AI688" s="40">
        <v>19.09</v>
      </c>
      <c r="AJ688" s="40">
        <v>19.16</v>
      </c>
      <c r="AK688" s="40">
        <v>18.87</v>
      </c>
      <c r="AL688" s="40">
        <v>18.899999999999999</v>
      </c>
      <c r="AM688" s="40">
        <f>('Pivottable ẨN'!$AN688-SONY!$O$4)/SONY!$O$8</f>
        <v>-0.95900181051450595</v>
      </c>
      <c r="AN688" s="40">
        <v>2081300</v>
      </c>
    </row>
    <row r="689" spans="1:40">
      <c r="A689" s="93">
        <v>45182.291666666664</v>
      </c>
      <c r="B689" s="42">
        <v>173.1326</v>
      </c>
      <c r="C689" s="42">
        <v>174.21</v>
      </c>
      <c r="D689" s="42">
        <v>177.3</v>
      </c>
      <c r="E689" s="42">
        <v>173.98</v>
      </c>
      <c r="F689" s="42">
        <v>176.51</v>
      </c>
      <c r="G689" s="42">
        <v>84267900</v>
      </c>
      <c r="H689" s="42">
        <f>('Pivottable ẨN'!$G689-AAPL!$O$4)/AAPL!$O$8</f>
        <v>-0.14683448472370716</v>
      </c>
      <c r="I689" s="43">
        <v>45182.291666666664</v>
      </c>
      <c r="J689" s="42">
        <v>38.0732</v>
      </c>
      <c r="K689" s="42">
        <v>38.71</v>
      </c>
      <c r="L689" s="42">
        <v>39.15</v>
      </c>
      <c r="M689" s="42">
        <v>38.25</v>
      </c>
      <c r="N689" s="42">
        <v>38.799999999999997</v>
      </c>
      <c r="O689" s="42">
        <f>('Pivottable ẨN'!$P689-INTC!$O$4)/INTC!$O$8</f>
        <v>-0.16031360837465886</v>
      </c>
      <c r="P689" s="42">
        <v>35407800</v>
      </c>
      <c r="Q689" s="43">
        <v>45182.291666666664</v>
      </c>
      <c r="R689" s="42">
        <v>333.55630000000002</v>
      </c>
      <c r="S689" s="42">
        <v>336.06</v>
      </c>
      <c r="T689" s="42">
        <v>336.85</v>
      </c>
      <c r="U689" s="42">
        <v>331.17</v>
      </c>
      <c r="V689" s="42">
        <v>331.31</v>
      </c>
      <c r="W689" s="42">
        <v>16544400</v>
      </c>
      <c r="X689" s="42">
        <f>('Pivottable ẨN'!$W689-MSFT!$O$4)/MSFT!$O$8</f>
        <v>-0.94999807277106174</v>
      </c>
      <c r="Y689" s="43">
        <v>45182.291666666664</v>
      </c>
      <c r="Z689" s="42">
        <v>45.471200000000003</v>
      </c>
      <c r="AA689" s="42">
        <v>45.484999999999999</v>
      </c>
      <c r="AB689" s="42">
        <v>45.93</v>
      </c>
      <c r="AC689" s="42">
        <v>44.503</v>
      </c>
      <c r="AD689" s="42">
        <v>44.6</v>
      </c>
      <c r="AE689" s="42">
        <f>('Pivottable ẨN'!$AF689-NVDA!$O$4)/NVDA!$O$8</f>
        <v>-0.27915079956154998</v>
      </c>
      <c r="AF689" s="42">
        <v>398355000</v>
      </c>
      <c r="AG689" s="43">
        <v>45182.291666666664</v>
      </c>
      <c r="AH689" s="42">
        <v>16.552800000000001</v>
      </c>
      <c r="AI689" s="42">
        <v>16.885999999999999</v>
      </c>
      <c r="AJ689" s="42">
        <v>16.986000000000001</v>
      </c>
      <c r="AK689" s="42">
        <v>16.850000000000001</v>
      </c>
      <c r="AL689" s="42">
        <v>16.876000000000001</v>
      </c>
      <c r="AM689" s="42">
        <f>('Pivottable ẨN'!$AN689-SONY!$O$4)/SONY!$O$8</f>
        <v>-0.65149130501267105</v>
      </c>
      <c r="AN689" s="42">
        <v>2816000</v>
      </c>
    </row>
    <row r="690" spans="1:40">
      <c r="A690" s="92">
        <v>45232.291666666664</v>
      </c>
      <c r="B690" s="40">
        <v>176.4718</v>
      </c>
      <c r="C690" s="40">
        <v>177.57</v>
      </c>
      <c r="D690" s="40">
        <v>177.78</v>
      </c>
      <c r="E690" s="40">
        <v>175.46</v>
      </c>
      <c r="F690" s="40">
        <v>175.52</v>
      </c>
      <c r="G690" s="40">
        <v>77334800</v>
      </c>
      <c r="H690" s="40">
        <f>('Pivottable ẨN'!$G690-AAPL!$O$4)/AAPL!$O$8</f>
        <v>-0.27747878866016068</v>
      </c>
      <c r="I690" s="41">
        <v>45232.291666666664</v>
      </c>
      <c r="J690" s="40">
        <v>37.079799999999999</v>
      </c>
      <c r="K690" s="40">
        <v>37.700000000000003</v>
      </c>
      <c r="L690" s="40">
        <v>37.82</v>
      </c>
      <c r="M690" s="40">
        <v>36.909999999999997</v>
      </c>
      <c r="N690" s="40">
        <v>37.58</v>
      </c>
      <c r="O690" s="40">
        <f>('Pivottable ẨN'!$P690-INTC!$O$4)/INTC!$O$8</f>
        <v>-0.15895401087021124</v>
      </c>
      <c r="P690" s="40">
        <v>35440000</v>
      </c>
      <c r="Q690" s="41">
        <v>45232.291666666664</v>
      </c>
      <c r="R690" s="40">
        <v>345.72500000000002</v>
      </c>
      <c r="S690" s="40">
        <v>348.32</v>
      </c>
      <c r="T690" s="40">
        <v>348.83</v>
      </c>
      <c r="U690" s="40">
        <v>344.77</v>
      </c>
      <c r="V690" s="40">
        <v>347.24</v>
      </c>
      <c r="W690" s="40">
        <v>24348100</v>
      </c>
      <c r="X690" s="40">
        <f>('Pivottable ẨN'!$W690-MSFT!$O$4)/MSFT!$O$8</f>
        <v>-0.33622751727128081</v>
      </c>
      <c r="Y690" s="41">
        <v>45232.291666666664</v>
      </c>
      <c r="Z690" s="40">
        <v>43.492800000000003</v>
      </c>
      <c r="AA690" s="40">
        <v>43.506</v>
      </c>
      <c r="AB690" s="40">
        <v>43.884</v>
      </c>
      <c r="AC690" s="40">
        <v>42.893999999999998</v>
      </c>
      <c r="AD690" s="40">
        <v>43.328000000000003</v>
      </c>
      <c r="AE690" s="40">
        <f>('Pivottable ẨN'!$AF690-NVDA!$O$4)/NVDA!$O$8</f>
        <v>-0.22111980578369012</v>
      </c>
      <c r="AF690" s="40">
        <v>409172000</v>
      </c>
      <c r="AG690" s="41">
        <v>45232.291666666664</v>
      </c>
      <c r="AH690" s="40">
        <v>17.2547</v>
      </c>
      <c r="AI690" s="40">
        <v>17.312000000000001</v>
      </c>
      <c r="AJ690" s="40">
        <v>17.358000000000001</v>
      </c>
      <c r="AK690" s="40">
        <v>17.13</v>
      </c>
      <c r="AL690" s="40">
        <v>17.13</v>
      </c>
      <c r="AM690" s="40">
        <f>('Pivottable ẨN'!$AN690-SONY!$O$4)/SONY!$O$8</f>
        <v>0.19000845177437017</v>
      </c>
      <c r="AN690" s="40">
        <v>4826500</v>
      </c>
    </row>
    <row r="691" spans="1:40">
      <c r="A691" s="93">
        <v>44158.291666666664</v>
      </c>
      <c r="B691" s="42">
        <v>111.3288</v>
      </c>
      <c r="C691" s="42">
        <v>113.85</v>
      </c>
      <c r="D691" s="42">
        <v>117.62</v>
      </c>
      <c r="E691" s="42">
        <v>113.75</v>
      </c>
      <c r="F691" s="42">
        <v>117.18</v>
      </c>
      <c r="G691" s="42">
        <v>127959300</v>
      </c>
      <c r="H691" s="42">
        <f>('Pivottable ẨN'!$G691-AAPL!$O$4)/AAPL!$O$8</f>
        <v>0.67646714672675001</v>
      </c>
      <c r="I691" s="43">
        <v>44158.291666666664</v>
      </c>
      <c r="J691" s="42">
        <v>41.639400000000002</v>
      </c>
      <c r="K691" s="42">
        <v>46.06</v>
      </c>
      <c r="L691" s="42">
        <v>46.21</v>
      </c>
      <c r="M691" s="42">
        <v>45.45</v>
      </c>
      <c r="N691" s="42">
        <v>45.48</v>
      </c>
      <c r="O691" s="42">
        <f>('Pivottable ẨN'!$P691-INTC!$O$4)/INTC!$O$8</f>
        <v>-0.15685972403106216</v>
      </c>
      <c r="P691" s="42">
        <v>35489600</v>
      </c>
      <c r="Q691" s="43">
        <v>44158.291666666664</v>
      </c>
      <c r="R691" s="42">
        <v>203.5027</v>
      </c>
      <c r="S691" s="42">
        <v>210.11</v>
      </c>
      <c r="T691" s="42">
        <v>212.29</v>
      </c>
      <c r="U691" s="42">
        <v>208.16</v>
      </c>
      <c r="V691" s="42">
        <v>210.95</v>
      </c>
      <c r="W691" s="42">
        <v>25683500</v>
      </c>
      <c r="X691" s="42">
        <f>('Pivottable ẨN'!$W691-MSFT!$O$4)/MSFT!$O$8</f>
        <v>-0.23119667295199542</v>
      </c>
      <c r="Y691" s="43">
        <v>44158.291666666664</v>
      </c>
      <c r="Z691" s="42">
        <v>13.1038</v>
      </c>
      <c r="AA691" s="42">
        <v>13.14</v>
      </c>
      <c r="AB691" s="42">
        <v>13.3825</v>
      </c>
      <c r="AC691" s="42">
        <v>13.015499999999999</v>
      </c>
      <c r="AD691" s="42">
        <v>13.1713</v>
      </c>
      <c r="AE691" s="42">
        <f>('Pivottable ẨN'!$AF691-NVDA!$O$4)/NVDA!$O$8</f>
        <v>-0.47764287118834453</v>
      </c>
      <c r="AF691" s="42">
        <v>361356000</v>
      </c>
      <c r="AG691" s="43">
        <v>44158.291666666664</v>
      </c>
      <c r="AH691" s="42">
        <v>17.172599999999999</v>
      </c>
      <c r="AI691" s="42">
        <v>17.957999999999998</v>
      </c>
      <c r="AJ691" s="42">
        <v>18.161999999999999</v>
      </c>
      <c r="AK691" s="42">
        <v>17.893999999999998</v>
      </c>
      <c r="AL691" s="42">
        <v>18.02</v>
      </c>
      <c r="AM691" s="42">
        <f>('Pivottable ẨN'!$AN691-SONY!$O$4)/SONY!$O$8</f>
        <v>-0.27563117987227659</v>
      </c>
      <c r="AN691" s="42">
        <v>3714000</v>
      </c>
    </row>
    <row r="692" spans="1:40">
      <c r="A692" s="92">
        <v>45446.291666666664</v>
      </c>
      <c r="B692" s="40">
        <v>193.59270000000001</v>
      </c>
      <c r="C692" s="40">
        <v>194.03</v>
      </c>
      <c r="D692" s="40">
        <v>194.99</v>
      </c>
      <c r="E692" s="40">
        <v>192.52</v>
      </c>
      <c r="F692" s="40">
        <v>192.9</v>
      </c>
      <c r="G692" s="40">
        <v>50080500</v>
      </c>
      <c r="H692" s="40">
        <f>('Pivottable ẨN'!$G692-AAPL!$O$4)/AAPL!$O$8</f>
        <v>-0.79104689712178455</v>
      </c>
      <c r="I692" s="41">
        <v>45446.291666666664</v>
      </c>
      <c r="J692" s="40">
        <v>30.0991</v>
      </c>
      <c r="K692" s="40">
        <v>30.29</v>
      </c>
      <c r="L692" s="40">
        <v>31.07</v>
      </c>
      <c r="M692" s="40">
        <v>30.05</v>
      </c>
      <c r="N692" s="40">
        <v>31.03</v>
      </c>
      <c r="O692" s="40">
        <f>('Pivottable ẨN'!$P692-INTC!$O$4)/INTC!$O$8</f>
        <v>-0.15452476309951083</v>
      </c>
      <c r="P692" s="40">
        <v>35544900</v>
      </c>
      <c r="Q692" s="41">
        <v>45446.291666666664</v>
      </c>
      <c r="R692" s="40">
        <v>412.77600000000001</v>
      </c>
      <c r="S692" s="40">
        <v>413.52</v>
      </c>
      <c r="T692" s="40">
        <v>416.43</v>
      </c>
      <c r="U692" s="40">
        <v>408.92</v>
      </c>
      <c r="V692" s="40">
        <v>415.53</v>
      </c>
      <c r="W692" s="40">
        <v>17484700</v>
      </c>
      <c r="X692" s="40">
        <f>('Pivottable ẨN'!$W692-MSFT!$O$4)/MSFT!$O$8</f>
        <v>-0.87604232699195128</v>
      </c>
      <c r="Y692" s="41">
        <v>45446.291666666664</v>
      </c>
      <c r="Z692" s="40">
        <v>114.9807</v>
      </c>
      <c r="AA692" s="40">
        <v>115</v>
      </c>
      <c r="AB692" s="40">
        <v>115</v>
      </c>
      <c r="AC692" s="40">
        <v>112.003</v>
      </c>
      <c r="AD692" s="40">
        <v>113.621</v>
      </c>
      <c r="AE692" s="40">
        <f>('Pivottable ẨN'!$AF692-NVDA!$O$4)/NVDA!$O$8</f>
        <v>-6.4360478965804852E-2</v>
      </c>
      <c r="AF692" s="40">
        <v>438392000</v>
      </c>
      <c r="AG692" s="41">
        <v>45446.291666666664</v>
      </c>
      <c r="AH692" s="40">
        <v>16.72</v>
      </c>
      <c r="AI692" s="40">
        <v>16.72</v>
      </c>
      <c r="AJ692" s="40">
        <v>16.78</v>
      </c>
      <c r="AK692" s="40">
        <v>16.600000000000001</v>
      </c>
      <c r="AL692" s="40">
        <v>16.626000000000001</v>
      </c>
      <c r="AM692" s="40">
        <f>('Pivottable ẨN'!$AN692-SONY!$O$4)/SONY!$O$8</f>
        <v>-0.12055748681602255</v>
      </c>
      <c r="AN692" s="40">
        <v>4084500</v>
      </c>
    </row>
    <row r="693" spans="1:40">
      <c r="A693" s="93">
        <v>44784.291666666664</v>
      </c>
      <c r="B693" s="42">
        <v>166.4605</v>
      </c>
      <c r="C693" s="42">
        <v>168.49</v>
      </c>
      <c r="D693" s="42">
        <v>170.99</v>
      </c>
      <c r="E693" s="42">
        <v>168.19</v>
      </c>
      <c r="F693" s="42">
        <v>170.06</v>
      </c>
      <c r="G693" s="42">
        <v>57149200</v>
      </c>
      <c r="H693" s="42">
        <f>('Pivottable ẨN'!$G693-AAPL!$O$4)/AAPL!$O$8</f>
        <v>-0.65784740609531611</v>
      </c>
      <c r="I693" s="43">
        <v>44784.291666666664</v>
      </c>
      <c r="J693" s="42">
        <v>33.8613</v>
      </c>
      <c r="K693" s="42">
        <v>35.590000000000003</v>
      </c>
      <c r="L693" s="42">
        <v>36.29</v>
      </c>
      <c r="M693" s="42">
        <v>35.49</v>
      </c>
      <c r="N693" s="42">
        <v>35.64</v>
      </c>
      <c r="O693" s="42">
        <f>('Pivottable ẨN'!$P693-INTC!$O$4)/INTC!$O$8</f>
        <v>-0.15347761967993628</v>
      </c>
      <c r="P693" s="42">
        <v>35569700</v>
      </c>
      <c r="Q693" s="43">
        <v>44784.291666666664</v>
      </c>
      <c r="R693" s="42">
        <v>281.55810000000002</v>
      </c>
      <c r="S693" s="42">
        <v>287.02</v>
      </c>
      <c r="T693" s="42">
        <v>291.20999999999998</v>
      </c>
      <c r="U693" s="42">
        <v>286.51</v>
      </c>
      <c r="V693" s="42">
        <v>290.85000000000002</v>
      </c>
      <c r="W693" s="42">
        <v>20065900</v>
      </c>
      <c r="X693" s="42">
        <f>('Pivottable ẨN'!$W693-MSFT!$O$4)/MSFT!$O$8</f>
        <v>-0.67302778800966923</v>
      </c>
      <c r="Y693" s="43">
        <v>44784.291666666664</v>
      </c>
      <c r="Z693" s="42">
        <v>17.920300000000001</v>
      </c>
      <c r="AA693" s="42">
        <v>17.942</v>
      </c>
      <c r="AB693" s="42">
        <v>18.707000000000001</v>
      </c>
      <c r="AC693" s="42">
        <v>17.876000000000001</v>
      </c>
      <c r="AD693" s="42">
        <v>18.131</v>
      </c>
      <c r="AE693" s="42">
        <f>('Pivottable ẨN'!$AF693-NVDA!$O$4)/NVDA!$O$8</f>
        <v>0.31619129542935914</v>
      </c>
      <c r="AF693" s="42">
        <v>509327000</v>
      </c>
      <c r="AG693" s="43">
        <v>44784.291666666664</v>
      </c>
      <c r="AH693" s="42">
        <v>16.706</v>
      </c>
      <c r="AI693" s="42">
        <v>17.164000000000001</v>
      </c>
      <c r="AJ693" s="42">
        <v>17.332000000000001</v>
      </c>
      <c r="AK693" s="42">
        <v>17.085999999999999</v>
      </c>
      <c r="AL693" s="42">
        <v>17.198</v>
      </c>
      <c r="AM693" s="42">
        <f>('Pivottable ẨN'!$AN693-SONY!$O$4)/SONY!$O$8</f>
        <v>-0.39973198956506828</v>
      </c>
      <c r="AN693" s="42">
        <v>3417500</v>
      </c>
    </row>
    <row r="694" spans="1:40">
      <c r="A694" s="92">
        <v>44881.291666666664</v>
      </c>
      <c r="B694" s="40">
        <v>147.24160000000001</v>
      </c>
      <c r="C694" s="40">
        <v>148.79</v>
      </c>
      <c r="D694" s="40">
        <v>149.87</v>
      </c>
      <c r="E694" s="40">
        <v>147.29</v>
      </c>
      <c r="F694" s="40">
        <v>149.13</v>
      </c>
      <c r="G694" s="40">
        <v>64218300</v>
      </c>
      <c r="H694" s="40">
        <f>('Pivottable ẨN'!$G694-AAPL!$O$4)/AAPL!$O$8</f>
        <v>-0.52464037764380322</v>
      </c>
      <c r="I694" s="41">
        <v>44881.291666666664</v>
      </c>
      <c r="J694" s="40">
        <v>28.475100000000001</v>
      </c>
      <c r="K694" s="40">
        <v>29.53</v>
      </c>
      <c r="L694" s="40">
        <v>30.23</v>
      </c>
      <c r="M694" s="40">
        <v>29.44</v>
      </c>
      <c r="N694" s="40">
        <v>30.11</v>
      </c>
      <c r="O694" s="40">
        <f>('Pivottable ẨN'!$P694-INTC!$O$4)/INTC!$O$8</f>
        <v>-0.15292449150266102</v>
      </c>
      <c r="P694" s="40">
        <v>35582800</v>
      </c>
      <c r="Q694" s="41">
        <v>44881.291666666664</v>
      </c>
      <c r="R694" s="40">
        <v>238.303</v>
      </c>
      <c r="S694" s="40">
        <v>241.73</v>
      </c>
      <c r="T694" s="40">
        <v>243.8</v>
      </c>
      <c r="U694" s="40">
        <v>240.42</v>
      </c>
      <c r="V694" s="40">
        <v>242.79</v>
      </c>
      <c r="W694" s="40">
        <v>24093300</v>
      </c>
      <c r="X694" s="40">
        <f>('Pivottable ẨN'!$W694-MSFT!$O$4)/MSFT!$O$8</f>
        <v>-0.3562678491063519</v>
      </c>
      <c r="Y694" s="41">
        <v>44881.291666666664</v>
      </c>
      <c r="Z694" s="40">
        <v>15.8955</v>
      </c>
      <c r="AA694" s="40">
        <v>15.91</v>
      </c>
      <c r="AB694" s="40">
        <v>16.361999999999998</v>
      </c>
      <c r="AC694" s="40">
        <v>15.872999999999999</v>
      </c>
      <c r="AD694" s="40">
        <v>16.161999999999999</v>
      </c>
      <c r="AE694" s="40">
        <f>('Pivottable ẨN'!$AF694-NVDA!$O$4)/NVDA!$O$8</f>
        <v>1.0684429315143651</v>
      </c>
      <c r="AF694" s="40">
        <v>649547000</v>
      </c>
      <c r="AG694" s="41">
        <v>44881.291666666664</v>
      </c>
      <c r="AH694" s="40">
        <v>15.856</v>
      </c>
      <c r="AI694" s="40">
        <v>16.228000000000002</v>
      </c>
      <c r="AJ694" s="40">
        <v>16.329999999999998</v>
      </c>
      <c r="AK694" s="40">
        <v>16.173999999999999</v>
      </c>
      <c r="AL694" s="40">
        <v>16.329999999999998</v>
      </c>
      <c r="AM694" s="40">
        <f>('Pivottable ẨN'!$AN694-SONY!$O$4)/SONY!$O$8</f>
        <v>-4.8357184380924505E-2</v>
      </c>
      <c r="AN694" s="40">
        <v>4257000</v>
      </c>
    </row>
    <row r="695" spans="1:40">
      <c r="A695" s="93">
        <v>44215.291666666664</v>
      </c>
      <c r="B695" s="42">
        <v>124.9992</v>
      </c>
      <c r="C695" s="42">
        <v>127.83</v>
      </c>
      <c r="D695" s="42">
        <v>128.71</v>
      </c>
      <c r="E695" s="42">
        <v>126.94</v>
      </c>
      <c r="F695" s="42">
        <v>127.78</v>
      </c>
      <c r="G695" s="42">
        <v>90757300</v>
      </c>
      <c r="H695" s="42">
        <f>('Pivottable ẨN'!$G695-AAPL!$O$4)/AAPL!$O$8</f>
        <v>-2.4551069517634631E-2</v>
      </c>
      <c r="I695" s="43">
        <v>44215.291666666664</v>
      </c>
      <c r="J695" s="42">
        <v>52.424399999999999</v>
      </c>
      <c r="K695" s="42">
        <v>57.99</v>
      </c>
      <c r="L695" s="42">
        <v>58.34</v>
      </c>
      <c r="M695" s="42">
        <v>57.1</v>
      </c>
      <c r="N695" s="42">
        <v>57.94</v>
      </c>
      <c r="O695" s="42">
        <f>('Pivottable ẨN'!$P695-INTC!$O$4)/INTC!$O$8</f>
        <v>-0.1502095188462641</v>
      </c>
      <c r="P695" s="42">
        <v>35647100</v>
      </c>
      <c r="Q695" s="43">
        <v>44215.291666666664</v>
      </c>
      <c r="R695" s="42">
        <v>209.6336</v>
      </c>
      <c r="S695" s="42">
        <v>216.44</v>
      </c>
      <c r="T695" s="42">
        <v>216.98</v>
      </c>
      <c r="U695" s="42">
        <v>212.63</v>
      </c>
      <c r="V695" s="42">
        <v>213.75</v>
      </c>
      <c r="W695" s="42">
        <v>30480900</v>
      </c>
      <c r="X695" s="42">
        <f>('Pivottable ẨN'!$W695-MSFT!$O$4)/MSFT!$O$8</f>
        <v>0.14612470831005323</v>
      </c>
      <c r="Y695" s="43">
        <v>44215.291666666664</v>
      </c>
      <c r="Z695" s="42">
        <v>12.9932</v>
      </c>
      <c r="AA695" s="42">
        <v>13.0253</v>
      </c>
      <c r="AB695" s="42">
        <v>13.093999999999999</v>
      </c>
      <c r="AC695" s="42">
        <v>12.843999999999999</v>
      </c>
      <c r="AD695" s="42">
        <v>13.0162</v>
      </c>
      <c r="AE695" s="42">
        <f>('Pivottable ẨN'!$AF695-NVDA!$O$4)/NVDA!$O$8</f>
        <v>-1.2027915600083279</v>
      </c>
      <c r="AF695" s="42">
        <v>226188000</v>
      </c>
      <c r="AG695" s="43">
        <v>44215.291666666664</v>
      </c>
      <c r="AH695" s="42">
        <v>19.5518</v>
      </c>
      <c r="AI695" s="42">
        <v>20.446000000000002</v>
      </c>
      <c r="AJ695" s="42">
        <v>20.488</v>
      </c>
      <c r="AK695" s="42">
        <v>20.34</v>
      </c>
      <c r="AL695" s="42">
        <v>20.405999999999999</v>
      </c>
      <c r="AM695" s="42">
        <f>('Pivottable ẨN'!$AN695-SONY!$O$4)/SONY!$O$8</f>
        <v>-0.36310864775016349</v>
      </c>
      <c r="AN695" s="42">
        <v>3505000</v>
      </c>
    </row>
    <row r="696" spans="1:40">
      <c r="A696" s="92">
        <v>44543.291666666664</v>
      </c>
      <c r="B696" s="40">
        <v>172.9076</v>
      </c>
      <c r="C696" s="40">
        <v>175.74</v>
      </c>
      <c r="D696" s="40">
        <v>182.13</v>
      </c>
      <c r="E696" s="40">
        <v>175.53</v>
      </c>
      <c r="F696" s="40">
        <v>181.12</v>
      </c>
      <c r="G696" s="40">
        <v>153237000</v>
      </c>
      <c r="H696" s="40">
        <f>('Pivottable ẨN'!$G696-AAPL!$O$4)/AAPL!$O$8</f>
        <v>1.1527890693320046</v>
      </c>
      <c r="I696" s="41">
        <v>44543.291666666664</v>
      </c>
      <c r="J696" s="40">
        <v>46.3733</v>
      </c>
      <c r="K696" s="40">
        <v>50</v>
      </c>
      <c r="L696" s="40">
        <v>51.02</v>
      </c>
      <c r="M696" s="40">
        <v>49.95</v>
      </c>
      <c r="N696" s="40">
        <v>50.85</v>
      </c>
      <c r="O696" s="40">
        <f>('Pivottable ẨN'!$P696-INTC!$O$4)/INTC!$O$8</f>
        <v>-0.14684008155263309</v>
      </c>
      <c r="P696" s="40">
        <v>35726900</v>
      </c>
      <c r="Q696" s="41">
        <v>44543.291666666664</v>
      </c>
      <c r="R696" s="40">
        <v>331.48230000000001</v>
      </c>
      <c r="S696" s="40">
        <v>339.4</v>
      </c>
      <c r="T696" s="40">
        <v>343.79</v>
      </c>
      <c r="U696" s="40">
        <v>339.08</v>
      </c>
      <c r="V696" s="40">
        <v>340.68</v>
      </c>
      <c r="W696" s="40">
        <v>28899400</v>
      </c>
      <c r="X696" s="40">
        <f>('Pivottable ẨN'!$W696-MSFT!$O$4)/MSFT!$O$8</f>
        <v>2.1737797803126561E-2</v>
      </c>
      <c r="Y696" s="41">
        <v>44543.291666666664</v>
      </c>
      <c r="Z696" s="40">
        <v>28.116199999999999</v>
      </c>
      <c r="AA696" s="40">
        <v>28.161000000000001</v>
      </c>
      <c r="AB696" s="40">
        <v>30.294</v>
      </c>
      <c r="AC696" s="40">
        <v>28.116</v>
      </c>
      <c r="AD696" s="40">
        <v>30.248999999999999</v>
      </c>
      <c r="AE696" s="40">
        <f>('Pivottable ẨN'!$AF696-NVDA!$O$4)/NVDA!$O$8</f>
        <v>0.79374930348369499</v>
      </c>
      <c r="AF696" s="40">
        <v>598344000</v>
      </c>
      <c r="AG696" s="41">
        <v>44543.291666666664</v>
      </c>
      <c r="AH696" s="40">
        <v>23.176100000000002</v>
      </c>
      <c r="AI696" s="40">
        <v>24.117999999999999</v>
      </c>
      <c r="AJ696" s="40">
        <v>24.564</v>
      </c>
      <c r="AK696" s="40">
        <v>24.108000000000001</v>
      </c>
      <c r="AL696" s="40">
        <v>24.504000000000001</v>
      </c>
      <c r="AM696" s="40">
        <f>('Pivottable ẨN'!$AN696-SONY!$O$4)/SONY!$O$8</f>
        <v>-0.8069835505468097</v>
      </c>
      <c r="AN696" s="40">
        <v>2444500</v>
      </c>
    </row>
    <row r="697" spans="1:40">
      <c r="A697" s="93">
        <v>45154.291666666664</v>
      </c>
      <c r="B697" s="42">
        <v>175.47800000000001</v>
      </c>
      <c r="C697" s="42">
        <v>176.57</v>
      </c>
      <c r="D697" s="42">
        <v>178.54</v>
      </c>
      <c r="E697" s="42">
        <v>176.5</v>
      </c>
      <c r="F697" s="42">
        <v>177.13</v>
      </c>
      <c r="G697" s="42">
        <v>46964900</v>
      </c>
      <c r="H697" s="42">
        <f>('Pivottable ẨN'!$G697-AAPL!$O$4)/AAPL!$O$8</f>
        <v>-0.84975590079177554</v>
      </c>
      <c r="I697" s="43">
        <v>45154.291666666664</v>
      </c>
      <c r="J697" s="42">
        <v>32.978400000000001</v>
      </c>
      <c r="K697" s="42">
        <v>33.53</v>
      </c>
      <c r="L697" s="42">
        <v>34.630000000000003</v>
      </c>
      <c r="M697" s="42">
        <v>33.46</v>
      </c>
      <c r="N697" s="42">
        <v>34.520000000000003</v>
      </c>
      <c r="O697" s="42">
        <f>('Pivottable ẨN'!$P697-INTC!$O$4)/INTC!$O$8</f>
        <v>-0.1455564863931546</v>
      </c>
      <c r="P697" s="42">
        <v>35757300</v>
      </c>
      <c r="Q697" s="43">
        <v>45154.291666666664</v>
      </c>
      <c r="R697" s="42">
        <v>318.01299999999998</v>
      </c>
      <c r="S697" s="42">
        <v>320.39999999999998</v>
      </c>
      <c r="T697" s="42">
        <v>324.42</v>
      </c>
      <c r="U697" s="42">
        <v>319.8</v>
      </c>
      <c r="V697" s="42">
        <v>320.8</v>
      </c>
      <c r="W697" s="42">
        <v>20698900</v>
      </c>
      <c r="X697" s="42">
        <f>('Pivottable ẨN'!$W697-MSFT!$O$4)/MSFT!$O$8</f>
        <v>-0.62324156331736158</v>
      </c>
      <c r="Y697" s="43">
        <v>45154.291666666664</v>
      </c>
      <c r="Z697" s="42">
        <v>43.469299999999997</v>
      </c>
      <c r="AA697" s="42">
        <v>43.485999999999997</v>
      </c>
      <c r="AB697" s="42">
        <v>44.674999999999997</v>
      </c>
      <c r="AC697" s="42">
        <v>43.405999999999999</v>
      </c>
      <c r="AD697" s="42">
        <v>44.52</v>
      </c>
      <c r="AE697" s="42">
        <f>('Pivottable ẨN'!$AF697-NVDA!$O$4)/NVDA!$O$8</f>
        <v>0.41342285050284827</v>
      </c>
      <c r="AF697" s="42">
        <v>527451000</v>
      </c>
      <c r="AG697" s="43">
        <v>45154.291666666664</v>
      </c>
      <c r="AH697" s="42">
        <v>16.1235</v>
      </c>
      <c r="AI697" s="42">
        <v>16.448</v>
      </c>
      <c r="AJ697" s="42">
        <v>16.638000000000002</v>
      </c>
      <c r="AK697" s="42">
        <v>16.43</v>
      </c>
      <c r="AL697" s="42">
        <v>16.545999999999999</v>
      </c>
      <c r="AM697" s="42">
        <f>('Pivottable ẨN'!$AN697-SONY!$O$4)/SONY!$O$8</f>
        <v>4.1840874603212459E-2</v>
      </c>
      <c r="AN697" s="42">
        <v>4472500</v>
      </c>
    </row>
    <row r="698" spans="1:40">
      <c r="A698" s="92">
        <v>44567.291666666664</v>
      </c>
      <c r="B698" s="40">
        <v>169.22790000000001</v>
      </c>
      <c r="C698" s="40">
        <v>172</v>
      </c>
      <c r="D698" s="40">
        <v>175.3</v>
      </c>
      <c r="E698" s="40">
        <v>171.64</v>
      </c>
      <c r="F698" s="40">
        <v>172.7</v>
      </c>
      <c r="G698" s="40">
        <v>96904000</v>
      </c>
      <c r="H698" s="40">
        <f>('Pivottable ẨN'!$G698-AAPL!$O$4)/AAPL!$O$8</f>
        <v>9.1274656781740654E-2</v>
      </c>
      <c r="I698" s="41">
        <v>44567.291666666664</v>
      </c>
      <c r="J698" s="40">
        <v>50.092500000000001</v>
      </c>
      <c r="K698" s="40">
        <v>54.01</v>
      </c>
      <c r="L698" s="40">
        <v>54.67</v>
      </c>
      <c r="M698" s="40">
        <v>53.42</v>
      </c>
      <c r="N698" s="40">
        <v>54.61</v>
      </c>
      <c r="O698" s="40">
        <f>('Pivottable ẨN'!$P698-INTC!$O$4)/INTC!$O$8</f>
        <v>-0.14553115227816488</v>
      </c>
      <c r="P698" s="40">
        <v>35757900</v>
      </c>
      <c r="Q698" s="41">
        <v>44567.291666666664</v>
      </c>
      <c r="R698" s="40">
        <v>306.55770000000001</v>
      </c>
      <c r="S698" s="40">
        <v>313.88</v>
      </c>
      <c r="T698" s="40">
        <v>318.7</v>
      </c>
      <c r="U698" s="40">
        <v>311.49</v>
      </c>
      <c r="V698" s="40">
        <v>313.14999999999998</v>
      </c>
      <c r="W698" s="40">
        <v>39646100</v>
      </c>
      <c r="X698" s="40">
        <f>('Pivottable ẨN'!$W698-MSFT!$O$4)/MSFT!$O$8</f>
        <v>0.86697890507140896</v>
      </c>
      <c r="Y698" s="41">
        <v>44567.291666666664</v>
      </c>
      <c r="Z698" s="40">
        <v>28.133199999999999</v>
      </c>
      <c r="AA698" s="40">
        <v>28.178000000000001</v>
      </c>
      <c r="AB698" s="40">
        <v>28.437999999999999</v>
      </c>
      <c r="AC698" s="40">
        <v>27.065000000000001</v>
      </c>
      <c r="AD698" s="40">
        <v>27.64</v>
      </c>
      <c r="AE698" s="40">
        <f>('Pivottable ẨN'!$AF698-NVDA!$O$4)/NVDA!$O$8</f>
        <v>2.0371102408653731E-2</v>
      </c>
      <c r="AF698" s="40">
        <v>454186000</v>
      </c>
      <c r="AG698" s="41">
        <v>44567.291666666664</v>
      </c>
      <c r="AH698" s="40">
        <v>23.660399999999999</v>
      </c>
      <c r="AI698" s="40">
        <v>24.622</v>
      </c>
      <c r="AJ698" s="40">
        <v>25.262</v>
      </c>
      <c r="AK698" s="40">
        <v>24.474</v>
      </c>
      <c r="AL698" s="40">
        <v>25.08</v>
      </c>
      <c r="AM698" s="40">
        <f>('Pivottable ẨN'!$AN698-SONY!$O$4)/SONY!$O$8</f>
        <v>2.0132230454398021</v>
      </c>
      <c r="AN698" s="40">
        <v>9182500</v>
      </c>
    </row>
    <row r="699" spans="1:40">
      <c r="A699" s="93">
        <v>44607.291666666664</v>
      </c>
      <c r="B699" s="42">
        <v>170.2218</v>
      </c>
      <c r="C699" s="42">
        <v>172.79</v>
      </c>
      <c r="D699" s="42">
        <v>172.95</v>
      </c>
      <c r="E699" s="42">
        <v>170.25</v>
      </c>
      <c r="F699" s="42">
        <v>170.97</v>
      </c>
      <c r="G699" s="42">
        <v>62527400</v>
      </c>
      <c r="H699" s="42">
        <f>('Pivottable ẨN'!$G699-AAPL!$O$4)/AAPL!$O$8</f>
        <v>-0.55650295766228697</v>
      </c>
      <c r="I699" s="43">
        <v>44607.291666666664</v>
      </c>
      <c r="J699" s="42">
        <v>45.268700000000003</v>
      </c>
      <c r="K699" s="42">
        <v>48.44</v>
      </c>
      <c r="L699" s="42">
        <v>48.46</v>
      </c>
      <c r="M699" s="42">
        <v>47.19</v>
      </c>
      <c r="N699" s="42">
        <v>47.7</v>
      </c>
      <c r="O699" s="42">
        <f>('Pivottable ẨN'!$P699-INTC!$O$4)/INTC!$O$8</f>
        <v>-0.14215327027953731</v>
      </c>
      <c r="P699" s="42">
        <v>35837900</v>
      </c>
      <c r="Q699" s="43">
        <v>44607.291666666664</v>
      </c>
      <c r="R699" s="42">
        <v>293.4606</v>
      </c>
      <c r="S699" s="42">
        <v>300.47000000000003</v>
      </c>
      <c r="T699" s="42">
        <v>300.8</v>
      </c>
      <c r="U699" s="42">
        <v>297.02</v>
      </c>
      <c r="V699" s="42">
        <v>300.01</v>
      </c>
      <c r="W699" s="42">
        <v>27058300</v>
      </c>
      <c r="X699" s="42">
        <f>('Pivottable ẨN'!$W699-MSFT!$O$4)/MSFT!$O$8</f>
        <v>-0.12306697041331521</v>
      </c>
      <c r="Y699" s="43">
        <v>44607.291666666664</v>
      </c>
      <c r="Z699" s="42">
        <v>26.4528</v>
      </c>
      <c r="AA699" s="42">
        <v>26.495000000000001</v>
      </c>
      <c r="AB699" s="42">
        <v>26.545000000000002</v>
      </c>
      <c r="AC699" s="42">
        <v>24.783999999999999</v>
      </c>
      <c r="AD699" s="42">
        <v>24.949000000000002</v>
      </c>
      <c r="AE699" s="42">
        <f>('Pivottable ẨN'!$AF699-NVDA!$O$4)/NVDA!$O$8</f>
        <v>1.338410174639951</v>
      </c>
      <c r="AF699" s="42">
        <v>699869000</v>
      </c>
      <c r="AG699" s="43">
        <v>44607.291666666664</v>
      </c>
      <c r="AH699" s="42">
        <v>20.844799999999999</v>
      </c>
      <c r="AI699" s="42">
        <v>21.692</v>
      </c>
      <c r="AJ699" s="42">
        <v>21.736000000000001</v>
      </c>
      <c r="AK699" s="42">
        <v>21.422000000000001</v>
      </c>
      <c r="AL699" s="42">
        <v>21.423999999999999</v>
      </c>
      <c r="AM699" s="42">
        <f>('Pivottable ẨN'!$AN699-SONY!$O$4)/SONY!$O$8</f>
        <v>-0.50520721399199409</v>
      </c>
      <c r="AN699" s="42">
        <v>3165500</v>
      </c>
    </row>
    <row r="700" spans="1:40">
      <c r="A700" s="92">
        <v>45441.291666666664</v>
      </c>
      <c r="B700" s="40">
        <v>189.86109999999999</v>
      </c>
      <c r="C700" s="40">
        <v>190.29</v>
      </c>
      <c r="D700" s="40">
        <v>192.25</v>
      </c>
      <c r="E700" s="40">
        <v>189.51</v>
      </c>
      <c r="F700" s="40">
        <v>189.61</v>
      </c>
      <c r="G700" s="40">
        <v>53068000</v>
      </c>
      <c r="H700" s="40">
        <f>('Pivottable ẨN'!$G700-AAPL!$O$4)/AAPL!$O$8</f>
        <v>-0.73475175382222813</v>
      </c>
      <c r="I700" s="41">
        <v>45441.291666666664</v>
      </c>
      <c r="J700" s="40">
        <v>29.940100000000001</v>
      </c>
      <c r="K700" s="40">
        <v>30.13</v>
      </c>
      <c r="L700" s="40">
        <v>30.67</v>
      </c>
      <c r="M700" s="40">
        <v>30.11</v>
      </c>
      <c r="N700" s="40">
        <v>30.47</v>
      </c>
      <c r="O700" s="40">
        <f>('Pivottable ẨN'!$P700-INTC!$O$4)/INTC!$O$8</f>
        <v>-0.14170147856222087</v>
      </c>
      <c r="P700" s="40">
        <v>35848600</v>
      </c>
      <c r="Q700" s="41">
        <v>45441.291666666664</v>
      </c>
      <c r="R700" s="40">
        <v>428.39789999999999</v>
      </c>
      <c r="S700" s="40">
        <v>429.17</v>
      </c>
      <c r="T700" s="40">
        <v>430.94</v>
      </c>
      <c r="U700" s="40">
        <v>425.69</v>
      </c>
      <c r="V700" s="40">
        <v>425.69</v>
      </c>
      <c r="W700" s="40">
        <v>15517100</v>
      </c>
      <c r="X700" s="40">
        <f>('Pivottable ẨN'!$W700-MSFT!$O$4)/MSFT!$O$8</f>
        <v>-1.0307964750244705</v>
      </c>
      <c r="Y700" s="41">
        <v>45441.291666666664</v>
      </c>
      <c r="Z700" s="40">
        <v>114.8057</v>
      </c>
      <c r="AA700" s="40">
        <v>114.825</v>
      </c>
      <c r="AB700" s="40">
        <v>115.492</v>
      </c>
      <c r="AC700" s="40">
        <v>110.901</v>
      </c>
      <c r="AD700" s="40">
        <v>113.05</v>
      </c>
      <c r="AE700" s="40">
        <f>('Pivottable ẨN'!$AF700-NVDA!$O$4)/NVDA!$O$8</f>
        <v>0.57431843471212951</v>
      </c>
      <c r="AF700" s="40">
        <v>557442000</v>
      </c>
      <c r="AG700" s="41">
        <v>45441.291666666664</v>
      </c>
      <c r="AH700" s="40">
        <v>15.69</v>
      </c>
      <c r="AI700" s="40">
        <v>15.69</v>
      </c>
      <c r="AJ700" s="40">
        <v>15.874000000000001</v>
      </c>
      <c r="AK700" s="40">
        <v>15.667999999999999</v>
      </c>
      <c r="AL700" s="40">
        <v>15.798</v>
      </c>
      <c r="AM700" s="40">
        <f>('Pivottable ẨN'!$AN700-SONY!$O$4)/SONY!$O$8</f>
        <v>-0.24277481035833343</v>
      </c>
      <c r="AN700" s="40">
        <v>3792500</v>
      </c>
    </row>
    <row r="701" spans="1:40">
      <c r="A701" s="93">
        <v>45294.291666666664</v>
      </c>
      <c r="B701" s="42">
        <v>183.35169999999999</v>
      </c>
      <c r="C701" s="42">
        <v>184.25</v>
      </c>
      <c r="D701" s="42">
        <v>185.88</v>
      </c>
      <c r="E701" s="42">
        <v>183.43</v>
      </c>
      <c r="F701" s="42">
        <v>184.22</v>
      </c>
      <c r="G701" s="42">
        <v>58414500</v>
      </c>
      <c r="H701" s="42">
        <f>('Pivottable ẨN'!$G701-AAPL!$O$4)/AAPL!$O$8</f>
        <v>-0.63400464632395914</v>
      </c>
      <c r="I701" s="43">
        <v>45294.291666666664</v>
      </c>
      <c r="J701" s="42">
        <v>46.428199999999997</v>
      </c>
      <c r="K701" s="42">
        <v>47.05</v>
      </c>
      <c r="L701" s="42">
        <v>47.81</v>
      </c>
      <c r="M701" s="42">
        <v>46.8</v>
      </c>
      <c r="N701" s="42">
        <v>47.1</v>
      </c>
      <c r="O701" s="42">
        <f>('Pivottable ẨN'!$P701-INTC!$O$4)/INTC!$O$8</f>
        <v>-0.14128768801738897</v>
      </c>
      <c r="P701" s="42">
        <v>35858400</v>
      </c>
      <c r="Q701" s="43">
        <v>45294.291666666664</v>
      </c>
      <c r="R701" s="42">
        <v>368.5856</v>
      </c>
      <c r="S701" s="42">
        <v>370.6</v>
      </c>
      <c r="T701" s="42">
        <v>373.26</v>
      </c>
      <c r="U701" s="42">
        <v>368.51</v>
      </c>
      <c r="V701" s="42">
        <v>369.01</v>
      </c>
      <c r="W701" s="42">
        <v>23083500</v>
      </c>
      <c r="X701" s="42">
        <f>('Pivottable ẨN'!$W701-MSFT!$O$4)/MSFT!$O$8</f>
        <v>-0.43568985494251666</v>
      </c>
      <c r="Y701" s="43">
        <v>45294.291666666664</v>
      </c>
      <c r="Z701" s="42">
        <v>47.558799999999998</v>
      </c>
      <c r="AA701" s="42">
        <v>47.569000000000003</v>
      </c>
      <c r="AB701" s="42">
        <v>48.183999999999997</v>
      </c>
      <c r="AC701" s="42">
        <v>47.32</v>
      </c>
      <c r="AD701" s="42">
        <v>47.484999999999999</v>
      </c>
      <c r="AE701" s="42">
        <f>('Pivottable ẨN'!$AF701-NVDA!$O$4)/NVDA!$O$8</f>
        <v>-0.69470250031399949</v>
      </c>
      <c r="AF701" s="42">
        <v>320896000</v>
      </c>
      <c r="AG701" s="43">
        <v>45294.291666666664</v>
      </c>
      <c r="AH701" s="42">
        <v>18.414899999999999</v>
      </c>
      <c r="AI701" s="42">
        <v>18.475999999999999</v>
      </c>
      <c r="AJ701" s="42">
        <v>18.559999999999999</v>
      </c>
      <c r="AK701" s="42">
        <v>18.442</v>
      </c>
      <c r="AL701" s="42">
        <v>18.52</v>
      </c>
      <c r="AM701" s="42">
        <f>('Pivottable ẨN'!$AN701-SONY!$O$4)/SONY!$O$8</f>
        <v>-0.6376790732424783</v>
      </c>
      <c r="AN701" s="42">
        <v>2849000</v>
      </c>
    </row>
    <row r="702" spans="1:40">
      <c r="A702" s="92">
        <v>44768.291666666664</v>
      </c>
      <c r="B702" s="40">
        <v>149.56610000000001</v>
      </c>
      <c r="C702" s="40">
        <v>151.6</v>
      </c>
      <c r="D702" s="40">
        <v>153.09</v>
      </c>
      <c r="E702" s="40">
        <v>150.80000000000001</v>
      </c>
      <c r="F702" s="40">
        <v>152.26</v>
      </c>
      <c r="G702" s="40">
        <v>55138700</v>
      </c>
      <c r="H702" s="40">
        <f>('Pivottable ẨN'!$G702-AAPL!$O$4)/AAPL!$O$8</f>
        <v>-0.69573238872418908</v>
      </c>
      <c r="I702" s="41">
        <v>44768.291666666664</v>
      </c>
      <c r="J702" s="40">
        <v>36.697200000000002</v>
      </c>
      <c r="K702" s="40">
        <v>38.96</v>
      </c>
      <c r="L702" s="40">
        <v>39.57</v>
      </c>
      <c r="M702" s="40">
        <v>38.880000000000003</v>
      </c>
      <c r="N702" s="40">
        <v>39.1</v>
      </c>
      <c r="O702" s="40">
        <f>('Pivottable ẨN'!$P702-INTC!$O$4)/INTC!$O$8</f>
        <v>-0.13845448949104008</v>
      </c>
      <c r="P702" s="40">
        <v>35925500</v>
      </c>
      <c r="Q702" s="41">
        <v>44768.291666666664</v>
      </c>
      <c r="R702" s="40">
        <v>247.10650000000001</v>
      </c>
      <c r="S702" s="40">
        <v>251.9</v>
      </c>
      <c r="T702" s="40">
        <v>259.88</v>
      </c>
      <c r="U702" s="40">
        <v>249.57</v>
      </c>
      <c r="V702" s="40">
        <v>259.86</v>
      </c>
      <c r="W702" s="40">
        <v>39348000</v>
      </c>
      <c r="X702" s="40">
        <f>('Pivottable ẨN'!$W702-MSFT!$O$4)/MSFT!$O$8</f>
        <v>0.84353297524395732</v>
      </c>
      <c r="Y702" s="41">
        <v>44768.291666666664</v>
      </c>
      <c r="Z702" s="40">
        <v>16.513000000000002</v>
      </c>
      <c r="AA702" s="40">
        <v>16.533000000000001</v>
      </c>
      <c r="AB702" s="40">
        <v>16.919</v>
      </c>
      <c r="AC702" s="40">
        <v>16.478000000000002</v>
      </c>
      <c r="AD702" s="40">
        <v>16.888999999999999</v>
      </c>
      <c r="AE702" s="40">
        <f>('Pivottable ẨN'!$AF702-NVDA!$O$4)/NVDA!$O$8</f>
        <v>-0.28177954939525168</v>
      </c>
      <c r="AF702" s="40">
        <v>397865000</v>
      </c>
      <c r="AG702" s="41">
        <v>44768.291666666664</v>
      </c>
      <c r="AH702" s="40">
        <v>16.5989</v>
      </c>
      <c r="AI702" s="40">
        <v>17.053999999999998</v>
      </c>
      <c r="AJ702" s="40">
        <v>17.149999999999999</v>
      </c>
      <c r="AK702" s="40">
        <v>17.010000000000002</v>
      </c>
      <c r="AL702" s="40">
        <v>17.088000000000001</v>
      </c>
      <c r="AM702" s="40">
        <f>('Pivottable ẨN'!$AN702-SONY!$O$4)/SONY!$O$8</f>
        <v>-1.1608696705982613</v>
      </c>
      <c r="AN702" s="40">
        <v>1599000</v>
      </c>
    </row>
    <row r="703" spans="1:40">
      <c r="A703" s="93">
        <v>44327.291666666664</v>
      </c>
      <c r="B703" s="42">
        <v>123.51519999999999</v>
      </c>
      <c r="C703" s="42">
        <v>125.91</v>
      </c>
      <c r="D703" s="42">
        <v>126.27</v>
      </c>
      <c r="E703" s="42">
        <v>122.77</v>
      </c>
      <c r="F703" s="42">
        <v>123.5</v>
      </c>
      <c r="G703" s="42">
        <v>126142800</v>
      </c>
      <c r="H703" s="42">
        <f>('Pivottable ẨN'!$G703-AAPL!$O$4)/AAPL!$O$8</f>
        <v>0.64223781524435863</v>
      </c>
      <c r="I703" s="43">
        <v>44327.291666666664</v>
      </c>
      <c r="J703" s="42">
        <v>50.367899999999999</v>
      </c>
      <c r="K703" s="42">
        <v>55.04</v>
      </c>
      <c r="L703" s="42">
        <v>55.63</v>
      </c>
      <c r="M703" s="42">
        <v>54.3</v>
      </c>
      <c r="N703" s="42">
        <v>55.05</v>
      </c>
      <c r="O703" s="42">
        <f>('Pivottable ẨN'!$P703-INTC!$O$4)/INTC!$O$8</f>
        <v>-0.1366557673267709</v>
      </c>
      <c r="P703" s="42">
        <v>35968100</v>
      </c>
      <c r="Q703" s="43">
        <v>44327.291666666664</v>
      </c>
      <c r="R703" s="42">
        <v>239.0361</v>
      </c>
      <c r="S703" s="42">
        <v>246.23</v>
      </c>
      <c r="T703" s="42">
        <v>246.6</v>
      </c>
      <c r="U703" s="42">
        <v>242.57</v>
      </c>
      <c r="V703" s="42">
        <v>244.55</v>
      </c>
      <c r="W703" s="42">
        <v>33641600</v>
      </c>
      <c r="X703" s="42">
        <f>('Pivottable ẨN'!$W703-MSFT!$O$4)/MSFT!$O$8</f>
        <v>0.39471763150906874</v>
      </c>
      <c r="Y703" s="43">
        <v>44327.291666666664</v>
      </c>
      <c r="Z703" s="42">
        <v>14.2759</v>
      </c>
      <c r="AA703" s="42">
        <v>14.3062</v>
      </c>
      <c r="AB703" s="42">
        <v>14.354699999999999</v>
      </c>
      <c r="AC703" s="42">
        <v>13.75</v>
      </c>
      <c r="AD703" s="42">
        <v>13.824999999999999</v>
      </c>
      <c r="AE703" s="42">
        <f>('Pivottable ẨN'!$AF703-NVDA!$O$4)/NVDA!$O$8</f>
        <v>-0.88414416179904964</v>
      </c>
      <c r="AF703" s="42">
        <v>285584000</v>
      </c>
      <c r="AG703" s="43">
        <v>44327.291666666664</v>
      </c>
      <c r="AH703" s="42">
        <v>18.4175</v>
      </c>
      <c r="AI703" s="42">
        <v>19.21</v>
      </c>
      <c r="AJ703" s="42">
        <v>19.244</v>
      </c>
      <c r="AK703" s="42">
        <v>18.885999999999999</v>
      </c>
      <c r="AL703" s="42">
        <v>19.11</v>
      </c>
      <c r="AM703" s="42">
        <f>('Pivottable ẨN'!$AN703-SONY!$O$4)/SONY!$O$8</f>
        <v>0.21281956181908229</v>
      </c>
      <c r="AN703" s="42">
        <v>4881000</v>
      </c>
    </row>
    <row r="704" spans="1:40">
      <c r="A704" s="92">
        <v>44634.291666666664</v>
      </c>
      <c r="B704" s="40">
        <v>148.38130000000001</v>
      </c>
      <c r="C704" s="40">
        <v>150.62</v>
      </c>
      <c r="D704" s="40">
        <v>154.12</v>
      </c>
      <c r="E704" s="40">
        <v>150.1</v>
      </c>
      <c r="F704" s="40">
        <v>151.44999999999999</v>
      </c>
      <c r="G704" s="40">
        <v>108732100</v>
      </c>
      <c r="H704" s="40">
        <f>('Pivottable ẨN'!$G704-AAPL!$O$4)/AAPL!$O$8</f>
        <v>0.31415819969771847</v>
      </c>
      <c r="I704" s="41">
        <v>44634.291666666664</v>
      </c>
      <c r="J704" s="40">
        <v>41.493200000000002</v>
      </c>
      <c r="K704" s="40">
        <v>44.4</v>
      </c>
      <c r="L704" s="40">
        <v>45.98</v>
      </c>
      <c r="M704" s="40">
        <v>44.3</v>
      </c>
      <c r="N704" s="40">
        <v>45.9</v>
      </c>
      <c r="O704" s="40">
        <f>('Pivottable ẨN'!$P704-INTC!$O$4)/INTC!$O$8</f>
        <v>-0.13556640038221351</v>
      </c>
      <c r="P704" s="40">
        <v>35993900</v>
      </c>
      <c r="Q704" s="41">
        <v>44634.291666666664</v>
      </c>
      <c r="R704" s="40">
        <v>270.54930000000002</v>
      </c>
      <c r="S704" s="40">
        <v>276.44</v>
      </c>
      <c r="T704" s="40">
        <v>285.39999999999998</v>
      </c>
      <c r="U704" s="40">
        <v>275.82</v>
      </c>
      <c r="V704" s="40">
        <v>280.33999999999997</v>
      </c>
      <c r="W704" s="40">
        <v>30660700</v>
      </c>
      <c r="X704" s="40">
        <f>('Pivottable ẨN'!$W704-MSFT!$O$4)/MSFT!$O$8</f>
        <v>0.16026619835693617</v>
      </c>
      <c r="Y704" s="41">
        <v>44634.291666666664</v>
      </c>
      <c r="Z704" s="40">
        <v>21.299700000000001</v>
      </c>
      <c r="AA704" s="40">
        <v>21.33</v>
      </c>
      <c r="AB704" s="40">
        <v>22.262</v>
      </c>
      <c r="AC704" s="40">
        <v>21.158999999999999</v>
      </c>
      <c r="AD704" s="40">
        <v>21.869</v>
      </c>
      <c r="AE704" s="40">
        <f>('Pivottable ẨN'!$AF704-NVDA!$O$4)/NVDA!$O$8</f>
        <v>-0.34889850688390883</v>
      </c>
      <c r="AF704" s="40">
        <v>385354000</v>
      </c>
      <c r="AG704" s="41">
        <v>44634.291666666664</v>
      </c>
      <c r="AH704" s="40">
        <v>18.217600000000001</v>
      </c>
      <c r="AI704" s="40">
        <v>18.957999999999998</v>
      </c>
      <c r="AJ704" s="40">
        <v>19.533999999999999</v>
      </c>
      <c r="AK704" s="40">
        <v>18.866</v>
      </c>
      <c r="AL704" s="40">
        <v>19.399999999999999</v>
      </c>
      <c r="AM704" s="40">
        <f>('Pivottable ẨN'!$AN704-SONY!$O$4)/SONY!$O$8</f>
        <v>-0.26558592040304557</v>
      </c>
      <c r="AN704" s="40">
        <v>3738000</v>
      </c>
    </row>
    <row r="705" spans="1:40">
      <c r="A705" s="93">
        <v>44676.291666666664</v>
      </c>
      <c r="B705" s="42">
        <v>160.45910000000001</v>
      </c>
      <c r="C705" s="42">
        <v>162.88</v>
      </c>
      <c r="D705" s="42">
        <v>163.16999999999999</v>
      </c>
      <c r="E705" s="42">
        <v>158.46</v>
      </c>
      <c r="F705" s="42">
        <v>161.12</v>
      </c>
      <c r="G705" s="42">
        <v>96046400</v>
      </c>
      <c r="H705" s="42">
        <f>('Pivottable ẨN'!$G705-AAPL!$O$4)/AAPL!$O$8</f>
        <v>7.511441748677844E-2</v>
      </c>
      <c r="I705" s="43">
        <v>44676.291666666664</v>
      </c>
      <c r="J705" s="42">
        <v>43.979100000000003</v>
      </c>
      <c r="K705" s="42">
        <v>47.06</v>
      </c>
      <c r="L705" s="42">
        <v>47.14</v>
      </c>
      <c r="M705" s="42">
        <v>46.18</v>
      </c>
      <c r="N705" s="42">
        <v>46.21</v>
      </c>
      <c r="O705" s="42">
        <f>('Pivottable ẨN'!$P705-INTC!$O$4)/INTC!$O$8</f>
        <v>-0.13533839334730616</v>
      </c>
      <c r="P705" s="42">
        <v>35999300</v>
      </c>
      <c r="Q705" s="43">
        <v>44676.291666666664</v>
      </c>
      <c r="R705" s="42">
        <v>274.73820000000001</v>
      </c>
      <c r="S705" s="42">
        <v>280.72000000000003</v>
      </c>
      <c r="T705" s="42">
        <v>281.11</v>
      </c>
      <c r="U705" s="42">
        <v>270.77</v>
      </c>
      <c r="V705" s="42">
        <v>273.29000000000002</v>
      </c>
      <c r="W705" s="42">
        <v>35678900</v>
      </c>
      <c r="X705" s="42">
        <f>('Pivottable ẨN'!$W705-MSFT!$O$4)/MSFT!$O$8</f>
        <v>0.5549537698434106</v>
      </c>
      <c r="Y705" s="43">
        <v>44676.291666666664</v>
      </c>
      <c r="Z705" s="42">
        <v>19.873699999999999</v>
      </c>
      <c r="AA705" s="42">
        <v>19.902000000000001</v>
      </c>
      <c r="AB705" s="42">
        <v>19.945</v>
      </c>
      <c r="AC705" s="42">
        <v>19.096</v>
      </c>
      <c r="AD705" s="42">
        <v>19.202000000000002</v>
      </c>
      <c r="AE705" s="42">
        <f>('Pivottable ẨN'!$AF705-NVDA!$O$4)/NVDA!$O$8</f>
        <v>1.025626497998501</v>
      </c>
      <c r="AF705" s="42">
        <v>641566000</v>
      </c>
      <c r="AG705" s="43">
        <v>44676.291666666664</v>
      </c>
      <c r="AH705" s="42">
        <v>17.0486</v>
      </c>
      <c r="AI705" s="42">
        <v>17.515999999999998</v>
      </c>
      <c r="AJ705" s="42">
        <v>17.53</v>
      </c>
      <c r="AK705" s="42">
        <v>17.175999999999998</v>
      </c>
      <c r="AL705" s="42">
        <v>17.283999999999999</v>
      </c>
      <c r="AM705" s="42">
        <f>('Pivottable ẨN'!$AN705-SONY!$O$4)/SONY!$O$8</f>
        <v>0.4723220981075506</v>
      </c>
      <c r="AN705" s="42">
        <v>5501000</v>
      </c>
    </row>
    <row r="706" spans="1:40">
      <c r="A706" s="92">
        <v>45475.291666666664</v>
      </c>
      <c r="B706" s="40">
        <v>219.77350000000001</v>
      </c>
      <c r="C706" s="40">
        <v>220.27</v>
      </c>
      <c r="D706" s="40">
        <v>220.38</v>
      </c>
      <c r="E706" s="40">
        <v>215.1</v>
      </c>
      <c r="F706" s="40">
        <v>216.15</v>
      </c>
      <c r="G706" s="40">
        <v>58046200</v>
      </c>
      <c r="H706" s="40">
        <f>('Pivottable ẨN'!$G706-AAPL!$O$4)/AAPL!$O$8</f>
        <v>-0.64094473043349109</v>
      </c>
      <c r="I706" s="41">
        <v>45475.291666666664</v>
      </c>
      <c r="J706" s="40">
        <v>30.874099999999999</v>
      </c>
      <c r="K706" s="40">
        <v>31.07</v>
      </c>
      <c r="L706" s="40">
        <v>31.31</v>
      </c>
      <c r="M706" s="40">
        <v>30.59</v>
      </c>
      <c r="N706" s="40">
        <v>30.86</v>
      </c>
      <c r="O706" s="40">
        <f>('Pivottable ẨN'!$P706-INTC!$O$4)/INTC!$O$8</f>
        <v>-0.13533839334730616</v>
      </c>
      <c r="P706" s="40">
        <v>35999300</v>
      </c>
      <c r="Q706" s="41">
        <v>45475.291666666664</v>
      </c>
      <c r="R706" s="40">
        <v>458.45370000000003</v>
      </c>
      <c r="S706" s="40">
        <v>459.28</v>
      </c>
      <c r="T706" s="40">
        <v>459.59</v>
      </c>
      <c r="U706" s="40">
        <v>453.11</v>
      </c>
      <c r="V706" s="40">
        <v>453.2</v>
      </c>
      <c r="W706" s="40">
        <v>13979800</v>
      </c>
      <c r="X706" s="40">
        <f>('Pivottable ẨN'!$W706-MSFT!$O$4)/MSFT!$O$8</f>
        <v>-1.1517070014375581</v>
      </c>
      <c r="Y706" s="41">
        <v>45475.291666666664</v>
      </c>
      <c r="Z706" s="40">
        <v>122.65949999999999</v>
      </c>
      <c r="AA706" s="40">
        <v>122.67</v>
      </c>
      <c r="AB706" s="40">
        <v>123.41</v>
      </c>
      <c r="AC706" s="40">
        <v>121.03</v>
      </c>
      <c r="AD706" s="40">
        <v>121.13</v>
      </c>
      <c r="AE706" s="40">
        <f>('Pivottable ẨN'!$AF706-NVDA!$O$4)/NVDA!$O$8</f>
        <v>-1.2447120726625016</v>
      </c>
      <c r="AF706" s="40">
        <v>218374000</v>
      </c>
      <c r="AG706" s="41">
        <v>45475.291666666664</v>
      </c>
      <c r="AH706" s="40">
        <v>17.332000000000001</v>
      </c>
      <c r="AI706" s="40">
        <v>17.332000000000001</v>
      </c>
      <c r="AJ706" s="40">
        <v>17.334</v>
      </c>
      <c r="AK706" s="40">
        <v>17.123999999999999</v>
      </c>
      <c r="AL706" s="40">
        <v>17.181999999999999</v>
      </c>
      <c r="AM706" s="40">
        <f>('Pivottable ẨN'!$AN706-SONY!$O$4)/SONY!$O$8</f>
        <v>-0.11699979075400323</v>
      </c>
      <c r="AN706" s="40">
        <v>4093000</v>
      </c>
    </row>
    <row r="707" spans="1:40">
      <c r="A707" s="93">
        <v>44993.291666666664</v>
      </c>
      <c r="B707" s="42">
        <v>151.51009999999999</v>
      </c>
      <c r="C707" s="42">
        <v>152.87</v>
      </c>
      <c r="D707" s="42">
        <v>153.47</v>
      </c>
      <c r="E707" s="42">
        <v>151.83000000000001</v>
      </c>
      <c r="F707" s="42">
        <v>152.81</v>
      </c>
      <c r="G707" s="42">
        <v>47204800</v>
      </c>
      <c r="H707" s="42">
        <f>('Pivottable ẨN'!$G707-AAPL!$O$4)/AAPL!$O$8</f>
        <v>-0.84523533012146146</v>
      </c>
      <c r="I707" s="43">
        <v>44993.291666666664</v>
      </c>
      <c r="J707" s="42">
        <v>25.357199999999999</v>
      </c>
      <c r="K707" s="42">
        <v>25.98</v>
      </c>
      <c r="L707" s="42">
        <v>26.01</v>
      </c>
      <c r="M707" s="42">
        <v>25.45</v>
      </c>
      <c r="N707" s="42">
        <v>25.56</v>
      </c>
      <c r="O707" s="42">
        <f>('Pivottable ẨN'!$P707-INTC!$O$4)/INTC!$O$8</f>
        <v>-0.1322729654335516</v>
      </c>
      <c r="P707" s="42">
        <v>36071900</v>
      </c>
      <c r="Q707" s="43">
        <v>44993.291666666664</v>
      </c>
      <c r="R707" s="42">
        <v>250.72980000000001</v>
      </c>
      <c r="S707" s="42">
        <v>253.7</v>
      </c>
      <c r="T707" s="42">
        <v>254.54</v>
      </c>
      <c r="U707" s="42">
        <v>250.81</v>
      </c>
      <c r="V707" s="42">
        <v>254.04</v>
      </c>
      <c r="W707" s="42">
        <v>17340200</v>
      </c>
      <c r="X707" s="42">
        <f>('Pivottable ẨN'!$W707-MSFT!$O$4)/MSFT!$O$8</f>
        <v>-0.88740742883719381</v>
      </c>
      <c r="Y707" s="43">
        <v>44993.291666666664</v>
      </c>
      <c r="Z707" s="42">
        <v>24.1692</v>
      </c>
      <c r="AA707" s="42">
        <v>24.181000000000001</v>
      </c>
      <c r="AB707" s="42">
        <v>24.2</v>
      </c>
      <c r="AC707" s="42">
        <v>23.423999999999999</v>
      </c>
      <c r="AD707" s="42">
        <v>23.486999999999998</v>
      </c>
      <c r="AE707" s="42">
        <f>('Pivottable ẨN'!$AF707-NVDA!$O$4)/NVDA!$O$8</f>
        <v>0.33897021745772121</v>
      </c>
      <c r="AF707" s="42">
        <v>513573000</v>
      </c>
      <c r="AG707" s="43">
        <v>44993.291666666664</v>
      </c>
      <c r="AH707" s="42">
        <v>17.208300000000001</v>
      </c>
      <c r="AI707" s="42">
        <v>17.611999999999998</v>
      </c>
      <c r="AJ707" s="42">
        <v>17.652000000000001</v>
      </c>
      <c r="AK707" s="42">
        <v>17.515999999999998</v>
      </c>
      <c r="AL707" s="42">
        <v>17.574000000000002</v>
      </c>
      <c r="AM707" s="42">
        <f>('Pivottable ẨN'!$AN707-SONY!$O$4)/SONY!$O$8</f>
        <v>-0.53115746762084093</v>
      </c>
      <c r="AN707" s="42">
        <v>3103500</v>
      </c>
    </row>
    <row r="708" spans="1:40">
      <c r="A708" s="92">
        <v>44629.291666666664</v>
      </c>
      <c r="B708" s="40">
        <v>160.52799999999999</v>
      </c>
      <c r="C708" s="40">
        <v>162.94999999999999</v>
      </c>
      <c r="D708" s="40">
        <v>163.41</v>
      </c>
      <c r="E708" s="40">
        <v>159.41</v>
      </c>
      <c r="F708" s="40">
        <v>161.47999999999999</v>
      </c>
      <c r="G708" s="40">
        <v>91454900</v>
      </c>
      <c r="H708" s="40">
        <f>('Pivottable ẨN'!$G708-AAPL!$O$4)/AAPL!$O$8</f>
        <v>-1.1405800240389249E-2</v>
      </c>
      <c r="I708" s="41">
        <v>44629.291666666664</v>
      </c>
      <c r="J708" s="40">
        <v>44.511699999999998</v>
      </c>
      <c r="K708" s="40">
        <v>47.63</v>
      </c>
      <c r="L708" s="40">
        <v>48.46</v>
      </c>
      <c r="M708" s="40">
        <v>46.89</v>
      </c>
      <c r="N708" s="40">
        <v>48.41</v>
      </c>
      <c r="O708" s="40">
        <f>('Pivottable ẨN'!$P708-INTC!$O$4)/INTC!$O$8</f>
        <v>-0.13207873721863053</v>
      </c>
      <c r="P708" s="40">
        <v>36076500</v>
      </c>
      <c r="Q708" s="41">
        <v>44629.291666666664</v>
      </c>
      <c r="R708" s="40">
        <v>282.35230000000001</v>
      </c>
      <c r="S708" s="40">
        <v>288.5</v>
      </c>
      <c r="T708" s="40">
        <v>289.60000000000002</v>
      </c>
      <c r="U708" s="40">
        <v>280.77999999999997</v>
      </c>
      <c r="V708" s="40">
        <v>283.44</v>
      </c>
      <c r="W708" s="40">
        <v>35204500</v>
      </c>
      <c r="X708" s="40">
        <f>('Pivottable ẨN'!$W708-MSFT!$O$4)/MSFT!$O$8</f>
        <v>0.51764162925252477</v>
      </c>
      <c r="Y708" s="41">
        <v>44629.291666666664</v>
      </c>
      <c r="Z708" s="40">
        <v>22.981300000000001</v>
      </c>
      <c r="AA708" s="40">
        <v>23.013999999999999</v>
      </c>
      <c r="AB708" s="40">
        <v>23.22</v>
      </c>
      <c r="AC708" s="40">
        <v>22.247</v>
      </c>
      <c r="AD708" s="40">
        <v>22.387</v>
      </c>
      <c r="AE708" s="40">
        <f>('Pivottable ẨN'!$AF708-NVDA!$O$4)/NVDA!$O$8</f>
        <v>0.22721616075192494</v>
      </c>
      <c r="AF708" s="40">
        <v>492742000</v>
      </c>
      <c r="AG708" s="41">
        <v>44629.291666666664</v>
      </c>
      <c r="AH708" s="40">
        <v>18.899899999999999</v>
      </c>
      <c r="AI708" s="40">
        <v>19.667999999999999</v>
      </c>
      <c r="AJ708" s="40">
        <v>19.814</v>
      </c>
      <c r="AK708" s="40">
        <v>19.364000000000001</v>
      </c>
      <c r="AL708" s="40">
        <v>19.364000000000001</v>
      </c>
      <c r="AM708" s="40">
        <f>('Pivottable ẨN'!$AN708-SONY!$O$4)/SONY!$O$8</f>
        <v>-1.6885830967886747E-3</v>
      </c>
      <c r="AN708" s="40">
        <v>4368500</v>
      </c>
    </row>
    <row r="709" spans="1:40">
      <c r="A709" s="93">
        <v>44886.291666666664</v>
      </c>
      <c r="B709" s="42">
        <v>146.46969999999999</v>
      </c>
      <c r="C709" s="42">
        <v>148.01</v>
      </c>
      <c r="D709" s="42">
        <v>150.37</v>
      </c>
      <c r="E709" s="42">
        <v>147.72</v>
      </c>
      <c r="F709" s="42">
        <v>150.16</v>
      </c>
      <c r="G709" s="42">
        <v>58724100</v>
      </c>
      <c r="H709" s="42">
        <f>('Pivottable ẨN'!$G709-AAPL!$O$4)/AAPL!$O$8</f>
        <v>-0.62817067933967707</v>
      </c>
      <c r="I709" s="43">
        <v>44886.291666666664</v>
      </c>
      <c r="J709" s="42">
        <v>27.906199999999998</v>
      </c>
      <c r="K709" s="42">
        <v>28.94</v>
      </c>
      <c r="L709" s="42">
        <v>29.72</v>
      </c>
      <c r="M709" s="42">
        <v>28.91</v>
      </c>
      <c r="N709" s="42">
        <v>29.66</v>
      </c>
      <c r="O709" s="42">
        <f>('Pivottable ẨN'!$P709-INTC!$O$4)/INTC!$O$8</f>
        <v>-0.13164383491130724</v>
      </c>
      <c r="P709" s="42">
        <v>36086800</v>
      </c>
      <c r="Q709" s="43">
        <v>44886.291666666664</v>
      </c>
      <c r="R709" s="42">
        <v>238.61850000000001</v>
      </c>
      <c r="S709" s="42">
        <v>242.05</v>
      </c>
      <c r="T709" s="42">
        <v>244.67</v>
      </c>
      <c r="U709" s="42">
        <v>241.19</v>
      </c>
      <c r="V709" s="42">
        <v>241.43</v>
      </c>
      <c r="W709" s="42">
        <v>26394700</v>
      </c>
      <c r="X709" s="42">
        <f>('Pivottable ẨN'!$W709-MSFT!$O$4)/MSFT!$O$8</f>
        <v>-0.17525992255520362</v>
      </c>
      <c r="Y709" s="43">
        <v>44886.291666666664</v>
      </c>
      <c r="Z709" s="42">
        <v>15.303000000000001</v>
      </c>
      <c r="AA709" s="42">
        <v>15.317</v>
      </c>
      <c r="AB709" s="42">
        <v>15.477</v>
      </c>
      <c r="AC709" s="42">
        <v>15.08</v>
      </c>
      <c r="AD709" s="42">
        <v>15.147</v>
      </c>
      <c r="AE709" s="42">
        <f>('Pivottable ẨN'!$AF709-NVDA!$O$4)/NVDA!$O$8</f>
        <v>-0.24490194458532205</v>
      </c>
      <c r="AF709" s="42">
        <v>404739000</v>
      </c>
      <c r="AG709" s="43">
        <v>44886.291666666664</v>
      </c>
      <c r="AH709" s="42">
        <v>15.455399999999999</v>
      </c>
      <c r="AI709" s="42">
        <v>15.818</v>
      </c>
      <c r="AJ709" s="42">
        <v>15.944000000000001</v>
      </c>
      <c r="AK709" s="42">
        <v>15.788</v>
      </c>
      <c r="AL709" s="42">
        <v>15.826000000000001</v>
      </c>
      <c r="AM709" s="42">
        <f>('Pivottable ẨN'!$AN709-SONY!$O$4)/SONY!$O$8</f>
        <v>-0.32146267620064317</v>
      </c>
      <c r="AN709" s="42">
        <v>3604500</v>
      </c>
    </row>
    <row r="710" spans="1:40">
      <c r="A710" s="92">
        <v>44826.291666666664</v>
      </c>
      <c r="B710" s="40">
        <v>150.90020000000001</v>
      </c>
      <c r="C710" s="40">
        <v>152.74</v>
      </c>
      <c r="D710" s="40">
        <v>154.47</v>
      </c>
      <c r="E710" s="40">
        <v>150.91</v>
      </c>
      <c r="F710" s="40">
        <v>152.38</v>
      </c>
      <c r="G710" s="40">
        <v>86652500</v>
      </c>
      <c r="H710" s="40">
        <f>('Pivottable ẨN'!$G710-AAPL!$O$4)/AAPL!$O$8</f>
        <v>-0.10190012532215993</v>
      </c>
      <c r="I710" s="41">
        <v>44826.291666666664</v>
      </c>
      <c r="J710" s="40">
        <v>26.706600000000002</v>
      </c>
      <c r="K710" s="40">
        <v>28.07</v>
      </c>
      <c r="L710" s="40">
        <v>28.5</v>
      </c>
      <c r="M710" s="40">
        <v>28.04</v>
      </c>
      <c r="N710" s="40">
        <v>28.4</v>
      </c>
      <c r="O710" s="40">
        <f>('Pivottable ẨN'!$P710-INTC!$O$4)/INTC!$O$8</f>
        <v>-0.13139471611390843</v>
      </c>
      <c r="P710" s="40">
        <v>36092700</v>
      </c>
      <c r="Q710" s="41">
        <v>44826.291666666664</v>
      </c>
      <c r="R710" s="40">
        <v>236.89599999999999</v>
      </c>
      <c r="S710" s="40">
        <v>240.98</v>
      </c>
      <c r="T710" s="40">
        <v>243.86</v>
      </c>
      <c r="U710" s="40">
        <v>237.57</v>
      </c>
      <c r="V710" s="40">
        <v>237.87</v>
      </c>
      <c r="W710" s="40">
        <v>31061200</v>
      </c>
      <c r="X710" s="40">
        <f>('Pivottable ẨN'!$W710-MSFT!$O$4)/MSFT!$O$8</f>
        <v>0.1917660135058607</v>
      </c>
      <c r="Y710" s="41">
        <v>44826.291666666664</v>
      </c>
      <c r="Z710" s="40">
        <v>12.5495</v>
      </c>
      <c r="AA710" s="40">
        <v>12.561</v>
      </c>
      <c r="AB710" s="40">
        <v>13.148999999999999</v>
      </c>
      <c r="AC710" s="40">
        <v>12.428000000000001</v>
      </c>
      <c r="AD710" s="40">
        <v>13.07</v>
      </c>
      <c r="AE710" s="40">
        <f>('Pivottable ẨN'!$AF710-NVDA!$O$4)/NVDA!$O$8</f>
        <v>1.6565049989045941</v>
      </c>
      <c r="AF710" s="40">
        <v>759162000</v>
      </c>
      <c r="AG710" s="41">
        <v>44826.291666666664</v>
      </c>
      <c r="AH710" s="40">
        <v>13.505699999999999</v>
      </c>
      <c r="AI710" s="40">
        <v>13.875999999999999</v>
      </c>
      <c r="AJ710" s="40">
        <v>14.13</v>
      </c>
      <c r="AK710" s="40">
        <v>13.808</v>
      </c>
      <c r="AL710" s="40">
        <v>14.05</v>
      </c>
      <c r="AM710" s="40">
        <f>('Pivottable ẨN'!$AN710-SONY!$O$4)/SONY!$O$8</f>
        <v>-0.21996370031362128</v>
      </c>
      <c r="AN710" s="40">
        <v>3847000</v>
      </c>
    </row>
    <row r="711" spans="1:40">
      <c r="A711" s="93">
        <v>44665.291666666664</v>
      </c>
      <c r="B711" s="42">
        <v>162.83330000000001</v>
      </c>
      <c r="C711" s="42">
        <v>165.29</v>
      </c>
      <c r="D711" s="42">
        <v>171.27</v>
      </c>
      <c r="E711" s="42">
        <v>165.04</v>
      </c>
      <c r="F711" s="42">
        <v>170.62</v>
      </c>
      <c r="G711" s="42">
        <v>75329400</v>
      </c>
      <c r="H711" s="42">
        <f>('Pivottable ẨN'!$G711-AAPL!$O$4)/AAPL!$O$8</f>
        <v>-0.31526766911971899</v>
      </c>
      <c r="I711" s="43">
        <v>44665.291666666664</v>
      </c>
      <c r="J711" s="42">
        <v>42.68</v>
      </c>
      <c r="K711" s="42">
        <v>45.67</v>
      </c>
      <c r="L711" s="42">
        <v>46.75</v>
      </c>
      <c r="M711" s="42">
        <v>45.62</v>
      </c>
      <c r="N711" s="42">
        <v>46.75</v>
      </c>
      <c r="O711" s="42">
        <f>('Pivottable ẨN'!$P711-INTC!$O$4)/INTC!$O$8</f>
        <v>-0.12763260003793697</v>
      </c>
      <c r="P711" s="42">
        <v>36181800</v>
      </c>
      <c r="Q711" s="43">
        <v>44665.291666666664</v>
      </c>
      <c r="R711" s="42">
        <v>273.86709999999999</v>
      </c>
      <c r="S711" s="42">
        <v>279.83</v>
      </c>
      <c r="T711" s="42">
        <v>288.31</v>
      </c>
      <c r="U711" s="42">
        <v>279.32</v>
      </c>
      <c r="V711" s="42">
        <v>288.08999999999997</v>
      </c>
      <c r="W711" s="42">
        <v>28221600</v>
      </c>
      <c r="X711" s="42">
        <f>('Pivottable ẨN'!$W711-MSFT!$O$4)/MSFT!$O$8</f>
        <v>-3.1572001717325472E-2</v>
      </c>
      <c r="Y711" s="43">
        <v>44665.291666666664</v>
      </c>
      <c r="Z711" s="42">
        <v>21.227799999999998</v>
      </c>
      <c r="AA711" s="42">
        <v>21.257999999999999</v>
      </c>
      <c r="AB711" s="42">
        <v>22.777000000000001</v>
      </c>
      <c r="AC711" s="42">
        <v>21.163</v>
      </c>
      <c r="AD711" s="42">
        <v>22.504999999999999</v>
      </c>
      <c r="AE711" s="42">
        <f>('Pivottable ẨN'!$AF711-NVDA!$O$4)/NVDA!$O$8</f>
        <v>0.63684512718517716</v>
      </c>
      <c r="AF711" s="42">
        <v>569097000</v>
      </c>
      <c r="AG711" s="43">
        <v>44665.291666666664</v>
      </c>
      <c r="AH711" s="42">
        <v>17.3523</v>
      </c>
      <c r="AI711" s="42">
        <v>17.827999999999999</v>
      </c>
      <c r="AJ711" s="42">
        <v>18.384</v>
      </c>
      <c r="AK711" s="42">
        <v>17.806000000000001</v>
      </c>
      <c r="AL711" s="42">
        <v>18.384</v>
      </c>
      <c r="AM711" s="42">
        <f>('Pivottable ẨN'!$AN711-SONY!$O$4)/SONY!$O$8</f>
        <v>0.95470382886958238</v>
      </c>
      <c r="AN711" s="42">
        <v>6653500</v>
      </c>
    </row>
    <row r="712" spans="1:40">
      <c r="A712" s="92">
        <v>45418.291666666664</v>
      </c>
      <c r="B712" s="40">
        <v>181.0549</v>
      </c>
      <c r="C712" s="40">
        <v>181.71</v>
      </c>
      <c r="D712" s="40">
        <v>184.2</v>
      </c>
      <c r="E712" s="40">
        <v>180.42</v>
      </c>
      <c r="F712" s="40">
        <v>182.35</v>
      </c>
      <c r="G712" s="40">
        <v>78569700</v>
      </c>
      <c r="H712" s="40">
        <f>('Pivottable ẨN'!$G712-AAPL!$O$4)/AAPL!$O$8</f>
        <v>-0.25420887319216995</v>
      </c>
      <c r="I712" s="41">
        <v>45418.291666666664</v>
      </c>
      <c r="J712" s="40">
        <v>30.774799999999999</v>
      </c>
      <c r="K712" s="40">
        <v>30.97</v>
      </c>
      <c r="L712" s="40">
        <v>31.2</v>
      </c>
      <c r="M712" s="40">
        <v>30.73</v>
      </c>
      <c r="N712" s="40">
        <v>31.12</v>
      </c>
      <c r="O712" s="40">
        <f>('Pivottable ẨN'!$P712-INTC!$O$4)/INTC!$O$8</f>
        <v>-0.12747215064300216</v>
      </c>
      <c r="P712" s="40">
        <v>36185600</v>
      </c>
      <c r="Q712" s="41">
        <v>45418.291666666664</v>
      </c>
      <c r="R712" s="40">
        <v>412.05279999999999</v>
      </c>
      <c r="S712" s="40">
        <v>413.54</v>
      </c>
      <c r="T712" s="40">
        <v>413.93</v>
      </c>
      <c r="U712" s="40">
        <v>406.37</v>
      </c>
      <c r="V712" s="40">
        <v>408.76</v>
      </c>
      <c r="W712" s="40">
        <v>16996600</v>
      </c>
      <c r="X712" s="40">
        <f>('Pivottable ẨN'!$W712-MSFT!$O$4)/MSFT!$O$8</f>
        <v>-0.91443198934947956</v>
      </c>
      <c r="Y712" s="41">
        <v>45418.291666666664</v>
      </c>
      <c r="Z712" s="40">
        <v>92.124499999999998</v>
      </c>
      <c r="AA712" s="40">
        <v>92.14</v>
      </c>
      <c r="AB712" s="40">
        <v>92.22</v>
      </c>
      <c r="AC712" s="40">
        <v>89.055000000000007</v>
      </c>
      <c r="AD712" s="40">
        <v>89.39</v>
      </c>
      <c r="AE712" s="40">
        <f>('Pivottable ẨN'!$AF712-NVDA!$O$4)/NVDA!$O$8</f>
        <v>-0.39799175122718289</v>
      </c>
      <c r="AF712" s="40">
        <v>376203000</v>
      </c>
      <c r="AG712" s="41">
        <v>45418.291666666664</v>
      </c>
      <c r="AH712" s="40">
        <v>16.968</v>
      </c>
      <c r="AI712" s="40">
        <v>16.968</v>
      </c>
      <c r="AJ712" s="40">
        <v>17.026</v>
      </c>
      <c r="AK712" s="40">
        <v>16.899999999999999</v>
      </c>
      <c r="AL712" s="40">
        <v>17.001999999999999</v>
      </c>
      <c r="AM712" s="40">
        <f>('Pivottable ẨN'!$AN712-SONY!$O$4)/SONY!$O$8</f>
        <v>-0.26788795903141099</v>
      </c>
      <c r="AN712" s="40">
        <v>3732500</v>
      </c>
    </row>
    <row r="713" spans="1:40">
      <c r="A713" s="93">
        <v>45336.291666666664</v>
      </c>
      <c r="B713" s="42">
        <v>183.48609999999999</v>
      </c>
      <c r="C713" s="42">
        <v>184.15</v>
      </c>
      <c r="D713" s="42">
        <v>185.53</v>
      </c>
      <c r="E713" s="42">
        <v>182.44</v>
      </c>
      <c r="F713" s="42">
        <v>185.32</v>
      </c>
      <c r="G713" s="42">
        <v>54630500</v>
      </c>
      <c r="H713" s="42">
        <f>('Pivottable ẨN'!$G713-AAPL!$O$4)/AAPL!$O$8</f>
        <v>-0.70530868724296225</v>
      </c>
      <c r="I713" s="43">
        <v>45336.291666666664</v>
      </c>
      <c r="J713" s="42">
        <v>43.733800000000002</v>
      </c>
      <c r="K713" s="42">
        <v>44.19</v>
      </c>
      <c r="L713" s="42">
        <v>44.29</v>
      </c>
      <c r="M713" s="42">
        <v>43.39</v>
      </c>
      <c r="N713" s="42">
        <v>43.82</v>
      </c>
      <c r="O713" s="42">
        <f>('Pivottable ẨN'!$P713-INTC!$O$4)/INTC!$O$8</f>
        <v>-0.12744681652801246</v>
      </c>
      <c r="P713" s="42">
        <v>36186200</v>
      </c>
      <c r="Q713" s="43">
        <v>45336.291666666664</v>
      </c>
      <c r="R713" s="42">
        <v>408.01729999999998</v>
      </c>
      <c r="S713" s="42">
        <v>409.49</v>
      </c>
      <c r="T713" s="42">
        <v>409.84</v>
      </c>
      <c r="U713" s="42">
        <v>404.57</v>
      </c>
      <c r="V713" s="42">
        <v>408.07</v>
      </c>
      <c r="W713" s="42">
        <v>20401200</v>
      </c>
      <c r="X713" s="42">
        <f>('Pivottable ẨN'!$W713-MSFT!$O$4)/MSFT!$O$8</f>
        <v>-0.64665603265527627</v>
      </c>
      <c r="Y713" s="43">
        <v>45336.291666666664</v>
      </c>
      <c r="Z713" s="42">
        <v>73.884100000000004</v>
      </c>
      <c r="AA713" s="42">
        <v>73.900000000000006</v>
      </c>
      <c r="AB713" s="42">
        <v>74.236000000000004</v>
      </c>
      <c r="AC713" s="42">
        <v>71.938000000000002</v>
      </c>
      <c r="AD713" s="42">
        <v>73.201999999999998</v>
      </c>
      <c r="AE713" s="42">
        <f>('Pivottable ẨN'!$AF713-NVDA!$O$4)/NVDA!$O$8</f>
        <v>0.2925325469260438</v>
      </c>
      <c r="AF713" s="42">
        <v>504917000</v>
      </c>
      <c r="AG713" s="43">
        <v>45336.291666666664</v>
      </c>
      <c r="AH713" s="42">
        <v>18.289300000000001</v>
      </c>
      <c r="AI713" s="42">
        <v>18.350000000000001</v>
      </c>
      <c r="AJ713" s="42">
        <v>19.084</v>
      </c>
      <c r="AK713" s="42">
        <v>17.87</v>
      </c>
      <c r="AL713" s="42">
        <v>19.036000000000001</v>
      </c>
      <c r="AM713" s="42">
        <f>('Pivottable ẨN'!$AN713-SONY!$O$4)/SONY!$O$8</f>
        <v>5.1954775347966162</v>
      </c>
      <c r="AN713" s="42">
        <v>16785500</v>
      </c>
    </row>
    <row r="714" spans="1:40">
      <c r="A714" s="92">
        <v>44141.291666666664</v>
      </c>
      <c r="B714" s="40">
        <v>116.0616</v>
      </c>
      <c r="C714" s="40">
        <v>118.69</v>
      </c>
      <c r="D714" s="40">
        <v>119.2</v>
      </c>
      <c r="E714" s="40">
        <v>116.13</v>
      </c>
      <c r="F714" s="40">
        <v>118.32</v>
      </c>
      <c r="G714" s="40">
        <v>114457900</v>
      </c>
      <c r="H714" s="40">
        <f>('Pivottable ẨN'!$G714-AAPL!$O$4)/AAPL!$O$8</f>
        <v>0.42205267049423739</v>
      </c>
      <c r="I714" s="41">
        <v>44141.291666666664</v>
      </c>
      <c r="J714" s="40">
        <v>41.033700000000003</v>
      </c>
      <c r="K714" s="40">
        <v>45.39</v>
      </c>
      <c r="L714" s="40">
        <v>45.8</v>
      </c>
      <c r="M714" s="40">
        <v>44.9</v>
      </c>
      <c r="N714" s="40">
        <v>45.54</v>
      </c>
      <c r="O714" s="40">
        <f>('Pivottable ẨN'!$P714-INTC!$O$4)/INTC!$O$8</f>
        <v>-0.12544119909132731</v>
      </c>
      <c r="P714" s="40">
        <v>36233700</v>
      </c>
      <c r="Q714" s="41">
        <v>44141.291666666664</v>
      </c>
      <c r="R714" s="40">
        <v>216.1189</v>
      </c>
      <c r="S714" s="40">
        <v>223.72</v>
      </c>
      <c r="T714" s="40">
        <v>224.36</v>
      </c>
      <c r="U714" s="40">
        <v>218.03</v>
      </c>
      <c r="V714" s="40">
        <v>222.26</v>
      </c>
      <c r="W714" s="40">
        <v>25231900</v>
      </c>
      <c r="X714" s="40">
        <f>('Pivottable ẨN'!$W714-MSFT!$O$4)/MSFT!$O$8</f>
        <v>-0.26671556563927212</v>
      </c>
      <c r="Y714" s="41">
        <v>44141.291666666664</v>
      </c>
      <c r="Z714" s="40">
        <v>14.521800000000001</v>
      </c>
      <c r="AA714" s="40">
        <v>14.561999999999999</v>
      </c>
      <c r="AB714" s="40">
        <v>14.588699999999999</v>
      </c>
      <c r="AC714" s="40">
        <v>13.895</v>
      </c>
      <c r="AD714" s="40">
        <v>14.1097</v>
      </c>
      <c r="AE714" s="40">
        <f>('Pivottable ẨN'!$AF714-NVDA!$O$4)/NVDA!$O$8</f>
        <v>-0.3596602868153489</v>
      </c>
      <c r="AF714" s="40">
        <v>383348000</v>
      </c>
      <c r="AG714" s="41">
        <v>44141.291666666664</v>
      </c>
      <c r="AH714" s="40">
        <v>17.0961</v>
      </c>
      <c r="AI714" s="40">
        <v>17.878</v>
      </c>
      <c r="AJ714" s="40">
        <v>18.033999999999999</v>
      </c>
      <c r="AK714" s="40">
        <v>17.731999999999999</v>
      </c>
      <c r="AL714" s="40">
        <v>17.82</v>
      </c>
      <c r="AM714" s="40">
        <f>('Pivottable ẨN'!$AN714-SONY!$O$4)/SONY!$O$8</f>
        <v>1.0882220693147782</v>
      </c>
      <c r="AN714" s="40">
        <v>6972500</v>
      </c>
    </row>
    <row r="715" spans="1:40">
      <c r="A715" s="93">
        <v>45460.291666666664</v>
      </c>
      <c r="B715" s="42">
        <v>216.18170000000001</v>
      </c>
      <c r="C715" s="42">
        <v>216.67</v>
      </c>
      <c r="D715" s="42">
        <v>218.95</v>
      </c>
      <c r="E715" s="42">
        <v>212.72</v>
      </c>
      <c r="F715" s="42">
        <v>213.37</v>
      </c>
      <c r="G715" s="42">
        <v>93728300</v>
      </c>
      <c r="H715" s="42">
        <f>('Pivottable ẨN'!$G715-AAPL!$O$4)/AAPL!$O$8</f>
        <v>3.1433154998844776E-2</v>
      </c>
      <c r="I715" s="43">
        <v>45460.291666666664</v>
      </c>
      <c r="J715" s="42">
        <v>30.784700000000001</v>
      </c>
      <c r="K715" s="42">
        <v>30.98</v>
      </c>
      <c r="L715" s="42">
        <v>31</v>
      </c>
      <c r="M715" s="42">
        <v>30.18</v>
      </c>
      <c r="N715" s="42">
        <v>30.34</v>
      </c>
      <c r="O715" s="42">
        <f>('Pivottable ẨN'!$P715-INTC!$O$4)/INTC!$O$8</f>
        <v>-0.12537364145135477</v>
      </c>
      <c r="P715" s="42">
        <v>36235300</v>
      </c>
      <c r="Q715" s="43">
        <v>45460.291666666664</v>
      </c>
      <c r="R715" s="42">
        <v>447.56330000000003</v>
      </c>
      <c r="S715" s="42">
        <v>448.37</v>
      </c>
      <c r="T715" s="42">
        <v>450.94</v>
      </c>
      <c r="U715" s="42">
        <v>440.72</v>
      </c>
      <c r="V715" s="42">
        <v>442.59</v>
      </c>
      <c r="W715" s="42">
        <v>20790000</v>
      </c>
      <c r="X715" s="42">
        <f>('Pivottable ẨN'!$W715-MSFT!$O$4)/MSFT!$O$8</f>
        <v>-0.6160764368253091</v>
      </c>
      <c r="Y715" s="43">
        <v>45460.291666666664</v>
      </c>
      <c r="Z715" s="42">
        <v>130.96879999999999</v>
      </c>
      <c r="AA715" s="42">
        <v>130.97999999999999</v>
      </c>
      <c r="AB715" s="42">
        <v>133.72999999999999</v>
      </c>
      <c r="AC715" s="42">
        <v>129.58000000000001</v>
      </c>
      <c r="AD715" s="42">
        <v>132.99</v>
      </c>
      <c r="AE715" s="42">
        <f>('Pivottable ẨN'!$AF715-NVDA!$O$4)/NVDA!$O$8</f>
        <v>-0.8684768127901874</v>
      </c>
      <c r="AF715" s="42">
        <v>288504400</v>
      </c>
      <c r="AG715" s="43">
        <v>45460.291666666664</v>
      </c>
      <c r="AH715" s="42">
        <v>16.224</v>
      </c>
      <c r="AI715" s="42">
        <v>16.224</v>
      </c>
      <c r="AJ715" s="42">
        <v>16.268000000000001</v>
      </c>
      <c r="AK715" s="42">
        <v>16.114000000000001</v>
      </c>
      <c r="AL715" s="42">
        <v>16.146000000000001</v>
      </c>
      <c r="AM715" s="42">
        <f>('Pivottable ẨN'!$AN715-SONY!$O$4)/SONY!$O$8</f>
        <v>-0.35955095168814416</v>
      </c>
      <c r="AN715" s="42">
        <v>3513500</v>
      </c>
    </row>
    <row r="716" spans="1:40">
      <c r="A716" s="92">
        <v>44873.291666666664</v>
      </c>
      <c r="B716" s="40">
        <v>138.04830000000001</v>
      </c>
      <c r="C716" s="40">
        <v>139.5</v>
      </c>
      <c r="D716" s="40">
        <v>141.43</v>
      </c>
      <c r="E716" s="40">
        <v>137.49</v>
      </c>
      <c r="F716" s="40">
        <v>140.41</v>
      </c>
      <c r="G716" s="40">
        <v>89908500</v>
      </c>
      <c r="H716" s="40">
        <f>('Pivottable ẨN'!$G716-AAPL!$O$4)/AAPL!$O$8</f>
        <v>-4.054548546162242E-2</v>
      </c>
      <c r="I716" s="41">
        <v>44873.291666666664</v>
      </c>
      <c r="J716" s="40">
        <v>27.462599999999998</v>
      </c>
      <c r="K716" s="40">
        <v>28.48</v>
      </c>
      <c r="L716" s="40">
        <v>28.95</v>
      </c>
      <c r="M716" s="40">
        <v>27.93</v>
      </c>
      <c r="N716" s="40">
        <v>28.76</v>
      </c>
      <c r="O716" s="40">
        <f>('Pivottable ẨN'!$P716-INTC!$O$4)/INTC!$O$8</f>
        <v>-0.12441516743424419</v>
      </c>
      <c r="P716" s="40">
        <v>36258000</v>
      </c>
      <c r="Q716" s="41">
        <v>44873.291666666664</v>
      </c>
      <c r="R716" s="40">
        <v>224.9913</v>
      </c>
      <c r="S716" s="40">
        <v>228.87</v>
      </c>
      <c r="T716" s="40">
        <v>231.65</v>
      </c>
      <c r="U716" s="40">
        <v>225.84</v>
      </c>
      <c r="V716" s="40">
        <v>228.7</v>
      </c>
      <c r="W716" s="40">
        <v>28192500</v>
      </c>
      <c r="X716" s="40">
        <f>('Pivottable ẨN'!$W716-MSFT!$O$4)/MSFT!$O$8</f>
        <v>-3.3860752331142462E-2</v>
      </c>
      <c r="Y716" s="41">
        <v>44873.291666666664</v>
      </c>
      <c r="Z716" s="40">
        <v>14.588699999999999</v>
      </c>
      <c r="AA716" s="40">
        <v>14.602</v>
      </c>
      <c r="AB716" s="40">
        <v>14.891</v>
      </c>
      <c r="AC716" s="40">
        <v>14.215999999999999</v>
      </c>
      <c r="AD716" s="40">
        <v>14.801</v>
      </c>
      <c r="AE716" s="40">
        <f>('Pivottable ẨN'!$AF716-NVDA!$O$4)/NVDA!$O$8</f>
        <v>0.77737594737663862</v>
      </c>
      <c r="AF716" s="40">
        <v>595292000</v>
      </c>
      <c r="AG716" s="41">
        <v>44873.291666666664</v>
      </c>
      <c r="AH716" s="40">
        <v>15.0099</v>
      </c>
      <c r="AI716" s="40">
        <v>15.362</v>
      </c>
      <c r="AJ716" s="40">
        <v>15.768000000000001</v>
      </c>
      <c r="AK716" s="40">
        <v>15.231999999999999</v>
      </c>
      <c r="AL716" s="40">
        <v>15.34</v>
      </c>
      <c r="AM716" s="40">
        <f>('Pivottable ẨN'!$AN716-SONY!$O$4)/SONY!$O$8</f>
        <v>1.5111693482171931</v>
      </c>
      <c r="AN716" s="40">
        <v>7983000</v>
      </c>
    </row>
    <row r="717" spans="1:40">
      <c r="A717" s="93">
        <v>43896.291666666664</v>
      </c>
      <c r="B717" s="42">
        <v>70.218599999999995</v>
      </c>
      <c r="C717" s="42">
        <v>72.257499999999993</v>
      </c>
      <c r="D717" s="42">
        <v>72.704999999999998</v>
      </c>
      <c r="E717" s="42">
        <v>70.307500000000005</v>
      </c>
      <c r="F717" s="42">
        <v>70.5</v>
      </c>
      <c r="G717" s="42">
        <v>226176800</v>
      </c>
      <c r="H717" s="42">
        <f>('Pivottable ẨN'!$G717-AAPL!$O$4)/AAPL!$O$8</f>
        <v>2.5272347574461427</v>
      </c>
      <c r="I717" s="43">
        <v>43896.291666666664</v>
      </c>
      <c r="J717" s="42">
        <v>49.436500000000002</v>
      </c>
      <c r="K717" s="42">
        <v>55.77</v>
      </c>
      <c r="L717" s="42">
        <v>56.01</v>
      </c>
      <c r="M717" s="42">
        <v>54.54</v>
      </c>
      <c r="N717" s="42">
        <v>55.18</v>
      </c>
      <c r="O717" s="42">
        <f>('Pivottable ẨN'!$P717-INTC!$O$4)/INTC!$O$8</f>
        <v>-0.12436449920426478</v>
      </c>
      <c r="P717" s="42">
        <v>36259200</v>
      </c>
      <c r="Q717" s="43">
        <v>43896.291666666664</v>
      </c>
      <c r="R717" s="42">
        <v>155.27170000000001</v>
      </c>
      <c r="S717" s="42">
        <v>161.57</v>
      </c>
      <c r="T717" s="42">
        <v>163.11000000000001</v>
      </c>
      <c r="U717" s="42">
        <v>156</v>
      </c>
      <c r="V717" s="42">
        <v>162.61000000000001</v>
      </c>
      <c r="W717" s="42">
        <v>72821100</v>
      </c>
      <c r="X717" s="42">
        <f>('Pivottable ẨN'!$W717-MSFT!$O$4)/MSFT!$O$8</f>
        <v>3.4762332560466174</v>
      </c>
      <c r="Y717" s="43">
        <v>43896.291666666664</v>
      </c>
      <c r="Z717" s="42">
        <v>6.6276999999999999</v>
      </c>
      <c r="AA717" s="42">
        <v>6.6509999999999998</v>
      </c>
      <c r="AB717" s="42">
        <v>6.7098000000000004</v>
      </c>
      <c r="AC717" s="42">
        <v>6.45</v>
      </c>
      <c r="AD717" s="42">
        <v>6.6520000000000001</v>
      </c>
      <c r="AE717" s="42">
        <f>('Pivottable ẨN'!$AF717-NVDA!$O$4)/NVDA!$O$8</f>
        <v>0.34883607652747112</v>
      </c>
      <c r="AF717" s="42">
        <v>515412000</v>
      </c>
      <c r="AG717" s="43">
        <v>43896.291666666664</v>
      </c>
      <c r="AH717" s="42">
        <v>11.9892</v>
      </c>
      <c r="AI717" s="42">
        <v>12.624000000000001</v>
      </c>
      <c r="AJ717" s="42">
        <v>12.648</v>
      </c>
      <c r="AK717" s="42">
        <v>12.432</v>
      </c>
      <c r="AL717" s="42">
        <v>12.56</v>
      </c>
      <c r="AM717" s="42">
        <f>('Pivottable ẨN'!$AN717-SONY!$O$4)/SONY!$O$8</f>
        <v>0.60918875837582342</v>
      </c>
      <c r="AN717" s="42">
        <v>5828000</v>
      </c>
    </row>
    <row r="718" spans="1:40">
      <c r="A718" s="92">
        <v>44067.291666666664</v>
      </c>
      <c r="B718" s="40">
        <v>122.8584</v>
      </c>
      <c r="C718" s="40">
        <v>125.8575</v>
      </c>
      <c r="D718" s="40">
        <v>128.785</v>
      </c>
      <c r="E718" s="40">
        <v>123.9375</v>
      </c>
      <c r="F718" s="40">
        <v>128.69749999999999</v>
      </c>
      <c r="G718" s="40">
        <v>345937600</v>
      </c>
      <c r="H718" s="40">
        <f>('Pivottable ẨN'!$G718-AAPL!$O$4)/AAPL!$O$8</f>
        <v>4.7839548905572791</v>
      </c>
      <c r="I718" s="41">
        <v>44067.291666666664</v>
      </c>
      <c r="J718" s="40">
        <v>44.103000000000002</v>
      </c>
      <c r="K718" s="40">
        <v>49.14</v>
      </c>
      <c r="L718" s="40">
        <v>49.4</v>
      </c>
      <c r="M718" s="40">
        <v>48.82</v>
      </c>
      <c r="N718" s="40">
        <v>49.26</v>
      </c>
      <c r="O718" s="40">
        <f>('Pivottable ẨN'!$P718-INTC!$O$4)/INTC!$O$8</f>
        <v>-0.12284022995238408</v>
      </c>
      <c r="P718" s="40">
        <v>36295300</v>
      </c>
      <c r="Q718" s="41">
        <v>44067.291666666664</v>
      </c>
      <c r="R718" s="40">
        <v>206.42959999999999</v>
      </c>
      <c r="S718" s="40">
        <v>213.69</v>
      </c>
      <c r="T718" s="40">
        <v>215.52</v>
      </c>
      <c r="U718" s="40">
        <v>212.43</v>
      </c>
      <c r="V718" s="40">
        <v>214.79</v>
      </c>
      <c r="W718" s="40">
        <v>25460100</v>
      </c>
      <c r="X718" s="40">
        <f>('Pivottable ẨN'!$W718-MSFT!$O$4)/MSFT!$O$8</f>
        <v>-0.24876735635841177</v>
      </c>
      <c r="Y718" s="41">
        <v>44067.291666666664</v>
      </c>
      <c r="Z718" s="40">
        <v>12.6814</v>
      </c>
      <c r="AA718" s="40">
        <v>12.7203</v>
      </c>
      <c r="AB718" s="40">
        <v>12.9125</v>
      </c>
      <c r="AC718" s="40">
        <v>12.5075</v>
      </c>
      <c r="AD718" s="40">
        <v>12.883699999999999</v>
      </c>
      <c r="AE718" s="40">
        <f>('Pivottable ẨN'!$AF718-NVDA!$O$4)/NVDA!$O$8</f>
        <v>0.21553163598089981</v>
      </c>
      <c r="AF718" s="40">
        <v>490564000</v>
      </c>
      <c r="AG718" s="41">
        <v>44067.291666666664</v>
      </c>
      <c r="AH718" s="40">
        <v>15.209</v>
      </c>
      <c r="AI718" s="40">
        <v>15.954000000000001</v>
      </c>
      <c r="AJ718" s="40">
        <v>16.056000000000001</v>
      </c>
      <c r="AK718" s="40">
        <v>15.874000000000001</v>
      </c>
      <c r="AL718" s="40">
        <v>15.981999999999999</v>
      </c>
      <c r="AM718" s="40">
        <f>('Pivottable ẨN'!$AN718-SONY!$O$4)/SONY!$O$8</f>
        <v>-5.4426195310251592E-2</v>
      </c>
      <c r="AN718" s="40">
        <v>4242500</v>
      </c>
    </row>
    <row r="719" spans="1:40">
      <c r="A719" s="93">
        <v>45117.291666666664</v>
      </c>
      <c r="B719" s="42">
        <v>187.1908</v>
      </c>
      <c r="C719" s="42">
        <v>188.61</v>
      </c>
      <c r="D719" s="42">
        <v>189.99</v>
      </c>
      <c r="E719" s="42">
        <v>187.04</v>
      </c>
      <c r="F719" s="42">
        <v>189.26</v>
      </c>
      <c r="G719" s="42">
        <v>59922200</v>
      </c>
      <c r="H719" s="42">
        <f>('Pivottable ẨN'!$G719-AAPL!$O$4)/AAPL!$O$8</f>
        <v>-0.60559420697576127</v>
      </c>
      <c r="I719" s="43">
        <v>45117.291666666664</v>
      </c>
      <c r="J719" s="42">
        <v>32.085999999999999</v>
      </c>
      <c r="K719" s="42">
        <v>32.74</v>
      </c>
      <c r="L719" s="42">
        <v>32.83</v>
      </c>
      <c r="M719" s="42">
        <v>31.77</v>
      </c>
      <c r="N719" s="42">
        <v>31.87</v>
      </c>
      <c r="O719" s="42">
        <f>('Pivottable ẨN'!$P719-INTC!$O$4)/INTC!$O$8</f>
        <v>-0.1224011052925625</v>
      </c>
      <c r="P719" s="42">
        <v>36305700</v>
      </c>
      <c r="Q719" s="43">
        <v>45117.291666666664</v>
      </c>
      <c r="R719" s="42">
        <v>328.66199999999998</v>
      </c>
      <c r="S719" s="42">
        <v>331.83</v>
      </c>
      <c r="T719" s="42">
        <v>335.23</v>
      </c>
      <c r="U719" s="42">
        <v>327.58999999999997</v>
      </c>
      <c r="V719" s="42">
        <v>334.6</v>
      </c>
      <c r="W719" s="42">
        <v>32791400</v>
      </c>
      <c r="X719" s="42">
        <f>('Pivottable ẨN'!$W719-MSFT!$O$4)/MSFT!$O$8</f>
        <v>0.32784836099816833</v>
      </c>
      <c r="Y719" s="43">
        <v>45117.291666666664</v>
      </c>
      <c r="Z719" s="42">
        <v>42.163800000000002</v>
      </c>
      <c r="AA719" s="42">
        <v>42.18</v>
      </c>
      <c r="AB719" s="42">
        <v>42.811</v>
      </c>
      <c r="AC719" s="42">
        <v>41.649000000000001</v>
      </c>
      <c r="AD719" s="42">
        <v>42.656999999999996</v>
      </c>
      <c r="AE719" s="42">
        <f>('Pivottable ẨN'!$AF719-NVDA!$O$4)/NVDA!$O$8</f>
        <v>-0.51759986866061047</v>
      </c>
      <c r="AF719" s="42">
        <v>353908000</v>
      </c>
      <c r="AG719" s="43">
        <v>45117.291666666664</v>
      </c>
      <c r="AH719" s="42">
        <v>17.788</v>
      </c>
      <c r="AI719" s="42">
        <v>18.146000000000001</v>
      </c>
      <c r="AJ719" s="42">
        <v>18.173999999999999</v>
      </c>
      <c r="AK719" s="42">
        <v>18.079999999999998</v>
      </c>
      <c r="AL719" s="42">
        <v>18.079999999999998</v>
      </c>
      <c r="AM719" s="42">
        <f>('Pivottable ẨN'!$AN719-SONY!$O$4)/SONY!$O$8</f>
        <v>-0.4233802045655497</v>
      </c>
      <c r="AN719" s="42">
        <v>3361000</v>
      </c>
    </row>
    <row r="720" spans="1:40">
      <c r="A720" s="92">
        <v>44151.291666666664</v>
      </c>
      <c r="B720" s="40">
        <v>117.636</v>
      </c>
      <c r="C720" s="40">
        <v>120.3</v>
      </c>
      <c r="D720" s="40">
        <v>120.99</v>
      </c>
      <c r="E720" s="40">
        <v>118.15</v>
      </c>
      <c r="F720" s="40">
        <v>118.92</v>
      </c>
      <c r="G720" s="40">
        <v>91183000</v>
      </c>
      <c r="H720" s="40">
        <f>('Pivottable ẨN'!$G720-AAPL!$O$4)/AAPL!$O$8</f>
        <v>-1.6529364914246787E-2</v>
      </c>
      <c r="I720" s="41">
        <v>44151.291666666664</v>
      </c>
      <c r="J720" s="40">
        <v>41.756900000000002</v>
      </c>
      <c r="K720" s="40">
        <v>46.19</v>
      </c>
      <c r="L720" s="40">
        <v>46.75</v>
      </c>
      <c r="M720" s="40">
        <v>45.79</v>
      </c>
      <c r="N720" s="40">
        <v>46.04</v>
      </c>
      <c r="O720" s="40">
        <f>('Pivottable ẨN'!$P720-INTC!$O$4)/INTC!$O$8</f>
        <v>-0.12237577117757278</v>
      </c>
      <c r="P720" s="40">
        <v>36306300</v>
      </c>
      <c r="Q720" s="41">
        <v>44151.291666666664</v>
      </c>
      <c r="R720" s="40">
        <v>209.8493</v>
      </c>
      <c r="S720" s="40">
        <v>217.23</v>
      </c>
      <c r="T720" s="40">
        <v>217.74</v>
      </c>
      <c r="U720" s="40">
        <v>214.52</v>
      </c>
      <c r="V720" s="40">
        <v>214.87</v>
      </c>
      <c r="W720" s="40">
        <v>24953300</v>
      </c>
      <c r="X720" s="40">
        <f>('Pivottable ẨN'!$W720-MSFT!$O$4)/MSFT!$O$8</f>
        <v>-0.28862779660179488</v>
      </c>
      <c r="Y720" s="41">
        <v>44151.291666666664</v>
      </c>
      <c r="Z720" s="40">
        <v>13.478</v>
      </c>
      <c r="AA720" s="40">
        <v>13.5153</v>
      </c>
      <c r="AB720" s="40">
        <v>13.6495</v>
      </c>
      <c r="AC720" s="40">
        <v>13.156000000000001</v>
      </c>
      <c r="AD720" s="40">
        <v>13.172499999999999</v>
      </c>
      <c r="AE720" s="40">
        <f>('Pivottable ẨN'!$AF720-NVDA!$O$4)/NVDA!$O$8</f>
        <v>-0.19642028693805208</v>
      </c>
      <c r="AF720" s="40">
        <v>413776000</v>
      </c>
      <c r="AG720" s="41">
        <v>44151.291666666664</v>
      </c>
      <c r="AH720" s="40">
        <v>17.2988</v>
      </c>
      <c r="AI720" s="40">
        <v>18.09</v>
      </c>
      <c r="AJ720" s="40">
        <v>18.22</v>
      </c>
      <c r="AK720" s="40">
        <v>18.010000000000002</v>
      </c>
      <c r="AL720" s="40">
        <v>18.138000000000002</v>
      </c>
      <c r="AM720" s="40">
        <f>('Pivottable ẨN'!$AN720-SONY!$O$4)/SONY!$O$8</f>
        <v>0.57884370372918803</v>
      </c>
      <c r="AN720" s="40">
        <v>5755500</v>
      </c>
    </row>
    <row r="721" spans="1:40">
      <c r="A721" s="93">
        <v>45180.291666666664</v>
      </c>
      <c r="B721" s="42">
        <v>178.2508</v>
      </c>
      <c r="C721" s="42">
        <v>179.36</v>
      </c>
      <c r="D721" s="42">
        <v>180.3</v>
      </c>
      <c r="E721" s="42">
        <v>177.34</v>
      </c>
      <c r="F721" s="42">
        <v>180.07</v>
      </c>
      <c r="G721" s="42">
        <v>58953100</v>
      </c>
      <c r="H721" s="42">
        <f>('Pivottable ẨN'!$G721-AAPL!$O$4)/AAPL!$O$8</f>
        <v>-0.62385550350181984</v>
      </c>
      <c r="I721" s="43">
        <v>45180.291666666664</v>
      </c>
      <c r="J721" s="42">
        <v>37.955199999999998</v>
      </c>
      <c r="K721" s="42">
        <v>38.590000000000003</v>
      </c>
      <c r="L721" s="42">
        <v>38.74</v>
      </c>
      <c r="M721" s="42">
        <v>37.840000000000003</v>
      </c>
      <c r="N721" s="42">
        <v>38.24</v>
      </c>
      <c r="O721" s="42">
        <f>('Pivottable ẨN'!$P721-INTC!$O$4)/INTC!$O$8</f>
        <v>-0.12056015960331046</v>
      </c>
      <c r="P721" s="42">
        <v>36349300</v>
      </c>
      <c r="Q721" s="43">
        <v>45180.291666666664</v>
      </c>
      <c r="R721" s="42">
        <v>335.42230000000001</v>
      </c>
      <c r="S721" s="42">
        <v>337.94</v>
      </c>
      <c r="T721" s="42">
        <v>338.42</v>
      </c>
      <c r="U721" s="42">
        <v>335.43</v>
      </c>
      <c r="V721" s="42">
        <v>337.24</v>
      </c>
      <c r="W721" s="42">
        <v>16583300</v>
      </c>
      <c r="X721" s="42">
        <f>('Pivottable ẨN'!$W721-MSFT!$O$4)/MSFT!$O$8</f>
        <v>-0.94693854016358814</v>
      </c>
      <c r="Y721" s="43">
        <v>45180.291666666664</v>
      </c>
      <c r="Z721" s="42">
        <v>45.164299999999997</v>
      </c>
      <c r="AA721" s="42">
        <v>45.177999999999997</v>
      </c>
      <c r="AB721" s="42">
        <v>46.162999999999997</v>
      </c>
      <c r="AC721" s="42">
        <v>44.311999999999998</v>
      </c>
      <c r="AD721" s="42">
        <v>46.148000000000003</v>
      </c>
      <c r="AE721" s="42">
        <f>('Pivottable ẨN'!$AF721-NVDA!$O$4)/NVDA!$O$8</f>
        <v>0.12648675896093883</v>
      </c>
      <c r="AF721" s="42">
        <v>473966000</v>
      </c>
      <c r="AG721" s="43">
        <v>45180.291666666664</v>
      </c>
      <c r="AH721" s="42">
        <v>16.703800000000001</v>
      </c>
      <c r="AI721" s="42">
        <v>17.04</v>
      </c>
      <c r="AJ721" s="42">
        <v>17.126000000000001</v>
      </c>
      <c r="AK721" s="42">
        <v>16.963999999999999</v>
      </c>
      <c r="AL721" s="42">
        <v>17.02</v>
      </c>
      <c r="AM721" s="42">
        <f>('Pivottable ẨN'!$AN721-SONY!$O$4)/SONY!$O$8</f>
        <v>-0.51692668337276371</v>
      </c>
      <c r="AN721" s="42">
        <v>3137500</v>
      </c>
    </row>
    <row r="722" spans="1:40">
      <c r="A722" s="92">
        <v>44264.291666666664</v>
      </c>
      <c r="B722" s="40">
        <v>118.58540000000001</v>
      </c>
      <c r="C722" s="40">
        <v>121.09</v>
      </c>
      <c r="D722" s="40">
        <v>122.06</v>
      </c>
      <c r="E722" s="40">
        <v>118.79</v>
      </c>
      <c r="F722" s="40">
        <v>119.03</v>
      </c>
      <c r="G722" s="40">
        <v>129525800</v>
      </c>
      <c r="H722" s="40">
        <f>('Pivottable ẨN'!$G722-AAPL!$O$4)/AAPL!$O$8</f>
        <v>0.7059855875564589</v>
      </c>
      <c r="I722" s="41">
        <v>44264.291666666664</v>
      </c>
      <c r="J722" s="40">
        <v>56.999200000000002</v>
      </c>
      <c r="K722" s="40">
        <v>62.67</v>
      </c>
      <c r="L722" s="40">
        <v>63.17</v>
      </c>
      <c r="M722" s="40">
        <v>60.84</v>
      </c>
      <c r="N722" s="40">
        <v>61.18</v>
      </c>
      <c r="O722" s="40">
        <f>('Pivottable ẨN'!$P722-INTC!$O$4)/INTC!$O$8</f>
        <v>-0.11894722094896579</v>
      </c>
      <c r="P722" s="40">
        <v>36387500</v>
      </c>
      <c r="Q722" s="41">
        <v>44264.291666666664</v>
      </c>
      <c r="R722" s="40">
        <v>226.94980000000001</v>
      </c>
      <c r="S722" s="40">
        <v>233.78</v>
      </c>
      <c r="T722" s="40">
        <v>235.38</v>
      </c>
      <c r="U722" s="40">
        <v>231.67</v>
      </c>
      <c r="V722" s="40">
        <v>232.88</v>
      </c>
      <c r="W722" s="40">
        <v>33080500</v>
      </c>
      <c r="X722" s="40">
        <f>('Pivottable ẨN'!$W722-MSFT!$O$4)/MSFT!$O$8</f>
        <v>0.35058642981103744</v>
      </c>
      <c r="Y722" s="41">
        <v>44264.291666666664</v>
      </c>
      <c r="Z722" s="40">
        <v>12.4937</v>
      </c>
      <c r="AA722" s="40">
        <v>12.520300000000001</v>
      </c>
      <c r="AB722" s="40">
        <v>12.6167</v>
      </c>
      <c r="AC722" s="40">
        <v>12.059200000000001</v>
      </c>
      <c r="AD722" s="40">
        <v>12.1302</v>
      </c>
      <c r="AE722" s="40">
        <f>('Pivottable ẨN'!$AF722-NVDA!$O$4)/NVDA!$O$8</f>
        <v>0.38323514577991052</v>
      </c>
      <c r="AF722" s="40">
        <v>521824000</v>
      </c>
      <c r="AG722" s="41">
        <v>44264.291666666664</v>
      </c>
      <c r="AH722" s="40">
        <v>19.416</v>
      </c>
      <c r="AI722" s="40">
        <v>20.303999999999998</v>
      </c>
      <c r="AJ722" s="40">
        <v>20.398</v>
      </c>
      <c r="AK722" s="40">
        <v>20.018000000000001</v>
      </c>
      <c r="AL722" s="40">
        <v>20.05</v>
      </c>
      <c r="AM722" s="40">
        <f>('Pivottable ẨN'!$AN722-SONY!$O$4)/SONY!$O$8</f>
        <v>0.86638925603592631</v>
      </c>
      <c r="AN722" s="40">
        <v>6442500</v>
      </c>
    </row>
    <row r="723" spans="1:40">
      <c r="A723" s="93">
        <v>44762.291666666664</v>
      </c>
      <c r="B723" s="42">
        <v>150.98679999999999</v>
      </c>
      <c r="C723" s="42">
        <v>153.04</v>
      </c>
      <c r="D723" s="42">
        <v>153.72</v>
      </c>
      <c r="E723" s="42">
        <v>150.37</v>
      </c>
      <c r="F723" s="42">
        <v>151.12</v>
      </c>
      <c r="G723" s="42">
        <v>64823400</v>
      </c>
      <c r="H723" s="42">
        <f>('Pivottable ẨN'!$G723-AAPL!$O$4)/AAPL!$O$8</f>
        <v>-0.5132381379080504</v>
      </c>
      <c r="I723" s="43">
        <v>44762.291666666664</v>
      </c>
      <c r="J723" s="42">
        <v>38.2042</v>
      </c>
      <c r="K723" s="42">
        <v>40.56</v>
      </c>
      <c r="L723" s="42">
        <v>40.67</v>
      </c>
      <c r="M723" s="42">
        <v>39.56</v>
      </c>
      <c r="N723" s="42">
        <v>40.21</v>
      </c>
      <c r="O723" s="42">
        <f>('Pivottable ẨN'!$P723-INTC!$O$4)/INTC!$O$8</f>
        <v>-0.11893033153897266</v>
      </c>
      <c r="P723" s="42">
        <v>36387900</v>
      </c>
      <c r="Q723" s="43">
        <v>44762.291666666664</v>
      </c>
      <c r="R723" s="42">
        <v>257.27910000000003</v>
      </c>
      <c r="S723" s="42">
        <v>262.27</v>
      </c>
      <c r="T723" s="42">
        <v>264.87</v>
      </c>
      <c r="U723" s="42">
        <v>258.91000000000003</v>
      </c>
      <c r="V723" s="42">
        <v>259.89999999999998</v>
      </c>
      <c r="W723" s="42">
        <v>22788300</v>
      </c>
      <c r="X723" s="42">
        <f>('Pivottable ẨN'!$W723-MSFT!$O$4)/MSFT!$O$8</f>
        <v>-0.45890769622082506</v>
      </c>
      <c r="Y723" s="43">
        <v>44762.291666666664</v>
      </c>
      <c r="Z723" s="42">
        <v>17.785399999999999</v>
      </c>
      <c r="AA723" s="42">
        <v>17.806999999999999</v>
      </c>
      <c r="AB723" s="42">
        <v>17.933</v>
      </c>
      <c r="AC723" s="42">
        <v>16.800999999999998</v>
      </c>
      <c r="AD723" s="42">
        <v>16.946999999999999</v>
      </c>
      <c r="AE723" s="42">
        <f>('Pivottable ẨN'!$AF723-NVDA!$O$4)/NVDA!$O$8</f>
        <v>1.6638869576212747</v>
      </c>
      <c r="AF723" s="42">
        <v>760538000</v>
      </c>
      <c r="AG723" s="43">
        <v>44762.291666666664</v>
      </c>
      <c r="AH723" s="42">
        <v>16.748799999999999</v>
      </c>
      <c r="AI723" s="42">
        <v>17.207999999999998</v>
      </c>
      <c r="AJ723" s="42">
        <v>17.32</v>
      </c>
      <c r="AK723" s="42">
        <v>17.116</v>
      </c>
      <c r="AL723" s="42">
        <v>17.231999999999999</v>
      </c>
      <c r="AM723" s="42">
        <f>('Pivottable ẨN'!$AN723-SONY!$O$4)/SONY!$O$8</f>
        <v>-0.86495306873383038</v>
      </c>
      <c r="AN723" s="42">
        <v>2306000</v>
      </c>
    </row>
    <row r="724" spans="1:40">
      <c r="A724" s="92">
        <v>44623.291666666664</v>
      </c>
      <c r="B724" s="40">
        <v>163.7593</v>
      </c>
      <c r="C724" s="40">
        <v>166.23</v>
      </c>
      <c r="D724" s="40">
        <v>168.91</v>
      </c>
      <c r="E724" s="40">
        <v>165.55</v>
      </c>
      <c r="F724" s="40">
        <v>168.47</v>
      </c>
      <c r="G724" s="40">
        <v>76678400</v>
      </c>
      <c r="H724" s="40">
        <f>('Pivottable ẨN'!$G724-AAPL!$O$4)/AAPL!$O$8</f>
        <v>-0.28984770315784397</v>
      </c>
      <c r="I724" s="41">
        <v>44623.291666666664</v>
      </c>
      <c r="J724" s="40">
        <v>44.792099999999998</v>
      </c>
      <c r="K724" s="40">
        <v>47.93</v>
      </c>
      <c r="L724" s="40">
        <v>48.55</v>
      </c>
      <c r="M724" s="40">
        <v>47.62</v>
      </c>
      <c r="N724" s="40">
        <v>48.18</v>
      </c>
      <c r="O724" s="40">
        <f>('Pivottable ẨN'!$P724-INTC!$O$4)/INTC!$O$8</f>
        <v>-0.11884588448900696</v>
      </c>
      <c r="P724" s="40">
        <v>36389900</v>
      </c>
      <c r="Q724" s="41">
        <v>44623.291666666664</v>
      </c>
      <c r="R724" s="40">
        <v>289.61430000000001</v>
      </c>
      <c r="S724" s="40">
        <v>295.92</v>
      </c>
      <c r="T724" s="40">
        <v>303.13</v>
      </c>
      <c r="U724" s="40">
        <v>294.05</v>
      </c>
      <c r="V724" s="40">
        <v>302.89</v>
      </c>
      <c r="W724" s="40">
        <v>27314500</v>
      </c>
      <c r="X724" s="40">
        <f>('Pivottable ẨN'!$W724-MSFT!$O$4)/MSFT!$O$8</f>
        <v>-0.10291652686486462</v>
      </c>
      <c r="Y724" s="41">
        <v>44623.291666666664</v>
      </c>
      <c r="Z724" s="40">
        <v>23.680299999999999</v>
      </c>
      <c r="AA724" s="40">
        <v>23.713999999999999</v>
      </c>
      <c r="AB724" s="40">
        <v>24.326000000000001</v>
      </c>
      <c r="AC724" s="40">
        <v>23.469000000000001</v>
      </c>
      <c r="AD724" s="40">
        <v>24.262</v>
      </c>
      <c r="AE724" s="40">
        <f>('Pivottable ẨN'!$AF724-NVDA!$O$4)/NVDA!$O$8</f>
        <v>-0.45758390051852682</v>
      </c>
      <c r="AF724" s="40">
        <v>365095000</v>
      </c>
      <c r="AG724" s="41">
        <v>44623.291666666664</v>
      </c>
      <c r="AH724" s="40">
        <v>19.263100000000001</v>
      </c>
      <c r="AI724" s="40">
        <v>20.045999999999999</v>
      </c>
      <c r="AJ724" s="40">
        <v>20.402000000000001</v>
      </c>
      <c r="AK724" s="40">
        <v>19.954000000000001</v>
      </c>
      <c r="AL724" s="40">
        <v>20.402000000000001</v>
      </c>
      <c r="AM724" s="40">
        <f>('Pivottable ẨN'!$AN724-SONY!$O$4)/SONY!$O$8</f>
        <v>-0.70129904988094149</v>
      </c>
      <c r="AN724" s="40">
        <v>2697000</v>
      </c>
    </row>
    <row r="725" spans="1:40">
      <c r="A725" s="93">
        <v>44252.291666666664</v>
      </c>
      <c r="B725" s="42">
        <v>118.4875</v>
      </c>
      <c r="C725" s="42">
        <v>120.99</v>
      </c>
      <c r="D725" s="42">
        <v>126.46</v>
      </c>
      <c r="E725" s="42">
        <v>120.54</v>
      </c>
      <c r="F725" s="42">
        <v>124.68</v>
      </c>
      <c r="G725" s="42">
        <v>148199500</v>
      </c>
      <c r="H725" s="42">
        <f>('Pivottable ẨN'!$G725-AAPL!$O$4)/AAPL!$O$8</f>
        <v>1.0578646226804513</v>
      </c>
      <c r="I725" s="43">
        <v>44252.291666666664</v>
      </c>
      <c r="J725" s="42">
        <v>54.934600000000003</v>
      </c>
      <c r="K725" s="42">
        <v>60.4</v>
      </c>
      <c r="L725" s="42">
        <v>63.54</v>
      </c>
      <c r="M725" s="42">
        <v>60.13</v>
      </c>
      <c r="N725" s="42">
        <v>62.41</v>
      </c>
      <c r="O725" s="42">
        <f>('Pivottable ẨN'!$P725-INTC!$O$4)/INTC!$O$8</f>
        <v>-0.11867276803657729</v>
      </c>
      <c r="P725" s="42">
        <v>36394000</v>
      </c>
      <c r="Q725" s="43">
        <v>44252.291666666664</v>
      </c>
      <c r="R725" s="42">
        <v>222.2998</v>
      </c>
      <c r="S725" s="42">
        <v>228.99</v>
      </c>
      <c r="T725" s="42">
        <v>234.59</v>
      </c>
      <c r="U725" s="42">
        <v>227.88</v>
      </c>
      <c r="V725" s="42">
        <v>232.08</v>
      </c>
      <c r="W725" s="42">
        <v>39542200</v>
      </c>
      <c r="X725" s="42">
        <f>('Pivottable ẨN'!$W725-MSFT!$O$4)/MSFT!$O$8</f>
        <v>0.85880704291417242</v>
      </c>
      <c r="Y725" s="43">
        <v>44252.291666666664</v>
      </c>
      <c r="Z725" s="42">
        <v>13.274699999999999</v>
      </c>
      <c r="AA725" s="42">
        <v>13.307499999999999</v>
      </c>
      <c r="AB725" s="42">
        <v>14.3748</v>
      </c>
      <c r="AC725" s="42">
        <v>13.2163</v>
      </c>
      <c r="AD725" s="42">
        <v>14.045500000000001</v>
      </c>
      <c r="AE725" s="42">
        <f>('Pivottable ẨN'!$AF725-NVDA!$O$4)/NVDA!$O$8</f>
        <v>2.0066866655271349</v>
      </c>
      <c r="AF725" s="42">
        <v>824436000</v>
      </c>
      <c r="AG725" s="43">
        <v>44252.291666666664</v>
      </c>
      <c r="AH725" s="42">
        <v>20.479299999999999</v>
      </c>
      <c r="AI725" s="42">
        <v>21.416</v>
      </c>
      <c r="AJ725" s="42">
        <v>21.818000000000001</v>
      </c>
      <c r="AK725" s="42">
        <v>21.37</v>
      </c>
      <c r="AL725" s="42">
        <v>21.745999999999999</v>
      </c>
      <c r="AM725" s="42">
        <f>('Pivottable ẨN'!$AN725-SONY!$O$4)/SONY!$O$8</f>
        <v>0.96998099431237128</v>
      </c>
      <c r="AN725" s="42">
        <v>6690000</v>
      </c>
    </row>
    <row r="726" spans="1:40">
      <c r="A726" s="92">
        <v>44805.291666666664</v>
      </c>
      <c r="B726" s="40">
        <v>156.0573</v>
      </c>
      <c r="C726" s="40">
        <v>157.96</v>
      </c>
      <c r="D726" s="40">
        <v>158.41999999999999</v>
      </c>
      <c r="E726" s="40">
        <v>154.66999999999999</v>
      </c>
      <c r="F726" s="40">
        <v>156.63999999999999</v>
      </c>
      <c r="G726" s="40">
        <v>74229900</v>
      </c>
      <c r="H726" s="40">
        <f>('Pivottable ẨN'!$G726-AAPL!$O$4)/AAPL!$O$8</f>
        <v>-0.33598616621021682</v>
      </c>
      <c r="I726" s="41">
        <v>44805.291666666664</v>
      </c>
      <c r="J726" s="40">
        <v>30.217300000000002</v>
      </c>
      <c r="K726" s="40">
        <v>31.76</v>
      </c>
      <c r="L726" s="40">
        <v>31.83</v>
      </c>
      <c r="M726" s="40">
        <v>31.13</v>
      </c>
      <c r="N726" s="40">
        <v>31.57</v>
      </c>
      <c r="O726" s="40">
        <f>('Pivottable ẨN'!$P726-INTC!$O$4)/INTC!$O$8</f>
        <v>-0.11670092941987845</v>
      </c>
      <c r="P726" s="40">
        <v>36440700</v>
      </c>
      <c r="Q726" s="41">
        <v>44805.291666666664</v>
      </c>
      <c r="R726" s="40">
        <v>255.98699999999999</v>
      </c>
      <c r="S726" s="40">
        <v>260.39999999999998</v>
      </c>
      <c r="T726" s="40">
        <v>260.89</v>
      </c>
      <c r="U726" s="40">
        <v>255.41</v>
      </c>
      <c r="V726" s="40">
        <v>258.87</v>
      </c>
      <c r="W726" s="40">
        <v>23263400</v>
      </c>
      <c r="X726" s="40">
        <f>('Pivottable ẨN'!$W726-MSFT!$O$4)/MSFT!$O$8</f>
        <v>-0.42154049977324942</v>
      </c>
      <c r="Y726" s="41">
        <v>44805.291666666664</v>
      </c>
      <c r="Z726" s="40">
        <v>13.9201</v>
      </c>
      <c r="AA726" s="40">
        <v>13.936999999999999</v>
      </c>
      <c r="AB726" s="40">
        <v>14.38</v>
      </c>
      <c r="AC726" s="40">
        <v>13.27</v>
      </c>
      <c r="AD726" s="40">
        <v>14.209</v>
      </c>
      <c r="AE726" s="40">
        <f>('Pivottable ẨN'!$AF726-NVDA!$O$4)/NVDA!$O$8</f>
        <v>3.9081257977905248</v>
      </c>
      <c r="AF726" s="40">
        <v>1178865000</v>
      </c>
      <c r="AG726" s="41">
        <v>44805.291666666664</v>
      </c>
      <c r="AH726" s="40">
        <v>15.355</v>
      </c>
      <c r="AI726" s="40">
        <v>15.776</v>
      </c>
      <c r="AJ726" s="40">
        <v>15.836</v>
      </c>
      <c r="AK726" s="40">
        <v>15.608000000000001</v>
      </c>
      <c r="AL726" s="40">
        <v>15.81</v>
      </c>
      <c r="AM726" s="40">
        <f>('Pivottable ẨN'!$AN726-SONY!$O$4)/SONY!$O$8</f>
        <v>-0.73938732536844254</v>
      </c>
      <c r="AN726" s="40">
        <v>2606000</v>
      </c>
    </row>
    <row r="727" spans="1:40">
      <c r="A727" s="93">
        <v>44630.291666666664</v>
      </c>
      <c r="B727" s="42">
        <v>156.16390000000001</v>
      </c>
      <c r="C727" s="42">
        <v>158.52000000000001</v>
      </c>
      <c r="D727" s="42">
        <v>160.38999999999999</v>
      </c>
      <c r="E727" s="42">
        <v>155.97999999999999</v>
      </c>
      <c r="F727" s="42">
        <v>160.19999999999999</v>
      </c>
      <c r="G727" s="42">
        <v>105342000</v>
      </c>
      <c r="H727" s="42">
        <f>('Pivottable ẨN'!$G727-AAPL!$O$4)/AAPL!$O$8</f>
        <v>0.25027663809108203</v>
      </c>
      <c r="I727" s="43">
        <v>44630.291666666664</v>
      </c>
      <c r="J727" s="42">
        <v>43.605200000000004</v>
      </c>
      <c r="K727" s="42">
        <v>46.66</v>
      </c>
      <c r="L727" s="42">
        <v>47.31</v>
      </c>
      <c r="M727" s="42">
        <v>46.16</v>
      </c>
      <c r="N727" s="42">
        <v>47.29</v>
      </c>
      <c r="O727" s="42">
        <f>('Pivottable ẨN'!$P727-INTC!$O$4)/INTC!$O$8</f>
        <v>-0.11605490948764093</v>
      </c>
      <c r="P727" s="42">
        <v>36456000</v>
      </c>
      <c r="Q727" s="43">
        <v>44630.291666666664</v>
      </c>
      <c r="R727" s="42">
        <v>279.50439999999998</v>
      </c>
      <c r="S727" s="42">
        <v>285.58999999999997</v>
      </c>
      <c r="T727" s="42">
        <v>286.60000000000002</v>
      </c>
      <c r="U727" s="42">
        <v>280.58</v>
      </c>
      <c r="V727" s="42">
        <v>283.02</v>
      </c>
      <c r="W727" s="42">
        <v>30628000</v>
      </c>
      <c r="X727" s="42">
        <f>('Pivottable ẨN'!$W727-MSFT!$O$4)/MSFT!$O$8</f>
        <v>0.15769430333728615</v>
      </c>
      <c r="Y727" s="43">
        <v>44630.291666666664</v>
      </c>
      <c r="Z727" s="42">
        <v>22.625800000000002</v>
      </c>
      <c r="AA727" s="42">
        <v>22.658000000000001</v>
      </c>
      <c r="AB727" s="42">
        <v>22.788</v>
      </c>
      <c r="AC727" s="42">
        <v>21.882000000000001</v>
      </c>
      <c r="AD727" s="42">
        <v>22.530999999999999</v>
      </c>
      <c r="AE727" s="42">
        <f>('Pivottable ẨN'!$AF727-NVDA!$O$4)/NVDA!$O$8</f>
        <v>-0.11975735811438402</v>
      </c>
      <c r="AF727" s="42">
        <v>428066000</v>
      </c>
      <c r="AG727" s="43">
        <v>44630.291666666664</v>
      </c>
      <c r="AH727" s="42">
        <v>19.253499999999999</v>
      </c>
      <c r="AI727" s="42">
        <v>20.036000000000001</v>
      </c>
      <c r="AJ727" s="42">
        <v>20.152000000000001</v>
      </c>
      <c r="AK727" s="42">
        <v>19.838000000000001</v>
      </c>
      <c r="AL727" s="42">
        <v>20.013999999999999</v>
      </c>
      <c r="AM727" s="42">
        <f>('Pivottable ẨN'!$AN727-SONY!$O$4)/SONY!$O$8</f>
        <v>-0.12034821057708023</v>
      </c>
      <c r="AN727" s="42">
        <v>4085000</v>
      </c>
    </row>
    <row r="728" spans="1:40">
      <c r="A728" s="92">
        <v>44965.291666666664</v>
      </c>
      <c r="B728" s="40">
        <v>150.3391</v>
      </c>
      <c r="C728" s="40">
        <v>151.91999999999999</v>
      </c>
      <c r="D728" s="40">
        <v>154.58000000000001</v>
      </c>
      <c r="E728" s="40">
        <v>151.16999999999999</v>
      </c>
      <c r="F728" s="40">
        <v>153.88</v>
      </c>
      <c r="G728" s="40">
        <v>64120100</v>
      </c>
      <c r="H728" s="40">
        <f>('Pivottable ẨN'!$G728-AAPL!$O$4)/AAPL!$O$8</f>
        <v>-0.52649081549217691</v>
      </c>
      <c r="I728" s="41">
        <v>44965.291666666664</v>
      </c>
      <c r="J728" s="40">
        <v>27.562999999999999</v>
      </c>
      <c r="K728" s="40">
        <v>28.24</v>
      </c>
      <c r="L728" s="40">
        <v>29.12</v>
      </c>
      <c r="M728" s="40">
        <v>28.21</v>
      </c>
      <c r="N728" s="40">
        <v>28.95</v>
      </c>
      <c r="O728" s="40">
        <f>('Pivottable ẨN'!$P728-INTC!$O$4)/INTC!$O$8</f>
        <v>-0.11507954606053721</v>
      </c>
      <c r="P728" s="40">
        <v>36479100</v>
      </c>
      <c r="Q728" s="41">
        <v>44965.291666666664</v>
      </c>
      <c r="R728" s="40">
        <v>262.9486</v>
      </c>
      <c r="S728" s="40">
        <v>266.73</v>
      </c>
      <c r="T728" s="40">
        <v>276.76</v>
      </c>
      <c r="U728" s="40">
        <v>266.20999999999998</v>
      </c>
      <c r="V728" s="40">
        <v>273.2</v>
      </c>
      <c r="W728" s="40">
        <v>54686000</v>
      </c>
      <c r="X728" s="40">
        <f>('Pivottable ẨN'!$W728-MSFT!$O$4)/MSFT!$O$8</f>
        <v>2.0498854465403475</v>
      </c>
      <c r="Y728" s="41">
        <v>44965.291666666664</v>
      </c>
      <c r="Z728" s="40">
        <v>22.1904</v>
      </c>
      <c r="AA728" s="40">
        <v>22.204999999999998</v>
      </c>
      <c r="AB728" s="40">
        <v>22.878</v>
      </c>
      <c r="AC728" s="40">
        <v>22.007999999999999</v>
      </c>
      <c r="AD728" s="40">
        <v>22.387</v>
      </c>
      <c r="AE728" s="40">
        <f>('Pivottable ẨN'!$AF728-NVDA!$O$4)/NVDA!$O$8</f>
        <v>0.58616926814610304</v>
      </c>
      <c r="AF728" s="40">
        <v>559651000</v>
      </c>
      <c r="AG728" s="41">
        <v>44965.291666666664</v>
      </c>
      <c r="AH728" s="40">
        <v>17.669499999999999</v>
      </c>
      <c r="AI728" s="40">
        <v>18.084</v>
      </c>
      <c r="AJ728" s="40">
        <v>18.295999999999999</v>
      </c>
      <c r="AK728" s="40">
        <v>18.044</v>
      </c>
      <c r="AL728" s="40">
        <v>18.152000000000001</v>
      </c>
      <c r="AM728" s="40">
        <f>('Pivottable ẨN'!$AN728-SONY!$O$4)/SONY!$O$8</f>
        <v>-0.44347072350401173</v>
      </c>
      <c r="AN728" s="40">
        <v>3313000</v>
      </c>
    </row>
    <row r="729" spans="1:40">
      <c r="A729" s="93">
        <v>45079.291666666664</v>
      </c>
      <c r="B729" s="42">
        <v>179.58840000000001</v>
      </c>
      <c r="C729" s="42">
        <v>180.95</v>
      </c>
      <c r="D729" s="42">
        <v>181.78</v>
      </c>
      <c r="E729" s="42">
        <v>179.26</v>
      </c>
      <c r="F729" s="42">
        <v>181.03</v>
      </c>
      <c r="G729" s="42">
        <v>61945900</v>
      </c>
      <c r="H729" s="42">
        <f>('Pivottable ẨN'!$G729-AAPL!$O$4)/AAPL!$O$8</f>
        <v>-0.56746048932042659</v>
      </c>
      <c r="I729" s="43">
        <v>45079.291666666664</v>
      </c>
      <c r="J729" s="42">
        <v>30.6846</v>
      </c>
      <c r="K729" s="42">
        <v>31.31</v>
      </c>
      <c r="L729" s="42">
        <v>31.59</v>
      </c>
      <c r="M729" s="42">
        <v>30.83</v>
      </c>
      <c r="N729" s="42">
        <v>31.4</v>
      </c>
      <c r="O729" s="42">
        <f>('Pivottable ẨN'!$P729-INTC!$O$4)/INTC!$O$8</f>
        <v>-0.11435752378333056</v>
      </c>
      <c r="P729" s="42">
        <v>36496200</v>
      </c>
      <c r="Q729" s="43">
        <v>45079.291666666664</v>
      </c>
      <c r="R729" s="42">
        <v>332.19779999999997</v>
      </c>
      <c r="S729" s="42">
        <v>335.4</v>
      </c>
      <c r="T729" s="42">
        <v>337.5</v>
      </c>
      <c r="U729" s="42">
        <v>332.55</v>
      </c>
      <c r="V729" s="42">
        <v>334.25</v>
      </c>
      <c r="W729" s="42">
        <v>25864000</v>
      </c>
      <c r="X729" s="42">
        <f>('Pivottable ẨN'!$W729-MSFT!$O$4)/MSFT!$O$8</f>
        <v>-0.2170001270484227</v>
      </c>
      <c r="Y729" s="43">
        <v>45079.291666666664</v>
      </c>
      <c r="Z729" s="42">
        <v>39.3078</v>
      </c>
      <c r="AA729" s="42">
        <v>39.326999999999998</v>
      </c>
      <c r="AB729" s="42">
        <v>40.5</v>
      </c>
      <c r="AC729" s="42">
        <v>39.058</v>
      </c>
      <c r="AD729" s="42">
        <v>40.097000000000001</v>
      </c>
      <c r="AE729" s="42">
        <f>('Pivottable ẨN'!$AF729-NVDA!$O$4)/NVDA!$O$8</f>
        <v>0.17350919221072542</v>
      </c>
      <c r="AF729" s="42">
        <v>482731000</v>
      </c>
      <c r="AG729" s="43">
        <v>45079.291666666664</v>
      </c>
      <c r="AH729" s="42">
        <v>19.215299999999999</v>
      </c>
      <c r="AI729" s="42">
        <v>19.602</v>
      </c>
      <c r="AJ729" s="42">
        <v>19.771999999999998</v>
      </c>
      <c r="AK729" s="42">
        <v>19.585999999999999</v>
      </c>
      <c r="AL729" s="42">
        <v>19.61</v>
      </c>
      <c r="AM729" s="42">
        <f>('Pivottable ẨN'!$AN729-SONY!$O$4)/SONY!$O$8</f>
        <v>-0.41459060252997254</v>
      </c>
      <c r="AN729" s="42">
        <v>3382000</v>
      </c>
    </row>
    <row r="730" spans="1:40">
      <c r="A730" s="92">
        <v>45064.291666666664</v>
      </c>
      <c r="B730" s="40">
        <v>173.7328</v>
      </c>
      <c r="C730" s="40">
        <v>175.05</v>
      </c>
      <c r="D730" s="40">
        <v>175.24</v>
      </c>
      <c r="E730" s="40">
        <v>172.58</v>
      </c>
      <c r="F730" s="40">
        <v>173</v>
      </c>
      <c r="G730" s="40">
        <v>65496700</v>
      </c>
      <c r="H730" s="40">
        <f>('Pivottable ẨN'!$G730-AAPL!$O$4)/AAPL!$O$8</f>
        <v>-0.50055076720224578</v>
      </c>
      <c r="I730" s="41">
        <v>45064.291666666664</v>
      </c>
      <c r="J730" s="40">
        <v>29.0871</v>
      </c>
      <c r="K730" s="40">
        <v>29.68</v>
      </c>
      <c r="L730" s="40">
        <v>29.76</v>
      </c>
      <c r="M730" s="40">
        <v>28.87</v>
      </c>
      <c r="N730" s="40">
        <v>29</v>
      </c>
      <c r="O730" s="40">
        <f>('Pivottable ẨN'!$P730-INTC!$O$4)/INTC!$O$8</f>
        <v>-0.11296414745889669</v>
      </c>
      <c r="P730" s="40">
        <v>36529200</v>
      </c>
      <c r="Q730" s="41">
        <v>45064.291666666664</v>
      </c>
      <c r="R730" s="40">
        <v>315.47899999999998</v>
      </c>
      <c r="S730" s="40">
        <v>318.52</v>
      </c>
      <c r="T730" s="40">
        <v>319.04000000000002</v>
      </c>
      <c r="U730" s="40">
        <v>313.72000000000003</v>
      </c>
      <c r="V730" s="40">
        <v>314.52999999999997</v>
      </c>
      <c r="W730" s="40">
        <v>27276000</v>
      </c>
      <c r="X730" s="40">
        <f>('Pivottable ẨN'!$W730-MSFT!$O$4)/MSFT!$O$8</f>
        <v>-0.10594459898280119</v>
      </c>
      <c r="Y730" s="41">
        <v>45064.291666666664</v>
      </c>
      <c r="Z730" s="40">
        <v>31.662500000000001</v>
      </c>
      <c r="AA730" s="40">
        <v>31.678000000000001</v>
      </c>
      <c r="AB730" s="40">
        <v>31.827999999999999</v>
      </c>
      <c r="AC730" s="40">
        <v>30.32</v>
      </c>
      <c r="AD730" s="40">
        <v>30.41</v>
      </c>
      <c r="AE730" s="40">
        <f>('Pivottable ẨN'!$AF730-NVDA!$O$4)/NVDA!$O$8</f>
        <v>1.6005126274467478</v>
      </c>
      <c r="AF730" s="40">
        <v>748725000</v>
      </c>
      <c r="AG730" s="41">
        <v>45064.291666666664</v>
      </c>
      <c r="AH730" s="40">
        <v>19.387799999999999</v>
      </c>
      <c r="AI730" s="40">
        <v>19.777999999999999</v>
      </c>
      <c r="AJ730" s="40">
        <v>19.829999999999998</v>
      </c>
      <c r="AK730" s="40">
        <v>19.670000000000002</v>
      </c>
      <c r="AL730" s="40">
        <v>19.814</v>
      </c>
      <c r="AM730" s="40">
        <f>('Pivottable ẨN'!$AN730-SONY!$O$4)/SONY!$O$8</f>
        <v>1.9579741183590316</v>
      </c>
      <c r="AN730" s="40">
        <v>9050500</v>
      </c>
    </row>
    <row r="731" spans="1:40">
      <c r="A731" s="93">
        <v>43900.291666666664</v>
      </c>
      <c r="B731" s="42">
        <v>69.322199999999995</v>
      </c>
      <c r="C731" s="42">
        <v>71.334999999999994</v>
      </c>
      <c r="D731" s="42">
        <v>71.61</v>
      </c>
      <c r="E731" s="42">
        <v>67.342500000000001</v>
      </c>
      <c r="F731" s="42">
        <v>69.284999999999997</v>
      </c>
      <c r="G731" s="42">
        <v>285290000</v>
      </c>
      <c r="H731" s="42">
        <f>('Pivottable ẨN'!$G731-AAPL!$O$4)/AAPL!$O$8</f>
        <v>3.6411380427667588</v>
      </c>
      <c r="I731" s="43">
        <v>43900.291666666664</v>
      </c>
      <c r="J731" s="42">
        <v>47.849800000000002</v>
      </c>
      <c r="K731" s="42">
        <v>53.98</v>
      </c>
      <c r="L731" s="42">
        <v>54</v>
      </c>
      <c r="M731" s="42">
        <v>50.43</v>
      </c>
      <c r="N731" s="42">
        <v>52.76</v>
      </c>
      <c r="O731" s="42">
        <f>('Pivottable ẨN'!$P731-INTC!$O$4)/INTC!$O$8</f>
        <v>-0.11128365116457946</v>
      </c>
      <c r="P731" s="42">
        <v>36569000</v>
      </c>
      <c r="Q731" s="43">
        <v>43900.291666666664</v>
      </c>
      <c r="R731" s="42">
        <v>154.64699999999999</v>
      </c>
      <c r="S731" s="42">
        <v>160.91999999999999</v>
      </c>
      <c r="T731" s="42">
        <v>161.03</v>
      </c>
      <c r="U731" s="42">
        <v>152.58000000000001</v>
      </c>
      <c r="V731" s="42">
        <v>158.16</v>
      </c>
      <c r="W731" s="42">
        <v>65354400</v>
      </c>
      <c r="X731" s="42">
        <f>('Pivottable ẨN'!$W731-MSFT!$O$4)/MSFT!$O$8</f>
        <v>2.8889681629817616</v>
      </c>
      <c r="Y731" s="43">
        <v>43900.291666666664</v>
      </c>
      <c r="Z731" s="42">
        <v>6.5041000000000002</v>
      </c>
      <c r="AA731" s="42">
        <v>6.5270000000000001</v>
      </c>
      <c r="AB731" s="42">
        <v>6.5270000000000001</v>
      </c>
      <c r="AC731" s="42">
        <v>6.1497999999999999</v>
      </c>
      <c r="AD731" s="42">
        <v>6.4135</v>
      </c>
      <c r="AE731" s="42">
        <f>('Pivottable ẨN'!$AF731-NVDA!$O$4)/NVDA!$O$8</f>
        <v>0.69881388091801055</v>
      </c>
      <c r="AF731" s="42">
        <v>580648000</v>
      </c>
      <c r="AG731" s="43">
        <v>43900.291666666664</v>
      </c>
      <c r="AH731" s="42">
        <v>11.459199999999999</v>
      </c>
      <c r="AI731" s="42">
        <v>12.066000000000001</v>
      </c>
      <c r="AJ731" s="42">
        <v>12.23</v>
      </c>
      <c r="AK731" s="42">
        <v>11.811999999999999</v>
      </c>
      <c r="AL731" s="42">
        <v>12.218</v>
      </c>
      <c r="AM731" s="42">
        <f>('Pivottable ẨN'!$AN731-SONY!$O$4)/SONY!$O$8</f>
        <v>4.6936331138129495</v>
      </c>
      <c r="AN731" s="42">
        <v>15586500</v>
      </c>
    </row>
    <row r="732" spans="1:40">
      <c r="A732" s="92">
        <v>45335.291666666664</v>
      </c>
      <c r="B732" s="40">
        <v>184.37289999999999</v>
      </c>
      <c r="C732" s="40">
        <v>185.04</v>
      </c>
      <c r="D732" s="40">
        <v>186.21</v>
      </c>
      <c r="E732" s="40">
        <v>183.51</v>
      </c>
      <c r="F732" s="40">
        <v>185.77</v>
      </c>
      <c r="G732" s="40">
        <v>56529500</v>
      </c>
      <c r="H732" s="40">
        <f>('Pivottable ẨN'!$G732-AAPL!$O$4)/AAPL!$O$8</f>
        <v>-0.66952476184518561</v>
      </c>
      <c r="I732" s="41">
        <v>45335.291666666664</v>
      </c>
      <c r="J732" s="40">
        <v>42.714399999999998</v>
      </c>
      <c r="K732" s="40">
        <v>43.16</v>
      </c>
      <c r="L732" s="40">
        <v>43.63</v>
      </c>
      <c r="M732" s="40">
        <v>42.76</v>
      </c>
      <c r="N732" s="40">
        <v>43</v>
      </c>
      <c r="O732" s="40">
        <f>('Pivottable ẨN'!$P732-INTC!$O$4)/INTC!$O$8</f>
        <v>-0.10903735963549212</v>
      </c>
      <c r="P732" s="40">
        <v>36622200</v>
      </c>
      <c r="Q732" s="41">
        <v>45335.291666666664</v>
      </c>
      <c r="R732" s="40">
        <v>404.1114</v>
      </c>
      <c r="S732" s="40">
        <v>406.32</v>
      </c>
      <c r="T732" s="40">
        <v>410.07</v>
      </c>
      <c r="U732" s="40">
        <v>403.39</v>
      </c>
      <c r="V732" s="40">
        <v>404.94</v>
      </c>
      <c r="W732" s="40">
        <v>27824900</v>
      </c>
      <c r="X732" s="40">
        <f>('Pivottable ẨN'!$W732-MSFT!$O$4)/MSFT!$O$8</f>
        <v>-6.2772942215648456E-2</v>
      </c>
      <c r="Y732" s="41">
        <v>45335.291666666664</v>
      </c>
      <c r="Z732" s="40">
        <v>72.112499999999997</v>
      </c>
      <c r="AA732" s="40">
        <v>72.128</v>
      </c>
      <c r="AB732" s="40">
        <v>73.45</v>
      </c>
      <c r="AC732" s="40">
        <v>69.62</v>
      </c>
      <c r="AD732" s="40">
        <v>70.400000000000006</v>
      </c>
      <c r="AE732" s="40">
        <f>('Pivottable ẨN'!$AF732-NVDA!$O$4)/NVDA!$O$8</f>
        <v>0.81647457755626718</v>
      </c>
      <c r="AF732" s="40">
        <v>602580000</v>
      </c>
      <c r="AG732" s="41">
        <v>45335.291666666664</v>
      </c>
      <c r="AH732" s="40">
        <v>19.108599999999999</v>
      </c>
      <c r="AI732" s="40">
        <v>19.172000000000001</v>
      </c>
      <c r="AJ732" s="40">
        <v>19.440000000000001</v>
      </c>
      <c r="AK732" s="40">
        <v>19.084</v>
      </c>
      <c r="AL732" s="40">
        <v>19.39</v>
      </c>
      <c r="AM732" s="40">
        <f>('Pivottable ẨN'!$AN732-SONY!$O$4)/SONY!$O$8</f>
        <v>0.50496919138255147</v>
      </c>
      <c r="AN732" s="40">
        <v>5579000</v>
      </c>
    </row>
    <row r="733" spans="1:40">
      <c r="A733" s="93">
        <v>45229.291666666664</v>
      </c>
      <c r="B733" s="42">
        <v>169.23679999999999</v>
      </c>
      <c r="C733" s="42">
        <v>170.29</v>
      </c>
      <c r="D733" s="42">
        <v>171.17</v>
      </c>
      <c r="E733" s="42">
        <v>168.87</v>
      </c>
      <c r="F733" s="42">
        <v>169.02</v>
      </c>
      <c r="G733" s="42">
        <v>51131000</v>
      </c>
      <c r="H733" s="42">
        <f>('Pivottable ẨN'!$G733-AAPL!$O$4)/AAPL!$O$8</f>
        <v>-0.77125173459921248</v>
      </c>
      <c r="I733" s="43">
        <v>45229.291666666664</v>
      </c>
      <c r="J733" s="42">
        <v>35.102899999999998</v>
      </c>
      <c r="K733" s="42">
        <v>35.69</v>
      </c>
      <c r="L733" s="42">
        <v>35.96</v>
      </c>
      <c r="M733" s="42">
        <v>34.92</v>
      </c>
      <c r="N733" s="42">
        <v>35.47</v>
      </c>
      <c r="O733" s="42">
        <f>('Pivottable ẨN'!$P733-INTC!$O$4)/INTC!$O$8</f>
        <v>-0.1075975374335771</v>
      </c>
      <c r="P733" s="42">
        <v>36656300</v>
      </c>
      <c r="Q733" s="43">
        <v>45229.291666666664</v>
      </c>
      <c r="R733" s="42">
        <v>334.79700000000003</v>
      </c>
      <c r="S733" s="42">
        <v>337.31</v>
      </c>
      <c r="T733" s="42">
        <v>339.45</v>
      </c>
      <c r="U733" s="42">
        <v>331.83</v>
      </c>
      <c r="V733" s="42">
        <v>333.41</v>
      </c>
      <c r="W733" s="42">
        <v>22828100</v>
      </c>
      <c r="X733" s="42">
        <f>('Pivottable ẨN'!$W733-MSFT!$O$4)/MSFT!$O$8</f>
        <v>-0.45577737751189323</v>
      </c>
      <c r="Y733" s="43">
        <v>45229.291666666664</v>
      </c>
      <c r="Z733" s="42">
        <v>41.148499999999999</v>
      </c>
      <c r="AA733" s="42">
        <v>41.161000000000001</v>
      </c>
      <c r="AB733" s="42">
        <v>41.765999999999998</v>
      </c>
      <c r="AC733" s="42">
        <v>40.481000000000002</v>
      </c>
      <c r="AD733" s="42">
        <v>41.087000000000003</v>
      </c>
      <c r="AE733" s="42">
        <f>('Pivottable ẨN'!$AF733-NVDA!$O$4)/NVDA!$O$8</f>
        <v>-0.33455304350570814</v>
      </c>
      <c r="AF733" s="42">
        <v>388028000</v>
      </c>
      <c r="AG733" s="43">
        <v>45229.291666666664</v>
      </c>
      <c r="AH733" s="42">
        <v>16.293900000000001</v>
      </c>
      <c r="AI733" s="42">
        <v>16.347999999999999</v>
      </c>
      <c r="AJ733" s="42">
        <v>16.41</v>
      </c>
      <c r="AK733" s="42">
        <v>16.186</v>
      </c>
      <c r="AL733" s="42">
        <v>16.186</v>
      </c>
      <c r="AM733" s="42">
        <f>('Pivottable ẨN'!$AN733-SONY!$O$4)/SONY!$O$8</f>
        <v>1.1861633491397807</v>
      </c>
      <c r="AN733" s="42">
        <v>7206500</v>
      </c>
    </row>
    <row r="734" spans="1:40">
      <c r="A734" s="92">
        <v>44756.291666666664</v>
      </c>
      <c r="B734" s="40">
        <v>146.47810000000001</v>
      </c>
      <c r="C734" s="40">
        <v>148.47</v>
      </c>
      <c r="D734" s="40">
        <v>148.94999999999999</v>
      </c>
      <c r="E734" s="40">
        <v>143.25</v>
      </c>
      <c r="F734" s="40">
        <v>144.08000000000001</v>
      </c>
      <c r="G734" s="40">
        <v>78140700</v>
      </c>
      <c r="H734" s="40">
        <f>('Pivottable ẨN'!$G734-AAPL!$O$4)/AAPL!$O$8</f>
        <v>-0.26229276155217318</v>
      </c>
      <c r="I734" s="41">
        <v>44756.291666666664</v>
      </c>
      <c r="J734" s="40">
        <v>35.519799999999996</v>
      </c>
      <c r="K734" s="40">
        <v>37.71</v>
      </c>
      <c r="L734" s="40">
        <v>38.159999999999997</v>
      </c>
      <c r="M734" s="40">
        <v>36.29</v>
      </c>
      <c r="N734" s="40">
        <v>36.99</v>
      </c>
      <c r="O734" s="40">
        <f>('Pivottable ẨN'!$P734-INTC!$O$4)/INTC!$O$8</f>
        <v>-0.10614504817416724</v>
      </c>
      <c r="P734" s="40">
        <v>36690700</v>
      </c>
      <c r="Q734" s="41">
        <v>44756.291666666664</v>
      </c>
      <c r="R734" s="40">
        <v>249.245</v>
      </c>
      <c r="S734" s="40">
        <v>254.08</v>
      </c>
      <c r="T734" s="40">
        <v>255.14</v>
      </c>
      <c r="U734" s="40">
        <v>245.94</v>
      </c>
      <c r="V734" s="40">
        <v>250.57</v>
      </c>
      <c r="W734" s="40">
        <v>25102800</v>
      </c>
      <c r="X734" s="40">
        <f>('Pivottable ẨN'!$W734-MSFT!$O$4)/MSFT!$O$8</f>
        <v>-0.27686943863733993</v>
      </c>
      <c r="Y734" s="41">
        <v>44756.291666666664</v>
      </c>
      <c r="Z734" s="40">
        <v>15.353400000000001</v>
      </c>
      <c r="AA734" s="40">
        <v>15.372</v>
      </c>
      <c r="AB734" s="40">
        <v>15.473000000000001</v>
      </c>
      <c r="AC734" s="40">
        <v>14.728</v>
      </c>
      <c r="AD734" s="40">
        <v>15.108000000000001</v>
      </c>
      <c r="AE734" s="40">
        <f>('Pivottable ẨN'!$AF734-NVDA!$O$4)/NVDA!$O$8</f>
        <v>3.1363568549990041E-2</v>
      </c>
      <c r="AF734" s="40">
        <v>456235000</v>
      </c>
      <c r="AG734" s="41">
        <v>44756.291666666664</v>
      </c>
      <c r="AH734" s="40">
        <v>15.7872</v>
      </c>
      <c r="AI734" s="40">
        <v>16.22</v>
      </c>
      <c r="AJ734" s="40">
        <v>16.262</v>
      </c>
      <c r="AK734" s="40">
        <v>15.872</v>
      </c>
      <c r="AL734" s="40">
        <v>16.11</v>
      </c>
      <c r="AM734" s="40">
        <f>('Pivottable ẨN'!$AN734-SONY!$O$4)/SONY!$O$8</f>
        <v>-0.78166112563478984</v>
      </c>
      <c r="AN734" s="40">
        <v>2505000</v>
      </c>
    </row>
    <row r="735" spans="1:40">
      <c r="A735" s="93">
        <v>44399.291666666664</v>
      </c>
      <c r="B735" s="42">
        <v>144.0078</v>
      </c>
      <c r="C735" s="42">
        <v>146.80000000000001</v>
      </c>
      <c r="D735" s="42">
        <v>148.19999999999999</v>
      </c>
      <c r="E735" s="42">
        <v>145.81</v>
      </c>
      <c r="F735" s="42">
        <v>145.94</v>
      </c>
      <c r="G735" s="42">
        <v>77338200</v>
      </c>
      <c r="H735" s="42">
        <f>('Pivottable ẨN'!$G735-AAPL!$O$4)/AAPL!$O$8</f>
        <v>-0.27741472054728417</v>
      </c>
      <c r="I735" s="43">
        <v>44399.291666666664</v>
      </c>
      <c r="J735" s="42">
        <v>51.209800000000001</v>
      </c>
      <c r="K735" s="42">
        <v>55.96</v>
      </c>
      <c r="L735" s="42">
        <v>56.54</v>
      </c>
      <c r="M735" s="42">
        <v>55.68</v>
      </c>
      <c r="N735" s="42">
        <v>56.06</v>
      </c>
      <c r="O735" s="42">
        <f>('Pivottable ẨN'!$P735-INTC!$O$4)/INTC!$O$8</f>
        <v>-0.10613238111667239</v>
      </c>
      <c r="P735" s="42">
        <v>36691000</v>
      </c>
      <c r="Q735" s="43">
        <v>44399.291666666664</v>
      </c>
      <c r="R735" s="42">
        <v>278.42149999999998</v>
      </c>
      <c r="S735" s="42">
        <v>286.14</v>
      </c>
      <c r="T735" s="42">
        <v>286.42</v>
      </c>
      <c r="U735" s="42">
        <v>283.42</v>
      </c>
      <c r="V735" s="42">
        <v>283.83999999999997</v>
      </c>
      <c r="W735" s="42">
        <v>23384100</v>
      </c>
      <c r="X735" s="42">
        <f>('Pivottable ẨN'!$W735-MSFT!$O$4)/MSFT!$O$8</f>
        <v>-0.41204729705545867</v>
      </c>
      <c r="Y735" s="43">
        <v>44399.291666666664</v>
      </c>
      <c r="Z735" s="42">
        <v>19.556999999999999</v>
      </c>
      <c r="AA735" s="42">
        <v>19.594000000000001</v>
      </c>
      <c r="AB735" s="42">
        <v>19.887</v>
      </c>
      <c r="AC735" s="42">
        <v>19.276</v>
      </c>
      <c r="AD735" s="42">
        <v>19.641999999999999</v>
      </c>
      <c r="AE735" s="42">
        <f>('Pivottable ẨN'!$AF735-NVDA!$O$4)/NVDA!$O$8</f>
        <v>-0.67898364926757915</v>
      </c>
      <c r="AF735" s="42">
        <v>323826000</v>
      </c>
      <c r="AG735" s="43">
        <v>44399.291666666664</v>
      </c>
      <c r="AH735" s="42">
        <v>19.084800000000001</v>
      </c>
      <c r="AI735" s="42">
        <v>19.905999999999999</v>
      </c>
      <c r="AJ735" s="42">
        <v>20.141999999999999</v>
      </c>
      <c r="AK735" s="42">
        <v>19.899999999999999</v>
      </c>
      <c r="AL735" s="42">
        <v>20.12</v>
      </c>
      <c r="AM735" s="42">
        <f>('Pivottable ẨN'!$AN735-SONY!$O$4)/SONY!$O$8</f>
        <v>-1.099970285066048</v>
      </c>
      <c r="AN735" s="42">
        <v>1744500</v>
      </c>
    </row>
    <row r="736" spans="1:40">
      <c r="A736" s="92">
        <v>45434.291666666664</v>
      </c>
      <c r="B736" s="40">
        <v>190.46969999999999</v>
      </c>
      <c r="C736" s="40">
        <v>190.9</v>
      </c>
      <c r="D736" s="40">
        <v>192.82</v>
      </c>
      <c r="E736" s="40">
        <v>190.27</v>
      </c>
      <c r="F736" s="40">
        <v>192.27</v>
      </c>
      <c r="G736" s="40">
        <v>34648500</v>
      </c>
      <c r="H736" s="40">
        <f>('Pivottable ẨN'!$G736-AAPL!$O$4)/AAPL!$O$8</f>
        <v>-1.0818407553305729</v>
      </c>
      <c r="I736" s="41">
        <v>45434.291666666664</v>
      </c>
      <c r="J736" s="40">
        <v>31.221900000000002</v>
      </c>
      <c r="K736" s="40">
        <v>31.42</v>
      </c>
      <c r="L736" s="40">
        <v>32.07</v>
      </c>
      <c r="M736" s="40">
        <v>31.1</v>
      </c>
      <c r="N736" s="40">
        <v>31.91</v>
      </c>
      <c r="O736" s="40">
        <f>('Pivottable ẨN'!$P736-INTC!$O$4)/INTC!$O$8</f>
        <v>-0.10548213883193658</v>
      </c>
      <c r="P736" s="40">
        <v>36706400</v>
      </c>
      <c r="Q736" s="41">
        <v>45434.291666666664</v>
      </c>
      <c r="R736" s="40">
        <v>429.74540000000002</v>
      </c>
      <c r="S736" s="40">
        <v>430.52</v>
      </c>
      <c r="T736" s="40">
        <v>432.41</v>
      </c>
      <c r="U736" s="40">
        <v>427.13</v>
      </c>
      <c r="V736" s="40">
        <v>430.09</v>
      </c>
      <c r="W736" s="40">
        <v>18073700</v>
      </c>
      <c r="X736" s="40">
        <f>('Pivottable ẨN'!$W736-MSFT!$O$4)/MSFT!$O$8</f>
        <v>-0.82971675614871399</v>
      </c>
      <c r="Y736" s="41">
        <v>45434.291666666664</v>
      </c>
      <c r="Z736" s="40">
        <v>94.934100000000001</v>
      </c>
      <c r="AA736" s="40">
        <v>94.95</v>
      </c>
      <c r="AB736" s="40">
        <v>96.02</v>
      </c>
      <c r="AC736" s="40">
        <v>93.248999999999995</v>
      </c>
      <c r="AD736" s="40">
        <v>95.459000000000003</v>
      </c>
      <c r="AE736" s="40">
        <f>('Pivottable ẨN'!$AF736-NVDA!$O$4)/NVDA!$O$8</f>
        <v>0.52714042239055237</v>
      </c>
      <c r="AF736" s="40">
        <v>548648000</v>
      </c>
      <c r="AG736" s="41">
        <v>45434.291666666664</v>
      </c>
      <c r="AH736" s="40">
        <v>16.251999999999999</v>
      </c>
      <c r="AI736" s="40">
        <v>16.251999999999999</v>
      </c>
      <c r="AJ736" s="40">
        <v>16.361999999999998</v>
      </c>
      <c r="AK736" s="40">
        <v>16.236000000000001</v>
      </c>
      <c r="AL736" s="40">
        <v>16.346</v>
      </c>
      <c r="AM736" s="40">
        <f>('Pivottable ẨN'!$AN736-SONY!$O$4)/SONY!$O$8</f>
        <v>-0.58138376496699606</v>
      </c>
      <c r="AN736" s="40">
        <v>2983500</v>
      </c>
    </row>
    <row r="737" spans="1:40">
      <c r="A737" s="93">
        <v>44988.291666666664</v>
      </c>
      <c r="B737" s="42">
        <v>149.6865</v>
      </c>
      <c r="C737" s="42">
        <v>151.03</v>
      </c>
      <c r="D737" s="42">
        <v>151.11000000000001</v>
      </c>
      <c r="E737" s="42">
        <v>147.33000000000001</v>
      </c>
      <c r="F737" s="42">
        <v>148.04</v>
      </c>
      <c r="G737" s="42">
        <v>70732300</v>
      </c>
      <c r="H737" s="42">
        <f>('Pivottable ẨN'!$G737-AAPL!$O$4)/AAPL!$O$8</f>
        <v>-0.40189341079750679</v>
      </c>
      <c r="I737" s="43">
        <v>44988.291666666664</v>
      </c>
      <c r="J737" s="42">
        <v>25.767099999999999</v>
      </c>
      <c r="K737" s="42">
        <v>26.4</v>
      </c>
      <c r="L737" s="42">
        <v>26.48</v>
      </c>
      <c r="M737" s="42">
        <v>26.01</v>
      </c>
      <c r="N737" s="42">
        <v>26.2</v>
      </c>
      <c r="O737" s="42">
        <f>('Pivottable ẨN'!$P737-INTC!$O$4)/INTC!$O$8</f>
        <v>-0.10385653312009706</v>
      </c>
      <c r="P737" s="42">
        <v>36744900</v>
      </c>
      <c r="Q737" s="43">
        <v>44988.291666666664</v>
      </c>
      <c r="R737" s="42">
        <v>252.30119999999999</v>
      </c>
      <c r="S737" s="42">
        <v>255.29</v>
      </c>
      <c r="T737" s="42">
        <v>255.62</v>
      </c>
      <c r="U737" s="42">
        <v>251.39</v>
      </c>
      <c r="V737" s="42">
        <v>252.19</v>
      </c>
      <c r="W737" s="42">
        <v>30760100</v>
      </c>
      <c r="X737" s="42">
        <f>('Pivottable ẨN'!$W737-MSFT!$O$4)/MSFT!$O$8</f>
        <v>0.16808413000688149</v>
      </c>
      <c r="Y737" s="43">
        <v>44988.291666666664</v>
      </c>
      <c r="Z737" s="42">
        <v>23.874300000000002</v>
      </c>
      <c r="AA737" s="42">
        <v>23.89</v>
      </c>
      <c r="AB737" s="42">
        <v>23.9</v>
      </c>
      <c r="AC737" s="42">
        <v>23.13</v>
      </c>
      <c r="AD737" s="42">
        <v>23.32</v>
      </c>
      <c r="AE737" s="42">
        <f>('Pivottable ẨN'!$AF737-NVDA!$O$4)/NVDA!$O$8</f>
        <v>-0.20383979922378564</v>
      </c>
      <c r="AF737" s="42">
        <v>412393000</v>
      </c>
      <c r="AG737" s="43">
        <v>44988.291666666664</v>
      </c>
      <c r="AH737" s="42">
        <v>16.754999999999999</v>
      </c>
      <c r="AI737" s="42">
        <v>17.148</v>
      </c>
      <c r="AJ737" s="42">
        <v>17.181999999999999</v>
      </c>
      <c r="AK737" s="42">
        <v>16.853999999999999</v>
      </c>
      <c r="AL737" s="42">
        <v>16.853999999999999</v>
      </c>
      <c r="AM737" s="42">
        <f>('Pivottable ẨN'!$AN737-SONY!$O$4)/SONY!$O$8</f>
        <v>-0.28735064925304615</v>
      </c>
      <c r="AN737" s="42">
        <v>3686000</v>
      </c>
    </row>
    <row r="738" spans="1:40">
      <c r="A738" s="92">
        <v>44050.291666666664</v>
      </c>
      <c r="B738" s="40">
        <v>108.4648</v>
      </c>
      <c r="C738" s="40">
        <v>111.1125</v>
      </c>
      <c r="D738" s="40">
        <v>113.675</v>
      </c>
      <c r="E738" s="40">
        <v>110.2925</v>
      </c>
      <c r="F738" s="40">
        <v>113.205</v>
      </c>
      <c r="G738" s="40">
        <v>198045600</v>
      </c>
      <c r="H738" s="40">
        <f>('Pivottable ẨN'!$G738-AAPL!$O$4)/AAPL!$O$8</f>
        <v>1.9971427289311696</v>
      </c>
      <c r="I738" s="41">
        <v>44050.291666666664</v>
      </c>
      <c r="J738" s="40">
        <v>43.1068</v>
      </c>
      <c r="K738" s="40">
        <v>48.03</v>
      </c>
      <c r="L738" s="40">
        <v>48.65</v>
      </c>
      <c r="M738" s="40">
        <v>47.7</v>
      </c>
      <c r="N738" s="40">
        <v>48.53</v>
      </c>
      <c r="O738" s="40">
        <f>('Pivottable ẨN'!$P738-INTC!$O$4)/INTC!$O$8</f>
        <v>-0.10299939556294531</v>
      </c>
      <c r="P738" s="40">
        <v>36765200</v>
      </c>
      <c r="Q738" s="41">
        <v>44050.291666666664</v>
      </c>
      <c r="R738" s="40">
        <v>204.76570000000001</v>
      </c>
      <c r="S738" s="40">
        <v>212.48</v>
      </c>
      <c r="T738" s="40">
        <v>215.7</v>
      </c>
      <c r="U738" s="40">
        <v>210.93</v>
      </c>
      <c r="V738" s="40">
        <v>214.85</v>
      </c>
      <c r="W738" s="40">
        <v>27820400</v>
      </c>
      <c r="X738" s="40">
        <f>('Pivottable ẨN'!$W738-MSFT!$O$4)/MSFT!$O$8</f>
        <v>-6.312687272293975E-2</v>
      </c>
      <c r="Y738" s="41">
        <v>44050.291666666664</v>
      </c>
      <c r="Z738" s="40">
        <v>11.1653</v>
      </c>
      <c r="AA738" s="40">
        <v>11.1995</v>
      </c>
      <c r="AB738" s="40">
        <v>11.504799999999999</v>
      </c>
      <c r="AC738" s="40">
        <v>11.0375</v>
      </c>
      <c r="AD738" s="40">
        <v>11.3125</v>
      </c>
      <c r="AE738" s="40">
        <f>('Pivottable ẨN'!$AF738-NVDA!$O$4)/NVDA!$O$8</f>
        <v>-0.57871561989638554</v>
      </c>
      <c r="AF738" s="40">
        <v>342516000</v>
      </c>
      <c r="AG738" s="41">
        <v>44050.291666666664</v>
      </c>
      <c r="AH738" s="40">
        <v>15.258599999999999</v>
      </c>
      <c r="AI738" s="40">
        <v>16.006</v>
      </c>
      <c r="AJ738" s="40">
        <v>16.146000000000001</v>
      </c>
      <c r="AK738" s="40">
        <v>15.821999999999999</v>
      </c>
      <c r="AL738" s="40">
        <v>16.100000000000001</v>
      </c>
      <c r="AM738" s="40">
        <f>('Pivottable ẨN'!$AN738-SONY!$O$4)/SONY!$O$8</f>
        <v>0.47525196545274301</v>
      </c>
      <c r="AN738" s="40">
        <v>5508000</v>
      </c>
    </row>
    <row r="739" spans="1:40">
      <c r="A739" s="93">
        <v>45415.291666666664</v>
      </c>
      <c r="B739" s="42">
        <v>182.71879999999999</v>
      </c>
      <c r="C739" s="42">
        <v>183.38</v>
      </c>
      <c r="D739" s="42">
        <v>187</v>
      </c>
      <c r="E739" s="42">
        <v>182.66</v>
      </c>
      <c r="F739" s="42">
        <v>186.65</v>
      </c>
      <c r="G739" s="42">
        <v>163224100</v>
      </c>
      <c r="H739" s="42">
        <f>('Pivottable ẨN'!$G739-AAPL!$O$4)/AAPL!$O$8</f>
        <v>1.3409816134816281</v>
      </c>
      <c r="I739" s="43">
        <v>45415.291666666664</v>
      </c>
      <c r="J739" s="42">
        <v>30.581</v>
      </c>
      <c r="K739" s="42">
        <v>30.9</v>
      </c>
      <c r="L739" s="42">
        <v>31.06</v>
      </c>
      <c r="M739" s="42">
        <v>30.7</v>
      </c>
      <c r="N739" s="42">
        <v>30.98</v>
      </c>
      <c r="O739" s="42">
        <f>('Pivottable ẨN'!$P739-INTC!$O$4)/INTC!$O$8</f>
        <v>-0.1017495792234531</v>
      </c>
      <c r="P739" s="42">
        <v>36794800</v>
      </c>
      <c r="Q739" s="43">
        <v>45415.291666666664</v>
      </c>
      <c r="R739" s="42">
        <v>405.19749999999999</v>
      </c>
      <c r="S739" s="42">
        <v>406.66</v>
      </c>
      <c r="T739" s="42">
        <v>407.15</v>
      </c>
      <c r="U739" s="42">
        <v>401.86</v>
      </c>
      <c r="V739" s="42">
        <v>402.28</v>
      </c>
      <c r="W739" s="42">
        <v>17446700</v>
      </c>
      <c r="X739" s="42">
        <f>('Pivottable ẨN'!$W739-MSFT!$O$4)/MSFT!$O$8</f>
        <v>-0.87903107349796661</v>
      </c>
      <c r="Y739" s="43">
        <v>45415.291666666664</v>
      </c>
      <c r="Z739" s="42">
        <v>88.774100000000004</v>
      </c>
      <c r="AA739" s="42">
        <v>88.789000000000001</v>
      </c>
      <c r="AB739" s="42">
        <v>89.281000000000006</v>
      </c>
      <c r="AC739" s="42">
        <v>87.04</v>
      </c>
      <c r="AD739" s="42">
        <v>87.789000000000001</v>
      </c>
      <c r="AE739" s="42">
        <f>('Pivottable ẨN'!$AF739-NVDA!$O$4)/NVDA!$O$8</f>
        <v>-0.27922590669965575</v>
      </c>
      <c r="AF739" s="42">
        <v>398341000</v>
      </c>
      <c r="AG739" s="43">
        <v>45415.291666666664</v>
      </c>
      <c r="AH739" s="42">
        <v>16.908000000000001</v>
      </c>
      <c r="AI739" s="42">
        <v>16.908000000000001</v>
      </c>
      <c r="AJ739" s="42">
        <v>17.114000000000001</v>
      </c>
      <c r="AK739" s="42">
        <v>16.84</v>
      </c>
      <c r="AL739" s="42">
        <v>17.05</v>
      </c>
      <c r="AM739" s="42">
        <f>('Pivottable ẨN'!$AN739-SONY!$O$4)/SONY!$O$8</f>
        <v>-0.50918346253189806</v>
      </c>
      <c r="AN739" s="42">
        <v>3156000</v>
      </c>
    </row>
    <row r="740" spans="1:40">
      <c r="A740" s="92">
        <v>44133.291666666664</v>
      </c>
      <c r="B740" s="40">
        <v>112.572</v>
      </c>
      <c r="C740" s="40">
        <v>115.32</v>
      </c>
      <c r="D740" s="40">
        <v>116.93</v>
      </c>
      <c r="E740" s="40">
        <v>112.2</v>
      </c>
      <c r="F740" s="40">
        <v>112.37</v>
      </c>
      <c r="G740" s="40">
        <v>146129200</v>
      </c>
      <c r="H740" s="40">
        <f>('Pivottable ẨN'!$G740-AAPL!$O$4)/AAPL!$O$8</f>
        <v>1.0188527950074566</v>
      </c>
      <c r="I740" s="41">
        <v>44133.291666666664</v>
      </c>
      <c r="J740" s="40">
        <v>39.5886</v>
      </c>
      <c r="K740" s="40">
        <v>44.11</v>
      </c>
      <c r="L740" s="40">
        <v>44.47</v>
      </c>
      <c r="M740" s="40">
        <v>43.92</v>
      </c>
      <c r="N740" s="40">
        <v>44.24</v>
      </c>
      <c r="O740" s="40">
        <f>('Pivottable ẨN'!$P740-INTC!$O$4)/INTC!$O$8</f>
        <v>-0.10166513217348741</v>
      </c>
      <c r="P740" s="40">
        <v>36796800</v>
      </c>
      <c r="Q740" s="41">
        <v>44133.291666666664</v>
      </c>
      <c r="R740" s="40">
        <v>197.76439999999999</v>
      </c>
      <c r="S740" s="40">
        <v>204.72</v>
      </c>
      <c r="T740" s="40">
        <v>207.36</v>
      </c>
      <c r="U740" s="40">
        <v>203.37</v>
      </c>
      <c r="V740" s="40">
        <v>204.07</v>
      </c>
      <c r="W740" s="40">
        <v>31432600</v>
      </c>
      <c r="X740" s="40">
        <f>('Pivottable ẨN'!$W740-MSFT!$O$4)/MSFT!$O$8</f>
        <v>0.22097707804096822</v>
      </c>
      <c r="Y740" s="41">
        <v>44133.291666666664</v>
      </c>
      <c r="Z740" s="40">
        <v>12.988099999999999</v>
      </c>
      <c r="AA740" s="40">
        <v>13.023999999999999</v>
      </c>
      <c r="AB740" s="40">
        <v>13.1927</v>
      </c>
      <c r="AC740" s="40">
        <v>12.75</v>
      </c>
      <c r="AD740" s="40">
        <v>12.8385</v>
      </c>
      <c r="AE740" s="40">
        <f>('Pivottable ẨN'!$AF740-NVDA!$O$4)/NVDA!$O$8</f>
        <v>-0.69908017350644969</v>
      </c>
      <c r="AF740" s="40">
        <v>320080000</v>
      </c>
      <c r="AG740" s="41">
        <v>44133.291666666664</v>
      </c>
      <c r="AH740" s="40">
        <v>15.956200000000001</v>
      </c>
      <c r="AI740" s="40">
        <v>16.686</v>
      </c>
      <c r="AJ740" s="40">
        <v>16.776</v>
      </c>
      <c r="AK740" s="40">
        <v>16.512</v>
      </c>
      <c r="AL740" s="40">
        <v>16.751999999999999</v>
      </c>
      <c r="AM740" s="40">
        <f>('Pivottable ẨN'!$AN740-SONY!$O$4)/SONY!$O$8</f>
        <v>2.0312208019888414</v>
      </c>
      <c r="AN740" s="40">
        <v>9225500</v>
      </c>
    </row>
    <row r="741" spans="1:40">
      <c r="A741" s="93">
        <v>45440.291666666664</v>
      </c>
      <c r="B741" s="42">
        <v>189.56180000000001</v>
      </c>
      <c r="C741" s="42">
        <v>189.99</v>
      </c>
      <c r="D741" s="42">
        <v>193</v>
      </c>
      <c r="E741" s="42">
        <v>189.1</v>
      </c>
      <c r="F741" s="42">
        <v>191.51</v>
      </c>
      <c r="G741" s="42">
        <v>52280100</v>
      </c>
      <c r="H741" s="42">
        <f>('Pivottable ẨN'!$G741-AAPL!$O$4)/AAPL!$O$8</f>
        <v>-0.74959859680322249</v>
      </c>
      <c r="I741" s="43">
        <v>45440.291666666664</v>
      </c>
      <c r="J741" s="42">
        <v>30.8642</v>
      </c>
      <c r="K741" s="42">
        <v>31.06</v>
      </c>
      <c r="L741" s="42">
        <v>31.37</v>
      </c>
      <c r="M741" s="42">
        <v>30.66</v>
      </c>
      <c r="N741" s="42">
        <v>30.94</v>
      </c>
      <c r="O741" s="42">
        <f>('Pivottable ẨN'!$P741-INTC!$O$4)/INTC!$O$8</f>
        <v>-0.10156801806602686</v>
      </c>
      <c r="P741" s="42">
        <v>36799100</v>
      </c>
      <c r="Q741" s="43">
        <v>45440.291666666664</v>
      </c>
      <c r="R741" s="42">
        <v>429.54579999999999</v>
      </c>
      <c r="S741" s="42">
        <v>430.32</v>
      </c>
      <c r="T741" s="42">
        <v>430.82</v>
      </c>
      <c r="U741" s="42">
        <v>426.6</v>
      </c>
      <c r="V741" s="42">
        <v>429.63</v>
      </c>
      <c r="W741" s="42">
        <v>15718000</v>
      </c>
      <c r="X741" s="42">
        <f>('Pivottable ẨN'!$W741-MSFT!$O$4)/MSFT!$O$8</f>
        <v>-1.0149954441545106</v>
      </c>
      <c r="Y741" s="43">
        <v>45440.291666666664</v>
      </c>
      <c r="Z741" s="42">
        <v>113.8819</v>
      </c>
      <c r="AA741" s="42">
        <v>113.901</v>
      </c>
      <c r="AB741" s="42">
        <v>114.93899999999999</v>
      </c>
      <c r="AC741" s="42">
        <v>109.883</v>
      </c>
      <c r="AD741" s="42">
        <v>110.244</v>
      </c>
      <c r="AE741" s="42">
        <f>('Pivottable ẨN'!$AF741-NVDA!$O$4)/NVDA!$O$8</f>
        <v>1.0855083462511101</v>
      </c>
      <c r="AF741" s="42">
        <v>652728000</v>
      </c>
      <c r="AG741" s="43">
        <v>45440.291666666664</v>
      </c>
      <c r="AH741" s="42">
        <v>15.974</v>
      </c>
      <c r="AI741" s="42">
        <v>15.974</v>
      </c>
      <c r="AJ741" s="42">
        <v>16.154</v>
      </c>
      <c r="AK741" s="42">
        <v>15.954000000000001</v>
      </c>
      <c r="AL741" s="42">
        <v>16.108000000000001</v>
      </c>
      <c r="AM741" s="42">
        <f>('Pivottable ẨN'!$AN741-SONY!$O$4)/SONY!$O$8</f>
        <v>-0.70129904988094149</v>
      </c>
      <c r="AN741" s="42">
        <v>2697000</v>
      </c>
    </row>
    <row r="742" spans="1:40">
      <c r="A742" s="92">
        <v>44202.291666666664</v>
      </c>
      <c r="B742" s="40">
        <v>123.79640000000001</v>
      </c>
      <c r="C742" s="40">
        <v>126.6</v>
      </c>
      <c r="D742" s="40">
        <v>131.05000000000001</v>
      </c>
      <c r="E742" s="40">
        <v>126.38</v>
      </c>
      <c r="F742" s="40">
        <v>127.72</v>
      </c>
      <c r="G742" s="40">
        <v>155088000</v>
      </c>
      <c r="H742" s="40">
        <f>('Pivottable ẨN'!$G742-AAPL!$O$4)/AAPL!$O$8</f>
        <v>1.1876685037244663</v>
      </c>
      <c r="I742" s="41">
        <v>44202.291666666664</v>
      </c>
      <c r="J742" s="40">
        <v>46.195700000000002</v>
      </c>
      <c r="K742" s="40">
        <v>51.1</v>
      </c>
      <c r="L742" s="40">
        <v>52.15</v>
      </c>
      <c r="M742" s="40">
        <v>50.2</v>
      </c>
      <c r="N742" s="40">
        <v>50.44</v>
      </c>
      <c r="O742" s="40">
        <f>('Pivottable ẨN'!$P742-INTC!$O$4)/INTC!$O$8</f>
        <v>-0.101124671053707</v>
      </c>
      <c r="P742" s="40">
        <v>36809600</v>
      </c>
      <c r="Q742" s="41">
        <v>44202.291666666664</v>
      </c>
      <c r="R742" s="40">
        <v>205.5753</v>
      </c>
      <c r="S742" s="40">
        <v>212.25</v>
      </c>
      <c r="T742" s="40">
        <v>216.49</v>
      </c>
      <c r="U742" s="40">
        <v>211.94</v>
      </c>
      <c r="V742" s="40">
        <v>212.17</v>
      </c>
      <c r="W742" s="40">
        <v>35930700</v>
      </c>
      <c r="X742" s="40">
        <f>('Pivottable ẨN'!$W742-MSFT!$O$4)/MSFT!$O$8</f>
        <v>0.57475814800695424</v>
      </c>
      <c r="Y742" s="41">
        <v>44202.291666666664</v>
      </c>
      <c r="Z742" s="40">
        <v>12.583399999999999</v>
      </c>
      <c r="AA742" s="40">
        <v>12.6145</v>
      </c>
      <c r="AB742" s="40">
        <v>13.244999999999999</v>
      </c>
      <c r="AC742" s="40">
        <v>12.586</v>
      </c>
      <c r="AD742" s="40">
        <v>13.2225</v>
      </c>
      <c r="AE742" s="40">
        <f>('Pivottable ẨN'!$AF742-NVDA!$O$4)/NVDA!$O$8</f>
        <v>0.69761216670831838</v>
      </c>
      <c r="AF742" s="40">
        <v>580424000</v>
      </c>
      <c r="AG742" s="41">
        <v>44202.291666666664</v>
      </c>
      <c r="AH742" s="40">
        <v>19.331800000000001</v>
      </c>
      <c r="AI742" s="40">
        <v>20.216000000000001</v>
      </c>
      <c r="AJ742" s="40">
        <v>20.398</v>
      </c>
      <c r="AK742" s="40">
        <v>20.056000000000001</v>
      </c>
      <c r="AL742" s="40">
        <v>20.091999999999999</v>
      </c>
      <c r="AM742" s="40">
        <f>('Pivottable ẨN'!$AN742-SONY!$O$4)/SONY!$O$8</f>
        <v>0.2239112024830249</v>
      </c>
      <c r="AN742" s="40">
        <v>4907500</v>
      </c>
    </row>
    <row r="743" spans="1:40">
      <c r="A743" s="93">
        <v>44505.291666666664</v>
      </c>
      <c r="B743" s="42">
        <v>148.84190000000001</v>
      </c>
      <c r="C743" s="42">
        <v>151.28</v>
      </c>
      <c r="D743" s="42">
        <v>152.19999999999999</v>
      </c>
      <c r="E743" s="42">
        <v>150.06</v>
      </c>
      <c r="F743" s="42">
        <v>151.88999999999999</v>
      </c>
      <c r="G743" s="42">
        <v>65463900</v>
      </c>
      <c r="H743" s="42">
        <f>('Pivottable ẨN'!$G743-AAPL!$O$4)/AAPL!$O$8</f>
        <v>-0.5011688360558777</v>
      </c>
      <c r="I743" s="43">
        <v>44505.291666666664</v>
      </c>
      <c r="J743" s="42">
        <v>47.226599999999998</v>
      </c>
      <c r="K743" s="42">
        <v>50.92</v>
      </c>
      <c r="L743" s="42">
        <v>51.58</v>
      </c>
      <c r="M743" s="42">
        <v>50.54</v>
      </c>
      <c r="N743" s="42">
        <v>50.55</v>
      </c>
      <c r="O743" s="42">
        <f>('Pivottable ẨN'!$P743-INTC!$O$4)/INTC!$O$8</f>
        <v>-0.10084599578882023</v>
      </c>
      <c r="P743" s="42">
        <v>36816200</v>
      </c>
      <c r="Q743" s="43">
        <v>44505.291666666664</v>
      </c>
      <c r="R743" s="42">
        <v>327.62090000000001</v>
      </c>
      <c r="S743" s="42">
        <v>336.06</v>
      </c>
      <c r="T743" s="42">
        <v>338.79</v>
      </c>
      <c r="U743" s="42">
        <v>334.42</v>
      </c>
      <c r="V743" s="42">
        <v>338.51</v>
      </c>
      <c r="W743" s="42">
        <v>22570100</v>
      </c>
      <c r="X743" s="42">
        <f>('Pivottable ẨN'!$W743-MSFT!$O$4)/MSFT!$O$8</f>
        <v>-0.47606939326326031</v>
      </c>
      <c r="Y743" s="43">
        <v>44505.291666666664</v>
      </c>
      <c r="Z743" s="42">
        <v>29.701000000000001</v>
      </c>
      <c r="AA743" s="42">
        <v>29.751999999999999</v>
      </c>
      <c r="AB743" s="42">
        <v>31.4</v>
      </c>
      <c r="AC743" s="42">
        <v>29.41</v>
      </c>
      <c r="AD743" s="42">
        <v>30.187000000000001</v>
      </c>
      <c r="AE743" s="42">
        <f>('Pivottable ẨN'!$AF743-NVDA!$O$4)/NVDA!$O$8</f>
        <v>2.1505919421377766</v>
      </c>
      <c r="AF743" s="42">
        <v>851260000</v>
      </c>
      <c r="AG743" s="43">
        <v>44505.291666666664</v>
      </c>
      <c r="AH743" s="42">
        <v>23.6815</v>
      </c>
      <c r="AI743" s="42">
        <v>24.643999999999998</v>
      </c>
      <c r="AJ743" s="42">
        <v>24.81</v>
      </c>
      <c r="AK743" s="42">
        <v>24.55</v>
      </c>
      <c r="AL743" s="42">
        <v>24.797999999999998</v>
      </c>
      <c r="AM743" s="42">
        <f>('Pivottable ẨN'!$AN743-SONY!$O$4)/SONY!$O$8</f>
        <v>-0.57238488669247667</v>
      </c>
      <c r="AN743" s="42">
        <v>3005000</v>
      </c>
    </row>
    <row r="744" spans="1:40">
      <c r="A744" s="92">
        <v>44945.291666666664</v>
      </c>
      <c r="B744" s="40">
        <v>133.8623</v>
      </c>
      <c r="C744" s="40">
        <v>135.27000000000001</v>
      </c>
      <c r="D744" s="40">
        <v>136.25</v>
      </c>
      <c r="E744" s="40">
        <v>133.77000000000001</v>
      </c>
      <c r="F744" s="40">
        <v>134.08000000000001</v>
      </c>
      <c r="G744" s="40">
        <v>58280400</v>
      </c>
      <c r="H744" s="40">
        <f>('Pivottable ẨN'!$G744-AAPL!$O$4)/AAPL!$O$8</f>
        <v>-0.63653156807005806</v>
      </c>
      <c r="I744" s="41">
        <v>44945.291666666664</v>
      </c>
      <c r="J744" s="40">
        <v>27.404800000000002</v>
      </c>
      <c r="K744" s="40">
        <v>28.42</v>
      </c>
      <c r="L744" s="40">
        <v>28.76</v>
      </c>
      <c r="M744" s="40">
        <v>28.24</v>
      </c>
      <c r="N744" s="40">
        <v>28.61</v>
      </c>
      <c r="O744" s="40">
        <f>('Pivottable ẨN'!$P744-INTC!$O$4)/INTC!$O$8</f>
        <v>-9.7873459630027942E-2</v>
      </c>
      <c r="P744" s="40">
        <v>36886600</v>
      </c>
      <c r="Q744" s="41">
        <v>44945.291666666664</v>
      </c>
      <c r="R744" s="40">
        <v>228.642</v>
      </c>
      <c r="S744" s="40">
        <v>231.93</v>
      </c>
      <c r="T744" s="40">
        <v>235.52</v>
      </c>
      <c r="U744" s="40">
        <v>230.68</v>
      </c>
      <c r="V744" s="40">
        <v>233.78</v>
      </c>
      <c r="W744" s="40">
        <v>28623000</v>
      </c>
      <c r="X744" s="40">
        <f>('Pivottable ẨN'!$W744-MSFT!$O$4)/MSFT!$O$8</f>
        <v>-1.4004669426955751E-6</v>
      </c>
      <c r="Y744" s="41">
        <v>44945.291666666664</v>
      </c>
      <c r="Z744" s="40">
        <v>16.754000000000001</v>
      </c>
      <c r="AA744" s="40">
        <v>16.765000000000001</v>
      </c>
      <c r="AB744" s="40">
        <v>17.196999999999999</v>
      </c>
      <c r="AC744" s="40">
        <v>16.731000000000002</v>
      </c>
      <c r="AD744" s="40">
        <v>17.036000000000001</v>
      </c>
      <c r="AE744" s="40">
        <f>('Pivottable ẨN'!$AF744-NVDA!$O$4)/NVDA!$O$8</f>
        <v>1.3643648752608964E-2</v>
      </c>
      <c r="AF744" s="40">
        <v>452932000</v>
      </c>
      <c r="AG744" s="41">
        <v>44945.291666666664</v>
      </c>
      <c r="AH744" s="40">
        <v>17.1907</v>
      </c>
      <c r="AI744" s="40">
        <v>17.594000000000001</v>
      </c>
      <c r="AJ744" s="40">
        <v>17.757999999999999</v>
      </c>
      <c r="AK744" s="40">
        <v>17.512</v>
      </c>
      <c r="AL744" s="40">
        <v>17.655999999999999</v>
      </c>
      <c r="AM744" s="40">
        <f>('Pivottable ẨN'!$AN744-SONY!$O$4)/SONY!$O$8</f>
        <v>-5.4216919071309273E-2</v>
      </c>
      <c r="AN744" s="40">
        <v>4243000</v>
      </c>
    </row>
    <row r="745" spans="1:40">
      <c r="A745" s="93">
        <v>45152.291666666664</v>
      </c>
      <c r="B745" s="42">
        <v>178.3501</v>
      </c>
      <c r="C745" s="42">
        <v>179.46</v>
      </c>
      <c r="D745" s="42">
        <v>179.69</v>
      </c>
      <c r="E745" s="42">
        <v>177.31</v>
      </c>
      <c r="F745" s="42">
        <v>177.97</v>
      </c>
      <c r="G745" s="42">
        <v>43675600</v>
      </c>
      <c r="H745" s="42">
        <f>('Pivottable ẨN'!$G745-AAPL!$O$4)/AAPL!$O$8</f>
        <v>-0.91173803128725039</v>
      </c>
      <c r="I745" s="43">
        <v>45152.291666666664</v>
      </c>
      <c r="J745" s="42">
        <v>35.0931</v>
      </c>
      <c r="K745" s="42">
        <v>35.68</v>
      </c>
      <c r="L745" s="42">
        <v>35.71</v>
      </c>
      <c r="M745" s="42">
        <v>34.47</v>
      </c>
      <c r="N745" s="42">
        <v>34.67</v>
      </c>
      <c r="O745" s="42">
        <f>('Pivottable ẨN'!$P745-INTC!$O$4)/INTC!$O$8</f>
        <v>-9.7472336142690921E-2</v>
      </c>
      <c r="P745" s="42">
        <v>36896100</v>
      </c>
      <c r="Q745" s="43">
        <v>45152.291666666664</v>
      </c>
      <c r="R745" s="42">
        <v>320.94639999999998</v>
      </c>
      <c r="S745" s="42">
        <v>324.04000000000002</v>
      </c>
      <c r="T745" s="42">
        <v>324.06</v>
      </c>
      <c r="U745" s="42">
        <v>320.08</v>
      </c>
      <c r="V745" s="42">
        <v>321.39</v>
      </c>
      <c r="W745" s="42">
        <v>18836100</v>
      </c>
      <c r="X745" s="42">
        <f>('Pivottable ẨN'!$W745-MSFT!$O$4)/MSFT!$O$8</f>
        <v>-0.76975306309118585</v>
      </c>
      <c r="Y745" s="43">
        <v>45152.291666666664</v>
      </c>
      <c r="Z745" s="42">
        <v>43.736199999999997</v>
      </c>
      <c r="AA745" s="42">
        <v>43.753</v>
      </c>
      <c r="AB745" s="42">
        <v>43.8</v>
      </c>
      <c r="AC745" s="42">
        <v>40.311</v>
      </c>
      <c r="AD745" s="42">
        <v>40.485999999999997</v>
      </c>
      <c r="AE745" s="42">
        <f>('Pivottable ẨN'!$AF745-NVDA!$O$4)/NVDA!$O$8</f>
        <v>1.2869993386065561</v>
      </c>
      <c r="AF745" s="42">
        <v>690286000</v>
      </c>
      <c r="AG745" s="43">
        <v>45152.291666666664</v>
      </c>
      <c r="AH745" s="42">
        <v>16.462700000000002</v>
      </c>
      <c r="AI745" s="42">
        <v>16.794</v>
      </c>
      <c r="AJ745" s="42">
        <v>16.8</v>
      </c>
      <c r="AK745" s="42">
        <v>16.579999999999998</v>
      </c>
      <c r="AL745" s="42">
        <v>16.716000000000001</v>
      </c>
      <c r="AM745" s="42">
        <f>('Pivottable ẨN'!$AN745-SONY!$O$4)/SONY!$O$8</f>
        <v>0.56879844425995696</v>
      </c>
      <c r="AN745" s="42">
        <v>5731500</v>
      </c>
    </row>
    <row r="746" spans="1:40">
      <c r="A746" s="92">
        <v>45047.291666666664</v>
      </c>
      <c r="B746" s="40">
        <v>168.0814</v>
      </c>
      <c r="C746" s="40">
        <v>169.59</v>
      </c>
      <c r="D746" s="40">
        <v>170.45</v>
      </c>
      <c r="E746" s="40">
        <v>168.64</v>
      </c>
      <c r="F746" s="40">
        <v>169.28</v>
      </c>
      <c r="G746" s="40">
        <v>52472900</v>
      </c>
      <c r="H746" s="40">
        <f>('Pivottable ẨN'!$G746-AAPL!$O$4)/AAPL!$O$8</f>
        <v>-0.74596555793187369</v>
      </c>
      <c r="I746" s="41">
        <v>45047.291666666664</v>
      </c>
      <c r="J746" s="40">
        <v>29.573599999999999</v>
      </c>
      <c r="K746" s="40">
        <v>30.3</v>
      </c>
      <c r="L746" s="40">
        <v>31.24</v>
      </c>
      <c r="M746" s="40">
        <v>30.28</v>
      </c>
      <c r="N746" s="40">
        <v>31.11</v>
      </c>
      <c r="O746" s="40">
        <f>('Pivottable ẨN'!$P746-INTC!$O$4)/INTC!$O$8</f>
        <v>-9.6526529183075194E-2</v>
      </c>
      <c r="P746" s="40">
        <v>36918500</v>
      </c>
      <c r="Q746" s="41">
        <v>45047.291666666664</v>
      </c>
      <c r="R746" s="40">
        <v>301.98259999999999</v>
      </c>
      <c r="S746" s="40">
        <v>305.56</v>
      </c>
      <c r="T746" s="40">
        <v>308.60000000000002</v>
      </c>
      <c r="U746" s="40">
        <v>305.14999999999998</v>
      </c>
      <c r="V746" s="40">
        <v>306.97000000000003</v>
      </c>
      <c r="W746" s="40">
        <v>21294100</v>
      </c>
      <c r="X746" s="40">
        <f>('Pivottable ẨN'!$W746-MSFT!$O$4)/MSFT!$O$8</f>
        <v>-0.57642835488630073</v>
      </c>
      <c r="Y746" s="41">
        <v>45047.291666666664</v>
      </c>
      <c r="Z746" s="40">
        <v>28.895900000000001</v>
      </c>
      <c r="AA746" s="40">
        <v>28.91</v>
      </c>
      <c r="AB746" s="40">
        <v>29.058</v>
      </c>
      <c r="AC746" s="40">
        <v>27.78</v>
      </c>
      <c r="AD746" s="40">
        <v>27.84</v>
      </c>
      <c r="AE746" s="40">
        <f>('Pivottable ẨN'!$AF746-NVDA!$O$4)/NVDA!$O$8</f>
        <v>0.64345455533848428</v>
      </c>
      <c r="AF746" s="40">
        <v>570329000</v>
      </c>
      <c r="AG746" s="41">
        <v>45047.291666666664</v>
      </c>
      <c r="AH746" s="40">
        <v>18.074200000000001</v>
      </c>
      <c r="AI746" s="40">
        <v>18.437999999999999</v>
      </c>
      <c r="AJ746" s="40">
        <v>18.501999999999999</v>
      </c>
      <c r="AK746" s="40">
        <v>18.25</v>
      </c>
      <c r="AL746" s="40">
        <v>18.420000000000002</v>
      </c>
      <c r="AM746" s="40">
        <f>('Pivottable ẨN'!$AN746-SONY!$O$4)/SONY!$O$8</f>
        <v>0.40242383430081802</v>
      </c>
      <c r="AN746" s="40">
        <v>5334000</v>
      </c>
    </row>
    <row r="747" spans="1:40">
      <c r="A747" s="93">
        <v>45427.291666666664</v>
      </c>
      <c r="B747" s="42">
        <v>189.29239999999999</v>
      </c>
      <c r="C747" s="42">
        <v>189.72</v>
      </c>
      <c r="D747" s="42">
        <v>190.65</v>
      </c>
      <c r="E747" s="42">
        <v>187.37</v>
      </c>
      <c r="F747" s="42">
        <v>187.91</v>
      </c>
      <c r="G747" s="42">
        <v>70400000</v>
      </c>
      <c r="H747" s="42">
        <f>('Pivottable ẨN'!$G747-AAPL!$O$4)/AAPL!$O$8</f>
        <v>-0.40815512665305242</v>
      </c>
      <c r="I747" s="43">
        <v>45427.291666666664</v>
      </c>
      <c r="J747" s="42">
        <v>31.072900000000001</v>
      </c>
      <c r="K747" s="42">
        <v>31.27</v>
      </c>
      <c r="L747" s="42">
        <v>31.4</v>
      </c>
      <c r="M747" s="42">
        <v>30.81</v>
      </c>
      <c r="N747" s="42">
        <v>31.38</v>
      </c>
      <c r="O747" s="42">
        <f>('Pivottable ẨN'!$P747-INTC!$O$4)/INTC!$O$8</f>
        <v>-9.3385098924351539E-2</v>
      </c>
      <c r="P747" s="42">
        <v>36992900</v>
      </c>
      <c r="Q747" s="43">
        <v>45427.291666666664</v>
      </c>
      <c r="R747" s="42">
        <v>422.31880000000001</v>
      </c>
      <c r="S747" s="42">
        <v>423.08</v>
      </c>
      <c r="T747" s="42">
        <v>423.81</v>
      </c>
      <c r="U747" s="42">
        <v>417.27</v>
      </c>
      <c r="V747" s="42">
        <v>417.9</v>
      </c>
      <c r="W747" s="42">
        <v>22239500</v>
      </c>
      <c r="X747" s="42">
        <f>('Pivottable ẨN'!$W747-MSFT!$O$4)/MSFT!$O$8</f>
        <v>-0.50207148786559352</v>
      </c>
      <c r="Y747" s="43">
        <v>45427.291666666664</v>
      </c>
      <c r="Z747" s="42">
        <v>94.614099999999993</v>
      </c>
      <c r="AA747" s="42">
        <v>94.63</v>
      </c>
      <c r="AB747" s="42">
        <v>94.861999999999995</v>
      </c>
      <c r="AC747" s="42">
        <v>91.599000000000004</v>
      </c>
      <c r="AD747" s="42">
        <v>92.471999999999994</v>
      </c>
      <c r="AE747" s="42">
        <f>('Pivottable ẨN'!$AF747-NVDA!$O$4)/NVDA!$O$8</f>
        <v>-0.17518106124085811</v>
      </c>
      <c r="AF747" s="42">
        <v>417735000</v>
      </c>
      <c r="AG747" s="43">
        <v>45427.291666666664</v>
      </c>
      <c r="AH747" s="42">
        <v>16.696000000000002</v>
      </c>
      <c r="AI747" s="42">
        <v>16.696000000000002</v>
      </c>
      <c r="AJ747" s="42">
        <v>16.704000000000001</v>
      </c>
      <c r="AK747" s="42">
        <v>16.521999999999998</v>
      </c>
      <c r="AL747" s="42">
        <v>16.54</v>
      </c>
      <c r="AM747" s="42">
        <f>('Pivottable ẨN'!$AN747-SONY!$O$4)/SONY!$O$8</f>
        <v>2.3909666567306775</v>
      </c>
      <c r="AN747" s="42">
        <v>10085000</v>
      </c>
    </row>
    <row r="748" spans="1:40">
      <c r="A748" s="92">
        <v>45028.291666666664</v>
      </c>
      <c r="B748" s="40">
        <v>158.67580000000001</v>
      </c>
      <c r="C748" s="40">
        <v>160.1</v>
      </c>
      <c r="D748" s="40">
        <v>162.06</v>
      </c>
      <c r="E748" s="40">
        <v>159.78</v>
      </c>
      <c r="F748" s="40">
        <v>161.22</v>
      </c>
      <c r="G748" s="40">
        <v>50133100</v>
      </c>
      <c r="H748" s="40">
        <f>('Pivottable ẨN'!$G748-AAPL!$O$4)/AAPL!$O$8</f>
        <v>-0.79005572572846017</v>
      </c>
      <c r="I748" s="41">
        <v>45028.291666666664</v>
      </c>
      <c r="J748" s="40">
        <v>31.252400000000002</v>
      </c>
      <c r="K748" s="40">
        <v>32.020000000000003</v>
      </c>
      <c r="L748" s="40">
        <v>32.89</v>
      </c>
      <c r="M748" s="40">
        <v>31.96</v>
      </c>
      <c r="N748" s="40">
        <v>32.770000000000003</v>
      </c>
      <c r="O748" s="40">
        <f>('Pivottable ẨN'!$P748-INTC!$O$4)/INTC!$O$8</f>
        <v>-9.0095886328187935E-2</v>
      </c>
      <c r="P748" s="40">
        <v>37070800</v>
      </c>
      <c r="Q748" s="41">
        <v>45028.291666666664</v>
      </c>
      <c r="R748" s="40">
        <v>280.17099999999999</v>
      </c>
      <c r="S748" s="40">
        <v>283.49</v>
      </c>
      <c r="T748" s="40">
        <v>287.01</v>
      </c>
      <c r="U748" s="40">
        <v>281.95999999999998</v>
      </c>
      <c r="V748" s="40">
        <v>284.79000000000002</v>
      </c>
      <c r="W748" s="40">
        <v>27403400</v>
      </c>
      <c r="X748" s="40">
        <f>('Pivottable ẨN'!$W748-MSFT!$O$4)/MSFT!$O$8</f>
        <v>-9.5924433065265644E-2</v>
      </c>
      <c r="Y748" s="41">
        <v>45028.291666666664</v>
      </c>
      <c r="Z748" s="40">
        <v>26.482099999999999</v>
      </c>
      <c r="AA748" s="40">
        <v>26.495000000000001</v>
      </c>
      <c r="AB748" s="40">
        <v>27.468</v>
      </c>
      <c r="AC748" s="40">
        <v>26.448</v>
      </c>
      <c r="AD748" s="40">
        <v>27.37</v>
      </c>
      <c r="AE748" s="40">
        <f>('Pivottable ẨN'!$AF748-NVDA!$O$4)/NVDA!$O$8</f>
        <v>-2.2155632145945053E-2</v>
      </c>
      <c r="AF748" s="40">
        <v>446259000</v>
      </c>
      <c r="AG748" s="41">
        <v>45028.291666666664</v>
      </c>
      <c r="AH748" s="40">
        <v>17.5351</v>
      </c>
      <c r="AI748" s="40">
        <v>17.888000000000002</v>
      </c>
      <c r="AJ748" s="40">
        <v>18.079999999999998</v>
      </c>
      <c r="AK748" s="40">
        <v>17.858000000000001</v>
      </c>
      <c r="AL748" s="40">
        <v>18</v>
      </c>
      <c r="AM748" s="40">
        <f>('Pivottable ẨN'!$AN748-SONY!$O$4)/SONY!$O$8</f>
        <v>-0.95159343165594812</v>
      </c>
      <c r="AN748" s="40">
        <v>2099000</v>
      </c>
    </row>
    <row r="749" spans="1:40">
      <c r="A749" s="93">
        <v>44860.291666666664</v>
      </c>
      <c r="B749" s="42">
        <v>147.55099999999999</v>
      </c>
      <c r="C749" s="42">
        <v>149.35</v>
      </c>
      <c r="D749" s="42">
        <v>151.99</v>
      </c>
      <c r="E749" s="42">
        <v>148.04</v>
      </c>
      <c r="F749" s="42">
        <v>150.96</v>
      </c>
      <c r="G749" s="42">
        <v>88194300</v>
      </c>
      <c r="H749" s="42">
        <f>('Pivottable ẨN'!$G749-AAPL!$O$4)/AAPL!$O$8</f>
        <v>-7.2847120488936115E-2</v>
      </c>
      <c r="I749" s="43">
        <v>44860.291666666664</v>
      </c>
      <c r="J749" s="42">
        <v>25.888300000000001</v>
      </c>
      <c r="K749" s="42">
        <v>27.21</v>
      </c>
      <c r="L749" s="42">
        <v>27.8</v>
      </c>
      <c r="M749" s="42">
        <v>26.99</v>
      </c>
      <c r="N749" s="42">
        <v>27.19</v>
      </c>
      <c r="O749" s="42">
        <f>('Pivottable ẨN'!$P749-INTC!$O$4)/INTC!$O$8</f>
        <v>-8.8394278271379287E-2</v>
      </c>
      <c r="P749" s="42">
        <v>37111100</v>
      </c>
      <c r="Q749" s="43">
        <v>44860.291666666664</v>
      </c>
      <c r="R749" s="42">
        <v>227.3998</v>
      </c>
      <c r="S749" s="42">
        <v>231.32</v>
      </c>
      <c r="T749" s="42">
        <v>238.3</v>
      </c>
      <c r="U749" s="42">
        <v>230.06</v>
      </c>
      <c r="V749" s="42">
        <v>231.17</v>
      </c>
      <c r="W749" s="42">
        <v>82543200</v>
      </c>
      <c r="X749" s="42">
        <f>('Pivottable ẨN'!$W749-MSFT!$O$4)/MSFT!$O$8</f>
        <v>4.2408883193658662</v>
      </c>
      <c r="Y749" s="43">
        <v>44860.291666666664</v>
      </c>
      <c r="Z749" s="42">
        <v>12.8842</v>
      </c>
      <c r="AA749" s="42">
        <v>12.896000000000001</v>
      </c>
      <c r="AB749" s="42">
        <v>13.388</v>
      </c>
      <c r="AC749" s="42">
        <v>12.708</v>
      </c>
      <c r="AD749" s="42">
        <v>12.869</v>
      </c>
      <c r="AE749" s="42">
        <f>('Pivottable ẨN'!$AF749-NVDA!$O$4)/NVDA!$O$8</f>
        <v>0.44293995577841311</v>
      </c>
      <c r="AF749" s="42">
        <v>532953000</v>
      </c>
      <c r="AG749" s="43">
        <v>44860.291666666664</v>
      </c>
      <c r="AH749" s="42">
        <v>13.1554</v>
      </c>
      <c r="AI749" s="42">
        <v>13.464</v>
      </c>
      <c r="AJ749" s="42">
        <v>13.635999999999999</v>
      </c>
      <c r="AK749" s="42">
        <v>13.353999999999999</v>
      </c>
      <c r="AL749" s="42">
        <v>13.37</v>
      </c>
      <c r="AM749" s="42">
        <f>('Pivottable ẨN'!$AN749-SONY!$O$4)/SONY!$O$8</f>
        <v>-0.32690385841314329</v>
      </c>
      <c r="AN749" s="42">
        <v>3591500</v>
      </c>
    </row>
    <row r="750" spans="1:40">
      <c r="A750" s="92">
        <v>44643.291666666664</v>
      </c>
      <c r="B750" s="40">
        <v>167.68010000000001</v>
      </c>
      <c r="C750" s="40">
        <v>170.21</v>
      </c>
      <c r="D750" s="40">
        <v>172.64</v>
      </c>
      <c r="E750" s="40">
        <v>167.65</v>
      </c>
      <c r="F750" s="40">
        <v>167.99</v>
      </c>
      <c r="G750" s="40">
        <v>98062700</v>
      </c>
      <c r="H750" s="40">
        <f>('Pivottable ẨN'!$G750-AAPL!$O$4)/AAPL!$O$8</f>
        <v>0.11310869277879372</v>
      </c>
      <c r="I750" s="41">
        <v>44643.291666666664</v>
      </c>
      <c r="J750" s="40">
        <v>45.1098</v>
      </c>
      <c r="K750" s="40">
        <v>48.27</v>
      </c>
      <c r="L750" s="40">
        <v>49.58</v>
      </c>
      <c r="M750" s="40">
        <v>48.06</v>
      </c>
      <c r="N750" s="40">
        <v>48.46</v>
      </c>
      <c r="O750" s="40">
        <f>('Pivottable ẨN'!$P750-INTC!$O$4)/INTC!$O$8</f>
        <v>-8.7748258339141752E-2</v>
      </c>
      <c r="P750" s="40">
        <v>37126400</v>
      </c>
      <c r="Q750" s="41">
        <v>44643.291666666664</v>
      </c>
      <c r="R750" s="40">
        <v>293.10820000000001</v>
      </c>
      <c r="S750" s="40">
        <v>299.49</v>
      </c>
      <c r="T750" s="40">
        <v>303.23</v>
      </c>
      <c r="U750" s="40">
        <v>297.72000000000003</v>
      </c>
      <c r="V750" s="40">
        <v>300.51</v>
      </c>
      <c r="W750" s="40">
        <v>25715400</v>
      </c>
      <c r="X750" s="40">
        <f>('Pivottable ẨN'!$W750-MSFT!$O$4)/MSFT!$O$8</f>
        <v>-0.22868769891141943</v>
      </c>
      <c r="Y750" s="41">
        <v>44643.291666666664</v>
      </c>
      <c r="Z750" s="40">
        <v>25.5976</v>
      </c>
      <c r="AA750" s="40">
        <v>25.634</v>
      </c>
      <c r="AB750" s="40">
        <v>26.611999999999998</v>
      </c>
      <c r="AC750" s="40">
        <v>25.574999999999999</v>
      </c>
      <c r="AD750" s="40">
        <v>26.126000000000001</v>
      </c>
      <c r="AE750" s="40">
        <f>('Pivottable ẨN'!$AF750-NVDA!$O$4)/NVDA!$O$8</f>
        <v>0.27752721369162814</v>
      </c>
      <c r="AF750" s="40">
        <v>502120000</v>
      </c>
      <c r="AG750" s="41">
        <v>44643.291666666664</v>
      </c>
      <c r="AH750" s="40">
        <v>20.016500000000001</v>
      </c>
      <c r="AI750" s="40">
        <v>20.83</v>
      </c>
      <c r="AJ750" s="40">
        <v>21.134</v>
      </c>
      <c r="AK750" s="40">
        <v>20.827999999999999</v>
      </c>
      <c r="AL750" s="40">
        <v>21.015999999999998</v>
      </c>
      <c r="AM750" s="40">
        <f>('Pivottable ẨN'!$AN750-SONY!$O$4)/SONY!$O$8</f>
        <v>-0.95159343165594812</v>
      </c>
      <c r="AN750" s="40">
        <v>2099000</v>
      </c>
    </row>
    <row r="751" spans="1:40">
      <c r="A751" s="93">
        <v>44909.291666666664</v>
      </c>
      <c r="B751" s="42">
        <v>141.71969999999999</v>
      </c>
      <c r="C751" s="42">
        <v>143.21</v>
      </c>
      <c r="D751" s="42">
        <v>146.66</v>
      </c>
      <c r="E751" s="42">
        <v>141.16</v>
      </c>
      <c r="F751" s="42">
        <v>145.35</v>
      </c>
      <c r="G751" s="42">
        <v>82291200</v>
      </c>
      <c r="H751" s="42">
        <f>('Pivottable ẨN'!$G751-AAPL!$O$4)/AAPL!$O$8</f>
        <v>-0.18408255493633752</v>
      </c>
      <c r="I751" s="43">
        <v>44909.291666666664</v>
      </c>
      <c r="J751" s="42">
        <v>27.250499999999999</v>
      </c>
      <c r="K751" s="42">
        <v>28.26</v>
      </c>
      <c r="L751" s="42">
        <v>29.12</v>
      </c>
      <c r="M751" s="42">
        <v>28.01</v>
      </c>
      <c r="N751" s="42">
        <v>28.51</v>
      </c>
      <c r="O751" s="42">
        <f>('Pivottable ẨN'!$P751-INTC!$O$4)/INTC!$O$8</f>
        <v>-8.7127572521893945E-2</v>
      </c>
      <c r="P751" s="42">
        <v>37141100</v>
      </c>
      <c r="Q751" s="43">
        <v>44909.291666666664</v>
      </c>
      <c r="R751" s="42">
        <v>253.5735</v>
      </c>
      <c r="S751" s="42">
        <v>257.22000000000003</v>
      </c>
      <c r="T751" s="42">
        <v>262.58999999999997</v>
      </c>
      <c r="U751" s="42">
        <v>254.31</v>
      </c>
      <c r="V751" s="42">
        <v>257.13</v>
      </c>
      <c r="W751" s="42">
        <v>35410900</v>
      </c>
      <c r="X751" s="42">
        <f>('Pivottable ẨN'!$W751-MSFT!$O$4)/MSFT!$O$8</f>
        <v>0.53387524185361845</v>
      </c>
      <c r="Y751" s="43">
        <v>44909.291666666664</v>
      </c>
      <c r="Z751" s="42">
        <v>17.662400000000002</v>
      </c>
      <c r="AA751" s="42">
        <v>17.673999999999999</v>
      </c>
      <c r="AB751" s="42">
        <v>18.251999999999999</v>
      </c>
      <c r="AC751" s="42">
        <v>17.420000000000002</v>
      </c>
      <c r="AD751" s="42">
        <v>17.986999999999998</v>
      </c>
      <c r="AE751" s="42">
        <f>('Pivottable ẨN'!$AF751-NVDA!$O$4)/NVDA!$O$8</f>
        <v>0.24945860322238872</v>
      </c>
      <c r="AF751" s="42">
        <v>496888000</v>
      </c>
      <c r="AG751" s="43">
        <v>44909.291666666664</v>
      </c>
      <c r="AH751" s="42">
        <v>15.8736</v>
      </c>
      <c r="AI751" s="42">
        <v>16.245999999999999</v>
      </c>
      <c r="AJ751" s="42">
        <v>16.53</v>
      </c>
      <c r="AK751" s="42">
        <v>16.12</v>
      </c>
      <c r="AL751" s="42">
        <v>16.446000000000002</v>
      </c>
      <c r="AM751" s="42">
        <f>('Pivottable ẨN'!$AN751-SONY!$O$4)/SONY!$O$8</f>
        <v>-0.45351598297324275</v>
      </c>
      <c r="AN751" s="42">
        <v>3289000</v>
      </c>
    </row>
    <row r="752" spans="1:40">
      <c r="A752" s="92">
        <v>44538.291666666664</v>
      </c>
      <c r="B752" s="40">
        <v>172.25829999999999</v>
      </c>
      <c r="C752" s="40">
        <v>175.08</v>
      </c>
      <c r="D752" s="40">
        <v>175.96</v>
      </c>
      <c r="E752" s="40">
        <v>170.7</v>
      </c>
      <c r="F752" s="40">
        <v>172.13</v>
      </c>
      <c r="G752" s="40">
        <v>116998900</v>
      </c>
      <c r="H752" s="40">
        <f>('Pivottable ẨN'!$G752-AAPL!$O$4)/AAPL!$O$8</f>
        <v>0.46993416308810282</v>
      </c>
      <c r="I752" s="41">
        <v>44538.291666666664</v>
      </c>
      <c r="J752" s="40">
        <v>47.996400000000001</v>
      </c>
      <c r="K752" s="40">
        <v>51.75</v>
      </c>
      <c r="L752" s="40">
        <v>52.88</v>
      </c>
      <c r="M752" s="40">
        <v>51.38</v>
      </c>
      <c r="N752" s="40">
        <v>52.57</v>
      </c>
      <c r="O752" s="40">
        <f>('Pivottable ẨN'!$P752-INTC!$O$4)/INTC!$O$8</f>
        <v>-8.7030458414433395E-2</v>
      </c>
      <c r="P752" s="40">
        <v>37143400</v>
      </c>
      <c r="Q752" s="41">
        <v>44538.291666666664</v>
      </c>
      <c r="R752" s="40">
        <v>327.15570000000002</v>
      </c>
      <c r="S752" s="40">
        <v>334.97</v>
      </c>
      <c r="T752" s="40">
        <v>335.5</v>
      </c>
      <c r="U752" s="40">
        <v>330.8</v>
      </c>
      <c r="V752" s="40">
        <v>335.31</v>
      </c>
      <c r="W752" s="40">
        <v>24761000</v>
      </c>
      <c r="X752" s="40">
        <f>('Pivottable ẨN'!$W752-MSFT!$O$4)/MSFT!$O$8</f>
        <v>-0.30375242694670923</v>
      </c>
      <c r="Y752" s="41">
        <v>44538.291666666664</v>
      </c>
      <c r="Z752" s="40">
        <v>31.775400000000001</v>
      </c>
      <c r="AA752" s="40">
        <v>31.826000000000001</v>
      </c>
      <c r="AB752" s="40">
        <v>32.29</v>
      </c>
      <c r="AC752" s="40">
        <v>31.420999999999999</v>
      </c>
      <c r="AD752" s="40">
        <v>31.998999999999999</v>
      </c>
      <c r="AE752" s="40">
        <f>('Pivottable ẨN'!$AF752-NVDA!$O$4)/NVDA!$O$8</f>
        <v>0.134989959953627</v>
      </c>
      <c r="AF752" s="40">
        <v>475551000</v>
      </c>
      <c r="AG752" s="41">
        <v>44538.291666666664</v>
      </c>
      <c r="AH752" s="40">
        <v>24.2043</v>
      </c>
      <c r="AI752" s="40">
        <v>25.187999999999999</v>
      </c>
      <c r="AJ752" s="40">
        <v>25.2</v>
      </c>
      <c r="AK752" s="40">
        <v>24.867999999999999</v>
      </c>
      <c r="AL752" s="40">
        <v>25.052</v>
      </c>
      <c r="AM752" s="40">
        <f>('Pivottable ẨN'!$AN752-SONY!$O$4)/SONY!$O$8</f>
        <v>-1.0949476553314326</v>
      </c>
      <c r="AN752" s="40">
        <v>1756500</v>
      </c>
    </row>
    <row r="753" spans="1:40">
      <c r="A753" s="93">
        <v>44603.291666666664</v>
      </c>
      <c r="B753" s="42">
        <v>166.1335</v>
      </c>
      <c r="C753" s="42">
        <v>168.64</v>
      </c>
      <c r="D753" s="42">
        <v>173.08</v>
      </c>
      <c r="E753" s="42">
        <v>168.04</v>
      </c>
      <c r="F753" s="42">
        <v>172.33</v>
      </c>
      <c r="G753" s="42">
        <v>98670700</v>
      </c>
      <c r="H753" s="42">
        <f>('Pivottable ẨN'!$G753-AAPL!$O$4)/AAPL!$O$8</f>
        <v>0.12456557884611769</v>
      </c>
      <c r="I753" s="43">
        <v>44603.291666666664</v>
      </c>
      <c r="J753" s="42">
        <v>44.511699999999998</v>
      </c>
      <c r="K753" s="42">
        <v>47.63</v>
      </c>
      <c r="L753" s="42">
        <v>49.11</v>
      </c>
      <c r="M753" s="42">
        <v>47.5</v>
      </c>
      <c r="N753" s="42">
        <v>48.95</v>
      </c>
      <c r="O753" s="42">
        <f>('Pivottable ẨN'!$P753-INTC!$O$4)/INTC!$O$8</f>
        <v>-8.4294373995545055E-2</v>
      </c>
      <c r="P753" s="42">
        <v>37208200</v>
      </c>
      <c r="Q753" s="43">
        <v>44603.291666666664</v>
      </c>
      <c r="R753" s="42">
        <v>288.15719999999999</v>
      </c>
      <c r="S753" s="42">
        <v>295.04000000000002</v>
      </c>
      <c r="T753" s="42">
        <v>304.29000000000002</v>
      </c>
      <c r="U753" s="42">
        <v>294.22000000000003</v>
      </c>
      <c r="V753" s="42">
        <v>303.19</v>
      </c>
      <c r="W753" s="42">
        <v>39175600</v>
      </c>
      <c r="X753" s="42">
        <f>('Pivottable ẨN'!$W753-MSFT!$O$4)/MSFT!$O$8</f>
        <v>0.82997350425350891</v>
      </c>
      <c r="Y753" s="43">
        <v>44603.291666666664</v>
      </c>
      <c r="Z753" s="42">
        <v>23.910900000000002</v>
      </c>
      <c r="AA753" s="42">
        <v>23.949000000000002</v>
      </c>
      <c r="AB753" s="42">
        <v>26.152000000000001</v>
      </c>
      <c r="AC753" s="42">
        <v>23.773</v>
      </c>
      <c r="AD753" s="42">
        <v>25.916</v>
      </c>
      <c r="AE753" s="42">
        <f>('Pivottable ẨN'!$AF753-NVDA!$O$4)/NVDA!$O$8</f>
        <v>0.83198956637068622</v>
      </c>
      <c r="AF753" s="42">
        <v>605472000</v>
      </c>
      <c r="AG753" s="43">
        <v>44603.291666666664</v>
      </c>
      <c r="AH753" s="42">
        <v>20.716100000000001</v>
      </c>
      <c r="AI753" s="42">
        <v>21.558</v>
      </c>
      <c r="AJ753" s="42">
        <v>22.117999999999999</v>
      </c>
      <c r="AK753" s="42">
        <v>21.468</v>
      </c>
      <c r="AL753" s="42">
        <v>21.98</v>
      </c>
      <c r="AM753" s="42">
        <f>('Pivottable ẨN'!$AN753-SONY!$O$4)/SONY!$O$8</f>
        <v>-0.23817073310160253</v>
      </c>
      <c r="AN753" s="42">
        <v>3803500</v>
      </c>
    </row>
    <row r="754" spans="1:40">
      <c r="A754" s="92">
        <v>45314.291666666664</v>
      </c>
      <c r="B754" s="40">
        <v>194.2285</v>
      </c>
      <c r="C754" s="40">
        <v>195.18</v>
      </c>
      <c r="D754" s="40">
        <v>195.75</v>
      </c>
      <c r="E754" s="40">
        <v>193.83</v>
      </c>
      <c r="F754" s="40">
        <v>195.02</v>
      </c>
      <c r="G754" s="40">
        <v>42355600</v>
      </c>
      <c r="H754" s="40">
        <f>('Pivottable ẨN'!$G754-AAPL!$O$4)/AAPL!$O$8</f>
        <v>-0.93661153393341423</v>
      </c>
      <c r="I754" s="41">
        <v>45314.291666666664</v>
      </c>
      <c r="J754" s="40">
        <v>48.243899999999996</v>
      </c>
      <c r="K754" s="40">
        <v>48.89</v>
      </c>
      <c r="L754" s="40">
        <v>48.94</v>
      </c>
      <c r="M754" s="40">
        <v>47.32</v>
      </c>
      <c r="N754" s="40">
        <v>48.12</v>
      </c>
      <c r="O754" s="40">
        <f>('Pivottable ẨN'!$P754-INTC!$O$4)/INTC!$O$8</f>
        <v>-8.362301994831782E-2</v>
      </c>
      <c r="P754" s="40">
        <v>37224100</v>
      </c>
      <c r="Q754" s="41">
        <v>45314.291666666664</v>
      </c>
      <c r="R754" s="40">
        <v>396.73180000000002</v>
      </c>
      <c r="S754" s="40">
        <v>398.9</v>
      </c>
      <c r="T754" s="40">
        <v>399.38</v>
      </c>
      <c r="U754" s="40">
        <v>393.93</v>
      </c>
      <c r="V754" s="40">
        <v>395.75</v>
      </c>
      <c r="W754" s="40">
        <v>20525900</v>
      </c>
      <c r="X754" s="40">
        <f>('Pivottable ẨN'!$W754-MSFT!$O$4)/MSFT!$O$8</f>
        <v>-0.63684822504211547</v>
      </c>
      <c r="Y754" s="41">
        <v>45314.291666666664</v>
      </c>
      <c r="Z754" s="40">
        <v>59.860199999999999</v>
      </c>
      <c r="AA754" s="40">
        <v>59.872999999999998</v>
      </c>
      <c r="AB754" s="40">
        <v>59.91</v>
      </c>
      <c r="AC754" s="40">
        <v>58.585000000000001</v>
      </c>
      <c r="AD754" s="40">
        <v>59.57</v>
      </c>
      <c r="AE754" s="40">
        <f>('Pivottable ẨN'!$AF754-NVDA!$O$4)/NVDA!$O$8</f>
        <v>-0.83548546589767314</v>
      </c>
      <c r="AF754" s="40">
        <v>294654000</v>
      </c>
      <c r="AG754" s="41">
        <v>45314.291666666664</v>
      </c>
      <c r="AH754" s="40">
        <v>19.6846</v>
      </c>
      <c r="AI754" s="40">
        <v>19.75</v>
      </c>
      <c r="AJ754" s="40">
        <v>19.8</v>
      </c>
      <c r="AK754" s="40">
        <v>19.646000000000001</v>
      </c>
      <c r="AL754" s="40">
        <v>19.776</v>
      </c>
      <c r="AM754" s="40">
        <f>('Pivottable ẨN'!$AN754-SONY!$O$4)/SONY!$O$8</f>
        <v>-0.69606714390738367</v>
      </c>
      <c r="AN754" s="40">
        <v>2709500</v>
      </c>
    </row>
    <row r="755" spans="1:40">
      <c r="A755" s="93">
        <v>44532.291666666664</v>
      </c>
      <c r="B755" s="42">
        <v>161.1207</v>
      </c>
      <c r="C755" s="42">
        <v>163.76</v>
      </c>
      <c r="D755" s="42">
        <v>164.2</v>
      </c>
      <c r="E755" s="42">
        <v>157.80000000000001</v>
      </c>
      <c r="F755" s="42">
        <v>158.74</v>
      </c>
      <c r="G755" s="42">
        <v>136739200</v>
      </c>
      <c r="H755" s="42">
        <f>('Pivottable ẨN'!$G755-AAPL!$O$4)/AAPL!$O$8</f>
        <v>0.84191174209270003</v>
      </c>
      <c r="I755" s="43">
        <v>44532.291666666664</v>
      </c>
      <c r="J755" s="42">
        <v>45.909599999999998</v>
      </c>
      <c r="K755" s="42">
        <v>49.5</v>
      </c>
      <c r="L755" s="42">
        <v>49.79</v>
      </c>
      <c r="M755" s="42">
        <v>48.33</v>
      </c>
      <c r="N755" s="42">
        <v>48.61</v>
      </c>
      <c r="O755" s="42">
        <f>('Pivottable ẨN'!$P755-INTC!$O$4)/INTC!$O$8</f>
        <v>-8.2917887081104313E-2</v>
      </c>
      <c r="P755" s="42">
        <v>37240800</v>
      </c>
      <c r="Q755" s="43">
        <v>44532.291666666664</v>
      </c>
      <c r="R755" s="42">
        <v>321.80360000000002</v>
      </c>
      <c r="S755" s="42">
        <v>329.49</v>
      </c>
      <c r="T755" s="42">
        <v>333.49</v>
      </c>
      <c r="U755" s="42">
        <v>327.8</v>
      </c>
      <c r="V755" s="42">
        <v>330.3</v>
      </c>
      <c r="W755" s="42">
        <v>30766000</v>
      </c>
      <c r="X755" s="42">
        <f>('Pivottable ẨN'!$W755-MSFT!$O$4)/MSFT!$O$8</f>
        <v>0.16854817222755228</v>
      </c>
      <c r="Y755" s="43">
        <v>44532.291666666664</v>
      </c>
      <c r="Z755" s="42">
        <v>32.0749</v>
      </c>
      <c r="AA755" s="42">
        <v>32.125999999999998</v>
      </c>
      <c r="AB755" s="42">
        <v>32.478000000000002</v>
      </c>
      <c r="AC755" s="42">
        <v>31.024999999999999</v>
      </c>
      <c r="AD755" s="42">
        <v>31.213999999999999</v>
      </c>
      <c r="AE755" s="42">
        <f>('Pivottable ẨN'!$AF755-NVDA!$O$4)/NVDA!$O$8</f>
        <v>0.12071423891795305</v>
      </c>
      <c r="AF755" s="42">
        <v>472890000</v>
      </c>
      <c r="AG755" s="43">
        <v>44532.291666666664</v>
      </c>
      <c r="AH755" s="42">
        <v>23.093399999999999</v>
      </c>
      <c r="AI755" s="42">
        <v>24.032</v>
      </c>
      <c r="AJ755" s="42">
        <v>24.207999999999998</v>
      </c>
      <c r="AK755" s="42">
        <v>23.6</v>
      </c>
      <c r="AL755" s="42">
        <v>23.783999999999999</v>
      </c>
      <c r="AM755" s="42">
        <f>('Pivottable ẨN'!$AN755-SONY!$O$4)/SONY!$O$8</f>
        <v>-0.49767326939007084</v>
      </c>
      <c r="AN755" s="42">
        <v>3183500</v>
      </c>
    </row>
    <row r="756" spans="1:40">
      <c r="A756" s="92">
        <v>45251.291666666664</v>
      </c>
      <c r="B756" s="40">
        <v>189.7106</v>
      </c>
      <c r="C756" s="40">
        <v>190.64</v>
      </c>
      <c r="D756" s="40">
        <v>191.52</v>
      </c>
      <c r="E756" s="40">
        <v>189.74</v>
      </c>
      <c r="F756" s="40">
        <v>191.41</v>
      </c>
      <c r="G756" s="40">
        <v>38134500</v>
      </c>
      <c r="H756" s="40">
        <f>('Pivottable ẨN'!$G756-AAPL!$O$4)/AAPL!$O$8</f>
        <v>-1.0161520960695676</v>
      </c>
      <c r="I756" s="41">
        <v>45251.291666666664</v>
      </c>
      <c r="J756" s="40">
        <v>43.063299999999998</v>
      </c>
      <c r="K756" s="40">
        <v>43.64</v>
      </c>
      <c r="L756" s="40">
        <v>44.66</v>
      </c>
      <c r="M756" s="40">
        <v>43.3</v>
      </c>
      <c r="N756" s="40">
        <v>44.5</v>
      </c>
      <c r="O756" s="40">
        <f>('Pivottable ẨN'!$P756-INTC!$O$4)/INTC!$O$8</f>
        <v>-8.2440761248798164E-2</v>
      </c>
      <c r="P756" s="40">
        <v>37252100</v>
      </c>
      <c r="Q756" s="41">
        <v>45251.291666666664</v>
      </c>
      <c r="R756" s="40">
        <v>371.0421</v>
      </c>
      <c r="S756" s="40">
        <v>373.07</v>
      </c>
      <c r="T756" s="40">
        <v>376.22</v>
      </c>
      <c r="U756" s="40">
        <v>371.12</v>
      </c>
      <c r="V756" s="40">
        <v>375.67</v>
      </c>
      <c r="W756" s="40">
        <v>28423100</v>
      </c>
      <c r="X756" s="40">
        <f>('Pivottable ẨN'!$W756-MSFT!$O$4)/MSFT!$O$8</f>
        <v>-1.5723780113060078E-2</v>
      </c>
      <c r="Y756" s="41">
        <v>45251.291666666664</v>
      </c>
      <c r="Z756" s="40">
        <v>49.928899999999999</v>
      </c>
      <c r="AA756" s="40">
        <v>49.944000000000003</v>
      </c>
      <c r="AB756" s="40">
        <v>50.517000000000003</v>
      </c>
      <c r="AC756" s="40">
        <v>49.222000000000001</v>
      </c>
      <c r="AD756" s="40">
        <v>50.125999999999998</v>
      </c>
      <c r="AE756" s="40">
        <f>('Pivottable ẨN'!$AF756-NVDA!$O$4)/NVDA!$O$8</f>
        <v>0.6188730619955839</v>
      </c>
      <c r="AF756" s="40">
        <v>565747000</v>
      </c>
      <c r="AG756" s="41">
        <v>45251.291666666664</v>
      </c>
      <c r="AH756" s="40">
        <v>17.300599999999999</v>
      </c>
      <c r="AI756" s="40">
        <v>17.358000000000001</v>
      </c>
      <c r="AJ756" s="40">
        <v>17.495999999999999</v>
      </c>
      <c r="AK756" s="40">
        <v>17.341999999999999</v>
      </c>
      <c r="AL756" s="40">
        <v>17.474</v>
      </c>
      <c r="AM756" s="40">
        <f>('Pivottable ẨN'!$AN756-SONY!$O$4)/SONY!$O$8</f>
        <v>-0.69795063005786451</v>
      </c>
      <c r="AN756" s="40">
        <v>2705000</v>
      </c>
    </row>
    <row r="757" spans="1:40">
      <c r="A757" s="93">
        <v>44225.291666666664</v>
      </c>
      <c r="B757" s="42">
        <v>129.0378</v>
      </c>
      <c r="C757" s="42">
        <v>131.96</v>
      </c>
      <c r="D757" s="42">
        <v>136.74</v>
      </c>
      <c r="E757" s="42">
        <v>130.21</v>
      </c>
      <c r="F757" s="42">
        <v>135.83000000000001</v>
      </c>
      <c r="G757" s="42">
        <v>177523800</v>
      </c>
      <c r="H757" s="42">
        <f>('Pivottable ẨN'!$G757-AAPL!$O$4)/AAPL!$O$8</f>
        <v>1.6104389057462867</v>
      </c>
      <c r="I757" s="43">
        <v>44225.291666666664</v>
      </c>
      <c r="J757" s="42">
        <v>50.182400000000001</v>
      </c>
      <c r="K757" s="42">
        <v>55.51</v>
      </c>
      <c r="L757" s="42">
        <v>57.16</v>
      </c>
      <c r="M757" s="42">
        <v>55.36</v>
      </c>
      <c r="N757" s="42">
        <v>55.98</v>
      </c>
      <c r="O757" s="42">
        <f>('Pivottable ẨN'!$P757-INTC!$O$4)/INTC!$O$8</f>
        <v>-8.22676447963685E-2</v>
      </c>
      <c r="P757" s="42">
        <v>37256200</v>
      </c>
      <c r="Q757" s="43">
        <v>44225.291666666664</v>
      </c>
      <c r="R757" s="42">
        <v>224.66560000000001</v>
      </c>
      <c r="S757" s="42">
        <v>231.96</v>
      </c>
      <c r="T757" s="42">
        <v>238.02</v>
      </c>
      <c r="U757" s="42">
        <v>231.35</v>
      </c>
      <c r="V757" s="42">
        <v>235.99</v>
      </c>
      <c r="W757" s="42">
        <v>42503100</v>
      </c>
      <c r="X757" s="42">
        <f>('Pivottable ẨN'!$W757-MSFT!$O$4)/MSFT!$O$8</f>
        <v>1.0916854515894547</v>
      </c>
      <c r="Y757" s="43">
        <v>44225.291666666664</v>
      </c>
      <c r="Z757" s="42">
        <v>12.957800000000001</v>
      </c>
      <c r="AA757" s="42">
        <v>12.989699999999999</v>
      </c>
      <c r="AB757" s="42">
        <v>13.3348</v>
      </c>
      <c r="AC757" s="42">
        <v>12.9115</v>
      </c>
      <c r="AD757" s="42">
        <v>13.074999999999999</v>
      </c>
      <c r="AE757" s="42">
        <f>('Pivottable ẨN'!$AF757-NVDA!$O$4)/NVDA!$O$8</f>
        <v>-0.95942297336334004</v>
      </c>
      <c r="AF757" s="42">
        <v>271552000</v>
      </c>
      <c r="AG757" s="43">
        <v>44225.291666666664</v>
      </c>
      <c r="AH757" s="42">
        <v>18.3048</v>
      </c>
      <c r="AI757" s="42">
        <v>19.141999999999999</v>
      </c>
      <c r="AJ757" s="42">
        <v>19.417999999999999</v>
      </c>
      <c r="AK757" s="42">
        <v>19.018000000000001</v>
      </c>
      <c r="AL757" s="42">
        <v>19.399999999999999</v>
      </c>
      <c r="AM757" s="42">
        <f>('Pivottable ẨN'!$AN757-SONY!$O$4)/SONY!$O$8</f>
        <v>-3.2033637743424083E-2</v>
      </c>
      <c r="AN757" s="42">
        <v>4296000</v>
      </c>
    </row>
    <row r="758" spans="1:40">
      <c r="A758" s="92">
        <v>44811.291666666664</v>
      </c>
      <c r="B758" s="40">
        <v>154.0814</v>
      </c>
      <c r="C758" s="40">
        <v>155.96</v>
      </c>
      <c r="D758" s="40">
        <v>156.66999999999999</v>
      </c>
      <c r="E758" s="40">
        <v>153.61000000000001</v>
      </c>
      <c r="F758" s="40">
        <v>154.82</v>
      </c>
      <c r="G758" s="40">
        <v>87449600</v>
      </c>
      <c r="H758" s="40">
        <f>('Pivottable ẨN'!$G758-AAPL!$O$4)/AAPL!$O$8</f>
        <v>-8.68799215651469E-2</v>
      </c>
      <c r="I758" s="41">
        <v>44811.291666666664</v>
      </c>
      <c r="J758" s="40">
        <v>29.161300000000001</v>
      </c>
      <c r="K758" s="40">
        <v>30.65</v>
      </c>
      <c r="L758" s="40">
        <v>30.79</v>
      </c>
      <c r="M758" s="40">
        <v>30.05</v>
      </c>
      <c r="N758" s="40">
        <v>30.42</v>
      </c>
      <c r="O758" s="40">
        <f>('Pivottable ẨN'!$P758-INTC!$O$4)/INTC!$O$8</f>
        <v>-7.9172660415125981E-2</v>
      </c>
      <c r="P758" s="40">
        <v>37329500</v>
      </c>
      <c r="Q758" s="41">
        <v>44811.291666666664</v>
      </c>
      <c r="R758" s="40">
        <v>253.71610000000001</v>
      </c>
      <c r="S758" s="40">
        <v>258.08999999999997</v>
      </c>
      <c r="T758" s="40">
        <v>258.83</v>
      </c>
      <c r="U758" s="40">
        <v>253.22</v>
      </c>
      <c r="V758" s="40">
        <v>254.7</v>
      </c>
      <c r="W758" s="40">
        <v>24126700</v>
      </c>
      <c r="X758" s="40">
        <f>('Pivottable ẨN'!$W758-MSFT!$O$4)/MSFT!$O$8</f>
        <v>-0.35364089823001216</v>
      </c>
      <c r="Y758" s="41">
        <v>44811.291666666664</v>
      </c>
      <c r="Z758" s="40">
        <v>13.701499999999999</v>
      </c>
      <c r="AA758" s="40">
        <v>13.714</v>
      </c>
      <c r="AB758" s="40">
        <v>13.837999999999999</v>
      </c>
      <c r="AC758" s="40">
        <v>13.346</v>
      </c>
      <c r="AD758" s="40">
        <v>13.563000000000001</v>
      </c>
      <c r="AE758" s="40">
        <f>('Pivottable ẨN'!$AF758-NVDA!$O$4)/NVDA!$O$8</f>
        <v>0.33405606470737276</v>
      </c>
      <c r="AF758" s="40">
        <v>512657000</v>
      </c>
      <c r="AG758" s="41">
        <v>44811.291666666664</v>
      </c>
      <c r="AH758" s="40">
        <v>14.5024</v>
      </c>
      <c r="AI758" s="40">
        <v>14.9</v>
      </c>
      <c r="AJ758" s="40">
        <v>14.946</v>
      </c>
      <c r="AK758" s="40">
        <v>14.61</v>
      </c>
      <c r="AL758" s="40">
        <v>14.69</v>
      </c>
      <c r="AM758" s="40">
        <f>('Pivottable ẨN'!$AN758-SONY!$O$4)/SONY!$O$8</f>
        <v>-6.426217854054031E-2</v>
      </c>
      <c r="AN758" s="40">
        <v>4219000</v>
      </c>
    </row>
    <row r="759" spans="1:40">
      <c r="A759" s="93">
        <v>44812.291666666664</v>
      </c>
      <c r="B759" s="42">
        <v>152.59950000000001</v>
      </c>
      <c r="C759" s="42">
        <v>154.46</v>
      </c>
      <c r="D759" s="42">
        <v>156.36000000000001</v>
      </c>
      <c r="E759" s="42">
        <v>152.68</v>
      </c>
      <c r="F759" s="42">
        <v>154.63999999999999</v>
      </c>
      <c r="G759" s="42">
        <v>84923800</v>
      </c>
      <c r="H759" s="42">
        <f>('Pivottable ẨN'!$G759-AAPL!$O$4)/AAPL!$O$8</f>
        <v>-0.13447499200732921</v>
      </c>
      <c r="I759" s="43">
        <v>44812.291666666664</v>
      </c>
      <c r="J759" s="42">
        <v>29.256399999999999</v>
      </c>
      <c r="K759" s="42">
        <v>30.75</v>
      </c>
      <c r="L759" s="42">
        <v>30.85</v>
      </c>
      <c r="M759" s="42">
        <v>29.91</v>
      </c>
      <c r="N759" s="42">
        <v>30.37</v>
      </c>
      <c r="O759" s="42">
        <f>('Pivottable ẨN'!$P759-INTC!$O$4)/INTC!$O$8</f>
        <v>-7.7905954665640625E-2</v>
      </c>
      <c r="P759" s="42">
        <v>37359500</v>
      </c>
      <c r="Q759" s="43">
        <v>44812.291666666664</v>
      </c>
      <c r="R759" s="42">
        <v>254.1388</v>
      </c>
      <c r="S759" s="42">
        <v>258.52</v>
      </c>
      <c r="T759" s="42">
        <v>260.43</v>
      </c>
      <c r="U759" s="42">
        <v>254.79</v>
      </c>
      <c r="V759" s="42">
        <v>257.51</v>
      </c>
      <c r="W759" s="42">
        <v>20319900</v>
      </c>
      <c r="X759" s="42">
        <f>('Pivottable ẨN'!$W759-MSFT!$O$4)/MSFT!$O$8</f>
        <v>-0.6530503771536722</v>
      </c>
      <c r="Y759" s="43">
        <v>44812.291666666664</v>
      </c>
      <c r="Z759" s="42">
        <v>13.9772</v>
      </c>
      <c r="AA759" s="42">
        <v>13.99</v>
      </c>
      <c r="AB759" s="42">
        <v>14.007999999999999</v>
      </c>
      <c r="AC759" s="42">
        <v>13.369</v>
      </c>
      <c r="AD759" s="42">
        <v>13.459</v>
      </c>
      <c r="AE759" s="42">
        <f>('Pivottable ẨN'!$AF759-NVDA!$O$4)/NVDA!$O$8</f>
        <v>0.93607196539853676</v>
      </c>
      <c r="AF759" s="42">
        <v>624873000</v>
      </c>
      <c r="AG759" s="43">
        <v>44812.291666666664</v>
      </c>
      <c r="AH759" s="42">
        <v>14.4421</v>
      </c>
      <c r="AI759" s="42">
        <v>14.837999999999999</v>
      </c>
      <c r="AJ759" s="42">
        <v>14.981999999999999</v>
      </c>
      <c r="AK759" s="42">
        <v>14.718</v>
      </c>
      <c r="AL759" s="42">
        <v>14.914</v>
      </c>
      <c r="AM759" s="42">
        <f>('Pivottable ẨN'!$AN759-SONY!$O$4)/SONY!$O$8</f>
        <v>0.1014846027017717</v>
      </c>
      <c r="AN759" s="42">
        <v>4615000</v>
      </c>
    </row>
    <row r="760" spans="1:40">
      <c r="A760" s="92">
        <v>44195.291666666664</v>
      </c>
      <c r="B760" s="40">
        <v>130.75880000000001</v>
      </c>
      <c r="C760" s="40">
        <v>133.72</v>
      </c>
      <c r="D760" s="40">
        <v>135.99</v>
      </c>
      <c r="E760" s="40">
        <v>133.4</v>
      </c>
      <c r="F760" s="40">
        <v>135.58000000000001</v>
      </c>
      <c r="G760" s="40">
        <v>96452100</v>
      </c>
      <c r="H760" s="40">
        <f>('Pivottable ẨN'!$G760-AAPL!$O$4)/AAPL!$O$8</f>
        <v>8.2759250837951673E-2</v>
      </c>
      <c r="I760" s="41">
        <v>44195.291666666664</v>
      </c>
      <c r="J760" s="40">
        <v>44.071199999999997</v>
      </c>
      <c r="K760" s="40">
        <v>48.75</v>
      </c>
      <c r="L760" s="40">
        <v>49.19</v>
      </c>
      <c r="M760" s="40">
        <v>48.56</v>
      </c>
      <c r="N760" s="40">
        <v>49.11</v>
      </c>
      <c r="O760" s="40">
        <f>('Pivottable ẨN'!$P760-INTC!$O$4)/INTC!$O$8</f>
        <v>-7.6812365368584948E-2</v>
      </c>
      <c r="P760" s="40">
        <v>37385400</v>
      </c>
      <c r="Q760" s="41">
        <v>44195.291666666664</v>
      </c>
      <c r="R760" s="40">
        <v>214.7088</v>
      </c>
      <c r="S760" s="40">
        <v>221.68</v>
      </c>
      <c r="T760" s="40">
        <v>225.63</v>
      </c>
      <c r="U760" s="40">
        <v>221.47</v>
      </c>
      <c r="V760" s="40">
        <v>225.23</v>
      </c>
      <c r="W760" s="40">
        <v>20272300</v>
      </c>
      <c r="X760" s="40">
        <f>('Pivottable ẨN'!$W760-MSFT!$O$4)/MSFT!$O$8</f>
        <v>-0.65679417540857554</v>
      </c>
      <c r="Y760" s="41">
        <v>44195.291666666664</v>
      </c>
      <c r="Z760" s="40">
        <v>13.1134</v>
      </c>
      <c r="AA760" s="40">
        <v>13.145799999999999</v>
      </c>
      <c r="AB760" s="40">
        <v>13.213699999999999</v>
      </c>
      <c r="AC760" s="40">
        <v>12.896800000000001</v>
      </c>
      <c r="AD760" s="40">
        <v>12.9902</v>
      </c>
      <c r="AE760" s="40">
        <f>('Pivottable ẨN'!$AF760-NVDA!$O$4)/NVDA!$O$8</f>
        <v>-1.2070404781068826</v>
      </c>
      <c r="AF760" s="40">
        <v>225396000</v>
      </c>
      <c r="AG760" s="41">
        <v>44195.291666666664</v>
      </c>
      <c r="AH760" s="40">
        <v>19.2745</v>
      </c>
      <c r="AI760" s="40">
        <v>20.155999999999999</v>
      </c>
      <c r="AJ760" s="40">
        <v>20.190000000000001</v>
      </c>
      <c r="AK760" s="40">
        <v>19.931999999999999</v>
      </c>
      <c r="AL760" s="40">
        <v>19.96</v>
      </c>
      <c r="AM760" s="40">
        <f>('Pivottable ẨN'!$AN760-SONY!$O$4)/SONY!$O$8</f>
        <v>-0.54057489837324502</v>
      </c>
      <c r="AN760" s="40">
        <v>3081000</v>
      </c>
    </row>
    <row r="761" spans="1:40">
      <c r="A761" s="93">
        <v>45013.291666666664</v>
      </c>
      <c r="B761" s="42">
        <v>156.24760000000001</v>
      </c>
      <c r="C761" s="42">
        <v>157.65</v>
      </c>
      <c r="D761" s="42">
        <v>158.49</v>
      </c>
      <c r="E761" s="42">
        <v>155.97999999999999</v>
      </c>
      <c r="F761" s="42">
        <v>157.97</v>
      </c>
      <c r="G761" s="42">
        <v>45992200</v>
      </c>
      <c r="H761" s="42">
        <f>('Pivottable ẨN'!$G761-AAPL!$O$4)/AAPL!$O$8</f>
        <v>-0.86808503414323279</v>
      </c>
      <c r="I761" s="43">
        <v>45013.291666666664</v>
      </c>
      <c r="J761" s="42">
        <v>28.587800000000001</v>
      </c>
      <c r="K761" s="42">
        <v>29.29</v>
      </c>
      <c r="L761" s="42">
        <v>29.33</v>
      </c>
      <c r="M761" s="42">
        <v>28.63</v>
      </c>
      <c r="N761" s="42">
        <v>29.08</v>
      </c>
      <c r="O761" s="42">
        <f>('Pivottable ẨN'!$P761-INTC!$O$4)/INTC!$O$8</f>
        <v>-7.5862336056470941E-2</v>
      </c>
      <c r="P761" s="42">
        <v>37407900</v>
      </c>
      <c r="Q761" s="43">
        <v>45013.291666666664</v>
      </c>
      <c r="R761" s="42">
        <v>272.0077</v>
      </c>
      <c r="S761" s="42">
        <v>275.23</v>
      </c>
      <c r="T761" s="42">
        <v>276.14</v>
      </c>
      <c r="U761" s="42">
        <v>272.05</v>
      </c>
      <c r="V761" s="42">
        <v>275.79000000000002</v>
      </c>
      <c r="W761" s="42">
        <v>21878600</v>
      </c>
      <c r="X761" s="42">
        <f>('Pivottable ẨN'!$W761-MSFT!$O$4)/MSFT!$O$8</f>
        <v>-0.5304567145503547</v>
      </c>
      <c r="Y761" s="43">
        <v>45013.291666666664</v>
      </c>
      <c r="Z761" s="42">
        <v>26.397099999999998</v>
      </c>
      <c r="AA761" s="42">
        <v>26.41</v>
      </c>
      <c r="AB761" s="42">
        <v>26.513000000000002</v>
      </c>
      <c r="AC761" s="42">
        <v>25.85</v>
      </c>
      <c r="AD761" s="42">
        <v>26.446999999999999</v>
      </c>
      <c r="AE761" s="42">
        <f>('Pivottable ẨN'!$AF761-NVDA!$O$4)/NVDA!$O$8</f>
        <v>-0.5058187775691636</v>
      </c>
      <c r="AF761" s="42">
        <v>356104000</v>
      </c>
      <c r="AG761" s="43">
        <v>45013.291666666664</v>
      </c>
      <c r="AH761" s="42">
        <v>16.770600000000002</v>
      </c>
      <c r="AI761" s="42">
        <v>17.164000000000001</v>
      </c>
      <c r="AJ761" s="42">
        <v>17.334</v>
      </c>
      <c r="AK761" s="42">
        <v>17.148</v>
      </c>
      <c r="AL761" s="42">
        <v>17.222000000000001</v>
      </c>
      <c r="AM761" s="42">
        <f>('Pivottable ẨN'!$AN761-SONY!$O$4)/SONY!$O$8</f>
        <v>-0.45707367903526208</v>
      </c>
      <c r="AN761" s="42">
        <v>3280500</v>
      </c>
    </row>
    <row r="762" spans="1:40">
      <c r="A762" s="92">
        <v>45007.291666666664</v>
      </c>
      <c r="B762" s="40">
        <v>156.42599999999999</v>
      </c>
      <c r="C762" s="40">
        <v>157.83000000000001</v>
      </c>
      <c r="D762" s="40">
        <v>162.13999999999999</v>
      </c>
      <c r="E762" s="40">
        <v>157.81</v>
      </c>
      <c r="F762" s="40">
        <v>159.30000000000001</v>
      </c>
      <c r="G762" s="40">
        <v>75701800</v>
      </c>
      <c r="H762" s="40">
        <f>('Pivottable ẨN'!$G762-AAPL!$O$4)/AAPL!$O$8</f>
        <v>-0.30825032640348304</v>
      </c>
      <c r="I762" s="41">
        <v>45007.291666666664</v>
      </c>
      <c r="J762" s="40">
        <v>27.4557</v>
      </c>
      <c r="K762" s="40">
        <v>28.13</v>
      </c>
      <c r="L762" s="40">
        <v>29.12</v>
      </c>
      <c r="M762" s="40">
        <v>28.1</v>
      </c>
      <c r="N762" s="40">
        <v>28.48</v>
      </c>
      <c r="O762" s="40">
        <f>('Pivottable ẨN'!$P762-INTC!$O$4)/INTC!$O$8</f>
        <v>-7.5541437266601327E-2</v>
      </c>
      <c r="P762" s="40">
        <v>37415500</v>
      </c>
      <c r="Q762" s="41">
        <v>45007.291666666664</v>
      </c>
      <c r="R762" s="40">
        <v>269.10210000000001</v>
      </c>
      <c r="S762" s="40">
        <v>272.29000000000002</v>
      </c>
      <c r="T762" s="40">
        <v>281.04000000000002</v>
      </c>
      <c r="U762" s="40">
        <v>272.18</v>
      </c>
      <c r="V762" s="40">
        <v>273.39999999999998</v>
      </c>
      <c r="W762" s="40">
        <v>34873300</v>
      </c>
      <c r="X762" s="40">
        <f>('Pivottable ẨN'!$W762-MSFT!$O$4)/MSFT!$O$8</f>
        <v>0.49159234391588608</v>
      </c>
      <c r="Y762" s="41">
        <v>45007.291666666664</v>
      </c>
      <c r="Z762" s="40">
        <v>26.455100000000002</v>
      </c>
      <c r="AA762" s="40">
        <v>26.468</v>
      </c>
      <c r="AB762" s="40">
        <v>27.588999999999999</v>
      </c>
      <c r="AC762" s="40">
        <v>26.236999999999998</v>
      </c>
      <c r="AD762" s="40">
        <v>26.425000000000001</v>
      </c>
      <c r="AE762" s="40">
        <f>('Pivottable ẨN'!$AF762-NVDA!$O$4)/NVDA!$O$8</f>
        <v>1.8610807487179555</v>
      </c>
      <c r="AF762" s="40">
        <v>797295000</v>
      </c>
      <c r="AG762" s="41">
        <v>45007.291666666664</v>
      </c>
      <c r="AH762" s="40">
        <v>17.087199999999999</v>
      </c>
      <c r="AI762" s="40">
        <v>17.488</v>
      </c>
      <c r="AJ762" s="40">
        <v>17.814</v>
      </c>
      <c r="AK762" s="40">
        <v>17.486000000000001</v>
      </c>
      <c r="AL762" s="40">
        <v>17.782</v>
      </c>
      <c r="AM762" s="40">
        <f>('Pivottable ẨN'!$AN762-SONY!$O$4)/SONY!$O$8</f>
        <v>-0.18543312088813962</v>
      </c>
      <c r="AN762" s="40">
        <v>3929500</v>
      </c>
    </row>
    <row r="763" spans="1:40">
      <c r="A763" s="93">
        <v>44053.291666666664</v>
      </c>
      <c r="B763" s="42">
        <v>110.04130000000001</v>
      </c>
      <c r="C763" s="42">
        <v>112.72750000000001</v>
      </c>
      <c r="D763" s="42">
        <v>113.77500000000001</v>
      </c>
      <c r="E763" s="42">
        <v>110</v>
      </c>
      <c r="F763" s="42">
        <v>112.6</v>
      </c>
      <c r="G763" s="42">
        <v>212403600</v>
      </c>
      <c r="H763" s="42">
        <f>('Pivottable ẨN'!$G763-AAPL!$O$4)/AAPL!$O$8</f>
        <v>2.2676986008960336</v>
      </c>
      <c r="I763" s="43">
        <v>44053.291666666664</v>
      </c>
      <c r="J763" s="42">
        <v>44.174799999999998</v>
      </c>
      <c r="K763" s="42">
        <v>49.22</v>
      </c>
      <c r="L763" s="42">
        <v>49.39</v>
      </c>
      <c r="M763" s="42">
        <v>48.06</v>
      </c>
      <c r="N763" s="42">
        <v>48.2</v>
      </c>
      <c r="O763" s="42">
        <f>('Pivottable ẨN'!$P763-INTC!$O$4)/INTC!$O$8</f>
        <v>-7.4397179739566222E-2</v>
      </c>
      <c r="P763" s="42">
        <v>37442600</v>
      </c>
      <c r="Q763" s="43">
        <v>44053.291666666664</v>
      </c>
      <c r="R763" s="42">
        <v>200.6893</v>
      </c>
      <c r="S763" s="42">
        <v>208.25</v>
      </c>
      <c r="T763" s="42">
        <v>211.88</v>
      </c>
      <c r="U763" s="42">
        <v>206.35</v>
      </c>
      <c r="V763" s="42">
        <v>211.67</v>
      </c>
      <c r="W763" s="42">
        <v>36716500</v>
      </c>
      <c r="X763" s="42">
        <f>('Pivottable ẨN'!$W763-MSFT!$O$4)/MSFT!$O$8</f>
        <v>0.63656227970239709</v>
      </c>
      <c r="Y763" s="43">
        <v>44053.291666666664</v>
      </c>
      <c r="Z763" s="42">
        <v>11.1309</v>
      </c>
      <c r="AA763" s="42">
        <v>11.164999999999999</v>
      </c>
      <c r="AB763" s="42">
        <v>11.408200000000001</v>
      </c>
      <c r="AC763" s="42">
        <v>10.8565</v>
      </c>
      <c r="AD763" s="42">
        <v>11.334300000000001</v>
      </c>
      <c r="AE763" s="42">
        <f>('Pivottable ẨN'!$AF763-NVDA!$O$4)/NVDA!$O$8</f>
        <v>-0.12120585292070946</v>
      </c>
      <c r="AF763" s="42">
        <v>427796000</v>
      </c>
      <c r="AG763" s="43">
        <v>44053.291666666664</v>
      </c>
      <c r="AH763" s="42">
        <v>15.2624</v>
      </c>
      <c r="AI763" s="42">
        <v>16.010000000000002</v>
      </c>
      <c r="AJ763" s="42">
        <v>16.09</v>
      </c>
      <c r="AK763" s="42">
        <v>15.946</v>
      </c>
      <c r="AL763" s="42">
        <v>16.09</v>
      </c>
      <c r="AM763" s="42">
        <f>('Pivottable ẨN'!$AN763-SONY!$O$4)/SONY!$O$8</f>
        <v>-0.48114044651362808</v>
      </c>
      <c r="AN763" s="42">
        <v>3223000</v>
      </c>
    </row>
    <row r="764" spans="1:40">
      <c r="A764" s="92">
        <v>45453.291666666664</v>
      </c>
      <c r="B764" s="40">
        <v>192.68469999999999</v>
      </c>
      <c r="C764" s="40">
        <v>193.12</v>
      </c>
      <c r="D764" s="40">
        <v>197.3</v>
      </c>
      <c r="E764" s="40">
        <v>192.15</v>
      </c>
      <c r="F764" s="40">
        <v>196.9</v>
      </c>
      <c r="G764" s="40">
        <v>97262100</v>
      </c>
      <c r="H764" s="40">
        <f>('Pivottable ẨN'!$G764-AAPL!$O$4)/AAPL!$O$8</f>
        <v>9.8022536552643133E-2</v>
      </c>
      <c r="I764" s="41">
        <v>45453.291666666664</v>
      </c>
      <c r="J764" s="40">
        <v>30.715199999999999</v>
      </c>
      <c r="K764" s="40">
        <v>30.91</v>
      </c>
      <c r="L764" s="40">
        <v>30.95</v>
      </c>
      <c r="M764" s="40">
        <v>30.29</v>
      </c>
      <c r="N764" s="40">
        <v>30.55</v>
      </c>
      <c r="O764" s="40">
        <f>('Pivottable ẨN'!$P764-INTC!$O$4)/INTC!$O$8</f>
        <v>-7.4262064459621122E-2</v>
      </c>
      <c r="P764" s="40">
        <v>37445800</v>
      </c>
      <c r="Q764" s="41">
        <v>45453.291666666664</v>
      </c>
      <c r="R764" s="40">
        <v>427.10019999999997</v>
      </c>
      <c r="S764" s="40">
        <v>427.87</v>
      </c>
      <c r="T764" s="40">
        <v>428.08</v>
      </c>
      <c r="U764" s="40">
        <v>423.89</v>
      </c>
      <c r="V764" s="40">
        <v>424.7</v>
      </c>
      <c r="W764" s="40">
        <v>14003000</v>
      </c>
      <c r="X764" s="40">
        <f>('Pivottable ẨN'!$W764-MSFT!$O$4)/MSFT!$O$8</f>
        <v>-1.1498822930444119</v>
      </c>
      <c r="Y764" s="41">
        <v>45453.291666666664</v>
      </c>
      <c r="Z764" s="40">
        <v>121.7696</v>
      </c>
      <c r="AA764" s="40">
        <v>121.79</v>
      </c>
      <c r="AB764" s="40">
        <v>123.1</v>
      </c>
      <c r="AC764" s="40">
        <v>117.01</v>
      </c>
      <c r="AD764" s="40">
        <v>120.37</v>
      </c>
      <c r="AE764" s="40">
        <f>('Pivottable ẨN'!$AF764-NVDA!$O$4)/NVDA!$O$8</f>
        <v>-0.73082527838596623</v>
      </c>
      <c r="AF764" s="40">
        <v>314162700</v>
      </c>
      <c r="AG764" s="41">
        <v>45453.291666666664</v>
      </c>
      <c r="AH764" s="40">
        <v>17.128</v>
      </c>
      <c r="AI764" s="40">
        <v>17.128</v>
      </c>
      <c r="AJ764" s="40">
        <v>17.164000000000001</v>
      </c>
      <c r="AK764" s="40">
        <v>16.966000000000001</v>
      </c>
      <c r="AL764" s="40">
        <v>17</v>
      </c>
      <c r="AM764" s="40">
        <f>('Pivottable ẨN'!$AN764-SONY!$O$4)/SONY!$O$8</f>
        <v>-0.81347111395402139</v>
      </c>
      <c r="AN764" s="40">
        <v>2429000</v>
      </c>
    </row>
    <row r="765" spans="1:40">
      <c r="A765" s="93">
        <v>44935.291666666664</v>
      </c>
      <c r="B765" s="42">
        <v>128.79560000000001</v>
      </c>
      <c r="C765" s="42">
        <v>130.15</v>
      </c>
      <c r="D765" s="42">
        <v>133.41</v>
      </c>
      <c r="E765" s="42">
        <v>129.88999999999999</v>
      </c>
      <c r="F765" s="42">
        <v>130.47</v>
      </c>
      <c r="G765" s="42">
        <v>70790800</v>
      </c>
      <c r="H765" s="42">
        <f>('Pivottable ẨN'!$G765-AAPL!$O$4)/AAPL!$O$8</f>
        <v>-0.40079106238477907</v>
      </c>
      <c r="I765" s="43">
        <v>44935.291666666664</v>
      </c>
      <c r="J765" s="42">
        <v>28.263000000000002</v>
      </c>
      <c r="K765" s="42">
        <v>29.31</v>
      </c>
      <c r="L765" s="42">
        <v>29.87</v>
      </c>
      <c r="M765" s="42">
        <v>28.84</v>
      </c>
      <c r="N765" s="42">
        <v>28.84</v>
      </c>
      <c r="O765" s="42">
        <f>('Pivottable ẨN'!$P765-INTC!$O$4)/INTC!$O$8</f>
        <v>-7.226066937543428E-2</v>
      </c>
      <c r="P765" s="42">
        <v>37493200</v>
      </c>
      <c r="Q765" s="43">
        <v>44935.291666666664</v>
      </c>
      <c r="R765" s="42">
        <v>223.90020000000001</v>
      </c>
      <c r="S765" s="42">
        <v>227.12</v>
      </c>
      <c r="T765" s="42">
        <v>231.24</v>
      </c>
      <c r="U765" s="42">
        <v>226.41</v>
      </c>
      <c r="V765" s="42">
        <v>226.45</v>
      </c>
      <c r="W765" s="42">
        <v>27369800</v>
      </c>
      <c r="X765" s="42">
        <f>('Pivottable ẨN'!$W765-MSFT!$O$4)/MSFT!$O$8</f>
        <v>-9.8567114186373928E-2</v>
      </c>
      <c r="Y765" s="43">
        <v>44935.291666666664</v>
      </c>
      <c r="Z765" s="42">
        <v>15.617699999999999</v>
      </c>
      <c r="AA765" s="42">
        <v>15.628</v>
      </c>
      <c r="AB765" s="42">
        <v>16.056000000000001</v>
      </c>
      <c r="AC765" s="42">
        <v>15.141</v>
      </c>
      <c r="AD765" s="42">
        <v>15.284000000000001</v>
      </c>
      <c r="AE765" s="42">
        <f>('Pivottable ẨN'!$AF765-NVDA!$O$4)/NVDA!$O$8</f>
        <v>0.2888522971588614</v>
      </c>
      <c r="AF765" s="42">
        <v>504231000</v>
      </c>
      <c r="AG765" s="43">
        <v>44935.291666666664</v>
      </c>
      <c r="AH765" s="42">
        <v>16.145299999999999</v>
      </c>
      <c r="AI765" s="42">
        <v>16.524000000000001</v>
      </c>
      <c r="AJ765" s="42">
        <v>16.667999999999999</v>
      </c>
      <c r="AK765" s="42">
        <v>16.326000000000001</v>
      </c>
      <c r="AL765" s="42">
        <v>16.335999999999999</v>
      </c>
      <c r="AM765" s="42">
        <f>('Pivottable ẨN'!$AN765-SONY!$O$4)/SONY!$O$8</f>
        <v>9.102079075465605E-2</v>
      </c>
      <c r="AN765" s="42">
        <v>4590000</v>
      </c>
    </row>
    <row r="766" spans="1:40">
      <c r="A766" s="92">
        <v>44727.291666666664</v>
      </c>
      <c r="B766" s="40">
        <v>133.6131</v>
      </c>
      <c r="C766" s="40">
        <v>135.43</v>
      </c>
      <c r="D766" s="40">
        <v>137.34</v>
      </c>
      <c r="E766" s="40">
        <v>132.16</v>
      </c>
      <c r="F766" s="40">
        <v>134.29</v>
      </c>
      <c r="G766" s="40">
        <v>91533000</v>
      </c>
      <c r="H766" s="40">
        <f>('Pivottable ẨN'!$G766-AAPL!$O$4)/AAPL!$O$8</f>
        <v>-9.9341180004912204E-3</v>
      </c>
      <c r="I766" s="41">
        <v>44727.291666666664</v>
      </c>
      <c r="J766" s="40">
        <v>36.405200000000001</v>
      </c>
      <c r="K766" s="40">
        <v>38.65</v>
      </c>
      <c r="L766" s="40">
        <v>39.17</v>
      </c>
      <c r="M766" s="40">
        <v>37.92</v>
      </c>
      <c r="N766" s="40">
        <v>38.56</v>
      </c>
      <c r="O766" s="40">
        <f>('Pivottable ẨN'!$P766-INTC!$O$4)/INTC!$O$8</f>
        <v>-6.5542906550663665E-2</v>
      </c>
      <c r="P766" s="40">
        <v>37652300</v>
      </c>
      <c r="Q766" s="41">
        <v>44727.291666666664</v>
      </c>
      <c r="R766" s="40">
        <v>246.9691</v>
      </c>
      <c r="S766" s="40">
        <v>251.76</v>
      </c>
      <c r="T766" s="40">
        <v>255.3</v>
      </c>
      <c r="U766" s="40">
        <v>246.42</v>
      </c>
      <c r="V766" s="40">
        <v>248.31</v>
      </c>
      <c r="W766" s="40">
        <v>33111700</v>
      </c>
      <c r="X766" s="40">
        <f>('Pivottable ẨN'!$W766-MSFT!$O$4)/MSFT!$O$8</f>
        <v>0.35304034799492368</v>
      </c>
      <c r="Y766" s="41">
        <v>44727.291666666664</v>
      </c>
      <c r="Z766" s="40">
        <v>16.507000000000001</v>
      </c>
      <c r="AA766" s="40">
        <v>16.527000000000001</v>
      </c>
      <c r="AB766" s="40">
        <v>16.867999999999999</v>
      </c>
      <c r="AC766" s="40">
        <v>15.926</v>
      </c>
      <c r="AD766" s="40">
        <v>16.094999999999999</v>
      </c>
      <c r="AE766" s="40">
        <f>('Pivottable ẨN'!$AF766-NVDA!$O$4)/NVDA!$O$8</f>
        <v>0.60915741720204553</v>
      </c>
      <c r="AF766" s="40">
        <v>563936000</v>
      </c>
      <c r="AG766" s="41">
        <v>44727.291666666664</v>
      </c>
      <c r="AH766" s="40">
        <v>16.417899999999999</v>
      </c>
      <c r="AI766" s="40">
        <v>16.867999999999999</v>
      </c>
      <c r="AJ766" s="40">
        <v>17.010000000000002</v>
      </c>
      <c r="AK766" s="40">
        <v>16.52</v>
      </c>
      <c r="AL766" s="40">
        <v>16.643999999999998</v>
      </c>
      <c r="AM766" s="40">
        <f>('Pivottable ẨN'!$AN766-SONY!$O$4)/SONY!$O$8</f>
        <v>-0.50416083279728252</v>
      </c>
      <c r="AN766" s="40">
        <v>3168000</v>
      </c>
    </row>
    <row r="767" spans="1:40">
      <c r="A767" s="93">
        <v>44984.291666666664</v>
      </c>
      <c r="B767" s="42">
        <v>146.60419999999999</v>
      </c>
      <c r="C767" s="42">
        <v>147.91999999999999</v>
      </c>
      <c r="D767" s="42">
        <v>149.16999999999999</v>
      </c>
      <c r="E767" s="42">
        <v>147.44999999999999</v>
      </c>
      <c r="F767" s="42">
        <v>147.71</v>
      </c>
      <c r="G767" s="42">
        <v>44998500</v>
      </c>
      <c r="H767" s="42">
        <f>('Pivottable ẨN'!$G767-AAPL!$O$4)/AAPL!$O$8</f>
        <v>-0.88680988230951541</v>
      </c>
      <c r="I767" s="43">
        <v>44984.291666666664</v>
      </c>
      <c r="J767" s="42">
        <v>24.303100000000001</v>
      </c>
      <c r="K767" s="42">
        <v>24.9</v>
      </c>
      <c r="L767" s="42">
        <v>25.58</v>
      </c>
      <c r="M767" s="42">
        <v>24.88</v>
      </c>
      <c r="N767" s="42">
        <v>25.55</v>
      </c>
      <c r="O767" s="42">
        <f>('Pivottable ẨN'!$P767-INTC!$O$4)/INTC!$O$8</f>
        <v>-6.5344455983244301E-2</v>
      </c>
      <c r="P767" s="42">
        <v>37657000</v>
      </c>
      <c r="Q767" s="43">
        <v>44984.291666666664</v>
      </c>
      <c r="R767" s="42">
        <v>247.2312</v>
      </c>
      <c r="S767" s="42">
        <v>250.16</v>
      </c>
      <c r="T767" s="42">
        <v>252.82</v>
      </c>
      <c r="U767" s="42">
        <v>249.39</v>
      </c>
      <c r="V767" s="42">
        <v>252.46</v>
      </c>
      <c r="W767" s="42">
        <v>21190000</v>
      </c>
      <c r="X767" s="42">
        <f>('Pivottable ẨN'!$W767-MSFT!$O$4)/MSFT!$O$8</f>
        <v>-0.58461594728830579</v>
      </c>
      <c r="Y767" s="43">
        <v>44984.291666666664</v>
      </c>
      <c r="Z767" s="42">
        <v>23.485499999999998</v>
      </c>
      <c r="AA767" s="42">
        <v>23.501000000000001</v>
      </c>
      <c r="AB767" s="42">
        <v>23.88</v>
      </c>
      <c r="AC767" s="42">
        <v>23.454000000000001</v>
      </c>
      <c r="AD767" s="42">
        <v>23.67</v>
      </c>
      <c r="AE767" s="42">
        <f>('Pivottable ẨN'!$AF767-NVDA!$O$4)/NVDA!$O$8</f>
        <v>1.3976266078505915E-2</v>
      </c>
      <c r="AF767" s="42">
        <v>452994000</v>
      </c>
      <c r="AG767" s="43">
        <v>44984.291666666664</v>
      </c>
      <c r="AH767" s="42">
        <v>16.2879</v>
      </c>
      <c r="AI767" s="42">
        <v>16.670000000000002</v>
      </c>
      <c r="AJ767" s="42">
        <v>16.898</v>
      </c>
      <c r="AK767" s="42">
        <v>16.667999999999999</v>
      </c>
      <c r="AL767" s="42">
        <v>16.78</v>
      </c>
      <c r="AM767" s="42">
        <f>('Pivottable ẨN'!$AN767-SONY!$O$4)/SONY!$O$8</f>
        <v>-0.3312986594309319</v>
      </c>
      <c r="AN767" s="42">
        <v>3581000</v>
      </c>
    </row>
    <row r="768" spans="1:40">
      <c r="A768" s="92">
        <v>44914.291666666664</v>
      </c>
      <c r="B768" s="40">
        <v>130.99250000000001</v>
      </c>
      <c r="C768" s="40">
        <v>132.37</v>
      </c>
      <c r="D768" s="40">
        <v>135.19999999999999</v>
      </c>
      <c r="E768" s="40">
        <v>131.32</v>
      </c>
      <c r="F768" s="40">
        <v>135.11000000000001</v>
      </c>
      <c r="G768" s="40">
        <v>79592600</v>
      </c>
      <c r="H768" s="40">
        <f>('Pivottable ẨN'!$G768-AAPL!$O$4)/AAPL!$O$8</f>
        <v>-0.23493379299765402</v>
      </c>
      <c r="I768" s="41">
        <v>44914.291666666664</v>
      </c>
      <c r="J768" s="40">
        <v>25.832999999999998</v>
      </c>
      <c r="K768" s="40">
        <v>26.79</v>
      </c>
      <c r="L768" s="40">
        <v>26.97</v>
      </c>
      <c r="M768" s="40">
        <v>26.5</v>
      </c>
      <c r="N768" s="40">
        <v>26.9</v>
      </c>
      <c r="O768" s="40">
        <f>('Pivottable ẨN'!$P768-INTC!$O$4)/INTC!$O$8</f>
        <v>-6.5112226595838651E-2</v>
      </c>
      <c r="P768" s="40">
        <v>37662500</v>
      </c>
      <c r="Q768" s="41">
        <v>44914.291666666664</v>
      </c>
      <c r="R768" s="40">
        <v>237.0412</v>
      </c>
      <c r="S768" s="40">
        <v>240.45</v>
      </c>
      <c r="T768" s="40">
        <v>245.21</v>
      </c>
      <c r="U768" s="40">
        <v>238.71</v>
      </c>
      <c r="V768" s="40">
        <v>244.86</v>
      </c>
      <c r="W768" s="40">
        <v>29696400</v>
      </c>
      <c r="X768" s="40">
        <f>('Pivottable ẨN'!$W768-MSFT!$O$4)/MSFT!$O$8</f>
        <v>8.4422823205605568E-2</v>
      </c>
      <c r="Y768" s="41">
        <v>44914.291666666664</v>
      </c>
      <c r="Z768" s="40">
        <v>16.243300000000001</v>
      </c>
      <c r="AA768" s="40">
        <v>16.254000000000001</v>
      </c>
      <c r="AB768" s="40">
        <v>16.609000000000002</v>
      </c>
      <c r="AC768" s="40">
        <v>16.145</v>
      </c>
      <c r="AD768" s="40">
        <v>16.571999999999999</v>
      </c>
      <c r="AE768" s="40">
        <f>('Pivottable ẨN'!$AF768-NVDA!$O$4)/NVDA!$O$8</f>
        <v>-0.51689708043976368</v>
      </c>
      <c r="AF768" s="40">
        <v>354039000</v>
      </c>
      <c r="AG768" s="41">
        <v>44914.291666666664</v>
      </c>
      <c r="AH768" s="40">
        <v>15.181900000000001</v>
      </c>
      <c r="AI768" s="40">
        <v>15.538</v>
      </c>
      <c r="AJ768" s="40">
        <v>15.72</v>
      </c>
      <c r="AK768" s="40">
        <v>15.474</v>
      </c>
      <c r="AL768" s="40">
        <v>15.662000000000001</v>
      </c>
      <c r="AM768" s="40">
        <f>('Pivottable ẨN'!$AN768-SONY!$O$4)/SONY!$O$8</f>
        <v>0.25090783730658328</v>
      </c>
      <c r="AN768" s="40">
        <v>4972000</v>
      </c>
    </row>
    <row r="769" spans="1:40">
      <c r="A769" s="93">
        <v>45112.291666666664</v>
      </c>
      <c r="B769" s="42">
        <v>189.8903</v>
      </c>
      <c r="C769" s="42">
        <v>191.33</v>
      </c>
      <c r="D769" s="42">
        <v>192.98</v>
      </c>
      <c r="E769" s="42">
        <v>190.62</v>
      </c>
      <c r="F769" s="42">
        <v>191.57</v>
      </c>
      <c r="G769" s="42">
        <v>46920300</v>
      </c>
      <c r="H769" s="42">
        <f>('Pivottable ẨN'!$G769-AAPL!$O$4)/AAPL!$O$8</f>
        <v>-0.85059632368421412</v>
      </c>
      <c r="I769" s="43">
        <v>45112.291666666664</v>
      </c>
      <c r="J769" s="42">
        <v>31.860600000000002</v>
      </c>
      <c r="K769" s="42">
        <v>32.51</v>
      </c>
      <c r="L769" s="42">
        <v>33.33</v>
      </c>
      <c r="M769" s="42">
        <v>32.5</v>
      </c>
      <c r="N769" s="42">
        <v>33.31</v>
      </c>
      <c r="O769" s="42">
        <f>('Pivottable ẨN'!$P769-INTC!$O$4)/INTC!$O$8</f>
        <v>-6.5019334840876394E-2</v>
      </c>
      <c r="P769" s="42">
        <v>37664700</v>
      </c>
      <c r="Q769" s="43">
        <v>45112.291666666664</v>
      </c>
      <c r="R769" s="42">
        <v>334.92160000000001</v>
      </c>
      <c r="S769" s="42">
        <v>338.15</v>
      </c>
      <c r="T769" s="42">
        <v>341.65</v>
      </c>
      <c r="U769" s="42">
        <v>334.73</v>
      </c>
      <c r="V769" s="42">
        <v>335.09</v>
      </c>
      <c r="W769" s="42">
        <v>18172400</v>
      </c>
      <c r="X769" s="42">
        <f>('Pivottable ẨN'!$W769-MSFT!$O$4)/MSFT!$O$8</f>
        <v>-0.82195388035545847</v>
      </c>
      <c r="Y769" s="43">
        <v>45112.291666666664</v>
      </c>
      <c r="Z769" s="42">
        <v>42.300699999999999</v>
      </c>
      <c r="AA769" s="42">
        <v>42.317</v>
      </c>
      <c r="AB769" s="42">
        <v>43.177</v>
      </c>
      <c r="AC769" s="42">
        <v>42.085000000000001</v>
      </c>
      <c r="AD769" s="42">
        <v>42.134999999999998</v>
      </c>
      <c r="AE769" s="42">
        <f>('Pivottable ẨN'!$AF769-NVDA!$O$4)/NVDA!$O$8</f>
        <v>-0.68009952674800755</v>
      </c>
      <c r="AF769" s="42">
        <v>323618000</v>
      </c>
      <c r="AG769" s="43">
        <v>45112.291666666664</v>
      </c>
      <c r="AH769" s="42">
        <v>17.9252</v>
      </c>
      <c r="AI769" s="42">
        <v>18.286000000000001</v>
      </c>
      <c r="AJ769" s="42">
        <v>18.353999999999999</v>
      </c>
      <c r="AK769" s="42">
        <v>18.225999999999999</v>
      </c>
      <c r="AL769" s="42">
        <v>18.286000000000001</v>
      </c>
      <c r="AM769" s="42">
        <f>('Pivottable ẨN'!$AN769-SONY!$O$4)/SONY!$O$8</f>
        <v>-8.2050658850636921E-2</v>
      </c>
      <c r="AN769" s="42">
        <v>4176500</v>
      </c>
    </row>
    <row r="770" spans="1:40">
      <c r="A770" s="92">
        <v>44930.291666666664</v>
      </c>
      <c r="B770" s="40">
        <v>125.045</v>
      </c>
      <c r="C770" s="40">
        <v>126.36</v>
      </c>
      <c r="D770" s="40">
        <v>128.66</v>
      </c>
      <c r="E770" s="40">
        <v>125.08</v>
      </c>
      <c r="F770" s="40">
        <v>126.89</v>
      </c>
      <c r="G770" s="40">
        <v>89113600</v>
      </c>
      <c r="H770" s="40">
        <f>('Pivottable ẨN'!$G770-AAPL!$O$4)/AAPL!$O$8</f>
        <v>-5.5524233380891852E-2</v>
      </c>
      <c r="I770" s="41">
        <v>44930.291666666664</v>
      </c>
      <c r="J770" s="40">
        <v>26.691199999999998</v>
      </c>
      <c r="K770" s="40">
        <v>27.68</v>
      </c>
      <c r="L770" s="40">
        <v>27.92</v>
      </c>
      <c r="M770" s="40">
        <v>27.16</v>
      </c>
      <c r="N770" s="40">
        <v>27.41</v>
      </c>
      <c r="O770" s="40">
        <f>('Pivottable ẨN'!$P770-INTC!$O$4)/INTC!$O$8</f>
        <v>-6.4998223078384973E-2</v>
      </c>
      <c r="P770" s="40">
        <v>37665200</v>
      </c>
      <c r="Q770" s="41">
        <v>44930.291666666664</v>
      </c>
      <c r="R770" s="40">
        <v>225.85210000000001</v>
      </c>
      <c r="S770" s="40">
        <v>229.1</v>
      </c>
      <c r="T770" s="40">
        <v>232.87</v>
      </c>
      <c r="U770" s="40">
        <v>225.96</v>
      </c>
      <c r="V770" s="40">
        <v>232.28</v>
      </c>
      <c r="W770" s="40">
        <v>50623400</v>
      </c>
      <c r="X770" s="40">
        <f>('Pivottable ẨN'!$W770-MSFT!$O$4)/MSFT!$O$8</f>
        <v>1.7303569845577738</v>
      </c>
      <c r="Y770" s="41">
        <v>44930.291666666664</v>
      </c>
      <c r="Z770" s="40">
        <v>14.7393</v>
      </c>
      <c r="AA770" s="40">
        <v>14.749000000000001</v>
      </c>
      <c r="AB770" s="40">
        <v>14.853</v>
      </c>
      <c r="AC770" s="40">
        <v>14.241</v>
      </c>
      <c r="AD770" s="40">
        <v>14.567</v>
      </c>
      <c r="AE770" s="40">
        <f>('Pivottable ẨN'!$AF770-NVDA!$O$4)/NVDA!$O$8</f>
        <v>-0.10227885411805718</v>
      </c>
      <c r="AF770" s="40">
        <v>431324000</v>
      </c>
      <c r="AG770" s="41">
        <v>44930.291666666664</v>
      </c>
      <c r="AH770" s="40">
        <v>15.2034</v>
      </c>
      <c r="AI770" s="40">
        <v>15.56</v>
      </c>
      <c r="AJ770" s="40">
        <v>15.678000000000001</v>
      </c>
      <c r="AK770" s="40">
        <v>15.497999999999999</v>
      </c>
      <c r="AL770" s="40">
        <v>15.598000000000001</v>
      </c>
      <c r="AM770" s="40">
        <f>('Pivottable ẨN'!$AN770-SONY!$O$4)/SONY!$O$8</f>
        <v>-0.58201159368382305</v>
      </c>
      <c r="AN770" s="40">
        <v>2982000</v>
      </c>
    </row>
    <row r="771" spans="1:40">
      <c r="A771" s="93">
        <v>44785.291666666664</v>
      </c>
      <c r="B771" s="42">
        <v>170.02699999999999</v>
      </c>
      <c r="C771" s="42">
        <v>172.1</v>
      </c>
      <c r="D771" s="42">
        <v>172.17</v>
      </c>
      <c r="E771" s="42">
        <v>169.4</v>
      </c>
      <c r="F771" s="42">
        <v>169.82</v>
      </c>
      <c r="G771" s="42">
        <v>68039400</v>
      </c>
      <c r="H771" s="42">
        <f>('Pivottable ẨN'!$G771-AAPL!$O$4)/AAPL!$O$8</f>
        <v>-0.4526372405519421</v>
      </c>
      <c r="I771" s="43">
        <v>44785.291666666664</v>
      </c>
      <c r="J771" s="42">
        <v>34.356099999999998</v>
      </c>
      <c r="K771" s="42">
        <v>36.11</v>
      </c>
      <c r="L771" s="42">
        <v>36.14</v>
      </c>
      <c r="M771" s="42">
        <v>35.67</v>
      </c>
      <c r="N771" s="42">
        <v>35.799999999999997</v>
      </c>
      <c r="O771" s="42">
        <f>('Pivottable ẨN'!$P771-INTC!$O$4)/INTC!$O$8</f>
        <v>-6.4575987828556516E-2</v>
      </c>
      <c r="P771" s="42">
        <v>37675200</v>
      </c>
      <c r="Q771" s="43">
        <v>44785.291666666664</v>
      </c>
      <c r="R771" s="42">
        <v>286.35509999999999</v>
      </c>
      <c r="S771" s="42">
        <v>291.91000000000003</v>
      </c>
      <c r="T771" s="42">
        <v>291.91000000000003</v>
      </c>
      <c r="U771" s="42">
        <v>286.94</v>
      </c>
      <c r="V771" s="42">
        <v>288.48</v>
      </c>
      <c r="W771" s="42">
        <v>22619700</v>
      </c>
      <c r="X771" s="42">
        <f>('Pivottable ẨN'!$W771-MSFT!$O$4)/MSFT!$O$8</f>
        <v>-0.47216829256067194</v>
      </c>
      <c r="Y771" s="43">
        <v>44785.291666666664</v>
      </c>
      <c r="Z771" s="42">
        <v>18.686399999999999</v>
      </c>
      <c r="AA771" s="42">
        <v>18.709</v>
      </c>
      <c r="AB771" s="42">
        <v>18.718</v>
      </c>
      <c r="AC771" s="42">
        <v>17.952999999999999</v>
      </c>
      <c r="AD771" s="42">
        <v>18.16</v>
      </c>
      <c r="AE771" s="42">
        <f>('Pivottable ẨN'!$AF771-NVDA!$O$4)/NVDA!$O$8</f>
        <v>0.14863263511098093</v>
      </c>
      <c r="AF771" s="42">
        <v>478094000</v>
      </c>
      <c r="AG771" s="43">
        <v>44785.291666666664</v>
      </c>
      <c r="AH771" s="42">
        <v>16.896799999999999</v>
      </c>
      <c r="AI771" s="42">
        <v>17.36</v>
      </c>
      <c r="AJ771" s="42">
        <v>17.364000000000001</v>
      </c>
      <c r="AK771" s="42">
        <v>17.173999999999999</v>
      </c>
      <c r="AL771" s="42">
        <v>17.234000000000002</v>
      </c>
      <c r="AM771" s="42">
        <f>('Pivottable ẨN'!$AN771-SONY!$O$4)/SONY!$O$8</f>
        <v>-1.0210731429847961</v>
      </c>
      <c r="AN771" s="42">
        <v>1933000</v>
      </c>
    </row>
    <row r="772" spans="1:40">
      <c r="A772" s="92">
        <v>45119.291666666664</v>
      </c>
      <c r="B772" s="40">
        <v>188.34209999999999</v>
      </c>
      <c r="C772" s="40">
        <v>189.77</v>
      </c>
      <c r="D772" s="40">
        <v>191.7</v>
      </c>
      <c r="E772" s="40">
        <v>188.47</v>
      </c>
      <c r="F772" s="40">
        <v>189.68</v>
      </c>
      <c r="G772" s="40">
        <v>60750200</v>
      </c>
      <c r="H772" s="40">
        <f>('Pivottable ẨN'!$G772-AAPL!$O$4)/AAPL!$O$8</f>
        <v>-0.5899917371340766</v>
      </c>
      <c r="I772" s="41">
        <v>45119.291666666664</v>
      </c>
      <c r="J772" s="40">
        <v>33.301200000000001</v>
      </c>
      <c r="K772" s="40">
        <v>33.979999999999997</v>
      </c>
      <c r="L772" s="40">
        <v>34.08</v>
      </c>
      <c r="M772" s="40">
        <v>33.06</v>
      </c>
      <c r="N772" s="40">
        <v>33.69</v>
      </c>
      <c r="O772" s="40">
        <f>('Pivottable ẨN'!$P772-INTC!$O$4)/INTC!$O$8</f>
        <v>-6.0902541155049027E-2</v>
      </c>
      <c r="P772" s="40">
        <v>37762200</v>
      </c>
      <c r="Q772" s="41">
        <v>45119.291666666664</v>
      </c>
      <c r="R772" s="40">
        <v>333.98070000000001</v>
      </c>
      <c r="S772" s="40">
        <v>337.2</v>
      </c>
      <c r="T772" s="40">
        <v>341.65</v>
      </c>
      <c r="U772" s="40">
        <v>335.67</v>
      </c>
      <c r="V772" s="40">
        <v>336.6</v>
      </c>
      <c r="W772" s="40">
        <v>29995300</v>
      </c>
      <c r="X772" s="40">
        <f>('Pivottable ẨN'!$W772-MSFT!$O$4)/MSFT!$O$8</f>
        <v>0.10793167401213125</v>
      </c>
      <c r="Y772" s="41">
        <v>45119.291666666664</v>
      </c>
      <c r="Z772" s="40">
        <v>43.885100000000001</v>
      </c>
      <c r="AA772" s="40">
        <v>43.902000000000001</v>
      </c>
      <c r="AB772" s="40">
        <v>43.935000000000002</v>
      </c>
      <c r="AC772" s="40">
        <v>42.777000000000001</v>
      </c>
      <c r="AD772" s="40">
        <v>43.033000000000001</v>
      </c>
      <c r="AE772" s="40">
        <f>('Pivottable ẨN'!$AF772-NVDA!$O$4)/NVDA!$O$8</f>
        <v>0.16570877943888404</v>
      </c>
      <c r="AF772" s="40">
        <v>481277000</v>
      </c>
      <c r="AG772" s="41">
        <v>45119.291666666664</v>
      </c>
      <c r="AH772" s="40">
        <v>17.888000000000002</v>
      </c>
      <c r="AI772" s="40">
        <v>18.248000000000001</v>
      </c>
      <c r="AJ772" s="40">
        <v>18.506</v>
      </c>
      <c r="AK772" s="40">
        <v>17.928000000000001</v>
      </c>
      <c r="AL772" s="40">
        <v>17.93</v>
      </c>
      <c r="AM772" s="40">
        <f>('Pivottable ẨN'!$AN772-SONY!$O$4)/SONY!$O$8</f>
        <v>3.0118892576725207</v>
      </c>
      <c r="AN772" s="40">
        <v>11568500</v>
      </c>
    </row>
    <row r="773" spans="1:40">
      <c r="A773" s="93">
        <v>44740.291666666664</v>
      </c>
      <c r="B773" s="42">
        <v>135.59610000000001</v>
      </c>
      <c r="C773" s="42">
        <v>137.44</v>
      </c>
      <c r="D773" s="42">
        <v>143.41999999999999</v>
      </c>
      <c r="E773" s="42">
        <v>137.32</v>
      </c>
      <c r="F773" s="42">
        <v>142.13</v>
      </c>
      <c r="G773" s="42">
        <v>67083400</v>
      </c>
      <c r="H773" s="42">
        <f>('Pivottable ẨN'!$G773-AAPL!$O$4)/AAPL!$O$8</f>
        <v>-0.4706516864078002</v>
      </c>
      <c r="I773" s="43">
        <v>44740.291666666664</v>
      </c>
      <c r="J773" s="42">
        <v>35.585700000000003</v>
      </c>
      <c r="K773" s="42">
        <v>37.78</v>
      </c>
      <c r="L773" s="42">
        <v>39.020000000000003</v>
      </c>
      <c r="M773" s="42">
        <v>37.74</v>
      </c>
      <c r="N773" s="42">
        <v>38.58</v>
      </c>
      <c r="O773" s="42">
        <f>('Pivottable ẨN'!$P773-INTC!$O$4)/INTC!$O$8</f>
        <v>-5.8284682606112644E-2</v>
      </c>
      <c r="P773" s="42">
        <v>37824200</v>
      </c>
      <c r="Q773" s="43">
        <v>44740.291666666664</v>
      </c>
      <c r="R773" s="42">
        <v>251.5993</v>
      </c>
      <c r="S773" s="42">
        <v>256.48</v>
      </c>
      <c r="T773" s="42">
        <v>266.91000000000003</v>
      </c>
      <c r="U773" s="42">
        <v>256.32</v>
      </c>
      <c r="V773" s="42">
        <v>263.98</v>
      </c>
      <c r="W773" s="42">
        <v>27295500</v>
      </c>
      <c r="X773" s="42">
        <f>('Pivottable ẨN'!$W773-MSFT!$O$4)/MSFT!$O$8</f>
        <v>-0.10441090011787228</v>
      </c>
      <c r="Y773" s="43">
        <v>44740.291666666664</v>
      </c>
      <c r="Z773" s="42">
        <v>15.9627</v>
      </c>
      <c r="AA773" s="42">
        <v>15.981999999999999</v>
      </c>
      <c r="AB773" s="42">
        <v>17.202000000000002</v>
      </c>
      <c r="AC773" s="42">
        <v>15.945</v>
      </c>
      <c r="AD773" s="42">
        <v>16.899999999999999</v>
      </c>
      <c r="AE773" s="42">
        <f>('Pivottable ẨN'!$AF773-NVDA!$O$4)/NVDA!$O$8</f>
        <v>5.7726174025112841E-2</v>
      </c>
      <c r="AF773" s="42">
        <v>461149000</v>
      </c>
      <c r="AG773" s="43">
        <v>44740.291666666664</v>
      </c>
      <c r="AH773" s="42">
        <v>16.193999999999999</v>
      </c>
      <c r="AI773" s="42">
        <v>16.638000000000002</v>
      </c>
      <c r="AJ773" s="42">
        <v>17.187999999999999</v>
      </c>
      <c r="AK773" s="42">
        <v>16.628</v>
      </c>
      <c r="AL773" s="42">
        <v>17.122</v>
      </c>
      <c r="AM773" s="42">
        <f>('Pivottable ẨN'!$AN773-SONY!$O$4)/SONY!$O$8</f>
        <v>-0.43196053036218451</v>
      </c>
      <c r="AN773" s="42">
        <v>3340500</v>
      </c>
    </row>
    <row r="774" spans="1:40">
      <c r="A774" s="92">
        <v>45127.291666666664</v>
      </c>
      <c r="B774" s="40">
        <v>191.67679999999999</v>
      </c>
      <c r="C774" s="40">
        <v>193.13</v>
      </c>
      <c r="D774" s="40">
        <v>196.47</v>
      </c>
      <c r="E774" s="40">
        <v>192.5</v>
      </c>
      <c r="F774" s="40">
        <v>195.09</v>
      </c>
      <c r="G774" s="40">
        <v>59581200</v>
      </c>
      <c r="H774" s="40">
        <f>('Pivottable ẨN'!$G774-AAPL!$O$4)/AAPL!$O$8</f>
        <v>-0.6120198618260202</v>
      </c>
      <c r="I774" s="41">
        <v>45127.291666666664</v>
      </c>
      <c r="J774" s="40">
        <v>32.703400000000002</v>
      </c>
      <c r="K774" s="40">
        <v>33.369999999999997</v>
      </c>
      <c r="L774" s="40">
        <v>34.21</v>
      </c>
      <c r="M774" s="40">
        <v>33.229999999999997</v>
      </c>
      <c r="N774" s="40">
        <v>33.700000000000003</v>
      </c>
      <c r="O774" s="40">
        <f>('Pivottable ẨN'!$P774-INTC!$O$4)/INTC!$O$8</f>
        <v>-5.6013056962035596E-2</v>
      </c>
      <c r="P774" s="40">
        <v>37878000</v>
      </c>
      <c r="Q774" s="41">
        <v>45127.291666666664</v>
      </c>
      <c r="R774" s="40">
        <v>343.55840000000001</v>
      </c>
      <c r="S774" s="40">
        <v>346.87</v>
      </c>
      <c r="T774" s="40">
        <v>357.97</v>
      </c>
      <c r="U774" s="40">
        <v>345.37</v>
      </c>
      <c r="V774" s="40">
        <v>353.57</v>
      </c>
      <c r="W774" s="40">
        <v>33778400</v>
      </c>
      <c r="X774" s="40">
        <f>('Pivottable ẨN'!$W774-MSFT!$O$4)/MSFT!$O$8</f>
        <v>0.40547711893072386</v>
      </c>
      <c r="Y774" s="41">
        <v>45127.291666666664</v>
      </c>
      <c r="Z774" s="40">
        <v>45.502499999999998</v>
      </c>
      <c r="AA774" s="40">
        <v>45.52</v>
      </c>
      <c r="AB774" s="40">
        <v>47.087000000000003</v>
      </c>
      <c r="AC774" s="40">
        <v>45.061999999999998</v>
      </c>
      <c r="AD774" s="40">
        <v>46.506999999999998</v>
      </c>
      <c r="AE774" s="40">
        <f>('Pivottable ẨN'!$AF774-NVDA!$O$4)/NVDA!$O$8</f>
        <v>0.46929183166237792</v>
      </c>
      <c r="AF774" s="40">
        <v>537865000</v>
      </c>
      <c r="AG774" s="41">
        <v>45127.291666666664</v>
      </c>
      <c r="AH774" s="40">
        <v>18.282</v>
      </c>
      <c r="AI774" s="40">
        <v>18.649999999999999</v>
      </c>
      <c r="AJ774" s="40">
        <v>18.771999999999998</v>
      </c>
      <c r="AK774" s="40">
        <v>18.635999999999999</v>
      </c>
      <c r="AL774" s="40">
        <v>18.658000000000001</v>
      </c>
      <c r="AM774" s="40">
        <f>('Pivottable ẨN'!$AN774-SONY!$O$4)/SONY!$O$8</f>
        <v>-0.46837459593814701</v>
      </c>
      <c r="AN774" s="40">
        <v>3253500</v>
      </c>
    </row>
    <row r="775" spans="1:40">
      <c r="A775" s="93">
        <v>44991.291666666664</v>
      </c>
      <c r="B775" s="42">
        <v>152.4616</v>
      </c>
      <c r="C775" s="42">
        <v>153.83000000000001</v>
      </c>
      <c r="D775" s="42">
        <v>156.30000000000001</v>
      </c>
      <c r="E775" s="42">
        <v>153.46</v>
      </c>
      <c r="F775" s="42">
        <v>153.79</v>
      </c>
      <c r="G775" s="42">
        <v>87558000</v>
      </c>
      <c r="H775" s="42">
        <f>('Pivottable ẨN'!$G775-AAPL!$O$4)/AAPL!$O$8</f>
        <v>-8.483727937814374E-2</v>
      </c>
      <c r="I775" s="43">
        <v>44991.291666666664</v>
      </c>
      <c r="J775" s="42">
        <v>25.367000000000001</v>
      </c>
      <c r="K775" s="42">
        <v>25.99</v>
      </c>
      <c r="L775" s="42">
        <v>26.54</v>
      </c>
      <c r="M775" s="42">
        <v>25.93</v>
      </c>
      <c r="N775" s="42">
        <v>26.47</v>
      </c>
      <c r="O775" s="42">
        <f>('Pivottable ẨN'!$P775-INTC!$O$4)/INTC!$O$8</f>
        <v>-5.5937054617066474E-2</v>
      </c>
      <c r="P775" s="42">
        <v>37879800</v>
      </c>
      <c r="Q775" s="43">
        <v>44991.291666666664</v>
      </c>
      <c r="R775" s="42">
        <v>253.86269999999999</v>
      </c>
      <c r="S775" s="42">
        <v>256.87</v>
      </c>
      <c r="T775" s="42">
        <v>260.12</v>
      </c>
      <c r="U775" s="42">
        <v>255.98</v>
      </c>
      <c r="V775" s="42">
        <v>256.43</v>
      </c>
      <c r="W775" s="42">
        <v>24109800</v>
      </c>
      <c r="X775" s="42">
        <f>('Pivottable ẨN'!$W775-MSFT!$O$4)/MSFT!$O$8</f>
        <v>-0.35497010391295053</v>
      </c>
      <c r="Y775" s="43">
        <v>44991.291666666664</v>
      </c>
      <c r="Z775" s="42">
        <v>23.538499999999999</v>
      </c>
      <c r="AA775" s="42">
        <v>23.553999999999998</v>
      </c>
      <c r="AB775" s="42">
        <v>24.248000000000001</v>
      </c>
      <c r="AC775" s="42">
        <v>23.486999999999998</v>
      </c>
      <c r="AD775" s="42">
        <v>23.890999999999998</v>
      </c>
      <c r="AE775" s="42">
        <f>('Pivottable ẨN'!$AF775-NVDA!$O$4)/NVDA!$O$8</f>
        <v>-6.9526777108365551E-2</v>
      </c>
      <c r="AF775" s="42">
        <v>437429000</v>
      </c>
      <c r="AG775" s="43">
        <v>44991.291666666664</v>
      </c>
      <c r="AH775" s="42">
        <v>16.909300000000002</v>
      </c>
      <c r="AI775" s="42">
        <v>17.306000000000001</v>
      </c>
      <c r="AJ775" s="42">
        <v>17.559999999999999</v>
      </c>
      <c r="AK775" s="42">
        <v>17.277999999999999</v>
      </c>
      <c r="AL775" s="42">
        <v>17.361999999999998</v>
      </c>
      <c r="AM775" s="42">
        <f>('Pivottable ẨN'!$AN775-SONY!$O$4)/SONY!$O$8</f>
        <v>-0.32585747721843172</v>
      </c>
      <c r="AN775" s="42">
        <v>3594000</v>
      </c>
    </row>
    <row r="776" spans="1:40">
      <c r="A776" s="92">
        <v>45162.291666666664</v>
      </c>
      <c r="B776" s="40">
        <v>175.28919999999999</v>
      </c>
      <c r="C776" s="40">
        <v>176.38</v>
      </c>
      <c r="D776" s="40">
        <v>181.1</v>
      </c>
      <c r="E776" s="40">
        <v>176.01</v>
      </c>
      <c r="F776" s="40">
        <v>180.67</v>
      </c>
      <c r="G776" s="40">
        <v>54945800</v>
      </c>
      <c r="H776" s="40">
        <f>('Pivottable ẨN'!$G776-AAPL!$O$4)/AAPL!$O$8</f>
        <v>-0.69936731195179902</v>
      </c>
      <c r="I776" s="41">
        <v>45162.291666666664</v>
      </c>
      <c r="J776" s="40">
        <v>32.053899999999999</v>
      </c>
      <c r="K776" s="40">
        <v>32.590000000000003</v>
      </c>
      <c r="L776" s="40">
        <v>34.090000000000003</v>
      </c>
      <c r="M776" s="40">
        <v>32.49</v>
      </c>
      <c r="N776" s="40">
        <v>33.72</v>
      </c>
      <c r="O776" s="40">
        <f>('Pivottable ẨN'!$P776-INTC!$O$4)/INTC!$O$8</f>
        <v>-5.3775210137944819E-2</v>
      </c>
      <c r="P776" s="40">
        <v>37931000</v>
      </c>
      <c r="Q776" s="41">
        <v>45162.291666666664</v>
      </c>
      <c r="R776" s="40">
        <v>317.58620000000002</v>
      </c>
      <c r="S776" s="40">
        <v>319.97000000000003</v>
      </c>
      <c r="T776" s="40">
        <v>332.98</v>
      </c>
      <c r="U776" s="40">
        <v>319.95999999999998</v>
      </c>
      <c r="V776" s="40">
        <v>332.85</v>
      </c>
      <c r="W776" s="40">
        <v>23281400</v>
      </c>
      <c r="X776" s="40">
        <f>('Pivottable ẨN'!$W776-MSFT!$O$4)/MSFT!$O$8</f>
        <v>-0.4201247777440843</v>
      </c>
      <c r="Y776" s="41">
        <v>45162.291666666664</v>
      </c>
      <c r="Z776" s="40">
        <v>47.1449</v>
      </c>
      <c r="AA776" s="40">
        <v>47.162999999999997</v>
      </c>
      <c r="AB776" s="40">
        <v>50.265999999999998</v>
      </c>
      <c r="AC776" s="40">
        <v>47.158999999999999</v>
      </c>
      <c r="AD776" s="40">
        <v>50.216000000000001</v>
      </c>
      <c r="AE776" s="40">
        <f>('Pivottable ẨN'!$AF776-NVDA!$O$4)/NVDA!$O$8</f>
        <v>3.7856957978825521</v>
      </c>
      <c r="AF776" s="40">
        <v>1156044000</v>
      </c>
      <c r="AG776" s="41">
        <v>45162.291666666664</v>
      </c>
      <c r="AH776" s="40">
        <v>15.8902</v>
      </c>
      <c r="AI776" s="40">
        <v>16.21</v>
      </c>
      <c r="AJ776" s="40">
        <v>16.474</v>
      </c>
      <c r="AK776" s="40">
        <v>16.175999999999998</v>
      </c>
      <c r="AL776" s="40">
        <v>16.446000000000002</v>
      </c>
      <c r="AM776" s="40">
        <f>('Pivottable ẨN'!$AN776-SONY!$O$4)/SONY!$O$8</f>
        <v>1.3588582346000185E-2</v>
      </c>
      <c r="AN776" s="40">
        <v>4405000</v>
      </c>
    </row>
    <row r="777" spans="1:40">
      <c r="A777" s="93">
        <v>44594.291666666664</v>
      </c>
      <c r="B777" s="42">
        <v>173.006</v>
      </c>
      <c r="C777" s="42">
        <v>175.84</v>
      </c>
      <c r="D777" s="42">
        <v>175.88</v>
      </c>
      <c r="E777" s="42">
        <v>173.33</v>
      </c>
      <c r="F777" s="42">
        <v>174.75</v>
      </c>
      <c r="G777" s="42">
        <v>84914300</v>
      </c>
      <c r="H777" s="42">
        <f>('Pivottable ẨN'!$G777-AAPL!$O$4)/AAPL!$O$8</f>
        <v>-0.13465400585213116</v>
      </c>
      <c r="I777" s="43">
        <v>44594.291666666664</v>
      </c>
      <c r="J777" s="42">
        <v>45.918900000000001</v>
      </c>
      <c r="K777" s="42">
        <v>49.51</v>
      </c>
      <c r="L777" s="42">
        <v>49.58</v>
      </c>
      <c r="M777" s="42">
        <v>48.09</v>
      </c>
      <c r="N777" s="42">
        <v>48.25</v>
      </c>
      <c r="O777" s="42">
        <f>('Pivottable ẨN'!$P777-INTC!$O$4)/INTC!$O$8</f>
        <v>-5.2436724395988642E-2</v>
      </c>
      <c r="P777" s="42">
        <v>37962700</v>
      </c>
      <c r="Q777" s="43">
        <v>44594.291666666664</v>
      </c>
      <c r="R777" s="42">
        <v>306.14749999999998</v>
      </c>
      <c r="S777" s="42">
        <v>313.45999999999998</v>
      </c>
      <c r="T777" s="42">
        <v>315.12</v>
      </c>
      <c r="U777" s="42">
        <v>308.88</v>
      </c>
      <c r="V777" s="42">
        <v>309.63</v>
      </c>
      <c r="W777" s="42">
        <v>36636000</v>
      </c>
      <c r="X777" s="42">
        <f>('Pivottable ẨN'!$W777-MSFT!$O$4)/MSFT!$O$8</f>
        <v>0.63023085618307517</v>
      </c>
      <c r="Y777" s="43">
        <v>44594.291666666664</v>
      </c>
      <c r="Z777" s="42">
        <v>25.201799999999999</v>
      </c>
      <c r="AA777" s="42">
        <v>25.242000000000001</v>
      </c>
      <c r="AB777" s="42">
        <v>25.817</v>
      </c>
      <c r="AC777" s="42">
        <v>24.553000000000001</v>
      </c>
      <c r="AD777" s="42">
        <v>25.794</v>
      </c>
      <c r="AE777" s="42">
        <f>('Pivottable ẨN'!$AF777-NVDA!$O$4)/NVDA!$O$8</f>
        <v>0.49908790630804989</v>
      </c>
      <c r="AF777" s="42">
        <v>543419000</v>
      </c>
      <c r="AG777" s="43">
        <v>44594.291666666664</v>
      </c>
      <c r="AH777" s="42">
        <v>21.5732</v>
      </c>
      <c r="AI777" s="42">
        <v>22.45</v>
      </c>
      <c r="AJ777" s="42">
        <v>23.8</v>
      </c>
      <c r="AK777" s="42">
        <v>22.321999999999999</v>
      </c>
      <c r="AL777" s="42">
        <v>23.56</v>
      </c>
      <c r="AM777" s="42">
        <f>('Pivottable ẨN'!$AN777-SONY!$O$4)/SONY!$O$8</f>
        <v>1.4580131835258456</v>
      </c>
      <c r="AN777" s="42">
        <v>7856000</v>
      </c>
    </row>
    <row r="778" spans="1:40">
      <c r="A778" s="92">
        <v>45365.291666666664</v>
      </c>
      <c r="B778" s="40">
        <v>172.37629999999999</v>
      </c>
      <c r="C778" s="40">
        <v>173</v>
      </c>
      <c r="D778" s="40">
        <v>174.31</v>
      </c>
      <c r="E778" s="40">
        <v>172.05</v>
      </c>
      <c r="F778" s="40">
        <v>172.91</v>
      </c>
      <c r="G778" s="40">
        <v>72913500</v>
      </c>
      <c r="H778" s="40">
        <f>('Pivottable ẨN'!$G778-AAPL!$O$4)/AAPL!$O$8</f>
        <v>-0.36079183203098208</v>
      </c>
      <c r="I778" s="41">
        <v>45365.291666666664</v>
      </c>
      <c r="J778" s="40">
        <v>42.308700000000002</v>
      </c>
      <c r="K778" s="40">
        <v>42.75</v>
      </c>
      <c r="L778" s="40">
        <v>43.35</v>
      </c>
      <c r="M778" s="40">
        <v>42.51</v>
      </c>
      <c r="N778" s="40">
        <v>43.23</v>
      </c>
      <c r="O778" s="40">
        <f>('Pivottable ẨN'!$P778-INTC!$O$4)/INTC!$O$8</f>
        <v>-4.6639434415844047E-2</v>
      </c>
      <c r="P778" s="40">
        <v>38100000</v>
      </c>
      <c r="Q778" s="41">
        <v>45365.291666666664</v>
      </c>
      <c r="R778" s="40">
        <v>423.69069999999999</v>
      </c>
      <c r="S778" s="40">
        <v>425.22</v>
      </c>
      <c r="T778" s="40">
        <v>427.82</v>
      </c>
      <c r="U778" s="40">
        <v>417.99</v>
      </c>
      <c r="V778" s="40">
        <v>420.24</v>
      </c>
      <c r="W778" s="40">
        <v>34157300</v>
      </c>
      <c r="X778" s="40">
        <f>('Pivottable ẨN'!$W778-MSFT!$O$4)/MSFT!$O$8</f>
        <v>0.43527806764465021</v>
      </c>
      <c r="Y778" s="41">
        <v>45365.291666666664</v>
      </c>
      <c r="Z778" s="40">
        <v>87.929299999999998</v>
      </c>
      <c r="AA778" s="40">
        <v>87.944000000000003</v>
      </c>
      <c r="AB778" s="40">
        <v>90.646000000000001</v>
      </c>
      <c r="AC778" s="40">
        <v>86.6</v>
      </c>
      <c r="AD778" s="40">
        <v>89.576999999999998</v>
      </c>
      <c r="AE778" s="40">
        <f>('Pivottable ẨN'!$AF778-NVDA!$O$4)/NVDA!$O$8</f>
        <v>0.8150690011145737</v>
      </c>
      <c r="AF778" s="40">
        <v>602318000</v>
      </c>
      <c r="AG778" s="41">
        <v>45365.291666666664</v>
      </c>
      <c r="AH778" s="40">
        <v>17.362300000000001</v>
      </c>
      <c r="AI778" s="40">
        <v>17.420000000000002</v>
      </c>
      <c r="AJ778" s="40">
        <v>17.643999999999998</v>
      </c>
      <c r="AK778" s="40">
        <v>17.361999999999998</v>
      </c>
      <c r="AL778" s="40">
        <v>17.596</v>
      </c>
      <c r="AM778" s="40">
        <f>('Pivottable ẨN'!$AN778-SONY!$O$4)/SONY!$O$8</f>
        <v>-0.47402505438958947</v>
      </c>
      <c r="AN778" s="40">
        <v>3240000</v>
      </c>
    </row>
    <row r="779" spans="1:40">
      <c r="A779" s="93">
        <v>45280.291666666664</v>
      </c>
      <c r="B779" s="42">
        <v>193.8802</v>
      </c>
      <c r="C779" s="42">
        <v>194.83</v>
      </c>
      <c r="D779" s="42">
        <v>197.68</v>
      </c>
      <c r="E779" s="42">
        <v>194.83</v>
      </c>
      <c r="F779" s="42">
        <v>196.9</v>
      </c>
      <c r="G779" s="42">
        <v>52242800</v>
      </c>
      <c r="H779" s="42">
        <f>('Pivottable ẨN'!$G779-AAPL!$O$4)/AAPL!$O$8</f>
        <v>-0.75030146168860268</v>
      </c>
      <c r="I779" s="43">
        <v>45280.291666666664</v>
      </c>
      <c r="J779" s="42">
        <v>45.155200000000001</v>
      </c>
      <c r="K779" s="42">
        <v>45.76</v>
      </c>
      <c r="L779" s="42">
        <v>46.95</v>
      </c>
      <c r="M779" s="42">
        <v>45.7</v>
      </c>
      <c r="N779" s="42">
        <v>46.64</v>
      </c>
      <c r="O779" s="42">
        <f>('Pivottable ẨN'!$P779-INTC!$O$4)/INTC!$O$8</f>
        <v>-4.4144024089357914E-2</v>
      </c>
      <c r="P779" s="42">
        <v>38159100</v>
      </c>
      <c r="Q779" s="43">
        <v>45280.291666666664</v>
      </c>
      <c r="R779" s="42">
        <v>368.60539999999997</v>
      </c>
      <c r="S779" s="42">
        <v>370.62</v>
      </c>
      <c r="T779" s="42">
        <v>376.03</v>
      </c>
      <c r="U779" s="42">
        <v>370.53</v>
      </c>
      <c r="V779" s="42">
        <v>375</v>
      </c>
      <c r="W779" s="42">
        <v>26316700</v>
      </c>
      <c r="X779" s="42">
        <f>('Pivottable ẨN'!$W779-MSFT!$O$4)/MSFT!$O$8</f>
        <v>-0.18139471801491927</v>
      </c>
      <c r="Y779" s="43">
        <v>45280.291666666664</v>
      </c>
      <c r="Z779" s="42">
        <v>48.100700000000003</v>
      </c>
      <c r="AA779" s="42">
        <v>48.110999999999997</v>
      </c>
      <c r="AB779" s="42">
        <v>49.999000000000002</v>
      </c>
      <c r="AC779" s="42">
        <v>48.097999999999999</v>
      </c>
      <c r="AD779" s="42">
        <v>49.655000000000001</v>
      </c>
      <c r="AE779" s="42">
        <f>('Pivottable ẨN'!$AF779-NVDA!$O$4)/NVDA!$O$8</f>
        <v>-0.28162397032346115</v>
      </c>
      <c r="AF779" s="42">
        <v>397894000</v>
      </c>
      <c r="AG779" s="43">
        <v>45280.291666666664</v>
      </c>
      <c r="AH779" s="42">
        <v>17.956399999999999</v>
      </c>
      <c r="AI779" s="42">
        <v>18.015999999999998</v>
      </c>
      <c r="AJ779" s="42">
        <v>18.399999999999999</v>
      </c>
      <c r="AK779" s="42">
        <v>18.015999999999998</v>
      </c>
      <c r="AL779" s="42">
        <v>18.382000000000001</v>
      </c>
      <c r="AM779" s="42">
        <f>('Pivottable ẨN'!$AN779-SONY!$O$4)/SONY!$O$8</f>
        <v>-0.18857226447227432</v>
      </c>
      <c r="AN779" s="42">
        <v>3922000</v>
      </c>
    </row>
    <row r="780" spans="1:40">
      <c r="A780" s="92">
        <v>44736.291666666664</v>
      </c>
      <c r="B780" s="40">
        <v>139.7595</v>
      </c>
      <c r="C780" s="40">
        <v>141.66</v>
      </c>
      <c r="D780" s="40">
        <v>141.91</v>
      </c>
      <c r="E780" s="40">
        <v>139.77000000000001</v>
      </c>
      <c r="F780" s="40">
        <v>139.9</v>
      </c>
      <c r="G780" s="40">
        <v>89116800</v>
      </c>
      <c r="H780" s="40">
        <f>('Pivottable ẨN'!$G780-AAPL!$O$4)/AAPL!$O$8</f>
        <v>-5.5463933980537512E-2</v>
      </c>
      <c r="I780" s="41">
        <v>44736.291666666664</v>
      </c>
      <c r="J780" s="40">
        <v>36.3675</v>
      </c>
      <c r="K780" s="40">
        <v>38.61</v>
      </c>
      <c r="L780" s="40">
        <v>38.64</v>
      </c>
      <c r="M780" s="40">
        <v>37.74</v>
      </c>
      <c r="N780" s="40">
        <v>37.85</v>
      </c>
      <c r="O780" s="40">
        <f>('Pivottable ẨN'!$P780-INTC!$O$4)/INTC!$O$8</f>
        <v>-4.4110245269371642E-2</v>
      </c>
      <c r="P780" s="40">
        <v>38159900</v>
      </c>
      <c r="Q780" s="41">
        <v>44736.291666666664</v>
      </c>
      <c r="R780" s="40">
        <v>262.60590000000002</v>
      </c>
      <c r="S780" s="40">
        <v>267.7</v>
      </c>
      <c r="T780" s="40">
        <v>267.98</v>
      </c>
      <c r="U780" s="40">
        <v>261.72000000000003</v>
      </c>
      <c r="V780" s="40">
        <v>261.81</v>
      </c>
      <c r="W780" s="40">
        <v>33923200</v>
      </c>
      <c r="X780" s="40">
        <f>('Pivottable ẨN'!$W780-MSFT!$O$4)/MSFT!$O$8</f>
        <v>0.41686581614311907</v>
      </c>
      <c r="Y780" s="41">
        <v>44736.291666666664</v>
      </c>
      <c r="Z780" s="40">
        <v>17.1053</v>
      </c>
      <c r="AA780" s="40">
        <v>17.126000000000001</v>
      </c>
      <c r="AB780" s="40">
        <v>17.14</v>
      </c>
      <c r="AC780" s="40">
        <v>16.309999999999999</v>
      </c>
      <c r="AD780" s="40">
        <v>16.5</v>
      </c>
      <c r="AE780" s="40">
        <f>('Pivottable ẨN'!$AF780-NVDA!$O$4)/NVDA!$O$8</f>
        <v>0.11676038457624252</v>
      </c>
      <c r="AF780" s="40">
        <v>472153000</v>
      </c>
      <c r="AG780" s="41">
        <v>44736.291666666664</v>
      </c>
      <c r="AH780" s="40">
        <v>16.670999999999999</v>
      </c>
      <c r="AI780" s="40">
        <v>17.128</v>
      </c>
      <c r="AJ780" s="40">
        <v>17.138000000000002</v>
      </c>
      <c r="AK780" s="40">
        <v>16.722000000000001</v>
      </c>
      <c r="AL780" s="40">
        <v>16.803999999999998</v>
      </c>
      <c r="AM780" s="40">
        <f>('Pivottable ẨN'!$AN780-SONY!$O$4)/SONY!$O$8</f>
        <v>7.4069415400328686E-2</v>
      </c>
      <c r="AN780" s="40">
        <v>4549500</v>
      </c>
    </row>
    <row r="781" spans="1:40">
      <c r="A781" s="93">
        <v>44313.291666666664</v>
      </c>
      <c r="B781" s="42">
        <v>131.6103</v>
      </c>
      <c r="C781" s="42">
        <v>134.38999999999999</v>
      </c>
      <c r="D781" s="42">
        <v>135.41</v>
      </c>
      <c r="E781" s="42">
        <v>134.11000000000001</v>
      </c>
      <c r="F781" s="42">
        <v>135.01</v>
      </c>
      <c r="G781" s="42">
        <v>66015800</v>
      </c>
      <c r="H781" s="42">
        <f>('Pivottable ẨN'!$G781-AAPL!$O$4)/AAPL!$O$8</f>
        <v>-0.4907690738510157</v>
      </c>
      <c r="I781" s="43">
        <v>44313.291666666664</v>
      </c>
      <c r="J781" s="42">
        <v>52.724499999999999</v>
      </c>
      <c r="K781" s="42">
        <v>57.97</v>
      </c>
      <c r="L781" s="42">
        <v>58.63</v>
      </c>
      <c r="M781" s="42">
        <v>57.77</v>
      </c>
      <c r="N781" s="42">
        <v>58.56</v>
      </c>
      <c r="O781" s="42">
        <f>('Pivottable ẨN'!$P781-INTC!$O$4)/INTC!$O$8</f>
        <v>-4.378090177450545E-2</v>
      </c>
      <c r="P781" s="42">
        <v>38167700</v>
      </c>
      <c r="Q781" s="43">
        <v>44313.291666666664</v>
      </c>
      <c r="R781" s="42">
        <v>254.31620000000001</v>
      </c>
      <c r="S781" s="42">
        <v>261.97000000000003</v>
      </c>
      <c r="T781" s="42">
        <v>263.19</v>
      </c>
      <c r="U781" s="42">
        <v>260.12</v>
      </c>
      <c r="V781" s="42">
        <v>261.58</v>
      </c>
      <c r="W781" s="42">
        <v>31014200</v>
      </c>
      <c r="X781" s="42">
        <f>('Pivottable ẨN'!$W781-MSFT!$O$4)/MSFT!$O$8</f>
        <v>0.18806940598526281</v>
      </c>
      <c r="Y781" s="43">
        <v>44313.291666666664</v>
      </c>
      <c r="Z781" s="42">
        <v>15.3492</v>
      </c>
      <c r="AA781" s="42">
        <v>15.3818</v>
      </c>
      <c r="AB781" s="42">
        <v>15.670500000000001</v>
      </c>
      <c r="AC781" s="42">
        <v>15.3545</v>
      </c>
      <c r="AD781" s="42">
        <v>15.5785</v>
      </c>
      <c r="AE781" s="42">
        <f>('Pivottable ẨN'!$AF781-NVDA!$O$4)/NVDA!$O$8</f>
        <v>-1.5333488044029486</v>
      </c>
      <c r="AF781" s="42">
        <v>164572000</v>
      </c>
      <c r="AG781" s="43">
        <v>44313.291666666664</v>
      </c>
      <c r="AH781" s="42">
        <v>20.453900000000001</v>
      </c>
      <c r="AI781" s="42">
        <v>21.334</v>
      </c>
      <c r="AJ781" s="42">
        <v>21.54</v>
      </c>
      <c r="AK781" s="42">
        <v>21.071999999999999</v>
      </c>
      <c r="AL781" s="42">
        <v>21.3</v>
      </c>
      <c r="AM781" s="42">
        <f>('Pivottable ẨN'!$AN781-SONY!$O$4)/SONY!$O$8</f>
        <v>1.4329000348527681</v>
      </c>
      <c r="AN781" s="42">
        <v>7796000</v>
      </c>
    </row>
    <row r="782" spans="1:40">
      <c r="A782" s="92">
        <v>44615.291666666664</v>
      </c>
      <c r="B782" s="40">
        <v>157.6908</v>
      </c>
      <c r="C782" s="40">
        <v>160.07</v>
      </c>
      <c r="D782" s="40">
        <v>166.15</v>
      </c>
      <c r="E782" s="40">
        <v>159.75</v>
      </c>
      <c r="F782" s="40">
        <v>165.54</v>
      </c>
      <c r="G782" s="40">
        <v>90009200</v>
      </c>
      <c r="H782" s="40">
        <f>('Pivottable ẨN'!$G782-AAPL!$O$4)/AAPL!$O$8</f>
        <v>-3.8647938706721889E-2</v>
      </c>
      <c r="I782" s="41">
        <v>44615.291666666664</v>
      </c>
      <c r="J782" s="40">
        <v>41.726799999999997</v>
      </c>
      <c r="K782" s="40">
        <v>44.65</v>
      </c>
      <c r="L782" s="40">
        <v>45.71</v>
      </c>
      <c r="M782" s="40">
        <v>44.55</v>
      </c>
      <c r="N782" s="40">
        <v>45.17</v>
      </c>
      <c r="O782" s="40">
        <f>('Pivottable ẨN'!$P782-INTC!$O$4)/INTC!$O$8</f>
        <v>-4.340089004965985E-2</v>
      </c>
      <c r="P782" s="40">
        <v>38176700</v>
      </c>
      <c r="Q782" s="41">
        <v>44615.291666666664</v>
      </c>
      <c r="R782" s="40">
        <v>274.2978</v>
      </c>
      <c r="S782" s="40">
        <v>280.27</v>
      </c>
      <c r="T782" s="40">
        <v>291.7</v>
      </c>
      <c r="U782" s="40">
        <v>280.10000000000002</v>
      </c>
      <c r="V782" s="40">
        <v>290.18</v>
      </c>
      <c r="W782" s="40">
        <v>37811200</v>
      </c>
      <c r="X782" s="40">
        <f>('Pivottable ẨN'!$W782-MSFT!$O$4)/MSFT!$O$8</f>
        <v>0.72266177444279078</v>
      </c>
      <c r="Y782" s="41">
        <v>44615.291666666664</v>
      </c>
      <c r="Z782" s="40">
        <v>22.351400000000002</v>
      </c>
      <c r="AA782" s="40">
        <v>22.387</v>
      </c>
      <c r="AB782" s="40">
        <v>24.155000000000001</v>
      </c>
      <c r="AC782" s="40">
        <v>22.300999999999998</v>
      </c>
      <c r="AD782" s="40">
        <v>23.802</v>
      </c>
      <c r="AE782" s="40">
        <f>('Pivottable ẨN'!$AF782-NVDA!$O$4)/NVDA!$O$8</f>
        <v>0.6229717658179269</v>
      </c>
      <c r="AF782" s="40">
        <v>566511000</v>
      </c>
      <c r="AG782" s="41">
        <v>44615.291666666664</v>
      </c>
      <c r="AH782" s="40">
        <v>19.470700000000001</v>
      </c>
      <c r="AI782" s="40">
        <v>20.262</v>
      </c>
      <c r="AJ782" s="40">
        <v>20.774000000000001</v>
      </c>
      <c r="AK782" s="40">
        <v>20.206</v>
      </c>
      <c r="AL782" s="40">
        <v>20.693999999999999</v>
      </c>
      <c r="AM782" s="40">
        <f>('Pivottable ẨN'!$AN782-SONY!$O$4)/SONY!$O$8</f>
        <v>-0.10297828274486824</v>
      </c>
      <c r="AN782" s="40">
        <v>4126500</v>
      </c>
    </row>
    <row r="783" spans="1:40">
      <c r="A783" s="93">
        <v>44253.291666666664</v>
      </c>
      <c r="B783" s="42">
        <v>118.75190000000001</v>
      </c>
      <c r="C783" s="42">
        <v>121.26</v>
      </c>
      <c r="D783" s="42">
        <v>124.85</v>
      </c>
      <c r="E783" s="42">
        <v>121.2</v>
      </c>
      <c r="F783" s="42">
        <v>122.59</v>
      </c>
      <c r="G783" s="42">
        <v>164560400</v>
      </c>
      <c r="H783" s="42">
        <f>('Pivottable ẨN'!$G783-AAPL!$O$4)/AAPL!$O$8</f>
        <v>1.366162266198347</v>
      </c>
      <c r="I783" s="43">
        <v>44253.291666666664</v>
      </c>
      <c r="J783" s="42">
        <v>55.280200000000001</v>
      </c>
      <c r="K783" s="42">
        <v>60.78</v>
      </c>
      <c r="L783" s="42">
        <v>61.69</v>
      </c>
      <c r="M783" s="42">
        <v>59.68</v>
      </c>
      <c r="N783" s="42">
        <v>60.89</v>
      </c>
      <c r="O783" s="42">
        <f>('Pivottable ẨN'!$P783-INTC!$O$4)/INTC!$O$8</f>
        <v>-4.1707726697847773E-2</v>
      </c>
      <c r="P783" s="42">
        <v>38216800</v>
      </c>
      <c r="Q783" s="43">
        <v>44253.291666666664</v>
      </c>
      <c r="R783" s="42">
        <v>225.5907</v>
      </c>
      <c r="S783" s="42">
        <v>232.38</v>
      </c>
      <c r="T783" s="42">
        <v>235.37</v>
      </c>
      <c r="U783" s="42">
        <v>229.54</v>
      </c>
      <c r="V783" s="42">
        <v>231.53</v>
      </c>
      <c r="W783" s="42">
        <v>37819200</v>
      </c>
      <c r="X783" s="42">
        <f>('Pivottable ẨN'!$W783-MSFT!$O$4)/MSFT!$O$8</f>
        <v>0.72329098423353089</v>
      </c>
      <c r="Y783" s="43">
        <v>44253.291666666664</v>
      </c>
      <c r="Z783" s="42">
        <v>13.6807</v>
      </c>
      <c r="AA783" s="42">
        <v>13.714499999999999</v>
      </c>
      <c r="AB783" s="42">
        <v>13.8545</v>
      </c>
      <c r="AC783" s="42">
        <v>13.361000000000001</v>
      </c>
      <c r="AD783" s="42">
        <v>13.7525</v>
      </c>
      <c r="AE783" s="42">
        <f>('Pivottable ẨN'!$AF783-NVDA!$O$4)/NVDA!$O$8</f>
        <v>0.27115383654379627</v>
      </c>
      <c r="AF783" s="42">
        <v>500932000</v>
      </c>
      <c r="AG783" s="43">
        <v>44253.291666666664</v>
      </c>
      <c r="AH783" s="42">
        <v>20.236499999999999</v>
      </c>
      <c r="AI783" s="42">
        <v>21.161999999999999</v>
      </c>
      <c r="AJ783" s="42">
        <v>21.398</v>
      </c>
      <c r="AK783" s="42">
        <v>21.074000000000002</v>
      </c>
      <c r="AL783" s="42">
        <v>21.385999999999999</v>
      </c>
      <c r="AM783" s="42">
        <f>('Pivottable ẨN'!$AN783-SONY!$O$4)/SONY!$O$8</f>
        <v>0.26869631761667989</v>
      </c>
      <c r="AN783" s="42">
        <v>5014500</v>
      </c>
    </row>
    <row r="784" spans="1:40">
      <c r="A784" s="92">
        <v>44308.291666666664</v>
      </c>
      <c r="B784" s="40">
        <v>129.21100000000001</v>
      </c>
      <c r="C784" s="40">
        <v>131.94</v>
      </c>
      <c r="D784" s="40">
        <v>134.15</v>
      </c>
      <c r="E784" s="40">
        <v>131.41</v>
      </c>
      <c r="F784" s="40">
        <v>133.04</v>
      </c>
      <c r="G784" s="40">
        <v>84566500</v>
      </c>
      <c r="H784" s="40">
        <f>('Pivottable ẨN'!$G784-AAPL!$O$4)/AAPL!$O$8</f>
        <v>-0.14120779692814311</v>
      </c>
      <c r="I784" s="41">
        <v>44308.291666666664</v>
      </c>
      <c r="J784" s="40">
        <v>56.908200000000001</v>
      </c>
      <c r="K784" s="40">
        <v>62.57</v>
      </c>
      <c r="L784" s="40">
        <v>63.91</v>
      </c>
      <c r="M784" s="40">
        <v>62.28</v>
      </c>
      <c r="N784" s="40">
        <v>63.35</v>
      </c>
      <c r="O784" s="40">
        <f>('Pivottable ẨN'!$P784-INTC!$O$4)/INTC!$O$8</f>
        <v>-3.9985006878547703E-2</v>
      </c>
      <c r="P784" s="40">
        <v>38257600</v>
      </c>
      <c r="Q784" s="41">
        <v>44308.291666666664</v>
      </c>
      <c r="R784" s="40">
        <v>249.65639999999999</v>
      </c>
      <c r="S784" s="40">
        <v>257.17</v>
      </c>
      <c r="T784" s="40">
        <v>261.77999999999997</v>
      </c>
      <c r="U784" s="40">
        <v>255.64</v>
      </c>
      <c r="V784" s="40">
        <v>260.20999999999998</v>
      </c>
      <c r="W784" s="40">
        <v>25606200</v>
      </c>
      <c r="X784" s="40">
        <f>('Pivottable ẨN'!$W784-MSFT!$O$4)/MSFT!$O$8</f>
        <v>-0.2372764125550213</v>
      </c>
      <c r="Y784" s="41">
        <v>44308.291666666664</v>
      </c>
      <c r="Z784" s="40">
        <v>14.8188</v>
      </c>
      <c r="AA784" s="40">
        <v>14.850300000000001</v>
      </c>
      <c r="AB784" s="40">
        <v>15.438499999999999</v>
      </c>
      <c r="AC784" s="40">
        <v>14.7835</v>
      </c>
      <c r="AD784" s="40">
        <v>15.375</v>
      </c>
      <c r="AE784" s="40">
        <f>('Pivottable ẨN'!$AF784-NVDA!$O$4)/NVDA!$O$8</f>
        <v>-0.92596810813280162</v>
      </c>
      <c r="AF784" s="40">
        <v>277788000</v>
      </c>
      <c r="AG784" s="41">
        <v>44308.291666666664</v>
      </c>
      <c r="AH784" s="40">
        <v>20.889199999999999</v>
      </c>
      <c r="AI784" s="40">
        <v>21.788</v>
      </c>
      <c r="AJ784" s="40">
        <v>22.01</v>
      </c>
      <c r="AK784" s="40">
        <v>21.707999999999998</v>
      </c>
      <c r="AL784" s="40">
        <v>21.806000000000001</v>
      </c>
      <c r="AM784" s="40">
        <f>('Pivottable ẨN'!$AN784-SONY!$O$4)/SONY!$O$8</f>
        <v>6.6954023276290034E-2</v>
      </c>
      <c r="AN784" s="40">
        <v>4532500</v>
      </c>
    </row>
    <row r="785" spans="1:40">
      <c r="A785" s="93">
        <v>45041.291666666664</v>
      </c>
      <c r="B785" s="42">
        <v>162.31319999999999</v>
      </c>
      <c r="C785" s="42">
        <v>163.77000000000001</v>
      </c>
      <c r="D785" s="42">
        <v>166.31</v>
      </c>
      <c r="E785" s="42">
        <v>163.72999999999999</v>
      </c>
      <c r="F785" s="42">
        <v>165.19</v>
      </c>
      <c r="G785" s="42">
        <v>48714100</v>
      </c>
      <c r="H785" s="42">
        <f>('Pivottable ẨN'!$G785-AAPL!$O$4)/AAPL!$O$8</f>
        <v>-0.81679474107308636</v>
      </c>
      <c r="I785" s="43">
        <v>45041.291666666664</v>
      </c>
      <c r="J785" s="42">
        <v>28.1877</v>
      </c>
      <c r="K785" s="42">
        <v>28.88</v>
      </c>
      <c r="L785" s="42">
        <v>29.57</v>
      </c>
      <c r="M785" s="42">
        <v>28.87</v>
      </c>
      <c r="N785" s="42">
        <v>29.44</v>
      </c>
      <c r="O785" s="42">
        <f>('Pivottable ẨN'!$P785-INTC!$O$4)/INTC!$O$8</f>
        <v>-3.8621187021601812E-2</v>
      </c>
      <c r="P785" s="42">
        <v>38289900</v>
      </c>
      <c r="Q785" s="43">
        <v>45041.291666666664</v>
      </c>
      <c r="R785" s="42">
        <v>272.19549999999998</v>
      </c>
      <c r="S785" s="42">
        <v>275.42</v>
      </c>
      <c r="T785" s="42">
        <v>281.60000000000002</v>
      </c>
      <c r="U785" s="42">
        <v>275.37</v>
      </c>
      <c r="V785" s="42">
        <v>279.51</v>
      </c>
      <c r="W785" s="42">
        <v>45772200</v>
      </c>
      <c r="X785" s="42">
        <f>('Pivottable ẨN'!$W785-MSFT!$O$4)/MSFT!$O$8</f>
        <v>1.3488041674529982</v>
      </c>
      <c r="Y785" s="43">
        <v>45041.291666666664</v>
      </c>
      <c r="Z785" s="42">
        <v>26.228200000000001</v>
      </c>
      <c r="AA785" s="42">
        <v>26.241</v>
      </c>
      <c r="AB785" s="42">
        <v>27.247</v>
      </c>
      <c r="AC785" s="42">
        <v>26.225000000000001</v>
      </c>
      <c r="AD785" s="42">
        <v>27.077999999999999</v>
      </c>
      <c r="AE785" s="42">
        <f>('Pivottable ẨN'!$AF785-NVDA!$O$4)/NVDA!$O$8</f>
        <v>-0.38552396630162628</v>
      </c>
      <c r="AF785" s="42">
        <v>378527000</v>
      </c>
      <c r="AG785" s="43">
        <v>45041.291666666664</v>
      </c>
      <c r="AH785" s="42">
        <v>17.793900000000001</v>
      </c>
      <c r="AI785" s="42">
        <v>18.152000000000001</v>
      </c>
      <c r="AJ785" s="42">
        <v>18.36</v>
      </c>
      <c r="AK785" s="42">
        <v>18.11</v>
      </c>
      <c r="AL785" s="42">
        <v>18.292000000000002</v>
      </c>
      <c r="AM785" s="42">
        <f>('Pivottable ẨN'!$AN785-SONY!$O$4)/SONY!$O$8</f>
        <v>-0.10883801743525301</v>
      </c>
      <c r="AN785" s="42">
        <v>4112500</v>
      </c>
    </row>
    <row r="786" spans="1:40">
      <c r="A786" s="92">
        <v>44816.291666666664</v>
      </c>
      <c r="B786" s="40">
        <v>161.4614</v>
      </c>
      <c r="C786" s="40">
        <v>163.43</v>
      </c>
      <c r="D786" s="40">
        <v>164.26</v>
      </c>
      <c r="E786" s="40">
        <v>159.30000000000001</v>
      </c>
      <c r="F786" s="40">
        <v>159.59</v>
      </c>
      <c r="G786" s="40">
        <v>104956000</v>
      </c>
      <c r="H786" s="40">
        <f>('Pivottable ẨN'!$G786-AAPL!$O$4)/AAPL!$O$8</f>
        <v>0.24300302292334017</v>
      </c>
      <c r="I786" s="41">
        <v>44816.291666666664</v>
      </c>
      <c r="J786" s="40">
        <v>30.027100000000001</v>
      </c>
      <c r="K786" s="40">
        <v>31.56</v>
      </c>
      <c r="L786" s="40">
        <v>31.86</v>
      </c>
      <c r="M786" s="40">
        <v>31.1</v>
      </c>
      <c r="N786" s="40">
        <v>31.74</v>
      </c>
      <c r="O786" s="40">
        <f>('Pivottable ẨN'!$P786-INTC!$O$4)/INTC!$O$8</f>
        <v>-3.7962500031869434E-2</v>
      </c>
      <c r="P786" s="40">
        <v>38305500</v>
      </c>
      <c r="Q786" s="41">
        <v>44816.291666666664</v>
      </c>
      <c r="R786" s="40">
        <v>262.13099999999997</v>
      </c>
      <c r="S786" s="40">
        <v>266.64999999999998</v>
      </c>
      <c r="T786" s="40">
        <v>267.45</v>
      </c>
      <c r="U786" s="40">
        <v>265.16000000000003</v>
      </c>
      <c r="V786" s="40">
        <v>265.77999999999997</v>
      </c>
      <c r="W786" s="40">
        <v>18747700</v>
      </c>
      <c r="X786" s="40">
        <f>('Pivottable ẨN'!$W786-MSFT!$O$4)/MSFT!$O$8</f>
        <v>-0.7767058312788635</v>
      </c>
      <c r="Y786" s="41">
        <v>44816.291666666664</v>
      </c>
      <c r="Z786" s="40">
        <v>14.4917</v>
      </c>
      <c r="AA786" s="40">
        <v>14.505000000000001</v>
      </c>
      <c r="AB786" s="40">
        <v>14.547000000000001</v>
      </c>
      <c r="AC786" s="40">
        <v>14.198</v>
      </c>
      <c r="AD786" s="40">
        <v>14.369</v>
      </c>
      <c r="AE786" s="40">
        <f>('Pivottable ẨN'!$AF786-NVDA!$O$4)/NVDA!$O$8</f>
        <v>0.18117012029751325</v>
      </c>
      <c r="AF786" s="40">
        <v>484159000</v>
      </c>
      <c r="AG786" s="41">
        <v>44816.291666666664</v>
      </c>
      <c r="AH786" s="40">
        <v>14.7204</v>
      </c>
      <c r="AI786" s="40">
        <v>15.124000000000001</v>
      </c>
      <c r="AJ786" s="40">
        <v>15.198</v>
      </c>
      <c r="AK786" s="40">
        <v>15.032</v>
      </c>
      <c r="AL786" s="40">
        <v>15.074</v>
      </c>
      <c r="AM786" s="40">
        <f>('Pivottable ẨN'!$AN786-SONY!$O$4)/SONY!$O$8</f>
        <v>-0.77182514240450106</v>
      </c>
      <c r="AN786" s="40">
        <v>2528500</v>
      </c>
    </row>
    <row r="787" spans="1:40">
      <c r="A787" s="93">
        <v>44624.291666666664</v>
      </c>
      <c r="B787" s="42">
        <v>160.7448</v>
      </c>
      <c r="C787" s="42">
        <v>163.16999999999999</v>
      </c>
      <c r="D787" s="42">
        <v>165.55</v>
      </c>
      <c r="E787" s="42">
        <v>162.1</v>
      </c>
      <c r="F787" s="42">
        <v>164.49</v>
      </c>
      <c r="G787" s="42">
        <v>83737200</v>
      </c>
      <c r="H787" s="42">
        <f>('Pivottable ẨN'!$G787-AAPL!$O$4)/AAPL!$O$8</f>
        <v>-0.15683476340122166</v>
      </c>
      <c r="I787" s="43">
        <v>44624.291666666664</v>
      </c>
      <c r="J787" s="42">
        <v>44.922899999999998</v>
      </c>
      <c r="K787" s="42">
        <v>48.07</v>
      </c>
      <c r="L787" s="42">
        <v>48.27</v>
      </c>
      <c r="M787" s="42">
        <v>47.37</v>
      </c>
      <c r="N787" s="42">
        <v>47.37</v>
      </c>
      <c r="O787" s="42">
        <f>('Pivottable ẨN'!$P787-INTC!$O$4)/INTC!$O$8</f>
        <v>-3.7742937701958641E-2</v>
      </c>
      <c r="P787" s="42">
        <v>38310700</v>
      </c>
      <c r="Q787" s="43">
        <v>44624.291666666664</v>
      </c>
      <c r="R787" s="42">
        <v>283.68340000000001</v>
      </c>
      <c r="S787" s="42">
        <v>289.86</v>
      </c>
      <c r="T787" s="42">
        <v>295.66000000000003</v>
      </c>
      <c r="U787" s="42">
        <v>287.17</v>
      </c>
      <c r="V787" s="42">
        <v>294.29000000000002</v>
      </c>
      <c r="W787" s="42">
        <v>32356500</v>
      </c>
      <c r="X787" s="42">
        <f>('Pivottable ẨN'!$W787-MSFT!$O$4)/MSFT!$O$8</f>
        <v>0.29364294374906152</v>
      </c>
      <c r="Y787" s="43">
        <v>44624.291666666664</v>
      </c>
      <c r="Z787" s="42">
        <v>22.903400000000001</v>
      </c>
      <c r="AA787" s="42">
        <v>22.936</v>
      </c>
      <c r="AB787" s="42">
        <v>23.68</v>
      </c>
      <c r="AC787" s="42">
        <v>22.481999999999999</v>
      </c>
      <c r="AD787" s="42">
        <v>23.384</v>
      </c>
      <c r="AE787" s="42">
        <f>('Pivottable ẨN'!$AF787-NVDA!$O$4)/NVDA!$O$8</f>
        <v>-0.10179065772036973</v>
      </c>
      <c r="AF787" s="42">
        <v>431415000</v>
      </c>
      <c r="AG787" s="43">
        <v>44624.291666666664</v>
      </c>
      <c r="AH787" s="42">
        <v>18.924900000000001</v>
      </c>
      <c r="AI787" s="42">
        <v>19.693999999999999</v>
      </c>
      <c r="AJ787" s="42">
        <v>19.8</v>
      </c>
      <c r="AK787" s="42">
        <v>19.533999999999999</v>
      </c>
      <c r="AL787" s="42">
        <v>19.748000000000001</v>
      </c>
      <c r="AM787" s="42">
        <f>('Pivottable ẨN'!$AN787-SONY!$O$4)/SONY!$O$8</f>
        <v>-0.67241892890690236</v>
      </c>
      <c r="AN787" s="42">
        <v>2766000</v>
      </c>
    </row>
    <row r="788" spans="1:40">
      <c r="A788" s="92">
        <v>45106.291666666664</v>
      </c>
      <c r="B788" s="40">
        <v>188.1634</v>
      </c>
      <c r="C788" s="40">
        <v>189.59</v>
      </c>
      <c r="D788" s="40">
        <v>190.07</v>
      </c>
      <c r="E788" s="40">
        <v>188.94</v>
      </c>
      <c r="F788" s="40">
        <v>189.08</v>
      </c>
      <c r="G788" s="40">
        <v>46347300</v>
      </c>
      <c r="H788" s="40">
        <f>('Pivottable ẨN'!$G788-AAPL!$O$4)/AAPL!$O$8</f>
        <v>-0.86139368506016256</v>
      </c>
      <c r="I788" s="41">
        <v>45106.291666666664</v>
      </c>
      <c r="J788" s="40">
        <v>32.252600000000001</v>
      </c>
      <c r="K788" s="40">
        <v>32.909999999999997</v>
      </c>
      <c r="L788" s="40">
        <v>33.340000000000003</v>
      </c>
      <c r="M788" s="40">
        <v>32.49</v>
      </c>
      <c r="N788" s="40">
        <v>33.340000000000003</v>
      </c>
      <c r="O788" s="40">
        <f>('Pivottable ẨN'!$P788-INTC!$O$4)/INTC!$O$8</f>
        <v>-3.7645823594498098E-2</v>
      </c>
      <c r="P788" s="40">
        <v>38313000</v>
      </c>
      <c r="Q788" s="41">
        <v>45106.291666666664</v>
      </c>
      <c r="R788" s="40">
        <v>331.85120000000001</v>
      </c>
      <c r="S788" s="40">
        <v>335.05</v>
      </c>
      <c r="T788" s="40">
        <v>336.11</v>
      </c>
      <c r="U788" s="40">
        <v>332.62</v>
      </c>
      <c r="V788" s="40">
        <v>334.71</v>
      </c>
      <c r="W788" s="40">
        <v>16997000</v>
      </c>
      <c r="X788" s="40">
        <f>('Pivottable ẨN'!$W788-MSFT!$O$4)/MSFT!$O$8</f>
        <v>-0.91440052885994261</v>
      </c>
      <c r="Y788" s="41">
        <v>45106.291666666664</v>
      </c>
      <c r="Z788" s="40">
        <v>40.8063</v>
      </c>
      <c r="AA788" s="40">
        <v>40.822000000000003</v>
      </c>
      <c r="AB788" s="40">
        <v>41.6</v>
      </c>
      <c r="AC788" s="40">
        <v>40.6</v>
      </c>
      <c r="AD788" s="40">
        <v>41.558</v>
      </c>
      <c r="AE788" s="40">
        <f>('Pivottable ẨN'!$AF788-NVDA!$O$4)/NVDA!$O$8</f>
        <v>-0.37486411748618692</v>
      </c>
      <c r="AF788" s="40">
        <v>380514000</v>
      </c>
      <c r="AG788" s="41">
        <v>45106.291666666664</v>
      </c>
      <c r="AH788" s="40">
        <v>17.637</v>
      </c>
      <c r="AI788" s="40">
        <v>17.992000000000001</v>
      </c>
      <c r="AJ788" s="40">
        <v>18.059999999999999</v>
      </c>
      <c r="AK788" s="40">
        <v>17.916</v>
      </c>
      <c r="AL788" s="40">
        <v>18.021999999999998</v>
      </c>
      <c r="AM788" s="40">
        <f>('Pivottable ẨN'!$AN788-SONY!$O$4)/SONY!$O$8</f>
        <v>-0.43907592248622318</v>
      </c>
      <c r="AN788" s="40">
        <v>3323500</v>
      </c>
    </row>
    <row r="789" spans="1:40">
      <c r="A789" s="93">
        <v>45499.291666666664</v>
      </c>
      <c r="B789" s="42">
        <v>217.46879999999999</v>
      </c>
      <c r="C789" s="42">
        <v>217.96</v>
      </c>
      <c r="D789" s="42">
        <v>219.49</v>
      </c>
      <c r="E789" s="42">
        <v>216.01</v>
      </c>
      <c r="F789" s="42">
        <v>218.7</v>
      </c>
      <c r="G789" s="42">
        <v>41601300</v>
      </c>
      <c r="H789" s="42">
        <f>('Pivottable ẨN'!$G789-AAPL!$O$4)/AAPL!$O$8</f>
        <v>-0.95082523321068801</v>
      </c>
      <c r="I789" s="43">
        <v>45499.291666666664</v>
      </c>
      <c r="J789" s="42">
        <v>31.1524</v>
      </c>
      <c r="K789" s="42">
        <v>31.35</v>
      </c>
      <c r="L789" s="42">
        <v>31.56</v>
      </c>
      <c r="M789" s="42">
        <v>31.02</v>
      </c>
      <c r="N789" s="42">
        <v>31.43</v>
      </c>
      <c r="O789" s="42">
        <f>('Pivottable ẨN'!$P789-INTC!$O$4)/INTC!$O$8</f>
        <v>-3.5977994357675729E-2</v>
      </c>
      <c r="P789" s="42">
        <v>38352500</v>
      </c>
      <c r="Q789" s="43">
        <v>45499.291666666664</v>
      </c>
      <c r="R789" s="42">
        <v>424.50490000000002</v>
      </c>
      <c r="S789" s="42">
        <v>425.27</v>
      </c>
      <c r="T789" s="42">
        <v>428.92</v>
      </c>
      <c r="U789" s="42">
        <v>417.27</v>
      </c>
      <c r="V789" s="42">
        <v>418.2</v>
      </c>
      <c r="W789" s="42">
        <v>23583800</v>
      </c>
      <c r="X789" s="42">
        <f>('Pivottable ẨN'!$W789-MSFT!$O$4)/MSFT!$O$8</f>
        <v>-0.39634064765410981</v>
      </c>
      <c r="Y789" s="43">
        <v>45499.291666666664</v>
      </c>
      <c r="Z789" s="42">
        <v>113.05029999999999</v>
      </c>
      <c r="AA789" s="42">
        <v>113.06</v>
      </c>
      <c r="AB789" s="42">
        <v>116.2</v>
      </c>
      <c r="AC789" s="42">
        <v>111.58</v>
      </c>
      <c r="AD789" s="42">
        <v>116.19</v>
      </c>
      <c r="AE789" s="42">
        <f>('Pivottable ẨN'!$AF789-NVDA!$O$4)/NVDA!$O$8</f>
        <v>-0.84221774786973902</v>
      </c>
      <c r="AF789" s="42">
        <v>293399100</v>
      </c>
      <c r="AG789" s="43">
        <v>45499.291666666664</v>
      </c>
      <c r="AH789" s="42">
        <v>17.463999999999999</v>
      </c>
      <c r="AI789" s="42">
        <v>17.463999999999999</v>
      </c>
      <c r="AJ789" s="42">
        <v>17.527999999999999</v>
      </c>
      <c r="AK789" s="42">
        <v>17.329999999999998</v>
      </c>
      <c r="AL789" s="42">
        <v>17.364000000000001</v>
      </c>
      <c r="AM789" s="42">
        <f>('Pivottable ẨN'!$AN789-SONY!$O$4)/SONY!$O$8</f>
        <v>0.18310233588927383</v>
      </c>
      <c r="AN789" s="42">
        <v>4810000</v>
      </c>
    </row>
    <row r="790" spans="1:40">
      <c r="A790" s="92">
        <v>44068.291666666664</v>
      </c>
      <c r="B790" s="40">
        <v>121.8505</v>
      </c>
      <c r="C790" s="40">
        <v>124.825</v>
      </c>
      <c r="D790" s="40">
        <v>125.18</v>
      </c>
      <c r="E790" s="40">
        <v>123.05249999999999</v>
      </c>
      <c r="F790" s="40">
        <v>124.69750000000001</v>
      </c>
      <c r="G790" s="40">
        <v>211495600</v>
      </c>
      <c r="H790" s="40">
        <f>('Pivottable ẨN'!$G790-AAPL!$O$4)/AAPL!$O$8</f>
        <v>2.2505886460454909</v>
      </c>
      <c r="I790" s="41">
        <v>44068.291666666664</v>
      </c>
      <c r="J790" s="40">
        <v>44.363300000000002</v>
      </c>
      <c r="K790" s="40">
        <v>49.43</v>
      </c>
      <c r="L790" s="40">
        <v>49.88</v>
      </c>
      <c r="M790" s="40">
        <v>49.21</v>
      </c>
      <c r="N790" s="40">
        <v>49.35</v>
      </c>
      <c r="O790" s="40">
        <f>('Pivottable ẨN'!$P790-INTC!$O$4)/INTC!$O$8</f>
        <v>-3.4635286263221265E-2</v>
      </c>
      <c r="P790" s="40">
        <v>38384300</v>
      </c>
      <c r="Q790" s="41">
        <v>44068.291666666664</v>
      </c>
      <c r="R790" s="40">
        <v>209.11519999999999</v>
      </c>
      <c r="S790" s="40">
        <v>216.47</v>
      </c>
      <c r="T790" s="40">
        <v>216.61</v>
      </c>
      <c r="U790" s="40">
        <v>213.1</v>
      </c>
      <c r="V790" s="40">
        <v>213.1</v>
      </c>
      <c r="W790" s="40">
        <v>23043700</v>
      </c>
      <c r="X790" s="40">
        <f>('Pivottable ẨN'!$W790-MSFT!$O$4)/MSFT!$O$8</f>
        <v>-0.43882017365144849</v>
      </c>
      <c r="Y790" s="41">
        <v>44068.291666666664</v>
      </c>
      <c r="Z790" s="40">
        <v>12.711</v>
      </c>
      <c r="AA790" s="40">
        <v>12.75</v>
      </c>
      <c r="AB790" s="40">
        <v>12.761200000000001</v>
      </c>
      <c r="AC790" s="40">
        <v>12.573700000000001</v>
      </c>
      <c r="AD790" s="40">
        <v>12.630699999999999</v>
      </c>
      <c r="AE790" s="40">
        <f>('Pivottable ẨN'!$AF790-NVDA!$O$4)/NVDA!$O$8</f>
        <v>-0.8654102956372407</v>
      </c>
      <c r="AF790" s="40">
        <v>289076000</v>
      </c>
      <c r="AG790" s="41">
        <v>44068.291666666664</v>
      </c>
      <c r="AH790" s="40">
        <v>15.1328</v>
      </c>
      <c r="AI790" s="40">
        <v>15.874000000000001</v>
      </c>
      <c r="AJ790" s="40">
        <v>15.923999999999999</v>
      </c>
      <c r="AK790" s="40">
        <v>15.832000000000001</v>
      </c>
      <c r="AL790" s="40">
        <v>15.836</v>
      </c>
      <c r="AM790" s="40">
        <f>('Pivottable ẨN'!$AN790-SONY!$O$4)/SONY!$O$8</f>
        <v>-0.49913820306266704</v>
      </c>
      <c r="AN790" s="40">
        <v>3180000</v>
      </c>
    </row>
    <row r="791" spans="1:40">
      <c r="A791" s="93">
        <v>44490.291666666664</v>
      </c>
      <c r="B791" s="42">
        <v>146.85659999999999</v>
      </c>
      <c r="C791" s="42">
        <v>149.47999999999999</v>
      </c>
      <c r="D791" s="42">
        <v>149.63999999999999</v>
      </c>
      <c r="E791" s="42">
        <v>147.87</v>
      </c>
      <c r="F791" s="42">
        <v>148.81</v>
      </c>
      <c r="G791" s="42">
        <v>61421000</v>
      </c>
      <c r="H791" s="42">
        <f>('Pivottable ẨN'!$G791-AAPL!$O$4)/AAPL!$O$8</f>
        <v>-0.5773514753347988</v>
      </c>
      <c r="I791" s="43">
        <v>44490.291666666664</v>
      </c>
      <c r="J791" s="42">
        <v>51.5794</v>
      </c>
      <c r="K791" s="42">
        <v>56</v>
      </c>
      <c r="L791" s="42">
        <v>56.07</v>
      </c>
      <c r="M791" s="42">
        <v>54.83</v>
      </c>
      <c r="N791" s="42">
        <v>54.93</v>
      </c>
      <c r="O791" s="42">
        <f>('Pivottable ẨN'!$P791-INTC!$O$4)/INTC!$O$8</f>
        <v>-3.4356610998334487E-2</v>
      </c>
      <c r="P791" s="42">
        <v>38390900</v>
      </c>
      <c r="Q791" s="43">
        <v>44490.291666666664</v>
      </c>
      <c r="R791" s="42">
        <v>302.95620000000002</v>
      </c>
      <c r="S791" s="42">
        <v>310.76</v>
      </c>
      <c r="T791" s="42">
        <v>311.02</v>
      </c>
      <c r="U791" s="42">
        <v>306.36</v>
      </c>
      <c r="V791" s="42">
        <v>307.17</v>
      </c>
      <c r="W791" s="42">
        <v>16918100</v>
      </c>
      <c r="X791" s="42">
        <f>('Pivottable ẨN'!$W791-MSFT!$O$4)/MSFT!$O$8</f>
        <v>-0.92060611042111651</v>
      </c>
      <c r="Y791" s="43">
        <v>44490.291666666664</v>
      </c>
      <c r="Z791" s="42">
        <v>22.653099999999998</v>
      </c>
      <c r="AA791" s="42">
        <v>22.692</v>
      </c>
      <c r="AB791" s="42">
        <v>22.710999999999999</v>
      </c>
      <c r="AC791" s="42">
        <v>22.082999999999998</v>
      </c>
      <c r="AD791" s="42">
        <v>22.097000000000001</v>
      </c>
      <c r="AE791" s="42">
        <f>('Pivottable ẨN'!$AF791-NVDA!$O$4)/NVDA!$O$8</f>
        <v>-1.4098619397659164</v>
      </c>
      <c r="AF791" s="42">
        <v>187590000</v>
      </c>
      <c r="AG791" s="43">
        <v>44490.291666666664</v>
      </c>
      <c r="AH791" s="42">
        <v>21.577100000000002</v>
      </c>
      <c r="AI791" s="42">
        <v>22.454000000000001</v>
      </c>
      <c r="AJ791" s="42">
        <v>22.472000000000001</v>
      </c>
      <c r="AK791" s="42">
        <v>22.206</v>
      </c>
      <c r="AL791" s="42">
        <v>22.238</v>
      </c>
      <c r="AM791" s="42">
        <f>('Pivottable ẨN'!$AN791-SONY!$O$4)/SONY!$O$8</f>
        <v>-0.43572750266314614</v>
      </c>
      <c r="AN791" s="42">
        <v>3331500</v>
      </c>
    </row>
    <row r="792" spans="1:40">
      <c r="A792" s="92">
        <v>44008.291666666664</v>
      </c>
      <c r="B792" s="40">
        <v>86.145499999999998</v>
      </c>
      <c r="C792" s="40">
        <v>88.407499999999999</v>
      </c>
      <c r="D792" s="40">
        <v>91.33</v>
      </c>
      <c r="E792" s="40">
        <v>88.254999999999995</v>
      </c>
      <c r="F792" s="40">
        <v>91.102500000000006</v>
      </c>
      <c r="G792" s="40">
        <v>205256800</v>
      </c>
      <c r="H792" s="40">
        <f>('Pivottable ẨN'!$G792-AAPL!$O$4)/AAPL!$O$8</f>
        <v>2.133027427629667</v>
      </c>
      <c r="I792" s="41">
        <v>44008.291666666664</v>
      </c>
      <c r="J792" s="40">
        <v>51.258000000000003</v>
      </c>
      <c r="K792" s="40">
        <v>57.5</v>
      </c>
      <c r="L792" s="40">
        <v>58.73</v>
      </c>
      <c r="M792" s="40">
        <v>57.07</v>
      </c>
      <c r="N792" s="40">
        <v>58.49</v>
      </c>
      <c r="O792" s="40">
        <f>('Pivottable ẨN'!$P792-INTC!$O$4)/INTC!$O$8</f>
        <v>-3.0700053734820126E-2</v>
      </c>
      <c r="P792" s="40">
        <v>38477500</v>
      </c>
      <c r="Q792" s="41">
        <v>44008.291666666664</v>
      </c>
      <c r="R792" s="40">
        <v>189.2021</v>
      </c>
      <c r="S792" s="40">
        <v>196.33</v>
      </c>
      <c r="T792" s="40">
        <v>199.89</v>
      </c>
      <c r="U792" s="40">
        <v>194.88</v>
      </c>
      <c r="V792" s="40">
        <v>199.73</v>
      </c>
      <c r="W792" s="40">
        <v>54675800</v>
      </c>
      <c r="X792" s="40">
        <f>('Pivottable ẨN'!$W792-MSFT!$O$4)/MSFT!$O$8</f>
        <v>2.0490832040571538</v>
      </c>
      <c r="Y792" s="41">
        <v>44008.291666666664</v>
      </c>
      <c r="Z792" s="40">
        <v>9.1270000000000007</v>
      </c>
      <c r="AA792" s="40">
        <v>9.1549999999999994</v>
      </c>
      <c r="AB792" s="40">
        <v>9.5</v>
      </c>
      <c r="AC792" s="40">
        <v>9.125</v>
      </c>
      <c r="AD792" s="40">
        <v>9.5</v>
      </c>
      <c r="AE792" s="40">
        <f>('Pivottable ẨN'!$AF792-NVDA!$O$4)/NVDA!$O$8</f>
        <v>0.76016568315926092</v>
      </c>
      <c r="AF792" s="40">
        <v>592084000</v>
      </c>
      <c r="AG792" s="41">
        <v>44008.291666666664</v>
      </c>
      <c r="AH792" s="40">
        <v>13.285299999999999</v>
      </c>
      <c r="AI792" s="40">
        <v>13.936</v>
      </c>
      <c r="AJ792" s="40">
        <v>14.084</v>
      </c>
      <c r="AK792" s="40">
        <v>13.84</v>
      </c>
      <c r="AL792" s="40">
        <v>14.052</v>
      </c>
      <c r="AM792" s="40">
        <f>('Pivottable ẨN'!$AN792-SONY!$O$4)/SONY!$O$8</f>
        <v>0.16489530310129261</v>
      </c>
      <c r="AN792" s="40">
        <v>4766500</v>
      </c>
    </row>
    <row r="793" spans="1:40">
      <c r="A793" s="93">
        <v>43901.291666666664</v>
      </c>
      <c r="B793" s="42">
        <v>66.914599999999993</v>
      </c>
      <c r="C793" s="42">
        <v>68.857500000000002</v>
      </c>
      <c r="D793" s="42">
        <v>70.305000000000007</v>
      </c>
      <c r="E793" s="42">
        <v>67.965000000000003</v>
      </c>
      <c r="F793" s="42">
        <v>69.347499999999997</v>
      </c>
      <c r="G793" s="42">
        <v>255598800</v>
      </c>
      <c r="H793" s="42">
        <f>('Pivottable ẨN'!$G793-AAPL!$O$4)/AAPL!$O$8</f>
        <v>3.0816500565790466</v>
      </c>
      <c r="I793" s="43">
        <v>43901.291666666664</v>
      </c>
      <c r="J793" s="42">
        <v>45.793300000000002</v>
      </c>
      <c r="K793" s="42">
        <v>51.66</v>
      </c>
      <c r="L793" s="42">
        <v>53.54</v>
      </c>
      <c r="M793" s="42">
        <v>51.01</v>
      </c>
      <c r="N793" s="42">
        <v>52.39</v>
      </c>
      <c r="O793" s="42">
        <f>('Pivottable ẨN'!$P793-INTC!$O$4)/INTC!$O$8</f>
        <v>-2.7068830586295473E-2</v>
      </c>
      <c r="P793" s="42">
        <v>38563500</v>
      </c>
      <c r="Q793" s="43">
        <v>43901.291666666664</v>
      </c>
      <c r="R793" s="42">
        <v>147.6412</v>
      </c>
      <c r="S793" s="42">
        <v>153.63</v>
      </c>
      <c r="T793" s="42">
        <v>157.69999999999999</v>
      </c>
      <c r="U793" s="42">
        <v>151.15</v>
      </c>
      <c r="V793" s="42">
        <v>157.13</v>
      </c>
      <c r="W793" s="42">
        <v>56371600</v>
      </c>
      <c r="X793" s="42">
        <f>('Pivottable ẨN'!$W793-MSFT!$O$4)/MSFT!$O$8</f>
        <v>2.1824599494492793</v>
      </c>
      <c r="Y793" s="43">
        <v>43901.291666666664</v>
      </c>
      <c r="Z793" s="42">
        <v>6.1401000000000003</v>
      </c>
      <c r="AA793" s="42">
        <v>6.1616999999999997</v>
      </c>
      <c r="AB793" s="42">
        <v>6.415</v>
      </c>
      <c r="AC793" s="42">
        <v>6.0641999999999996</v>
      </c>
      <c r="AD793" s="42">
        <v>6.3864999999999998</v>
      </c>
      <c r="AE793" s="42">
        <f>('Pivottable ẨN'!$AF793-NVDA!$O$4)/NVDA!$O$8</f>
        <v>0.26596071442334063</v>
      </c>
      <c r="AF793" s="42">
        <v>499964000</v>
      </c>
      <c r="AG793" s="43">
        <v>43901.291666666664</v>
      </c>
      <c r="AH793" s="42">
        <v>10.976800000000001</v>
      </c>
      <c r="AI793" s="42">
        <v>11.558</v>
      </c>
      <c r="AJ793" s="42">
        <v>11.87</v>
      </c>
      <c r="AK793" s="42">
        <v>11.488</v>
      </c>
      <c r="AL793" s="42">
        <v>11.79</v>
      </c>
      <c r="AM793" s="42">
        <f>('Pivottable ẨN'!$AN793-SONY!$O$4)/SONY!$O$8</f>
        <v>0.99467559050756427</v>
      </c>
      <c r="AN793" s="42">
        <v>6749000</v>
      </c>
    </row>
    <row r="794" spans="1:40">
      <c r="A794" s="92">
        <v>45040.291666666664</v>
      </c>
      <c r="B794" s="40">
        <v>163.85929999999999</v>
      </c>
      <c r="C794" s="40">
        <v>165.33</v>
      </c>
      <c r="D794" s="40">
        <v>165.6</v>
      </c>
      <c r="E794" s="40">
        <v>163.89</v>
      </c>
      <c r="F794" s="40">
        <v>165</v>
      </c>
      <c r="G794" s="40">
        <v>41949600</v>
      </c>
      <c r="H794" s="40">
        <f>('Pivottable ẨN'!$G794-AAPL!$O$4)/AAPL!$O$8</f>
        <v>-0.9442620203533707</v>
      </c>
      <c r="I794" s="41">
        <v>45040.291666666664</v>
      </c>
      <c r="J794" s="40">
        <v>28.949000000000002</v>
      </c>
      <c r="K794" s="40">
        <v>29.66</v>
      </c>
      <c r="L794" s="40">
        <v>30.37</v>
      </c>
      <c r="M794" s="40">
        <v>29.61</v>
      </c>
      <c r="N794" s="40">
        <v>30.13</v>
      </c>
      <c r="O794" s="40">
        <f>('Pivottable ẨN'!$P794-INTC!$O$4)/INTC!$O$8</f>
        <v>-1.9933054864194701E-2</v>
      </c>
      <c r="P794" s="40">
        <v>38732500</v>
      </c>
      <c r="Q794" s="41">
        <v>45040.291666666664</v>
      </c>
      <c r="R794" s="40">
        <v>278.47120000000001</v>
      </c>
      <c r="S794" s="40">
        <v>281.77</v>
      </c>
      <c r="T794" s="40">
        <v>284.95</v>
      </c>
      <c r="U794" s="40">
        <v>278.72000000000003</v>
      </c>
      <c r="V794" s="40">
        <v>282.08999999999997</v>
      </c>
      <c r="W794" s="40">
        <v>26611000</v>
      </c>
      <c r="X794" s="40">
        <f>('Pivottable ẨN'!$W794-MSFT!$O$4)/MSFT!$O$8</f>
        <v>-0.15824766283806913</v>
      </c>
      <c r="Y794" s="41">
        <v>45040.291666666664</v>
      </c>
      <c r="Z794" s="40">
        <v>27.0288</v>
      </c>
      <c r="AA794" s="40">
        <v>27.042000000000002</v>
      </c>
      <c r="AB794" s="40">
        <v>27.366</v>
      </c>
      <c r="AC794" s="40">
        <v>26.670999999999999</v>
      </c>
      <c r="AD794" s="40">
        <v>27.013000000000002</v>
      </c>
      <c r="AE794" s="40">
        <f>('Pivottable ẨN'!$AF794-NVDA!$O$4)/NVDA!$O$8</f>
        <v>-0.59606536879881677</v>
      </c>
      <c r="AF794" s="40">
        <v>339282000</v>
      </c>
      <c r="AG794" s="41">
        <v>45040.291666666664</v>
      </c>
      <c r="AH794" s="40">
        <v>17.950700000000001</v>
      </c>
      <c r="AI794" s="40">
        <v>18.312000000000001</v>
      </c>
      <c r="AJ794" s="40">
        <v>18.405999999999999</v>
      </c>
      <c r="AK794" s="40">
        <v>18.28</v>
      </c>
      <c r="AL794" s="40">
        <v>18.372</v>
      </c>
      <c r="AM794" s="40">
        <f>('Pivottable ẨN'!$AN794-SONY!$O$4)/SONY!$O$8</f>
        <v>-0.75675725320065457</v>
      </c>
      <c r="AN794" s="40">
        <v>2564500</v>
      </c>
    </row>
    <row r="795" spans="1:40">
      <c r="A795" s="93">
        <v>45005.291666666664</v>
      </c>
      <c r="B795" s="42">
        <v>155.99979999999999</v>
      </c>
      <c r="C795" s="42">
        <v>157.4</v>
      </c>
      <c r="D795" s="42">
        <v>157.82</v>
      </c>
      <c r="E795" s="42">
        <v>154.15</v>
      </c>
      <c r="F795" s="42">
        <v>155.07</v>
      </c>
      <c r="G795" s="42">
        <v>73641400</v>
      </c>
      <c r="H795" s="42">
        <f>('Pivottable ẨN'!$G795-AAPL!$O$4)/AAPL!$O$8</f>
        <v>-0.34707560280663158</v>
      </c>
      <c r="I795" s="43">
        <v>45005.291666666664</v>
      </c>
      <c r="J795" s="42">
        <v>28.460999999999999</v>
      </c>
      <c r="K795" s="42">
        <v>29.16</v>
      </c>
      <c r="L795" s="42">
        <v>29.9</v>
      </c>
      <c r="M795" s="42">
        <v>28.63</v>
      </c>
      <c r="N795" s="42">
        <v>29.8</v>
      </c>
      <c r="O795" s="42">
        <f>('Pivottable ẨN'!$P795-INTC!$O$4)/INTC!$O$8</f>
        <v>-1.7923215075011288E-2</v>
      </c>
      <c r="P795" s="42">
        <v>38780100</v>
      </c>
      <c r="Q795" s="43">
        <v>45005.291666666664</v>
      </c>
      <c r="R795" s="42">
        <v>269.04289999999997</v>
      </c>
      <c r="S795" s="42">
        <v>272.23</v>
      </c>
      <c r="T795" s="42">
        <v>277.48</v>
      </c>
      <c r="U795" s="42">
        <v>269.85000000000002</v>
      </c>
      <c r="V795" s="42">
        <v>276.98</v>
      </c>
      <c r="W795" s="42">
        <v>43466600</v>
      </c>
      <c r="X795" s="42">
        <f>('Pivottable ẨN'!$W795-MSFT!$O$4)/MSFT!$O$8</f>
        <v>1.1674659057617114</v>
      </c>
      <c r="Y795" s="43">
        <v>45005.291666666664</v>
      </c>
      <c r="Z795" s="42">
        <v>25.8874</v>
      </c>
      <c r="AA795" s="42">
        <v>25.9</v>
      </c>
      <c r="AB795" s="42">
        <v>26.024000000000001</v>
      </c>
      <c r="AC795" s="42">
        <v>25.13</v>
      </c>
      <c r="AD795" s="42">
        <v>25.614999999999998</v>
      </c>
      <c r="AE795" s="42">
        <f>('Pivottable ẨN'!$AF795-NVDA!$O$4)/NVDA!$O$8</f>
        <v>-9.464475000916428E-2</v>
      </c>
      <c r="AF795" s="42">
        <v>432747000</v>
      </c>
      <c r="AG795" s="43">
        <v>45005.291666666664</v>
      </c>
      <c r="AH795" s="42">
        <v>17.278700000000001</v>
      </c>
      <c r="AI795" s="42">
        <v>17.684000000000001</v>
      </c>
      <c r="AJ795" s="42">
        <v>17.832000000000001</v>
      </c>
      <c r="AK795" s="42">
        <v>17.466000000000001</v>
      </c>
      <c r="AL795" s="42">
        <v>17.504000000000001</v>
      </c>
      <c r="AM795" s="42">
        <f>('Pivottable ẨN'!$AN795-SONY!$O$4)/SONY!$O$8</f>
        <v>0.43235033646956877</v>
      </c>
      <c r="AN795" s="42">
        <v>5405500</v>
      </c>
    </row>
    <row r="796" spans="1:40">
      <c r="A796" s="92">
        <v>44949.291666666664</v>
      </c>
      <c r="B796" s="40">
        <v>139.64150000000001</v>
      </c>
      <c r="C796" s="40">
        <v>141.11000000000001</v>
      </c>
      <c r="D796" s="40">
        <v>143.32</v>
      </c>
      <c r="E796" s="40">
        <v>137.9</v>
      </c>
      <c r="F796" s="40">
        <v>138.12</v>
      </c>
      <c r="G796" s="40">
        <v>81760300</v>
      </c>
      <c r="H796" s="40">
        <f>('Pivottable ẨN'!$G796-AAPL!$O$4)/AAPL!$O$8</f>
        <v>-0.19408660232637417</v>
      </c>
      <c r="I796" s="41">
        <v>44949.291666666664</v>
      </c>
      <c r="J796" s="40">
        <v>29.188700000000001</v>
      </c>
      <c r="K796" s="40">
        <v>30.27</v>
      </c>
      <c r="L796" s="40">
        <v>30.49</v>
      </c>
      <c r="M796" s="40">
        <v>29.18</v>
      </c>
      <c r="N796" s="40">
        <v>29.33</v>
      </c>
      <c r="O796" s="40">
        <f>('Pivottable ẨN'!$P796-INTC!$O$4)/INTC!$O$8</f>
        <v>-1.7260305732780624E-2</v>
      </c>
      <c r="P796" s="40">
        <v>38795800</v>
      </c>
      <c r="Q796" s="41">
        <v>44949.291666666664</v>
      </c>
      <c r="R796" s="40">
        <v>239.14099999999999</v>
      </c>
      <c r="S796" s="40">
        <v>242.58</v>
      </c>
      <c r="T796" s="40">
        <v>245.17</v>
      </c>
      <c r="U796" s="40">
        <v>239.65</v>
      </c>
      <c r="V796" s="40">
        <v>241.1</v>
      </c>
      <c r="W796" s="40">
        <v>31934000</v>
      </c>
      <c r="X796" s="40">
        <f>('Pivottable ẨN'!$W796-MSFT!$O$4)/MSFT!$O$8</f>
        <v>0.26041280167560182</v>
      </c>
      <c r="Y796" s="41">
        <v>44949.291666666664</v>
      </c>
      <c r="Z796" s="40">
        <v>19.180399999999999</v>
      </c>
      <c r="AA796" s="40">
        <v>19.193000000000001</v>
      </c>
      <c r="AB796" s="40">
        <v>19.245000000000001</v>
      </c>
      <c r="AC796" s="40">
        <v>17.818000000000001</v>
      </c>
      <c r="AD796" s="40">
        <v>18.064</v>
      </c>
      <c r="AE796" s="40">
        <f>('Pivottable ẨN'!$AF796-NVDA!$O$4)/NVDA!$O$8</f>
        <v>1.098571623485934</v>
      </c>
      <c r="AF796" s="40">
        <v>655163000</v>
      </c>
      <c r="AG796" s="41">
        <v>44949.291666666664</v>
      </c>
      <c r="AH796" s="40">
        <v>17.374400000000001</v>
      </c>
      <c r="AI796" s="40">
        <v>17.782</v>
      </c>
      <c r="AJ796" s="40">
        <v>17.838000000000001</v>
      </c>
      <c r="AK796" s="40">
        <v>17.600000000000001</v>
      </c>
      <c r="AL796" s="40">
        <v>17.626000000000001</v>
      </c>
      <c r="AM796" s="40">
        <f>('Pivottable ẨN'!$AN796-SONY!$O$4)/SONY!$O$8</f>
        <v>-0.55396857766555307</v>
      </c>
      <c r="AN796" s="40">
        <v>3049000</v>
      </c>
    </row>
    <row r="797" spans="1:40">
      <c r="A797" s="93">
        <v>45323.291666666664</v>
      </c>
      <c r="B797" s="42">
        <v>185.94909999999999</v>
      </c>
      <c r="C797" s="42">
        <v>186.86</v>
      </c>
      <c r="D797" s="42">
        <v>186.95</v>
      </c>
      <c r="E797" s="42">
        <v>183.82</v>
      </c>
      <c r="F797" s="42">
        <v>183.99</v>
      </c>
      <c r="G797" s="42">
        <v>64885400</v>
      </c>
      <c r="H797" s="42">
        <f>('Pivottable ẨN'!$G797-AAPL!$O$4)/AAPL!$O$8</f>
        <v>-0.51206983702618514</v>
      </c>
      <c r="I797" s="43">
        <v>45323.291666666664</v>
      </c>
      <c r="J797" s="42">
        <v>42.786999999999999</v>
      </c>
      <c r="K797" s="42">
        <v>43.36</v>
      </c>
      <c r="L797" s="42">
        <v>43.57</v>
      </c>
      <c r="M797" s="42">
        <v>42.49</v>
      </c>
      <c r="N797" s="42">
        <v>43.15</v>
      </c>
      <c r="O797" s="42">
        <f>('Pivottable ẨN'!$P797-INTC!$O$4)/INTC!$O$8</f>
        <v>-1.6242718780694061E-2</v>
      </c>
      <c r="P797" s="42">
        <v>38819900</v>
      </c>
      <c r="Q797" s="43">
        <v>45323.291666666664</v>
      </c>
      <c r="R797" s="42">
        <v>401.58519999999999</v>
      </c>
      <c r="S797" s="42">
        <v>403.78</v>
      </c>
      <c r="T797" s="42">
        <v>408</v>
      </c>
      <c r="U797" s="42">
        <v>401.8</v>
      </c>
      <c r="V797" s="42">
        <v>401.83</v>
      </c>
      <c r="W797" s="42">
        <v>30657700</v>
      </c>
      <c r="X797" s="42">
        <f>('Pivottable ẨN'!$W797-MSFT!$O$4)/MSFT!$O$8</f>
        <v>0.16003024468540866</v>
      </c>
      <c r="Y797" s="43">
        <v>45323.291666666664</v>
      </c>
      <c r="Z797" s="42">
        <v>63.013500000000001</v>
      </c>
      <c r="AA797" s="42">
        <v>63.027000000000001</v>
      </c>
      <c r="AB797" s="42">
        <v>63.191000000000003</v>
      </c>
      <c r="AC797" s="42">
        <v>61.65</v>
      </c>
      <c r="AD797" s="42">
        <v>62.1</v>
      </c>
      <c r="AE797" s="42">
        <f>('Pivottable ẨN'!$AF797-NVDA!$O$4)/NVDA!$O$8</f>
        <v>-0.43585111362806644</v>
      </c>
      <c r="AF797" s="42">
        <v>369146000</v>
      </c>
      <c r="AG797" s="43">
        <v>45323.291666666664</v>
      </c>
      <c r="AH797" s="42">
        <v>19.712499999999999</v>
      </c>
      <c r="AI797" s="42">
        <v>19.777999999999999</v>
      </c>
      <c r="AJ797" s="42">
        <v>19.808</v>
      </c>
      <c r="AK797" s="42">
        <v>19.562000000000001</v>
      </c>
      <c r="AL797" s="42">
        <v>19.606000000000002</v>
      </c>
      <c r="AM797" s="42">
        <f>('Pivottable ẨN'!$AN797-SONY!$O$4)/SONY!$O$8</f>
        <v>-0.52383279925785997</v>
      </c>
      <c r="AN797" s="42">
        <v>3121000</v>
      </c>
    </row>
    <row r="798" spans="1:40">
      <c r="A798" s="92">
        <v>45240.291666666664</v>
      </c>
      <c r="B798" s="40">
        <v>185.4913</v>
      </c>
      <c r="C798" s="40">
        <v>186.4</v>
      </c>
      <c r="D798" s="40">
        <v>186.57</v>
      </c>
      <c r="E798" s="40">
        <v>183.53</v>
      </c>
      <c r="F798" s="40">
        <v>183.97</v>
      </c>
      <c r="G798" s="40">
        <v>66133400</v>
      </c>
      <c r="H798" s="40">
        <f>('Pivottable ẨN'!$G798-AAPL!$O$4)/AAPL!$O$8</f>
        <v>-0.48855307088799388</v>
      </c>
      <c r="I798" s="41">
        <v>45240.291666666664</v>
      </c>
      <c r="J798" s="40">
        <v>38.346400000000003</v>
      </c>
      <c r="K798" s="40">
        <v>38.86</v>
      </c>
      <c r="L798" s="40">
        <v>38.99</v>
      </c>
      <c r="M798" s="40">
        <v>38.24</v>
      </c>
      <c r="N798" s="40">
        <v>38.24</v>
      </c>
      <c r="O798" s="40">
        <f>('Pivottable ẨN'!$P798-INTC!$O$4)/INTC!$O$8</f>
        <v>-1.4443996616424874E-2</v>
      </c>
      <c r="P798" s="40">
        <v>38862500</v>
      </c>
      <c r="Q798" s="41">
        <v>45240.291666666664</v>
      </c>
      <c r="R798" s="40">
        <v>366.91590000000002</v>
      </c>
      <c r="S798" s="40">
        <v>369.67</v>
      </c>
      <c r="T798" s="40">
        <v>370.1</v>
      </c>
      <c r="U798" s="40">
        <v>361.07</v>
      </c>
      <c r="V798" s="40">
        <v>361.49</v>
      </c>
      <c r="W798" s="40">
        <v>28042100</v>
      </c>
      <c r="X798" s="40">
        <f>('Pivottable ẨN'!$W798-MSFT!$O$4)/MSFT!$O$8</f>
        <v>-4.5689896397055688E-2</v>
      </c>
      <c r="Y798" s="41">
        <v>45240.291666666664</v>
      </c>
      <c r="Z798" s="40">
        <v>48.320399999999999</v>
      </c>
      <c r="AA798" s="40">
        <v>48.335000000000001</v>
      </c>
      <c r="AB798" s="40">
        <v>48.472000000000001</v>
      </c>
      <c r="AC798" s="40">
        <v>47.283000000000001</v>
      </c>
      <c r="AD798" s="40">
        <v>47.5</v>
      </c>
      <c r="AE798" s="40">
        <f>('Pivottable ẨN'!$AF798-NVDA!$O$4)/NVDA!$O$8</f>
        <v>-0.15635062875862754</v>
      </c>
      <c r="AF798" s="40">
        <v>421245000</v>
      </c>
      <c r="AG798" s="41">
        <v>45240.291666666664</v>
      </c>
      <c r="AH798" s="40">
        <v>17.1311</v>
      </c>
      <c r="AI798" s="40">
        <v>17.187999999999999</v>
      </c>
      <c r="AJ798" s="40">
        <v>17.256</v>
      </c>
      <c r="AK798" s="40">
        <v>16.774000000000001</v>
      </c>
      <c r="AL798" s="40">
        <v>17.071999999999999</v>
      </c>
      <c r="AM798" s="40">
        <f>('Pivottable ẨN'!$AN798-SONY!$O$4)/SONY!$O$8</f>
        <v>2.1233023471234591</v>
      </c>
      <c r="AN798" s="40">
        <v>9445500</v>
      </c>
    </row>
    <row r="799" spans="1:40">
      <c r="A799" s="93">
        <v>44636.291666666664</v>
      </c>
      <c r="B799" s="42">
        <v>157.21799999999999</v>
      </c>
      <c r="C799" s="42">
        <v>159.59</v>
      </c>
      <c r="D799" s="42">
        <v>160</v>
      </c>
      <c r="E799" s="42">
        <v>154.46</v>
      </c>
      <c r="F799" s="42">
        <v>157.05000000000001</v>
      </c>
      <c r="G799" s="42">
        <v>102300200</v>
      </c>
      <c r="H799" s="42">
        <f>('Pivottable ẨN'!$G799-AAPL!$O$4)/AAPL!$O$8</f>
        <v>0.19295828934176293</v>
      </c>
      <c r="I799" s="43">
        <v>44636.291666666664</v>
      </c>
      <c r="J799" s="42">
        <v>43.577199999999998</v>
      </c>
      <c r="K799" s="42">
        <v>46.63</v>
      </c>
      <c r="L799" s="42">
        <v>46.63</v>
      </c>
      <c r="M799" s="42">
        <v>45.27</v>
      </c>
      <c r="N799" s="42">
        <v>45.3</v>
      </c>
      <c r="O799" s="42">
        <f>('Pivottable ẨN'!$P799-INTC!$O$4)/INTC!$O$8</f>
        <v>-1.3472855541819442E-2</v>
      </c>
      <c r="P799" s="42">
        <v>38885500</v>
      </c>
      <c r="Q799" s="43">
        <v>44636.291666666664</v>
      </c>
      <c r="R799" s="42">
        <v>288.11689999999999</v>
      </c>
      <c r="S799" s="42">
        <v>294.39</v>
      </c>
      <c r="T799" s="42">
        <v>294.57</v>
      </c>
      <c r="U799" s="42">
        <v>283.2</v>
      </c>
      <c r="V799" s="42">
        <v>289.11</v>
      </c>
      <c r="W799" s="42">
        <v>37826300</v>
      </c>
      <c r="X799" s="42">
        <f>('Pivottable ẨN'!$W799-MSFT!$O$4)/MSFT!$O$8</f>
        <v>0.7238494079228126</v>
      </c>
      <c r="Y799" s="43">
        <v>44636.291666666664</v>
      </c>
      <c r="Z799" s="42">
        <v>24.461200000000002</v>
      </c>
      <c r="AA799" s="42">
        <v>24.495999999999999</v>
      </c>
      <c r="AB799" s="42">
        <v>24.597000000000001</v>
      </c>
      <c r="AC799" s="42">
        <v>23.172000000000001</v>
      </c>
      <c r="AD799" s="42">
        <v>23.5</v>
      </c>
      <c r="AE799" s="42">
        <f>('Pivottable ẨN'!$AF799-NVDA!$O$4)/NVDA!$O$8</f>
        <v>1.1857978348046196</v>
      </c>
      <c r="AF799" s="42">
        <v>671422000</v>
      </c>
      <c r="AG799" s="43">
        <v>44636.291666666664</v>
      </c>
      <c r="AH799" s="42">
        <v>19.747399999999999</v>
      </c>
      <c r="AI799" s="42">
        <v>20.55</v>
      </c>
      <c r="AJ799" s="42">
        <v>20.614000000000001</v>
      </c>
      <c r="AK799" s="42">
        <v>20.071999999999999</v>
      </c>
      <c r="AL799" s="42">
        <v>20.173999999999999</v>
      </c>
      <c r="AM799" s="42">
        <f>('Pivottable ẨN'!$AN799-SONY!$O$4)/SONY!$O$8</f>
        <v>-2.8475941681404757E-2</v>
      </c>
      <c r="AN799" s="42">
        <v>4304500</v>
      </c>
    </row>
    <row r="800" spans="1:40">
      <c r="A800" s="92">
        <v>44896.291666666664</v>
      </c>
      <c r="B800" s="40">
        <v>146.76660000000001</v>
      </c>
      <c r="C800" s="40">
        <v>148.31</v>
      </c>
      <c r="D800" s="40">
        <v>149.13</v>
      </c>
      <c r="E800" s="40">
        <v>146.61000000000001</v>
      </c>
      <c r="F800" s="40">
        <v>148.21</v>
      </c>
      <c r="G800" s="40">
        <v>71250400</v>
      </c>
      <c r="H800" s="40">
        <f>('Pivottable ẨN'!$G800-AAPL!$O$4)/AAPL!$O$8</f>
        <v>-0.39213056100888743</v>
      </c>
      <c r="I800" s="41">
        <v>44896.291666666664</v>
      </c>
      <c r="J800" s="40">
        <v>28.764399999999998</v>
      </c>
      <c r="K800" s="40">
        <v>29.83</v>
      </c>
      <c r="L800" s="40">
        <v>30.48</v>
      </c>
      <c r="M800" s="40">
        <v>29.52</v>
      </c>
      <c r="N800" s="40">
        <v>30.24</v>
      </c>
      <c r="O800" s="40">
        <f>('Pivottable ẨN'!$P800-INTC!$O$4)/INTC!$O$8</f>
        <v>-1.301684147200472E-2</v>
      </c>
      <c r="P800" s="40">
        <v>38896300</v>
      </c>
      <c r="Q800" s="41">
        <v>44896.291666666664</v>
      </c>
      <c r="R800" s="40">
        <v>251.07929999999999</v>
      </c>
      <c r="S800" s="40">
        <v>254.69</v>
      </c>
      <c r="T800" s="40">
        <v>256.12</v>
      </c>
      <c r="U800" s="40">
        <v>250.92</v>
      </c>
      <c r="V800" s="40">
        <v>253.87</v>
      </c>
      <c r="W800" s="40">
        <v>26041500</v>
      </c>
      <c r="X800" s="40">
        <f>('Pivottable ẨN'!$W800-MSFT!$O$4)/MSFT!$O$8</f>
        <v>-0.20303953481637751</v>
      </c>
      <c r="Y800" s="41">
        <v>44896.291666666664</v>
      </c>
      <c r="Z800" s="40">
        <v>17.123699999999999</v>
      </c>
      <c r="AA800" s="40">
        <v>17.135000000000002</v>
      </c>
      <c r="AB800" s="40">
        <v>17.265000000000001</v>
      </c>
      <c r="AC800" s="40">
        <v>16.635000000000002</v>
      </c>
      <c r="AD800" s="40">
        <v>16.998999999999999</v>
      </c>
      <c r="AE800" s="40">
        <f>('Pivottable ẨN'!$AF800-NVDA!$O$4)/NVDA!$O$8</f>
        <v>0.11045138497535843</v>
      </c>
      <c r="AF800" s="40">
        <v>470977000</v>
      </c>
      <c r="AG800" s="41">
        <v>44896.291666666664</v>
      </c>
      <c r="AH800" s="40">
        <v>16.403199999999998</v>
      </c>
      <c r="AI800" s="40">
        <v>16.788</v>
      </c>
      <c r="AJ800" s="40">
        <v>16.838000000000001</v>
      </c>
      <c r="AK800" s="40">
        <v>16.574000000000002</v>
      </c>
      <c r="AL800" s="40">
        <v>16.579999999999998</v>
      </c>
      <c r="AM800" s="40">
        <f>('Pivottable ẨN'!$AN800-SONY!$O$4)/SONY!$O$8</f>
        <v>-9.7746376771310414E-2</v>
      </c>
      <c r="AN800" s="40">
        <v>4139000</v>
      </c>
    </row>
    <row r="801" spans="1:40">
      <c r="A801" s="93">
        <v>45103.291666666664</v>
      </c>
      <c r="B801" s="42">
        <v>183.8759</v>
      </c>
      <c r="C801" s="42">
        <v>185.27</v>
      </c>
      <c r="D801" s="42">
        <v>188.05</v>
      </c>
      <c r="E801" s="42">
        <v>185.23</v>
      </c>
      <c r="F801" s="42">
        <v>186.83</v>
      </c>
      <c r="G801" s="42">
        <v>48088700</v>
      </c>
      <c r="H801" s="42">
        <f>('Pivottable ẨN'!$G801-AAPL!$O$4)/AAPL!$O$8</f>
        <v>-0.82857950512983702</v>
      </c>
      <c r="I801" s="43">
        <v>45103.291666666664</v>
      </c>
      <c r="J801" s="42">
        <v>32.673999999999999</v>
      </c>
      <c r="K801" s="42">
        <v>33.340000000000003</v>
      </c>
      <c r="L801" s="42">
        <v>33.99</v>
      </c>
      <c r="M801" s="42">
        <v>33.1</v>
      </c>
      <c r="N801" s="42">
        <v>33.19</v>
      </c>
      <c r="O801" s="42">
        <f>('Pivottable ẨN'!$P801-INTC!$O$4)/INTC!$O$8</f>
        <v>-1.0648101720467125E-2</v>
      </c>
      <c r="P801" s="42">
        <v>38952400</v>
      </c>
      <c r="Q801" s="43">
        <v>45103.291666666664</v>
      </c>
      <c r="R801" s="42">
        <v>325.46280000000002</v>
      </c>
      <c r="S801" s="42">
        <v>328.6</v>
      </c>
      <c r="T801" s="42">
        <v>336.11</v>
      </c>
      <c r="U801" s="42">
        <v>328.49</v>
      </c>
      <c r="V801" s="42">
        <v>333.72</v>
      </c>
      <c r="W801" s="42">
        <v>21520600</v>
      </c>
      <c r="X801" s="42">
        <f>('Pivottable ẨN'!$W801-MSFT!$O$4)/MSFT!$O$8</f>
        <v>-0.55861385268597263</v>
      </c>
      <c r="Y801" s="43">
        <v>45103.291666666664</v>
      </c>
      <c r="Z801" s="42">
        <v>40.616399999999999</v>
      </c>
      <c r="AA801" s="42">
        <v>40.631999999999998</v>
      </c>
      <c r="AB801" s="42">
        <v>42.764000000000003</v>
      </c>
      <c r="AC801" s="42">
        <v>40.1</v>
      </c>
      <c r="AD801" s="42">
        <v>42.460999999999999</v>
      </c>
      <c r="AE801" s="42">
        <f>('Pivottable ẨN'!$AF801-NVDA!$O$4)/NVDA!$O$8</f>
        <v>0.77217209566502509</v>
      </c>
      <c r="AF801" s="42">
        <v>594322000</v>
      </c>
      <c r="AG801" s="43">
        <v>45103.291666666664</v>
      </c>
      <c r="AH801" s="42">
        <v>17.717400000000001</v>
      </c>
      <c r="AI801" s="42">
        <v>18.074000000000002</v>
      </c>
      <c r="AJ801" s="42">
        <v>18.231999999999999</v>
      </c>
      <c r="AK801" s="42">
        <v>18.038</v>
      </c>
      <c r="AL801" s="42">
        <v>18.126000000000001</v>
      </c>
      <c r="AM801" s="42">
        <f>('Pivottable ẨN'!$AN801-SONY!$O$4)/SONY!$O$8</f>
        <v>-0.37629305080352921</v>
      </c>
      <c r="AN801" s="42">
        <v>3473500</v>
      </c>
    </row>
    <row r="802" spans="1:40">
      <c r="A802" s="92">
        <v>45259.291666666664</v>
      </c>
      <c r="B802" s="40">
        <v>188.4468</v>
      </c>
      <c r="C802" s="40">
        <v>189.37</v>
      </c>
      <c r="D802" s="40">
        <v>192.09</v>
      </c>
      <c r="E802" s="40">
        <v>188.97</v>
      </c>
      <c r="F802" s="40">
        <v>190.9</v>
      </c>
      <c r="G802" s="40">
        <v>43014200</v>
      </c>
      <c r="H802" s="40">
        <f>('Pivottable ẨN'!$G802-AAPL!$O$4)/AAPL!$O$8</f>
        <v>-0.92420116359798732</v>
      </c>
      <c r="I802" s="41">
        <v>45259.291666666664</v>
      </c>
      <c r="J802" s="40">
        <v>44.3461</v>
      </c>
      <c r="K802" s="40">
        <v>44.94</v>
      </c>
      <c r="L802" s="40">
        <v>45.34</v>
      </c>
      <c r="M802" s="40">
        <v>44.6</v>
      </c>
      <c r="N802" s="40">
        <v>44.6</v>
      </c>
      <c r="O802" s="40">
        <f>('Pivottable ẨN'!$P802-INTC!$O$4)/INTC!$O$8</f>
        <v>-9.3982853809749176E-3</v>
      </c>
      <c r="P802" s="40">
        <v>38982000</v>
      </c>
      <c r="Q802" s="41">
        <v>45259.291666666664</v>
      </c>
      <c r="R802" s="40">
        <v>376.79070000000002</v>
      </c>
      <c r="S802" s="40">
        <v>378.85</v>
      </c>
      <c r="T802" s="40">
        <v>384.3</v>
      </c>
      <c r="U802" s="40">
        <v>377.44</v>
      </c>
      <c r="V802" s="40">
        <v>383.76</v>
      </c>
      <c r="W802" s="40">
        <v>28963400</v>
      </c>
      <c r="X802" s="40">
        <f>('Pivottable ẨN'!$W802-MSFT!$O$4)/MSFT!$O$8</f>
        <v>2.6771476129047081E-2</v>
      </c>
      <c r="Y802" s="41">
        <v>45259.291666666664</v>
      </c>
      <c r="Z802" s="40">
        <v>48.125399999999999</v>
      </c>
      <c r="AA802" s="40">
        <v>48.14</v>
      </c>
      <c r="AB802" s="40">
        <v>48.762</v>
      </c>
      <c r="AC802" s="40">
        <v>47.86</v>
      </c>
      <c r="AD802" s="40">
        <v>48.378999999999998</v>
      </c>
      <c r="AE802" s="40">
        <f>('Pivottable ẨN'!$AF802-NVDA!$O$4)/NVDA!$O$8</f>
        <v>-0.36686520727792316</v>
      </c>
      <c r="AF802" s="40">
        <v>382005000</v>
      </c>
      <c r="AG802" s="41">
        <v>45259.291666666664</v>
      </c>
      <c r="AH802" s="40">
        <v>17.163</v>
      </c>
      <c r="AI802" s="40">
        <v>17.22</v>
      </c>
      <c r="AJ802" s="40">
        <v>17.416</v>
      </c>
      <c r="AK802" s="40">
        <v>17.207999999999998</v>
      </c>
      <c r="AL802" s="40">
        <v>17.38</v>
      </c>
      <c r="AM802" s="40">
        <f>('Pivottable ẨN'!$AN802-SONY!$O$4)/SONY!$O$8</f>
        <v>-0.56003758859488018</v>
      </c>
      <c r="AN802" s="40">
        <v>3034500</v>
      </c>
    </row>
    <row r="803" spans="1:40">
      <c r="A803" s="93">
        <v>44721.291666666664</v>
      </c>
      <c r="B803" s="42">
        <v>140.72640000000001</v>
      </c>
      <c r="C803" s="42">
        <v>142.63999999999999</v>
      </c>
      <c r="D803" s="42">
        <v>147.94999999999999</v>
      </c>
      <c r="E803" s="42">
        <v>142.53</v>
      </c>
      <c r="F803" s="42">
        <v>147.08000000000001</v>
      </c>
      <c r="G803" s="42">
        <v>69473000</v>
      </c>
      <c r="H803" s="42">
        <f>('Pivottable ẨN'!$G803-AAPL!$O$4)/AAPL!$O$8</f>
        <v>-0.42562310919319929</v>
      </c>
      <c r="I803" s="43">
        <v>44721.291666666664</v>
      </c>
      <c r="J803" s="42">
        <v>37.686199999999999</v>
      </c>
      <c r="K803" s="42">
        <v>40.01</v>
      </c>
      <c r="L803" s="42">
        <v>41.35</v>
      </c>
      <c r="M803" s="42">
        <v>40.01</v>
      </c>
      <c r="N803" s="42">
        <v>41.01</v>
      </c>
      <c r="O803" s="42">
        <f>('Pivottable ẨN'!$P803-INTC!$O$4)/INTC!$O$8</f>
        <v>-6.6453115520934362E-3</v>
      </c>
      <c r="P803" s="42">
        <v>39047200</v>
      </c>
      <c r="Q803" s="43">
        <v>44721.291666666664</v>
      </c>
      <c r="R803" s="42">
        <v>259.75119999999998</v>
      </c>
      <c r="S803" s="42">
        <v>264.79000000000002</v>
      </c>
      <c r="T803" s="42">
        <v>272.70999999999998</v>
      </c>
      <c r="U803" s="42">
        <v>264.63</v>
      </c>
      <c r="V803" s="42">
        <v>267.77999999999997</v>
      </c>
      <c r="W803" s="42">
        <v>26439700</v>
      </c>
      <c r="X803" s="42">
        <f>('Pivottable ẨN'!$W803-MSFT!$O$4)/MSFT!$O$8</f>
        <v>-0.17172061748229075</v>
      </c>
      <c r="Y803" s="43">
        <v>44721.291666666664</v>
      </c>
      <c r="Z803" s="42">
        <v>18.026199999999999</v>
      </c>
      <c r="AA803" s="42">
        <v>18.047999999999998</v>
      </c>
      <c r="AB803" s="42">
        <v>18.933</v>
      </c>
      <c r="AC803" s="42">
        <v>18.041</v>
      </c>
      <c r="AD803" s="42">
        <v>18.481000000000002</v>
      </c>
      <c r="AE803" s="42">
        <f>('Pivottable ẨN'!$AF803-NVDA!$O$4)/NVDA!$O$8</f>
        <v>-0.29407029606670188</v>
      </c>
      <c r="AF803" s="42">
        <v>395574000</v>
      </c>
      <c r="AG803" s="43">
        <v>44721.291666666664</v>
      </c>
      <c r="AH803" s="42">
        <v>17.4282</v>
      </c>
      <c r="AI803" s="42">
        <v>17.905999999999999</v>
      </c>
      <c r="AJ803" s="42">
        <v>18.37</v>
      </c>
      <c r="AK803" s="42">
        <v>17.905999999999999</v>
      </c>
      <c r="AL803" s="42">
        <v>18.314</v>
      </c>
      <c r="AM803" s="42">
        <f>('Pivottable ẨN'!$AN803-SONY!$O$4)/SONY!$O$8</f>
        <v>-0.93254929391219754</v>
      </c>
      <c r="AN803" s="42">
        <v>2144500</v>
      </c>
    </row>
    <row r="804" spans="1:40">
      <c r="A804" s="92">
        <v>45140.291666666664</v>
      </c>
      <c r="B804" s="40">
        <v>191.1309</v>
      </c>
      <c r="C804" s="40">
        <v>192.58</v>
      </c>
      <c r="D804" s="40">
        <v>195.18</v>
      </c>
      <c r="E804" s="40">
        <v>191.85</v>
      </c>
      <c r="F804" s="40">
        <v>195.04</v>
      </c>
      <c r="G804" s="40">
        <v>50389300</v>
      </c>
      <c r="H804" s="40">
        <f>('Pivottable ẨN'!$G804-AAPL!$O$4)/AAPL!$O$8</f>
        <v>-0.78522800498759115</v>
      </c>
      <c r="I804" s="41">
        <v>45140.291666666664</v>
      </c>
      <c r="J804" s="40">
        <v>33.703000000000003</v>
      </c>
      <c r="K804" s="40">
        <v>34.39</v>
      </c>
      <c r="L804" s="40">
        <v>35.18</v>
      </c>
      <c r="M804" s="40">
        <v>34.28</v>
      </c>
      <c r="N804" s="40">
        <v>35.15</v>
      </c>
      <c r="O804" s="40">
        <f>('Pivottable ẨN'!$P804-INTC!$O$4)/INTC!$O$8</f>
        <v>-6.442638632175781E-3</v>
      </c>
      <c r="P804" s="40">
        <v>39052000</v>
      </c>
      <c r="Q804" s="41">
        <v>45140.291666666664</v>
      </c>
      <c r="R804" s="40">
        <v>324.37329999999997</v>
      </c>
      <c r="S804" s="40">
        <v>327.5</v>
      </c>
      <c r="T804" s="40">
        <v>333.63</v>
      </c>
      <c r="U804" s="40">
        <v>326.36</v>
      </c>
      <c r="V804" s="40">
        <v>333.63</v>
      </c>
      <c r="W804" s="40">
        <v>27761300</v>
      </c>
      <c r="X804" s="40">
        <f>('Pivottable ẨN'!$W804-MSFT!$O$4)/MSFT!$O$8</f>
        <v>-6.7775160052031977E-2</v>
      </c>
      <c r="Y804" s="41">
        <v>45140.291666666664</v>
      </c>
      <c r="Z804" s="40">
        <v>44.252000000000002</v>
      </c>
      <c r="AA804" s="40">
        <v>44.268999999999998</v>
      </c>
      <c r="AB804" s="40">
        <v>45.84</v>
      </c>
      <c r="AC804" s="40">
        <v>43.387</v>
      </c>
      <c r="AD804" s="40">
        <v>45.831000000000003</v>
      </c>
      <c r="AE804" s="40">
        <f>('Pivottable ẨN'!$AF804-NVDA!$O$4)/NVDA!$O$8</f>
        <v>0.42785951540589168</v>
      </c>
      <c r="AF804" s="40">
        <v>530142000</v>
      </c>
      <c r="AG804" s="41">
        <v>45140.291666666664</v>
      </c>
      <c r="AH804" s="40">
        <v>17.854600000000001</v>
      </c>
      <c r="AI804" s="40">
        <v>18.213999999999999</v>
      </c>
      <c r="AJ804" s="40">
        <v>18.436</v>
      </c>
      <c r="AK804" s="40">
        <v>18.181999999999999</v>
      </c>
      <c r="AL804" s="40">
        <v>18.378</v>
      </c>
      <c r="AM804" s="40">
        <f>('Pivottable ẨN'!$AN804-SONY!$O$4)/SONY!$O$8</f>
        <v>-0.43321618779583837</v>
      </c>
      <c r="AN804" s="40">
        <v>3337500</v>
      </c>
    </row>
    <row r="805" spans="1:40">
      <c r="A805" s="93">
        <v>45084.291666666664</v>
      </c>
      <c r="B805" s="42">
        <v>176.482</v>
      </c>
      <c r="C805" s="42">
        <v>177.82</v>
      </c>
      <c r="D805" s="42">
        <v>181.21</v>
      </c>
      <c r="E805" s="42">
        <v>177.32</v>
      </c>
      <c r="F805" s="42">
        <v>178.44</v>
      </c>
      <c r="G805" s="42">
        <v>61944600</v>
      </c>
      <c r="H805" s="42">
        <f>('Pivottable ẨN'!$G805-AAPL!$O$4)/AAPL!$O$8</f>
        <v>-0.56748498595182051</v>
      </c>
      <c r="I805" s="43">
        <v>45084.291666666664</v>
      </c>
      <c r="J805" s="42">
        <v>30.655200000000001</v>
      </c>
      <c r="K805" s="42">
        <v>31.28</v>
      </c>
      <c r="L805" s="42">
        <v>31.37</v>
      </c>
      <c r="M805" s="42">
        <v>30.93</v>
      </c>
      <c r="N805" s="42">
        <v>31.03</v>
      </c>
      <c r="O805" s="42">
        <f>('Pivottable ẨN'!$P805-INTC!$O$4)/INTC!$O$8</f>
        <v>-4.5003564829649194E-3</v>
      </c>
      <c r="P805" s="42">
        <v>39098000</v>
      </c>
      <c r="Q805" s="43">
        <v>45084.291666666664</v>
      </c>
      <c r="R805" s="42">
        <v>320.29259999999999</v>
      </c>
      <c r="S805" s="42">
        <v>323.38</v>
      </c>
      <c r="T805" s="42">
        <v>334.49</v>
      </c>
      <c r="U805" s="42">
        <v>322.5</v>
      </c>
      <c r="V805" s="42">
        <v>331.65</v>
      </c>
      <c r="W805" s="42">
        <v>40717100</v>
      </c>
      <c r="X805" s="42">
        <f>('Pivottable ẨN'!$W805-MSFT!$O$4)/MSFT!$O$8</f>
        <v>0.95121436580673524</v>
      </c>
      <c r="Y805" s="43">
        <v>45084.291666666664</v>
      </c>
      <c r="Z805" s="42">
        <v>37.460599999999999</v>
      </c>
      <c r="AA805" s="42">
        <v>37.475000000000001</v>
      </c>
      <c r="AB805" s="42">
        <v>39.499000000000002</v>
      </c>
      <c r="AC805" s="42">
        <v>37.356000000000002</v>
      </c>
      <c r="AD805" s="42">
        <v>38.914999999999999</v>
      </c>
      <c r="AE805" s="42">
        <f>('Pivottable ẨN'!$AF805-NVDA!$O$4)/NVDA!$O$8</f>
        <v>0.3305206644208229</v>
      </c>
      <c r="AF805" s="42">
        <v>511998000</v>
      </c>
      <c r="AG805" s="43">
        <v>45084.291666666664</v>
      </c>
      <c r="AH805" s="42">
        <v>19.150600000000001</v>
      </c>
      <c r="AI805" s="42">
        <v>19.536000000000001</v>
      </c>
      <c r="AJ805" s="42">
        <v>19.760000000000002</v>
      </c>
      <c r="AK805" s="42">
        <v>19.526</v>
      </c>
      <c r="AL805" s="42">
        <v>19.66</v>
      </c>
      <c r="AM805" s="42">
        <f>('Pivottable ẨN'!$AN805-SONY!$O$4)/SONY!$O$8</f>
        <v>-0.28965268788141157</v>
      </c>
      <c r="AN805" s="42">
        <v>3680500</v>
      </c>
    </row>
    <row r="806" spans="1:40">
      <c r="A806" s="92">
        <v>45377.291666666664</v>
      </c>
      <c r="B806" s="40">
        <v>169.09809999999999</v>
      </c>
      <c r="C806" s="40">
        <v>169.71</v>
      </c>
      <c r="D806" s="40">
        <v>171.42</v>
      </c>
      <c r="E806" s="40">
        <v>169.58</v>
      </c>
      <c r="F806" s="40">
        <v>170</v>
      </c>
      <c r="G806" s="40">
        <v>57388400</v>
      </c>
      <c r="H806" s="40">
        <f>('Pivottable ẨN'!$G806-AAPL!$O$4)/AAPL!$O$8</f>
        <v>-0.65334002591882945</v>
      </c>
      <c r="I806" s="41">
        <v>45377.291666666664</v>
      </c>
      <c r="J806" s="40">
        <v>41.5565</v>
      </c>
      <c r="K806" s="40">
        <v>41.99</v>
      </c>
      <c r="L806" s="40">
        <v>42.27</v>
      </c>
      <c r="M806" s="40">
        <v>41.66</v>
      </c>
      <c r="N806" s="40">
        <v>41.95</v>
      </c>
      <c r="O806" s="40">
        <f>('Pivottable ẨN'!$P806-INTC!$O$4)/INTC!$O$8</f>
        <v>-4.0063412406656351E-3</v>
      </c>
      <c r="P806" s="40">
        <v>39109700</v>
      </c>
      <c r="Q806" s="41">
        <v>45377.291666666664</v>
      </c>
      <c r="R806" s="40">
        <v>420.13350000000003</v>
      </c>
      <c r="S806" s="40">
        <v>421.65</v>
      </c>
      <c r="T806" s="40">
        <v>425.99</v>
      </c>
      <c r="U806" s="40">
        <v>421.35</v>
      </c>
      <c r="V806" s="40">
        <v>425.61</v>
      </c>
      <c r="W806" s="40">
        <v>16725600</v>
      </c>
      <c r="X806" s="40">
        <f>('Pivottable ẨN'!$W806-MSFT!$O$4)/MSFT!$O$8</f>
        <v>-0.93574647101079933</v>
      </c>
      <c r="Y806" s="41">
        <v>45377.291666666664</v>
      </c>
      <c r="Z806" s="40">
        <v>92.545500000000004</v>
      </c>
      <c r="AA806" s="40">
        <v>92.561000000000007</v>
      </c>
      <c r="AB806" s="40">
        <v>96.375</v>
      </c>
      <c r="AC806" s="40">
        <v>92.501999999999995</v>
      </c>
      <c r="AD806" s="40">
        <v>95.850999999999999</v>
      </c>
      <c r="AE806" s="40">
        <f>('Pivottable ẨN'!$AF806-NVDA!$O$4)/NVDA!$O$8</f>
        <v>0.33937257712614494</v>
      </c>
      <c r="AF806" s="40">
        <v>513648000</v>
      </c>
      <c r="AG806" s="41">
        <v>45377.291666666664</v>
      </c>
      <c r="AH806" s="40">
        <v>17.2866</v>
      </c>
      <c r="AI806" s="40">
        <v>17.344000000000001</v>
      </c>
      <c r="AJ806" s="40">
        <v>17.423999999999999</v>
      </c>
      <c r="AK806" s="40">
        <v>17.29</v>
      </c>
      <c r="AL806" s="40">
        <v>17.32</v>
      </c>
      <c r="AM806" s="40">
        <f>('Pivottable ẨN'!$AN806-SONY!$O$4)/SONY!$O$8</f>
        <v>-0.63977183563190143</v>
      </c>
      <c r="AN806" s="40">
        <v>2844000</v>
      </c>
    </row>
    <row r="807" spans="1:40">
      <c r="A807" s="93">
        <v>44145.291666666664</v>
      </c>
      <c r="B807" s="42">
        <v>113.40179999999999</v>
      </c>
      <c r="C807" s="42">
        <v>115.97</v>
      </c>
      <c r="D807" s="42">
        <v>117.59</v>
      </c>
      <c r="E807" s="42">
        <v>114.13</v>
      </c>
      <c r="F807" s="42">
        <v>115.55</v>
      </c>
      <c r="G807" s="42">
        <v>138023400</v>
      </c>
      <c r="H807" s="42">
        <f>('Pivottable ẨN'!$G807-AAPL!$O$4)/AAPL!$O$8</f>
        <v>0.86611064519739978</v>
      </c>
      <c r="I807" s="43">
        <v>44145.291666666664</v>
      </c>
      <c r="J807" s="42">
        <v>41.078899999999997</v>
      </c>
      <c r="K807" s="42">
        <v>45.44</v>
      </c>
      <c r="L807" s="42">
        <v>46.48</v>
      </c>
      <c r="M807" s="42">
        <v>45.25</v>
      </c>
      <c r="N807" s="42">
        <v>45.4</v>
      </c>
      <c r="O807" s="42">
        <f>('Pivottable ẨN'!$P807-INTC!$O$4)/INTC!$O$8</f>
        <v>8.4091942736494929E-4</v>
      </c>
      <c r="P807" s="42">
        <v>39224500</v>
      </c>
      <c r="Q807" s="43">
        <v>44145.291666666664</v>
      </c>
      <c r="R807" s="42">
        <v>203.8407</v>
      </c>
      <c r="S807" s="42">
        <v>211.01</v>
      </c>
      <c r="T807" s="42">
        <v>216.5</v>
      </c>
      <c r="U807" s="42">
        <v>209.72</v>
      </c>
      <c r="V807" s="42">
        <v>214.5</v>
      </c>
      <c r="W807" s="42">
        <v>44045100</v>
      </c>
      <c r="X807" s="42">
        <f>('Pivottable ẨN'!$W807-MSFT!$O$4)/MSFT!$O$8</f>
        <v>1.2129656387546024</v>
      </c>
      <c r="Y807" s="43">
        <v>44145.291666666664</v>
      </c>
      <c r="Z807" s="42">
        <v>12.7348</v>
      </c>
      <c r="AA807" s="42">
        <v>12.77</v>
      </c>
      <c r="AB807" s="42">
        <v>13.6065</v>
      </c>
      <c r="AC807" s="42">
        <v>12.628299999999999</v>
      </c>
      <c r="AD807" s="42">
        <v>13.6065</v>
      </c>
      <c r="AE807" s="42">
        <f>('Pivottable ẨN'!$AF807-NVDA!$O$4)/NVDA!$O$8</f>
        <v>1.0390492165371168</v>
      </c>
      <c r="AF807" s="42">
        <v>644068000</v>
      </c>
      <c r="AG807" s="43">
        <v>44145.291666666664</v>
      </c>
      <c r="AH807" s="42">
        <v>16.430499999999999</v>
      </c>
      <c r="AI807" s="42">
        <v>17.181999999999999</v>
      </c>
      <c r="AJ807" s="42">
        <v>17.288</v>
      </c>
      <c r="AK807" s="42">
        <v>17.056000000000001</v>
      </c>
      <c r="AL807" s="42">
        <v>17.21</v>
      </c>
      <c r="AM807" s="42">
        <f>('Pivottable ẨN'!$AN807-SONY!$O$4)/SONY!$O$8</f>
        <v>0.89066529975323461</v>
      </c>
      <c r="AN807" s="42">
        <v>6500500</v>
      </c>
    </row>
    <row r="808" spans="1:40">
      <c r="A808" s="92">
        <v>44617.291666666664</v>
      </c>
      <c r="B808" s="40">
        <v>162.3998</v>
      </c>
      <c r="C808" s="40">
        <v>164.85</v>
      </c>
      <c r="D808" s="40">
        <v>165.12</v>
      </c>
      <c r="E808" s="40">
        <v>160.87</v>
      </c>
      <c r="F808" s="40">
        <v>163.84</v>
      </c>
      <c r="G808" s="40">
        <v>91974200</v>
      </c>
      <c r="H808" s="40">
        <f>('Pivottable ẨN'!$G808-AAPL!$O$4)/AAPL!$O$8</f>
        <v>-1.6203381766370592E-3</v>
      </c>
      <c r="I808" s="41">
        <v>44617.291666666664</v>
      </c>
      <c r="J808" s="40">
        <v>44.586500000000001</v>
      </c>
      <c r="K808" s="40">
        <v>47.71</v>
      </c>
      <c r="L808" s="40">
        <v>47.79</v>
      </c>
      <c r="M808" s="40">
        <v>46.25</v>
      </c>
      <c r="N808" s="40">
        <v>46.93</v>
      </c>
      <c r="O808" s="40">
        <f>('Pivottable ẨN'!$P808-INTC!$O$4)/INTC!$O$8</f>
        <v>2.6058627716478624E-3</v>
      </c>
      <c r="P808" s="40">
        <v>39266300</v>
      </c>
      <c r="Q808" s="41">
        <v>44617.291666666664</v>
      </c>
      <c r="R808" s="40">
        <v>290.97460000000001</v>
      </c>
      <c r="S808" s="40">
        <v>297.31</v>
      </c>
      <c r="T808" s="40">
        <v>297.63</v>
      </c>
      <c r="U808" s="40">
        <v>291.64999999999998</v>
      </c>
      <c r="V808" s="40">
        <v>295.14</v>
      </c>
      <c r="W808" s="40">
        <v>32546700</v>
      </c>
      <c r="X808" s="40">
        <f>('Pivottable ẨN'!$W808-MSFT!$O$4)/MSFT!$O$8</f>
        <v>0.30860240652390658</v>
      </c>
      <c r="Y808" s="41">
        <v>44617.291666666664</v>
      </c>
      <c r="Z808" s="40">
        <v>24.118600000000001</v>
      </c>
      <c r="AA808" s="40">
        <v>24.157</v>
      </c>
      <c r="AB808" s="40">
        <v>24.216999999999999</v>
      </c>
      <c r="AC808" s="40">
        <v>23.381</v>
      </c>
      <c r="AD808" s="40">
        <v>23.721</v>
      </c>
      <c r="AE808" s="40">
        <f>('Pivottable ẨN'!$AF808-NVDA!$O$4)/NVDA!$O$8</f>
        <v>0.42101403624710931</v>
      </c>
      <c r="AF808" s="40">
        <v>528866000</v>
      </c>
      <c r="AG808" s="41">
        <v>44617.291666666664</v>
      </c>
      <c r="AH808" s="40">
        <v>20.004999999999999</v>
      </c>
      <c r="AI808" s="40">
        <v>20.818000000000001</v>
      </c>
      <c r="AJ808" s="40">
        <v>20.866</v>
      </c>
      <c r="AK808" s="40">
        <v>20.431999999999999</v>
      </c>
      <c r="AL808" s="40">
        <v>20.576000000000001</v>
      </c>
      <c r="AM808" s="40">
        <f>('Pivottable ẨN'!$AN808-SONY!$O$4)/SONY!$O$8</f>
        <v>-0.49830109810689777</v>
      </c>
      <c r="AN808" s="40">
        <v>3182000</v>
      </c>
    </row>
    <row r="809" spans="1:40">
      <c r="A809" s="93">
        <v>44879.291666666664</v>
      </c>
      <c r="B809" s="42">
        <v>146.73689999999999</v>
      </c>
      <c r="C809" s="42">
        <v>148.28</v>
      </c>
      <c r="D809" s="42">
        <v>150.28</v>
      </c>
      <c r="E809" s="42">
        <v>147.43</v>
      </c>
      <c r="F809" s="42">
        <v>148.97</v>
      </c>
      <c r="G809" s="42">
        <v>73374100</v>
      </c>
      <c r="H809" s="42">
        <f>('Pivottable ẨN'!$G809-AAPL!$O$4)/AAPL!$O$8</f>
        <v>-0.35211248709247972</v>
      </c>
      <c r="I809" s="43">
        <v>44879.291666666664</v>
      </c>
      <c r="J809" s="42">
        <v>29.265799999999999</v>
      </c>
      <c r="K809" s="42">
        <v>30.35</v>
      </c>
      <c r="L809" s="42">
        <v>30.99</v>
      </c>
      <c r="M809" s="42">
        <v>30.18</v>
      </c>
      <c r="N809" s="42">
        <v>30.34</v>
      </c>
      <c r="O809" s="42">
        <f>('Pivottable ẨN'!$P809-INTC!$O$4)/INTC!$O$8</f>
        <v>8.052697494434843E-3</v>
      </c>
      <c r="P809" s="42">
        <v>39395300</v>
      </c>
      <c r="Q809" s="43">
        <v>44879.291666666664</v>
      </c>
      <c r="R809" s="42">
        <v>237.4564</v>
      </c>
      <c r="S809" s="42">
        <v>241.55</v>
      </c>
      <c r="T809" s="42">
        <v>243.91</v>
      </c>
      <c r="U809" s="42">
        <v>239.21</v>
      </c>
      <c r="V809" s="42">
        <v>241.99</v>
      </c>
      <c r="W809" s="42">
        <v>31123300</v>
      </c>
      <c r="X809" s="42">
        <f>('Pivottable ẨN'!$W809-MSFT!$O$4)/MSFT!$O$8</f>
        <v>0.19665025450648047</v>
      </c>
      <c r="Y809" s="43">
        <v>44879.291666666664</v>
      </c>
      <c r="Z809" s="42">
        <v>16.280100000000001</v>
      </c>
      <c r="AA809" s="42">
        <v>16.295000000000002</v>
      </c>
      <c r="AB809" s="42">
        <v>16.54</v>
      </c>
      <c r="AC809" s="42">
        <v>15.922000000000001</v>
      </c>
      <c r="AD809" s="42">
        <v>16.218</v>
      </c>
      <c r="AE809" s="42">
        <f>('Pivottable ẨN'!$AF809-NVDA!$O$4)/NVDA!$O$8</f>
        <v>0.41557413353002048</v>
      </c>
      <c r="AF809" s="42">
        <v>527852000</v>
      </c>
      <c r="AG809" s="43">
        <v>44879.291666666664</v>
      </c>
      <c r="AH809" s="42">
        <v>16.106200000000001</v>
      </c>
      <c r="AI809" s="42">
        <v>16.484000000000002</v>
      </c>
      <c r="AJ809" s="42">
        <v>16.654</v>
      </c>
      <c r="AK809" s="42">
        <v>16.463999999999999</v>
      </c>
      <c r="AL809" s="42">
        <v>16.559999999999999</v>
      </c>
      <c r="AM809" s="42">
        <f>('Pivottable ẨN'!$AN809-SONY!$O$4)/SONY!$O$8</f>
        <v>-0.53178529633766791</v>
      </c>
      <c r="AN809" s="42">
        <v>3102000</v>
      </c>
    </row>
    <row r="810" spans="1:40">
      <c r="A810" s="92">
        <v>44851.291666666664</v>
      </c>
      <c r="B810" s="40">
        <v>140.69460000000001</v>
      </c>
      <c r="C810" s="40">
        <v>142.41</v>
      </c>
      <c r="D810" s="40">
        <v>142.9</v>
      </c>
      <c r="E810" s="40">
        <v>140.27000000000001</v>
      </c>
      <c r="F810" s="40">
        <v>141.07</v>
      </c>
      <c r="G810" s="40">
        <v>85250900</v>
      </c>
      <c r="H810" s="40">
        <f>('Pivottable ẨN'!$G810-AAPL!$O$4)/AAPL!$O$8</f>
        <v>-0.12831126267735937</v>
      </c>
      <c r="I810" s="41">
        <v>44851.291666666664</v>
      </c>
      <c r="J810" s="40">
        <v>25.136700000000001</v>
      </c>
      <c r="K810" s="40">
        <v>26.42</v>
      </c>
      <c r="L810" s="40">
        <v>26.75</v>
      </c>
      <c r="M810" s="40">
        <v>26.17</v>
      </c>
      <c r="N810" s="40">
        <v>26.31</v>
      </c>
      <c r="O810" s="40">
        <f>('Pivottable ẨN'!$P810-INTC!$O$4)/INTC!$O$8</f>
        <v>8.9478362240711547E-3</v>
      </c>
      <c r="P810" s="40">
        <v>39416500</v>
      </c>
      <c r="Q810" s="41">
        <v>44851.291666666664</v>
      </c>
      <c r="R810" s="40">
        <v>233.50450000000001</v>
      </c>
      <c r="S810" s="40">
        <v>237.53</v>
      </c>
      <c r="T810" s="40">
        <v>238.96</v>
      </c>
      <c r="U810" s="40">
        <v>235.14</v>
      </c>
      <c r="V810" s="40">
        <v>235.82</v>
      </c>
      <c r="W810" s="40">
        <v>28142300</v>
      </c>
      <c r="X810" s="40">
        <f>('Pivottable ẨN'!$W810-MSFT!$O$4)/MSFT!$O$8</f>
        <v>-3.7809043768036371E-2</v>
      </c>
      <c r="Y810" s="41">
        <v>44851.291666666664</v>
      </c>
      <c r="Z810" s="40">
        <v>11.8771</v>
      </c>
      <c r="AA810" s="40">
        <v>11.888</v>
      </c>
      <c r="AB810" s="40">
        <v>11.948</v>
      </c>
      <c r="AC810" s="40">
        <v>11.516999999999999</v>
      </c>
      <c r="AD810" s="40">
        <v>11.518000000000001</v>
      </c>
      <c r="AE810" s="40">
        <f>('Pivottable ẨN'!$AF810-NVDA!$O$4)/NVDA!$O$8</f>
        <v>0.69948984516096246</v>
      </c>
      <c r="AF810" s="40">
        <v>580774000</v>
      </c>
      <c r="AG810" s="41">
        <v>44851.291666666664</v>
      </c>
      <c r="AH810" s="40">
        <v>12.914999999999999</v>
      </c>
      <c r="AI810" s="40">
        <v>13.218</v>
      </c>
      <c r="AJ810" s="40">
        <v>13.268000000000001</v>
      </c>
      <c r="AK810" s="40">
        <v>13.013999999999999</v>
      </c>
      <c r="AL810" s="40">
        <v>13.013999999999999</v>
      </c>
      <c r="AM810" s="40">
        <f>('Pivottable ẨN'!$AN810-SONY!$O$4)/SONY!$O$8</f>
        <v>4.8119161771481858E-2</v>
      </c>
      <c r="AN810" s="40">
        <v>4487500</v>
      </c>
    </row>
    <row r="811" spans="1:40">
      <c r="A811" s="93">
        <v>44260.291666666664</v>
      </c>
      <c r="B811" s="42">
        <v>118.90860000000001</v>
      </c>
      <c r="C811" s="42">
        <v>121.42</v>
      </c>
      <c r="D811" s="42">
        <v>121.94</v>
      </c>
      <c r="E811" s="42">
        <v>117.57</v>
      </c>
      <c r="F811" s="42">
        <v>120.98</v>
      </c>
      <c r="G811" s="42">
        <v>153766600</v>
      </c>
      <c r="H811" s="42">
        <f>('Pivottable ẨN'!$G811-AAPL!$O$4)/AAPL!$O$8</f>
        <v>1.1627686200906473</v>
      </c>
      <c r="I811" s="43">
        <v>44260.291666666664</v>
      </c>
      <c r="J811" s="42">
        <v>55.2438</v>
      </c>
      <c r="K811" s="42">
        <v>60.74</v>
      </c>
      <c r="L811" s="42">
        <v>61.18</v>
      </c>
      <c r="M811" s="42">
        <v>58.51</v>
      </c>
      <c r="N811" s="42">
        <v>59.26</v>
      </c>
      <c r="O811" s="42">
        <f>('Pivottable ẨN'!$P811-INTC!$O$4)/INTC!$O$8</f>
        <v>1.296751580243798E-2</v>
      </c>
      <c r="P811" s="42">
        <v>39511700</v>
      </c>
      <c r="Q811" s="43">
        <v>44260.291666666664</v>
      </c>
      <c r="R811" s="42">
        <v>224.83349999999999</v>
      </c>
      <c r="S811" s="42">
        <v>231.6</v>
      </c>
      <c r="T811" s="42">
        <v>233.27</v>
      </c>
      <c r="U811" s="42">
        <v>226.46</v>
      </c>
      <c r="V811" s="42">
        <v>229.52</v>
      </c>
      <c r="W811" s="42">
        <v>41872800</v>
      </c>
      <c r="X811" s="42">
        <f>('Pivottable ẨN'!$W811-MSFT!$O$4)/MSFT!$O$8</f>
        <v>1.0421115852015219</v>
      </c>
      <c r="Y811" s="43">
        <v>44260.291666666664</v>
      </c>
      <c r="Z811" s="42">
        <v>12.4308</v>
      </c>
      <c r="AA811" s="42">
        <v>12.461499999999999</v>
      </c>
      <c r="AB811" s="42">
        <v>12.55</v>
      </c>
      <c r="AC811" s="42">
        <v>11.6792</v>
      </c>
      <c r="AD811" s="42">
        <v>12.55</v>
      </c>
      <c r="AE811" s="42">
        <f>('Pivottable ẨN'!$AF811-NVDA!$O$4)/NVDA!$O$8</f>
        <v>0.49598168966781869</v>
      </c>
      <c r="AF811" s="42">
        <v>542840000</v>
      </c>
      <c r="AG811" s="43">
        <v>44260.291666666664</v>
      </c>
      <c r="AH811" s="42">
        <v>19.917100000000001</v>
      </c>
      <c r="AI811" s="42">
        <v>20.827999999999999</v>
      </c>
      <c r="AJ811" s="42">
        <v>20.85</v>
      </c>
      <c r="AK811" s="42">
        <v>20.256</v>
      </c>
      <c r="AL811" s="42">
        <v>20.722000000000001</v>
      </c>
      <c r="AM811" s="42">
        <f>('Pivottable ẨN'!$AN811-SONY!$O$4)/SONY!$O$8</f>
        <v>0.37542719947725961</v>
      </c>
      <c r="AN811" s="42">
        <v>5269500</v>
      </c>
    </row>
    <row r="812" spans="1:40">
      <c r="A812" s="92">
        <v>45021.291666666664</v>
      </c>
      <c r="B812" s="40">
        <v>162.30330000000001</v>
      </c>
      <c r="C812" s="40">
        <v>163.76</v>
      </c>
      <c r="D812" s="40">
        <v>165.05</v>
      </c>
      <c r="E812" s="40">
        <v>161.80000000000001</v>
      </c>
      <c r="F812" s="40">
        <v>164.74</v>
      </c>
      <c r="G812" s="40">
        <v>51511700</v>
      </c>
      <c r="H812" s="40">
        <f>('Pivottable ẨN'!$G812-AAPL!$O$4)/AAPL!$O$8</f>
        <v>-0.76407799031330759</v>
      </c>
      <c r="I812" s="41">
        <v>45021.291666666664</v>
      </c>
      <c r="J812" s="40">
        <v>32.042999999999999</v>
      </c>
      <c r="K812" s="40">
        <v>32.83</v>
      </c>
      <c r="L812" s="40">
        <v>32.99</v>
      </c>
      <c r="M812" s="40">
        <v>32.340000000000003</v>
      </c>
      <c r="N812" s="40">
        <v>32.799999999999997</v>
      </c>
      <c r="O812" s="40">
        <f>('Pivottable ẨN'!$P812-INTC!$O$4)/INTC!$O$8</f>
        <v>1.735876240065384E-2</v>
      </c>
      <c r="P812" s="40">
        <v>39615700</v>
      </c>
      <c r="Q812" s="41">
        <v>45021.291666666664</v>
      </c>
      <c r="R812" s="40">
        <v>281.0111</v>
      </c>
      <c r="S812" s="40">
        <v>284.33999999999997</v>
      </c>
      <c r="T812" s="40">
        <v>287.14999999999998</v>
      </c>
      <c r="U812" s="40">
        <v>282.92</v>
      </c>
      <c r="V812" s="40">
        <v>285.85000000000002</v>
      </c>
      <c r="W812" s="40">
        <v>22064800</v>
      </c>
      <c r="X812" s="40">
        <f>('Pivottable ẨN'!$W812-MSFT!$O$4)/MSFT!$O$8</f>
        <v>-0.5158118566708797</v>
      </c>
      <c r="Y812" s="41">
        <v>45021.291666666664</v>
      </c>
      <c r="Z812" s="40">
        <v>26.867899999999999</v>
      </c>
      <c r="AA812" s="40">
        <v>26.881</v>
      </c>
      <c r="AB812" s="40">
        <v>26.998000000000001</v>
      </c>
      <c r="AC812" s="40">
        <v>26.395</v>
      </c>
      <c r="AD812" s="40">
        <v>26.829000000000001</v>
      </c>
      <c r="AE812" s="40">
        <f>('Pivottable ẨN'!$AF812-NVDA!$O$4)/NVDA!$O$8</f>
        <v>0.34670625268261479</v>
      </c>
      <c r="AF812" s="40">
        <v>515015000</v>
      </c>
      <c r="AG812" s="41">
        <v>45021.291666666664</v>
      </c>
      <c r="AH812" s="40">
        <v>17.5762</v>
      </c>
      <c r="AI812" s="40">
        <v>17.93</v>
      </c>
      <c r="AJ812" s="40">
        <v>18.004000000000001</v>
      </c>
      <c r="AK812" s="40">
        <v>17.904</v>
      </c>
      <c r="AL812" s="40">
        <v>17.98</v>
      </c>
      <c r="AM812" s="40">
        <f>('Pivottable ẨN'!$AN812-SONY!$O$4)/SONY!$O$8</f>
        <v>-0.48155899899151272</v>
      </c>
      <c r="AN812" s="40">
        <v>3222000</v>
      </c>
    </row>
    <row r="813" spans="1:40">
      <c r="A813" s="93">
        <v>44846.291666666664</v>
      </c>
      <c r="B813" s="42">
        <v>136.67359999999999</v>
      </c>
      <c r="C813" s="42">
        <v>138.34</v>
      </c>
      <c r="D813" s="42">
        <v>140.36000000000001</v>
      </c>
      <c r="E813" s="42">
        <v>138.16</v>
      </c>
      <c r="F813" s="42">
        <v>139.13</v>
      </c>
      <c r="G813" s="42">
        <v>70433700</v>
      </c>
      <c r="H813" s="42">
        <f>('Pivottable ẨN'!$G813-AAPL!$O$4)/AAPL!$O$8</f>
        <v>-0.40752009859307081</v>
      </c>
      <c r="I813" s="43">
        <v>44846.291666666664</v>
      </c>
      <c r="J813" s="42">
        <v>24.099699999999999</v>
      </c>
      <c r="K813" s="42">
        <v>25.33</v>
      </c>
      <c r="L813" s="42">
        <v>25.52</v>
      </c>
      <c r="M813" s="42">
        <v>24.66</v>
      </c>
      <c r="N813" s="42">
        <v>25.05</v>
      </c>
      <c r="O813" s="42">
        <f>('Pivottable ẨN'!$P813-INTC!$O$4)/INTC!$O$8</f>
        <v>1.8135675260338185E-2</v>
      </c>
      <c r="P813" s="42">
        <v>39634100</v>
      </c>
      <c r="Q813" s="43">
        <v>44846.291666666664</v>
      </c>
      <c r="R813" s="42">
        <v>221.92420000000001</v>
      </c>
      <c r="S813" s="42">
        <v>225.75</v>
      </c>
      <c r="T813" s="42">
        <v>227.86</v>
      </c>
      <c r="U813" s="42">
        <v>223.96</v>
      </c>
      <c r="V813" s="42">
        <v>225.4</v>
      </c>
      <c r="W813" s="42">
        <v>21903900</v>
      </c>
      <c r="X813" s="42">
        <f>('Pivottable ẨN'!$W813-MSFT!$O$4)/MSFT!$O$8</f>
        <v>-0.52846683858713928</v>
      </c>
      <c r="Y813" s="43">
        <v>44846.291666666664</v>
      </c>
      <c r="Z813" s="42">
        <v>11.4895</v>
      </c>
      <c r="AA813" s="42">
        <v>11.5</v>
      </c>
      <c r="AB813" s="42">
        <v>11.734999999999999</v>
      </c>
      <c r="AC813" s="42">
        <v>11.345000000000001</v>
      </c>
      <c r="AD813" s="42">
        <v>11.579000000000001</v>
      </c>
      <c r="AE813" s="42">
        <f>('Pivottable ẨN'!$AF813-NVDA!$O$4)/NVDA!$O$8</f>
        <v>0.22640071182391949</v>
      </c>
      <c r="AF813" s="42">
        <v>492590000</v>
      </c>
      <c r="AG813" s="43">
        <v>44846.291666666664</v>
      </c>
      <c r="AH813" s="42">
        <v>12.3444</v>
      </c>
      <c r="AI813" s="42">
        <v>12.634</v>
      </c>
      <c r="AJ813" s="42">
        <v>12.763999999999999</v>
      </c>
      <c r="AK813" s="42">
        <v>12.618</v>
      </c>
      <c r="AL813" s="42">
        <v>12.698</v>
      </c>
      <c r="AM813" s="42">
        <f>('Pivottable ẨN'!$AN813-SONY!$O$4)/SONY!$O$8</f>
        <v>-0.1837589109766011</v>
      </c>
      <c r="AN813" s="42">
        <v>3933500</v>
      </c>
    </row>
    <row r="814" spans="1:40">
      <c r="A814" s="92">
        <v>45175.291666666664</v>
      </c>
      <c r="B814" s="40">
        <v>181.77879999999999</v>
      </c>
      <c r="C814" s="40">
        <v>182.91</v>
      </c>
      <c r="D814" s="40">
        <v>188.85</v>
      </c>
      <c r="E814" s="40">
        <v>181.47</v>
      </c>
      <c r="F814" s="40">
        <v>188.4</v>
      </c>
      <c r="G814" s="40">
        <v>81755800</v>
      </c>
      <c r="H814" s="40">
        <f>('Pivottable ẨN'!$G814-AAPL!$O$4)/AAPL!$O$8</f>
        <v>-0.19417139835812247</v>
      </c>
      <c r="I814" s="41">
        <v>45175.291666666664</v>
      </c>
      <c r="J814" s="40">
        <v>36.371699999999997</v>
      </c>
      <c r="K814" s="40">
        <v>36.979999999999997</v>
      </c>
      <c r="L814" s="40">
        <v>37.04</v>
      </c>
      <c r="M814" s="40">
        <v>36.03</v>
      </c>
      <c r="N814" s="40">
        <v>36.56</v>
      </c>
      <c r="O814" s="40">
        <f>('Pivottable ẨN'!$P814-INTC!$O$4)/INTC!$O$8</f>
        <v>1.8528354042678642E-2</v>
      </c>
      <c r="P814" s="40">
        <v>39643400</v>
      </c>
      <c r="Q814" s="41">
        <v>45175.291666666664</v>
      </c>
      <c r="R814" s="40">
        <v>330.4</v>
      </c>
      <c r="S814" s="40">
        <v>332.88</v>
      </c>
      <c r="T814" s="40">
        <v>334.46</v>
      </c>
      <c r="U814" s="40">
        <v>330.18</v>
      </c>
      <c r="V814" s="40">
        <v>333.38</v>
      </c>
      <c r="W814" s="40">
        <v>17535800</v>
      </c>
      <c r="X814" s="40">
        <f>('Pivottable ẨN'!$W814-MSFT!$O$4)/MSFT!$O$8</f>
        <v>-0.87202324945359921</v>
      </c>
      <c r="Y814" s="41">
        <v>45175.291666666664</v>
      </c>
      <c r="Z814" s="40">
        <v>47.046799999999998</v>
      </c>
      <c r="AA814" s="40">
        <v>47.061</v>
      </c>
      <c r="AB814" s="40">
        <v>48.548999999999999</v>
      </c>
      <c r="AC814" s="40">
        <v>46.58</v>
      </c>
      <c r="AD814" s="40">
        <v>48.441000000000003</v>
      </c>
      <c r="AE814" s="40">
        <f>('Pivottable ẨN'!$AF814-NVDA!$O$4)/NVDA!$O$8</f>
        <v>9.8074801574644502E-2</v>
      </c>
      <c r="AF814" s="40">
        <v>468670000</v>
      </c>
      <c r="AG814" s="41">
        <v>45175.291666666664</v>
      </c>
      <c r="AH814" s="40">
        <v>16.762599999999999</v>
      </c>
      <c r="AI814" s="40">
        <v>17.100000000000001</v>
      </c>
      <c r="AJ814" s="40">
        <v>17.218</v>
      </c>
      <c r="AK814" s="40">
        <v>17.07</v>
      </c>
      <c r="AL814" s="40">
        <v>17.164000000000001</v>
      </c>
      <c r="AM814" s="40">
        <f>('Pivottable ẨN'!$AN814-SONY!$O$4)/SONY!$O$8</f>
        <v>-9.3142299514579516E-2</v>
      </c>
      <c r="AN814" s="40">
        <v>4150000</v>
      </c>
    </row>
    <row r="815" spans="1:40">
      <c r="A815" s="93">
        <v>44312.291666666664</v>
      </c>
      <c r="B815" s="42">
        <v>131.93350000000001</v>
      </c>
      <c r="C815" s="42">
        <v>134.72</v>
      </c>
      <c r="D815" s="42">
        <v>135.06</v>
      </c>
      <c r="E815" s="42">
        <v>133.56</v>
      </c>
      <c r="F815" s="42">
        <v>134.83000000000001</v>
      </c>
      <c r="G815" s="42">
        <v>66905100</v>
      </c>
      <c r="H815" s="42">
        <f>('Pivottable ẨN'!$G815-AAPL!$O$4)/AAPL!$O$8</f>
        <v>-0.47401149362129336</v>
      </c>
      <c r="I815" s="43">
        <v>44312.291666666664</v>
      </c>
      <c r="J815" s="42">
        <v>53.442999999999998</v>
      </c>
      <c r="K815" s="42">
        <v>58.76</v>
      </c>
      <c r="L815" s="42">
        <v>59.52</v>
      </c>
      <c r="M815" s="42">
        <v>58.46</v>
      </c>
      <c r="N815" s="42">
        <v>59.1</v>
      </c>
      <c r="O815" s="42">
        <f>('Pivottable ẨN'!$P815-INTC!$O$4)/INTC!$O$8</f>
        <v>1.8633912855135753E-2</v>
      </c>
      <c r="P815" s="42">
        <v>39645900</v>
      </c>
      <c r="Q815" s="43">
        <v>44312.291666666664</v>
      </c>
      <c r="R815" s="42">
        <v>253.9084</v>
      </c>
      <c r="S815" s="42">
        <v>261.55</v>
      </c>
      <c r="T815" s="42">
        <v>262.44</v>
      </c>
      <c r="U815" s="42">
        <v>260.17</v>
      </c>
      <c r="V815" s="42">
        <v>261.66000000000003</v>
      </c>
      <c r="W815" s="42">
        <v>19763300</v>
      </c>
      <c r="X815" s="42">
        <f>('Pivottable ẨN'!$W815-MSFT!$O$4)/MSFT!$O$8</f>
        <v>-0.69682764834441224</v>
      </c>
      <c r="Y815" s="43">
        <v>44312.291666666664</v>
      </c>
      <c r="Z815" s="42">
        <v>15.4452</v>
      </c>
      <c r="AA815" s="42">
        <v>15.478</v>
      </c>
      <c r="AB815" s="42">
        <v>15.478999999999999</v>
      </c>
      <c r="AC815" s="42">
        <v>15.125</v>
      </c>
      <c r="AD815" s="42">
        <v>15.185</v>
      </c>
      <c r="AE815" s="42">
        <f>('Pivottable ẨN'!$AF815-NVDA!$O$4)/NVDA!$O$8</f>
        <v>-1.3551088360868153</v>
      </c>
      <c r="AF815" s="42">
        <v>197796000</v>
      </c>
      <c r="AG815" s="43">
        <v>44312.291666666664</v>
      </c>
      <c r="AH815" s="42">
        <v>20.885300000000001</v>
      </c>
      <c r="AI815" s="42">
        <v>21.783999999999999</v>
      </c>
      <c r="AJ815" s="42">
        <v>21.94</v>
      </c>
      <c r="AK815" s="42">
        <v>21.77</v>
      </c>
      <c r="AL815" s="42">
        <v>21.8</v>
      </c>
      <c r="AM815" s="42">
        <f>('Pivottable ẨN'!$AN815-SONY!$O$4)/SONY!$O$8</f>
        <v>-0.70653095585449932</v>
      </c>
      <c r="AN815" s="42">
        <v>2684500</v>
      </c>
    </row>
    <row r="816" spans="1:40">
      <c r="A816" s="92">
        <v>44868.291666666664</v>
      </c>
      <c r="B816" s="40">
        <v>137.2071</v>
      </c>
      <c r="C816" s="40">
        <v>138.88</v>
      </c>
      <c r="D816" s="40">
        <v>142.80000000000001</v>
      </c>
      <c r="E816" s="40">
        <v>138.75</v>
      </c>
      <c r="F816" s="40">
        <v>142.06</v>
      </c>
      <c r="G816" s="40">
        <v>97918500</v>
      </c>
      <c r="H816" s="40">
        <f>('Pivottable ẨN'!$G816-AAPL!$O$4)/AAPL!$O$8</f>
        <v>0.11039145105032644</v>
      </c>
      <c r="I816" s="41">
        <v>44868.291666666664</v>
      </c>
      <c r="J816" s="40">
        <v>26.0596</v>
      </c>
      <c r="K816" s="40">
        <v>27.39</v>
      </c>
      <c r="L816" s="40">
        <v>27.88</v>
      </c>
      <c r="M816" s="40">
        <v>27.17</v>
      </c>
      <c r="N816" s="40">
        <v>27.45</v>
      </c>
      <c r="O816" s="40">
        <f>('Pivottable ẨN'!$P816-INTC!$O$4)/INTC!$O$8</f>
        <v>1.9997732712081641E-2</v>
      </c>
      <c r="P816" s="40">
        <v>39678200</v>
      </c>
      <c r="Q816" s="41">
        <v>44868.291666666664</v>
      </c>
      <c r="R816" s="40">
        <v>210.619</v>
      </c>
      <c r="S816" s="40">
        <v>214.25</v>
      </c>
      <c r="T816" s="40">
        <v>220.41</v>
      </c>
      <c r="U816" s="40">
        <v>213.98</v>
      </c>
      <c r="V816" s="40">
        <v>220.09</v>
      </c>
      <c r="W816" s="40">
        <v>36633900</v>
      </c>
      <c r="X816" s="40">
        <f>('Pivottable ẨN'!$W816-MSFT!$O$4)/MSFT!$O$8</f>
        <v>0.63006568861300594</v>
      </c>
      <c r="Y816" s="41">
        <v>44868.291666666664</v>
      </c>
      <c r="Z816" s="40">
        <v>13.4087</v>
      </c>
      <c r="AA816" s="40">
        <v>13.420999999999999</v>
      </c>
      <c r="AB816" s="40">
        <v>13.781000000000001</v>
      </c>
      <c r="AC816" s="40">
        <v>12.956</v>
      </c>
      <c r="AD816" s="40">
        <v>13.042999999999999</v>
      </c>
      <c r="AE816" s="40">
        <f>('Pivottable ẨN'!$AF816-NVDA!$O$4)/NVDA!$O$8</f>
        <v>0.26650255877681794</v>
      </c>
      <c r="AF816" s="40">
        <v>500065000</v>
      </c>
      <c r="AG816" s="41">
        <v>44868.291666666664</v>
      </c>
      <c r="AH816" s="40">
        <v>14.0953</v>
      </c>
      <c r="AI816" s="40">
        <v>14.426</v>
      </c>
      <c r="AJ816" s="40">
        <v>14.464</v>
      </c>
      <c r="AK816" s="40">
        <v>14.102</v>
      </c>
      <c r="AL816" s="40">
        <v>14.202</v>
      </c>
      <c r="AM816" s="40">
        <f>('Pivottable ẨN'!$AN816-SONY!$O$4)/SONY!$O$8</f>
        <v>0.79879303085755915</v>
      </c>
      <c r="AN816" s="40">
        <v>6281000</v>
      </c>
    </row>
    <row r="817" spans="1:40">
      <c r="A817" s="93">
        <v>45586.291666666664</v>
      </c>
      <c r="B817" s="42">
        <v>236.2201</v>
      </c>
      <c r="C817" s="42">
        <v>236.48</v>
      </c>
      <c r="D817" s="42">
        <v>236.85</v>
      </c>
      <c r="E817" s="42">
        <v>234.45</v>
      </c>
      <c r="F817" s="42">
        <v>234.45</v>
      </c>
      <c r="G817" s="42">
        <v>36254500</v>
      </c>
      <c r="H817" s="42">
        <f>('Pivottable ẨN'!$G817-AAPL!$O$4)/AAPL!$O$8</f>
        <v>-1.0515779937777403</v>
      </c>
      <c r="I817" s="43">
        <v>45586.291666666664</v>
      </c>
      <c r="J817" s="42">
        <v>22.84</v>
      </c>
      <c r="K817" s="42">
        <v>22.84</v>
      </c>
      <c r="L817" s="42">
        <v>22.88</v>
      </c>
      <c r="M817" s="42">
        <v>22.25</v>
      </c>
      <c r="N817" s="42">
        <v>22.61</v>
      </c>
      <c r="O817" s="42">
        <f>('Pivottable ẨN'!$P817-INTC!$O$4)/INTC!$O$8</f>
        <v>2.2058240731244468E-2</v>
      </c>
      <c r="P817" s="42">
        <v>39727000</v>
      </c>
      <c r="Q817" s="43">
        <v>45586.291666666664</v>
      </c>
      <c r="R817" s="42">
        <v>418.78</v>
      </c>
      <c r="S817" s="42">
        <v>418.78</v>
      </c>
      <c r="T817" s="42">
        <v>418.96</v>
      </c>
      <c r="U817" s="42">
        <v>413.75</v>
      </c>
      <c r="V817" s="42">
        <v>416.12</v>
      </c>
      <c r="W817" s="42">
        <v>14206100</v>
      </c>
      <c r="X817" s="42">
        <f>('Pivottable ẨN'!$W817-MSFT!$O$4)/MSFT!$O$8</f>
        <v>-1.1339082294819987</v>
      </c>
      <c r="Y817" s="43">
        <v>45586.291666666664</v>
      </c>
      <c r="Z817" s="42">
        <v>143.71</v>
      </c>
      <c r="AA817" s="42">
        <v>143.71</v>
      </c>
      <c r="AB817" s="42">
        <v>143.71</v>
      </c>
      <c r="AC817" s="42">
        <v>138</v>
      </c>
      <c r="AD817" s="42">
        <v>138.13</v>
      </c>
      <c r="AE817" s="42">
        <f>('Pivottable ẨN'!$AF817-NVDA!$O$4)/NVDA!$O$8</f>
        <v>-0.99696313042727402</v>
      </c>
      <c r="AF817" s="42">
        <v>264554500</v>
      </c>
      <c r="AG817" s="43">
        <v>45586.291666666664</v>
      </c>
      <c r="AH817" s="42">
        <v>18.100000000000001</v>
      </c>
      <c r="AI817" s="42">
        <v>18.100000000000001</v>
      </c>
      <c r="AJ817" s="42">
        <v>18.170000000000002</v>
      </c>
      <c r="AK817" s="42">
        <v>18.02</v>
      </c>
      <c r="AL817" s="42">
        <v>18.14</v>
      </c>
      <c r="AM817" s="42">
        <f>('Pivottable ẨN'!$AN817-SONY!$O$4)/SONY!$O$8</f>
        <v>-0.84180711670681063</v>
      </c>
      <c r="AN817" s="42">
        <v>2361300</v>
      </c>
    </row>
    <row r="818" spans="1:40">
      <c r="A818" s="92">
        <v>44042.291666666664</v>
      </c>
      <c r="B818" s="40">
        <v>93.728899999999996</v>
      </c>
      <c r="C818" s="40">
        <v>96.19</v>
      </c>
      <c r="D818" s="40">
        <v>96.297499999999999</v>
      </c>
      <c r="E818" s="40">
        <v>93.767499999999998</v>
      </c>
      <c r="F818" s="40">
        <v>94.1875</v>
      </c>
      <c r="G818" s="40">
        <v>158130000</v>
      </c>
      <c r="H818" s="40">
        <f>('Pivottable ẨN'!$G818-AAPL!$O$4)/AAPL!$O$8</f>
        <v>1.2449906211863075</v>
      </c>
      <c r="I818" s="41">
        <v>44042.291666666664</v>
      </c>
      <c r="J818" s="40">
        <v>42.7804</v>
      </c>
      <c r="K818" s="40">
        <v>47.99</v>
      </c>
      <c r="L818" s="40">
        <v>48.5</v>
      </c>
      <c r="M818" s="40">
        <v>47.59</v>
      </c>
      <c r="N818" s="40">
        <v>47.83</v>
      </c>
      <c r="O818" s="40">
        <f>('Pivottable ẨN'!$P818-INTC!$O$4)/INTC!$O$8</f>
        <v>2.2404473636103796E-2</v>
      </c>
      <c r="P818" s="40">
        <v>39735200</v>
      </c>
      <c r="Q818" s="41">
        <v>44042.291666666664</v>
      </c>
      <c r="R818" s="40">
        <v>196.4973</v>
      </c>
      <c r="S818" s="40">
        <v>203.9</v>
      </c>
      <c r="T818" s="40">
        <v>204.46</v>
      </c>
      <c r="U818" s="40">
        <v>199.57</v>
      </c>
      <c r="V818" s="40">
        <v>201</v>
      </c>
      <c r="W818" s="40">
        <v>25079600</v>
      </c>
      <c r="X818" s="40">
        <f>('Pivottable ẨN'!$W818-MSFT!$O$4)/MSFT!$O$8</f>
        <v>-0.27869414703048612</v>
      </c>
      <c r="Y818" s="41">
        <v>44042.291666666664</v>
      </c>
      <c r="Z818" s="40">
        <v>10.5816</v>
      </c>
      <c r="AA818" s="40">
        <v>10.614000000000001</v>
      </c>
      <c r="AB818" s="40">
        <v>10.622999999999999</v>
      </c>
      <c r="AC818" s="40">
        <v>10.295199999999999</v>
      </c>
      <c r="AD818" s="40">
        <v>10.375</v>
      </c>
      <c r="AE818" s="40">
        <f>('Pivottable ẨN'!$AF818-NVDA!$O$4)/NVDA!$O$8</f>
        <v>-0.75916588399106</v>
      </c>
      <c r="AF818" s="40">
        <v>308880000</v>
      </c>
      <c r="AG818" s="41">
        <v>44042.291666666664</v>
      </c>
      <c r="AH818" s="40">
        <v>14.970700000000001</v>
      </c>
      <c r="AI818" s="40">
        <v>15.704000000000001</v>
      </c>
      <c r="AJ818" s="40">
        <v>15.752000000000001</v>
      </c>
      <c r="AK818" s="40">
        <v>15.465999999999999</v>
      </c>
      <c r="AL818" s="40">
        <v>15.492000000000001</v>
      </c>
      <c r="AM818" s="40">
        <f>('Pivottable ẨN'!$AN818-SONY!$O$4)/SONY!$O$8</f>
        <v>-0.52362352301891768</v>
      </c>
      <c r="AN818" s="40">
        <v>3121500</v>
      </c>
    </row>
    <row r="819" spans="1:40">
      <c r="A819" s="93">
        <v>44082.291666666664</v>
      </c>
      <c r="B819" s="42">
        <v>110.13160000000001</v>
      </c>
      <c r="C819" s="42">
        <v>112.82</v>
      </c>
      <c r="D819" s="42">
        <v>118.99</v>
      </c>
      <c r="E819" s="42">
        <v>112.68</v>
      </c>
      <c r="F819" s="42">
        <v>113.95</v>
      </c>
      <c r="G819" s="42">
        <v>231366600</v>
      </c>
      <c r="H819" s="42">
        <f>('Pivottable ẨN'!$G819-AAPL!$O$4)/AAPL!$O$8</f>
        <v>2.6250290786833106</v>
      </c>
      <c r="I819" s="43">
        <v>44082.291666666664</v>
      </c>
      <c r="J819" s="42">
        <v>43.896599999999999</v>
      </c>
      <c r="K819" s="42">
        <v>48.91</v>
      </c>
      <c r="L819" s="42">
        <v>49.9</v>
      </c>
      <c r="M819" s="42">
        <v>48.85</v>
      </c>
      <c r="N819" s="42">
        <v>49.26</v>
      </c>
      <c r="O819" s="42">
        <f>('Pivottable ẨN'!$P819-INTC!$O$4)/INTC!$O$8</f>
        <v>2.3143385323303581E-2</v>
      </c>
      <c r="P819" s="42">
        <v>39752700</v>
      </c>
      <c r="Q819" s="43">
        <v>44082.291666666664</v>
      </c>
      <c r="R819" s="42">
        <v>195.77440000000001</v>
      </c>
      <c r="S819" s="42">
        <v>202.66</v>
      </c>
      <c r="T819" s="42">
        <v>210.03</v>
      </c>
      <c r="U819" s="42">
        <v>202.2</v>
      </c>
      <c r="V819" s="42">
        <v>206.5</v>
      </c>
      <c r="W819" s="42">
        <v>52924300</v>
      </c>
      <c r="X819" s="42">
        <f>('Pivottable ẨN'!$W819-MSFT!$O$4)/MSFT!$O$8</f>
        <v>1.9113255854970008</v>
      </c>
      <c r="Y819" s="43">
        <v>44082.291666666664</v>
      </c>
      <c r="Z819" s="42">
        <v>11.8802</v>
      </c>
      <c r="AA819" s="42">
        <v>11.913</v>
      </c>
      <c r="AB819" s="42">
        <v>12.55</v>
      </c>
      <c r="AC819" s="42">
        <v>11.7043</v>
      </c>
      <c r="AD819" s="42">
        <v>11.734500000000001</v>
      </c>
      <c r="AE819" s="42">
        <f>('Pivottable ẨN'!$AF819-NVDA!$O$4)/NVDA!$O$8</f>
        <v>1.852674114045689</v>
      </c>
      <c r="AF819" s="42">
        <v>795728000</v>
      </c>
      <c r="AG819" s="43">
        <v>44082.291666666664</v>
      </c>
      <c r="AH819" s="42">
        <v>14.4922</v>
      </c>
      <c r="AI819" s="42">
        <v>15.202</v>
      </c>
      <c r="AJ819" s="42">
        <v>15.372</v>
      </c>
      <c r="AK819" s="42">
        <v>15.173999999999999</v>
      </c>
      <c r="AL819" s="42">
        <v>15.342000000000001</v>
      </c>
      <c r="AM819" s="42">
        <f>('Pivottable ẨN'!$AN819-SONY!$O$4)/SONY!$O$8</f>
        <v>0.81155888143304022</v>
      </c>
      <c r="AN819" s="42">
        <v>6311500</v>
      </c>
    </row>
    <row r="820" spans="1:40">
      <c r="A820" s="92">
        <v>44169.291666666664</v>
      </c>
      <c r="B820" s="40">
        <v>119.5428</v>
      </c>
      <c r="C820" s="40">
        <v>122.25</v>
      </c>
      <c r="D820" s="40">
        <v>122.86</v>
      </c>
      <c r="E820" s="40">
        <v>121.52</v>
      </c>
      <c r="F820" s="40">
        <v>122.6</v>
      </c>
      <c r="G820" s="40">
        <v>78260400</v>
      </c>
      <c r="H820" s="40">
        <f>('Pivottable ẨN'!$G820-AAPL!$O$4)/AAPL!$O$8</f>
        <v>-0.26003718710766877</v>
      </c>
      <c r="I820" s="41">
        <v>44169.291666666664</v>
      </c>
      <c r="J820" s="40">
        <v>47.000300000000003</v>
      </c>
      <c r="K820" s="40">
        <v>51.99</v>
      </c>
      <c r="L820" s="40">
        <v>52.65</v>
      </c>
      <c r="M820" s="40">
        <v>51</v>
      </c>
      <c r="N820" s="40">
        <v>51.06</v>
      </c>
      <c r="O820" s="40">
        <f>('Pivottable ẨN'!$P820-INTC!$O$4)/INTC!$O$8</f>
        <v>2.3776738198046252E-2</v>
      </c>
      <c r="P820" s="40">
        <v>39767700</v>
      </c>
      <c r="Q820" s="41">
        <v>44169.291666666664</v>
      </c>
      <c r="R820" s="40">
        <v>207.619</v>
      </c>
      <c r="S820" s="40">
        <v>214.36</v>
      </c>
      <c r="T820" s="40">
        <v>215.38</v>
      </c>
      <c r="U820" s="40">
        <v>213.18</v>
      </c>
      <c r="V820" s="40">
        <v>214.22</v>
      </c>
      <c r="W820" s="40">
        <v>24666000</v>
      </c>
      <c r="X820" s="40">
        <f>('Pivottable ẨN'!$W820-MSFT!$O$4)/MSFT!$O$8</f>
        <v>-0.31122429321174749</v>
      </c>
      <c r="Y820" s="41">
        <v>44169.291666666664</v>
      </c>
      <c r="Z820" s="40">
        <v>13.524900000000001</v>
      </c>
      <c r="AA820" s="40">
        <v>13.558299999999999</v>
      </c>
      <c r="AB820" s="40">
        <v>13.56</v>
      </c>
      <c r="AC820" s="40">
        <v>13.3888</v>
      </c>
      <c r="AD820" s="40">
        <v>13.448499999999999</v>
      </c>
      <c r="AE820" s="40">
        <f>('Pivottable ẨN'!$AF820-NVDA!$O$4)/NVDA!$O$8</f>
        <v>-1.3312462253514985</v>
      </c>
      <c r="AF820" s="40">
        <v>202244000</v>
      </c>
      <c r="AG820" s="41">
        <v>44169.291666666664</v>
      </c>
      <c r="AH820" s="40">
        <v>18.054300000000001</v>
      </c>
      <c r="AI820" s="40">
        <v>18.88</v>
      </c>
      <c r="AJ820" s="40">
        <v>18.882000000000001</v>
      </c>
      <c r="AK820" s="40">
        <v>18.760000000000002</v>
      </c>
      <c r="AL820" s="40">
        <v>18.78</v>
      </c>
      <c r="AM820" s="40">
        <f>('Pivottable ẨN'!$AN820-SONY!$O$4)/SONY!$O$8</f>
        <v>-0.63705124452565143</v>
      </c>
      <c r="AN820" s="40">
        <v>2850500</v>
      </c>
    </row>
    <row r="821" spans="1:40">
      <c r="A821" s="93">
        <v>44572.291666666664</v>
      </c>
      <c r="B821" s="42">
        <v>172.25829999999999</v>
      </c>
      <c r="C821" s="42">
        <v>175.08</v>
      </c>
      <c r="D821" s="42">
        <v>175.18</v>
      </c>
      <c r="E821" s="42">
        <v>170.82</v>
      </c>
      <c r="F821" s="42">
        <v>172.32</v>
      </c>
      <c r="G821" s="42">
        <v>76138300</v>
      </c>
      <c r="H821" s="42">
        <f>('Pivottable ẨN'!$G821-AAPL!$O$4)/AAPL!$O$8</f>
        <v>-0.30002511132389936</v>
      </c>
      <c r="I821" s="43">
        <v>44572.291666666664</v>
      </c>
      <c r="J821" s="42">
        <v>51.854599999999998</v>
      </c>
      <c r="K821" s="42">
        <v>55.91</v>
      </c>
      <c r="L821" s="42">
        <v>56.08</v>
      </c>
      <c r="M821" s="42">
        <v>54.73</v>
      </c>
      <c r="N821" s="42">
        <v>55.5</v>
      </c>
      <c r="O821" s="42">
        <f>('Pivottable ẨN'!$P821-INTC!$O$4)/INTC!$O$8</f>
        <v>2.4937885135074486E-2</v>
      </c>
      <c r="P821" s="42">
        <v>39795200</v>
      </c>
      <c r="Q821" s="43">
        <v>44572.291666666664</v>
      </c>
      <c r="R821" s="42">
        <v>307.63200000000001</v>
      </c>
      <c r="S821" s="42">
        <v>314.98</v>
      </c>
      <c r="T821" s="42">
        <v>316.61</v>
      </c>
      <c r="U821" s="42">
        <v>309.89</v>
      </c>
      <c r="V821" s="42">
        <v>313.38</v>
      </c>
      <c r="W821" s="42">
        <v>29386800</v>
      </c>
      <c r="X821" s="42">
        <f>('Pivottable ẨN'!$W821-MSFT!$O$4)/MSFT!$O$8</f>
        <v>6.0072404303965037E-2</v>
      </c>
      <c r="Y821" s="43">
        <v>44572.291666666664</v>
      </c>
      <c r="Z821" s="42">
        <v>27.7727</v>
      </c>
      <c r="AA821" s="42">
        <v>27.817</v>
      </c>
      <c r="AB821" s="42">
        <v>28.065000000000001</v>
      </c>
      <c r="AC821" s="42">
        <v>26.838999999999999</v>
      </c>
      <c r="AD821" s="42">
        <v>27.323</v>
      </c>
      <c r="AE821" s="42">
        <f>('Pivottable ẨN'!$AF821-NVDA!$O$4)/NVDA!$O$8</f>
        <v>-0.24838906171166106</v>
      </c>
      <c r="AF821" s="42">
        <v>404089000</v>
      </c>
      <c r="AG821" s="43">
        <v>44572.291666666664</v>
      </c>
      <c r="AH821" s="42">
        <v>24.2773</v>
      </c>
      <c r="AI821" s="42">
        <v>25.263999999999999</v>
      </c>
      <c r="AJ821" s="42">
        <v>25.276</v>
      </c>
      <c r="AK821" s="42">
        <v>24.77</v>
      </c>
      <c r="AL821" s="42">
        <v>24.852</v>
      </c>
      <c r="AM821" s="42">
        <f>('Pivottable ẨN'!$AN821-SONY!$O$4)/SONY!$O$8</f>
        <v>-0.15759938110881197</v>
      </c>
      <c r="AN821" s="42">
        <v>3996000</v>
      </c>
    </row>
    <row r="822" spans="1:40">
      <c r="A822" s="92">
        <v>45203.291666666664</v>
      </c>
      <c r="B822" s="40">
        <v>172.58600000000001</v>
      </c>
      <c r="C822" s="40">
        <v>173.66</v>
      </c>
      <c r="D822" s="40">
        <v>174.21</v>
      </c>
      <c r="E822" s="40">
        <v>170.97</v>
      </c>
      <c r="F822" s="40">
        <v>171.09</v>
      </c>
      <c r="G822" s="40">
        <v>53020300</v>
      </c>
      <c r="H822" s="40">
        <f>('Pivottable ẨN'!$G822-AAPL!$O$4)/AAPL!$O$8</f>
        <v>-0.73565059175875991</v>
      </c>
      <c r="I822" s="41">
        <v>45203.291666666664</v>
      </c>
      <c r="J822" s="40">
        <v>35.338999999999999</v>
      </c>
      <c r="K822" s="40">
        <v>35.93</v>
      </c>
      <c r="L822" s="40">
        <v>36.520000000000003</v>
      </c>
      <c r="M822" s="40">
        <v>35.33</v>
      </c>
      <c r="N822" s="40">
        <v>36.520000000000003</v>
      </c>
      <c r="O822" s="40">
        <f>('Pivottable ẨN'!$P822-INTC!$O$4)/INTC!$O$8</f>
        <v>2.6922390809268192E-2</v>
      </c>
      <c r="P822" s="40">
        <v>39842200</v>
      </c>
      <c r="Q822" s="41">
        <v>45203.291666666664</v>
      </c>
      <c r="R822" s="40">
        <v>316.58370000000002</v>
      </c>
      <c r="S822" s="40">
        <v>318.95999999999998</v>
      </c>
      <c r="T822" s="40">
        <v>320.04000000000002</v>
      </c>
      <c r="U822" s="40">
        <v>314</v>
      </c>
      <c r="V822" s="40">
        <v>314.02999999999997</v>
      </c>
      <c r="W822" s="40">
        <v>20720100</v>
      </c>
      <c r="X822" s="40">
        <f>('Pivottable ẨN'!$W822-MSFT!$O$4)/MSFT!$O$8</f>
        <v>-0.62157415737190047</v>
      </c>
      <c r="Y822" s="41">
        <v>45203.291666666664</v>
      </c>
      <c r="Z822" s="40">
        <v>44.027700000000003</v>
      </c>
      <c r="AA822" s="40">
        <v>44.040999999999997</v>
      </c>
      <c r="AB822" s="40">
        <v>44.143000000000001</v>
      </c>
      <c r="AC822" s="40">
        <v>43.292000000000002</v>
      </c>
      <c r="AD822" s="40">
        <v>43.741999999999997</v>
      </c>
      <c r="AE822" s="40">
        <f>('Pivottable ẨN'!$AF822-NVDA!$O$4)/NVDA!$O$8</f>
        <v>-0.47514824124411742</v>
      </c>
      <c r="AF822" s="40">
        <v>361821000</v>
      </c>
      <c r="AG822" s="41">
        <v>45203.291666666664</v>
      </c>
      <c r="AH822" s="40">
        <v>16.309799999999999</v>
      </c>
      <c r="AI822" s="40">
        <v>16.364000000000001</v>
      </c>
      <c r="AJ822" s="40">
        <v>16.385999999999999</v>
      </c>
      <c r="AK822" s="40">
        <v>16.149999999999999</v>
      </c>
      <c r="AL822" s="40">
        <v>16.283999999999999</v>
      </c>
      <c r="AM822" s="40">
        <f>('Pivottable ẨN'!$AN822-SONY!$O$4)/SONY!$O$8</f>
        <v>-0.75487376705017373</v>
      </c>
      <c r="AN822" s="40">
        <v>2569000</v>
      </c>
    </row>
    <row r="823" spans="1:40">
      <c r="A823" s="93">
        <v>45488.291666666664</v>
      </c>
      <c r="B823" s="42">
        <v>233.8717</v>
      </c>
      <c r="C823" s="42">
        <v>234.4</v>
      </c>
      <c r="D823" s="42">
        <v>237.23</v>
      </c>
      <c r="E823" s="42">
        <v>233.09</v>
      </c>
      <c r="F823" s="42">
        <v>236.48</v>
      </c>
      <c r="G823" s="42">
        <v>62631300</v>
      </c>
      <c r="H823" s="42">
        <f>('Pivottable ẨN'!$G823-AAPL!$O$4)/AAPL!$O$8</f>
        <v>-0.55454511150703212</v>
      </c>
      <c r="I823" s="43">
        <v>45488.291666666664</v>
      </c>
      <c r="J823" s="42">
        <v>34.242800000000003</v>
      </c>
      <c r="K823" s="42">
        <v>34.46</v>
      </c>
      <c r="L823" s="42">
        <v>35.229999999999997</v>
      </c>
      <c r="M823" s="42">
        <v>34.31</v>
      </c>
      <c r="N823" s="42">
        <v>34.700000000000003</v>
      </c>
      <c r="O823" s="42">
        <f>('Pivottable ẨN'!$P823-INTC!$O$4)/INTC!$O$8</f>
        <v>2.7163064901670406E-2</v>
      </c>
      <c r="P823" s="42">
        <v>39847900</v>
      </c>
      <c r="Q823" s="43">
        <v>45488.291666666664</v>
      </c>
      <c r="R823" s="42">
        <v>453.14319999999998</v>
      </c>
      <c r="S823" s="42">
        <v>453.96</v>
      </c>
      <c r="T823" s="42">
        <v>457.26</v>
      </c>
      <c r="U823" s="42">
        <v>451.43</v>
      </c>
      <c r="V823" s="42">
        <v>453.3</v>
      </c>
      <c r="W823" s="42">
        <v>14429400</v>
      </c>
      <c r="X823" s="42">
        <f>('Pivottable ẨN'!$W823-MSFT!$O$4)/MSFT!$O$8</f>
        <v>-1.1163454111979665</v>
      </c>
      <c r="Y823" s="43">
        <v>45488.291666666664</v>
      </c>
      <c r="Z823" s="42">
        <v>128.429</v>
      </c>
      <c r="AA823" s="42">
        <v>128.44</v>
      </c>
      <c r="AB823" s="42">
        <v>131.38999999999999</v>
      </c>
      <c r="AC823" s="42">
        <v>127.18</v>
      </c>
      <c r="AD823" s="42">
        <v>130.56</v>
      </c>
      <c r="AE823" s="42">
        <f>('Pivottable ẨN'!$AF823-NVDA!$O$4)/NVDA!$O$8</f>
        <v>-1.2986164656810077</v>
      </c>
      <c r="AF823" s="42">
        <v>208326200</v>
      </c>
      <c r="AG823" s="43">
        <v>45488.291666666664</v>
      </c>
      <c r="AH823" s="42">
        <v>19.126000000000001</v>
      </c>
      <c r="AI823" s="42">
        <v>19.126000000000001</v>
      </c>
      <c r="AJ823" s="42">
        <v>19.248000000000001</v>
      </c>
      <c r="AK823" s="42">
        <v>19.096</v>
      </c>
      <c r="AL823" s="42">
        <v>19.198</v>
      </c>
      <c r="AM823" s="42">
        <f>('Pivottable ẨN'!$AN823-SONY!$O$4)/SONY!$O$8</f>
        <v>-0.79882177722805947</v>
      </c>
      <c r="AN823" s="42">
        <v>2464000</v>
      </c>
    </row>
    <row r="824" spans="1:40">
      <c r="A824" s="92">
        <v>44404.291666666664</v>
      </c>
      <c r="B824" s="40">
        <v>143.97839999999999</v>
      </c>
      <c r="C824" s="40">
        <v>146.77000000000001</v>
      </c>
      <c r="D824" s="40">
        <v>149.21</v>
      </c>
      <c r="E824" s="40">
        <v>145.55000000000001</v>
      </c>
      <c r="F824" s="40">
        <v>149.12</v>
      </c>
      <c r="G824" s="40">
        <v>104818600</v>
      </c>
      <c r="H824" s="40">
        <f>('Pivottable ẨN'!$G824-AAPL!$O$4)/AAPL!$O$8</f>
        <v>0.24041391742062584</v>
      </c>
      <c r="I824" s="41">
        <v>44404.291666666664</v>
      </c>
      <c r="J824" s="40">
        <v>48.665799999999997</v>
      </c>
      <c r="K824" s="40">
        <v>53.18</v>
      </c>
      <c r="L824" s="40">
        <v>53.2</v>
      </c>
      <c r="M824" s="40">
        <v>52.31</v>
      </c>
      <c r="N824" s="40">
        <v>53.12</v>
      </c>
      <c r="O824" s="40">
        <f>('Pivottable ẨN'!$P824-INTC!$O$4)/INTC!$O$8</f>
        <v>2.8433993003654037E-2</v>
      </c>
      <c r="P824" s="40">
        <v>39878000</v>
      </c>
      <c r="Q824" s="41">
        <v>44404.291666666664</v>
      </c>
      <c r="R824" s="40">
        <v>278.8107</v>
      </c>
      <c r="S824" s="40">
        <v>286.54000000000002</v>
      </c>
      <c r="T824" s="40">
        <v>289.58</v>
      </c>
      <c r="U824" s="40">
        <v>282.95</v>
      </c>
      <c r="V824" s="40">
        <v>289.43</v>
      </c>
      <c r="W824" s="40">
        <v>33604100</v>
      </c>
      <c r="X824" s="40">
        <f>('Pivottable ẨN'!$W824-MSFT!$O$4)/MSFT!$O$8</f>
        <v>0.39176821061497469</v>
      </c>
      <c r="Y824" s="41">
        <v>44404.291666666664</v>
      </c>
      <c r="Z824" s="40">
        <v>19.171700000000001</v>
      </c>
      <c r="AA824" s="40">
        <v>19.207999999999998</v>
      </c>
      <c r="AB824" s="40">
        <v>19.622</v>
      </c>
      <c r="AC824" s="40">
        <v>18.741</v>
      </c>
      <c r="AD824" s="40">
        <v>19.265000000000001</v>
      </c>
      <c r="AE824" s="40">
        <f>('Pivottable ẨN'!$AF824-NVDA!$O$4)/NVDA!$O$8</f>
        <v>-1.0811448202548868</v>
      </c>
      <c r="AF824" s="40">
        <v>248863000</v>
      </c>
      <c r="AG824" s="41">
        <v>44404.291666666664</v>
      </c>
      <c r="AH824" s="40">
        <v>19.103999999999999</v>
      </c>
      <c r="AI824" s="40">
        <v>19.925999999999998</v>
      </c>
      <c r="AJ824" s="40">
        <v>19.989999999999998</v>
      </c>
      <c r="AK824" s="40">
        <v>19.739999999999998</v>
      </c>
      <c r="AL824" s="40">
        <v>19.986000000000001</v>
      </c>
      <c r="AM824" s="40">
        <f>('Pivottable ẨN'!$AN824-SONY!$O$4)/SONY!$O$8</f>
        <v>-0.25512210845592992</v>
      </c>
      <c r="AN824" s="40">
        <v>3763000</v>
      </c>
    </row>
    <row r="825" spans="1:40">
      <c r="A825" s="93">
        <v>44208.291666666664</v>
      </c>
      <c r="B825" s="42">
        <v>125.9477</v>
      </c>
      <c r="C825" s="42">
        <v>128.80000000000001</v>
      </c>
      <c r="D825" s="42">
        <v>129.69</v>
      </c>
      <c r="E825" s="42">
        <v>126.86</v>
      </c>
      <c r="F825" s="42">
        <v>128.5</v>
      </c>
      <c r="G825" s="42">
        <v>91951100</v>
      </c>
      <c r="H825" s="42">
        <f>('Pivottable ẨN'!$G825-AAPL!$O$4)/AAPL!$O$8</f>
        <v>-2.0556244729449265E-3</v>
      </c>
      <c r="I825" s="43">
        <v>44208.291666666664</v>
      </c>
      <c r="J825" s="42">
        <v>48.130299999999998</v>
      </c>
      <c r="K825" s="42">
        <v>53.24</v>
      </c>
      <c r="L825" s="42">
        <v>53.85</v>
      </c>
      <c r="M825" s="42">
        <v>51.56</v>
      </c>
      <c r="N825" s="42">
        <v>51.9</v>
      </c>
      <c r="O825" s="42">
        <f>('Pivottable ẨN'!$P825-INTC!$O$4)/INTC!$O$8</f>
        <v>2.8683111801052822E-2</v>
      </c>
      <c r="P825" s="42">
        <v>39883900</v>
      </c>
      <c r="Q825" s="43">
        <v>44208.291666666664</v>
      </c>
      <c r="R825" s="42">
        <v>208.1711</v>
      </c>
      <c r="S825" s="42">
        <v>214.93</v>
      </c>
      <c r="T825" s="42">
        <v>217.1</v>
      </c>
      <c r="U825" s="42">
        <v>213.32</v>
      </c>
      <c r="V825" s="42">
        <v>216.5</v>
      </c>
      <c r="W825" s="42">
        <v>23249300</v>
      </c>
      <c r="X825" s="42">
        <f>('Pivottable ẨN'!$W825-MSFT!$O$4)/MSFT!$O$8</f>
        <v>-0.42264948202942881</v>
      </c>
      <c r="Y825" s="43">
        <v>44208.291666666664</v>
      </c>
      <c r="Z825" s="42">
        <v>13.451499999999999</v>
      </c>
      <c r="AA825" s="42">
        <v>13.4847</v>
      </c>
      <c r="AB825" s="42">
        <v>13.7545</v>
      </c>
      <c r="AC825" s="42">
        <v>13.345000000000001</v>
      </c>
      <c r="AD825" s="42">
        <v>13.7525</v>
      </c>
      <c r="AE825" s="42">
        <f>('Pivottable ẨN'!$AF825-NVDA!$O$4)/NVDA!$O$8</f>
        <v>-0.85253478624768142</v>
      </c>
      <c r="AF825" s="42">
        <v>291476000</v>
      </c>
      <c r="AG825" s="43">
        <v>44208.291666666664</v>
      </c>
      <c r="AH825" s="42">
        <v>19.896000000000001</v>
      </c>
      <c r="AI825" s="42">
        <v>20.806000000000001</v>
      </c>
      <c r="AJ825" s="42">
        <v>20.896000000000001</v>
      </c>
      <c r="AK825" s="42">
        <v>20.655999999999999</v>
      </c>
      <c r="AL825" s="42">
        <v>20.86</v>
      </c>
      <c r="AM825" s="42">
        <f>('Pivottable ẨN'!$AN825-SONY!$O$4)/SONY!$O$8</f>
        <v>0.66506551417342108</v>
      </c>
      <c r="AN825" s="42">
        <v>5961500</v>
      </c>
    </row>
    <row r="826" spans="1:40">
      <c r="A826" s="92">
        <v>45155.291666666664</v>
      </c>
      <c r="B826" s="40">
        <v>172.9239</v>
      </c>
      <c r="C826" s="40">
        <v>174</v>
      </c>
      <c r="D826" s="40">
        <v>177.51</v>
      </c>
      <c r="E826" s="40">
        <v>173.48</v>
      </c>
      <c r="F826" s="40">
        <v>177.14</v>
      </c>
      <c r="G826" s="40">
        <v>66062900</v>
      </c>
      <c r="H826" s="40">
        <f>('Pivottable ẨN'!$G826-AAPL!$O$4)/AAPL!$O$8</f>
        <v>-0.48988154205205031</v>
      </c>
      <c r="I826" s="41">
        <v>45155.291666666664</v>
      </c>
      <c r="J826" s="40">
        <v>32.0441</v>
      </c>
      <c r="K826" s="40">
        <v>32.58</v>
      </c>
      <c r="L826" s="40">
        <v>33.590000000000003</v>
      </c>
      <c r="M826" s="40">
        <v>32.35</v>
      </c>
      <c r="N826" s="40">
        <v>33.56</v>
      </c>
      <c r="O826" s="40">
        <f>('Pivottable ẨN'!$P826-INTC!$O$4)/INTC!$O$8</f>
        <v>2.9645808170661682E-2</v>
      </c>
      <c r="P826" s="40">
        <v>39906700</v>
      </c>
      <c r="Q826" s="41">
        <v>45155.291666666664</v>
      </c>
      <c r="R826" s="40">
        <v>314.51920000000001</v>
      </c>
      <c r="S826" s="40">
        <v>316.88</v>
      </c>
      <c r="T826" s="40">
        <v>321.87</v>
      </c>
      <c r="U826" s="40">
        <v>316.20999999999998</v>
      </c>
      <c r="V826" s="40">
        <v>320.54000000000002</v>
      </c>
      <c r="W826" s="40">
        <v>21257200</v>
      </c>
      <c r="X826" s="40">
        <f>('Pivottable ẨN'!$W826-MSFT!$O$4)/MSFT!$O$8</f>
        <v>-0.57933058504608925</v>
      </c>
      <c r="Y826" s="41">
        <v>45155.291666666664</v>
      </c>
      <c r="Z826" s="40">
        <v>43.327300000000001</v>
      </c>
      <c r="AA826" s="40">
        <v>43.344000000000001</v>
      </c>
      <c r="AB826" s="40">
        <v>44.061999999999998</v>
      </c>
      <c r="AC826" s="40">
        <v>43.000999999999998</v>
      </c>
      <c r="AD826" s="40">
        <v>43.97</v>
      </c>
      <c r="AE826" s="40">
        <f>('Pivottable ẨN'!$AF826-NVDA!$O$4)/NVDA!$O$8</f>
        <v>1.0762753526695056E-2</v>
      </c>
      <c r="AF826" s="40">
        <v>452395000</v>
      </c>
      <c r="AG826" s="41">
        <v>45155.291666666664</v>
      </c>
      <c r="AH826" s="40">
        <v>16.154900000000001</v>
      </c>
      <c r="AI826" s="40">
        <v>16.48</v>
      </c>
      <c r="AJ826" s="40">
        <v>16.7</v>
      </c>
      <c r="AK826" s="40">
        <v>16.446000000000002</v>
      </c>
      <c r="AL826" s="40">
        <v>16.7</v>
      </c>
      <c r="AM826" s="40">
        <f>('Pivottable ẨN'!$AN826-SONY!$O$4)/SONY!$O$8</f>
        <v>-0.36666634381218283</v>
      </c>
      <c r="AN826" s="40">
        <v>3496500</v>
      </c>
    </row>
    <row r="827" spans="1:40">
      <c r="A827" s="93">
        <v>45404.291666666664</v>
      </c>
      <c r="B827" s="42">
        <v>165.24209999999999</v>
      </c>
      <c r="C827" s="42">
        <v>165.84</v>
      </c>
      <c r="D827" s="42">
        <v>167.26</v>
      </c>
      <c r="E827" s="42">
        <v>164.77</v>
      </c>
      <c r="F827" s="42">
        <v>165.52</v>
      </c>
      <c r="G827" s="42">
        <v>48116400</v>
      </c>
      <c r="H827" s="42">
        <f>('Pivottable ẨN'!$G827-AAPL!$O$4)/AAPL!$O$8</f>
        <v>-0.82805753844551977</v>
      </c>
      <c r="I827" s="43">
        <v>45404.291666666664</v>
      </c>
      <c r="J827" s="42">
        <v>34.0548</v>
      </c>
      <c r="K827" s="42">
        <v>34.409999999999997</v>
      </c>
      <c r="L827" s="42">
        <v>34.57</v>
      </c>
      <c r="M827" s="42">
        <v>34.08</v>
      </c>
      <c r="N827" s="42">
        <v>34.42</v>
      </c>
      <c r="O827" s="42">
        <f>('Pivottable ẨN'!$P827-INTC!$O$4)/INTC!$O$8</f>
        <v>2.9780923450606785E-2</v>
      </c>
      <c r="P827" s="42">
        <v>39909900</v>
      </c>
      <c r="Q827" s="43">
        <v>45404.291666666664</v>
      </c>
      <c r="R827" s="42">
        <v>399.51799999999997</v>
      </c>
      <c r="S827" s="42">
        <v>400.96</v>
      </c>
      <c r="T827" s="42">
        <v>402.85</v>
      </c>
      <c r="U827" s="42">
        <v>395.75</v>
      </c>
      <c r="V827" s="42">
        <v>400.08</v>
      </c>
      <c r="W827" s="42">
        <v>20286900</v>
      </c>
      <c r="X827" s="42">
        <f>('Pivottable ẨN'!$W827-MSFT!$O$4)/MSFT!$O$8</f>
        <v>-0.65564586754047494</v>
      </c>
      <c r="Y827" s="43">
        <v>45404.291666666664</v>
      </c>
      <c r="Z827" s="42">
        <v>79.5047</v>
      </c>
      <c r="AA827" s="42">
        <v>79.518000000000001</v>
      </c>
      <c r="AB827" s="42">
        <v>80.072999999999993</v>
      </c>
      <c r="AC827" s="42">
        <v>76.400000000000006</v>
      </c>
      <c r="AD827" s="42">
        <v>78.103999999999999</v>
      </c>
      <c r="AE827" s="42">
        <f>('Pivottable ẨN'!$AF827-NVDA!$O$4)/NVDA!$O$8</f>
        <v>0.78300361793899187</v>
      </c>
      <c r="AF827" s="42">
        <v>596341000</v>
      </c>
      <c r="AG827" s="43">
        <v>45404.291666666664</v>
      </c>
      <c r="AH827" s="42">
        <v>16.312000000000001</v>
      </c>
      <c r="AI827" s="42">
        <v>16.312000000000001</v>
      </c>
      <c r="AJ827" s="42">
        <v>16.346</v>
      </c>
      <c r="AK827" s="42">
        <v>16.178000000000001</v>
      </c>
      <c r="AL827" s="42">
        <v>16.248000000000001</v>
      </c>
      <c r="AM827" s="42">
        <f>('Pivottable ẨN'!$AN827-SONY!$O$4)/SONY!$O$8</f>
        <v>-0.55103871032036067</v>
      </c>
      <c r="AN827" s="42">
        <v>3056000</v>
      </c>
    </row>
    <row r="828" spans="1:40">
      <c r="A828" s="92">
        <v>44819.291666666664</v>
      </c>
      <c r="B828" s="40">
        <v>150.53460000000001</v>
      </c>
      <c r="C828" s="40">
        <v>152.37</v>
      </c>
      <c r="D828" s="40">
        <v>155.24</v>
      </c>
      <c r="E828" s="40">
        <v>151.38</v>
      </c>
      <c r="F828" s="40">
        <v>154.65</v>
      </c>
      <c r="G828" s="40">
        <v>90481100</v>
      </c>
      <c r="H828" s="40">
        <f>('Pivottable ẨN'!$G828-AAPL!$O$4)/AAPL!$O$8</f>
        <v>-2.9755661510718311E-2</v>
      </c>
      <c r="I828" s="41">
        <v>44819.291666666664</v>
      </c>
      <c r="J828" s="40">
        <v>27.4392</v>
      </c>
      <c r="K828" s="40">
        <v>28.84</v>
      </c>
      <c r="L828" s="40">
        <v>29.41</v>
      </c>
      <c r="M828" s="40">
        <v>28.71</v>
      </c>
      <c r="N828" s="40">
        <v>29.15</v>
      </c>
      <c r="O828" s="40">
        <f>('Pivottable ẨN'!$P828-INTC!$O$4)/INTC!$O$8</f>
        <v>3.0169379880448956E-2</v>
      </c>
      <c r="P828" s="40">
        <v>39919100</v>
      </c>
      <c r="Q828" s="41">
        <v>44819.291666666664</v>
      </c>
      <c r="R828" s="40">
        <v>241.22149999999999</v>
      </c>
      <c r="S828" s="40">
        <v>245.38</v>
      </c>
      <c r="T828" s="40">
        <v>251.4</v>
      </c>
      <c r="U828" s="40">
        <v>244.02</v>
      </c>
      <c r="V828" s="40">
        <v>249.77</v>
      </c>
      <c r="W828" s="40">
        <v>31530900</v>
      </c>
      <c r="X828" s="40">
        <f>('Pivottable ẨN'!$W828-MSFT!$O$4)/MSFT!$O$8</f>
        <v>0.22870849334468679</v>
      </c>
      <c r="Y828" s="41">
        <v>44819.291666666664</v>
      </c>
      <c r="Z828" s="40">
        <v>12.917199999999999</v>
      </c>
      <c r="AA828" s="40">
        <v>12.929</v>
      </c>
      <c r="AB828" s="40">
        <v>13.233000000000001</v>
      </c>
      <c r="AC828" s="40">
        <v>12.79</v>
      </c>
      <c r="AD828" s="40">
        <v>13.015000000000001</v>
      </c>
      <c r="AE828" s="40">
        <f>('Pivottable ẨN'!$AF828-NVDA!$O$4)/NVDA!$O$8</f>
        <v>0.39289714261765901</v>
      </c>
      <c r="AF828" s="40">
        <v>523625000</v>
      </c>
      <c r="AG828" s="41">
        <v>44819.291666666664</v>
      </c>
      <c r="AH828" s="40">
        <v>13.9885</v>
      </c>
      <c r="AI828" s="40">
        <v>14.372</v>
      </c>
      <c r="AJ828" s="40">
        <v>14.683999999999999</v>
      </c>
      <c r="AK828" s="40">
        <v>14.326000000000001</v>
      </c>
      <c r="AL828" s="40">
        <v>14.452</v>
      </c>
      <c r="AM828" s="40">
        <f>('Pivottable ẨN'!$AN828-SONY!$O$4)/SONY!$O$8</f>
        <v>-0.20029173385304386</v>
      </c>
      <c r="AN828" s="40">
        <v>3894000</v>
      </c>
    </row>
    <row r="829" spans="1:40">
      <c r="A829" s="93">
        <v>45583.291666666664</v>
      </c>
      <c r="B829" s="42">
        <v>234.74170000000001</v>
      </c>
      <c r="C829" s="42">
        <v>235</v>
      </c>
      <c r="D829" s="42">
        <v>236.18</v>
      </c>
      <c r="E829" s="42">
        <v>234.01</v>
      </c>
      <c r="F829" s="42">
        <v>236.18</v>
      </c>
      <c r="G829" s="42">
        <v>46431500</v>
      </c>
      <c r="H829" s="42">
        <f>('Pivottable ẨN'!$G829-AAPL!$O$4)/AAPL!$O$8</f>
        <v>-0.85980705708833904</v>
      </c>
      <c r="I829" s="43">
        <v>45583.291666666664</v>
      </c>
      <c r="J829" s="42">
        <v>22.77</v>
      </c>
      <c r="K829" s="42">
        <v>22.77</v>
      </c>
      <c r="L829" s="42">
        <v>22.82</v>
      </c>
      <c r="M829" s="42">
        <v>22.5</v>
      </c>
      <c r="N829" s="42">
        <v>22.61</v>
      </c>
      <c r="O829" s="42">
        <f>('Pivottable ẨN'!$P829-INTC!$O$4)/INTC!$O$8</f>
        <v>3.2390337294546594E-2</v>
      </c>
      <c r="P829" s="42">
        <v>39971700</v>
      </c>
      <c r="Q829" s="43">
        <v>45583.291666666664</v>
      </c>
      <c r="R829" s="42">
        <v>418.16</v>
      </c>
      <c r="S829" s="42">
        <v>418.16</v>
      </c>
      <c r="T829" s="42">
        <v>419.65</v>
      </c>
      <c r="U829" s="42">
        <v>416.26</v>
      </c>
      <c r="V829" s="42">
        <v>417.14</v>
      </c>
      <c r="W829" s="42">
        <v>17145300</v>
      </c>
      <c r="X829" s="42">
        <f>('Pivottable ẨN'!$W829-MSFT!$O$4)/MSFT!$O$8</f>
        <v>-0.90273655236409855</v>
      </c>
      <c r="Y829" s="43">
        <v>45583.291666666664</v>
      </c>
      <c r="Z829" s="42">
        <v>138</v>
      </c>
      <c r="AA829" s="42">
        <v>138</v>
      </c>
      <c r="AB829" s="42">
        <v>138.9</v>
      </c>
      <c r="AC829" s="42">
        <v>137.28</v>
      </c>
      <c r="AD829" s="42">
        <v>138.66999999999999</v>
      </c>
      <c r="AE829" s="42">
        <f>('Pivottable ẨN'!$AF829-NVDA!$O$4)/NVDA!$O$8</f>
        <v>-1.471556015965106</v>
      </c>
      <c r="AF829" s="42">
        <v>176090200</v>
      </c>
      <c r="AG829" s="43">
        <v>45583.291666666664</v>
      </c>
      <c r="AH829" s="42">
        <v>18.22</v>
      </c>
      <c r="AI829" s="42">
        <v>18.22</v>
      </c>
      <c r="AJ829" s="42">
        <v>18.239999999999998</v>
      </c>
      <c r="AK829" s="42">
        <v>18.079999999999998</v>
      </c>
      <c r="AL829" s="42">
        <v>18.11</v>
      </c>
      <c r="AM829" s="42">
        <f>('Pivottable ẨN'!$AN829-SONY!$O$4)/SONY!$O$8</f>
        <v>-0.76931382753719335</v>
      </c>
      <c r="AN829" s="42">
        <v>2534500</v>
      </c>
    </row>
    <row r="830" spans="1:40">
      <c r="A830" s="92">
        <v>44825.291666666664</v>
      </c>
      <c r="B830" s="40">
        <v>151.86840000000001</v>
      </c>
      <c r="C830" s="40">
        <v>153.72</v>
      </c>
      <c r="D830" s="40">
        <v>158.74</v>
      </c>
      <c r="E830" s="40">
        <v>153.6</v>
      </c>
      <c r="F830" s="40">
        <v>157.34</v>
      </c>
      <c r="G830" s="40">
        <v>101696800</v>
      </c>
      <c r="H830" s="40">
        <f>('Pivottable ẨN'!$G830-AAPL!$O$4)/AAPL!$O$8</f>
        <v>0.18158808366244833</v>
      </c>
      <c r="I830" s="41">
        <v>44825.291666666664</v>
      </c>
      <c r="J830" s="40">
        <v>27.0871</v>
      </c>
      <c r="K830" s="40">
        <v>28.47</v>
      </c>
      <c r="L830" s="40">
        <v>29.59</v>
      </c>
      <c r="M830" s="40">
        <v>28.46</v>
      </c>
      <c r="N830" s="40">
        <v>29.15</v>
      </c>
      <c r="O830" s="40">
        <f>('Pivottable ẨN'!$P830-INTC!$O$4)/INTC!$O$8</f>
        <v>3.2626789034450529E-2</v>
      </c>
      <c r="P830" s="40">
        <v>39977300</v>
      </c>
      <c r="Q830" s="41">
        <v>44825.291666666664</v>
      </c>
      <c r="R830" s="40">
        <v>234.90049999999999</v>
      </c>
      <c r="S830" s="40">
        <v>238.95</v>
      </c>
      <c r="T830" s="40">
        <v>247.66</v>
      </c>
      <c r="U830" s="40">
        <v>238.9</v>
      </c>
      <c r="V830" s="40">
        <v>244.27</v>
      </c>
      <c r="W830" s="40">
        <v>28625600</v>
      </c>
      <c r="X830" s="40">
        <f>('Pivottable ẨN'!$W830-MSFT!$O$4)/MSFT!$O$8</f>
        <v>2.0309271504782565E-4</v>
      </c>
      <c r="Y830" s="41">
        <v>44825.291666666664</v>
      </c>
      <c r="Z830" s="40">
        <v>13.248900000000001</v>
      </c>
      <c r="AA830" s="40">
        <v>13.260999999999999</v>
      </c>
      <c r="AB830" s="40">
        <v>14.031000000000001</v>
      </c>
      <c r="AC830" s="40">
        <v>13.11</v>
      </c>
      <c r="AD830" s="40">
        <v>13.212999999999999</v>
      </c>
      <c r="AE830" s="40">
        <f>('Pivottable ẨN'!$AF830-NVDA!$O$4)/NVDA!$O$8</f>
        <v>1.9167887860101156</v>
      </c>
      <c r="AF830" s="40">
        <v>807679000</v>
      </c>
      <c r="AG830" s="41">
        <v>44825.291666666664</v>
      </c>
      <c r="AH830" s="40">
        <v>13.6089</v>
      </c>
      <c r="AI830" s="40">
        <v>13.981999999999999</v>
      </c>
      <c r="AJ830" s="40">
        <v>14.298</v>
      </c>
      <c r="AK830" s="40">
        <v>13.981999999999999</v>
      </c>
      <c r="AL830" s="40">
        <v>14.176</v>
      </c>
      <c r="AM830" s="40">
        <f>('Pivottable ẨN'!$AN830-SONY!$O$4)/SONY!$O$8</f>
        <v>-0.4520510493006466</v>
      </c>
      <c r="AN830" s="40">
        <v>3292500</v>
      </c>
    </row>
    <row r="831" spans="1:40">
      <c r="A831" s="93">
        <v>44684.291666666664</v>
      </c>
      <c r="B831" s="42">
        <v>157.1096</v>
      </c>
      <c r="C831" s="42">
        <v>159.47999999999999</v>
      </c>
      <c r="D831" s="42">
        <v>160.71</v>
      </c>
      <c r="E831" s="42">
        <v>156.32</v>
      </c>
      <c r="F831" s="42">
        <v>158.15</v>
      </c>
      <c r="G831" s="42">
        <v>88966500</v>
      </c>
      <c r="H831" s="42">
        <f>('Pivottable ẨN'!$G831-AAPL!$O$4)/AAPL!$O$8</f>
        <v>-5.8296121440930264E-2</v>
      </c>
      <c r="I831" s="43">
        <v>44684.291666666664</v>
      </c>
      <c r="J831" s="42">
        <v>42.11</v>
      </c>
      <c r="K831" s="42">
        <v>45.06</v>
      </c>
      <c r="L831" s="42">
        <v>45.49</v>
      </c>
      <c r="M831" s="42">
        <v>44.23</v>
      </c>
      <c r="N831" s="42">
        <v>44.79</v>
      </c>
      <c r="O831" s="42">
        <f>('Pivottable ẨN'!$P831-INTC!$O$4)/INTC!$O$8</f>
        <v>4.0273469408843722E-2</v>
      </c>
      <c r="P831" s="42">
        <v>40158400</v>
      </c>
      <c r="Q831" s="43">
        <v>44684.291666666664</v>
      </c>
      <c r="R831" s="42">
        <v>275.7756</v>
      </c>
      <c r="S831" s="42">
        <v>281.77999999999997</v>
      </c>
      <c r="T831" s="42">
        <v>284.13</v>
      </c>
      <c r="U831" s="42">
        <v>280.14999999999998</v>
      </c>
      <c r="V831" s="42">
        <v>283.95999999999998</v>
      </c>
      <c r="W831" s="42">
        <v>25978600</v>
      </c>
      <c r="X831" s="42">
        <f>('Pivottable ẨN'!$W831-MSFT!$O$4)/MSFT!$O$8</f>
        <v>-0.20798669679607126</v>
      </c>
      <c r="Y831" s="43">
        <v>44684.291666666664</v>
      </c>
      <c r="Z831" s="42">
        <v>19.574100000000001</v>
      </c>
      <c r="AA831" s="42">
        <v>19.602</v>
      </c>
      <c r="AB831" s="42">
        <v>19.824999999999999</v>
      </c>
      <c r="AC831" s="42">
        <v>19.132999999999999</v>
      </c>
      <c r="AD831" s="42">
        <v>19.399999999999999</v>
      </c>
      <c r="AE831" s="42">
        <f>('Pivottable ẨN'!$AF831-NVDA!$O$4)/NVDA!$O$8</f>
        <v>0.13606291906942361</v>
      </c>
      <c r="AF831" s="42">
        <v>475751000</v>
      </c>
      <c r="AG831" s="43">
        <v>44684.291666666664</v>
      </c>
      <c r="AH831" s="42">
        <v>16.805299999999999</v>
      </c>
      <c r="AI831" s="42">
        <v>17.265999999999998</v>
      </c>
      <c r="AJ831" s="42">
        <v>17.346</v>
      </c>
      <c r="AK831" s="42">
        <v>17.143999999999998</v>
      </c>
      <c r="AL831" s="42">
        <v>17.206</v>
      </c>
      <c r="AM831" s="42">
        <f>('Pivottable ẨN'!$AN831-SONY!$O$4)/SONY!$O$8</f>
        <v>-0.69732280134103763</v>
      </c>
      <c r="AN831" s="42">
        <v>2706500</v>
      </c>
    </row>
    <row r="832" spans="1:40">
      <c r="A832" s="92">
        <v>44803.291666666664</v>
      </c>
      <c r="B832" s="40">
        <v>156.99590000000001</v>
      </c>
      <c r="C832" s="40">
        <v>158.91</v>
      </c>
      <c r="D832" s="40">
        <v>162.56</v>
      </c>
      <c r="E832" s="40">
        <v>157.72</v>
      </c>
      <c r="F832" s="40">
        <v>162.13</v>
      </c>
      <c r="G832" s="40">
        <v>77906200</v>
      </c>
      <c r="H832" s="40">
        <f>('Pivottable ẨN'!$G832-AAPL!$O$4)/AAPL!$O$8</f>
        <v>-0.26671157698438941</v>
      </c>
      <c r="I832" s="41">
        <v>44803.291666666664</v>
      </c>
      <c r="J832" s="40">
        <v>30.693100000000001</v>
      </c>
      <c r="K832" s="40">
        <v>32.26</v>
      </c>
      <c r="L832" s="40">
        <v>33.07</v>
      </c>
      <c r="M832" s="40">
        <v>32.15</v>
      </c>
      <c r="N832" s="40">
        <v>33.04</v>
      </c>
      <c r="O832" s="40">
        <f>('Pivottable ẨN'!$P832-INTC!$O$4)/INTC!$O$8</f>
        <v>4.1291056360930285E-2</v>
      </c>
      <c r="P832" s="40">
        <v>40182500</v>
      </c>
      <c r="Q832" s="41">
        <v>44803.291666666664</v>
      </c>
      <c r="R832" s="40">
        <v>258.51339999999999</v>
      </c>
      <c r="S832" s="40">
        <v>262.97000000000003</v>
      </c>
      <c r="T832" s="40">
        <v>267.05</v>
      </c>
      <c r="U832" s="40">
        <v>260.66000000000003</v>
      </c>
      <c r="V832" s="40">
        <v>266.67</v>
      </c>
      <c r="W832" s="40">
        <v>22767100</v>
      </c>
      <c r="X832" s="40">
        <f>('Pivottable ẨN'!$W832-MSFT!$O$4)/MSFT!$O$8</f>
        <v>-0.46057510216628622</v>
      </c>
      <c r="Y832" s="41">
        <v>44803.291666666664</v>
      </c>
      <c r="Z832" s="40">
        <v>15.449299999999999</v>
      </c>
      <c r="AA832" s="40">
        <v>15.468</v>
      </c>
      <c r="AB832" s="40">
        <v>16.039000000000001</v>
      </c>
      <c r="AC832" s="40">
        <v>15.182</v>
      </c>
      <c r="AD832" s="40">
        <v>15.96</v>
      </c>
      <c r="AE832" s="40">
        <f>('Pivottable ẨN'!$AF832-NVDA!$O$4)/NVDA!$O$8</f>
        <v>0.42806874243347204</v>
      </c>
      <c r="AF832" s="40">
        <v>530181000</v>
      </c>
      <c r="AG832" s="41">
        <v>44803.291666666664</v>
      </c>
      <c r="AH832" s="40">
        <v>15.7171</v>
      </c>
      <c r="AI832" s="40">
        <v>16.148</v>
      </c>
      <c r="AJ832" s="40">
        <v>16.443999999999999</v>
      </c>
      <c r="AK832" s="40">
        <v>16.09</v>
      </c>
      <c r="AL832" s="40">
        <v>16.420000000000002</v>
      </c>
      <c r="AM832" s="40">
        <f>('Pivottable ẨN'!$AN832-SONY!$O$4)/SONY!$O$8</f>
        <v>-0.86892931727373435</v>
      </c>
      <c r="AN832" s="40">
        <v>2296500</v>
      </c>
    </row>
    <row r="833" spans="1:40">
      <c r="A833" s="93">
        <v>44778.291666666664</v>
      </c>
      <c r="B833" s="42">
        <v>163.35830000000001</v>
      </c>
      <c r="C833" s="42">
        <v>165.35</v>
      </c>
      <c r="D833" s="42">
        <v>165.85</v>
      </c>
      <c r="E833" s="42">
        <v>163</v>
      </c>
      <c r="F833" s="42">
        <v>163.21</v>
      </c>
      <c r="G833" s="42">
        <v>56697000</v>
      </c>
      <c r="H833" s="42">
        <f>('Pivottable ẨN'!$G833-AAPL!$O$4)/AAPL!$O$8</f>
        <v>-0.66636846510788827</v>
      </c>
      <c r="I833" s="43">
        <v>44778.291666666664</v>
      </c>
      <c r="J833" s="42">
        <v>33.670999999999999</v>
      </c>
      <c r="K833" s="42">
        <v>35.39</v>
      </c>
      <c r="L833" s="42">
        <v>35.69</v>
      </c>
      <c r="M833" s="42">
        <v>35.18</v>
      </c>
      <c r="N833" s="42">
        <v>35.35</v>
      </c>
      <c r="O833" s="42">
        <f>('Pivottable ẨN'!$P833-INTC!$O$4)/INTC!$O$8</f>
        <v>4.2245308025542577E-2</v>
      </c>
      <c r="P833" s="42">
        <v>40205100</v>
      </c>
      <c r="Q833" s="43">
        <v>44778.291666666664</v>
      </c>
      <c r="R833" s="42">
        <v>277.52640000000002</v>
      </c>
      <c r="S833" s="42">
        <v>282.91000000000003</v>
      </c>
      <c r="T833" s="42">
        <v>283.64999999999998</v>
      </c>
      <c r="U833" s="42">
        <v>278.68</v>
      </c>
      <c r="V833" s="42">
        <v>279.14999999999998</v>
      </c>
      <c r="W833" s="42">
        <v>16774600</v>
      </c>
      <c r="X833" s="42">
        <f>('Pivottable ẨN'!$W833-MSFT!$O$4)/MSFT!$O$8</f>
        <v>-0.93189256104251639</v>
      </c>
      <c r="Y833" s="43">
        <v>44778.291666666664</v>
      </c>
      <c r="Z833" s="42">
        <v>18.966000000000001</v>
      </c>
      <c r="AA833" s="42">
        <v>18.989000000000001</v>
      </c>
      <c r="AB833" s="42">
        <v>19.228999999999999</v>
      </c>
      <c r="AC833" s="42">
        <v>18.666</v>
      </c>
      <c r="AD833" s="42">
        <v>18.809999999999999</v>
      </c>
      <c r="AE833" s="42">
        <f>('Pivottable ẨN'!$AF833-NVDA!$O$4)/NVDA!$O$8</f>
        <v>-0.34506804284051495</v>
      </c>
      <c r="AF833" s="42">
        <v>386068000</v>
      </c>
      <c r="AG833" s="43">
        <v>44778.291666666664</v>
      </c>
      <c r="AH833" s="42">
        <v>16.8033</v>
      </c>
      <c r="AI833" s="42">
        <v>17.263999999999999</v>
      </c>
      <c r="AJ833" s="42">
        <v>17.448</v>
      </c>
      <c r="AK833" s="42">
        <v>17.190000000000001</v>
      </c>
      <c r="AL833" s="42">
        <v>17.213999999999999</v>
      </c>
      <c r="AM833" s="42">
        <f>('Pivottable ẨN'!$AN833-SONY!$O$4)/SONY!$O$8</f>
        <v>-0.12160386801073411</v>
      </c>
      <c r="AN833" s="42">
        <v>4082000</v>
      </c>
    </row>
    <row r="834" spans="1:40">
      <c r="A834" s="92">
        <v>44259.291666666664</v>
      </c>
      <c r="B834" s="40">
        <v>117.6452</v>
      </c>
      <c r="C834" s="40">
        <v>120.13</v>
      </c>
      <c r="D834" s="40">
        <v>123.6</v>
      </c>
      <c r="E834" s="40">
        <v>118.62</v>
      </c>
      <c r="F834" s="40">
        <v>121.75</v>
      </c>
      <c r="G834" s="40">
        <v>178155000</v>
      </c>
      <c r="H834" s="40">
        <f>('Pivottable ẨN'!$G834-AAPL!$O$4)/AAPL!$O$8</f>
        <v>1.6223329624661795</v>
      </c>
      <c r="I834" s="41">
        <v>44259.291666666664</v>
      </c>
      <c r="J834" s="40">
        <v>53.051900000000003</v>
      </c>
      <c r="K834" s="40">
        <v>58.33</v>
      </c>
      <c r="L834" s="40">
        <v>60.24</v>
      </c>
      <c r="M834" s="40">
        <v>57.91</v>
      </c>
      <c r="N834" s="40">
        <v>59.83</v>
      </c>
      <c r="O834" s="40">
        <f>('Pivottable ẨN'!$P834-INTC!$O$4)/INTC!$O$8</f>
        <v>4.2469092707951656E-2</v>
      </c>
      <c r="P834" s="40">
        <v>40210400</v>
      </c>
      <c r="Q834" s="41">
        <v>44259.291666666664</v>
      </c>
      <c r="R834" s="40">
        <v>220.10579999999999</v>
      </c>
      <c r="S834" s="40">
        <v>226.73</v>
      </c>
      <c r="T834" s="40">
        <v>232.49</v>
      </c>
      <c r="U834" s="40">
        <v>224.26</v>
      </c>
      <c r="V834" s="40">
        <v>226.74</v>
      </c>
      <c r="W834" s="40">
        <v>44727800</v>
      </c>
      <c r="X834" s="40">
        <f>('Pivottable ẨN'!$W834-MSFT!$O$4)/MSFT!$O$8</f>
        <v>1.2666608292718826</v>
      </c>
      <c r="Y834" s="41">
        <v>44259.291666666664</v>
      </c>
      <c r="Z834" s="40">
        <v>12.3398</v>
      </c>
      <c r="AA834" s="40">
        <v>12.370200000000001</v>
      </c>
      <c r="AB834" s="40">
        <v>12.975</v>
      </c>
      <c r="AC834" s="40">
        <v>12.0837</v>
      </c>
      <c r="AD834" s="40">
        <v>12.800700000000001</v>
      </c>
      <c r="AE834" s="40">
        <f>('Pivottable ẨN'!$AF834-NVDA!$O$4)/NVDA!$O$8</f>
        <v>0.65962941400911823</v>
      </c>
      <c r="AF834" s="40">
        <v>573344000</v>
      </c>
      <c r="AG834" s="41">
        <v>44259.291666666664</v>
      </c>
      <c r="AH834" s="40">
        <v>19.4772</v>
      </c>
      <c r="AI834" s="40">
        <v>20.367999999999999</v>
      </c>
      <c r="AJ834" s="40">
        <v>20.803999999999998</v>
      </c>
      <c r="AK834" s="40">
        <v>20.146000000000001</v>
      </c>
      <c r="AL834" s="40">
        <v>20.661999999999999</v>
      </c>
      <c r="AM834" s="40">
        <f>('Pivottable ẨN'!$AN834-SONY!$O$4)/SONY!$O$8</f>
        <v>1.6072271418917148</v>
      </c>
      <c r="AN834" s="40">
        <v>8212500</v>
      </c>
    </row>
    <row r="835" spans="1:40">
      <c r="A835" s="93">
        <v>45086.291666666664</v>
      </c>
      <c r="B835" s="42">
        <v>179.5984</v>
      </c>
      <c r="C835" s="42">
        <v>180.96</v>
      </c>
      <c r="D835" s="42">
        <v>182.23</v>
      </c>
      <c r="E835" s="42">
        <v>180.63</v>
      </c>
      <c r="F835" s="42">
        <v>181.5</v>
      </c>
      <c r="G835" s="42">
        <v>48870700</v>
      </c>
      <c r="H835" s="42">
        <f>('Pivottable ẨN'!$G835-AAPL!$O$4)/AAPL!$O$8</f>
        <v>-0.81384383916824599</v>
      </c>
      <c r="I835" s="43">
        <v>45086.291666666664</v>
      </c>
      <c r="J835" s="42">
        <v>30.713999999999999</v>
      </c>
      <c r="K835" s="42">
        <v>31.34</v>
      </c>
      <c r="L835" s="42">
        <v>31.99</v>
      </c>
      <c r="M835" s="42">
        <v>30.68</v>
      </c>
      <c r="N835" s="42">
        <v>31.93</v>
      </c>
      <c r="O835" s="42">
        <f>('Pivottable ẨN'!$P835-INTC!$O$4)/INTC!$O$8</f>
        <v>4.278999149782127E-2</v>
      </c>
      <c r="P835" s="42">
        <v>40218000</v>
      </c>
      <c r="Q835" s="43">
        <v>45086.291666666664</v>
      </c>
      <c r="R835" s="42">
        <v>323.67009999999999</v>
      </c>
      <c r="S835" s="42">
        <v>326.79000000000002</v>
      </c>
      <c r="T835" s="42">
        <v>329.99</v>
      </c>
      <c r="U835" s="42">
        <v>324.41000000000003</v>
      </c>
      <c r="V835" s="42">
        <v>324.99</v>
      </c>
      <c r="W835" s="42">
        <v>22514900</v>
      </c>
      <c r="X835" s="42">
        <f>('Pivottable ẨN'!$W835-MSFT!$O$4)/MSFT!$O$8</f>
        <v>-0.48041094081936681</v>
      </c>
      <c r="Y835" s="43">
        <v>45086.291666666664</v>
      </c>
      <c r="Z835" s="42">
        <v>38.755099999999999</v>
      </c>
      <c r="AA835" s="42">
        <v>38.770000000000003</v>
      </c>
      <c r="AB835" s="42">
        <v>39.710999999999999</v>
      </c>
      <c r="AC835" s="42">
        <v>38.567</v>
      </c>
      <c r="AD835" s="42">
        <v>39.036999999999999</v>
      </c>
      <c r="AE835" s="42">
        <f>('Pivottable ẨN'!$AF835-NVDA!$O$4)/NVDA!$O$8</f>
        <v>-0.12162967177144911</v>
      </c>
      <c r="AF835" s="42">
        <v>427717000</v>
      </c>
      <c r="AG835" s="43">
        <v>45086.291666666664</v>
      </c>
      <c r="AH835" s="42">
        <v>19.299600000000002</v>
      </c>
      <c r="AI835" s="42">
        <v>19.687999999999999</v>
      </c>
      <c r="AJ835" s="42">
        <v>19.809999999999999</v>
      </c>
      <c r="AK835" s="42">
        <v>19.600000000000001</v>
      </c>
      <c r="AL835" s="42">
        <v>19.707999999999998</v>
      </c>
      <c r="AM835" s="42">
        <f>('Pivottable ẨN'!$AN835-SONY!$O$4)/SONY!$O$8</f>
        <v>-0.74859547988190434</v>
      </c>
      <c r="AN835" s="42">
        <v>2584000</v>
      </c>
    </row>
    <row r="836" spans="1:40">
      <c r="A836" s="92">
        <v>44536.291666666664</v>
      </c>
      <c r="B836" s="40">
        <v>162.65559999999999</v>
      </c>
      <c r="C836" s="40">
        <v>165.32</v>
      </c>
      <c r="D836" s="40">
        <v>167.88</v>
      </c>
      <c r="E836" s="40">
        <v>164.28</v>
      </c>
      <c r="F836" s="40">
        <v>164.29</v>
      </c>
      <c r="G836" s="40">
        <v>107497000</v>
      </c>
      <c r="H836" s="40">
        <f>('Pivottable ẨN'!$G836-AAPL!$O$4)/AAPL!$O$8</f>
        <v>0.29088451551720562</v>
      </c>
      <c r="I836" s="41">
        <v>44536.291666666664</v>
      </c>
      <c r="J836" s="40">
        <v>47.291499999999999</v>
      </c>
      <c r="K836" s="40">
        <v>50.99</v>
      </c>
      <c r="L836" s="40">
        <v>51.21</v>
      </c>
      <c r="M836" s="40">
        <v>49.18</v>
      </c>
      <c r="N836" s="40">
        <v>49.48</v>
      </c>
      <c r="O836" s="40">
        <f>('Pivottable ẨN'!$P836-INTC!$O$4)/INTC!$O$8</f>
        <v>4.7772367445796958E-2</v>
      </c>
      <c r="P836" s="40">
        <v>40336000</v>
      </c>
      <c r="Q836" s="41">
        <v>44536.291666666664</v>
      </c>
      <c r="R836" s="40">
        <v>318.58049999999997</v>
      </c>
      <c r="S836" s="40">
        <v>326.19</v>
      </c>
      <c r="T836" s="40">
        <v>327.45</v>
      </c>
      <c r="U836" s="40">
        <v>319.23</v>
      </c>
      <c r="V836" s="40">
        <v>323.95</v>
      </c>
      <c r="W836" s="40">
        <v>30032600</v>
      </c>
      <c r="X836" s="40">
        <f>('Pivottable ẨN'!$W836-MSFT!$O$4)/MSFT!$O$8</f>
        <v>0.1108653646614568</v>
      </c>
      <c r="Y836" s="41">
        <v>44536.291666666664</v>
      </c>
      <c r="Z836" s="40">
        <v>29.9892</v>
      </c>
      <c r="AA836" s="40">
        <v>30.036999999999999</v>
      </c>
      <c r="AB836" s="40">
        <v>30.241</v>
      </c>
      <c r="AC836" s="40">
        <v>28.038</v>
      </c>
      <c r="AD836" s="40">
        <v>29.88</v>
      </c>
      <c r="AE836" s="40">
        <f>('Pivottable ẨN'!$AF836-NVDA!$O$4)/NVDA!$O$8</f>
        <v>1.118823726796595</v>
      </c>
      <c r="AF836" s="40">
        <v>658938000</v>
      </c>
      <c r="AG836" s="41">
        <v>44536.291666666664</v>
      </c>
      <c r="AH836" s="40">
        <v>23.254899999999999</v>
      </c>
      <c r="AI836" s="40">
        <v>24.2</v>
      </c>
      <c r="AJ836" s="40">
        <v>24.257999999999999</v>
      </c>
      <c r="AK836" s="40">
        <v>23.911999999999999</v>
      </c>
      <c r="AL836" s="40">
        <v>24.015999999999998</v>
      </c>
      <c r="AM836" s="40">
        <f>('Pivottable ẨN'!$AN836-SONY!$O$4)/SONY!$O$8</f>
        <v>-0.96875408324921775</v>
      </c>
      <c r="AN836" s="40">
        <v>2058000</v>
      </c>
    </row>
    <row r="837" spans="1:40">
      <c r="A837" s="93">
        <v>44692.291666666664</v>
      </c>
      <c r="B837" s="42">
        <v>144.53460000000001</v>
      </c>
      <c r="C837" s="42">
        <v>146.5</v>
      </c>
      <c r="D837" s="42">
        <v>155.44999999999999</v>
      </c>
      <c r="E837" s="42">
        <v>145.81</v>
      </c>
      <c r="F837" s="42">
        <v>153.5</v>
      </c>
      <c r="G837" s="42">
        <v>142689800</v>
      </c>
      <c r="H837" s="42">
        <f>('Pivottable ẨN'!$G837-AAPL!$O$4)/AAPL!$O$8</f>
        <v>0.95404224576411112</v>
      </c>
      <c r="I837" s="43">
        <v>44692.291666666664</v>
      </c>
      <c r="J837" s="42">
        <v>40.342399999999998</v>
      </c>
      <c r="K837" s="42">
        <v>42.83</v>
      </c>
      <c r="L837" s="42">
        <v>44.29</v>
      </c>
      <c r="M837" s="42">
        <v>42.78</v>
      </c>
      <c r="N837" s="42">
        <v>44.02</v>
      </c>
      <c r="O837" s="42">
        <f>('Pivottable ẨN'!$P837-INTC!$O$4)/INTC!$O$8</f>
        <v>4.8435276788027622E-2</v>
      </c>
      <c r="P837" s="42">
        <v>40351700</v>
      </c>
      <c r="Q837" s="43">
        <v>44692.291666666664</v>
      </c>
      <c r="R837" s="42">
        <v>254.99789999999999</v>
      </c>
      <c r="S837" s="42">
        <v>260.55</v>
      </c>
      <c r="T837" s="42">
        <v>271.36</v>
      </c>
      <c r="U837" s="42">
        <v>259.3</v>
      </c>
      <c r="V837" s="42">
        <v>265.68</v>
      </c>
      <c r="W837" s="42">
        <v>48975900</v>
      </c>
      <c r="X837" s="42">
        <f>('Pivottable ẨN'!$W837-MSFT!$O$4)/MSFT!$O$8</f>
        <v>1.6007790932772417</v>
      </c>
      <c r="Y837" s="43">
        <v>44692.291666666664</v>
      </c>
      <c r="Z837" s="42">
        <v>16.606400000000001</v>
      </c>
      <c r="AA837" s="42">
        <v>16.63</v>
      </c>
      <c r="AB837" s="42">
        <v>17.753</v>
      </c>
      <c r="AC837" s="42">
        <v>16.568000000000001</v>
      </c>
      <c r="AD837" s="42">
        <v>17.347000000000001</v>
      </c>
      <c r="AE837" s="42">
        <f>('Pivottable ẨN'!$AF837-NVDA!$O$4)/NVDA!$O$8</f>
        <v>1.1790650163529959</v>
      </c>
      <c r="AF837" s="42">
        <v>670167000</v>
      </c>
      <c r="AG837" s="43">
        <v>44692.291666666664</v>
      </c>
      <c r="AH837" s="42">
        <v>15.5847</v>
      </c>
      <c r="AI837" s="42">
        <v>16.012</v>
      </c>
      <c r="AJ837" s="42">
        <v>16.532</v>
      </c>
      <c r="AK837" s="42">
        <v>15.988</v>
      </c>
      <c r="AL837" s="42">
        <v>16.341999999999999</v>
      </c>
      <c r="AM837" s="42">
        <f>('Pivottable ẨN'!$AN837-SONY!$O$4)/SONY!$O$8</f>
        <v>0.51585155580755171</v>
      </c>
      <c r="AN837" s="42">
        <v>5605000</v>
      </c>
    </row>
    <row r="838" spans="1:40">
      <c r="A838" s="92">
        <v>44832.291666666664</v>
      </c>
      <c r="B838" s="40">
        <v>148.0351</v>
      </c>
      <c r="C838" s="40">
        <v>149.84</v>
      </c>
      <c r="D838" s="40">
        <v>150.63999999999999</v>
      </c>
      <c r="E838" s="40">
        <v>144.84</v>
      </c>
      <c r="F838" s="40">
        <v>147.63999999999999</v>
      </c>
      <c r="G838" s="40">
        <v>146691400</v>
      </c>
      <c r="H838" s="40">
        <f>('Pivottable ẨN'!$G838-AAPL!$O$4)/AAPL!$O$8</f>
        <v>1.0294466459072091</v>
      </c>
      <c r="I838" s="41">
        <v>44832.291666666664</v>
      </c>
      <c r="J838" s="40">
        <v>25.812200000000001</v>
      </c>
      <c r="K838" s="40">
        <v>27.13</v>
      </c>
      <c r="L838" s="40">
        <v>27.28</v>
      </c>
      <c r="M838" s="40">
        <v>26.6</v>
      </c>
      <c r="N838" s="40">
        <v>26.86</v>
      </c>
      <c r="O838" s="40">
        <f>('Pivottable ẨN'!$P838-INTC!$O$4)/INTC!$O$8</f>
        <v>5.1884938779126047E-2</v>
      </c>
      <c r="P838" s="40">
        <v>40433400</v>
      </c>
      <c r="Q838" s="41">
        <v>44832.291666666664</v>
      </c>
      <c r="R838" s="40">
        <v>236.9845</v>
      </c>
      <c r="S838" s="40">
        <v>241.07</v>
      </c>
      <c r="T838" s="40">
        <v>242.33</v>
      </c>
      <c r="U838" s="40">
        <v>234.73</v>
      </c>
      <c r="V838" s="40">
        <v>236.81</v>
      </c>
      <c r="W838" s="40">
        <v>29029700</v>
      </c>
      <c r="X838" s="40">
        <f>('Pivottable ẨN'!$W838-MSFT!$O$4)/MSFT!$O$8</f>
        <v>3.1986052269805373E-2</v>
      </c>
      <c r="Y838" s="41">
        <v>44832.291666666664</v>
      </c>
      <c r="Z838" s="40">
        <v>12.724399999999999</v>
      </c>
      <c r="AA838" s="40">
        <v>12.736000000000001</v>
      </c>
      <c r="AB838" s="40">
        <v>12.823</v>
      </c>
      <c r="AC838" s="40">
        <v>12.353999999999999</v>
      </c>
      <c r="AD838" s="40">
        <v>12.41</v>
      </c>
      <c r="AE838" s="40">
        <f>('Pivottable ẨN'!$AF838-NVDA!$O$4)/NVDA!$O$8</f>
        <v>0.49369628675117189</v>
      </c>
      <c r="AF838" s="40">
        <v>542414000</v>
      </c>
      <c r="AG838" s="41">
        <v>44832.291666666664</v>
      </c>
      <c r="AH838" s="40">
        <v>13.0405</v>
      </c>
      <c r="AI838" s="40">
        <v>13.398</v>
      </c>
      <c r="AJ838" s="40">
        <v>13.458</v>
      </c>
      <c r="AK838" s="40">
        <v>13.116</v>
      </c>
      <c r="AL838" s="40">
        <v>13.116</v>
      </c>
      <c r="AM838" s="40">
        <f>('Pivottable ẨN'!$AN838-SONY!$O$4)/SONY!$O$8</f>
        <v>1.4063219525070942</v>
      </c>
      <c r="AN838" s="40">
        <v>7732500</v>
      </c>
    </row>
    <row r="839" spans="1:40">
      <c r="A839" s="93">
        <v>43930.291666666664</v>
      </c>
      <c r="B839" s="42">
        <v>65.106999999999999</v>
      </c>
      <c r="C839" s="42">
        <v>66.997500000000002</v>
      </c>
      <c r="D839" s="42">
        <v>67.517499999999998</v>
      </c>
      <c r="E839" s="42">
        <v>66.174999999999997</v>
      </c>
      <c r="F839" s="42">
        <v>67.174999999999997</v>
      </c>
      <c r="G839" s="42">
        <v>161834800</v>
      </c>
      <c r="H839" s="42">
        <f>('Pivottable ẨN'!$G839-AAPL!$O$4)/AAPL!$O$8</f>
        <v>1.3148022519465408</v>
      </c>
      <c r="I839" s="43">
        <v>43930.291666666664</v>
      </c>
      <c r="J839" s="42">
        <v>50.6509</v>
      </c>
      <c r="K839" s="42">
        <v>57.14</v>
      </c>
      <c r="L839" s="42">
        <v>59.72</v>
      </c>
      <c r="M839" s="42">
        <v>56.06</v>
      </c>
      <c r="N839" s="42">
        <v>59.36</v>
      </c>
      <c r="O839" s="42">
        <f>('Pivottable ẨN'!$P839-INTC!$O$4)/INTC!$O$8</f>
        <v>5.4684358485488659E-2</v>
      </c>
      <c r="P839" s="42">
        <v>40499700</v>
      </c>
      <c r="Q839" s="43">
        <v>43930.291666666664</v>
      </c>
      <c r="R839" s="42">
        <v>158.70249999999999</v>
      </c>
      <c r="S839" s="42">
        <v>165.14</v>
      </c>
      <c r="T839" s="42">
        <v>167.37</v>
      </c>
      <c r="U839" s="42">
        <v>163.33000000000001</v>
      </c>
      <c r="V839" s="42">
        <v>166.36</v>
      </c>
      <c r="W839" s="42">
        <v>51385100</v>
      </c>
      <c r="X839" s="42">
        <f>('Pivottable ẨN'!$W839-MSFT!$O$4)/MSFT!$O$8</f>
        <v>1.7902656217586124</v>
      </c>
      <c r="Y839" s="43">
        <v>43930.291666666664</v>
      </c>
      <c r="Z839" s="42">
        <v>6.5507</v>
      </c>
      <c r="AA839" s="42">
        <v>6.5738000000000003</v>
      </c>
      <c r="AB839" s="42">
        <v>6.8230000000000004</v>
      </c>
      <c r="AC839" s="42">
        <v>6.5105000000000004</v>
      </c>
      <c r="AD839" s="42">
        <v>6.8</v>
      </c>
      <c r="AE839" s="42">
        <f>('Pivottable ẨN'!$AF839-NVDA!$O$4)/NVDA!$O$8</f>
        <v>0.40329948124530718</v>
      </c>
      <c r="AF839" s="42">
        <v>525564000</v>
      </c>
      <c r="AG839" s="43">
        <v>43930.291666666664</v>
      </c>
      <c r="AH839" s="42">
        <v>11.7409</v>
      </c>
      <c r="AI839" s="42">
        <v>12.316000000000001</v>
      </c>
      <c r="AJ839" s="42">
        <v>12.49</v>
      </c>
      <c r="AK839" s="42">
        <v>12.2</v>
      </c>
      <c r="AL839" s="42">
        <v>12.446</v>
      </c>
      <c r="AM839" s="42">
        <f>('Pivottable ẨN'!$AN839-SONY!$O$4)/SONY!$O$8</f>
        <v>0.55414910753399504</v>
      </c>
      <c r="AN839" s="42">
        <v>5696500</v>
      </c>
    </row>
    <row r="840" spans="1:40">
      <c r="A840" s="92">
        <v>45056.291666666664</v>
      </c>
      <c r="B840" s="40">
        <v>172.01609999999999</v>
      </c>
      <c r="C840" s="40">
        <v>173.56</v>
      </c>
      <c r="D840" s="40">
        <v>174.03</v>
      </c>
      <c r="E840" s="40">
        <v>171.9</v>
      </c>
      <c r="F840" s="40">
        <v>173.02</v>
      </c>
      <c r="G840" s="40">
        <v>53724500</v>
      </c>
      <c r="H840" s="40">
        <f>('Pivottable ẨN'!$G840-AAPL!$O$4)/AAPL!$O$8</f>
        <v>-0.72238095496828381</v>
      </c>
      <c r="I840" s="41">
        <v>45056.291666666664</v>
      </c>
      <c r="J840" s="40">
        <v>29.371300000000002</v>
      </c>
      <c r="K840" s="40">
        <v>29.97</v>
      </c>
      <c r="L840" s="40">
        <v>30.4</v>
      </c>
      <c r="M840" s="40">
        <v>29.49</v>
      </c>
      <c r="N840" s="40">
        <v>30.29</v>
      </c>
      <c r="O840" s="40">
        <f>('Pivottable ẨN'!$P840-INTC!$O$4)/INTC!$O$8</f>
        <v>5.58159489550289E-2</v>
      </c>
      <c r="P840" s="40">
        <v>40526500</v>
      </c>
      <c r="Q840" s="41">
        <v>45056.291666666664</v>
      </c>
      <c r="R840" s="40">
        <v>308.65359999999998</v>
      </c>
      <c r="S840" s="40">
        <v>312.31</v>
      </c>
      <c r="T840" s="40">
        <v>313</v>
      </c>
      <c r="U840" s="40">
        <v>307.67</v>
      </c>
      <c r="V840" s="40">
        <v>308.62</v>
      </c>
      <c r="W840" s="40">
        <v>30078000</v>
      </c>
      <c r="X840" s="40">
        <f>('Pivottable ẨN'!$W840-MSFT!$O$4)/MSFT!$O$8</f>
        <v>0.11443613022390668</v>
      </c>
      <c r="Y840" s="41">
        <v>45056.291666666664</v>
      </c>
      <c r="Z840" s="40">
        <v>28.870899999999999</v>
      </c>
      <c r="AA840" s="40">
        <v>28.885000000000002</v>
      </c>
      <c r="AB840" s="40">
        <v>29.113</v>
      </c>
      <c r="AC840" s="40">
        <v>28.460999999999999</v>
      </c>
      <c r="AD840" s="40">
        <v>29.004999999999999</v>
      </c>
      <c r="AE840" s="40">
        <f>('Pivottable ẨN'!$AF840-NVDA!$O$4)/NVDA!$O$8</f>
        <v>-0.43475669532995387</v>
      </c>
      <c r="AF840" s="40">
        <v>369350000</v>
      </c>
      <c r="AG840" s="41">
        <v>45056.291666666664</v>
      </c>
      <c r="AH840" s="40">
        <v>18.317299999999999</v>
      </c>
      <c r="AI840" s="40">
        <v>18.686</v>
      </c>
      <c r="AJ840" s="40">
        <v>18.704000000000001</v>
      </c>
      <c r="AK840" s="40">
        <v>18.48</v>
      </c>
      <c r="AL840" s="40">
        <v>18.600000000000001</v>
      </c>
      <c r="AM840" s="40">
        <f>('Pivottable ẨN'!$AN840-SONY!$O$4)/SONY!$O$8</f>
        <v>-0.2488438212876605</v>
      </c>
      <c r="AN840" s="40">
        <v>3778000</v>
      </c>
    </row>
    <row r="841" spans="1:40">
      <c r="A841" s="93">
        <v>45589.291666666664</v>
      </c>
      <c r="B841" s="42">
        <v>230.31659999999999</v>
      </c>
      <c r="C841" s="42">
        <v>230.57</v>
      </c>
      <c r="D841" s="42">
        <v>230.82</v>
      </c>
      <c r="E841" s="42">
        <v>228.41</v>
      </c>
      <c r="F841" s="42">
        <v>229.98</v>
      </c>
      <c r="G841" s="42">
        <v>31109500</v>
      </c>
      <c r="H841" s="42">
        <f>('Pivottable ẨN'!$G841-AAPL!$O$4)/AAPL!$O$8</f>
        <v>-1.1485281234099471</v>
      </c>
      <c r="I841" s="43">
        <v>45589.291666666664</v>
      </c>
      <c r="J841" s="42">
        <v>22.34</v>
      </c>
      <c r="K841" s="42">
        <v>22.34</v>
      </c>
      <c r="L841" s="42">
        <v>22.37</v>
      </c>
      <c r="M841" s="42">
        <v>21.97</v>
      </c>
      <c r="N841" s="42">
        <v>22.09</v>
      </c>
      <c r="O841" s="42">
        <f>('Pivottable ẨN'!$P841-INTC!$O$4)/INTC!$O$8</f>
        <v>5.6993985302050271E-2</v>
      </c>
      <c r="P841" s="42">
        <v>40554400</v>
      </c>
      <c r="Q841" s="43">
        <v>45589.291666666664</v>
      </c>
      <c r="R841" s="42">
        <v>424.73</v>
      </c>
      <c r="S841" s="42">
        <v>424.73</v>
      </c>
      <c r="T841" s="42">
        <v>425.98</v>
      </c>
      <c r="U841" s="42">
        <v>422.4</v>
      </c>
      <c r="V841" s="42">
        <v>425.33</v>
      </c>
      <c r="W841" s="42">
        <v>13581600</v>
      </c>
      <c r="X841" s="42">
        <f>('Pivottable ẨN'!$W841-MSFT!$O$4)/MSFT!$O$8</f>
        <v>-1.183025918771645</v>
      </c>
      <c r="Y841" s="43">
        <v>45589.291666666664</v>
      </c>
      <c r="Z841" s="42">
        <v>140.41</v>
      </c>
      <c r="AA841" s="42">
        <v>140.41</v>
      </c>
      <c r="AB841" s="42">
        <v>141.35</v>
      </c>
      <c r="AC841" s="42">
        <v>138.46</v>
      </c>
      <c r="AD841" s="42">
        <v>140.82</v>
      </c>
      <c r="AE841" s="42">
        <f>('Pivottable ẨN'!$AF841-NVDA!$O$4)/NVDA!$O$8</f>
        <v>-1.4915951368912814</v>
      </c>
      <c r="AF841" s="42">
        <v>172354900</v>
      </c>
      <c r="AG841" s="43">
        <v>45589.291666666664</v>
      </c>
      <c r="AH841" s="42">
        <v>17.690000000000001</v>
      </c>
      <c r="AI841" s="42">
        <v>17.690000000000001</v>
      </c>
      <c r="AJ841" s="42">
        <v>17.739999999999998</v>
      </c>
      <c r="AK841" s="42">
        <v>17.59</v>
      </c>
      <c r="AL841" s="42">
        <v>17.600000000000001</v>
      </c>
      <c r="AM841" s="42">
        <f>('Pivottable ẨN'!$AN841-SONY!$O$4)/SONY!$O$8</f>
        <v>-0.76512830275834709</v>
      </c>
      <c r="AN841" s="42">
        <v>2544500</v>
      </c>
    </row>
    <row r="842" spans="1:40">
      <c r="A842" s="92">
        <v>44743.291666666664</v>
      </c>
      <c r="B842" s="40">
        <v>137.06610000000001</v>
      </c>
      <c r="C842" s="40">
        <v>138.93</v>
      </c>
      <c r="D842" s="40">
        <v>139.04</v>
      </c>
      <c r="E842" s="40">
        <v>135.66</v>
      </c>
      <c r="F842" s="40">
        <v>136.04</v>
      </c>
      <c r="G842" s="40">
        <v>71051600</v>
      </c>
      <c r="H842" s="40">
        <f>('Pivottable ẨN'!$G842-AAPL!$O$4)/AAPL!$O$8</f>
        <v>-0.3958766612559006</v>
      </c>
      <c r="I842" s="41">
        <v>44743.291666666664</v>
      </c>
      <c r="J842" s="40">
        <v>34.229300000000002</v>
      </c>
      <c r="K842" s="40">
        <v>36.340000000000003</v>
      </c>
      <c r="L842" s="40">
        <v>37.200000000000003</v>
      </c>
      <c r="M842" s="40">
        <v>35.880000000000003</v>
      </c>
      <c r="N842" s="40">
        <v>37.090000000000003</v>
      </c>
      <c r="O842" s="40">
        <f>('Pivottable ẨN'!$P842-INTC!$O$4)/INTC!$O$8</f>
        <v>5.8763150998831469E-2</v>
      </c>
      <c r="P842" s="40">
        <v>40596300</v>
      </c>
      <c r="Q842" s="41">
        <v>44743.291666666664</v>
      </c>
      <c r="R842" s="40">
        <v>254.6404</v>
      </c>
      <c r="S842" s="40">
        <v>259.58</v>
      </c>
      <c r="T842" s="40">
        <v>259.77</v>
      </c>
      <c r="U842" s="40">
        <v>254.61</v>
      </c>
      <c r="V842" s="40">
        <v>256.39</v>
      </c>
      <c r="W842" s="40">
        <v>22837700</v>
      </c>
      <c r="X842" s="40">
        <f>('Pivottable ẨN'!$W842-MSFT!$O$4)/MSFT!$O$8</f>
        <v>-0.45502232576300516</v>
      </c>
      <c r="Y842" s="41">
        <v>44743.291666666664</v>
      </c>
      <c r="Z842" s="40">
        <v>14.5054</v>
      </c>
      <c r="AA842" s="40">
        <v>14.523</v>
      </c>
      <c r="AB842" s="40">
        <v>15.063000000000001</v>
      </c>
      <c r="AC842" s="40">
        <v>14.391999999999999</v>
      </c>
      <c r="AD842" s="40">
        <v>14.898999999999999</v>
      </c>
      <c r="AE842" s="40">
        <f>('Pivottable ẨN'!$AF842-NVDA!$O$4)/NVDA!$O$8</f>
        <v>0.68251563194905995</v>
      </c>
      <c r="AF842" s="40">
        <v>577610000</v>
      </c>
      <c r="AG842" s="41">
        <v>44743.291666666664</v>
      </c>
      <c r="AH842" s="40">
        <v>15.9001</v>
      </c>
      <c r="AI842" s="40">
        <v>16.335999999999999</v>
      </c>
      <c r="AJ842" s="40">
        <v>16.376000000000001</v>
      </c>
      <c r="AK842" s="40">
        <v>16.074000000000002</v>
      </c>
      <c r="AL842" s="40">
        <v>16.103999999999999</v>
      </c>
      <c r="AM842" s="40">
        <f>('Pivottable ẨN'!$AN842-SONY!$O$4)/SONY!$O$8</f>
        <v>-0.65881597337565201</v>
      </c>
      <c r="AN842" s="40">
        <v>2798500</v>
      </c>
    </row>
    <row r="843" spans="1:40">
      <c r="A843" s="93">
        <v>45467.291666666664</v>
      </c>
      <c r="B843" s="42">
        <v>207.67089999999999</v>
      </c>
      <c r="C843" s="42">
        <v>208.14</v>
      </c>
      <c r="D843" s="42">
        <v>212.7</v>
      </c>
      <c r="E843" s="42">
        <v>206.59</v>
      </c>
      <c r="F843" s="42">
        <v>207.72</v>
      </c>
      <c r="G843" s="42">
        <v>80727000</v>
      </c>
      <c r="H843" s="42">
        <f>('Pivottable ẨN'!$G843-AAPL!$O$4)/AAPL!$O$8</f>
        <v>-0.2135576555720417</v>
      </c>
      <c r="I843" s="43">
        <v>45467.291666666664</v>
      </c>
      <c r="J843" s="42">
        <v>30.377300000000002</v>
      </c>
      <c r="K843" s="42">
        <v>30.57</v>
      </c>
      <c r="L843" s="42">
        <v>31.42</v>
      </c>
      <c r="M843" s="42">
        <v>30.53</v>
      </c>
      <c r="N843" s="42">
        <v>31.14</v>
      </c>
      <c r="O843" s="42">
        <f>('Pivottable ẨN'!$P843-INTC!$O$4)/INTC!$O$8</f>
        <v>5.9417615636065561E-2</v>
      </c>
      <c r="P843" s="42">
        <v>40611800</v>
      </c>
      <c r="Q843" s="43">
        <v>45467.291666666664</v>
      </c>
      <c r="R843" s="42">
        <v>446.8646</v>
      </c>
      <c r="S843" s="42">
        <v>447.67</v>
      </c>
      <c r="T843" s="42">
        <v>452.75</v>
      </c>
      <c r="U843" s="42">
        <v>446.41</v>
      </c>
      <c r="V843" s="42">
        <v>449.8</v>
      </c>
      <c r="W843" s="42">
        <v>15913700</v>
      </c>
      <c r="X843" s="42">
        <f>('Pivottable ẨN'!$W843-MSFT!$O$4)/MSFT!$O$8</f>
        <v>-0.99960339964853162</v>
      </c>
      <c r="Y843" s="43">
        <v>45467.291666666664</v>
      </c>
      <c r="Z843" s="42">
        <v>118.09990000000001</v>
      </c>
      <c r="AA843" s="42">
        <v>118.11</v>
      </c>
      <c r="AB843" s="42">
        <v>124.46</v>
      </c>
      <c r="AC843" s="42">
        <v>118.04</v>
      </c>
      <c r="AD843" s="42">
        <v>123.24</v>
      </c>
      <c r="AE843" s="42">
        <f>('Pivottable ẨN'!$AF843-NVDA!$O$4)/NVDA!$O$8</f>
        <v>0.13772546921935047</v>
      </c>
      <c r="AF843" s="42">
        <v>476060900</v>
      </c>
      <c r="AG843" s="43">
        <v>45467.291666666664</v>
      </c>
      <c r="AH843" s="42">
        <v>16.224</v>
      </c>
      <c r="AI843" s="42">
        <v>16.224</v>
      </c>
      <c r="AJ843" s="42">
        <v>16.297999999999998</v>
      </c>
      <c r="AK843" s="42">
        <v>16.123999999999999</v>
      </c>
      <c r="AL843" s="42">
        <v>16.154</v>
      </c>
      <c r="AM843" s="42">
        <f>('Pivottable ẨN'!$AN843-SONY!$O$4)/SONY!$O$8</f>
        <v>-0.69543931519055679</v>
      </c>
      <c r="AN843" s="42">
        <v>2711000</v>
      </c>
    </row>
    <row r="844" spans="1:40">
      <c r="A844" s="92">
        <v>45065.291666666664</v>
      </c>
      <c r="B844" s="40">
        <v>173.84200000000001</v>
      </c>
      <c r="C844" s="40">
        <v>175.16</v>
      </c>
      <c r="D844" s="40">
        <v>176.39</v>
      </c>
      <c r="E844" s="40">
        <v>174.94</v>
      </c>
      <c r="F844" s="40">
        <v>176.39</v>
      </c>
      <c r="G844" s="40">
        <v>55772400</v>
      </c>
      <c r="H844" s="40">
        <f>('Pivottable ẨN'!$G844-AAPL!$O$4)/AAPL!$O$8</f>
        <v>-0.68379122309776941</v>
      </c>
      <c r="I844" s="41">
        <v>45065.291666666664</v>
      </c>
      <c r="J844" s="40">
        <v>29.332100000000001</v>
      </c>
      <c r="K844" s="40">
        <v>29.93</v>
      </c>
      <c r="L844" s="40">
        <v>30.24</v>
      </c>
      <c r="M844" s="40">
        <v>29.5</v>
      </c>
      <c r="N844" s="40">
        <v>29.6</v>
      </c>
      <c r="O844" s="40">
        <f>('Pivottable ẨN'!$P844-INTC!$O$4)/INTC!$O$8</f>
        <v>6.1820134207589431E-2</v>
      </c>
      <c r="P844" s="40">
        <v>40668700</v>
      </c>
      <c r="Q844" s="41">
        <v>45065.291666666664</v>
      </c>
      <c r="R844" s="40">
        <v>315.30079999999998</v>
      </c>
      <c r="S844" s="40">
        <v>318.33999999999997</v>
      </c>
      <c r="T844" s="40">
        <v>318.75</v>
      </c>
      <c r="U844" s="40">
        <v>316.37</v>
      </c>
      <c r="V844" s="40">
        <v>316.74</v>
      </c>
      <c r="W844" s="40">
        <v>27529500</v>
      </c>
      <c r="X844" s="40">
        <f>('Pivottable ẨN'!$W844-MSFT!$O$4)/MSFT!$O$8</f>
        <v>-8.6006513738725365E-2</v>
      </c>
      <c r="Y844" s="41">
        <v>45065.291666666664</v>
      </c>
      <c r="Z844" s="40">
        <v>31.248699999999999</v>
      </c>
      <c r="AA844" s="40">
        <v>31.263999999999999</v>
      </c>
      <c r="AB844" s="40">
        <v>31.58</v>
      </c>
      <c r="AC844" s="40">
        <v>30.916</v>
      </c>
      <c r="AD844" s="40">
        <v>31.536000000000001</v>
      </c>
      <c r="AE844" s="40">
        <f>('Pivottable ẨN'!$AF844-NVDA!$O$4)/NVDA!$O$8</f>
        <v>0.12617560081735782</v>
      </c>
      <c r="AF844" s="40">
        <v>473908000</v>
      </c>
      <c r="AG844" s="41">
        <v>45065.291666666664</v>
      </c>
      <c r="AH844" s="40">
        <v>19.215299999999999</v>
      </c>
      <c r="AI844" s="40">
        <v>19.602</v>
      </c>
      <c r="AJ844" s="40">
        <v>19.698</v>
      </c>
      <c r="AK844" s="40">
        <v>19.524000000000001</v>
      </c>
      <c r="AL844" s="40">
        <v>19.611999999999998</v>
      </c>
      <c r="AM844" s="40">
        <f>('Pivottable ẨN'!$AN844-SONY!$O$4)/SONY!$O$8</f>
        <v>-0.34134391890016291</v>
      </c>
      <c r="AN844" s="40">
        <v>3557000</v>
      </c>
    </row>
    <row r="845" spans="1:40">
      <c r="A845" s="93">
        <v>44818.291666666664</v>
      </c>
      <c r="B845" s="42">
        <v>153.4392</v>
      </c>
      <c r="C845" s="42">
        <v>155.31</v>
      </c>
      <c r="D845" s="42">
        <v>157.1</v>
      </c>
      <c r="E845" s="42">
        <v>153.61000000000001</v>
      </c>
      <c r="F845" s="42">
        <v>154.79</v>
      </c>
      <c r="G845" s="42">
        <v>87965400</v>
      </c>
      <c r="H845" s="42">
        <f>('Pivottable ẨN'!$G845-AAPL!$O$4)/AAPL!$O$8</f>
        <v>-7.7160411970532264E-2</v>
      </c>
      <c r="I845" s="43">
        <v>44818.291666666664</v>
      </c>
      <c r="J845" s="42">
        <v>27.762699999999999</v>
      </c>
      <c r="K845" s="42">
        <v>29.18</v>
      </c>
      <c r="L845" s="42">
        <v>29.77</v>
      </c>
      <c r="M845" s="42">
        <v>29.01</v>
      </c>
      <c r="N845" s="42">
        <v>29.55</v>
      </c>
      <c r="O845" s="42">
        <f>('Pivottable ẨN'!$P845-INTC!$O$4)/INTC!$O$8</f>
        <v>6.5979151418399648E-2</v>
      </c>
      <c r="P845" s="42">
        <v>40767200</v>
      </c>
      <c r="Q845" s="43">
        <v>44818.291666666664</v>
      </c>
      <c r="R845" s="42">
        <v>247.94560000000001</v>
      </c>
      <c r="S845" s="42">
        <v>252.22</v>
      </c>
      <c r="T845" s="42">
        <v>254.23</v>
      </c>
      <c r="U845" s="42">
        <v>249.86</v>
      </c>
      <c r="V845" s="42">
        <v>253.53</v>
      </c>
      <c r="W845" s="42">
        <v>23913000</v>
      </c>
      <c r="X845" s="42">
        <f>('Pivottable ẨN'!$W845-MSFT!$O$4)/MSFT!$O$8</f>
        <v>-0.37044866476515614</v>
      </c>
      <c r="Y845" s="43">
        <v>44818.291666666664</v>
      </c>
      <c r="Z845" s="42">
        <v>13.116</v>
      </c>
      <c r="AA845" s="42">
        <v>13.128</v>
      </c>
      <c r="AB845" s="42">
        <v>13.29</v>
      </c>
      <c r="AC845" s="42">
        <v>12.913</v>
      </c>
      <c r="AD845" s="42">
        <v>13.254</v>
      </c>
      <c r="AE845" s="42">
        <f>('Pivottable ẨN'!$AF845-NVDA!$O$4)/NVDA!$O$8</f>
        <v>0.74097580937323848</v>
      </c>
      <c r="AF845" s="42">
        <v>588507000</v>
      </c>
      <c r="AG845" s="43">
        <v>44818.291666666664</v>
      </c>
      <c r="AH845" s="42">
        <v>14.0235</v>
      </c>
      <c r="AI845" s="42">
        <v>14.407999999999999</v>
      </c>
      <c r="AJ845" s="42">
        <v>14.507999999999999</v>
      </c>
      <c r="AK845" s="42">
        <v>14.302</v>
      </c>
      <c r="AL845" s="42">
        <v>14.426</v>
      </c>
      <c r="AM845" s="42">
        <f>('Pivottable ẨN'!$AN845-SONY!$O$4)/SONY!$O$8</f>
        <v>-0.74985113731555819</v>
      </c>
      <c r="AN845" s="42">
        <v>2581000</v>
      </c>
    </row>
    <row r="846" spans="1:40">
      <c r="A846" s="92">
        <v>44687.291666666664</v>
      </c>
      <c r="B846" s="40">
        <v>155.16999999999999</v>
      </c>
      <c r="C846" s="40">
        <v>157.28</v>
      </c>
      <c r="D846" s="40">
        <v>159.44</v>
      </c>
      <c r="E846" s="40">
        <v>154.18</v>
      </c>
      <c r="F846" s="40">
        <v>156.01</v>
      </c>
      <c r="G846" s="40">
        <v>116124600</v>
      </c>
      <c r="H846" s="40">
        <f>('Pivottable ẨN'!$G846-AAPL!$O$4)/AAPL!$O$8</f>
        <v>0.45345923629754142</v>
      </c>
      <c r="I846" s="41">
        <v>44687.291666666664</v>
      </c>
      <c r="J846" s="40">
        <v>41.726999999999997</v>
      </c>
      <c r="K846" s="40">
        <v>44.3</v>
      </c>
      <c r="L846" s="40">
        <v>45.15</v>
      </c>
      <c r="M846" s="40">
        <v>43.84</v>
      </c>
      <c r="N846" s="40">
        <v>44.49</v>
      </c>
      <c r="O846" s="40">
        <f>('Pivottable ẨN'!$P846-INTC!$O$4)/INTC!$O$8</f>
        <v>7.2287346050836657E-2</v>
      </c>
      <c r="P846" s="40">
        <v>40916600</v>
      </c>
      <c r="Q846" s="41">
        <v>44687.291666666664</v>
      </c>
      <c r="R846" s="40">
        <v>268.87580000000003</v>
      </c>
      <c r="S846" s="40">
        <v>274.73</v>
      </c>
      <c r="T846" s="40">
        <v>279.25</v>
      </c>
      <c r="U846" s="40">
        <v>271.27</v>
      </c>
      <c r="V846" s="40">
        <v>274.81</v>
      </c>
      <c r="W846" s="40">
        <v>37780300</v>
      </c>
      <c r="X846" s="40">
        <f>('Pivottable ẨN'!$W846-MSFT!$O$4)/MSFT!$O$8</f>
        <v>0.72023145162605728</v>
      </c>
      <c r="Y846" s="41">
        <v>44687.291666666664</v>
      </c>
      <c r="Z846" s="40">
        <v>18.648499999999999</v>
      </c>
      <c r="AA846" s="40">
        <v>18.675000000000001</v>
      </c>
      <c r="AB846" s="40">
        <v>19.512</v>
      </c>
      <c r="AC846" s="40">
        <v>17.989999999999998</v>
      </c>
      <c r="AD846" s="40">
        <v>18.736000000000001</v>
      </c>
      <c r="AE846" s="40">
        <f>('Pivottable ẨN'!$AF846-NVDA!$O$4)/NVDA!$O$8</f>
        <v>0.98126500335589018</v>
      </c>
      <c r="AF846" s="40">
        <v>633297000</v>
      </c>
      <c r="AG846" s="41">
        <v>44687.291666666664</v>
      </c>
      <c r="AH846" s="40">
        <v>16.285499999999999</v>
      </c>
      <c r="AI846" s="40">
        <v>16.731999999999999</v>
      </c>
      <c r="AJ846" s="40">
        <v>16.992000000000001</v>
      </c>
      <c r="AK846" s="40">
        <v>16.617999999999999</v>
      </c>
      <c r="AL846" s="40">
        <v>16.885999999999999</v>
      </c>
      <c r="AM846" s="40">
        <f>('Pivottable ẨN'!$AN846-SONY!$O$4)/SONY!$O$8</f>
        <v>-0.10297828274486824</v>
      </c>
      <c r="AN846" s="40">
        <v>4126500</v>
      </c>
    </row>
    <row r="847" spans="1:40">
      <c r="A847" s="93">
        <v>44880.291666666664</v>
      </c>
      <c r="B847" s="42">
        <v>148.4786</v>
      </c>
      <c r="C847" s="42">
        <v>150.04</v>
      </c>
      <c r="D847" s="42">
        <v>153.59</v>
      </c>
      <c r="E847" s="42">
        <v>148.56</v>
      </c>
      <c r="F847" s="42">
        <v>152.22</v>
      </c>
      <c r="G847" s="42">
        <v>89868300</v>
      </c>
      <c r="H847" s="42">
        <f>('Pivottable ẨN'!$G847-AAPL!$O$4)/AAPL!$O$8</f>
        <v>-4.1302996678573775E-2</v>
      </c>
      <c r="I847" s="43">
        <v>44880.291666666664</v>
      </c>
      <c r="J847" s="42">
        <v>29.613</v>
      </c>
      <c r="K847" s="42">
        <v>30.71</v>
      </c>
      <c r="L847" s="42">
        <v>31.34</v>
      </c>
      <c r="M847" s="42">
        <v>30.17</v>
      </c>
      <c r="N847" s="42">
        <v>31.1</v>
      </c>
      <c r="O847" s="42">
        <f>('Pivottable ẨN'!$P847-INTC!$O$4)/INTC!$O$8</f>
        <v>7.2988256565551884E-2</v>
      </c>
      <c r="P847" s="42">
        <v>40933200</v>
      </c>
      <c r="Q847" s="43">
        <v>44880.291666666664</v>
      </c>
      <c r="R847" s="42">
        <v>237.86930000000001</v>
      </c>
      <c r="S847" s="42">
        <v>241.97</v>
      </c>
      <c r="T847" s="42">
        <v>247</v>
      </c>
      <c r="U847" s="42">
        <v>240.03</v>
      </c>
      <c r="V847" s="42">
        <v>245.66</v>
      </c>
      <c r="W847" s="42">
        <v>31390100</v>
      </c>
      <c r="X847" s="42">
        <f>('Pivottable ẨN'!$W847-MSFT!$O$4)/MSFT!$O$8</f>
        <v>0.21763440102766163</v>
      </c>
      <c r="Y847" s="43">
        <v>44880.291666666664</v>
      </c>
      <c r="Z847" s="42">
        <v>16.6508</v>
      </c>
      <c r="AA847" s="42">
        <v>16.666</v>
      </c>
      <c r="AB847" s="42">
        <v>16.998000000000001</v>
      </c>
      <c r="AC847" s="42">
        <v>16.382000000000001</v>
      </c>
      <c r="AD847" s="42">
        <v>16.722000000000001</v>
      </c>
      <c r="AE847" s="42">
        <f>('Pivottable ẨN'!$AF847-NVDA!$O$4)/NVDA!$O$8</f>
        <v>0.51226920904561135</v>
      </c>
      <c r="AF847" s="42">
        <v>545876000</v>
      </c>
      <c r="AG847" s="43">
        <v>44880.291666666664</v>
      </c>
      <c r="AH847" s="42">
        <v>16.157</v>
      </c>
      <c r="AI847" s="42">
        <v>16.536000000000001</v>
      </c>
      <c r="AJ847" s="42">
        <v>16.815999999999999</v>
      </c>
      <c r="AK847" s="42">
        <v>16.507999999999999</v>
      </c>
      <c r="AL847" s="42">
        <v>16.77</v>
      </c>
      <c r="AM847" s="42">
        <f>('Pivottable ẨN'!$AN847-SONY!$O$4)/SONY!$O$8</f>
        <v>8.097553128542502E-2</v>
      </c>
      <c r="AN847" s="42">
        <v>4566000</v>
      </c>
    </row>
    <row r="848" spans="1:40">
      <c r="A848" s="92">
        <v>44496.291666666664</v>
      </c>
      <c r="B848" s="40">
        <v>146.23759999999999</v>
      </c>
      <c r="C848" s="40">
        <v>148.85</v>
      </c>
      <c r="D848" s="40">
        <v>149.72999999999999</v>
      </c>
      <c r="E848" s="40">
        <v>148.49</v>
      </c>
      <c r="F848" s="40">
        <v>149.36000000000001</v>
      </c>
      <c r="G848" s="40">
        <v>56094900</v>
      </c>
      <c r="H848" s="40">
        <f>('Pivottable ẨN'!$G848-AAPL!$O$4)/AAPL!$O$8</f>
        <v>-0.67771417415580892</v>
      </c>
      <c r="I848" s="41">
        <v>44496.291666666664</v>
      </c>
      <c r="J848" s="40">
        <v>44.1096</v>
      </c>
      <c r="K848" s="40">
        <v>47.89</v>
      </c>
      <c r="L848" s="40">
        <v>48.82</v>
      </c>
      <c r="M848" s="40">
        <v>47.87</v>
      </c>
      <c r="N848" s="40">
        <v>48.52</v>
      </c>
      <c r="O848" s="40">
        <f>('Pivottable ẨN'!$P848-INTC!$O$4)/INTC!$O$8</f>
        <v>7.9250005320507771E-2</v>
      </c>
      <c r="P848" s="40">
        <v>41081500</v>
      </c>
      <c r="Q848" s="41">
        <v>44496.291666666664</v>
      </c>
      <c r="R848" s="40">
        <v>315.05450000000002</v>
      </c>
      <c r="S848" s="40">
        <v>323.17</v>
      </c>
      <c r="T848" s="40">
        <v>326.10000000000002</v>
      </c>
      <c r="U848" s="40">
        <v>316</v>
      </c>
      <c r="V848" s="40">
        <v>316</v>
      </c>
      <c r="W848" s="40">
        <v>52588700</v>
      </c>
      <c r="X848" s="40">
        <f>('Pivottable ẨN'!$W848-MSFT!$O$4)/MSFT!$O$8</f>
        <v>1.8849302347754551</v>
      </c>
      <c r="Y848" s="41">
        <v>44496.291666666664</v>
      </c>
      <c r="Z848" s="40">
        <v>24.409099999999999</v>
      </c>
      <c r="AA848" s="40">
        <v>24.451000000000001</v>
      </c>
      <c r="AB848" s="40">
        <v>25.09</v>
      </c>
      <c r="AC848" s="40">
        <v>24.282</v>
      </c>
      <c r="AD848" s="40">
        <v>24.474</v>
      </c>
      <c r="AE848" s="40">
        <f>('Pivottable ẨN'!$AF848-NVDA!$O$4)/NVDA!$O$8</f>
        <v>-1.0965578779533052</v>
      </c>
      <c r="AF848" s="40">
        <v>245990000</v>
      </c>
      <c r="AG848" s="41">
        <v>44496.291666666664</v>
      </c>
      <c r="AH848" s="40">
        <v>21.761600000000001</v>
      </c>
      <c r="AI848" s="40">
        <v>22.646000000000001</v>
      </c>
      <c r="AJ848" s="40">
        <v>23.08</v>
      </c>
      <c r="AK848" s="40">
        <v>22.628</v>
      </c>
      <c r="AL848" s="40">
        <v>22.975999999999999</v>
      </c>
      <c r="AM848" s="40">
        <f>('Pivottable ẨN'!$AN848-SONY!$O$4)/SONY!$O$8</f>
        <v>-0.60189283638334279</v>
      </c>
      <c r="AN848" s="40">
        <v>2934500</v>
      </c>
    </row>
    <row r="849" spans="1:40">
      <c r="A849" s="93">
        <v>44679.291666666664</v>
      </c>
      <c r="B849" s="42">
        <v>161.20779999999999</v>
      </c>
      <c r="C849" s="42">
        <v>163.63999999999999</v>
      </c>
      <c r="D849" s="42">
        <v>164.52</v>
      </c>
      <c r="E849" s="42">
        <v>158.93</v>
      </c>
      <c r="F849" s="42">
        <v>159.25</v>
      </c>
      <c r="G849" s="42">
        <v>130216800</v>
      </c>
      <c r="H849" s="42">
        <f>('Pivottable ẨN'!$G849-AAPL!$O$4)/AAPL!$O$8</f>
        <v>0.71900648932047351</v>
      </c>
      <c r="I849" s="43">
        <v>44679.291666666664</v>
      </c>
      <c r="J849" s="42">
        <v>43.773499999999999</v>
      </c>
      <c r="K849" s="42">
        <v>46.84</v>
      </c>
      <c r="L849" s="42">
        <v>47.27</v>
      </c>
      <c r="M849" s="42">
        <v>45.54</v>
      </c>
      <c r="N849" s="42">
        <v>45.79</v>
      </c>
      <c r="O849" s="42">
        <f>('Pivottable ẨN'!$P849-INTC!$O$4)/INTC!$O$8</f>
        <v>7.9904469957741864E-2</v>
      </c>
      <c r="P849" s="42">
        <v>41097000</v>
      </c>
      <c r="Q849" s="43">
        <v>44679.291666666664</v>
      </c>
      <c r="R849" s="42">
        <v>283.45830000000001</v>
      </c>
      <c r="S849" s="42">
        <v>289.63</v>
      </c>
      <c r="T849" s="42">
        <v>290.98</v>
      </c>
      <c r="U849" s="42">
        <v>281.45999999999998</v>
      </c>
      <c r="V849" s="42">
        <v>285.19</v>
      </c>
      <c r="W849" s="42">
        <v>33646600</v>
      </c>
      <c r="X849" s="42">
        <f>('Pivottable ẨN'!$W849-MSFT!$O$4)/MSFT!$O$8</f>
        <v>0.39511088762828128</v>
      </c>
      <c r="Y849" s="43">
        <v>44679.291666666664</v>
      </c>
      <c r="Z849" s="42">
        <v>19.753900000000002</v>
      </c>
      <c r="AA849" s="42">
        <v>19.782</v>
      </c>
      <c r="AB849" s="42">
        <v>20.036999999999999</v>
      </c>
      <c r="AC849" s="42">
        <v>18.489999999999998</v>
      </c>
      <c r="AD849" s="42">
        <v>18.966999999999999</v>
      </c>
      <c r="AE849" s="42">
        <f>('Pivottable ẨN'!$AF849-NVDA!$O$4)/NVDA!$O$8</f>
        <v>0.64344382574732628</v>
      </c>
      <c r="AF849" s="42">
        <v>570327000</v>
      </c>
      <c r="AG849" s="43">
        <v>44679.291666666664</v>
      </c>
      <c r="AH849" s="42">
        <v>16.9941</v>
      </c>
      <c r="AI849" s="42">
        <v>17.46</v>
      </c>
      <c r="AJ849" s="42">
        <v>17.582000000000001</v>
      </c>
      <c r="AK849" s="42">
        <v>17.128</v>
      </c>
      <c r="AL849" s="42">
        <v>17.282</v>
      </c>
      <c r="AM849" s="42">
        <f>('Pivottable ẨN'!$AN849-SONY!$O$4)/SONY!$O$8</f>
        <v>-0.28986196412035387</v>
      </c>
      <c r="AN849" s="42">
        <v>3680000</v>
      </c>
    </row>
    <row r="850" spans="1:40">
      <c r="A850" s="92">
        <v>43915.291666666664</v>
      </c>
      <c r="B850" s="40">
        <v>59.648099999999999</v>
      </c>
      <c r="C850" s="40">
        <v>61.38</v>
      </c>
      <c r="D850" s="40">
        <v>64.5625</v>
      </c>
      <c r="E850" s="40">
        <v>61.075000000000003</v>
      </c>
      <c r="F850" s="40">
        <v>62.6875</v>
      </c>
      <c r="G850" s="40">
        <v>303602000</v>
      </c>
      <c r="H850" s="40">
        <f>('Pivottable ẨN'!$G850-AAPL!$O$4)/AAPL!$O$8</f>
        <v>3.9862013612944502</v>
      </c>
      <c r="I850" s="41">
        <v>43915.291666666664</v>
      </c>
      <c r="J850" s="40">
        <v>45.438699999999997</v>
      </c>
      <c r="K850" s="40">
        <v>51.26</v>
      </c>
      <c r="L850" s="40">
        <v>53.79</v>
      </c>
      <c r="M850" s="40">
        <v>49.91</v>
      </c>
      <c r="N850" s="40">
        <v>52.48</v>
      </c>
      <c r="O850" s="40">
        <f>('Pivottable ẨN'!$P850-INTC!$O$4)/INTC!$O$8</f>
        <v>8.0288704035085756E-2</v>
      </c>
      <c r="P850" s="40">
        <v>41106100</v>
      </c>
      <c r="Q850" s="41">
        <v>43915.291666666664</v>
      </c>
      <c r="R850" s="40">
        <v>141.1927</v>
      </c>
      <c r="S850" s="40">
        <v>146.91999999999999</v>
      </c>
      <c r="T850" s="40">
        <v>154.33000000000001</v>
      </c>
      <c r="U850" s="40">
        <v>144.44</v>
      </c>
      <c r="V850" s="40">
        <v>148.91</v>
      </c>
      <c r="W850" s="40">
        <v>75638200</v>
      </c>
      <c r="X850" s="40">
        <f>('Pivottable ẨN'!$W850-MSFT!$O$4)/MSFT!$O$8</f>
        <v>3.6978016187333473</v>
      </c>
      <c r="Y850" s="41">
        <v>43915.291666666664</v>
      </c>
      <c r="Z850" s="40">
        <v>6.1189</v>
      </c>
      <c r="AA850" s="40">
        <v>6.1405000000000003</v>
      </c>
      <c r="AB850" s="40">
        <v>6.5454999999999997</v>
      </c>
      <c r="AC850" s="40">
        <v>6.0914999999999999</v>
      </c>
      <c r="AD850" s="40">
        <v>6.3449999999999998</v>
      </c>
      <c r="AE850" s="40">
        <f>('Pivottable ẨN'!$AF850-NVDA!$O$4)/NVDA!$O$8</f>
        <v>1.8403565433963438</v>
      </c>
      <c r="AF850" s="40">
        <v>793432000</v>
      </c>
      <c r="AG850" s="41">
        <v>43915.291666666664</v>
      </c>
      <c r="AH850" s="40">
        <v>10.9559</v>
      </c>
      <c r="AI850" s="40">
        <v>11.536</v>
      </c>
      <c r="AJ850" s="40">
        <v>11.866</v>
      </c>
      <c r="AK850" s="40">
        <v>11.263999999999999</v>
      </c>
      <c r="AL850" s="40">
        <v>11.676</v>
      </c>
      <c r="AM850" s="40">
        <f>('Pivottable ẨN'!$AN850-SONY!$O$4)/SONY!$O$8</f>
        <v>0.73349884430755741</v>
      </c>
      <c r="AN850" s="40">
        <v>6125000</v>
      </c>
    </row>
    <row r="851" spans="1:40">
      <c r="A851" s="93">
        <v>44712.291666666664</v>
      </c>
      <c r="B851" s="42">
        <v>146.8432</v>
      </c>
      <c r="C851" s="42">
        <v>148.84</v>
      </c>
      <c r="D851" s="42">
        <v>150.66</v>
      </c>
      <c r="E851" s="42">
        <v>146.84</v>
      </c>
      <c r="F851" s="42">
        <v>149.07</v>
      </c>
      <c r="G851" s="42">
        <v>103718400</v>
      </c>
      <c r="H851" s="42">
        <f>('Pivottable ẨN'!$G851-AAPL!$O$4)/AAPL!$O$8</f>
        <v>0.21968222983630048</v>
      </c>
      <c r="I851" s="43">
        <v>44712.291666666664</v>
      </c>
      <c r="J851" s="42">
        <v>41.84</v>
      </c>
      <c r="K851" s="42">
        <v>44.42</v>
      </c>
      <c r="L851" s="42">
        <v>44.75</v>
      </c>
      <c r="M851" s="42">
        <v>43.65</v>
      </c>
      <c r="N851" s="42">
        <v>44.25</v>
      </c>
      <c r="O851" s="42">
        <f>('Pivottable ẨN'!$P851-INTC!$O$4)/INTC!$O$8</f>
        <v>8.0516711069993113E-2</v>
      </c>
      <c r="P851" s="42">
        <v>41111500</v>
      </c>
      <c r="Q851" s="43">
        <v>44712.291666666664</v>
      </c>
      <c r="R851" s="42">
        <v>266.69650000000001</v>
      </c>
      <c r="S851" s="42">
        <v>271.87</v>
      </c>
      <c r="T851" s="42">
        <v>274.77</v>
      </c>
      <c r="U851" s="42">
        <v>268.93</v>
      </c>
      <c r="V851" s="42">
        <v>272.52999999999997</v>
      </c>
      <c r="W851" s="42">
        <v>37827700</v>
      </c>
      <c r="X851" s="42">
        <f>('Pivottable ẨN'!$W851-MSFT!$O$4)/MSFT!$O$8</f>
        <v>0.72395951963619221</v>
      </c>
      <c r="Y851" s="43">
        <v>44712.291666666664</v>
      </c>
      <c r="Z851" s="42">
        <v>18.645499999999998</v>
      </c>
      <c r="AA851" s="42">
        <v>18.672000000000001</v>
      </c>
      <c r="AB851" s="42">
        <v>19.2</v>
      </c>
      <c r="AC851" s="42">
        <v>18.350000000000001</v>
      </c>
      <c r="AD851" s="42">
        <v>18.98</v>
      </c>
      <c r="AE851" s="42">
        <f>('Pivottable ẨN'!$AF851-NVDA!$O$4)/NVDA!$O$8</f>
        <v>1.1465168015753056</v>
      </c>
      <c r="AF851" s="42">
        <v>664100000</v>
      </c>
      <c r="AG851" s="43">
        <v>44712.291666666664</v>
      </c>
      <c r="AH851" s="42">
        <v>18.312000000000001</v>
      </c>
      <c r="AI851" s="42">
        <v>18.814</v>
      </c>
      <c r="AJ851" s="42">
        <v>18.972000000000001</v>
      </c>
      <c r="AK851" s="42">
        <v>18.690000000000001</v>
      </c>
      <c r="AL851" s="42">
        <v>18.7</v>
      </c>
      <c r="AM851" s="42">
        <f>('Pivottable ẨN'!$AN851-SONY!$O$4)/SONY!$O$8</f>
        <v>6.0546377440769119E-3</v>
      </c>
      <c r="AN851" s="42">
        <v>4387000</v>
      </c>
    </row>
    <row r="852" spans="1:40">
      <c r="A852" s="92">
        <v>45399.291666666664</v>
      </c>
      <c r="B852" s="40">
        <v>167.39429999999999</v>
      </c>
      <c r="C852" s="40">
        <v>168</v>
      </c>
      <c r="D852" s="40">
        <v>170.65</v>
      </c>
      <c r="E852" s="40">
        <v>168</v>
      </c>
      <c r="F852" s="40">
        <v>169.61</v>
      </c>
      <c r="G852" s="40">
        <v>50901200</v>
      </c>
      <c r="H852" s="40">
        <f>('Pivottable ẨN'!$G852-AAPL!$O$4)/AAPL!$O$8</f>
        <v>-0.77558198528715827</v>
      </c>
      <c r="I852" s="41">
        <v>45399.291666666664</v>
      </c>
      <c r="J852" s="40">
        <v>35.311700000000002</v>
      </c>
      <c r="K852" s="40">
        <v>35.68</v>
      </c>
      <c r="L852" s="40">
        <v>36.130000000000003</v>
      </c>
      <c r="M852" s="40">
        <v>35.369999999999997</v>
      </c>
      <c r="N852" s="40">
        <v>36.1</v>
      </c>
      <c r="O852" s="40">
        <f>('Pivottable ẨN'!$P852-INTC!$O$4)/INTC!$O$8</f>
        <v>8.3126124913932925E-2</v>
      </c>
      <c r="P852" s="40">
        <v>41173300</v>
      </c>
      <c r="Q852" s="41">
        <v>45399.291666666664</v>
      </c>
      <c r="R852" s="40">
        <v>410.35890000000001</v>
      </c>
      <c r="S852" s="40">
        <v>411.84</v>
      </c>
      <c r="T852" s="40">
        <v>418.88</v>
      </c>
      <c r="U852" s="40">
        <v>410.33</v>
      </c>
      <c r="V852" s="40">
        <v>417.25</v>
      </c>
      <c r="W852" s="40">
        <v>15855500</v>
      </c>
      <c r="X852" s="40">
        <f>('Pivottable ẨN'!$W852-MSFT!$O$4)/MSFT!$O$8</f>
        <v>-1.0041809008761655</v>
      </c>
      <c r="Y852" s="41">
        <v>45399.291666666664</v>
      </c>
      <c r="Z852" s="40">
        <v>84.020899999999997</v>
      </c>
      <c r="AA852" s="40">
        <v>84.034999999999997</v>
      </c>
      <c r="AB852" s="40">
        <v>88.775000000000006</v>
      </c>
      <c r="AC852" s="40">
        <v>83.95</v>
      </c>
      <c r="AD852" s="40">
        <v>88.34</v>
      </c>
      <c r="AE852" s="40">
        <f>('Pivottable ẨN'!$AF852-NVDA!$O$4)/NVDA!$O$8</f>
        <v>0.24147578740086192</v>
      </c>
      <c r="AF852" s="40">
        <v>495400000</v>
      </c>
      <c r="AG852" s="41">
        <v>45399.291666666664</v>
      </c>
      <c r="AH852" s="40">
        <v>16.315999999999999</v>
      </c>
      <c r="AI852" s="40">
        <v>16.315999999999999</v>
      </c>
      <c r="AJ852" s="40">
        <v>16.456</v>
      </c>
      <c r="AK852" s="40">
        <v>16.271999999999998</v>
      </c>
      <c r="AL852" s="40">
        <v>16.456</v>
      </c>
      <c r="AM852" s="40">
        <f>('Pivottable ẨN'!$AN852-SONY!$O$4)/SONY!$O$8</f>
        <v>-0.61633289687036241</v>
      </c>
      <c r="AN852" s="40">
        <v>2900000</v>
      </c>
    </row>
    <row r="853" spans="1:40">
      <c r="A853" s="93">
        <v>45230.291666666664</v>
      </c>
      <c r="B853" s="42">
        <v>169.7139</v>
      </c>
      <c r="C853" s="42">
        <v>170.77</v>
      </c>
      <c r="D853" s="42">
        <v>170.9</v>
      </c>
      <c r="E853" s="42">
        <v>167.9</v>
      </c>
      <c r="F853" s="42">
        <v>169.35</v>
      </c>
      <c r="G853" s="42">
        <v>44846000</v>
      </c>
      <c r="H853" s="42">
        <f>('Pivottable ẨN'!$G853-AAPL!$O$4)/AAPL!$O$8</f>
        <v>-0.88968352560765174</v>
      </c>
      <c r="I853" s="43">
        <v>45230.291666666664</v>
      </c>
      <c r="J853" s="42">
        <v>35.8996</v>
      </c>
      <c r="K853" s="42">
        <v>36.5</v>
      </c>
      <c r="L853" s="42">
        <v>36.57</v>
      </c>
      <c r="M853" s="42">
        <v>35.619999999999997</v>
      </c>
      <c r="N853" s="42">
        <v>35.659999999999997</v>
      </c>
      <c r="O853" s="42">
        <f>('Pivottable ẨN'!$P853-INTC!$O$4)/INTC!$O$8</f>
        <v>8.3628584861228775E-2</v>
      </c>
      <c r="P853" s="42">
        <v>41185200</v>
      </c>
      <c r="Q853" s="43">
        <v>45230.291666666664</v>
      </c>
      <c r="R853" s="42">
        <v>335.59100000000001</v>
      </c>
      <c r="S853" s="42">
        <v>338.11</v>
      </c>
      <c r="T853" s="42">
        <v>339</v>
      </c>
      <c r="U853" s="42">
        <v>334.69</v>
      </c>
      <c r="V853" s="42">
        <v>338.85</v>
      </c>
      <c r="W853" s="42">
        <v>20265300</v>
      </c>
      <c r="X853" s="42">
        <f>('Pivottable ẨN'!$W853-MSFT!$O$4)/MSFT!$O$8</f>
        <v>-0.65734473397547311</v>
      </c>
      <c r="Y853" s="43">
        <v>45230.291666666664</v>
      </c>
      <c r="Z853" s="42">
        <v>40.767699999999998</v>
      </c>
      <c r="AA853" s="42">
        <v>40.78</v>
      </c>
      <c r="AB853" s="42">
        <v>40.878999999999998</v>
      </c>
      <c r="AC853" s="42">
        <v>39.229999999999997</v>
      </c>
      <c r="AD853" s="42">
        <v>40.450000000000003</v>
      </c>
      <c r="AE853" s="42">
        <f>('Pivottable ẨN'!$AF853-NVDA!$O$4)/NVDA!$O$8</f>
        <v>0.36255385882293079</v>
      </c>
      <c r="AF853" s="42">
        <v>517969000</v>
      </c>
      <c r="AG853" s="43">
        <v>45230.291666666664</v>
      </c>
      <c r="AH853" s="42">
        <v>16.555</v>
      </c>
      <c r="AI853" s="42">
        <v>16.61</v>
      </c>
      <c r="AJ853" s="42">
        <v>16.654</v>
      </c>
      <c r="AK853" s="42">
        <v>16.510000000000002</v>
      </c>
      <c r="AL853" s="42">
        <v>16.564</v>
      </c>
      <c r="AM853" s="42">
        <f>('Pivottable ẨN'!$AN853-SONY!$O$4)/SONY!$O$8</f>
        <v>-0.44723769580497336</v>
      </c>
      <c r="AN853" s="42">
        <v>3304000</v>
      </c>
    </row>
    <row r="854" spans="1:40">
      <c r="A854" s="92">
        <v>45042.291666666664</v>
      </c>
      <c r="B854" s="40">
        <v>162.30330000000001</v>
      </c>
      <c r="C854" s="40">
        <v>163.76</v>
      </c>
      <c r="D854" s="40">
        <v>165.28</v>
      </c>
      <c r="E854" s="40">
        <v>162.80000000000001</v>
      </c>
      <c r="F854" s="40">
        <v>163.06</v>
      </c>
      <c r="G854" s="40">
        <v>45498800</v>
      </c>
      <c r="H854" s="40">
        <f>('Pivottable ẨN'!$G854-AAPL!$O$4)/AAPL!$O$8</f>
        <v>-0.87738244793536713</v>
      </c>
      <c r="I854" s="41">
        <v>45042.291666666664</v>
      </c>
      <c r="J854" s="40">
        <v>28.3536</v>
      </c>
      <c r="K854" s="40">
        <v>29.05</v>
      </c>
      <c r="L854" s="40">
        <v>29.81</v>
      </c>
      <c r="M854" s="40">
        <v>28.84</v>
      </c>
      <c r="N854" s="40">
        <v>29.2</v>
      </c>
      <c r="O854" s="40">
        <f>('Pivottable ẨN'!$P854-INTC!$O$4)/INTC!$O$8</f>
        <v>8.5047295300652359E-2</v>
      </c>
      <c r="P854" s="40">
        <v>41218800</v>
      </c>
      <c r="Q854" s="41">
        <v>45042.291666666664</v>
      </c>
      <c r="R854" s="40">
        <v>291.91199999999998</v>
      </c>
      <c r="S854" s="40">
        <v>295.37</v>
      </c>
      <c r="T854" s="40">
        <v>299.57</v>
      </c>
      <c r="U854" s="40">
        <v>292.73</v>
      </c>
      <c r="V854" s="40">
        <v>296.7</v>
      </c>
      <c r="W854" s="40">
        <v>64599200</v>
      </c>
      <c r="X854" s="40">
        <f>('Pivottable ẨN'!$W854-MSFT!$O$4)/MSFT!$O$8</f>
        <v>2.8295707587358998</v>
      </c>
      <c r="Y854" s="41">
        <v>45042.291666666664</v>
      </c>
      <c r="Z854" s="40">
        <v>26.942799999999998</v>
      </c>
      <c r="AA854" s="40">
        <v>26.956</v>
      </c>
      <c r="AB854" s="40">
        <v>27.33</v>
      </c>
      <c r="AC854" s="40">
        <v>26.704999999999998</v>
      </c>
      <c r="AD854" s="40">
        <v>27.001999999999999</v>
      </c>
      <c r="AE854" s="40">
        <f>('Pivottable ẨN'!$AF854-NVDA!$O$4)/NVDA!$O$8</f>
        <v>-0.23632900125010711</v>
      </c>
      <c r="AF854" s="40">
        <v>406337000</v>
      </c>
      <c r="AG854" s="41">
        <v>45042.291666666664</v>
      </c>
      <c r="AH854" s="40">
        <v>18.3918</v>
      </c>
      <c r="AI854" s="40">
        <v>18.762</v>
      </c>
      <c r="AJ854" s="40">
        <v>19.007999999999999</v>
      </c>
      <c r="AK854" s="40">
        <v>18.506</v>
      </c>
      <c r="AL854" s="40">
        <v>18.506</v>
      </c>
      <c r="AM854" s="40">
        <f>('Pivottable ẨN'!$AN854-SONY!$O$4)/SONY!$O$8</f>
        <v>1.9060736111013381</v>
      </c>
      <c r="AN854" s="40">
        <v>8926500</v>
      </c>
    </row>
    <row r="855" spans="1:40">
      <c r="A855" s="93">
        <v>44764.291666666664</v>
      </c>
      <c r="B855" s="42">
        <v>152.02279999999999</v>
      </c>
      <c r="C855" s="42">
        <v>154.09</v>
      </c>
      <c r="D855" s="42">
        <v>156.28</v>
      </c>
      <c r="E855" s="42">
        <v>153.41</v>
      </c>
      <c r="F855" s="42">
        <v>155.38999999999999</v>
      </c>
      <c r="G855" s="42">
        <v>66675400</v>
      </c>
      <c r="H855" s="42">
        <f>('Pivottable ẨN'!$G855-AAPL!$O$4)/AAPL!$O$8</f>
        <v>-0.47833985995297806</v>
      </c>
      <c r="I855" s="43">
        <v>44764.291666666664</v>
      </c>
      <c r="J855" s="42">
        <v>36.923200000000001</v>
      </c>
      <c r="K855" s="42">
        <v>39.200000000000003</v>
      </c>
      <c r="L855" s="42">
        <v>40.51</v>
      </c>
      <c r="M855" s="42">
        <v>38.94</v>
      </c>
      <c r="N855" s="42">
        <v>40.369999999999997</v>
      </c>
      <c r="O855" s="42">
        <f>('Pivottable ẨN'!$P855-INTC!$O$4)/INTC!$O$8</f>
        <v>9.0587021778401611E-2</v>
      </c>
      <c r="P855" s="42">
        <v>41350000</v>
      </c>
      <c r="Q855" s="43">
        <v>44764.291666666664</v>
      </c>
      <c r="R855" s="42">
        <v>255.40549999999999</v>
      </c>
      <c r="S855" s="42">
        <v>260.36</v>
      </c>
      <c r="T855" s="42">
        <v>265.33</v>
      </c>
      <c r="U855" s="42">
        <v>259.07</v>
      </c>
      <c r="V855" s="42">
        <v>265.24</v>
      </c>
      <c r="W855" s="42">
        <v>21881300</v>
      </c>
      <c r="X855" s="42">
        <f>('Pivottable ẨN'!$W855-MSFT!$O$4)/MSFT!$O$8</f>
        <v>-0.53024435624597999</v>
      </c>
      <c r="Y855" s="43">
        <v>44764.291666666664</v>
      </c>
      <c r="Z855" s="42">
        <v>17.297999999999998</v>
      </c>
      <c r="AA855" s="42">
        <v>17.318999999999999</v>
      </c>
      <c r="AB855" s="42">
        <v>17.966999999999999</v>
      </c>
      <c r="AC855" s="42">
        <v>17.137</v>
      </c>
      <c r="AD855" s="42">
        <v>17.893000000000001</v>
      </c>
      <c r="AE855" s="42">
        <f>('Pivottable ẨN'!$AF855-NVDA!$O$4)/NVDA!$O$8</f>
        <v>0.46288626574107217</v>
      </c>
      <c r="AF855" s="42">
        <v>536671000</v>
      </c>
      <c r="AG855" s="43">
        <v>44764.291666666664</v>
      </c>
      <c r="AH855" s="42">
        <v>16.927900000000001</v>
      </c>
      <c r="AI855" s="42">
        <v>17.391999999999999</v>
      </c>
      <c r="AJ855" s="42">
        <v>17.649999999999999</v>
      </c>
      <c r="AK855" s="42">
        <v>17.324000000000002</v>
      </c>
      <c r="AL855" s="42">
        <v>17.588000000000001</v>
      </c>
      <c r="AM855" s="42">
        <f>('Pivottable ẨN'!$AN855-SONY!$O$4)/SONY!$O$8</f>
        <v>-0.94405948705402476</v>
      </c>
      <c r="AN855" s="42">
        <v>2117000</v>
      </c>
    </row>
    <row r="856" spans="1:40">
      <c r="A856" s="92">
        <v>45352.291666666664</v>
      </c>
      <c r="B856" s="40">
        <v>179.01230000000001</v>
      </c>
      <c r="C856" s="40">
        <v>179.66</v>
      </c>
      <c r="D856" s="40">
        <v>180.53</v>
      </c>
      <c r="E856" s="40">
        <v>177.38</v>
      </c>
      <c r="F856" s="40">
        <v>179.55</v>
      </c>
      <c r="G856" s="40">
        <v>73488000</v>
      </c>
      <c r="H856" s="40">
        <f>('Pivottable ẨN'!$G856-AAPL!$O$4)/AAPL!$O$8</f>
        <v>-0.34996620531111755</v>
      </c>
      <c r="I856" s="41">
        <v>45352.291666666664</v>
      </c>
      <c r="J856" s="40">
        <v>43.367600000000003</v>
      </c>
      <c r="K856" s="40">
        <v>43.82</v>
      </c>
      <c r="L856" s="40">
        <v>44.27</v>
      </c>
      <c r="M856" s="40">
        <v>43.13</v>
      </c>
      <c r="N856" s="40">
        <v>43.41</v>
      </c>
      <c r="O856" s="40">
        <f>('Pivottable ẨN'!$P856-INTC!$O$4)/INTC!$O$8</f>
        <v>9.256730510009703E-2</v>
      </c>
      <c r="P856" s="40">
        <v>41396900</v>
      </c>
      <c r="Q856" s="41">
        <v>45352.291666666664</v>
      </c>
      <c r="R856" s="40">
        <v>414.00569999999999</v>
      </c>
      <c r="S856" s="40">
        <v>415.5</v>
      </c>
      <c r="T856" s="40">
        <v>415.87</v>
      </c>
      <c r="U856" s="40">
        <v>410.88</v>
      </c>
      <c r="V856" s="40">
        <v>411.27</v>
      </c>
      <c r="W856" s="40">
        <v>17800300</v>
      </c>
      <c r="X856" s="40">
        <f>('Pivottable ẨN'!$W856-MSFT!$O$4)/MSFT!$O$8</f>
        <v>-0.85122000074725579</v>
      </c>
      <c r="Y856" s="41">
        <v>45352.291666666664</v>
      </c>
      <c r="Z856" s="40">
        <v>82.261300000000006</v>
      </c>
      <c r="AA856" s="40">
        <v>82.278999999999996</v>
      </c>
      <c r="AB856" s="40">
        <v>82.3</v>
      </c>
      <c r="AC856" s="40">
        <v>79.435000000000002</v>
      </c>
      <c r="AD856" s="40">
        <v>80</v>
      </c>
      <c r="AE856" s="40">
        <f>('Pivottable ẨN'!$AF856-NVDA!$O$4)/NVDA!$O$8</f>
        <v>0.15421738730870233</v>
      </c>
      <c r="AF856" s="40">
        <v>479135000</v>
      </c>
      <c r="AG856" s="41">
        <v>45352.291666666664</v>
      </c>
      <c r="AH856" s="40">
        <v>17.5457</v>
      </c>
      <c r="AI856" s="40">
        <v>17.603999999999999</v>
      </c>
      <c r="AJ856" s="40">
        <v>17.690000000000001</v>
      </c>
      <c r="AK856" s="40">
        <v>17.454000000000001</v>
      </c>
      <c r="AL856" s="40">
        <v>17.524000000000001</v>
      </c>
      <c r="AM856" s="40">
        <f>('Pivottable ẨN'!$AN856-SONY!$O$4)/SONY!$O$8</f>
        <v>0.6100258633315927</v>
      </c>
      <c r="AN856" s="40">
        <v>5830000</v>
      </c>
    </row>
    <row r="857" spans="1:40">
      <c r="A857" s="93">
        <v>43928.291666666664</v>
      </c>
      <c r="B857" s="42">
        <v>63.0274</v>
      </c>
      <c r="C857" s="42">
        <v>64.857500000000002</v>
      </c>
      <c r="D857" s="42">
        <v>67.924999999999997</v>
      </c>
      <c r="E857" s="42">
        <v>64.75</v>
      </c>
      <c r="F857" s="42">
        <v>67.7</v>
      </c>
      <c r="G857" s="42">
        <v>202887200</v>
      </c>
      <c r="H857" s="42">
        <f>('Pivottable ẨN'!$G857-AAPL!$O$4)/AAPL!$O$8</f>
        <v>2.0883757216672811</v>
      </c>
      <c r="I857" s="43">
        <v>43928.291666666664</v>
      </c>
      <c r="J857" s="42">
        <v>51.767899999999997</v>
      </c>
      <c r="K857" s="42">
        <v>58.4</v>
      </c>
      <c r="L857" s="42">
        <v>61.49</v>
      </c>
      <c r="M857" s="42">
        <v>58.21</v>
      </c>
      <c r="N857" s="42">
        <v>59.94</v>
      </c>
      <c r="O857" s="42">
        <f>('Pivottable ẨN'!$P857-INTC!$O$4)/INTC!$O$8</f>
        <v>9.3120433277372294E-2</v>
      </c>
      <c r="P857" s="42">
        <v>41410000</v>
      </c>
      <c r="Q857" s="43">
        <v>43928.291666666664</v>
      </c>
      <c r="R857" s="42">
        <v>157.11680000000001</v>
      </c>
      <c r="S857" s="42">
        <v>163.49</v>
      </c>
      <c r="T857" s="42">
        <v>170</v>
      </c>
      <c r="U857" s="42">
        <v>163.26</v>
      </c>
      <c r="V857" s="42">
        <v>169.59</v>
      </c>
      <c r="W857" s="42">
        <v>62769000</v>
      </c>
      <c r="X857" s="42">
        <f>('Pivottable ẨN'!$W857-MSFT!$O$4)/MSFT!$O$8</f>
        <v>2.6856232888593414</v>
      </c>
      <c r="Y857" s="43">
        <v>43928.291666666664</v>
      </c>
      <c r="Z857" s="42">
        <v>6.4530000000000003</v>
      </c>
      <c r="AA857" s="42">
        <v>6.4756999999999998</v>
      </c>
      <c r="AB857" s="42">
        <v>6.9562999999999997</v>
      </c>
      <c r="AC857" s="42">
        <v>6.4325000000000001</v>
      </c>
      <c r="AD857" s="42">
        <v>6.9325000000000001</v>
      </c>
      <c r="AE857" s="42">
        <f>('Pivottable ẨN'!$AF857-NVDA!$O$4)/NVDA!$O$8</f>
        <v>1.7925454851964466</v>
      </c>
      <c r="AF857" s="42">
        <v>784520000</v>
      </c>
      <c r="AG857" s="43">
        <v>43928.291666666664</v>
      </c>
      <c r="AH857" s="42">
        <v>11.5655</v>
      </c>
      <c r="AI857" s="42">
        <v>12.132</v>
      </c>
      <c r="AJ857" s="42">
        <v>12.58</v>
      </c>
      <c r="AK857" s="42">
        <v>12.092000000000001</v>
      </c>
      <c r="AL857" s="42">
        <v>12.55</v>
      </c>
      <c r="AM857" s="42">
        <f>('Pivottable ẨN'!$AN857-SONY!$O$4)/SONY!$O$8</f>
        <v>0.98902513205612175</v>
      </c>
      <c r="AN857" s="42">
        <v>6735500</v>
      </c>
    </row>
    <row r="858" spans="1:40">
      <c r="A858" s="92">
        <v>45429.291666666664</v>
      </c>
      <c r="B858" s="40">
        <v>189.44210000000001</v>
      </c>
      <c r="C858" s="40">
        <v>189.87</v>
      </c>
      <c r="D858" s="40">
        <v>190.81</v>
      </c>
      <c r="E858" s="40">
        <v>189.18</v>
      </c>
      <c r="F858" s="40">
        <v>189.51</v>
      </c>
      <c r="G858" s="40">
        <v>41282900</v>
      </c>
      <c r="H858" s="40">
        <f>('Pivottable ẨN'!$G858-AAPL!$O$4)/AAPL!$O$8</f>
        <v>-0.95682502354594456</v>
      </c>
      <c r="I858" s="41">
        <v>45429.291666666664</v>
      </c>
      <c r="J858" s="40">
        <v>31.6294</v>
      </c>
      <c r="K858" s="40">
        <v>31.83</v>
      </c>
      <c r="L858" s="40">
        <v>32.11</v>
      </c>
      <c r="M858" s="40">
        <v>31.59</v>
      </c>
      <c r="N858" s="40">
        <v>32.06</v>
      </c>
      <c r="O858" s="40">
        <f>('Pivottable ẨN'!$P858-INTC!$O$4)/INTC!$O$8</f>
        <v>9.4800929571689521E-2</v>
      </c>
      <c r="P858" s="40">
        <v>41449800</v>
      </c>
      <c r="Q858" s="41">
        <v>45429.291666666664</v>
      </c>
      <c r="R858" s="40">
        <v>419.45389999999998</v>
      </c>
      <c r="S858" s="40">
        <v>420.21</v>
      </c>
      <c r="T858" s="40">
        <v>422.92</v>
      </c>
      <c r="U858" s="40">
        <v>418.03</v>
      </c>
      <c r="V858" s="40">
        <v>422.54</v>
      </c>
      <c r="W858" s="40">
        <v>15352200</v>
      </c>
      <c r="X858" s="40">
        <f>('Pivottable ẨN'!$W858-MSFT!$O$4)/MSFT!$O$8</f>
        <v>-1.0437660618361</v>
      </c>
      <c r="Y858" s="41">
        <v>45429.291666666664</v>
      </c>
      <c r="Z858" s="40">
        <v>92.463499999999996</v>
      </c>
      <c r="AA858" s="40">
        <v>92.478999999999999</v>
      </c>
      <c r="AB858" s="40">
        <v>94.74</v>
      </c>
      <c r="AC858" s="40">
        <v>91.805999999999997</v>
      </c>
      <c r="AD858" s="40">
        <v>94.369</v>
      </c>
      <c r="AE858" s="40">
        <f>('Pivottable ẨN'!$AF858-NVDA!$O$4)/NVDA!$O$8</f>
        <v>-0.48657525582735134</v>
      </c>
      <c r="AF858" s="40">
        <v>359691000</v>
      </c>
      <c r="AG858" s="41">
        <v>45429.291666666664</v>
      </c>
      <c r="AH858" s="40">
        <v>16.75</v>
      </c>
      <c r="AI858" s="40">
        <v>16.75</v>
      </c>
      <c r="AJ858" s="40">
        <v>16.852</v>
      </c>
      <c r="AK858" s="40">
        <v>16.7</v>
      </c>
      <c r="AL858" s="40">
        <v>16.814</v>
      </c>
      <c r="AM858" s="40">
        <f>('Pivottable ẨN'!$AN858-SONY!$O$4)/SONY!$O$8</f>
        <v>-0.22184718646410212</v>
      </c>
      <c r="AN858" s="40">
        <v>3842500</v>
      </c>
    </row>
    <row r="859" spans="1:40">
      <c r="A859" s="93">
        <v>43916.291666666664</v>
      </c>
      <c r="B859" s="42">
        <v>62.786900000000003</v>
      </c>
      <c r="C859" s="42">
        <v>64.61</v>
      </c>
      <c r="D859" s="42">
        <v>64.67</v>
      </c>
      <c r="E859" s="42">
        <v>61.59</v>
      </c>
      <c r="F859" s="42">
        <v>61.63</v>
      </c>
      <c r="G859" s="42">
        <v>252087200</v>
      </c>
      <c r="H859" s="42">
        <f>('Pivottable ẨN'!$G859-AAPL!$O$4)/AAPL!$O$8</f>
        <v>3.0154790021152067</v>
      </c>
      <c r="I859" s="43">
        <v>43916.291666666664</v>
      </c>
      <c r="J859" s="42">
        <v>49.232700000000001</v>
      </c>
      <c r="K859" s="42">
        <v>55.54</v>
      </c>
      <c r="L859" s="42">
        <v>55.95</v>
      </c>
      <c r="M859" s="42">
        <v>51.66</v>
      </c>
      <c r="N859" s="42">
        <v>51.74</v>
      </c>
      <c r="O859" s="42">
        <f>('Pivottable ẨN'!$P859-INTC!$O$4)/INTC!$O$8</f>
        <v>9.5223164821517964E-2</v>
      </c>
      <c r="P859" s="42">
        <v>41459800</v>
      </c>
      <c r="Q859" s="43">
        <v>43916.291666666664</v>
      </c>
      <c r="R859" s="42">
        <v>150.02449999999999</v>
      </c>
      <c r="S859" s="42">
        <v>156.11000000000001</v>
      </c>
      <c r="T859" s="42">
        <v>156.66</v>
      </c>
      <c r="U859" s="42">
        <v>148.37</v>
      </c>
      <c r="V859" s="42">
        <v>148.4</v>
      </c>
      <c r="W859" s="42">
        <v>64568100</v>
      </c>
      <c r="X859" s="42">
        <f>('Pivottable ẨN'!$W859-MSFT!$O$4)/MSFT!$O$8</f>
        <v>2.8271247056743976</v>
      </c>
      <c r="Y859" s="43">
        <v>43916.291666666664</v>
      </c>
      <c r="Z859" s="42">
        <v>6.4084000000000003</v>
      </c>
      <c r="AA859" s="42">
        <v>6.431</v>
      </c>
      <c r="AB859" s="42">
        <v>6.5555000000000003</v>
      </c>
      <c r="AC859" s="42">
        <v>6.25</v>
      </c>
      <c r="AD859" s="42">
        <v>6.3484999999999996</v>
      </c>
      <c r="AE859" s="42">
        <f>('Pivottable ẨN'!$AF859-NVDA!$O$4)/NVDA!$O$8</f>
        <v>1.3182331784673957</v>
      </c>
      <c r="AF859" s="42">
        <v>696108000</v>
      </c>
      <c r="AG859" s="43">
        <v>43916.291666666664</v>
      </c>
      <c r="AH859" s="42">
        <v>11.4915</v>
      </c>
      <c r="AI859" s="42">
        <v>12.1</v>
      </c>
      <c r="AJ859" s="42">
        <v>12.102</v>
      </c>
      <c r="AK859" s="42">
        <v>11.6</v>
      </c>
      <c r="AL859" s="42">
        <v>11.731999999999999</v>
      </c>
      <c r="AM859" s="42">
        <f>('Pivottable ẨN'!$AN859-SONY!$O$4)/SONY!$O$8</f>
        <v>1.2365989227248781</v>
      </c>
      <c r="AN859" s="42">
        <v>7327000</v>
      </c>
    </row>
    <row r="860" spans="1:40">
      <c r="A860" s="92">
        <v>45471.291666666664</v>
      </c>
      <c r="B860" s="40">
        <v>210.14529999999999</v>
      </c>
      <c r="C860" s="40">
        <v>210.62</v>
      </c>
      <c r="D860" s="40">
        <v>216.07</v>
      </c>
      <c r="E860" s="40">
        <v>210.3</v>
      </c>
      <c r="F860" s="40">
        <v>215.77</v>
      </c>
      <c r="G860" s="40">
        <v>82542700</v>
      </c>
      <c r="H860" s="40">
        <f>('Pivottable ẨN'!$G860-AAPL!$O$4)/AAPL!$O$8</f>
        <v>-0.17934339893973889</v>
      </c>
      <c r="I860" s="41">
        <v>45471.291666666664</v>
      </c>
      <c r="J860" s="40">
        <v>30.774799999999999</v>
      </c>
      <c r="K860" s="40">
        <v>30.97</v>
      </c>
      <c r="L860" s="40">
        <v>31.31</v>
      </c>
      <c r="M860" s="40">
        <v>30.72</v>
      </c>
      <c r="N860" s="40">
        <v>30.75</v>
      </c>
      <c r="O860" s="40">
        <f>('Pivottable ẨN'!$P860-INTC!$O$4)/INTC!$O$8</f>
        <v>9.5556730668882442E-2</v>
      </c>
      <c r="P860" s="40">
        <v>41467700</v>
      </c>
      <c r="Q860" s="41">
        <v>45471.291666666664</v>
      </c>
      <c r="R860" s="40">
        <v>446.14589999999998</v>
      </c>
      <c r="S860" s="40">
        <v>446.95</v>
      </c>
      <c r="T860" s="40">
        <v>455.38</v>
      </c>
      <c r="U860" s="40">
        <v>446.41</v>
      </c>
      <c r="V860" s="40">
        <v>453.07</v>
      </c>
      <c r="W860" s="40">
        <v>28362300</v>
      </c>
      <c r="X860" s="40">
        <f>('Pivottable ẨN'!$W860-MSFT!$O$4)/MSFT!$O$8</f>
        <v>-2.0505774522684574E-2</v>
      </c>
      <c r="Y860" s="41">
        <v>45471.291666666664</v>
      </c>
      <c r="Z860" s="40">
        <v>123.5294</v>
      </c>
      <c r="AA860" s="40">
        <v>123.54</v>
      </c>
      <c r="AB860" s="40">
        <v>127.71</v>
      </c>
      <c r="AC860" s="40">
        <v>122.75</v>
      </c>
      <c r="AD860" s="40">
        <v>124.58</v>
      </c>
      <c r="AE860" s="40">
        <f>('Pivottable ẨN'!$AF860-NVDA!$O$4)/NVDA!$O$8</f>
        <v>-0.72356134517202308</v>
      </c>
      <c r="AF860" s="40">
        <v>315516700</v>
      </c>
      <c r="AG860" s="41">
        <v>45471.291666666664</v>
      </c>
      <c r="AH860" s="40">
        <v>16.989999999999998</v>
      </c>
      <c r="AI860" s="40">
        <v>16.989999999999998</v>
      </c>
      <c r="AJ860" s="40">
        <v>17.053999999999998</v>
      </c>
      <c r="AK860" s="40">
        <v>16.885999999999999</v>
      </c>
      <c r="AL860" s="40">
        <v>16.885999999999999</v>
      </c>
      <c r="AM860" s="40">
        <f>('Pivottable ẨN'!$AN860-SONY!$O$4)/SONY!$O$8</f>
        <v>-0.32836879208573949</v>
      </c>
      <c r="AN860" s="40">
        <v>3588000</v>
      </c>
    </row>
    <row r="861" spans="1:40">
      <c r="A861" s="93">
        <v>44126.291666666664</v>
      </c>
      <c r="B861" s="42">
        <v>112.9918</v>
      </c>
      <c r="C861" s="42">
        <v>115.75</v>
      </c>
      <c r="D861" s="42">
        <v>118.04</v>
      </c>
      <c r="E861" s="42">
        <v>114.59</v>
      </c>
      <c r="F861" s="42">
        <v>117.45</v>
      </c>
      <c r="G861" s="42">
        <v>101988000</v>
      </c>
      <c r="H861" s="42">
        <f>('Pivottable ẨN'!$G861-AAPL!$O$4)/AAPL!$O$8</f>
        <v>0.18707532909469296</v>
      </c>
      <c r="I861" s="43">
        <v>44126.291666666664</v>
      </c>
      <c r="J861" s="42">
        <v>48.375100000000003</v>
      </c>
      <c r="K861" s="42">
        <v>53.9</v>
      </c>
      <c r="L861" s="42">
        <v>54.22</v>
      </c>
      <c r="M861" s="42">
        <v>53.07</v>
      </c>
      <c r="N861" s="42">
        <v>53.12</v>
      </c>
      <c r="O861" s="42">
        <f>('Pivottable ẨN'!$P861-INTC!$O$4)/INTC!$O$8</f>
        <v>9.7879024542938897E-2</v>
      </c>
      <c r="P861" s="42">
        <v>41522700</v>
      </c>
      <c r="Q861" s="43">
        <v>44126.291666666664</v>
      </c>
      <c r="R861" s="42">
        <v>207.5889</v>
      </c>
      <c r="S861" s="42">
        <v>214.89</v>
      </c>
      <c r="T861" s="42">
        <v>216.06</v>
      </c>
      <c r="U861" s="42">
        <v>211.7</v>
      </c>
      <c r="V861" s="42">
        <v>213.93</v>
      </c>
      <c r="W861" s="42">
        <v>22351500</v>
      </c>
      <c r="X861" s="42">
        <f>('Pivottable ẨN'!$W861-MSFT!$O$4)/MSFT!$O$8</f>
        <v>-0.49326255079523262</v>
      </c>
      <c r="Y861" s="43">
        <v>44126.291666666664</v>
      </c>
      <c r="Z861" s="42">
        <v>13.324199999999999</v>
      </c>
      <c r="AA861" s="42">
        <v>13.361000000000001</v>
      </c>
      <c r="AB861" s="42">
        <v>13.611700000000001</v>
      </c>
      <c r="AC861" s="42">
        <v>13.2317</v>
      </c>
      <c r="AD861" s="42">
        <v>13.522500000000001</v>
      </c>
      <c r="AE861" s="42">
        <f>('Pivottable ẨN'!$AF861-NVDA!$O$4)/NVDA!$O$8</f>
        <v>-0.85787812264434848</v>
      </c>
      <c r="AF861" s="42">
        <v>290480000</v>
      </c>
      <c r="AG861" s="43">
        <v>44126.291666666664</v>
      </c>
      <c r="AH861" s="42">
        <v>14.2675</v>
      </c>
      <c r="AI861" s="42">
        <v>14.92</v>
      </c>
      <c r="AJ861" s="42">
        <v>14.994</v>
      </c>
      <c r="AK861" s="42">
        <v>14.842000000000001</v>
      </c>
      <c r="AL861" s="42">
        <v>14.976000000000001</v>
      </c>
      <c r="AM861" s="42">
        <f>('Pivottable ẨN'!$AN861-SONY!$O$4)/SONY!$O$8</f>
        <v>-0.44493565717660793</v>
      </c>
      <c r="AN861" s="42">
        <v>3309500</v>
      </c>
    </row>
    <row r="862" spans="1:40">
      <c r="A862" s="92">
        <v>44781.291666666664</v>
      </c>
      <c r="B862" s="40">
        <v>162.88409999999999</v>
      </c>
      <c r="C862" s="40">
        <v>164.87</v>
      </c>
      <c r="D862" s="40">
        <v>167.81</v>
      </c>
      <c r="E862" s="40">
        <v>164.2</v>
      </c>
      <c r="F862" s="40">
        <v>166.37</v>
      </c>
      <c r="G862" s="40">
        <v>60276900</v>
      </c>
      <c r="H862" s="40">
        <f>('Pivottable ẨN'!$G862-AAPL!$O$4)/AAPL!$O$8</f>
        <v>-0.59891039531773527</v>
      </c>
      <c r="I862" s="41">
        <v>44781.291666666664</v>
      </c>
      <c r="J862" s="40">
        <v>33.661499999999997</v>
      </c>
      <c r="K862" s="40">
        <v>35.380000000000003</v>
      </c>
      <c r="L862" s="40">
        <v>35.96</v>
      </c>
      <c r="M862" s="40">
        <v>35.200000000000003</v>
      </c>
      <c r="N862" s="40">
        <v>35.36</v>
      </c>
      <c r="O862" s="40">
        <f>('Pivottable ẨN'!$P862-INTC!$O$4)/INTC!$O$8</f>
        <v>9.8381484490234761E-2</v>
      </c>
      <c r="P862" s="40">
        <v>41534600</v>
      </c>
      <c r="Q862" s="41">
        <v>44781.291666666664</v>
      </c>
      <c r="R862" s="40">
        <v>274.98570000000001</v>
      </c>
      <c r="S862" s="40">
        <v>280.32</v>
      </c>
      <c r="T862" s="40">
        <v>285.92</v>
      </c>
      <c r="U862" s="40">
        <v>279.32</v>
      </c>
      <c r="V862" s="40">
        <v>284.05</v>
      </c>
      <c r="W862" s="40">
        <v>18739200</v>
      </c>
      <c r="X862" s="40">
        <f>('Pivottable ẨN'!$W862-MSFT!$O$4)/MSFT!$O$8</f>
        <v>-0.77737436668152482</v>
      </c>
      <c r="Y862" s="41">
        <v>44781.291666666664</v>
      </c>
      <c r="Z862" s="40">
        <v>17.7715</v>
      </c>
      <c r="AA862" s="40">
        <v>17.792999999999999</v>
      </c>
      <c r="AB862" s="40">
        <v>18.239000000000001</v>
      </c>
      <c r="AC862" s="40">
        <v>17.242000000000001</v>
      </c>
      <c r="AD862" s="40">
        <v>17.501999999999999</v>
      </c>
      <c r="AE862" s="40">
        <f>('Pivottable ẨN'!$AF862-NVDA!$O$4)/NVDA!$O$8</f>
        <v>2.8512288799573864</v>
      </c>
      <c r="AF862" s="40">
        <v>981859000</v>
      </c>
      <c r="AG862" s="41">
        <v>44781.291666666664</v>
      </c>
      <c r="AH862" s="40">
        <v>16.513300000000001</v>
      </c>
      <c r="AI862" s="40">
        <v>16.966000000000001</v>
      </c>
      <c r="AJ862" s="40">
        <v>17.404</v>
      </c>
      <c r="AK862" s="40">
        <v>16.911999999999999</v>
      </c>
      <c r="AL862" s="40">
        <v>17.398</v>
      </c>
      <c r="AM862" s="40">
        <f>('Pivottable ẨN'!$AN862-SONY!$O$4)/SONY!$O$8</f>
        <v>-0.21682455672948658</v>
      </c>
      <c r="AN862" s="40">
        <v>3854500</v>
      </c>
    </row>
    <row r="863" spans="1:40">
      <c r="A863" s="93">
        <v>45063.291666666664</v>
      </c>
      <c r="B863" s="42">
        <v>171.39060000000001</v>
      </c>
      <c r="C863" s="42">
        <v>172.69</v>
      </c>
      <c r="D863" s="42">
        <v>172.93</v>
      </c>
      <c r="E863" s="42">
        <v>170.42</v>
      </c>
      <c r="F863" s="42">
        <v>171.71</v>
      </c>
      <c r="G863" s="42">
        <v>57951600</v>
      </c>
      <c r="H863" s="42">
        <f>('Pivottable ẨN'!$G863-AAPL!$O$4)/AAPL!$O$8</f>
        <v>-0.6427273314564661</v>
      </c>
      <c r="I863" s="43">
        <v>45063.291666666664</v>
      </c>
      <c r="J863" s="42">
        <v>28.293299999999999</v>
      </c>
      <c r="K863" s="42">
        <v>28.87</v>
      </c>
      <c r="L863" s="42">
        <v>29.56</v>
      </c>
      <c r="M863" s="42">
        <v>28.68</v>
      </c>
      <c r="N863" s="42">
        <v>29.52</v>
      </c>
      <c r="O863" s="42">
        <f>('Pivottable ẨN'!$P863-INTC!$O$4)/INTC!$O$8</f>
        <v>0.10398454625545826</v>
      </c>
      <c r="P863" s="42">
        <v>41667300</v>
      </c>
      <c r="Q863" s="43">
        <v>45063.291666666664</v>
      </c>
      <c r="R863" s="42">
        <v>311.00220000000002</v>
      </c>
      <c r="S863" s="42">
        <v>314</v>
      </c>
      <c r="T863" s="42">
        <v>314.43</v>
      </c>
      <c r="U863" s="42">
        <v>310.74</v>
      </c>
      <c r="V863" s="42">
        <v>312.29000000000002</v>
      </c>
      <c r="W863" s="42">
        <v>24315000</v>
      </c>
      <c r="X863" s="42">
        <f>('Pivottable ẨN'!$W863-MSFT!$O$4)/MSFT!$O$8</f>
        <v>-0.33883087278046786</v>
      </c>
      <c r="Y863" s="43">
        <v>45063.291666666664</v>
      </c>
      <c r="Z863" s="42">
        <v>30.1633</v>
      </c>
      <c r="AA863" s="42">
        <v>30.178000000000001</v>
      </c>
      <c r="AB863" s="42">
        <v>30.199000000000002</v>
      </c>
      <c r="AC863" s="42">
        <v>29.43</v>
      </c>
      <c r="AD863" s="42">
        <v>29.584</v>
      </c>
      <c r="AE863" s="42">
        <f>('Pivottable ẨN'!$AF863-NVDA!$O$4)/NVDA!$O$8</f>
        <v>-9.5782086671908684E-2</v>
      </c>
      <c r="AF863" s="42">
        <v>432535000</v>
      </c>
      <c r="AG863" s="43">
        <v>45063.291666666664</v>
      </c>
      <c r="AH863" s="42">
        <v>18.687899999999999</v>
      </c>
      <c r="AI863" s="42">
        <v>19.064</v>
      </c>
      <c r="AJ863" s="42">
        <v>19.178000000000001</v>
      </c>
      <c r="AK863" s="42">
        <v>19.001999999999999</v>
      </c>
      <c r="AL863" s="42">
        <v>19.11</v>
      </c>
      <c r="AM863" s="42">
        <f>('Pivottable ẨN'!$AN863-SONY!$O$4)/SONY!$O$8</f>
        <v>9.9601116551290891E-2</v>
      </c>
      <c r="AN863" s="42">
        <v>4610500</v>
      </c>
    </row>
    <row r="864" spans="1:40">
      <c r="A864" s="92">
        <v>45113.291666666664</v>
      </c>
      <c r="B864" s="40">
        <v>190.36670000000001</v>
      </c>
      <c r="C864" s="40">
        <v>191.81</v>
      </c>
      <c r="D864" s="40">
        <v>192.02</v>
      </c>
      <c r="E864" s="40">
        <v>189.2</v>
      </c>
      <c r="F864" s="40">
        <v>189.84</v>
      </c>
      <c r="G864" s="40">
        <v>45094300</v>
      </c>
      <c r="H864" s="40">
        <f>('Pivottable ẨN'!$G864-AAPL!$O$4)/AAPL!$O$8</f>
        <v>-0.88500466901140751</v>
      </c>
      <c r="I864" s="41">
        <v>45113.291666666664</v>
      </c>
      <c r="J864" s="40">
        <v>31.331399999999999</v>
      </c>
      <c r="K864" s="40">
        <v>31.97</v>
      </c>
      <c r="L864" s="40">
        <v>32.04</v>
      </c>
      <c r="M864" s="40">
        <v>31.38</v>
      </c>
      <c r="N864" s="40">
        <v>31.9</v>
      </c>
      <c r="O864" s="40">
        <f>('Pivottable ẨN'!$P864-INTC!$O$4)/INTC!$O$8</f>
        <v>0.10509502496250708</v>
      </c>
      <c r="P864" s="40">
        <v>41693600</v>
      </c>
      <c r="Q864" s="41">
        <v>45113.291666666664</v>
      </c>
      <c r="R864" s="40">
        <v>338.01190000000003</v>
      </c>
      <c r="S864" s="40">
        <v>341.27</v>
      </c>
      <c r="T864" s="40">
        <v>342.99</v>
      </c>
      <c r="U864" s="40">
        <v>335.5</v>
      </c>
      <c r="V864" s="40">
        <v>337.3</v>
      </c>
      <c r="W864" s="40">
        <v>28161200</v>
      </c>
      <c r="X864" s="40">
        <f>('Pivottable ẨN'!$W864-MSFT!$O$4)/MSFT!$O$8</f>
        <v>-3.6322535637412966E-2</v>
      </c>
      <c r="Y864" s="41">
        <v>45113.291666666664</v>
      </c>
      <c r="Z864" s="40">
        <v>42.086799999999997</v>
      </c>
      <c r="AA864" s="40">
        <v>42.103000000000002</v>
      </c>
      <c r="AB864" s="40">
        <v>42.179000000000002</v>
      </c>
      <c r="AC864" s="40">
        <v>41.345999999999997</v>
      </c>
      <c r="AD864" s="40">
        <v>41.844000000000001</v>
      </c>
      <c r="AE864" s="40">
        <f>('Pivottable ẨN'!$AF864-NVDA!$O$4)/NVDA!$O$8</f>
        <v>-0.78758857096851231</v>
      </c>
      <c r="AF864" s="40">
        <v>303582000</v>
      </c>
      <c r="AG864" s="41">
        <v>45113.291666666664</v>
      </c>
      <c r="AH864" s="40">
        <v>17.7409</v>
      </c>
      <c r="AI864" s="40">
        <v>18.097999999999999</v>
      </c>
      <c r="AJ864" s="40">
        <v>18.167999999999999</v>
      </c>
      <c r="AK864" s="40">
        <v>17.968</v>
      </c>
      <c r="AL864" s="40">
        <v>18.132000000000001</v>
      </c>
      <c r="AM864" s="40">
        <f>('Pivottable ẨN'!$AN864-SONY!$O$4)/SONY!$O$8</f>
        <v>-0.24026349549102566</v>
      </c>
      <c r="AN864" s="40">
        <v>3798500</v>
      </c>
    </row>
    <row r="865" spans="1:40">
      <c r="A865" s="93">
        <v>45231.291666666664</v>
      </c>
      <c r="B865" s="42">
        <v>172.89410000000001</v>
      </c>
      <c r="C865" s="42">
        <v>173.97</v>
      </c>
      <c r="D865" s="42">
        <v>174.23</v>
      </c>
      <c r="E865" s="42">
        <v>170.12</v>
      </c>
      <c r="F865" s="42">
        <v>171</v>
      </c>
      <c r="G865" s="42">
        <v>56934900</v>
      </c>
      <c r="H865" s="42">
        <f>('Pivottable ẨN'!$G865-AAPL!$O$4)/AAPL!$O$8</f>
        <v>-0.66188558156279553</v>
      </c>
      <c r="I865" s="43">
        <v>45231.291666666664</v>
      </c>
      <c r="J865" s="42">
        <v>36.676600000000001</v>
      </c>
      <c r="K865" s="42">
        <v>37.29</v>
      </c>
      <c r="L865" s="42">
        <v>37.32</v>
      </c>
      <c r="M865" s="42">
        <v>36.28</v>
      </c>
      <c r="N865" s="42">
        <v>36.5</v>
      </c>
      <c r="O865" s="42">
        <f>('Pivottable ẨN'!$P865-INTC!$O$4)/INTC!$O$8</f>
        <v>0.10581704723971373</v>
      </c>
      <c r="P865" s="42">
        <v>41710700</v>
      </c>
      <c r="Q865" s="43">
        <v>45231.291666666664</v>
      </c>
      <c r="R865" s="42">
        <v>343.49169999999998</v>
      </c>
      <c r="S865" s="42">
        <v>346.07</v>
      </c>
      <c r="T865" s="42">
        <v>347.42</v>
      </c>
      <c r="U865" s="42">
        <v>339.65</v>
      </c>
      <c r="V865" s="42">
        <v>339.79</v>
      </c>
      <c r="W865" s="42">
        <v>28158800</v>
      </c>
      <c r="X865" s="42">
        <f>('Pivottable ẨN'!$W865-MSFT!$O$4)/MSFT!$O$8</f>
        <v>-3.6511298574634983E-2</v>
      </c>
      <c r="Y865" s="43">
        <v>45231.291666666664</v>
      </c>
      <c r="Z865" s="42">
        <v>42.312199999999997</v>
      </c>
      <c r="AA865" s="42">
        <v>42.325000000000003</v>
      </c>
      <c r="AB865" s="42">
        <v>42.381</v>
      </c>
      <c r="AC865" s="42">
        <v>40.869</v>
      </c>
      <c r="AD865" s="42">
        <v>40.884</v>
      </c>
      <c r="AE865" s="42">
        <f>('Pivottable ẨN'!$AF865-NVDA!$O$4)/NVDA!$O$8</f>
        <v>-6.8646950633412321E-2</v>
      </c>
      <c r="AF865" s="42">
        <v>437593000</v>
      </c>
      <c r="AG865" s="43">
        <v>45231.291666666664</v>
      </c>
      <c r="AH865" s="42">
        <v>16.9497</v>
      </c>
      <c r="AI865" s="42">
        <v>17.006</v>
      </c>
      <c r="AJ865" s="42">
        <v>17.042000000000002</v>
      </c>
      <c r="AK865" s="42">
        <v>16.803999999999998</v>
      </c>
      <c r="AL865" s="42">
        <v>16.867999999999999</v>
      </c>
      <c r="AM865" s="42">
        <f>('Pivottable ẨN'!$AN865-SONY!$O$4)/SONY!$O$8</f>
        <v>-0.12097603929390717</v>
      </c>
      <c r="AN865" s="42">
        <v>4083500</v>
      </c>
    </row>
    <row r="866" spans="1:40">
      <c r="A866" s="92">
        <v>44833.291666666664</v>
      </c>
      <c r="B866" s="40">
        <v>140.7638</v>
      </c>
      <c r="C866" s="40">
        <v>142.47999999999999</v>
      </c>
      <c r="D866" s="40">
        <v>146.72</v>
      </c>
      <c r="E866" s="40">
        <v>140.68</v>
      </c>
      <c r="F866" s="40">
        <v>146.1</v>
      </c>
      <c r="G866" s="40">
        <v>128138200</v>
      </c>
      <c r="H866" s="40">
        <f>('Pivottable ẨN'!$G866-AAPL!$O$4)/AAPL!$O$8</f>
        <v>0.67983826007780968</v>
      </c>
      <c r="I866" s="41">
        <v>44833.291666666664</v>
      </c>
      <c r="J866" s="40">
        <v>25.098700000000001</v>
      </c>
      <c r="K866" s="40">
        <v>26.38</v>
      </c>
      <c r="L866" s="40">
        <v>26.78</v>
      </c>
      <c r="M866" s="40">
        <v>26.19</v>
      </c>
      <c r="N866" s="40">
        <v>26.78</v>
      </c>
      <c r="O866" s="40">
        <f>('Pivottable ẨN'!$P866-INTC!$O$4)/INTC!$O$8</f>
        <v>0.11090920435264481</v>
      </c>
      <c r="P866" s="40">
        <v>41831300</v>
      </c>
      <c r="Q866" s="41">
        <v>44833.291666666664</v>
      </c>
      <c r="R866" s="40">
        <v>233.47499999999999</v>
      </c>
      <c r="S866" s="40">
        <v>237.5</v>
      </c>
      <c r="T866" s="40">
        <v>239.95</v>
      </c>
      <c r="U866" s="40">
        <v>234.41</v>
      </c>
      <c r="V866" s="40">
        <v>238.89</v>
      </c>
      <c r="W866" s="40">
        <v>27484200</v>
      </c>
      <c r="X866" s="40">
        <f>('Pivottable ẨN'!$W866-MSFT!$O$4)/MSFT!$O$8</f>
        <v>-8.9569414178790982E-2</v>
      </c>
      <c r="Y866" s="41">
        <v>44833.291666666664</v>
      </c>
      <c r="Z866" s="40">
        <v>12.2088</v>
      </c>
      <c r="AA866" s="40">
        <v>12.22</v>
      </c>
      <c r="AB866" s="40">
        <v>12.5</v>
      </c>
      <c r="AC866" s="40">
        <v>11.946</v>
      </c>
      <c r="AD866" s="40">
        <v>12.448</v>
      </c>
      <c r="AE866" s="40">
        <f>('Pivottable ẨN'!$AF866-NVDA!$O$4)/NVDA!$O$8</f>
        <v>0.4419206446184063</v>
      </c>
      <c r="AF866" s="40">
        <v>532763000</v>
      </c>
      <c r="AG866" s="41">
        <v>44833.291666666664</v>
      </c>
      <c r="AH866" s="40">
        <v>12.7157</v>
      </c>
      <c r="AI866" s="40">
        <v>13.013999999999999</v>
      </c>
      <c r="AJ866" s="40">
        <v>13.21</v>
      </c>
      <c r="AK866" s="40">
        <v>12.9</v>
      </c>
      <c r="AL866" s="40">
        <v>13.19</v>
      </c>
      <c r="AM866" s="40">
        <f>('Pivottable ẨN'!$AN866-SONY!$O$4)/SONY!$O$8</f>
        <v>-3.726554371698191E-2</v>
      </c>
      <c r="AN866" s="40">
        <v>4283500</v>
      </c>
    </row>
    <row r="867" spans="1:40">
      <c r="A867" s="93">
        <v>45393.291666666664</v>
      </c>
      <c r="B867" s="42">
        <v>174.40889999999999</v>
      </c>
      <c r="C867" s="42">
        <v>175.04</v>
      </c>
      <c r="D867" s="42">
        <v>175.46</v>
      </c>
      <c r="E867" s="42">
        <v>168.16</v>
      </c>
      <c r="F867" s="42">
        <v>168.34</v>
      </c>
      <c r="G867" s="42">
        <v>91070300</v>
      </c>
      <c r="H867" s="42">
        <f>('Pivottable ẨN'!$G867-AAPL!$O$4)/AAPL!$O$8</f>
        <v>-1.865303442047608E-2</v>
      </c>
      <c r="I867" s="43">
        <v>45393.291666666664</v>
      </c>
      <c r="J867" s="42">
        <v>37.241500000000002</v>
      </c>
      <c r="K867" s="42">
        <v>37.630000000000003</v>
      </c>
      <c r="L867" s="42">
        <v>37.67</v>
      </c>
      <c r="M867" s="42">
        <v>37.08</v>
      </c>
      <c r="N867" s="42">
        <v>37.43</v>
      </c>
      <c r="O867" s="42">
        <f>('Pivottable ẨN'!$P867-INTC!$O$4)/INTC!$O$8</f>
        <v>0.11419419459631014</v>
      </c>
      <c r="P867" s="42">
        <v>41909100</v>
      </c>
      <c r="Q867" s="43">
        <v>45393.291666666664</v>
      </c>
      <c r="R867" s="42">
        <v>426.39100000000002</v>
      </c>
      <c r="S867" s="42">
        <v>427.93</v>
      </c>
      <c r="T867" s="42">
        <v>429.37</v>
      </c>
      <c r="U867" s="42">
        <v>422.36</v>
      </c>
      <c r="V867" s="42">
        <v>425.82</v>
      </c>
      <c r="W867" s="42">
        <v>17966400</v>
      </c>
      <c r="X867" s="42">
        <f>('Pivottable ẨN'!$W867-MSFT!$O$4)/MSFT!$O$8</f>
        <v>-0.8381560324670152</v>
      </c>
      <c r="Y867" s="43">
        <v>45393.291666666664</v>
      </c>
      <c r="Z867" s="42">
        <v>90.600800000000007</v>
      </c>
      <c r="AA867" s="42">
        <v>90.616</v>
      </c>
      <c r="AB867" s="42">
        <v>90.739000000000004</v>
      </c>
      <c r="AC867" s="42">
        <v>86.926000000000002</v>
      </c>
      <c r="AD867" s="42">
        <v>87.42</v>
      </c>
      <c r="AE867" s="42">
        <f>('Pivottable ẨN'!$AF867-NVDA!$O$4)/NVDA!$O$8</f>
        <v>-0.10059967310183549</v>
      </c>
      <c r="AF867" s="42">
        <v>431637000</v>
      </c>
      <c r="AG867" s="43">
        <v>45393.291666666664</v>
      </c>
      <c r="AH867" s="42">
        <v>16.812000000000001</v>
      </c>
      <c r="AI867" s="42">
        <v>16.812000000000001</v>
      </c>
      <c r="AJ867" s="42">
        <v>16.861999999999998</v>
      </c>
      <c r="AK867" s="42">
        <v>16.684000000000001</v>
      </c>
      <c r="AL867" s="42">
        <v>16.850000000000001</v>
      </c>
      <c r="AM867" s="42">
        <f>('Pivottable ẨN'!$AN867-SONY!$O$4)/SONY!$O$8</f>
        <v>-1.0290256400646038</v>
      </c>
      <c r="AN867" s="42">
        <v>1914000</v>
      </c>
    </row>
    <row r="868" spans="1:40">
      <c r="A868" s="92">
        <v>45593.291666666664</v>
      </c>
      <c r="B868" s="40">
        <v>233.14349999999999</v>
      </c>
      <c r="C868" s="40">
        <v>233.4</v>
      </c>
      <c r="D868" s="40">
        <v>234.73</v>
      </c>
      <c r="E868" s="40">
        <v>232.55</v>
      </c>
      <c r="F868" s="40">
        <v>233.32</v>
      </c>
      <c r="G868" s="40">
        <v>36087100</v>
      </c>
      <c r="H868" s="40">
        <f>('Pivottable ẨN'!$G868-AAPL!$O$4)/AAPL!$O$8</f>
        <v>-1.0547324061587764</v>
      </c>
      <c r="I868" s="41">
        <v>45593.291666666664</v>
      </c>
      <c r="J868" s="40">
        <v>22.92</v>
      </c>
      <c r="K868" s="40">
        <v>22.92</v>
      </c>
      <c r="L868" s="40">
        <v>23.27</v>
      </c>
      <c r="M868" s="40">
        <v>22.56</v>
      </c>
      <c r="N868" s="40">
        <v>22.67</v>
      </c>
      <c r="O868" s="40">
        <f>('Pivottable ẨN'!$P868-INTC!$O$4)/INTC!$O$8</f>
        <v>0.11444331339370892</v>
      </c>
      <c r="P868" s="40">
        <v>41915000</v>
      </c>
      <c r="Q868" s="41">
        <v>45593.291666666664</v>
      </c>
      <c r="R868" s="40">
        <v>426.59</v>
      </c>
      <c r="S868" s="40">
        <v>426.59</v>
      </c>
      <c r="T868" s="40">
        <v>431.94</v>
      </c>
      <c r="U868" s="40">
        <v>426.3</v>
      </c>
      <c r="V868" s="40">
        <v>431.66</v>
      </c>
      <c r="W868" s="40">
        <v>14882400</v>
      </c>
      <c r="X868" s="40">
        <f>('Pivottable ẨN'!$W868-MSFT!$O$4)/MSFT!$O$8</f>
        <v>-1.0807164067973103</v>
      </c>
      <c r="Y868" s="41">
        <v>45593.291666666664</v>
      </c>
      <c r="Z868" s="40">
        <v>140.52000000000001</v>
      </c>
      <c r="AA868" s="40">
        <v>140.52000000000001</v>
      </c>
      <c r="AB868" s="40">
        <v>143.13999999999999</v>
      </c>
      <c r="AC868" s="40">
        <v>140.05000000000001</v>
      </c>
      <c r="AD868" s="40">
        <v>143</v>
      </c>
      <c r="AE868" s="40">
        <f>('Pivottable ẨN'!$AF868-NVDA!$O$4)/NVDA!$O$8</f>
        <v>-1.4849867816970901</v>
      </c>
      <c r="AF868" s="40">
        <v>173586700</v>
      </c>
      <c r="AG868" s="41">
        <v>45593.291666666664</v>
      </c>
      <c r="AH868" s="40">
        <v>17.75</v>
      </c>
      <c r="AI868" s="40">
        <v>17.75</v>
      </c>
      <c r="AJ868" s="40">
        <v>17.79</v>
      </c>
      <c r="AK868" s="40">
        <v>17.68</v>
      </c>
      <c r="AL868" s="40">
        <v>17.71</v>
      </c>
      <c r="AM868" s="40">
        <f>('Pivottable ẨN'!$AN868-SONY!$O$4)/SONY!$O$8</f>
        <v>-0.75290657040411602</v>
      </c>
      <c r="AN868" s="40">
        <v>2573700</v>
      </c>
    </row>
    <row r="869" spans="1:40">
      <c r="A869" s="93">
        <v>44620.291666666664</v>
      </c>
      <c r="B869" s="42">
        <v>162.66579999999999</v>
      </c>
      <c r="C869" s="42">
        <v>165.12</v>
      </c>
      <c r="D869" s="42">
        <v>165.42</v>
      </c>
      <c r="E869" s="42">
        <v>162.43</v>
      </c>
      <c r="F869" s="42">
        <v>163.06</v>
      </c>
      <c r="G869" s="42">
        <v>95056600</v>
      </c>
      <c r="H869" s="42">
        <f>('Pivottable ẨN'!$G869-AAPL!$O$4)/AAPL!$O$8</f>
        <v>5.6463059214677688E-2</v>
      </c>
      <c r="I869" s="43">
        <v>44620.291666666664</v>
      </c>
      <c r="J869" s="42">
        <v>44.577199999999998</v>
      </c>
      <c r="K869" s="42">
        <v>47.7</v>
      </c>
      <c r="L869" s="42">
        <v>47.82</v>
      </c>
      <c r="M869" s="42">
        <v>46.85</v>
      </c>
      <c r="N869" s="42">
        <v>47</v>
      </c>
      <c r="O869" s="42">
        <f>('Pivottable ẨN'!$P869-INTC!$O$4)/INTC!$O$8</f>
        <v>0.11575646502067539</v>
      </c>
      <c r="P869" s="42">
        <v>41946100</v>
      </c>
      <c r="Q869" s="43">
        <v>44620.291666666664</v>
      </c>
      <c r="R869" s="42">
        <v>292.42309999999998</v>
      </c>
      <c r="S869" s="42">
        <v>298.79000000000002</v>
      </c>
      <c r="T869" s="42">
        <v>299.14</v>
      </c>
      <c r="U869" s="42">
        <v>293</v>
      </c>
      <c r="V869" s="42">
        <v>294.31</v>
      </c>
      <c r="W869" s="42">
        <v>34627500</v>
      </c>
      <c r="X869" s="42">
        <f>('Pivottable ẨN'!$W869-MSFT!$O$4)/MSFT!$O$8</f>
        <v>0.47225987309539758</v>
      </c>
      <c r="Y869" s="43">
        <v>44620.291666666664</v>
      </c>
      <c r="Z869" s="42">
        <v>24.3462</v>
      </c>
      <c r="AA869" s="42">
        <v>24.385000000000002</v>
      </c>
      <c r="AB869" s="42">
        <v>24.664999999999999</v>
      </c>
      <c r="AC869" s="42">
        <v>23.707000000000001</v>
      </c>
      <c r="AD869" s="42">
        <v>23.992000000000001</v>
      </c>
      <c r="AE869" s="42">
        <f>('Pivottable ẨN'!$AF869-NVDA!$O$4)/NVDA!$O$8</f>
        <v>0.14447491853726907</v>
      </c>
      <c r="AF869" s="42">
        <v>477319000</v>
      </c>
      <c r="AG869" s="43">
        <v>44620.291666666664</v>
      </c>
      <c r="AH869" s="42">
        <v>19.705100000000002</v>
      </c>
      <c r="AI869" s="42">
        <v>20.506</v>
      </c>
      <c r="AJ869" s="42">
        <v>20.62</v>
      </c>
      <c r="AK869" s="42">
        <v>20.274000000000001</v>
      </c>
      <c r="AL869" s="42">
        <v>20.504000000000001</v>
      </c>
      <c r="AM869" s="42">
        <f>('Pivottable ẨN'!$AN869-SONY!$O$4)/SONY!$O$8</f>
        <v>-0.34573871991795152</v>
      </c>
      <c r="AN869" s="42">
        <v>3546500</v>
      </c>
    </row>
    <row r="870" spans="1:40">
      <c r="A870" s="92">
        <v>45299.291666666664</v>
      </c>
      <c r="B870" s="40">
        <v>184.65539999999999</v>
      </c>
      <c r="C870" s="40">
        <v>185.56</v>
      </c>
      <c r="D870" s="40">
        <v>185.6</v>
      </c>
      <c r="E870" s="40">
        <v>181.5</v>
      </c>
      <c r="F870" s="40">
        <v>182.09</v>
      </c>
      <c r="G870" s="40">
        <v>59144500</v>
      </c>
      <c r="H870" s="40">
        <f>('Pivottable ẨN'!$G870-AAPL!$O$4)/AAPL!$O$8</f>
        <v>-0.6202488456181261</v>
      </c>
      <c r="I870" s="41">
        <v>45299.291666666664</v>
      </c>
      <c r="J870" s="40">
        <v>47.809699999999999</v>
      </c>
      <c r="K870" s="40">
        <v>48.45</v>
      </c>
      <c r="L870" s="40">
        <v>48.76</v>
      </c>
      <c r="M870" s="40">
        <v>46.97</v>
      </c>
      <c r="N870" s="40">
        <v>47.07</v>
      </c>
      <c r="O870" s="40">
        <f>('Pivottable ẨN'!$P870-INTC!$O$4)/INTC!$O$8</f>
        <v>0.12373671124243307</v>
      </c>
      <c r="P870" s="40">
        <v>42135100</v>
      </c>
      <c r="Q870" s="41">
        <v>45299.291666666664</v>
      </c>
      <c r="R870" s="40">
        <v>372.65339999999998</v>
      </c>
      <c r="S870" s="40">
        <v>374.69</v>
      </c>
      <c r="T870" s="40">
        <v>375.2</v>
      </c>
      <c r="U870" s="40">
        <v>369.01</v>
      </c>
      <c r="V870" s="40">
        <v>369.3</v>
      </c>
      <c r="W870" s="40">
        <v>23134000</v>
      </c>
      <c r="X870" s="40">
        <f>('Pivottable ẨN'!$W870-MSFT!$O$4)/MSFT!$O$8</f>
        <v>-0.43171796813846997</v>
      </c>
      <c r="Y870" s="41">
        <v>45299.291666666664</v>
      </c>
      <c r="Z870" s="40">
        <v>52.241799999999998</v>
      </c>
      <c r="AA870" s="40">
        <v>52.253</v>
      </c>
      <c r="AB870" s="40">
        <v>52.274999999999999</v>
      </c>
      <c r="AC870" s="40">
        <v>49.478999999999999</v>
      </c>
      <c r="AD870" s="40">
        <v>49.512</v>
      </c>
      <c r="AE870" s="40">
        <f>('Pivottable ẨN'!$AF870-NVDA!$O$4)/NVDA!$O$8</f>
        <v>1.0306908650250612</v>
      </c>
      <c r="AF870" s="40">
        <v>642510000</v>
      </c>
      <c r="AG870" s="41">
        <v>45299.291666666664</v>
      </c>
      <c r="AH870" s="40">
        <v>18.418800000000001</v>
      </c>
      <c r="AI870" s="40">
        <v>18.48</v>
      </c>
      <c r="AJ870" s="40">
        <v>18.5</v>
      </c>
      <c r="AK870" s="40">
        <v>18.242000000000001</v>
      </c>
      <c r="AL870" s="40">
        <v>18.242000000000001</v>
      </c>
      <c r="AM870" s="40">
        <f>('Pivottable ẨN'!$AN870-SONY!$O$4)/SONY!$O$8</f>
        <v>-0.9608015861694098</v>
      </c>
      <c r="AN870" s="40">
        <v>2077000</v>
      </c>
    </row>
    <row r="871" spans="1:40">
      <c r="A871" s="93">
        <v>44595.291666666664</v>
      </c>
      <c r="B871" s="42">
        <v>170.11340000000001</v>
      </c>
      <c r="C871" s="42">
        <v>172.9</v>
      </c>
      <c r="D871" s="42">
        <v>176.24</v>
      </c>
      <c r="E871" s="42">
        <v>172.12</v>
      </c>
      <c r="F871" s="42">
        <v>174.48</v>
      </c>
      <c r="G871" s="42">
        <v>89418100</v>
      </c>
      <c r="H871" s="42">
        <f>('Pivottable ẨN'!$G871-AAPL!$O$4)/AAPL!$O$8</f>
        <v>-4.9786368565924506E-2</v>
      </c>
      <c r="I871" s="43">
        <v>44595.291666666664</v>
      </c>
      <c r="J871" s="42">
        <v>44.778100000000002</v>
      </c>
      <c r="K871" s="42">
        <v>48.28</v>
      </c>
      <c r="L871" s="42">
        <v>49.69</v>
      </c>
      <c r="M871" s="42">
        <v>48.25</v>
      </c>
      <c r="N871" s="42">
        <v>49.25</v>
      </c>
      <c r="O871" s="42">
        <f>('Pivottable ẨN'!$P871-INTC!$O$4)/INTC!$O$8</f>
        <v>0.12418850295974951</v>
      </c>
      <c r="P871" s="42">
        <v>42145800</v>
      </c>
      <c r="Q871" s="43">
        <v>44595.291666666664</v>
      </c>
      <c r="R871" s="42">
        <v>294.22239999999999</v>
      </c>
      <c r="S871" s="42">
        <v>301.25</v>
      </c>
      <c r="T871" s="42">
        <v>311.23</v>
      </c>
      <c r="U871" s="42">
        <v>299.95999999999998</v>
      </c>
      <c r="V871" s="42">
        <v>309.49</v>
      </c>
      <c r="W871" s="42">
        <v>43730000</v>
      </c>
      <c r="X871" s="42">
        <f>('Pivottable ẨN'!$W871-MSFT!$O$4)/MSFT!$O$8</f>
        <v>1.1881826381218281</v>
      </c>
      <c r="Y871" s="43">
        <v>44595.291666666664</v>
      </c>
      <c r="Z871" s="42">
        <v>23.9099</v>
      </c>
      <c r="AA871" s="42">
        <v>23.948</v>
      </c>
      <c r="AB871" s="42">
        <v>25.077000000000002</v>
      </c>
      <c r="AC871" s="42">
        <v>23.78</v>
      </c>
      <c r="AD871" s="42">
        <v>24.457999999999998</v>
      </c>
      <c r="AE871" s="42">
        <f>('Pivottable ẨN'!$AF871-NVDA!$O$4)/NVDA!$O$8</f>
        <v>-0.21572282143123314</v>
      </c>
      <c r="AF871" s="42">
        <v>410178000</v>
      </c>
      <c r="AG871" s="43">
        <v>44595.291666666664</v>
      </c>
      <c r="AH871" s="42">
        <v>20.7622</v>
      </c>
      <c r="AI871" s="42">
        <v>21.606000000000002</v>
      </c>
      <c r="AJ871" s="42">
        <v>22.047999999999998</v>
      </c>
      <c r="AK871" s="42">
        <v>21.576000000000001</v>
      </c>
      <c r="AL871" s="42">
        <v>21.911999999999999</v>
      </c>
      <c r="AM871" s="42">
        <f>('Pivottable ẨN'!$AN871-SONY!$O$4)/SONY!$O$8</f>
        <v>0.30448255447581546</v>
      </c>
      <c r="AN871" s="42">
        <v>5100000</v>
      </c>
    </row>
    <row r="872" spans="1:40">
      <c r="A872" s="92">
        <v>43888.291666666664</v>
      </c>
      <c r="B872" s="40">
        <v>66.450599999999994</v>
      </c>
      <c r="C872" s="40">
        <v>68.38</v>
      </c>
      <c r="D872" s="40">
        <v>71.5</v>
      </c>
      <c r="E872" s="40">
        <v>68.239999999999995</v>
      </c>
      <c r="F872" s="40">
        <v>70.275000000000006</v>
      </c>
      <c r="G872" s="40">
        <v>320605600</v>
      </c>
      <c r="H872" s="40">
        <f>('Pivottable ẨN'!$G872-AAPL!$O$4)/AAPL!$O$8</f>
        <v>4.3066097625022621</v>
      </c>
      <c r="I872" s="41">
        <v>43888.291666666664</v>
      </c>
      <c r="J872" s="40">
        <v>49.489699999999999</v>
      </c>
      <c r="K872" s="40">
        <v>55.83</v>
      </c>
      <c r="L872" s="40">
        <v>58.51</v>
      </c>
      <c r="M872" s="40">
        <v>55.8</v>
      </c>
      <c r="N872" s="40">
        <v>57.93</v>
      </c>
      <c r="O872" s="40">
        <f>('Pivottable ẨN'!$P872-INTC!$O$4)/INTC!$O$8</f>
        <v>0.12761283083585823</v>
      </c>
      <c r="P872" s="40">
        <v>42226900</v>
      </c>
      <c r="Q872" s="41">
        <v>43888.291666666664</v>
      </c>
      <c r="R872" s="40">
        <v>152.0138</v>
      </c>
      <c r="S872" s="40">
        <v>158.18</v>
      </c>
      <c r="T872" s="40">
        <v>167.03</v>
      </c>
      <c r="U872" s="40">
        <v>157.97999999999999</v>
      </c>
      <c r="V872" s="40">
        <v>163.32</v>
      </c>
      <c r="W872" s="40">
        <v>93174900</v>
      </c>
      <c r="X872" s="40">
        <f>('Pivottable ẨN'!$W872-MSFT!$O$4)/MSFT!$O$8</f>
        <v>5.0770845358922605</v>
      </c>
      <c r="Y872" s="41">
        <v>43888.291666666664</v>
      </c>
      <c r="Z872" s="40">
        <v>6.2927999999999997</v>
      </c>
      <c r="AA872" s="40">
        <v>6.3150000000000004</v>
      </c>
      <c r="AB872" s="40">
        <v>6.6749999999999998</v>
      </c>
      <c r="AC872" s="40">
        <v>6.2222</v>
      </c>
      <c r="AD872" s="40">
        <v>6.3724999999999996</v>
      </c>
      <c r="AE872" s="40">
        <f>('Pivottable ẨN'!$AF872-NVDA!$O$4)/NVDA!$O$8</f>
        <v>2.4464926070921669</v>
      </c>
      <c r="AF872" s="40">
        <v>906416000</v>
      </c>
      <c r="AG872" s="41">
        <v>43888.291666666664</v>
      </c>
      <c r="AH872" s="40">
        <v>11.5656</v>
      </c>
      <c r="AI872" s="40">
        <v>12.178000000000001</v>
      </c>
      <c r="AJ872" s="40">
        <v>12.544</v>
      </c>
      <c r="AK872" s="40">
        <v>12.176</v>
      </c>
      <c r="AL872" s="40">
        <v>12.382</v>
      </c>
      <c r="AM872" s="40">
        <f>('Pivottable ẨN'!$AN872-SONY!$O$4)/SONY!$O$8</f>
        <v>2.3679462704470233</v>
      </c>
      <c r="AN872" s="40">
        <v>10030000</v>
      </c>
    </row>
    <row r="873" spans="1:40">
      <c r="A873" s="93">
        <v>44783.291666666664</v>
      </c>
      <c r="B873" s="42">
        <v>167.20140000000001</v>
      </c>
      <c r="C873" s="42">
        <v>169.24</v>
      </c>
      <c r="D873" s="42">
        <v>169.34</v>
      </c>
      <c r="E873" s="42">
        <v>166.9</v>
      </c>
      <c r="F873" s="42">
        <v>167.68</v>
      </c>
      <c r="G873" s="42">
        <v>70170500</v>
      </c>
      <c r="H873" s="42">
        <f>('Pivottable ẨN'!$G873-AAPL!$O$4)/AAPL!$O$8</f>
        <v>-0.41247972427221496</v>
      </c>
      <c r="I873" s="43">
        <v>44783.291666666664</v>
      </c>
      <c r="J873" s="42">
        <v>33.652000000000001</v>
      </c>
      <c r="K873" s="42">
        <v>35.369999999999997</v>
      </c>
      <c r="L873" s="42">
        <v>35.4</v>
      </c>
      <c r="M873" s="42">
        <v>34.590000000000003</v>
      </c>
      <c r="N873" s="42">
        <v>34.99</v>
      </c>
      <c r="O873" s="42">
        <f>('Pivottable ẨN'!$P873-INTC!$O$4)/INTC!$O$8</f>
        <v>0.12830529664557688</v>
      </c>
      <c r="P873" s="42">
        <v>42243300</v>
      </c>
      <c r="Q873" s="43">
        <v>44783.291666666664</v>
      </c>
      <c r="R873" s="42">
        <v>283.6574</v>
      </c>
      <c r="S873" s="42">
        <v>289.16000000000003</v>
      </c>
      <c r="T873" s="42">
        <v>289.81</v>
      </c>
      <c r="U873" s="42">
        <v>286.94</v>
      </c>
      <c r="V873" s="42">
        <v>288.17</v>
      </c>
      <c r="W873" s="42">
        <v>24687800</v>
      </c>
      <c r="X873" s="42">
        <f>('Pivottable ẨN'!$W873-MSFT!$O$4)/MSFT!$O$8</f>
        <v>-0.30950969653198079</v>
      </c>
      <c r="Y873" s="43">
        <v>44783.291666666664</v>
      </c>
      <c r="Z873" s="42">
        <v>18.075099999999999</v>
      </c>
      <c r="AA873" s="42">
        <v>18.097000000000001</v>
      </c>
      <c r="AB873" s="42">
        <v>18.117999999999999</v>
      </c>
      <c r="AC873" s="42">
        <v>17.317</v>
      </c>
      <c r="AD873" s="42">
        <v>17.698</v>
      </c>
      <c r="AE873" s="42">
        <f>('Pivottable ẨN'!$AF873-NVDA!$O$4)/NVDA!$O$8</f>
        <v>0.78880296195987254</v>
      </c>
      <c r="AF873" s="42">
        <v>597422000</v>
      </c>
      <c r="AG873" s="43">
        <v>44783.291666666664</v>
      </c>
      <c r="AH873" s="42">
        <v>16.610600000000002</v>
      </c>
      <c r="AI873" s="42">
        <v>17.065999999999999</v>
      </c>
      <c r="AJ873" s="42">
        <v>17.117999999999999</v>
      </c>
      <c r="AK873" s="42">
        <v>16.888000000000002</v>
      </c>
      <c r="AL873" s="42">
        <v>16.902000000000001</v>
      </c>
      <c r="AM873" s="42">
        <f>('Pivottable ẨN'!$AN873-SONY!$O$4)/SONY!$O$8</f>
        <v>-0.55124798655930296</v>
      </c>
      <c r="AN873" s="42">
        <v>3055500</v>
      </c>
    </row>
    <row r="874" spans="1:40">
      <c r="A874" s="92">
        <v>45083.291666666664</v>
      </c>
      <c r="B874" s="40">
        <v>177.86150000000001</v>
      </c>
      <c r="C874" s="40">
        <v>179.21</v>
      </c>
      <c r="D874" s="40">
        <v>180.12</v>
      </c>
      <c r="E874" s="40">
        <v>177.43</v>
      </c>
      <c r="F874" s="40">
        <v>179.97</v>
      </c>
      <c r="G874" s="40">
        <v>64848400</v>
      </c>
      <c r="H874" s="40">
        <f>('Pivottable ẨN'!$G874-AAPL!$O$4)/AAPL!$O$8</f>
        <v>-0.51276704884278212</v>
      </c>
      <c r="I874" s="41">
        <v>45083.291666666664</v>
      </c>
      <c r="J874" s="40">
        <v>30.3416</v>
      </c>
      <c r="K874" s="40">
        <v>30.96</v>
      </c>
      <c r="L874" s="40">
        <v>31.45</v>
      </c>
      <c r="M874" s="40">
        <v>29.7</v>
      </c>
      <c r="N874" s="40">
        <v>29.77</v>
      </c>
      <c r="O874" s="40">
        <f>('Pivottable ẨN'!$P874-INTC!$O$4)/INTC!$O$8</f>
        <v>0.1305009199446848</v>
      </c>
      <c r="P874" s="40">
        <v>42295300</v>
      </c>
      <c r="Q874" s="41">
        <v>45083.291666666664</v>
      </c>
      <c r="R874" s="40">
        <v>330.49430000000001</v>
      </c>
      <c r="S874" s="40">
        <v>333.68</v>
      </c>
      <c r="T874" s="40">
        <v>335.37</v>
      </c>
      <c r="U874" s="40">
        <v>332.17</v>
      </c>
      <c r="V874" s="40">
        <v>335.33</v>
      </c>
      <c r="W874" s="40">
        <v>20396200</v>
      </c>
      <c r="X874" s="40">
        <f>('Pivottable ẨN'!$W874-MSFT!$O$4)/MSFT!$O$8</f>
        <v>-0.64704928877448886</v>
      </c>
      <c r="Y874" s="41">
        <v>45083.291666666664</v>
      </c>
      <c r="Z874" s="40">
        <v>38.635100000000001</v>
      </c>
      <c r="AA874" s="40">
        <v>38.654000000000003</v>
      </c>
      <c r="AB874" s="40">
        <v>39.159999999999997</v>
      </c>
      <c r="AC874" s="40">
        <v>38.148000000000003</v>
      </c>
      <c r="AD874" s="40">
        <v>38.83</v>
      </c>
      <c r="AE874" s="40">
        <f>('Pivottable ẨN'!$AF874-NVDA!$O$4)/NVDA!$O$8</f>
        <v>-0.33079232180484097</v>
      </c>
      <c r="AF874" s="40">
        <v>388729000</v>
      </c>
      <c r="AG874" s="41">
        <v>45083.291666666664</v>
      </c>
      <c r="AH874" s="40">
        <v>19.615200000000002</v>
      </c>
      <c r="AI874" s="40">
        <v>20.010000000000002</v>
      </c>
      <c r="AJ874" s="40">
        <v>20.047999999999998</v>
      </c>
      <c r="AK874" s="40">
        <v>19.757999999999999</v>
      </c>
      <c r="AL874" s="40">
        <v>19.8</v>
      </c>
      <c r="AM874" s="40">
        <f>('Pivottable ẨN'!$AN874-SONY!$O$4)/SONY!$O$8</f>
        <v>-0.25198296487179522</v>
      </c>
      <c r="AN874" s="40">
        <v>3770500</v>
      </c>
    </row>
    <row r="875" spans="1:40">
      <c r="A875" s="93">
        <v>44498.291666666664</v>
      </c>
      <c r="B875" s="42">
        <v>147.17089999999999</v>
      </c>
      <c r="C875" s="42">
        <v>149.80000000000001</v>
      </c>
      <c r="D875" s="42">
        <v>149.94</v>
      </c>
      <c r="E875" s="42">
        <v>146.41</v>
      </c>
      <c r="F875" s="42">
        <v>147.22</v>
      </c>
      <c r="G875" s="42">
        <v>124953200</v>
      </c>
      <c r="H875" s="42">
        <f>('Pivottable ẨN'!$G875-AAPL!$O$4)/AAPL!$O$8</f>
        <v>0.61982151316263401</v>
      </c>
      <c r="I875" s="43">
        <v>44498.291666666664</v>
      </c>
      <c r="J875" s="42">
        <v>45.131999999999998</v>
      </c>
      <c r="K875" s="42">
        <v>49</v>
      </c>
      <c r="L875" s="42">
        <v>49.28</v>
      </c>
      <c r="M875" s="42">
        <v>47.92</v>
      </c>
      <c r="N875" s="42">
        <v>48.1</v>
      </c>
      <c r="O875" s="42">
        <f>('Pivottable ẨN'!$P875-INTC!$O$4)/INTC!$O$8</f>
        <v>0.13074159403708702</v>
      </c>
      <c r="P875" s="42">
        <v>42301000</v>
      </c>
      <c r="Q875" s="43">
        <v>44498.291666666664</v>
      </c>
      <c r="R875" s="42">
        <v>323.29239999999999</v>
      </c>
      <c r="S875" s="42">
        <v>331.62</v>
      </c>
      <c r="T875" s="42">
        <v>332</v>
      </c>
      <c r="U875" s="42">
        <v>323.89999999999998</v>
      </c>
      <c r="V875" s="42">
        <v>324.13</v>
      </c>
      <c r="W875" s="42">
        <v>34766000</v>
      </c>
      <c r="X875" s="42">
        <f>('Pivottable ẨN'!$W875-MSFT!$O$4)/MSFT!$O$8</f>
        <v>0.48315306759758492</v>
      </c>
      <c r="Y875" s="43">
        <v>44498.291666666664</v>
      </c>
      <c r="Z875" s="42">
        <v>25.523199999999999</v>
      </c>
      <c r="AA875" s="42">
        <v>25.567</v>
      </c>
      <c r="AB875" s="42">
        <v>25.709</v>
      </c>
      <c r="AC875" s="42">
        <v>25</v>
      </c>
      <c r="AD875" s="42">
        <v>25.001000000000001</v>
      </c>
      <c r="AE875" s="42">
        <f>('Pivottable ẨN'!$AF875-NVDA!$O$4)/NVDA!$O$8</f>
        <v>-0.84702514118806571</v>
      </c>
      <c r="AF875" s="42">
        <v>292503000</v>
      </c>
      <c r="AG875" s="43">
        <v>44498.291666666664</v>
      </c>
      <c r="AH875" s="42">
        <v>22.253599999999999</v>
      </c>
      <c r="AI875" s="42">
        <v>23.158000000000001</v>
      </c>
      <c r="AJ875" s="42">
        <v>23.238</v>
      </c>
      <c r="AK875" s="42">
        <v>22.95</v>
      </c>
      <c r="AL875" s="42">
        <v>23.175999999999998</v>
      </c>
      <c r="AM875" s="42">
        <f>('Pivottable ẨN'!$AN875-SONY!$O$4)/SONY!$O$8</f>
        <v>-0.22812547363237151</v>
      </c>
      <c r="AN875" s="42">
        <v>3827500</v>
      </c>
    </row>
    <row r="876" spans="1:40">
      <c r="A876" s="92">
        <v>44693.291666666664</v>
      </c>
      <c r="B876" s="40">
        <v>140.6474</v>
      </c>
      <c r="C876" s="40">
        <v>142.56</v>
      </c>
      <c r="D876" s="40">
        <v>146.19999999999999</v>
      </c>
      <c r="E876" s="40">
        <v>138.80000000000001</v>
      </c>
      <c r="F876" s="40">
        <v>142.77000000000001</v>
      </c>
      <c r="G876" s="40">
        <v>182602000</v>
      </c>
      <c r="H876" s="40">
        <f>('Pivottable ẨN'!$G876-AAPL!$O$4)/AAPL!$O$8</f>
        <v>1.7061302853960969</v>
      </c>
      <c r="I876" s="41">
        <v>44693.291666666664</v>
      </c>
      <c r="J876" s="40">
        <v>40.351799999999997</v>
      </c>
      <c r="K876" s="40">
        <v>42.84</v>
      </c>
      <c r="L876" s="40">
        <v>42.91</v>
      </c>
      <c r="M876" s="40">
        <v>42.01</v>
      </c>
      <c r="N876" s="40">
        <v>42.73</v>
      </c>
      <c r="O876" s="40">
        <f>('Pivottable ẨN'!$P876-INTC!$O$4)/INTC!$O$8</f>
        <v>0.13194918685159637</v>
      </c>
      <c r="P876" s="40">
        <v>42329600</v>
      </c>
      <c r="Q876" s="41">
        <v>44693.291666666664</v>
      </c>
      <c r="R876" s="40">
        <v>249.90880000000001</v>
      </c>
      <c r="S876" s="40">
        <v>255.35</v>
      </c>
      <c r="T876" s="40">
        <v>259.88</v>
      </c>
      <c r="U876" s="40">
        <v>250.02</v>
      </c>
      <c r="V876" s="40">
        <v>257.69</v>
      </c>
      <c r="W876" s="40">
        <v>51033800</v>
      </c>
      <c r="X876" s="40">
        <f>('Pivottable ẨN'!$W876-MSFT!$O$4)/MSFT!$O$8</f>
        <v>1.7626354468227392</v>
      </c>
      <c r="Y876" s="41">
        <v>44693.291666666664</v>
      </c>
      <c r="Z876" s="40">
        <v>16.152000000000001</v>
      </c>
      <c r="AA876" s="40">
        <v>16.175000000000001</v>
      </c>
      <c r="AB876" s="40">
        <v>16.788</v>
      </c>
      <c r="AC876" s="40">
        <v>15.567</v>
      </c>
      <c r="AD876" s="40">
        <v>16.219000000000001</v>
      </c>
      <c r="AE876" s="40">
        <f>('Pivottable ẨN'!$AF876-NVDA!$O$4)/NVDA!$O$8</f>
        <v>1.385936898674162</v>
      </c>
      <c r="AF876" s="40">
        <v>708728000</v>
      </c>
      <c r="AG876" s="41">
        <v>44693.291666666664</v>
      </c>
      <c r="AH876" s="40">
        <v>16.3323</v>
      </c>
      <c r="AI876" s="40">
        <v>16.78</v>
      </c>
      <c r="AJ876" s="40">
        <v>16.995999999999999</v>
      </c>
      <c r="AK876" s="40">
        <v>16.488</v>
      </c>
      <c r="AL876" s="40">
        <v>16.672000000000001</v>
      </c>
      <c r="AM876" s="40">
        <f>('Pivottable ẨN'!$AN876-SONY!$O$4)/SONY!$O$8</f>
        <v>1.7244218356994101</v>
      </c>
      <c r="AN876" s="40">
        <v>8492500</v>
      </c>
    </row>
    <row r="877" spans="1:40">
      <c r="A877" s="93">
        <v>45400.291666666664</v>
      </c>
      <c r="B877" s="42">
        <v>166.43770000000001</v>
      </c>
      <c r="C877" s="42">
        <v>167.04</v>
      </c>
      <c r="D877" s="42">
        <v>168.64</v>
      </c>
      <c r="E877" s="42">
        <v>166.55</v>
      </c>
      <c r="F877" s="42">
        <v>168.03</v>
      </c>
      <c r="G877" s="42">
        <v>43122900</v>
      </c>
      <c r="H877" s="42">
        <f>('Pivottable ẨN'!$G877-AAPL!$O$4)/AAPL!$O$8</f>
        <v>-0.922152868342201</v>
      </c>
      <c r="I877" s="43">
        <v>45400.291666666664</v>
      </c>
      <c r="J877" s="42">
        <v>34.6783</v>
      </c>
      <c r="K877" s="42">
        <v>35.04</v>
      </c>
      <c r="L877" s="42">
        <v>35.659999999999997</v>
      </c>
      <c r="M877" s="42">
        <v>34.770000000000003</v>
      </c>
      <c r="N877" s="42">
        <v>35.42</v>
      </c>
      <c r="O877" s="42">
        <f>('Pivottable ẨN'!$P877-INTC!$O$4)/INTC!$O$8</f>
        <v>0.13215185977151403</v>
      </c>
      <c r="P877" s="42">
        <v>42334400</v>
      </c>
      <c r="Q877" s="43">
        <v>45400.291666666664</v>
      </c>
      <c r="R877" s="42">
        <v>402.81610000000001</v>
      </c>
      <c r="S877" s="42">
        <v>404.27</v>
      </c>
      <c r="T877" s="42">
        <v>411.89</v>
      </c>
      <c r="U877" s="42">
        <v>403.95</v>
      </c>
      <c r="V877" s="42">
        <v>410.63</v>
      </c>
      <c r="W877" s="42">
        <v>21029900</v>
      </c>
      <c r="X877" s="42">
        <f>('Pivottable ẨN'!$W877-MSFT!$O$4)/MSFT!$O$8</f>
        <v>-0.59720800822549136</v>
      </c>
      <c r="Y877" s="43">
        <v>45400.291666666664</v>
      </c>
      <c r="Z877" s="42">
        <v>84.656800000000004</v>
      </c>
      <c r="AA877" s="42">
        <v>84.671000000000006</v>
      </c>
      <c r="AB877" s="42">
        <v>86.19</v>
      </c>
      <c r="AC877" s="42">
        <v>82.402000000000001</v>
      </c>
      <c r="AD877" s="42">
        <v>84.97</v>
      </c>
      <c r="AE877" s="42">
        <f>('Pivottable ẨN'!$AF877-NVDA!$O$4)/NVDA!$O$8</f>
        <v>-1.6785471771383002E-2</v>
      </c>
      <c r="AF877" s="42">
        <v>447260000</v>
      </c>
      <c r="AG877" s="43">
        <v>45400.291666666664</v>
      </c>
      <c r="AH877" s="42">
        <v>16.376000000000001</v>
      </c>
      <c r="AI877" s="42">
        <v>16.376000000000001</v>
      </c>
      <c r="AJ877" s="42">
        <v>16.513999999999999</v>
      </c>
      <c r="AK877" s="42">
        <v>16.37</v>
      </c>
      <c r="AL877" s="42">
        <v>16.414000000000001</v>
      </c>
      <c r="AM877" s="42">
        <f>('Pivottable ẨN'!$AN877-SONY!$O$4)/SONY!$O$8</f>
        <v>-0.89278680851315806</v>
      </c>
      <c r="AN877" s="42">
        <v>2239500</v>
      </c>
    </row>
    <row r="878" spans="1:40">
      <c r="A878" s="92">
        <v>45436.291666666664</v>
      </c>
      <c r="B878" s="40">
        <v>189.55179999999999</v>
      </c>
      <c r="C878" s="40">
        <v>189.98</v>
      </c>
      <c r="D878" s="40">
        <v>190.58</v>
      </c>
      <c r="E878" s="40">
        <v>188.04</v>
      </c>
      <c r="F878" s="40">
        <v>188.82</v>
      </c>
      <c r="G878" s="40">
        <v>36294600</v>
      </c>
      <c r="H878" s="40">
        <f>('Pivottable ẨN'!$G878-AAPL!$O$4)/AAPL!$O$8</f>
        <v>-1.05082236691705</v>
      </c>
      <c r="I878" s="41">
        <v>45436.291666666664</v>
      </c>
      <c r="J878" s="40">
        <v>30.526399999999999</v>
      </c>
      <c r="K878" s="40">
        <v>30.72</v>
      </c>
      <c r="L878" s="40">
        <v>31.02</v>
      </c>
      <c r="M878" s="40">
        <v>30.13</v>
      </c>
      <c r="N878" s="40">
        <v>30.29</v>
      </c>
      <c r="O878" s="40">
        <f>('Pivottable ẨN'!$P878-INTC!$O$4)/INTC!$O$8</f>
        <v>0.13526795591524798</v>
      </c>
      <c r="P878" s="40">
        <v>42408200</v>
      </c>
      <c r="Q878" s="41">
        <v>45436.291666666664</v>
      </c>
      <c r="R878" s="40">
        <v>429.3861</v>
      </c>
      <c r="S878" s="40">
        <v>430.16</v>
      </c>
      <c r="T878" s="40">
        <v>431.06</v>
      </c>
      <c r="U878" s="40">
        <v>424.41</v>
      </c>
      <c r="V878" s="40">
        <v>427.19</v>
      </c>
      <c r="W878" s="40">
        <v>11845800</v>
      </c>
      <c r="X878" s="40">
        <f>('Pivottable ẨN'!$W878-MSFT!$O$4)/MSFT!$O$8</f>
        <v>-1.3195487131174706</v>
      </c>
      <c r="Y878" s="41">
        <v>45436.291666666664</v>
      </c>
      <c r="Z878" s="40">
        <v>106.4511</v>
      </c>
      <c r="AA878" s="40">
        <v>106.46899999999999</v>
      </c>
      <c r="AB878" s="40">
        <v>106.47499999999999</v>
      </c>
      <c r="AC878" s="40">
        <v>103</v>
      </c>
      <c r="AD878" s="40">
        <v>104.449</v>
      </c>
      <c r="AE878" s="40">
        <f>('Pivottable ẨN'!$AF878-NVDA!$O$4)/NVDA!$O$8</f>
        <v>-0.1120964300275962</v>
      </c>
      <c r="AF878" s="40">
        <v>429494000</v>
      </c>
      <c r="AG878" s="41">
        <v>45436.291666666664</v>
      </c>
      <c r="AH878" s="40">
        <v>16.058</v>
      </c>
      <c r="AI878" s="40">
        <v>16.058</v>
      </c>
      <c r="AJ878" s="40">
        <v>16.155999999999999</v>
      </c>
      <c r="AK878" s="40">
        <v>16.03</v>
      </c>
      <c r="AL878" s="40">
        <v>16.036000000000001</v>
      </c>
      <c r="AM878" s="40">
        <f>('Pivottable ẨN'!$AN878-SONY!$O$4)/SONY!$O$8</f>
        <v>-0.28149091456266134</v>
      </c>
      <c r="AN878" s="40">
        <v>3700000</v>
      </c>
    </row>
    <row r="879" spans="1:40">
      <c r="A879" s="93">
        <v>44838.291666666664</v>
      </c>
      <c r="B879" s="42">
        <v>144.34020000000001</v>
      </c>
      <c r="C879" s="42">
        <v>146.1</v>
      </c>
      <c r="D879" s="42">
        <v>146.22</v>
      </c>
      <c r="E879" s="42">
        <v>144.26</v>
      </c>
      <c r="F879" s="42">
        <v>145.03</v>
      </c>
      <c r="G879" s="42">
        <v>87830100</v>
      </c>
      <c r="H879" s="42">
        <f>('Pivottable ẨN'!$G879-AAPL!$O$4)/AAPL!$O$8</f>
        <v>-7.970994599176405E-2</v>
      </c>
      <c r="I879" s="43">
        <v>44838.291666666664</v>
      </c>
      <c r="J879" s="42">
        <v>26.354500000000002</v>
      </c>
      <c r="K879" s="42">
        <v>27.7</v>
      </c>
      <c r="L879" s="42">
        <v>27.8</v>
      </c>
      <c r="M879" s="42">
        <v>27.09</v>
      </c>
      <c r="N879" s="42">
        <v>27.43</v>
      </c>
      <c r="O879" s="42">
        <f>('Pivottable ẨN'!$P879-INTC!$O$4)/INTC!$O$8</f>
        <v>0.13608286994741689</v>
      </c>
      <c r="P879" s="42">
        <v>42427500</v>
      </c>
      <c r="Q879" s="43">
        <v>44838.291666666664</v>
      </c>
      <c r="R879" s="42">
        <v>244.66220000000001</v>
      </c>
      <c r="S879" s="42">
        <v>248.88</v>
      </c>
      <c r="T879" s="42">
        <v>250.36</v>
      </c>
      <c r="U879" s="42">
        <v>244.98</v>
      </c>
      <c r="V879" s="42">
        <v>245.09</v>
      </c>
      <c r="W879" s="42">
        <v>34888400</v>
      </c>
      <c r="X879" s="42">
        <f>('Pivottable ẨN'!$W879-MSFT!$O$4)/MSFT!$O$8</f>
        <v>0.49277997739590795</v>
      </c>
      <c r="Y879" s="43">
        <v>44838.291666666664</v>
      </c>
      <c r="Z879" s="42">
        <v>13.154999999999999</v>
      </c>
      <c r="AA879" s="42">
        <v>13.167</v>
      </c>
      <c r="AB879" s="42">
        <v>13.22</v>
      </c>
      <c r="AC879" s="42">
        <v>12.879</v>
      </c>
      <c r="AD879" s="42">
        <v>12.879</v>
      </c>
      <c r="AE879" s="42">
        <f>('Pivottable ẨN'!$AF879-NVDA!$O$4)/NVDA!$O$8</f>
        <v>0.71777306849413669</v>
      </c>
      <c r="AF879" s="42">
        <v>584182000</v>
      </c>
      <c r="AG879" s="43">
        <v>44838.291666666664</v>
      </c>
      <c r="AH879" s="42">
        <v>13.3352</v>
      </c>
      <c r="AI879" s="42">
        <v>13.648</v>
      </c>
      <c r="AJ879" s="42">
        <v>13.694000000000001</v>
      </c>
      <c r="AK879" s="42">
        <v>13.484</v>
      </c>
      <c r="AL879" s="42">
        <v>13.548</v>
      </c>
      <c r="AM879" s="42">
        <f>('Pivottable ẨN'!$AN879-SONY!$O$4)/SONY!$O$8</f>
        <v>0.56503147195899539</v>
      </c>
      <c r="AN879" s="42">
        <v>5722500</v>
      </c>
    </row>
    <row r="880" spans="1:40">
      <c r="A880" s="92">
        <v>44769.291666666664</v>
      </c>
      <c r="B880" s="40">
        <v>154.6865</v>
      </c>
      <c r="C880" s="40">
        <v>156.79</v>
      </c>
      <c r="D880" s="40">
        <v>157.33000000000001</v>
      </c>
      <c r="E880" s="40">
        <v>152.16</v>
      </c>
      <c r="F880" s="40">
        <v>152.58000000000001</v>
      </c>
      <c r="G880" s="40">
        <v>78620700</v>
      </c>
      <c r="H880" s="40">
        <f>('Pivottable ẨN'!$G880-AAPL!$O$4)/AAPL!$O$8</f>
        <v>-0.25324785149902268</v>
      </c>
      <c r="I880" s="41">
        <v>44769.291666666664</v>
      </c>
      <c r="J880" s="40">
        <v>37.846299999999999</v>
      </c>
      <c r="K880" s="40">
        <v>40.18</v>
      </c>
      <c r="L880" s="40">
        <v>40.42</v>
      </c>
      <c r="M880" s="40">
        <v>39.229999999999997</v>
      </c>
      <c r="N880" s="40">
        <v>39.270000000000003</v>
      </c>
      <c r="O880" s="40">
        <f>('Pivottable ẨN'!$P880-INTC!$O$4)/INTC!$O$8</f>
        <v>0.14216727989744482</v>
      </c>
      <c r="P880" s="40">
        <v>42571600</v>
      </c>
      <c r="Q880" s="41">
        <v>44769.291666666664</v>
      </c>
      <c r="R880" s="40">
        <v>263.62599999999998</v>
      </c>
      <c r="S880" s="40">
        <v>268.74</v>
      </c>
      <c r="T880" s="40">
        <v>270.05</v>
      </c>
      <c r="U880" s="40">
        <v>258.85000000000002</v>
      </c>
      <c r="V880" s="40">
        <v>261.16000000000003</v>
      </c>
      <c r="W880" s="40">
        <v>45994000</v>
      </c>
      <c r="X880" s="40">
        <f>('Pivottable ẨN'!$W880-MSFT!$O$4)/MSFT!$O$8</f>
        <v>1.3662490089012667</v>
      </c>
      <c r="Y880" s="41">
        <v>44769.291666666664</v>
      </c>
      <c r="Z880" s="40">
        <v>17.7685</v>
      </c>
      <c r="AA880" s="40">
        <v>17.79</v>
      </c>
      <c r="AB880" s="40">
        <v>17.936</v>
      </c>
      <c r="AC880" s="40">
        <v>16.913</v>
      </c>
      <c r="AD880" s="40">
        <v>17.032</v>
      </c>
      <c r="AE880" s="40">
        <f>('Pivottable ẨN'!$AF880-NVDA!$O$4)/NVDA!$O$8</f>
        <v>0.64048782338330668</v>
      </c>
      <c r="AF880" s="40">
        <v>569776000</v>
      </c>
      <c r="AG880" s="41">
        <v>44769.291666666664</v>
      </c>
      <c r="AH880" s="40">
        <v>16.869499999999999</v>
      </c>
      <c r="AI880" s="40">
        <v>17.332000000000001</v>
      </c>
      <c r="AJ880" s="40">
        <v>17.417999999999999</v>
      </c>
      <c r="AK880" s="40">
        <v>17.03</v>
      </c>
      <c r="AL880" s="40">
        <v>17.053999999999998</v>
      </c>
      <c r="AM880" s="40">
        <f>('Pivottable ẨN'!$AN880-SONY!$O$4)/SONY!$O$8</f>
        <v>-0.76408192156363552</v>
      </c>
      <c r="AN880" s="40">
        <v>2547000</v>
      </c>
    </row>
    <row r="881" spans="1:40">
      <c r="A881" s="93">
        <v>44691.291666666664</v>
      </c>
      <c r="B881" s="42">
        <v>152.43709999999999</v>
      </c>
      <c r="C881" s="42">
        <v>154.51</v>
      </c>
      <c r="D881" s="42">
        <v>156.74</v>
      </c>
      <c r="E881" s="42">
        <v>152.93</v>
      </c>
      <c r="F881" s="42">
        <v>155.52000000000001</v>
      </c>
      <c r="G881" s="42">
        <v>115366700</v>
      </c>
      <c r="H881" s="42">
        <f>('Pivottable ẨN'!$G881-AAPL!$O$4)/AAPL!$O$8</f>
        <v>0.43917770019486901</v>
      </c>
      <c r="I881" s="43">
        <v>44691.291666666664</v>
      </c>
      <c r="J881" s="42">
        <v>41.453800000000001</v>
      </c>
      <c r="K881" s="42">
        <v>44.01</v>
      </c>
      <c r="L881" s="42">
        <v>44.74</v>
      </c>
      <c r="M881" s="42">
        <v>43.5</v>
      </c>
      <c r="N881" s="42">
        <v>44.35</v>
      </c>
      <c r="O881" s="42">
        <f>('Pivottable ẨN'!$P881-INTC!$O$4)/INTC!$O$8</f>
        <v>0.15054442725404124</v>
      </c>
      <c r="P881" s="42">
        <v>42770000</v>
      </c>
      <c r="Q881" s="43">
        <v>44691.291666666664</v>
      </c>
      <c r="R881" s="42">
        <v>263.75729999999999</v>
      </c>
      <c r="S881" s="42">
        <v>269.5</v>
      </c>
      <c r="T881" s="42">
        <v>273.75</v>
      </c>
      <c r="U881" s="42">
        <v>265.07</v>
      </c>
      <c r="V881" s="42">
        <v>271.69</v>
      </c>
      <c r="W881" s="42">
        <v>39336400</v>
      </c>
      <c r="X881" s="42">
        <f>('Pivottable ẨN'!$W881-MSFT!$O$4)/MSFT!$O$8</f>
        <v>0.84262062104738422</v>
      </c>
      <c r="Y881" s="43">
        <v>44691.291666666664</v>
      </c>
      <c r="Z881" s="42">
        <v>17.57</v>
      </c>
      <c r="AA881" s="42">
        <v>17.594999999999999</v>
      </c>
      <c r="AB881" s="42">
        <v>18.198</v>
      </c>
      <c r="AC881" s="42">
        <v>17.024999999999999</v>
      </c>
      <c r="AD881" s="42">
        <v>17.689</v>
      </c>
      <c r="AE881" s="42">
        <f>('Pivottable ẨN'!$AF881-NVDA!$O$4)/NVDA!$O$8</f>
        <v>1.6689084062832029</v>
      </c>
      <c r="AF881" s="42">
        <v>761474000</v>
      </c>
      <c r="AG881" s="43">
        <v>44691.291666666664</v>
      </c>
      <c r="AH881" s="42">
        <v>15.962400000000001</v>
      </c>
      <c r="AI881" s="42">
        <v>16.399999999999999</v>
      </c>
      <c r="AJ881" s="42">
        <v>16.760000000000002</v>
      </c>
      <c r="AK881" s="42">
        <v>16.143999999999998</v>
      </c>
      <c r="AL881" s="42">
        <v>16.594000000000001</v>
      </c>
      <c r="AM881" s="42">
        <f>('Pivottable ẨN'!$AN881-SONY!$O$4)/SONY!$O$8</f>
        <v>0.59642290780034235</v>
      </c>
      <c r="AN881" s="42">
        <v>5797500</v>
      </c>
    </row>
    <row r="882" spans="1:40">
      <c r="A882" s="92">
        <v>43853.291666666664</v>
      </c>
      <c r="B882" s="40">
        <v>77.372</v>
      </c>
      <c r="C882" s="40">
        <v>79.807500000000005</v>
      </c>
      <c r="D882" s="40">
        <v>79.89</v>
      </c>
      <c r="E882" s="40">
        <v>78.912499999999994</v>
      </c>
      <c r="F882" s="40">
        <v>79.48</v>
      </c>
      <c r="G882" s="40">
        <v>104472000</v>
      </c>
      <c r="H882" s="40">
        <f>('Pivottable ẨN'!$G882-AAPL!$O$4)/AAPL!$O$8</f>
        <v>0.23388273861974676</v>
      </c>
      <c r="I882" s="41">
        <v>43853.291666666664</v>
      </c>
      <c r="J882" s="40">
        <v>55.854100000000003</v>
      </c>
      <c r="K882" s="40">
        <v>63.32</v>
      </c>
      <c r="L882" s="40">
        <v>63.71</v>
      </c>
      <c r="M882" s="40">
        <v>62.81</v>
      </c>
      <c r="N882" s="40">
        <v>62.86</v>
      </c>
      <c r="O882" s="40">
        <f>('Pivottable ẨN'!$P882-INTC!$O$4)/INTC!$O$8</f>
        <v>0.15091177192139199</v>
      </c>
      <c r="P882" s="40">
        <v>42778700</v>
      </c>
      <c r="Q882" s="41">
        <v>43853.291666666664</v>
      </c>
      <c r="R882" s="40">
        <v>159.78440000000001</v>
      </c>
      <c r="S882" s="40">
        <v>166.72</v>
      </c>
      <c r="T882" s="40">
        <v>166.8</v>
      </c>
      <c r="U882" s="40">
        <v>165.27</v>
      </c>
      <c r="V882" s="40">
        <v>166.19</v>
      </c>
      <c r="W882" s="40">
        <v>19680800</v>
      </c>
      <c r="X882" s="40">
        <f>('Pivottable ẨN'!$W882-MSFT!$O$4)/MSFT!$O$8</f>
        <v>-0.70331637431141913</v>
      </c>
      <c r="Y882" s="41">
        <v>43853.291666666664</v>
      </c>
      <c r="Z882" s="40">
        <v>6.2954999999999997</v>
      </c>
      <c r="AA882" s="40">
        <v>6.3215000000000003</v>
      </c>
      <c r="AB882" s="40">
        <v>6.33</v>
      </c>
      <c r="AC882" s="40">
        <v>6.2038000000000002</v>
      </c>
      <c r="AD882" s="40">
        <v>6.2930000000000001</v>
      </c>
      <c r="AE882" s="40">
        <f>('Pivottable ẨN'!$AF882-NVDA!$O$4)/NVDA!$O$8</f>
        <v>-1.1044655866367263</v>
      </c>
      <c r="AF882" s="40">
        <v>244516000</v>
      </c>
      <c r="AG882" s="41">
        <v>43853.291666666664</v>
      </c>
      <c r="AH882" s="40">
        <v>13.7879</v>
      </c>
      <c r="AI882" s="40">
        <v>14.518000000000001</v>
      </c>
      <c r="AJ882" s="40">
        <v>14.55</v>
      </c>
      <c r="AK882" s="40">
        <v>14.404</v>
      </c>
      <c r="AL882" s="40">
        <v>14.55</v>
      </c>
      <c r="AM882" s="40">
        <f>('Pivottable ẨN'!$AN882-SONY!$O$4)/SONY!$O$8</f>
        <v>-0.61696072558718928</v>
      </c>
      <c r="AN882" s="40">
        <v>2898500</v>
      </c>
    </row>
    <row r="883" spans="1:40">
      <c r="A883" s="93">
        <v>45268.291666666664</v>
      </c>
      <c r="B883" s="42">
        <v>194.7559</v>
      </c>
      <c r="C883" s="42">
        <v>195.71</v>
      </c>
      <c r="D883" s="42">
        <v>195.99</v>
      </c>
      <c r="E883" s="42">
        <v>193.67</v>
      </c>
      <c r="F883" s="42">
        <v>194.2</v>
      </c>
      <c r="G883" s="42">
        <v>53377300</v>
      </c>
      <c r="H883" s="42">
        <f>('Pivottable ẨN'!$G883-AAPL!$O$4)/AAPL!$O$8</f>
        <v>-0.72892343990672925</v>
      </c>
      <c r="I883" s="43">
        <v>45268.291666666664</v>
      </c>
      <c r="J883" s="42">
        <v>42.1357</v>
      </c>
      <c r="K883" s="42">
        <v>42.7</v>
      </c>
      <c r="L883" s="42">
        <v>42.96</v>
      </c>
      <c r="M883" s="42">
        <v>41.81</v>
      </c>
      <c r="N883" s="42">
        <v>41.84</v>
      </c>
      <c r="O883" s="42">
        <f>('Pivottable ẨN'!$P883-INTC!$O$4)/INTC!$O$8</f>
        <v>0.15206025180092536</v>
      </c>
      <c r="P883" s="42">
        <v>42805900</v>
      </c>
      <c r="Q883" s="43">
        <v>45268.291666666664</v>
      </c>
      <c r="R883" s="42">
        <v>372.19580000000002</v>
      </c>
      <c r="S883" s="42">
        <v>374.23</v>
      </c>
      <c r="T883" s="42">
        <v>374.46</v>
      </c>
      <c r="U883" s="42">
        <v>368.23</v>
      </c>
      <c r="V883" s="42">
        <v>369.2</v>
      </c>
      <c r="W883" s="42">
        <v>20144800</v>
      </c>
      <c r="X883" s="42">
        <f>('Pivottable ẨN'!$W883-MSFT!$O$4)/MSFT!$O$8</f>
        <v>-0.66682220644849532</v>
      </c>
      <c r="Y883" s="43">
        <v>45268.291666666664</v>
      </c>
      <c r="Z883" s="42">
        <v>47.495800000000003</v>
      </c>
      <c r="AA883" s="42">
        <v>47.506</v>
      </c>
      <c r="AB883" s="42">
        <v>47.741</v>
      </c>
      <c r="AC883" s="42">
        <v>46.55</v>
      </c>
      <c r="AD883" s="42">
        <v>46.594999999999999</v>
      </c>
      <c r="AE883" s="42">
        <f>('Pivottable ẨN'!$AF883-NVDA!$O$4)/NVDA!$O$8</f>
        <v>-0.48908061536273645</v>
      </c>
      <c r="AF883" s="42">
        <v>359224000</v>
      </c>
      <c r="AG883" s="43">
        <v>45268.291666666664</v>
      </c>
      <c r="AH883" s="42">
        <v>17.800899999999999</v>
      </c>
      <c r="AI883" s="42">
        <v>17.86</v>
      </c>
      <c r="AJ883" s="42">
        <v>17.896000000000001</v>
      </c>
      <c r="AK883" s="42">
        <v>17.673999999999999</v>
      </c>
      <c r="AL883" s="42">
        <v>17.673999999999999</v>
      </c>
      <c r="AM883" s="42">
        <f>('Pivottable ẨN'!$AN883-SONY!$O$4)/SONY!$O$8</f>
        <v>-0.47423433062853176</v>
      </c>
      <c r="AN883" s="42">
        <v>3239500</v>
      </c>
    </row>
    <row r="884" spans="1:40">
      <c r="A884" s="92">
        <v>44147.291666666664</v>
      </c>
      <c r="B884" s="40">
        <v>116.5701</v>
      </c>
      <c r="C884" s="40">
        <v>119.21</v>
      </c>
      <c r="D884" s="40">
        <v>120.53</v>
      </c>
      <c r="E884" s="40">
        <v>118.57</v>
      </c>
      <c r="F884" s="40">
        <v>119.62</v>
      </c>
      <c r="G884" s="40">
        <v>103162300</v>
      </c>
      <c r="H884" s="40">
        <f>('Pivottable ẨN'!$G884-AAPL!$O$4)/AAPL!$O$8</f>
        <v>0.20920332466847341</v>
      </c>
      <c r="I884" s="41">
        <v>44147.291666666664</v>
      </c>
      <c r="J884" s="40">
        <v>40.635899999999999</v>
      </c>
      <c r="K884" s="40">
        <v>44.95</v>
      </c>
      <c r="L884" s="40">
        <v>46.19</v>
      </c>
      <c r="M884" s="40">
        <v>44.55</v>
      </c>
      <c r="N884" s="40">
        <v>46.13</v>
      </c>
      <c r="O884" s="40">
        <f>('Pivottable ẨN'!$P884-INTC!$O$4)/INTC!$O$8</f>
        <v>0.15524390558463186</v>
      </c>
      <c r="P884" s="40">
        <v>42881300</v>
      </c>
      <c r="Q884" s="41">
        <v>44147.291666666664</v>
      </c>
      <c r="R884" s="40">
        <v>208.12020000000001</v>
      </c>
      <c r="S884" s="40">
        <v>215.44</v>
      </c>
      <c r="T884" s="40">
        <v>219.11</v>
      </c>
      <c r="U884" s="40">
        <v>214.46</v>
      </c>
      <c r="V884" s="40">
        <v>217.21</v>
      </c>
      <c r="W884" s="40">
        <v>21593900</v>
      </c>
      <c r="X884" s="40">
        <f>('Pivottable ẨN'!$W884-MSFT!$O$4)/MSFT!$O$8</f>
        <v>-0.55284871797831681</v>
      </c>
      <c r="Y884" s="41">
        <v>44147.291666666664</v>
      </c>
      <c r="Z884" s="40">
        <v>13.419600000000001</v>
      </c>
      <c r="AA884" s="40">
        <v>13.4567</v>
      </c>
      <c r="AB884" s="40">
        <v>13.766</v>
      </c>
      <c r="AC884" s="40">
        <v>13.316000000000001</v>
      </c>
      <c r="AD884" s="40">
        <v>13.478999999999999</v>
      </c>
      <c r="AE884" s="40">
        <f>('Pivottable ẨN'!$AF884-NVDA!$O$4)/NVDA!$O$8</f>
        <v>-0.453737342088396</v>
      </c>
      <c r="AF884" s="40">
        <v>365812000</v>
      </c>
      <c r="AG884" s="41">
        <v>44147.291666666664</v>
      </c>
      <c r="AH884" s="40">
        <v>16.66</v>
      </c>
      <c r="AI884" s="40">
        <v>17.422000000000001</v>
      </c>
      <c r="AJ884" s="40">
        <v>17.628</v>
      </c>
      <c r="AK884" s="40">
        <v>17.372</v>
      </c>
      <c r="AL884" s="40">
        <v>17.494</v>
      </c>
      <c r="AM884" s="40">
        <f>('Pivottable ẨN'!$AN884-SONY!$O$4)/SONY!$O$8</f>
        <v>0.70001464607678732</v>
      </c>
      <c r="AN884" s="40">
        <v>6045000</v>
      </c>
    </row>
    <row r="885" spans="1:40">
      <c r="A885" s="93">
        <v>45422.291666666664</v>
      </c>
      <c r="B885" s="42">
        <v>182.63740000000001</v>
      </c>
      <c r="C885" s="42">
        <v>183.05</v>
      </c>
      <c r="D885" s="42">
        <v>185.09</v>
      </c>
      <c r="E885" s="42">
        <v>182.13</v>
      </c>
      <c r="F885" s="42">
        <v>184.9</v>
      </c>
      <c r="G885" s="42">
        <v>50759500</v>
      </c>
      <c r="H885" s="42">
        <f>('Pivottable ẨN'!$G885-AAPL!$O$4)/AAPL!$O$8</f>
        <v>-0.77825211810909878</v>
      </c>
      <c r="I885" s="43">
        <v>45422.291666666664</v>
      </c>
      <c r="J885" s="42">
        <v>29.661799999999999</v>
      </c>
      <c r="K885" s="42">
        <v>29.85</v>
      </c>
      <c r="L885" s="42">
        <v>30.46</v>
      </c>
      <c r="M885" s="42">
        <v>29.84</v>
      </c>
      <c r="N885" s="42">
        <v>30.33</v>
      </c>
      <c r="O885" s="42">
        <f>('Pivottable ẨN'!$P885-INTC!$O$4)/INTC!$O$8</f>
        <v>0.15735508183377411</v>
      </c>
      <c r="P885" s="42">
        <v>42931300</v>
      </c>
      <c r="Q885" s="43">
        <v>45422.291666666664</v>
      </c>
      <c r="R885" s="42">
        <v>413.2484</v>
      </c>
      <c r="S885" s="42">
        <v>414.74</v>
      </c>
      <c r="T885" s="42">
        <v>415.38</v>
      </c>
      <c r="U885" s="42">
        <v>411.8</v>
      </c>
      <c r="V885" s="42">
        <v>412.94</v>
      </c>
      <c r="W885" s="42">
        <v>13402300</v>
      </c>
      <c r="X885" s="42">
        <f>('Pivottable ẨN'!$W885-MSFT!$O$4)/MSFT!$O$8</f>
        <v>-1.1971280832066067</v>
      </c>
      <c r="Y885" s="43">
        <v>45422.291666666664</v>
      </c>
      <c r="Z885" s="42">
        <v>89.862899999999996</v>
      </c>
      <c r="AA885" s="42">
        <v>89.878</v>
      </c>
      <c r="AB885" s="42">
        <v>91.400999999999996</v>
      </c>
      <c r="AC885" s="42">
        <v>89.227000000000004</v>
      </c>
      <c r="AD885" s="42">
        <v>90.305000000000007</v>
      </c>
      <c r="AE885" s="42">
        <f>('Pivottable ẨN'!$AF885-NVDA!$O$4)/NVDA!$O$8</f>
        <v>-0.61729386490485283</v>
      </c>
      <c r="AF885" s="42">
        <v>335325000</v>
      </c>
      <c r="AG885" s="43">
        <v>45422.291666666664</v>
      </c>
      <c r="AH885" s="42">
        <v>15.074</v>
      </c>
      <c r="AI885" s="42">
        <v>15.074</v>
      </c>
      <c r="AJ885" s="42">
        <v>15.186</v>
      </c>
      <c r="AK885" s="42">
        <v>15.022</v>
      </c>
      <c r="AL885" s="42">
        <v>15.176</v>
      </c>
      <c r="AM885" s="42">
        <f>('Pivottable ẨN'!$AN885-SONY!$O$4)/SONY!$O$8</f>
        <v>2.5962666471330866</v>
      </c>
      <c r="AN885" s="42">
        <v>10575500</v>
      </c>
    </row>
    <row r="886" spans="1:40">
      <c r="A886" s="92">
        <v>45433.291666666664</v>
      </c>
      <c r="B886" s="40">
        <v>191.91650000000001</v>
      </c>
      <c r="C886" s="40">
        <v>192.35</v>
      </c>
      <c r="D886" s="40">
        <v>192.73</v>
      </c>
      <c r="E886" s="40">
        <v>190.92</v>
      </c>
      <c r="F886" s="40">
        <v>191.09</v>
      </c>
      <c r="G886" s="40">
        <v>42309400</v>
      </c>
      <c r="H886" s="40">
        <f>('Pivottable ẨN'!$G886-AAPL!$O$4)/AAPL!$O$8</f>
        <v>-0.93748210652603003</v>
      </c>
      <c r="I886" s="41">
        <v>45433.291666666664</v>
      </c>
      <c r="J886" s="40">
        <v>31.539899999999999</v>
      </c>
      <c r="K886" s="40">
        <v>31.74</v>
      </c>
      <c r="L886" s="40">
        <v>32.24</v>
      </c>
      <c r="M886" s="40">
        <v>31.62</v>
      </c>
      <c r="N886" s="40">
        <v>31.98</v>
      </c>
      <c r="O886" s="40">
        <f>('Pivottable ẨN'!$P886-INTC!$O$4)/INTC!$O$8</f>
        <v>0.15921713928551756</v>
      </c>
      <c r="P886" s="40">
        <v>42975400</v>
      </c>
      <c r="Q886" s="41">
        <v>45433.291666666664</v>
      </c>
      <c r="R886" s="40">
        <v>428.2681</v>
      </c>
      <c r="S886" s="40">
        <v>429.04</v>
      </c>
      <c r="T886" s="40">
        <v>432.97</v>
      </c>
      <c r="U886" s="40">
        <v>424.85</v>
      </c>
      <c r="V886" s="40">
        <v>426.83</v>
      </c>
      <c r="W886" s="40">
        <v>21453300</v>
      </c>
      <c r="X886" s="40">
        <f>('Pivottable ẨN'!$W886-MSFT!$O$4)/MSFT!$O$8</f>
        <v>-0.56390708005057344</v>
      </c>
      <c r="Y886" s="41">
        <v>45433.291666666664</v>
      </c>
      <c r="Z886" s="40">
        <v>95.37</v>
      </c>
      <c r="AA886" s="40">
        <v>95.385999999999996</v>
      </c>
      <c r="AB886" s="40">
        <v>95.4</v>
      </c>
      <c r="AC886" s="40">
        <v>93.18</v>
      </c>
      <c r="AD886" s="40">
        <v>93.599000000000004</v>
      </c>
      <c r="AE886" s="40">
        <f>('Pivottable ẨN'!$AF886-NVDA!$O$4)/NVDA!$O$8</f>
        <v>-0.65151589590318582</v>
      </c>
      <c r="AF886" s="40">
        <v>328946000</v>
      </c>
      <c r="AG886" s="41">
        <v>45433.291666666664</v>
      </c>
      <c r="AH886" s="40">
        <v>16.399999999999999</v>
      </c>
      <c r="AI886" s="40">
        <v>16.399999999999999</v>
      </c>
      <c r="AJ886" s="40">
        <v>16.562000000000001</v>
      </c>
      <c r="AK886" s="40">
        <v>16.393999999999998</v>
      </c>
      <c r="AL886" s="40">
        <v>16.562000000000001</v>
      </c>
      <c r="AM886" s="40">
        <f>('Pivottable ẨN'!$AN886-SONY!$O$4)/SONY!$O$8</f>
        <v>2.991212898350061E-2</v>
      </c>
      <c r="AN886" s="40">
        <v>4444000</v>
      </c>
    </row>
    <row r="887" spans="1:40">
      <c r="A887" s="93">
        <v>44869.291666666664</v>
      </c>
      <c r="B887" s="42">
        <v>136.94</v>
      </c>
      <c r="C887" s="42">
        <v>138.38</v>
      </c>
      <c r="D887" s="42">
        <v>142.66999999999999</v>
      </c>
      <c r="E887" s="42">
        <v>134.38</v>
      </c>
      <c r="F887" s="42">
        <v>142.09</v>
      </c>
      <c r="G887" s="42">
        <v>140814800</v>
      </c>
      <c r="H887" s="42">
        <f>('Pivottable ẨN'!$G887-AAPL!$O$4)/AAPL!$O$8</f>
        <v>0.91871056586899202</v>
      </c>
      <c r="I887" s="43">
        <v>44869.291666666664</v>
      </c>
      <c r="J887" s="42">
        <v>27.192599999999999</v>
      </c>
      <c r="K887" s="42">
        <v>28.2</v>
      </c>
      <c r="L887" s="42">
        <v>28.24</v>
      </c>
      <c r="M887" s="42">
        <v>27.41</v>
      </c>
      <c r="N887" s="42">
        <v>27.57</v>
      </c>
      <c r="O887" s="42">
        <f>('Pivottable ẨN'!$P887-INTC!$O$4)/INTC!$O$8</f>
        <v>0.16244723894670521</v>
      </c>
      <c r="P887" s="42">
        <v>43051900</v>
      </c>
      <c r="Q887" s="43">
        <v>44869.291666666664</v>
      </c>
      <c r="R887" s="42">
        <v>217.63810000000001</v>
      </c>
      <c r="S887" s="42">
        <v>221.39</v>
      </c>
      <c r="T887" s="42">
        <v>221.59</v>
      </c>
      <c r="U887" s="42">
        <v>213.43</v>
      </c>
      <c r="V887" s="42">
        <v>217.55</v>
      </c>
      <c r="W887" s="42">
        <v>36789100</v>
      </c>
      <c r="X887" s="42">
        <f>('Pivottable ẨN'!$W887-MSFT!$O$4)/MSFT!$O$8</f>
        <v>0.64227235855336318</v>
      </c>
      <c r="Y887" s="43">
        <v>44869.291666666664</v>
      </c>
      <c r="Z887" s="42">
        <v>14.1431</v>
      </c>
      <c r="AA887" s="42">
        <v>14.156000000000001</v>
      </c>
      <c r="AB887" s="42">
        <v>14.228999999999999</v>
      </c>
      <c r="AC887" s="42">
        <v>13.696999999999999</v>
      </c>
      <c r="AD887" s="42">
        <v>13.986000000000001</v>
      </c>
      <c r="AE887" s="42">
        <f>('Pivottable ẨN'!$AF887-NVDA!$O$4)/NVDA!$O$8</f>
        <v>0.87010107416378202</v>
      </c>
      <c r="AF887" s="42">
        <v>612576000</v>
      </c>
      <c r="AG887" s="43">
        <v>44869.291666666664</v>
      </c>
      <c r="AH887" s="42">
        <v>14.5761</v>
      </c>
      <c r="AI887" s="42">
        <v>14.917999999999999</v>
      </c>
      <c r="AJ887" s="42">
        <v>15.1</v>
      </c>
      <c r="AK887" s="42">
        <v>14.7</v>
      </c>
      <c r="AL887" s="42">
        <v>14.71</v>
      </c>
      <c r="AM887" s="42">
        <f>('Pivottable ẨN'!$AN887-SONY!$O$4)/SONY!$O$8</f>
        <v>1.0947096327219898</v>
      </c>
      <c r="AN887" s="42">
        <v>6988000</v>
      </c>
    </row>
    <row r="888" spans="1:40">
      <c r="A888" s="92">
        <v>44722.291666666664</v>
      </c>
      <c r="B888" s="40">
        <v>135.2903</v>
      </c>
      <c r="C888" s="40">
        <v>137.13</v>
      </c>
      <c r="D888" s="40">
        <v>140.76</v>
      </c>
      <c r="E888" s="40">
        <v>137.06</v>
      </c>
      <c r="F888" s="40">
        <v>140.28</v>
      </c>
      <c r="G888" s="40">
        <v>91437900</v>
      </c>
      <c r="H888" s="40">
        <f>('Pivottable ẨN'!$G888-AAPL!$O$4)/AAPL!$O$8</f>
        <v>-1.1726140804771662E-2</v>
      </c>
      <c r="I888" s="41">
        <v>44722.291666666664</v>
      </c>
      <c r="J888" s="40">
        <v>36.904400000000003</v>
      </c>
      <c r="K888" s="40">
        <v>39.18</v>
      </c>
      <c r="L888" s="40">
        <v>40.08</v>
      </c>
      <c r="M888" s="40">
        <v>39.18</v>
      </c>
      <c r="N888" s="40">
        <v>39.85</v>
      </c>
      <c r="O888" s="40">
        <f>('Pivottable ẨN'!$P888-INTC!$O$4)/INTC!$O$8</f>
        <v>0.16305103535395987</v>
      </c>
      <c r="P888" s="40">
        <v>43066200</v>
      </c>
      <c r="Q888" s="41">
        <v>44722.291666666664</v>
      </c>
      <c r="R888" s="40">
        <v>248.17580000000001</v>
      </c>
      <c r="S888" s="40">
        <v>252.99</v>
      </c>
      <c r="T888" s="40">
        <v>260.58</v>
      </c>
      <c r="U888" s="40">
        <v>252.53</v>
      </c>
      <c r="V888" s="40">
        <v>260.58</v>
      </c>
      <c r="W888" s="40">
        <v>31422800</v>
      </c>
      <c r="X888" s="40">
        <f>('Pivottable ẨN'!$W888-MSFT!$O$4)/MSFT!$O$8</f>
        <v>0.22020629604731165</v>
      </c>
      <c r="Y888" s="41">
        <v>44722.291666666664</v>
      </c>
      <c r="Z888" s="40">
        <v>16.953499999999998</v>
      </c>
      <c r="AA888" s="40">
        <v>16.974</v>
      </c>
      <c r="AB888" s="40">
        <v>17.696999999999999</v>
      </c>
      <c r="AC888" s="40">
        <v>16.869</v>
      </c>
      <c r="AD888" s="40">
        <v>17.600000000000001</v>
      </c>
      <c r="AE888" s="40">
        <f>('Pivottable ẨN'!$AF888-NVDA!$O$4)/NVDA!$O$8</f>
        <v>7.9716471103364439E-2</v>
      </c>
      <c r="AF888" s="40">
        <v>465248000</v>
      </c>
      <c r="AG888" s="41">
        <v>44722.291666666664</v>
      </c>
      <c r="AH888" s="40">
        <v>17.142099999999999</v>
      </c>
      <c r="AI888" s="40">
        <v>17.611999999999998</v>
      </c>
      <c r="AJ888" s="40">
        <v>17.84</v>
      </c>
      <c r="AK888" s="40">
        <v>17.526</v>
      </c>
      <c r="AL888" s="40">
        <v>17.751999999999999</v>
      </c>
      <c r="AM888" s="40">
        <f>('Pivottable ẨN'!$AN888-SONY!$O$4)/SONY!$O$8</f>
        <v>-0.72536581735930761</v>
      </c>
      <c r="AN888" s="40">
        <v>2639500</v>
      </c>
    </row>
    <row r="889" spans="1:40">
      <c r="A889" s="93">
        <v>43892.291666666664</v>
      </c>
      <c r="B889" s="42">
        <v>72.5946</v>
      </c>
      <c r="C889" s="42">
        <v>74.702500000000001</v>
      </c>
      <c r="D889" s="42">
        <v>75.36</v>
      </c>
      <c r="E889" s="42">
        <v>69.430000000000007</v>
      </c>
      <c r="F889" s="42">
        <v>70.569999999999993</v>
      </c>
      <c r="G889" s="42">
        <v>341397200</v>
      </c>
      <c r="H889" s="42">
        <f>('Pivottable ẨN'!$G889-AAPL!$O$4)/AAPL!$O$8</f>
        <v>4.6983975788795203</v>
      </c>
      <c r="I889" s="43">
        <v>43892.291666666664</v>
      </c>
      <c r="J889" s="42">
        <v>51.572800000000001</v>
      </c>
      <c r="K889" s="42">
        <v>58.18</v>
      </c>
      <c r="L889" s="42">
        <v>58.22</v>
      </c>
      <c r="M889" s="42">
        <v>54.52</v>
      </c>
      <c r="N889" s="42">
        <v>55.79</v>
      </c>
      <c r="O889" s="42">
        <f>('Pivottable ẨN'!$P889-INTC!$O$4)/INTC!$O$8</f>
        <v>0.16617979855518866</v>
      </c>
      <c r="P889" s="42">
        <v>43140300</v>
      </c>
      <c r="Q889" s="43">
        <v>43892.291666666664</v>
      </c>
      <c r="R889" s="42">
        <v>166.05420000000001</v>
      </c>
      <c r="S889" s="42">
        <v>172.79</v>
      </c>
      <c r="T889" s="42">
        <v>172.92</v>
      </c>
      <c r="U889" s="42">
        <v>162.31</v>
      </c>
      <c r="V889" s="42">
        <v>165.31</v>
      </c>
      <c r="W889" s="42">
        <v>71030800</v>
      </c>
      <c r="X889" s="42">
        <f>('Pivottable ẨN'!$W889-MSFT!$O$4)/MSFT!$O$8</f>
        <v>3.3354239700013752</v>
      </c>
      <c r="Y889" s="43">
        <v>43892.291666666664</v>
      </c>
      <c r="Z889" s="42">
        <v>6.8864999999999998</v>
      </c>
      <c r="AA889" s="42">
        <v>6.9107000000000003</v>
      </c>
      <c r="AB889" s="42">
        <v>6.9398</v>
      </c>
      <c r="AC889" s="42">
        <v>6.5250000000000004</v>
      </c>
      <c r="AD889" s="42">
        <v>6.9225000000000003</v>
      </c>
      <c r="AE889" s="42">
        <f>('Pivottable ẨN'!$AF889-NVDA!$O$4)/NVDA!$O$8</f>
        <v>2.3624155307783443</v>
      </c>
      <c r="AF889" s="42">
        <v>890744000</v>
      </c>
      <c r="AG889" s="43">
        <v>43892.291666666664</v>
      </c>
      <c r="AH889" s="42">
        <v>12.1867</v>
      </c>
      <c r="AI889" s="42">
        <v>12.832000000000001</v>
      </c>
      <c r="AJ889" s="42">
        <v>12.852</v>
      </c>
      <c r="AK889" s="42">
        <v>12.462</v>
      </c>
      <c r="AL889" s="42">
        <v>12.72</v>
      </c>
      <c r="AM889" s="42">
        <f>('Pivottable ẨN'!$AN889-SONY!$O$4)/SONY!$O$8</f>
        <v>2.6021263818234717</v>
      </c>
      <c r="AN889" s="42">
        <v>10589500</v>
      </c>
    </row>
    <row r="890" spans="1:40">
      <c r="A890" s="92">
        <v>44992.291666666664</v>
      </c>
      <c r="B890" s="40">
        <v>150.25139999999999</v>
      </c>
      <c r="C890" s="40">
        <v>151.6</v>
      </c>
      <c r="D890" s="40">
        <v>154.03</v>
      </c>
      <c r="E890" s="40">
        <v>151.13</v>
      </c>
      <c r="F890" s="40">
        <v>153.69999999999999</v>
      </c>
      <c r="G890" s="40">
        <v>56182000</v>
      </c>
      <c r="H890" s="40">
        <f>('Pivottable ẨN'!$G890-AAPL!$O$4)/AAPL!$O$8</f>
        <v>-0.67607289985241426</v>
      </c>
      <c r="I890" s="41">
        <v>44992.291666666664</v>
      </c>
      <c r="J890" s="40">
        <v>24.917999999999999</v>
      </c>
      <c r="K890" s="40">
        <v>25.53</v>
      </c>
      <c r="L890" s="40">
        <v>25.99</v>
      </c>
      <c r="M890" s="40">
        <v>25.5</v>
      </c>
      <c r="N890" s="40">
        <v>25.84</v>
      </c>
      <c r="O890" s="40">
        <f>('Pivottable ẨN'!$P890-INTC!$O$4)/INTC!$O$8</f>
        <v>0.16720583021227181</v>
      </c>
      <c r="P890" s="40">
        <v>43164600</v>
      </c>
      <c r="Q890" s="41">
        <v>44992.291666666664</v>
      </c>
      <c r="R890" s="40">
        <v>251.17449999999999</v>
      </c>
      <c r="S890" s="40">
        <v>254.15</v>
      </c>
      <c r="T890" s="40">
        <v>257.69</v>
      </c>
      <c r="U890" s="40">
        <v>253.39</v>
      </c>
      <c r="V890" s="40">
        <v>256.3</v>
      </c>
      <c r="W890" s="40">
        <v>21473200</v>
      </c>
      <c r="X890" s="40">
        <f>('Pivottable ẨN'!$W890-MSFT!$O$4)/MSFT!$O$8</f>
        <v>-0.56234192069610756</v>
      </c>
      <c r="Y890" s="41">
        <v>44992.291666666664</v>
      </c>
      <c r="Z890" s="40">
        <v>23.276599999999998</v>
      </c>
      <c r="AA890" s="40">
        <v>23.288</v>
      </c>
      <c r="AB890" s="40">
        <v>24.125</v>
      </c>
      <c r="AC890" s="40">
        <v>23.241</v>
      </c>
      <c r="AD890" s="40">
        <v>23.6</v>
      </c>
      <c r="AE890" s="40">
        <f>('Pivottable ẨN'!$AF890-NVDA!$O$4)/NVDA!$O$8</f>
        <v>0.34745195926809347</v>
      </c>
      <c r="AF890" s="40">
        <v>515154000</v>
      </c>
      <c r="AG890" s="41">
        <v>44992.291666666664</v>
      </c>
      <c r="AH890" s="40">
        <v>17.052</v>
      </c>
      <c r="AI890" s="40">
        <v>17.452000000000002</v>
      </c>
      <c r="AJ890" s="40">
        <v>17.73</v>
      </c>
      <c r="AK890" s="40">
        <v>17.428000000000001</v>
      </c>
      <c r="AL890" s="40">
        <v>17.655999999999999</v>
      </c>
      <c r="AM890" s="40">
        <f>('Pivottable ẨN'!$AN890-SONY!$O$4)/SONY!$O$8</f>
        <v>0.66318202802294024</v>
      </c>
      <c r="AN890" s="40">
        <v>5957000</v>
      </c>
    </row>
    <row r="891" spans="1:40">
      <c r="A891" s="93">
        <v>44494.291666666664</v>
      </c>
      <c r="B891" s="42">
        <v>146.03129999999999</v>
      </c>
      <c r="C891" s="42">
        <v>148.63999999999999</v>
      </c>
      <c r="D891" s="42">
        <v>149.37</v>
      </c>
      <c r="E891" s="42">
        <v>147.62</v>
      </c>
      <c r="F891" s="42">
        <v>148.68</v>
      </c>
      <c r="G891" s="42">
        <v>50720600</v>
      </c>
      <c r="H891" s="42">
        <f>('Pivottable ẨN'!$G891-AAPL!$O$4)/AAPL!$O$8</f>
        <v>-0.77898513269465619</v>
      </c>
      <c r="I891" s="43">
        <v>44494.291666666664</v>
      </c>
      <c r="J891" s="42">
        <v>45.509599999999999</v>
      </c>
      <c r="K891" s="42">
        <v>49.41</v>
      </c>
      <c r="L891" s="42">
        <v>50.07</v>
      </c>
      <c r="M891" s="42">
        <v>49.31</v>
      </c>
      <c r="N891" s="42">
        <v>49.83</v>
      </c>
      <c r="O891" s="42">
        <f>('Pivottable ẨN'!$P891-INTC!$O$4)/INTC!$O$8</f>
        <v>0.1678054042670282</v>
      </c>
      <c r="P891" s="42">
        <v>43178800</v>
      </c>
      <c r="Q891" s="43">
        <v>44494.291666666664</v>
      </c>
      <c r="R891" s="42">
        <v>300.39229999999998</v>
      </c>
      <c r="S891" s="42">
        <v>308.13</v>
      </c>
      <c r="T891" s="42">
        <v>309.39999999999998</v>
      </c>
      <c r="U891" s="42">
        <v>306.45999999999998</v>
      </c>
      <c r="V891" s="42">
        <v>309.36</v>
      </c>
      <c r="W891" s="42">
        <v>17554500</v>
      </c>
      <c r="X891" s="42">
        <f>('Pivottable ẨN'!$W891-MSFT!$O$4)/MSFT!$O$8</f>
        <v>-0.87055247156774429</v>
      </c>
      <c r="Y891" s="43">
        <v>44494.291666666664</v>
      </c>
      <c r="Z891" s="42">
        <v>23.126300000000001</v>
      </c>
      <c r="AA891" s="42">
        <v>23.166</v>
      </c>
      <c r="AB891" s="42">
        <v>23.355</v>
      </c>
      <c r="AC891" s="42">
        <v>22.77</v>
      </c>
      <c r="AD891" s="42">
        <v>22.972999999999999</v>
      </c>
      <c r="AE891" s="42">
        <f>('Pivottable ẨN'!$AF891-NVDA!$O$4)/NVDA!$O$8</f>
        <v>-1.1810802323001834</v>
      </c>
      <c r="AF891" s="42">
        <v>230235000</v>
      </c>
      <c r="AG891" s="43">
        <v>44494.291666666664</v>
      </c>
      <c r="AH891" s="42">
        <v>22.159400000000002</v>
      </c>
      <c r="AI891" s="42">
        <v>23.06</v>
      </c>
      <c r="AJ891" s="42">
        <v>23.196000000000002</v>
      </c>
      <c r="AK891" s="42">
        <v>22.834</v>
      </c>
      <c r="AL891" s="42">
        <v>22.905999999999999</v>
      </c>
      <c r="AM891" s="42">
        <f>('Pivottable ẨN'!$AN891-SONY!$O$4)/SONY!$O$8</f>
        <v>-0.3252296485016048</v>
      </c>
      <c r="AN891" s="42">
        <v>3595500</v>
      </c>
    </row>
    <row r="892" spans="1:40">
      <c r="A892" s="92">
        <v>44078.291666666664</v>
      </c>
      <c r="B892" s="40">
        <v>118.0776</v>
      </c>
      <c r="C892" s="40">
        <v>120.96</v>
      </c>
      <c r="D892" s="40">
        <v>123.7</v>
      </c>
      <c r="E892" s="40">
        <v>110.89</v>
      </c>
      <c r="F892" s="40">
        <v>120.07</v>
      </c>
      <c r="G892" s="40">
        <v>332607200</v>
      </c>
      <c r="H892" s="40">
        <f>('Pivottable ẨN'!$G892-AAPL!$O$4)/AAPL!$O$8</f>
        <v>4.5327626635312015</v>
      </c>
      <c r="I892" s="41">
        <v>44078.291666666664</v>
      </c>
      <c r="J892" s="40">
        <v>44.9467</v>
      </c>
      <c r="K892" s="40">
        <v>50.08</v>
      </c>
      <c r="L892" s="40">
        <v>51.23</v>
      </c>
      <c r="M892" s="40">
        <v>49.49</v>
      </c>
      <c r="N892" s="40">
        <v>50.53</v>
      </c>
      <c r="O892" s="40">
        <f>('Pivottable ẨN'!$P892-INTC!$O$4)/INTC!$O$8</f>
        <v>0.17369980835463333</v>
      </c>
      <c r="P892" s="40">
        <v>43318400</v>
      </c>
      <c r="Q892" s="41">
        <v>44078.291666666664</v>
      </c>
      <c r="R892" s="40">
        <v>206.97059999999999</v>
      </c>
      <c r="S892" s="40">
        <v>214.25</v>
      </c>
      <c r="T892" s="40">
        <v>218.36</v>
      </c>
      <c r="U892" s="40">
        <v>205.19</v>
      </c>
      <c r="V892" s="40">
        <v>215.1</v>
      </c>
      <c r="W892" s="40">
        <v>59664100</v>
      </c>
      <c r="X892" s="40">
        <f>('Pivottable ẨN'!$W892-MSFT!$O$4)/MSFT!$O$8</f>
        <v>2.4414191039507371</v>
      </c>
      <c r="Y892" s="41">
        <v>44078.291666666664</v>
      </c>
      <c r="Z892" s="40">
        <v>12.5877</v>
      </c>
      <c r="AA892" s="40">
        <v>12.6225</v>
      </c>
      <c r="AB892" s="40">
        <v>13.175000000000001</v>
      </c>
      <c r="AC892" s="40">
        <v>11.704800000000001</v>
      </c>
      <c r="AD892" s="40">
        <v>12.7837</v>
      </c>
      <c r="AE892" s="40">
        <f>('Pivottable ẨN'!$AF892-NVDA!$O$4)/NVDA!$O$8</f>
        <v>5.4361215098009037</v>
      </c>
      <c r="AF892" s="40">
        <v>1463684000</v>
      </c>
      <c r="AG892" s="41">
        <v>44078.291666666664</v>
      </c>
      <c r="AH892" s="40">
        <v>14.806699999999999</v>
      </c>
      <c r="AI892" s="40">
        <v>15.532</v>
      </c>
      <c r="AJ892" s="40">
        <v>15.694000000000001</v>
      </c>
      <c r="AK892" s="40">
        <v>15.12</v>
      </c>
      <c r="AL892" s="40">
        <v>15.555999999999999</v>
      </c>
      <c r="AM892" s="40">
        <f>('Pivottable ẨN'!$AN892-SONY!$O$4)/SONY!$O$8</f>
        <v>0.76802942373303906</v>
      </c>
      <c r="AN892" s="40">
        <v>6207500</v>
      </c>
    </row>
    <row r="893" spans="1:40">
      <c r="A893" s="93">
        <v>45174.291666666664</v>
      </c>
      <c r="B893" s="42">
        <v>188.52680000000001</v>
      </c>
      <c r="C893" s="42">
        <v>189.7</v>
      </c>
      <c r="D893" s="42">
        <v>189.98</v>
      </c>
      <c r="E893" s="42">
        <v>187.61</v>
      </c>
      <c r="F893" s="42">
        <v>188.28</v>
      </c>
      <c r="G893" s="42">
        <v>45280000</v>
      </c>
      <c r="H893" s="42">
        <f>('Pivottable ẨN'!$G893-AAPL!$O$4)/AAPL!$O$8</f>
        <v>-0.88150541943459493</v>
      </c>
      <c r="I893" s="43">
        <v>45174.291666666664</v>
      </c>
      <c r="J893" s="42">
        <v>36.106099999999998</v>
      </c>
      <c r="K893" s="42">
        <v>36.71</v>
      </c>
      <c r="L893" s="42">
        <v>37.409999999999997</v>
      </c>
      <c r="M893" s="42">
        <v>36.46</v>
      </c>
      <c r="N893" s="42">
        <v>36.58</v>
      </c>
      <c r="O893" s="42">
        <f>('Pivottable ẨN'!$P893-INTC!$O$4)/INTC!$O$8</f>
        <v>0.17627544337858686</v>
      </c>
      <c r="P893" s="42">
        <v>43379400</v>
      </c>
      <c r="Q893" s="43">
        <v>45174.291666666664</v>
      </c>
      <c r="R893" s="42">
        <v>331.065</v>
      </c>
      <c r="S893" s="42">
        <v>333.55</v>
      </c>
      <c r="T893" s="42">
        <v>334.85</v>
      </c>
      <c r="U893" s="42">
        <v>328.66</v>
      </c>
      <c r="V893" s="42">
        <v>329</v>
      </c>
      <c r="W893" s="42">
        <v>18553900</v>
      </c>
      <c r="X893" s="42">
        <f>('Pivottable ẨN'!$W893-MSFT!$O$4)/MSFT!$O$8</f>
        <v>-0.79194843845954166</v>
      </c>
      <c r="Y893" s="43">
        <v>45174.291666666664</v>
      </c>
      <c r="Z893" s="42">
        <v>48.529299999999999</v>
      </c>
      <c r="AA893" s="42">
        <v>48.548000000000002</v>
      </c>
      <c r="AB893" s="42">
        <v>48.850999999999999</v>
      </c>
      <c r="AC893" s="42">
        <v>47.86</v>
      </c>
      <c r="AD893" s="42">
        <v>48.222999999999999</v>
      </c>
      <c r="AE893" s="42">
        <f>('Pivottable ẨN'!$AF893-NVDA!$O$4)/NVDA!$O$8</f>
        <v>-0.36338881974274212</v>
      </c>
      <c r="AF893" s="42">
        <v>382653000</v>
      </c>
      <c r="AG893" s="43">
        <v>45174.291666666664</v>
      </c>
      <c r="AH893" s="42">
        <v>16.574400000000001</v>
      </c>
      <c r="AI893" s="42">
        <v>16.908000000000001</v>
      </c>
      <c r="AJ893" s="42">
        <v>17.038</v>
      </c>
      <c r="AK893" s="42">
        <v>16.884</v>
      </c>
      <c r="AL893" s="42">
        <v>16.93</v>
      </c>
      <c r="AM893" s="42">
        <f>('Pivottable ẨN'!$AN893-SONY!$O$4)/SONY!$O$8</f>
        <v>-0.74545633629776964</v>
      </c>
      <c r="AN893" s="42">
        <v>2591500</v>
      </c>
    </row>
    <row r="894" spans="1:40">
      <c r="A894" s="92">
        <v>44844.291666666664</v>
      </c>
      <c r="B894" s="40">
        <v>138.7286</v>
      </c>
      <c r="C894" s="40">
        <v>140.41999999999999</v>
      </c>
      <c r="D894" s="40">
        <v>141.88999999999999</v>
      </c>
      <c r="E894" s="40">
        <v>138.57</v>
      </c>
      <c r="F894" s="40">
        <v>140.41999999999999</v>
      </c>
      <c r="G894" s="40">
        <v>74899000</v>
      </c>
      <c r="H894" s="40">
        <f>('Pivottable ẨN'!$G894-AAPL!$O$4)/AAPL!$O$8</f>
        <v>-0.32337793846737728</v>
      </c>
      <c r="I894" s="41">
        <v>44844.291666666664</v>
      </c>
      <c r="J894" s="40">
        <v>23.975999999999999</v>
      </c>
      <c r="K894" s="40">
        <v>25.2</v>
      </c>
      <c r="L894" s="40">
        <v>25.99</v>
      </c>
      <c r="M894" s="40">
        <v>25.09</v>
      </c>
      <c r="N894" s="40">
        <v>25.94</v>
      </c>
      <c r="O894" s="40">
        <f>('Pivottable ẨN'!$P894-INTC!$O$4)/INTC!$O$8</f>
        <v>0.17753792677557392</v>
      </c>
      <c r="P894" s="40">
        <v>43409300</v>
      </c>
      <c r="Q894" s="41">
        <v>44844.291666666664</v>
      </c>
      <c r="R894" s="40">
        <v>225.3648</v>
      </c>
      <c r="S894" s="40">
        <v>229.25</v>
      </c>
      <c r="T894" s="40">
        <v>234.56</v>
      </c>
      <c r="U894" s="40">
        <v>226.73</v>
      </c>
      <c r="V894" s="40">
        <v>233.05</v>
      </c>
      <c r="W894" s="40">
        <v>29743600</v>
      </c>
      <c r="X894" s="40">
        <f>('Pivottable ẨN'!$W894-MSFT!$O$4)/MSFT!$O$8</f>
        <v>8.8135160970971946E-2</v>
      </c>
      <c r="Y894" s="41">
        <v>44844.291666666664</v>
      </c>
      <c r="Z894" s="40">
        <v>11.6593</v>
      </c>
      <c r="AA894" s="40">
        <v>11.67</v>
      </c>
      <c r="AB894" s="40">
        <v>12.124000000000001</v>
      </c>
      <c r="AC894" s="40">
        <v>11.407999999999999</v>
      </c>
      <c r="AD894" s="40">
        <v>12.037000000000001</v>
      </c>
      <c r="AE894" s="40">
        <f>('Pivottable ẨN'!$AF894-NVDA!$O$4)/NVDA!$O$8</f>
        <v>1.3321333638125408</v>
      </c>
      <c r="AF894" s="40">
        <v>698699000</v>
      </c>
      <c r="AG894" s="41">
        <v>44844.291666666664</v>
      </c>
      <c r="AH894" s="40">
        <v>12.8232</v>
      </c>
      <c r="AI894" s="40">
        <v>13.124000000000001</v>
      </c>
      <c r="AJ894" s="40">
        <v>13.282</v>
      </c>
      <c r="AK894" s="40">
        <v>13.007999999999999</v>
      </c>
      <c r="AL894" s="40">
        <v>13.262</v>
      </c>
      <c r="AM894" s="40">
        <f>('Pivottable ẨN'!$AN894-SONY!$O$4)/SONY!$O$8</f>
        <v>-0.27479407491650731</v>
      </c>
      <c r="AN894" s="40">
        <v>3716000</v>
      </c>
    </row>
    <row r="895" spans="1:40">
      <c r="A895" s="93">
        <v>44827.291666666664</v>
      </c>
      <c r="B895" s="42">
        <v>148.61799999999999</v>
      </c>
      <c r="C895" s="42">
        <v>150.43</v>
      </c>
      <c r="D895" s="42">
        <v>151.47</v>
      </c>
      <c r="E895" s="42">
        <v>148.56</v>
      </c>
      <c r="F895" s="42">
        <v>151.19</v>
      </c>
      <c r="G895" s="42">
        <v>96029900</v>
      </c>
      <c r="H895" s="42">
        <f>('Pivottable ẨN'!$G895-AAPL!$O$4)/AAPL!$O$8</f>
        <v>7.4803498703701385E-2</v>
      </c>
      <c r="I895" s="43">
        <v>44827.291666666664</v>
      </c>
      <c r="J895" s="42">
        <v>26.183299999999999</v>
      </c>
      <c r="K895" s="42">
        <v>27.52</v>
      </c>
      <c r="L895" s="42">
        <v>27.9</v>
      </c>
      <c r="M895" s="42">
        <v>27.19</v>
      </c>
      <c r="N895" s="42">
        <v>27.9</v>
      </c>
      <c r="O895" s="42">
        <f>('Pivottable ẨN'!$P895-INTC!$O$4)/INTC!$O$8</f>
        <v>0.18099181111917065</v>
      </c>
      <c r="P895" s="42">
        <v>43491100</v>
      </c>
      <c r="Q895" s="43">
        <v>44827.291666666664</v>
      </c>
      <c r="R895" s="42">
        <v>233.8879</v>
      </c>
      <c r="S895" s="42">
        <v>237.92</v>
      </c>
      <c r="T895" s="42">
        <v>241.13</v>
      </c>
      <c r="U895" s="42">
        <v>235.2</v>
      </c>
      <c r="V895" s="42">
        <v>239.54</v>
      </c>
      <c r="W895" s="42">
        <v>34176000</v>
      </c>
      <c r="X895" s="42">
        <f>('Pivottable ẨN'!$W895-MSFT!$O$4)/MSFT!$O$8</f>
        <v>0.43674884553050514</v>
      </c>
      <c r="Y895" s="43">
        <v>44827.291666666664</v>
      </c>
      <c r="Z895" s="42">
        <v>12.5046</v>
      </c>
      <c r="AA895" s="42">
        <v>12.516</v>
      </c>
      <c r="AB895" s="42">
        <v>12.611000000000001</v>
      </c>
      <c r="AC895" s="42">
        <v>12.257</v>
      </c>
      <c r="AD895" s="42">
        <v>12.42</v>
      </c>
      <c r="AE895" s="42">
        <f>('Pivottable ẨN'!$AF895-NVDA!$O$4)/NVDA!$O$8</f>
        <v>1.1422732482723299</v>
      </c>
      <c r="AF895" s="42">
        <v>663309000</v>
      </c>
      <c r="AG895" s="43">
        <v>44827.291666666664</v>
      </c>
      <c r="AH895" s="42">
        <v>13.3208</v>
      </c>
      <c r="AI895" s="42">
        <v>13.686</v>
      </c>
      <c r="AJ895" s="42">
        <v>13.747999999999999</v>
      </c>
      <c r="AK895" s="42">
        <v>13.555999999999999</v>
      </c>
      <c r="AL895" s="42">
        <v>13.704000000000001</v>
      </c>
      <c r="AM895" s="42">
        <f>('Pivottable ẨN'!$AN895-SONY!$O$4)/SONY!$O$8</f>
        <v>-0.29321038394343091</v>
      </c>
      <c r="AN895" s="42">
        <v>3672000</v>
      </c>
    </row>
    <row r="896" spans="1:40">
      <c r="A896" s="92">
        <v>44035.291666666664</v>
      </c>
      <c r="B896" s="40">
        <v>90.469499999999996</v>
      </c>
      <c r="C896" s="40">
        <v>92.844999999999999</v>
      </c>
      <c r="D896" s="40">
        <v>97.077500000000001</v>
      </c>
      <c r="E896" s="40">
        <v>92.01</v>
      </c>
      <c r="F896" s="40">
        <v>96.997500000000002</v>
      </c>
      <c r="G896" s="40">
        <v>197004400</v>
      </c>
      <c r="H896" s="40">
        <f>('Pivottable ẨN'!$G896-AAPL!$O$4)/AAPL!$O$8</f>
        <v>1.9775228115408774</v>
      </c>
      <c r="I896" s="41">
        <v>44035.291666666664</v>
      </c>
      <c r="J896" s="40">
        <v>53.843200000000003</v>
      </c>
      <c r="K896" s="40">
        <v>60.4</v>
      </c>
      <c r="L896" s="40">
        <v>61.74</v>
      </c>
      <c r="M896" s="40">
        <v>59.98</v>
      </c>
      <c r="N896" s="40">
        <v>61.26</v>
      </c>
      <c r="O896" s="40">
        <f>('Pivottable ẨN'!$P896-INTC!$O$4)/INTC!$O$8</f>
        <v>0.18215295805619888</v>
      </c>
      <c r="P896" s="40">
        <v>43518600</v>
      </c>
      <c r="Q896" s="41">
        <v>44035.291666666664</v>
      </c>
      <c r="R896" s="40">
        <v>195.1866</v>
      </c>
      <c r="S896" s="40">
        <v>202.54</v>
      </c>
      <c r="T896" s="40">
        <v>210.92</v>
      </c>
      <c r="U896" s="40">
        <v>202.15</v>
      </c>
      <c r="V896" s="40">
        <v>207.19</v>
      </c>
      <c r="W896" s="40">
        <v>67457000</v>
      </c>
      <c r="X896" s="40">
        <f>('Pivottable ẨN'!$W896-MSFT!$O$4)/MSFT!$O$8</f>
        <v>3.0543402262330193</v>
      </c>
      <c r="Y896" s="41">
        <v>44035.291666666664</v>
      </c>
      <c r="Z896" s="40">
        <v>10.098800000000001</v>
      </c>
      <c r="AA896" s="40">
        <v>10.129799999999999</v>
      </c>
      <c r="AB896" s="40">
        <v>10.547000000000001</v>
      </c>
      <c r="AC896" s="40">
        <v>10.0312</v>
      </c>
      <c r="AD896" s="40">
        <v>10.45</v>
      </c>
      <c r="AE896" s="40">
        <f>('Pivottable ẨN'!$AF896-NVDA!$O$4)/NVDA!$O$8</f>
        <v>-0.20777219438318026</v>
      </c>
      <c r="AF896" s="40">
        <v>411660000</v>
      </c>
      <c r="AG896" s="41">
        <v>44035.291666666664</v>
      </c>
      <c r="AH896" s="40">
        <v>14.5703</v>
      </c>
      <c r="AI896" s="40">
        <v>15.284000000000001</v>
      </c>
      <c r="AJ896" s="40">
        <v>15.598000000000001</v>
      </c>
      <c r="AK896" s="40">
        <v>15.238</v>
      </c>
      <c r="AL896" s="40">
        <v>15.496</v>
      </c>
      <c r="AM896" s="40">
        <f>('Pivottable ẨN'!$AN896-SONY!$O$4)/SONY!$O$8</f>
        <v>-0.55752627372757235</v>
      </c>
      <c r="AN896" s="40">
        <v>3040500</v>
      </c>
    </row>
    <row r="897" spans="1:40">
      <c r="A897" s="93">
        <v>44123.291666666664</v>
      </c>
      <c r="B897" s="42">
        <v>113.2163</v>
      </c>
      <c r="C897" s="42">
        <v>115.98</v>
      </c>
      <c r="D897" s="42">
        <v>120.42</v>
      </c>
      <c r="E897" s="42">
        <v>115.66</v>
      </c>
      <c r="F897" s="42">
        <v>119.96</v>
      </c>
      <c r="G897" s="42">
        <v>120639300</v>
      </c>
      <c r="H897" s="42">
        <f>('Pivottable ẨN'!$G897-AAPL!$O$4)/AAPL!$O$8</f>
        <v>0.53853226841620505</v>
      </c>
      <c r="I897" s="43">
        <v>44123.291666666664</v>
      </c>
      <c r="J897" s="42">
        <v>48.985399999999998</v>
      </c>
      <c r="K897" s="42">
        <v>54.58</v>
      </c>
      <c r="L897" s="42">
        <v>56.23</v>
      </c>
      <c r="M897" s="42">
        <v>53.84</v>
      </c>
      <c r="N897" s="42">
        <v>54.47</v>
      </c>
      <c r="O897" s="42">
        <f>('Pivottable ẨN'!$P897-INTC!$O$4)/INTC!$O$8</f>
        <v>0.18293831562087978</v>
      </c>
      <c r="P897" s="42">
        <v>43537200</v>
      </c>
      <c r="Q897" s="43">
        <v>44123.291666666664</v>
      </c>
      <c r="R897" s="42">
        <v>206.9417</v>
      </c>
      <c r="S897" s="42">
        <v>214.22</v>
      </c>
      <c r="T897" s="42">
        <v>222.3</v>
      </c>
      <c r="U897" s="42">
        <v>213.72</v>
      </c>
      <c r="V897" s="42">
        <v>220.42</v>
      </c>
      <c r="W897" s="42">
        <v>27625800</v>
      </c>
      <c r="X897" s="42">
        <f>('Pivottable ẨN'!$W897-MSFT!$O$4)/MSFT!$O$8</f>
        <v>-7.8432400882691836E-2</v>
      </c>
      <c r="Y897" s="43">
        <v>44123.291666666664</v>
      </c>
      <c r="Z897" s="42">
        <v>13.4605</v>
      </c>
      <c r="AA897" s="42">
        <v>13.4978</v>
      </c>
      <c r="AB897" s="42">
        <v>13.983499999999999</v>
      </c>
      <c r="AC897" s="42">
        <v>13.406700000000001</v>
      </c>
      <c r="AD897" s="42">
        <v>13.903</v>
      </c>
      <c r="AE897" s="42">
        <f>('Pivottable ẨN'!$AF897-NVDA!$O$4)/NVDA!$O$8</f>
        <v>-0.81717005379102503</v>
      </c>
      <c r="AF897" s="42">
        <v>298068000</v>
      </c>
      <c r="AG897" s="43">
        <v>44123.291666666664</v>
      </c>
      <c r="AH897" s="42">
        <v>13.9481</v>
      </c>
      <c r="AI897" s="42">
        <v>14.586</v>
      </c>
      <c r="AJ897" s="42">
        <v>14.772</v>
      </c>
      <c r="AK897" s="42">
        <v>14.561999999999999</v>
      </c>
      <c r="AL897" s="42">
        <v>14.74</v>
      </c>
      <c r="AM897" s="42">
        <f>('Pivottable ẨN'!$AN897-SONY!$O$4)/SONY!$O$8</f>
        <v>-0.10946584615207995</v>
      </c>
      <c r="AN897" s="42">
        <v>4111000</v>
      </c>
    </row>
    <row r="898" spans="1:40">
      <c r="A898" s="92">
        <v>45576.291666666664</v>
      </c>
      <c r="B898" s="40">
        <v>227.29990000000001</v>
      </c>
      <c r="C898" s="40">
        <v>227.55</v>
      </c>
      <c r="D898" s="40">
        <v>229.41</v>
      </c>
      <c r="E898" s="40">
        <v>227.34</v>
      </c>
      <c r="F898" s="40">
        <v>229.3</v>
      </c>
      <c r="G898" s="40">
        <v>31759200</v>
      </c>
      <c r="H898" s="40">
        <f>('Pivottable ẨN'!$G898-AAPL!$O$4)/AAPL!$O$8</f>
        <v>-1.1362854607817556</v>
      </c>
      <c r="I898" s="41">
        <v>45576.291666666664</v>
      </c>
      <c r="J898" s="40">
        <v>23.56</v>
      </c>
      <c r="K898" s="40">
        <v>23.56</v>
      </c>
      <c r="L898" s="40">
        <v>23.82</v>
      </c>
      <c r="M898" s="40">
        <v>22.98</v>
      </c>
      <c r="N898" s="40">
        <v>23.05</v>
      </c>
      <c r="O898" s="40">
        <f>('Pivottable ẨN'!$P898-INTC!$O$4)/INTC!$O$8</f>
        <v>0.18496926717255463</v>
      </c>
      <c r="P898" s="40">
        <v>43585300</v>
      </c>
      <c r="Q898" s="41">
        <v>45576.291666666664</v>
      </c>
      <c r="R898" s="40">
        <v>416.32</v>
      </c>
      <c r="S898" s="40">
        <v>416.32</v>
      </c>
      <c r="T898" s="40">
        <v>417.13</v>
      </c>
      <c r="U898" s="40">
        <v>413.25</v>
      </c>
      <c r="V898" s="40">
        <v>416.14</v>
      </c>
      <c r="W898" s="40">
        <v>14144900</v>
      </c>
      <c r="X898" s="40">
        <f>('Pivottable ẨN'!$W898-MSFT!$O$4)/MSFT!$O$8</f>
        <v>-1.1387216843811601</v>
      </c>
      <c r="Y898" s="41">
        <v>45576.291666666664</v>
      </c>
      <c r="Z898" s="40">
        <v>134.80000000000001</v>
      </c>
      <c r="AA898" s="40">
        <v>134.80000000000001</v>
      </c>
      <c r="AB898" s="40">
        <v>135.78</v>
      </c>
      <c r="AC898" s="40">
        <v>133.66</v>
      </c>
      <c r="AD898" s="40">
        <v>134.01</v>
      </c>
      <c r="AE898" s="40">
        <f>('Pivottable ẨN'!$AF898-NVDA!$O$4)/NVDA!$O$8</f>
        <v>-1.5031047693264317</v>
      </c>
      <c r="AF898" s="40">
        <v>170209500</v>
      </c>
      <c r="AG898" s="41">
        <v>45576.291666666664</v>
      </c>
      <c r="AH898" s="40">
        <v>18.98</v>
      </c>
      <c r="AI898" s="40">
        <v>18.98</v>
      </c>
      <c r="AJ898" s="40">
        <v>19.05</v>
      </c>
      <c r="AK898" s="40">
        <v>18.739999999999998</v>
      </c>
      <c r="AL898" s="40">
        <v>18.739999999999998</v>
      </c>
      <c r="AM898" s="40">
        <f>('Pivottable ẨN'!$AN898-SONY!$O$4)/SONY!$O$8</f>
        <v>-1.1078809268980676</v>
      </c>
      <c r="AN898" s="40">
        <v>1725600</v>
      </c>
    </row>
    <row r="899" spans="1:40">
      <c r="A899" s="93">
        <v>44651.291666666664</v>
      </c>
      <c r="B899" s="42">
        <v>172.0147</v>
      </c>
      <c r="C899" s="42">
        <v>174.61</v>
      </c>
      <c r="D899" s="42">
        <v>178.03</v>
      </c>
      <c r="E899" s="42">
        <v>174.4</v>
      </c>
      <c r="F899" s="42">
        <v>177.84</v>
      </c>
      <c r="G899" s="42">
        <v>103049300</v>
      </c>
      <c r="H899" s="42">
        <f>('Pivottable ẨN'!$G899-AAPL!$O$4)/AAPL!$O$8</f>
        <v>0.20707400209346091</v>
      </c>
      <c r="I899" s="43">
        <v>44651.291666666664</v>
      </c>
      <c r="J899" s="42">
        <v>46.315399999999997</v>
      </c>
      <c r="K899" s="42">
        <v>49.56</v>
      </c>
      <c r="L899" s="42">
        <v>51.26</v>
      </c>
      <c r="M899" s="42">
        <v>49.51</v>
      </c>
      <c r="N899" s="42">
        <v>51.2</v>
      </c>
      <c r="O899" s="42">
        <f>('Pivottable ẨN'!$P899-INTC!$O$4)/INTC!$O$8</f>
        <v>0.1897405254956161</v>
      </c>
      <c r="P899" s="42">
        <v>43698300</v>
      </c>
      <c r="Q899" s="43">
        <v>44651.291666666664</v>
      </c>
      <c r="R899" s="42">
        <v>301.74029999999999</v>
      </c>
      <c r="S899" s="42">
        <v>308.31</v>
      </c>
      <c r="T899" s="42">
        <v>315.14</v>
      </c>
      <c r="U899" s="42">
        <v>307.89</v>
      </c>
      <c r="V899" s="42">
        <v>313.89999999999998</v>
      </c>
      <c r="W899" s="42">
        <v>33422100</v>
      </c>
      <c r="X899" s="42">
        <f>('Pivottable ẨN'!$W899-MSFT!$O$4)/MSFT!$O$8</f>
        <v>0.37745368787563821</v>
      </c>
      <c r="Y899" s="43">
        <v>44651.291666666664</v>
      </c>
      <c r="Z899" s="42">
        <v>27.247199999999999</v>
      </c>
      <c r="AA899" s="42">
        <v>27.286000000000001</v>
      </c>
      <c r="AB899" s="42">
        <v>28.248000000000001</v>
      </c>
      <c r="AC899" s="42">
        <v>27.27</v>
      </c>
      <c r="AD899" s="42">
        <v>27.782</v>
      </c>
      <c r="AE899" s="42">
        <f>('Pivottable ẨN'!$AF899-NVDA!$O$4)/NVDA!$O$8</f>
        <v>0.39190465543554714</v>
      </c>
      <c r="AF899" s="42">
        <v>523440000</v>
      </c>
      <c r="AG899" s="43">
        <v>44651.291666666664</v>
      </c>
      <c r="AH899" s="42">
        <v>19.9939</v>
      </c>
      <c r="AI899" s="42">
        <v>20.542000000000002</v>
      </c>
      <c r="AJ899" s="42">
        <v>20.92</v>
      </c>
      <c r="AK899" s="42">
        <v>20.532</v>
      </c>
      <c r="AL899" s="42">
        <v>20.92</v>
      </c>
      <c r="AM899" s="42">
        <f>('Pivottable ẨN'!$AN899-SONY!$O$4)/SONY!$O$8</f>
        <v>-0.80196092081219417</v>
      </c>
      <c r="AN899" s="42">
        <v>2456500</v>
      </c>
    </row>
    <row r="900" spans="1:40">
      <c r="A900" s="92">
        <v>45159.291666666664</v>
      </c>
      <c r="B900" s="40">
        <v>174.7525</v>
      </c>
      <c r="C900" s="40">
        <v>175.84</v>
      </c>
      <c r="D900" s="40">
        <v>176.13</v>
      </c>
      <c r="E900" s="40">
        <v>173.74</v>
      </c>
      <c r="F900" s="40">
        <v>175.07</v>
      </c>
      <c r="G900" s="40">
        <v>46311900</v>
      </c>
      <c r="H900" s="40">
        <f>('Pivottable ẨN'!$G900-AAPL!$O$4)/AAPL!$O$8</f>
        <v>-0.86206074717658243</v>
      </c>
      <c r="I900" s="41">
        <v>45159.291666666664</v>
      </c>
      <c r="J900" s="40">
        <v>32.594900000000003</v>
      </c>
      <c r="K900" s="40">
        <v>33.14</v>
      </c>
      <c r="L900" s="40">
        <v>33.17</v>
      </c>
      <c r="M900" s="40">
        <v>32.020000000000003</v>
      </c>
      <c r="N900" s="40">
        <v>32.6</v>
      </c>
      <c r="O900" s="40">
        <f>('Pivottable ẨN'!$P900-INTC!$O$4)/INTC!$O$8</f>
        <v>0.1905807736427747</v>
      </c>
      <c r="P900" s="40">
        <v>43718200</v>
      </c>
      <c r="Q900" s="41">
        <v>45159.291666666664</v>
      </c>
      <c r="R900" s="40">
        <v>319.48200000000003</v>
      </c>
      <c r="S900" s="40">
        <v>321.88</v>
      </c>
      <c r="T900" s="40">
        <v>322.77</v>
      </c>
      <c r="U900" s="40">
        <v>317.04000000000002</v>
      </c>
      <c r="V900" s="40">
        <v>317.93</v>
      </c>
      <c r="W900" s="40">
        <v>24040000</v>
      </c>
      <c r="X900" s="40">
        <f>('Pivottable ẨN'!$W900-MSFT!$O$4)/MSFT!$O$8</f>
        <v>-0.36045995933715758</v>
      </c>
      <c r="Y900" s="41">
        <v>45159.291666666664</v>
      </c>
      <c r="Z900" s="40">
        <v>46.948900000000002</v>
      </c>
      <c r="AA900" s="40">
        <v>46.966999999999999</v>
      </c>
      <c r="AB900" s="40">
        <v>47.064999999999998</v>
      </c>
      <c r="AC900" s="40">
        <v>44.222000000000001</v>
      </c>
      <c r="AD900" s="40">
        <v>44.494</v>
      </c>
      <c r="AE900" s="40">
        <f>('Pivottable ẨN'!$AF900-NVDA!$O$4)/NVDA!$O$8</f>
        <v>1.2992686260956905</v>
      </c>
      <c r="AF900" s="40">
        <v>692573000</v>
      </c>
      <c r="AG900" s="41">
        <v>45159.291666666664</v>
      </c>
      <c r="AH900" s="40">
        <v>16.190100000000001</v>
      </c>
      <c r="AI900" s="40">
        <v>16.515999999999998</v>
      </c>
      <c r="AJ900" s="40">
        <v>16.536000000000001</v>
      </c>
      <c r="AK900" s="40">
        <v>16.436</v>
      </c>
      <c r="AL900" s="40">
        <v>16.48</v>
      </c>
      <c r="AM900" s="40">
        <f>('Pivottable ẨN'!$AN900-SONY!$O$4)/SONY!$O$8</f>
        <v>-0.62679670881747807</v>
      </c>
      <c r="AN900" s="40">
        <v>2875000</v>
      </c>
    </row>
    <row r="901" spans="1:40">
      <c r="A901" s="93">
        <v>45307.291666666664</v>
      </c>
      <c r="B901" s="42">
        <v>182.73480000000001</v>
      </c>
      <c r="C901" s="42">
        <v>183.63</v>
      </c>
      <c r="D901" s="42">
        <v>184.26</v>
      </c>
      <c r="E901" s="42">
        <v>180.93</v>
      </c>
      <c r="F901" s="42">
        <v>182.16</v>
      </c>
      <c r="G901" s="42">
        <v>65603000</v>
      </c>
      <c r="H901" s="42">
        <f>('Pivottable ẨN'!$G901-AAPL!$O$4)/AAPL!$O$8</f>
        <v>-0.49854769649672515</v>
      </c>
      <c r="I901" s="43">
        <v>45307.291666666664</v>
      </c>
      <c r="J901" s="42">
        <v>46.438099999999999</v>
      </c>
      <c r="K901" s="42">
        <v>47.06</v>
      </c>
      <c r="L901" s="42">
        <v>47.22</v>
      </c>
      <c r="M901" s="42">
        <v>46.38</v>
      </c>
      <c r="N901" s="42">
        <v>46.98</v>
      </c>
      <c r="O901" s="42">
        <f>('Pivottable ẨN'!$P901-INTC!$O$4)/INTC!$O$8</f>
        <v>0.19068633245523181</v>
      </c>
      <c r="P901" s="42">
        <v>43720700</v>
      </c>
      <c r="Q901" s="43">
        <v>45307.291666666664</v>
      </c>
      <c r="R901" s="42">
        <v>388.14870000000002</v>
      </c>
      <c r="S901" s="42">
        <v>390.27</v>
      </c>
      <c r="T901" s="42">
        <v>394.03</v>
      </c>
      <c r="U901" s="42">
        <v>387.62</v>
      </c>
      <c r="V901" s="42">
        <v>393.66</v>
      </c>
      <c r="W901" s="42">
        <v>27202300</v>
      </c>
      <c r="X901" s="42">
        <f>('Pivottable ẨN'!$W901-MSFT!$O$4)/MSFT!$O$8</f>
        <v>-0.11174119417999404</v>
      </c>
      <c r="Y901" s="43">
        <v>45307.291666666664</v>
      </c>
      <c r="Z901" s="42">
        <v>56.369900000000001</v>
      </c>
      <c r="AA901" s="42">
        <v>56.381999999999998</v>
      </c>
      <c r="AB901" s="42">
        <v>56.835000000000001</v>
      </c>
      <c r="AC901" s="42">
        <v>54.9</v>
      </c>
      <c r="AD901" s="42">
        <v>55.018000000000001</v>
      </c>
      <c r="AE901" s="42">
        <f>('Pivottable ẨN'!$AF901-NVDA!$O$4)/NVDA!$O$8</f>
        <v>-4.3391460281422822E-3</v>
      </c>
      <c r="AF901" s="42">
        <v>449580000</v>
      </c>
      <c r="AG901" s="43">
        <v>45307.291666666664</v>
      </c>
      <c r="AH901" s="42">
        <v>19.567</v>
      </c>
      <c r="AI901" s="42">
        <v>19.632000000000001</v>
      </c>
      <c r="AJ901" s="42">
        <v>19.806000000000001</v>
      </c>
      <c r="AK901" s="42">
        <v>19.623999999999999</v>
      </c>
      <c r="AL901" s="42">
        <v>19.718</v>
      </c>
      <c r="AM901" s="42">
        <f>('Pivottable ẨN'!$AN901-SONY!$O$4)/SONY!$O$8</f>
        <v>-4.4171659602078243E-2</v>
      </c>
      <c r="AN901" s="42">
        <v>4267000</v>
      </c>
    </row>
    <row r="902" spans="1:40">
      <c r="A902" s="92">
        <v>45170.291666666664</v>
      </c>
      <c r="B902" s="40">
        <v>188.28829999999999</v>
      </c>
      <c r="C902" s="40">
        <v>189.46</v>
      </c>
      <c r="D902" s="40">
        <v>189.92</v>
      </c>
      <c r="E902" s="40">
        <v>188.28</v>
      </c>
      <c r="F902" s="40">
        <v>189.49</v>
      </c>
      <c r="G902" s="40">
        <v>45732600</v>
      </c>
      <c r="H902" s="40">
        <f>('Pivottable ẨN'!$G902-AAPL!$O$4)/AAPL!$O$8</f>
        <v>-0.87297682299697843</v>
      </c>
      <c r="I902" s="41">
        <v>45170.291666666664</v>
      </c>
      <c r="J902" s="40">
        <v>36.007800000000003</v>
      </c>
      <c r="K902" s="40">
        <v>36.61</v>
      </c>
      <c r="L902" s="40">
        <v>36.75</v>
      </c>
      <c r="M902" s="40">
        <v>35.729999999999997</v>
      </c>
      <c r="N902" s="40">
        <v>35.79</v>
      </c>
      <c r="O902" s="40">
        <f>('Pivottable ẨN'!$P902-INTC!$O$4)/INTC!$O$8</f>
        <v>0.1932999686516699</v>
      </c>
      <c r="P902" s="40">
        <v>43782600</v>
      </c>
      <c r="Q902" s="41">
        <v>45170.291666666664</v>
      </c>
      <c r="R902" s="40">
        <v>326.2115</v>
      </c>
      <c r="S902" s="40">
        <v>328.66</v>
      </c>
      <c r="T902" s="40">
        <v>331.99</v>
      </c>
      <c r="U902" s="40">
        <v>326.77999999999997</v>
      </c>
      <c r="V902" s="40">
        <v>331.31</v>
      </c>
      <c r="W902" s="40">
        <v>14931200</v>
      </c>
      <c r="X902" s="40">
        <f>('Pivottable ẨN'!$W902-MSFT!$O$4)/MSFT!$O$8</f>
        <v>-1.076878227073796</v>
      </c>
      <c r="Y902" s="41">
        <v>45170.291666666664</v>
      </c>
      <c r="Z902" s="40">
        <v>48.490299999999998</v>
      </c>
      <c r="AA902" s="40">
        <v>48.509</v>
      </c>
      <c r="AB902" s="40">
        <v>49.8</v>
      </c>
      <c r="AC902" s="40">
        <v>48.142000000000003</v>
      </c>
      <c r="AD902" s="40">
        <v>49.762</v>
      </c>
      <c r="AE902" s="40">
        <f>('Pivottable ẨN'!$AF902-NVDA!$O$4)/NVDA!$O$8</f>
        <v>7.2109190972366441E-2</v>
      </c>
      <c r="AF902" s="40">
        <v>463830000</v>
      </c>
      <c r="AG902" s="41">
        <v>45170.291666666664</v>
      </c>
      <c r="AH902" s="40">
        <v>16.715599999999998</v>
      </c>
      <c r="AI902" s="40">
        <v>17.052</v>
      </c>
      <c r="AJ902" s="40">
        <v>17.193999999999999</v>
      </c>
      <c r="AK902" s="40">
        <v>16.948</v>
      </c>
      <c r="AL902" s="40">
        <v>17.16</v>
      </c>
      <c r="AM902" s="40">
        <f>('Pivottable ẨN'!$AN902-SONY!$O$4)/SONY!$O$8</f>
        <v>0.59244665926043838</v>
      </c>
      <c r="AN902" s="40">
        <v>5788000</v>
      </c>
    </row>
    <row r="903" spans="1:40">
      <c r="A903" s="93">
        <v>45008.291666666664</v>
      </c>
      <c r="B903" s="42">
        <v>157.5162</v>
      </c>
      <c r="C903" s="42">
        <v>158.93</v>
      </c>
      <c r="D903" s="42">
        <v>161.55000000000001</v>
      </c>
      <c r="E903" s="42">
        <v>157.68</v>
      </c>
      <c r="F903" s="42">
        <v>158.83000000000001</v>
      </c>
      <c r="G903" s="42">
        <v>67622100</v>
      </c>
      <c r="H903" s="42">
        <f>('Pivottable ẨN'!$G903-AAPL!$O$4)/AAPL!$O$8</f>
        <v>-0.46050065922939981</v>
      </c>
      <c r="I903" s="43">
        <v>45008.291666666664</v>
      </c>
      <c r="J903" s="42">
        <v>28.334099999999999</v>
      </c>
      <c r="K903" s="42">
        <v>29.03</v>
      </c>
      <c r="L903" s="42">
        <v>29.16</v>
      </c>
      <c r="M903" s="42">
        <v>28.22</v>
      </c>
      <c r="N903" s="42">
        <v>28.38</v>
      </c>
      <c r="O903" s="42">
        <f>('Pivottable ẨN'!$P903-INTC!$O$4)/INTC!$O$8</f>
        <v>0.19342241687412015</v>
      </c>
      <c r="P903" s="42">
        <v>43785500</v>
      </c>
      <c r="Q903" s="43">
        <v>45008.291666666664</v>
      </c>
      <c r="R903" s="42">
        <v>274.40929999999997</v>
      </c>
      <c r="S903" s="42">
        <v>277.66000000000003</v>
      </c>
      <c r="T903" s="42">
        <v>281.06</v>
      </c>
      <c r="U903" s="42">
        <v>275.2</v>
      </c>
      <c r="V903" s="42">
        <v>277.94</v>
      </c>
      <c r="W903" s="42">
        <v>36610900</v>
      </c>
      <c r="X903" s="42">
        <f>('Pivottable ẨN'!$W903-MSFT!$O$4)/MSFT!$O$8</f>
        <v>0.62825671046462828</v>
      </c>
      <c r="Y903" s="43">
        <v>45008.291666666664</v>
      </c>
      <c r="Z903" s="42">
        <v>27.177700000000002</v>
      </c>
      <c r="AA903" s="42">
        <v>27.190999999999999</v>
      </c>
      <c r="AB903" s="42">
        <v>27.498999999999999</v>
      </c>
      <c r="AC903" s="42">
        <v>26.69</v>
      </c>
      <c r="AD903" s="42">
        <v>27.114999999999998</v>
      </c>
      <c r="AE903" s="42">
        <f>('Pivottable ẨN'!$AF903-NVDA!$O$4)/NVDA!$O$8</f>
        <v>0.6142700673888164</v>
      </c>
      <c r="AF903" s="42">
        <v>564889000</v>
      </c>
      <c r="AG903" s="43">
        <v>45008.291666666664</v>
      </c>
      <c r="AH903" s="42">
        <v>17.249400000000001</v>
      </c>
      <c r="AI903" s="42">
        <v>17.654</v>
      </c>
      <c r="AJ903" s="42">
        <v>17.884</v>
      </c>
      <c r="AK903" s="42">
        <v>17.54</v>
      </c>
      <c r="AL903" s="42">
        <v>17.664000000000001</v>
      </c>
      <c r="AM903" s="42">
        <f>('Pivottable ẨN'!$AN903-SONY!$O$4)/SONY!$O$8</f>
        <v>0.12722558009167623</v>
      </c>
      <c r="AN903" s="42">
        <v>4676500</v>
      </c>
    </row>
    <row r="904" spans="1:40">
      <c r="A904" s="92">
        <v>45582.291666666664</v>
      </c>
      <c r="B904" s="40">
        <v>231.89490000000001</v>
      </c>
      <c r="C904" s="40">
        <v>232.15</v>
      </c>
      <c r="D904" s="40">
        <v>233.85</v>
      </c>
      <c r="E904" s="40">
        <v>230.52</v>
      </c>
      <c r="F904" s="40">
        <v>233.43</v>
      </c>
      <c r="G904" s="40">
        <v>32993800</v>
      </c>
      <c r="H904" s="40">
        <f>('Pivottable ẨN'!$G904-AAPL!$O$4)/AAPL!$O$8</f>
        <v>-1.1130211983825482</v>
      </c>
      <c r="I904" s="41">
        <v>45582.291666666664</v>
      </c>
      <c r="J904" s="40">
        <v>22.44</v>
      </c>
      <c r="K904" s="40">
        <v>22.44</v>
      </c>
      <c r="L904" s="40">
        <v>22.82</v>
      </c>
      <c r="M904" s="40">
        <v>22.4</v>
      </c>
      <c r="N904" s="40">
        <v>22.72</v>
      </c>
      <c r="O904" s="40">
        <f>('Pivottable ẨN'!$P904-INTC!$O$4)/INTC!$O$8</f>
        <v>0.19435555677624103</v>
      </c>
      <c r="P904" s="40">
        <v>43807600</v>
      </c>
      <c r="Q904" s="41">
        <v>45582.291666666664</v>
      </c>
      <c r="R904" s="40">
        <v>416.72</v>
      </c>
      <c r="S904" s="40">
        <v>416.72</v>
      </c>
      <c r="T904" s="40">
        <v>422.5</v>
      </c>
      <c r="U904" s="40">
        <v>415.59</v>
      </c>
      <c r="V904" s="40">
        <v>422.36</v>
      </c>
      <c r="W904" s="40">
        <v>14820000</v>
      </c>
      <c r="X904" s="40">
        <f>('Pivottable ẨN'!$W904-MSFT!$O$4)/MSFT!$O$8</f>
        <v>-1.0856242431650829</v>
      </c>
      <c r="Y904" s="41">
        <v>45582.291666666664</v>
      </c>
      <c r="Z904" s="40">
        <v>136.93</v>
      </c>
      <c r="AA904" s="40">
        <v>136.93</v>
      </c>
      <c r="AB904" s="40">
        <v>140.88999999999999</v>
      </c>
      <c r="AC904" s="40">
        <v>136.87</v>
      </c>
      <c r="AD904" s="40">
        <v>139.34</v>
      </c>
      <c r="AE904" s="40">
        <f>('Pivottable ẨN'!$AF904-NVDA!$O$4)/NVDA!$O$8</f>
        <v>-0.77227798086565258</v>
      </c>
      <c r="AF904" s="40">
        <v>306435900</v>
      </c>
      <c r="AG904" s="41">
        <v>45582.291666666664</v>
      </c>
      <c r="AH904" s="40">
        <v>18.510000000000002</v>
      </c>
      <c r="AI904" s="40">
        <v>18.510000000000002</v>
      </c>
      <c r="AJ904" s="40">
        <v>18.62</v>
      </c>
      <c r="AK904" s="40">
        <v>18.43</v>
      </c>
      <c r="AL904" s="40">
        <v>18.600000000000001</v>
      </c>
      <c r="AM904" s="40">
        <f>('Pivottable ẨN'!$AN904-SONY!$O$4)/SONY!$O$8</f>
        <v>-1.1341241672614335</v>
      </c>
      <c r="AN904" s="40">
        <v>1662900</v>
      </c>
    </row>
    <row r="905" spans="1:40">
      <c r="A905" s="93">
        <v>44627.291666666664</v>
      </c>
      <c r="B905" s="42">
        <v>156.9323</v>
      </c>
      <c r="C905" s="42">
        <v>159.30000000000001</v>
      </c>
      <c r="D905" s="42">
        <v>165.02</v>
      </c>
      <c r="E905" s="42">
        <v>159.04</v>
      </c>
      <c r="F905" s="42">
        <v>163.36000000000001</v>
      </c>
      <c r="G905" s="42">
        <v>96418800</v>
      </c>
      <c r="H905" s="42">
        <f>('Pivottable ẨN'!$G905-AAPL!$O$4)/AAPL!$O$8</f>
        <v>8.2131760203014367E-2</v>
      </c>
      <c r="I905" s="43">
        <v>44627.291666666664</v>
      </c>
      <c r="J905" s="42">
        <v>44.558500000000002</v>
      </c>
      <c r="K905" s="42">
        <v>47.68</v>
      </c>
      <c r="L905" s="42">
        <v>48.54</v>
      </c>
      <c r="M905" s="42">
        <v>47.6</v>
      </c>
      <c r="N905" s="42">
        <v>48.01</v>
      </c>
      <c r="O905" s="42">
        <f>('Pivottable ẨN'!$P905-INTC!$O$4)/INTC!$O$8</f>
        <v>0.19461312027863636</v>
      </c>
      <c r="P905" s="42">
        <v>43813700</v>
      </c>
      <c r="Q905" s="43">
        <v>44627.291666666664</v>
      </c>
      <c r="R905" s="42">
        <v>272.9667</v>
      </c>
      <c r="S905" s="42">
        <v>278.91000000000003</v>
      </c>
      <c r="T905" s="42">
        <v>289.69</v>
      </c>
      <c r="U905" s="42">
        <v>278.52999999999997</v>
      </c>
      <c r="V905" s="42">
        <v>288.52999999999997</v>
      </c>
      <c r="W905" s="42">
        <v>43157200</v>
      </c>
      <c r="X905" s="42">
        <f>('Pivottable ẨN'!$W905-MSFT!$O$4)/MSFT!$O$8</f>
        <v>1.1431312171048393</v>
      </c>
      <c r="Y905" s="43">
        <v>44627.291666666664</v>
      </c>
      <c r="Z905" s="42">
        <v>21.3216</v>
      </c>
      <c r="AA905" s="42">
        <v>21.352</v>
      </c>
      <c r="AB905" s="42">
        <v>23.033000000000001</v>
      </c>
      <c r="AC905" s="42">
        <v>21.33</v>
      </c>
      <c r="AD905" s="42">
        <v>22.817</v>
      </c>
      <c r="AE905" s="42">
        <f>('Pivottable ẨN'!$AF905-NVDA!$O$4)/NVDA!$O$8</f>
        <v>2.318565285375706E-3</v>
      </c>
      <c r="AF905" s="42">
        <v>450821000</v>
      </c>
      <c r="AG905" s="43">
        <v>44627.291666666664</v>
      </c>
      <c r="AH905" s="42">
        <v>18.415600000000001</v>
      </c>
      <c r="AI905" s="42">
        <v>19.164000000000001</v>
      </c>
      <c r="AJ905" s="42">
        <v>19.596</v>
      </c>
      <c r="AK905" s="42">
        <v>19.155999999999999</v>
      </c>
      <c r="AL905" s="42">
        <v>19.489999999999998</v>
      </c>
      <c r="AM905" s="42">
        <f>('Pivottable ẨN'!$AN905-SONY!$O$4)/SONY!$O$8</f>
        <v>-0.23921711429631409</v>
      </c>
      <c r="AN905" s="42">
        <v>3801000</v>
      </c>
    </row>
    <row r="906" spans="1:40">
      <c r="A906" s="92">
        <v>44834.291666666664</v>
      </c>
      <c r="B906" s="40">
        <v>136.53530000000001</v>
      </c>
      <c r="C906" s="40">
        <v>138.19999999999999</v>
      </c>
      <c r="D906" s="40">
        <v>143.1</v>
      </c>
      <c r="E906" s="40">
        <v>138</v>
      </c>
      <c r="F906" s="40">
        <v>141.28</v>
      </c>
      <c r="G906" s="40">
        <v>124925300</v>
      </c>
      <c r="H906" s="40">
        <f>('Pivottable ẨN'!$G906-AAPL!$O$4)/AAPL!$O$8</f>
        <v>0.61929577776579459</v>
      </c>
      <c r="I906" s="41">
        <v>44834.291666666664</v>
      </c>
      <c r="J906" s="40">
        <v>24.5183</v>
      </c>
      <c r="K906" s="40">
        <v>25.77</v>
      </c>
      <c r="L906" s="40">
        <v>26.57</v>
      </c>
      <c r="M906" s="40">
        <v>25.74</v>
      </c>
      <c r="N906" s="40">
        <v>26.3</v>
      </c>
      <c r="O906" s="40">
        <f>('Pivottable ẨN'!$P906-INTC!$O$4)/INTC!$O$8</f>
        <v>0.19492135201101113</v>
      </c>
      <c r="P906" s="40">
        <v>43821000</v>
      </c>
      <c r="Q906" s="41">
        <v>44834.291666666664</v>
      </c>
      <c r="R906" s="40">
        <v>228.953</v>
      </c>
      <c r="S906" s="40">
        <v>232.9</v>
      </c>
      <c r="T906" s="40">
        <v>240.54</v>
      </c>
      <c r="U906" s="40">
        <v>232.73</v>
      </c>
      <c r="V906" s="40">
        <v>238.29</v>
      </c>
      <c r="W906" s="40">
        <v>35694800</v>
      </c>
      <c r="X906" s="40">
        <f>('Pivottable ẨN'!$W906-MSFT!$O$4)/MSFT!$O$8</f>
        <v>0.55620432430250655</v>
      </c>
      <c r="Y906" s="41">
        <v>44834.291666666664</v>
      </c>
      <c r="Z906" s="40">
        <v>12.1279</v>
      </c>
      <c r="AA906" s="40">
        <v>12.138999999999999</v>
      </c>
      <c r="AB906" s="40">
        <v>12.632999999999999</v>
      </c>
      <c r="AC906" s="40">
        <v>12.074999999999999</v>
      </c>
      <c r="AD906" s="40">
        <v>12.087</v>
      </c>
      <c r="AE906" s="40">
        <f>('Pivottable ẨN'!$AF906-NVDA!$O$4)/NVDA!$O$8</f>
        <v>0.61828829927747475</v>
      </c>
      <c r="AF906" s="40">
        <v>565638000</v>
      </c>
      <c r="AG906" s="41">
        <v>44834.291666666664</v>
      </c>
      <c r="AH906" s="40">
        <v>12.516400000000001</v>
      </c>
      <c r="AI906" s="40">
        <v>12.81</v>
      </c>
      <c r="AJ906" s="40">
        <v>13.086</v>
      </c>
      <c r="AK906" s="40">
        <v>12.786</v>
      </c>
      <c r="AL906" s="40">
        <v>12.868</v>
      </c>
      <c r="AM906" s="40">
        <f>('Pivottable ẨN'!$AN906-SONY!$O$4)/SONY!$O$8</f>
        <v>0.10336808885225253</v>
      </c>
      <c r="AN906" s="40">
        <v>4619500</v>
      </c>
    </row>
    <row r="907" spans="1:40">
      <c r="A907" s="93">
        <v>45463.291666666664</v>
      </c>
      <c r="B907" s="42">
        <v>209.20740000000001</v>
      </c>
      <c r="C907" s="42">
        <v>209.68</v>
      </c>
      <c r="D907" s="42">
        <v>214.24</v>
      </c>
      <c r="E907" s="42">
        <v>208.85</v>
      </c>
      <c r="F907" s="42">
        <v>213.93</v>
      </c>
      <c r="G907" s="42">
        <v>86172500</v>
      </c>
      <c r="H907" s="42">
        <f>('Pivottable ẨN'!$G907-AAPL!$O$4)/AAPL!$O$8</f>
        <v>-0.11094503537531042</v>
      </c>
      <c r="I907" s="43">
        <v>45463.291666666664</v>
      </c>
      <c r="J907" s="42">
        <v>30.427</v>
      </c>
      <c r="K907" s="42">
        <v>30.62</v>
      </c>
      <c r="L907" s="42">
        <v>31.11</v>
      </c>
      <c r="M907" s="42">
        <v>30.45</v>
      </c>
      <c r="N907" s="42">
        <v>30.56</v>
      </c>
      <c r="O907" s="42">
        <f>('Pivottable ẨN'!$P907-INTC!$O$4)/INTC!$O$8</f>
        <v>0.19514513669342021</v>
      </c>
      <c r="P907" s="42">
        <v>43826300</v>
      </c>
      <c r="Q907" s="43">
        <v>45463.291666666664</v>
      </c>
      <c r="R907" s="42">
        <v>444.8981</v>
      </c>
      <c r="S907" s="42">
        <v>445.7</v>
      </c>
      <c r="T907" s="42">
        <v>446.53</v>
      </c>
      <c r="U907" s="42">
        <v>441.27</v>
      </c>
      <c r="V907" s="42">
        <v>446.3</v>
      </c>
      <c r="W907" s="42">
        <v>19877400</v>
      </c>
      <c r="X907" s="42">
        <f>('Pivottable ẨN'!$W907-MSFT!$O$4)/MSFT!$O$8</f>
        <v>-0.68785354370398211</v>
      </c>
      <c r="Y907" s="43">
        <v>45463.291666666664</v>
      </c>
      <c r="Z907" s="42">
        <v>130.7688</v>
      </c>
      <c r="AA907" s="42">
        <v>130.78</v>
      </c>
      <c r="AB907" s="42">
        <v>140.76</v>
      </c>
      <c r="AC907" s="42">
        <v>129.52000000000001</v>
      </c>
      <c r="AD907" s="42">
        <v>139.80000000000001</v>
      </c>
      <c r="AE907" s="42">
        <f>('Pivottable ẨN'!$AF907-NVDA!$O$4)/NVDA!$O$8</f>
        <v>0.36147768082978682</v>
      </c>
      <c r="AF907" s="42">
        <v>517768400</v>
      </c>
      <c r="AG907" s="43">
        <v>45463.291666666664</v>
      </c>
      <c r="AH907" s="42">
        <v>16.166</v>
      </c>
      <c r="AI907" s="42">
        <v>16.166</v>
      </c>
      <c r="AJ907" s="42">
        <v>16.228000000000002</v>
      </c>
      <c r="AK907" s="42">
        <v>16.097999999999999</v>
      </c>
      <c r="AL907" s="42">
        <v>16.100000000000001</v>
      </c>
      <c r="AM907" s="42">
        <f>('Pivottable ẨN'!$AN907-SONY!$O$4)/SONY!$O$8</f>
        <v>-0.12348735416121492</v>
      </c>
      <c r="AN907" s="42">
        <v>4077500</v>
      </c>
    </row>
    <row r="908" spans="1:40">
      <c r="A908" s="92">
        <v>44858.291666666664</v>
      </c>
      <c r="B908" s="40">
        <v>147.6498</v>
      </c>
      <c r="C908" s="40">
        <v>149.44999999999999</v>
      </c>
      <c r="D908" s="40">
        <v>150.22999999999999</v>
      </c>
      <c r="E908" s="40">
        <v>146</v>
      </c>
      <c r="F908" s="40">
        <v>147.19</v>
      </c>
      <c r="G908" s="40">
        <v>75981900</v>
      </c>
      <c r="H908" s="40">
        <f>('Pivottable ẨN'!$G908-AAPL!$O$4)/AAPL!$O$8</f>
        <v>-0.30297224451621751</v>
      </c>
      <c r="I908" s="41">
        <v>44858.291666666664</v>
      </c>
      <c r="J908" s="40">
        <v>25.8598</v>
      </c>
      <c r="K908" s="40">
        <v>27.18</v>
      </c>
      <c r="L908" s="40">
        <v>27.48</v>
      </c>
      <c r="M908" s="40">
        <v>26.52</v>
      </c>
      <c r="N908" s="40">
        <v>26.75</v>
      </c>
      <c r="O908" s="40">
        <f>('Pivottable ẨN'!$P908-INTC!$O$4)/INTC!$O$8</f>
        <v>0.19536892137582929</v>
      </c>
      <c r="P908" s="40">
        <v>43831600</v>
      </c>
      <c r="Q908" s="41">
        <v>44858.291666666664</v>
      </c>
      <c r="R908" s="40">
        <v>243.0598</v>
      </c>
      <c r="S908" s="40">
        <v>247.25</v>
      </c>
      <c r="T908" s="40">
        <v>247.84</v>
      </c>
      <c r="U908" s="40">
        <v>241.3</v>
      </c>
      <c r="V908" s="40">
        <v>243.76</v>
      </c>
      <c r="W908" s="40">
        <v>24911200</v>
      </c>
      <c r="X908" s="40">
        <f>('Pivottable ẨN'!$W908-MSFT!$O$4)/MSFT!$O$8</f>
        <v>-0.29193901312556447</v>
      </c>
      <c r="Y908" s="41">
        <v>44858.291666666664</v>
      </c>
      <c r="Z908" s="40">
        <v>12.5875</v>
      </c>
      <c r="AA908" s="40">
        <v>12.599</v>
      </c>
      <c r="AB908" s="40">
        <v>12.71</v>
      </c>
      <c r="AC908" s="40">
        <v>12.064</v>
      </c>
      <c r="AD908" s="40">
        <v>12.507999999999999</v>
      </c>
      <c r="AE908" s="40">
        <f>('Pivottable ẨN'!$AF908-NVDA!$O$4)/NVDA!$O$8</f>
        <v>0.35980708348649149</v>
      </c>
      <c r="AF908" s="40">
        <v>517457000</v>
      </c>
      <c r="AG908" s="41">
        <v>44858.291666666664</v>
      </c>
      <c r="AH908" s="40">
        <v>12.7294</v>
      </c>
      <c r="AI908" s="40">
        <v>13.028</v>
      </c>
      <c r="AJ908" s="40">
        <v>13.071999999999999</v>
      </c>
      <c r="AK908" s="40">
        <v>12.82</v>
      </c>
      <c r="AL908" s="40">
        <v>12.981999999999999</v>
      </c>
      <c r="AM908" s="40">
        <f>('Pivottable ẨN'!$AN908-SONY!$O$4)/SONY!$O$8</f>
        <v>0.1092278235426373</v>
      </c>
      <c r="AN908" s="40">
        <v>4633500</v>
      </c>
    </row>
    <row r="909" spans="1:40">
      <c r="A909" s="93">
        <v>45531.291666666664</v>
      </c>
      <c r="B909" s="42">
        <v>227.77940000000001</v>
      </c>
      <c r="C909" s="42">
        <v>228.03</v>
      </c>
      <c r="D909" s="42">
        <v>228.85</v>
      </c>
      <c r="E909" s="42">
        <v>224.89</v>
      </c>
      <c r="F909" s="42">
        <v>226</v>
      </c>
      <c r="G909" s="42">
        <v>35934600</v>
      </c>
      <c r="H909" s="42">
        <f>('Pivottable ẨN'!$G909-AAPL!$O$4)/AAPL!$O$8</f>
        <v>-1.0576060494569128</v>
      </c>
      <c r="I909" s="43">
        <v>45531.291666666664</v>
      </c>
      <c r="J909" s="42">
        <v>20.07</v>
      </c>
      <c r="K909" s="42">
        <v>20.07</v>
      </c>
      <c r="L909" s="42">
        <v>20.260000000000002</v>
      </c>
      <c r="M909" s="42">
        <v>19.84</v>
      </c>
      <c r="N909" s="42">
        <v>20.13</v>
      </c>
      <c r="O909" s="42">
        <f>('Pivottable ẨN'!$P909-INTC!$O$4)/INTC!$O$8</f>
        <v>0.19665251653530777</v>
      </c>
      <c r="P909" s="42">
        <v>43862000</v>
      </c>
      <c r="Q909" s="43">
        <v>45531.291666666664</v>
      </c>
      <c r="R909" s="42">
        <v>413.84</v>
      </c>
      <c r="S909" s="42">
        <v>413.84</v>
      </c>
      <c r="T909" s="42">
        <v>414.36</v>
      </c>
      <c r="U909" s="42">
        <v>410.25</v>
      </c>
      <c r="V909" s="42">
        <v>412.86</v>
      </c>
      <c r="W909" s="42">
        <v>13492900</v>
      </c>
      <c r="X909" s="42">
        <f>('Pivottable ẨN'!$W909-MSFT!$O$4)/MSFT!$O$8</f>
        <v>-1.1900022823264753</v>
      </c>
      <c r="Y909" s="43">
        <v>45531.291666666664</v>
      </c>
      <c r="Z909" s="42">
        <v>128.28899999999999</v>
      </c>
      <c r="AA909" s="42">
        <v>128.30000000000001</v>
      </c>
      <c r="AB909" s="42">
        <v>129.19999999999999</v>
      </c>
      <c r="AC909" s="42">
        <v>123.88</v>
      </c>
      <c r="AD909" s="42">
        <v>125.05</v>
      </c>
      <c r="AE909" s="42">
        <f>('Pivottable ẨN'!$AF909-NVDA!$O$4)/NVDA!$O$8</f>
        <v>-0.78998878051054933</v>
      </c>
      <c r="AF909" s="42">
        <v>303134600</v>
      </c>
      <c r="AG909" s="43">
        <v>45531.291666666664</v>
      </c>
      <c r="AH909" s="42">
        <v>19.213999999999999</v>
      </c>
      <c r="AI909" s="42">
        <v>19.213999999999999</v>
      </c>
      <c r="AJ909" s="42">
        <v>19.231999999999999</v>
      </c>
      <c r="AK909" s="42">
        <v>18.963999999999999</v>
      </c>
      <c r="AL909" s="42">
        <v>19.05</v>
      </c>
      <c r="AM909" s="42">
        <f>('Pivottable ẨN'!$AN909-SONY!$O$4)/SONY!$O$8</f>
        <v>-7.7575940261157559E-3</v>
      </c>
      <c r="AN909" s="42">
        <v>4354000</v>
      </c>
    </row>
    <row r="910" spans="1:40">
      <c r="A910" s="92">
        <v>44966.291666666664</v>
      </c>
      <c r="B910" s="40">
        <v>149.30000000000001</v>
      </c>
      <c r="C910" s="40">
        <v>150.87</v>
      </c>
      <c r="D910" s="40">
        <v>154.33000000000001</v>
      </c>
      <c r="E910" s="40">
        <v>150.41999999999999</v>
      </c>
      <c r="F910" s="40">
        <v>153.78</v>
      </c>
      <c r="G910" s="40">
        <v>56007100</v>
      </c>
      <c r="H910" s="40">
        <f>('Pivottable ẨN'!$G910-AAPL!$O$4)/AAPL!$O$8</f>
        <v>-0.67936863895303101</v>
      </c>
      <c r="I910" s="41">
        <v>44966.291666666664</v>
      </c>
      <c r="J910" s="40">
        <v>27.065200000000001</v>
      </c>
      <c r="K910" s="40">
        <v>27.73</v>
      </c>
      <c r="L910" s="40">
        <v>28.82</v>
      </c>
      <c r="M910" s="40">
        <v>27.57</v>
      </c>
      <c r="N910" s="40">
        <v>28.68</v>
      </c>
      <c r="O910" s="40">
        <f>('Pivottable ẨN'!$P910-INTC!$O$4)/INTC!$O$8</f>
        <v>0.19852724104454608</v>
      </c>
      <c r="P910" s="40">
        <v>43906400</v>
      </c>
      <c r="Q910" s="41">
        <v>44966.291666666664</v>
      </c>
      <c r="R910" s="40">
        <v>259.8827</v>
      </c>
      <c r="S910" s="40">
        <v>263.62</v>
      </c>
      <c r="T910" s="40">
        <v>273.98</v>
      </c>
      <c r="U910" s="40">
        <v>262.8</v>
      </c>
      <c r="V910" s="40">
        <v>273.8</v>
      </c>
      <c r="W910" s="40">
        <v>42375100</v>
      </c>
      <c r="X910" s="40">
        <f>('Pivottable ẨN'!$W910-MSFT!$O$4)/MSFT!$O$8</f>
        <v>1.0816180949376137</v>
      </c>
      <c r="Y910" s="41">
        <v>44966.291666666664</v>
      </c>
      <c r="Z910" s="40">
        <v>22.322299999999998</v>
      </c>
      <c r="AA910" s="40">
        <v>22.337</v>
      </c>
      <c r="AB910" s="40">
        <v>23.02</v>
      </c>
      <c r="AC910" s="40">
        <v>22.12</v>
      </c>
      <c r="AD910" s="40">
        <v>22.606000000000002</v>
      </c>
      <c r="AE910" s="40">
        <f>('Pivottable ẨN'!$AF910-NVDA!$O$4)/NVDA!$O$8</f>
        <v>0.39424370630798378</v>
      </c>
      <c r="AF910" s="40">
        <v>523876000</v>
      </c>
      <c r="AG910" s="41">
        <v>44966.291666666664</v>
      </c>
      <c r="AH910" s="40">
        <v>17.610900000000001</v>
      </c>
      <c r="AI910" s="40">
        <v>18.024000000000001</v>
      </c>
      <c r="AJ910" s="40">
        <v>18.41</v>
      </c>
      <c r="AK910" s="40">
        <v>17.998000000000001</v>
      </c>
      <c r="AL910" s="40">
        <v>18.32</v>
      </c>
      <c r="AM910" s="40">
        <f>('Pivottable ẨN'!$AN910-SONY!$O$4)/SONY!$O$8</f>
        <v>-0.84046774877757979</v>
      </c>
      <c r="AN910" s="40">
        <v>2364500</v>
      </c>
    </row>
    <row r="911" spans="1:40">
      <c r="A911" s="93">
        <v>45261.291666666664</v>
      </c>
      <c r="B911" s="42">
        <v>190.30770000000001</v>
      </c>
      <c r="C911" s="42">
        <v>191.24</v>
      </c>
      <c r="D911" s="42">
        <v>191.56</v>
      </c>
      <c r="E911" s="42">
        <v>189.23</v>
      </c>
      <c r="F911" s="42">
        <v>190.33</v>
      </c>
      <c r="G911" s="42">
        <v>45679300</v>
      </c>
      <c r="H911" s="42">
        <f>('Pivottable ẨN'!$G911-AAPL!$O$4)/AAPL!$O$8</f>
        <v>-0.87398118488413035</v>
      </c>
      <c r="I911" s="43">
        <v>45261.291666666664</v>
      </c>
      <c r="J911" s="42">
        <v>43.161900000000003</v>
      </c>
      <c r="K911" s="42">
        <v>43.74</v>
      </c>
      <c r="L911" s="42">
        <v>44.36</v>
      </c>
      <c r="M911" s="42">
        <v>42.86</v>
      </c>
      <c r="N911" s="42">
        <v>44.36</v>
      </c>
      <c r="O911" s="42">
        <f>('Pivottable ẨN'!$P911-INTC!$O$4)/INTC!$O$8</f>
        <v>0.1992070397967699</v>
      </c>
      <c r="P911" s="42">
        <v>43922500</v>
      </c>
      <c r="Q911" s="43">
        <v>45261.291666666664</v>
      </c>
      <c r="R911" s="42">
        <v>372.47430000000003</v>
      </c>
      <c r="S911" s="42">
        <v>374.51</v>
      </c>
      <c r="T911" s="42">
        <v>378.16</v>
      </c>
      <c r="U911" s="42">
        <v>371.31</v>
      </c>
      <c r="V911" s="42">
        <v>376.76</v>
      </c>
      <c r="W911" s="42">
        <v>33020400</v>
      </c>
      <c r="X911" s="42">
        <f>('Pivottable ẨN'!$W911-MSFT!$O$4)/MSFT!$O$8</f>
        <v>0.34585949125810267</v>
      </c>
      <c r="Y911" s="43">
        <v>45261.291666666664</v>
      </c>
      <c r="Z911" s="42">
        <v>46.750900000000001</v>
      </c>
      <c r="AA911" s="42">
        <v>46.765000000000001</v>
      </c>
      <c r="AB911" s="42">
        <v>47.2</v>
      </c>
      <c r="AC911" s="42">
        <v>46.186999999999998</v>
      </c>
      <c r="AD911" s="42">
        <v>46.524999999999999</v>
      </c>
      <c r="AE911" s="42">
        <f>('Pivottable ẨN'!$AF911-NVDA!$O$4)/NVDA!$O$8</f>
        <v>-0.43493373358406034</v>
      </c>
      <c r="AF911" s="42">
        <v>369317000</v>
      </c>
      <c r="AG911" s="43">
        <v>45261.291666666664</v>
      </c>
      <c r="AH911" s="42">
        <v>17.170999999999999</v>
      </c>
      <c r="AI911" s="42">
        <v>17.228000000000002</v>
      </c>
      <c r="AJ911" s="42">
        <v>17.271999999999998</v>
      </c>
      <c r="AK911" s="42">
        <v>17.074000000000002</v>
      </c>
      <c r="AL911" s="42">
        <v>17.074000000000002</v>
      </c>
      <c r="AM911" s="42">
        <f>('Pivottable ẨN'!$AN911-SONY!$O$4)/SONY!$O$8</f>
        <v>-0.47339722567276254</v>
      </c>
      <c r="AN911" s="42">
        <v>3241500</v>
      </c>
    </row>
    <row r="912" spans="1:40">
      <c r="A912" s="92">
        <v>45337.291666666664</v>
      </c>
      <c r="B912" s="40">
        <v>183.19710000000001</v>
      </c>
      <c r="C912" s="40">
        <v>183.86</v>
      </c>
      <c r="D912" s="40">
        <v>184.49</v>
      </c>
      <c r="E912" s="40">
        <v>181.35</v>
      </c>
      <c r="F912" s="40">
        <v>183.55</v>
      </c>
      <c r="G912" s="40">
        <v>65434500</v>
      </c>
      <c r="H912" s="40">
        <f>('Pivottable ẨN'!$G912-AAPL!$O$4)/AAPL!$O$8</f>
        <v>-0.50172283679663321</v>
      </c>
      <c r="I912" s="41">
        <v>45337.291666666664</v>
      </c>
      <c r="J912" s="40">
        <v>43.595300000000002</v>
      </c>
      <c r="K912" s="40">
        <v>44.05</v>
      </c>
      <c r="L912" s="40">
        <v>45.27</v>
      </c>
      <c r="M912" s="40">
        <v>44.02</v>
      </c>
      <c r="N912" s="40">
        <v>44.76</v>
      </c>
      <c r="O912" s="40">
        <f>('Pivottable ẨN'!$P912-INTC!$O$4)/INTC!$O$8</f>
        <v>0.20351383934502007</v>
      </c>
      <c r="P912" s="40">
        <v>44024500</v>
      </c>
      <c r="Q912" s="41">
        <v>45337.291666666664</v>
      </c>
      <c r="R912" s="40">
        <v>405.09780000000001</v>
      </c>
      <c r="S912" s="40">
        <v>406.56</v>
      </c>
      <c r="T912" s="40">
        <v>409.13</v>
      </c>
      <c r="U912" s="40">
        <v>404.29</v>
      </c>
      <c r="V912" s="40">
        <v>408.14</v>
      </c>
      <c r="W912" s="40">
        <v>21825500</v>
      </c>
      <c r="X912" s="40">
        <f>('Pivottable ẨN'!$W912-MSFT!$O$4)/MSFT!$O$8</f>
        <v>-0.53463309453639196</v>
      </c>
      <c r="Y912" s="41">
        <v>45337.291666666664</v>
      </c>
      <c r="Z912" s="40">
        <v>72.642399999999995</v>
      </c>
      <c r="AA912" s="40">
        <v>72.658000000000001</v>
      </c>
      <c r="AB912" s="40">
        <v>73.974999999999994</v>
      </c>
      <c r="AC912" s="40">
        <v>72.400000000000006</v>
      </c>
      <c r="AD912" s="40">
        <v>73.869</v>
      </c>
      <c r="AE912" s="40">
        <f>('Pivottable ẨN'!$AF912-NVDA!$O$4)/NVDA!$O$8</f>
        <v>-0.16237529419382551</v>
      </c>
      <c r="AF912" s="40">
        <v>420122000</v>
      </c>
      <c r="AG912" s="41">
        <v>45337.291666666664</v>
      </c>
      <c r="AH912" s="40">
        <v>18.3371</v>
      </c>
      <c r="AI912" s="40">
        <v>18.398</v>
      </c>
      <c r="AJ912" s="40">
        <v>18.436</v>
      </c>
      <c r="AK912" s="40">
        <v>18.175999999999998</v>
      </c>
      <c r="AL912" s="40">
        <v>18.25</v>
      </c>
      <c r="AM912" s="40">
        <f>('Pivottable ẨN'!$AN912-SONY!$O$4)/SONY!$O$8</f>
        <v>1.2575265466191095</v>
      </c>
      <c r="AN912" s="40">
        <v>7377000</v>
      </c>
    </row>
    <row r="913" spans="1:40">
      <c r="A913" s="93">
        <v>44804.291666666664</v>
      </c>
      <c r="B913" s="42">
        <v>155.3262</v>
      </c>
      <c r="C913" s="42">
        <v>157.22</v>
      </c>
      <c r="D913" s="42">
        <v>160.58000000000001</v>
      </c>
      <c r="E913" s="42">
        <v>157.13999999999999</v>
      </c>
      <c r="F913" s="42">
        <v>160.31</v>
      </c>
      <c r="G913" s="42">
        <v>87991100</v>
      </c>
      <c r="H913" s="42">
        <f>('Pivottable ẨN'!$G913-AAPL!$O$4)/AAPL!$O$8</f>
        <v>-7.667613241143649E-2</v>
      </c>
      <c r="I913" s="43">
        <v>44804.291666666664</v>
      </c>
      <c r="J913" s="42">
        <v>30.369599999999998</v>
      </c>
      <c r="K913" s="42">
        <v>31.92</v>
      </c>
      <c r="L913" s="42">
        <v>32.39</v>
      </c>
      <c r="M913" s="42">
        <v>31.77</v>
      </c>
      <c r="N913" s="42">
        <v>32.39</v>
      </c>
      <c r="O913" s="42">
        <f>('Pivottable ẨN'!$P913-INTC!$O$4)/INTC!$O$8</f>
        <v>0.2056250155941623</v>
      </c>
      <c r="P913" s="42">
        <v>44074500</v>
      </c>
      <c r="Q913" s="43">
        <v>44804.291666666664</v>
      </c>
      <c r="R913" s="42">
        <v>257.03879999999998</v>
      </c>
      <c r="S913" s="42">
        <v>261.47000000000003</v>
      </c>
      <c r="T913" s="42">
        <v>267.11</v>
      </c>
      <c r="U913" s="42">
        <v>261.33</v>
      </c>
      <c r="V913" s="42">
        <v>265.39</v>
      </c>
      <c r="W913" s="42">
        <v>24791800</v>
      </c>
      <c r="X913" s="42">
        <f>('Pivottable ẨN'!$W913-MSFT!$O$4)/MSFT!$O$8</f>
        <v>-0.30132996925235994</v>
      </c>
      <c r="Y913" s="43">
        <v>44804.291666666664</v>
      </c>
      <c r="Z913" s="42">
        <v>15.075699999999999</v>
      </c>
      <c r="AA913" s="42">
        <v>15.093999999999999</v>
      </c>
      <c r="AB913" s="42">
        <v>15.54</v>
      </c>
      <c r="AC913" s="42">
        <v>14.959</v>
      </c>
      <c r="AD913" s="42">
        <v>15.384</v>
      </c>
      <c r="AE913" s="42">
        <f>('Pivottable ẨN'!$AF913-NVDA!$O$4)/NVDA!$O$8</f>
        <v>0.66159292919102608</v>
      </c>
      <c r="AF913" s="42">
        <v>573710000</v>
      </c>
      <c r="AG913" s="43">
        <v>44804.291666666664</v>
      </c>
      <c r="AH913" s="42">
        <v>15.4465</v>
      </c>
      <c r="AI913" s="42">
        <v>15.87</v>
      </c>
      <c r="AJ913" s="42">
        <v>16.184000000000001</v>
      </c>
      <c r="AK913" s="42">
        <v>15.866</v>
      </c>
      <c r="AL913" s="42">
        <v>16.155999999999999</v>
      </c>
      <c r="AM913" s="42">
        <f>('Pivottable ẨN'!$AN913-SONY!$O$4)/SONY!$O$8</f>
        <v>-0.47653636925689724</v>
      </c>
      <c r="AN913" s="42">
        <v>3234000</v>
      </c>
    </row>
    <row r="914" spans="1:40">
      <c r="A914" s="92">
        <v>44981.291666666664</v>
      </c>
      <c r="B914" s="40">
        <v>145.4049</v>
      </c>
      <c r="C914" s="40">
        <v>146.71</v>
      </c>
      <c r="D914" s="40">
        <v>147.19</v>
      </c>
      <c r="E914" s="40">
        <v>145.72</v>
      </c>
      <c r="F914" s="40">
        <v>147.11000000000001</v>
      </c>
      <c r="G914" s="40">
        <v>55469600</v>
      </c>
      <c r="H914" s="40">
        <f>('Pivottable ẨN'!$G914-AAPL!$O$4)/AAPL!$O$8</f>
        <v>-0.68949705385629845</v>
      </c>
      <c r="I914" s="41">
        <v>44981.291666666664</v>
      </c>
      <c r="J914" s="40">
        <v>24.537299999999998</v>
      </c>
      <c r="K914" s="40">
        <v>25.14</v>
      </c>
      <c r="L914" s="40">
        <v>25.35</v>
      </c>
      <c r="M914" s="40">
        <v>24.92</v>
      </c>
      <c r="N914" s="40">
        <v>25.22</v>
      </c>
      <c r="O914" s="40">
        <f>('Pivottable ẨN'!$P914-INTC!$O$4)/INTC!$O$8</f>
        <v>0.20627525787889811</v>
      </c>
      <c r="P914" s="40">
        <v>44089900</v>
      </c>
      <c r="Q914" s="41">
        <v>44981.291666666664</v>
      </c>
      <c r="R914" s="40">
        <v>246.3022</v>
      </c>
      <c r="S914" s="40">
        <v>249.22</v>
      </c>
      <c r="T914" s="40">
        <v>251</v>
      </c>
      <c r="U914" s="40">
        <v>248.1</v>
      </c>
      <c r="V914" s="40">
        <v>249.96</v>
      </c>
      <c r="W914" s="40">
        <v>24990900</v>
      </c>
      <c r="X914" s="40">
        <f>('Pivottable ẨN'!$W914-MSFT!$O$4)/MSFT!$O$8</f>
        <v>-0.28567051058531656</v>
      </c>
      <c r="Y914" s="41">
        <v>44981.291666666664</v>
      </c>
      <c r="Z914" s="40">
        <v>23.270700000000001</v>
      </c>
      <c r="AA914" s="40">
        <v>23.286000000000001</v>
      </c>
      <c r="AB914" s="40">
        <v>23.474</v>
      </c>
      <c r="AC914" s="40">
        <v>22.946999999999999</v>
      </c>
      <c r="AD914" s="40">
        <v>23.225000000000001</v>
      </c>
      <c r="AE914" s="40">
        <f>('Pivottable ẨN'!$AF914-NVDA!$O$4)/NVDA!$O$8</f>
        <v>0.74746184722822906</v>
      </c>
      <c r="AF914" s="40">
        <v>589716000</v>
      </c>
      <c r="AG914" s="41">
        <v>44981.291666666664</v>
      </c>
      <c r="AH914" s="40">
        <v>16.1629</v>
      </c>
      <c r="AI914" s="40">
        <v>16.542000000000002</v>
      </c>
      <c r="AJ914" s="40">
        <v>16.623999999999999</v>
      </c>
      <c r="AK914" s="40">
        <v>16.425999999999998</v>
      </c>
      <c r="AL914" s="40">
        <v>16.542000000000002</v>
      </c>
      <c r="AM914" s="40">
        <f>('Pivottable ẨN'!$AN914-SONY!$O$4)/SONY!$O$8</f>
        <v>-1.2989499999673585E-2</v>
      </c>
      <c r="AN914" s="40">
        <v>4341500</v>
      </c>
    </row>
    <row r="915" spans="1:40">
      <c r="A915" s="93">
        <v>44586.291666666664</v>
      </c>
      <c r="B915" s="42">
        <v>157.20490000000001</v>
      </c>
      <c r="C915" s="42">
        <v>159.78</v>
      </c>
      <c r="D915" s="42">
        <v>162.76</v>
      </c>
      <c r="E915" s="42">
        <v>157.02000000000001</v>
      </c>
      <c r="F915" s="42">
        <v>158.97999999999999</v>
      </c>
      <c r="G915" s="42">
        <v>115798400</v>
      </c>
      <c r="H915" s="42">
        <f>('Pivottable ẨN'!$G915-AAPL!$O$4)/AAPL!$O$8</f>
        <v>0.44731246617392123</v>
      </c>
      <c r="I915" s="43">
        <v>44586.291666666664</v>
      </c>
      <c r="J915" s="42">
        <v>47.300800000000002</v>
      </c>
      <c r="K915" s="42">
        <v>51</v>
      </c>
      <c r="L915" s="42">
        <v>51.62</v>
      </c>
      <c r="M915" s="42">
        <v>50.25</v>
      </c>
      <c r="N915" s="42">
        <v>51.01</v>
      </c>
      <c r="O915" s="42">
        <f>('Pivottable ẨN'!$P915-INTC!$O$4)/INTC!$O$8</f>
        <v>0.20650748726630375</v>
      </c>
      <c r="P915" s="42">
        <v>44095400</v>
      </c>
      <c r="Q915" s="43">
        <v>44586.291666666664</v>
      </c>
      <c r="R915" s="42">
        <v>281.76</v>
      </c>
      <c r="S915" s="42">
        <v>288.49</v>
      </c>
      <c r="T915" s="42">
        <v>294.99</v>
      </c>
      <c r="U915" s="42">
        <v>285.17</v>
      </c>
      <c r="V915" s="42">
        <v>291.52</v>
      </c>
      <c r="W915" s="42">
        <v>72848600</v>
      </c>
      <c r="X915" s="42">
        <f>('Pivottable ẨN'!$W915-MSFT!$O$4)/MSFT!$O$8</f>
        <v>3.4783961647022865</v>
      </c>
      <c r="Y915" s="43">
        <v>44586.291666666664</v>
      </c>
      <c r="Z915" s="42">
        <v>22.288499999999999</v>
      </c>
      <c r="AA915" s="42">
        <v>22.324000000000002</v>
      </c>
      <c r="AB915" s="42">
        <v>22.943000000000001</v>
      </c>
      <c r="AC915" s="42">
        <v>22</v>
      </c>
      <c r="AD915" s="42">
        <v>22.545999999999999</v>
      </c>
      <c r="AE915" s="42">
        <f>('Pivottable ẨN'!$AF915-NVDA!$O$4)/NVDA!$O$8</f>
        <v>1.149285036094061</v>
      </c>
      <c r="AF915" s="42">
        <v>664616000</v>
      </c>
      <c r="AG915" s="43">
        <v>44586.291666666664</v>
      </c>
      <c r="AH915" s="42">
        <v>21.125399999999999</v>
      </c>
      <c r="AI915" s="42">
        <v>21.984000000000002</v>
      </c>
      <c r="AJ915" s="42">
        <v>22.234000000000002</v>
      </c>
      <c r="AK915" s="42">
        <v>21.5</v>
      </c>
      <c r="AL915" s="42">
        <v>21.702000000000002</v>
      </c>
      <c r="AM915" s="42">
        <f>('Pivottable ẨN'!$AN915-SONY!$O$4)/SONY!$O$8</f>
        <v>-0.27646828482804586</v>
      </c>
      <c r="AN915" s="42">
        <v>3712000</v>
      </c>
    </row>
    <row r="916" spans="1:40">
      <c r="A916" s="92">
        <v>44837.291666666664</v>
      </c>
      <c r="B916" s="40">
        <v>140.73410000000001</v>
      </c>
      <c r="C916" s="40">
        <v>142.44999999999999</v>
      </c>
      <c r="D916" s="40">
        <v>143.07</v>
      </c>
      <c r="E916" s="40">
        <v>137.69</v>
      </c>
      <c r="F916" s="40">
        <v>138.21</v>
      </c>
      <c r="G916" s="40">
        <v>114311700</v>
      </c>
      <c r="H916" s="40">
        <f>('Pivottable ẨN'!$G916-AAPL!$O$4)/AAPL!$O$8</f>
        <v>0.41929774164054867</v>
      </c>
      <c r="I916" s="41">
        <v>44837.291666666664</v>
      </c>
      <c r="J916" s="40">
        <v>25.66</v>
      </c>
      <c r="K916" s="40">
        <v>26.97</v>
      </c>
      <c r="L916" s="40">
        <v>27.25</v>
      </c>
      <c r="M916" s="40">
        <v>26.07</v>
      </c>
      <c r="N916" s="40">
        <v>26.33</v>
      </c>
      <c r="O916" s="40">
        <f>('Pivottable ẨN'!$P916-INTC!$O$4)/INTC!$O$8</f>
        <v>0.20654126608629003</v>
      </c>
      <c r="P916" s="40">
        <v>44096200</v>
      </c>
      <c r="Q916" s="41">
        <v>44837.291666666664</v>
      </c>
      <c r="R916" s="40">
        <v>236.6601</v>
      </c>
      <c r="S916" s="40">
        <v>240.74</v>
      </c>
      <c r="T916" s="40">
        <v>241.61</v>
      </c>
      <c r="U916" s="40">
        <v>234.66</v>
      </c>
      <c r="V916" s="40">
        <v>235.41</v>
      </c>
      <c r="W916" s="40">
        <v>28880400</v>
      </c>
      <c r="X916" s="40">
        <f>('Pivottable ẨN'!$W916-MSFT!$O$4)/MSFT!$O$8</f>
        <v>2.0243424550118905E-2</v>
      </c>
      <c r="Y916" s="41">
        <v>44837.291666666664</v>
      </c>
      <c r="Z916" s="40">
        <v>12.5006</v>
      </c>
      <c r="AA916" s="40">
        <v>12.512</v>
      </c>
      <c r="AB916" s="40">
        <v>12.678000000000001</v>
      </c>
      <c r="AC916" s="40">
        <v>12.105</v>
      </c>
      <c r="AD916" s="40">
        <v>12.347</v>
      </c>
      <c r="AE916" s="40">
        <f>('Pivottable ẨN'!$AF916-NVDA!$O$4)/NVDA!$O$8</f>
        <v>0.5208636115631422</v>
      </c>
      <c r="AF916" s="40">
        <v>547478000</v>
      </c>
      <c r="AG916" s="41">
        <v>44837.291666666664</v>
      </c>
      <c r="AH916" s="40">
        <v>12.928699999999999</v>
      </c>
      <c r="AI916" s="40">
        <v>13.231999999999999</v>
      </c>
      <c r="AJ916" s="40">
        <v>13.3</v>
      </c>
      <c r="AK916" s="40">
        <v>13.06</v>
      </c>
      <c r="AL916" s="40">
        <v>13.092000000000001</v>
      </c>
      <c r="AM916" s="40">
        <f>('Pivottable ẨN'!$AN916-SONY!$O$4)/SONY!$O$8</f>
        <v>1.8244558779138358</v>
      </c>
      <c r="AN916" s="40">
        <v>8731500</v>
      </c>
    </row>
    <row r="917" spans="1:40">
      <c r="A917" s="93">
        <v>44831.291666666664</v>
      </c>
      <c r="B917" s="42">
        <v>149.93199999999999</v>
      </c>
      <c r="C917" s="42">
        <v>151.76</v>
      </c>
      <c r="D917" s="42">
        <v>154.72</v>
      </c>
      <c r="E917" s="42">
        <v>149.94999999999999</v>
      </c>
      <c r="F917" s="42">
        <v>152.74</v>
      </c>
      <c r="G917" s="42">
        <v>84442700</v>
      </c>
      <c r="H917" s="42">
        <f>('Pivottable ẨN'!$G917-AAPL!$O$4)/AAPL!$O$8</f>
        <v>-0.14354062997935152</v>
      </c>
      <c r="I917" s="43">
        <v>44831.291666666664</v>
      </c>
      <c r="J917" s="42">
        <v>25.5839</v>
      </c>
      <c r="K917" s="42">
        <v>26.89</v>
      </c>
      <c r="L917" s="42">
        <v>27.6</v>
      </c>
      <c r="M917" s="42">
        <v>26.62</v>
      </c>
      <c r="N917" s="42">
        <v>27.4</v>
      </c>
      <c r="O917" s="42">
        <f>('Pivottable ẨN'!$P917-INTC!$O$4)/INTC!$O$8</f>
        <v>0.20760529891585772</v>
      </c>
      <c r="P917" s="42">
        <v>44121400</v>
      </c>
      <c r="Q917" s="43">
        <v>44831.291666666664</v>
      </c>
      <c r="R917" s="42">
        <v>232.40350000000001</v>
      </c>
      <c r="S917" s="42">
        <v>236.41</v>
      </c>
      <c r="T917" s="42">
        <v>241.8</v>
      </c>
      <c r="U917" s="42">
        <v>234.5</v>
      </c>
      <c r="V917" s="42">
        <v>239.98</v>
      </c>
      <c r="W917" s="42">
        <v>27018700</v>
      </c>
      <c r="X917" s="42">
        <f>('Pivottable ẨN'!$W917-MSFT!$O$4)/MSFT!$O$8</f>
        <v>-0.12618155887747853</v>
      </c>
      <c r="Y917" s="43">
        <v>44831.291666666664</v>
      </c>
      <c r="Z917" s="42">
        <v>12.4017</v>
      </c>
      <c r="AA917" s="42">
        <v>12.413</v>
      </c>
      <c r="AB917" s="42">
        <v>12.736000000000001</v>
      </c>
      <c r="AC917" s="42">
        <v>12.257999999999999</v>
      </c>
      <c r="AD917" s="42">
        <v>12.507</v>
      </c>
      <c r="AE917" s="42">
        <f>('Pivottable ẨN'!$AF917-NVDA!$O$4)/NVDA!$O$8</f>
        <v>0.55506954817473819</v>
      </c>
      <c r="AF917" s="42">
        <v>553854000</v>
      </c>
      <c r="AG917" s="43">
        <v>44831.291666666664</v>
      </c>
      <c r="AH917" s="42">
        <v>12.8264</v>
      </c>
      <c r="AI917" s="42">
        <v>13.178000000000001</v>
      </c>
      <c r="AJ917" s="42">
        <v>13.394</v>
      </c>
      <c r="AK917" s="42">
        <v>13.086</v>
      </c>
      <c r="AL917" s="42">
        <v>13.318</v>
      </c>
      <c r="AM917" s="42">
        <f>('Pivottable ẨN'!$AN917-SONY!$O$4)/SONY!$O$8</f>
        <v>0.33168846553831616</v>
      </c>
      <c r="AN917" s="42">
        <v>5165000</v>
      </c>
    </row>
    <row r="918" spans="1:40">
      <c r="A918" s="92">
        <v>45448.291666666664</v>
      </c>
      <c r="B918" s="40">
        <v>195.42850000000001</v>
      </c>
      <c r="C918" s="40">
        <v>195.87</v>
      </c>
      <c r="D918" s="40">
        <v>196.9</v>
      </c>
      <c r="E918" s="40">
        <v>194.87</v>
      </c>
      <c r="F918" s="40">
        <v>195.4</v>
      </c>
      <c r="G918" s="40">
        <v>54156800</v>
      </c>
      <c r="H918" s="40">
        <f>('Pivottable ẨN'!$G918-AAPL!$O$4)/AAPL!$O$8</f>
        <v>-0.71423488285166514</v>
      </c>
      <c r="I918" s="41">
        <v>45448.291666666664</v>
      </c>
      <c r="J918" s="40">
        <v>30.585999999999999</v>
      </c>
      <c r="K918" s="40">
        <v>30.78</v>
      </c>
      <c r="L918" s="40">
        <v>30.84</v>
      </c>
      <c r="M918" s="40">
        <v>30.01</v>
      </c>
      <c r="N918" s="40">
        <v>30.27</v>
      </c>
      <c r="O918" s="40">
        <f>('Pivottable ẨN'!$P918-INTC!$O$4)/INTC!$O$8</f>
        <v>0.20930690697266638</v>
      </c>
      <c r="P918" s="40">
        <v>44161700</v>
      </c>
      <c r="Q918" s="41">
        <v>45448.291666666664</v>
      </c>
      <c r="R918" s="40">
        <v>423.24709999999999</v>
      </c>
      <c r="S918" s="40">
        <v>424.01</v>
      </c>
      <c r="T918" s="40">
        <v>424.08</v>
      </c>
      <c r="U918" s="40">
        <v>416.3</v>
      </c>
      <c r="V918" s="40">
        <v>417.81</v>
      </c>
      <c r="W918" s="40">
        <v>16988000</v>
      </c>
      <c r="X918" s="40">
        <f>('Pivottable ẨN'!$W918-MSFT!$O$4)/MSFT!$O$8</f>
        <v>-0.91510838987452514</v>
      </c>
      <c r="Y918" s="41">
        <v>45448.291666666664</v>
      </c>
      <c r="Z918" s="40">
        <v>122.4195</v>
      </c>
      <c r="AA918" s="40">
        <v>122.44</v>
      </c>
      <c r="AB918" s="40">
        <v>122.449</v>
      </c>
      <c r="AC918" s="40">
        <v>117.468</v>
      </c>
      <c r="AD918" s="40">
        <v>118.371</v>
      </c>
      <c r="AE918" s="40">
        <f>('Pivottable ẨN'!$AF918-NVDA!$O$4)/NVDA!$O$8</f>
        <v>0.41852477109846115</v>
      </c>
      <c r="AF918" s="40">
        <v>528402000</v>
      </c>
      <c r="AG918" s="41">
        <v>45448.291666666664</v>
      </c>
      <c r="AH918" s="40">
        <v>17.327999999999999</v>
      </c>
      <c r="AI918" s="40">
        <v>17.327999999999999</v>
      </c>
      <c r="AJ918" s="40">
        <v>17.341999999999999</v>
      </c>
      <c r="AK918" s="40">
        <v>17.173999999999999</v>
      </c>
      <c r="AL918" s="40">
        <v>17.277999999999999</v>
      </c>
      <c r="AM918" s="40">
        <f>('Pivottable ẨN'!$AN918-SONY!$O$4)/SONY!$O$8</f>
        <v>-0.53157602009872562</v>
      </c>
      <c r="AN918" s="40">
        <v>3102500</v>
      </c>
    </row>
    <row r="919" spans="1:40">
      <c r="A919" s="93">
        <v>44944.291666666664</v>
      </c>
      <c r="B919" s="42">
        <v>133.80289999999999</v>
      </c>
      <c r="C919" s="42">
        <v>135.21</v>
      </c>
      <c r="D919" s="42">
        <v>138.61000000000001</v>
      </c>
      <c r="E919" s="42">
        <v>135.03</v>
      </c>
      <c r="F919" s="42">
        <v>136.82</v>
      </c>
      <c r="G919" s="42">
        <v>69672800</v>
      </c>
      <c r="H919" s="42">
        <f>('Pivottable ẨN'!$G919-AAPL!$O$4)/AAPL!$O$8</f>
        <v>-0.4218581653835754</v>
      </c>
      <c r="I919" s="43">
        <v>44944.291666666664</v>
      </c>
      <c r="J919" s="42">
        <v>27.780799999999999</v>
      </c>
      <c r="K919" s="42">
        <v>28.81</v>
      </c>
      <c r="L919" s="42">
        <v>29.82</v>
      </c>
      <c r="M919" s="42">
        <v>28.63</v>
      </c>
      <c r="N919" s="42">
        <v>29.8</v>
      </c>
      <c r="O919" s="42">
        <f>('Pivottable ẨN'!$P919-INTC!$O$4)/INTC!$O$8</f>
        <v>0.21090717856951618</v>
      </c>
      <c r="P919" s="42">
        <v>44199600</v>
      </c>
      <c r="Q919" s="43">
        <v>44944.291666666664</v>
      </c>
      <c r="R919" s="42">
        <v>232.46700000000001</v>
      </c>
      <c r="S919" s="42">
        <v>235.81</v>
      </c>
      <c r="T919" s="42">
        <v>242.38</v>
      </c>
      <c r="U919" s="42">
        <v>235.52</v>
      </c>
      <c r="V919" s="42">
        <v>241.57</v>
      </c>
      <c r="W919" s="42">
        <v>30028700</v>
      </c>
      <c r="X919" s="42">
        <f>('Pivottable ẨN'!$W919-MSFT!$O$4)/MSFT!$O$8</f>
        <v>0.11055862488847103</v>
      </c>
      <c r="Y919" s="43">
        <v>44944.291666666664</v>
      </c>
      <c r="Z919" s="42">
        <v>17.365600000000001</v>
      </c>
      <c r="AA919" s="42">
        <v>17.376999999999999</v>
      </c>
      <c r="AB919" s="42">
        <v>17.873000000000001</v>
      </c>
      <c r="AC919" s="42">
        <v>17.282</v>
      </c>
      <c r="AD919" s="42">
        <v>17.667000000000002</v>
      </c>
      <c r="AE919" s="42">
        <f>('Pivottable ẨN'!$AF919-NVDA!$O$4)/NVDA!$O$8</f>
        <v>-5.7751050812497713E-2</v>
      </c>
      <c r="AF919" s="42">
        <v>439624000</v>
      </c>
      <c r="AG919" s="43">
        <v>44944.291666666664</v>
      </c>
      <c r="AH919" s="42">
        <v>16.938700000000001</v>
      </c>
      <c r="AI919" s="42">
        <v>17.335999999999999</v>
      </c>
      <c r="AJ919" s="42">
        <v>17.658000000000001</v>
      </c>
      <c r="AK919" s="42">
        <v>17.321999999999999</v>
      </c>
      <c r="AL919" s="42">
        <v>17.600000000000001</v>
      </c>
      <c r="AM919" s="42">
        <f>('Pivottable ẨN'!$AN919-SONY!$O$4)/SONY!$O$8</f>
        <v>-0.34364595752852839</v>
      </c>
      <c r="AN919" s="42">
        <v>3551500</v>
      </c>
    </row>
    <row r="920" spans="1:40">
      <c r="A920" s="92">
        <v>45548.291666666664</v>
      </c>
      <c r="B920" s="40">
        <v>222.25550000000001</v>
      </c>
      <c r="C920" s="40">
        <v>222.5</v>
      </c>
      <c r="D920" s="40">
        <v>224.04</v>
      </c>
      <c r="E920" s="40">
        <v>221.91</v>
      </c>
      <c r="F920" s="40">
        <v>223.58</v>
      </c>
      <c r="G920" s="40">
        <v>36766600</v>
      </c>
      <c r="H920" s="40">
        <f>('Pivottable ẨN'!$G920-AAPL!$O$4)/AAPL!$O$8</f>
        <v>-1.0419282053647854</v>
      </c>
      <c r="I920" s="41">
        <v>45548.291666666664</v>
      </c>
      <c r="J920" s="40">
        <v>19.66</v>
      </c>
      <c r="K920" s="40">
        <v>19.66</v>
      </c>
      <c r="L920" s="40">
        <v>19.8</v>
      </c>
      <c r="M920" s="40">
        <v>19.489999999999998</v>
      </c>
      <c r="N920" s="40">
        <v>19.489999999999998</v>
      </c>
      <c r="O920" s="40">
        <f>('Pivottable ẨN'!$P920-INTC!$O$4)/INTC!$O$8</f>
        <v>0.21245678193638659</v>
      </c>
      <c r="P920" s="40">
        <v>44236300</v>
      </c>
      <c r="Q920" s="41">
        <v>45548.291666666664</v>
      </c>
      <c r="R920" s="40">
        <v>430.59</v>
      </c>
      <c r="S920" s="40">
        <v>430.59</v>
      </c>
      <c r="T920" s="40">
        <v>431.83</v>
      </c>
      <c r="U920" s="40">
        <v>425.46</v>
      </c>
      <c r="V920" s="40">
        <v>425.83</v>
      </c>
      <c r="W920" s="40">
        <v>15874600</v>
      </c>
      <c r="X920" s="40">
        <f>('Pivottable ẨN'!$W920-MSFT!$O$4)/MSFT!$O$8</f>
        <v>-1.0026786625007738</v>
      </c>
      <c r="Y920" s="41">
        <v>45548.291666666664</v>
      </c>
      <c r="Z920" s="40">
        <v>119.1</v>
      </c>
      <c r="AA920" s="40">
        <v>119.1</v>
      </c>
      <c r="AB920" s="40">
        <v>119.96</v>
      </c>
      <c r="AC920" s="40">
        <v>117.6</v>
      </c>
      <c r="AD920" s="40">
        <v>119.08</v>
      </c>
      <c r="AE920" s="40">
        <f>('Pivottable ẨN'!$AF920-NVDA!$O$4)/NVDA!$O$8</f>
        <v>-1.1375003883734303</v>
      </c>
      <c r="AF920" s="40">
        <v>238358300</v>
      </c>
      <c r="AG920" s="41">
        <v>45548.291666666664</v>
      </c>
      <c r="AH920" s="40">
        <v>18.687999999999999</v>
      </c>
      <c r="AI920" s="40">
        <v>18.687999999999999</v>
      </c>
      <c r="AJ920" s="40">
        <v>18.754000000000001</v>
      </c>
      <c r="AK920" s="40">
        <v>18.641999999999999</v>
      </c>
      <c r="AL920" s="40">
        <v>18.690000000000001</v>
      </c>
      <c r="AM920" s="40">
        <f>('Pivottable ẨN'!$AN920-SONY!$O$4)/SONY!$O$8</f>
        <v>-1.1014352187386443</v>
      </c>
      <c r="AN920" s="40">
        <v>1741000</v>
      </c>
    </row>
    <row r="921" spans="1:40">
      <c r="A921" s="93">
        <v>45177.291666666664</v>
      </c>
      <c r="B921" s="42">
        <v>177.078</v>
      </c>
      <c r="C921" s="42">
        <v>178.18</v>
      </c>
      <c r="D921" s="42">
        <v>180.24</v>
      </c>
      <c r="E921" s="42">
        <v>177.79</v>
      </c>
      <c r="F921" s="42">
        <v>178.35</v>
      </c>
      <c r="G921" s="42">
        <v>65551300</v>
      </c>
      <c r="H921" s="42">
        <f>('Pivottable ẨN'!$G921-AAPL!$O$4)/AAPL!$O$8</f>
        <v>-0.49952190868369989</v>
      </c>
      <c r="I921" s="43">
        <v>45177.291666666664</v>
      </c>
      <c r="J921" s="42">
        <v>37.384700000000002</v>
      </c>
      <c r="K921" s="42">
        <v>38.01</v>
      </c>
      <c r="L921" s="42">
        <v>38.83</v>
      </c>
      <c r="M921" s="42">
        <v>37.71</v>
      </c>
      <c r="N921" s="42">
        <v>38.119999999999997</v>
      </c>
      <c r="O921" s="42">
        <f>('Pivottable ẨN'!$P921-INTC!$O$4)/INTC!$O$8</f>
        <v>0.21325480655856235</v>
      </c>
      <c r="P921" s="42">
        <v>44255200</v>
      </c>
      <c r="Q921" s="43">
        <v>45177.291666666664</v>
      </c>
      <c r="R921" s="42">
        <v>331.77969999999999</v>
      </c>
      <c r="S921" s="42">
        <v>334.27</v>
      </c>
      <c r="T921" s="42">
        <v>336.16</v>
      </c>
      <c r="U921" s="42">
        <v>329.46</v>
      </c>
      <c r="V921" s="42">
        <v>330.09</v>
      </c>
      <c r="W921" s="42">
        <v>19530100</v>
      </c>
      <c r="X921" s="42">
        <f>('Pivottable ẨN'!$W921-MSFT!$O$4)/MSFT!$O$8</f>
        <v>-0.71516911374448511</v>
      </c>
      <c r="Y921" s="43">
        <v>45177.291666666664</v>
      </c>
      <c r="Z921" s="42">
        <v>45.558199999999999</v>
      </c>
      <c r="AA921" s="42">
        <v>45.572000000000003</v>
      </c>
      <c r="AB921" s="42">
        <v>46.606000000000002</v>
      </c>
      <c r="AC921" s="42">
        <v>45.271000000000001</v>
      </c>
      <c r="AD921" s="42">
        <v>45.942</v>
      </c>
      <c r="AE921" s="42">
        <f>('Pivottable ẨN'!$AF921-NVDA!$O$4)/NVDA!$O$8</f>
        <v>0.12167453732659102</v>
      </c>
      <c r="AF921" s="42">
        <v>473069000</v>
      </c>
      <c r="AG921" s="43">
        <v>45177.291666666664</v>
      </c>
      <c r="AH921" s="42">
        <v>16.511700000000001</v>
      </c>
      <c r="AI921" s="42">
        <v>16.844000000000001</v>
      </c>
      <c r="AJ921" s="42">
        <v>16.93</v>
      </c>
      <c r="AK921" s="42">
        <v>16.808</v>
      </c>
      <c r="AL921" s="42">
        <v>16.850000000000001</v>
      </c>
      <c r="AM921" s="42">
        <f>('Pivottable ẨN'!$AN921-SONY!$O$4)/SONY!$O$8</f>
        <v>-0.8069835505468097</v>
      </c>
      <c r="AN921" s="42">
        <v>2444500</v>
      </c>
    </row>
    <row r="922" spans="1:40">
      <c r="A922" s="92">
        <v>45196.291666666664</v>
      </c>
      <c r="B922" s="40">
        <v>169.376</v>
      </c>
      <c r="C922" s="40">
        <v>170.43</v>
      </c>
      <c r="D922" s="40">
        <v>173.04</v>
      </c>
      <c r="E922" s="40">
        <v>169.05</v>
      </c>
      <c r="F922" s="40">
        <v>172.62</v>
      </c>
      <c r="G922" s="40">
        <v>66921800</v>
      </c>
      <c r="H922" s="40">
        <f>('Pivottable ẨN'!$G922-AAPL!$O$4)/AAPL!$O$8</f>
        <v>-0.47369680612569415</v>
      </c>
      <c r="I922" s="41">
        <v>45196.291666666664</v>
      </c>
      <c r="J922" s="40">
        <v>34.040700000000001</v>
      </c>
      <c r="K922" s="40">
        <v>34.61</v>
      </c>
      <c r="L922" s="40">
        <v>34.83</v>
      </c>
      <c r="M922" s="40">
        <v>33.880000000000003</v>
      </c>
      <c r="N922" s="40">
        <v>33.92</v>
      </c>
      <c r="O922" s="40">
        <f>('Pivottable ẨN'!$P922-INTC!$O$4)/INTC!$O$8</f>
        <v>0.21806406605410839</v>
      </c>
      <c r="P922" s="40">
        <v>44369100</v>
      </c>
      <c r="Q922" s="41">
        <v>45196.291666666664</v>
      </c>
      <c r="R922" s="40">
        <v>310.4597</v>
      </c>
      <c r="S922" s="40">
        <v>312.79000000000002</v>
      </c>
      <c r="T922" s="40">
        <v>314.3</v>
      </c>
      <c r="U922" s="40">
        <v>309.69</v>
      </c>
      <c r="V922" s="40">
        <v>312.3</v>
      </c>
      <c r="W922" s="40">
        <v>19410100</v>
      </c>
      <c r="X922" s="40">
        <f>('Pivottable ẨN'!$W922-MSFT!$O$4)/MSFT!$O$8</f>
        <v>-0.72460726060558611</v>
      </c>
      <c r="Y922" s="41">
        <v>45196.291666666664</v>
      </c>
      <c r="Z922" s="40">
        <v>42.455199999999998</v>
      </c>
      <c r="AA922" s="40">
        <v>42.468000000000004</v>
      </c>
      <c r="AB922" s="40">
        <v>42.872</v>
      </c>
      <c r="AC922" s="40">
        <v>41.628999999999998</v>
      </c>
      <c r="AD922" s="40">
        <v>42.33</v>
      </c>
      <c r="AE922" s="40">
        <f>('Pivottable ẨN'!$AF922-NVDA!$O$4)/NVDA!$O$8</f>
        <v>-2.9258621492518636E-2</v>
      </c>
      <c r="AF922" s="40">
        <v>444935000</v>
      </c>
      <c r="AG922" s="41">
        <v>45196.291666666664</v>
      </c>
      <c r="AH922" s="40">
        <v>16.1843</v>
      </c>
      <c r="AI922" s="40">
        <v>16.510000000000002</v>
      </c>
      <c r="AJ922" s="40">
        <v>16.66</v>
      </c>
      <c r="AK922" s="40">
        <v>16.462</v>
      </c>
      <c r="AL922" s="40">
        <v>16.64</v>
      </c>
      <c r="AM922" s="40">
        <f>('Pivottable ẨN'!$AN922-SONY!$O$4)/SONY!$O$8</f>
        <v>-0.29425676513814247</v>
      </c>
      <c r="AN922" s="40">
        <v>3669500</v>
      </c>
    </row>
    <row r="923" spans="1:40">
      <c r="A923" s="93">
        <v>44866.291666666664</v>
      </c>
      <c r="B923" s="42">
        <v>148.83539999999999</v>
      </c>
      <c r="C923" s="42">
        <v>150.65</v>
      </c>
      <c r="D923" s="42">
        <v>155.44999999999999</v>
      </c>
      <c r="E923" s="42">
        <v>149.13</v>
      </c>
      <c r="F923" s="42">
        <v>155.08000000000001</v>
      </c>
      <c r="G923" s="42">
        <v>80379300</v>
      </c>
      <c r="H923" s="42">
        <f>('Pivottable ẨN'!$G923-AAPL!$O$4)/AAPL!$O$8</f>
        <v>-0.2201095622917926</v>
      </c>
      <c r="I923" s="43">
        <v>44866.291666666664</v>
      </c>
      <c r="J923" s="42">
        <v>26.9254</v>
      </c>
      <c r="K923" s="42">
        <v>28.3</v>
      </c>
      <c r="L923" s="42">
        <v>28.85</v>
      </c>
      <c r="M923" s="42">
        <v>27.89</v>
      </c>
      <c r="N923" s="42">
        <v>28.8</v>
      </c>
      <c r="O923" s="42">
        <f>('Pivottable ẨN'!$P923-INTC!$O$4)/INTC!$O$8</f>
        <v>0.2201583528932575</v>
      </c>
      <c r="P923" s="42">
        <v>44418700</v>
      </c>
      <c r="Q923" s="43">
        <v>44866.291666666664</v>
      </c>
      <c r="R923" s="42">
        <v>224.3032</v>
      </c>
      <c r="S923" s="42">
        <v>228.17</v>
      </c>
      <c r="T923" s="42">
        <v>235.74</v>
      </c>
      <c r="U923" s="42">
        <v>227.33</v>
      </c>
      <c r="V923" s="42">
        <v>234.6</v>
      </c>
      <c r="W923" s="42">
        <v>30592300</v>
      </c>
      <c r="X923" s="42">
        <f>('Pivottable ẨN'!$W923-MSFT!$O$4)/MSFT!$O$8</f>
        <v>0.15488645464610862</v>
      </c>
      <c r="Y923" s="43">
        <v>44866.291666666664</v>
      </c>
      <c r="Z923" s="42">
        <v>13.5306</v>
      </c>
      <c r="AA923" s="42">
        <v>13.542999999999999</v>
      </c>
      <c r="AB923" s="42">
        <v>13.925000000000001</v>
      </c>
      <c r="AC923" s="42">
        <v>13.519</v>
      </c>
      <c r="AD923" s="42">
        <v>13.811</v>
      </c>
      <c r="AE923" s="42">
        <f>('Pivottable ẨN'!$AF923-NVDA!$O$4)/NVDA!$O$8</f>
        <v>-9.4269214318635455E-2</v>
      </c>
      <c r="AF923" s="42">
        <v>432817000</v>
      </c>
      <c r="AG923" s="43">
        <v>44866.291666666664</v>
      </c>
      <c r="AH923" s="42">
        <v>14.4627</v>
      </c>
      <c r="AI923" s="42">
        <v>14.802</v>
      </c>
      <c r="AJ923" s="42">
        <v>14.878</v>
      </c>
      <c r="AK923" s="42">
        <v>14.114000000000001</v>
      </c>
      <c r="AL923" s="42">
        <v>14.12</v>
      </c>
      <c r="AM923" s="42">
        <f>('Pivottable ẨN'!$AN923-SONY!$O$4)/SONY!$O$8</f>
        <v>5.4675366454216237</v>
      </c>
      <c r="AN923" s="42">
        <v>17435500</v>
      </c>
    </row>
    <row r="924" spans="1:40">
      <c r="A924" s="92">
        <v>43909.291666666664</v>
      </c>
      <c r="B924" s="40">
        <v>59.468299999999999</v>
      </c>
      <c r="C924" s="40">
        <v>61.195</v>
      </c>
      <c r="D924" s="40">
        <v>63.21</v>
      </c>
      <c r="E924" s="40">
        <v>60.652500000000003</v>
      </c>
      <c r="F924" s="40">
        <v>61.847499999999997</v>
      </c>
      <c r="G924" s="40">
        <v>271857200</v>
      </c>
      <c r="H924" s="40">
        <f>('Pivottable ẨN'!$G924-AAPL!$O$4)/AAPL!$O$8</f>
        <v>3.3880162349293426</v>
      </c>
      <c r="I924" s="41">
        <v>43909.291666666664</v>
      </c>
      <c r="J924" s="40">
        <v>40.722900000000003</v>
      </c>
      <c r="K924" s="40">
        <v>45.94</v>
      </c>
      <c r="L924" s="40">
        <v>49.23</v>
      </c>
      <c r="M924" s="40">
        <v>45.16</v>
      </c>
      <c r="N924" s="40">
        <v>47.84</v>
      </c>
      <c r="O924" s="40">
        <f>('Pivottable ẨN'!$P924-INTC!$O$4)/INTC!$O$8</f>
        <v>0.22519561942371089</v>
      </c>
      <c r="P924" s="40">
        <v>44538000</v>
      </c>
      <c r="Q924" s="41">
        <v>43909.291666666664</v>
      </c>
      <c r="R924" s="40">
        <v>137.14689999999999</v>
      </c>
      <c r="S924" s="40">
        <v>142.71</v>
      </c>
      <c r="T924" s="40">
        <v>150.15</v>
      </c>
      <c r="U924" s="40">
        <v>139</v>
      </c>
      <c r="V924" s="40">
        <v>142.77000000000001</v>
      </c>
      <c r="W924" s="40">
        <v>85922700</v>
      </c>
      <c r="X924" s="40">
        <f>('Pivottable ẨN'!$W924-MSFT!$O$4)/MSFT!$O$8</f>
        <v>4.5066901303416227</v>
      </c>
      <c r="Y924" s="41">
        <v>43909.291666666664</v>
      </c>
      <c r="Z924" s="40">
        <v>5.3056000000000001</v>
      </c>
      <c r="AA924" s="40">
        <v>5.3243</v>
      </c>
      <c r="AB924" s="40">
        <v>5.4183000000000003</v>
      </c>
      <c r="AC924" s="40">
        <v>4.8348000000000004</v>
      </c>
      <c r="AD924" s="40">
        <v>5.0490000000000004</v>
      </c>
      <c r="AE924" s="40">
        <f>('Pivottable ẨN'!$AF924-NVDA!$O$4)/NVDA!$O$8</f>
        <v>1.6905714508311365</v>
      </c>
      <c r="AF924" s="40">
        <v>765512000</v>
      </c>
      <c r="AG924" s="41">
        <v>43909.291666666664</v>
      </c>
      <c r="AH924" s="40">
        <v>10.5228</v>
      </c>
      <c r="AI924" s="40">
        <v>11.08</v>
      </c>
      <c r="AJ924" s="40">
        <v>11.208</v>
      </c>
      <c r="AK924" s="40">
        <v>10.72</v>
      </c>
      <c r="AL924" s="40">
        <v>10.972</v>
      </c>
      <c r="AM924" s="40">
        <f>('Pivottable ẨN'!$AN924-SONY!$O$4)/SONY!$O$8</f>
        <v>3.1567084150206015</v>
      </c>
      <c r="AN924" s="40">
        <v>11914500</v>
      </c>
    </row>
    <row r="925" spans="1:40">
      <c r="A925" s="93">
        <v>45250.291666666664</v>
      </c>
      <c r="B925" s="42">
        <v>190.51660000000001</v>
      </c>
      <c r="C925" s="42">
        <v>191.45</v>
      </c>
      <c r="D925" s="42">
        <v>191.91</v>
      </c>
      <c r="E925" s="42">
        <v>189.88</v>
      </c>
      <c r="F925" s="42">
        <v>189.89</v>
      </c>
      <c r="G925" s="42">
        <v>46505100</v>
      </c>
      <c r="H925" s="42">
        <f>('Pivottable ẨN'!$G925-AAPL!$O$4)/AAPL!$O$8</f>
        <v>-0.85842017088018929</v>
      </c>
      <c r="I925" s="43">
        <v>45250.291666666664</v>
      </c>
      <c r="J925" s="42">
        <v>44.148699999999998</v>
      </c>
      <c r="K925" s="42">
        <v>44.74</v>
      </c>
      <c r="L925" s="42">
        <v>44.93</v>
      </c>
      <c r="M925" s="42">
        <v>43.78</v>
      </c>
      <c r="N925" s="42">
        <v>43.78</v>
      </c>
      <c r="O925" s="42">
        <f>('Pivottable ẨN'!$P925-INTC!$O$4)/INTC!$O$8</f>
        <v>0.22633143224574939</v>
      </c>
      <c r="P925" s="42">
        <v>44564900</v>
      </c>
      <c r="Q925" s="43">
        <v>45250.291666666664</v>
      </c>
      <c r="R925" s="42">
        <v>375.38839999999999</v>
      </c>
      <c r="S925" s="42">
        <v>377.44</v>
      </c>
      <c r="T925" s="42">
        <v>378.87</v>
      </c>
      <c r="U925" s="42">
        <v>371</v>
      </c>
      <c r="V925" s="42">
        <v>371.22</v>
      </c>
      <c r="W925" s="42">
        <v>52465100</v>
      </c>
      <c r="X925" s="42">
        <f>('Pivottable ẨN'!$W925-MSFT!$O$4)/MSFT!$O$8</f>
        <v>1.8752089435085211</v>
      </c>
      <c r="Y925" s="43">
        <v>45250.291666666664</v>
      </c>
      <c r="Z925" s="42">
        <v>50.393799999999999</v>
      </c>
      <c r="AA925" s="42">
        <v>50.408999999999999</v>
      </c>
      <c r="AB925" s="42">
        <v>50.548000000000002</v>
      </c>
      <c r="AC925" s="42">
        <v>49.180999999999997</v>
      </c>
      <c r="AD925" s="42">
        <v>49.311999999999998</v>
      </c>
      <c r="AE925" s="42">
        <f>('Pivottable ẨN'!$AF925-NVDA!$O$4)/NVDA!$O$8</f>
        <v>-0.19457479725888191</v>
      </c>
      <c r="AF925" s="42">
        <v>414120000</v>
      </c>
      <c r="AG925" s="43">
        <v>45250.291666666664</v>
      </c>
      <c r="AH925" s="42">
        <v>17.450099999999999</v>
      </c>
      <c r="AI925" s="42">
        <v>17.507999999999999</v>
      </c>
      <c r="AJ925" s="42">
        <v>17.524000000000001</v>
      </c>
      <c r="AK925" s="42">
        <v>17.353999999999999</v>
      </c>
      <c r="AL925" s="42">
        <v>17.396000000000001</v>
      </c>
      <c r="AM925" s="42">
        <f>('Pivottable ẨN'!$AN925-SONY!$O$4)/SONY!$O$8</f>
        <v>-0.79840322475017489</v>
      </c>
      <c r="AN925" s="42">
        <v>2465000</v>
      </c>
    </row>
    <row r="926" spans="1:40">
      <c r="A926" s="92">
        <v>44685.291666666664</v>
      </c>
      <c r="B926" s="40">
        <v>163.55240000000001</v>
      </c>
      <c r="C926" s="40">
        <v>166.02</v>
      </c>
      <c r="D926" s="40">
        <v>166.48</v>
      </c>
      <c r="E926" s="40">
        <v>159.26</v>
      </c>
      <c r="F926" s="40">
        <v>159.66999999999999</v>
      </c>
      <c r="G926" s="40">
        <v>108256500</v>
      </c>
      <c r="H926" s="40">
        <f>('Pivottable ẨN'!$G926-AAPL!$O$4)/AAPL!$O$8</f>
        <v>0.3051962013200552</v>
      </c>
      <c r="I926" s="41">
        <v>44685.291666666664</v>
      </c>
      <c r="J926" s="40">
        <v>43.493099999999998</v>
      </c>
      <c r="K926" s="40">
        <v>46.54</v>
      </c>
      <c r="L926" s="40">
        <v>46.64</v>
      </c>
      <c r="M926" s="40">
        <v>44.41</v>
      </c>
      <c r="N926" s="40">
        <v>45.06</v>
      </c>
      <c r="O926" s="40">
        <f>('Pivottable ẨN'!$P926-INTC!$O$4)/INTC!$O$8</f>
        <v>0.22889440021220808</v>
      </c>
      <c r="P926" s="40">
        <v>44625600</v>
      </c>
      <c r="Q926" s="41">
        <v>44685.291666666664</v>
      </c>
      <c r="R926" s="40">
        <v>283.80090000000001</v>
      </c>
      <c r="S926" s="40">
        <v>289.98</v>
      </c>
      <c r="T926" s="40">
        <v>290.88</v>
      </c>
      <c r="U926" s="40">
        <v>276.73</v>
      </c>
      <c r="V926" s="40">
        <v>282.58999999999997</v>
      </c>
      <c r="W926" s="40">
        <v>33599300</v>
      </c>
      <c r="X926" s="40">
        <f>('Pivottable ẨN'!$W926-MSFT!$O$4)/MSFT!$O$8</f>
        <v>0.39139068474053068</v>
      </c>
      <c r="Y926" s="41">
        <v>44685.291666666664</v>
      </c>
      <c r="Z926" s="40">
        <v>20.305099999999999</v>
      </c>
      <c r="AA926" s="40">
        <v>20.334</v>
      </c>
      <c r="AB926" s="40">
        <v>20.399999999999999</v>
      </c>
      <c r="AC926" s="40">
        <v>18.751000000000001</v>
      </c>
      <c r="AD926" s="40">
        <v>19.922999999999998</v>
      </c>
      <c r="AE926" s="40">
        <f>('Pivottable ẨN'!$AF926-NVDA!$O$4)/NVDA!$O$8</f>
        <v>1.0647304929737087</v>
      </c>
      <c r="AF926" s="40">
        <v>648855000</v>
      </c>
      <c r="AG926" s="41">
        <v>44685.291666666664</v>
      </c>
      <c r="AH926" s="40">
        <v>17.2316</v>
      </c>
      <c r="AI926" s="40">
        <v>17.704000000000001</v>
      </c>
      <c r="AJ926" s="40">
        <v>17.742000000000001</v>
      </c>
      <c r="AK926" s="40">
        <v>17.052</v>
      </c>
      <c r="AL926" s="40">
        <v>17.251999999999999</v>
      </c>
      <c r="AM926" s="40">
        <f>('Pivottable ẨN'!$AN926-SONY!$O$4)/SONY!$O$8</f>
        <v>-0.89550739961940817</v>
      </c>
      <c r="AN926" s="40">
        <v>2233000</v>
      </c>
    </row>
    <row r="927" spans="1:40">
      <c r="A927" s="93">
        <v>45224.291666666664</v>
      </c>
      <c r="B927" s="42">
        <v>170.04179999999999</v>
      </c>
      <c r="C927" s="42">
        <v>171.1</v>
      </c>
      <c r="D927" s="42">
        <v>173.06</v>
      </c>
      <c r="E927" s="42">
        <v>170.65</v>
      </c>
      <c r="F927" s="42">
        <v>171.88</v>
      </c>
      <c r="G927" s="42">
        <v>57157000</v>
      </c>
      <c r="H927" s="42">
        <f>('Pivottable ẨN'!$G927-AAPL!$O$4)/AAPL!$O$8</f>
        <v>-0.65770042630695236</v>
      </c>
      <c r="I927" s="43">
        <v>45224.291666666664</v>
      </c>
      <c r="J927" s="42">
        <v>32.29</v>
      </c>
      <c r="K927" s="42">
        <v>32.83</v>
      </c>
      <c r="L927" s="42">
        <v>34.450000000000003</v>
      </c>
      <c r="M927" s="42">
        <v>32.549999999999997</v>
      </c>
      <c r="N927" s="42">
        <v>34.18</v>
      </c>
      <c r="O927" s="42">
        <f>('Pivottable ẨN'!$P927-INTC!$O$4)/INTC!$O$8</f>
        <v>0.23028355418414367</v>
      </c>
      <c r="P927" s="42">
        <v>44658500</v>
      </c>
      <c r="Q927" s="43">
        <v>45224.291666666664</v>
      </c>
      <c r="R927" s="42">
        <v>338.13200000000001</v>
      </c>
      <c r="S927" s="42">
        <v>340.67</v>
      </c>
      <c r="T927" s="42">
        <v>346.2</v>
      </c>
      <c r="U927" s="42">
        <v>337.62</v>
      </c>
      <c r="V927" s="42">
        <v>345.02</v>
      </c>
      <c r="W927" s="42">
        <v>55053800</v>
      </c>
      <c r="X927" s="42">
        <f>('Pivottable ẨN'!$W927-MSFT!$O$4)/MSFT!$O$8</f>
        <v>2.078813366669622</v>
      </c>
      <c r="Y927" s="43">
        <v>45224.291666666664</v>
      </c>
      <c r="Z927" s="42">
        <v>41.766399999999997</v>
      </c>
      <c r="AA927" s="42">
        <v>41.779000000000003</v>
      </c>
      <c r="AB927" s="42">
        <v>43.65</v>
      </c>
      <c r="AC927" s="42">
        <v>41.555</v>
      </c>
      <c r="AD927" s="42">
        <v>43.398000000000003</v>
      </c>
      <c r="AE927" s="42">
        <f>('Pivottable ẨN'!$AF927-NVDA!$O$4)/NVDA!$O$8</f>
        <v>-0.27902204446765438</v>
      </c>
      <c r="AF927" s="42">
        <v>398379000</v>
      </c>
      <c r="AG927" s="43">
        <v>45224.291666666664</v>
      </c>
      <c r="AH927" s="42">
        <v>16.485299999999999</v>
      </c>
      <c r="AI927" s="42">
        <v>16.54</v>
      </c>
      <c r="AJ927" s="42">
        <v>16.829999999999998</v>
      </c>
      <c r="AK927" s="42">
        <v>16.46</v>
      </c>
      <c r="AL927" s="42">
        <v>16.756</v>
      </c>
      <c r="AM927" s="42">
        <f>('Pivottable ẨN'!$AN927-SONY!$O$4)/SONY!$O$8</f>
        <v>-0.28463005814679604</v>
      </c>
      <c r="AN927" s="42">
        <v>3692500</v>
      </c>
    </row>
    <row r="928" spans="1:40">
      <c r="A928" s="92">
        <v>45419.291666666664</v>
      </c>
      <c r="B928" s="40">
        <v>181.7424</v>
      </c>
      <c r="C928" s="40">
        <v>182.4</v>
      </c>
      <c r="D928" s="40">
        <v>184.9</v>
      </c>
      <c r="E928" s="40">
        <v>181.32</v>
      </c>
      <c r="F928" s="40">
        <v>183.45</v>
      </c>
      <c r="G928" s="40">
        <v>77305800</v>
      </c>
      <c r="H928" s="40">
        <f>('Pivottable ẨN'!$G928-AAPL!$O$4)/AAPL!$O$8</f>
        <v>-0.27802525197587186</v>
      </c>
      <c r="I928" s="41">
        <v>45419.291666666664</v>
      </c>
      <c r="J928" s="40">
        <v>30.486599999999999</v>
      </c>
      <c r="K928" s="40">
        <v>30.68</v>
      </c>
      <c r="L928" s="40">
        <v>31.45</v>
      </c>
      <c r="M928" s="40">
        <v>30.61</v>
      </c>
      <c r="N928" s="40">
        <v>31.09</v>
      </c>
      <c r="O928" s="40">
        <f>('Pivottable ẨN'!$P928-INTC!$O$4)/INTC!$O$8</f>
        <v>0.23133491995621652</v>
      </c>
      <c r="P928" s="40">
        <v>44683400</v>
      </c>
      <c r="Q928" s="41">
        <v>45419.291666666664</v>
      </c>
      <c r="R928" s="40">
        <v>407.86790000000002</v>
      </c>
      <c r="S928" s="40">
        <v>409.34</v>
      </c>
      <c r="T928" s="40">
        <v>414.67</v>
      </c>
      <c r="U928" s="40">
        <v>409.09</v>
      </c>
      <c r="V928" s="40">
        <v>414.66</v>
      </c>
      <c r="W928" s="40">
        <v>20018200</v>
      </c>
      <c r="X928" s="40">
        <f>('Pivottable ẨN'!$W928-MSFT!$O$4)/MSFT!$O$8</f>
        <v>-0.67677945138695694</v>
      </c>
      <c r="Y928" s="41">
        <v>45419.291666666664</v>
      </c>
      <c r="Z928" s="40">
        <v>90.538799999999995</v>
      </c>
      <c r="AA928" s="40">
        <v>90.554000000000002</v>
      </c>
      <c r="AB928" s="40">
        <v>91.781000000000006</v>
      </c>
      <c r="AC928" s="40">
        <v>89.010999999999996</v>
      </c>
      <c r="AD928" s="40">
        <v>91.097999999999999</v>
      </c>
      <c r="AE928" s="40">
        <f>('Pivottable ẨN'!$AF928-NVDA!$O$4)/NVDA!$O$8</f>
        <v>-6.9993514323737072E-2</v>
      </c>
      <c r="AF928" s="40">
        <v>437342000</v>
      </c>
      <c r="AG928" s="41">
        <v>45419.291666666664</v>
      </c>
      <c r="AH928" s="40">
        <v>16.329999999999998</v>
      </c>
      <c r="AI928" s="40">
        <v>16.329999999999998</v>
      </c>
      <c r="AJ928" s="40">
        <v>16.466000000000001</v>
      </c>
      <c r="AK928" s="40">
        <v>16.318000000000001</v>
      </c>
      <c r="AL928" s="40">
        <v>16.448</v>
      </c>
      <c r="AM928" s="40">
        <f>('Pivottable ẨN'!$AN928-SONY!$O$4)/SONY!$O$8</f>
        <v>0.14961813765850374</v>
      </c>
      <c r="AN928" s="40">
        <v>4730000</v>
      </c>
    </row>
    <row r="929" spans="1:40">
      <c r="A929" s="93">
        <v>44523.291666666664</v>
      </c>
      <c r="B929" s="42">
        <v>158.80860000000001</v>
      </c>
      <c r="C929" s="42">
        <v>161.41</v>
      </c>
      <c r="D929" s="42">
        <v>161.80000000000001</v>
      </c>
      <c r="E929" s="42">
        <v>159.06</v>
      </c>
      <c r="F929" s="42">
        <v>161.12</v>
      </c>
      <c r="G929" s="42">
        <v>96041900</v>
      </c>
      <c r="H929" s="42">
        <f>('Pivottable ẨN'!$G929-AAPL!$O$4)/AAPL!$O$8</f>
        <v>7.5029621455030157E-2</v>
      </c>
      <c r="I929" s="43">
        <v>44523.291666666664</v>
      </c>
      <c r="J929" s="42">
        <v>45.538600000000002</v>
      </c>
      <c r="K929" s="42">
        <v>49.1</v>
      </c>
      <c r="L929" s="42">
        <v>50.45</v>
      </c>
      <c r="M929" s="42">
        <v>48.64</v>
      </c>
      <c r="N929" s="42">
        <v>50.16</v>
      </c>
      <c r="O929" s="42">
        <f>('Pivottable ẨN'!$P929-INTC!$O$4)/INTC!$O$8</f>
        <v>0.23259740335320356</v>
      </c>
      <c r="P929" s="42">
        <v>44713300</v>
      </c>
      <c r="Q929" s="43">
        <v>44523.291666666664</v>
      </c>
      <c r="R929" s="42">
        <v>329.80250000000001</v>
      </c>
      <c r="S929" s="42">
        <v>337.68</v>
      </c>
      <c r="T929" s="42">
        <v>339.45</v>
      </c>
      <c r="U929" s="42">
        <v>333.56</v>
      </c>
      <c r="V929" s="42">
        <v>337.05</v>
      </c>
      <c r="W929" s="42">
        <v>30427600</v>
      </c>
      <c r="X929" s="42">
        <f>('Pivottable ẨN'!$W929-MSFT!$O$4)/MSFT!$O$8</f>
        <v>0.14193259807924752</v>
      </c>
      <c r="Y929" s="43">
        <v>44523.291666666664</v>
      </c>
      <c r="Z929" s="42">
        <v>31.691600000000001</v>
      </c>
      <c r="AA929" s="42">
        <v>31.745999999999999</v>
      </c>
      <c r="AB929" s="42">
        <v>32.36</v>
      </c>
      <c r="AC929" s="42">
        <v>30.88</v>
      </c>
      <c r="AD929" s="42">
        <v>31.535</v>
      </c>
      <c r="AE929" s="42">
        <f>('Pivottable ẨN'!$AF929-NVDA!$O$4)/NVDA!$O$8</f>
        <v>0.43870176727101645</v>
      </c>
      <c r="AF929" s="42">
        <v>532163000</v>
      </c>
      <c r="AG929" s="43">
        <v>44523.291666666664</v>
      </c>
      <c r="AH929" s="42">
        <v>23.404800000000002</v>
      </c>
      <c r="AI929" s="42">
        <v>24.356000000000002</v>
      </c>
      <c r="AJ929" s="42">
        <v>24.542000000000002</v>
      </c>
      <c r="AK929" s="42">
        <v>24.045999999999999</v>
      </c>
      <c r="AL929" s="42">
        <v>24.393999999999998</v>
      </c>
      <c r="AM929" s="42">
        <f>('Pivottable ẨN'!$AN929-SONY!$O$4)/SONY!$O$8</f>
        <v>-0.25826125204006461</v>
      </c>
      <c r="AN929" s="42">
        <v>3755500</v>
      </c>
    </row>
    <row r="930" spans="1:40">
      <c r="A930" s="92">
        <v>45574.291666666664</v>
      </c>
      <c r="B930" s="40">
        <v>229.2877</v>
      </c>
      <c r="C930" s="40">
        <v>229.54</v>
      </c>
      <c r="D930" s="40">
        <v>229.75</v>
      </c>
      <c r="E930" s="40">
        <v>224.83</v>
      </c>
      <c r="F930" s="40">
        <v>225.23</v>
      </c>
      <c r="G930" s="40">
        <v>33591100</v>
      </c>
      <c r="H930" s="40">
        <f>('Pivottable ẨN'!$G930-AAPL!$O$4)/AAPL!$O$8</f>
        <v>-1.101765938435159</v>
      </c>
      <c r="I930" s="41">
        <v>45574.291666666664</v>
      </c>
      <c r="J930" s="40">
        <v>23.46</v>
      </c>
      <c r="K930" s="40">
        <v>23.46</v>
      </c>
      <c r="L930" s="40">
        <v>23.48</v>
      </c>
      <c r="M930" s="40">
        <v>23.06</v>
      </c>
      <c r="N930" s="40">
        <v>23.25</v>
      </c>
      <c r="O930" s="40">
        <f>('Pivottable ẨN'!$P930-INTC!$O$4)/INTC!$O$8</f>
        <v>0.23452701844491958</v>
      </c>
      <c r="P930" s="40">
        <v>44759000</v>
      </c>
      <c r="Q930" s="41">
        <v>45574.291666666664</v>
      </c>
      <c r="R930" s="40">
        <v>417.46</v>
      </c>
      <c r="S930" s="40">
        <v>417.46</v>
      </c>
      <c r="T930" s="40">
        <v>420.38</v>
      </c>
      <c r="U930" s="40">
        <v>414.3</v>
      </c>
      <c r="V930" s="40">
        <v>415.86</v>
      </c>
      <c r="W930" s="40">
        <v>14974300</v>
      </c>
      <c r="X930" s="40">
        <f>('Pivottable ẨN'!$W930-MSFT!$O$4)/MSFT!$O$8</f>
        <v>-1.0734883593261839</v>
      </c>
      <c r="Y930" s="41">
        <v>45574.291666666664</v>
      </c>
      <c r="Z930" s="40">
        <v>132.65</v>
      </c>
      <c r="AA930" s="40">
        <v>132.65</v>
      </c>
      <c r="AB930" s="40">
        <v>134.52000000000001</v>
      </c>
      <c r="AC930" s="40">
        <v>131.38</v>
      </c>
      <c r="AD930" s="40">
        <v>134.11000000000001</v>
      </c>
      <c r="AE930" s="40">
        <f>('Pivottable ẨN'!$AF930-NVDA!$O$4)/NVDA!$O$8</f>
        <v>-1.0954763351645822</v>
      </c>
      <c r="AF930" s="40">
        <v>246191600</v>
      </c>
      <c r="AG930" s="41">
        <v>45574.291666666664</v>
      </c>
      <c r="AH930" s="40">
        <v>19.05</v>
      </c>
      <c r="AI930" s="40">
        <v>19.05</v>
      </c>
      <c r="AJ930" s="40">
        <v>19.23</v>
      </c>
      <c r="AK930" s="40">
        <v>18.71</v>
      </c>
      <c r="AL930" s="40">
        <v>18.829999999999998</v>
      </c>
      <c r="AM930" s="40">
        <f>('Pivottable ẨN'!$AN930-SONY!$O$4)/SONY!$O$8</f>
        <v>-0.99817832244450699</v>
      </c>
      <c r="AN930" s="40">
        <v>1987700</v>
      </c>
    </row>
    <row r="931" spans="1:40">
      <c r="A931" s="93">
        <v>44830.291666666664</v>
      </c>
      <c r="B931" s="42">
        <v>148.9539</v>
      </c>
      <c r="C931" s="42">
        <v>150.77000000000001</v>
      </c>
      <c r="D931" s="42">
        <v>153.77000000000001</v>
      </c>
      <c r="E931" s="42">
        <v>149.63999999999999</v>
      </c>
      <c r="F931" s="42">
        <v>149.66</v>
      </c>
      <c r="G931" s="42">
        <v>93339400</v>
      </c>
      <c r="H931" s="42">
        <f>('Pivottable ẨN'!$G931-AAPL!$O$4)/AAPL!$O$8</f>
        <v>2.41048934995318E-2</v>
      </c>
      <c r="I931" s="43">
        <v>44830.291666666664</v>
      </c>
      <c r="J931" s="42">
        <v>25.66</v>
      </c>
      <c r="K931" s="42">
        <v>26.97</v>
      </c>
      <c r="L931" s="42">
        <v>27.7</v>
      </c>
      <c r="M931" s="42">
        <v>26.86</v>
      </c>
      <c r="N931" s="42">
        <v>27.56</v>
      </c>
      <c r="O931" s="42">
        <f>('Pivottable ẨN'!$P931-INTC!$O$4)/INTC!$O$8</f>
        <v>0.23568394302944953</v>
      </c>
      <c r="P931" s="42">
        <v>44786400</v>
      </c>
      <c r="Q931" s="43">
        <v>44830.291666666664</v>
      </c>
      <c r="R931" s="42">
        <v>233.42590000000001</v>
      </c>
      <c r="S931" s="42">
        <v>237.45</v>
      </c>
      <c r="T931" s="42">
        <v>241.45</v>
      </c>
      <c r="U931" s="42">
        <v>236.9</v>
      </c>
      <c r="V931" s="42">
        <v>237.05</v>
      </c>
      <c r="W931" s="42">
        <v>27694200</v>
      </c>
      <c r="X931" s="42">
        <f>('Pivottable ẨN'!$W931-MSFT!$O$4)/MSFT!$O$8</f>
        <v>-7.305265717186428E-2</v>
      </c>
      <c r="Y931" s="43">
        <v>44830.291666666664</v>
      </c>
      <c r="Z931" s="42">
        <v>12.216799999999999</v>
      </c>
      <c r="AA931" s="42">
        <v>12.228</v>
      </c>
      <c r="AB931" s="42">
        <v>12.659000000000001</v>
      </c>
      <c r="AC931" s="42">
        <v>12.214</v>
      </c>
      <c r="AD931" s="42">
        <v>12.491</v>
      </c>
      <c r="AE931" s="42">
        <f>('Pivottable ẨN'!$AF931-NVDA!$O$4)/NVDA!$O$8</f>
        <v>0.52013936415997941</v>
      </c>
      <c r="AF931" s="42">
        <v>547343000</v>
      </c>
      <c r="AG931" s="43">
        <v>44830.291666666664</v>
      </c>
      <c r="AH931" s="42">
        <v>12.984</v>
      </c>
      <c r="AI931" s="42">
        <v>13.34</v>
      </c>
      <c r="AJ931" s="42">
        <v>13.602</v>
      </c>
      <c r="AK931" s="42">
        <v>13.31</v>
      </c>
      <c r="AL931" s="42">
        <v>13.478</v>
      </c>
      <c r="AM931" s="42">
        <f>('Pivottable ẨN'!$AN931-SONY!$O$4)/SONY!$O$8</f>
        <v>7.7417835223405701E-2</v>
      </c>
      <c r="AN931" s="42">
        <v>4557500</v>
      </c>
    </row>
    <row r="932" spans="1:40">
      <c r="A932" s="92">
        <v>44701.291666666664</v>
      </c>
      <c r="B932" s="40">
        <v>135.7441</v>
      </c>
      <c r="C932" s="40">
        <v>137.59</v>
      </c>
      <c r="D932" s="40">
        <v>140.69999999999999</v>
      </c>
      <c r="E932" s="40">
        <v>132.61000000000001</v>
      </c>
      <c r="F932" s="40">
        <v>139.09</v>
      </c>
      <c r="G932" s="40">
        <v>137426100</v>
      </c>
      <c r="H932" s="40">
        <f>('Pivottable ẨN'!$G932-AAPL!$O$4)/AAPL!$O$8</f>
        <v>0.85485538525001059</v>
      </c>
      <c r="I932" s="41">
        <v>44701.291666666664</v>
      </c>
      <c r="J932" s="40">
        <v>39.230899999999998</v>
      </c>
      <c r="K932" s="40">
        <v>41.65</v>
      </c>
      <c r="L932" s="40">
        <v>42.29</v>
      </c>
      <c r="M932" s="40">
        <v>40.31</v>
      </c>
      <c r="N932" s="40">
        <v>42.25</v>
      </c>
      <c r="O932" s="40">
        <f>('Pivottable ẨN'!$P932-INTC!$O$4)/INTC!$O$8</f>
        <v>0.23635529707667677</v>
      </c>
      <c r="P932" s="40">
        <v>44802300</v>
      </c>
      <c r="Q932" s="41">
        <v>44701.291666666664</v>
      </c>
      <c r="R932" s="40">
        <v>247.75389999999999</v>
      </c>
      <c r="S932" s="40">
        <v>252.56</v>
      </c>
      <c r="T932" s="40">
        <v>258.54000000000002</v>
      </c>
      <c r="U932" s="40">
        <v>246.44</v>
      </c>
      <c r="V932" s="40">
        <v>257.24</v>
      </c>
      <c r="W932" s="40">
        <v>39199300</v>
      </c>
      <c r="X932" s="40">
        <f>('Pivottable ẨN'!$W932-MSFT!$O$4)/MSFT!$O$8</f>
        <v>0.83183753825857631</v>
      </c>
      <c r="Y932" s="41">
        <v>44701.291666666664</v>
      </c>
      <c r="Z932" s="40">
        <v>16.670300000000001</v>
      </c>
      <c r="AA932" s="40">
        <v>16.693999999999999</v>
      </c>
      <c r="AB932" s="40">
        <v>17.41</v>
      </c>
      <c r="AC932" s="40">
        <v>15.755000000000001</v>
      </c>
      <c r="AD932" s="40">
        <v>17.332000000000001</v>
      </c>
      <c r="AE932" s="40">
        <f>('Pivottable ẨN'!$AF932-NVDA!$O$4)/NVDA!$O$8</f>
        <v>1.5489032939769307</v>
      </c>
      <c r="AF932" s="40">
        <v>739105000</v>
      </c>
      <c r="AG932" s="41">
        <v>44701.291666666664</v>
      </c>
      <c r="AH932" s="40">
        <v>17.507999999999999</v>
      </c>
      <c r="AI932" s="40">
        <v>17.988</v>
      </c>
      <c r="AJ932" s="40">
        <v>18.100000000000001</v>
      </c>
      <c r="AK932" s="40">
        <v>17.643999999999998</v>
      </c>
      <c r="AL932" s="40">
        <v>17.988</v>
      </c>
      <c r="AM932" s="40">
        <f>('Pivottable ẨN'!$AN932-SONY!$O$4)/SONY!$O$8</f>
        <v>-0.14315932062179237</v>
      </c>
      <c r="AN932" s="40">
        <v>4030500</v>
      </c>
    </row>
    <row r="933" spans="1:40">
      <c r="A933" s="93">
        <v>44628.291666666664</v>
      </c>
      <c r="B933" s="42">
        <v>155.09989999999999</v>
      </c>
      <c r="C933" s="42">
        <v>157.44</v>
      </c>
      <c r="D933" s="42">
        <v>162.88</v>
      </c>
      <c r="E933" s="42">
        <v>155.80000000000001</v>
      </c>
      <c r="F933" s="42">
        <v>158.82</v>
      </c>
      <c r="G933" s="42">
        <v>131148300</v>
      </c>
      <c r="H933" s="42">
        <f>('Pivottable ẨN'!$G933-AAPL!$O$4)/AAPL!$O$8</f>
        <v>0.73655926789236859</v>
      </c>
      <c r="I933" s="43">
        <v>44628.291666666664</v>
      </c>
      <c r="J933" s="42">
        <v>44.3902</v>
      </c>
      <c r="K933" s="42">
        <v>47.5</v>
      </c>
      <c r="L933" s="42">
        <v>48.72</v>
      </c>
      <c r="M933" s="42">
        <v>46.89</v>
      </c>
      <c r="N933" s="42">
        <v>47.69</v>
      </c>
      <c r="O933" s="42">
        <f>('Pivottable ẨN'!$P933-INTC!$O$4)/INTC!$O$8</f>
        <v>0.23684508996647777</v>
      </c>
      <c r="P933" s="42">
        <v>44813900</v>
      </c>
      <c r="Q933" s="43">
        <v>44628.291666666664</v>
      </c>
      <c r="R933" s="42">
        <v>269.97199999999998</v>
      </c>
      <c r="S933" s="42">
        <v>275.85000000000002</v>
      </c>
      <c r="T933" s="42">
        <v>283.95999999999998</v>
      </c>
      <c r="U933" s="42">
        <v>270</v>
      </c>
      <c r="V933" s="42">
        <v>277.8</v>
      </c>
      <c r="W933" s="42">
        <v>48159500</v>
      </c>
      <c r="X933" s="42">
        <f>('Pivottable ẨN'!$W933-MSFT!$O$4)/MSFT!$O$8</f>
        <v>1.536568234132218</v>
      </c>
      <c r="Y933" s="43">
        <v>44628.291666666664</v>
      </c>
      <c r="Z933" s="42">
        <v>21.4834</v>
      </c>
      <c r="AA933" s="42">
        <v>21.513999999999999</v>
      </c>
      <c r="AB933" s="42">
        <v>22.373000000000001</v>
      </c>
      <c r="AC933" s="42">
        <v>20.65</v>
      </c>
      <c r="AD933" s="42">
        <v>21.309000000000001</v>
      </c>
      <c r="AE933" s="42">
        <f>('Pivottable ẨN'!$AF933-NVDA!$O$4)/NVDA!$O$8</f>
        <v>0.57445255460160405</v>
      </c>
      <c r="AF933" s="42">
        <v>557467000</v>
      </c>
      <c r="AG933" s="43">
        <v>44628.291666666664</v>
      </c>
      <c r="AH933" s="42">
        <v>18.723099999999999</v>
      </c>
      <c r="AI933" s="42">
        <v>19.484000000000002</v>
      </c>
      <c r="AJ933" s="42">
        <v>19.835999999999999</v>
      </c>
      <c r="AK933" s="42">
        <v>19.100000000000001</v>
      </c>
      <c r="AL933" s="42">
        <v>19.186</v>
      </c>
      <c r="AM933" s="42">
        <f>('Pivottable ẨN'!$AN933-SONY!$O$4)/SONY!$O$8</f>
        <v>0.13978215442821501</v>
      </c>
      <c r="AN933" s="42">
        <v>4706500</v>
      </c>
    </row>
    <row r="934" spans="1:40">
      <c r="A934" s="92">
        <v>44799.291666666664</v>
      </c>
      <c r="B934" s="40">
        <v>161.6491</v>
      </c>
      <c r="C934" s="40">
        <v>163.62</v>
      </c>
      <c r="D934" s="40">
        <v>171.05</v>
      </c>
      <c r="E934" s="40">
        <v>163.56</v>
      </c>
      <c r="F934" s="40">
        <v>170.57</v>
      </c>
      <c r="G934" s="40">
        <v>78961000</v>
      </c>
      <c r="H934" s="40">
        <f>('Pivottable ẨN'!$G934-AAPL!$O$4)/AAPL!$O$8</f>
        <v>-0.24683538714259121</v>
      </c>
      <c r="I934" s="41">
        <v>44799.291666666664</v>
      </c>
      <c r="J934" s="40">
        <v>31.739599999999999</v>
      </c>
      <c r="K934" s="40">
        <v>33.36</v>
      </c>
      <c r="L934" s="40">
        <v>35.03</v>
      </c>
      <c r="M934" s="40">
        <v>33.35</v>
      </c>
      <c r="N934" s="40">
        <v>34.950000000000003</v>
      </c>
      <c r="O934" s="40">
        <f>('Pivottable ẨN'!$P934-INTC!$O$4)/INTC!$O$8</f>
        <v>0.23843269450583274</v>
      </c>
      <c r="P934" s="40">
        <v>44851500</v>
      </c>
      <c r="Q934" s="41">
        <v>44799.291666666664</v>
      </c>
      <c r="R934" s="40">
        <v>263.54660000000001</v>
      </c>
      <c r="S934" s="40">
        <v>268.08999999999997</v>
      </c>
      <c r="T934" s="40">
        <v>280.33999999999997</v>
      </c>
      <c r="U934" s="40">
        <v>267.98</v>
      </c>
      <c r="V934" s="40">
        <v>279.08</v>
      </c>
      <c r="W934" s="40">
        <v>27549300</v>
      </c>
      <c r="X934" s="40">
        <f>('Pivottable ẨN'!$W934-MSFT!$O$4)/MSFT!$O$8</f>
        <v>-8.4449219506643705E-2</v>
      </c>
      <c r="Y934" s="41">
        <v>44799.291666666664</v>
      </c>
      <c r="Z934" s="40">
        <v>16.240300000000001</v>
      </c>
      <c r="AA934" s="40">
        <v>16.260000000000002</v>
      </c>
      <c r="AB934" s="40">
        <v>17.923999999999999</v>
      </c>
      <c r="AC934" s="40">
        <v>16.236999999999998</v>
      </c>
      <c r="AD934" s="40">
        <v>17.856999999999999</v>
      </c>
      <c r="AE934" s="40">
        <f>('Pivottable ẨN'!$AF934-NVDA!$O$4)/NVDA!$O$8</f>
        <v>1.7099651868491603</v>
      </c>
      <c r="AF934" s="40">
        <v>769127000</v>
      </c>
      <c r="AG934" s="41">
        <v>44799.291666666664</v>
      </c>
      <c r="AH934" s="40">
        <v>15.905900000000001</v>
      </c>
      <c r="AI934" s="40">
        <v>16.341999999999999</v>
      </c>
      <c r="AJ934" s="40">
        <v>17.001999999999999</v>
      </c>
      <c r="AK934" s="40">
        <v>16.32</v>
      </c>
      <c r="AL934" s="40">
        <v>16.968</v>
      </c>
      <c r="AM934" s="40">
        <f>('Pivottable ẨN'!$AN934-SONY!$O$4)/SONY!$O$8</f>
        <v>6.9674614382540107E-2</v>
      </c>
      <c r="AN934" s="40">
        <v>4539000</v>
      </c>
    </row>
    <row r="935" spans="1:40">
      <c r="A935" s="93">
        <v>45575.291666666664</v>
      </c>
      <c r="B935" s="42">
        <v>228.78829999999999</v>
      </c>
      <c r="C935" s="42">
        <v>229.04</v>
      </c>
      <c r="D935" s="42">
        <v>229.5</v>
      </c>
      <c r="E935" s="42">
        <v>227.17</v>
      </c>
      <c r="F935" s="42">
        <v>227.78</v>
      </c>
      <c r="G935" s="42">
        <v>28183500</v>
      </c>
      <c r="H935" s="42">
        <f>('Pivottable ẨN'!$G935-AAPL!$O$4)/AAPL!$O$8</f>
        <v>-1.2036643876089437</v>
      </c>
      <c r="I935" s="43">
        <v>45575.291666666664</v>
      </c>
      <c r="J935" s="42">
        <v>23.22</v>
      </c>
      <c r="K935" s="42">
        <v>23.22</v>
      </c>
      <c r="L935" s="42">
        <v>23.53</v>
      </c>
      <c r="M935" s="42">
        <v>22.96</v>
      </c>
      <c r="N935" s="42">
        <v>23.19</v>
      </c>
      <c r="O935" s="42">
        <f>('Pivottable ẨN'!$P935-INTC!$O$4)/INTC!$O$8</f>
        <v>0.23940805793293643</v>
      </c>
      <c r="P935" s="42">
        <v>44874600</v>
      </c>
      <c r="Q935" s="43">
        <v>45575.291666666664</v>
      </c>
      <c r="R935" s="42">
        <v>415.84</v>
      </c>
      <c r="S935" s="42">
        <v>415.84</v>
      </c>
      <c r="T935" s="42">
        <v>417.35</v>
      </c>
      <c r="U935" s="42">
        <v>413.15</v>
      </c>
      <c r="V935" s="42">
        <v>415.23</v>
      </c>
      <c r="W935" s="42">
        <v>13848400</v>
      </c>
      <c r="X935" s="42">
        <f>('Pivottable ẨN'!$W935-MSFT!$O$4)/MSFT!$O$8</f>
        <v>-1.1620417722504637</v>
      </c>
      <c r="Y935" s="43">
        <v>45575.291666666664</v>
      </c>
      <c r="Z935" s="42">
        <v>134.81</v>
      </c>
      <c r="AA935" s="42">
        <v>134.81</v>
      </c>
      <c r="AB935" s="42">
        <v>135</v>
      </c>
      <c r="AC935" s="42">
        <v>131</v>
      </c>
      <c r="AD935" s="42">
        <v>131.91</v>
      </c>
      <c r="AE935" s="42">
        <f>('Pivottable ẨN'!$AF935-NVDA!$O$4)/NVDA!$O$8</f>
        <v>-1.1162933514497102</v>
      </c>
      <c r="AF935" s="42">
        <v>242311300</v>
      </c>
      <c r="AG935" s="43">
        <v>45575.291666666664</v>
      </c>
      <c r="AH935" s="42">
        <v>18.86</v>
      </c>
      <c r="AI935" s="42">
        <v>18.86</v>
      </c>
      <c r="AJ935" s="42">
        <v>18.940000000000001</v>
      </c>
      <c r="AK935" s="42">
        <v>18.72</v>
      </c>
      <c r="AL935" s="42">
        <v>18.91</v>
      </c>
      <c r="AM935" s="42">
        <f>('Pivottable ẨN'!$AN935-SONY!$O$4)/SONY!$O$8</f>
        <v>-0.95979706022248679</v>
      </c>
      <c r="AN935" s="42">
        <v>2079400</v>
      </c>
    </row>
    <row r="936" spans="1:40">
      <c r="A936" s="92">
        <v>44690.291666666664</v>
      </c>
      <c r="B936" s="40">
        <v>150.02000000000001</v>
      </c>
      <c r="C936" s="40">
        <v>152.06</v>
      </c>
      <c r="D936" s="40">
        <v>155.83000000000001</v>
      </c>
      <c r="E936" s="40">
        <v>151.49</v>
      </c>
      <c r="F936" s="40">
        <v>154.93</v>
      </c>
      <c r="G936" s="40">
        <v>131577900</v>
      </c>
      <c r="H936" s="40">
        <f>('Pivottable ẨN'!$G936-AAPL!$O$4)/AAPL!$O$8</f>
        <v>0.74465446238993838</v>
      </c>
      <c r="I936" s="41">
        <v>44690.291666666664</v>
      </c>
      <c r="J936" s="40">
        <v>40.568399999999997</v>
      </c>
      <c r="K936" s="40">
        <v>43.07</v>
      </c>
      <c r="L936" s="40">
        <v>44.2</v>
      </c>
      <c r="M936" s="40">
        <v>42.87</v>
      </c>
      <c r="N936" s="40">
        <v>43.81</v>
      </c>
      <c r="O936" s="40">
        <f>('Pivottable ẨN'!$P936-INTC!$O$4)/INTC!$O$8</f>
        <v>0.24156990241205809</v>
      </c>
      <c r="P936" s="40">
        <v>44925800</v>
      </c>
      <c r="Q936" s="41">
        <v>44690.291666666664</v>
      </c>
      <c r="R936" s="40">
        <v>258.94209999999998</v>
      </c>
      <c r="S936" s="40">
        <v>264.58</v>
      </c>
      <c r="T936" s="40">
        <v>272.36</v>
      </c>
      <c r="U936" s="40">
        <v>263.32</v>
      </c>
      <c r="V936" s="40">
        <v>270.06</v>
      </c>
      <c r="W936" s="40">
        <v>47726000</v>
      </c>
      <c r="X936" s="40">
        <f>('Pivottable ẨN'!$W936-MSFT!$O$4)/MSFT!$O$8</f>
        <v>1.5024729285964906</v>
      </c>
      <c r="Y936" s="41">
        <v>44690.291666666664</v>
      </c>
      <c r="Z936" s="40">
        <v>16.925899999999999</v>
      </c>
      <c r="AA936" s="40">
        <v>16.95</v>
      </c>
      <c r="AB936" s="40">
        <v>18.254999999999999</v>
      </c>
      <c r="AC936" s="40">
        <v>16.827000000000002</v>
      </c>
      <c r="AD936" s="40">
        <v>18.033999999999999</v>
      </c>
      <c r="AE936" s="40">
        <f>('Pivottable ẨN'!$AF936-NVDA!$O$4)/NVDA!$O$8</f>
        <v>1.0411253924261832</v>
      </c>
      <c r="AF936" s="40">
        <v>644455000</v>
      </c>
      <c r="AG936" s="41">
        <v>44690.291666666664</v>
      </c>
      <c r="AH936" s="40">
        <v>15.736599999999999</v>
      </c>
      <c r="AI936" s="40">
        <v>16.167999999999999</v>
      </c>
      <c r="AJ936" s="40">
        <v>16.52</v>
      </c>
      <c r="AK936" s="40">
        <v>16.106000000000002</v>
      </c>
      <c r="AL936" s="40">
        <v>16.494</v>
      </c>
      <c r="AM936" s="40">
        <f>('Pivottable ẨN'!$AN936-SONY!$O$4)/SONY!$O$8</f>
        <v>0.47148499315178138</v>
      </c>
      <c r="AN936" s="40">
        <v>5499000</v>
      </c>
    </row>
    <row r="937" spans="1:40">
      <c r="A937" s="93">
        <v>45421.291666666664</v>
      </c>
      <c r="B937" s="42">
        <v>183.90459999999999</v>
      </c>
      <c r="C937" s="42">
        <v>184.57</v>
      </c>
      <c r="D937" s="42">
        <v>184.66</v>
      </c>
      <c r="E937" s="42">
        <v>182.11</v>
      </c>
      <c r="F937" s="42">
        <v>182.56</v>
      </c>
      <c r="G937" s="42">
        <v>48983000</v>
      </c>
      <c r="H937" s="42">
        <f>('Pivottable ẨN'!$G937-AAPL!$O$4)/AAPL!$O$8</f>
        <v>-0.81172770708706099</v>
      </c>
      <c r="I937" s="43">
        <v>45421.291666666664</v>
      </c>
      <c r="J937" s="42">
        <v>29.900300000000001</v>
      </c>
      <c r="K937" s="42">
        <v>30.09</v>
      </c>
      <c r="L937" s="42">
        <v>30.39</v>
      </c>
      <c r="M937" s="42">
        <v>29.81</v>
      </c>
      <c r="N937" s="42">
        <v>29.93</v>
      </c>
      <c r="O937" s="42">
        <f>('Pivottable ẨN'!$P937-INTC!$O$4)/INTC!$O$8</f>
        <v>0.24484644795072685</v>
      </c>
      <c r="P937" s="42">
        <v>45003400</v>
      </c>
      <c r="Q937" s="43">
        <v>45421.291666666664</v>
      </c>
      <c r="R937" s="42">
        <v>410.83710000000002</v>
      </c>
      <c r="S937" s="42">
        <v>412.32</v>
      </c>
      <c r="T937" s="42">
        <v>412.72</v>
      </c>
      <c r="U937" s="42">
        <v>409.1</v>
      </c>
      <c r="V937" s="42">
        <v>410.57</v>
      </c>
      <c r="W937" s="42">
        <v>14689700</v>
      </c>
      <c r="X937" s="42">
        <f>('Pivottable ẨN'!$W937-MSFT!$O$4)/MSFT!$O$8</f>
        <v>-1.0958724976317615</v>
      </c>
      <c r="Y937" s="43">
        <v>45421.291666666664</v>
      </c>
      <c r="Z937" s="42">
        <v>88.732100000000003</v>
      </c>
      <c r="AA937" s="42">
        <v>88.747</v>
      </c>
      <c r="AB937" s="42">
        <v>91.072000000000003</v>
      </c>
      <c r="AC937" s="42">
        <v>88.230999999999995</v>
      </c>
      <c r="AD937" s="42">
        <v>90.528999999999996</v>
      </c>
      <c r="AE937" s="42">
        <f>('Pivottable ẨN'!$AF937-NVDA!$O$4)/NVDA!$O$8</f>
        <v>-0.38828147122922357</v>
      </c>
      <c r="AF937" s="42">
        <v>378013000</v>
      </c>
      <c r="AG937" s="43">
        <v>45421.291666666664</v>
      </c>
      <c r="AH937" s="42">
        <v>15.494</v>
      </c>
      <c r="AI937" s="42">
        <v>15.494</v>
      </c>
      <c r="AJ937" s="42">
        <v>15.5</v>
      </c>
      <c r="AK937" s="42">
        <v>15.326000000000001</v>
      </c>
      <c r="AL937" s="42">
        <v>15.37</v>
      </c>
      <c r="AM937" s="42">
        <f>('Pivottable ẨN'!$AN937-SONY!$O$4)/SONY!$O$8</f>
        <v>1.6202022687061381</v>
      </c>
      <c r="AN937" s="42">
        <v>8243500</v>
      </c>
    </row>
    <row r="938" spans="1:40">
      <c r="A938" s="92">
        <v>44132.291666666664</v>
      </c>
      <c r="B938" s="40">
        <v>108.5502</v>
      </c>
      <c r="C938" s="40">
        <v>111.2</v>
      </c>
      <c r="D938" s="40">
        <v>115.43</v>
      </c>
      <c r="E938" s="40">
        <v>111.1</v>
      </c>
      <c r="F938" s="40">
        <v>115.05</v>
      </c>
      <c r="G938" s="40">
        <v>143937800</v>
      </c>
      <c r="H938" s="40">
        <f>('Pivottable ẨN'!$G938-AAPL!$O$4)/AAPL!$O$8</f>
        <v>0.97755901190230243</v>
      </c>
      <c r="I938" s="41">
        <v>44132.291666666664</v>
      </c>
      <c r="J938" s="40">
        <v>39.714300000000001</v>
      </c>
      <c r="K938" s="40">
        <v>44.25</v>
      </c>
      <c r="L938" s="40">
        <v>45.29</v>
      </c>
      <c r="M938" s="40">
        <v>44.2</v>
      </c>
      <c r="N938" s="40">
        <v>44.89</v>
      </c>
      <c r="O938" s="40">
        <f>('Pivottable ẨN'!$P938-INTC!$O$4)/INTC!$O$8</f>
        <v>0.24748964061465295</v>
      </c>
      <c r="P938" s="40">
        <v>45066000</v>
      </c>
      <c r="Q938" s="41">
        <v>44132.291666666664</v>
      </c>
      <c r="R938" s="40">
        <v>195.7937</v>
      </c>
      <c r="S938" s="40">
        <v>202.68</v>
      </c>
      <c r="T938" s="40">
        <v>208.84</v>
      </c>
      <c r="U938" s="40">
        <v>202.1</v>
      </c>
      <c r="V938" s="40">
        <v>207.67</v>
      </c>
      <c r="W938" s="40">
        <v>51195600</v>
      </c>
      <c r="X938" s="40">
        <f>('Pivottable ẨN'!$W938-MSFT!$O$4)/MSFT!$O$8</f>
        <v>1.7753612148404569</v>
      </c>
      <c r="Y938" s="41">
        <v>44132.291666666664</v>
      </c>
      <c r="Z938" s="40">
        <v>12.5922</v>
      </c>
      <c r="AA938" s="40">
        <v>12.627000000000001</v>
      </c>
      <c r="AB938" s="40">
        <v>13.26</v>
      </c>
      <c r="AC938" s="40">
        <v>12.609</v>
      </c>
      <c r="AD938" s="40">
        <v>13.198</v>
      </c>
      <c r="AE938" s="40">
        <f>('Pivottable ẨN'!$AF938-NVDA!$O$4)/NVDA!$O$8</f>
        <v>-0.39629111102864528</v>
      </c>
      <c r="AF938" s="40">
        <v>376520000</v>
      </c>
      <c r="AG938" s="41">
        <v>44132.291666666664</v>
      </c>
      <c r="AH938" s="40">
        <v>15.606199999999999</v>
      </c>
      <c r="AI938" s="40">
        <v>16.32</v>
      </c>
      <c r="AJ938" s="40">
        <v>16.39</v>
      </c>
      <c r="AK938" s="40">
        <v>15.821999999999999</v>
      </c>
      <c r="AL938" s="40">
        <v>16.38</v>
      </c>
      <c r="AM938" s="40">
        <f>('Pivottable ẨN'!$AN938-SONY!$O$4)/SONY!$O$8</f>
        <v>3.8776650581768708</v>
      </c>
      <c r="AN938" s="40">
        <v>13637000</v>
      </c>
    </row>
    <row r="939" spans="1:40">
      <c r="A939" s="93">
        <v>45190.291666666664</v>
      </c>
      <c r="B939" s="42">
        <v>172.85429999999999</v>
      </c>
      <c r="C939" s="42">
        <v>173.93</v>
      </c>
      <c r="D939" s="42">
        <v>176.3</v>
      </c>
      <c r="E939" s="42">
        <v>173.86</v>
      </c>
      <c r="F939" s="42">
        <v>174.55</v>
      </c>
      <c r="G939" s="42">
        <v>63047900</v>
      </c>
      <c r="H939" s="42">
        <f>('Pivottable ẨN'!$G939-AAPL!$O$4)/AAPL!$O$8</f>
        <v>-0.54669488332340188</v>
      </c>
      <c r="I939" s="43">
        <v>45190.291666666664</v>
      </c>
      <c r="J939" s="42">
        <v>34.08</v>
      </c>
      <c r="K939" s="42">
        <v>34.65</v>
      </c>
      <c r="L939" s="42">
        <v>35.25</v>
      </c>
      <c r="M939" s="42">
        <v>34.46</v>
      </c>
      <c r="N939" s="42">
        <v>34.57</v>
      </c>
      <c r="O939" s="42">
        <f>('Pivottable ẨN'!$P939-INTC!$O$4)/INTC!$O$8</f>
        <v>0.25381894700958135</v>
      </c>
      <c r="P939" s="42">
        <v>45215900</v>
      </c>
      <c r="Q939" s="43">
        <v>45190.291666666664</v>
      </c>
      <c r="R939" s="42">
        <v>317.14940000000001</v>
      </c>
      <c r="S939" s="42">
        <v>319.52999999999997</v>
      </c>
      <c r="T939" s="42">
        <v>325.35000000000002</v>
      </c>
      <c r="U939" s="42">
        <v>315</v>
      </c>
      <c r="V939" s="42">
        <v>319.26</v>
      </c>
      <c r="W939" s="42">
        <v>35529500</v>
      </c>
      <c r="X939" s="42">
        <f>('Pivottable ẨN'!$W939-MSFT!$O$4)/MSFT!$O$8</f>
        <v>0.54320327700133986</v>
      </c>
      <c r="Y939" s="43">
        <v>45190.291666666664</v>
      </c>
      <c r="Z939" s="42">
        <v>41.004600000000003</v>
      </c>
      <c r="AA939" s="42">
        <v>41.017000000000003</v>
      </c>
      <c r="AB939" s="42">
        <v>42.1</v>
      </c>
      <c r="AC939" s="42">
        <v>40.98</v>
      </c>
      <c r="AD939" s="42">
        <v>41.582999999999998</v>
      </c>
      <c r="AE939" s="42">
        <f>('Pivottable ẨN'!$AF939-NVDA!$O$4)/NVDA!$O$8</f>
        <v>1.8625576611621451E-3</v>
      </c>
      <c r="AF939" s="42">
        <v>450736000</v>
      </c>
      <c r="AG939" s="43">
        <v>45190.291666666664</v>
      </c>
      <c r="AH939" s="42">
        <v>16.201899999999998</v>
      </c>
      <c r="AI939" s="42">
        <v>16.527999999999999</v>
      </c>
      <c r="AJ939" s="42">
        <v>16.681999999999999</v>
      </c>
      <c r="AK939" s="42">
        <v>16.506</v>
      </c>
      <c r="AL939" s="42">
        <v>16.57</v>
      </c>
      <c r="AM939" s="42">
        <f>('Pivottable ẨN'!$AN939-SONY!$O$4)/SONY!$O$8</f>
        <v>-0.34573871991795152</v>
      </c>
      <c r="AN939" s="42">
        <v>3546500</v>
      </c>
    </row>
    <row r="940" spans="1:40">
      <c r="A940" s="92">
        <v>45202.291666666664</v>
      </c>
      <c r="B940" s="40">
        <v>171.3338</v>
      </c>
      <c r="C940" s="40">
        <v>172.4</v>
      </c>
      <c r="D940" s="40">
        <v>173.63</v>
      </c>
      <c r="E940" s="40">
        <v>170.82</v>
      </c>
      <c r="F940" s="40">
        <v>172.26</v>
      </c>
      <c r="G940" s="40">
        <v>49594600</v>
      </c>
      <c r="H940" s="40">
        <f>('Pivottable ẨN'!$G940-AAPL!$O$4)/AAPL!$O$8</f>
        <v>-0.80020298419433844</v>
      </c>
      <c r="I940" s="41">
        <v>45202.291666666664</v>
      </c>
      <c r="J940" s="40">
        <v>35.102899999999998</v>
      </c>
      <c r="K940" s="40">
        <v>35.69</v>
      </c>
      <c r="L940" s="40">
        <v>36.54</v>
      </c>
      <c r="M940" s="40">
        <v>35.270000000000003</v>
      </c>
      <c r="N940" s="40">
        <v>35.270000000000003</v>
      </c>
      <c r="O940" s="40">
        <f>('Pivottable ẨN'!$P940-INTC!$O$4)/INTC!$O$8</f>
        <v>0.25705749137576556</v>
      </c>
      <c r="P940" s="40">
        <v>45292600</v>
      </c>
      <c r="Q940" s="41">
        <v>45202.291666666664</v>
      </c>
      <c r="R940" s="40">
        <v>311.05520000000001</v>
      </c>
      <c r="S940" s="40">
        <v>313.39</v>
      </c>
      <c r="T940" s="40">
        <v>321.39</v>
      </c>
      <c r="U940" s="40">
        <v>311.20999999999998</v>
      </c>
      <c r="V940" s="40">
        <v>320.83</v>
      </c>
      <c r="W940" s="40">
        <v>21033500</v>
      </c>
      <c r="X940" s="40">
        <f>('Pivottable ẨN'!$W940-MSFT!$O$4)/MSFT!$O$8</f>
        <v>-0.59692486381965837</v>
      </c>
      <c r="Y940" s="41">
        <v>45202.291666666664</v>
      </c>
      <c r="Z940" s="40">
        <v>43.503799999999998</v>
      </c>
      <c r="AA940" s="40">
        <v>43.517000000000003</v>
      </c>
      <c r="AB940" s="40">
        <v>45.13</v>
      </c>
      <c r="AC940" s="40">
        <v>43.246000000000002</v>
      </c>
      <c r="AD940" s="40">
        <v>44.808</v>
      </c>
      <c r="AE940" s="40">
        <f>('Pivottable ẨN'!$AF940-NVDA!$O$4)/NVDA!$O$8</f>
        <v>0.10977005593682759</v>
      </c>
      <c r="AF940" s="40">
        <v>470850000</v>
      </c>
      <c r="AG940" s="41">
        <v>45202.291666666664</v>
      </c>
      <c r="AH940" s="40">
        <v>16.188199999999998</v>
      </c>
      <c r="AI940" s="40">
        <v>16.242000000000001</v>
      </c>
      <c r="AJ940" s="40">
        <v>16.41</v>
      </c>
      <c r="AK940" s="40">
        <v>16.155999999999999</v>
      </c>
      <c r="AL940" s="40">
        <v>16.297999999999998</v>
      </c>
      <c r="AM940" s="40">
        <f>('Pivottable ẨN'!$AN940-SONY!$O$4)/SONY!$O$8</f>
        <v>-0.79631046236075176</v>
      </c>
      <c r="AN940" s="40">
        <v>2470000</v>
      </c>
    </row>
    <row r="941" spans="1:40">
      <c r="A941" s="93">
        <v>45478.291666666664</v>
      </c>
      <c r="B941" s="42">
        <v>225.82980000000001</v>
      </c>
      <c r="C941" s="42">
        <v>226.34</v>
      </c>
      <c r="D941" s="42">
        <v>226.45</v>
      </c>
      <c r="E941" s="42">
        <v>221.65</v>
      </c>
      <c r="F941" s="42">
        <v>221.65</v>
      </c>
      <c r="G941" s="42">
        <v>60412400</v>
      </c>
      <c r="H941" s="42">
        <f>('Pivottable ẨN'!$G941-AAPL!$O$4)/AAPL!$O$8</f>
        <v>-0.59635709258398129</v>
      </c>
      <c r="I941" s="43">
        <v>45478.291666666664</v>
      </c>
      <c r="J941" s="42">
        <v>31.818200000000001</v>
      </c>
      <c r="K941" s="42">
        <v>32.020000000000003</v>
      </c>
      <c r="L941" s="42">
        <v>32.340000000000003</v>
      </c>
      <c r="M941" s="42">
        <v>31.31</v>
      </c>
      <c r="N941" s="42">
        <v>31.4</v>
      </c>
      <c r="O941" s="42">
        <f>('Pivottable ẨN'!$P941-INTC!$O$4)/INTC!$O$8</f>
        <v>0.25776684659547738</v>
      </c>
      <c r="P941" s="42">
        <v>45309400</v>
      </c>
      <c r="Q941" s="43">
        <v>45478.291666666664</v>
      </c>
      <c r="R941" s="42">
        <v>466.71879999999999</v>
      </c>
      <c r="S941" s="42">
        <v>467.56</v>
      </c>
      <c r="T941" s="42">
        <v>468.35</v>
      </c>
      <c r="U941" s="42">
        <v>458.97</v>
      </c>
      <c r="V941" s="42">
        <v>459.61</v>
      </c>
      <c r="W941" s="42">
        <v>16000300</v>
      </c>
      <c r="X941" s="42">
        <f>('Pivottable ẨN'!$W941-MSFT!$O$4)/MSFT!$O$8</f>
        <v>-0.99279220366377041</v>
      </c>
      <c r="Y941" s="43">
        <v>45478.291666666664</v>
      </c>
      <c r="Z941" s="42">
        <v>125.8192</v>
      </c>
      <c r="AA941" s="42">
        <v>125.83</v>
      </c>
      <c r="AB941" s="42">
        <v>128.85</v>
      </c>
      <c r="AC941" s="42">
        <v>125.68</v>
      </c>
      <c r="AD941" s="42">
        <v>127.38</v>
      </c>
      <c r="AE941" s="42">
        <f>('Pivottable ẨN'!$AF941-NVDA!$O$4)/NVDA!$O$8</f>
        <v>-1.2672297291461674</v>
      </c>
      <c r="AF941" s="42">
        <v>214176700</v>
      </c>
      <c r="AG941" s="43">
        <v>45478.291666666664</v>
      </c>
      <c r="AH941" s="42">
        <v>17.364000000000001</v>
      </c>
      <c r="AI941" s="42">
        <v>17.364000000000001</v>
      </c>
      <c r="AJ941" s="42">
        <v>17.378</v>
      </c>
      <c r="AK941" s="42">
        <v>17.213999999999999</v>
      </c>
      <c r="AL941" s="42">
        <v>17.213999999999999</v>
      </c>
      <c r="AM941" s="42">
        <f>('Pivottable ẨN'!$AN941-SONY!$O$4)/SONY!$O$8</f>
        <v>-0.55606134005497621</v>
      </c>
      <c r="AN941" s="42">
        <v>3044000</v>
      </c>
    </row>
    <row r="942" spans="1:40">
      <c r="A942" s="92">
        <v>44683.291666666664</v>
      </c>
      <c r="B942" s="40">
        <v>155.6122</v>
      </c>
      <c r="C942" s="40">
        <v>157.96</v>
      </c>
      <c r="D942" s="40">
        <v>158.22999999999999</v>
      </c>
      <c r="E942" s="40">
        <v>153.27000000000001</v>
      </c>
      <c r="F942" s="40">
        <v>156.71</v>
      </c>
      <c r="G942" s="40">
        <v>123055300</v>
      </c>
      <c r="H942" s="40">
        <f>('Pivottable ẨN'!$G942-AAPL!$O$4)/AAPL!$O$8</f>
        <v>0.58405831568372912</v>
      </c>
      <c r="I942" s="41">
        <v>44683.291666666664</v>
      </c>
      <c r="J942" s="40">
        <v>42.016500000000001</v>
      </c>
      <c r="K942" s="40">
        <v>44.96</v>
      </c>
      <c r="L942" s="40">
        <v>44.99</v>
      </c>
      <c r="M942" s="40">
        <v>43.51</v>
      </c>
      <c r="N942" s="40">
        <v>43.72</v>
      </c>
      <c r="O942" s="40">
        <f>('Pivottable ẨN'!$P942-INTC!$O$4)/INTC!$O$8</f>
        <v>0.26355569187062539</v>
      </c>
      <c r="P942" s="40">
        <v>45446500</v>
      </c>
      <c r="Q942" s="41">
        <v>44683.291666666664</v>
      </c>
      <c r="R942" s="40">
        <v>278.4083</v>
      </c>
      <c r="S942" s="40">
        <v>284.47000000000003</v>
      </c>
      <c r="T942" s="40">
        <v>284.94</v>
      </c>
      <c r="U942" s="40">
        <v>276.22000000000003</v>
      </c>
      <c r="V942" s="40">
        <v>277.70999999999998</v>
      </c>
      <c r="W942" s="40">
        <v>35151100</v>
      </c>
      <c r="X942" s="40">
        <f>('Pivottable ẨN'!$W942-MSFT!$O$4)/MSFT!$O$8</f>
        <v>0.51344165389933483</v>
      </c>
      <c r="Y942" s="41">
        <v>44683.291666666664</v>
      </c>
      <c r="Z942" s="40">
        <v>19.505199999999999</v>
      </c>
      <c r="AA942" s="40">
        <v>19.533000000000001</v>
      </c>
      <c r="AB942" s="40">
        <v>19.574000000000002</v>
      </c>
      <c r="AC942" s="40">
        <v>18.390999999999998</v>
      </c>
      <c r="AD942" s="40">
        <v>18.541</v>
      </c>
      <c r="AE942" s="40">
        <f>('Pivottable ẨN'!$AF942-NVDA!$O$4)/NVDA!$O$8</f>
        <v>0.65268200373433516</v>
      </c>
      <c r="AF942" s="40">
        <v>572049000</v>
      </c>
      <c r="AG942" s="41">
        <v>44683.291666666664</v>
      </c>
      <c r="AH942" s="40">
        <v>16.7605</v>
      </c>
      <c r="AI942" s="40">
        <v>17.22</v>
      </c>
      <c r="AJ942" s="40">
        <v>17.297999999999998</v>
      </c>
      <c r="AK942" s="40">
        <v>16.876000000000001</v>
      </c>
      <c r="AL942" s="40">
        <v>17.143999999999998</v>
      </c>
      <c r="AM942" s="40">
        <f>('Pivottable ẨN'!$AN942-SONY!$O$4)/SONY!$O$8</f>
        <v>-0.52655339036411009</v>
      </c>
      <c r="AN942" s="40">
        <v>3114500</v>
      </c>
    </row>
    <row r="943" spans="1:40">
      <c r="A943" s="93">
        <v>45244.291666666664</v>
      </c>
      <c r="B943" s="42">
        <v>186.52619999999999</v>
      </c>
      <c r="C943" s="42">
        <v>187.44</v>
      </c>
      <c r="D943" s="42">
        <v>188.11</v>
      </c>
      <c r="E943" s="42">
        <v>186.3</v>
      </c>
      <c r="F943" s="42">
        <v>187.7</v>
      </c>
      <c r="G943" s="42">
        <v>60108400</v>
      </c>
      <c r="H943" s="42">
        <f>('Pivottable ẨN'!$G943-AAPL!$O$4)/AAPL!$O$8</f>
        <v>-0.60208553561764322</v>
      </c>
      <c r="I943" s="43">
        <v>45244.291666666664</v>
      </c>
      <c r="J943" s="42">
        <v>38.889200000000002</v>
      </c>
      <c r="K943" s="42">
        <v>39.409999999999997</v>
      </c>
      <c r="L943" s="42">
        <v>39.49</v>
      </c>
      <c r="M943" s="42">
        <v>38.07</v>
      </c>
      <c r="N943" s="42">
        <v>38.799999999999997</v>
      </c>
      <c r="O943" s="42">
        <f>('Pivottable ẨN'!$P943-INTC!$O$4)/INTC!$O$8</f>
        <v>0.26401592829293841</v>
      </c>
      <c r="P943" s="42">
        <v>45457400</v>
      </c>
      <c r="Q943" s="43">
        <v>45244.291666666664</v>
      </c>
      <c r="R943" s="42">
        <v>367.51139999999998</v>
      </c>
      <c r="S943" s="42">
        <v>370.27</v>
      </c>
      <c r="T943" s="42">
        <v>371.95</v>
      </c>
      <c r="U943" s="42">
        <v>367.35</v>
      </c>
      <c r="V943" s="42">
        <v>371.01</v>
      </c>
      <c r="W943" s="42">
        <v>27683900</v>
      </c>
      <c r="X943" s="42">
        <f>('Pivottable ẨN'!$W943-MSFT!$O$4)/MSFT!$O$8</f>
        <v>-7.3862764777442108E-2</v>
      </c>
      <c r="Y943" s="43">
        <v>45244.291666666664</v>
      </c>
      <c r="Z943" s="42">
        <v>49.640999999999998</v>
      </c>
      <c r="AA943" s="42">
        <v>49.655999999999999</v>
      </c>
      <c r="AB943" s="42">
        <v>49.834000000000003</v>
      </c>
      <c r="AC943" s="42">
        <v>49.04</v>
      </c>
      <c r="AD943" s="42">
        <v>49.68</v>
      </c>
      <c r="AE943" s="42">
        <f>('Pivottable ẨN'!$AF943-NVDA!$O$4)/NVDA!$O$8</f>
        <v>-0.17937096658804388</v>
      </c>
      <c r="AF943" s="42">
        <v>416954000</v>
      </c>
      <c r="AG943" s="43">
        <v>45244.291666666664</v>
      </c>
      <c r="AH943" s="42">
        <v>16.957699999999999</v>
      </c>
      <c r="AI943" s="42">
        <v>17.013999999999999</v>
      </c>
      <c r="AJ943" s="42">
        <v>17.068000000000001</v>
      </c>
      <c r="AK943" s="42">
        <v>16.864000000000001</v>
      </c>
      <c r="AL943" s="42">
        <v>16.876000000000001</v>
      </c>
      <c r="AM943" s="42">
        <f>('Pivottable ẨN'!$AN943-SONY!$O$4)/SONY!$O$8</f>
        <v>-0.47067663456651243</v>
      </c>
      <c r="AN943" s="42">
        <v>3248000</v>
      </c>
    </row>
    <row r="944" spans="1:40">
      <c r="A944" s="92">
        <v>45049.291666666664</v>
      </c>
      <c r="B944" s="40">
        <v>165.96039999999999</v>
      </c>
      <c r="C944" s="40">
        <v>167.45</v>
      </c>
      <c r="D944" s="40">
        <v>170.92</v>
      </c>
      <c r="E944" s="40">
        <v>167.16</v>
      </c>
      <c r="F944" s="40">
        <v>169.5</v>
      </c>
      <c r="G944" s="40">
        <v>65136000</v>
      </c>
      <c r="H944" s="40">
        <f>('Pivottable ẨN'!$G944-AAPL!$O$4)/AAPL!$O$8</f>
        <v>-0.50734764023593615</v>
      </c>
      <c r="I944" s="41">
        <v>45049.291666666664</v>
      </c>
      <c r="J944" s="40">
        <v>29.915199999999999</v>
      </c>
      <c r="K944" s="40">
        <v>30.65</v>
      </c>
      <c r="L944" s="40">
        <v>31.11</v>
      </c>
      <c r="M944" s="40">
        <v>30.25</v>
      </c>
      <c r="N944" s="40">
        <v>30.64</v>
      </c>
      <c r="O944" s="40">
        <f>('Pivottable ẨN'!$P944-INTC!$O$4)/INTC!$O$8</f>
        <v>0.26811583256877264</v>
      </c>
      <c r="P944" s="40">
        <v>45554500</v>
      </c>
      <c r="Q944" s="41">
        <v>45049.291666666664</v>
      </c>
      <c r="R944" s="40">
        <v>300.83620000000002</v>
      </c>
      <c r="S944" s="40">
        <v>304.39999999999998</v>
      </c>
      <c r="T944" s="40">
        <v>308.61</v>
      </c>
      <c r="U944" s="40">
        <v>304.08999999999997</v>
      </c>
      <c r="V944" s="40">
        <v>306.62</v>
      </c>
      <c r="W944" s="40">
        <v>22360800</v>
      </c>
      <c r="X944" s="40">
        <f>('Pivottable ẨN'!$W944-MSFT!$O$4)/MSFT!$O$8</f>
        <v>-0.49253109441349729</v>
      </c>
      <c r="Y944" s="41">
        <v>45049.291666666664</v>
      </c>
      <c r="Z944" s="40">
        <v>27.788399999999999</v>
      </c>
      <c r="AA944" s="40">
        <v>27.802</v>
      </c>
      <c r="AB944" s="40">
        <v>28.367000000000001</v>
      </c>
      <c r="AC944" s="40">
        <v>27.472000000000001</v>
      </c>
      <c r="AD944" s="40">
        <v>27.84</v>
      </c>
      <c r="AE944" s="40">
        <f>('Pivottable ẨN'!$AF944-NVDA!$O$4)/NVDA!$O$8</f>
        <v>-0.35945105978776853</v>
      </c>
      <c r="AF944" s="40">
        <v>383387000</v>
      </c>
      <c r="AG944" s="41">
        <v>45049.291666666664</v>
      </c>
      <c r="AH944" s="40">
        <v>18.195799999999998</v>
      </c>
      <c r="AI944" s="40">
        <v>18.562000000000001</v>
      </c>
      <c r="AJ944" s="40">
        <v>18.635999999999999</v>
      </c>
      <c r="AK944" s="40">
        <v>18.302</v>
      </c>
      <c r="AL944" s="40">
        <v>18.326000000000001</v>
      </c>
      <c r="AM944" s="40">
        <f>('Pivottable ẨN'!$AN944-SONY!$O$4)/SONY!$O$8</f>
        <v>-0.26705085407564177</v>
      </c>
      <c r="AN944" s="40">
        <v>3734500</v>
      </c>
    </row>
    <row r="945" spans="1:40">
      <c r="A945" s="93">
        <v>44728.291666666664</v>
      </c>
      <c r="B945" s="42">
        <v>128.3151</v>
      </c>
      <c r="C945" s="42">
        <v>130.06</v>
      </c>
      <c r="D945" s="42">
        <v>132.38999999999999</v>
      </c>
      <c r="E945" s="42">
        <v>129.04</v>
      </c>
      <c r="F945" s="42">
        <v>132.08000000000001</v>
      </c>
      <c r="G945" s="42">
        <v>108123900</v>
      </c>
      <c r="H945" s="42">
        <f>('Pivottable ẨN'!$G945-AAPL!$O$4)/AAPL!$O$8</f>
        <v>0.30269754491787237</v>
      </c>
      <c r="I945" s="43">
        <v>44728.291666666664</v>
      </c>
      <c r="J945" s="42">
        <v>35.171199999999999</v>
      </c>
      <c r="K945" s="42">
        <v>37.340000000000003</v>
      </c>
      <c r="L945" s="42">
        <v>37.79</v>
      </c>
      <c r="M945" s="42">
        <v>36.93</v>
      </c>
      <c r="N945" s="42">
        <v>37.700000000000003</v>
      </c>
      <c r="O945" s="42">
        <f>('Pivottable ẨN'!$P945-INTC!$O$4)/INTC!$O$8</f>
        <v>0.26904475011839524</v>
      </c>
      <c r="P945" s="42">
        <v>45576500</v>
      </c>
      <c r="Q945" s="43">
        <v>44728.291666666664</v>
      </c>
      <c r="R945" s="42">
        <v>240.30840000000001</v>
      </c>
      <c r="S945" s="42">
        <v>244.97</v>
      </c>
      <c r="T945" s="42">
        <v>247.42</v>
      </c>
      <c r="U945" s="42">
        <v>243.02</v>
      </c>
      <c r="V945" s="42">
        <v>245.98</v>
      </c>
      <c r="W945" s="42">
        <v>33169200</v>
      </c>
      <c r="X945" s="42">
        <f>('Pivottable ẨN'!$W945-MSFT!$O$4)/MSFT!$O$8</f>
        <v>0.35756279336586788</v>
      </c>
      <c r="Y945" s="43">
        <v>44728.291666666664</v>
      </c>
      <c r="Z945" s="42">
        <v>15.582100000000001</v>
      </c>
      <c r="AA945" s="42">
        <v>15.601000000000001</v>
      </c>
      <c r="AB945" s="42">
        <v>15.942</v>
      </c>
      <c r="AC945" s="42">
        <v>15.401</v>
      </c>
      <c r="AD945" s="42">
        <v>15.86</v>
      </c>
      <c r="AE945" s="42">
        <f>('Pivottable ẨN'!$AF945-NVDA!$O$4)/NVDA!$O$8</f>
        <v>0.51158788000708044</v>
      </c>
      <c r="AF945" s="42">
        <v>545749000</v>
      </c>
      <c r="AG945" s="43">
        <v>44728.291666666664</v>
      </c>
      <c r="AH945" s="42">
        <v>15.8962</v>
      </c>
      <c r="AI945" s="42">
        <v>16.332000000000001</v>
      </c>
      <c r="AJ945" s="42">
        <v>16.544</v>
      </c>
      <c r="AK945" s="42">
        <v>16.244</v>
      </c>
      <c r="AL945" s="42">
        <v>16.472000000000001</v>
      </c>
      <c r="AM945" s="42">
        <f>('Pivottable ẨN'!$AN945-SONY!$O$4)/SONY!$O$8</f>
        <v>0.63639466943832412</v>
      </c>
      <c r="AN945" s="42">
        <v>5893000</v>
      </c>
    </row>
    <row r="946" spans="1:40">
      <c r="A946" s="92">
        <v>45313.291666666664</v>
      </c>
      <c r="B946" s="40">
        <v>192.94470000000001</v>
      </c>
      <c r="C946" s="40">
        <v>193.89</v>
      </c>
      <c r="D946" s="40">
        <v>195.33</v>
      </c>
      <c r="E946" s="40">
        <v>192.26</v>
      </c>
      <c r="F946" s="40">
        <v>192.3</v>
      </c>
      <c r="G946" s="40">
        <v>60133900</v>
      </c>
      <c r="H946" s="40">
        <f>('Pivottable ẨN'!$G946-AAPL!$O$4)/AAPL!$O$8</f>
        <v>-0.6016050247710697</v>
      </c>
      <c r="I946" s="41">
        <v>45313.291666666664</v>
      </c>
      <c r="J946" s="40">
        <v>47.582700000000003</v>
      </c>
      <c r="K946" s="40">
        <v>48.22</v>
      </c>
      <c r="L946" s="40">
        <v>49.17</v>
      </c>
      <c r="M946" s="40">
        <v>47.64</v>
      </c>
      <c r="N946" s="40">
        <v>48.85</v>
      </c>
      <c r="O946" s="40">
        <f>('Pivottable ẨN'!$P946-INTC!$O$4)/INTC!$O$8</f>
        <v>0.27170483219231445</v>
      </c>
      <c r="P946" s="40">
        <v>45639500</v>
      </c>
      <c r="Q946" s="41">
        <v>45313.291666666664</v>
      </c>
      <c r="R946" s="40">
        <v>394.35480000000001</v>
      </c>
      <c r="S946" s="40">
        <v>396.51</v>
      </c>
      <c r="T946" s="40">
        <v>400.62</v>
      </c>
      <c r="U946" s="40">
        <v>393.59</v>
      </c>
      <c r="V946" s="40">
        <v>400.02</v>
      </c>
      <c r="W946" s="40">
        <v>27016900</v>
      </c>
      <c r="X946" s="40">
        <f>('Pivottable ẨN'!$W946-MSFT!$O$4)/MSFT!$O$8</f>
        <v>-0.12632313108039506</v>
      </c>
      <c r="Y946" s="41">
        <v>45313.291666666664</v>
      </c>
      <c r="Z946" s="40">
        <v>59.641199999999998</v>
      </c>
      <c r="AA946" s="40">
        <v>59.654000000000003</v>
      </c>
      <c r="AB946" s="40">
        <v>60.331000000000003</v>
      </c>
      <c r="AC946" s="40">
        <v>59.07</v>
      </c>
      <c r="AD946" s="40">
        <v>60.048999999999999</v>
      </c>
      <c r="AE946" s="40">
        <f>('Pivottable ẨN'!$AF946-NVDA!$O$4)/NVDA!$O$8</f>
        <v>1.3767039050925575E-2</v>
      </c>
      <c r="AF946" s="40">
        <v>452955000</v>
      </c>
      <c r="AG946" s="41">
        <v>45313.291666666664</v>
      </c>
      <c r="AH946" s="40">
        <v>19.8521</v>
      </c>
      <c r="AI946" s="40">
        <v>19.917999999999999</v>
      </c>
      <c r="AJ946" s="40">
        <v>20.065999999999999</v>
      </c>
      <c r="AK946" s="40">
        <v>19.867999999999999</v>
      </c>
      <c r="AL946" s="40">
        <v>19.963999999999999</v>
      </c>
      <c r="AM946" s="40">
        <f>('Pivottable ẨN'!$AN946-SONY!$O$4)/SONY!$O$8</f>
        <v>-0.62826164249007421</v>
      </c>
      <c r="AN946" s="40">
        <v>2871500</v>
      </c>
    </row>
    <row r="947" spans="1:40">
      <c r="A947" s="93">
        <v>44565.291666666664</v>
      </c>
      <c r="B947" s="42">
        <v>176.8038</v>
      </c>
      <c r="C947" s="42">
        <v>179.7</v>
      </c>
      <c r="D947" s="42">
        <v>182.94</v>
      </c>
      <c r="E947" s="42">
        <v>179.12</v>
      </c>
      <c r="F947" s="42">
        <v>182.63</v>
      </c>
      <c r="G947" s="42">
        <v>99310400</v>
      </c>
      <c r="H947" s="42">
        <f>('Pivottable ẨN'!$G947-AAPL!$O$4)/AAPL!$O$8</f>
        <v>0.1366198058482018</v>
      </c>
      <c r="I947" s="43">
        <v>44565.291666666664</v>
      </c>
      <c r="J947" s="42">
        <v>49.285600000000002</v>
      </c>
      <c r="K947" s="42">
        <v>53.14</v>
      </c>
      <c r="L947" s="42">
        <v>53.94</v>
      </c>
      <c r="M947" s="42">
        <v>52.65</v>
      </c>
      <c r="N947" s="42">
        <v>53.57</v>
      </c>
      <c r="O947" s="42">
        <f>('Pivottable ẨN'!$P947-INTC!$O$4)/INTC!$O$8</f>
        <v>0.27347399788909565</v>
      </c>
      <c r="P947" s="42">
        <v>45681400</v>
      </c>
      <c r="Q947" s="43">
        <v>44565.291666666664</v>
      </c>
      <c r="R947" s="42">
        <v>321.3347</v>
      </c>
      <c r="S947" s="42">
        <v>329.01</v>
      </c>
      <c r="T947" s="42">
        <v>335.2</v>
      </c>
      <c r="U947" s="42">
        <v>326.12</v>
      </c>
      <c r="V947" s="42">
        <v>334.83</v>
      </c>
      <c r="W947" s="42">
        <v>32674300</v>
      </c>
      <c r="X947" s="42">
        <f>('Pivottable ẨN'!$W947-MSFT!$O$4)/MSFT!$O$8</f>
        <v>0.31863830268621063</v>
      </c>
      <c r="Y947" s="43">
        <v>44565.291666666664</v>
      </c>
      <c r="Z947" s="42">
        <v>29.243400000000001</v>
      </c>
      <c r="AA947" s="42">
        <v>29.29</v>
      </c>
      <c r="AB947" s="42">
        <v>30.468</v>
      </c>
      <c r="AC947" s="42">
        <v>28.349</v>
      </c>
      <c r="AD947" s="42">
        <v>30.277000000000001</v>
      </c>
      <c r="AE947" s="42">
        <f>('Pivottable ẨN'!$AF947-NVDA!$O$4)/NVDA!$O$8</f>
        <v>0.41182950621589026</v>
      </c>
      <c r="AF947" s="42">
        <v>527154000</v>
      </c>
      <c r="AG947" s="43">
        <v>44565.291666666664</v>
      </c>
      <c r="AH947" s="42">
        <v>24.707799999999999</v>
      </c>
      <c r="AI947" s="42">
        <v>25.712</v>
      </c>
      <c r="AJ947" s="42">
        <v>25.861999999999998</v>
      </c>
      <c r="AK947" s="42">
        <v>25.565999999999999</v>
      </c>
      <c r="AL947" s="42">
        <v>25.706</v>
      </c>
      <c r="AM947" s="42">
        <f>('Pivottable ẨN'!$AN947-SONY!$O$4)/SONY!$O$8</f>
        <v>-0.34699437735160538</v>
      </c>
      <c r="AN947" s="42">
        <v>3543500</v>
      </c>
    </row>
    <row r="948" spans="1:40">
      <c r="A948" s="92">
        <v>44910.291666666664</v>
      </c>
      <c r="B948" s="40">
        <v>135.0795</v>
      </c>
      <c r="C948" s="40">
        <v>136.5</v>
      </c>
      <c r="D948" s="40">
        <v>141.80000000000001</v>
      </c>
      <c r="E948" s="40">
        <v>136.03</v>
      </c>
      <c r="F948" s="40">
        <v>141.11000000000001</v>
      </c>
      <c r="G948" s="40">
        <v>98931900</v>
      </c>
      <c r="H948" s="40">
        <f>('Pivottable ẨN'!$G948-AAPL!$O$4)/AAPL!$O$8</f>
        <v>0.12948751740004041</v>
      </c>
      <c r="I948" s="41">
        <v>44910.291666666664</v>
      </c>
      <c r="J948" s="40">
        <v>26.180099999999999</v>
      </c>
      <c r="K948" s="40">
        <v>27.15</v>
      </c>
      <c r="L948" s="40">
        <v>28</v>
      </c>
      <c r="M948" s="40">
        <v>27.12</v>
      </c>
      <c r="N948" s="40">
        <v>27.94</v>
      </c>
      <c r="O948" s="40">
        <f>('Pivottable ẨN'!$P948-INTC!$O$4)/INTC!$O$8</f>
        <v>0.27352888847157336</v>
      </c>
      <c r="P948" s="40">
        <v>45682700</v>
      </c>
      <c r="Q948" s="41">
        <v>44910.291666666664</v>
      </c>
      <c r="R948" s="40">
        <v>245.47980000000001</v>
      </c>
      <c r="S948" s="40">
        <v>249.01</v>
      </c>
      <c r="T948" s="40">
        <v>254.2</v>
      </c>
      <c r="U948" s="40">
        <v>247.34</v>
      </c>
      <c r="V948" s="40">
        <v>253.72</v>
      </c>
      <c r="W948" s="40">
        <v>35560400</v>
      </c>
      <c r="X948" s="40">
        <f>('Pivottable ẨN'!$W948-MSFT!$O$4)/MSFT!$O$8</f>
        <v>0.54563359981807347</v>
      </c>
      <c r="Y948" s="41">
        <v>44910.291666666664</v>
      </c>
      <c r="Z948" s="40">
        <v>16.940799999999999</v>
      </c>
      <c r="AA948" s="40">
        <v>16.952000000000002</v>
      </c>
      <c r="AB948" s="40">
        <v>17.32</v>
      </c>
      <c r="AC948" s="40">
        <v>16.7</v>
      </c>
      <c r="AD948" s="40">
        <v>17.146000000000001</v>
      </c>
      <c r="AE948" s="40">
        <f>('Pivottable ẨN'!$AF948-NVDA!$O$4)/NVDA!$O$8</f>
        <v>0.15103606353036536</v>
      </c>
      <c r="AF948" s="40">
        <v>478542000</v>
      </c>
      <c r="AG948" s="41">
        <v>44910.291666666664</v>
      </c>
      <c r="AH948" s="40">
        <v>15.3734</v>
      </c>
      <c r="AI948" s="40">
        <v>15.734</v>
      </c>
      <c r="AJ948" s="40">
        <v>16.13</v>
      </c>
      <c r="AK948" s="40">
        <v>15.692</v>
      </c>
      <c r="AL948" s="40">
        <v>16.076000000000001</v>
      </c>
      <c r="AM948" s="40">
        <f>('Pivottable ẨN'!$AN948-SONY!$O$4)/SONY!$O$8</f>
        <v>-0.52153076062949455</v>
      </c>
      <c r="AN948" s="40">
        <v>3126500</v>
      </c>
    </row>
    <row r="949" spans="1:40">
      <c r="A949" s="93">
        <v>45099.291666666664</v>
      </c>
      <c r="B949" s="42">
        <v>185.59289999999999</v>
      </c>
      <c r="C949" s="42">
        <v>187</v>
      </c>
      <c r="D949" s="42">
        <v>187.05</v>
      </c>
      <c r="E949" s="42">
        <v>183.67</v>
      </c>
      <c r="F949" s="42">
        <v>183.74</v>
      </c>
      <c r="G949" s="42">
        <v>51245300</v>
      </c>
      <c r="H949" s="42">
        <f>('Pivottable ẨN'!$G949-AAPL!$O$4)/AAPL!$O$8</f>
        <v>-0.76909791539280603</v>
      </c>
      <c r="I949" s="43">
        <v>45099.291666666664</v>
      </c>
      <c r="J949" s="42">
        <v>32.056600000000003</v>
      </c>
      <c r="K949" s="42">
        <v>32.71</v>
      </c>
      <c r="L949" s="42">
        <v>33.24</v>
      </c>
      <c r="M949" s="42">
        <v>32.130000000000003</v>
      </c>
      <c r="N949" s="42">
        <v>32.69</v>
      </c>
      <c r="O949" s="42">
        <f>('Pivottable ẨN'!$P949-INTC!$O$4)/INTC!$O$8</f>
        <v>0.27596096351058519</v>
      </c>
      <c r="P949" s="42">
        <v>45740300</v>
      </c>
      <c r="Q949" s="43">
        <v>45099.291666666664</v>
      </c>
      <c r="R949" s="42">
        <v>336.4667</v>
      </c>
      <c r="S949" s="42">
        <v>339.71</v>
      </c>
      <c r="T949" s="42">
        <v>340.12</v>
      </c>
      <c r="U949" s="42">
        <v>333.34</v>
      </c>
      <c r="V949" s="42">
        <v>334.12</v>
      </c>
      <c r="W949" s="42">
        <v>23556800</v>
      </c>
      <c r="X949" s="42">
        <f>('Pivottable ẨN'!$W949-MSFT!$O$4)/MSFT!$O$8</f>
        <v>-0.39846423069785752</v>
      </c>
      <c r="Y949" s="43">
        <v>45099.291666666664</v>
      </c>
      <c r="Z949" s="42">
        <v>43.008400000000002</v>
      </c>
      <c r="AA949" s="42">
        <v>43.024999999999999</v>
      </c>
      <c r="AB949" s="42">
        <v>43.426000000000002</v>
      </c>
      <c r="AC949" s="42">
        <v>42.234000000000002</v>
      </c>
      <c r="AD949" s="42">
        <v>42.253</v>
      </c>
      <c r="AE949" s="42">
        <f>('Pivottable ẨN'!$AF949-NVDA!$O$4)/NVDA!$O$8</f>
        <v>-0.17517033164970014</v>
      </c>
      <c r="AF949" s="42">
        <v>417737000</v>
      </c>
      <c r="AG949" s="43">
        <v>45099.291666666664</v>
      </c>
      <c r="AH949" s="42">
        <v>18.393799999999999</v>
      </c>
      <c r="AI949" s="42">
        <v>18.763999999999999</v>
      </c>
      <c r="AJ949" s="42">
        <v>18.814</v>
      </c>
      <c r="AK949" s="42">
        <v>18.66</v>
      </c>
      <c r="AL949" s="42">
        <v>18.718</v>
      </c>
      <c r="AM949" s="42">
        <f>('Pivottable ẨN'!$AN949-SONY!$O$4)/SONY!$O$8</f>
        <v>-0.36122516159968265</v>
      </c>
      <c r="AN949" s="42">
        <v>3509500</v>
      </c>
    </row>
    <row r="950" spans="1:40">
      <c r="A950" s="92">
        <v>45588.291666666664</v>
      </c>
      <c r="B950" s="40">
        <v>230.50640000000001</v>
      </c>
      <c r="C950" s="40">
        <v>230.76</v>
      </c>
      <c r="D950" s="40">
        <v>235.14</v>
      </c>
      <c r="E950" s="40">
        <v>227.76</v>
      </c>
      <c r="F950" s="40">
        <v>234.08</v>
      </c>
      <c r="G950" s="40">
        <v>52287000</v>
      </c>
      <c r="H950" s="40">
        <f>('Pivottable ẨN'!$G950-AAPL!$O$4)/AAPL!$O$8</f>
        <v>-0.74946857622120844</v>
      </c>
      <c r="I950" s="41">
        <v>45588.291666666664</v>
      </c>
      <c r="J950" s="40">
        <v>21.98</v>
      </c>
      <c r="K950" s="40">
        <v>21.98</v>
      </c>
      <c r="L950" s="40">
        <v>22.43</v>
      </c>
      <c r="M950" s="40">
        <v>21.58</v>
      </c>
      <c r="N950" s="40">
        <v>22.3</v>
      </c>
      <c r="O950" s="40">
        <f>('Pivottable ẨN'!$P950-INTC!$O$4)/INTC!$O$8</f>
        <v>0.27844370677957647</v>
      </c>
      <c r="P950" s="40">
        <v>45799100</v>
      </c>
      <c r="Q950" s="41">
        <v>45588.291666666664</v>
      </c>
      <c r="R950" s="40">
        <v>424.6</v>
      </c>
      <c r="S950" s="40">
        <v>424.6</v>
      </c>
      <c r="T950" s="40">
        <v>431.08</v>
      </c>
      <c r="U950" s="40">
        <v>422.53</v>
      </c>
      <c r="V950" s="40">
        <v>430.86</v>
      </c>
      <c r="W950" s="40">
        <v>19654400</v>
      </c>
      <c r="X950" s="40">
        <f>('Pivottable ẨN'!$W950-MSFT!$O$4)/MSFT!$O$8</f>
        <v>-0.70539276662086137</v>
      </c>
      <c r="Y950" s="41">
        <v>45588.291666666664</v>
      </c>
      <c r="Z950" s="40">
        <v>139.56</v>
      </c>
      <c r="AA950" s="40">
        <v>139.56</v>
      </c>
      <c r="AB950" s="40">
        <v>142.43</v>
      </c>
      <c r="AC950" s="40">
        <v>137.46</v>
      </c>
      <c r="AD950" s="40">
        <v>142.03</v>
      </c>
      <c r="AE950" s="40">
        <f>('Pivottable ẨN'!$AF950-NVDA!$O$4)/NVDA!$O$8</f>
        <v>-0.88228794252872145</v>
      </c>
      <c r="AF950" s="40">
        <v>285930000</v>
      </c>
      <c r="AG950" s="41">
        <v>45588.291666666664</v>
      </c>
      <c r="AH950" s="40">
        <v>17.53</v>
      </c>
      <c r="AI950" s="40">
        <v>17.53</v>
      </c>
      <c r="AJ950" s="40">
        <v>17.64</v>
      </c>
      <c r="AK950" s="40">
        <v>17.420000000000002</v>
      </c>
      <c r="AL950" s="40">
        <v>17.5</v>
      </c>
      <c r="AM950" s="40">
        <f>('Pivottable ẨN'!$AN950-SONY!$O$4)/SONY!$O$8</f>
        <v>-0.64052523009209383</v>
      </c>
      <c r="AN950" s="40">
        <v>2842200</v>
      </c>
    </row>
    <row r="951" spans="1:40">
      <c r="A951" s="93">
        <v>45293.291666666664</v>
      </c>
      <c r="B951" s="42">
        <v>184.73500000000001</v>
      </c>
      <c r="C951" s="42">
        <v>185.64</v>
      </c>
      <c r="D951" s="42">
        <v>188.44</v>
      </c>
      <c r="E951" s="42">
        <v>183.89</v>
      </c>
      <c r="F951" s="42">
        <v>187.15</v>
      </c>
      <c r="G951" s="42">
        <v>82488700</v>
      </c>
      <c r="H951" s="42">
        <f>('Pivottable ẨN'!$G951-AAPL!$O$4)/AAPL!$O$8</f>
        <v>-0.1803609513207183</v>
      </c>
      <c r="I951" s="43">
        <v>45293.291666666664</v>
      </c>
      <c r="J951" s="42">
        <v>47.168300000000002</v>
      </c>
      <c r="K951" s="42">
        <v>47.8</v>
      </c>
      <c r="L951" s="42">
        <v>49.38</v>
      </c>
      <c r="M951" s="42">
        <v>47.45</v>
      </c>
      <c r="N951" s="42">
        <v>49.2</v>
      </c>
      <c r="O951" s="42">
        <f>('Pivottable ẨN'!$P951-INTC!$O$4)/INTC!$O$8</f>
        <v>0.28294473454274771</v>
      </c>
      <c r="P951" s="42">
        <v>45905700</v>
      </c>
      <c r="Q951" s="43">
        <v>45293.291666666664</v>
      </c>
      <c r="R951" s="42">
        <v>368.85410000000002</v>
      </c>
      <c r="S951" s="42">
        <v>370.87</v>
      </c>
      <c r="T951" s="42">
        <v>375.9</v>
      </c>
      <c r="U951" s="42">
        <v>366.77</v>
      </c>
      <c r="V951" s="42">
        <v>373.86</v>
      </c>
      <c r="W951" s="42">
        <v>25258600</v>
      </c>
      <c r="X951" s="42">
        <f>('Pivottable ẨN'!$W951-MSFT!$O$4)/MSFT!$O$8</f>
        <v>-0.26461557796267715</v>
      </c>
      <c r="Y951" s="43">
        <v>45293.291666666664</v>
      </c>
      <c r="Z951" s="42">
        <v>48.157699999999998</v>
      </c>
      <c r="AA951" s="42">
        <v>48.167999999999999</v>
      </c>
      <c r="AB951" s="42">
        <v>49.295000000000002</v>
      </c>
      <c r="AC951" s="42">
        <v>47.594999999999999</v>
      </c>
      <c r="AD951" s="42">
        <v>49.244</v>
      </c>
      <c r="AE951" s="42">
        <f>('Pivottable ẨN'!$AF951-NVDA!$O$4)/NVDA!$O$8</f>
        <v>-0.20995030138824738</v>
      </c>
      <c r="AF951" s="42">
        <v>411254000</v>
      </c>
      <c r="AG951" s="43">
        <v>45293.291666666664</v>
      </c>
      <c r="AH951" s="42">
        <v>18.598199999999999</v>
      </c>
      <c r="AI951" s="42">
        <v>18.66</v>
      </c>
      <c r="AJ951" s="42">
        <v>18.8</v>
      </c>
      <c r="AK951" s="42">
        <v>18.591999999999999</v>
      </c>
      <c r="AL951" s="42">
        <v>18.7</v>
      </c>
      <c r="AM951" s="42">
        <f>('Pivottable ẨN'!$AN951-SONY!$O$4)/SONY!$O$8</f>
        <v>-0.43321618779583837</v>
      </c>
      <c r="AN951" s="42">
        <v>3337500</v>
      </c>
    </row>
    <row r="952" spans="1:40">
      <c r="A952" s="92">
        <v>44200.291666666664</v>
      </c>
      <c r="B952" s="40">
        <v>126.5442</v>
      </c>
      <c r="C952" s="40">
        <v>129.41</v>
      </c>
      <c r="D952" s="40">
        <v>133.61000000000001</v>
      </c>
      <c r="E952" s="40">
        <v>126.76</v>
      </c>
      <c r="F952" s="40">
        <v>133.52000000000001</v>
      </c>
      <c r="G952" s="40">
        <v>143301900</v>
      </c>
      <c r="H952" s="40">
        <f>('Pivottable ẨN'!$G952-AAPL!$O$4)/AAPL!$O$8</f>
        <v>0.96557639043813914</v>
      </c>
      <c r="I952" s="41">
        <v>44200.291666666664</v>
      </c>
      <c r="J952" s="40">
        <v>44.902900000000002</v>
      </c>
      <c r="K952" s="40">
        <v>49.67</v>
      </c>
      <c r="L952" s="40">
        <v>51.39</v>
      </c>
      <c r="M952" s="40">
        <v>49.4</v>
      </c>
      <c r="N952" s="40">
        <v>49.89</v>
      </c>
      <c r="O952" s="40">
        <f>('Pivottable ẨN'!$P952-INTC!$O$4)/INTC!$O$8</f>
        <v>0.29125432425937159</v>
      </c>
      <c r="P952" s="40">
        <v>46102500</v>
      </c>
      <c r="Q952" s="41">
        <v>44200.291666666664</v>
      </c>
      <c r="R952" s="40">
        <v>210.8443</v>
      </c>
      <c r="S952" s="40">
        <v>217.69</v>
      </c>
      <c r="T952" s="40">
        <v>223</v>
      </c>
      <c r="U952" s="40">
        <v>214.81</v>
      </c>
      <c r="V952" s="40">
        <v>222.53</v>
      </c>
      <c r="W952" s="40">
        <v>37130100</v>
      </c>
      <c r="X952" s="40">
        <f>('Pivottable ẨN'!$W952-MSFT!$O$4)/MSFT!$O$8</f>
        <v>0.66909242588365847</v>
      </c>
      <c r="Y952" s="41">
        <v>44200.291666666664</v>
      </c>
      <c r="Z952" s="40">
        <v>13.081200000000001</v>
      </c>
      <c r="AA952" s="40">
        <v>13.1135</v>
      </c>
      <c r="AB952" s="40">
        <v>13.6525</v>
      </c>
      <c r="AC952" s="40">
        <v>12.9625</v>
      </c>
      <c r="AD952" s="40">
        <v>13.104200000000001</v>
      </c>
      <c r="AE952" s="40">
        <f>('Pivottable ẨN'!$AF952-NVDA!$O$4)/NVDA!$O$8</f>
        <v>0.59147505097371733</v>
      </c>
      <c r="AF952" s="40">
        <v>560640000</v>
      </c>
      <c r="AG952" s="41">
        <v>44200.291666666664</v>
      </c>
      <c r="AH952" s="40">
        <v>19.1387</v>
      </c>
      <c r="AI952" s="40">
        <v>20.013999999999999</v>
      </c>
      <c r="AJ952" s="40">
        <v>20.324000000000002</v>
      </c>
      <c r="AK952" s="40">
        <v>19.891999999999999</v>
      </c>
      <c r="AL952" s="40">
        <v>20.3</v>
      </c>
      <c r="AM952" s="40">
        <f>('Pivottable ẨN'!$AN952-SONY!$O$4)/SONY!$O$8</f>
        <v>0.39656409961043326</v>
      </c>
      <c r="AN952" s="40">
        <v>5320000</v>
      </c>
    </row>
    <row r="953" spans="1:40">
      <c r="A953" s="93">
        <v>45050.291666666664</v>
      </c>
      <c r="B953" s="42">
        <v>164.3152</v>
      </c>
      <c r="C953" s="42">
        <v>165.79</v>
      </c>
      <c r="D953" s="42">
        <v>167.04</v>
      </c>
      <c r="E953" s="42">
        <v>164.31</v>
      </c>
      <c r="F953" s="42">
        <v>164.89</v>
      </c>
      <c r="G953" s="42">
        <v>81235400</v>
      </c>
      <c r="H953" s="42">
        <f>('Pivottable ẨN'!$G953-AAPL!$O$4)/AAPL!$O$8</f>
        <v>-0.20397758834074647</v>
      </c>
      <c r="I953" s="43">
        <v>45050.291666666664</v>
      </c>
      <c r="J953" s="42">
        <v>30.616</v>
      </c>
      <c r="K953" s="42">
        <v>31.24</v>
      </c>
      <c r="L953" s="42">
        <v>31.72</v>
      </c>
      <c r="M953" s="42">
        <v>30.38</v>
      </c>
      <c r="N953" s="42">
        <v>30.44</v>
      </c>
      <c r="O953" s="42">
        <f>('Pivottable ẨN'!$P953-INTC!$O$4)/INTC!$O$8</f>
        <v>0.29131765954684585</v>
      </c>
      <c r="P953" s="42">
        <v>46104000</v>
      </c>
      <c r="Q953" s="43">
        <v>45050.291666666664</v>
      </c>
      <c r="R953" s="42">
        <v>301.83440000000002</v>
      </c>
      <c r="S953" s="42">
        <v>305.41000000000003</v>
      </c>
      <c r="T953" s="42">
        <v>307.76</v>
      </c>
      <c r="U953" s="42">
        <v>303.39999999999998</v>
      </c>
      <c r="V953" s="42">
        <v>306.24</v>
      </c>
      <c r="W953" s="42">
        <v>22519900</v>
      </c>
      <c r="X953" s="42">
        <f>('Pivottable ẨN'!$W953-MSFT!$O$4)/MSFT!$O$8</f>
        <v>-0.48001768470015427</v>
      </c>
      <c r="Y953" s="43">
        <v>45050.291666666664</v>
      </c>
      <c r="Z953" s="42">
        <v>27.548500000000001</v>
      </c>
      <c r="AA953" s="42">
        <v>27.562000000000001</v>
      </c>
      <c r="AB953" s="42">
        <v>27.859000000000002</v>
      </c>
      <c r="AC953" s="42">
        <v>27.24</v>
      </c>
      <c r="AD953" s="42">
        <v>27.651</v>
      </c>
      <c r="AE953" s="42">
        <f>('Pivottable ẨN'!$AF953-NVDA!$O$4)/NVDA!$O$8</f>
        <v>-0.68958448533164962</v>
      </c>
      <c r="AF953" s="42">
        <v>321850000</v>
      </c>
      <c r="AG953" s="43">
        <v>45050.291666666664</v>
      </c>
      <c r="AH953" s="42">
        <v>18.168299999999999</v>
      </c>
      <c r="AI953" s="42">
        <v>18.533999999999999</v>
      </c>
      <c r="AJ953" s="42">
        <v>18.68</v>
      </c>
      <c r="AK953" s="42">
        <v>18.498000000000001</v>
      </c>
      <c r="AL953" s="42">
        <v>18.547999999999998</v>
      </c>
      <c r="AM953" s="42">
        <f>('Pivottable ẨN'!$AN953-SONY!$O$4)/SONY!$O$8</f>
        <v>-0.68727754187180656</v>
      </c>
      <c r="AN953" s="42">
        <v>2730500</v>
      </c>
    </row>
    <row r="954" spans="1:40">
      <c r="A954" s="92">
        <v>44074.291666666664</v>
      </c>
      <c r="B954" s="40">
        <v>125.96510000000001</v>
      </c>
      <c r="C954" s="40">
        <v>129.04</v>
      </c>
      <c r="D954" s="40">
        <v>131</v>
      </c>
      <c r="E954" s="40">
        <v>126</v>
      </c>
      <c r="F954" s="40">
        <v>127.58</v>
      </c>
      <c r="G954" s="40">
        <v>225702700</v>
      </c>
      <c r="H954" s="40">
        <f>('Pivottable ẨN'!$G954-AAPL!$O$4)/AAPL!$O$8</f>
        <v>2.5183010244123958</v>
      </c>
      <c r="I954" s="41">
        <v>44074.291666666664</v>
      </c>
      <c r="J954" s="40">
        <v>45.727499999999999</v>
      </c>
      <c r="K954" s="40">
        <v>50.95</v>
      </c>
      <c r="L954" s="40">
        <v>51.5</v>
      </c>
      <c r="M954" s="40">
        <v>50.32</v>
      </c>
      <c r="N954" s="40">
        <v>51</v>
      </c>
      <c r="O954" s="40">
        <f>('Pivottable ẨN'!$P954-INTC!$O$4)/INTC!$O$8</f>
        <v>0.29174411714917259</v>
      </c>
      <c r="P954" s="40">
        <v>46114100</v>
      </c>
      <c r="Q954" s="41">
        <v>44074.291666666664</v>
      </c>
      <c r="R954" s="40">
        <v>217.8674</v>
      </c>
      <c r="S954" s="40">
        <v>225.53</v>
      </c>
      <c r="T954" s="40">
        <v>228.7</v>
      </c>
      <c r="U954" s="40">
        <v>224.31</v>
      </c>
      <c r="V954" s="40">
        <v>227</v>
      </c>
      <c r="W954" s="40">
        <v>28774200</v>
      </c>
      <c r="X954" s="40">
        <f>('Pivottable ẨN'!$W954-MSFT!$O$4)/MSFT!$O$8</f>
        <v>1.1890664578044538E-2</v>
      </c>
      <c r="Y954" s="41">
        <v>44074.291666666664</v>
      </c>
      <c r="Z954" s="40">
        <v>13.333600000000001</v>
      </c>
      <c r="AA954" s="40">
        <v>13.374499999999999</v>
      </c>
      <c r="AB954" s="40">
        <v>13.574999999999999</v>
      </c>
      <c r="AC954" s="40">
        <v>13.037800000000001</v>
      </c>
      <c r="AD954" s="40">
        <v>13.182700000000001</v>
      </c>
      <c r="AE954" s="40">
        <f>('Pivottable ẨN'!$AF954-NVDA!$O$4)/NVDA!$O$8</f>
        <v>0.27066027535052983</v>
      </c>
      <c r="AF954" s="40">
        <v>500840000</v>
      </c>
      <c r="AG954" s="41">
        <v>44074.291666666664</v>
      </c>
      <c r="AH954" s="40">
        <v>14.993600000000001</v>
      </c>
      <c r="AI954" s="40">
        <v>15.728</v>
      </c>
      <c r="AJ954" s="40">
        <v>15.795999999999999</v>
      </c>
      <c r="AK954" s="40">
        <v>15.688000000000001</v>
      </c>
      <c r="AL954" s="40">
        <v>15.73</v>
      </c>
      <c r="AM954" s="40">
        <f>('Pivottable ẨN'!$AN954-SONY!$O$4)/SONY!$O$8</f>
        <v>-0.20364015367612087</v>
      </c>
      <c r="AN954" s="40">
        <v>3886000</v>
      </c>
    </row>
    <row r="955" spans="1:40">
      <c r="A955" s="93">
        <v>45100.291666666664</v>
      </c>
      <c r="B955" s="42">
        <v>185.27529999999999</v>
      </c>
      <c r="C955" s="42">
        <v>186.68</v>
      </c>
      <c r="D955" s="42">
        <v>187.56</v>
      </c>
      <c r="E955" s="42">
        <v>185.01</v>
      </c>
      <c r="F955" s="42">
        <v>185.55</v>
      </c>
      <c r="G955" s="42">
        <v>53079300</v>
      </c>
      <c r="H955" s="42">
        <f>('Pivottable ẨN'!$G955-AAPL!$O$4)/AAPL!$O$8</f>
        <v>-0.73453882156472683</v>
      </c>
      <c r="I955" s="43">
        <v>45100.291666666664</v>
      </c>
      <c r="J955" s="42">
        <v>32.340800000000002</v>
      </c>
      <c r="K955" s="42">
        <v>33</v>
      </c>
      <c r="L955" s="42">
        <v>33.450000000000003</v>
      </c>
      <c r="M955" s="42">
        <v>32.03</v>
      </c>
      <c r="N955" s="42">
        <v>32.21</v>
      </c>
      <c r="O955" s="42">
        <f>('Pivottable ẨN'!$P955-INTC!$O$4)/INTC!$O$8</f>
        <v>0.29533733912521271</v>
      </c>
      <c r="P955" s="42">
        <v>46199200</v>
      </c>
      <c r="Q955" s="43">
        <v>45100.291666666664</v>
      </c>
      <c r="R955" s="42">
        <v>331.82139999999998</v>
      </c>
      <c r="S955" s="42">
        <v>335.02</v>
      </c>
      <c r="T955" s="42">
        <v>337.96</v>
      </c>
      <c r="U955" s="42">
        <v>333.45</v>
      </c>
      <c r="V955" s="42">
        <v>334.36</v>
      </c>
      <c r="W955" s="42">
        <v>23084700</v>
      </c>
      <c r="X955" s="42">
        <f>('Pivottable ẨN'!$W955-MSFT!$O$4)/MSFT!$O$8</f>
        <v>-0.43559547347390565</v>
      </c>
      <c r="Y955" s="43">
        <v>45100.291666666664</v>
      </c>
      <c r="Z955" s="42">
        <v>42.192799999999998</v>
      </c>
      <c r="AA955" s="42">
        <v>42.209000000000003</v>
      </c>
      <c r="AB955" s="42">
        <v>42.808999999999997</v>
      </c>
      <c r="AC955" s="42">
        <v>42.015000000000001</v>
      </c>
      <c r="AD955" s="42">
        <v>42.463999999999999</v>
      </c>
      <c r="AE955" s="42">
        <f>('Pivottable ẨN'!$AF955-NVDA!$O$4)/NVDA!$O$8</f>
        <v>-0.49489605377035406</v>
      </c>
      <c r="AF955" s="42">
        <v>358140000</v>
      </c>
      <c r="AG955" s="43">
        <v>45100.291666666664</v>
      </c>
      <c r="AH955" s="42">
        <v>17.868400000000001</v>
      </c>
      <c r="AI955" s="42">
        <v>18.228000000000002</v>
      </c>
      <c r="AJ955" s="42">
        <v>18.297999999999998</v>
      </c>
      <c r="AK955" s="42">
        <v>18.16</v>
      </c>
      <c r="AL955" s="42">
        <v>18.248000000000001</v>
      </c>
      <c r="AM955" s="42">
        <f>('Pivottable ẨN'!$AN955-SONY!$O$4)/SONY!$O$8</f>
        <v>0.5767509413397649</v>
      </c>
      <c r="AN955" s="42">
        <v>5750500</v>
      </c>
    </row>
    <row r="956" spans="1:40">
      <c r="A956" s="92">
        <v>44638.291666666664</v>
      </c>
      <c r="B956" s="40">
        <v>161.5427</v>
      </c>
      <c r="C956" s="40">
        <v>163.98</v>
      </c>
      <c r="D956" s="40">
        <v>164.48</v>
      </c>
      <c r="E956" s="40">
        <v>159.76</v>
      </c>
      <c r="F956" s="40">
        <v>160.51</v>
      </c>
      <c r="G956" s="40">
        <v>123511700</v>
      </c>
      <c r="H956" s="40">
        <f>('Pivottable ẨN'!$G956-AAPL!$O$4)/AAPL!$O$8</f>
        <v>0.59265851765926647</v>
      </c>
      <c r="I956" s="41">
        <v>44638.291666666664</v>
      </c>
      <c r="J956" s="40">
        <v>44.343499999999999</v>
      </c>
      <c r="K956" s="40">
        <v>47.45</v>
      </c>
      <c r="L956" s="40">
        <v>47.6</v>
      </c>
      <c r="M956" s="40">
        <v>46.35</v>
      </c>
      <c r="N956" s="40">
        <v>46.82</v>
      </c>
      <c r="O956" s="40">
        <f>('Pivottable ẨN'!$P956-INTC!$O$4)/INTC!$O$8</f>
        <v>0.29693761072206248</v>
      </c>
      <c r="P956" s="40">
        <v>46237100</v>
      </c>
      <c r="Q956" s="41">
        <v>44638.291666666664</v>
      </c>
      <c r="R956" s="40">
        <v>294.02820000000003</v>
      </c>
      <c r="S956" s="40">
        <v>300.43</v>
      </c>
      <c r="T956" s="40">
        <v>301</v>
      </c>
      <c r="U956" s="40">
        <v>292.73</v>
      </c>
      <c r="V956" s="40">
        <v>295.37</v>
      </c>
      <c r="W956" s="40">
        <v>43390600</v>
      </c>
      <c r="X956" s="40">
        <f>('Pivottable ẨN'!$W956-MSFT!$O$4)/MSFT!$O$8</f>
        <v>1.1614884127496807</v>
      </c>
      <c r="Y956" s="41">
        <v>44638.291666666664</v>
      </c>
      <c r="Z956" s="40">
        <v>26.415400000000002</v>
      </c>
      <c r="AA956" s="40">
        <v>26.452999999999999</v>
      </c>
      <c r="AB956" s="40">
        <v>26.568999999999999</v>
      </c>
      <c r="AC956" s="40">
        <v>24.623999999999999</v>
      </c>
      <c r="AD956" s="40">
        <v>24.798999999999999</v>
      </c>
      <c r="AE956" s="40">
        <f>('Pivottable ẨN'!$AF956-NVDA!$O$4)/NVDA!$O$8</f>
        <v>1.5039141182515787</v>
      </c>
      <c r="AF956" s="40">
        <v>730719000</v>
      </c>
      <c r="AG956" s="41">
        <v>44638.291666666664</v>
      </c>
      <c r="AH956" s="40">
        <v>20.395099999999999</v>
      </c>
      <c r="AI956" s="40">
        <v>21.224</v>
      </c>
      <c r="AJ956" s="40">
        <v>21.238</v>
      </c>
      <c r="AK956" s="40">
        <v>20.885999999999999</v>
      </c>
      <c r="AL956" s="40">
        <v>20.885999999999999</v>
      </c>
      <c r="AM956" s="40">
        <f>('Pivottable ẨN'!$AN956-SONY!$O$4)/SONY!$O$8</f>
        <v>-0.85574491422036869</v>
      </c>
      <c r="AN956" s="40">
        <v>2328000</v>
      </c>
    </row>
    <row r="957" spans="1:40">
      <c r="A957" s="93">
        <v>45260.291666666664</v>
      </c>
      <c r="B957" s="42">
        <v>189.024</v>
      </c>
      <c r="C957" s="42">
        <v>189.95</v>
      </c>
      <c r="D957" s="42">
        <v>190.32</v>
      </c>
      <c r="E957" s="42">
        <v>188.19</v>
      </c>
      <c r="F957" s="42">
        <v>189.84</v>
      </c>
      <c r="G957" s="42">
        <v>48794400</v>
      </c>
      <c r="H957" s="42">
        <f>('Pivottable ẨN'!$G957-AAPL!$O$4)/AAPL!$O$8</f>
        <v>-0.81528160299544472</v>
      </c>
      <c r="I957" s="43">
        <v>45260.291666666664</v>
      </c>
      <c r="J957" s="42">
        <v>44.109299999999998</v>
      </c>
      <c r="K957" s="42">
        <v>44.7</v>
      </c>
      <c r="L957" s="42">
        <v>45.09</v>
      </c>
      <c r="M957" s="42">
        <v>44.41</v>
      </c>
      <c r="N957" s="42">
        <v>44.65</v>
      </c>
      <c r="O957" s="42">
        <f>('Pivottable ẨN'!$P957-INTC!$O$4)/INTC!$O$8</f>
        <v>0.2980312000191182</v>
      </c>
      <c r="P957" s="42">
        <v>46263000</v>
      </c>
      <c r="Q957" s="43">
        <v>45260.291666666664</v>
      </c>
      <c r="R957" s="42">
        <v>376.85039999999998</v>
      </c>
      <c r="S957" s="42">
        <v>378.91</v>
      </c>
      <c r="T957" s="42">
        <v>380.09</v>
      </c>
      <c r="U957" s="42">
        <v>375.47</v>
      </c>
      <c r="V957" s="42">
        <v>378.49</v>
      </c>
      <c r="W957" s="42">
        <v>30554400</v>
      </c>
      <c r="X957" s="42">
        <f>('Pivottable ẨN'!$W957-MSFT!$O$4)/MSFT!$O$8</f>
        <v>0.15190557326247756</v>
      </c>
      <c r="Y957" s="43">
        <v>45260.291666666664</v>
      </c>
      <c r="Z957" s="42">
        <v>46.755899999999997</v>
      </c>
      <c r="AA957" s="42">
        <v>46.77</v>
      </c>
      <c r="AB957" s="42">
        <v>48.11</v>
      </c>
      <c r="AC957" s="42">
        <v>46.421999999999997</v>
      </c>
      <c r="AD957" s="42">
        <v>48.024000000000001</v>
      </c>
      <c r="AE957" s="42">
        <f>('Pivottable ẨN'!$AF957-NVDA!$O$4)/NVDA!$O$8</f>
        <v>0.40696363662575263</v>
      </c>
      <c r="AF957" s="42">
        <v>526247000</v>
      </c>
      <c r="AG957" s="43">
        <v>45260.291666666664</v>
      </c>
      <c r="AH957" s="42">
        <v>17.133099999999999</v>
      </c>
      <c r="AI957" s="42">
        <v>17.190000000000001</v>
      </c>
      <c r="AJ957" s="42">
        <v>17.332000000000001</v>
      </c>
      <c r="AK957" s="42">
        <v>17.154</v>
      </c>
      <c r="AL957" s="42">
        <v>17.321999999999999</v>
      </c>
      <c r="AM957" s="42">
        <f>('Pivottable ẨN'!$AN957-SONY!$O$4)/SONY!$O$8</f>
        <v>-0.12871926013477275</v>
      </c>
      <c r="AN957" s="42">
        <v>4065000</v>
      </c>
    </row>
    <row r="958" spans="1:40">
      <c r="A958" s="92">
        <v>44165.291666666664</v>
      </c>
      <c r="B958" s="40">
        <v>116.4136</v>
      </c>
      <c r="C958" s="40">
        <v>119.05</v>
      </c>
      <c r="D958" s="40">
        <v>120.97</v>
      </c>
      <c r="E958" s="40">
        <v>116.81</v>
      </c>
      <c r="F958" s="40">
        <v>116.97</v>
      </c>
      <c r="G958" s="40">
        <v>169410200</v>
      </c>
      <c r="H958" s="40">
        <f>('Pivottable ẨN'!$G958-AAPL!$O$4)/AAPL!$O$8</f>
        <v>1.4575497761478662</v>
      </c>
      <c r="I958" s="41">
        <v>44165.291666666664</v>
      </c>
      <c r="J958" s="40">
        <v>43.709600000000002</v>
      </c>
      <c r="K958" s="40">
        <v>48.35</v>
      </c>
      <c r="L958" s="40">
        <v>48.5</v>
      </c>
      <c r="M958" s="40">
        <v>47.27</v>
      </c>
      <c r="N958" s="40">
        <v>47.42</v>
      </c>
      <c r="O958" s="40">
        <f>('Pivottable ẨN'!$P958-INTC!$O$4)/INTC!$O$8</f>
        <v>0.30097417971042245</v>
      </c>
      <c r="P958" s="40">
        <v>46332700</v>
      </c>
      <c r="Q958" s="41">
        <v>44165.291666666664</v>
      </c>
      <c r="R958" s="40">
        <v>207.3381</v>
      </c>
      <c r="S958" s="40">
        <v>214.07</v>
      </c>
      <c r="T958" s="40">
        <v>214.76</v>
      </c>
      <c r="U958" s="40">
        <v>210.84</v>
      </c>
      <c r="V958" s="40">
        <v>214.1</v>
      </c>
      <c r="W958" s="40">
        <v>33064800</v>
      </c>
      <c r="X958" s="40">
        <f>('Pivottable ẨN'!$W958-MSFT!$O$4)/MSFT!$O$8</f>
        <v>0.34935160559671002</v>
      </c>
      <c r="Y958" s="41">
        <v>44165.291666666664</v>
      </c>
      <c r="Z958" s="40">
        <v>13.3645</v>
      </c>
      <c r="AA958" s="40">
        <v>13.4015</v>
      </c>
      <c r="AB958" s="40">
        <v>13.4125</v>
      </c>
      <c r="AC958" s="40">
        <v>12.972200000000001</v>
      </c>
      <c r="AD958" s="40">
        <v>13.265000000000001</v>
      </c>
      <c r="AE958" s="40">
        <f>('Pivottable ẨN'!$AF958-NVDA!$O$4)/NVDA!$O$8</f>
        <v>-0.87680512144700073</v>
      </c>
      <c r="AF958" s="40">
        <v>286952000</v>
      </c>
      <c r="AG958" s="41">
        <v>44165.291666666664</v>
      </c>
      <c r="AH958" s="40">
        <v>17.841999999999999</v>
      </c>
      <c r="AI958" s="40">
        <v>18.658000000000001</v>
      </c>
      <c r="AJ958" s="40">
        <v>18.8</v>
      </c>
      <c r="AK958" s="40">
        <v>18.524000000000001</v>
      </c>
      <c r="AL958" s="40">
        <v>18.73</v>
      </c>
      <c r="AM958" s="40">
        <f>('Pivottable ẨN'!$AN958-SONY!$O$4)/SONY!$O$8</f>
        <v>0.19921660628783194</v>
      </c>
      <c r="AN958" s="40">
        <v>4848500</v>
      </c>
    </row>
    <row r="959" spans="1:40">
      <c r="A959" s="93">
        <v>44582.291666666664</v>
      </c>
      <c r="B959" s="42">
        <v>159.79249999999999</v>
      </c>
      <c r="C959" s="42">
        <v>162.41</v>
      </c>
      <c r="D959" s="42">
        <v>166.33</v>
      </c>
      <c r="E959" s="42">
        <v>162.30000000000001</v>
      </c>
      <c r="F959" s="42">
        <v>164.42</v>
      </c>
      <c r="G959" s="42">
        <v>122848900</v>
      </c>
      <c r="H959" s="42">
        <f>('Pivottable ẨN'!$G959-AAPL!$O$4)/AAPL!$O$8</f>
        <v>0.58016900436087449</v>
      </c>
      <c r="I959" s="43">
        <v>44582.291666666664</v>
      </c>
      <c r="J959" s="42">
        <v>48.2654</v>
      </c>
      <c r="K959" s="42">
        <v>52.04</v>
      </c>
      <c r="L959" s="42">
        <v>53.13</v>
      </c>
      <c r="M959" s="42">
        <v>51.95</v>
      </c>
      <c r="N959" s="42">
        <v>52.08</v>
      </c>
      <c r="O959" s="42">
        <f>('Pivottable ẨN'!$P959-INTC!$O$4)/INTC!$O$8</f>
        <v>0.30265045365224141</v>
      </c>
      <c r="P959" s="42">
        <v>46372400</v>
      </c>
      <c r="Q959" s="43">
        <v>44582.291666666664</v>
      </c>
      <c r="R959" s="42">
        <v>289.1241</v>
      </c>
      <c r="S959" s="42">
        <v>296.02999999999997</v>
      </c>
      <c r="T959" s="42">
        <v>304.11</v>
      </c>
      <c r="U959" s="42">
        <v>295.61</v>
      </c>
      <c r="V959" s="42">
        <v>302.69</v>
      </c>
      <c r="W959" s="42">
        <v>57984400</v>
      </c>
      <c r="X959" s="42">
        <f>('Pivottable ẨN'!$W959-MSFT!$O$4)/MSFT!$O$8</f>
        <v>2.3093086432624763</v>
      </c>
      <c r="Y959" s="43">
        <v>44582.291666666664</v>
      </c>
      <c r="Z959" s="42">
        <v>23.3368</v>
      </c>
      <c r="AA959" s="42">
        <v>23.373999999999999</v>
      </c>
      <c r="AB959" s="42">
        <v>24.823</v>
      </c>
      <c r="AC959" s="42">
        <v>23.263000000000002</v>
      </c>
      <c r="AD959" s="42">
        <v>23.507000000000001</v>
      </c>
      <c r="AE959" s="42">
        <f>('Pivottable ẨN'!$AF959-NVDA!$O$4)/NVDA!$O$8</f>
        <v>1.4408187574471587</v>
      </c>
      <c r="AF959" s="42">
        <v>718958000</v>
      </c>
      <c r="AG959" s="43">
        <v>44582.291666666664</v>
      </c>
      <c r="AH959" s="42">
        <v>21.4541</v>
      </c>
      <c r="AI959" s="42">
        <v>22.326000000000001</v>
      </c>
      <c r="AJ959" s="42">
        <v>22.55</v>
      </c>
      <c r="AK959" s="42">
        <v>22.08</v>
      </c>
      <c r="AL959" s="42">
        <v>22.382000000000001</v>
      </c>
      <c r="AM959" s="42">
        <f>('Pivottable ẨN'!$AN959-SONY!$O$4)/SONY!$O$8</f>
        <v>1.8397330433566248</v>
      </c>
      <c r="AN959" s="42">
        <v>8768000</v>
      </c>
    </row>
    <row r="960" spans="1:40">
      <c r="A960" s="92">
        <v>44043.291666666664</v>
      </c>
      <c r="B960" s="40">
        <v>103.5412</v>
      </c>
      <c r="C960" s="40">
        <v>106.26</v>
      </c>
      <c r="D960" s="40">
        <v>106.41500000000001</v>
      </c>
      <c r="E960" s="40">
        <v>100.825</v>
      </c>
      <c r="F960" s="40">
        <v>102.88500000000001</v>
      </c>
      <c r="G960" s="40">
        <v>374336800</v>
      </c>
      <c r="H960" s="40">
        <f>('Pivottable ẨN'!$G960-AAPL!$O$4)/AAPL!$O$8</f>
        <v>5.3190969938519288</v>
      </c>
      <c r="I960" s="41">
        <v>44043.291666666664</v>
      </c>
      <c r="J960" s="40">
        <v>42.5486</v>
      </c>
      <c r="K960" s="40">
        <v>47.73</v>
      </c>
      <c r="L960" s="40">
        <v>48.32</v>
      </c>
      <c r="M960" s="40">
        <v>46.97</v>
      </c>
      <c r="N960" s="40">
        <v>48.13</v>
      </c>
      <c r="O960" s="40">
        <f>('Pivottable ẨN'!$P960-INTC!$O$4)/INTC!$O$8</f>
        <v>0.30955822233943481</v>
      </c>
      <c r="P960" s="40">
        <v>46536000</v>
      </c>
      <c r="Q960" s="41">
        <v>44043.291666666664</v>
      </c>
      <c r="R960" s="40">
        <v>197.5669</v>
      </c>
      <c r="S960" s="40">
        <v>205.01</v>
      </c>
      <c r="T960" s="40">
        <v>205.1</v>
      </c>
      <c r="U960" s="40">
        <v>199.01</v>
      </c>
      <c r="V960" s="40">
        <v>204.4</v>
      </c>
      <c r="W960" s="40">
        <v>51044000</v>
      </c>
      <c r="X960" s="40">
        <f>('Pivottable ẨN'!$W960-MSFT!$O$4)/MSFT!$O$8</f>
        <v>1.7634376893059327</v>
      </c>
      <c r="Y960" s="41">
        <v>44043.291666666664</v>
      </c>
      <c r="Z960" s="40">
        <v>10.5823</v>
      </c>
      <c r="AA960" s="40">
        <v>10.614699999999999</v>
      </c>
      <c r="AB960" s="40">
        <v>10.766500000000001</v>
      </c>
      <c r="AC960" s="40">
        <v>10.433</v>
      </c>
      <c r="AD960" s="40">
        <v>10.5632</v>
      </c>
      <c r="AE960" s="40">
        <f>('Pivottable ẨN'!$AF960-NVDA!$O$4)/NVDA!$O$8</f>
        <v>-0.34500366529356713</v>
      </c>
      <c r="AF960" s="40">
        <v>386080000</v>
      </c>
      <c r="AG960" s="41">
        <v>44043.291666666664</v>
      </c>
      <c r="AH960" s="40">
        <v>14.863899999999999</v>
      </c>
      <c r="AI960" s="40">
        <v>15.592000000000001</v>
      </c>
      <c r="AJ960" s="40">
        <v>15.593999999999999</v>
      </c>
      <c r="AK960" s="40">
        <v>15.382</v>
      </c>
      <c r="AL960" s="40">
        <v>15.396000000000001</v>
      </c>
      <c r="AM960" s="40">
        <f>('Pivottable ẨN'!$AN960-SONY!$O$4)/SONY!$O$8</f>
        <v>0.49890018045322437</v>
      </c>
      <c r="AN960" s="40">
        <v>5564500</v>
      </c>
    </row>
    <row r="961" spans="1:40">
      <c r="A961" s="93">
        <v>44652.291666666664</v>
      </c>
      <c r="B961" s="42">
        <v>171.7192</v>
      </c>
      <c r="C961" s="42">
        <v>174.31</v>
      </c>
      <c r="D961" s="42">
        <v>174.88</v>
      </c>
      <c r="E961" s="42">
        <v>171.94</v>
      </c>
      <c r="F961" s="42">
        <v>174.03</v>
      </c>
      <c r="G961" s="42">
        <v>78751300</v>
      </c>
      <c r="H961" s="42">
        <f>('Pivottable ẨN'!$G961-AAPL!$O$4)/AAPL!$O$8</f>
        <v>-0.25078688222206136</v>
      </c>
      <c r="I961" s="43">
        <v>44652.291666666664</v>
      </c>
      <c r="J961" s="42">
        <v>44.960299999999997</v>
      </c>
      <c r="K961" s="42">
        <v>48.11</v>
      </c>
      <c r="L961" s="42">
        <v>49.9</v>
      </c>
      <c r="M961" s="42">
        <v>47.33</v>
      </c>
      <c r="N961" s="42">
        <v>49.83</v>
      </c>
      <c r="O961" s="42">
        <f>('Pivottable ẨN'!$P961-INTC!$O$4)/INTC!$O$8</f>
        <v>0.3122014150033609</v>
      </c>
      <c r="P961" s="42">
        <v>46598600</v>
      </c>
      <c r="Q961" s="43">
        <v>44652.291666666664</v>
      </c>
      <c r="R961" s="42">
        <v>302.82659999999998</v>
      </c>
      <c r="S961" s="42">
        <v>309.42</v>
      </c>
      <c r="T961" s="42">
        <v>310.13</v>
      </c>
      <c r="U961" s="42">
        <v>305.54000000000002</v>
      </c>
      <c r="V961" s="42">
        <v>309.37</v>
      </c>
      <c r="W961" s="42">
        <v>27110500</v>
      </c>
      <c r="X961" s="42">
        <f>('Pivottable ẨN'!$W961-MSFT!$O$4)/MSFT!$O$8</f>
        <v>-0.11896137652873628</v>
      </c>
      <c r="Y961" s="43">
        <v>44652.291666666664</v>
      </c>
      <c r="Z961" s="42">
        <v>26.673999999999999</v>
      </c>
      <c r="AA961" s="42">
        <v>26.712</v>
      </c>
      <c r="AB961" s="42">
        <v>27.495999999999999</v>
      </c>
      <c r="AC961" s="42">
        <v>26.266999999999999</v>
      </c>
      <c r="AD961" s="42">
        <v>27.375</v>
      </c>
      <c r="AE961" s="42">
        <f>('Pivottable ẨN'!$AF961-NVDA!$O$4)/NVDA!$O$8</f>
        <v>0.3586160988679572</v>
      </c>
      <c r="AF961" s="42">
        <v>517235000</v>
      </c>
      <c r="AG961" s="43">
        <v>44652.291666666664</v>
      </c>
      <c r="AH961" s="42">
        <v>20.034700000000001</v>
      </c>
      <c r="AI961" s="42">
        <v>20.584</v>
      </c>
      <c r="AJ961" s="42">
        <v>20.658000000000001</v>
      </c>
      <c r="AK961" s="42">
        <v>20.41</v>
      </c>
      <c r="AL961" s="42">
        <v>20.606000000000002</v>
      </c>
      <c r="AM961" s="42">
        <f>('Pivottable ẨN'!$AN961-SONY!$O$4)/SONY!$O$8</f>
        <v>-0.62156480284392024</v>
      </c>
      <c r="AN961" s="42">
        <v>2887500</v>
      </c>
    </row>
    <row r="962" spans="1:40">
      <c r="A962" s="92">
        <v>45309.291666666664</v>
      </c>
      <c r="B962" s="40">
        <v>187.71039999999999</v>
      </c>
      <c r="C962" s="40">
        <v>188.63</v>
      </c>
      <c r="D962" s="40">
        <v>189.14</v>
      </c>
      <c r="E962" s="40">
        <v>185.83</v>
      </c>
      <c r="F962" s="40">
        <v>186.09</v>
      </c>
      <c r="G962" s="40">
        <v>78005800</v>
      </c>
      <c r="H962" s="40">
        <f>('Pivottable ẨN'!$G962-AAPL!$O$4)/AAPL!$O$8</f>
        <v>-0.26483475814836072</v>
      </c>
      <c r="I962" s="41">
        <v>45309.291666666664</v>
      </c>
      <c r="J962" s="40">
        <v>46.122300000000003</v>
      </c>
      <c r="K962" s="40">
        <v>46.74</v>
      </c>
      <c r="L962" s="40">
        <v>47.57</v>
      </c>
      <c r="M962" s="40">
        <v>46.17</v>
      </c>
      <c r="N962" s="40">
        <v>47.03</v>
      </c>
      <c r="O962" s="40">
        <f>('Pivottable ẨN'!$P962-INTC!$O$4)/INTC!$O$8</f>
        <v>0.31569330051944217</v>
      </c>
      <c r="P962" s="40">
        <v>46681300</v>
      </c>
      <c r="Q962" s="41">
        <v>45309.291666666664</v>
      </c>
      <c r="R962" s="40">
        <v>391.72910000000002</v>
      </c>
      <c r="S962" s="40">
        <v>393.87</v>
      </c>
      <c r="T962" s="40">
        <v>393.99</v>
      </c>
      <c r="U962" s="40">
        <v>390.12</v>
      </c>
      <c r="V962" s="40">
        <v>391.72</v>
      </c>
      <c r="W962" s="40">
        <v>23392100</v>
      </c>
      <c r="X962" s="40">
        <f>('Pivottable ẨN'!$W962-MSFT!$O$4)/MSFT!$O$8</f>
        <v>-0.41141808726471862</v>
      </c>
      <c r="Y962" s="41">
        <v>45309.291666666664</v>
      </c>
      <c r="Z962" s="40">
        <v>57.094700000000003</v>
      </c>
      <c r="AA962" s="40">
        <v>57.106999999999999</v>
      </c>
      <c r="AB962" s="40">
        <v>57.6</v>
      </c>
      <c r="AC962" s="40">
        <v>56.106999999999999</v>
      </c>
      <c r="AD962" s="40">
        <v>57.26</v>
      </c>
      <c r="AE962" s="40">
        <f>('Pivottable ẨN'!$AF962-NVDA!$O$4)/NVDA!$O$8</f>
        <v>0.22135780397967542</v>
      </c>
      <c r="AF962" s="40">
        <v>491650000</v>
      </c>
      <c r="AG962" s="41">
        <v>45309.291666666664</v>
      </c>
      <c r="AH962" s="40">
        <v>19.505199999999999</v>
      </c>
      <c r="AI962" s="40">
        <v>19.57</v>
      </c>
      <c r="AJ962" s="40">
        <v>19.588000000000001</v>
      </c>
      <c r="AK962" s="40">
        <v>19.399999999999999</v>
      </c>
      <c r="AL962" s="40">
        <v>19.416</v>
      </c>
      <c r="AM962" s="40">
        <f>('Pivottable ẨN'!$AN962-SONY!$O$4)/SONY!$O$8</f>
        <v>-0.44891190571651191</v>
      </c>
      <c r="AN962" s="40">
        <v>3300000</v>
      </c>
    </row>
    <row r="963" spans="1:40">
      <c r="A963" s="93">
        <v>43913.291666666664</v>
      </c>
      <c r="B963" s="42">
        <v>54.509799999999998</v>
      </c>
      <c r="C963" s="42">
        <v>56.092500000000001</v>
      </c>
      <c r="D963" s="42">
        <v>57.125</v>
      </c>
      <c r="E963" s="42">
        <v>53.152500000000003</v>
      </c>
      <c r="F963" s="42">
        <v>57.02</v>
      </c>
      <c r="G963" s="42">
        <v>336752800</v>
      </c>
      <c r="H963" s="42">
        <f>('Pivottable ẨN'!$G963-AAPL!$O$4)/AAPL!$O$8</f>
        <v>4.610880536690245</v>
      </c>
      <c r="I963" s="43">
        <v>43913.291666666664</v>
      </c>
      <c r="J963" s="42">
        <v>43.9495</v>
      </c>
      <c r="K963" s="42">
        <v>49.58</v>
      </c>
      <c r="L963" s="42">
        <v>50.49</v>
      </c>
      <c r="M963" s="42">
        <v>45.91</v>
      </c>
      <c r="N963" s="42">
        <v>46.02</v>
      </c>
      <c r="O963" s="42">
        <f>('Pivottable ẨN'!$P963-INTC!$O$4)/INTC!$O$8</f>
        <v>0.31641954514914711</v>
      </c>
      <c r="P963" s="42">
        <v>46698500</v>
      </c>
      <c r="Q963" s="43">
        <v>43913.291666666664</v>
      </c>
      <c r="R963" s="42">
        <v>130.67920000000001</v>
      </c>
      <c r="S963" s="42">
        <v>135.97999999999999</v>
      </c>
      <c r="T963" s="42">
        <v>140.57</v>
      </c>
      <c r="U963" s="42">
        <v>132.52000000000001</v>
      </c>
      <c r="V963" s="42">
        <v>137.01</v>
      </c>
      <c r="W963" s="42">
        <v>78975200</v>
      </c>
      <c r="X963" s="42">
        <f>('Pivottable ẨN'!$W963-MSFT!$O$4)/MSFT!$O$8</f>
        <v>3.9602607526957971</v>
      </c>
      <c r="Y963" s="43">
        <v>43913.291666666664</v>
      </c>
      <c r="Z963" s="42">
        <v>5.2986000000000004</v>
      </c>
      <c r="AA963" s="42">
        <v>5.3171999999999997</v>
      </c>
      <c r="AB963" s="42">
        <v>5.4119999999999999</v>
      </c>
      <c r="AC963" s="42">
        <v>4.9630000000000001</v>
      </c>
      <c r="AD963" s="42">
        <v>5.1426999999999996</v>
      </c>
      <c r="AE963" s="42">
        <f>('Pivottable ẨN'!$AF963-NVDA!$O$4)/NVDA!$O$8</f>
        <v>1.038019175785952</v>
      </c>
      <c r="AF963" s="42">
        <v>643876000</v>
      </c>
      <c r="AG963" s="43">
        <v>43913.291666666664</v>
      </c>
      <c r="AH963" s="42">
        <v>10.048</v>
      </c>
      <c r="AI963" s="42">
        <v>10.58</v>
      </c>
      <c r="AJ963" s="42">
        <v>10.88</v>
      </c>
      <c r="AK963" s="42">
        <v>10.316000000000001</v>
      </c>
      <c r="AL963" s="42">
        <v>10.788</v>
      </c>
      <c r="AM963" s="42">
        <f>('Pivottable ẨN'!$AN963-SONY!$O$4)/SONY!$O$8</f>
        <v>1.5027982986595005</v>
      </c>
      <c r="AN963" s="42">
        <v>7963000</v>
      </c>
    </row>
    <row r="964" spans="1:40">
      <c r="A964" s="92">
        <v>44134.291666666664</v>
      </c>
      <c r="B964" s="40">
        <v>106.26600000000001</v>
      </c>
      <c r="C964" s="40">
        <v>108.86</v>
      </c>
      <c r="D964" s="40">
        <v>111.99</v>
      </c>
      <c r="E964" s="40">
        <v>107.72</v>
      </c>
      <c r="F964" s="40">
        <v>111.06</v>
      </c>
      <c r="G964" s="40">
        <v>190272600</v>
      </c>
      <c r="H964" s="40">
        <f>('Pivottable ẨN'!$G964-AAPL!$O$4)/AAPL!$O$8</f>
        <v>1.8506717167579638</v>
      </c>
      <c r="I964" s="41">
        <v>44134.291666666664</v>
      </c>
      <c r="J964" s="40">
        <v>39.741199999999999</v>
      </c>
      <c r="K964" s="40">
        <v>44.28</v>
      </c>
      <c r="L964" s="40">
        <v>44.8</v>
      </c>
      <c r="M964" s="40">
        <v>43.61</v>
      </c>
      <c r="N964" s="40">
        <v>44.1</v>
      </c>
      <c r="O964" s="40">
        <f>('Pivottable ẨN'!$P964-INTC!$O$4)/INTC!$O$8</f>
        <v>0.31991565301772668</v>
      </c>
      <c r="P964" s="40">
        <v>46781300</v>
      </c>
      <c r="Q964" s="41">
        <v>44134.291666666664</v>
      </c>
      <c r="R964" s="40">
        <v>195.5908</v>
      </c>
      <c r="S964" s="40">
        <v>202.47</v>
      </c>
      <c r="T964" s="40">
        <v>204.29</v>
      </c>
      <c r="U964" s="40">
        <v>199.62</v>
      </c>
      <c r="V964" s="40">
        <v>203.5</v>
      </c>
      <c r="W964" s="40">
        <v>36953700</v>
      </c>
      <c r="X964" s="40">
        <f>('Pivottable ẨN'!$W964-MSFT!$O$4)/MSFT!$O$8</f>
        <v>0.65521834999784001</v>
      </c>
      <c r="Y964" s="41">
        <v>44134.291666666664</v>
      </c>
      <c r="Z964" s="40">
        <v>12.4994</v>
      </c>
      <c r="AA964" s="40">
        <v>12.534000000000001</v>
      </c>
      <c r="AB964" s="40">
        <v>12.936500000000001</v>
      </c>
      <c r="AC964" s="40">
        <v>12.3</v>
      </c>
      <c r="AD964" s="40">
        <v>12.85</v>
      </c>
      <c r="AE964" s="40">
        <f>('Pivottable ẨN'!$AF964-NVDA!$O$4)/NVDA!$O$8</f>
        <v>-0.18008984919562762</v>
      </c>
      <c r="AF964" s="40">
        <v>416820000</v>
      </c>
      <c r="AG964" s="41">
        <v>44134.291666666664</v>
      </c>
      <c r="AH964" s="40">
        <v>16.0002</v>
      </c>
      <c r="AI964" s="40">
        <v>16.731999999999999</v>
      </c>
      <c r="AJ964" s="40">
        <v>16.809999999999999</v>
      </c>
      <c r="AK964" s="40">
        <v>16.515999999999998</v>
      </c>
      <c r="AL964" s="40">
        <v>16.649999999999999</v>
      </c>
      <c r="AM964" s="40">
        <f>('Pivottable ẨN'!$AN964-SONY!$O$4)/SONY!$O$8</f>
        <v>1.2656883199378597</v>
      </c>
      <c r="AN964" s="40">
        <v>7396500</v>
      </c>
    </row>
    <row r="965" spans="1:40">
      <c r="A965" s="93">
        <v>45405.291666666664</v>
      </c>
      <c r="B965" s="42">
        <v>166.29820000000001</v>
      </c>
      <c r="C965" s="42">
        <v>166.9</v>
      </c>
      <c r="D965" s="42">
        <v>167.05</v>
      </c>
      <c r="E965" s="42">
        <v>164.92</v>
      </c>
      <c r="F965" s="42">
        <v>165.35</v>
      </c>
      <c r="G965" s="42">
        <v>49537800</v>
      </c>
      <c r="H965" s="42">
        <f>('Pivottable ẨN'!$G965-AAPL!$O$4)/AAPL!$O$8</f>
        <v>-0.8012732985506279</v>
      </c>
      <c r="I965" s="43">
        <v>45405.291666666664</v>
      </c>
      <c r="J965" s="42">
        <v>33.926099999999998</v>
      </c>
      <c r="K965" s="42">
        <v>34.28</v>
      </c>
      <c r="L965" s="42">
        <v>34.6</v>
      </c>
      <c r="M965" s="42">
        <v>34.18</v>
      </c>
      <c r="N965" s="42">
        <v>34.340000000000003</v>
      </c>
      <c r="O965" s="42">
        <f>('Pivottable ẨN'!$P965-INTC!$O$4)/INTC!$O$8</f>
        <v>0.32214083278432259</v>
      </c>
      <c r="P965" s="42">
        <v>46834000</v>
      </c>
      <c r="Q965" s="43">
        <v>45405.291666666664</v>
      </c>
      <c r="R965" s="42">
        <v>406.10419999999999</v>
      </c>
      <c r="S965" s="42">
        <v>407.57</v>
      </c>
      <c r="T965" s="42">
        <v>408.2</v>
      </c>
      <c r="U965" s="42">
        <v>403.06</v>
      </c>
      <c r="V965" s="42">
        <v>404.24</v>
      </c>
      <c r="W965" s="42">
        <v>15734500</v>
      </c>
      <c r="X965" s="42">
        <f>('Pivottable ẨN'!$W965-MSFT!$O$4)/MSFT!$O$8</f>
        <v>-1.0136976989611091</v>
      </c>
      <c r="Y965" s="43">
        <v>45405.291666666664</v>
      </c>
      <c r="Z965" s="42">
        <v>82.409199999999998</v>
      </c>
      <c r="AA965" s="42">
        <v>82.423000000000002</v>
      </c>
      <c r="AB965" s="42">
        <v>82.769000000000005</v>
      </c>
      <c r="AC965" s="42">
        <v>80.263999999999996</v>
      </c>
      <c r="AD965" s="42">
        <v>80.769000000000005</v>
      </c>
      <c r="AE965" s="42">
        <f>('Pivottable ẨN'!$AF965-NVDA!$O$4)/NVDA!$O$8</f>
        <v>-6.3464558104114679E-2</v>
      </c>
      <c r="AF965" s="42">
        <v>438559000</v>
      </c>
      <c r="AG965" s="43">
        <v>45405.291666666664</v>
      </c>
      <c r="AH965" s="42">
        <v>16.361999999999998</v>
      </c>
      <c r="AI965" s="42">
        <v>16.361999999999998</v>
      </c>
      <c r="AJ965" s="42">
        <v>16.38</v>
      </c>
      <c r="AK965" s="42">
        <v>16.206</v>
      </c>
      <c r="AL965" s="42">
        <v>16.23</v>
      </c>
      <c r="AM965" s="42">
        <f>('Pivottable ẨN'!$AN965-SONY!$O$4)/SONY!$O$8</f>
        <v>-0.13709030969246527</v>
      </c>
      <c r="AN965" s="42">
        <v>4045000</v>
      </c>
    </row>
    <row r="966" spans="1:40">
      <c r="A966" s="92">
        <v>44622.291666666664</v>
      </c>
      <c r="B966" s="40">
        <v>164.08439999999999</v>
      </c>
      <c r="C966" s="40">
        <v>166.56</v>
      </c>
      <c r="D966" s="40">
        <v>167.36</v>
      </c>
      <c r="E966" s="40">
        <v>162.94999999999999</v>
      </c>
      <c r="F966" s="40">
        <v>164.39</v>
      </c>
      <c r="G966" s="40">
        <v>79724800</v>
      </c>
      <c r="H966" s="40">
        <f>('Pivottable ẨN'!$G966-AAPL!$O$4)/AAPL!$O$8</f>
        <v>-0.23244267402051549</v>
      </c>
      <c r="I966" s="41">
        <v>44622.291666666664</v>
      </c>
      <c r="J966" s="40">
        <v>45.6706</v>
      </c>
      <c r="K966" s="40">
        <v>48.87</v>
      </c>
      <c r="L966" s="40">
        <v>48.99</v>
      </c>
      <c r="M966" s="40">
        <v>47.48</v>
      </c>
      <c r="N966" s="40">
        <v>47.52</v>
      </c>
      <c r="O966" s="40">
        <f>('Pivottable ẨN'!$P966-INTC!$O$4)/INTC!$O$8</f>
        <v>0.32646874409506416</v>
      </c>
      <c r="P966" s="40">
        <v>46936500</v>
      </c>
      <c r="Q966" s="41">
        <v>44622.291666666664</v>
      </c>
      <c r="R966" s="40">
        <v>293.79320000000001</v>
      </c>
      <c r="S966" s="40">
        <v>300.19</v>
      </c>
      <c r="T966" s="40">
        <v>301.47000000000003</v>
      </c>
      <c r="U966" s="40">
        <v>293.7</v>
      </c>
      <c r="V966" s="40">
        <v>295.36</v>
      </c>
      <c r="W966" s="40">
        <v>31873000</v>
      </c>
      <c r="X966" s="40">
        <f>('Pivottable ẨN'!$W966-MSFT!$O$4)/MSFT!$O$8</f>
        <v>0.25561507702120884</v>
      </c>
      <c r="Y966" s="41">
        <v>44622.291666666664</v>
      </c>
      <c r="Z966" s="40">
        <v>24.185600000000001</v>
      </c>
      <c r="AA966" s="40">
        <v>24.22</v>
      </c>
      <c r="AB966" s="40">
        <v>24.408999999999999</v>
      </c>
      <c r="AC966" s="40">
        <v>23.414999999999999</v>
      </c>
      <c r="AD966" s="40">
        <v>23.756</v>
      </c>
      <c r="AE966" s="40">
        <f>('Pivottable ẨN'!$AF966-NVDA!$O$4)/NVDA!$O$8</f>
        <v>-0.32589426344122946</v>
      </c>
      <c r="AF966" s="40">
        <v>389642000</v>
      </c>
      <c r="AG966" s="41">
        <v>44622.291666666664</v>
      </c>
      <c r="AH966" s="40">
        <v>19.5533</v>
      </c>
      <c r="AI966" s="40">
        <v>20.347999999999999</v>
      </c>
      <c r="AJ966" s="40">
        <v>20.434000000000001</v>
      </c>
      <c r="AK966" s="40">
        <v>20.116</v>
      </c>
      <c r="AL966" s="40">
        <v>20.116</v>
      </c>
      <c r="AM966" s="40">
        <f>('Pivottable ẨN'!$AN966-SONY!$O$4)/SONY!$O$8</f>
        <v>-0.80761137926363658</v>
      </c>
      <c r="AN966" s="40">
        <v>2443000</v>
      </c>
    </row>
    <row r="967" spans="1:40">
      <c r="A967" s="93">
        <v>44810.291666666664</v>
      </c>
      <c r="B967" s="42">
        <v>152.6686</v>
      </c>
      <c r="C967" s="42">
        <v>154.53</v>
      </c>
      <c r="D967" s="42">
        <v>157.09</v>
      </c>
      <c r="E967" s="42">
        <v>153.69</v>
      </c>
      <c r="F967" s="42">
        <v>156.47</v>
      </c>
      <c r="G967" s="42">
        <v>73714800</v>
      </c>
      <c r="H967" s="42">
        <f>('Pivottable ẨN'!$G967-AAPL!$O$4)/AAPL!$O$8</f>
        <v>-0.34569248531100394</v>
      </c>
      <c r="I967" s="43">
        <v>44810.291666666664</v>
      </c>
      <c r="J967" s="42">
        <v>28.885300000000001</v>
      </c>
      <c r="K967" s="42">
        <v>30.36</v>
      </c>
      <c r="L967" s="42">
        <v>31.39</v>
      </c>
      <c r="M967" s="42">
        <v>30.33</v>
      </c>
      <c r="N967" s="42">
        <v>31.39</v>
      </c>
      <c r="O967" s="42">
        <f>('Pivottable ẨN'!$P967-INTC!$O$4)/INTC!$O$8</f>
        <v>0.32871081327165325</v>
      </c>
      <c r="P967" s="42">
        <v>46989600</v>
      </c>
      <c r="Q967" s="43">
        <v>44810.291666666664</v>
      </c>
      <c r="R967" s="42">
        <v>248.9581</v>
      </c>
      <c r="S967" s="42">
        <v>253.25</v>
      </c>
      <c r="T967" s="42">
        <v>257.83</v>
      </c>
      <c r="U967" s="42">
        <v>251.94</v>
      </c>
      <c r="V967" s="42">
        <v>256.2</v>
      </c>
      <c r="W967" s="42">
        <v>21328200</v>
      </c>
      <c r="X967" s="42">
        <f>('Pivottable ẨN'!$W967-MSFT!$O$4)/MSFT!$O$8</f>
        <v>-0.57374634815327119</v>
      </c>
      <c r="Y967" s="43">
        <v>44810.291666666664</v>
      </c>
      <c r="Z967" s="42">
        <v>13.448700000000001</v>
      </c>
      <c r="AA967" s="42">
        <v>13.465</v>
      </c>
      <c r="AB967" s="42">
        <v>13.779</v>
      </c>
      <c r="AC967" s="42">
        <v>13.351000000000001</v>
      </c>
      <c r="AD967" s="42">
        <v>13.731</v>
      </c>
      <c r="AE967" s="42">
        <f>('Pivottable ẨN'!$AF967-NVDA!$O$4)/NVDA!$O$8</f>
        <v>0.45795065380840771</v>
      </c>
      <c r="AF967" s="42">
        <v>535751000</v>
      </c>
      <c r="AG967" s="43">
        <v>44810.291666666664</v>
      </c>
      <c r="AH967" s="42">
        <v>14.671799999999999</v>
      </c>
      <c r="AI967" s="42">
        <v>15.074</v>
      </c>
      <c r="AJ967" s="42">
        <v>15.268000000000001</v>
      </c>
      <c r="AK967" s="42">
        <v>15.007999999999999</v>
      </c>
      <c r="AL967" s="42">
        <v>15.244</v>
      </c>
      <c r="AM967" s="42">
        <f>('Pivottable ẨN'!$AN967-SONY!$O$4)/SONY!$O$8</f>
        <v>-0.48637235248718591</v>
      </c>
      <c r="AN967" s="42">
        <v>3210500</v>
      </c>
    </row>
    <row r="968" spans="1:40">
      <c r="A968" s="92">
        <v>45057.291666666664</v>
      </c>
      <c r="B968" s="40">
        <v>172.20439999999999</v>
      </c>
      <c r="C968" s="40">
        <v>173.75</v>
      </c>
      <c r="D968" s="40">
        <v>174.59</v>
      </c>
      <c r="E968" s="40">
        <v>172.17</v>
      </c>
      <c r="F968" s="40">
        <v>173.85</v>
      </c>
      <c r="G968" s="40">
        <v>49514700</v>
      </c>
      <c r="H968" s="40">
        <f>('Pivottable ẨN'!$G968-AAPL!$O$4)/AAPL!$O$8</f>
        <v>-0.80170858484693575</v>
      </c>
      <c r="I968" s="41">
        <v>45057.291666666664</v>
      </c>
      <c r="J968" s="40">
        <v>28.2835</v>
      </c>
      <c r="K968" s="40">
        <v>28.86</v>
      </c>
      <c r="L968" s="40">
        <v>29.68</v>
      </c>
      <c r="M968" s="40">
        <v>28.82</v>
      </c>
      <c r="N968" s="40">
        <v>29.6</v>
      </c>
      <c r="O968" s="40">
        <f>('Pivottable ẨN'!$P968-INTC!$O$4)/INTC!$O$8</f>
        <v>0.33524701493899761</v>
      </c>
      <c r="P968" s="40">
        <v>47144400</v>
      </c>
      <c r="Q968" s="41">
        <v>45057.291666666664</v>
      </c>
      <c r="R968" s="40">
        <v>306.47930000000002</v>
      </c>
      <c r="S968" s="40">
        <v>310.11</v>
      </c>
      <c r="T968" s="40">
        <v>311.12</v>
      </c>
      <c r="U968" s="40">
        <v>306.26</v>
      </c>
      <c r="V968" s="40">
        <v>310.10000000000002</v>
      </c>
      <c r="W968" s="40">
        <v>31680200</v>
      </c>
      <c r="X968" s="40">
        <f>('Pivottable ẨN'!$W968-MSFT!$O$4)/MSFT!$O$8</f>
        <v>0.24045112106437325</v>
      </c>
      <c r="Y968" s="41">
        <v>45057.291666666664</v>
      </c>
      <c r="Z968" s="40">
        <v>28.564</v>
      </c>
      <c r="AA968" s="40">
        <v>28.577999999999999</v>
      </c>
      <c r="AB968" s="40">
        <v>28.95</v>
      </c>
      <c r="AC968" s="40">
        <v>28.245999999999999</v>
      </c>
      <c r="AD968" s="40">
        <v>28.896000000000001</v>
      </c>
      <c r="AE968" s="40">
        <f>('Pivottable ẨN'!$AF968-NVDA!$O$4)/NVDA!$O$8</f>
        <v>-0.68798041145353372</v>
      </c>
      <c r="AF968" s="40">
        <v>322149000</v>
      </c>
      <c r="AG968" s="41">
        <v>45057.291666666664</v>
      </c>
      <c r="AH968" s="40">
        <v>18.2742</v>
      </c>
      <c r="AI968" s="40">
        <v>18.641999999999999</v>
      </c>
      <c r="AJ968" s="40">
        <v>18.722000000000001</v>
      </c>
      <c r="AK968" s="40">
        <v>18.53</v>
      </c>
      <c r="AL968" s="40">
        <v>18.722000000000001</v>
      </c>
      <c r="AM968" s="40">
        <f>('Pivottable ẨN'!$AN968-SONY!$O$4)/SONY!$O$8</f>
        <v>-0.86327885882229194</v>
      </c>
      <c r="AN968" s="40">
        <v>2310000</v>
      </c>
    </row>
    <row r="969" spans="1:40">
      <c r="A969" s="93">
        <v>45376.291666666664</v>
      </c>
      <c r="B969" s="42">
        <v>170.23400000000001</v>
      </c>
      <c r="C969" s="42">
        <v>170.85</v>
      </c>
      <c r="D969" s="42">
        <v>171.94</v>
      </c>
      <c r="E969" s="42">
        <v>169.45</v>
      </c>
      <c r="F969" s="42">
        <v>170.57</v>
      </c>
      <c r="G969" s="42">
        <v>54288300</v>
      </c>
      <c r="H969" s="42">
        <f>('Pivottable ẨN'!$G969-AAPL!$O$4)/AAPL!$O$8</f>
        <v>-0.71175695436835407</v>
      </c>
      <c r="I969" s="43">
        <v>45376.291666666664</v>
      </c>
      <c r="J969" s="42">
        <v>41.398200000000003</v>
      </c>
      <c r="K969" s="42">
        <v>41.83</v>
      </c>
      <c r="L969" s="42">
        <v>42.22</v>
      </c>
      <c r="M969" s="42">
        <v>40.57</v>
      </c>
      <c r="N969" s="42">
        <v>40.89</v>
      </c>
      <c r="O969" s="42">
        <f>('Pivottable ẨN'!$P969-INTC!$O$4)/INTC!$O$8</f>
        <v>0.3408247425892314</v>
      </c>
      <c r="P969" s="42">
        <v>47276500</v>
      </c>
      <c r="Q969" s="43">
        <v>45376.291666666664</v>
      </c>
      <c r="R969" s="42">
        <v>421.33920000000001</v>
      </c>
      <c r="S969" s="42">
        <v>422.86</v>
      </c>
      <c r="T969" s="42">
        <v>427.41</v>
      </c>
      <c r="U969" s="42">
        <v>421.61</v>
      </c>
      <c r="V969" s="42">
        <v>425.24</v>
      </c>
      <c r="W969" s="42">
        <v>18060500</v>
      </c>
      <c r="X969" s="42">
        <f>('Pivottable ẨN'!$W969-MSFT!$O$4)/MSFT!$O$8</f>
        <v>-0.8307549523034351</v>
      </c>
      <c r="Y969" s="43">
        <v>45376.291666666664</v>
      </c>
      <c r="Z969" s="42">
        <v>94.986099999999993</v>
      </c>
      <c r="AA969" s="42">
        <v>95.001999999999995</v>
      </c>
      <c r="AB969" s="42">
        <v>96.766000000000005</v>
      </c>
      <c r="AC969" s="42">
        <v>93.51</v>
      </c>
      <c r="AD969" s="42">
        <v>93.941000000000003</v>
      </c>
      <c r="AE969" s="42">
        <f>('Pivottable ẨN'!$AF969-NVDA!$O$4)/NVDA!$O$8</f>
        <v>0.54585282937004531</v>
      </c>
      <c r="AF969" s="42">
        <v>552136000</v>
      </c>
      <c r="AG969" s="43">
        <v>45376.291666666664</v>
      </c>
      <c r="AH969" s="42">
        <v>17.135100000000001</v>
      </c>
      <c r="AI969" s="42">
        <v>17.192</v>
      </c>
      <c r="AJ969" s="42">
        <v>17.294</v>
      </c>
      <c r="AK969" s="42">
        <v>17.146000000000001</v>
      </c>
      <c r="AL969" s="42">
        <v>17.251999999999999</v>
      </c>
      <c r="AM969" s="42">
        <f>('Pivottable ẨN'!$AN969-SONY!$O$4)/SONY!$O$8</f>
        <v>-0.31602149398814305</v>
      </c>
      <c r="AN969" s="42">
        <v>3617500</v>
      </c>
    </row>
    <row r="970" spans="1:40">
      <c r="A970" s="92">
        <v>45245.291666666664</v>
      </c>
      <c r="B970" s="40">
        <v>187.0934</v>
      </c>
      <c r="C970" s="40">
        <v>188.01</v>
      </c>
      <c r="D970" s="40">
        <v>189.5</v>
      </c>
      <c r="E970" s="40">
        <v>187.78</v>
      </c>
      <c r="F970" s="40">
        <v>187.85</v>
      </c>
      <c r="G970" s="40">
        <v>53790500</v>
      </c>
      <c r="H970" s="40">
        <f>('Pivottable ẨN'!$G970-AAPL!$O$4)/AAPL!$O$8</f>
        <v>-0.72113727983597553</v>
      </c>
      <c r="I970" s="41">
        <v>45245.291666666664</v>
      </c>
      <c r="J970" s="40">
        <v>40.073300000000003</v>
      </c>
      <c r="K970" s="40">
        <v>40.61</v>
      </c>
      <c r="L970" s="40">
        <v>40.840000000000003</v>
      </c>
      <c r="M970" s="40">
        <v>39.58</v>
      </c>
      <c r="N970" s="40">
        <v>39.590000000000003</v>
      </c>
      <c r="O970" s="40">
        <f>('Pivottable ẨN'!$P970-INTC!$O$4)/INTC!$O$8</f>
        <v>0.34570578207724828</v>
      </c>
      <c r="P970" s="40">
        <v>47392100</v>
      </c>
      <c r="Q970" s="41">
        <v>45245.291666666664</v>
      </c>
      <c r="R970" s="40">
        <v>367.66059999999999</v>
      </c>
      <c r="S970" s="40">
        <v>369.67</v>
      </c>
      <c r="T970" s="40">
        <v>373.13</v>
      </c>
      <c r="U970" s="40">
        <v>367.11</v>
      </c>
      <c r="V970" s="40">
        <v>371.28</v>
      </c>
      <c r="W970" s="40">
        <v>26860100</v>
      </c>
      <c r="X970" s="40">
        <f>('Pivottable ẨN'!$W970-MSFT!$O$4)/MSFT!$O$8</f>
        <v>-0.13865564297890032</v>
      </c>
      <c r="Y970" s="41">
        <v>45245.291666666664</v>
      </c>
      <c r="Z970" s="40">
        <v>48.873199999999997</v>
      </c>
      <c r="AA970" s="40">
        <v>48.887999999999998</v>
      </c>
      <c r="AB970" s="40">
        <v>49.96</v>
      </c>
      <c r="AC970" s="40">
        <v>48.2</v>
      </c>
      <c r="AD970" s="40">
        <v>49.935000000000002</v>
      </c>
      <c r="AE970" s="40">
        <f>('Pivottable ẨN'!$AF970-NVDA!$O$4)/NVDA!$O$8</f>
        <v>0.1347002609923619</v>
      </c>
      <c r="AF970" s="40">
        <v>475497000</v>
      </c>
      <c r="AG970" s="41">
        <v>45245.291666666664</v>
      </c>
      <c r="AH970" s="40">
        <v>17.366299999999999</v>
      </c>
      <c r="AI970" s="40">
        <v>17.423999999999999</v>
      </c>
      <c r="AJ970" s="40">
        <v>17.641999999999999</v>
      </c>
      <c r="AK970" s="40">
        <v>17.393999999999998</v>
      </c>
      <c r="AL970" s="40">
        <v>17.524000000000001</v>
      </c>
      <c r="AM970" s="40">
        <f>('Pivottable ẨN'!$AN970-SONY!$O$4)/SONY!$O$8</f>
        <v>0.49324972200178191</v>
      </c>
      <c r="AN970" s="40">
        <v>5551000</v>
      </c>
    </row>
    <row r="971" spans="1:40">
      <c r="A971" s="93">
        <v>44077.291666666664</v>
      </c>
      <c r="B971" s="42">
        <v>117.9995</v>
      </c>
      <c r="C971" s="42">
        <v>120.88</v>
      </c>
      <c r="D971" s="42">
        <v>128.84</v>
      </c>
      <c r="E971" s="42">
        <v>120.5</v>
      </c>
      <c r="F971" s="42">
        <v>126.91</v>
      </c>
      <c r="G971" s="42">
        <v>257599600</v>
      </c>
      <c r="H971" s="42">
        <f>('Pivottable ẨN'!$G971-AAPL!$O$4)/AAPL!$O$8</f>
        <v>3.1193522566505956</v>
      </c>
      <c r="I971" s="43">
        <v>44077.291666666664</v>
      </c>
      <c r="J971" s="42">
        <v>45.224899999999998</v>
      </c>
      <c r="K971" s="42">
        <v>50.39</v>
      </c>
      <c r="L971" s="42">
        <v>52.62</v>
      </c>
      <c r="M971" s="42">
        <v>50.14</v>
      </c>
      <c r="N971" s="42">
        <v>52.5</v>
      </c>
      <c r="O971" s="42">
        <f>('Pivottable ẨN'!$P971-INTC!$O$4)/INTC!$O$8</f>
        <v>0.34579867383221052</v>
      </c>
      <c r="P971" s="42">
        <v>47394300</v>
      </c>
      <c r="Q971" s="43">
        <v>44077.291666666664</v>
      </c>
      <c r="R971" s="42">
        <v>209.917</v>
      </c>
      <c r="S971" s="42">
        <v>217.3</v>
      </c>
      <c r="T971" s="42">
        <v>229.31</v>
      </c>
      <c r="U971" s="42">
        <v>214.96</v>
      </c>
      <c r="V971" s="42">
        <v>229.27</v>
      </c>
      <c r="W971" s="42">
        <v>58400300</v>
      </c>
      <c r="X971" s="42">
        <f>('Pivottable ẨN'!$W971-MSFT!$O$4)/MSFT!$O$8</f>
        <v>2.3420196872585755</v>
      </c>
      <c r="Y971" s="43">
        <v>44077.291666666664</v>
      </c>
      <c r="Z971" s="42">
        <v>12.9796</v>
      </c>
      <c r="AA971" s="42">
        <v>13.015499999999999</v>
      </c>
      <c r="AB971" s="42">
        <v>13.884499999999999</v>
      </c>
      <c r="AC971" s="42">
        <v>12.8787</v>
      </c>
      <c r="AD971" s="42">
        <v>13.8287</v>
      </c>
      <c r="AE971" s="42">
        <f>('Pivottable ẨN'!$AF971-NVDA!$O$4)/NVDA!$O$8</f>
        <v>2.6541745735457596</v>
      </c>
      <c r="AF971" s="42">
        <v>945128000</v>
      </c>
      <c r="AG971" s="43">
        <v>44077.291666666664</v>
      </c>
      <c r="AH971" s="42">
        <v>14.753399999999999</v>
      </c>
      <c r="AI971" s="42">
        <v>15.476000000000001</v>
      </c>
      <c r="AJ971" s="42">
        <v>15.792</v>
      </c>
      <c r="AK971" s="42">
        <v>15.342000000000001</v>
      </c>
      <c r="AL971" s="42">
        <v>15.77</v>
      </c>
      <c r="AM971" s="42">
        <f>('Pivottable ẨN'!$AN971-SONY!$O$4)/SONY!$O$8</f>
        <v>0.40765574027437584</v>
      </c>
      <c r="AN971" s="42">
        <v>5346500</v>
      </c>
    </row>
    <row r="972" spans="1:40">
      <c r="A972" s="92">
        <v>44917.291666666664</v>
      </c>
      <c r="B972" s="40">
        <v>130.85390000000001</v>
      </c>
      <c r="C972" s="40">
        <v>132.22999999999999</v>
      </c>
      <c r="D972" s="40">
        <v>134.56</v>
      </c>
      <c r="E972" s="40">
        <v>130.30000000000001</v>
      </c>
      <c r="F972" s="40">
        <v>134.35</v>
      </c>
      <c r="G972" s="40">
        <v>77852100</v>
      </c>
      <c r="H972" s="40">
        <f>('Pivottable ẨN'!$G972-AAPL!$O$4)/AAPL!$O$8</f>
        <v>-0.26773101372162994</v>
      </c>
      <c r="I972" s="41">
        <v>44917.291666666664</v>
      </c>
      <c r="J972" s="40">
        <v>25.042300000000001</v>
      </c>
      <c r="K972" s="40">
        <v>25.97</v>
      </c>
      <c r="L972" s="40">
        <v>26.45</v>
      </c>
      <c r="M972" s="40">
        <v>25.35</v>
      </c>
      <c r="N972" s="40">
        <v>26.45</v>
      </c>
      <c r="O972" s="40">
        <f>('Pivottable ẨN'!$P972-INTC!$O$4)/INTC!$O$8</f>
        <v>0.34934544993076949</v>
      </c>
      <c r="P972" s="40">
        <v>47478300</v>
      </c>
      <c r="Q972" s="41">
        <v>44917.291666666664</v>
      </c>
      <c r="R972" s="40">
        <v>234.81319999999999</v>
      </c>
      <c r="S972" s="40">
        <v>238.19</v>
      </c>
      <c r="T972" s="40">
        <v>241.99</v>
      </c>
      <c r="U972" s="40">
        <v>233.87</v>
      </c>
      <c r="V972" s="40">
        <v>241.26</v>
      </c>
      <c r="W972" s="40">
        <v>28651700</v>
      </c>
      <c r="X972" s="40">
        <f>('Pivottable ẨN'!$W972-MSFT!$O$4)/MSFT!$O$8</f>
        <v>2.2558896573372884E-3</v>
      </c>
      <c r="Y972" s="41">
        <v>44917.291666666664</v>
      </c>
      <c r="Z972" s="40">
        <v>15.328900000000001</v>
      </c>
      <c r="AA972" s="40">
        <v>15.339</v>
      </c>
      <c r="AB972" s="40">
        <v>16.138000000000002</v>
      </c>
      <c r="AC972" s="40">
        <v>14.882</v>
      </c>
      <c r="AD972" s="40">
        <v>16.094000000000001</v>
      </c>
      <c r="AE972" s="40">
        <f>('Pivottable ẨN'!$AF972-NVDA!$O$4)/NVDA!$O$8</f>
        <v>0.61510697549913773</v>
      </c>
      <c r="AF972" s="40">
        <v>565045000</v>
      </c>
      <c r="AG972" s="41">
        <v>44917.291666666664</v>
      </c>
      <c r="AH972" s="40">
        <v>15.0021</v>
      </c>
      <c r="AI972" s="40">
        <v>15.353999999999999</v>
      </c>
      <c r="AJ972" s="40">
        <v>15.41</v>
      </c>
      <c r="AK972" s="40">
        <v>15.24</v>
      </c>
      <c r="AL972" s="40">
        <v>15.41</v>
      </c>
      <c r="AM972" s="40">
        <f>('Pivottable ẨN'!$AN972-SONY!$O$4)/SONY!$O$8</f>
        <v>-0.39805777965352979</v>
      </c>
      <c r="AN972" s="40">
        <v>3421500</v>
      </c>
    </row>
    <row r="973" spans="1:40">
      <c r="A973" s="93">
        <v>44999.291666666664</v>
      </c>
      <c r="B973" s="42">
        <v>151.23259999999999</v>
      </c>
      <c r="C973" s="42">
        <v>152.59</v>
      </c>
      <c r="D973" s="42">
        <v>153.4</v>
      </c>
      <c r="E973" s="42">
        <v>150.1</v>
      </c>
      <c r="F973" s="42">
        <v>151.28</v>
      </c>
      <c r="G973" s="42">
        <v>73695900</v>
      </c>
      <c r="H973" s="42">
        <f>('Pivottable ẨN'!$G973-AAPL!$O$4)/AAPL!$O$8</f>
        <v>-0.34604862864434677</v>
      </c>
      <c r="I973" s="43">
        <v>44999.291666666664</v>
      </c>
      <c r="J973" s="42">
        <v>27.3385</v>
      </c>
      <c r="K973" s="42">
        <v>28.01</v>
      </c>
      <c r="L973" s="42">
        <v>28.1</v>
      </c>
      <c r="M973" s="42">
        <v>27.25</v>
      </c>
      <c r="N973" s="42">
        <v>27.35</v>
      </c>
      <c r="O973" s="42">
        <f>('Pivottable ẨN'!$P973-INTC!$O$4)/INTC!$O$8</f>
        <v>0.35827572546464115</v>
      </c>
      <c r="P973" s="42">
        <v>47689800</v>
      </c>
      <c r="Q973" s="43">
        <v>44999.291666666664</v>
      </c>
      <c r="R973" s="42">
        <v>257.73680000000002</v>
      </c>
      <c r="S973" s="42">
        <v>260.79000000000002</v>
      </c>
      <c r="T973" s="42">
        <v>261.07</v>
      </c>
      <c r="U973" s="42">
        <v>255.86</v>
      </c>
      <c r="V973" s="42">
        <v>256.75</v>
      </c>
      <c r="W973" s="42">
        <v>33620300</v>
      </c>
      <c r="X973" s="42">
        <f>('Pivottable ẨN'!$W973-MSFT!$O$4)/MSFT!$O$8</f>
        <v>0.39304236044122332</v>
      </c>
      <c r="Y973" s="43">
        <v>44999.291666666664</v>
      </c>
      <c r="Z973" s="42">
        <v>24.051300000000001</v>
      </c>
      <c r="AA973" s="42">
        <v>24.062999999999999</v>
      </c>
      <c r="AB973" s="42">
        <v>24.219000000000001</v>
      </c>
      <c r="AC973" s="42">
        <v>23.46</v>
      </c>
      <c r="AD973" s="42">
        <v>23.495999999999999</v>
      </c>
      <c r="AE973" s="42">
        <f>('Pivottable ẨN'!$AF973-NVDA!$O$4)/NVDA!$O$8</f>
        <v>0.13155112598749885</v>
      </c>
      <c r="AF973" s="42">
        <v>474910000</v>
      </c>
      <c r="AG973" s="43">
        <v>44999.291666666664</v>
      </c>
      <c r="AH973" s="42">
        <v>16.696300000000001</v>
      </c>
      <c r="AI973" s="42">
        <v>17.088000000000001</v>
      </c>
      <c r="AJ973" s="42">
        <v>17.088000000000001</v>
      </c>
      <c r="AK973" s="42">
        <v>16.916</v>
      </c>
      <c r="AL973" s="42">
        <v>16.972000000000001</v>
      </c>
      <c r="AM973" s="42">
        <f>('Pivottable ẨN'!$AN973-SONY!$O$4)/SONY!$O$8</f>
        <v>-0.33297286934247039</v>
      </c>
      <c r="AN973" s="42">
        <v>3577000</v>
      </c>
    </row>
    <row r="974" spans="1:40">
      <c r="A974" s="92">
        <v>45428.291666666664</v>
      </c>
      <c r="B974" s="40">
        <v>189.41210000000001</v>
      </c>
      <c r="C974" s="40">
        <v>189.84</v>
      </c>
      <c r="D974" s="40">
        <v>191.1</v>
      </c>
      <c r="E974" s="40">
        <v>189.66</v>
      </c>
      <c r="F974" s="40">
        <v>190.47</v>
      </c>
      <c r="G974" s="40">
        <v>52845200</v>
      </c>
      <c r="H974" s="40">
        <f>('Pivottable ẨN'!$G974-AAPL!$O$4)/AAPL!$O$8</f>
        <v>-0.73895009957189883</v>
      </c>
      <c r="I974" s="41">
        <v>45428.291666666664</v>
      </c>
      <c r="J974" s="40">
        <v>31.828099999999999</v>
      </c>
      <c r="K974" s="40">
        <v>32.03</v>
      </c>
      <c r="L974" s="40">
        <v>32.26</v>
      </c>
      <c r="M974" s="40">
        <v>31.52</v>
      </c>
      <c r="N974" s="40">
        <v>31.63</v>
      </c>
      <c r="O974" s="40">
        <f>('Pivottable ẨN'!$P974-INTC!$O$4)/INTC!$O$8</f>
        <v>0.36093580753856036</v>
      </c>
      <c r="P974" s="40">
        <v>47752800</v>
      </c>
      <c r="Q974" s="41">
        <v>45428.291666666664</v>
      </c>
      <c r="R974" s="40">
        <v>420.23259999999999</v>
      </c>
      <c r="S974" s="40">
        <v>420.99</v>
      </c>
      <c r="T974" s="40">
        <v>425.42</v>
      </c>
      <c r="U974" s="40">
        <v>420.35</v>
      </c>
      <c r="V974" s="40">
        <v>421.8</v>
      </c>
      <c r="W974" s="40">
        <v>17530100</v>
      </c>
      <c r="X974" s="40">
        <f>('Pivottable ẨN'!$W974-MSFT!$O$4)/MSFT!$O$8</f>
        <v>-0.87247156142950144</v>
      </c>
      <c r="Y974" s="41">
        <v>45428.291666666664</v>
      </c>
      <c r="Z974" s="40">
        <v>94.343199999999996</v>
      </c>
      <c r="AA974" s="40">
        <v>94.358999999999995</v>
      </c>
      <c r="AB974" s="40">
        <v>95.819000000000003</v>
      </c>
      <c r="AC974" s="40">
        <v>94.102999999999994</v>
      </c>
      <c r="AD974" s="40">
        <v>94.91</v>
      </c>
      <c r="AE974" s="40">
        <f>('Pivottable ẨN'!$AF974-NVDA!$O$4)/NVDA!$O$8</f>
        <v>-0.67830768502462724</v>
      </c>
      <c r="AF974" s="40">
        <v>323952000</v>
      </c>
      <c r="AG974" s="41">
        <v>45428.291666666664</v>
      </c>
      <c r="AH974" s="40">
        <v>16.678000000000001</v>
      </c>
      <c r="AI974" s="40">
        <v>16.678000000000001</v>
      </c>
      <c r="AJ974" s="40">
        <v>16.878</v>
      </c>
      <c r="AK974" s="40">
        <v>16.661999999999999</v>
      </c>
      <c r="AL974" s="40">
        <v>16.78</v>
      </c>
      <c r="AM974" s="40">
        <f>('Pivottable ẨN'!$AN974-SONY!$O$4)/SONY!$O$8</f>
        <v>0.33692037151187398</v>
      </c>
      <c r="AN974" s="40">
        <v>5177500</v>
      </c>
    </row>
    <row r="975" spans="1:40">
      <c r="A975" s="93">
        <v>45426.291666666664</v>
      </c>
      <c r="B975" s="42">
        <v>187.0076</v>
      </c>
      <c r="C975" s="42">
        <v>187.43</v>
      </c>
      <c r="D975" s="42">
        <v>188.3</v>
      </c>
      <c r="E975" s="42">
        <v>186.29</v>
      </c>
      <c r="F975" s="42">
        <v>187.51</v>
      </c>
      <c r="G975" s="42">
        <v>52393600</v>
      </c>
      <c r="H975" s="42">
        <f>('Pivottable ẨN'!$G975-AAPL!$O$4)/AAPL!$O$8</f>
        <v>-0.7474598524469046</v>
      </c>
      <c r="I975" s="43">
        <v>45426.291666666664</v>
      </c>
      <c r="J975" s="42">
        <v>30.854299999999999</v>
      </c>
      <c r="K975" s="42">
        <v>31.05</v>
      </c>
      <c r="L975" s="42">
        <v>31.11</v>
      </c>
      <c r="M975" s="42">
        <v>30.61</v>
      </c>
      <c r="N975" s="42">
        <v>30.62</v>
      </c>
      <c r="O975" s="42">
        <f>('Pivottable ẨN'!$P975-INTC!$O$4)/INTC!$O$8</f>
        <v>0.36123559456593857</v>
      </c>
      <c r="P975" s="42">
        <v>47759900</v>
      </c>
      <c r="Q975" s="43">
        <v>45426.291666666664</v>
      </c>
      <c r="R975" s="42">
        <v>415.06189999999998</v>
      </c>
      <c r="S975" s="42">
        <v>416.56</v>
      </c>
      <c r="T975" s="42">
        <v>417.49</v>
      </c>
      <c r="U975" s="42">
        <v>411.55</v>
      </c>
      <c r="V975" s="42">
        <v>412.02</v>
      </c>
      <c r="W975" s="42">
        <v>15109300</v>
      </c>
      <c r="X975" s="42">
        <f>('Pivottable ẨN'!$W975-MSFT!$O$4)/MSFT!$O$8</f>
        <v>-1.0628704441074452</v>
      </c>
      <c r="Y975" s="43">
        <v>45426.291666666664</v>
      </c>
      <c r="Z975" s="42">
        <v>91.340699999999998</v>
      </c>
      <c r="AA975" s="42">
        <v>91.355999999999995</v>
      </c>
      <c r="AB975" s="42">
        <v>91.650999999999996</v>
      </c>
      <c r="AC975" s="42">
        <v>88.933999999999997</v>
      </c>
      <c r="AD975" s="42">
        <v>89.599000000000004</v>
      </c>
      <c r="AE975" s="42">
        <f>('Pivottable ẨN'!$AF975-NVDA!$O$4)/NVDA!$O$8</f>
        <v>-0.82554449968981758</v>
      </c>
      <c r="AF975" s="42">
        <v>296507000</v>
      </c>
      <c r="AG975" s="43">
        <v>45426.291666666664</v>
      </c>
      <c r="AH975" s="42">
        <v>16.245999999999999</v>
      </c>
      <c r="AI975" s="42">
        <v>16.245999999999999</v>
      </c>
      <c r="AJ975" s="42">
        <v>16.37</v>
      </c>
      <c r="AK975" s="42">
        <v>15.8</v>
      </c>
      <c r="AL975" s="42">
        <v>15.82</v>
      </c>
      <c r="AM975" s="42">
        <f>('Pivottable ẨN'!$AN975-SONY!$O$4)/SONY!$O$8</f>
        <v>5.3986847628096024</v>
      </c>
      <c r="AN975" s="42">
        <v>17271000</v>
      </c>
    </row>
    <row r="976" spans="1:40">
      <c r="A976" s="92">
        <v>45295.291666666664</v>
      </c>
      <c r="B976" s="40">
        <v>181.0232</v>
      </c>
      <c r="C976" s="40">
        <v>181.91</v>
      </c>
      <c r="D976" s="40">
        <v>183.09</v>
      </c>
      <c r="E976" s="40">
        <v>180.88</v>
      </c>
      <c r="F976" s="40">
        <v>182.15</v>
      </c>
      <c r="G976" s="40">
        <v>71983600</v>
      </c>
      <c r="H976" s="40">
        <f>('Pivottable ẨN'!$G976-AAPL!$O$4)/AAPL!$O$8</f>
        <v>-0.3783144609027001</v>
      </c>
      <c r="I976" s="41">
        <v>45295.291666666664</v>
      </c>
      <c r="J976" s="40">
        <v>46.250599999999999</v>
      </c>
      <c r="K976" s="40">
        <v>46.87</v>
      </c>
      <c r="L976" s="40">
        <v>47.16</v>
      </c>
      <c r="M976" s="40">
        <v>45.24</v>
      </c>
      <c r="N976" s="40">
        <v>45.72</v>
      </c>
      <c r="O976" s="40">
        <f>('Pivottable ẨN'!$P976-INTC!$O$4)/INTC!$O$8</f>
        <v>0.3628358661627884</v>
      </c>
      <c r="P976" s="40">
        <v>47797800</v>
      </c>
      <c r="Q976" s="41">
        <v>45295.291666666664</v>
      </c>
      <c r="R976" s="40">
        <v>365.94</v>
      </c>
      <c r="S976" s="40">
        <v>367.94</v>
      </c>
      <c r="T976" s="40">
        <v>373.1</v>
      </c>
      <c r="U976" s="40">
        <v>367.17</v>
      </c>
      <c r="V976" s="40">
        <v>370.67</v>
      </c>
      <c r="W976" s="40">
        <v>20901500</v>
      </c>
      <c r="X976" s="40">
        <f>('Pivottable ẨN'!$W976-MSFT!$O$4)/MSFT!$O$8</f>
        <v>-0.60730682536686942</v>
      </c>
      <c r="Y976" s="41">
        <v>45295.291666666664</v>
      </c>
      <c r="Z976" s="40">
        <v>47.987699999999997</v>
      </c>
      <c r="AA976" s="40">
        <v>47.997999999999998</v>
      </c>
      <c r="AB976" s="40">
        <v>48.5</v>
      </c>
      <c r="AC976" s="40">
        <v>47.508000000000003</v>
      </c>
      <c r="AD976" s="40">
        <v>47.767000000000003</v>
      </c>
      <c r="AE976" s="40">
        <f>('Pivottable ẨN'!$AF976-NVDA!$O$4)/NVDA!$O$8</f>
        <v>-0.77174632962377532</v>
      </c>
      <c r="AF976" s="40">
        <v>306535000</v>
      </c>
      <c r="AG976" s="41">
        <v>45295.291666666664</v>
      </c>
      <c r="AH976" s="40">
        <v>18.149699999999999</v>
      </c>
      <c r="AI976" s="40">
        <v>18.21</v>
      </c>
      <c r="AJ976" s="40">
        <v>18.366</v>
      </c>
      <c r="AK976" s="40">
        <v>18.143999999999998</v>
      </c>
      <c r="AL976" s="40">
        <v>18.193999999999999</v>
      </c>
      <c r="AM976" s="40">
        <f>('Pivottable ẨN'!$AN976-SONY!$O$4)/SONY!$O$8</f>
        <v>7.6371454028694136E-2</v>
      </c>
      <c r="AN976" s="40">
        <v>4555000</v>
      </c>
    </row>
    <row r="977" spans="1:40">
      <c r="A977" s="93">
        <v>44986.291666666664</v>
      </c>
      <c r="B977" s="42">
        <v>144.01740000000001</v>
      </c>
      <c r="C977" s="42">
        <v>145.31</v>
      </c>
      <c r="D977" s="42">
        <v>147.22999999999999</v>
      </c>
      <c r="E977" s="42">
        <v>145.01</v>
      </c>
      <c r="F977" s="42">
        <v>146.83000000000001</v>
      </c>
      <c r="G977" s="42">
        <v>55479000</v>
      </c>
      <c r="H977" s="42">
        <f>('Pivottable ẨN'!$G977-AAPL!$O$4)/AAPL!$O$8</f>
        <v>-0.68931992436775769</v>
      </c>
      <c r="I977" s="43">
        <v>44986.291666666664</v>
      </c>
      <c r="J977" s="42">
        <v>24.722799999999999</v>
      </c>
      <c r="K977" s="42">
        <v>25.33</v>
      </c>
      <c r="L977" s="42">
        <v>25.92</v>
      </c>
      <c r="M977" s="42">
        <v>24.97</v>
      </c>
      <c r="N977" s="42">
        <v>25.03</v>
      </c>
      <c r="O977" s="42">
        <f>('Pivottable ẨN'!$P977-INTC!$O$4)/INTC!$O$8</f>
        <v>0.36391678840234926</v>
      </c>
      <c r="P977" s="42">
        <v>47823400</v>
      </c>
      <c r="Q977" s="43">
        <v>44986.291666666664</v>
      </c>
      <c r="R977" s="42">
        <v>243.38679999999999</v>
      </c>
      <c r="S977" s="42">
        <v>246.27</v>
      </c>
      <c r="T977" s="42">
        <v>250.93</v>
      </c>
      <c r="U977" s="42">
        <v>245.79</v>
      </c>
      <c r="V977" s="42">
        <v>250.76</v>
      </c>
      <c r="W977" s="42">
        <v>27565300</v>
      </c>
      <c r="X977" s="42">
        <f>('Pivottable ẨN'!$W977-MSFT!$O$4)/MSFT!$O$8</f>
        <v>-8.319079992516358E-2</v>
      </c>
      <c r="Y977" s="43">
        <v>44986.291666666664</v>
      </c>
      <c r="Z977" s="42">
        <v>22.6831</v>
      </c>
      <c r="AA977" s="42">
        <v>22.698</v>
      </c>
      <c r="AB977" s="42">
        <v>23.256</v>
      </c>
      <c r="AC977" s="42">
        <v>22.507999999999999</v>
      </c>
      <c r="AD977" s="42">
        <v>23.192</v>
      </c>
      <c r="AE977" s="42">
        <f>('Pivottable ẨN'!$AF977-NVDA!$O$4)/NVDA!$O$8</f>
        <v>5.1701508589914853E-2</v>
      </c>
      <c r="AF977" s="42">
        <v>460026000</v>
      </c>
      <c r="AG977" s="43">
        <v>44986.291666666664</v>
      </c>
      <c r="AH977" s="42">
        <v>16.342600000000001</v>
      </c>
      <c r="AI977" s="42">
        <v>16.725999999999999</v>
      </c>
      <c r="AJ977" s="42">
        <v>16.838000000000001</v>
      </c>
      <c r="AK977" s="42">
        <v>16.684000000000001</v>
      </c>
      <c r="AL977" s="42">
        <v>16.78</v>
      </c>
      <c r="AM977" s="42">
        <f>('Pivottable ẨN'!$AN977-SONY!$O$4)/SONY!$O$8</f>
        <v>-0.68811464682757584</v>
      </c>
      <c r="AN977" s="42">
        <v>2728500</v>
      </c>
    </row>
    <row r="978" spans="1:40">
      <c r="A978" s="92">
        <v>45321.291666666664</v>
      </c>
      <c r="B978" s="40">
        <v>187.1233</v>
      </c>
      <c r="C978" s="40">
        <v>188.04</v>
      </c>
      <c r="D978" s="40">
        <v>191.8</v>
      </c>
      <c r="E978" s="40">
        <v>187.47</v>
      </c>
      <c r="F978" s="40">
        <v>190.94</v>
      </c>
      <c r="G978" s="40">
        <v>55859400</v>
      </c>
      <c r="H978" s="40">
        <f>('Pivottable ẨN'!$G978-AAPL!$O$4)/AAPL!$O$8</f>
        <v>-0.68215183315063588</v>
      </c>
      <c r="I978" s="41">
        <v>45321.291666666664</v>
      </c>
      <c r="J978" s="40">
        <v>42.352800000000002</v>
      </c>
      <c r="K978" s="40">
        <v>42.92</v>
      </c>
      <c r="L978" s="40">
        <v>43.82</v>
      </c>
      <c r="M978" s="40">
        <v>42.89</v>
      </c>
      <c r="N978" s="40">
        <v>43.67</v>
      </c>
      <c r="O978" s="40">
        <f>('Pivottable ẨN'!$P978-INTC!$O$4)/INTC!$O$8</f>
        <v>0.36963385368502644</v>
      </c>
      <c r="P978" s="40">
        <v>47958800</v>
      </c>
      <c r="Q978" s="41">
        <v>45321.291666666664</v>
      </c>
      <c r="R978" s="40">
        <v>406.3691</v>
      </c>
      <c r="S978" s="40">
        <v>408.59</v>
      </c>
      <c r="T978" s="40">
        <v>413.05</v>
      </c>
      <c r="U978" s="40">
        <v>406.45</v>
      </c>
      <c r="V978" s="40">
        <v>412.26</v>
      </c>
      <c r="W978" s="40">
        <v>33477600</v>
      </c>
      <c r="X978" s="40">
        <f>('Pivottable ẨN'!$W978-MSFT!$O$4)/MSFT!$O$8</f>
        <v>0.38181883079889739</v>
      </c>
      <c r="Y978" s="41">
        <v>45321.291666666664</v>
      </c>
      <c r="Z978" s="40">
        <v>62.7605</v>
      </c>
      <c r="AA978" s="40">
        <v>62.774000000000001</v>
      </c>
      <c r="AB978" s="40">
        <v>63.493000000000002</v>
      </c>
      <c r="AC978" s="40">
        <v>62.26</v>
      </c>
      <c r="AD978" s="40">
        <v>62.9</v>
      </c>
      <c r="AE978" s="40">
        <f>('Pivottable ẨN'!$AF978-NVDA!$O$4)/NVDA!$O$8</f>
        <v>-0.2127346302937396</v>
      </c>
      <c r="AF978" s="40">
        <v>410735000</v>
      </c>
      <c r="AG978" s="41">
        <v>45321.291666666664</v>
      </c>
      <c r="AH978" s="40">
        <v>19.415500000000002</v>
      </c>
      <c r="AI978" s="40">
        <v>19.48</v>
      </c>
      <c r="AJ978" s="40">
        <v>19.641999999999999</v>
      </c>
      <c r="AK978" s="40">
        <v>19.462</v>
      </c>
      <c r="AL978" s="40">
        <v>19.602</v>
      </c>
      <c r="AM978" s="40">
        <f>('Pivottable ẨN'!$AN978-SONY!$O$4)/SONY!$O$8</f>
        <v>-0.83691005271556052</v>
      </c>
      <c r="AN978" s="40">
        <v>2373000</v>
      </c>
    </row>
    <row r="979" spans="1:40">
      <c r="A979" s="93">
        <v>43921.291666666664</v>
      </c>
      <c r="B979" s="42">
        <v>61.778700000000001</v>
      </c>
      <c r="C979" s="42">
        <v>63.572499999999998</v>
      </c>
      <c r="D979" s="42">
        <v>65.622500000000002</v>
      </c>
      <c r="E979" s="42">
        <v>63</v>
      </c>
      <c r="F979" s="42">
        <v>63.9</v>
      </c>
      <c r="G979" s="42">
        <v>197002000</v>
      </c>
      <c r="H979" s="42">
        <f>('Pivottable ẨN'!$G979-AAPL!$O$4)/AAPL!$O$8</f>
        <v>1.9774775869906116</v>
      </c>
      <c r="I979" s="43">
        <v>43921.291666666664</v>
      </c>
      <c r="J979" s="42">
        <v>47.9739</v>
      </c>
      <c r="K979" s="42">
        <v>54.12</v>
      </c>
      <c r="L979" s="42">
        <v>55.8</v>
      </c>
      <c r="M979" s="42">
        <v>53.22</v>
      </c>
      <c r="N979" s="42">
        <v>55.06</v>
      </c>
      <c r="O979" s="42">
        <f>('Pivottable ẨN'!$P979-INTC!$O$4)/INTC!$O$8</f>
        <v>0.37452756023053813</v>
      </c>
      <c r="P979" s="42">
        <v>48074700</v>
      </c>
      <c r="Q979" s="43">
        <v>43921.291666666664</v>
      </c>
      <c r="R979" s="42">
        <v>151.56209999999999</v>
      </c>
      <c r="S979" s="42">
        <v>157.71</v>
      </c>
      <c r="T979" s="42">
        <v>164.78</v>
      </c>
      <c r="U979" s="42">
        <v>156.56</v>
      </c>
      <c r="V979" s="42">
        <v>159.4</v>
      </c>
      <c r="W979" s="42">
        <v>77927200</v>
      </c>
      <c r="X979" s="42">
        <f>('Pivottable ẨN'!$W979-MSFT!$O$4)/MSFT!$O$8</f>
        <v>3.8778342701088486</v>
      </c>
      <c r="Y979" s="43">
        <v>43921.291666666664</v>
      </c>
      <c r="Z979" s="42">
        <v>6.5669000000000004</v>
      </c>
      <c r="AA979" s="42">
        <v>6.59</v>
      </c>
      <c r="AB979" s="42">
        <v>6.8849999999999998</v>
      </c>
      <c r="AC979" s="42">
        <v>6.4436999999999998</v>
      </c>
      <c r="AD979" s="42">
        <v>6.68</v>
      </c>
      <c r="AE979" s="42">
        <f>('Pivottable ẨN'!$AF979-NVDA!$O$4)/NVDA!$O$8</f>
        <v>2.6800972657834055</v>
      </c>
      <c r="AF979" s="42">
        <v>949960000</v>
      </c>
      <c r="AG979" s="43">
        <v>43921.291666666664</v>
      </c>
      <c r="AH979" s="42">
        <v>11.283300000000001</v>
      </c>
      <c r="AI979" s="42">
        <v>11.836</v>
      </c>
      <c r="AJ979" s="42">
        <v>12.1</v>
      </c>
      <c r="AK979" s="42">
        <v>11.722</v>
      </c>
      <c r="AL979" s="42">
        <v>11.853999999999999</v>
      </c>
      <c r="AM979" s="42">
        <f>('Pivottable ẨN'!$AN979-SONY!$O$4)/SONY!$O$8</f>
        <v>0.38379824903495213</v>
      </c>
      <c r="AN979" s="42">
        <v>5289500</v>
      </c>
    </row>
    <row r="980" spans="1:40">
      <c r="A980" s="92">
        <v>44845.291666666664</v>
      </c>
      <c r="B980" s="40">
        <v>137.30590000000001</v>
      </c>
      <c r="C980" s="40">
        <v>138.97999999999999</v>
      </c>
      <c r="D980" s="40">
        <v>141.35</v>
      </c>
      <c r="E980" s="40">
        <v>138.22</v>
      </c>
      <c r="F980" s="40">
        <v>139.9</v>
      </c>
      <c r="G980" s="40">
        <v>77033700</v>
      </c>
      <c r="H980" s="40">
        <f>('Pivottable ẨN'!$G980-AAPL!$O$4)/AAPL!$O$8</f>
        <v>-0.28315258536225152</v>
      </c>
      <c r="I980" s="41">
        <v>44845.291666666664</v>
      </c>
      <c r="J980" s="40">
        <v>23.823799999999999</v>
      </c>
      <c r="K980" s="40">
        <v>25.04</v>
      </c>
      <c r="L980" s="40">
        <v>25.48</v>
      </c>
      <c r="M980" s="40">
        <v>24.69</v>
      </c>
      <c r="N980" s="40">
        <v>25.01</v>
      </c>
      <c r="O980" s="40">
        <f>('Pivottable ẨN'!$P980-INTC!$O$4)/INTC!$O$8</f>
        <v>0.37706941643450537</v>
      </c>
      <c r="P980" s="40">
        <v>48134900</v>
      </c>
      <c r="Q980" s="41">
        <v>44845.291666666664</v>
      </c>
      <c r="R980" s="40">
        <v>221.59</v>
      </c>
      <c r="S980" s="40">
        <v>225.41</v>
      </c>
      <c r="T980" s="40">
        <v>229.06</v>
      </c>
      <c r="U980" s="40">
        <v>224.11</v>
      </c>
      <c r="V980" s="40">
        <v>227.62</v>
      </c>
      <c r="W980" s="40">
        <v>30474000</v>
      </c>
      <c r="X980" s="40">
        <f>('Pivottable ẨN'!$W980-MSFT!$O$4)/MSFT!$O$8</f>
        <v>0.1455820148655399</v>
      </c>
      <c r="Y980" s="41">
        <v>44845.291666666664</v>
      </c>
      <c r="Z980" s="40">
        <v>11.5754</v>
      </c>
      <c r="AA980" s="40">
        <v>11.586</v>
      </c>
      <c r="AB980" s="40">
        <v>11.846</v>
      </c>
      <c r="AC980" s="40">
        <v>11.282999999999999</v>
      </c>
      <c r="AD980" s="40">
        <v>11.561</v>
      </c>
      <c r="AE980" s="40">
        <f>('Pivottable ẨN'!$AF980-NVDA!$O$4)/NVDA!$O$8</f>
        <v>1.1646605402234262</v>
      </c>
      <c r="AF980" s="40">
        <v>667482000</v>
      </c>
      <c r="AG980" s="41">
        <v>44845.291666666664</v>
      </c>
      <c r="AH980" s="40">
        <v>12.5398</v>
      </c>
      <c r="AI980" s="40">
        <v>12.834</v>
      </c>
      <c r="AJ980" s="40">
        <v>13.054</v>
      </c>
      <c r="AK980" s="40">
        <v>12.782</v>
      </c>
      <c r="AL980" s="40">
        <v>12.994</v>
      </c>
      <c r="AM980" s="40">
        <f>('Pivottable ẨN'!$AN980-SONY!$O$4)/SONY!$O$8</f>
        <v>2.17503556647504E-2</v>
      </c>
      <c r="AN980" s="40">
        <v>4424500</v>
      </c>
    </row>
    <row r="981" spans="1:40">
      <c r="A981" s="93">
        <v>45169.291666666664</v>
      </c>
      <c r="B981" s="42">
        <v>186.7081</v>
      </c>
      <c r="C981" s="42">
        <v>187.87</v>
      </c>
      <c r="D981" s="42">
        <v>189.12</v>
      </c>
      <c r="E981" s="42">
        <v>187.48</v>
      </c>
      <c r="F981" s="42">
        <v>187.84</v>
      </c>
      <c r="G981" s="42">
        <v>60794500</v>
      </c>
      <c r="H981" s="42">
        <f>('Pivottable ẨN'!$G981-AAPL!$O$4)/AAPL!$O$8</f>
        <v>-0.58915696731042133</v>
      </c>
      <c r="I981" s="43">
        <v>45169.291666666664</v>
      </c>
      <c r="J981" s="42">
        <v>34.561900000000001</v>
      </c>
      <c r="K981" s="42">
        <v>35.14</v>
      </c>
      <c r="L981" s="42">
        <v>35.56</v>
      </c>
      <c r="M981" s="42">
        <v>34.299999999999997</v>
      </c>
      <c r="N981" s="42">
        <v>34.32</v>
      </c>
      <c r="O981" s="42">
        <f>('Pivottable ẨN'!$P981-INTC!$O$4)/INTC!$O$8</f>
        <v>0.37802789045161594</v>
      </c>
      <c r="P981" s="42">
        <v>48157600</v>
      </c>
      <c r="Q981" s="43">
        <v>45169.291666666664</v>
      </c>
      <c r="R981" s="42">
        <v>325.31819999999999</v>
      </c>
      <c r="S981" s="42">
        <v>327.76</v>
      </c>
      <c r="T981" s="42">
        <v>330.91</v>
      </c>
      <c r="U981" s="42">
        <v>326.77999999999997</v>
      </c>
      <c r="V981" s="42">
        <v>329.2</v>
      </c>
      <c r="W981" s="42">
        <v>26411000</v>
      </c>
      <c r="X981" s="42">
        <f>('Pivottable ẨN'!$W981-MSFT!$O$4)/MSFT!$O$8</f>
        <v>-0.17397790760657075</v>
      </c>
      <c r="Y981" s="43">
        <v>45169.291666666664</v>
      </c>
      <c r="Z981" s="42">
        <v>49.335999999999999</v>
      </c>
      <c r="AA981" s="42">
        <v>49.354999999999997</v>
      </c>
      <c r="AB981" s="42">
        <v>49.744</v>
      </c>
      <c r="AC981" s="42">
        <v>48.957999999999998</v>
      </c>
      <c r="AD981" s="42">
        <v>49.38</v>
      </c>
      <c r="AE981" s="42">
        <f>('Pivottable ẨN'!$AF981-NVDA!$O$4)/NVDA!$O$8</f>
        <v>0.4194260567557303</v>
      </c>
      <c r="AF981" s="42">
        <v>528570000</v>
      </c>
      <c r="AG981" s="43">
        <v>45169.291666666664</v>
      </c>
      <c r="AH981" s="42">
        <v>16.309699999999999</v>
      </c>
      <c r="AI981" s="42">
        <v>16.638000000000002</v>
      </c>
      <c r="AJ981" s="42">
        <v>16.690000000000001</v>
      </c>
      <c r="AK981" s="42">
        <v>16.602</v>
      </c>
      <c r="AL981" s="42">
        <v>16.628</v>
      </c>
      <c r="AM981" s="42">
        <f>('Pivottable ẨN'!$AN981-SONY!$O$4)/SONY!$O$8</f>
        <v>-0.4551901928847813</v>
      </c>
      <c r="AN981" s="42">
        <v>3285000</v>
      </c>
    </row>
    <row r="982" spans="1:40">
      <c r="A982" s="92">
        <v>44848.291666666664</v>
      </c>
      <c r="B982" s="40">
        <v>136.7132</v>
      </c>
      <c r="C982" s="40">
        <v>138.38</v>
      </c>
      <c r="D982" s="40">
        <v>144.52000000000001</v>
      </c>
      <c r="E982" s="40">
        <v>138.19</v>
      </c>
      <c r="F982" s="40">
        <v>144.31</v>
      </c>
      <c r="G982" s="40">
        <v>88598000</v>
      </c>
      <c r="H982" s="40">
        <f>('Pivottable ẨN'!$G982-AAPL!$O$4)/AAPL!$O$8</f>
        <v>-6.5239974262984335E-2</v>
      </c>
      <c r="I982" s="41">
        <v>44848.291666666664</v>
      </c>
      <c r="J982" s="40">
        <v>24.651499999999999</v>
      </c>
      <c r="K982" s="40">
        <v>25.91</v>
      </c>
      <c r="L982" s="40">
        <v>26.63</v>
      </c>
      <c r="M982" s="40">
        <v>25.76</v>
      </c>
      <c r="N982" s="40">
        <v>26.46</v>
      </c>
      <c r="O982" s="40">
        <f>('Pivottable ẨN'!$P982-INTC!$O$4)/INTC!$O$8</f>
        <v>0.37920170444613904</v>
      </c>
      <c r="P982" s="40">
        <v>48185400</v>
      </c>
      <c r="Q982" s="41">
        <v>44848.291666666664</v>
      </c>
      <c r="R982" s="40">
        <v>224.6866</v>
      </c>
      <c r="S982" s="40">
        <v>228.56</v>
      </c>
      <c r="T982" s="40">
        <v>237.24</v>
      </c>
      <c r="U982" s="40">
        <v>228.34</v>
      </c>
      <c r="V982" s="40">
        <v>235.54</v>
      </c>
      <c r="W982" s="40">
        <v>30198600</v>
      </c>
      <c r="X982" s="40">
        <f>('Pivottable ẨN'!$W982-MSFT!$O$4)/MSFT!$O$8</f>
        <v>0.12392146781931317</v>
      </c>
      <c r="Y982" s="41">
        <v>44848.291666666664</v>
      </c>
      <c r="Z982" s="40">
        <v>11.216699999999999</v>
      </c>
      <c r="AA982" s="40">
        <v>11.227</v>
      </c>
      <c r="AB982" s="40">
        <v>12.111000000000001</v>
      </c>
      <c r="AC982" s="40">
        <v>11.204000000000001</v>
      </c>
      <c r="AD982" s="40">
        <v>12.057</v>
      </c>
      <c r="AE982" s="40">
        <f>('Pivottable ẨN'!$AF982-NVDA!$O$4)/NVDA!$O$8</f>
        <v>1.4111728970776984</v>
      </c>
      <c r="AF982" s="40">
        <v>713432000</v>
      </c>
      <c r="AG982" s="41">
        <v>44848.291666666664</v>
      </c>
      <c r="AH982" s="40">
        <v>12.551600000000001</v>
      </c>
      <c r="AI982" s="40">
        <v>12.846</v>
      </c>
      <c r="AJ982" s="40">
        <v>13.236000000000001</v>
      </c>
      <c r="AK982" s="40">
        <v>12.83</v>
      </c>
      <c r="AL982" s="40">
        <v>13.178000000000001</v>
      </c>
      <c r="AM982" s="40">
        <f>('Pivottable ẨN'!$AN982-SONY!$O$4)/SONY!$O$8</f>
        <v>-0.27960742841218056</v>
      </c>
      <c r="AN982" s="40">
        <v>3704500</v>
      </c>
    </row>
    <row r="983" spans="1:40">
      <c r="A983" s="93">
        <v>44782.291666666664</v>
      </c>
      <c r="B983" s="42">
        <v>162.93350000000001</v>
      </c>
      <c r="C983" s="42">
        <v>164.92</v>
      </c>
      <c r="D983" s="42">
        <v>165.82</v>
      </c>
      <c r="E983" s="42">
        <v>163.25</v>
      </c>
      <c r="F983" s="42">
        <v>164.02</v>
      </c>
      <c r="G983" s="42">
        <v>63135500</v>
      </c>
      <c r="H983" s="42">
        <f>('Pivottable ẨN'!$G983-AAPL!$O$4)/AAPL!$O$8</f>
        <v>-0.54504418723870185</v>
      </c>
      <c r="I983" s="43">
        <v>44782.291666666664</v>
      </c>
      <c r="J983" s="42">
        <v>32.843299999999999</v>
      </c>
      <c r="K983" s="42">
        <v>34.520000000000003</v>
      </c>
      <c r="L983" s="42">
        <v>35.299999999999997</v>
      </c>
      <c r="M983" s="42">
        <v>34.4</v>
      </c>
      <c r="N983" s="42">
        <v>35.22</v>
      </c>
      <c r="O983" s="42">
        <f>('Pivottable ẨN'!$P983-INTC!$O$4)/INTC!$O$8</f>
        <v>0.37991528201834912</v>
      </c>
      <c r="P983" s="42">
        <v>48202300</v>
      </c>
      <c r="Q983" s="43">
        <v>44782.291666666664</v>
      </c>
      <c r="R983" s="42">
        <v>276.928</v>
      </c>
      <c r="S983" s="42">
        <v>282.3</v>
      </c>
      <c r="T983" s="42">
        <v>283.08</v>
      </c>
      <c r="U983" s="42">
        <v>277.61</v>
      </c>
      <c r="V983" s="42">
        <v>279.64</v>
      </c>
      <c r="W983" s="42">
        <v>23405200</v>
      </c>
      <c r="X983" s="42">
        <f>('Pivottable ẨN'!$W983-MSFT!$O$4)/MSFT!$O$8</f>
        <v>-0.41038775623238177</v>
      </c>
      <c r="Y983" s="43">
        <v>44782.291666666664</v>
      </c>
      <c r="Z983" s="42">
        <v>17.065300000000001</v>
      </c>
      <c r="AA983" s="42">
        <v>17.085999999999999</v>
      </c>
      <c r="AB983" s="42">
        <v>17.446999999999999</v>
      </c>
      <c r="AC983" s="42">
        <v>16.724</v>
      </c>
      <c r="AD983" s="42">
        <v>17.251999999999999</v>
      </c>
      <c r="AE983" s="42">
        <f>('Pivottable ẨN'!$AF983-NVDA!$O$4)/NVDA!$O$8</f>
        <v>1.1688504455706121</v>
      </c>
      <c r="AF983" s="42">
        <v>668263000</v>
      </c>
      <c r="AG983" s="43">
        <v>44782.291666666664</v>
      </c>
      <c r="AH983" s="42">
        <v>16.258299999999998</v>
      </c>
      <c r="AI983" s="42">
        <v>16.704000000000001</v>
      </c>
      <c r="AJ983" s="42">
        <v>16.873999999999999</v>
      </c>
      <c r="AK983" s="42">
        <v>16.602</v>
      </c>
      <c r="AL983" s="42">
        <v>16.827999999999999</v>
      </c>
      <c r="AM983" s="42">
        <f>('Pivottable ẨN'!$AN983-SONY!$O$4)/SONY!$O$8</f>
        <v>-0.56589732328526499</v>
      </c>
      <c r="AN983" s="42">
        <v>3020500</v>
      </c>
    </row>
    <row r="984" spans="1:40">
      <c r="A984" s="92">
        <v>45082.291666666664</v>
      </c>
      <c r="B984" s="40">
        <v>178.2287</v>
      </c>
      <c r="C984" s="40">
        <v>179.58</v>
      </c>
      <c r="D984" s="40">
        <v>184.95</v>
      </c>
      <c r="E984" s="40">
        <v>178.04</v>
      </c>
      <c r="F984" s="40">
        <v>182.63</v>
      </c>
      <c r="G984" s="40">
        <v>121946500</v>
      </c>
      <c r="H984" s="40">
        <f>('Pivottable ẨN'!$G984-AAPL!$O$4)/AAPL!$O$8</f>
        <v>0.5631645734609515</v>
      </c>
      <c r="I984" s="41">
        <v>45082.291666666664</v>
      </c>
      <c r="J984" s="40">
        <v>29.263500000000001</v>
      </c>
      <c r="K984" s="40">
        <v>29.86</v>
      </c>
      <c r="L984" s="40">
        <v>31.4</v>
      </c>
      <c r="M984" s="40">
        <v>29.83</v>
      </c>
      <c r="N984" s="40">
        <v>31.31</v>
      </c>
      <c r="O984" s="40">
        <f>('Pivottable ẨN'!$P984-INTC!$O$4)/INTC!$O$8</f>
        <v>0.38168022536263202</v>
      </c>
      <c r="P984" s="40">
        <v>48244100</v>
      </c>
      <c r="Q984" s="41">
        <v>45082.291666666664</v>
      </c>
      <c r="R984" s="40">
        <v>332.73270000000002</v>
      </c>
      <c r="S984" s="40">
        <v>335.94</v>
      </c>
      <c r="T984" s="40">
        <v>338.56</v>
      </c>
      <c r="U984" s="40">
        <v>334.66</v>
      </c>
      <c r="V984" s="40">
        <v>335.22</v>
      </c>
      <c r="W984" s="40">
        <v>21307100</v>
      </c>
      <c r="X984" s="40">
        <f>('Pivottable ẨN'!$W984-MSFT!$O$4)/MSFT!$O$8</f>
        <v>-0.57540588897634815</v>
      </c>
      <c r="Y984" s="41">
        <v>45082.291666666664</v>
      </c>
      <c r="Z984" s="40">
        <v>39.151899999999998</v>
      </c>
      <c r="AA984" s="40">
        <v>39.170999999999999</v>
      </c>
      <c r="AB984" s="40">
        <v>39.564999999999998</v>
      </c>
      <c r="AC984" s="40">
        <v>38.707000000000001</v>
      </c>
      <c r="AD984" s="40">
        <v>38.908999999999999</v>
      </c>
      <c r="AE984" s="40">
        <f>('Pivottable ẨN'!$AF984-NVDA!$O$4)/NVDA!$O$8</f>
        <v>-0.29128060236563069</v>
      </c>
      <c r="AF984" s="40">
        <v>396094000</v>
      </c>
      <c r="AG984" s="41">
        <v>45082.291666666664</v>
      </c>
      <c r="AH984" s="40">
        <v>19.311299999999999</v>
      </c>
      <c r="AI984" s="40">
        <v>19.7</v>
      </c>
      <c r="AJ984" s="40">
        <v>19.82</v>
      </c>
      <c r="AK984" s="40">
        <v>19.678000000000001</v>
      </c>
      <c r="AL984" s="40">
        <v>19.797999999999998</v>
      </c>
      <c r="AM984" s="40">
        <f>('Pivottable ẨN'!$AN984-SONY!$O$4)/SONY!$O$8</f>
        <v>-0.42296165208766506</v>
      </c>
      <c r="AN984" s="40">
        <v>3362000</v>
      </c>
    </row>
    <row r="985" spans="1:40">
      <c r="A985" s="93">
        <v>45503.291666666664</v>
      </c>
      <c r="B985" s="42">
        <v>218.30690000000001</v>
      </c>
      <c r="C985" s="42">
        <v>218.8</v>
      </c>
      <c r="D985" s="42">
        <v>220.33</v>
      </c>
      <c r="E985" s="42">
        <v>216.12</v>
      </c>
      <c r="F985" s="42">
        <v>219.19</v>
      </c>
      <c r="G985" s="42">
        <v>41643800</v>
      </c>
      <c r="H985" s="42">
        <f>('Pivottable ẨN'!$G985-AAPL!$O$4)/AAPL!$O$8</f>
        <v>-0.95002438179973203</v>
      </c>
      <c r="I985" s="43">
        <v>45503.291666666664</v>
      </c>
      <c r="J985" s="42">
        <v>29.940100000000001</v>
      </c>
      <c r="K985" s="42">
        <v>30.13</v>
      </c>
      <c r="L985" s="42">
        <v>30.91</v>
      </c>
      <c r="M985" s="42">
        <v>30.01</v>
      </c>
      <c r="N985" s="42">
        <v>30.85</v>
      </c>
      <c r="O985" s="42">
        <f>('Pivottable ẨN'!$P985-INTC!$O$4)/INTC!$O$8</f>
        <v>0.38220801942491761</v>
      </c>
      <c r="P985" s="42">
        <v>48256600</v>
      </c>
      <c r="Q985" s="43">
        <v>45503.291666666664</v>
      </c>
      <c r="R985" s="42">
        <v>422.15910000000002</v>
      </c>
      <c r="S985" s="42">
        <v>422.92</v>
      </c>
      <c r="T985" s="42">
        <v>429.05</v>
      </c>
      <c r="U985" s="42">
        <v>417.36</v>
      </c>
      <c r="V985" s="42">
        <v>427.72</v>
      </c>
      <c r="W985" s="42">
        <v>32687600</v>
      </c>
      <c r="X985" s="42">
        <f>('Pivottable ẨN'!$W985-MSFT!$O$4)/MSFT!$O$8</f>
        <v>0.31968436396331595</v>
      </c>
      <c r="Y985" s="43">
        <v>45503.291666666664</v>
      </c>
      <c r="Z985" s="42">
        <v>103.72110000000001</v>
      </c>
      <c r="AA985" s="42">
        <v>103.73</v>
      </c>
      <c r="AB985" s="42">
        <v>111.99</v>
      </c>
      <c r="AC985" s="42">
        <v>102.54</v>
      </c>
      <c r="AD985" s="42">
        <v>111.52</v>
      </c>
      <c r="AE985" s="42">
        <f>('Pivottable ẨN'!$AF985-NVDA!$O$4)/NVDA!$O$8</f>
        <v>0.19551719311438767</v>
      </c>
      <c r="AF985" s="42">
        <v>486833300</v>
      </c>
      <c r="AG985" s="43">
        <v>45503.291666666664</v>
      </c>
      <c r="AH985" s="42">
        <v>17.675999999999998</v>
      </c>
      <c r="AI985" s="42">
        <v>17.675999999999998</v>
      </c>
      <c r="AJ985" s="42">
        <v>17.739999999999998</v>
      </c>
      <c r="AK985" s="42">
        <v>17.55</v>
      </c>
      <c r="AL985" s="42">
        <v>17.61</v>
      </c>
      <c r="AM985" s="42">
        <f>('Pivottable ẨN'!$AN985-SONY!$O$4)/SONY!$O$8</f>
        <v>-5.8611720089097853E-2</v>
      </c>
      <c r="AN985" s="42">
        <v>4232500</v>
      </c>
    </row>
    <row r="986" spans="1:40">
      <c r="A986" s="92">
        <v>45271.291666666664</v>
      </c>
      <c r="B986" s="40">
        <v>192.23820000000001</v>
      </c>
      <c r="C986" s="40">
        <v>193.18</v>
      </c>
      <c r="D986" s="40">
        <v>193.49</v>
      </c>
      <c r="E986" s="40">
        <v>191.42</v>
      </c>
      <c r="F986" s="40">
        <v>193.11</v>
      </c>
      <c r="G986" s="40">
        <v>60943700</v>
      </c>
      <c r="H986" s="40">
        <f>('Pivottable ẨN'!$G986-AAPL!$O$4)/AAPL!$O$8</f>
        <v>-0.58634550776890038</v>
      </c>
      <c r="I986" s="41">
        <v>45271.291666666664</v>
      </c>
      <c r="J986" s="40">
        <v>43.9514</v>
      </c>
      <c r="K986" s="40">
        <v>44.54</v>
      </c>
      <c r="L986" s="40">
        <v>44.73</v>
      </c>
      <c r="M986" s="40">
        <v>43.08</v>
      </c>
      <c r="N986" s="40">
        <v>43.16</v>
      </c>
      <c r="O986" s="40">
        <f>('Pivottable ẨN'!$P986-INTC!$O$4)/INTC!$O$8</f>
        <v>0.38354228281437552</v>
      </c>
      <c r="P986" s="40">
        <v>48288200</v>
      </c>
      <c r="Q986" s="41">
        <v>45271.291666666664</v>
      </c>
      <c r="R986" s="40">
        <v>369.2817</v>
      </c>
      <c r="S986" s="40">
        <v>371.3</v>
      </c>
      <c r="T986" s="40">
        <v>371.6</v>
      </c>
      <c r="U986" s="40">
        <v>366.1</v>
      </c>
      <c r="V986" s="40">
        <v>368.48</v>
      </c>
      <c r="W986" s="40">
        <v>27708800</v>
      </c>
      <c r="X986" s="40">
        <f>('Pivottable ẨN'!$W986-MSFT!$O$4)/MSFT!$O$8</f>
        <v>-7.1904349303763659E-2</v>
      </c>
      <c r="Y986" s="41">
        <v>45271.291666666664</v>
      </c>
      <c r="Z986" s="40">
        <v>46.616999999999997</v>
      </c>
      <c r="AA986" s="40">
        <v>46.627000000000002</v>
      </c>
      <c r="AB986" s="40">
        <v>47.530999999999999</v>
      </c>
      <c r="AC986" s="40">
        <v>45.83</v>
      </c>
      <c r="AD986" s="40">
        <v>47.491</v>
      </c>
      <c r="AE986" s="40">
        <f>('Pivottable ẨN'!$AF986-NVDA!$O$4)/NVDA!$O$8</f>
        <v>0.31834257845653136</v>
      </c>
      <c r="AF986" s="40">
        <v>509728000</v>
      </c>
      <c r="AG986" s="41">
        <v>45271.291666666664</v>
      </c>
      <c r="AH986" s="40">
        <v>17.806899999999999</v>
      </c>
      <c r="AI986" s="40">
        <v>17.866</v>
      </c>
      <c r="AJ986" s="40">
        <v>17.93</v>
      </c>
      <c r="AK986" s="40">
        <v>17.821999999999999</v>
      </c>
      <c r="AL986" s="40">
        <v>17.858000000000001</v>
      </c>
      <c r="AM986" s="40">
        <f>('Pivottable ẨN'!$AN986-SONY!$O$4)/SONY!$O$8</f>
        <v>-0.32941517328045106</v>
      </c>
      <c r="AN986" s="40">
        <v>3585500</v>
      </c>
    </row>
    <row r="987" spans="1:40">
      <c r="A987" s="93">
        <v>44987.291666666664</v>
      </c>
      <c r="B987" s="42">
        <v>144.61199999999999</v>
      </c>
      <c r="C987" s="42">
        <v>145.91</v>
      </c>
      <c r="D987" s="42">
        <v>146.71</v>
      </c>
      <c r="E987" s="42">
        <v>143.9</v>
      </c>
      <c r="F987" s="42">
        <v>144.38</v>
      </c>
      <c r="G987" s="42">
        <v>52238100</v>
      </c>
      <c r="H987" s="42">
        <f>('Pivottable ẨN'!$G987-AAPL!$O$4)/AAPL!$O$8</f>
        <v>-0.75039002643287311</v>
      </c>
      <c r="I987" s="43">
        <v>44987.291666666664</v>
      </c>
      <c r="J987" s="42">
        <v>25.571899999999999</v>
      </c>
      <c r="K987" s="42">
        <v>26.2</v>
      </c>
      <c r="L987" s="42">
        <v>26.3</v>
      </c>
      <c r="M987" s="42">
        <v>25.12</v>
      </c>
      <c r="N987" s="42">
        <v>25.21</v>
      </c>
      <c r="O987" s="42">
        <f>('Pivottable ẨN'!$P987-INTC!$O$4)/INTC!$O$8</f>
        <v>0.38443319919151353</v>
      </c>
      <c r="P987" s="42">
        <v>48309300</v>
      </c>
      <c r="Q987" s="43">
        <v>44987.291666666664</v>
      </c>
      <c r="R987" s="42">
        <v>248.17009999999999</v>
      </c>
      <c r="S987" s="42">
        <v>251.11</v>
      </c>
      <c r="T987" s="42">
        <v>251.4</v>
      </c>
      <c r="U987" s="42">
        <v>245.61</v>
      </c>
      <c r="V987" s="42">
        <v>246.55</v>
      </c>
      <c r="W987" s="42">
        <v>24808200</v>
      </c>
      <c r="X987" s="42">
        <f>('Pivottable ẨN'!$W987-MSFT!$O$4)/MSFT!$O$8</f>
        <v>-0.30004008918134284</v>
      </c>
      <c r="Y987" s="43">
        <v>44987.291666666664</v>
      </c>
      <c r="Z987" s="42">
        <v>23.2987</v>
      </c>
      <c r="AA987" s="42">
        <v>23.314</v>
      </c>
      <c r="AB987" s="42">
        <v>23.38</v>
      </c>
      <c r="AC987" s="42">
        <v>22.431999999999999</v>
      </c>
      <c r="AD987" s="42">
        <v>22.488</v>
      </c>
      <c r="AE987" s="42">
        <f>('Pivottable ẨN'!$AF987-NVDA!$O$4)/NVDA!$O$8</f>
        <v>-0.32711207203765863</v>
      </c>
      <c r="AF987" s="42">
        <v>389415000</v>
      </c>
      <c r="AG987" s="43">
        <v>44987.291666666664</v>
      </c>
      <c r="AH987" s="42">
        <v>16.286000000000001</v>
      </c>
      <c r="AI987" s="42">
        <v>16.667999999999999</v>
      </c>
      <c r="AJ987" s="42">
        <v>16.673999999999999</v>
      </c>
      <c r="AK987" s="42">
        <v>16.488</v>
      </c>
      <c r="AL987" s="42">
        <v>16.606000000000002</v>
      </c>
      <c r="AM987" s="42">
        <f>('Pivottable ẨN'!$AN987-SONY!$O$4)/SONY!$O$8</f>
        <v>-0.39805777965352979</v>
      </c>
      <c r="AN987" s="42">
        <v>3421500</v>
      </c>
    </row>
    <row r="988" spans="1:40">
      <c r="A988" s="92">
        <v>44144.291666666664</v>
      </c>
      <c r="B988" s="40">
        <v>113.7441</v>
      </c>
      <c r="C988" s="40">
        <v>116.32</v>
      </c>
      <c r="D988" s="40">
        <v>121.99</v>
      </c>
      <c r="E988" s="40">
        <v>116.05</v>
      </c>
      <c r="F988" s="40">
        <v>120.5</v>
      </c>
      <c r="G988" s="40">
        <v>154515300</v>
      </c>
      <c r="H988" s="40">
        <f>('Pivottable ẨN'!$G988-AAPL!$O$4)/AAPL!$O$8</f>
        <v>1.1768767954173012</v>
      </c>
      <c r="I988" s="41">
        <v>44144.291666666664</v>
      </c>
      <c r="J988" s="40">
        <v>41.223500000000001</v>
      </c>
      <c r="K988" s="40">
        <v>45.6</v>
      </c>
      <c r="L988" s="40">
        <v>47.35</v>
      </c>
      <c r="M988" s="40">
        <v>45.54</v>
      </c>
      <c r="N988" s="40">
        <v>46.64</v>
      </c>
      <c r="O988" s="40">
        <f>('Pivottable ẨN'!$P988-INTC!$O$4)/INTC!$O$8</f>
        <v>0.39171253489855595</v>
      </c>
      <c r="P988" s="40">
        <v>48481700</v>
      </c>
      <c r="Q988" s="41">
        <v>44144.291666666664</v>
      </c>
      <c r="R988" s="40">
        <v>210.9699</v>
      </c>
      <c r="S988" s="40">
        <v>218.39</v>
      </c>
      <c r="T988" s="40">
        <v>228.12</v>
      </c>
      <c r="U988" s="40">
        <v>217.88</v>
      </c>
      <c r="V988" s="40">
        <v>224.44</v>
      </c>
      <c r="W988" s="40">
        <v>44395000</v>
      </c>
      <c r="X988" s="40">
        <f>('Pivottable ẨN'!$W988-MSFT!$O$4)/MSFT!$O$8</f>
        <v>1.2404857019770961</v>
      </c>
      <c r="Y988" s="41">
        <v>44144.291666666664</v>
      </c>
      <c r="Z988" s="40">
        <v>13.5932</v>
      </c>
      <c r="AA988" s="40">
        <v>13.630699999999999</v>
      </c>
      <c r="AB988" s="40">
        <v>14.6915</v>
      </c>
      <c r="AC988" s="40">
        <v>13.610799999999999</v>
      </c>
      <c r="AD988" s="40">
        <v>14.5525</v>
      </c>
      <c r="AE988" s="40">
        <f>('Pivottable ẨN'!$AF988-NVDA!$O$4)/NVDA!$O$8</f>
        <v>0.71130312502588311</v>
      </c>
      <c r="AF988" s="40">
        <v>582976000</v>
      </c>
      <c r="AG988" s="41">
        <v>44144.291666666664</v>
      </c>
      <c r="AH988" s="40">
        <v>16.564399999999999</v>
      </c>
      <c r="AI988" s="40">
        <v>17.321999999999999</v>
      </c>
      <c r="AJ988" s="40">
        <v>18</v>
      </c>
      <c r="AK988" s="40">
        <v>17.32</v>
      </c>
      <c r="AL988" s="40">
        <v>18</v>
      </c>
      <c r="AM988" s="40">
        <f>('Pivottable ẨN'!$AN988-SONY!$O$4)/SONY!$O$8</f>
        <v>2.114512745087882</v>
      </c>
      <c r="AN988" s="40">
        <v>9424500</v>
      </c>
    </row>
    <row r="989" spans="1:40">
      <c r="A989" s="93">
        <v>45495.291666666664</v>
      </c>
      <c r="B989" s="42">
        <v>223.45519999999999</v>
      </c>
      <c r="C989" s="42">
        <v>223.96</v>
      </c>
      <c r="D989" s="42">
        <v>227.78</v>
      </c>
      <c r="E989" s="42">
        <v>223.09</v>
      </c>
      <c r="F989" s="42">
        <v>227.01</v>
      </c>
      <c r="G989" s="42">
        <v>48201800</v>
      </c>
      <c r="H989" s="42">
        <f>('Pivottable ẨN'!$G989-AAPL!$O$4)/AAPL!$O$8</f>
        <v>-0.82644829819856336</v>
      </c>
      <c r="I989" s="43">
        <v>45495.291666666664</v>
      </c>
      <c r="J989" s="42">
        <v>33.159599999999998</v>
      </c>
      <c r="K989" s="42">
        <v>33.369999999999997</v>
      </c>
      <c r="L989" s="42">
        <v>33.409999999999997</v>
      </c>
      <c r="M989" s="42">
        <v>32.76</v>
      </c>
      <c r="N989" s="42">
        <v>33.28</v>
      </c>
      <c r="O989" s="42">
        <f>('Pivottable ẨN'!$P989-INTC!$O$4)/INTC!$O$8</f>
        <v>0.39264145244817855</v>
      </c>
      <c r="P989" s="42">
        <v>48503700</v>
      </c>
      <c r="Q989" s="43">
        <v>45495.291666666664</v>
      </c>
      <c r="R989" s="42">
        <v>442.1431</v>
      </c>
      <c r="S989" s="42">
        <v>442.94</v>
      </c>
      <c r="T989" s="42">
        <v>444.6</v>
      </c>
      <c r="U989" s="42">
        <v>438.91</v>
      </c>
      <c r="V989" s="42">
        <v>441.79</v>
      </c>
      <c r="W989" s="42">
        <v>15808800</v>
      </c>
      <c r="X989" s="42">
        <f>('Pivottable ẨN'!$W989-MSFT!$O$4)/MSFT!$O$8</f>
        <v>-1.0078539130296107</v>
      </c>
      <c r="Y989" s="43">
        <v>45495.291666666664</v>
      </c>
      <c r="Z989" s="42">
        <v>123.5294</v>
      </c>
      <c r="AA989" s="42">
        <v>123.54</v>
      </c>
      <c r="AB989" s="42">
        <v>124.07</v>
      </c>
      <c r="AC989" s="42">
        <v>119.86</v>
      </c>
      <c r="AD989" s="42">
        <v>120.35</v>
      </c>
      <c r="AE989" s="42">
        <f>('Pivottable ẨN'!$AF989-NVDA!$O$4)/NVDA!$O$8</f>
        <v>-1.0317570486343266</v>
      </c>
      <c r="AF989" s="42">
        <v>258068900</v>
      </c>
      <c r="AG989" s="43">
        <v>45495.291666666664</v>
      </c>
      <c r="AH989" s="42">
        <v>18.562000000000001</v>
      </c>
      <c r="AI989" s="42">
        <v>18.562000000000001</v>
      </c>
      <c r="AJ989" s="42">
        <v>18.597999999999999</v>
      </c>
      <c r="AK989" s="42">
        <v>18.468</v>
      </c>
      <c r="AL989" s="42">
        <v>18.510000000000002</v>
      </c>
      <c r="AM989" s="42">
        <f>('Pivottable ẨN'!$AN989-SONY!$O$4)/SONY!$O$8</f>
        <v>-0.38780324394535642</v>
      </c>
      <c r="AN989" s="42">
        <v>3446000</v>
      </c>
    </row>
    <row r="990" spans="1:40">
      <c r="A990" s="92">
        <v>45520.291666666664</v>
      </c>
      <c r="B990" s="40">
        <v>225.80160000000001</v>
      </c>
      <c r="C990" s="40">
        <v>226.05</v>
      </c>
      <c r="D990" s="40">
        <v>226.83</v>
      </c>
      <c r="E990" s="40">
        <v>223.65</v>
      </c>
      <c r="F990" s="40">
        <v>223.92</v>
      </c>
      <c r="G990" s="40">
        <v>44340200</v>
      </c>
      <c r="H990" s="40">
        <f>('Pivottable ẨN'!$G990-AAPL!$O$4)/AAPL!$O$8</f>
        <v>-0.89921459957615912</v>
      </c>
      <c r="I990" s="41">
        <v>45520.291666666664</v>
      </c>
      <c r="J990" s="40">
        <v>20.87</v>
      </c>
      <c r="K990" s="40">
        <v>20.87</v>
      </c>
      <c r="L990" s="40">
        <v>20.9</v>
      </c>
      <c r="M990" s="40">
        <v>20.41</v>
      </c>
      <c r="N990" s="40">
        <v>20.53</v>
      </c>
      <c r="O990" s="40">
        <f>('Pivottable ẨN'!$P990-INTC!$O$4)/INTC!$O$8</f>
        <v>0.39597711092182331</v>
      </c>
      <c r="P990" s="40">
        <v>48582700</v>
      </c>
      <c r="Q990" s="41">
        <v>45520.291666666664</v>
      </c>
      <c r="R990" s="40">
        <v>418.47</v>
      </c>
      <c r="S990" s="40">
        <v>418.47</v>
      </c>
      <c r="T990" s="40">
        <v>421.34</v>
      </c>
      <c r="U990" s="40">
        <v>417.3</v>
      </c>
      <c r="V990" s="40">
        <v>420.6</v>
      </c>
      <c r="W990" s="40">
        <v>22775600</v>
      </c>
      <c r="X990" s="40">
        <f>('Pivottable ẨN'!$W990-MSFT!$O$4)/MSFT!$O$8</f>
        <v>-0.4599065667636249</v>
      </c>
      <c r="Y990" s="41">
        <v>45520.291666666664</v>
      </c>
      <c r="Z990" s="40">
        <v>124.5693</v>
      </c>
      <c r="AA990" s="40">
        <v>124.58</v>
      </c>
      <c r="AB990" s="40">
        <v>125</v>
      </c>
      <c r="AC990" s="40">
        <v>121.18</v>
      </c>
      <c r="AD990" s="40">
        <v>121.94</v>
      </c>
      <c r="AE990" s="40">
        <f>('Pivottable ẨN'!$AF990-NVDA!$O$4)/NVDA!$O$8</f>
        <v>-0.79291098466242149</v>
      </c>
      <c r="AF990" s="40">
        <v>302589900</v>
      </c>
      <c r="AG990" s="41">
        <v>45520.291666666664</v>
      </c>
      <c r="AH990" s="40">
        <v>18.047999999999998</v>
      </c>
      <c r="AI990" s="40">
        <v>18.047999999999998</v>
      </c>
      <c r="AJ990" s="40">
        <v>18.084</v>
      </c>
      <c r="AK990" s="40">
        <v>17.82</v>
      </c>
      <c r="AL990" s="40">
        <v>17.923999999999999</v>
      </c>
      <c r="AM990" s="40">
        <f>('Pivottable ẨN'!$AN990-SONY!$O$4)/SONY!$O$8</f>
        <v>-0.59582382545401569</v>
      </c>
      <c r="AN990" s="40">
        <v>2949000</v>
      </c>
    </row>
    <row r="991" spans="1:40">
      <c r="A991" s="93">
        <v>44963.291666666664</v>
      </c>
      <c r="B991" s="42">
        <v>150.15100000000001</v>
      </c>
      <c r="C991" s="42">
        <v>151.72999999999999</v>
      </c>
      <c r="D991" s="42">
        <v>153.1</v>
      </c>
      <c r="E991" s="42">
        <v>150.78</v>
      </c>
      <c r="F991" s="42">
        <v>152.57</v>
      </c>
      <c r="G991" s="42">
        <v>69858300</v>
      </c>
      <c r="H991" s="42">
        <f>('Pivottable ẨN'!$G991-AAPL!$O$4)/AAPL!$O$8</f>
        <v>-0.41836268451928493</v>
      </c>
      <c r="I991" s="43">
        <v>44963.291666666664</v>
      </c>
      <c r="J991" s="42">
        <v>28.002199999999998</v>
      </c>
      <c r="K991" s="42">
        <v>28.69</v>
      </c>
      <c r="L991" s="42">
        <v>29.65</v>
      </c>
      <c r="M991" s="42">
        <v>28.61</v>
      </c>
      <c r="N991" s="42">
        <v>29.55</v>
      </c>
      <c r="O991" s="42">
        <f>('Pivottable ẨN'!$P991-INTC!$O$4)/INTC!$O$8</f>
        <v>0.40204463146185809</v>
      </c>
      <c r="P991" s="42">
        <v>48726400</v>
      </c>
      <c r="Q991" s="43">
        <v>44963.291666666664</v>
      </c>
      <c r="R991" s="42">
        <v>253.12979999999999</v>
      </c>
      <c r="S991" s="42">
        <v>256.77</v>
      </c>
      <c r="T991" s="42">
        <v>258.3</v>
      </c>
      <c r="U991" s="42">
        <v>254.78</v>
      </c>
      <c r="V991" s="42">
        <v>257.44</v>
      </c>
      <c r="W991" s="42">
        <v>22518000</v>
      </c>
      <c r="X991" s="42">
        <f>('Pivottable ẨN'!$W991-MSFT!$O$4)/MSFT!$O$8</f>
        <v>-0.48016712202545503</v>
      </c>
      <c r="Y991" s="43">
        <v>44963.291666666664</v>
      </c>
      <c r="Z991" s="42">
        <v>21.075099999999999</v>
      </c>
      <c r="AA991" s="42">
        <v>21.088999999999999</v>
      </c>
      <c r="AB991" s="42">
        <v>21.57</v>
      </c>
      <c r="AC991" s="42">
        <v>20.786000000000001</v>
      </c>
      <c r="AD991" s="42">
        <v>20.806000000000001</v>
      </c>
      <c r="AE991" s="42">
        <f>('Pivottable ẨN'!$AF991-NVDA!$O$4)/NVDA!$O$8</f>
        <v>9.7005240020564092E-3</v>
      </c>
      <c r="AF991" s="42">
        <v>452197000</v>
      </c>
      <c r="AG991" s="43">
        <v>44963.291666666664</v>
      </c>
      <c r="AH991" s="42">
        <v>17.610900000000001</v>
      </c>
      <c r="AI991" s="42">
        <v>18.024000000000001</v>
      </c>
      <c r="AJ991" s="42">
        <v>18.173999999999999</v>
      </c>
      <c r="AK991" s="42">
        <v>17.904</v>
      </c>
      <c r="AL991" s="42">
        <v>18.172000000000001</v>
      </c>
      <c r="AM991" s="42">
        <f>('Pivottable ẨN'!$AN991-SONY!$O$4)/SONY!$O$8</f>
        <v>0.22098133513783252</v>
      </c>
      <c r="AN991" s="42">
        <v>4900500</v>
      </c>
    </row>
    <row r="992" spans="1:40">
      <c r="A992" s="92">
        <v>43903.291666666664</v>
      </c>
      <c r="B992" s="40">
        <v>67.531700000000001</v>
      </c>
      <c r="C992" s="40">
        <v>69.492500000000007</v>
      </c>
      <c r="D992" s="40">
        <v>69.98</v>
      </c>
      <c r="E992" s="40">
        <v>63.237499999999997</v>
      </c>
      <c r="F992" s="40">
        <v>66.222499999999997</v>
      </c>
      <c r="G992" s="40">
        <v>370732000</v>
      </c>
      <c r="H992" s="40">
        <f>('Pivottable ẨN'!$G992-AAPL!$O$4)/AAPL!$O$8</f>
        <v>5.2511697193527684</v>
      </c>
      <c r="I992" s="41">
        <v>43903.291666666664</v>
      </c>
      <c r="J992" s="40">
        <v>48.248699999999999</v>
      </c>
      <c r="K992" s="40">
        <v>54.43</v>
      </c>
      <c r="L992" s="40">
        <v>55</v>
      </c>
      <c r="M992" s="40">
        <v>47.74</v>
      </c>
      <c r="N992" s="40">
        <v>48.26</v>
      </c>
      <c r="O992" s="40">
        <f>('Pivottable ẨN'!$P992-INTC!$O$4)/INTC!$O$8</f>
        <v>0.40536762287800798</v>
      </c>
      <c r="P992" s="40">
        <v>48805100</v>
      </c>
      <c r="Q992" s="41">
        <v>43903.291666666664</v>
      </c>
      <c r="R992" s="40">
        <v>152.63839999999999</v>
      </c>
      <c r="S992" s="40">
        <v>158.83000000000001</v>
      </c>
      <c r="T992" s="40">
        <v>161.91</v>
      </c>
      <c r="U992" s="40">
        <v>140.72999999999999</v>
      </c>
      <c r="V992" s="40">
        <v>147.5</v>
      </c>
      <c r="W992" s="40">
        <v>92727400</v>
      </c>
      <c r="X992" s="40">
        <f>('Pivottable ẨN'!$W992-MSFT!$O$4)/MSFT!$O$8</f>
        <v>5.041888113222738</v>
      </c>
      <c r="Y992" s="41">
        <v>43903.291666666664</v>
      </c>
      <c r="Z992" s="40">
        <v>5.9999000000000002</v>
      </c>
      <c r="AA992" s="40">
        <v>6.0209999999999999</v>
      </c>
      <c r="AB992" s="40">
        <v>6.0255000000000001</v>
      </c>
      <c r="AC992" s="40">
        <v>5.4903000000000004</v>
      </c>
      <c r="AD992" s="40">
        <v>5.7625000000000002</v>
      </c>
      <c r="AE992" s="40">
        <f>('Pivottable ẨN'!$AF992-NVDA!$O$4)/NVDA!$O$8</f>
        <v>0.98952142375194507</v>
      </c>
      <c r="AF992" s="40">
        <v>634836000</v>
      </c>
      <c r="AG992" s="41">
        <v>43903.291666666664</v>
      </c>
      <c r="AH992" s="40">
        <v>10.6976</v>
      </c>
      <c r="AI992" s="40">
        <v>11.263999999999999</v>
      </c>
      <c r="AJ992" s="40">
        <v>11.334</v>
      </c>
      <c r="AK992" s="40">
        <v>10.657999999999999</v>
      </c>
      <c r="AL992" s="40">
        <v>11.27</v>
      </c>
      <c r="AM992" s="40">
        <f>('Pivottable ẨN'!$AN992-SONY!$O$4)/SONY!$O$8</f>
        <v>2.381130673500389</v>
      </c>
      <c r="AN992" s="40">
        <v>10061500</v>
      </c>
    </row>
    <row r="993" spans="1:40">
      <c r="A993" s="93">
        <v>45351.291666666664</v>
      </c>
      <c r="B993" s="42">
        <v>180.09829999999999</v>
      </c>
      <c r="C993" s="42">
        <v>180.75</v>
      </c>
      <c r="D993" s="42">
        <v>182.57</v>
      </c>
      <c r="E993" s="42">
        <v>179.53</v>
      </c>
      <c r="F993" s="42">
        <v>181.27</v>
      </c>
      <c r="G993" s="42">
        <v>136682600</v>
      </c>
      <c r="H993" s="42">
        <f>('Pivottable ẨN'!$G993-AAPL!$O$4)/AAPL!$O$8</f>
        <v>0.84084519644893274</v>
      </c>
      <c r="I993" s="43">
        <v>45351.291666666664</v>
      </c>
      <c r="J993" s="42">
        <v>42.605600000000003</v>
      </c>
      <c r="K993" s="42">
        <v>43.05</v>
      </c>
      <c r="L993" s="42">
        <v>43.15</v>
      </c>
      <c r="M993" s="42">
        <v>42.36</v>
      </c>
      <c r="N993" s="42">
        <v>42.37</v>
      </c>
      <c r="O993" s="42">
        <f>('Pivottable ẨN'!$P993-INTC!$O$4)/INTC!$O$8</f>
        <v>0.40832326962680709</v>
      </c>
      <c r="P993" s="42">
        <v>48875100</v>
      </c>
      <c r="Q993" s="43">
        <v>45351.291666666664</v>
      </c>
      <c r="R993" s="42">
        <v>412.1524</v>
      </c>
      <c r="S993" s="42">
        <v>413.64</v>
      </c>
      <c r="T993" s="42">
        <v>414.2</v>
      </c>
      <c r="U993" s="42">
        <v>405.92</v>
      </c>
      <c r="V993" s="42">
        <v>408.64</v>
      </c>
      <c r="W993" s="42">
        <v>31947300</v>
      </c>
      <c r="X993" s="42">
        <f>('Pivottable ẨN'!$W993-MSFT!$O$4)/MSFT!$O$8</f>
        <v>0.26145886295270721</v>
      </c>
      <c r="Y993" s="43">
        <v>45351.291666666664</v>
      </c>
      <c r="Z993" s="42">
        <v>79.094999999999999</v>
      </c>
      <c r="AA993" s="42">
        <v>79.111999999999995</v>
      </c>
      <c r="AB993" s="42">
        <v>79.989999999999995</v>
      </c>
      <c r="AC993" s="42">
        <v>78.349999999999994</v>
      </c>
      <c r="AD993" s="42">
        <v>79.093999999999994</v>
      </c>
      <c r="AE993" s="42">
        <f>('Pivottable ẨN'!$AF993-NVDA!$O$4)/NVDA!$O$8</f>
        <v>0.3052578420393916</v>
      </c>
      <c r="AF993" s="42">
        <v>507289000</v>
      </c>
      <c r="AG993" s="43">
        <v>45351.291666666664</v>
      </c>
      <c r="AH993" s="42">
        <v>17.1052</v>
      </c>
      <c r="AI993" s="42">
        <v>17.161999999999999</v>
      </c>
      <c r="AJ993" s="42">
        <v>17.3</v>
      </c>
      <c r="AK993" s="42">
        <v>17.123999999999999</v>
      </c>
      <c r="AL993" s="42">
        <v>17.242000000000001</v>
      </c>
      <c r="AM993" s="42">
        <f>('Pivottable ẨN'!$AN993-SONY!$O$4)/SONY!$O$8</f>
        <v>0.56984482545466852</v>
      </c>
      <c r="AN993" s="42">
        <v>5734000</v>
      </c>
    </row>
    <row r="994" spans="1:40">
      <c r="A994" s="92">
        <v>45239.291666666664</v>
      </c>
      <c r="B994" s="40">
        <v>181.28190000000001</v>
      </c>
      <c r="C994" s="40">
        <v>182.41</v>
      </c>
      <c r="D994" s="40">
        <v>184.12</v>
      </c>
      <c r="E994" s="40">
        <v>181.81</v>
      </c>
      <c r="F994" s="40">
        <v>182.96</v>
      </c>
      <c r="G994" s="40">
        <v>53763500</v>
      </c>
      <c r="H994" s="40">
        <f>('Pivottable ẨN'!$G994-AAPL!$O$4)/AAPL!$O$8</f>
        <v>-0.72164605602646525</v>
      </c>
      <c r="I994" s="41">
        <v>45239.291666666664</v>
      </c>
      <c r="J994" s="40">
        <v>37.300400000000003</v>
      </c>
      <c r="K994" s="40">
        <v>37.799999999999997</v>
      </c>
      <c r="L994" s="40">
        <v>38.520000000000003</v>
      </c>
      <c r="M994" s="40">
        <v>37.770000000000003</v>
      </c>
      <c r="N994" s="40">
        <v>38.049999999999997</v>
      </c>
      <c r="O994" s="40">
        <f>('Pivottable ẨN'!$P994-INTC!$O$4)/INTC!$O$8</f>
        <v>0.41173070809292273</v>
      </c>
      <c r="P994" s="40">
        <v>48955800</v>
      </c>
      <c r="Q994" s="41">
        <v>45239.291666666664</v>
      </c>
      <c r="R994" s="40">
        <v>358.00279999999998</v>
      </c>
      <c r="S994" s="40">
        <v>360.69</v>
      </c>
      <c r="T994" s="40">
        <v>364.79</v>
      </c>
      <c r="U994" s="40">
        <v>360.36</v>
      </c>
      <c r="V994" s="40">
        <v>362.3</v>
      </c>
      <c r="W994" s="40">
        <v>24847300</v>
      </c>
      <c r="X994" s="40">
        <f>('Pivottable ẨN'!$W994-MSFT!$O$4)/MSFT!$O$8</f>
        <v>-0.29696482632910076</v>
      </c>
      <c r="Y994" s="41">
        <v>45239.291666666664</v>
      </c>
      <c r="Z994" s="40">
        <v>46.9358</v>
      </c>
      <c r="AA994" s="40">
        <v>46.95</v>
      </c>
      <c r="AB994" s="40">
        <v>48.23</v>
      </c>
      <c r="AC994" s="40">
        <v>46.75</v>
      </c>
      <c r="AD994" s="40">
        <v>47.466999999999999</v>
      </c>
      <c r="AE994" s="40">
        <f>('Pivottable ẨN'!$AF994-NVDA!$O$4)/NVDA!$O$8</f>
        <v>0.48340660883068237</v>
      </c>
      <c r="AF994" s="40">
        <v>540496000</v>
      </c>
      <c r="AG994" s="41">
        <v>45239.291666666664</v>
      </c>
      <c r="AH994" s="40">
        <v>16.291899999999998</v>
      </c>
      <c r="AI994" s="40">
        <v>16.346</v>
      </c>
      <c r="AJ994" s="40">
        <v>17.123999999999999</v>
      </c>
      <c r="AK994" s="40">
        <v>16.154</v>
      </c>
      <c r="AL994" s="40">
        <v>17.123999999999999</v>
      </c>
      <c r="AM994" s="40">
        <f>('Pivottable ẨN'!$AN994-SONY!$O$4)/SONY!$O$8</f>
        <v>5.5324122794937409</v>
      </c>
      <c r="AN994" s="40">
        <v>17590500</v>
      </c>
    </row>
    <row r="995" spans="1:40">
      <c r="A995" s="93">
        <v>44224.291666666664</v>
      </c>
      <c r="B995" s="42">
        <v>134.05420000000001</v>
      </c>
      <c r="C995" s="42">
        <v>137.09</v>
      </c>
      <c r="D995" s="42">
        <v>141.99</v>
      </c>
      <c r="E995" s="42">
        <v>136.69999999999999</v>
      </c>
      <c r="F995" s="42">
        <v>139.52000000000001</v>
      </c>
      <c r="G995" s="42">
        <v>142621100</v>
      </c>
      <c r="H995" s="42">
        <f>('Pivottable ẨN'!$G995-AAPL!$O$4)/AAPL!$O$8</f>
        <v>0.95274769301275397</v>
      </c>
      <c r="I995" s="43">
        <v>44224.291666666664</v>
      </c>
      <c r="J995" s="42">
        <v>50.688699999999997</v>
      </c>
      <c r="K995" s="42">
        <v>56.07</v>
      </c>
      <c r="L995" s="42">
        <v>57.4</v>
      </c>
      <c r="M995" s="42">
        <v>54.7</v>
      </c>
      <c r="N995" s="42">
        <v>54.79</v>
      </c>
      <c r="O995" s="42">
        <f>('Pivottable ẨN'!$P995-INTC!$O$4)/INTC!$O$8</f>
        <v>0.4221514740586888</v>
      </c>
      <c r="P995" s="42">
        <v>49202600</v>
      </c>
      <c r="Q995" s="43">
        <v>44224.291666666664</v>
      </c>
      <c r="R995" s="42">
        <v>231.41630000000001</v>
      </c>
      <c r="S995" s="42">
        <v>238.93</v>
      </c>
      <c r="T995" s="42">
        <v>242.64</v>
      </c>
      <c r="U995" s="42">
        <v>235.09</v>
      </c>
      <c r="V995" s="42">
        <v>235.61</v>
      </c>
      <c r="W995" s="42">
        <v>49111200</v>
      </c>
      <c r="X995" s="42">
        <f>('Pivottable ẨN'!$W995-MSFT!$O$4)/MSFT!$O$8</f>
        <v>1.6114206038631329</v>
      </c>
      <c r="Y995" s="43">
        <v>44224.291666666664</v>
      </c>
      <c r="Z995" s="42">
        <v>13.0189</v>
      </c>
      <c r="AA995" s="42">
        <v>13.051</v>
      </c>
      <c r="AB995" s="42">
        <v>13.3398</v>
      </c>
      <c r="AC995" s="42">
        <v>12.9605</v>
      </c>
      <c r="AD995" s="42">
        <v>12.9963</v>
      </c>
      <c r="AE995" s="42">
        <f>('Pivottable ẨN'!$AF995-NVDA!$O$4)/NVDA!$O$8</f>
        <v>-1.1913752750162521</v>
      </c>
      <c r="AF995" s="42">
        <v>228316000</v>
      </c>
      <c r="AG995" s="43">
        <v>44224.291666666664</v>
      </c>
      <c r="AH995" s="42">
        <v>18.675799999999999</v>
      </c>
      <c r="AI995" s="42">
        <v>19.53</v>
      </c>
      <c r="AJ995" s="42">
        <v>19.684000000000001</v>
      </c>
      <c r="AK995" s="42">
        <v>19.239999999999998</v>
      </c>
      <c r="AL995" s="42">
        <v>19.276</v>
      </c>
      <c r="AM995" s="42">
        <f>('Pivottable ẨN'!$AN995-SONY!$O$4)/SONY!$O$8</f>
        <v>1.1828149293167038</v>
      </c>
      <c r="AN995" s="42">
        <v>7198500</v>
      </c>
    </row>
    <row r="996" spans="1:40">
      <c r="A996" s="92">
        <v>44571.291666666664</v>
      </c>
      <c r="B996" s="40">
        <v>169.41480000000001</v>
      </c>
      <c r="C996" s="40">
        <v>172.19</v>
      </c>
      <c r="D996" s="40">
        <v>172.5</v>
      </c>
      <c r="E996" s="40">
        <v>168.17</v>
      </c>
      <c r="F996" s="40">
        <v>169.08</v>
      </c>
      <c r="G996" s="40">
        <v>106765600</v>
      </c>
      <c r="H996" s="40">
        <f>('Pivottable ẨN'!$G996-AAPL!$O$4)/AAPL!$O$8</f>
        <v>0.27710233382371752</v>
      </c>
      <c r="I996" s="41">
        <v>44571.291666666664</v>
      </c>
      <c r="J996" s="40">
        <v>51.205399999999997</v>
      </c>
      <c r="K996" s="40">
        <v>55.21</v>
      </c>
      <c r="L996" s="40">
        <v>55.31</v>
      </c>
      <c r="M996" s="40">
        <v>53.31</v>
      </c>
      <c r="N996" s="40">
        <v>53.97</v>
      </c>
      <c r="O996" s="40">
        <f>('Pivottable ẨN'!$P996-INTC!$O$4)/INTC!$O$8</f>
        <v>0.42460888321269036</v>
      </c>
      <c r="P996" s="40">
        <v>49260800</v>
      </c>
      <c r="Q996" s="41">
        <v>44571.291666666664</v>
      </c>
      <c r="R996" s="40">
        <v>306.93860000000001</v>
      </c>
      <c r="S996" s="40">
        <v>314.27</v>
      </c>
      <c r="T996" s="40">
        <v>314.72000000000003</v>
      </c>
      <c r="U996" s="40">
        <v>304.69</v>
      </c>
      <c r="V996" s="40">
        <v>309.49</v>
      </c>
      <c r="W996" s="40">
        <v>44289500</v>
      </c>
      <c r="X996" s="40">
        <f>('Pivottable ẨN'!$W996-MSFT!$O$4)/MSFT!$O$8</f>
        <v>1.2321879978617114</v>
      </c>
      <c r="Y996" s="41">
        <v>44571.291666666664</v>
      </c>
      <c r="Z996" s="40">
        <v>27.356400000000001</v>
      </c>
      <c r="AA996" s="40">
        <v>27.4</v>
      </c>
      <c r="AB996" s="40">
        <v>27.469000000000001</v>
      </c>
      <c r="AC996" s="40">
        <v>25.643999999999998</v>
      </c>
      <c r="AD996" s="40">
        <v>26.581</v>
      </c>
      <c r="AE996" s="40">
        <f>('Pivottable ẨN'!$AF996-NVDA!$O$4)/NVDA!$O$8</f>
        <v>0.77409805727787995</v>
      </c>
      <c r="AF996" s="40">
        <v>594681000</v>
      </c>
      <c r="AG996" s="41">
        <v>44571.291666666664</v>
      </c>
      <c r="AH996" s="40">
        <v>23.671900000000001</v>
      </c>
      <c r="AI996" s="40">
        <v>24.634</v>
      </c>
      <c r="AJ996" s="40">
        <v>24.74</v>
      </c>
      <c r="AK996" s="40">
        <v>24.234000000000002</v>
      </c>
      <c r="AL996" s="40">
        <v>24.7</v>
      </c>
      <c r="AM996" s="40">
        <f>('Pivottable ẨN'!$AN996-SONY!$O$4)/SONY!$O$8</f>
        <v>0.32792149323735453</v>
      </c>
      <c r="AN996" s="40">
        <v>5156000</v>
      </c>
    </row>
    <row r="997" spans="1:40">
      <c r="A997" s="93">
        <v>43908.291666666664</v>
      </c>
      <c r="B997" s="42">
        <v>59.927500000000002</v>
      </c>
      <c r="C997" s="42">
        <v>61.667499999999997</v>
      </c>
      <c r="D997" s="42">
        <v>62.5</v>
      </c>
      <c r="E997" s="42">
        <v>59.28</v>
      </c>
      <c r="F997" s="42">
        <v>59.942500000000003</v>
      </c>
      <c r="G997" s="42">
        <v>300233600</v>
      </c>
      <c r="H997" s="42">
        <f>('Pivottable ẨN'!$G997-AAPL!$O$4)/AAPL!$O$8</f>
        <v>3.9227287049964668</v>
      </c>
      <c r="I997" s="43">
        <v>43908.291666666664</v>
      </c>
      <c r="J997" s="42">
        <v>42.203200000000002</v>
      </c>
      <c r="K997" s="42">
        <v>47.61</v>
      </c>
      <c r="L997" s="42">
        <v>50.05</v>
      </c>
      <c r="M997" s="42">
        <v>45.2</v>
      </c>
      <c r="N997" s="42">
        <v>46.71</v>
      </c>
      <c r="O997" s="42">
        <f>('Pivottable ẨN'!$P997-INTC!$O$4)/INTC!$O$8</f>
        <v>0.42668205828934802</v>
      </c>
      <c r="P997" s="42">
        <v>49309900</v>
      </c>
      <c r="Q997" s="43">
        <v>43908.291666666664</v>
      </c>
      <c r="R997" s="42">
        <v>134.92689999999999</v>
      </c>
      <c r="S997" s="42">
        <v>140.4</v>
      </c>
      <c r="T997" s="42">
        <v>146</v>
      </c>
      <c r="U997" s="42">
        <v>135.02000000000001</v>
      </c>
      <c r="V997" s="42">
        <v>138</v>
      </c>
      <c r="W997" s="42">
        <v>81593200</v>
      </c>
      <c r="X997" s="42">
        <f>('Pivottable ẨN'!$W997-MSFT!$O$4)/MSFT!$O$8</f>
        <v>4.1661696567154829</v>
      </c>
      <c r="Y997" s="43">
        <v>43908.291666666664</v>
      </c>
      <c r="Z997" s="42">
        <v>5.0526999999999997</v>
      </c>
      <c r="AA997" s="42">
        <v>5.0705</v>
      </c>
      <c r="AB997" s="42">
        <v>5.2484999999999999</v>
      </c>
      <c r="AC997" s="42">
        <v>4.5170000000000003</v>
      </c>
      <c r="AD997" s="42">
        <v>5.0025000000000004</v>
      </c>
      <c r="AE997" s="42">
        <f>('Pivottable ẨN'!$AF997-NVDA!$O$4)/NVDA!$O$8</f>
        <v>2.2740251588190192</v>
      </c>
      <c r="AF997" s="42">
        <v>874268000</v>
      </c>
      <c r="AG997" s="43">
        <v>43908.291666666664</v>
      </c>
      <c r="AH997" s="42">
        <v>10.407</v>
      </c>
      <c r="AI997" s="42">
        <v>10.958</v>
      </c>
      <c r="AJ997" s="42">
        <v>11.62</v>
      </c>
      <c r="AK997" s="42">
        <v>10.416</v>
      </c>
      <c r="AL997" s="42">
        <v>10.956</v>
      </c>
      <c r="AM997" s="42">
        <f>('Pivottable ẨN'!$AN997-SONY!$O$4)/SONY!$O$8</f>
        <v>5.7592677225072082</v>
      </c>
      <c r="AN997" s="42">
        <v>18132500</v>
      </c>
    </row>
    <row r="998" spans="1:40">
      <c r="A998" s="92">
        <v>45000.291666666664</v>
      </c>
      <c r="B998" s="40">
        <v>151.62909999999999</v>
      </c>
      <c r="C998" s="40">
        <v>152.99</v>
      </c>
      <c r="D998" s="40">
        <v>153.25</v>
      </c>
      <c r="E998" s="40">
        <v>149.91999999999999</v>
      </c>
      <c r="F998" s="40">
        <v>151.19</v>
      </c>
      <c r="G998" s="40">
        <v>77167900</v>
      </c>
      <c r="H998" s="40">
        <f>('Pivottable ẨN'!$G998-AAPL!$O$4)/AAPL!$O$8</f>
        <v>-0.28062377925989151</v>
      </c>
      <c r="I998" s="41">
        <v>45000.291666666664</v>
      </c>
      <c r="J998" s="40">
        <v>27.728899999999999</v>
      </c>
      <c r="K998" s="40">
        <v>28.41</v>
      </c>
      <c r="L998" s="40">
        <v>28.5</v>
      </c>
      <c r="M998" s="40">
        <v>27.66</v>
      </c>
      <c r="N998" s="40">
        <v>27.73</v>
      </c>
      <c r="O998" s="40">
        <f>('Pivottable ẨN'!$P998-INTC!$O$4)/INTC!$O$8</f>
        <v>0.42722674176162673</v>
      </c>
      <c r="P998" s="40">
        <v>49322800</v>
      </c>
      <c r="Q998" s="41">
        <v>45000.291666666664</v>
      </c>
      <c r="R998" s="40">
        <v>262.33229999999998</v>
      </c>
      <c r="S998" s="40">
        <v>265.44</v>
      </c>
      <c r="T998" s="40">
        <v>266.48</v>
      </c>
      <c r="U998" s="40">
        <v>259.20999999999998</v>
      </c>
      <c r="V998" s="40">
        <v>259.98</v>
      </c>
      <c r="W998" s="40">
        <v>46028000</v>
      </c>
      <c r="X998" s="40">
        <f>('Pivottable ẨN'!$W998-MSFT!$O$4)/MSFT!$O$8</f>
        <v>1.3689231505119119</v>
      </c>
      <c r="Y998" s="41">
        <v>45000.291666666664</v>
      </c>
      <c r="Z998" s="40">
        <v>24.216200000000001</v>
      </c>
      <c r="AA998" s="40">
        <v>24.228000000000002</v>
      </c>
      <c r="AB998" s="40">
        <v>24.286000000000001</v>
      </c>
      <c r="AC998" s="40">
        <v>23.36</v>
      </c>
      <c r="AD998" s="40">
        <v>23.760999999999999</v>
      </c>
      <c r="AE998" s="40">
        <f>('Pivottable ẨN'!$AF998-NVDA!$O$4)/NVDA!$O$8</f>
        <v>0.39751623161116345</v>
      </c>
      <c r="AF998" s="40">
        <v>524486000</v>
      </c>
      <c r="AG998" s="41">
        <v>45000.291666666664</v>
      </c>
      <c r="AH998" s="40">
        <v>16.364100000000001</v>
      </c>
      <c r="AI998" s="40">
        <v>16.748000000000001</v>
      </c>
      <c r="AJ998" s="40">
        <v>16.751999999999999</v>
      </c>
      <c r="AK998" s="40">
        <v>16.472000000000001</v>
      </c>
      <c r="AL998" s="40">
        <v>16.68</v>
      </c>
      <c r="AM998" s="40">
        <f>('Pivottable ẨN'!$AN998-SONY!$O$4)/SONY!$O$8</f>
        <v>-0.37671160328141384</v>
      </c>
      <c r="AN998" s="40">
        <v>3472500</v>
      </c>
    </row>
    <row r="999" spans="1:40">
      <c r="A999" s="93">
        <v>45315.291666666664</v>
      </c>
      <c r="B999" s="42">
        <v>193.55179999999999</v>
      </c>
      <c r="C999" s="42">
        <v>194.5</v>
      </c>
      <c r="D999" s="42">
        <v>196.38</v>
      </c>
      <c r="E999" s="42">
        <v>194.34</v>
      </c>
      <c r="F999" s="42">
        <v>195.42</v>
      </c>
      <c r="G999" s="42">
        <v>53631300</v>
      </c>
      <c r="H999" s="42">
        <f>('Pivottable ẨN'!$G999-AAPL!$O$4)/AAPL!$O$8</f>
        <v>-0.72413717500360386</v>
      </c>
      <c r="I999" s="43">
        <v>45315.291666666664</v>
      </c>
      <c r="J999" s="42">
        <v>48.441200000000002</v>
      </c>
      <c r="K999" s="42">
        <v>49.09</v>
      </c>
      <c r="L999" s="42">
        <v>49.77</v>
      </c>
      <c r="M999" s="42">
        <v>48.27</v>
      </c>
      <c r="N999" s="42">
        <v>49.17</v>
      </c>
      <c r="O999" s="42">
        <f>('Pivottable ẨN'!$P999-INTC!$O$4)/INTC!$O$8</f>
        <v>0.42946458858571751</v>
      </c>
      <c r="P999" s="42">
        <v>49375800</v>
      </c>
      <c r="Q999" s="43">
        <v>45315.291666666664</v>
      </c>
      <c r="R999" s="42">
        <v>400.37189999999998</v>
      </c>
      <c r="S999" s="42">
        <v>402.56</v>
      </c>
      <c r="T999" s="42">
        <v>405.63</v>
      </c>
      <c r="U999" s="42">
        <v>400.45</v>
      </c>
      <c r="V999" s="42">
        <v>401.54</v>
      </c>
      <c r="W999" s="42">
        <v>24867000</v>
      </c>
      <c r="X999" s="42">
        <f>('Pivottable ẨN'!$W999-MSFT!$O$4)/MSFT!$O$8</f>
        <v>-0.29541539721940335</v>
      </c>
      <c r="Y999" s="43">
        <v>45315.291666666664</v>
      </c>
      <c r="Z999" s="42">
        <v>61.348799999999997</v>
      </c>
      <c r="AA999" s="42">
        <v>61.362000000000002</v>
      </c>
      <c r="AB999" s="42">
        <v>62.848999999999997</v>
      </c>
      <c r="AC999" s="42">
        <v>59.938000000000002</v>
      </c>
      <c r="AD999" s="42">
        <v>60.304000000000002</v>
      </c>
      <c r="AE999" s="42">
        <f>('Pivottable ẨN'!$AF999-NVDA!$O$4)/NVDA!$O$8</f>
        <v>0.5894954414050726</v>
      </c>
      <c r="AF999" s="42">
        <v>560271000</v>
      </c>
      <c r="AG999" s="43">
        <v>45315.291666666664</v>
      </c>
      <c r="AH999" s="42">
        <v>19.525200000000002</v>
      </c>
      <c r="AI999" s="42">
        <v>19.59</v>
      </c>
      <c r="AJ999" s="42">
        <v>19.954000000000001</v>
      </c>
      <c r="AK999" s="42">
        <v>19.558</v>
      </c>
      <c r="AL999" s="42">
        <v>19.768000000000001</v>
      </c>
      <c r="AM999" s="42">
        <f>('Pivottable ẨN'!$AN999-SONY!$O$4)/SONY!$O$8</f>
        <v>-0.60377632253382363</v>
      </c>
      <c r="AN999" s="42">
        <v>2930000</v>
      </c>
    </row>
    <row r="1000" spans="1:40">
      <c r="A1000" s="92">
        <v>44530.291666666664</v>
      </c>
      <c r="B1000" s="40">
        <v>162.63589999999999</v>
      </c>
      <c r="C1000" s="40">
        <v>165.3</v>
      </c>
      <c r="D1000" s="40">
        <v>165.52</v>
      </c>
      <c r="E1000" s="40">
        <v>159.91999999999999</v>
      </c>
      <c r="F1000" s="40">
        <v>159.99</v>
      </c>
      <c r="G1000" s="40">
        <v>174048100</v>
      </c>
      <c r="H1000" s="40">
        <f>('Pivottable ẨN'!$G1000-AAPL!$O$4)/AAPL!$O$8</f>
        <v>1.5449443351801717</v>
      </c>
      <c r="I1000" s="41">
        <v>44530.291666666664</v>
      </c>
      <c r="J1000" s="40">
        <v>45.631300000000003</v>
      </c>
      <c r="K1000" s="40">
        <v>49.2</v>
      </c>
      <c r="L1000" s="40">
        <v>50.4</v>
      </c>
      <c r="M1000" s="40">
        <v>48.68</v>
      </c>
      <c r="N1000" s="40">
        <v>49.5</v>
      </c>
      <c r="O1000" s="40">
        <f>('Pivottable ẨN'!$P1000-INTC!$O$4)/INTC!$O$8</f>
        <v>0.43305358820925932</v>
      </c>
      <c r="P1000" s="40">
        <v>49460800</v>
      </c>
      <c r="Q1000" s="41">
        <v>44530.291666666664</v>
      </c>
      <c r="R1000" s="40">
        <v>322.87779999999998</v>
      </c>
      <c r="S1000" s="40">
        <v>330.59</v>
      </c>
      <c r="T1000" s="40">
        <v>337.78</v>
      </c>
      <c r="U1000" s="40">
        <v>328.99</v>
      </c>
      <c r="V1000" s="40">
        <v>335.32</v>
      </c>
      <c r="W1000" s="40">
        <v>42885600</v>
      </c>
      <c r="X1000" s="40">
        <f>('Pivottable ẨN'!$W1000-MSFT!$O$4)/MSFT!$O$8</f>
        <v>1.1217695447092142</v>
      </c>
      <c r="Y1000" s="41">
        <v>44530.291666666664</v>
      </c>
      <c r="Z1000" s="40">
        <v>32.619999999999997</v>
      </c>
      <c r="AA1000" s="40">
        <v>32.676000000000002</v>
      </c>
      <c r="AB1000" s="40">
        <v>33.353000000000002</v>
      </c>
      <c r="AC1000" s="40">
        <v>31.864000000000001</v>
      </c>
      <c r="AD1000" s="40">
        <v>33.168999999999997</v>
      </c>
      <c r="AE1000" s="40">
        <f>('Pivottable ẨN'!$AF1000-NVDA!$O$4)/NVDA!$O$8</f>
        <v>0.92101298420833133</v>
      </c>
      <c r="AF1000" s="40">
        <v>622066000</v>
      </c>
      <c r="AG1000" s="41">
        <v>44530.291666666664</v>
      </c>
      <c r="AH1000" s="40">
        <v>23.418199999999999</v>
      </c>
      <c r="AI1000" s="40">
        <v>24.37</v>
      </c>
      <c r="AJ1000" s="40">
        <v>24.602</v>
      </c>
      <c r="AK1000" s="40">
        <v>24.117999999999999</v>
      </c>
      <c r="AL1000" s="40">
        <v>24.468</v>
      </c>
      <c r="AM1000" s="40">
        <f>('Pivottable ẨN'!$AN1000-SONY!$O$4)/SONY!$O$8</f>
        <v>-0.47737347421266646</v>
      </c>
      <c r="AN1000" s="40">
        <v>3232000</v>
      </c>
    </row>
    <row r="1001" spans="1:40">
      <c r="A1001" s="93">
        <v>45568.291666666664</v>
      </c>
      <c r="B1001" s="42">
        <v>225.422</v>
      </c>
      <c r="C1001" s="42">
        <v>225.67</v>
      </c>
      <c r="D1001" s="42">
        <v>226.81</v>
      </c>
      <c r="E1001" s="42">
        <v>223.32</v>
      </c>
      <c r="F1001" s="42">
        <v>225.14</v>
      </c>
      <c r="G1001" s="42">
        <v>34044200</v>
      </c>
      <c r="H1001" s="42">
        <f>('Pivottable ẨN'!$G1001-AAPL!$O$4)/AAPL!$O$8</f>
        <v>-1.0932279202162372</v>
      </c>
      <c r="I1001" s="43">
        <v>45568.291666666664</v>
      </c>
      <c r="J1001" s="42">
        <v>22.26</v>
      </c>
      <c r="K1001" s="42">
        <v>22.26</v>
      </c>
      <c r="L1001" s="42">
        <v>22.73</v>
      </c>
      <c r="M1001" s="42">
        <v>21.65</v>
      </c>
      <c r="N1001" s="42">
        <v>22.14</v>
      </c>
      <c r="O1001" s="42">
        <f>('Pivottable ẨN'!$P1001-INTC!$O$4)/INTC!$O$8</f>
        <v>0.4374912806849563</v>
      </c>
      <c r="P1001" s="42">
        <v>49565900</v>
      </c>
      <c r="Q1001" s="43">
        <v>45568.291666666664</v>
      </c>
      <c r="R1001" s="42">
        <v>416.54</v>
      </c>
      <c r="S1001" s="42">
        <v>416.54</v>
      </c>
      <c r="T1001" s="42">
        <v>419.55</v>
      </c>
      <c r="U1001" s="42">
        <v>414.29</v>
      </c>
      <c r="V1001" s="42">
        <v>417.63</v>
      </c>
      <c r="W1001" s="42">
        <v>13686400</v>
      </c>
      <c r="X1001" s="42">
        <f>('Pivottable ẨN'!$W1001-MSFT!$O$4)/MSFT!$O$8</f>
        <v>-1.1747832705129502</v>
      </c>
      <c r="Y1001" s="43">
        <v>45568.291666666664</v>
      </c>
      <c r="Z1001" s="42">
        <v>122.85</v>
      </c>
      <c r="AA1001" s="42">
        <v>122.85</v>
      </c>
      <c r="AB1001" s="42">
        <v>124.36</v>
      </c>
      <c r="AC1001" s="42">
        <v>120.34</v>
      </c>
      <c r="AD1001" s="42">
        <v>120.92</v>
      </c>
      <c r="AE1001" s="42">
        <f>('Pivottable ẨN'!$AF1001-NVDA!$O$4)/NVDA!$O$8</f>
        <v>-0.92956252117072025</v>
      </c>
      <c r="AF1001" s="42">
        <v>277118000</v>
      </c>
      <c r="AG1001" s="43">
        <v>45568.291666666664</v>
      </c>
      <c r="AH1001" s="42">
        <v>18.8</v>
      </c>
      <c r="AI1001" s="42">
        <v>18.8</v>
      </c>
      <c r="AJ1001" s="42">
        <v>18.920000000000002</v>
      </c>
      <c r="AK1001" s="42">
        <v>18.751999999999999</v>
      </c>
      <c r="AL1001" s="42">
        <v>18.797999999999998</v>
      </c>
      <c r="AM1001" s="42">
        <f>('Pivottable ẨN'!$AN1001-SONY!$O$4)/SONY!$O$8</f>
        <v>-0.86244175386652266</v>
      </c>
      <c r="AN1001" s="42">
        <v>2312000</v>
      </c>
    </row>
    <row r="1002" spans="1:40">
      <c r="A1002" s="92">
        <v>44223.291666666664</v>
      </c>
      <c r="B1002" s="40">
        <v>138.91409999999999</v>
      </c>
      <c r="C1002" s="40">
        <v>142.06</v>
      </c>
      <c r="D1002" s="40">
        <v>144.30000000000001</v>
      </c>
      <c r="E1002" s="40">
        <v>140.41</v>
      </c>
      <c r="F1002" s="40">
        <v>143.43</v>
      </c>
      <c r="G1002" s="40">
        <v>140843800</v>
      </c>
      <c r="H1002" s="40">
        <f>('Pivottable ẨN'!$G1002-AAPL!$O$4)/AAPL!$O$8</f>
        <v>0.9192570291847032</v>
      </c>
      <c r="I1002" s="41">
        <v>44223.291666666664</v>
      </c>
      <c r="J1002" s="40">
        <v>48.4467</v>
      </c>
      <c r="K1002" s="40">
        <v>53.59</v>
      </c>
      <c r="L1002" s="40">
        <v>54.85</v>
      </c>
      <c r="M1002" s="40">
        <v>53.3</v>
      </c>
      <c r="N1002" s="40">
        <v>54.61</v>
      </c>
      <c r="O1002" s="40">
        <f>('Pivottable ẨN'!$P1002-INTC!$O$4)/INTC!$O$8</f>
        <v>0.44412037410726296</v>
      </c>
      <c r="P1002" s="40">
        <v>49722900</v>
      </c>
      <c r="Q1002" s="41">
        <v>44223.291666666664</v>
      </c>
      <c r="R1002" s="40">
        <v>225.57599999999999</v>
      </c>
      <c r="S1002" s="40">
        <v>232.9</v>
      </c>
      <c r="T1002" s="40">
        <v>240.44</v>
      </c>
      <c r="U1002" s="40">
        <v>230.14</v>
      </c>
      <c r="V1002" s="40">
        <v>238</v>
      </c>
      <c r="W1002" s="40">
        <v>69870600</v>
      </c>
      <c r="X1002" s="40">
        <f>('Pivottable ẨN'!$W1002-MSFT!$O$4)/MSFT!$O$8</f>
        <v>3.2441728200992972</v>
      </c>
      <c r="Y1002" s="41">
        <v>44223.291666666664</v>
      </c>
      <c r="Z1002" s="40">
        <v>12.885899999999999</v>
      </c>
      <c r="AA1002" s="40">
        <v>12.9178</v>
      </c>
      <c r="AB1002" s="40">
        <v>13.232699999999999</v>
      </c>
      <c r="AC1002" s="40">
        <v>12.793699999999999</v>
      </c>
      <c r="AD1002" s="40">
        <v>13.23</v>
      </c>
      <c r="AE1002" s="40">
        <f>('Pivottable ẨN'!$AF1002-NVDA!$O$4)/NVDA!$O$8</f>
        <v>-0.42444555822714841</v>
      </c>
      <c r="AF1002" s="40">
        <v>371272000</v>
      </c>
      <c r="AG1002" s="41">
        <v>44223.291666666664</v>
      </c>
      <c r="AH1002" s="40">
        <v>18.551500000000001</v>
      </c>
      <c r="AI1002" s="40">
        <v>19.399999999999999</v>
      </c>
      <c r="AJ1002" s="40">
        <v>19.776</v>
      </c>
      <c r="AK1002" s="40">
        <v>19.378</v>
      </c>
      <c r="AL1002" s="40">
        <v>19.556000000000001</v>
      </c>
      <c r="AM1002" s="40">
        <f>('Pivottable ẨN'!$AN1002-SONY!$O$4)/SONY!$O$8</f>
        <v>0.50371353394889762</v>
      </c>
      <c r="AN1002" s="40">
        <v>5576000</v>
      </c>
    </row>
    <row r="1003" spans="1:40">
      <c r="A1003" s="93">
        <v>45247.291666666664</v>
      </c>
      <c r="B1003" s="42">
        <v>188.76519999999999</v>
      </c>
      <c r="C1003" s="42">
        <v>189.69</v>
      </c>
      <c r="D1003" s="42">
        <v>190.38</v>
      </c>
      <c r="E1003" s="42">
        <v>188.57</v>
      </c>
      <c r="F1003" s="42">
        <v>190.25</v>
      </c>
      <c r="G1003" s="42">
        <v>50922700</v>
      </c>
      <c r="H1003" s="42">
        <f>('Pivottable ẨN'!$G1003-AAPL!$O$4)/AAPL!$O$8</f>
        <v>-0.77517684869102765</v>
      </c>
      <c r="I1003" s="43">
        <v>45247.291666666664</v>
      </c>
      <c r="J1003" s="42">
        <v>43.231000000000002</v>
      </c>
      <c r="K1003" s="42">
        <v>43.81</v>
      </c>
      <c r="L1003" s="42">
        <v>43.81</v>
      </c>
      <c r="M1003" s="42">
        <v>42.56</v>
      </c>
      <c r="N1003" s="42">
        <v>42.91</v>
      </c>
      <c r="O1003" s="42">
        <f>('Pivottable ẨN'!$P1003-INTC!$O$4)/INTC!$O$8</f>
        <v>0.44463127875955538</v>
      </c>
      <c r="P1003" s="42">
        <v>49735000</v>
      </c>
      <c r="Q1003" s="43">
        <v>45247.291666666664</v>
      </c>
      <c r="R1003" s="42">
        <v>367.83969999999999</v>
      </c>
      <c r="S1003" s="42">
        <v>369.85</v>
      </c>
      <c r="T1003" s="42">
        <v>374.37</v>
      </c>
      <c r="U1003" s="42">
        <v>367</v>
      </c>
      <c r="V1003" s="42">
        <v>373.61</v>
      </c>
      <c r="W1003" s="42">
        <v>40157000</v>
      </c>
      <c r="X1003" s="42">
        <f>('Pivottable ẨN'!$W1003-MSFT!$O$4)/MSFT!$O$8</f>
        <v>0.90716181533254647</v>
      </c>
      <c r="Y1003" s="43">
        <v>45247.291666666664</v>
      </c>
      <c r="Z1003" s="42">
        <v>49.283099999999997</v>
      </c>
      <c r="AA1003" s="42">
        <v>49.298000000000002</v>
      </c>
      <c r="AB1003" s="42">
        <v>49.716999999999999</v>
      </c>
      <c r="AC1003" s="42">
        <v>49.006999999999998</v>
      </c>
      <c r="AD1003" s="42">
        <v>49.524000000000001</v>
      </c>
      <c r="AE1003" s="42">
        <f>('Pivottable ẨN'!$AF1003-NVDA!$O$4)/NVDA!$O$8</f>
        <v>-0.67158559616416147</v>
      </c>
      <c r="AF1003" s="42">
        <v>325205000</v>
      </c>
      <c r="AG1003" s="43">
        <v>45247.291666666664</v>
      </c>
      <c r="AH1003" s="42">
        <v>17.472000000000001</v>
      </c>
      <c r="AI1003" s="42">
        <v>17.53</v>
      </c>
      <c r="AJ1003" s="42">
        <v>17.538</v>
      </c>
      <c r="AK1003" s="42">
        <v>17.399999999999999</v>
      </c>
      <c r="AL1003" s="42">
        <v>17.515999999999998</v>
      </c>
      <c r="AM1003" s="42">
        <f>('Pivottable ẨN'!$AN1003-SONY!$O$4)/SONY!$O$8</f>
        <v>-0.93150291271748598</v>
      </c>
      <c r="AN1003" s="42">
        <v>2147000</v>
      </c>
    </row>
    <row r="1004" spans="1:40">
      <c r="A1004" s="92">
        <v>43893.291666666664</v>
      </c>
      <c r="B1004" s="40">
        <v>70.289100000000005</v>
      </c>
      <c r="C1004" s="40">
        <v>72.33</v>
      </c>
      <c r="D1004" s="40">
        <v>76</v>
      </c>
      <c r="E1004" s="40">
        <v>71.45</v>
      </c>
      <c r="F1004" s="40">
        <v>75.917500000000004</v>
      </c>
      <c r="G1004" s="40">
        <v>319475600</v>
      </c>
      <c r="H1004" s="40">
        <f>('Pivottable ẨN'!$G1004-AAPL!$O$4)/AAPL!$O$8</f>
        <v>4.2853165367521369</v>
      </c>
      <c r="I1004" s="41">
        <v>43893.291666666664</v>
      </c>
      <c r="J1004" s="40">
        <v>49.613799999999998</v>
      </c>
      <c r="K1004" s="40">
        <v>55.97</v>
      </c>
      <c r="L1004" s="40">
        <v>59.02</v>
      </c>
      <c r="M1004" s="40">
        <v>55.4</v>
      </c>
      <c r="N1004" s="40">
        <v>58.03</v>
      </c>
      <c r="O1004" s="40">
        <f>('Pivottable ẨN'!$P1004-INTC!$O$4)/INTC!$O$8</f>
        <v>0.44485506344196446</v>
      </c>
      <c r="P1004" s="40">
        <v>49740300</v>
      </c>
      <c r="Q1004" s="41">
        <v>43893.291666666664</v>
      </c>
      <c r="R1004" s="40">
        <v>158.09700000000001</v>
      </c>
      <c r="S1004" s="40">
        <v>164.51</v>
      </c>
      <c r="T1004" s="40">
        <v>175</v>
      </c>
      <c r="U1004" s="40">
        <v>162.26</v>
      </c>
      <c r="V1004" s="40">
        <v>173.8</v>
      </c>
      <c r="W1004" s="40">
        <v>71677000</v>
      </c>
      <c r="X1004" s="40">
        <f>('Pivottable ẨN'!$W1004-MSFT!$O$4)/MSFT!$O$8</f>
        <v>3.386248390848404</v>
      </c>
      <c r="Y1004" s="41">
        <v>43893.291666666664</v>
      </c>
      <c r="Z1004" s="40">
        <v>6.6238999999999999</v>
      </c>
      <c r="AA1004" s="40">
        <v>6.6473000000000004</v>
      </c>
      <c r="AB1004" s="40">
        <v>7.0267999999999997</v>
      </c>
      <c r="AC1004" s="40">
        <v>6.5614999999999997</v>
      </c>
      <c r="AD1004" s="40">
        <v>6.9668000000000001</v>
      </c>
      <c r="AE1004" s="40">
        <f>('Pivottable ẨN'!$AF1004-NVDA!$O$4)/NVDA!$O$8</f>
        <v>1.085851693168165</v>
      </c>
      <c r="AF1004" s="40">
        <v>652792000</v>
      </c>
      <c r="AG1004" s="41">
        <v>43893.291666666664</v>
      </c>
      <c r="AH1004" s="40">
        <v>12.0006</v>
      </c>
      <c r="AI1004" s="40">
        <v>12.635999999999999</v>
      </c>
      <c r="AJ1004" s="40">
        <v>12.901999999999999</v>
      </c>
      <c r="AK1004" s="40">
        <v>12.512</v>
      </c>
      <c r="AL1004" s="40">
        <v>12.754</v>
      </c>
      <c r="AM1004" s="40">
        <f>('Pivottable ẨN'!$AN1004-SONY!$O$4)/SONY!$O$8</f>
        <v>1.7579060339301804</v>
      </c>
      <c r="AN1004" s="40">
        <v>8572500</v>
      </c>
    </row>
    <row r="1005" spans="1:40">
      <c r="A1005" s="93">
        <v>45498.291666666664</v>
      </c>
      <c r="B1005" s="42">
        <v>216.99979999999999</v>
      </c>
      <c r="C1005" s="42">
        <v>217.49</v>
      </c>
      <c r="D1005" s="42">
        <v>220.85</v>
      </c>
      <c r="E1005" s="42">
        <v>214.62</v>
      </c>
      <c r="F1005" s="42">
        <v>218.93</v>
      </c>
      <c r="G1005" s="42">
        <v>51391200</v>
      </c>
      <c r="H1005" s="42">
        <f>('Pivottable ẨN'!$G1005-AAPL!$O$4)/AAPL!$O$8</f>
        <v>-0.76634863960790056</v>
      </c>
      <c r="I1005" s="43">
        <v>45498.291666666664</v>
      </c>
      <c r="J1005" s="42">
        <v>30.904</v>
      </c>
      <c r="K1005" s="42">
        <v>31.1</v>
      </c>
      <c r="L1005" s="42">
        <v>31.99</v>
      </c>
      <c r="M1005" s="42">
        <v>30.95</v>
      </c>
      <c r="N1005" s="42">
        <v>31.37</v>
      </c>
      <c r="O1005" s="42">
        <f>('Pivottable ẨN'!$P1005-INTC!$O$4)/INTC!$O$8</f>
        <v>0.44627799623388631</v>
      </c>
      <c r="P1005" s="42">
        <v>49774000</v>
      </c>
      <c r="Q1005" s="43">
        <v>45498.291666666664</v>
      </c>
      <c r="R1005" s="42">
        <v>417.6472</v>
      </c>
      <c r="S1005" s="42">
        <v>418.4</v>
      </c>
      <c r="T1005" s="42">
        <v>429.8</v>
      </c>
      <c r="U1005" s="42">
        <v>417.51</v>
      </c>
      <c r="V1005" s="42">
        <v>428.8</v>
      </c>
      <c r="W1005" s="42">
        <v>29943800</v>
      </c>
      <c r="X1005" s="42">
        <f>('Pivottable ẨN'!$W1005-MSFT!$O$4)/MSFT!$O$8</f>
        <v>0.10388113598424208</v>
      </c>
      <c r="Y1005" s="43">
        <v>45498.291666666664</v>
      </c>
      <c r="Z1005" s="42">
        <v>112.2704</v>
      </c>
      <c r="AA1005" s="42">
        <v>112.28</v>
      </c>
      <c r="AB1005" s="42">
        <v>116.63</v>
      </c>
      <c r="AC1005" s="42">
        <v>106.3</v>
      </c>
      <c r="AD1005" s="42">
        <v>113.04</v>
      </c>
      <c r="AE1005" s="42">
        <f>('Pivottable ẨN'!$AF1005-NVDA!$O$4)/NVDA!$O$8</f>
        <v>5.1921465208653157E-2</v>
      </c>
      <c r="AF1005" s="42">
        <v>460067000</v>
      </c>
      <c r="AG1005" s="43">
        <v>45498.291666666664</v>
      </c>
      <c r="AH1005" s="42">
        <v>17.206</v>
      </c>
      <c r="AI1005" s="42">
        <v>17.206</v>
      </c>
      <c r="AJ1005" s="42">
        <v>17.466000000000001</v>
      </c>
      <c r="AK1005" s="42">
        <v>17.2</v>
      </c>
      <c r="AL1005" s="42">
        <v>17.37</v>
      </c>
      <c r="AM1005" s="42">
        <f>('Pivottable ẨN'!$AN1005-SONY!$O$4)/SONY!$O$8</f>
        <v>0.84629873709746417</v>
      </c>
      <c r="AN1005" s="42">
        <v>6394500</v>
      </c>
    </row>
    <row r="1006" spans="1:40">
      <c r="A1006" s="92">
        <v>44876.291666666664</v>
      </c>
      <c r="B1006" s="40">
        <v>148.1422</v>
      </c>
      <c r="C1006" s="40">
        <v>149.69999999999999</v>
      </c>
      <c r="D1006" s="40">
        <v>150.01</v>
      </c>
      <c r="E1006" s="40">
        <v>144.37</v>
      </c>
      <c r="F1006" s="40">
        <v>145.82</v>
      </c>
      <c r="G1006" s="40">
        <v>93979700</v>
      </c>
      <c r="H1006" s="40">
        <f>('Pivottable ẨN'!$G1006-AAPL!$O$4)/AAPL!$O$8</f>
        <v>3.6170426639182345E-2</v>
      </c>
      <c r="I1006" s="41">
        <v>44876.291666666664</v>
      </c>
      <c r="J1006" s="40">
        <v>29.343</v>
      </c>
      <c r="K1006" s="40">
        <v>30.43</v>
      </c>
      <c r="L1006" s="40">
        <v>30.63</v>
      </c>
      <c r="M1006" s="40">
        <v>28.87</v>
      </c>
      <c r="N1006" s="40">
        <v>28.93</v>
      </c>
      <c r="O1006" s="40">
        <f>('Pivottable ẨN'!$P1006-INTC!$O$4)/INTC!$O$8</f>
        <v>0.44849473129548567</v>
      </c>
      <c r="P1006" s="40">
        <v>49826500</v>
      </c>
      <c r="Q1006" s="41">
        <v>44876.291666666664</v>
      </c>
      <c r="R1006" s="40">
        <v>242.9222</v>
      </c>
      <c r="S1006" s="40">
        <v>247.11</v>
      </c>
      <c r="T1006" s="40">
        <v>247.99</v>
      </c>
      <c r="U1006" s="40">
        <v>241.93</v>
      </c>
      <c r="V1006" s="40">
        <v>242.99</v>
      </c>
      <c r="W1006" s="40">
        <v>34620200</v>
      </c>
      <c r="X1006" s="40">
        <f>('Pivottable ẨN'!$W1006-MSFT!$O$4)/MSFT!$O$8</f>
        <v>0.47168571916134722</v>
      </c>
      <c r="Y1006" s="41">
        <v>44876.291666666664</v>
      </c>
      <c r="Z1006" s="40">
        <v>16.312100000000001</v>
      </c>
      <c r="AA1006" s="40">
        <v>16.327000000000002</v>
      </c>
      <c r="AB1006" s="40">
        <v>16.388999999999999</v>
      </c>
      <c r="AC1006" s="40">
        <v>15.481999999999999</v>
      </c>
      <c r="AD1006" s="40">
        <v>15.807</v>
      </c>
      <c r="AE1006" s="40">
        <f>('Pivottable ẨN'!$AF1006-NVDA!$O$4)/NVDA!$O$8</f>
        <v>1.1003098172535244</v>
      </c>
      <c r="AF1006" s="40">
        <v>655487000</v>
      </c>
      <c r="AG1006" s="41">
        <v>44876.291666666664</v>
      </c>
      <c r="AH1006" s="40">
        <v>16.237100000000002</v>
      </c>
      <c r="AI1006" s="40">
        <v>16.617999999999999</v>
      </c>
      <c r="AJ1006" s="40">
        <v>16.638000000000002</v>
      </c>
      <c r="AK1006" s="40">
        <v>16.318000000000001</v>
      </c>
      <c r="AL1006" s="40">
        <v>16.48</v>
      </c>
      <c r="AM1006" s="40">
        <f>('Pivottable ẨN'!$AN1006-SONY!$O$4)/SONY!$O$8</f>
        <v>0.54808009660466794</v>
      </c>
      <c r="AN1006" s="40">
        <v>5682000</v>
      </c>
    </row>
    <row r="1007" spans="1:40">
      <c r="A1007" s="93">
        <v>45569.291666666664</v>
      </c>
      <c r="B1007" s="42">
        <v>226.55080000000001</v>
      </c>
      <c r="C1007" s="42">
        <v>226.8</v>
      </c>
      <c r="D1007" s="42">
        <v>228</v>
      </c>
      <c r="E1007" s="42">
        <v>224.13</v>
      </c>
      <c r="F1007" s="42">
        <v>227.9</v>
      </c>
      <c r="G1007" s="42">
        <v>37245100</v>
      </c>
      <c r="H1007" s="42">
        <f>('Pivottable ẨN'!$G1007-AAPL!$O$4)/AAPL!$O$8</f>
        <v>-1.032911560655551</v>
      </c>
      <c r="I1007" s="43">
        <v>45569.291666666664</v>
      </c>
      <c r="J1007" s="42">
        <v>22.59</v>
      </c>
      <c r="K1007" s="42">
        <v>22.59</v>
      </c>
      <c r="L1007" s="42">
        <v>22.91</v>
      </c>
      <c r="M1007" s="42">
        <v>22.3</v>
      </c>
      <c r="N1007" s="42">
        <v>22.7</v>
      </c>
      <c r="O1007" s="42">
        <f>('Pivottable ẨN'!$P1007-INTC!$O$4)/INTC!$O$8</f>
        <v>0.44929697827015974</v>
      </c>
      <c r="P1007" s="42">
        <v>49845500</v>
      </c>
      <c r="Q1007" s="43">
        <v>45569.291666666664</v>
      </c>
      <c r="R1007" s="42">
        <v>416.06</v>
      </c>
      <c r="S1007" s="42">
        <v>416.06</v>
      </c>
      <c r="T1007" s="42">
        <v>419.75</v>
      </c>
      <c r="U1007" s="42">
        <v>414.97</v>
      </c>
      <c r="V1007" s="42">
        <v>418.24</v>
      </c>
      <c r="W1007" s="42">
        <v>19169700</v>
      </c>
      <c r="X1007" s="42">
        <f>('Pivottable ẨN'!$W1007-MSFT!$O$4)/MSFT!$O$8</f>
        <v>-0.74351501481732507</v>
      </c>
      <c r="Y1007" s="43">
        <v>45569.291666666664</v>
      </c>
      <c r="Z1007" s="42">
        <v>124.92</v>
      </c>
      <c r="AA1007" s="42">
        <v>124.92</v>
      </c>
      <c r="AB1007" s="42">
        <v>125.04</v>
      </c>
      <c r="AC1007" s="42">
        <v>121.83</v>
      </c>
      <c r="AD1007" s="42">
        <v>124.94</v>
      </c>
      <c r="AE1007" s="42">
        <f>('Pivottable ẨN'!$AF1007-NVDA!$O$4)/NVDA!$O$8</f>
        <v>-1.1089607488523563</v>
      </c>
      <c r="AF1007" s="42">
        <v>243678100</v>
      </c>
      <c r="AG1007" s="43">
        <v>45569.291666666664</v>
      </c>
      <c r="AH1007" s="42">
        <v>18.97</v>
      </c>
      <c r="AI1007" s="42">
        <v>18.97</v>
      </c>
      <c r="AJ1007" s="42">
        <v>18.989999999999998</v>
      </c>
      <c r="AK1007" s="42">
        <v>18.846</v>
      </c>
      <c r="AL1007" s="42">
        <v>18.86</v>
      </c>
      <c r="AM1007" s="42">
        <f>('Pivottable ẨN'!$AN1007-SONY!$O$4)/SONY!$O$8</f>
        <v>-0.87102207966315748</v>
      </c>
      <c r="AN1007" s="42">
        <v>2291500</v>
      </c>
    </row>
    <row r="1008" spans="1:40">
      <c r="A1008" s="92">
        <v>43819.291666666664</v>
      </c>
      <c r="B1008" s="40">
        <v>67.727999999999994</v>
      </c>
      <c r="C1008" s="40">
        <v>69.86</v>
      </c>
      <c r="D1008" s="40">
        <v>70.662499999999994</v>
      </c>
      <c r="E1008" s="40">
        <v>69.64</v>
      </c>
      <c r="F1008" s="40">
        <v>70.557500000000005</v>
      </c>
      <c r="G1008" s="40">
        <v>275978000</v>
      </c>
      <c r="H1008" s="40">
        <f>('Pivottable ẨN'!$G1008-AAPL!$O$4)/AAPL!$O$8</f>
        <v>3.4656667877356395</v>
      </c>
      <c r="I1008" s="41">
        <v>43819.291666666664</v>
      </c>
      <c r="J1008" s="40">
        <v>51.999299999999998</v>
      </c>
      <c r="K1008" s="40">
        <v>58.95</v>
      </c>
      <c r="L1008" s="40">
        <v>59.05</v>
      </c>
      <c r="M1008" s="40">
        <v>57.89</v>
      </c>
      <c r="N1008" s="40">
        <v>58.32</v>
      </c>
      <c r="O1008" s="40">
        <f>('Pivottable ẨN'!$P1008-INTC!$O$4)/INTC!$O$8</f>
        <v>0.45383600720581557</v>
      </c>
      <c r="P1008" s="40">
        <v>49953000</v>
      </c>
      <c r="Q1008" s="41">
        <v>43819.291666666664</v>
      </c>
      <c r="R1008" s="40">
        <v>150.86179999999999</v>
      </c>
      <c r="S1008" s="40">
        <v>157.41</v>
      </c>
      <c r="T1008" s="40">
        <v>158.49</v>
      </c>
      <c r="U1008" s="40">
        <v>156.29</v>
      </c>
      <c r="V1008" s="40">
        <v>157.35</v>
      </c>
      <c r="W1008" s="40">
        <v>53477500</v>
      </c>
      <c r="X1008" s="40">
        <f>('Pivottable ẨN'!$W1008-MSFT!$O$4)/MSFT!$O$8</f>
        <v>1.9548354425266763</v>
      </c>
      <c r="Y1008" s="41">
        <v>43819.291666666664</v>
      </c>
      <c r="Z1008" s="40">
        <v>5.9596999999999998</v>
      </c>
      <c r="AA1008" s="40">
        <v>5.9843000000000002</v>
      </c>
      <c r="AB1008" s="40">
        <v>6.0096999999999996</v>
      </c>
      <c r="AC1008" s="40">
        <v>5.9340000000000002</v>
      </c>
      <c r="AD1008" s="40">
        <v>5.9531999999999998</v>
      </c>
      <c r="AE1008" s="40">
        <f>('Pivottable ẨN'!$AF1008-NVDA!$O$4)/NVDA!$O$8</f>
        <v>0.8189638427049154</v>
      </c>
      <c r="AF1008" s="40">
        <v>603044000</v>
      </c>
      <c r="AG1008" s="41">
        <v>43819.291666666664</v>
      </c>
      <c r="AH1008" s="40">
        <v>12.8971</v>
      </c>
      <c r="AI1008" s="40">
        <v>13.58</v>
      </c>
      <c r="AJ1008" s="40">
        <v>13.582000000000001</v>
      </c>
      <c r="AK1008" s="40">
        <v>13.384</v>
      </c>
      <c r="AL1008" s="40">
        <v>13.448</v>
      </c>
      <c r="AM1008" s="40">
        <f>('Pivottable ẨN'!$AN1008-SONY!$O$4)/SONY!$O$8</f>
        <v>1.5065652709604622</v>
      </c>
      <c r="AN1008" s="40">
        <v>7972000</v>
      </c>
    </row>
    <row r="1009" spans="1:40">
      <c r="A1009" s="93">
        <v>43914.291666666664</v>
      </c>
      <c r="B1009" s="42">
        <v>59.978499999999997</v>
      </c>
      <c r="C1009" s="42">
        <v>61.72</v>
      </c>
      <c r="D1009" s="42">
        <v>61.922499999999999</v>
      </c>
      <c r="E1009" s="42">
        <v>58.575000000000003</v>
      </c>
      <c r="F1009" s="42">
        <v>59.09</v>
      </c>
      <c r="G1009" s="42">
        <v>287531200</v>
      </c>
      <c r="H1009" s="42">
        <f>('Pivottable ẨN'!$G1009-AAPL!$O$4)/AAPL!$O$8</f>
        <v>3.6833702352899276</v>
      </c>
      <c r="I1009" s="43">
        <v>43914.291666666664</v>
      </c>
      <c r="J1009" s="42">
        <v>46.449199999999998</v>
      </c>
      <c r="K1009" s="42">
        <v>52.4</v>
      </c>
      <c r="L1009" s="42">
        <v>54.64</v>
      </c>
      <c r="M1009" s="42">
        <v>51.35</v>
      </c>
      <c r="N1009" s="42">
        <v>53.14</v>
      </c>
      <c r="O1009" s="42">
        <f>('Pivottable ẨN'!$P1009-INTC!$O$4)/INTC!$O$8</f>
        <v>0.4566565386746696</v>
      </c>
      <c r="P1009" s="42">
        <v>50019800</v>
      </c>
      <c r="Q1009" s="43">
        <v>43914.291666666664</v>
      </c>
      <c r="R1009" s="42">
        <v>142.5574</v>
      </c>
      <c r="S1009" s="42">
        <v>148.34</v>
      </c>
      <c r="T1009" s="42">
        <v>149.6</v>
      </c>
      <c r="U1009" s="42">
        <v>141.27000000000001</v>
      </c>
      <c r="V1009" s="42">
        <v>143.75</v>
      </c>
      <c r="W1009" s="42">
        <v>82516700</v>
      </c>
      <c r="X1009" s="42">
        <f>('Pivottable ẨN'!$W1009-MSFT!$O$4)/MSFT!$O$8</f>
        <v>4.2388040619340392</v>
      </c>
      <c r="Y1009" s="43">
        <v>43914.291666666664</v>
      </c>
      <c r="Z1009" s="42">
        <v>6.2076000000000002</v>
      </c>
      <c r="AA1009" s="42">
        <v>6.2294999999999998</v>
      </c>
      <c r="AB1009" s="42">
        <v>6.3164999999999996</v>
      </c>
      <c r="AC1009" s="42">
        <v>5.7012999999999998</v>
      </c>
      <c r="AD1009" s="42">
        <v>5.7249999999999996</v>
      </c>
      <c r="AE1009" s="42">
        <f>('Pivottable ẨN'!$AF1009-NVDA!$O$4)/NVDA!$O$8</f>
        <v>3.4938509183858732</v>
      </c>
      <c r="AF1009" s="42">
        <v>1101644000</v>
      </c>
      <c r="AG1009" s="43">
        <v>43914.291666666664</v>
      </c>
      <c r="AH1009" s="42">
        <v>10.826700000000001</v>
      </c>
      <c r="AI1009" s="42">
        <v>11.4</v>
      </c>
      <c r="AJ1009" s="42">
        <v>11.4</v>
      </c>
      <c r="AK1009" s="42">
        <v>11.112</v>
      </c>
      <c r="AL1009" s="42">
        <v>11.26</v>
      </c>
      <c r="AM1009" s="42">
        <f>('Pivottable ẨN'!$AN1009-SONY!$O$4)/SONY!$O$8</f>
        <v>2.9453394136888651</v>
      </c>
      <c r="AN1009" s="42">
        <v>11409500</v>
      </c>
    </row>
    <row r="1010" spans="1:40">
      <c r="A1010" s="92">
        <v>44547.291666666664</v>
      </c>
      <c r="B1010" s="40">
        <v>168.3818</v>
      </c>
      <c r="C1010" s="40">
        <v>171.14</v>
      </c>
      <c r="D1010" s="40">
        <v>173.47</v>
      </c>
      <c r="E1010" s="40">
        <v>169.69</v>
      </c>
      <c r="F1010" s="40">
        <v>169.93</v>
      </c>
      <c r="G1010" s="40">
        <v>195432700</v>
      </c>
      <c r="H1010" s="40">
        <f>('Pivottable ẨN'!$G1010-AAPL!$O$4)/AAPL!$O$8</f>
        <v>1.9479063841855928</v>
      </c>
      <c r="I1010" s="41">
        <v>44547.291666666664</v>
      </c>
      <c r="J1010" s="40">
        <v>46.948300000000003</v>
      </c>
      <c r="K1010" s="40">
        <v>50.62</v>
      </c>
      <c r="L1010" s="40">
        <v>51.02</v>
      </c>
      <c r="M1010" s="40">
        <v>50.01</v>
      </c>
      <c r="N1010" s="40">
        <v>50.59</v>
      </c>
      <c r="O1010" s="40">
        <f>('Pivottable ẨN'!$P1010-INTC!$O$4)/INTC!$O$8</f>
        <v>0.4601399794857543</v>
      </c>
      <c r="P1010" s="40">
        <v>50102300</v>
      </c>
      <c r="Q1010" s="41">
        <v>44547.291666666664</v>
      </c>
      <c r="R1010" s="40">
        <v>316.24619999999999</v>
      </c>
      <c r="S1010" s="40">
        <v>323.8</v>
      </c>
      <c r="T1010" s="40">
        <v>324.92</v>
      </c>
      <c r="U1010" s="40">
        <v>317.25</v>
      </c>
      <c r="V1010" s="40">
        <v>320.88</v>
      </c>
      <c r="W1010" s="40">
        <v>47750300</v>
      </c>
      <c r="X1010" s="40">
        <f>('Pivottable ẨN'!$W1010-MSFT!$O$4)/MSFT!$O$8</f>
        <v>1.5043841533358637</v>
      </c>
      <c r="Y1010" s="41">
        <v>44547.291666666664</v>
      </c>
      <c r="Z1010" s="40">
        <v>27.756799999999998</v>
      </c>
      <c r="AA1010" s="40">
        <v>27.800999999999998</v>
      </c>
      <c r="AB1010" s="40">
        <v>28.922000000000001</v>
      </c>
      <c r="AC1010" s="40">
        <v>27.76</v>
      </c>
      <c r="AD1010" s="40">
        <v>27.984999999999999</v>
      </c>
      <c r="AE1010" s="40">
        <f>('Pivottable ẨN'!$AF1010-NVDA!$O$4)/NVDA!$O$8</f>
        <v>1.4129218204364469</v>
      </c>
      <c r="AF1010" s="40">
        <v>713758000</v>
      </c>
      <c r="AG1010" s="41">
        <v>44547.291666666664</v>
      </c>
      <c r="AH1010" s="40">
        <v>23.279900000000001</v>
      </c>
      <c r="AI1010" s="40">
        <v>24.225999999999999</v>
      </c>
      <c r="AJ1010" s="40">
        <v>24.527999999999999</v>
      </c>
      <c r="AK1010" s="40">
        <v>24.181999999999999</v>
      </c>
      <c r="AL1010" s="40">
        <v>24.28</v>
      </c>
      <c r="AM1010" s="40">
        <f>('Pivottable ẨN'!$AN1010-SONY!$O$4)/SONY!$O$8</f>
        <v>-0.55208509151507223</v>
      </c>
      <c r="AN1010" s="40">
        <v>3053500</v>
      </c>
    </row>
    <row r="1011" spans="1:40">
      <c r="A1011" s="93">
        <v>44092.291666666664</v>
      </c>
      <c r="B1011" s="42">
        <v>104.2941</v>
      </c>
      <c r="C1011" s="42">
        <v>106.84</v>
      </c>
      <c r="D1011" s="42">
        <v>110.88</v>
      </c>
      <c r="E1011" s="42">
        <v>106.09</v>
      </c>
      <c r="F1011" s="42">
        <v>110.4</v>
      </c>
      <c r="G1011" s="42">
        <v>287104900</v>
      </c>
      <c r="H1011" s="42">
        <f>('Pivottable ẨN'!$G1011-AAPL!$O$4)/AAPL!$O$8</f>
        <v>3.675337224548973</v>
      </c>
      <c r="I1011" s="43">
        <v>44092.291666666664</v>
      </c>
      <c r="J1011" s="42">
        <v>44.7761</v>
      </c>
      <c r="K1011" s="42">
        <v>49.89</v>
      </c>
      <c r="L1011" s="42">
        <v>50.5</v>
      </c>
      <c r="M1011" s="42">
        <v>49.04</v>
      </c>
      <c r="N1011" s="42">
        <v>50.33</v>
      </c>
      <c r="O1011" s="42">
        <f>('Pivottable ẨN'!$P1011-INTC!$O$4)/INTC!$O$8</f>
        <v>0.46103511821539062</v>
      </c>
      <c r="P1011" s="42">
        <v>50123500</v>
      </c>
      <c r="Q1011" s="43">
        <v>44092.291666666664</v>
      </c>
      <c r="R1011" s="42">
        <v>193.58150000000001</v>
      </c>
      <c r="S1011" s="42">
        <v>200.39</v>
      </c>
      <c r="T1011" s="42">
        <v>203.65</v>
      </c>
      <c r="U1011" s="42">
        <v>196.25</v>
      </c>
      <c r="V1011" s="42">
        <v>202.8</v>
      </c>
      <c r="W1011" s="42">
        <v>55225300</v>
      </c>
      <c r="X1011" s="42">
        <f>('Pivottable ẨN'!$W1011-MSFT!$O$4)/MSFT!$O$8</f>
        <v>2.0923020515586122</v>
      </c>
      <c r="Y1011" s="43">
        <v>44092.291666666664</v>
      </c>
      <c r="Z1011" s="42">
        <v>12.1556</v>
      </c>
      <c r="AA1011" s="42">
        <v>12.1892</v>
      </c>
      <c r="AB1011" s="42">
        <v>12.6325</v>
      </c>
      <c r="AC1011" s="42">
        <v>11.988799999999999</v>
      </c>
      <c r="AD1011" s="42">
        <v>12.5938</v>
      </c>
      <c r="AE1011" s="42">
        <f>('Pivottable ẨN'!$AF1011-NVDA!$O$4)/NVDA!$O$8</f>
        <v>1.3308511776691638</v>
      </c>
      <c r="AF1011" s="42">
        <v>698460000</v>
      </c>
      <c r="AG1011" s="43">
        <v>44092.291666666664</v>
      </c>
      <c r="AH1011" s="42">
        <v>15.054600000000001</v>
      </c>
      <c r="AI1011" s="42">
        <v>15.792</v>
      </c>
      <c r="AJ1011" s="42">
        <v>16.033999999999999</v>
      </c>
      <c r="AK1011" s="42">
        <v>15.666</v>
      </c>
      <c r="AL1011" s="42">
        <v>16.015999999999998</v>
      </c>
      <c r="AM1011" s="42">
        <f>('Pivottable ẨN'!$AN1011-SONY!$O$4)/SONY!$O$8</f>
        <v>0.70629293324505671</v>
      </c>
      <c r="AN1011" s="42">
        <v>6060000</v>
      </c>
    </row>
    <row r="1012" spans="1:40">
      <c r="A1012" s="92">
        <v>44131.291666666664</v>
      </c>
      <c r="B1012" s="40">
        <v>113.8215</v>
      </c>
      <c r="C1012" s="40">
        <v>116.6</v>
      </c>
      <c r="D1012" s="40">
        <v>117.28</v>
      </c>
      <c r="E1012" s="40">
        <v>114.54</v>
      </c>
      <c r="F1012" s="40">
        <v>115.49</v>
      </c>
      <c r="G1012" s="40">
        <v>92276800</v>
      </c>
      <c r="H1012" s="40">
        <f>('Pivottable ẨN'!$G1012-AAPL!$O$4)/AAPL!$O$8</f>
        <v>4.081723869369897E-3</v>
      </c>
      <c r="I1012" s="41">
        <v>44131.291666666664</v>
      </c>
      <c r="J1012" s="40">
        <v>40.961799999999997</v>
      </c>
      <c r="K1012" s="40">
        <v>45.64</v>
      </c>
      <c r="L1012" s="40">
        <v>46.41</v>
      </c>
      <c r="M1012" s="40">
        <v>45.36</v>
      </c>
      <c r="N1012" s="40">
        <v>45.98</v>
      </c>
      <c r="O1012" s="40">
        <f>('Pivottable ẨN'!$P1012-INTC!$O$4)/INTC!$O$8</f>
        <v>0.46133068289027052</v>
      </c>
      <c r="P1012" s="40">
        <v>50130500</v>
      </c>
      <c r="Q1012" s="41">
        <v>44131.291666666664</v>
      </c>
      <c r="R1012" s="40">
        <v>206.00460000000001</v>
      </c>
      <c r="S1012" s="40">
        <v>213.25</v>
      </c>
      <c r="T1012" s="40">
        <v>214.67</v>
      </c>
      <c r="U1012" s="40">
        <v>210.33</v>
      </c>
      <c r="V1012" s="40">
        <v>211.59</v>
      </c>
      <c r="W1012" s="40">
        <v>36700300</v>
      </c>
      <c r="X1012" s="40">
        <f>('Pivottable ẨN'!$W1012-MSFT!$O$4)/MSFT!$O$8</f>
        <v>0.63528812987614847</v>
      </c>
      <c r="Y1012" s="41">
        <v>44131.291666666664</v>
      </c>
      <c r="Z1012" s="40">
        <v>13.3598</v>
      </c>
      <c r="AA1012" s="40">
        <v>13.396800000000001</v>
      </c>
      <c r="AB1012" s="40">
        <v>13.442</v>
      </c>
      <c r="AC1012" s="40">
        <v>13.1915</v>
      </c>
      <c r="AD1012" s="40">
        <v>13.305999999999999</v>
      </c>
      <c r="AE1012" s="40">
        <f>('Pivottable ẨN'!$AF1012-NVDA!$O$4)/NVDA!$O$8</f>
        <v>-1.072255353980512</v>
      </c>
      <c r="AF1012" s="40">
        <v>250520000</v>
      </c>
      <c r="AG1012" s="41">
        <v>44131.291666666664</v>
      </c>
      <c r="AH1012" s="40">
        <v>14.8164</v>
      </c>
      <c r="AI1012" s="40">
        <v>15.494</v>
      </c>
      <c r="AJ1012" s="40">
        <v>15.657999999999999</v>
      </c>
      <c r="AK1012" s="40">
        <v>15.39</v>
      </c>
      <c r="AL1012" s="40">
        <v>15.46</v>
      </c>
      <c r="AM1012" s="40">
        <f>('Pivottable ẨN'!$AN1012-SONY!$O$4)/SONY!$O$8</f>
        <v>1.2405751712647821</v>
      </c>
      <c r="AN1012" s="40">
        <v>7336500</v>
      </c>
    </row>
    <row r="1013" spans="1:40">
      <c r="A1013" s="93">
        <v>45532.291666666664</v>
      </c>
      <c r="B1013" s="42">
        <v>226.24109999999999</v>
      </c>
      <c r="C1013" s="42">
        <v>226.49</v>
      </c>
      <c r="D1013" s="42">
        <v>229.86</v>
      </c>
      <c r="E1013" s="42">
        <v>225.68</v>
      </c>
      <c r="F1013" s="42">
        <v>227.92</v>
      </c>
      <c r="G1013" s="42">
        <v>38052200</v>
      </c>
      <c r="H1013" s="42">
        <f>('Pivottable ẨN'!$G1013-AAPL!$O$4)/AAPL!$O$8</f>
        <v>-1.0177029212724307</v>
      </c>
      <c r="I1013" s="43">
        <v>45532.291666666664</v>
      </c>
      <c r="J1013" s="42">
        <v>19.61</v>
      </c>
      <c r="K1013" s="42">
        <v>19.61</v>
      </c>
      <c r="L1013" s="42">
        <v>20.11</v>
      </c>
      <c r="M1013" s="42">
        <v>19.510000000000002</v>
      </c>
      <c r="N1013" s="42">
        <v>19.98</v>
      </c>
      <c r="O1013" s="42">
        <f>('Pivottable ẨN'!$P1013-INTC!$O$4)/INTC!$O$8</f>
        <v>0.46193870165002349</v>
      </c>
      <c r="P1013" s="42">
        <v>50144900</v>
      </c>
      <c r="Q1013" s="43">
        <v>45532.291666666664</v>
      </c>
      <c r="R1013" s="42">
        <v>410.6</v>
      </c>
      <c r="S1013" s="42">
        <v>410.6</v>
      </c>
      <c r="T1013" s="42">
        <v>415</v>
      </c>
      <c r="U1013" s="42">
        <v>407.31</v>
      </c>
      <c r="V1013" s="42">
        <v>414.88</v>
      </c>
      <c r="W1013" s="42">
        <v>14882700</v>
      </c>
      <c r="X1013" s="42">
        <f>('Pivottable ẨN'!$W1013-MSFT!$O$4)/MSFT!$O$8</f>
        <v>-1.0806928114301575</v>
      </c>
      <c r="Y1013" s="43">
        <v>45532.291666666664</v>
      </c>
      <c r="Z1013" s="42">
        <v>125.5993</v>
      </c>
      <c r="AA1013" s="42">
        <v>125.61</v>
      </c>
      <c r="AB1013" s="42">
        <v>128.33000000000001</v>
      </c>
      <c r="AC1013" s="42">
        <v>122.64</v>
      </c>
      <c r="AD1013" s="42">
        <v>128.12</v>
      </c>
      <c r="AE1013" s="42">
        <f>('Pivottable ẨN'!$AF1013-NVDA!$O$4)/NVDA!$O$8</f>
        <v>-1.2273142209900343E-2</v>
      </c>
      <c r="AF1013" s="42">
        <v>448101100</v>
      </c>
      <c r="AG1013" s="43">
        <v>45532.291666666664</v>
      </c>
      <c r="AH1013" s="42">
        <v>19.350000000000001</v>
      </c>
      <c r="AI1013" s="42">
        <v>19.350000000000001</v>
      </c>
      <c r="AJ1013" s="42">
        <v>19.466000000000001</v>
      </c>
      <c r="AK1013" s="42">
        <v>19.274000000000001</v>
      </c>
      <c r="AL1013" s="42">
        <v>19.416</v>
      </c>
      <c r="AM1013" s="42">
        <f>('Pivottable ẨN'!$AN1013-SONY!$O$4)/SONY!$O$8</f>
        <v>0.38421680151283677</v>
      </c>
      <c r="AN1013" s="42">
        <v>5290500</v>
      </c>
    </row>
    <row r="1014" spans="1:40">
      <c r="A1014" s="92">
        <v>45587.291666666664</v>
      </c>
      <c r="B1014" s="40">
        <v>235.60079999999999</v>
      </c>
      <c r="C1014" s="40">
        <v>235.86</v>
      </c>
      <c r="D1014" s="40">
        <v>236.22</v>
      </c>
      <c r="E1014" s="40">
        <v>232.6</v>
      </c>
      <c r="F1014" s="40">
        <v>233.89</v>
      </c>
      <c r="G1014" s="40">
        <v>38846600</v>
      </c>
      <c r="H1014" s="40">
        <f>('Pivottable ẨN'!$G1014-AAPL!$O$4)/AAPL!$O$8</f>
        <v>-1.0027335951344665</v>
      </c>
      <c r="I1014" s="41">
        <v>45587.291666666664</v>
      </c>
      <c r="J1014" s="40">
        <v>22.4</v>
      </c>
      <c r="K1014" s="40">
        <v>22.4</v>
      </c>
      <c r="L1014" s="40">
        <v>22.82</v>
      </c>
      <c r="M1014" s="40">
        <v>22.17</v>
      </c>
      <c r="N1014" s="40">
        <v>22.73</v>
      </c>
      <c r="O1014" s="40">
        <f>('Pivottable ẨN'!$P1014-INTC!$O$4)/INTC!$O$8</f>
        <v>0.46259316628725755</v>
      </c>
      <c r="P1014" s="40">
        <v>50160400</v>
      </c>
      <c r="Q1014" s="41">
        <v>45587.291666666664</v>
      </c>
      <c r="R1014" s="40">
        <v>427.51</v>
      </c>
      <c r="S1014" s="40">
        <v>427.51</v>
      </c>
      <c r="T1014" s="40">
        <v>430.58</v>
      </c>
      <c r="U1014" s="40">
        <v>418.04</v>
      </c>
      <c r="V1014" s="40">
        <v>418.49</v>
      </c>
      <c r="W1014" s="40">
        <v>25482200</v>
      </c>
      <c r="X1014" s="40">
        <f>('Pivottable ẨN'!$W1014-MSFT!$O$4)/MSFT!$O$8</f>
        <v>-0.24702916431149233</v>
      </c>
      <c r="Y1014" s="41">
        <v>45587.291666666664</v>
      </c>
      <c r="Z1014" s="40">
        <v>143.59</v>
      </c>
      <c r="AA1014" s="40">
        <v>143.59</v>
      </c>
      <c r="AB1014" s="40">
        <v>144.41999999999999</v>
      </c>
      <c r="AC1014" s="40">
        <v>141.78</v>
      </c>
      <c r="AD1014" s="40">
        <v>142.91</v>
      </c>
      <c r="AE1014" s="40">
        <f>('Pivottable ẨN'!$AF1014-NVDA!$O$4)/NVDA!$O$8</f>
        <v>-1.2021284712747657</v>
      </c>
      <c r="AF1014" s="40">
        <v>226311600</v>
      </c>
      <c r="AG1014" s="41">
        <v>45587.291666666664</v>
      </c>
      <c r="AH1014" s="40">
        <v>17.89</v>
      </c>
      <c r="AI1014" s="40">
        <v>17.89</v>
      </c>
      <c r="AJ1014" s="40">
        <v>17.940000000000001</v>
      </c>
      <c r="AK1014" s="40">
        <v>17.82</v>
      </c>
      <c r="AL1014" s="40">
        <v>17.899999999999999</v>
      </c>
      <c r="AM1014" s="40">
        <f>('Pivottable ẨN'!$AN1014-SONY!$O$4)/SONY!$O$8</f>
        <v>-0.7290490791646923</v>
      </c>
      <c r="AN1014" s="40">
        <v>2630700</v>
      </c>
    </row>
    <row r="1015" spans="1:40">
      <c r="A1015" s="93">
        <v>43945.291666666664</v>
      </c>
      <c r="B1015" s="42">
        <v>68.746399999999994</v>
      </c>
      <c r="C1015" s="42">
        <v>70.742500000000007</v>
      </c>
      <c r="D1015" s="42">
        <v>70.752499999999998</v>
      </c>
      <c r="E1015" s="42">
        <v>69.25</v>
      </c>
      <c r="F1015" s="42">
        <v>69.3</v>
      </c>
      <c r="G1015" s="42">
        <v>126161200</v>
      </c>
      <c r="H1015" s="42">
        <f>('Pivottable ẨN'!$G1015-AAPL!$O$4)/AAPL!$O$8</f>
        <v>0.64258453679639604</v>
      </c>
      <c r="I1015" s="43">
        <v>43945.291666666664</v>
      </c>
      <c r="J1015" s="42">
        <v>52.530200000000001</v>
      </c>
      <c r="K1015" s="42">
        <v>59.26</v>
      </c>
      <c r="L1015" s="42">
        <v>59.4</v>
      </c>
      <c r="M1015" s="42">
        <v>56.1</v>
      </c>
      <c r="N1015" s="42">
        <v>56.2</v>
      </c>
      <c r="O1015" s="42">
        <f>('Pivottable ẨN'!$P1015-INTC!$O$4)/INTC!$O$8</f>
        <v>0.46371631205180125</v>
      </c>
      <c r="P1015" s="42">
        <v>50187000</v>
      </c>
      <c r="Q1015" s="43">
        <v>43945.291666666664</v>
      </c>
      <c r="R1015" s="42">
        <v>167.7457</v>
      </c>
      <c r="S1015" s="42">
        <v>174.55</v>
      </c>
      <c r="T1015" s="42">
        <v>174.56</v>
      </c>
      <c r="U1015" s="42">
        <v>170.71</v>
      </c>
      <c r="V1015" s="42">
        <v>172.06</v>
      </c>
      <c r="W1015" s="42">
        <v>34277600</v>
      </c>
      <c r="X1015" s="42">
        <f>('Pivottable ẨN'!$W1015-MSFT!$O$4)/MSFT!$O$8</f>
        <v>0.44473980987290396</v>
      </c>
      <c r="Y1015" s="43">
        <v>43945.291666666664</v>
      </c>
      <c r="Z1015" s="42">
        <v>7.2142999999999997</v>
      </c>
      <c r="AA1015" s="42">
        <v>7.2397</v>
      </c>
      <c r="AB1015" s="42">
        <v>7.2416999999999998</v>
      </c>
      <c r="AC1015" s="42">
        <v>7.0149999999999997</v>
      </c>
      <c r="AD1015" s="42">
        <v>7.09</v>
      </c>
      <c r="AE1015" s="42">
        <f>('Pivottable ẨN'!$AF1015-NVDA!$O$4)/NVDA!$O$8</f>
        <v>-0.52607624567540368</v>
      </c>
      <c r="AF1015" s="42">
        <v>352328000</v>
      </c>
      <c r="AG1015" s="43">
        <v>43945.291666666664</v>
      </c>
      <c r="AH1015" s="42">
        <v>12.004</v>
      </c>
      <c r="AI1015" s="42">
        <v>12.592000000000001</v>
      </c>
      <c r="AJ1015" s="42">
        <v>12.638</v>
      </c>
      <c r="AK1015" s="42">
        <v>12.45</v>
      </c>
      <c r="AL1015" s="42">
        <v>12.638</v>
      </c>
      <c r="AM1015" s="42">
        <f>('Pivottable ẨN'!$AN1015-SONY!$O$4)/SONY!$O$8</f>
        <v>0.59349304045514994</v>
      </c>
      <c r="AN1015" s="42">
        <v>5790500</v>
      </c>
    </row>
    <row r="1016" spans="1:40">
      <c r="A1016" s="92">
        <v>44985.291666666664</v>
      </c>
      <c r="B1016" s="40">
        <v>146.09870000000001</v>
      </c>
      <c r="C1016" s="40">
        <v>147.41</v>
      </c>
      <c r="D1016" s="40">
        <v>149.08000000000001</v>
      </c>
      <c r="E1016" s="40">
        <v>146.83000000000001</v>
      </c>
      <c r="F1016" s="40">
        <v>147.05000000000001</v>
      </c>
      <c r="G1016" s="40">
        <v>50547000</v>
      </c>
      <c r="H1016" s="40">
        <f>('Pivottable ẨN'!$G1016-AAPL!$O$4)/AAPL!$O$8</f>
        <v>-0.78225637516387891</v>
      </c>
      <c r="I1016" s="41">
        <v>44985.291666666664</v>
      </c>
      <c r="J1016" s="40">
        <v>24.3324</v>
      </c>
      <c r="K1016" s="40">
        <v>24.93</v>
      </c>
      <c r="L1016" s="40">
        <v>25.12</v>
      </c>
      <c r="M1016" s="40">
        <v>24.73</v>
      </c>
      <c r="N1016" s="40">
        <v>24.94</v>
      </c>
      <c r="O1016" s="40">
        <f>('Pivottable ẨN'!$P1016-INTC!$O$4)/INTC!$O$8</f>
        <v>0.46660017880812954</v>
      </c>
      <c r="P1016" s="40">
        <v>50255300</v>
      </c>
      <c r="Q1016" s="41">
        <v>44985.291666666664</v>
      </c>
      <c r="R1016" s="40">
        <v>246.4999</v>
      </c>
      <c r="S1016" s="40">
        <v>249.42</v>
      </c>
      <c r="T1016" s="40">
        <v>251.49</v>
      </c>
      <c r="U1016" s="40">
        <v>248.73</v>
      </c>
      <c r="V1016" s="40">
        <v>249.07</v>
      </c>
      <c r="W1016" s="40">
        <v>22491000</v>
      </c>
      <c r="X1016" s="40">
        <f>('Pivottable ẨN'!$W1016-MSFT!$O$4)/MSFT!$O$8</f>
        <v>-0.48229070506920274</v>
      </c>
      <c r="Y1016" s="41">
        <v>44985.291666666664</v>
      </c>
      <c r="Z1016" s="40">
        <v>23.200700000000001</v>
      </c>
      <c r="AA1016" s="40">
        <v>23.216000000000001</v>
      </c>
      <c r="AB1016" s="40">
        <v>23.824999999999999</v>
      </c>
      <c r="AC1016" s="40">
        <v>23.206</v>
      </c>
      <c r="AD1016" s="40">
        <v>23.372</v>
      </c>
      <c r="AE1016" s="40">
        <f>('Pivottable ẨN'!$AF1016-NVDA!$O$4)/NVDA!$O$8</f>
        <v>2.9904344152506646E-2</v>
      </c>
      <c r="AF1016" s="40">
        <v>455963000</v>
      </c>
      <c r="AG1016" s="41">
        <v>44985.291666666664</v>
      </c>
      <c r="AH1016" s="40">
        <v>16.332899999999999</v>
      </c>
      <c r="AI1016" s="40">
        <v>16.716000000000001</v>
      </c>
      <c r="AJ1016" s="40">
        <v>16.867999999999999</v>
      </c>
      <c r="AK1016" s="40">
        <v>16.690000000000001</v>
      </c>
      <c r="AL1016" s="40">
        <v>16.736000000000001</v>
      </c>
      <c r="AM1016" s="40">
        <f>('Pivottable ẨN'!$AN1016-SONY!$O$4)/SONY!$O$8</f>
        <v>-0.75592014824488529</v>
      </c>
      <c r="AN1016" s="40">
        <v>2566500</v>
      </c>
    </row>
    <row r="1017" spans="1:40">
      <c r="A1017" s="93">
        <v>44168.291666666664</v>
      </c>
      <c r="B1017" s="42">
        <v>120.2175</v>
      </c>
      <c r="C1017" s="42">
        <v>122.94</v>
      </c>
      <c r="D1017" s="42">
        <v>123.78</v>
      </c>
      <c r="E1017" s="42">
        <v>122.21</v>
      </c>
      <c r="F1017" s="42">
        <v>123.52</v>
      </c>
      <c r="G1017" s="42">
        <v>78967600</v>
      </c>
      <c r="H1017" s="42">
        <f>('Pivottable ẨN'!$G1017-AAPL!$O$4)/AAPL!$O$8</f>
        <v>-0.2467110196293604</v>
      </c>
      <c r="I1017" s="43">
        <v>44168.291666666664</v>
      </c>
      <c r="J1017" s="42">
        <v>46.096200000000003</v>
      </c>
      <c r="K1017" s="42">
        <v>50.99</v>
      </c>
      <c r="L1017" s="42">
        <v>51.11</v>
      </c>
      <c r="M1017" s="42">
        <v>49.78</v>
      </c>
      <c r="N1017" s="42">
        <v>49.92</v>
      </c>
      <c r="O1017" s="42">
        <f>('Pivottable ẨN'!$P1017-INTC!$O$4)/INTC!$O$8</f>
        <v>0.46684929760552835</v>
      </c>
      <c r="P1017" s="42">
        <v>50261200</v>
      </c>
      <c r="Q1017" s="43">
        <v>44168.291666666664</v>
      </c>
      <c r="R1017" s="42">
        <v>207.50280000000001</v>
      </c>
      <c r="S1017" s="42">
        <v>214.24</v>
      </c>
      <c r="T1017" s="42">
        <v>216.38</v>
      </c>
      <c r="U1017" s="42">
        <v>213.65</v>
      </c>
      <c r="V1017" s="42">
        <v>214.61</v>
      </c>
      <c r="W1017" s="42">
        <v>25120900</v>
      </c>
      <c r="X1017" s="42">
        <f>('Pivottable ẨN'!$W1017-MSFT!$O$4)/MSFT!$O$8</f>
        <v>-0.27544585148579054</v>
      </c>
      <c r="Y1017" s="43">
        <v>44168.291666666664</v>
      </c>
      <c r="Z1017" s="42">
        <v>13.363</v>
      </c>
      <c r="AA1017" s="42">
        <v>13.396000000000001</v>
      </c>
      <c r="AB1017" s="42">
        <v>13.66</v>
      </c>
      <c r="AC1017" s="42">
        <v>13.329000000000001</v>
      </c>
      <c r="AD1017" s="42">
        <v>13.5875</v>
      </c>
      <c r="AE1017" s="42">
        <f>('Pivottable ẨN'!$AF1017-NVDA!$O$4)/NVDA!$O$8</f>
        <v>-1.3458599285086483</v>
      </c>
      <c r="AF1017" s="42">
        <v>199520000</v>
      </c>
      <c r="AG1017" s="43">
        <v>44168.291666666664</v>
      </c>
      <c r="AH1017" s="42">
        <v>17.9452</v>
      </c>
      <c r="AI1017" s="42">
        <v>18.765999999999998</v>
      </c>
      <c r="AJ1017" s="42">
        <v>18.86</v>
      </c>
      <c r="AK1017" s="42">
        <v>18.716000000000001</v>
      </c>
      <c r="AL1017" s="42">
        <v>18.760000000000002</v>
      </c>
      <c r="AM1017" s="42">
        <f>('Pivottable ẨN'!$AN1017-SONY!$O$4)/SONY!$O$8</f>
        <v>-0.25093658367708366</v>
      </c>
      <c r="AN1017" s="42">
        <v>3773000</v>
      </c>
    </row>
    <row r="1018" spans="1:40">
      <c r="A1018" s="92">
        <v>44211.291666666664</v>
      </c>
      <c r="B1018" s="40">
        <v>124.3245</v>
      </c>
      <c r="C1018" s="40">
        <v>127.14</v>
      </c>
      <c r="D1018" s="40">
        <v>130.22</v>
      </c>
      <c r="E1018" s="40">
        <v>127</v>
      </c>
      <c r="F1018" s="40">
        <v>128.78</v>
      </c>
      <c r="G1018" s="40">
        <v>111598500</v>
      </c>
      <c r="H1018" s="40">
        <f>('Pivottable ẨN'!$G1018-AAPL!$O$4)/AAPL!$O$8</f>
        <v>0.36817138756511547</v>
      </c>
      <c r="I1018" s="41">
        <v>44211.291666666664</v>
      </c>
      <c r="J1018" s="40">
        <v>52.053800000000003</v>
      </c>
      <c r="K1018" s="40">
        <v>57.58</v>
      </c>
      <c r="L1018" s="40">
        <v>59.65</v>
      </c>
      <c r="M1018" s="40">
        <v>57.5</v>
      </c>
      <c r="N1018" s="40">
        <v>58.85</v>
      </c>
      <c r="O1018" s="40">
        <f>('Pivottable ẨN'!$P1018-INTC!$O$4)/INTC!$O$8</f>
        <v>0.46702663641045628</v>
      </c>
      <c r="P1018" s="40">
        <v>50265400</v>
      </c>
      <c r="Q1018" s="41">
        <v>44211.291666666664</v>
      </c>
      <c r="R1018" s="40">
        <v>205.96279999999999</v>
      </c>
      <c r="S1018" s="40">
        <v>212.65</v>
      </c>
      <c r="T1018" s="40">
        <v>214.51</v>
      </c>
      <c r="U1018" s="40">
        <v>212.03</v>
      </c>
      <c r="V1018" s="40">
        <v>213.52</v>
      </c>
      <c r="W1018" s="40">
        <v>31746500</v>
      </c>
      <c r="X1018" s="40">
        <f>('Pivottable ẨN'!$W1018-MSFT!$O$4)/MSFT!$O$8</f>
        <v>0.24566569720513154</v>
      </c>
      <c r="Y1018" s="41">
        <v>44211.291666666664</v>
      </c>
      <c r="Z1018" s="40">
        <v>12.8278</v>
      </c>
      <c r="AA1018" s="40">
        <v>12.859500000000001</v>
      </c>
      <c r="AB1018" s="40">
        <v>13.325200000000001</v>
      </c>
      <c r="AC1018" s="40">
        <v>12.8485</v>
      </c>
      <c r="AD1018" s="40">
        <v>13.228</v>
      </c>
      <c r="AE1018" s="40">
        <f>('Pivottable ẨN'!$AF1018-NVDA!$O$4)/NVDA!$O$8</f>
        <v>-0.9260110264974335</v>
      </c>
      <c r="AF1018" s="40">
        <v>277780000</v>
      </c>
      <c r="AG1018" s="41">
        <v>44211.291666666664</v>
      </c>
      <c r="AH1018" s="40">
        <v>19.517299999999999</v>
      </c>
      <c r="AI1018" s="40">
        <v>20.41</v>
      </c>
      <c r="AJ1018" s="40">
        <v>20.54</v>
      </c>
      <c r="AK1018" s="40">
        <v>20.306000000000001</v>
      </c>
      <c r="AL1018" s="40">
        <v>20.358000000000001</v>
      </c>
      <c r="AM1018" s="40">
        <f>('Pivottable ẨN'!$AN1018-SONY!$O$4)/SONY!$O$8</f>
        <v>0.32038754863543129</v>
      </c>
      <c r="AN1018" s="40">
        <v>5138000</v>
      </c>
    </row>
    <row r="1019" spans="1:40">
      <c r="A1019" s="93">
        <v>44725.291666666664</v>
      </c>
      <c r="B1019" s="42">
        <v>130.11070000000001</v>
      </c>
      <c r="C1019" s="42">
        <v>131.88</v>
      </c>
      <c r="D1019" s="42">
        <v>135.19999999999999</v>
      </c>
      <c r="E1019" s="42">
        <v>131.44</v>
      </c>
      <c r="F1019" s="42">
        <v>132.87</v>
      </c>
      <c r="G1019" s="42">
        <v>122207100</v>
      </c>
      <c r="H1019" s="42">
        <f>('Pivottable ẨN'!$G1019-AAPL!$O$4)/AAPL!$O$8</f>
        <v>0.56807520587730786</v>
      </c>
      <c r="I1019" s="43">
        <v>44725.291666666664</v>
      </c>
      <c r="J1019" s="42">
        <v>35.576300000000003</v>
      </c>
      <c r="K1019" s="42">
        <v>37.770000000000003</v>
      </c>
      <c r="L1019" s="42">
        <v>38.81</v>
      </c>
      <c r="M1019" s="42">
        <v>37.67</v>
      </c>
      <c r="N1019" s="42">
        <v>38.549999999999997</v>
      </c>
      <c r="O1019" s="42">
        <f>('Pivottable ẨN'!$P1019-INTC!$O$4)/INTC!$O$8</f>
        <v>0.47000339492174681</v>
      </c>
      <c r="P1019" s="42">
        <v>50335900</v>
      </c>
      <c r="Q1019" s="43">
        <v>44725.291666666664</v>
      </c>
      <c r="R1019" s="42">
        <v>237.6499</v>
      </c>
      <c r="S1019" s="42">
        <v>242.26</v>
      </c>
      <c r="T1019" s="42">
        <v>249.02</v>
      </c>
      <c r="U1019" s="42">
        <v>241.53</v>
      </c>
      <c r="V1019" s="42">
        <v>245.11</v>
      </c>
      <c r="W1019" s="42">
        <v>46135800</v>
      </c>
      <c r="X1019" s="42">
        <f>('Pivottable ẨN'!$W1019-MSFT!$O$4)/MSFT!$O$8</f>
        <v>1.3774017524421343</v>
      </c>
      <c r="Y1019" s="43">
        <v>44725.291666666664</v>
      </c>
      <c r="Z1019" s="42">
        <v>15.6281</v>
      </c>
      <c r="AA1019" s="42">
        <v>15.647</v>
      </c>
      <c r="AB1019" s="42">
        <v>16.312000000000001</v>
      </c>
      <c r="AC1019" s="42">
        <v>15.606</v>
      </c>
      <c r="AD1019" s="42">
        <v>16</v>
      </c>
      <c r="AE1019" s="42">
        <f>('Pivottable ẨN'!$AF1019-NVDA!$O$4)/NVDA!$O$8</f>
        <v>0.82491340100200761</v>
      </c>
      <c r="AF1019" s="42">
        <v>604153000</v>
      </c>
      <c r="AG1019" s="43">
        <v>44725.291666666664</v>
      </c>
      <c r="AH1019" s="42">
        <v>16.338100000000001</v>
      </c>
      <c r="AI1019" s="42">
        <v>16.786000000000001</v>
      </c>
      <c r="AJ1019" s="42">
        <v>17.085999999999999</v>
      </c>
      <c r="AK1019" s="42">
        <v>16.71</v>
      </c>
      <c r="AL1019" s="42">
        <v>17</v>
      </c>
      <c r="AM1019" s="42">
        <f>('Pivottable ẨN'!$AN1019-SONY!$O$4)/SONY!$O$8</f>
        <v>-0.21326686066746728</v>
      </c>
      <c r="AN1019" s="42">
        <v>3863000</v>
      </c>
    </row>
    <row r="1020" spans="1:40">
      <c r="A1020" s="92">
        <v>45358.291666666664</v>
      </c>
      <c r="B1020" s="40">
        <v>168.39070000000001</v>
      </c>
      <c r="C1020" s="40">
        <v>169</v>
      </c>
      <c r="D1020" s="40">
        <v>170.73</v>
      </c>
      <c r="E1020" s="40">
        <v>168.49</v>
      </c>
      <c r="F1020" s="40">
        <v>169.15</v>
      </c>
      <c r="G1020" s="40">
        <v>71765100</v>
      </c>
      <c r="H1020" s="40">
        <f>('Pivottable ẨN'!$G1020-AAPL!$O$4)/AAPL!$O$8</f>
        <v>-0.38243177933314459</v>
      </c>
      <c r="I1020" s="41">
        <v>45358.291666666664</v>
      </c>
      <c r="J1020" s="40">
        <v>45.6736</v>
      </c>
      <c r="K1020" s="40">
        <v>46.15</v>
      </c>
      <c r="L1020" s="40">
        <v>46.42</v>
      </c>
      <c r="M1020" s="40">
        <v>45.18</v>
      </c>
      <c r="N1020" s="40">
        <v>45.55</v>
      </c>
      <c r="O1020" s="40">
        <f>('Pivottable ẨN'!$P1020-INTC!$O$4)/INTC!$O$8</f>
        <v>0.47178945002852118</v>
      </c>
      <c r="P1020" s="40">
        <v>50378200</v>
      </c>
      <c r="Q1020" s="41">
        <v>45358.291666666664</v>
      </c>
      <c r="R1020" s="40">
        <v>407.66860000000003</v>
      </c>
      <c r="S1020" s="40">
        <v>409.14</v>
      </c>
      <c r="T1020" s="40">
        <v>409.78</v>
      </c>
      <c r="U1020" s="40">
        <v>402.24</v>
      </c>
      <c r="V1020" s="40">
        <v>406.12</v>
      </c>
      <c r="W1020" s="40">
        <v>18718500</v>
      </c>
      <c r="X1020" s="40">
        <f>('Pivottable ẨN'!$W1020-MSFT!$O$4)/MSFT!$O$8</f>
        <v>-0.77900244701506471</v>
      </c>
      <c r="Y1020" s="41">
        <v>45358.291666666664</v>
      </c>
      <c r="Z1020" s="40">
        <v>92.653499999999994</v>
      </c>
      <c r="AA1020" s="40">
        <v>92.668999999999997</v>
      </c>
      <c r="AB1020" s="40">
        <v>92.766999999999996</v>
      </c>
      <c r="AC1020" s="40">
        <v>89.602000000000004</v>
      </c>
      <c r="AD1020" s="40">
        <v>90.158000000000001</v>
      </c>
      <c r="AE1020" s="40">
        <f>('Pivottable ẨN'!$AF1020-NVDA!$O$4)/NVDA!$O$8</f>
        <v>0.84619018026825443</v>
      </c>
      <c r="AF1020" s="40">
        <v>608119000</v>
      </c>
      <c r="AG1020" s="41">
        <v>45358.291666666664</v>
      </c>
      <c r="AH1020" s="40">
        <v>17.322500000000002</v>
      </c>
      <c r="AI1020" s="40">
        <v>17.38</v>
      </c>
      <c r="AJ1020" s="40">
        <v>17.466000000000001</v>
      </c>
      <c r="AK1020" s="40">
        <v>17.358000000000001</v>
      </c>
      <c r="AL1020" s="40">
        <v>17.442</v>
      </c>
      <c r="AM1020" s="40">
        <f>('Pivottable ẨN'!$AN1020-SONY!$O$4)/SONY!$O$8</f>
        <v>0.44783677815129996</v>
      </c>
      <c r="AN1020" s="40">
        <v>5442500</v>
      </c>
    </row>
    <row r="1021" spans="1:40">
      <c r="A1021" s="93">
        <v>45264.291666666664</v>
      </c>
      <c r="B1021" s="42">
        <v>188.50649999999999</v>
      </c>
      <c r="C1021" s="42">
        <v>189.43</v>
      </c>
      <c r="D1021" s="42">
        <v>190.05</v>
      </c>
      <c r="E1021" s="42">
        <v>187.45</v>
      </c>
      <c r="F1021" s="42">
        <v>189.98</v>
      </c>
      <c r="G1021" s="42">
        <v>43389500</v>
      </c>
      <c r="H1021" s="42">
        <f>('Pivottable ẨN'!$G1021-AAPL!$O$4)/AAPL!$O$8</f>
        <v>-0.91712917455018028</v>
      </c>
      <c r="I1021" s="43">
        <v>45264.291666666664</v>
      </c>
      <c r="J1021" s="42">
        <v>41.790300000000002</v>
      </c>
      <c r="K1021" s="42">
        <v>42.35</v>
      </c>
      <c r="L1021" s="42">
        <v>43.31</v>
      </c>
      <c r="M1021" s="42">
        <v>41.69</v>
      </c>
      <c r="N1021" s="42">
        <v>43.3</v>
      </c>
      <c r="O1021" s="42">
        <f>('Pivottable ẨN'!$P1021-INTC!$O$4)/INTC!$O$8</f>
        <v>0.47345305691284523</v>
      </c>
      <c r="P1021" s="42">
        <v>50417600</v>
      </c>
      <c r="Q1021" s="43">
        <v>45264.291666666664</v>
      </c>
      <c r="R1021" s="42">
        <v>367.13350000000003</v>
      </c>
      <c r="S1021" s="42">
        <v>369.14</v>
      </c>
      <c r="T1021" s="42">
        <v>369.52</v>
      </c>
      <c r="U1021" s="42">
        <v>362.9</v>
      </c>
      <c r="V1021" s="42">
        <v>369.1</v>
      </c>
      <c r="W1021" s="42">
        <v>32063300</v>
      </c>
      <c r="X1021" s="42">
        <f>('Pivottable ẨN'!$W1021-MSFT!$O$4)/MSFT!$O$8</f>
        <v>0.2705824049184381</v>
      </c>
      <c r="Y1021" s="43">
        <v>45264.291666666664</v>
      </c>
      <c r="Z1021" s="42">
        <v>45.496200000000002</v>
      </c>
      <c r="AA1021" s="42">
        <v>45.51</v>
      </c>
      <c r="AB1021" s="42">
        <v>46.076999999999998</v>
      </c>
      <c r="AC1021" s="42">
        <v>45.01</v>
      </c>
      <c r="AD1021" s="42">
        <v>46.076999999999998</v>
      </c>
      <c r="AE1021" s="42">
        <f>('Pivottable ẨN'!$AF1021-NVDA!$O$4)/NVDA!$O$8</f>
        <v>-6.8915190412361479E-2</v>
      </c>
      <c r="AF1021" s="42">
        <v>437543000</v>
      </c>
      <c r="AG1021" s="43">
        <v>45264.291666666664</v>
      </c>
      <c r="AH1021" s="42">
        <v>17.0075</v>
      </c>
      <c r="AI1021" s="42">
        <v>17.064</v>
      </c>
      <c r="AJ1021" s="42">
        <v>17.106000000000002</v>
      </c>
      <c r="AK1021" s="42">
        <v>16.923999999999999</v>
      </c>
      <c r="AL1021" s="42">
        <v>17.053999999999998</v>
      </c>
      <c r="AM1021" s="42">
        <f>('Pivottable ẨN'!$AN1021-SONY!$O$4)/SONY!$O$8</f>
        <v>0.32080610111331587</v>
      </c>
      <c r="AN1021" s="42">
        <v>5139000</v>
      </c>
    </row>
    <row r="1022" spans="1:40">
      <c r="A1022" s="92">
        <v>43902.291666666664</v>
      </c>
      <c r="B1022" s="40">
        <v>60.306399999999996</v>
      </c>
      <c r="C1022" s="40">
        <v>62.057499999999997</v>
      </c>
      <c r="D1022" s="40">
        <v>67.5</v>
      </c>
      <c r="E1022" s="40">
        <v>62</v>
      </c>
      <c r="F1022" s="40">
        <v>63.984999999999999</v>
      </c>
      <c r="G1022" s="40">
        <v>418474000</v>
      </c>
      <c r="H1022" s="40">
        <f>('Pivottable ẨN'!$G1022-AAPL!$O$4)/AAPL!$O$8</f>
        <v>6.1507990855142491</v>
      </c>
      <c r="I1022" s="41">
        <v>43902.291666666664</v>
      </c>
      <c r="J1022" s="40">
        <v>40.368299999999998</v>
      </c>
      <c r="K1022" s="40">
        <v>45.54</v>
      </c>
      <c r="L1022" s="40">
        <v>50.09</v>
      </c>
      <c r="M1022" s="40">
        <v>45.37</v>
      </c>
      <c r="N1022" s="40">
        <v>47.99</v>
      </c>
      <c r="O1022" s="40">
        <f>('Pivottable ẨN'!$P1022-INTC!$O$4)/INTC!$O$8</f>
        <v>0.48375981936115769</v>
      </c>
      <c r="P1022" s="40">
        <v>50661700</v>
      </c>
      <c r="Q1022" s="41">
        <v>43902.291666666664</v>
      </c>
      <c r="R1022" s="40">
        <v>133.63910000000001</v>
      </c>
      <c r="S1022" s="40">
        <v>139.06</v>
      </c>
      <c r="T1022" s="40">
        <v>153.47</v>
      </c>
      <c r="U1022" s="40">
        <v>138.58000000000001</v>
      </c>
      <c r="V1022" s="40">
        <v>145.30000000000001</v>
      </c>
      <c r="W1022" s="40">
        <v>93226400</v>
      </c>
      <c r="X1022" s="40">
        <f>('Pivottable ẨN'!$W1022-MSFT!$O$4)/MSFT!$O$8</f>
        <v>5.0811350739201488</v>
      </c>
      <c r="Y1022" s="41">
        <v>43902.291666666664</v>
      </c>
      <c r="Z1022" s="40">
        <v>5.3887999999999998</v>
      </c>
      <c r="AA1022" s="40">
        <v>5.4077999999999999</v>
      </c>
      <c r="AB1022" s="40">
        <v>5.9029999999999996</v>
      </c>
      <c r="AC1022" s="40">
        <v>5.3949999999999996</v>
      </c>
      <c r="AD1022" s="40">
        <v>5.6364999999999998</v>
      </c>
      <c r="AE1022" s="40">
        <f>('Pivottable ẨN'!$AF1022-NVDA!$O$4)/NVDA!$O$8</f>
        <v>1.9643262396354846</v>
      </c>
      <c r="AF1022" s="40">
        <v>816540000</v>
      </c>
      <c r="AG1022" s="41">
        <v>43902.291666666664</v>
      </c>
      <c r="AH1022" s="40">
        <v>9.9853000000000005</v>
      </c>
      <c r="AI1022" s="40">
        <v>10.513999999999999</v>
      </c>
      <c r="AJ1022" s="40">
        <v>11.093999999999999</v>
      </c>
      <c r="AK1022" s="40">
        <v>10.3</v>
      </c>
      <c r="AL1022" s="40">
        <v>10.906000000000001</v>
      </c>
      <c r="AM1022" s="40">
        <f>('Pivottable ẨN'!$AN1022-SONY!$O$4)/SONY!$O$8</f>
        <v>2.5062778643878922</v>
      </c>
      <c r="AN1022" s="40">
        <v>10360500</v>
      </c>
    </row>
    <row r="1023" spans="1:40">
      <c r="A1023" s="93">
        <v>45397.291666666664</v>
      </c>
      <c r="B1023" s="42">
        <v>172.06739999999999</v>
      </c>
      <c r="C1023" s="42">
        <v>172.69</v>
      </c>
      <c r="D1023" s="42">
        <v>176.63</v>
      </c>
      <c r="E1023" s="42">
        <v>172.5</v>
      </c>
      <c r="F1023" s="42">
        <v>175.36</v>
      </c>
      <c r="G1023" s="42">
        <v>73531800</v>
      </c>
      <c r="H1023" s="42">
        <f>('Pivottable ẨN'!$G1023-AAPL!$O$4)/AAPL!$O$8</f>
        <v>-0.34914085726876759</v>
      </c>
      <c r="I1023" s="43">
        <v>45397.291666666664</v>
      </c>
      <c r="J1023" s="42">
        <v>35.935200000000002</v>
      </c>
      <c r="K1023" s="42">
        <v>36.31</v>
      </c>
      <c r="L1023" s="42">
        <v>36.700000000000003</v>
      </c>
      <c r="M1023" s="42">
        <v>35.89</v>
      </c>
      <c r="N1023" s="42">
        <v>36.04</v>
      </c>
      <c r="O1023" s="42">
        <f>('Pivottable ẨN'!$P1023-INTC!$O$4)/INTC!$O$8</f>
        <v>0.48755571425711541</v>
      </c>
      <c r="P1023" s="42">
        <v>50751600</v>
      </c>
      <c r="Q1023" s="43">
        <v>45397.291666666664</v>
      </c>
      <c r="R1023" s="42">
        <v>412.1524</v>
      </c>
      <c r="S1023" s="42">
        <v>413.64</v>
      </c>
      <c r="T1023" s="42">
        <v>426.82</v>
      </c>
      <c r="U1023" s="42">
        <v>413.43</v>
      </c>
      <c r="V1023" s="42">
        <v>426.6</v>
      </c>
      <c r="W1023" s="42">
        <v>20273500</v>
      </c>
      <c r="X1023" s="42">
        <f>('Pivottable ẨN'!$W1023-MSFT!$O$4)/MSFT!$O$8</f>
        <v>-0.65669979393996458</v>
      </c>
      <c r="Y1023" s="43">
        <v>45397.291666666664</v>
      </c>
      <c r="Z1023" s="42">
        <v>85.986599999999996</v>
      </c>
      <c r="AA1023" s="42">
        <v>86.001000000000005</v>
      </c>
      <c r="AB1023" s="42">
        <v>90.613</v>
      </c>
      <c r="AC1023" s="42">
        <v>85.929000000000002</v>
      </c>
      <c r="AD1023" s="42">
        <v>89.097999999999999</v>
      </c>
      <c r="AE1023" s="42">
        <f>('Pivottable ẨN'!$AF1023-NVDA!$O$4)/NVDA!$O$8</f>
        <v>-3.922641167826918E-2</v>
      </c>
      <c r="AF1023" s="42">
        <v>443077000</v>
      </c>
      <c r="AG1023" s="43">
        <v>45397.291666666664</v>
      </c>
      <c r="AH1023" s="42">
        <v>16.46</v>
      </c>
      <c r="AI1023" s="42">
        <v>16.46</v>
      </c>
      <c r="AJ1023" s="42">
        <v>16.734000000000002</v>
      </c>
      <c r="AK1023" s="42">
        <v>16.423999999999999</v>
      </c>
      <c r="AL1023" s="42">
        <v>16.71</v>
      </c>
      <c r="AM1023" s="42">
        <f>('Pivottable ẨN'!$AN1023-SONY!$O$4)/SONY!$O$8</f>
        <v>-0.17392292774631241</v>
      </c>
      <c r="AN1023" s="42">
        <v>3957000</v>
      </c>
    </row>
    <row r="1024" spans="1:40">
      <c r="A1024" s="92">
        <v>44964.291666666664</v>
      </c>
      <c r="B1024" s="40">
        <v>153.04060000000001</v>
      </c>
      <c r="C1024" s="40">
        <v>154.65</v>
      </c>
      <c r="D1024" s="40">
        <v>155.22999999999999</v>
      </c>
      <c r="E1024" s="40">
        <v>150.63999999999999</v>
      </c>
      <c r="F1024" s="40">
        <v>150.63999999999999</v>
      </c>
      <c r="G1024" s="40">
        <v>83322600</v>
      </c>
      <c r="H1024" s="40">
        <f>('Pivottable ẨN'!$G1024-AAPL!$O$4)/AAPL!$O$8</f>
        <v>-0.16464730445963041</v>
      </c>
      <c r="I1024" s="41">
        <v>44964.291666666664</v>
      </c>
      <c r="J1024" s="40">
        <v>28.3536</v>
      </c>
      <c r="K1024" s="40">
        <v>29.05</v>
      </c>
      <c r="L1024" s="40">
        <v>29.27</v>
      </c>
      <c r="M1024" s="40">
        <v>28.43</v>
      </c>
      <c r="N1024" s="40">
        <v>28.65</v>
      </c>
      <c r="O1024" s="40">
        <f>('Pivottable ẨN'!$P1024-INTC!$O$4)/INTC!$O$8</f>
        <v>0.48878864118661447</v>
      </c>
      <c r="P1024" s="40">
        <v>50780800</v>
      </c>
      <c r="Q1024" s="41">
        <v>44964.291666666664</v>
      </c>
      <c r="R1024" s="40">
        <v>263.76679999999999</v>
      </c>
      <c r="S1024" s="40">
        <v>267.56</v>
      </c>
      <c r="T1024" s="40">
        <v>268.77</v>
      </c>
      <c r="U1024" s="40">
        <v>260.08</v>
      </c>
      <c r="V1024" s="40">
        <v>260.52999999999997</v>
      </c>
      <c r="W1024" s="40">
        <v>50841400</v>
      </c>
      <c r="X1024" s="40">
        <f>('Pivottable ẨN'!$W1024-MSFT!$O$4)/MSFT!$O$8</f>
        <v>1.7475029513554405</v>
      </c>
      <c r="Y1024" s="41">
        <v>44964.291666666664</v>
      </c>
      <c r="Z1024" s="40">
        <v>22.1584</v>
      </c>
      <c r="AA1024" s="40">
        <v>22.172999999999998</v>
      </c>
      <c r="AB1024" s="40">
        <v>22.259</v>
      </c>
      <c r="AC1024" s="40">
        <v>21.15</v>
      </c>
      <c r="AD1024" s="40">
        <v>21.382000000000001</v>
      </c>
      <c r="AE1024" s="40">
        <f>('Pivottable ẨN'!$AF1024-NVDA!$O$4)/NVDA!$O$8</f>
        <v>1.1467850413542549</v>
      </c>
      <c r="AF1024" s="40">
        <v>664150000</v>
      </c>
      <c r="AG1024" s="41">
        <v>44964.291666666664</v>
      </c>
      <c r="AH1024" s="40">
        <v>17.8552</v>
      </c>
      <c r="AI1024" s="40">
        <v>18.274000000000001</v>
      </c>
      <c r="AJ1024" s="40">
        <v>18.352</v>
      </c>
      <c r="AK1024" s="40">
        <v>18.026</v>
      </c>
      <c r="AL1024" s="40">
        <v>18.097999999999999</v>
      </c>
      <c r="AM1024" s="40">
        <f>('Pivottable ẨN'!$AN1024-SONY!$O$4)/SONY!$O$8</f>
        <v>0.10399591756907947</v>
      </c>
      <c r="AN1024" s="40">
        <v>4621000</v>
      </c>
    </row>
    <row r="1025" spans="1:40">
      <c r="A1025" s="93">
        <v>45372.291666666664</v>
      </c>
      <c r="B1025" s="42">
        <v>170.75210000000001</v>
      </c>
      <c r="C1025" s="42">
        <v>171.37</v>
      </c>
      <c r="D1025" s="42">
        <v>177.49</v>
      </c>
      <c r="E1025" s="42">
        <v>170.84</v>
      </c>
      <c r="F1025" s="42">
        <v>177.05</v>
      </c>
      <c r="G1025" s="42">
        <v>106181300</v>
      </c>
      <c r="H1025" s="42">
        <f>('Pivottable ẨN'!$G1025-AAPL!$O$4)/AAPL!$O$8</f>
        <v>0.26609204019026789</v>
      </c>
      <c r="I1025" s="43">
        <v>45372.291666666664</v>
      </c>
      <c r="J1025" s="42">
        <v>41.982100000000003</v>
      </c>
      <c r="K1025" s="42">
        <v>42.42</v>
      </c>
      <c r="L1025" s="42">
        <v>43.6</v>
      </c>
      <c r="M1025" s="42">
        <v>42.32</v>
      </c>
      <c r="N1025" s="42">
        <v>42.99</v>
      </c>
      <c r="O1025" s="42">
        <f>('Pivottable ẨN'!$P1025-INTC!$O$4)/INTC!$O$8</f>
        <v>0.48992023165615473</v>
      </c>
      <c r="P1025" s="42">
        <v>50807600</v>
      </c>
      <c r="Q1025" s="43">
        <v>45372.291666666664</v>
      </c>
      <c r="R1025" s="42">
        <v>427.82580000000002</v>
      </c>
      <c r="S1025" s="42">
        <v>429.37</v>
      </c>
      <c r="T1025" s="42">
        <v>430.82</v>
      </c>
      <c r="U1025" s="42">
        <v>427.16</v>
      </c>
      <c r="V1025" s="42">
        <v>429.83</v>
      </c>
      <c r="W1025" s="42">
        <v>21296200</v>
      </c>
      <c r="X1025" s="42">
        <f>('Pivottable ẨN'!$W1025-MSFT!$O$4)/MSFT!$O$8</f>
        <v>-0.5762631873162315</v>
      </c>
      <c r="Y1025" s="43">
        <v>45372.291666666664</v>
      </c>
      <c r="Z1025" s="42">
        <v>91.419700000000006</v>
      </c>
      <c r="AA1025" s="42">
        <v>91.435000000000002</v>
      </c>
      <c r="AB1025" s="42">
        <v>92.647999999999996</v>
      </c>
      <c r="AC1025" s="42">
        <v>90.405000000000001</v>
      </c>
      <c r="AD1025" s="42">
        <v>92.3</v>
      </c>
      <c r="AE1025" s="42">
        <f>('Pivottable ẨN'!$AF1025-NVDA!$O$4)/NVDA!$O$8</f>
        <v>0.16085363943990436</v>
      </c>
      <c r="AF1025" s="42">
        <v>480372000</v>
      </c>
      <c r="AG1025" s="43">
        <v>45372.291666666664</v>
      </c>
      <c r="AH1025" s="42">
        <v>17.685300000000002</v>
      </c>
      <c r="AI1025" s="42">
        <v>17.744</v>
      </c>
      <c r="AJ1025" s="42">
        <v>17.916</v>
      </c>
      <c r="AK1025" s="42">
        <v>17.728000000000002</v>
      </c>
      <c r="AL1025" s="42">
        <v>17.78</v>
      </c>
      <c r="AM1025" s="42">
        <f>('Pivottable ẨN'!$AN1025-SONY!$O$4)/SONY!$O$8</f>
        <v>-0.57322199164824594</v>
      </c>
      <c r="AN1025" s="42">
        <v>3003000</v>
      </c>
    </row>
    <row r="1026" spans="1:40">
      <c r="A1026" s="92">
        <v>45414.291666666664</v>
      </c>
      <c r="B1026" s="40">
        <v>172.40620000000001</v>
      </c>
      <c r="C1026" s="40">
        <v>173.03</v>
      </c>
      <c r="D1026" s="40">
        <v>173.42</v>
      </c>
      <c r="E1026" s="40">
        <v>170.89</v>
      </c>
      <c r="F1026" s="40">
        <v>172.51</v>
      </c>
      <c r="G1026" s="40">
        <v>94214900</v>
      </c>
      <c r="H1026" s="40">
        <f>('Pivottable ẨN'!$G1026-AAPL!$O$4)/AAPL!$O$8</f>
        <v>4.0602432565226089E-2</v>
      </c>
      <c r="I1026" s="41">
        <v>45414.291666666664</v>
      </c>
      <c r="J1026" s="40">
        <v>30.195</v>
      </c>
      <c r="K1026" s="40">
        <v>30.51</v>
      </c>
      <c r="L1026" s="40">
        <v>30.67</v>
      </c>
      <c r="M1026" s="40">
        <v>30.19</v>
      </c>
      <c r="N1026" s="40">
        <v>30.59</v>
      </c>
      <c r="O1026" s="40">
        <f>('Pivottable ẨN'!$P1026-INTC!$O$4)/INTC!$O$8</f>
        <v>0.49379635124957988</v>
      </c>
      <c r="P1026" s="40">
        <v>50899400</v>
      </c>
      <c r="Q1026" s="41">
        <v>45414.291666666664</v>
      </c>
      <c r="R1026" s="40">
        <v>396.4092</v>
      </c>
      <c r="S1026" s="40">
        <v>397.84</v>
      </c>
      <c r="T1026" s="40">
        <v>399.93</v>
      </c>
      <c r="U1026" s="40">
        <v>394.65</v>
      </c>
      <c r="V1026" s="40">
        <v>397.66</v>
      </c>
      <c r="W1026" s="40">
        <v>17709400</v>
      </c>
      <c r="X1026" s="40">
        <f>('Pivottable ẨN'!$W1026-MSFT!$O$4)/MSFT!$O$8</f>
        <v>-0.85836939699453974</v>
      </c>
      <c r="Y1026" s="41">
        <v>45414.291666666664</v>
      </c>
      <c r="Z1026" s="40">
        <v>85.802599999999998</v>
      </c>
      <c r="AA1026" s="40">
        <v>85.816999999999993</v>
      </c>
      <c r="AB1026" s="40">
        <v>86.236999999999995</v>
      </c>
      <c r="AC1026" s="40">
        <v>83.2</v>
      </c>
      <c r="AD1026" s="40">
        <v>84.448999999999998</v>
      </c>
      <c r="AE1026" s="40">
        <f>('Pivottable ẨN'!$AF1026-NVDA!$O$4)/NVDA!$O$8</f>
        <v>-0.3888984227208066</v>
      </c>
      <c r="AF1026" s="40">
        <v>377898000</v>
      </c>
      <c r="AG1026" s="41">
        <v>45414.291666666664</v>
      </c>
      <c r="AH1026" s="40">
        <v>16.815999999999999</v>
      </c>
      <c r="AI1026" s="40">
        <v>16.815999999999999</v>
      </c>
      <c r="AJ1026" s="40">
        <v>16.925999999999998</v>
      </c>
      <c r="AK1026" s="40">
        <v>16.687999999999999</v>
      </c>
      <c r="AL1026" s="40">
        <v>16.808</v>
      </c>
      <c r="AM1026" s="40">
        <f>('Pivottable ẨN'!$AN1026-SONY!$O$4)/SONY!$O$8</f>
        <v>-0.45498091664583895</v>
      </c>
      <c r="AN1026" s="40">
        <v>3285500</v>
      </c>
    </row>
    <row r="1027" spans="1:40">
      <c r="A1027" s="93">
        <v>45595.291666666664</v>
      </c>
      <c r="B1027" s="42">
        <v>229.84710000000001</v>
      </c>
      <c r="C1027" s="42">
        <v>230.1</v>
      </c>
      <c r="D1027" s="42">
        <v>233.47</v>
      </c>
      <c r="E1027" s="42">
        <v>229.55</v>
      </c>
      <c r="F1027" s="42">
        <v>232.61</v>
      </c>
      <c r="G1027" s="42">
        <v>47070900</v>
      </c>
      <c r="H1027" s="42">
        <f>('Pivottable ẨN'!$G1027-AAPL!$O$4)/AAPL!$O$8</f>
        <v>-0.84775848315503821</v>
      </c>
      <c r="I1027" s="43">
        <v>45595.291666666664</v>
      </c>
      <c r="J1027" s="42">
        <v>22.3</v>
      </c>
      <c r="K1027" s="42">
        <v>22.3</v>
      </c>
      <c r="L1027" s="42">
        <v>22.93</v>
      </c>
      <c r="M1027" s="42">
        <v>22.26</v>
      </c>
      <c r="N1027" s="42">
        <v>22.42</v>
      </c>
      <c r="O1027" s="42">
        <f>('Pivottable ẨN'!$P1027-INTC!$O$4)/INTC!$O$8</f>
        <v>0.49556129459386278</v>
      </c>
      <c r="P1027" s="42">
        <v>50941200</v>
      </c>
      <c r="Q1027" s="43">
        <v>45595.291666666664</v>
      </c>
      <c r="R1027" s="42">
        <v>432.53</v>
      </c>
      <c r="S1027" s="42">
        <v>432.53</v>
      </c>
      <c r="T1027" s="42">
        <v>438.5</v>
      </c>
      <c r="U1027" s="42">
        <v>432.1</v>
      </c>
      <c r="V1027" s="42">
        <v>437.44</v>
      </c>
      <c r="W1027" s="42">
        <v>29749100</v>
      </c>
      <c r="X1027" s="42">
        <f>('Pivottable ẨN'!$W1027-MSFT!$O$4)/MSFT!$O$8</f>
        <v>8.856774270210574E-2</v>
      </c>
      <c r="Y1027" s="43">
        <v>45595.291666666664</v>
      </c>
      <c r="Z1027" s="42">
        <v>139.34</v>
      </c>
      <c r="AA1027" s="42">
        <v>139.34</v>
      </c>
      <c r="AB1027" s="42">
        <v>140.33000000000001</v>
      </c>
      <c r="AC1027" s="42">
        <v>136.81</v>
      </c>
      <c r="AD1027" s="42">
        <v>139.54</v>
      </c>
      <c r="AE1027" s="42">
        <f>('Pivottable ẨN'!$AF1027-NVDA!$O$4)/NVDA!$O$8</f>
        <v>-1.4537025127578083</v>
      </c>
      <c r="AF1027" s="42">
        <v>179418100</v>
      </c>
      <c r="AG1027" s="43">
        <v>45595.291666666664</v>
      </c>
      <c r="AH1027" s="42">
        <v>17.98</v>
      </c>
      <c r="AI1027" s="42">
        <v>17.98</v>
      </c>
      <c r="AJ1027" s="42">
        <v>18.11</v>
      </c>
      <c r="AK1027" s="42">
        <v>17.97</v>
      </c>
      <c r="AL1027" s="42">
        <v>18.07</v>
      </c>
      <c r="AM1027" s="42">
        <f>('Pivottable ẨN'!$AN1027-SONY!$O$4)/SONY!$O$8</f>
        <v>-0.56807379617026499</v>
      </c>
      <c r="AN1027" s="42">
        <v>3015300</v>
      </c>
    </row>
    <row r="1028" spans="1:40">
      <c r="A1028" s="92">
        <v>44998.291666666664</v>
      </c>
      <c r="B1028" s="40">
        <v>149.13149999999999</v>
      </c>
      <c r="C1028" s="40">
        <v>150.47</v>
      </c>
      <c r="D1028" s="40">
        <v>153.13999999999999</v>
      </c>
      <c r="E1028" s="40">
        <v>147.69999999999999</v>
      </c>
      <c r="F1028" s="40">
        <v>147.81</v>
      </c>
      <c r="G1028" s="40">
        <v>84457100</v>
      </c>
      <c r="H1028" s="40">
        <f>('Pivottable ẨN'!$G1028-AAPL!$O$4)/AAPL!$O$8</f>
        <v>-0.14326928267775699</v>
      </c>
      <c r="I1028" s="41">
        <v>44998.291666666664</v>
      </c>
      <c r="J1028" s="40">
        <v>26.303899999999999</v>
      </c>
      <c r="K1028" s="40">
        <v>26.95</v>
      </c>
      <c r="L1028" s="40">
        <v>27.31</v>
      </c>
      <c r="M1028" s="40">
        <v>26.61</v>
      </c>
      <c r="N1028" s="40">
        <v>26.74</v>
      </c>
      <c r="O1028" s="40">
        <f>('Pivottable ẨN'!$P1028-INTC!$O$4)/INTC!$O$8</f>
        <v>0.49707289678824862</v>
      </c>
      <c r="P1028" s="40">
        <v>50977000</v>
      </c>
      <c r="Q1028" s="41">
        <v>44998.291666666664</v>
      </c>
      <c r="R1028" s="40">
        <v>250.94720000000001</v>
      </c>
      <c r="S1028" s="40">
        <v>253.92</v>
      </c>
      <c r="T1028" s="40">
        <v>257.91000000000003</v>
      </c>
      <c r="U1028" s="40">
        <v>245.73</v>
      </c>
      <c r="V1028" s="40">
        <v>247.4</v>
      </c>
      <c r="W1028" s="40">
        <v>33339700</v>
      </c>
      <c r="X1028" s="40">
        <f>('Pivottable ẨN'!$W1028-MSFT!$O$4)/MSFT!$O$8</f>
        <v>0.37097282703101553</v>
      </c>
      <c r="Y1028" s="41">
        <v>44998.291666666664</v>
      </c>
      <c r="Z1028" s="40">
        <v>22.954799999999999</v>
      </c>
      <c r="AA1028" s="40">
        <v>22.966000000000001</v>
      </c>
      <c r="AB1028" s="40">
        <v>23.297999999999998</v>
      </c>
      <c r="AC1028" s="40">
        <v>22.297000000000001</v>
      </c>
      <c r="AD1028" s="40">
        <v>22.751999999999999</v>
      </c>
      <c r="AE1028" s="40">
        <f>('Pivottable ẨN'!$AF1028-NVDA!$O$4)/NVDA!$O$8</f>
        <v>-0.15289033561018345</v>
      </c>
      <c r="AF1028" s="40">
        <v>421890000</v>
      </c>
      <c r="AG1028" s="41">
        <v>44998.291666666664</v>
      </c>
      <c r="AH1028" s="40">
        <v>16.719799999999999</v>
      </c>
      <c r="AI1028" s="40">
        <v>17.111999999999998</v>
      </c>
      <c r="AJ1028" s="40">
        <v>17.268000000000001</v>
      </c>
      <c r="AK1028" s="40">
        <v>16.89</v>
      </c>
      <c r="AL1028" s="40">
        <v>17.004000000000001</v>
      </c>
      <c r="AM1028" s="40">
        <f>('Pivottable ẨN'!$AN1028-SONY!$O$4)/SONY!$O$8</f>
        <v>-0.15906431478140817</v>
      </c>
      <c r="AN1028" s="40">
        <v>3992500</v>
      </c>
    </row>
    <row r="1029" spans="1:40">
      <c r="A1029" s="93">
        <v>44795.291666666664</v>
      </c>
      <c r="B1029" s="42">
        <v>165.55160000000001</v>
      </c>
      <c r="C1029" s="42">
        <v>167.57</v>
      </c>
      <c r="D1029" s="42">
        <v>169.86</v>
      </c>
      <c r="E1029" s="42">
        <v>167.14</v>
      </c>
      <c r="F1029" s="42">
        <v>169.69</v>
      </c>
      <c r="G1029" s="42">
        <v>69026800</v>
      </c>
      <c r="H1029" s="42">
        <f>('Pivottable ẨN'!$G1029-AAPL!$O$4)/AAPL!$O$8</f>
        <v>-0.43403110683010709</v>
      </c>
      <c r="I1029" s="43">
        <v>44795.291666666664</v>
      </c>
      <c r="J1029" s="42">
        <v>32.196300000000001</v>
      </c>
      <c r="K1029" s="42">
        <v>33.840000000000003</v>
      </c>
      <c r="L1029" s="42">
        <v>35.06</v>
      </c>
      <c r="M1029" s="42">
        <v>33.729999999999997</v>
      </c>
      <c r="N1029" s="42">
        <v>35</v>
      </c>
      <c r="O1029" s="42">
        <f>('Pivottable ẨN'!$P1029-INTC!$O$4)/INTC!$O$8</f>
        <v>0.49830160136524942</v>
      </c>
      <c r="P1029" s="42">
        <v>51006100</v>
      </c>
      <c r="Q1029" s="43">
        <v>44795.291666666664</v>
      </c>
      <c r="R1029" s="42">
        <v>273.04289999999997</v>
      </c>
      <c r="S1029" s="42">
        <v>277.75</v>
      </c>
      <c r="T1029" s="42">
        <v>282.45999999999998</v>
      </c>
      <c r="U1029" s="42">
        <v>277.22000000000003</v>
      </c>
      <c r="V1029" s="42">
        <v>282.08</v>
      </c>
      <c r="W1029" s="42">
        <v>25061100</v>
      </c>
      <c r="X1029" s="42">
        <f>('Pivottable ẨN'!$W1029-MSFT!$O$4)/MSFT!$O$8</f>
        <v>-0.28014919467157251</v>
      </c>
      <c r="Y1029" s="43">
        <v>44795.291666666664</v>
      </c>
      <c r="Z1029" s="42">
        <v>17.013400000000001</v>
      </c>
      <c r="AA1029" s="42">
        <v>17.033999999999999</v>
      </c>
      <c r="AB1029" s="42">
        <v>17.558</v>
      </c>
      <c r="AC1029" s="42">
        <v>16.966000000000001</v>
      </c>
      <c r="AD1029" s="42">
        <v>17.489999999999998</v>
      </c>
      <c r="AE1029" s="42">
        <f>('Pivottable ẨN'!$AF1029-NVDA!$O$4)/NVDA!$O$8</f>
        <v>-0.21886122684493825</v>
      </c>
      <c r="AF1029" s="42">
        <v>409593000</v>
      </c>
      <c r="AG1029" s="43">
        <v>44795.291666666664</v>
      </c>
      <c r="AH1029" s="42">
        <v>16.591200000000001</v>
      </c>
      <c r="AI1029" s="42">
        <v>17.045999999999999</v>
      </c>
      <c r="AJ1029" s="42">
        <v>17.245999999999999</v>
      </c>
      <c r="AK1029" s="42">
        <v>17.001999999999999</v>
      </c>
      <c r="AL1029" s="42">
        <v>17.244</v>
      </c>
      <c r="AM1029" s="42">
        <f>('Pivottable ẨN'!$AN1029-SONY!$O$4)/SONY!$O$8</f>
        <v>-0.37440956465304842</v>
      </c>
      <c r="AN1029" s="42">
        <v>3478000</v>
      </c>
    </row>
    <row r="1030" spans="1:40">
      <c r="A1030" s="92">
        <v>45378.291666666664</v>
      </c>
      <c r="B1030" s="40">
        <v>172.68520000000001</v>
      </c>
      <c r="C1030" s="40">
        <v>173.31</v>
      </c>
      <c r="D1030" s="40">
        <v>173.6</v>
      </c>
      <c r="E1030" s="40">
        <v>170.11</v>
      </c>
      <c r="F1030" s="40">
        <v>170.41</v>
      </c>
      <c r="G1030" s="40">
        <v>60273300</v>
      </c>
      <c r="H1030" s="40">
        <f>('Pivottable ẨN'!$G1030-AAPL!$O$4)/AAPL!$O$8</f>
        <v>-0.59897823214313384</v>
      </c>
      <c r="I1030" s="41">
        <v>45378.291666666664</v>
      </c>
      <c r="J1030" s="40">
        <v>43.318100000000001</v>
      </c>
      <c r="K1030" s="40">
        <v>43.77</v>
      </c>
      <c r="L1030" s="40">
        <v>43.83</v>
      </c>
      <c r="M1030" s="40">
        <v>42.5</v>
      </c>
      <c r="N1030" s="40">
        <v>42.54</v>
      </c>
      <c r="O1030" s="40">
        <f>('Pivottable ẨN'!$P1030-INTC!$O$4)/INTC!$O$8</f>
        <v>0.49879561660754873</v>
      </c>
      <c r="P1030" s="40">
        <v>51017800</v>
      </c>
      <c r="Q1030" s="41">
        <v>45378.291666666664</v>
      </c>
      <c r="R1030" s="40">
        <v>419.91430000000003</v>
      </c>
      <c r="S1030" s="40">
        <v>421.43</v>
      </c>
      <c r="T1030" s="40">
        <v>424.45</v>
      </c>
      <c r="U1030" s="40">
        <v>419.01</v>
      </c>
      <c r="V1030" s="40">
        <v>424.44</v>
      </c>
      <c r="W1030" s="40">
        <v>16705000</v>
      </c>
      <c r="X1030" s="40">
        <f>('Pivottable ẨN'!$W1030-MSFT!$O$4)/MSFT!$O$8</f>
        <v>-0.93736668622195496</v>
      </c>
      <c r="Y1030" s="41">
        <v>45378.291666666664</v>
      </c>
      <c r="Z1030" s="40">
        <v>90.234899999999996</v>
      </c>
      <c r="AA1030" s="40">
        <v>90.25</v>
      </c>
      <c r="AB1030" s="40">
        <v>93.24</v>
      </c>
      <c r="AC1030" s="40">
        <v>89.123000000000005</v>
      </c>
      <c r="AD1030" s="40">
        <v>93.111999999999995</v>
      </c>
      <c r="AE1030" s="40">
        <f>('Pivottable ẨN'!$AF1030-NVDA!$O$4)/NVDA!$O$8</f>
        <v>0.72788570816051978</v>
      </c>
      <c r="AF1030" s="40">
        <v>586067000</v>
      </c>
      <c r="AG1030" s="41">
        <v>45378.291666666664</v>
      </c>
      <c r="AH1030" s="40">
        <v>17.308</v>
      </c>
      <c r="AI1030" s="40">
        <v>17.308</v>
      </c>
      <c r="AJ1030" s="40">
        <v>17.38</v>
      </c>
      <c r="AK1030" s="40">
        <v>17.231999999999999</v>
      </c>
      <c r="AL1030" s="40">
        <v>17.38</v>
      </c>
      <c r="AM1030" s="40">
        <f>('Pivottable ẨN'!$AN1030-SONY!$O$4)/SONY!$O$8</f>
        <v>-0.45895716518574292</v>
      </c>
      <c r="AN1030" s="40">
        <v>3276000</v>
      </c>
    </row>
    <row r="1031" spans="1:40">
      <c r="A1031" s="93">
        <v>45447.291666666664</v>
      </c>
      <c r="B1031" s="42">
        <v>193.91200000000001</v>
      </c>
      <c r="C1031" s="42">
        <v>194.35</v>
      </c>
      <c r="D1031" s="42">
        <v>195.32</v>
      </c>
      <c r="E1031" s="42">
        <v>193.03</v>
      </c>
      <c r="F1031" s="42">
        <v>194.64</v>
      </c>
      <c r="G1031" s="42">
        <v>47471400</v>
      </c>
      <c r="H1031" s="42">
        <f>('Pivottable ẨN'!$G1031-AAPL!$O$4)/AAPL!$O$8</f>
        <v>-0.84021163632944074</v>
      </c>
      <c r="I1031" s="43">
        <v>45447.291666666664</v>
      </c>
      <c r="J1031" s="42">
        <v>29.840699999999998</v>
      </c>
      <c r="K1031" s="42">
        <v>30.03</v>
      </c>
      <c r="L1031" s="42">
        <v>30.75</v>
      </c>
      <c r="M1031" s="42">
        <v>29.94</v>
      </c>
      <c r="N1031" s="42">
        <v>30.75</v>
      </c>
      <c r="O1031" s="42">
        <f>('Pivottable ẨN'!$P1031-INTC!$O$4)/INTC!$O$8</f>
        <v>0.49919251774238743</v>
      </c>
      <c r="P1031" s="42">
        <v>51027200</v>
      </c>
      <c r="Q1031" s="43">
        <v>45447.291666666664</v>
      </c>
      <c r="R1031" s="42">
        <v>415.32139999999998</v>
      </c>
      <c r="S1031" s="42">
        <v>416.07</v>
      </c>
      <c r="T1031" s="42">
        <v>416.44</v>
      </c>
      <c r="U1031" s="42">
        <v>409.68</v>
      </c>
      <c r="V1031" s="42">
        <v>412.43</v>
      </c>
      <c r="W1031" s="42">
        <v>14348900</v>
      </c>
      <c r="X1031" s="42">
        <f>('Pivottable ẨN'!$W1031-MSFT!$O$4)/MSFT!$O$8</f>
        <v>-1.1226768347172884</v>
      </c>
      <c r="Y1031" s="43">
        <v>45447.291666666664</v>
      </c>
      <c r="Z1031" s="42">
        <v>116.4175</v>
      </c>
      <c r="AA1031" s="42">
        <v>116.437</v>
      </c>
      <c r="AB1031" s="42">
        <v>116.6</v>
      </c>
      <c r="AC1031" s="42">
        <v>114.045</v>
      </c>
      <c r="AD1031" s="42">
        <v>115.71599999999999</v>
      </c>
      <c r="AE1031" s="42">
        <f>('Pivottable ẨN'!$AF1031-NVDA!$O$4)/NVDA!$O$8</f>
        <v>-0.25249313032958309</v>
      </c>
      <c r="AF1031" s="42">
        <v>403324000</v>
      </c>
      <c r="AG1031" s="43">
        <v>45447.291666666664</v>
      </c>
      <c r="AH1031" s="42">
        <v>17.206</v>
      </c>
      <c r="AI1031" s="42">
        <v>17.206</v>
      </c>
      <c r="AJ1031" s="42">
        <v>17.222000000000001</v>
      </c>
      <c r="AK1031" s="42">
        <v>16.988</v>
      </c>
      <c r="AL1031" s="42">
        <v>17.07</v>
      </c>
      <c r="AM1031" s="42">
        <f>('Pivottable ẨN'!$AN1031-SONY!$O$4)/SONY!$O$8</f>
        <v>0.53719773217966771</v>
      </c>
      <c r="AN1031" s="42">
        <v>5656000</v>
      </c>
    </row>
    <row r="1032" spans="1:40">
      <c r="A1032" s="92">
        <v>44172.291666666664</v>
      </c>
      <c r="B1032" s="40">
        <v>121.00960000000001</v>
      </c>
      <c r="C1032" s="40">
        <v>123.75</v>
      </c>
      <c r="D1032" s="40">
        <v>124.57</v>
      </c>
      <c r="E1032" s="40">
        <v>122.25</v>
      </c>
      <c r="F1032" s="40">
        <v>122.31</v>
      </c>
      <c r="G1032" s="40">
        <v>86712000</v>
      </c>
      <c r="H1032" s="40">
        <f>('Pivottable ẨN'!$G1032-AAPL!$O$4)/AAPL!$O$8</f>
        <v>-0.10077893334682149</v>
      </c>
      <c r="I1032" s="41">
        <v>44172.291666666664</v>
      </c>
      <c r="J1032" s="40">
        <v>45.382100000000001</v>
      </c>
      <c r="K1032" s="40">
        <v>50.2</v>
      </c>
      <c r="L1032" s="40">
        <v>51.29</v>
      </c>
      <c r="M1032" s="40">
        <v>49.56</v>
      </c>
      <c r="N1032" s="40">
        <v>51</v>
      </c>
      <c r="O1032" s="40">
        <f>('Pivottable ẨN'!$P1032-INTC!$O$4)/INTC!$O$8</f>
        <v>0.4997456459196627</v>
      </c>
      <c r="P1032" s="40">
        <v>51040300</v>
      </c>
      <c r="Q1032" s="41">
        <v>44172.291666666664</v>
      </c>
      <c r="R1032" s="40">
        <v>207.55119999999999</v>
      </c>
      <c r="S1032" s="40">
        <v>214.29</v>
      </c>
      <c r="T1032" s="40">
        <v>215.54</v>
      </c>
      <c r="U1032" s="40">
        <v>212.99</v>
      </c>
      <c r="V1032" s="40">
        <v>214.37</v>
      </c>
      <c r="W1032" s="40">
        <v>24620000</v>
      </c>
      <c r="X1032" s="40">
        <f>('Pivottable ẨN'!$W1032-MSFT!$O$4)/MSFT!$O$8</f>
        <v>-0.31484224950850287</v>
      </c>
      <c r="Y1032" s="41">
        <v>44172.291666666664</v>
      </c>
      <c r="Z1032" s="40">
        <v>13.5732</v>
      </c>
      <c r="AA1032" s="40">
        <v>13.6067</v>
      </c>
      <c r="AB1032" s="40">
        <v>13.731199999999999</v>
      </c>
      <c r="AC1032" s="40">
        <v>13.5</v>
      </c>
      <c r="AD1032" s="40">
        <v>13.6012</v>
      </c>
      <c r="AE1032" s="40">
        <f>('Pivottable ẨN'!$AF1032-NVDA!$O$4)/NVDA!$O$8</f>
        <v>-1.2185855181928542</v>
      </c>
      <c r="AF1032" s="40">
        <v>223244000</v>
      </c>
      <c r="AG1032" s="41">
        <v>44172.291666666664</v>
      </c>
      <c r="AH1032" s="40">
        <v>17.855399999999999</v>
      </c>
      <c r="AI1032" s="40">
        <v>18.672000000000001</v>
      </c>
      <c r="AJ1032" s="40">
        <v>18.724</v>
      </c>
      <c r="AK1032" s="40">
        <v>18.588000000000001</v>
      </c>
      <c r="AL1032" s="40">
        <v>18.600000000000001</v>
      </c>
      <c r="AM1032" s="40">
        <f>('Pivottable ẨN'!$AN1032-SONY!$O$4)/SONY!$O$8</f>
        <v>5.6280935090232069E-2</v>
      </c>
      <c r="AN1032" s="40">
        <v>4507000</v>
      </c>
    </row>
    <row r="1033" spans="1:40">
      <c r="A1033" s="93">
        <v>45334.291666666664</v>
      </c>
      <c r="B1033" s="42">
        <v>186.4753</v>
      </c>
      <c r="C1033" s="42">
        <v>187.15</v>
      </c>
      <c r="D1033" s="42">
        <v>188.67</v>
      </c>
      <c r="E1033" s="42">
        <v>186.79</v>
      </c>
      <c r="F1033" s="42">
        <v>188.42</v>
      </c>
      <c r="G1033" s="42">
        <v>41781900</v>
      </c>
      <c r="H1033" s="42">
        <f>('Pivottable ẨN'!$G1033-AAPL!$O$4)/AAPL!$O$8</f>
        <v>-0.94742208580319021</v>
      </c>
      <c r="I1033" s="43">
        <v>45334.291666666664</v>
      </c>
      <c r="J1033" s="42">
        <v>43.575499999999998</v>
      </c>
      <c r="K1033" s="42">
        <v>44.03</v>
      </c>
      <c r="L1033" s="42">
        <v>45.04</v>
      </c>
      <c r="M1033" s="42">
        <v>43.32</v>
      </c>
      <c r="N1033" s="42">
        <v>43.39</v>
      </c>
      <c r="O1033" s="42">
        <f>('Pivottable ẨN'!$P1033-INTC!$O$4)/INTC!$O$8</f>
        <v>0.50257462209351333</v>
      </c>
      <c r="P1033" s="42">
        <v>51107300</v>
      </c>
      <c r="Q1033" s="43">
        <v>45334.291666666664</v>
      </c>
      <c r="R1033" s="42">
        <v>413.00279999999998</v>
      </c>
      <c r="S1033" s="42">
        <v>415.26</v>
      </c>
      <c r="T1033" s="42">
        <v>420.74</v>
      </c>
      <c r="U1033" s="42">
        <v>414.75</v>
      </c>
      <c r="V1033" s="42">
        <v>420.56</v>
      </c>
      <c r="W1033" s="42">
        <v>21202900</v>
      </c>
      <c r="X1033" s="42">
        <f>('Pivottable ẨN'!$W1033-MSFT!$O$4)/MSFT!$O$8</f>
        <v>-0.58360134650073747</v>
      </c>
      <c r="Y1033" s="43">
        <v>45334.291666666664</v>
      </c>
      <c r="Z1033" s="42">
        <v>72.232500000000002</v>
      </c>
      <c r="AA1033" s="42">
        <v>72.248000000000005</v>
      </c>
      <c r="AB1033" s="42">
        <v>74.611000000000004</v>
      </c>
      <c r="AC1033" s="42">
        <v>71.25</v>
      </c>
      <c r="AD1033" s="42">
        <v>72.599999999999994</v>
      </c>
      <c r="AE1033" s="42">
        <f>('Pivottable ẨN'!$AF1033-NVDA!$O$4)/NVDA!$O$8</f>
        <v>0.87618475235034876</v>
      </c>
      <c r="AF1033" s="42">
        <v>613710000</v>
      </c>
      <c r="AG1033" s="43">
        <v>45334.291666666664</v>
      </c>
      <c r="AH1033" s="42">
        <v>19.168399999999998</v>
      </c>
      <c r="AI1033" s="42">
        <v>19.231999999999999</v>
      </c>
      <c r="AJ1033" s="42">
        <v>19.504000000000001</v>
      </c>
      <c r="AK1033" s="42">
        <v>19.178000000000001</v>
      </c>
      <c r="AL1033" s="42">
        <v>19.245999999999999</v>
      </c>
      <c r="AM1033" s="42">
        <f>('Pivottable ẨN'!$AN1033-SONY!$O$4)/SONY!$O$8</f>
        <v>0.22453903119985183</v>
      </c>
      <c r="AN1033" s="42">
        <v>4909000</v>
      </c>
    </row>
    <row r="1034" spans="1:40">
      <c r="A1034" s="92">
        <v>45392.291666666664</v>
      </c>
      <c r="B1034" s="40">
        <v>167.17509999999999</v>
      </c>
      <c r="C1034" s="40">
        <v>167.78</v>
      </c>
      <c r="D1034" s="40">
        <v>169.09</v>
      </c>
      <c r="E1034" s="40">
        <v>167.11</v>
      </c>
      <c r="F1034" s="40">
        <v>168.8</v>
      </c>
      <c r="G1034" s="40">
        <v>49709300</v>
      </c>
      <c r="H1034" s="40">
        <f>('Pivottable ẨN'!$G1034-AAPL!$O$4)/AAPL!$O$8</f>
        <v>-0.79804162756288766</v>
      </c>
      <c r="I1034" s="41">
        <v>45392.291666666664</v>
      </c>
      <c r="J1034" s="40">
        <v>36.816000000000003</v>
      </c>
      <c r="K1034" s="40">
        <v>37.200000000000003</v>
      </c>
      <c r="L1034" s="40">
        <v>38.22</v>
      </c>
      <c r="M1034" s="40">
        <v>37.020000000000003</v>
      </c>
      <c r="N1034" s="40">
        <v>38.020000000000003</v>
      </c>
      <c r="O1034" s="40">
        <f>('Pivottable ẨN'!$P1034-INTC!$O$4)/INTC!$O$8</f>
        <v>0.50262106797099448</v>
      </c>
      <c r="P1034" s="40">
        <v>51108400</v>
      </c>
      <c r="Q1034" s="41">
        <v>45392.291666666664</v>
      </c>
      <c r="R1034" s="40">
        <v>421.73779999999999</v>
      </c>
      <c r="S1034" s="40">
        <v>423.26</v>
      </c>
      <c r="T1034" s="40">
        <v>424.03</v>
      </c>
      <c r="U1034" s="40">
        <v>419.7</v>
      </c>
      <c r="V1034" s="40">
        <v>422.19</v>
      </c>
      <c r="W1034" s="40">
        <v>16216600</v>
      </c>
      <c r="X1034" s="40">
        <f>('Pivottable ẨN'!$W1034-MSFT!$O$4)/MSFT!$O$8</f>
        <v>-0.97577994394663592</v>
      </c>
      <c r="Y1034" s="41">
        <v>45392.291666666664</v>
      </c>
      <c r="Z1034" s="40">
        <v>87.0244</v>
      </c>
      <c r="AA1034" s="40">
        <v>87.039000000000001</v>
      </c>
      <c r="AB1034" s="40">
        <v>87.4</v>
      </c>
      <c r="AC1034" s="40">
        <v>83.709000000000003</v>
      </c>
      <c r="AD1034" s="40">
        <v>83.926000000000002</v>
      </c>
      <c r="AE1034" s="40">
        <f>('Pivottable ẨN'!$AF1034-NVDA!$O$4)/NVDA!$O$8</f>
        <v>-9.903315279277243E-2</v>
      </c>
      <c r="AF1034" s="40">
        <v>431929000</v>
      </c>
      <c r="AG1034" s="41">
        <v>45392.291666666664</v>
      </c>
      <c r="AH1034" s="40">
        <v>16.826000000000001</v>
      </c>
      <c r="AI1034" s="40">
        <v>16.826000000000001</v>
      </c>
      <c r="AJ1034" s="40">
        <v>16.884</v>
      </c>
      <c r="AK1034" s="40">
        <v>16.765999999999998</v>
      </c>
      <c r="AL1034" s="40">
        <v>16.824000000000002</v>
      </c>
      <c r="AM1034" s="40">
        <f>('Pivottable ẨN'!$AN1034-SONY!$O$4)/SONY!$O$8</f>
        <v>-0.91204022249585093</v>
      </c>
      <c r="AN1034" s="40">
        <v>2193500</v>
      </c>
    </row>
    <row r="1035" spans="1:40">
      <c r="A1035" s="93">
        <v>44852.291666666664</v>
      </c>
      <c r="B1035" s="42">
        <v>142.01849999999999</v>
      </c>
      <c r="C1035" s="42">
        <v>143.75</v>
      </c>
      <c r="D1035" s="42">
        <v>146.69999999999999</v>
      </c>
      <c r="E1035" s="42">
        <v>140.61000000000001</v>
      </c>
      <c r="F1035" s="42">
        <v>145.49</v>
      </c>
      <c r="G1035" s="42">
        <v>99136600</v>
      </c>
      <c r="H1035" s="42">
        <f>('Pivottable ẨN'!$G1035-AAPL!$O$4)/AAPL!$O$8</f>
        <v>0.13334479466645688</v>
      </c>
      <c r="I1035" s="43">
        <v>44852.291666666664</v>
      </c>
      <c r="J1035" s="42">
        <v>24.613399999999999</v>
      </c>
      <c r="K1035" s="42">
        <v>25.87</v>
      </c>
      <c r="L1035" s="42">
        <v>26.96</v>
      </c>
      <c r="M1035" s="42">
        <v>25.54</v>
      </c>
      <c r="N1035" s="42">
        <v>26.74</v>
      </c>
      <c r="O1035" s="42">
        <f>('Pivottable ẨN'!$P1035-INTC!$O$4)/INTC!$O$8</f>
        <v>0.50340220318317708</v>
      </c>
      <c r="P1035" s="42">
        <v>51126900</v>
      </c>
      <c r="Q1035" s="43">
        <v>44852.291666666664</v>
      </c>
      <c r="R1035" s="42">
        <v>234.4581</v>
      </c>
      <c r="S1035" s="42">
        <v>238.5</v>
      </c>
      <c r="T1035" s="42">
        <v>243.93</v>
      </c>
      <c r="U1035" s="42">
        <v>235.37</v>
      </c>
      <c r="V1035" s="42">
        <v>243.24</v>
      </c>
      <c r="W1035" s="42">
        <v>26329600</v>
      </c>
      <c r="X1035" s="42">
        <f>('Pivottable ẨN'!$W1035-MSFT!$O$4)/MSFT!$O$8</f>
        <v>-0.18038011722735092</v>
      </c>
      <c r="Y1035" s="43">
        <v>44852.291666666664</v>
      </c>
      <c r="Z1035" s="42">
        <v>11.956099999999999</v>
      </c>
      <c r="AA1035" s="42">
        <v>11.967000000000001</v>
      </c>
      <c r="AB1035" s="42">
        <v>12.492000000000001</v>
      </c>
      <c r="AC1035" s="42">
        <v>11.618</v>
      </c>
      <c r="AD1035" s="42">
        <v>12.343999999999999</v>
      </c>
      <c r="AE1035" s="42">
        <f>('Pivottable ẨN'!$AF1035-NVDA!$O$4)/NVDA!$O$8</f>
        <v>1.1210984001220838</v>
      </c>
      <c r="AF1035" s="42">
        <v>659362000</v>
      </c>
      <c r="AG1035" s="43">
        <v>44852.291666666664</v>
      </c>
      <c r="AH1035" s="42">
        <v>12.754799999999999</v>
      </c>
      <c r="AI1035" s="42">
        <v>13.054</v>
      </c>
      <c r="AJ1035" s="42">
        <v>13.19</v>
      </c>
      <c r="AK1035" s="42">
        <v>12.94</v>
      </c>
      <c r="AL1035" s="42">
        <v>13.164</v>
      </c>
      <c r="AM1035" s="42">
        <f>('Pivottable ẨN'!$AN1035-SONY!$O$4)/SONY!$O$8</f>
        <v>0.16301181695081177</v>
      </c>
      <c r="AN1035" s="42">
        <v>4762000</v>
      </c>
    </row>
    <row r="1036" spans="1:40">
      <c r="A1036" s="92">
        <v>45331.291666666664</v>
      </c>
      <c r="B1036" s="40">
        <v>188.16909999999999</v>
      </c>
      <c r="C1036" s="40">
        <v>188.85</v>
      </c>
      <c r="D1036" s="40">
        <v>189.99</v>
      </c>
      <c r="E1036" s="40">
        <v>188</v>
      </c>
      <c r="F1036" s="40">
        <v>188.65</v>
      </c>
      <c r="G1036" s="40">
        <v>45155200</v>
      </c>
      <c r="H1036" s="40">
        <f>('Pivottable ẨN'!$G1036-AAPL!$O$4)/AAPL!$O$8</f>
        <v>-0.883857096048414</v>
      </c>
      <c r="I1036" s="41">
        <v>45331.291666666664</v>
      </c>
      <c r="J1036" s="40">
        <v>42.862900000000003</v>
      </c>
      <c r="K1036" s="40">
        <v>43.31</v>
      </c>
      <c r="L1036" s="40">
        <v>43.52</v>
      </c>
      <c r="M1036" s="40">
        <v>42.4</v>
      </c>
      <c r="N1036" s="40">
        <v>42.55</v>
      </c>
      <c r="O1036" s="40">
        <f>('Pivottable ẨN'!$P1036-INTC!$O$4)/INTC!$O$8</f>
        <v>0.50619317818454312</v>
      </c>
      <c r="P1036" s="40">
        <v>51193000</v>
      </c>
      <c r="Q1036" s="41">
        <v>45331.291666666664</v>
      </c>
      <c r="R1036" s="40">
        <v>418.26400000000001</v>
      </c>
      <c r="S1036" s="40">
        <v>420.55</v>
      </c>
      <c r="T1036" s="40">
        <v>420.82</v>
      </c>
      <c r="U1036" s="40">
        <v>415.09</v>
      </c>
      <c r="V1036" s="40">
        <v>415.25</v>
      </c>
      <c r="W1036" s="40">
        <v>22032800</v>
      </c>
      <c r="X1036" s="40">
        <f>('Pivottable ẨN'!$W1036-MSFT!$O$4)/MSFT!$O$8</f>
        <v>-0.51832869583384</v>
      </c>
      <c r="Y1036" s="41">
        <v>45331.291666666664</v>
      </c>
      <c r="Z1036" s="40">
        <v>72.117500000000007</v>
      </c>
      <c r="AA1036" s="40">
        <v>72.132999999999996</v>
      </c>
      <c r="AB1036" s="40">
        <v>72.185000000000002</v>
      </c>
      <c r="AC1036" s="40">
        <v>70.212000000000003</v>
      </c>
      <c r="AD1036" s="40">
        <v>70.533000000000001</v>
      </c>
      <c r="AE1036" s="40">
        <f>('Pivottable ẨN'!$AF1036-NVDA!$O$4)/NVDA!$O$8</f>
        <v>-7.3775695206920136E-2</v>
      </c>
      <c r="AF1036" s="40">
        <v>436637000</v>
      </c>
      <c r="AG1036" s="41">
        <v>45331.291666666664</v>
      </c>
      <c r="AH1036" s="40">
        <v>19.136500000000002</v>
      </c>
      <c r="AI1036" s="40">
        <v>19.2</v>
      </c>
      <c r="AJ1036" s="40">
        <v>19.257999999999999</v>
      </c>
      <c r="AK1036" s="40">
        <v>19.12</v>
      </c>
      <c r="AL1036" s="40">
        <v>19.181999999999999</v>
      </c>
      <c r="AM1036" s="40">
        <f>('Pivottable ẨN'!$AN1036-SONY!$O$4)/SONY!$O$8</f>
        <v>-0.1149070283645801</v>
      </c>
      <c r="AN1036" s="40">
        <v>4098000</v>
      </c>
    </row>
    <row r="1037" spans="1:40">
      <c r="A1037" s="93">
        <v>44298.291666666664</v>
      </c>
      <c r="B1037" s="42">
        <v>128.52539999999999</v>
      </c>
      <c r="C1037" s="42">
        <v>131.24</v>
      </c>
      <c r="D1037" s="42">
        <v>132.85</v>
      </c>
      <c r="E1037" s="42">
        <v>130.63</v>
      </c>
      <c r="F1037" s="42">
        <v>132.52000000000001</v>
      </c>
      <c r="G1037" s="42">
        <v>91420000</v>
      </c>
      <c r="H1037" s="42">
        <f>('Pivottable ẨN'!$G1037-AAPL!$O$4)/AAPL!$O$8</f>
        <v>-1.2063440575503733E-2</v>
      </c>
      <c r="I1037" s="43">
        <v>44298.291666666664</v>
      </c>
      <c r="J1037" s="42">
        <v>59.491199999999999</v>
      </c>
      <c r="K1037" s="42">
        <v>65.41</v>
      </c>
      <c r="L1037" s="42">
        <v>68.489999999999995</v>
      </c>
      <c r="M1037" s="42">
        <v>64.709999999999994</v>
      </c>
      <c r="N1037" s="42">
        <v>68.2</v>
      </c>
      <c r="O1037" s="42">
        <f>('Pivottable ẨN'!$P1037-INTC!$O$4)/INTC!$O$8</f>
        <v>0.5093134966807753</v>
      </c>
      <c r="P1037" s="42">
        <v>51266900</v>
      </c>
      <c r="Q1037" s="43">
        <v>44298.291666666664</v>
      </c>
      <c r="R1037" s="42">
        <v>248.4333</v>
      </c>
      <c r="S1037" s="42">
        <v>255.91</v>
      </c>
      <c r="T1037" s="42">
        <v>257.67</v>
      </c>
      <c r="U1037" s="42">
        <v>254.62</v>
      </c>
      <c r="V1037" s="42">
        <v>254.71</v>
      </c>
      <c r="W1037" s="42">
        <v>27148700</v>
      </c>
      <c r="X1037" s="42">
        <f>('Pivottable ẨN'!$W1037-MSFT!$O$4)/MSFT!$O$8</f>
        <v>-0.11595689977795248</v>
      </c>
      <c r="Y1037" s="43">
        <v>44298.291666666664</v>
      </c>
      <c r="Z1037" s="42">
        <v>15.1768</v>
      </c>
      <c r="AA1037" s="42">
        <v>15.209</v>
      </c>
      <c r="AB1037" s="42">
        <v>15.352499999999999</v>
      </c>
      <c r="AC1037" s="42">
        <v>14.139200000000001</v>
      </c>
      <c r="AD1037" s="42">
        <v>14.2898</v>
      </c>
      <c r="AE1037" s="42">
        <f>('Pivottable ẨN'!$AF1037-NVDA!$O$4)/NVDA!$O$8</f>
        <v>2.2475016094765268</v>
      </c>
      <c r="AF1037" s="42">
        <v>869324000</v>
      </c>
      <c r="AG1037" s="43">
        <v>44298.291666666664</v>
      </c>
      <c r="AH1037" s="42">
        <v>21.359000000000002</v>
      </c>
      <c r="AI1037" s="42">
        <v>22.277999999999999</v>
      </c>
      <c r="AJ1037" s="42">
        <v>22.46</v>
      </c>
      <c r="AK1037" s="42">
        <v>22.225999999999999</v>
      </c>
      <c r="AL1037" s="42">
        <v>22.297999999999998</v>
      </c>
      <c r="AM1037" s="42">
        <f>('Pivottable ẨN'!$AN1037-SONY!$O$4)/SONY!$O$8</f>
        <v>-0.89948364815931214</v>
      </c>
      <c r="AN1037" s="42">
        <v>2223500</v>
      </c>
    </row>
    <row r="1038" spans="1:40">
      <c r="A1038" s="92">
        <v>45455.291666666664</v>
      </c>
      <c r="B1038" s="40">
        <v>212.5898</v>
      </c>
      <c r="C1038" s="40">
        <v>213.07</v>
      </c>
      <c r="D1038" s="40">
        <v>220.2</v>
      </c>
      <c r="E1038" s="40">
        <v>206.9</v>
      </c>
      <c r="F1038" s="40">
        <v>207.37</v>
      </c>
      <c r="G1038" s="40">
        <v>198134300</v>
      </c>
      <c r="H1038" s="40">
        <f>('Pivottable ẨN'!$G1038-AAPL!$O$4)/AAPL!$O$8</f>
        <v>1.9988141529347414</v>
      </c>
      <c r="I1038" s="41">
        <v>45455.291666666664</v>
      </c>
      <c r="J1038" s="40">
        <v>30.566099999999999</v>
      </c>
      <c r="K1038" s="40">
        <v>30.76</v>
      </c>
      <c r="L1038" s="40">
        <v>31.48</v>
      </c>
      <c r="M1038" s="40">
        <v>30.39</v>
      </c>
      <c r="N1038" s="40">
        <v>31.46</v>
      </c>
      <c r="O1038" s="40">
        <f>('Pivottable ẨN'!$P1038-INTC!$O$4)/INTC!$O$8</f>
        <v>0.51172023760479746</v>
      </c>
      <c r="P1038" s="40">
        <v>51323900</v>
      </c>
      <c r="Q1038" s="41">
        <v>45455.291666666664</v>
      </c>
      <c r="R1038" s="40">
        <v>440.26639999999998</v>
      </c>
      <c r="S1038" s="40">
        <v>441.06</v>
      </c>
      <c r="T1038" s="40">
        <v>443.4</v>
      </c>
      <c r="U1038" s="40">
        <v>433.25</v>
      </c>
      <c r="V1038" s="40">
        <v>435.32</v>
      </c>
      <c r="W1038" s="40">
        <v>22366200</v>
      </c>
      <c r="X1038" s="40">
        <f>('Pivottable ẨN'!$W1038-MSFT!$O$4)/MSFT!$O$8</f>
        <v>-0.49210637780474775</v>
      </c>
      <c r="Y1038" s="41">
        <v>45455.291666666664</v>
      </c>
      <c r="Z1038" s="40">
        <v>125.1893</v>
      </c>
      <c r="AA1038" s="40">
        <v>125.2</v>
      </c>
      <c r="AB1038" s="40">
        <v>126.88</v>
      </c>
      <c r="AC1038" s="40">
        <v>122.57</v>
      </c>
      <c r="AD1038" s="40">
        <v>123.06</v>
      </c>
      <c r="AE1038" s="40">
        <f>('Pivottable ẨN'!$AF1038-NVDA!$O$4)/NVDA!$O$8</f>
        <v>-0.80897801094191779</v>
      </c>
      <c r="AF1038" s="40">
        <v>299595000</v>
      </c>
      <c r="AG1038" s="41">
        <v>45455.291666666664</v>
      </c>
      <c r="AH1038" s="40">
        <v>16.792000000000002</v>
      </c>
      <c r="AI1038" s="40">
        <v>16.792000000000002</v>
      </c>
      <c r="AJ1038" s="40">
        <v>17.047999999999998</v>
      </c>
      <c r="AK1038" s="40">
        <v>16.77</v>
      </c>
      <c r="AL1038" s="40">
        <v>16.931999999999999</v>
      </c>
      <c r="AM1038" s="40">
        <f>('Pivottable ẨN'!$AN1038-SONY!$O$4)/SONY!$O$8</f>
        <v>-0.16827246929486994</v>
      </c>
      <c r="AN1038" s="40">
        <v>3970500</v>
      </c>
    </row>
    <row r="1039" spans="1:40">
      <c r="A1039" s="93">
        <v>45425.291666666664</v>
      </c>
      <c r="B1039" s="42">
        <v>185.86019999999999</v>
      </c>
      <c r="C1039" s="42">
        <v>186.28</v>
      </c>
      <c r="D1039" s="42">
        <v>187.1</v>
      </c>
      <c r="E1039" s="42">
        <v>184.62</v>
      </c>
      <c r="F1039" s="42">
        <v>185.44</v>
      </c>
      <c r="G1039" s="42">
        <v>72044800</v>
      </c>
      <c r="H1039" s="42">
        <f>('Pivottable ẨN'!$G1039-AAPL!$O$4)/AAPL!$O$8</f>
        <v>-0.3771612348709234</v>
      </c>
      <c r="I1039" s="43">
        <v>45425.291666666664</v>
      </c>
      <c r="J1039" s="42">
        <v>30.317699999999999</v>
      </c>
      <c r="K1039" s="42">
        <v>30.51</v>
      </c>
      <c r="L1039" s="42">
        <v>31.13</v>
      </c>
      <c r="M1039" s="42">
        <v>30</v>
      </c>
      <c r="N1039" s="42">
        <v>30.03</v>
      </c>
      <c r="O1039" s="42">
        <f>('Pivottable ẨN'!$P1039-INTC!$O$4)/INTC!$O$8</f>
        <v>0.51742885818247808</v>
      </c>
      <c r="P1039" s="42">
        <v>51459100</v>
      </c>
      <c r="Q1039" s="43">
        <v>45425.291666666664</v>
      </c>
      <c r="R1039" s="42">
        <v>412.2321</v>
      </c>
      <c r="S1039" s="42">
        <v>413.72</v>
      </c>
      <c r="T1039" s="42">
        <v>418.35</v>
      </c>
      <c r="U1039" s="42">
        <v>410.82</v>
      </c>
      <c r="V1039" s="42">
        <v>418.01</v>
      </c>
      <c r="W1039" s="42">
        <v>15440200</v>
      </c>
      <c r="X1039" s="42">
        <f>('Pivottable ẨN'!$W1039-MSFT!$O$4)/MSFT!$O$8</f>
        <v>-1.0368447541379593</v>
      </c>
      <c r="Y1039" s="43">
        <v>45425.291666666664</v>
      </c>
      <c r="Z1039" s="42">
        <v>90.383899999999997</v>
      </c>
      <c r="AA1039" s="42">
        <v>90.399000000000001</v>
      </c>
      <c r="AB1039" s="42">
        <v>90.998000000000005</v>
      </c>
      <c r="AC1039" s="42">
        <v>88.528999999999996</v>
      </c>
      <c r="AD1039" s="42">
        <v>90.477999999999994</v>
      </c>
      <c r="AE1039" s="42">
        <f>('Pivottable ẨN'!$AF1039-NVDA!$O$4)/NVDA!$O$8</f>
        <v>-0.86216995910753491</v>
      </c>
      <c r="AF1039" s="42">
        <v>289680000</v>
      </c>
      <c r="AG1039" s="43">
        <v>45425.291666666664</v>
      </c>
      <c r="AH1039" s="42">
        <v>15.23</v>
      </c>
      <c r="AI1039" s="42">
        <v>15.23</v>
      </c>
      <c r="AJ1039" s="42">
        <v>15.378</v>
      </c>
      <c r="AK1039" s="42">
        <v>15.194000000000001</v>
      </c>
      <c r="AL1039" s="42">
        <v>15.31</v>
      </c>
      <c r="AM1039" s="42">
        <f>('Pivottable ẨN'!$AN1039-SONY!$O$4)/SONY!$O$8</f>
        <v>1.3508637491873812</v>
      </c>
      <c r="AN1039" s="42">
        <v>7600000</v>
      </c>
    </row>
    <row r="1040" spans="1:40">
      <c r="A1040" s="92">
        <v>45322.291666666664</v>
      </c>
      <c r="B1040" s="40">
        <v>183.501</v>
      </c>
      <c r="C1040" s="40">
        <v>184.4</v>
      </c>
      <c r="D1040" s="40">
        <v>187.1</v>
      </c>
      <c r="E1040" s="40">
        <v>184.35</v>
      </c>
      <c r="F1040" s="40">
        <v>187.04</v>
      </c>
      <c r="G1040" s="40">
        <v>55467800</v>
      </c>
      <c r="H1040" s="40">
        <f>('Pivottable ẨN'!$G1040-AAPL!$O$4)/AAPL!$O$8</f>
        <v>-0.68953097226899784</v>
      </c>
      <c r="I1040" s="41">
        <v>45322.291666666664</v>
      </c>
      <c r="J1040" s="40">
        <v>42.5107</v>
      </c>
      <c r="K1040" s="40">
        <v>43.08</v>
      </c>
      <c r="L1040" s="40">
        <v>43.79</v>
      </c>
      <c r="M1040" s="40">
        <v>42.36</v>
      </c>
      <c r="N1040" s="40">
        <v>42.57</v>
      </c>
      <c r="O1040" s="40">
        <f>('Pivottable ẨN'!$P1040-INTC!$O$4)/INTC!$O$8</f>
        <v>0.52271102115783197</v>
      </c>
      <c r="P1040" s="40">
        <v>51584200</v>
      </c>
      <c r="Q1040" s="41">
        <v>45322.291666666664</v>
      </c>
      <c r="R1040" s="40">
        <v>395.41890000000001</v>
      </c>
      <c r="S1040" s="40">
        <v>397.58</v>
      </c>
      <c r="T1040" s="40">
        <v>415.32</v>
      </c>
      <c r="U1040" s="40">
        <v>397.21</v>
      </c>
      <c r="V1040" s="40">
        <v>406.96</v>
      </c>
      <c r="W1040" s="40">
        <v>47871100</v>
      </c>
      <c r="X1040" s="40">
        <f>('Pivottable ẨN'!$W1040-MSFT!$O$4)/MSFT!$O$8</f>
        <v>1.5138852211760385</v>
      </c>
      <c r="Y1040" s="41">
        <v>45322.291666666664</v>
      </c>
      <c r="Z1040" s="40">
        <v>61.513800000000003</v>
      </c>
      <c r="AA1040" s="40">
        <v>61.527000000000001</v>
      </c>
      <c r="AB1040" s="40">
        <v>62.268999999999998</v>
      </c>
      <c r="AC1040" s="40">
        <v>60.7</v>
      </c>
      <c r="AD1040" s="40">
        <v>61.44</v>
      </c>
      <c r="AE1040" s="40">
        <f>('Pivottable ẨN'!$AF1040-NVDA!$O$4)/NVDA!$O$8</f>
        <v>1.8273467337271351E-2</v>
      </c>
      <c r="AF1040" s="40">
        <v>453795000</v>
      </c>
      <c r="AG1040" s="41">
        <v>45322.291666666664</v>
      </c>
      <c r="AH1040" s="40">
        <v>19.485299999999999</v>
      </c>
      <c r="AI1040" s="40">
        <v>19.55</v>
      </c>
      <c r="AJ1040" s="40">
        <v>19.893999999999998</v>
      </c>
      <c r="AK1040" s="40">
        <v>19.526</v>
      </c>
      <c r="AL1040" s="40">
        <v>19.853999999999999</v>
      </c>
      <c r="AM1040" s="40">
        <f>('Pivottable ẨN'!$AN1040-SONY!$O$4)/SONY!$O$8</f>
        <v>0.10629795619744491</v>
      </c>
      <c r="AN1040" s="40">
        <v>4626500</v>
      </c>
    </row>
    <row r="1041" spans="1:40">
      <c r="A1041" s="93">
        <v>45547.291666666664</v>
      </c>
      <c r="B1041" s="42">
        <v>222.52520000000001</v>
      </c>
      <c r="C1041" s="42">
        <v>222.77</v>
      </c>
      <c r="D1041" s="42">
        <v>223.55</v>
      </c>
      <c r="E1041" s="42">
        <v>219.82</v>
      </c>
      <c r="F1041" s="42">
        <v>222.5</v>
      </c>
      <c r="G1041" s="42">
        <v>37498200</v>
      </c>
      <c r="H1041" s="42">
        <f>('Pivottable ẨN'!$G1041-AAPL!$O$4)/AAPL!$O$8</f>
        <v>-1.0281422549587751</v>
      </c>
      <c r="I1041" s="43">
        <v>45547.291666666664</v>
      </c>
      <c r="J1041" s="42">
        <v>19.36</v>
      </c>
      <c r="K1041" s="42">
        <v>19.36</v>
      </c>
      <c r="L1041" s="42">
        <v>19.54</v>
      </c>
      <c r="M1041" s="42">
        <v>19.04</v>
      </c>
      <c r="N1041" s="42">
        <v>19.43</v>
      </c>
      <c r="O1041" s="42">
        <f>('Pivottable ẨN'!$P1041-INTC!$O$4)/INTC!$O$8</f>
        <v>0.52350060107501117</v>
      </c>
      <c r="P1041" s="42">
        <v>51602900</v>
      </c>
      <c r="Q1041" s="43">
        <v>45547.291666666664</v>
      </c>
      <c r="R1041" s="42">
        <v>427</v>
      </c>
      <c r="S1041" s="42">
        <v>427</v>
      </c>
      <c r="T1041" s="42">
        <v>427.37</v>
      </c>
      <c r="U1041" s="42">
        <v>419.75</v>
      </c>
      <c r="V1041" s="42">
        <v>423.31</v>
      </c>
      <c r="W1041" s="42">
        <v>17418800</v>
      </c>
      <c r="X1041" s="42">
        <f>('Pivottable ẨN'!$W1041-MSFT!$O$4)/MSFT!$O$8</f>
        <v>-0.8812254426431726</v>
      </c>
      <c r="Y1041" s="43">
        <v>45547.291666666664</v>
      </c>
      <c r="Z1041" s="42">
        <v>119.14</v>
      </c>
      <c r="AA1041" s="42">
        <v>119.14</v>
      </c>
      <c r="AB1041" s="42">
        <v>120.79</v>
      </c>
      <c r="AC1041" s="42">
        <v>115.38</v>
      </c>
      <c r="AD1041" s="42">
        <v>116.84</v>
      </c>
      <c r="AE1041" s="42">
        <f>('Pivottable ẨN'!$AF1041-NVDA!$O$4)/NVDA!$O$8</f>
        <v>-0.44682480298487631</v>
      </c>
      <c r="AF1041" s="42">
        <v>367100500</v>
      </c>
      <c r="AG1041" s="43">
        <v>45547.291666666664</v>
      </c>
      <c r="AH1041" s="42">
        <v>18.724</v>
      </c>
      <c r="AI1041" s="42">
        <v>18.724</v>
      </c>
      <c r="AJ1041" s="42">
        <v>18.742000000000001</v>
      </c>
      <c r="AK1041" s="42">
        <v>18.571999999999999</v>
      </c>
      <c r="AL1041" s="42">
        <v>18.623999999999999</v>
      </c>
      <c r="AM1041" s="42">
        <f>('Pivottable ẨN'!$AN1041-SONY!$O$4)/SONY!$O$8</f>
        <v>-1.0361410321886426</v>
      </c>
      <c r="AN1041" s="42">
        <v>1897000</v>
      </c>
    </row>
    <row r="1042" spans="1:40">
      <c r="A1042" s="92">
        <v>44644.291666666664</v>
      </c>
      <c r="B1042" s="40">
        <v>171.4828</v>
      </c>
      <c r="C1042" s="40">
        <v>174.07</v>
      </c>
      <c r="D1042" s="40">
        <v>174.14</v>
      </c>
      <c r="E1042" s="40">
        <v>170.21</v>
      </c>
      <c r="F1042" s="40">
        <v>171.06</v>
      </c>
      <c r="G1042" s="40">
        <v>90131400</v>
      </c>
      <c r="H1042" s="40">
        <f>('Pivottable ẨN'!$G1042-AAPL!$O$4)/AAPL!$O$8</f>
        <v>-3.6345255355690657E-2</v>
      </c>
      <c r="I1042" s="41">
        <v>44644.291666666664</v>
      </c>
      <c r="J1042" s="40">
        <v>48.240499999999997</v>
      </c>
      <c r="K1042" s="40">
        <v>51.62</v>
      </c>
      <c r="L1042" s="40">
        <v>51.65</v>
      </c>
      <c r="M1042" s="40">
        <v>48.59</v>
      </c>
      <c r="N1042" s="40">
        <v>48.66</v>
      </c>
      <c r="O1042" s="40">
        <f>('Pivottable ẨN'!$P1042-INTC!$O$4)/INTC!$O$8</f>
        <v>0.52666736544872461</v>
      </c>
      <c r="P1042" s="40">
        <v>51677900</v>
      </c>
      <c r="Q1042" s="41">
        <v>44644.291666666664</v>
      </c>
      <c r="R1042" s="40">
        <v>297.61989999999997</v>
      </c>
      <c r="S1042" s="40">
        <v>304.10000000000002</v>
      </c>
      <c r="T1042" s="40">
        <v>304.2</v>
      </c>
      <c r="U1042" s="40">
        <v>298.32</v>
      </c>
      <c r="V1042" s="40">
        <v>299.14</v>
      </c>
      <c r="W1042" s="40">
        <v>24484500</v>
      </c>
      <c r="X1042" s="40">
        <f>('Pivottable ẨN'!$W1042-MSFT!$O$4)/MSFT!$O$8</f>
        <v>-0.3254994903391627</v>
      </c>
      <c r="Y1042" s="41">
        <v>44644.291666666664</v>
      </c>
      <c r="Z1042" s="40">
        <v>28.11</v>
      </c>
      <c r="AA1042" s="40">
        <v>28.15</v>
      </c>
      <c r="AB1042" s="40">
        <v>28.32</v>
      </c>
      <c r="AC1042" s="40">
        <v>25.907</v>
      </c>
      <c r="AD1042" s="40">
        <v>26.166</v>
      </c>
      <c r="AE1042" s="40">
        <f>('Pivottable ẨN'!$AF1042-NVDA!$O$4)/NVDA!$O$8</f>
        <v>2.2907150378652354</v>
      </c>
      <c r="AF1042" s="40">
        <v>877379000</v>
      </c>
      <c r="AG1042" s="41">
        <v>44644.291666666664</v>
      </c>
      <c r="AH1042" s="40">
        <v>20.635300000000001</v>
      </c>
      <c r="AI1042" s="40">
        <v>21.474</v>
      </c>
      <c r="AJ1042" s="40">
        <v>21.504000000000001</v>
      </c>
      <c r="AK1042" s="40">
        <v>21.187999999999999</v>
      </c>
      <c r="AL1042" s="40">
        <v>21.2</v>
      </c>
      <c r="AM1042" s="40">
        <f>('Pivottable ẨN'!$AN1042-SONY!$O$4)/SONY!$O$8</f>
        <v>-0.67786011111940248</v>
      </c>
      <c r="AN1042" s="40">
        <v>2753000</v>
      </c>
    </row>
    <row r="1043" spans="1:40">
      <c r="A1043" s="93">
        <v>45320.291666666664</v>
      </c>
      <c r="B1043" s="42">
        <v>190.7953</v>
      </c>
      <c r="C1043" s="42">
        <v>191.73</v>
      </c>
      <c r="D1043" s="42">
        <v>192.2</v>
      </c>
      <c r="E1043" s="42">
        <v>189.58</v>
      </c>
      <c r="F1043" s="42">
        <v>192.01</v>
      </c>
      <c r="G1043" s="42">
        <v>47145600</v>
      </c>
      <c r="H1043" s="42">
        <f>('Pivottable ẨN'!$G1043-AAPL!$O$4)/AAPL!$O$8</f>
        <v>-0.84635086902801659</v>
      </c>
      <c r="I1043" s="43">
        <v>45320.291666666664</v>
      </c>
      <c r="J1043" s="42">
        <v>43.260599999999997</v>
      </c>
      <c r="K1043" s="42">
        <v>43.84</v>
      </c>
      <c r="L1043" s="42">
        <v>43.99</v>
      </c>
      <c r="M1043" s="42">
        <v>42.81</v>
      </c>
      <c r="N1043" s="42">
        <v>43.71</v>
      </c>
      <c r="O1043" s="42">
        <f>('Pivottable ẨN'!$P1043-INTC!$O$4)/INTC!$O$8</f>
        <v>0.53143862377178608</v>
      </c>
      <c r="P1043" s="42">
        <v>51790900</v>
      </c>
      <c r="Q1043" s="43">
        <v>45320.291666666664</v>
      </c>
      <c r="R1043" s="42">
        <v>407.49290000000002</v>
      </c>
      <c r="S1043" s="42">
        <v>409.72</v>
      </c>
      <c r="T1043" s="42">
        <v>409.98</v>
      </c>
      <c r="U1043" s="42">
        <v>404.33</v>
      </c>
      <c r="V1043" s="42">
        <v>406.06</v>
      </c>
      <c r="W1043" s="42">
        <v>24510200</v>
      </c>
      <c r="X1043" s="42">
        <f>('Pivottable ẨN'!$W1043-MSFT!$O$4)/MSFT!$O$8</f>
        <v>-0.32347815388641027</v>
      </c>
      <c r="Y1043" s="43">
        <v>45320.291666666664</v>
      </c>
      <c r="Z1043" s="42">
        <v>62.451599999999999</v>
      </c>
      <c r="AA1043" s="42">
        <v>62.465000000000003</v>
      </c>
      <c r="AB1043" s="42">
        <v>62.488999999999997</v>
      </c>
      <c r="AC1043" s="42">
        <v>60.906999999999996</v>
      </c>
      <c r="AD1043" s="42">
        <v>61.231999999999999</v>
      </c>
      <c r="AE1043" s="42">
        <f>('Pivottable ẨN'!$AF1043-NVDA!$O$4)/NVDA!$O$8</f>
        <v>-0.54536268578184777</v>
      </c>
      <c r="AF1043" s="42">
        <v>348733000</v>
      </c>
      <c r="AG1043" s="43">
        <v>45320.291666666664</v>
      </c>
      <c r="AH1043" s="42">
        <v>19.3797</v>
      </c>
      <c r="AI1043" s="42">
        <v>19.443999999999999</v>
      </c>
      <c r="AJ1043" s="42">
        <v>19.46</v>
      </c>
      <c r="AK1043" s="42">
        <v>19.297999999999998</v>
      </c>
      <c r="AL1043" s="42">
        <v>19.38</v>
      </c>
      <c r="AM1043" s="42">
        <f>('Pivottable ẨN'!$AN1043-SONY!$O$4)/SONY!$O$8</f>
        <v>-0.55145726279824536</v>
      </c>
      <c r="AN1043" s="42">
        <v>3055000</v>
      </c>
    </row>
    <row r="1044" spans="1:40">
      <c r="A1044" s="92">
        <v>44592.291666666664</v>
      </c>
      <c r="B1044" s="40">
        <v>171.9631</v>
      </c>
      <c r="C1044" s="40">
        <v>174.78</v>
      </c>
      <c r="D1044" s="40">
        <v>175</v>
      </c>
      <c r="E1044" s="40">
        <v>169.51</v>
      </c>
      <c r="F1044" s="40">
        <v>170.16</v>
      </c>
      <c r="G1044" s="40">
        <v>115541600</v>
      </c>
      <c r="H1044" s="40">
        <f>('Pivottable ẨN'!$G1044-AAPL!$O$4)/AAPL!$O$8</f>
        <v>0.44247343929548572</v>
      </c>
      <c r="I1044" s="41">
        <v>44592.291666666664</v>
      </c>
      <c r="J1044" s="40">
        <v>45.2789</v>
      </c>
      <c r="K1044" s="40">
        <v>48.82</v>
      </c>
      <c r="L1044" s="40">
        <v>48.87</v>
      </c>
      <c r="M1044" s="40">
        <v>47.31</v>
      </c>
      <c r="N1044" s="40">
        <v>47.68</v>
      </c>
      <c r="O1044" s="40">
        <f>('Pivottable ẨN'!$P1044-INTC!$O$4)/INTC!$O$8</f>
        <v>0.53302200595864269</v>
      </c>
      <c r="P1044" s="40">
        <v>51828400</v>
      </c>
      <c r="Q1044" s="41">
        <v>44592.291666666664</v>
      </c>
      <c r="R1044" s="40">
        <v>303.72539999999998</v>
      </c>
      <c r="S1044" s="40">
        <v>310.98</v>
      </c>
      <c r="T1044" s="40">
        <v>312.38</v>
      </c>
      <c r="U1044" s="40">
        <v>306.37</v>
      </c>
      <c r="V1044" s="40">
        <v>308.95</v>
      </c>
      <c r="W1044" s="40">
        <v>46444500</v>
      </c>
      <c r="X1044" s="40">
        <f>('Pivottable ẨN'!$W1044-MSFT!$O$4)/MSFT!$O$8</f>
        <v>1.4016813852423164</v>
      </c>
      <c r="Y1044" s="41">
        <v>44592.291666666664</v>
      </c>
      <c r="Z1044" s="40">
        <v>24.446999999999999</v>
      </c>
      <c r="AA1044" s="40">
        <v>24.486000000000001</v>
      </c>
      <c r="AB1044" s="40">
        <v>24.509</v>
      </c>
      <c r="AC1044" s="40">
        <v>23.052</v>
      </c>
      <c r="AD1044" s="40">
        <v>23.181999999999999</v>
      </c>
      <c r="AE1044" s="40">
        <f>('Pivottable ẨN'!$AF1044-NVDA!$O$4)/NVDA!$O$8</f>
        <v>0.61314882511280888</v>
      </c>
      <c r="AF1044" s="40">
        <v>564680000</v>
      </c>
      <c r="AG1044" s="41">
        <v>44592.291666666664</v>
      </c>
      <c r="AH1044" s="40">
        <v>21.459800000000001</v>
      </c>
      <c r="AI1044" s="40">
        <v>22.332000000000001</v>
      </c>
      <c r="AJ1044" s="40">
        <v>22.66</v>
      </c>
      <c r="AK1044" s="40">
        <v>21.827999999999999</v>
      </c>
      <c r="AL1044" s="40">
        <v>21.844000000000001</v>
      </c>
      <c r="AM1044" s="40">
        <f>('Pivottable ẨN'!$AN1044-SONY!$O$4)/SONY!$O$8</f>
        <v>2.1004912370787467</v>
      </c>
      <c r="AN1044" s="40">
        <v>9391000</v>
      </c>
    </row>
    <row r="1045" spans="1:40">
      <c r="A1045" s="93">
        <v>44867.291666666664</v>
      </c>
      <c r="B1045" s="42">
        <v>143.28299999999999</v>
      </c>
      <c r="C1045" s="42">
        <v>145.03</v>
      </c>
      <c r="D1045" s="42">
        <v>152.16999999999999</v>
      </c>
      <c r="E1045" s="42">
        <v>145</v>
      </c>
      <c r="F1045" s="42">
        <v>148.94999999999999</v>
      </c>
      <c r="G1045" s="42">
        <v>93604600</v>
      </c>
      <c r="H1045" s="42">
        <f>('Pivottable ẨN'!$G1045-AAPL!$O$4)/AAPL!$O$8</f>
        <v>2.9102206303897447E-2</v>
      </c>
      <c r="I1045" s="43">
        <v>44867.291666666664</v>
      </c>
      <c r="J1045" s="42">
        <v>26.088200000000001</v>
      </c>
      <c r="K1045" s="42">
        <v>27.42</v>
      </c>
      <c r="L1045" s="42">
        <v>28.85</v>
      </c>
      <c r="M1045" s="42">
        <v>27.41</v>
      </c>
      <c r="N1045" s="42">
        <v>28.27</v>
      </c>
      <c r="O1045" s="42">
        <f>('Pivottable ẨN'!$P1045-INTC!$O$4)/INTC!$O$8</f>
        <v>0.53841395009895199</v>
      </c>
      <c r="P1045" s="42">
        <v>51956100</v>
      </c>
      <c r="Q1045" s="43">
        <v>44867.291666666664</v>
      </c>
      <c r="R1045" s="42">
        <v>216.3699</v>
      </c>
      <c r="S1045" s="42">
        <v>220.1</v>
      </c>
      <c r="T1045" s="42">
        <v>231.3</v>
      </c>
      <c r="U1045" s="42">
        <v>220.04</v>
      </c>
      <c r="V1045" s="42">
        <v>229.46</v>
      </c>
      <c r="W1045" s="42">
        <v>38407000</v>
      </c>
      <c r="X1045" s="42">
        <f>('Pivottable ẨN'!$W1045-MSFT!$O$4)/MSFT!$O$8</f>
        <v>0.76952217360815711</v>
      </c>
      <c r="Y1045" s="43">
        <v>44867.291666666664</v>
      </c>
      <c r="Z1045" s="42">
        <v>13.206899999999999</v>
      </c>
      <c r="AA1045" s="42">
        <v>13.218999999999999</v>
      </c>
      <c r="AB1045" s="42">
        <v>14.21</v>
      </c>
      <c r="AC1045" s="42">
        <v>13.211</v>
      </c>
      <c r="AD1045" s="42">
        <v>13.85</v>
      </c>
      <c r="AE1045" s="42">
        <f>('Pivottable ẨN'!$AF1045-NVDA!$O$4)/NVDA!$O$8</f>
        <v>1.1922677782728732</v>
      </c>
      <c r="AF1045" s="42">
        <v>672628000</v>
      </c>
      <c r="AG1045" s="43">
        <v>44867.291666666664</v>
      </c>
      <c r="AH1045" s="42">
        <v>13.9468</v>
      </c>
      <c r="AI1045" s="42">
        <v>14.273999999999999</v>
      </c>
      <c r="AJ1045" s="42">
        <v>14.714</v>
      </c>
      <c r="AK1045" s="42">
        <v>14.273999999999999</v>
      </c>
      <c r="AL1045" s="42">
        <v>14.576000000000001</v>
      </c>
      <c r="AM1045" s="42">
        <f>('Pivottable ẨN'!$AN1045-SONY!$O$4)/SONY!$O$8</f>
        <v>2.356436077305196</v>
      </c>
      <c r="AN1045" s="42">
        <v>10002500</v>
      </c>
    </row>
    <row r="1046" spans="1:40">
      <c r="A1046" s="92">
        <v>45090.291666666664</v>
      </c>
      <c r="B1046" s="40">
        <v>181.9306</v>
      </c>
      <c r="C1046" s="40">
        <v>183.31</v>
      </c>
      <c r="D1046" s="40">
        <v>184.15</v>
      </c>
      <c r="E1046" s="40">
        <v>182.44</v>
      </c>
      <c r="F1046" s="40">
        <v>182.8</v>
      </c>
      <c r="G1046" s="40">
        <v>54929100</v>
      </c>
      <c r="H1046" s="40">
        <f>('Pivottable ẨN'!$G1046-AAPL!$O$4)/AAPL!$O$8</f>
        <v>-0.69968199944739817</v>
      </c>
      <c r="I1046" s="41">
        <v>45090.291666666664</v>
      </c>
      <c r="J1046" s="40">
        <v>33.232599999999998</v>
      </c>
      <c r="K1046" s="40">
        <v>33.909999999999997</v>
      </c>
      <c r="L1046" s="40">
        <v>33.950000000000003</v>
      </c>
      <c r="M1046" s="40">
        <v>33.07</v>
      </c>
      <c r="N1046" s="40">
        <v>33.770000000000003</v>
      </c>
      <c r="O1046" s="40">
        <f>('Pivottable ẨN'!$P1046-INTC!$O$4)/INTC!$O$8</f>
        <v>0.53984532759587045</v>
      </c>
      <c r="P1046" s="40">
        <v>51990000</v>
      </c>
      <c r="Q1046" s="41">
        <v>45090.291666666664</v>
      </c>
      <c r="R1046" s="40">
        <v>331.0985</v>
      </c>
      <c r="S1046" s="40">
        <v>334.29</v>
      </c>
      <c r="T1046" s="40">
        <v>336.98</v>
      </c>
      <c r="U1046" s="40">
        <v>330.39</v>
      </c>
      <c r="V1046" s="40">
        <v>334.47</v>
      </c>
      <c r="W1046" s="40">
        <v>22951300</v>
      </c>
      <c r="X1046" s="40">
        <f>('Pivottable ẨN'!$W1046-MSFT!$O$4)/MSFT!$O$8</f>
        <v>-0.44608754673449624</v>
      </c>
      <c r="Y1046" s="41">
        <v>45090.291666666664</v>
      </c>
      <c r="Z1046" s="40">
        <v>41.0062</v>
      </c>
      <c r="AA1046" s="40">
        <v>41.021999999999998</v>
      </c>
      <c r="AB1046" s="40">
        <v>41.100999999999999</v>
      </c>
      <c r="AC1046" s="40">
        <v>39.74</v>
      </c>
      <c r="AD1046" s="40">
        <v>40.186</v>
      </c>
      <c r="AE1046" s="40">
        <f>('Pivottable ẨN'!$AF1046-NVDA!$O$4)/NVDA!$O$8</f>
        <v>0.87349162496969923</v>
      </c>
      <c r="AF1046" s="40">
        <v>613208000</v>
      </c>
      <c r="AG1046" s="41">
        <v>45090.291666666664</v>
      </c>
      <c r="AH1046" s="40">
        <v>19.642700000000001</v>
      </c>
      <c r="AI1046" s="40">
        <v>20.038</v>
      </c>
      <c r="AJ1046" s="40">
        <v>20.187999999999999</v>
      </c>
      <c r="AK1046" s="40">
        <v>20.007999999999999</v>
      </c>
      <c r="AL1046" s="40">
        <v>20.045999999999999</v>
      </c>
      <c r="AM1046" s="40">
        <f>('Pivottable ẨN'!$AN1046-SONY!$O$4)/SONY!$O$8</f>
        <v>-0.53115746762084093</v>
      </c>
      <c r="AN1046" s="40">
        <v>3103500</v>
      </c>
    </row>
    <row r="1047" spans="1:40">
      <c r="A1047" s="93">
        <v>43907.291666666664</v>
      </c>
      <c r="B1047" s="42">
        <v>61.4313</v>
      </c>
      <c r="C1047" s="42">
        <v>63.215000000000003</v>
      </c>
      <c r="D1047" s="42">
        <v>64.402500000000003</v>
      </c>
      <c r="E1047" s="42">
        <v>59.6</v>
      </c>
      <c r="F1047" s="42">
        <v>61.877499999999998</v>
      </c>
      <c r="G1047" s="42">
        <v>324056000</v>
      </c>
      <c r="H1047" s="42">
        <f>('Pivottable ẨN'!$G1047-AAPL!$O$4)/AAPL!$O$8</f>
        <v>4.3716275909343256</v>
      </c>
      <c r="I1047" s="43">
        <v>43907.291666666664</v>
      </c>
      <c r="J1047" s="42">
        <v>44.392699999999998</v>
      </c>
      <c r="K1047" s="42">
        <v>50.08</v>
      </c>
      <c r="L1047" s="42">
        <v>51.63</v>
      </c>
      <c r="M1047" s="42">
        <v>45.2</v>
      </c>
      <c r="N1047" s="42">
        <v>45.76</v>
      </c>
      <c r="O1047" s="42">
        <f>('Pivottable ẨN'!$P1047-INTC!$O$4)/INTC!$O$8</f>
        <v>0.54386500717423725</v>
      </c>
      <c r="P1047" s="42">
        <v>52085200</v>
      </c>
      <c r="Q1047" s="43">
        <v>43907.291666666664</v>
      </c>
      <c r="R1047" s="42">
        <v>140.85640000000001</v>
      </c>
      <c r="S1047" s="42">
        <v>146.57</v>
      </c>
      <c r="T1047" s="42">
        <v>147.5</v>
      </c>
      <c r="U1047" s="42">
        <v>135</v>
      </c>
      <c r="V1047" s="42">
        <v>140</v>
      </c>
      <c r="W1047" s="42">
        <v>81059800</v>
      </c>
      <c r="X1047" s="42">
        <f>('Pivottable ẨN'!$W1047-MSFT!$O$4)/MSFT!$O$8</f>
        <v>4.1242170939178893</v>
      </c>
      <c r="Y1047" s="43">
        <v>43907.291666666664</v>
      </c>
      <c r="Z1047" s="42">
        <v>5.4127000000000001</v>
      </c>
      <c r="AA1047" s="42">
        <v>5.4317000000000002</v>
      </c>
      <c r="AB1047" s="42">
        <v>5.5214999999999996</v>
      </c>
      <c r="AC1047" s="42">
        <v>4.7750000000000004</v>
      </c>
      <c r="AD1047" s="42">
        <v>5.0227000000000004</v>
      </c>
      <c r="AE1047" s="42">
        <f>('Pivottable ẨN'!$AF1047-NVDA!$O$4)/NVDA!$O$8</f>
        <v>2.056021325671463</v>
      </c>
      <c r="AF1047" s="42">
        <v>833632000</v>
      </c>
      <c r="AG1047" s="43">
        <v>43907.291666666664</v>
      </c>
      <c r="AH1047" s="42">
        <v>10.4848</v>
      </c>
      <c r="AI1047" s="42">
        <v>11.04</v>
      </c>
      <c r="AJ1047" s="42">
        <v>11.074</v>
      </c>
      <c r="AK1047" s="42">
        <v>10.53</v>
      </c>
      <c r="AL1047" s="42">
        <v>10.682</v>
      </c>
      <c r="AM1047" s="42">
        <f>('Pivottable ẨN'!$AN1047-SONY!$O$4)/SONY!$O$8</f>
        <v>1.7325836090181603</v>
      </c>
      <c r="AN1047" s="42">
        <v>8512000</v>
      </c>
    </row>
    <row r="1048" spans="1:40">
      <c r="A1048" s="92">
        <v>45287.291666666664</v>
      </c>
      <c r="B1048" s="40">
        <v>192.20840000000001</v>
      </c>
      <c r="C1048" s="40">
        <v>193.15</v>
      </c>
      <c r="D1048" s="40">
        <v>193.5</v>
      </c>
      <c r="E1048" s="40">
        <v>191.09</v>
      </c>
      <c r="F1048" s="40">
        <v>192.49</v>
      </c>
      <c r="G1048" s="40">
        <v>48087700</v>
      </c>
      <c r="H1048" s="40">
        <f>('Pivottable ẨN'!$G1048-AAPL!$O$4)/AAPL!$O$8</f>
        <v>-0.82859834869244775</v>
      </c>
      <c r="I1048" s="41">
        <v>45287.291666666664</v>
      </c>
      <c r="J1048" s="40">
        <v>50.089199999999998</v>
      </c>
      <c r="K1048" s="40">
        <v>50.76</v>
      </c>
      <c r="L1048" s="40">
        <v>51.28</v>
      </c>
      <c r="M1048" s="40">
        <v>50.19</v>
      </c>
      <c r="N1048" s="40">
        <v>50.63</v>
      </c>
      <c r="O1048" s="40">
        <f>('Pivottable ẨN'!$P1048-INTC!$O$4)/INTC!$O$8</f>
        <v>0.54651664454315996</v>
      </c>
      <c r="P1048" s="40">
        <v>52148000</v>
      </c>
      <c r="Q1048" s="41">
        <v>45287.291666666664</v>
      </c>
      <c r="R1048" s="40">
        <v>372.0367</v>
      </c>
      <c r="S1048" s="40">
        <v>374.07</v>
      </c>
      <c r="T1048" s="40">
        <v>375.06</v>
      </c>
      <c r="U1048" s="40">
        <v>372.81</v>
      </c>
      <c r="V1048" s="40">
        <v>373.69</v>
      </c>
      <c r="W1048" s="40">
        <v>14905400</v>
      </c>
      <c r="X1048" s="40">
        <f>('Pivottable ẨN'!$W1048-MSFT!$O$4)/MSFT!$O$8</f>
        <v>-1.0789074286489326</v>
      </c>
      <c r="Y1048" s="41">
        <v>45287.291666666664</v>
      </c>
      <c r="Z1048" s="40">
        <v>49.406399999999998</v>
      </c>
      <c r="AA1048" s="40">
        <v>49.417000000000002</v>
      </c>
      <c r="AB1048" s="40">
        <v>49.68</v>
      </c>
      <c r="AC1048" s="40">
        <v>49.085000000000001</v>
      </c>
      <c r="AD1048" s="40">
        <v>49.511000000000003</v>
      </c>
      <c r="AE1048" s="40">
        <f>('Pivottable ẨN'!$AF1048-NVDA!$O$4)/NVDA!$O$8</f>
        <v>-1.1627701849891143</v>
      </c>
      <c r="AF1048" s="40">
        <v>233648000</v>
      </c>
      <c r="AG1048" s="41">
        <v>45287.291666666664</v>
      </c>
      <c r="AH1048" s="40">
        <v>18.739799999999999</v>
      </c>
      <c r="AI1048" s="40">
        <v>18.802</v>
      </c>
      <c r="AJ1048" s="40">
        <v>18.809999999999999</v>
      </c>
      <c r="AK1048" s="40">
        <v>18.692</v>
      </c>
      <c r="AL1048" s="40">
        <v>18.724</v>
      </c>
      <c r="AM1048" s="40">
        <f>('Pivottable ẨN'!$AN1048-SONY!$O$4)/SONY!$O$8</f>
        <v>-0.60503197996747748</v>
      </c>
      <c r="AN1048" s="40">
        <v>2927000</v>
      </c>
    </row>
    <row r="1049" spans="1:40">
      <c r="A1049" s="93">
        <v>45483.291666666664</v>
      </c>
      <c r="B1049" s="42">
        <v>232.45490000000001</v>
      </c>
      <c r="C1049" s="42">
        <v>232.98</v>
      </c>
      <c r="D1049" s="42">
        <v>233.08</v>
      </c>
      <c r="E1049" s="42">
        <v>229.25</v>
      </c>
      <c r="F1049" s="42">
        <v>229.3</v>
      </c>
      <c r="G1049" s="42">
        <v>62627700</v>
      </c>
      <c r="H1049" s="42">
        <f>('Pivottable ẨN'!$G1049-AAPL!$O$4)/AAPL!$O$8</f>
        <v>-0.55461294833243069</v>
      </c>
      <c r="I1049" s="43">
        <v>45483.291666666664</v>
      </c>
      <c r="J1049" s="42">
        <v>34.650199999999998</v>
      </c>
      <c r="K1049" s="42">
        <v>34.869999999999997</v>
      </c>
      <c r="L1049" s="42">
        <v>34.97</v>
      </c>
      <c r="M1049" s="42">
        <v>34.130000000000003</v>
      </c>
      <c r="N1049" s="42">
        <v>34.44</v>
      </c>
      <c r="O1049" s="42">
        <f>('Pivottable ẨN'!$P1049-INTC!$O$4)/INTC!$O$8</f>
        <v>0.55108522994630371</v>
      </c>
      <c r="P1049" s="42">
        <v>52256200</v>
      </c>
      <c r="Q1049" s="43">
        <v>45483.291666666664</v>
      </c>
      <c r="R1049" s="42">
        <v>465.41109999999998</v>
      </c>
      <c r="S1049" s="42">
        <v>466.25</v>
      </c>
      <c r="T1049" s="42">
        <v>466.46</v>
      </c>
      <c r="U1049" s="42">
        <v>458.86</v>
      </c>
      <c r="V1049" s="42">
        <v>461.22</v>
      </c>
      <c r="W1049" s="42">
        <v>18196100</v>
      </c>
      <c r="X1049" s="42">
        <f>('Pivottable ẨN'!$W1049-MSFT!$O$4)/MSFT!$O$8</f>
        <v>-0.82008984635039106</v>
      </c>
      <c r="Y1049" s="43">
        <v>45483.291666666664</v>
      </c>
      <c r="Z1049" s="42">
        <v>134.89850000000001</v>
      </c>
      <c r="AA1049" s="42">
        <v>134.91</v>
      </c>
      <c r="AB1049" s="42">
        <v>135.1</v>
      </c>
      <c r="AC1049" s="42">
        <v>132.41999999999999</v>
      </c>
      <c r="AD1049" s="42">
        <v>134.03</v>
      </c>
      <c r="AE1049" s="42">
        <f>('Pivottable ẨN'!$AF1049-NVDA!$O$4)/NVDA!$O$8</f>
        <v>-1.0805246498859564</v>
      </c>
      <c r="AF1049" s="42">
        <v>248978600</v>
      </c>
      <c r="AG1049" s="43">
        <v>45483.291666666664</v>
      </c>
      <c r="AH1049" s="42">
        <v>18.545999999999999</v>
      </c>
      <c r="AI1049" s="42">
        <v>18.545999999999999</v>
      </c>
      <c r="AJ1049" s="42">
        <v>18.584</v>
      </c>
      <c r="AK1049" s="42">
        <v>18.341999999999999</v>
      </c>
      <c r="AL1049" s="42">
        <v>18.37</v>
      </c>
      <c r="AM1049" s="42">
        <f>('Pivottable ẨN'!$AN1049-SONY!$O$4)/SONY!$O$8</f>
        <v>1.2252980058219933</v>
      </c>
      <c r="AN1049" s="42">
        <v>7300000</v>
      </c>
    </row>
    <row r="1050" spans="1:40">
      <c r="A1050" s="92">
        <v>43910.291666666664</v>
      </c>
      <c r="B1050" s="40">
        <v>55.692900000000002</v>
      </c>
      <c r="C1050" s="40">
        <v>57.31</v>
      </c>
      <c r="D1050" s="40">
        <v>62.957500000000003</v>
      </c>
      <c r="E1050" s="40">
        <v>57</v>
      </c>
      <c r="F1050" s="40">
        <v>61.795000000000002</v>
      </c>
      <c r="G1050" s="40">
        <v>401693200</v>
      </c>
      <c r="H1050" s="40">
        <f>('Pivottable ẨN'!$G1050-AAPL!$O$4)/AAPL!$O$8</f>
        <v>5.8345890300561081</v>
      </c>
      <c r="I1050" s="41">
        <v>43910.291666666664</v>
      </c>
      <c r="J1050" s="40">
        <v>40.625399999999999</v>
      </c>
      <c r="K1050" s="40">
        <v>45.83</v>
      </c>
      <c r="L1050" s="40">
        <v>49.42</v>
      </c>
      <c r="M1050" s="40">
        <v>45.47</v>
      </c>
      <c r="N1050" s="40">
        <v>46.51</v>
      </c>
      <c r="O1050" s="40">
        <f>('Pivottable ẨN'!$P1050-INTC!$O$4)/INTC!$O$8</f>
        <v>0.55479245543979749</v>
      </c>
      <c r="P1050" s="40">
        <v>52344000</v>
      </c>
      <c r="Q1050" s="41">
        <v>43910.291666666664</v>
      </c>
      <c r="R1050" s="40">
        <v>131.9958</v>
      </c>
      <c r="S1050" s="40">
        <v>137.35</v>
      </c>
      <c r="T1050" s="40">
        <v>147.1</v>
      </c>
      <c r="U1050" s="40">
        <v>135.86000000000001</v>
      </c>
      <c r="V1050" s="40">
        <v>146</v>
      </c>
      <c r="W1050" s="40">
        <v>84866200</v>
      </c>
      <c r="X1050" s="40">
        <f>('Pivottable ẨN'!$W1050-MSFT!$O$4)/MSFT!$O$8</f>
        <v>4.4235951123520127</v>
      </c>
      <c r="Y1050" s="41">
        <v>43910.291666666664</v>
      </c>
      <c r="Z1050" s="40">
        <v>5.1257000000000001</v>
      </c>
      <c r="AA1050" s="40">
        <v>5.1437999999999997</v>
      </c>
      <c r="AB1050" s="40">
        <v>5.758</v>
      </c>
      <c r="AC1050" s="40">
        <v>5.1283000000000003</v>
      </c>
      <c r="AD1050" s="40">
        <v>5.4749999999999996</v>
      </c>
      <c r="AE1050" s="40">
        <f>('Pivottable ẨN'!$AF1050-NVDA!$O$4)/NVDA!$O$8</f>
        <v>1.9004637130632702</v>
      </c>
      <c r="AF1050" s="40">
        <v>804636000</v>
      </c>
      <c r="AG1050" s="41">
        <v>43910.291666666664</v>
      </c>
      <c r="AH1050" s="40">
        <v>10.0784</v>
      </c>
      <c r="AI1050" s="40">
        <v>10.612</v>
      </c>
      <c r="AJ1050" s="40">
        <v>11.38</v>
      </c>
      <c r="AK1050" s="40">
        <v>10.564</v>
      </c>
      <c r="AL1050" s="40">
        <v>11.295999999999999</v>
      </c>
      <c r="AM1050" s="40">
        <f>('Pivottable ẨN'!$AN1050-SONY!$O$4)/SONY!$O$8</f>
        <v>1.5454906514037325</v>
      </c>
      <c r="AN1050" s="40">
        <v>8065000</v>
      </c>
    </row>
    <row r="1051" spans="1:40">
      <c r="A1051" s="93">
        <v>44774.291666666664</v>
      </c>
      <c r="B1051" s="42">
        <v>159.3432</v>
      </c>
      <c r="C1051" s="42">
        <v>161.51</v>
      </c>
      <c r="D1051" s="42">
        <v>163.59</v>
      </c>
      <c r="E1051" s="42">
        <v>160.88999999999999</v>
      </c>
      <c r="F1051" s="42">
        <v>161.01</v>
      </c>
      <c r="G1051" s="42">
        <v>67829400</v>
      </c>
      <c r="H1051" s="42">
        <f>('Pivottable ẨN'!$G1051-AAPL!$O$4)/AAPL!$O$8</f>
        <v>-0.45659438870019542</v>
      </c>
      <c r="I1051" s="43">
        <v>44774.291666666664</v>
      </c>
      <c r="J1051" s="42">
        <v>34.813299999999998</v>
      </c>
      <c r="K1051" s="42">
        <v>36.96</v>
      </c>
      <c r="L1051" s="42">
        <v>37.69</v>
      </c>
      <c r="M1051" s="42">
        <v>36.049999999999997</v>
      </c>
      <c r="N1051" s="42">
        <v>36.049999999999997</v>
      </c>
      <c r="O1051" s="42">
        <f>('Pivottable ẨN'!$P1051-INTC!$O$4)/INTC!$O$8</f>
        <v>0.56194512057189139</v>
      </c>
      <c r="P1051" s="42">
        <v>52513400</v>
      </c>
      <c r="Q1051" s="43">
        <v>44774.291666666664</v>
      </c>
      <c r="R1051" s="42">
        <v>272.71960000000001</v>
      </c>
      <c r="S1051" s="42">
        <v>278.01</v>
      </c>
      <c r="T1051" s="42">
        <v>281.27999999999997</v>
      </c>
      <c r="U1051" s="42">
        <v>275.83999999999997</v>
      </c>
      <c r="V1051" s="42">
        <v>277.82</v>
      </c>
      <c r="W1051" s="42">
        <v>21539600</v>
      </c>
      <c r="X1051" s="42">
        <f>('Pivottable ẨN'!$W1051-MSFT!$O$4)/MSFT!$O$8</f>
        <v>-0.55711947943296503</v>
      </c>
      <c r="Y1051" s="43">
        <v>44774.291666666664</v>
      </c>
      <c r="Z1051" s="42">
        <v>18.418700000000001</v>
      </c>
      <c r="AA1051" s="42">
        <v>18.440999999999999</v>
      </c>
      <c r="AB1051" s="42">
        <v>18.846</v>
      </c>
      <c r="AC1051" s="42">
        <v>17.989999999999998</v>
      </c>
      <c r="AD1051" s="42">
        <v>18.181999999999999</v>
      </c>
      <c r="AE1051" s="42">
        <f>('Pivottable ẨN'!$AF1051-NVDA!$O$4)/NVDA!$O$8</f>
        <v>0.13991484229513346</v>
      </c>
      <c r="AF1051" s="42">
        <v>476469000</v>
      </c>
      <c r="AG1051" s="43">
        <v>44774.291666666664</v>
      </c>
      <c r="AH1051" s="42">
        <v>16.756599999999999</v>
      </c>
      <c r="AI1051" s="42">
        <v>17.216000000000001</v>
      </c>
      <c r="AJ1051" s="42">
        <v>17.338000000000001</v>
      </c>
      <c r="AK1051" s="42">
        <v>16.904</v>
      </c>
      <c r="AL1051" s="42">
        <v>17.047999999999998</v>
      </c>
      <c r="AM1051" s="42">
        <f>('Pivottable ẨN'!$AN1051-SONY!$O$4)/SONY!$O$8</f>
        <v>1.6930303998580631</v>
      </c>
      <c r="AN1051" s="42">
        <v>8417500</v>
      </c>
    </row>
    <row r="1052" spans="1:40">
      <c r="A1052" s="92">
        <v>44957.291666666664</v>
      </c>
      <c r="B1052" s="40">
        <v>142.7884</v>
      </c>
      <c r="C1052" s="40">
        <v>144.29</v>
      </c>
      <c r="D1052" s="40">
        <v>144.34</v>
      </c>
      <c r="E1052" s="40">
        <v>142.28</v>
      </c>
      <c r="F1052" s="40">
        <v>142.69999999999999</v>
      </c>
      <c r="G1052" s="40">
        <v>65874500</v>
      </c>
      <c r="H1052" s="40">
        <f>('Pivottable ẨN'!$G1052-AAPL!$O$4)/AAPL!$O$8</f>
        <v>-0.49343166924791187</v>
      </c>
      <c r="I1052" s="41">
        <v>44957.291666666664</v>
      </c>
      <c r="J1052" s="40">
        <v>27.250499999999999</v>
      </c>
      <c r="K1052" s="40">
        <v>28.26</v>
      </c>
      <c r="L1052" s="40">
        <v>28.29</v>
      </c>
      <c r="M1052" s="40">
        <v>27.53</v>
      </c>
      <c r="N1052" s="40">
        <v>27.78</v>
      </c>
      <c r="O1052" s="40">
        <f>('Pivottable ẨN'!$P1052-INTC!$O$4)/INTC!$O$8</f>
        <v>0.56651370597503525</v>
      </c>
      <c r="P1052" s="40">
        <v>52621600</v>
      </c>
      <c r="Q1052" s="41">
        <v>44957.291666666664</v>
      </c>
      <c r="R1052" s="40">
        <v>244.29679999999999</v>
      </c>
      <c r="S1052" s="40">
        <v>247.81</v>
      </c>
      <c r="T1052" s="40">
        <v>247.95</v>
      </c>
      <c r="U1052" s="40">
        <v>242.95</v>
      </c>
      <c r="V1052" s="40">
        <v>243.45</v>
      </c>
      <c r="W1052" s="40">
        <v>26541100</v>
      </c>
      <c r="X1052" s="40">
        <f>('Pivottable ẨN'!$W1052-MSFT!$O$4)/MSFT!$O$8</f>
        <v>-0.16374538338466044</v>
      </c>
      <c r="Y1052" s="41">
        <v>44957.291666666664</v>
      </c>
      <c r="Z1052" s="40">
        <v>19.524100000000001</v>
      </c>
      <c r="AA1052" s="40">
        <v>19.536999999999999</v>
      </c>
      <c r="AB1052" s="40">
        <v>19.687000000000001</v>
      </c>
      <c r="AC1052" s="40">
        <v>18.95</v>
      </c>
      <c r="AD1052" s="40">
        <v>19.170000000000002</v>
      </c>
      <c r="AE1052" s="40">
        <f>('Pivottable ẨN'!$AF1052-NVDA!$O$4)/NVDA!$O$8</f>
        <v>0.25551545743106063</v>
      </c>
      <c r="AF1052" s="40">
        <v>498017000</v>
      </c>
      <c r="AG1052" s="41">
        <v>44957.291666666664</v>
      </c>
      <c r="AH1052" s="40">
        <v>17.4819</v>
      </c>
      <c r="AI1052" s="40">
        <v>17.891999999999999</v>
      </c>
      <c r="AJ1052" s="40">
        <v>17.943999999999999</v>
      </c>
      <c r="AK1052" s="40">
        <v>17.774000000000001</v>
      </c>
      <c r="AL1052" s="40">
        <v>17.78</v>
      </c>
      <c r="AM1052" s="40">
        <f>('Pivottable ẨN'!$AN1052-SONY!$O$4)/SONY!$O$8</f>
        <v>-0.16827246929486994</v>
      </c>
      <c r="AN1052" s="40">
        <v>3970500</v>
      </c>
    </row>
    <row r="1053" spans="1:40">
      <c r="A1053" s="93">
        <v>45357.291666666664</v>
      </c>
      <c r="B1053" s="42">
        <v>168.5103</v>
      </c>
      <c r="C1053" s="42">
        <v>169.12</v>
      </c>
      <c r="D1053" s="42">
        <v>171.24</v>
      </c>
      <c r="E1053" s="42">
        <v>168.68</v>
      </c>
      <c r="F1053" s="42">
        <v>171.06</v>
      </c>
      <c r="G1053" s="42">
        <v>68587700</v>
      </c>
      <c r="H1053" s="42">
        <f>('Pivottable ẨN'!$G1053-AAPL!$O$4)/AAPL!$O$8</f>
        <v>-0.44230531517247873</v>
      </c>
      <c r="I1053" s="43">
        <v>45357.291666666664</v>
      </c>
      <c r="J1053" s="42">
        <v>44.0505</v>
      </c>
      <c r="K1053" s="42">
        <v>44.51</v>
      </c>
      <c r="L1053" s="42">
        <v>45.51</v>
      </c>
      <c r="M1053" s="42">
        <v>43.56</v>
      </c>
      <c r="N1053" s="42">
        <v>43.93</v>
      </c>
      <c r="O1053" s="42">
        <f>('Pivottable ẨN'!$P1053-INTC!$O$4)/INTC!$O$8</f>
        <v>0.56779730113451365</v>
      </c>
      <c r="P1053" s="42">
        <v>52652000</v>
      </c>
      <c r="Q1053" s="43">
        <v>45357.291666666664</v>
      </c>
      <c r="R1053" s="42">
        <v>400.64389999999997</v>
      </c>
      <c r="S1053" s="42">
        <v>402.09</v>
      </c>
      <c r="T1053" s="42">
        <v>405.16</v>
      </c>
      <c r="U1053" s="42">
        <v>398.39</v>
      </c>
      <c r="V1053" s="42">
        <v>402.97</v>
      </c>
      <c r="W1053" s="42">
        <v>22344100</v>
      </c>
      <c r="X1053" s="42">
        <f>('Pivottable ẨN'!$W1053-MSFT!$O$4)/MSFT!$O$8</f>
        <v>-0.49384456985166719</v>
      </c>
      <c r="Y1053" s="43">
        <v>45357.291666666664</v>
      </c>
      <c r="Z1053" s="42">
        <v>88.685100000000006</v>
      </c>
      <c r="AA1053" s="42">
        <v>88.7</v>
      </c>
      <c r="AB1053" s="42">
        <v>89.724000000000004</v>
      </c>
      <c r="AC1053" s="42">
        <v>87.03</v>
      </c>
      <c r="AD1053" s="42">
        <v>88.022000000000006</v>
      </c>
      <c r="AE1053" s="42">
        <f>('Pivottable ẨN'!$AF1053-NVDA!$O$4)/NVDA!$O$8</f>
        <v>0.70885677824186688</v>
      </c>
      <c r="AF1053" s="42">
        <v>582520000</v>
      </c>
      <c r="AG1053" s="43">
        <v>45357.291666666664</v>
      </c>
      <c r="AH1053" s="42">
        <v>17.296600000000002</v>
      </c>
      <c r="AI1053" s="42">
        <v>17.353999999999999</v>
      </c>
      <c r="AJ1053" s="42">
        <v>17.420000000000002</v>
      </c>
      <c r="AK1053" s="42">
        <v>17.277999999999999</v>
      </c>
      <c r="AL1053" s="42">
        <v>17.352</v>
      </c>
      <c r="AM1053" s="42">
        <f>('Pivottable ẨN'!$AN1053-SONY!$O$4)/SONY!$O$8</f>
        <v>-0.29090834531506543</v>
      </c>
      <c r="AN1053" s="42">
        <v>3677500</v>
      </c>
    </row>
    <row r="1054" spans="1:40">
      <c r="A1054" s="92">
        <v>45078.291666666664</v>
      </c>
      <c r="B1054" s="40">
        <v>178.73490000000001</v>
      </c>
      <c r="C1054" s="40">
        <v>180.09</v>
      </c>
      <c r="D1054" s="40">
        <v>180.12</v>
      </c>
      <c r="E1054" s="40">
        <v>176.93</v>
      </c>
      <c r="F1054" s="40">
        <v>177.7</v>
      </c>
      <c r="G1054" s="40">
        <v>68901800</v>
      </c>
      <c r="H1054" s="40">
        <f>('Pivottable ẨN'!$G1054-AAPL!$O$4)/AAPL!$O$8</f>
        <v>-0.43638655215644839</v>
      </c>
      <c r="I1054" s="41">
        <v>45078.291666666664</v>
      </c>
      <c r="J1054" s="40">
        <v>30.508199999999999</v>
      </c>
      <c r="K1054" s="40">
        <v>31.13</v>
      </c>
      <c r="L1054" s="40">
        <v>31.94</v>
      </c>
      <c r="M1054" s="40">
        <v>31.02</v>
      </c>
      <c r="N1054" s="40">
        <v>31.8</v>
      </c>
      <c r="O1054" s="40">
        <f>('Pivottable ẨN'!$P1054-INTC!$O$4)/INTC!$O$8</f>
        <v>0.56844754341924952</v>
      </c>
      <c r="P1054" s="40">
        <v>52667400</v>
      </c>
      <c r="Q1054" s="41">
        <v>45078.291666666664</v>
      </c>
      <c r="R1054" s="40">
        <v>329.40480000000002</v>
      </c>
      <c r="S1054" s="40">
        <v>332.58</v>
      </c>
      <c r="T1054" s="40">
        <v>333.53</v>
      </c>
      <c r="U1054" s="40">
        <v>324.72000000000003</v>
      </c>
      <c r="V1054" s="40">
        <v>325.93</v>
      </c>
      <c r="W1054" s="40">
        <v>26773900</v>
      </c>
      <c r="X1054" s="40">
        <f>('Pivottable ẨN'!$W1054-MSFT!$O$4)/MSFT!$O$8</f>
        <v>-0.14543537847412452</v>
      </c>
      <c r="Y1054" s="41">
        <v>45078.291666666664</v>
      </c>
      <c r="Z1054" s="40">
        <v>39.750599999999999</v>
      </c>
      <c r="AA1054" s="40">
        <v>39.770000000000003</v>
      </c>
      <c r="AB1054" s="40">
        <v>40.049999999999997</v>
      </c>
      <c r="AC1054" s="40">
        <v>38.340000000000003</v>
      </c>
      <c r="AD1054" s="40">
        <v>38.488999999999997</v>
      </c>
      <c r="AE1054" s="40">
        <f>('Pivottable ẨN'!$AF1054-NVDA!$O$4)/NVDA!$O$8</f>
        <v>0.99508471676735055</v>
      </c>
      <c r="AF1054" s="40">
        <v>635873000</v>
      </c>
      <c r="AG1054" s="41">
        <v>45078.291666666664</v>
      </c>
      <c r="AH1054" s="40">
        <v>18.950600000000001</v>
      </c>
      <c r="AI1054" s="40">
        <v>19.332000000000001</v>
      </c>
      <c r="AJ1054" s="40">
        <v>19.41</v>
      </c>
      <c r="AK1054" s="40">
        <v>19.231999999999999</v>
      </c>
      <c r="AL1054" s="40">
        <v>19.238</v>
      </c>
      <c r="AM1054" s="40">
        <f>('Pivottable ẨN'!$AN1054-SONY!$O$4)/SONY!$O$8</f>
        <v>0.19712384389840881</v>
      </c>
      <c r="AN1054" s="40">
        <v>4843500</v>
      </c>
    </row>
    <row r="1055" spans="1:40">
      <c r="A1055" s="93">
        <v>45223.291666666664</v>
      </c>
      <c r="B1055" s="42">
        <v>172.3674</v>
      </c>
      <c r="C1055" s="42">
        <v>173.44</v>
      </c>
      <c r="D1055" s="42">
        <v>173.67</v>
      </c>
      <c r="E1055" s="42">
        <v>171.45</v>
      </c>
      <c r="F1055" s="42">
        <v>173.05</v>
      </c>
      <c r="G1055" s="42">
        <v>43816600</v>
      </c>
      <c r="H1055" s="42">
        <f>('Pivottable ẨN'!$G1055-AAPL!$O$4)/AAPL!$O$8</f>
        <v>-0.90908108895913742</v>
      </c>
      <c r="I1055" s="43">
        <v>45223.291666666664</v>
      </c>
      <c r="J1055" s="42">
        <v>34.021000000000001</v>
      </c>
      <c r="K1055" s="42">
        <v>34.590000000000003</v>
      </c>
      <c r="L1055" s="42">
        <v>34.71</v>
      </c>
      <c r="M1055" s="42">
        <v>33.64</v>
      </c>
      <c r="N1055" s="42">
        <v>33.64</v>
      </c>
      <c r="O1055" s="42">
        <f>('Pivottable ẨN'!$P1055-INTC!$O$4)/INTC!$O$8</f>
        <v>0.568721996331638</v>
      </c>
      <c r="P1055" s="42">
        <v>52673900</v>
      </c>
      <c r="Q1055" s="43">
        <v>45223.291666666664</v>
      </c>
      <c r="R1055" s="42">
        <v>328.0675</v>
      </c>
      <c r="S1055" s="42">
        <v>330.53</v>
      </c>
      <c r="T1055" s="42">
        <v>331.84</v>
      </c>
      <c r="U1055" s="42">
        <v>327.60000000000002</v>
      </c>
      <c r="V1055" s="42">
        <v>331.3</v>
      </c>
      <c r="W1055" s="42">
        <v>31153600</v>
      </c>
      <c r="X1055" s="42">
        <f>('Pivottable ẨN'!$W1055-MSFT!$O$4)/MSFT!$O$8</f>
        <v>0.19903338658890846</v>
      </c>
      <c r="Y1055" s="43">
        <v>45223.291666666664</v>
      </c>
      <c r="Z1055" s="42">
        <v>43.649799999999999</v>
      </c>
      <c r="AA1055" s="42">
        <v>43.662999999999997</v>
      </c>
      <c r="AB1055" s="42">
        <v>43.697000000000003</v>
      </c>
      <c r="AC1055" s="42">
        <v>42.691000000000003</v>
      </c>
      <c r="AD1055" s="42">
        <v>43.076999999999998</v>
      </c>
      <c r="AE1055" s="42">
        <f>('Pivottable ẨN'!$AF1055-NVDA!$O$4)/NVDA!$O$8</f>
        <v>-0.26247701490207059</v>
      </c>
      <c r="AF1055" s="42">
        <v>401463000</v>
      </c>
      <c r="AG1055" s="43">
        <v>45223.291666666664</v>
      </c>
      <c r="AH1055" s="42">
        <v>16.7883</v>
      </c>
      <c r="AI1055" s="42">
        <v>16.844000000000001</v>
      </c>
      <c r="AJ1055" s="42">
        <v>16.866</v>
      </c>
      <c r="AK1055" s="42">
        <v>16.736000000000001</v>
      </c>
      <c r="AL1055" s="42">
        <v>16.744</v>
      </c>
      <c r="AM1055" s="42">
        <f>('Pivottable ẨN'!$AN1055-SONY!$O$4)/SONY!$O$8</f>
        <v>-0.80112381585642489</v>
      </c>
      <c r="AN1055" s="42">
        <v>2458500</v>
      </c>
    </row>
    <row r="1056" spans="1:40">
      <c r="A1056" s="92">
        <v>44686.291666666664</v>
      </c>
      <c r="B1056" s="40">
        <v>154.43989999999999</v>
      </c>
      <c r="C1056" s="40">
        <v>156.77000000000001</v>
      </c>
      <c r="D1056" s="40">
        <v>164.08</v>
      </c>
      <c r="E1056" s="40">
        <v>154.94999999999999</v>
      </c>
      <c r="F1056" s="40">
        <v>163.85</v>
      </c>
      <c r="G1056" s="40">
        <v>130525300</v>
      </c>
      <c r="H1056" s="40">
        <f>('Pivottable ẨN'!$G1056-AAPL!$O$4)/AAPL!$O$8</f>
        <v>0.72481972838588371</v>
      </c>
      <c r="I1056" s="41">
        <v>44686.291666666664</v>
      </c>
      <c r="J1056" s="40">
        <v>42.009599999999999</v>
      </c>
      <c r="K1056" s="40">
        <v>44.6</v>
      </c>
      <c r="L1056" s="40">
        <v>45.91</v>
      </c>
      <c r="M1056" s="40">
        <v>44.13</v>
      </c>
      <c r="N1056" s="40">
        <v>45.6</v>
      </c>
      <c r="O1056" s="40">
        <f>('Pivottable ẨN'!$P1056-INTC!$O$4)/INTC!$O$8</f>
        <v>0.5823517501961003</v>
      </c>
      <c r="P1056" s="40">
        <v>52996700</v>
      </c>
      <c r="Q1056" s="41">
        <v>44686.291666666664</v>
      </c>
      <c r="R1056" s="40">
        <v>271.44</v>
      </c>
      <c r="S1056" s="40">
        <v>277.35000000000002</v>
      </c>
      <c r="T1056" s="40">
        <v>286.35000000000002</v>
      </c>
      <c r="U1056" s="40">
        <v>274.33999999999997</v>
      </c>
      <c r="V1056" s="40">
        <v>285.54000000000002</v>
      </c>
      <c r="W1056" s="40">
        <v>43260400</v>
      </c>
      <c r="X1056" s="40">
        <f>('Pivottable ẨN'!$W1056-MSFT!$O$4)/MSFT!$O$8</f>
        <v>1.1512480234053863</v>
      </c>
      <c r="Y1056" s="41">
        <v>44686.291666666664</v>
      </c>
      <c r="Z1056" s="40">
        <v>18.8172</v>
      </c>
      <c r="AA1056" s="40">
        <v>18.844000000000001</v>
      </c>
      <c r="AB1056" s="40">
        <v>19.925000000000001</v>
      </c>
      <c r="AC1056" s="40">
        <v>18.5</v>
      </c>
      <c r="AD1056" s="40">
        <v>19.867000000000001</v>
      </c>
      <c r="AE1056" s="40">
        <f>('Pivottable ẨN'!$AF1056-NVDA!$O$4)/NVDA!$O$8</f>
        <v>0.94389383735269405</v>
      </c>
      <c r="AF1056" s="40">
        <v>626331000</v>
      </c>
      <c r="AG1056" s="41">
        <v>44686.291666666664</v>
      </c>
      <c r="AH1056" s="40">
        <v>16.532800000000002</v>
      </c>
      <c r="AI1056" s="40">
        <v>16.986000000000001</v>
      </c>
      <c r="AJ1056" s="40">
        <v>17.486000000000001</v>
      </c>
      <c r="AK1056" s="40">
        <v>16.84</v>
      </c>
      <c r="AL1056" s="40">
        <v>17.411999999999999</v>
      </c>
      <c r="AM1056" s="40">
        <f>('Pivottable ẨN'!$AN1056-SONY!$O$4)/SONY!$O$8</f>
        <v>-0.42086888969824193</v>
      </c>
      <c r="AN1056" s="40">
        <v>3367000</v>
      </c>
    </row>
    <row r="1057" spans="1:40">
      <c r="A1057" s="93">
        <v>44076.291666666664</v>
      </c>
      <c r="B1057" s="42">
        <v>128.2688</v>
      </c>
      <c r="C1057" s="42">
        <v>131.4</v>
      </c>
      <c r="D1057" s="42">
        <v>137.97999999999999</v>
      </c>
      <c r="E1057" s="42">
        <v>127</v>
      </c>
      <c r="F1057" s="42">
        <v>137.59</v>
      </c>
      <c r="G1057" s="42">
        <v>200119000</v>
      </c>
      <c r="H1057" s="42">
        <f>('Pivottable ẨN'!$G1057-AAPL!$O$4)/AAPL!$O$8</f>
        <v>2.0362129716482578</v>
      </c>
      <c r="I1057" s="43">
        <v>44076.291666666664</v>
      </c>
      <c r="J1057" s="42">
        <v>46.894199999999998</v>
      </c>
      <c r="K1057" s="42">
        <v>52.25</v>
      </c>
      <c r="L1057" s="42">
        <v>52.68</v>
      </c>
      <c r="M1057" s="42">
        <v>51.09</v>
      </c>
      <c r="N1057" s="42">
        <v>51.21</v>
      </c>
      <c r="O1057" s="42">
        <f>('Pivottable ẨN'!$P1057-INTC!$O$4)/INTC!$O$8</f>
        <v>0.58252064429603168</v>
      </c>
      <c r="P1057" s="42">
        <v>53000700</v>
      </c>
      <c r="Q1057" s="43">
        <v>44076.291666666664</v>
      </c>
      <c r="R1057" s="42">
        <v>223.77940000000001</v>
      </c>
      <c r="S1057" s="42">
        <v>231.65</v>
      </c>
      <c r="T1057" s="42">
        <v>232.86</v>
      </c>
      <c r="U1057" s="42">
        <v>227.35</v>
      </c>
      <c r="V1057" s="42">
        <v>227.97</v>
      </c>
      <c r="W1057" s="42">
        <v>34080800</v>
      </c>
      <c r="X1057" s="42">
        <f>('Pivottable ẨN'!$W1057-MSFT!$O$4)/MSFT!$O$8</f>
        <v>0.42926124902069834</v>
      </c>
      <c r="Y1057" s="43">
        <v>44076.291666666664</v>
      </c>
      <c r="Z1057" s="42">
        <v>14.306900000000001</v>
      </c>
      <c r="AA1057" s="42">
        <v>14.346500000000001</v>
      </c>
      <c r="AB1057" s="42">
        <v>14.726800000000001</v>
      </c>
      <c r="AC1057" s="42">
        <v>13.9</v>
      </c>
      <c r="AD1057" s="42">
        <v>14.7037</v>
      </c>
      <c r="AE1057" s="42">
        <f>('Pivottable ẨN'!$AF1057-NVDA!$O$4)/NVDA!$O$8</f>
        <v>2.2726517711507994</v>
      </c>
      <c r="AF1057" s="42">
        <v>874012000</v>
      </c>
      <c r="AG1057" s="43">
        <v>44076.291666666664</v>
      </c>
      <c r="AH1057" s="42">
        <v>15.1557</v>
      </c>
      <c r="AI1057" s="42">
        <v>15.898</v>
      </c>
      <c r="AJ1057" s="42">
        <v>16</v>
      </c>
      <c r="AK1057" s="42">
        <v>15.76</v>
      </c>
      <c r="AL1057" s="42">
        <v>15.917999999999999</v>
      </c>
      <c r="AM1057" s="42">
        <f>('Pivottable ẨN'!$AN1057-SONY!$O$4)/SONY!$O$8</f>
        <v>3.0121405222442926E-2</v>
      </c>
      <c r="AN1057" s="42">
        <v>4444500</v>
      </c>
    </row>
    <row r="1058" spans="1:40">
      <c r="A1058" s="92">
        <v>44855.291666666664</v>
      </c>
      <c r="B1058" s="40">
        <v>145.49610000000001</v>
      </c>
      <c r="C1058" s="40">
        <v>147.27000000000001</v>
      </c>
      <c r="D1058" s="40">
        <v>147.85</v>
      </c>
      <c r="E1058" s="40">
        <v>142.65</v>
      </c>
      <c r="F1058" s="40">
        <v>142.87</v>
      </c>
      <c r="G1058" s="40">
        <v>86548600</v>
      </c>
      <c r="H1058" s="40">
        <f>('Pivottable ẨN'!$G1058-AAPL!$O$4)/AAPL!$O$8</f>
        <v>-0.1038579714774148</v>
      </c>
      <c r="I1058" s="41">
        <v>44855.291666666664</v>
      </c>
      <c r="J1058" s="40">
        <v>25.66</v>
      </c>
      <c r="K1058" s="40">
        <v>26.97</v>
      </c>
      <c r="L1058" s="40">
        <v>27.05</v>
      </c>
      <c r="M1058" s="40">
        <v>25.79</v>
      </c>
      <c r="N1058" s="40">
        <v>25.85</v>
      </c>
      <c r="O1058" s="40">
        <f>('Pivottable ẨN'!$P1058-INTC!$O$4)/INTC!$O$8</f>
        <v>0.58496960874503667</v>
      </c>
      <c r="P1058" s="40">
        <v>53058700</v>
      </c>
      <c r="Q1058" s="41">
        <v>44855.291666666664</v>
      </c>
      <c r="R1058" s="40">
        <v>238.01669999999999</v>
      </c>
      <c r="S1058" s="40">
        <v>242.12</v>
      </c>
      <c r="T1058" s="40">
        <v>243</v>
      </c>
      <c r="U1058" s="40">
        <v>234.5</v>
      </c>
      <c r="V1058" s="40">
        <v>234.74</v>
      </c>
      <c r="W1058" s="40">
        <v>26299700</v>
      </c>
      <c r="X1058" s="40">
        <f>('Pivottable ẨN'!$W1058-MSFT!$O$4)/MSFT!$O$8</f>
        <v>-0.18273178882024191</v>
      </c>
      <c r="Y1058" s="41">
        <v>44855.291666666664</v>
      </c>
      <c r="Z1058" s="40">
        <v>12.454599999999999</v>
      </c>
      <c r="AA1058" s="40">
        <v>12.465999999999999</v>
      </c>
      <c r="AB1058" s="40">
        <v>12.497999999999999</v>
      </c>
      <c r="AC1058" s="40">
        <v>11.887</v>
      </c>
      <c r="AD1058" s="40">
        <v>12.098000000000001</v>
      </c>
      <c r="AE1058" s="40">
        <f>('Pivottable ẨN'!$AF1058-NVDA!$O$4)/NVDA!$O$8</f>
        <v>0.85356677418935611</v>
      </c>
      <c r="AF1058" s="40">
        <v>609494000</v>
      </c>
      <c r="AG1058" s="41">
        <v>44855.291666666664</v>
      </c>
      <c r="AH1058" s="40">
        <v>12.709899999999999</v>
      </c>
      <c r="AI1058" s="40">
        <v>13.007999999999999</v>
      </c>
      <c r="AJ1058" s="40">
        <v>13.013999999999999</v>
      </c>
      <c r="AK1058" s="40">
        <v>12.667999999999999</v>
      </c>
      <c r="AL1058" s="40">
        <v>12.788</v>
      </c>
      <c r="AM1058" s="40">
        <f>('Pivottable ẨN'!$AN1058-SONY!$O$4)/SONY!$O$8</f>
        <v>0.28208999690898795</v>
      </c>
      <c r="AN1058" s="40">
        <v>5046500</v>
      </c>
    </row>
    <row r="1059" spans="1:40">
      <c r="A1059" s="93">
        <v>44761.291666666664</v>
      </c>
      <c r="B1059" s="42">
        <v>148.9742</v>
      </c>
      <c r="C1059" s="42">
        <v>151</v>
      </c>
      <c r="D1059" s="42">
        <v>151.22999999999999</v>
      </c>
      <c r="E1059" s="42">
        <v>146.91</v>
      </c>
      <c r="F1059" s="42">
        <v>147.91999999999999</v>
      </c>
      <c r="G1059" s="42">
        <v>82982400</v>
      </c>
      <c r="H1059" s="42">
        <f>('Pivottable ẨN'!$G1059-AAPL!$O$4)/AAPL!$O$8</f>
        <v>-0.17105788445980083</v>
      </c>
      <c r="I1059" s="43">
        <v>44761.291666666664</v>
      </c>
      <c r="J1059" s="42">
        <v>37.884</v>
      </c>
      <c r="K1059" s="42">
        <v>40.22</v>
      </c>
      <c r="L1059" s="42">
        <v>40.729999999999997</v>
      </c>
      <c r="M1059" s="42">
        <v>39.24</v>
      </c>
      <c r="N1059" s="42">
        <v>39.32</v>
      </c>
      <c r="O1059" s="42">
        <f>('Pivottable ẨN'!$P1059-INTC!$O$4)/INTC!$O$8</f>
        <v>0.58651498975940886</v>
      </c>
      <c r="P1059" s="42">
        <v>53095300</v>
      </c>
      <c r="Q1059" s="43">
        <v>44761.291666666664</v>
      </c>
      <c r="R1059" s="42">
        <v>254.59129999999999</v>
      </c>
      <c r="S1059" s="42">
        <v>259.52999999999997</v>
      </c>
      <c r="T1059" s="42">
        <v>259.72000000000003</v>
      </c>
      <c r="U1059" s="42">
        <v>253.68</v>
      </c>
      <c r="V1059" s="42">
        <v>257.58</v>
      </c>
      <c r="W1059" s="42">
        <v>25012600</v>
      </c>
      <c r="X1059" s="42">
        <f>('Pivottable ẨN'!$W1059-MSFT!$O$4)/MSFT!$O$8</f>
        <v>-0.28396377902793418</v>
      </c>
      <c r="Y1059" s="43">
        <v>44761.291666666664</v>
      </c>
      <c r="Z1059" s="42">
        <v>16.971399999999999</v>
      </c>
      <c r="AA1059" s="42">
        <v>16.992000000000001</v>
      </c>
      <c r="AB1059" s="42">
        <v>17.11</v>
      </c>
      <c r="AC1059" s="42">
        <v>16.172000000000001</v>
      </c>
      <c r="AD1059" s="42">
        <v>16.486000000000001</v>
      </c>
      <c r="AE1059" s="42">
        <f>('Pivottable ẨN'!$AF1059-NVDA!$O$4)/NVDA!$O$8</f>
        <v>1.3518060692006717</v>
      </c>
      <c r="AF1059" s="42">
        <v>702366000</v>
      </c>
      <c r="AG1059" s="43">
        <v>44761.291666666664</v>
      </c>
      <c r="AH1059" s="42">
        <v>16.5503</v>
      </c>
      <c r="AI1059" s="42">
        <v>17.004000000000001</v>
      </c>
      <c r="AJ1059" s="42">
        <v>17.036000000000001</v>
      </c>
      <c r="AK1059" s="42">
        <v>16.739999999999998</v>
      </c>
      <c r="AL1059" s="42">
        <v>16.739999999999998</v>
      </c>
      <c r="AM1059" s="42">
        <f>('Pivottable ẨN'!$AN1059-SONY!$O$4)/SONY!$O$8</f>
        <v>-0.68978885673911428</v>
      </c>
      <c r="AN1059" s="42">
        <v>2724500</v>
      </c>
    </row>
    <row r="1060" spans="1:40">
      <c r="A1060" s="92">
        <v>45364.291666666664</v>
      </c>
      <c r="B1060" s="40">
        <v>170.51300000000001</v>
      </c>
      <c r="C1060" s="40">
        <v>171.13</v>
      </c>
      <c r="D1060" s="40">
        <v>173.19</v>
      </c>
      <c r="E1060" s="40">
        <v>170.76</v>
      </c>
      <c r="F1060" s="40">
        <v>172.77</v>
      </c>
      <c r="G1060" s="40">
        <v>52488700</v>
      </c>
      <c r="H1060" s="40">
        <f>('Pivottable ẨN'!$G1060-AAPL!$O$4)/AAPL!$O$8</f>
        <v>-0.74566782964262412</v>
      </c>
      <c r="I1060" s="41">
        <v>45364.291666666664</v>
      </c>
      <c r="J1060" s="40">
        <v>42.783700000000003</v>
      </c>
      <c r="K1060" s="40">
        <v>43.23</v>
      </c>
      <c r="L1060" s="40">
        <v>44.98</v>
      </c>
      <c r="M1060" s="40">
        <v>43.2</v>
      </c>
      <c r="N1060" s="40">
        <v>44.51</v>
      </c>
      <c r="O1060" s="40">
        <f>('Pivottable ẨN'!$P1060-INTC!$O$4)/INTC!$O$8</f>
        <v>0.59076267637268298</v>
      </c>
      <c r="P1060" s="40">
        <v>53195900</v>
      </c>
      <c r="Q1060" s="41">
        <v>45364.291666666664</v>
      </c>
      <c r="R1060" s="40">
        <v>413.6071</v>
      </c>
      <c r="S1060" s="40">
        <v>415.1</v>
      </c>
      <c r="T1060" s="40">
        <v>418.18</v>
      </c>
      <c r="U1060" s="40">
        <v>411.45</v>
      </c>
      <c r="V1060" s="40">
        <v>418.1</v>
      </c>
      <c r="W1060" s="40">
        <v>17115900</v>
      </c>
      <c r="X1060" s="40">
        <f>('Pivottable ẨN'!$W1060-MSFT!$O$4)/MSFT!$O$8</f>
        <v>-0.9050488983450683</v>
      </c>
      <c r="Y1060" s="41">
        <v>45364.291666666664</v>
      </c>
      <c r="Z1060" s="40">
        <v>90.872799999999998</v>
      </c>
      <c r="AA1060" s="40">
        <v>90.888000000000005</v>
      </c>
      <c r="AB1060" s="40">
        <v>91.504000000000005</v>
      </c>
      <c r="AC1060" s="40">
        <v>88.435000000000002</v>
      </c>
      <c r="AD1060" s="40">
        <v>91.055000000000007</v>
      </c>
      <c r="AE1060" s="40">
        <f>('Pivottable ẨN'!$AF1060-NVDA!$O$4)/NVDA!$O$8</f>
        <v>0.99422634947471322</v>
      </c>
      <c r="AF1060" s="40">
        <v>635713000</v>
      </c>
      <c r="AG1060" s="41">
        <v>45364.291666666664</v>
      </c>
      <c r="AH1060" s="40">
        <v>17.509899999999998</v>
      </c>
      <c r="AI1060" s="40">
        <v>17.568000000000001</v>
      </c>
      <c r="AJ1060" s="40">
        <v>17.632000000000001</v>
      </c>
      <c r="AK1060" s="40">
        <v>17.515999999999998</v>
      </c>
      <c r="AL1060" s="40">
        <v>17.562000000000001</v>
      </c>
      <c r="AM1060" s="40">
        <f>('Pivottable ẨN'!$AN1060-SONY!$O$4)/SONY!$O$8</f>
        <v>-0.90408772541604299</v>
      </c>
      <c r="AN1060" s="40">
        <v>2212500</v>
      </c>
    </row>
    <row r="1061" spans="1:40">
      <c r="A1061" s="93">
        <v>45406.291666666664</v>
      </c>
      <c r="B1061" s="42">
        <v>168.41059999999999</v>
      </c>
      <c r="C1061" s="42">
        <v>169.02</v>
      </c>
      <c r="D1061" s="42">
        <v>169.3</v>
      </c>
      <c r="E1061" s="42">
        <v>166.21</v>
      </c>
      <c r="F1061" s="42">
        <v>166.54</v>
      </c>
      <c r="G1061" s="42">
        <v>48251800</v>
      </c>
      <c r="H1061" s="42">
        <f>('Pivottable ẨN'!$G1061-AAPL!$O$4)/AAPL!$O$8</f>
        <v>-0.82550612006802693</v>
      </c>
      <c r="I1061" s="43">
        <v>45406.291666666664</v>
      </c>
      <c r="J1061" s="42">
        <v>34.143799999999999</v>
      </c>
      <c r="K1061" s="42">
        <v>34.5</v>
      </c>
      <c r="L1061" s="42">
        <v>35.18</v>
      </c>
      <c r="M1061" s="42">
        <v>34.340000000000003</v>
      </c>
      <c r="N1061" s="42">
        <v>34.86</v>
      </c>
      <c r="O1061" s="42">
        <f>('Pivottable ẨN'!$P1061-INTC!$O$4)/INTC!$O$8</f>
        <v>0.59351565020156449</v>
      </c>
      <c r="P1061" s="42">
        <v>53261100</v>
      </c>
      <c r="Q1061" s="43">
        <v>45406.291666666664</v>
      </c>
      <c r="R1061" s="42">
        <v>407.58879999999999</v>
      </c>
      <c r="S1061" s="42">
        <v>409.06</v>
      </c>
      <c r="T1061" s="42">
        <v>412.47</v>
      </c>
      <c r="U1061" s="42">
        <v>406.78</v>
      </c>
      <c r="V1061" s="42">
        <v>409.56</v>
      </c>
      <c r="W1061" s="42">
        <v>15065300</v>
      </c>
      <c r="X1061" s="42">
        <f>('Pivottable ẨN'!$W1061-MSFT!$O$4)/MSFT!$O$8</f>
        <v>-1.0663310979565155</v>
      </c>
      <c r="Y1061" s="43">
        <v>45406.291666666664</v>
      </c>
      <c r="Z1061" s="42">
        <v>79.663600000000002</v>
      </c>
      <c r="AA1061" s="42">
        <v>79.677000000000007</v>
      </c>
      <c r="AB1061" s="42">
        <v>84.081999999999994</v>
      </c>
      <c r="AC1061" s="42">
        <v>79.183000000000007</v>
      </c>
      <c r="AD1061" s="42">
        <v>83.95</v>
      </c>
      <c r="AE1061" s="42">
        <f>('Pivottable ẨN'!$AF1061-NVDA!$O$4)/NVDA!$O$8</f>
        <v>0.33164727149240936</v>
      </c>
      <c r="AF1061" s="42">
        <v>512208000</v>
      </c>
      <c r="AG1061" s="43">
        <v>45406.291666666664</v>
      </c>
      <c r="AH1061" s="42">
        <v>16.542000000000002</v>
      </c>
      <c r="AI1061" s="42">
        <v>16.542000000000002</v>
      </c>
      <c r="AJ1061" s="42">
        <v>16.622</v>
      </c>
      <c r="AK1061" s="42">
        <v>16.443999999999999</v>
      </c>
      <c r="AL1061" s="42">
        <v>16.507999999999999</v>
      </c>
      <c r="AM1061" s="42">
        <f>('Pivottable ẨN'!$AN1061-SONY!$O$4)/SONY!$O$8</f>
        <v>-0.48093117027468579</v>
      </c>
      <c r="AN1061" s="42">
        <v>3223500</v>
      </c>
    </row>
    <row r="1062" spans="1:40">
      <c r="A1062" s="92">
        <v>45188.291666666664</v>
      </c>
      <c r="B1062" s="40">
        <v>177.96260000000001</v>
      </c>
      <c r="C1062" s="40">
        <v>179.07</v>
      </c>
      <c r="D1062" s="40">
        <v>179.63</v>
      </c>
      <c r="E1062" s="40">
        <v>177.13</v>
      </c>
      <c r="F1062" s="40">
        <v>177.52</v>
      </c>
      <c r="G1062" s="40">
        <v>51826900</v>
      </c>
      <c r="H1062" s="40">
        <f>('Pivottable ẨN'!$G1062-AAPL!$O$4)/AAPL!$O$8</f>
        <v>-0.75813849937840538</v>
      </c>
      <c r="I1062" s="41">
        <v>45188.291666666664</v>
      </c>
      <c r="J1062" s="40">
        <v>35.742199999999997</v>
      </c>
      <c r="K1062" s="40">
        <v>36.340000000000003</v>
      </c>
      <c r="L1062" s="40">
        <v>38.1</v>
      </c>
      <c r="M1062" s="40">
        <v>36.020000000000003</v>
      </c>
      <c r="N1062" s="40">
        <v>38.04</v>
      </c>
      <c r="O1062" s="40">
        <f>('Pivottable ẨN'!$P1062-INTC!$O$4)/INTC!$O$8</f>
        <v>0.59465568537610125</v>
      </c>
      <c r="P1062" s="40">
        <v>53288100</v>
      </c>
      <c r="Q1062" s="41">
        <v>45188.291666666664</v>
      </c>
      <c r="R1062" s="40">
        <v>326.20150000000001</v>
      </c>
      <c r="S1062" s="40">
        <v>328.65</v>
      </c>
      <c r="T1062" s="40">
        <v>329.39</v>
      </c>
      <c r="U1062" s="40">
        <v>324.51</v>
      </c>
      <c r="V1062" s="40">
        <v>326.17</v>
      </c>
      <c r="W1062" s="40">
        <v>16505900</v>
      </c>
      <c r="X1062" s="40">
        <f>('Pivottable ẨN'!$W1062-MSFT!$O$4)/MSFT!$O$8</f>
        <v>-0.95302614488899828</v>
      </c>
      <c r="Y1062" s="41">
        <v>45188.291666666664</v>
      </c>
      <c r="Z1062" s="40">
        <v>43.506799999999998</v>
      </c>
      <c r="AA1062" s="40">
        <v>43.52</v>
      </c>
      <c r="AB1062" s="40">
        <v>43.966000000000001</v>
      </c>
      <c r="AC1062" s="40">
        <v>43.002000000000002</v>
      </c>
      <c r="AD1062" s="40">
        <v>43.832999999999998</v>
      </c>
      <c r="AE1062" s="40">
        <f>('Pivottable ẨN'!$AF1062-NVDA!$O$4)/NVDA!$O$8</f>
        <v>-0.41483184454961075</v>
      </c>
      <c r="AF1062" s="40">
        <v>373064000</v>
      </c>
      <c r="AG1062" s="41">
        <v>45188.291666666664</v>
      </c>
      <c r="AH1062" s="40">
        <v>16.9665</v>
      </c>
      <c r="AI1062" s="40">
        <v>17.308</v>
      </c>
      <c r="AJ1062" s="40">
        <v>17.393999999999998</v>
      </c>
      <c r="AK1062" s="40">
        <v>17.257999999999999</v>
      </c>
      <c r="AL1062" s="40">
        <v>17.324000000000002</v>
      </c>
      <c r="AM1062" s="40">
        <f>('Pivottable ẨN'!$AN1062-SONY!$O$4)/SONY!$O$8</f>
        <v>-1.0704623353751819</v>
      </c>
      <c r="AN1062" s="40">
        <v>1815000</v>
      </c>
    </row>
    <row r="1063" spans="1:40">
      <c r="A1063" s="93">
        <v>45324.291666666664</v>
      </c>
      <c r="B1063" s="42">
        <v>184.94399999999999</v>
      </c>
      <c r="C1063" s="42">
        <v>185.85</v>
      </c>
      <c r="D1063" s="42">
        <v>187.33</v>
      </c>
      <c r="E1063" s="42">
        <v>179.25</v>
      </c>
      <c r="F1063" s="42">
        <v>179.86</v>
      </c>
      <c r="G1063" s="42">
        <v>102518000</v>
      </c>
      <c r="H1063" s="42">
        <f>('Pivottable ẨN'!$G1063-AAPL!$O$4)/AAPL!$O$8</f>
        <v>0.19706241727837995</v>
      </c>
      <c r="I1063" s="43">
        <v>45324.291666666664</v>
      </c>
      <c r="J1063" s="42">
        <v>42.036999999999999</v>
      </c>
      <c r="K1063" s="42">
        <v>42.6</v>
      </c>
      <c r="L1063" s="42">
        <v>43.14</v>
      </c>
      <c r="M1063" s="42">
        <v>41.6</v>
      </c>
      <c r="N1063" s="42">
        <v>43</v>
      </c>
      <c r="O1063" s="42">
        <f>('Pivottable ẨN'!$P1063-INTC!$O$4)/INTC!$O$8</f>
        <v>0.61077662721455139</v>
      </c>
      <c r="P1063" s="42">
        <v>53669900</v>
      </c>
      <c r="Q1063" s="43">
        <v>45324.291666666664</v>
      </c>
      <c r="R1063" s="42">
        <v>408.98480000000001</v>
      </c>
      <c r="S1063" s="42">
        <v>411.22</v>
      </c>
      <c r="T1063" s="42">
        <v>412.65</v>
      </c>
      <c r="U1063" s="42">
        <v>403.56</v>
      </c>
      <c r="V1063" s="42">
        <v>403.81</v>
      </c>
      <c r="W1063" s="42">
        <v>28245000</v>
      </c>
      <c r="X1063" s="42">
        <f>('Pivottable ẨN'!$W1063-MSFT!$O$4)/MSFT!$O$8</f>
        <v>-2.9731563079410779E-2</v>
      </c>
      <c r="Y1063" s="43">
        <v>45324.291666666664</v>
      </c>
      <c r="Z1063" s="42">
        <v>66.145799999999994</v>
      </c>
      <c r="AA1063" s="42">
        <v>66.16</v>
      </c>
      <c r="AB1063" s="42">
        <v>66.599999999999994</v>
      </c>
      <c r="AC1063" s="42">
        <v>63.69</v>
      </c>
      <c r="AD1063" s="42">
        <v>63.973999999999997</v>
      </c>
      <c r="AE1063" s="42">
        <f>('Pivottable ẨN'!$AF1063-NVDA!$O$4)/NVDA!$O$8</f>
        <v>0.1404996050132426</v>
      </c>
      <c r="AF1063" s="42">
        <v>476578000</v>
      </c>
      <c r="AG1063" s="43">
        <v>45324.291666666664</v>
      </c>
      <c r="AH1063" s="42">
        <v>19.646799999999999</v>
      </c>
      <c r="AI1063" s="42">
        <v>19.712</v>
      </c>
      <c r="AJ1063" s="42">
        <v>19.751999999999999</v>
      </c>
      <c r="AK1063" s="42">
        <v>19.559999999999999</v>
      </c>
      <c r="AL1063" s="42">
        <v>19.582000000000001</v>
      </c>
      <c r="AM1063" s="42">
        <f>('Pivottable ẨN'!$AN1063-SONY!$O$4)/SONY!$O$8</f>
        <v>-0.98110138134681424</v>
      </c>
      <c r="AN1063" s="42">
        <v>2028500</v>
      </c>
    </row>
    <row r="1064" spans="1:40">
      <c r="A1064" s="92">
        <v>44186.291666666664</v>
      </c>
      <c r="B1064" s="40">
        <v>125.3903</v>
      </c>
      <c r="C1064" s="40">
        <v>128.22999999999999</v>
      </c>
      <c r="D1064" s="40">
        <v>128.31</v>
      </c>
      <c r="E1064" s="40">
        <v>123.45</v>
      </c>
      <c r="F1064" s="40">
        <v>125.02</v>
      </c>
      <c r="G1064" s="40">
        <v>121251600</v>
      </c>
      <c r="H1064" s="40">
        <f>('Pivottable ẨN'!$G1064-AAPL!$O$4)/AAPL!$O$8</f>
        <v>0.55007018180275513</v>
      </c>
      <c r="I1064" s="41">
        <v>44186.291666666664</v>
      </c>
      <c r="J1064" s="40">
        <v>41.910600000000002</v>
      </c>
      <c r="K1064" s="40">
        <v>46.36</v>
      </c>
      <c r="L1064" s="40">
        <v>46.45</v>
      </c>
      <c r="M1064" s="40">
        <v>45.24</v>
      </c>
      <c r="N1064" s="40">
        <v>46.32</v>
      </c>
      <c r="O1064" s="40">
        <f>('Pivottable ẨN'!$P1064-INTC!$O$4)/INTC!$O$8</f>
        <v>0.61524387615773646</v>
      </c>
      <c r="P1064" s="40">
        <v>53775700</v>
      </c>
      <c r="Q1064" s="41">
        <v>44186.291666666664</v>
      </c>
      <c r="R1064" s="40">
        <v>215.59020000000001</v>
      </c>
      <c r="S1064" s="40">
        <v>222.59</v>
      </c>
      <c r="T1064" s="40">
        <v>224</v>
      </c>
      <c r="U1064" s="40">
        <v>217.28</v>
      </c>
      <c r="V1064" s="40">
        <v>217.55</v>
      </c>
      <c r="W1064" s="40">
        <v>37181900</v>
      </c>
      <c r="X1064" s="40">
        <f>('Pivottable ẨN'!$W1064-MSFT!$O$4)/MSFT!$O$8</f>
        <v>0.67316655927870039</v>
      </c>
      <c r="Y1064" s="41">
        <v>44186.291666666664</v>
      </c>
      <c r="Z1064" s="40">
        <v>13.2994</v>
      </c>
      <c r="AA1064" s="40">
        <v>13.3322</v>
      </c>
      <c r="AB1064" s="40">
        <v>13.37</v>
      </c>
      <c r="AC1064" s="40">
        <v>12.967499999999999</v>
      </c>
      <c r="AD1064" s="40">
        <v>13.0747</v>
      </c>
      <c r="AE1064" s="40">
        <f>('Pivottable ẨN'!$AF1064-NVDA!$O$4)/NVDA!$O$8</f>
        <v>-0.7942945654422412</v>
      </c>
      <c r="AF1064" s="40">
        <v>302332000</v>
      </c>
      <c r="AG1064" s="41">
        <v>44186.291666666664</v>
      </c>
      <c r="AH1064" s="40">
        <v>19.0105</v>
      </c>
      <c r="AI1064" s="40">
        <v>19.88</v>
      </c>
      <c r="AJ1064" s="40">
        <v>19.905999999999999</v>
      </c>
      <c r="AK1064" s="40">
        <v>19.562000000000001</v>
      </c>
      <c r="AL1064" s="40">
        <v>19.777999999999999</v>
      </c>
      <c r="AM1064" s="40">
        <f>('Pivottable ẨN'!$AN1064-SONY!$O$4)/SONY!$O$8</f>
        <v>0.13496880093254182</v>
      </c>
      <c r="AN1064" s="40">
        <v>4695000</v>
      </c>
    </row>
    <row r="1065" spans="1:40">
      <c r="A1065" s="93">
        <v>44621.291666666664</v>
      </c>
      <c r="B1065" s="42">
        <v>160.77430000000001</v>
      </c>
      <c r="C1065" s="42">
        <v>163.19999999999999</v>
      </c>
      <c r="D1065" s="42">
        <v>166.6</v>
      </c>
      <c r="E1065" s="42">
        <v>161.97</v>
      </c>
      <c r="F1065" s="42">
        <v>164.7</v>
      </c>
      <c r="G1065" s="42">
        <v>83474400</v>
      </c>
      <c r="H1065" s="42">
        <f>('Pivottable ẨN'!$G1065-AAPL!$O$4)/AAPL!$O$8</f>
        <v>-0.16178685165532156</v>
      </c>
      <c r="I1065" s="43">
        <v>44621.291666666664</v>
      </c>
      <c r="J1065" s="42">
        <v>43.754800000000003</v>
      </c>
      <c r="K1065" s="42">
        <v>46.82</v>
      </c>
      <c r="L1065" s="42">
        <v>47.9</v>
      </c>
      <c r="M1065" s="42">
        <v>46.22</v>
      </c>
      <c r="N1065" s="42">
        <v>47.54</v>
      </c>
      <c r="O1065" s="42">
        <f>('Pivottable ẨN'!$P1065-INTC!$O$4)/INTC!$O$8</f>
        <v>0.61850775463891028</v>
      </c>
      <c r="P1065" s="42">
        <v>53853000</v>
      </c>
      <c r="Q1065" s="43">
        <v>44621.291666666664</v>
      </c>
      <c r="R1065" s="42">
        <v>288.66500000000002</v>
      </c>
      <c r="S1065" s="42">
        <v>294.95</v>
      </c>
      <c r="T1065" s="42">
        <v>299.97000000000003</v>
      </c>
      <c r="U1065" s="42">
        <v>292.14999999999998</v>
      </c>
      <c r="V1065" s="42">
        <v>296.39999999999998</v>
      </c>
      <c r="W1065" s="42">
        <v>31217800</v>
      </c>
      <c r="X1065" s="42">
        <f>('Pivottable ẨN'!$W1065-MSFT!$O$4)/MSFT!$O$8</f>
        <v>0.20408279515959749</v>
      </c>
      <c r="Y1065" s="43">
        <v>44621.291666666664</v>
      </c>
      <c r="Z1065" s="42">
        <v>23.439599999999999</v>
      </c>
      <c r="AA1065" s="42">
        <v>23.477</v>
      </c>
      <c r="AB1065" s="42">
        <v>24.376999999999999</v>
      </c>
      <c r="AC1065" s="42">
        <v>23.132000000000001</v>
      </c>
      <c r="AD1065" s="42">
        <v>24.291</v>
      </c>
      <c r="AE1065" s="42">
        <f>('Pivottable ẨN'!$AF1065-NVDA!$O$4)/NVDA!$O$8</f>
        <v>-0.20564773533390296</v>
      </c>
      <c r="AF1065" s="42">
        <v>412056000</v>
      </c>
      <c r="AG1065" s="43">
        <v>44621.291666666664</v>
      </c>
      <c r="AH1065" s="42">
        <v>19.3842</v>
      </c>
      <c r="AI1065" s="42">
        <v>20.172000000000001</v>
      </c>
      <c r="AJ1065" s="42">
        <v>20.474</v>
      </c>
      <c r="AK1065" s="42">
        <v>20.065999999999999</v>
      </c>
      <c r="AL1065" s="42">
        <v>20.440000000000001</v>
      </c>
      <c r="AM1065" s="42">
        <f>('Pivottable ẨN'!$AN1065-SONY!$O$4)/SONY!$O$8</f>
        <v>-0.49118570598285916</v>
      </c>
      <c r="AN1065" s="42">
        <v>3199000</v>
      </c>
    </row>
    <row r="1066" spans="1:40">
      <c r="A1066" s="92">
        <v>43906.291666666664</v>
      </c>
      <c r="B1066" s="40">
        <v>58.843899999999998</v>
      </c>
      <c r="C1066" s="40">
        <v>60.552500000000002</v>
      </c>
      <c r="D1066" s="40">
        <v>64.77</v>
      </c>
      <c r="E1066" s="40">
        <v>60</v>
      </c>
      <c r="F1066" s="40">
        <v>60.487499999999997</v>
      </c>
      <c r="G1066" s="40">
        <v>322423600</v>
      </c>
      <c r="H1066" s="40">
        <f>('Pivottable ẨN'!$G1066-AAPL!$O$4)/AAPL!$O$8</f>
        <v>4.3408673593285698</v>
      </c>
      <c r="I1066" s="41">
        <v>43906.291666666664</v>
      </c>
      <c r="J1066" s="40">
        <v>39.543900000000001</v>
      </c>
      <c r="K1066" s="40">
        <v>44.61</v>
      </c>
      <c r="L1066" s="40">
        <v>52.25</v>
      </c>
      <c r="M1066" s="40">
        <v>43.63</v>
      </c>
      <c r="N1066" s="40">
        <v>47.51</v>
      </c>
      <c r="O1066" s="40">
        <f>('Pivottable ẨN'!$P1066-INTC!$O$4)/INTC!$O$8</f>
        <v>0.619601343935966</v>
      </c>
      <c r="P1066" s="40">
        <v>53878900</v>
      </c>
      <c r="Q1066" s="41">
        <v>43906.291666666664</v>
      </c>
      <c r="R1066" s="40">
        <v>130.14099999999999</v>
      </c>
      <c r="S1066" s="40">
        <v>135.41999999999999</v>
      </c>
      <c r="T1066" s="40">
        <v>149.35</v>
      </c>
      <c r="U1066" s="40">
        <v>135</v>
      </c>
      <c r="V1066" s="40">
        <v>140</v>
      </c>
      <c r="W1066" s="40">
        <v>87905900</v>
      </c>
      <c r="X1066" s="40">
        <f>('Pivottable ẨN'!$W1066-MSFT!$O$4)/MSFT!$O$8</f>
        <v>4.6626712374660846</v>
      </c>
      <c r="Y1066" s="41">
        <v>43906.291666666664</v>
      </c>
      <c r="Z1066" s="40">
        <v>4.8928000000000003</v>
      </c>
      <c r="AA1066" s="40">
        <v>4.91</v>
      </c>
      <c r="AB1066" s="40">
        <v>5.6524999999999999</v>
      </c>
      <c r="AC1066" s="40">
        <v>4.8499999999999996</v>
      </c>
      <c r="AD1066" s="40">
        <v>5.3102</v>
      </c>
      <c r="AE1066" s="40">
        <f>('Pivottable ẨN'!$AF1066-NVDA!$O$4)/NVDA!$O$8</f>
        <v>1.4838122292171292</v>
      </c>
      <c r="AF1066" s="40">
        <v>726972000</v>
      </c>
      <c r="AG1066" s="41">
        <v>43906.291666666664</v>
      </c>
      <c r="AH1066" s="40">
        <v>9.8162000000000003</v>
      </c>
      <c r="AI1066" s="40">
        <v>10.336</v>
      </c>
      <c r="AJ1066" s="40">
        <v>10.772</v>
      </c>
      <c r="AK1066" s="40">
        <v>10.188000000000001</v>
      </c>
      <c r="AL1066" s="40">
        <v>10.4</v>
      </c>
      <c r="AM1066" s="40">
        <f>('Pivottable ẨN'!$AN1066-SONY!$O$4)/SONY!$O$8</f>
        <v>1.2229959671936279</v>
      </c>
      <c r="AN1066" s="40">
        <v>7294500</v>
      </c>
    </row>
    <row r="1067" spans="1:40">
      <c r="A1067" s="93">
        <v>45222.291666666664</v>
      </c>
      <c r="B1067" s="42">
        <v>171.93010000000001</v>
      </c>
      <c r="C1067" s="42">
        <v>173</v>
      </c>
      <c r="D1067" s="42">
        <v>174.01</v>
      </c>
      <c r="E1067" s="42">
        <v>169.93</v>
      </c>
      <c r="F1067" s="42">
        <v>170.91</v>
      </c>
      <c r="G1067" s="42">
        <v>55980100</v>
      </c>
      <c r="H1067" s="42">
        <f>('Pivottable ẨN'!$G1067-AAPL!$O$4)/AAPL!$O$8</f>
        <v>-0.67987741514352074</v>
      </c>
      <c r="I1067" s="43">
        <v>45222.291666666664</v>
      </c>
      <c r="J1067" s="42">
        <v>33.293199999999999</v>
      </c>
      <c r="K1067" s="42">
        <v>33.85</v>
      </c>
      <c r="L1067" s="42">
        <v>35.19</v>
      </c>
      <c r="M1067" s="42">
        <v>33.39</v>
      </c>
      <c r="N1067" s="42">
        <v>34.6</v>
      </c>
      <c r="O1067" s="42">
        <f>('Pivottable ẨN'!$P1067-INTC!$O$4)/INTC!$O$8</f>
        <v>0.62153518138018027</v>
      </c>
      <c r="P1067" s="42">
        <v>53924700</v>
      </c>
      <c r="Q1067" s="43">
        <v>45222.291666666664</v>
      </c>
      <c r="R1067" s="42">
        <v>326.86649999999997</v>
      </c>
      <c r="S1067" s="42">
        <v>329.32</v>
      </c>
      <c r="T1067" s="42">
        <v>332.73</v>
      </c>
      <c r="U1067" s="42">
        <v>324.39</v>
      </c>
      <c r="V1067" s="42">
        <v>325.47000000000003</v>
      </c>
      <c r="W1067" s="42">
        <v>24374700</v>
      </c>
      <c r="X1067" s="42">
        <f>('Pivottable ẨN'!$W1067-MSFT!$O$4)/MSFT!$O$8</f>
        <v>-0.3341353947170701</v>
      </c>
      <c r="Y1067" s="43">
        <v>45222.291666666664</v>
      </c>
      <c r="Z1067" s="42">
        <v>42.962000000000003</v>
      </c>
      <c r="AA1067" s="42">
        <v>42.975000000000001</v>
      </c>
      <c r="AB1067" s="42">
        <v>43.247999999999998</v>
      </c>
      <c r="AC1067" s="42">
        <v>40.945</v>
      </c>
      <c r="AD1067" s="42">
        <v>41.228999999999999</v>
      </c>
      <c r="AE1067" s="42">
        <f>('Pivottable ẨN'!$AF1067-NVDA!$O$4)/NVDA!$O$8</f>
        <v>0.15097168598341756</v>
      </c>
      <c r="AF1067" s="42">
        <v>478530000</v>
      </c>
      <c r="AG1067" s="43">
        <v>45222.291666666664</v>
      </c>
      <c r="AH1067" s="42">
        <v>16.567</v>
      </c>
      <c r="AI1067" s="42">
        <v>16.622</v>
      </c>
      <c r="AJ1067" s="42">
        <v>16.725999999999999</v>
      </c>
      <c r="AK1067" s="42">
        <v>16.41</v>
      </c>
      <c r="AL1067" s="42">
        <v>16.521999999999998</v>
      </c>
      <c r="AM1067" s="42">
        <f>('Pivottable ẨN'!$AN1067-SONY!$O$4)/SONY!$O$8</f>
        <v>-1.1288504060400872</v>
      </c>
      <c r="AN1067" s="42">
        <v>1675500</v>
      </c>
    </row>
    <row r="1068" spans="1:40">
      <c r="A1068" s="92">
        <v>44775.291666666664</v>
      </c>
      <c r="B1068" s="40">
        <v>157.86330000000001</v>
      </c>
      <c r="C1068" s="40">
        <v>160.01</v>
      </c>
      <c r="D1068" s="40">
        <v>162.41</v>
      </c>
      <c r="E1068" s="40">
        <v>159.63</v>
      </c>
      <c r="F1068" s="40">
        <v>160.1</v>
      </c>
      <c r="G1068" s="40">
        <v>59907000</v>
      </c>
      <c r="H1068" s="40">
        <f>('Pivottable ẨN'!$G1068-AAPL!$O$4)/AAPL!$O$8</f>
        <v>-0.60588062912744434</v>
      </c>
      <c r="I1068" s="41">
        <v>44775.291666666664</v>
      </c>
      <c r="J1068" s="40">
        <v>33.918500000000002</v>
      </c>
      <c r="K1068" s="40">
        <v>36.01</v>
      </c>
      <c r="L1068" s="40">
        <v>36.659999999999997</v>
      </c>
      <c r="M1068" s="40">
        <v>36</v>
      </c>
      <c r="N1068" s="40">
        <v>36.590000000000003</v>
      </c>
      <c r="O1068" s="40">
        <f>('Pivottable ẨN'!$P1068-INTC!$O$4)/INTC!$O$8</f>
        <v>0.62173363194759967</v>
      </c>
      <c r="P1068" s="40">
        <v>53929400</v>
      </c>
      <c r="Q1068" s="41">
        <v>44775.291666666664</v>
      </c>
      <c r="R1068" s="40">
        <v>269.59030000000001</v>
      </c>
      <c r="S1068" s="40">
        <v>274.82</v>
      </c>
      <c r="T1068" s="40">
        <v>277.89</v>
      </c>
      <c r="U1068" s="40">
        <v>272.38</v>
      </c>
      <c r="V1068" s="40">
        <v>276</v>
      </c>
      <c r="W1068" s="40">
        <v>22754200</v>
      </c>
      <c r="X1068" s="40">
        <f>('Pivottable ẨN'!$W1068-MSFT!$O$4)/MSFT!$O$8</f>
        <v>-0.4615897029538546</v>
      </c>
      <c r="Y1068" s="41">
        <v>44775.291666666664</v>
      </c>
      <c r="Z1068" s="40">
        <v>18.503599999999999</v>
      </c>
      <c r="AA1068" s="40">
        <v>18.526</v>
      </c>
      <c r="AB1068" s="40">
        <v>18.937999999999999</v>
      </c>
      <c r="AC1068" s="40">
        <v>18.091999999999999</v>
      </c>
      <c r="AD1068" s="40">
        <v>18.122</v>
      </c>
      <c r="AE1068" s="40">
        <f>('Pivottable ẨN'!$AF1068-NVDA!$O$4)/NVDA!$O$8</f>
        <v>0.20996834296549435</v>
      </c>
      <c r="AF1068" s="40">
        <v>489527000</v>
      </c>
      <c r="AG1068" s="41">
        <v>44775.291666666664</v>
      </c>
      <c r="AH1068" s="40">
        <v>16.602799999999998</v>
      </c>
      <c r="AI1068" s="40">
        <v>17.058</v>
      </c>
      <c r="AJ1068" s="40">
        <v>17.329999999999998</v>
      </c>
      <c r="AK1068" s="40">
        <v>17.056000000000001</v>
      </c>
      <c r="AL1068" s="40">
        <v>17.135999999999999</v>
      </c>
      <c r="AM1068" s="40">
        <f>('Pivottable ẨN'!$AN1068-SONY!$O$4)/SONY!$O$8</f>
        <v>1.2405751712647821</v>
      </c>
      <c r="AN1068" s="40">
        <v>7336500</v>
      </c>
    </row>
    <row r="1069" spans="1:40">
      <c r="A1069" s="93">
        <v>44777.291666666664</v>
      </c>
      <c r="B1069" s="42">
        <v>163.5855</v>
      </c>
      <c r="C1069" s="42">
        <v>165.81</v>
      </c>
      <c r="D1069" s="42">
        <v>167.19</v>
      </c>
      <c r="E1069" s="42">
        <v>164.43</v>
      </c>
      <c r="F1069" s="42">
        <v>166.01</v>
      </c>
      <c r="G1069" s="42">
        <v>55474100</v>
      </c>
      <c r="H1069" s="42">
        <f>('Pivottable ẨN'!$G1069-AAPL!$O$4)/AAPL!$O$8</f>
        <v>-0.68941225782455018</v>
      </c>
      <c r="I1069" s="43">
        <v>44777.291666666664</v>
      </c>
      <c r="J1069" s="42">
        <v>33.927900000000001</v>
      </c>
      <c r="K1069" s="42">
        <v>35.659999999999997</v>
      </c>
      <c r="L1069" s="42">
        <v>36.1</v>
      </c>
      <c r="M1069" s="42">
        <v>35.36</v>
      </c>
      <c r="N1069" s="42">
        <v>36.01</v>
      </c>
      <c r="O1069" s="42">
        <f>('Pivottable ẨN'!$P1069-INTC!$O$4)/INTC!$O$8</f>
        <v>0.62666956201809421</v>
      </c>
      <c r="P1069" s="42">
        <v>54046300</v>
      </c>
      <c r="Q1069" s="43">
        <v>44777.291666666664</v>
      </c>
      <c r="R1069" s="42">
        <v>278.25229999999999</v>
      </c>
      <c r="S1069" s="42">
        <v>283.64999999999998</v>
      </c>
      <c r="T1069" s="42">
        <v>283.8</v>
      </c>
      <c r="U1069" s="42">
        <v>280.17</v>
      </c>
      <c r="V1069" s="42">
        <v>281.8</v>
      </c>
      <c r="W1069" s="42">
        <v>18098700</v>
      </c>
      <c r="X1069" s="42">
        <f>('Pivottable ẨN'!$W1069-MSFT!$O$4)/MSFT!$O$8</f>
        <v>-0.82775047555265135</v>
      </c>
      <c r="Y1069" s="43">
        <v>44777.291666666664</v>
      </c>
      <c r="Z1069" s="42">
        <v>19.191700000000001</v>
      </c>
      <c r="AA1069" s="42">
        <v>19.215</v>
      </c>
      <c r="AB1069" s="42">
        <v>19.274000000000001</v>
      </c>
      <c r="AC1069" s="42">
        <v>18.760000000000002</v>
      </c>
      <c r="AD1069" s="42">
        <v>18.849</v>
      </c>
      <c r="AE1069" s="42">
        <f>('Pivottable ẨN'!$AF1069-NVDA!$O$4)/NVDA!$O$8</f>
        <v>-0.21854470390577824</v>
      </c>
      <c r="AF1069" s="42">
        <v>409652000</v>
      </c>
      <c r="AG1069" s="43">
        <v>44777.291666666664</v>
      </c>
      <c r="AH1069" s="42">
        <v>16.731300000000001</v>
      </c>
      <c r="AI1069" s="42">
        <v>17.190000000000001</v>
      </c>
      <c r="AJ1069" s="42">
        <v>17.324000000000002</v>
      </c>
      <c r="AK1069" s="42">
        <v>17.053999999999998</v>
      </c>
      <c r="AL1069" s="42">
        <v>17.202000000000002</v>
      </c>
      <c r="AM1069" s="42">
        <f>('Pivottable ẨN'!$AN1069-SONY!$O$4)/SONY!$O$8</f>
        <v>0.32792149323735453</v>
      </c>
      <c r="AN1069" s="42">
        <v>5156000</v>
      </c>
    </row>
    <row r="1070" spans="1:40">
      <c r="A1070" s="92">
        <v>44130.291666666664</v>
      </c>
      <c r="B1070" s="40">
        <v>112.3085</v>
      </c>
      <c r="C1070" s="40">
        <v>115.05</v>
      </c>
      <c r="D1070" s="40">
        <v>116.55</v>
      </c>
      <c r="E1070" s="40">
        <v>112.88</v>
      </c>
      <c r="F1070" s="40">
        <v>114.01</v>
      </c>
      <c r="G1070" s="40">
        <v>111850700</v>
      </c>
      <c r="H1070" s="40">
        <f>('Pivottable ẨN'!$G1070-AAPL!$O$4)/AAPL!$O$8</f>
        <v>0.37292373405554163</v>
      </c>
      <c r="I1070" s="41">
        <v>44130.291666666664</v>
      </c>
      <c r="J1070" s="40">
        <v>41.931100000000001</v>
      </c>
      <c r="K1070" s="40">
        <v>46.72</v>
      </c>
      <c r="L1070" s="40">
        <v>47.86</v>
      </c>
      <c r="M1070" s="40">
        <v>46.25</v>
      </c>
      <c r="N1070" s="40">
        <v>47.85</v>
      </c>
      <c r="O1070" s="40">
        <f>('Pivottable ẨN'!$P1070-INTC!$O$4)/INTC!$O$8</f>
        <v>0.63152526739112136</v>
      </c>
      <c r="P1070" s="40">
        <v>54161300</v>
      </c>
      <c r="Q1070" s="41">
        <v>44130.291666666664</v>
      </c>
      <c r="R1070" s="40">
        <v>202.94229999999999</v>
      </c>
      <c r="S1070" s="40">
        <v>210.08</v>
      </c>
      <c r="T1070" s="40">
        <v>216.34</v>
      </c>
      <c r="U1070" s="40">
        <v>208.1</v>
      </c>
      <c r="V1070" s="40">
        <v>213.85</v>
      </c>
      <c r="W1070" s="40">
        <v>37111600</v>
      </c>
      <c r="X1070" s="40">
        <f>('Pivottable ẨN'!$W1070-MSFT!$O$4)/MSFT!$O$8</f>
        <v>0.66763737824257208</v>
      </c>
      <c r="Y1070" s="41">
        <v>44130.291666666664</v>
      </c>
      <c r="Z1070" s="40">
        <v>13.105</v>
      </c>
      <c r="AA1070" s="40">
        <v>13.1412</v>
      </c>
      <c r="AB1070" s="40">
        <v>13.6927</v>
      </c>
      <c r="AC1070" s="40">
        <v>13.038500000000001</v>
      </c>
      <c r="AD1070" s="40">
        <v>13.427</v>
      </c>
      <c r="AE1070" s="40">
        <f>('Pivottable ẨN'!$AF1070-NVDA!$O$4)/NVDA!$O$8</f>
        <v>-0.6088657710502704</v>
      </c>
      <c r="AF1070" s="40">
        <v>336896000</v>
      </c>
      <c r="AG1070" s="41">
        <v>44130.291666666664</v>
      </c>
      <c r="AH1070" s="40">
        <v>14.573499999999999</v>
      </c>
      <c r="AI1070" s="40">
        <v>15.24</v>
      </c>
      <c r="AJ1070" s="40">
        <v>15.286</v>
      </c>
      <c r="AK1070" s="40">
        <v>15.11</v>
      </c>
      <c r="AL1070" s="40">
        <v>15.15</v>
      </c>
      <c r="AM1070" s="40">
        <f>('Pivottable ẨN'!$AN1070-SONY!$O$4)/SONY!$O$8</f>
        <v>-6.6982769646790383E-2</v>
      </c>
      <c r="AN1070" s="40">
        <v>4212500</v>
      </c>
    </row>
    <row r="1071" spans="1:40">
      <c r="A1071" s="93">
        <v>45379.291666666664</v>
      </c>
      <c r="B1071" s="42">
        <v>170.86170000000001</v>
      </c>
      <c r="C1071" s="42">
        <v>171.48</v>
      </c>
      <c r="D1071" s="42">
        <v>172.23</v>
      </c>
      <c r="E1071" s="42">
        <v>170.51</v>
      </c>
      <c r="F1071" s="42">
        <v>171.75</v>
      </c>
      <c r="G1071" s="42">
        <v>65672700</v>
      </c>
      <c r="H1071" s="42">
        <f>('Pivottable ẨN'!$G1071-AAPL!$O$4)/AAPL!$O$8</f>
        <v>-0.49723430018275727</v>
      </c>
      <c r="I1071" s="43">
        <v>45379.291666666664</v>
      </c>
      <c r="J1071" s="42">
        <v>43.713999999999999</v>
      </c>
      <c r="K1071" s="42">
        <v>44.17</v>
      </c>
      <c r="L1071" s="42">
        <v>44.6</v>
      </c>
      <c r="M1071" s="42">
        <v>43.71</v>
      </c>
      <c r="N1071" s="42">
        <v>43.76</v>
      </c>
      <c r="O1071" s="42">
        <f>('Pivottable ẨN'!$P1071-INTC!$O$4)/INTC!$O$8</f>
        <v>0.63333665661288541</v>
      </c>
      <c r="P1071" s="42">
        <v>54204200</v>
      </c>
      <c r="Q1071" s="43">
        <v>45379.291666666664</v>
      </c>
      <c r="R1071" s="42">
        <v>419.20690000000002</v>
      </c>
      <c r="S1071" s="42">
        <v>420.72</v>
      </c>
      <c r="T1071" s="42">
        <v>421.87</v>
      </c>
      <c r="U1071" s="42">
        <v>419.12</v>
      </c>
      <c r="V1071" s="42">
        <v>420.96</v>
      </c>
      <c r="W1071" s="42">
        <v>21871200</v>
      </c>
      <c r="X1071" s="42">
        <f>('Pivottable ẨN'!$W1071-MSFT!$O$4)/MSFT!$O$8</f>
        <v>-0.53103873360678933</v>
      </c>
      <c r="Y1071" s="43">
        <v>45379.291666666664</v>
      </c>
      <c r="Z1071" s="42">
        <v>90.340900000000005</v>
      </c>
      <c r="AA1071" s="42">
        <v>90.355999999999995</v>
      </c>
      <c r="AB1071" s="42">
        <v>91.3</v>
      </c>
      <c r="AC1071" s="42">
        <v>89.192999999999998</v>
      </c>
      <c r="AD1071" s="42">
        <v>90</v>
      </c>
      <c r="AE1071" s="42">
        <f>('Pivottable ẨN'!$AF1071-NVDA!$O$4)/NVDA!$O$8</f>
        <v>-8.1420528906971018E-2</v>
      </c>
      <c r="AF1071" s="42">
        <v>435212000</v>
      </c>
      <c r="AG1071" s="43">
        <v>45379.291666666664</v>
      </c>
      <c r="AH1071" s="42">
        <v>17.148</v>
      </c>
      <c r="AI1071" s="42">
        <v>17.148</v>
      </c>
      <c r="AJ1071" s="42">
        <v>17.27</v>
      </c>
      <c r="AK1071" s="42">
        <v>17.146000000000001</v>
      </c>
      <c r="AL1071" s="42">
        <v>17.238</v>
      </c>
      <c r="AM1071" s="42">
        <f>('Pivottable ẨN'!$AN1071-SONY!$O$4)/SONY!$O$8</f>
        <v>-0.44681914332708877</v>
      </c>
      <c r="AN1071" s="42">
        <v>3305000</v>
      </c>
    </row>
    <row r="1072" spans="1:40">
      <c r="A1072" s="92">
        <v>45516.291666666664</v>
      </c>
      <c r="B1072" s="40">
        <v>217.29089999999999</v>
      </c>
      <c r="C1072" s="40">
        <v>217.53</v>
      </c>
      <c r="D1072" s="40">
        <v>219.51</v>
      </c>
      <c r="E1072" s="40">
        <v>215.6</v>
      </c>
      <c r="F1072" s="40">
        <v>216.07</v>
      </c>
      <c r="G1072" s="40">
        <v>38028100</v>
      </c>
      <c r="H1072" s="40">
        <f>('Pivottable ẨN'!$G1072-AAPL!$O$4)/AAPL!$O$8</f>
        <v>-1.0181570511313491</v>
      </c>
      <c r="I1072" s="41">
        <v>45516.291666666664</v>
      </c>
      <c r="J1072" s="40">
        <v>19.36</v>
      </c>
      <c r="K1072" s="40">
        <v>19.36</v>
      </c>
      <c r="L1072" s="40">
        <v>19.97</v>
      </c>
      <c r="M1072" s="40">
        <v>19</v>
      </c>
      <c r="N1072" s="40">
        <v>19.87</v>
      </c>
      <c r="O1072" s="40">
        <f>('Pivottable ẨN'!$P1072-INTC!$O$4)/INTC!$O$8</f>
        <v>0.6533252733397642</v>
      </c>
      <c r="P1072" s="40">
        <v>54677600</v>
      </c>
      <c r="Q1072" s="41">
        <v>45516.291666666664</v>
      </c>
      <c r="R1072" s="40">
        <v>406.07810000000001</v>
      </c>
      <c r="S1072" s="40">
        <v>406.81</v>
      </c>
      <c r="T1072" s="40">
        <v>408.76</v>
      </c>
      <c r="U1072" s="40">
        <v>404.24</v>
      </c>
      <c r="V1072" s="40">
        <v>407.06</v>
      </c>
      <c r="W1072" s="40">
        <v>16762900</v>
      </c>
      <c r="X1072" s="40">
        <f>('Pivottable ẨN'!$W1072-MSFT!$O$4)/MSFT!$O$8</f>
        <v>-0.93281278036147375</v>
      </c>
      <c r="Y1072" s="41">
        <v>45516.291666666664</v>
      </c>
      <c r="Z1072" s="40">
        <v>109.0107</v>
      </c>
      <c r="AA1072" s="40">
        <v>109.02</v>
      </c>
      <c r="AB1072" s="40">
        <v>111.07</v>
      </c>
      <c r="AC1072" s="40">
        <v>106.26</v>
      </c>
      <c r="AD1072" s="40">
        <v>106.32</v>
      </c>
      <c r="AE1072" s="40">
        <f>('Pivottable ẨN'!$AF1072-NVDA!$O$4)/NVDA!$O$8</f>
        <v>-0.66968163021318039</v>
      </c>
      <c r="AF1072" s="40">
        <v>325559900</v>
      </c>
      <c r="AG1072" s="41">
        <v>45516.291666666664</v>
      </c>
      <c r="AH1072" s="40">
        <v>16.943999999999999</v>
      </c>
      <c r="AI1072" s="40">
        <v>16.943999999999999</v>
      </c>
      <c r="AJ1072" s="40">
        <v>16.962</v>
      </c>
      <c r="AK1072" s="40">
        <v>16.808</v>
      </c>
      <c r="AL1072" s="40">
        <v>16.898</v>
      </c>
      <c r="AM1072" s="40">
        <f>('Pivottable ẨN'!$AN1072-SONY!$O$4)/SONY!$O$8</f>
        <v>-0.7917063851040208</v>
      </c>
      <c r="AN1072" s="40">
        <v>2481000</v>
      </c>
    </row>
    <row r="1073" spans="1:40">
      <c r="A1073" s="93">
        <v>45359.291666666664</v>
      </c>
      <c r="B1073" s="42">
        <v>170.11449999999999</v>
      </c>
      <c r="C1073" s="42">
        <v>170.73</v>
      </c>
      <c r="D1073" s="42">
        <v>173.7</v>
      </c>
      <c r="E1073" s="42">
        <v>168.94</v>
      </c>
      <c r="F1073" s="42">
        <v>169</v>
      </c>
      <c r="G1073" s="42">
        <v>76114600</v>
      </c>
      <c r="H1073" s="42">
        <f>('Pivottable ẨN'!$G1073-AAPL!$O$4)/AAPL!$O$8</f>
        <v>-0.30047170375777366</v>
      </c>
      <c r="I1073" s="43">
        <v>45359.291666666664</v>
      </c>
      <c r="J1073" s="42">
        <v>43.5458</v>
      </c>
      <c r="K1073" s="42">
        <v>44</v>
      </c>
      <c r="L1073" s="42">
        <v>46.63</v>
      </c>
      <c r="M1073" s="42">
        <v>44</v>
      </c>
      <c r="N1073" s="42">
        <v>46.44</v>
      </c>
      <c r="O1073" s="42">
        <f>('Pivottable ẨN'!$P1073-INTC!$O$4)/INTC!$O$8</f>
        <v>0.6582316469427707</v>
      </c>
      <c r="P1073" s="42">
        <v>54793800</v>
      </c>
      <c r="Q1073" s="43">
        <v>45359.291666666664</v>
      </c>
      <c r="R1073" s="42">
        <v>404.75909999999999</v>
      </c>
      <c r="S1073" s="42">
        <v>406.22</v>
      </c>
      <c r="T1073" s="42">
        <v>410.42</v>
      </c>
      <c r="U1073" s="42">
        <v>404.33</v>
      </c>
      <c r="V1073" s="42">
        <v>407.96</v>
      </c>
      <c r="W1073" s="42">
        <v>17971700</v>
      </c>
      <c r="X1073" s="42">
        <f>('Pivottable ẨN'!$W1073-MSFT!$O$4)/MSFT!$O$8</f>
        <v>-0.83773918098064981</v>
      </c>
      <c r="Y1073" s="43">
        <v>45359.291666666664</v>
      </c>
      <c r="Z1073" s="42">
        <v>87.513300000000001</v>
      </c>
      <c r="AA1073" s="42">
        <v>87.528000000000006</v>
      </c>
      <c r="AB1073" s="42">
        <v>97.4</v>
      </c>
      <c r="AC1073" s="42">
        <v>86.506</v>
      </c>
      <c r="AD1073" s="42">
        <v>95.138000000000005</v>
      </c>
      <c r="AE1073" s="42">
        <f>('Pivottable ẨN'!$AF1073-NVDA!$O$4)/NVDA!$O$8</f>
        <v>3.7117957387820604</v>
      </c>
      <c r="AF1073" s="42">
        <v>1142269000</v>
      </c>
      <c r="AG1073" s="43">
        <v>45359.291666666664</v>
      </c>
      <c r="AH1073" s="42">
        <v>17.3843</v>
      </c>
      <c r="AI1073" s="42">
        <v>17.442</v>
      </c>
      <c r="AJ1073" s="42">
        <v>17.600000000000001</v>
      </c>
      <c r="AK1073" s="42">
        <v>17.399999999999999</v>
      </c>
      <c r="AL1073" s="42">
        <v>17.53</v>
      </c>
      <c r="AM1073" s="42">
        <f>('Pivottable ẨN'!$AN1073-SONY!$O$4)/SONY!$O$8</f>
        <v>-0.44179651359247324</v>
      </c>
      <c r="AN1073" s="42">
        <v>3317000</v>
      </c>
    </row>
    <row r="1074" spans="1:40">
      <c r="A1074" s="92">
        <v>45076.291666666664</v>
      </c>
      <c r="B1074" s="40">
        <v>175.9659</v>
      </c>
      <c r="C1074" s="40">
        <v>177.3</v>
      </c>
      <c r="D1074" s="40">
        <v>178.99</v>
      </c>
      <c r="E1074" s="40">
        <v>176.57</v>
      </c>
      <c r="F1074" s="40">
        <v>176.96</v>
      </c>
      <c r="G1074" s="40">
        <v>55964400</v>
      </c>
      <c r="H1074" s="40">
        <f>('Pivottable ẨN'!$G1074-AAPL!$O$4)/AAPL!$O$8</f>
        <v>-0.68017325907650916</v>
      </c>
      <c r="I1074" s="41">
        <v>45076.291666666664</v>
      </c>
      <c r="J1074" s="40">
        <v>29.390899999999998</v>
      </c>
      <c r="K1074" s="40">
        <v>29.99</v>
      </c>
      <c r="L1074" s="40">
        <v>30.04</v>
      </c>
      <c r="M1074" s="40">
        <v>29</v>
      </c>
      <c r="N1074" s="40">
        <v>29.7</v>
      </c>
      <c r="O1074" s="40">
        <f>('Pivottable ẨN'!$P1074-INTC!$O$4)/INTC!$O$8</f>
        <v>0.66165175246638119</v>
      </c>
      <c r="P1074" s="40">
        <v>54874800</v>
      </c>
      <c r="Q1074" s="41">
        <v>45076.291666666664</v>
      </c>
      <c r="R1074" s="40">
        <v>328.04790000000003</v>
      </c>
      <c r="S1074" s="40">
        <v>331.21</v>
      </c>
      <c r="T1074" s="40">
        <v>335.74</v>
      </c>
      <c r="U1074" s="40">
        <v>330.52</v>
      </c>
      <c r="V1074" s="40">
        <v>335.23</v>
      </c>
      <c r="W1074" s="40">
        <v>29503100</v>
      </c>
      <c r="X1074" s="40">
        <f>('Pivottable ẨN'!$W1074-MSFT!$O$4)/MSFT!$O$8</f>
        <v>6.9219541636848736E-2</v>
      </c>
      <c r="Y1074" s="41">
        <v>45076.291666666664</v>
      </c>
      <c r="Z1074" s="40">
        <v>40.0914</v>
      </c>
      <c r="AA1074" s="40">
        <v>40.110999999999997</v>
      </c>
      <c r="AB1074" s="40">
        <v>41.938000000000002</v>
      </c>
      <c r="AC1074" s="40">
        <v>39.948999999999998</v>
      </c>
      <c r="AD1074" s="40">
        <v>40.594999999999999</v>
      </c>
      <c r="AE1074" s="40">
        <f>('Pivottable ẨN'!$AF1074-NVDA!$O$4)/NVDA!$O$8</f>
        <v>2.5376136600011945</v>
      </c>
      <c r="AF1074" s="40">
        <v>923401000</v>
      </c>
      <c r="AG1074" s="41">
        <v>45076.291666666664</v>
      </c>
      <c r="AH1074" s="40">
        <v>18.578099999999999</v>
      </c>
      <c r="AI1074" s="40">
        <v>18.952000000000002</v>
      </c>
      <c r="AJ1074" s="40">
        <v>19.244</v>
      </c>
      <c r="AK1074" s="40">
        <v>18.95</v>
      </c>
      <c r="AL1074" s="40">
        <v>19.218</v>
      </c>
      <c r="AM1074" s="40">
        <f>('Pivottable ẨN'!$AN1074-SONY!$O$4)/SONY!$O$8</f>
        <v>-0.22896257858814076</v>
      </c>
      <c r="AN1074" s="40">
        <v>3825500</v>
      </c>
    </row>
    <row r="1075" spans="1:40">
      <c r="A1075" s="93">
        <v>44994.291666666664</v>
      </c>
      <c r="B1075" s="42">
        <v>149.25040000000001</v>
      </c>
      <c r="C1075" s="42">
        <v>150.59</v>
      </c>
      <c r="D1075" s="42">
        <v>154.54</v>
      </c>
      <c r="E1075" s="42">
        <v>150.22999999999999</v>
      </c>
      <c r="F1075" s="42">
        <v>153.56</v>
      </c>
      <c r="G1075" s="42">
        <v>53833600</v>
      </c>
      <c r="H1075" s="42">
        <f>('Pivottable ẨN'!$G1075-AAPL!$O$4)/AAPL!$O$8</f>
        <v>-0.72032512228745305</v>
      </c>
      <c r="I1075" s="43">
        <v>44994.291666666664</v>
      </c>
      <c r="J1075" s="42">
        <v>25.8062</v>
      </c>
      <c r="K1075" s="42">
        <v>26.44</v>
      </c>
      <c r="L1075" s="42">
        <v>26.98</v>
      </c>
      <c r="M1075" s="42">
        <v>25.97</v>
      </c>
      <c r="N1075" s="42">
        <v>25.98</v>
      </c>
      <c r="O1075" s="42">
        <f>('Pivottable ẨN'!$P1075-INTC!$O$4)/INTC!$O$8</f>
        <v>0.66212887829868727</v>
      </c>
      <c r="P1075" s="42">
        <v>54886100</v>
      </c>
      <c r="Q1075" s="43">
        <v>44994.291666666664</v>
      </c>
      <c r="R1075" s="42">
        <v>249.36590000000001</v>
      </c>
      <c r="S1075" s="42">
        <v>252.32</v>
      </c>
      <c r="T1075" s="42">
        <v>259.56</v>
      </c>
      <c r="U1075" s="42">
        <v>251.58</v>
      </c>
      <c r="V1075" s="42">
        <v>255.82</v>
      </c>
      <c r="W1075" s="42">
        <v>26653400</v>
      </c>
      <c r="X1075" s="42">
        <f>('Pivottable ẨN'!$W1075-MSFT!$O$4)/MSFT!$O$8</f>
        <v>-0.15491285094714677</v>
      </c>
      <c r="Y1075" s="43">
        <v>44994.291666666664</v>
      </c>
      <c r="Z1075" s="42">
        <v>23.424600000000002</v>
      </c>
      <c r="AA1075" s="42">
        <v>23.436</v>
      </c>
      <c r="AB1075" s="42">
        <v>24.454000000000001</v>
      </c>
      <c r="AC1075" s="42">
        <v>23.382999999999999</v>
      </c>
      <c r="AD1075" s="42">
        <v>24.175000000000001</v>
      </c>
      <c r="AE1075" s="42">
        <f>('Pivottable ẨN'!$AF1075-NVDA!$O$4)/NVDA!$O$8</f>
        <v>0.27289739510696576</v>
      </c>
      <c r="AF1075" s="42">
        <v>501257000</v>
      </c>
      <c r="AG1075" s="43">
        <v>44994.291666666664</v>
      </c>
      <c r="AH1075" s="42">
        <v>16.915199999999999</v>
      </c>
      <c r="AI1075" s="42">
        <v>17.312000000000001</v>
      </c>
      <c r="AJ1075" s="42">
        <v>17.707999999999998</v>
      </c>
      <c r="AK1075" s="42">
        <v>17.27</v>
      </c>
      <c r="AL1075" s="42">
        <v>17.565999999999999</v>
      </c>
      <c r="AM1075" s="42">
        <f>('Pivottable ẨN'!$AN1075-SONY!$O$4)/SONY!$O$8</f>
        <v>-0.56024686483382247</v>
      </c>
      <c r="AN1075" s="42">
        <v>3034000</v>
      </c>
    </row>
    <row r="1076" spans="1:40">
      <c r="A1076" s="92">
        <v>44587.291666666664</v>
      </c>
      <c r="B1076" s="40">
        <v>157.1163</v>
      </c>
      <c r="C1076" s="40">
        <v>159.69</v>
      </c>
      <c r="D1076" s="40">
        <v>164.39</v>
      </c>
      <c r="E1076" s="40">
        <v>157.82</v>
      </c>
      <c r="F1076" s="40">
        <v>163.5</v>
      </c>
      <c r="G1076" s="40">
        <v>108275300</v>
      </c>
      <c r="H1076" s="40">
        <f>('Pivottable ẨN'!$G1076-AAPL!$O$4)/AAPL!$O$8</f>
        <v>0.30555046029713689</v>
      </c>
      <c r="I1076" s="41">
        <v>44587.291666666664</v>
      </c>
      <c r="J1076" s="40">
        <v>47.9407</v>
      </c>
      <c r="K1076" s="40">
        <v>51.69</v>
      </c>
      <c r="L1076" s="40">
        <v>52.72</v>
      </c>
      <c r="M1076" s="40">
        <v>50.75</v>
      </c>
      <c r="N1076" s="40">
        <v>51.13</v>
      </c>
      <c r="O1076" s="40">
        <f>('Pivottable ẨN'!$P1076-INTC!$O$4)/INTC!$O$8</f>
        <v>0.66252155708102778</v>
      </c>
      <c r="P1076" s="40">
        <v>54895400</v>
      </c>
      <c r="Q1076" s="41">
        <v>44587.291666666664</v>
      </c>
      <c r="R1076" s="40">
        <v>289.78820000000002</v>
      </c>
      <c r="S1076" s="40">
        <v>296.70999999999998</v>
      </c>
      <c r="T1076" s="40">
        <v>308.5</v>
      </c>
      <c r="U1076" s="40">
        <v>293.02999999999997</v>
      </c>
      <c r="V1076" s="40">
        <v>307.99</v>
      </c>
      <c r="W1076" s="40">
        <v>90428900</v>
      </c>
      <c r="X1076" s="40">
        <f>('Pivottable ẨN'!$W1076-MSFT!$O$4)/MSFT!$O$8</f>
        <v>4.8611082752207331</v>
      </c>
      <c r="Y1076" s="41">
        <v>44587.291666666664</v>
      </c>
      <c r="Z1076" s="40">
        <v>22.735800000000001</v>
      </c>
      <c r="AA1076" s="40">
        <v>22.771999999999998</v>
      </c>
      <c r="AB1076" s="40">
        <v>24.056999999999999</v>
      </c>
      <c r="AC1076" s="40">
        <v>22.3</v>
      </c>
      <c r="AD1076" s="40">
        <v>23.24</v>
      </c>
      <c r="AE1076" s="40">
        <f>('Pivottable ẨN'!$AF1076-NVDA!$O$4)/NVDA!$O$8</f>
        <v>1.6393215586651113</v>
      </c>
      <c r="AF1076" s="40">
        <v>755959000</v>
      </c>
      <c r="AG1076" s="41">
        <v>44587.291666666664</v>
      </c>
      <c r="AH1076" s="40">
        <v>21.146599999999999</v>
      </c>
      <c r="AI1076" s="40">
        <v>22.006</v>
      </c>
      <c r="AJ1076" s="40">
        <v>22.536000000000001</v>
      </c>
      <c r="AK1076" s="40">
        <v>21.841999999999999</v>
      </c>
      <c r="AL1076" s="40">
        <v>22.431999999999999</v>
      </c>
      <c r="AM1076" s="40">
        <f>('Pivottable ẨN'!$AN1076-SONY!$O$4)/SONY!$O$8</f>
        <v>0.31410926146716189</v>
      </c>
      <c r="AN1076" s="40">
        <v>5123000</v>
      </c>
    </row>
    <row r="1077" spans="1:40">
      <c r="A1077" s="93">
        <v>45572.291666666664</v>
      </c>
      <c r="B1077" s="42">
        <v>221.44640000000001</v>
      </c>
      <c r="C1077" s="42">
        <v>221.69</v>
      </c>
      <c r="D1077" s="42">
        <v>225.69</v>
      </c>
      <c r="E1077" s="42">
        <v>221.33</v>
      </c>
      <c r="F1077" s="42">
        <v>224.5</v>
      </c>
      <c r="G1077" s="42">
        <v>39505400</v>
      </c>
      <c r="H1077" s="42">
        <f>('Pivottable ẨN'!$G1077-AAPL!$O$4)/AAPL!$O$8</f>
        <v>-0.9903194560865175</v>
      </c>
      <c r="I1077" s="43">
        <v>45572.291666666664</v>
      </c>
      <c r="J1077" s="42">
        <v>22.38</v>
      </c>
      <c r="K1077" s="42">
        <v>22.38</v>
      </c>
      <c r="L1077" s="42">
        <v>22.65</v>
      </c>
      <c r="M1077" s="42">
        <v>22.02</v>
      </c>
      <c r="N1077" s="42">
        <v>22.4</v>
      </c>
      <c r="O1077" s="42">
        <f>('Pivottable ẨN'!$P1077-INTC!$O$4)/INTC!$O$8</f>
        <v>0.66392760046295651</v>
      </c>
      <c r="P1077" s="42">
        <v>54928700</v>
      </c>
      <c r="Q1077" s="43">
        <v>45572.291666666664</v>
      </c>
      <c r="R1077" s="42">
        <v>409.54</v>
      </c>
      <c r="S1077" s="42">
        <v>409.54</v>
      </c>
      <c r="T1077" s="42">
        <v>417.11</v>
      </c>
      <c r="U1077" s="42">
        <v>409</v>
      </c>
      <c r="V1077" s="42">
        <v>416</v>
      </c>
      <c r="W1077" s="42">
        <v>20919800</v>
      </c>
      <c r="X1077" s="42">
        <f>('Pivottable ẨN'!$W1077-MSFT!$O$4)/MSFT!$O$8</f>
        <v>-0.60586750797055156</v>
      </c>
      <c r="Y1077" s="43">
        <v>45572.291666666664</v>
      </c>
      <c r="Z1077" s="42">
        <v>127.72</v>
      </c>
      <c r="AA1077" s="42">
        <v>127.72</v>
      </c>
      <c r="AB1077" s="42">
        <v>130.63999999999999</v>
      </c>
      <c r="AC1077" s="42">
        <v>124.95</v>
      </c>
      <c r="AD1077" s="42">
        <v>124.99</v>
      </c>
      <c r="AE1077" s="42">
        <f>('Pivottable ẨN'!$AF1077-NVDA!$O$4)/NVDA!$O$8</f>
        <v>-0.55868240024534699</v>
      </c>
      <c r="AF1077" s="42">
        <v>346250200</v>
      </c>
      <c r="AG1077" s="43">
        <v>45572.291666666664</v>
      </c>
      <c r="AH1077" s="42">
        <v>19.132000000000001</v>
      </c>
      <c r="AI1077" s="42">
        <v>19.132000000000001</v>
      </c>
      <c r="AJ1077" s="42">
        <v>19.282</v>
      </c>
      <c r="AK1077" s="42">
        <v>19.07</v>
      </c>
      <c r="AL1077" s="42">
        <v>19.122</v>
      </c>
      <c r="AM1077" s="42">
        <f>('Pivottable ẨN'!$AN1077-SONY!$O$4)/SONY!$O$8</f>
        <v>-0.43154197788429988</v>
      </c>
      <c r="AN1077" s="42">
        <v>3341500</v>
      </c>
    </row>
    <row r="1078" spans="1:40">
      <c r="A1078" s="92">
        <v>44274.291666666664</v>
      </c>
      <c r="B1078" s="40">
        <v>117.5082</v>
      </c>
      <c r="C1078" s="40">
        <v>119.99</v>
      </c>
      <c r="D1078" s="40">
        <v>121.43</v>
      </c>
      <c r="E1078" s="40">
        <v>119.68</v>
      </c>
      <c r="F1078" s="40">
        <v>119.9</v>
      </c>
      <c r="G1078" s="40">
        <v>185549500</v>
      </c>
      <c r="H1078" s="40">
        <f>('Pivottable ẨN'!$G1078-AAPL!$O$4)/AAPL!$O$8</f>
        <v>1.7616716861912241</v>
      </c>
      <c r="I1078" s="41">
        <v>44274.291666666664</v>
      </c>
      <c r="J1078" s="40">
        <v>57.990499999999997</v>
      </c>
      <c r="K1078" s="40">
        <v>63.76</v>
      </c>
      <c r="L1078" s="40">
        <v>64.989999999999995</v>
      </c>
      <c r="M1078" s="40">
        <v>62.92</v>
      </c>
      <c r="N1078" s="40">
        <v>63.18</v>
      </c>
      <c r="O1078" s="40">
        <f>('Pivottable ẨN'!$P1078-INTC!$O$4)/INTC!$O$8</f>
        <v>0.6648987415375619</v>
      </c>
      <c r="P1078" s="40">
        <v>54951700</v>
      </c>
      <c r="Q1078" s="41">
        <v>44274.291666666664</v>
      </c>
      <c r="R1078" s="40">
        <v>223.62</v>
      </c>
      <c r="S1078" s="40">
        <v>230.35</v>
      </c>
      <c r="T1078" s="40">
        <v>232.47</v>
      </c>
      <c r="U1078" s="40">
        <v>229.35</v>
      </c>
      <c r="V1078" s="40">
        <v>231.02</v>
      </c>
      <c r="W1078" s="40">
        <v>46430700</v>
      </c>
      <c r="X1078" s="40">
        <f>('Pivottable ẨN'!$W1078-MSFT!$O$4)/MSFT!$O$8</f>
        <v>1.4005959983532899</v>
      </c>
      <c r="Y1078" s="41">
        <v>44274.291666666664</v>
      </c>
      <c r="Z1078" s="40">
        <v>12.8185</v>
      </c>
      <c r="AA1078" s="40">
        <v>12.845700000000001</v>
      </c>
      <c r="AB1078" s="40">
        <v>12.9215</v>
      </c>
      <c r="AC1078" s="40">
        <v>12.612500000000001</v>
      </c>
      <c r="AD1078" s="40">
        <v>12.75</v>
      </c>
      <c r="AE1078" s="40">
        <f>('Pivottable ẨN'!$AF1078-NVDA!$O$4)/NVDA!$O$8</f>
        <v>-0.81105418683098429</v>
      </c>
      <c r="AF1078" s="40">
        <v>299208000</v>
      </c>
      <c r="AG1078" s="41">
        <v>44274.291666666664</v>
      </c>
      <c r="AH1078" s="40">
        <v>20.1313</v>
      </c>
      <c r="AI1078" s="40">
        <v>21.052</v>
      </c>
      <c r="AJ1078" s="40">
        <v>21.161999999999999</v>
      </c>
      <c r="AK1078" s="40">
        <v>20.902000000000001</v>
      </c>
      <c r="AL1078" s="40">
        <v>21.161999999999999</v>
      </c>
      <c r="AM1078" s="40">
        <f>('Pivottable ẨN'!$AN1078-SONY!$O$4)/SONY!$O$8</f>
        <v>-0.52697194284199467</v>
      </c>
      <c r="AN1078" s="40">
        <v>3113500</v>
      </c>
    </row>
    <row r="1079" spans="1:40">
      <c r="A1079" s="93">
        <v>44063.291666666664</v>
      </c>
      <c r="B1079" s="42">
        <v>115.45659999999999</v>
      </c>
      <c r="C1079" s="42">
        <v>118.27500000000001</v>
      </c>
      <c r="D1079" s="42">
        <v>118.3925</v>
      </c>
      <c r="E1079" s="42">
        <v>115.7325</v>
      </c>
      <c r="F1079" s="42">
        <v>115.75</v>
      </c>
      <c r="G1079" s="42">
        <v>126907200</v>
      </c>
      <c r="H1079" s="42">
        <f>('Pivottable ẨN'!$G1079-AAPL!$O$4)/AAPL!$O$8</f>
        <v>0.65664183450400082</v>
      </c>
      <c r="I1079" s="43">
        <v>44063.291666666664</v>
      </c>
      <c r="J1079" s="42">
        <v>44.129899999999999</v>
      </c>
      <c r="K1079" s="42">
        <v>49.17</v>
      </c>
      <c r="L1079" s="42">
        <v>50.2</v>
      </c>
      <c r="M1079" s="42">
        <v>49</v>
      </c>
      <c r="N1079" s="42">
        <v>49.81</v>
      </c>
      <c r="O1079" s="42">
        <f>('Pivottable ẨN'!$P1079-INTC!$O$4)/INTC!$O$8</f>
        <v>0.67037091037533858</v>
      </c>
      <c r="P1079" s="42">
        <v>55081300</v>
      </c>
      <c r="Q1079" s="43">
        <v>44063.291666666664</v>
      </c>
      <c r="R1079" s="42">
        <v>207.2894</v>
      </c>
      <c r="S1079" s="42">
        <v>214.58</v>
      </c>
      <c r="T1079" s="42">
        <v>215</v>
      </c>
      <c r="U1079" s="42">
        <v>208.91</v>
      </c>
      <c r="V1079" s="42">
        <v>209.54</v>
      </c>
      <c r="W1079" s="42">
        <v>26981500</v>
      </c>
      <c r="X1079" s="42">
        <f>('Pivottable ẨN'!$W1079-MSFT!$O$4)/MSFT!$O$8</f>
        <v>-0.12910738440441985</v>
      </c>
      <c r="Y1079" s="43">
        <v>44063.291666666664</v>
      </c>
      <c r="Z1079" s="42">
        <v>12.103899999999999</v>
      </c>
      <c r="AA1079" s="42">
        <v>12.141</v>
      </c>
      <c r="AB1079" s="42">
        <v>12.375</v>
      </c>
      <c r="AC1079" s="42">
        <v>11.8787</v>
      </c>
      <c r="AD1079" s="42">
        <v>11.975</v>
      </c>
      <c r="AE1079" s="42">
        <f>('Pivottable ẨN'!$AF1079-NVDA!$O$4)/NVDA!$O$8</f>
        <v>2.5268143265007015</v>
      </c>
      <c r="AF1079" s="42">
        <v>921388000</v>
      </c>
      <c r="AG1079" s="43">
        <v>44063.291666666664</v>
      </c>
      <c r="AH1079" s="42">
        <v>15.1404</v>
      </c>
      <c r="AI1079" s="42">
        <v>15.882</v>
      </c>
      <c r="AJ1079" s="42">
        <v>15.914</v>
      </c>
      <c r="AK1079" s="42">
        <v>15.773999999999999</v>
      </c>
      <c r="AL1079" s="42">
        <v>15.814</v>
      </c>
      <c r="AM1079" s="42">
        <f>('Pivottable ẨN'!$AN1079-SONY!$O$4)/SONY!$O$8</f>
        <v>0.73287101559073053</v>
      </c>
      <c r="AN1079" s="42">
        <v>6123500</v>
      </c>
    </row>
    <row r="1080" spans="1:40">
      <c r="A1080" s="92">
        <v>44365.291666666664</v>
      </c>
      <c r="B1080" s="40">
        <v>127.9786</v>
      </c>
      <c r="C1080" s="40">
        <v>130.46</v>
      </c>
      <c r="D1080" s="40">
        <v>131.51</v>
      </c>
      <c r="E1080" s="40">
        <v>130.24</v>
      </c>
      <c r="F1080" s="40">
        <v>130.71</v>
      </c>
      <c r="G1080" s="40">
        <v>108953300</v>
      </c>
      <c r="H1080" s="40">
        <f>('Pivottable ẨN'!$G1080-AAPL!$O$4)/AAPL!$O$8</f>
        <v>0.318326395747212</v>
      </c>
      <c r="I1080" s="41">
        <v>44365.291666666664</v>
      </c>
      <c r="J1080" s="40">
        <v>50.944400000000002</v>
      </c>
      <c r="K1080" s="40">
        <v>55.67</v>
      </c>
      <c r="L1080" s="40">
        <v>56.75</v>
      </c>
      <c r="M1080" s="40">
        <v>55.1</v>
      </c>
      <c r="N1080" s="40">
        <v>56.68</v>
      </c>
      <c r="O1080" s="40">
        <f>('Pivottable ẨN'!$P1080-INTC!$O$4)/INTC!$O$8</f>
        <v>0.67193318079970388</v>
      </c>
      <c r="P1080" s="40">
        <v>55118300</v>
      </c>
      <c r="Q1080" s="41">
        <v>44365.291666666664</v>
      </c>
      <c r="R1080" s="40">
        <v>252.43199999999999</v>
      </c>
      <c r="S1080" s="40">
        <v>259.43</v>
      </c>
      <c r="T1080" s="40">
        <v>262.3</v>
      </c>
      <c r="U1080" s="40">
        <v>258.75</v>
      </c>
      <c r="V1080" s="40">
        <v>259.63</v>
      </c>
      <c r="W1080" s="40">
        <v>37202200</v>
      </c>
      <c r="X1080" s="40">
        <f>('Pivottable ẨN'!$W1080-MSFT!$O$4)/MSFT!$O$8</f>
        <v>0.67476317912270334</v>
      </c>
      <c r="Y1080" s="41">
        <v>44365.291666666664</v>
      </c>
      <c r="Z1080" s="40">
        <v>18.6035</v>
      </c>
      <c r="AA1080" s="40">
        <v>18.6388</v>
      </c>
      <c r="AB1080" s="40">
        <v>19.375</v>
      </c>
      <c r="AC1080" s="40">
        <v>18.584</v>
      </c>
      <c r="AD1080" s="40">
        <v>18.783999999999999</v>
      </c>
      <c r="AE1080" s="40">
        <f>('Pivottable ẨN'!$AF1080-NVDA!$O$4)/NVDA!$O$8</f>
        <v>2.7814704430438697</v>
      </c>
      <c r="AF1080" s="40">
        <v>968856000</v>
      </c>
      <c r="AG1080" s="41">
        <v>44365.291666666664</v>
      </c>
      <c r="AH1080" s="40">
        <v>18.1721</v>
      </c>
      <c r="AI1080" s="40">
        <v>18.954000000000001</v>
      </c>
      <c r="AJ1080" s="40">
        <v>19.076000000000001</v>
      </c>
      <c r="AK1080" s="40">
        <v>18.884</v>
      </c>
      <c r="AL1080" s="40">
        <v>19</v>
      </c>
      <c r="AM1080" s="40">
        <f>('Pivottable ẨN'!$AN1080-SONY!$O$4)/SONY!$O$8</f>
        <v>-0.44242434230930017</v>
      </c>
      <c r="AN1080" s="40">
        <v>3315500</v>
      </c>
    </row>
    <row r="1081" spans="1:40">
      <c r="A1081" s="93">
        <v>44956.291666666664</v>
      </c>
      <c r="B1081" s="42">
        <v>141.5119</v>
      </c>
      <c r="C1081" s="42">
        <v>143</v>
      </c>
      <c r="D1081" s="42">
        <v>145.55000000000001</v>
      </c>
      <c r="E1081" s="42">
        <v>142.85</v>
      </c>
      <c r="F1081" s="42">
        <v>144.96</v>
      </c>
      <c r="G1081" s="42">
        <v>64015300</v>
      </c>
      <c r="H1081" s="42">
        <f>('Pivottable ẨN'!$G1081-AAPL!$O$4)/AAPL!$O$8</f>
        <v>-0.52846562085378146</v>
      </c>
      <c r="I1081" s="43">
        <v>44956.291666666664</v>
      </c>
      <c r="J1081" s="42">
        <v>26.951599999999999</v>
      </c>
      <c r="K1081" s="42">
        <v>27.95</v>
      </c>
      <c r="L1081" s="42">
        <v>28.51</v>
      </c>
      <c r="M1081" s="42">
        <v>27.67</v>
      </c>
      <c r="N1081" s="42">
        <v>27.72</v>
      </c>
      <c r="O1081" s="42">
        <f>('Pivottable ẨN'!$P1081-INTC!$O$4)/INTC!$O$8</f>
        <v>0.67309432773673206</v>
      </c>
      <c r="P1081" s="42">
        <v>55145800</v>
      </c>
      <c r="Q1081" s="43">
        <v>44956.291666666664</v>
      </c>
      <c r="R1081" s="42">
        <v>239.26910000000001</v>
      </c>
      <c r="S1081" s="42">
        <v>242.71</v>
      </c>
      <c r="T1081" s="42">
        <v>245.6</v>
      </c>
      <c r="U1081" s="42">
        <v>242.2</v>
      </c>
      <c r="V1081" s="42">
        <v>244.51</v>
      </c>
      <c r="W1081" s="42">
        <v>25867400</v>
      </c>
      <c r="X1081" s="42">
        <f>('Pivottable ẨN'!$W1081-MSFT!$O$4)/MSFT!$O$8</f>
        <v>-0.21673271288735818</v>
      </c>
      <c r="Y1081" s="43">
        <v>44956.291666666664</v>
      </c>
      <c r="Z1081" s="42">
        <v>19.1494</v>
      </c>
      <c r="AA1081" s="42">
        <v>19.161999999999999</v>
      </c>
      <c r="AB1081" s="42">
        <v>20.14</v>
      </c>
      <c r="AC1081" s="42">
        <v>19.149999999999999</v>
      </c>
      <c r="AD1081" s="42">
        <v>19.95</v>
      </c>
      <c r="AE1081" s="42">
        <f>('Pivottable ẨN'!$AF1081-NVDA!$O$4)/NVDA!$O$8</f>
        <v>0.20505419021514587</v>
      </c>
      <c r="AF1081" s="42">
        <v>488611000</v>
      </c>
      <c r="AG1081" s="43">
        <v>44956.291666666664</v>
      </c>
      <c r="AH1081" s="42">
        <v>17.456499999999998</v>
      </c>
      <c r="AI1081" s="42">
        <v>17.866</v>
      </c>
      <c r="AJ1081" s="42">
        <v>17.974</v>
      </c>
      <c r="AK1081" s="42">
        <v>17.806000000000001</v>
      </c>
      <c r="AL1081" s="42">
        <v>17.858000000000001</v>
      </c>
      <c r="AM1081" s="42">
        <f>('Pivottable ẨN'!$AN1081-SONY!$O$4)/SONY!$O$8</f>
        <v>-0.35557470314824019</v>
      </c>
      <c r="AN1081" s="42">
        <v>3523000</v>
      </c>
    </row>
    <row r="1082" spans="1:40">
      <c r="A1082" s="92">
        <v>45484.291666666664</v>
      </c>
      <c r="B1082" s="40">
        <v>227.05709999999999</v>
      </c>
      <c r="C1082" s="40">
        <v>227.57</v>
      </c>
      <c r="D1082" s="40">
        <v>232.39</v>
      </c>
      <c r="E1082" s="40">
        <v>225.77</v>
      </c>
      <c r="F1082" s="40">
        <v>231.39</v>
      </c>
      <c r="G1082" s="40">
        <v>64710600</v>
      </c>
      <c r="H1082" s="40">
        <f>('Pivottable ẨN'!$G1082-AAPL!$O$4)/AAPL!$O$8</f>
        <v>-0.51536369177054075</v>
      </c>
      <c r="I1082" s="41">
        <v>45484.291666666664</v>
      </c>
      <c r="J1082" s="40">
        <v>33.288800000000002</v>
      </c>
      <c r="K1082" s="40">
        <v>33.5</v>
      </c>
      <c r="L1082" s="40">
        <v>35.15</v>
      </c>
      <c r="M1082" s="40">
        <v>33.31</v>
      </c>
      <c r="N1082" s="40">
        <v>35.03</v>
      </c>
      <c r="O1082" s="40">
        <f>('Pivottable ẨN'!$P1082-INTC!$O$4)/INTC!$O$8</f>
        <v>0.67596130508306729</v>
      </c>
      <c r="P1082" s="40">
        <v>55213700</v>
      </c>
      <c r="Q1082" s="41">
        <v>45484.291666666664</v>
      </c>
      <c r="R1082" s="40">
        <v>453.88189999999997</v>
      </c>
      <c r="S1082" s="40">
        <v>454.7</v>
      </c>
      <c r="T1082" s="40">
        <v>464.78</v>
      </c>
      <c r="U1082" s="40">
        <v>451.55</v>
      </c>
      <c r="V1082" s="40">
        <v>462.98</v>
      </c>
      <c r="W1082" s="40">
        <v>23111200</v>
      </c>
      <c r="X1082" s="40">
        <f>('Pivottable ẨN'!$W1082-MSFT!$O$4)/MSFT!$O$8</f>
        <v>-0.43351121604207915</v>
      </c>
      <c r="Y1082" s="41">
        <v>45484.291666666664</v>
      </c>
      <c r="Z1082" s="40">
        <v>127.3891</v>
      </c>
      <c r="AA1082" s="40">
        <v>127.4</v>
      </c>
      <c r="AB1082" s="40">
        <v>136.15</v>
      </c>
      <c r="AC1082" s="40">
        <v>127.05</v>
      </c>
      <c r="AD1082" s="40">
        <v>135.75</v>
      </c>
      <c r="AE1082" s="40">
        <f>('Pivottable ẨN'!$AF1082-NVDA!$O$4)/NVDA!$O$8</f>
        <v>-0.40561137038801254</v>
      </c>
      <c r="AF1082" s="40">
        <v>374782700</v>
      </c>
      <c r="AG1082" s="41">
        <v>45484.291666666664</v>
      </c>
      <c r="AH1082" s="40">
        <v>19.126000000000001</v>
      </c>
      <c r="AI1082" s="40">
        <v>19.126000000000001</v>
      </c>
      <c r="AJ1082" s="40">
        <v>19.238</v>
      </c>
      <c r="AK1082" s="40">
        <v>19.064</v>
      </c>
      <c r="AL1082" s="40">
        <v>19.196000000000002</v>
      </c>
      <c r="AM1082" s="40">
        <f>('Pivottable ẨN'!$AN1082-SONY!$O$4)/SONY!$O$8</f>
        <v>0.81093105271621324</v>
      </c>
      <c r="AN1082" s="40">
        <v>6310000</v>
      </c>
    </row>
    <row r="1083" spans="1:40">
      <c r="A1083" s="93">
        <v>45181.291666666664</v>
      </c>
      <c r="B1083" s="42">
        <v>175.2097</v>
      </c>
      <c r="C1083" s="42">
        <v>176.3</v>
      </c>
      <c r="D1083" s="42">
        <v>180.13</v>
      </c>
      <c r="E1083" s="42">
        <v>174.82</v>
      </c>
      <c r="F1083" s="42">
        <v>179.49</v>
      </c>
      <c r="G1083" s="42">
        <v>90370200</v>
      </c>
      <c r="H1083" s="42">
        <f>('Pivottable ẨN'!$G1083-AAPL!$O$4)/AAPL!$O$8</f>
        <v>-3.1845412604248287E-2</v>
      </c>
      <c r="I1083" s="43">
        <v>45181.291666666664</v>
      </c>
      <c r="J1083" s="42">
        <v>38.220799999999997</v>
      </c>
      <c r="K1083" s="42">
        <v>38.86</v>
      </c>
      <c r="L1083" s="42">
        <v>40.07</v>
      </c>
      <c r="M1083" s="42">
        <v>38.65</v>
      </c>
      <c r="N1083" s="42">
        <v>38.65</v>
      </c>
      <c r="O1083" s="42">
        <f>('Pivottable ẨN'!$P1083-INTC!$O$4)/INTC!$O$8</f>
        <v>0.68072834105363045</v>
      </c>
      <c r="P1083" s="42">
        <v>55326600</v>
      </c>
      <c r="Q1083" s="43">
        <v>45181.291666666664</v>
      </c>
      <c r="R1083" s="42">
        <v>329.29820000000001</v>
      </c>
      <c r="S1083" s="42">
        <v>331.77</v>
      </c>
      <c r="T1083" s="42">
        <v>336.79</v>
      </c>
      <c r="U1083" s="42">
        <v>331.48</v>
      </c>
      <c r="V1083" s="42">
        <v>335.82</v>
      </c>
      <c r="W1083" s="42">
        <v>17565500</v>
      </c>
      <c r="X1083" s="42">
        <f>('Pivottable ẨN'!$W1083-MSFT!$O$4)/MSFT!$O$8</f>
        <v>-0.86968730810547668</v>
      </c>
      <c r="Y1083" s="43">
        <v>45181.291666666664</v>
      </c>
      <c r="Z1083" s="42">
        <v>44.856400000000001</v>
      </c>
      <c r="AA1083" s="42">
        <v>44.87</v>
      </c>
      <c r="AB1083" s="42">
        <v>45.673000000000002</v>
      </c>
      <c r="AC1083" s="42">
        <v>44.530999999999999</v>
      </c>
      <c r="AD1083" s="42">
        <v>44.738</v>
      </c>
      <c r="AE1083" s="42">
        <f>('Pivottable ẨN'!$AF1083-NVDA!$O$4)/NVDA!$O$8</f>
        <v>-0.5425568976940397</v>
      </c>
      <c r="AF1083" s="42">
        <v>349256000</v>
      </c>
      <c r="AG1083" s="43">
        <v>45181.291666666664</v>
      </c>
      <c r="AH1083" s="42">
        <v>16.745000000000001</v>
      </c>
      <c r="AI1083" s="42">
        <v>17.082000000000001</v>
      </c>
      <c r="AJ1083" s="42">
        <v>17.13</v>
      </c>
      <c r="AK1083" s="42">
        <v>16.995999999999999</v>
      </c>
      <c r="AL1083" s="42">
        <v>17.04</v>
      </c>
      <c r="AM1083" s="42">
        <f>('Pivottable ẨN'!$AN1083-SONY!$O$4)/SONY!$O$8</f>
        <v>-1.0576964847997008</v>
      </c>
      <c r="AN1083" s="42">
        <v>1845500</v>
      </c>
    </row>
    <row r="1084" spans="1:40">
      <c r="A1084" s="92">
        <v>45545.291666666664</v>
      </c>
      <c r="B1084" s="40">
        <v>219.8681</v>
      </c>
      <c r="C1084" s="40">
        <v>220.11</v>
      </c>
      <c r="D1084" s="40">
        <v>221.48</v>
      </c>
      <c r="E1084" s="40">
        <v>216.73</v>
      </c>
      <c r="F1084" s="40">
        <v>218.92</v>
      </c>
      <c r="G1084" s="40">
        <v>51591000</v>
      </c>
      <c r="H1084" s="40">
        <f>('Pivottable ẨN'!$G1084-AAPL!$O$4)/AAPL!$O$8</f>
        <v>-0.76258369579827667</v>
      </c>
      <c r="I1084" s="41">
        <v>45545.291666666664</v>
      </c>
      <c r="J1084" s="40">
        <v>18.98</v>
      </c>
      <c r="K1084" s="40">
        <v>18.98</v>
      </c>
      <c r="L1084" s="40">
        <v>19.11</v>
      </c>
      <c r="M1084" s="40">
        <v>18.510000000000002</v>
      </c>
      <c r="N1084" s="40">
        <v>19.03</v>
      </c>
      <c r="O1084" s="40">
        <f>('Pivottable ẨN'!$P1084-INTC!$O$4)/INTC!$O$8</f>
        <v>0.69317161386607484</v>
      </c>
      <c r="P1084" s="40">
        <v>55621300</v>
      </c>
      <c r="Q1084" s="41">
        <v>45545.291666666664</v>
      </c>
      <c r="R1084" s="40">
        <v>414.2</v>
      </c>
      <c r="S1084" s="40">
        <v>414.2</v>
      </c>
      <c r="T1084" s="40">
        <v>416.33</v>
      </c>
      <c r="U1084" s="40">
        <v>407.7</v>
      </c>
      <c r="V1084" s="40">
        <v>408.2</v>
      </c>
      <c r="W1084" s="40">
        <v>19594300</v>
      </c>
      <c r="X1084" s="40">
        <f>('Pivottable ẨN'!$W1084-MSFT!$O$4)/MSFT!$O$8</f>
        <v>-0.71011970517379608</v>
      </c>
      <c r="Y1084" s="41">
        <v>45545.291666666664</v>
      </c>
      <c r="Z1084" s="40">
        <v>108.0908</v>
      </c>
      <c r="AA1084" s="40">
        <v>108.1</v>
      </c>
      <c r="AB1084" s="40">
        <v>109.4</v>
      </c>
      <c r="AC1084" s="40">
        <v>104.95</v>
      </c>
      <c r="AD1084" s="40">
        <v>107.81</v>
      </c>
      <c r="AE1084" s="40">
        <f>('Pivottable ẨN'!$AF1084-NVDA!$O$4)/NVDA!$O$8</f>
        <v>-0.97695673475413036</v>
      </c>
      <c r="AF1084" s="40">
        <v>268283700</v>
      </c>
      <c r="AG1084" s="41">
        <v>45545.291666666664</v>
      </c>
      <c r="AH1084" s="40">
        <v>18.596</v>
      </c>
      <c r="AI1084" s="40">
        <v>18.596</v>
      </c>
      <c r="AJ1084" s="40">
        <v>18.678000000000001</v>
      </c>
      <c r="AK1084" s="40">
        <v>18.347999999999999</v>
      </c>
      <c r="AL1084" s="40">
        <v>18.399999999999999</v>
      </c>
      <c r="AM1084" s="40">
        <f>('Pivottable ẨN'!$AN1084-SONY!$O$4)/SONY!$O$8</f>
        <v>-0.37608377456458691</v>
      </c>
      <c r="AN1084" s="40">
        <v>3474000</v>
      </c>
    </row>
    <row r="1085" spans="1:40">
      <c r="A1085" s="93">
        <v>45138.291666666664</v>
      </c>
      <c r="B1085" s="42">
        <v>194.9718</v>
      </c>
      <c r="C1085" s="42">
        <v>196.45</v>
      </c>
      <c r="D1085" s="42">
        <v>196.49</v>
      </c>
      <c r="E1085" s="42">
        <v>195.26</v>
      </c>
      <c r="F1085" s="42">
        <v>196.06</v>
      </c>
      <c r="G1085" s="42">
        <v>38824100</v>
      </c>
      <c r="H1085" s="42">
        <f>('Pivottable ẨN'!$G1085-AAPL!$O$4)/AAPL!$O$8</f>
        <v>-1.003157575293208</v>
      </c>
      <c r="I1085" s="43">
        <v>45138.291666666664</v>
      </c>
      <c r="J1085" s="42">
        <v>35.055500000000002</v>
      </c>
      <c r="K1085" s="42">
        <v>35.770000000000003</v>
      </c>
      <c r="L1085" s="42">
        <v>37.19</v>
      </c>
      <c r="M1085" s="42">
        <v>35.67</v>
      </c>
      <c r="N1085" s="42">
        <v>36.869999999999997</v>
      </c>
      <c r="O1085" s="42">
        <f>('Pivottable ẨN'!$P1085-INTC!$O$4)/INTC!$O$8</f>
        <v>0.69356851500091354</v>
      </c>
      <c r="P1085" s="42">
        <v>55630700</v>
      </c>
      <c r="Q1085" s="43">
        <v>45138.291666666664</v>
      </c>
      <c r="R1085" s="42">
        <v>332.71289999999999</v>
      </c>
      <c r="S1085" s="42">
        <v>335.92</v>
      </c>
      <c r="T1085" s="42">
        <v>337.7</v>
      </c>
      <c r="U1085" s="42">
        <v>333.36</v>
      </c>
      <c r="V1085" s="42">
        <v>336.92</v>
      </c>
      <c r="W1085" s="42">
        <v>25446000</v>
      </c>
      <c r="X1085" s="42">
        <f>('Pivottable ẨN'!$W1085-MSFT!$O$4)/MSFT!$O$8</f>
        <v>-0.24987633861459113</v>
      </c>
      <c r="Y1085" s="43">
        <v>45138.291666666664</v>
      </c>
      <c r="Z1085" s="42">
        <v>46.710999999999999</v>
      </c>
      <c r="AA1085" s="42">
        <v>46.728999999999999</v>
      </c>
      <c r="AB1085" s="42">
        <v>47.13</v>
      </c>
      <c r="AC1085" s="42">
        <v>46.506</v>
      </c>
      <c r="AD1085" s="42">
        <v>46.753999999999998</v>
      </c>
      <c r="AE1085" s="42">
        <f>('Pivottable ẨN'!$AF1085-NVDA!$O$4)/NVDA!$O$8</f>
        <v>-1.0693851883457559</v>
      </c>
      <c r="AF1085" s="42">
        <v>251055000</v>
      </c>
      <c r="AG1085" s="43">
        <v>45138.291666666664</v>
      </c>
      <c r="AH1085" s="42">
        <v>18.3507</v>
      </c>
      <c r="AI1085" s="42">
        <v>18.72</v>
      </c>
      <c r="AJ1085" s="42">
        <v>18.872</v>
      </c>
      <c r="AK1085" s="42">
        <v>18.675999999999998</v>
      </c>
      <c r="AL1085" s="42">
        <v>18.762</v>
      </c>
      <c r="AM1085" s="42">
        <f>('Pivottable ẨN'!$AN1085-SONY!$O$4)/SONY!$O$8</f>
        <v>-0.4807218940357435</v>
      </c>
      <c r="AN1085" s="42">
        <v>3224000</v>
      </c>
    </row>
    <row r="1086" spans="1:40">
      <c r="A1086" s="92">
        <v>45006.291666666664</v>
      </c>
      <c r="B1086" s="40">
        <v>157.8631</v>
      </c>
      <c r="C1086" s="40">
        <v>159.28</v>
      </c>
      <c r="D1086" s="40">
        <v>159.4</v>
      </c>
      <c r="E1086" s="40">
        <v>156.54</v>
      </c>
      <c r="F1086" s="40">
        <v>157.32</v>
      </c>
      <c r="G1086" s="40">
        <v>73938300</v>
      </c>
      <c r="H1086" s="40">
        <f>('Pivottable ẨN'!$G1086-AAPL!$O$4)/AAPL!$O$8</f>
        <v>-0.34148094906750576</v>
      </c>
      <c r="I1086" s="41">
        <v>45006.291666666664</v>
      </c>
      <c r="J1086" s="40">
        <v>27.777699999999999</v>
      </c>
      <c r="K1086" s="40">
        <v>28.46</v>
      </c>
      <c r="L1086" s="40">
        <v>29.17</v>
      </c>
      <c r="M1086" s="40">
        <v>27.98</v>
      </c>
      <c r="N1086" s="40">
        <v>29</v>
      </c>
      <c r="O1086" s="40">
        <f>('Pivottable ẨN'!$P1086-INTC!$O$4)/INTC!$O$8</f>
        <v>0.69441720785306871</v>
      </c>
      <c r="P1086" s="40">
        <v>55650800</v>
      </c>
      <c r="Q1086" s="41">
        <v>45006.291666666664</v>
      </c>
      <c r="R1086" s="40">
        <v>270.57470000000001</v>
      </c>
      <c r="S1086" s="40">
        <v>273.77999999999997</v>
      </c>
      <c r="T1086" s="40">
        <v>275</v>
      </c>
      <c r="U1086" s="40">
        <v>269.52</v>
      </c>
      <c r="V1086" s="40">
        <v>274.88</v>
      </c>
      <c r="W1086" s="40">
        <v>34558700</v>
      </c>
      <c r="X1086" s="40">
        <f>('Pivottable ẨN'!$W1086-MSFT!$O$4)/MSFT!$O$8</f>
        <v>0.46684866889503301</v>
      </c>
      <c r="Y1086" s="41">
        <v>45006.291666666664</v>
      </c>
      <c r="Z1086" s="40">
        <v>26.186199999999999</v>
      </c>
      <c r="AA1086" s="40">
        <v>26.199000000000002</v>
      </c>
      <c r="AB1086" s="40">
        <v>26.391999999999999</v>
      </c>
      <c r="AC1086" s="40">
        <v>25.381</v>
      </c>
      <c r="AD1086" s="40">
        <v>26.18</v>
      </c>
      <c r="AE1086" s="40">
        <f>('Pivottable ẨN'!$AF1086-NVDA!$O$4)/NVDA!$O$8</f>
        <v>0.52048807587261336</v>
      </c>
      <c r="AF1086" s="40">
        <v>547408000</v>
      </c>
      <c r="AG1086" s="41">
        <v>45006.291666666664</v>
      </c>
      <c r="AH1086" s="40">
        <v>17.464300000000001</v>
      </c>
      <c r="AI1086" s="40">
        <v>17.873999999999999</v>
      </c>
      <c r="AJ1086" s="40">
        <v>17.940000000000001</v>
      </c>
      <c r="AK1086" s="40">
        <v>17.742000000000001</v>
      </c>
      <c r="AL1086" s="40">
        <v>17.815999999999999</v>
      </c>
      <c r="AM1086" s="40">
        <f>('Pivottable ẨN'!$AN1086-SONY!$O$4)/SONY!$O$8</f>
        <v>-0.35557470314824019</v>
      </c>
      <c r="AN1086" s="40">
        <v>3523000</v>
      </c>
    </row>
    <row r="1087" spans="1:40">
      <c r="A1087" s="93">
        <v>45020.291666666664</v>
      </c>
      <c r="B1087" s="42">
        <v>164.1566</v>
      </c>
      <c r="C1087" s="42">
        <v>165.63</v>
      </c>
      <c r="D1087" s="42">
        <v>166.84</v>
      </c>
      <c r="E1087" s="42">
        <v>165.11</v>
      </c>
      <c r="F1087" s="42">
        <v>166.6</v>
      </c>
      <c r="G1087" s="42">
        <v>46278300</v>
      </c>
      <c r="H1087" s="42">
        <f>('Pivottable ẨN'!$G1087-AAPL!$O$4)/AAPL!$O$8</f>
        <v>-0.8626938908803029</v>
      </c>
      <c r="I1087" s="43">
        <v>45020.291666666664</v>
      </c>
      <c r="J1087" s="42">
        <v>32.3065</v>
      </c>
      <c r="K1087" s="42">
        <v>33.1</v>
      </c>
      <c r="L1087" s="42">
        <v>33.840000000000003</v>
      </c>
      <c r="M1087" s="42">
        <v>32.840000000000003</v>
      </c>
      <c r="N1087" s="42">
        <v>32.85</v>
      </c>
      <c r="O1087" s="42">
        <f>('Pivottable ẨN'!$P1087-INTC!$O$4)/INTC!$O$8</f>
        <v>0.69708995698448284</v>
      </c>
      <c r="P1087" s="42">
        <v>55714100</v>
      </c>
      <c r="Q1087" s="43">
        <v>45020.291666666664</v>
      </c>
      <c r="R1087" s="42">
        <v>283.81779999999998</v>
      </c>
      <c r="S1087" s="42">
        <v>287.18</v>
      </c>
      <c r="T1087" s="42">
        <v>290.45</v>
      </c>
      <c r="U1087" s="42">
        <v>285.67</v>
      </c>
      <c r="V1087" s="42">
        <v>287.23</v>
      </c>
      <c r="W1087" s="42">
        <v>25824300</v>
      </c>
      <c r="X1087" s="42">
        <f>('Pivottable ẨN'!$W1087-MSFT!$O$4)/MSFT!$O$8</f>
        <v>-0.22012258063497028</v>
      </c>
      <c r="Y1087" s="43">
        <v>45020.291666666664</v>
      </c>
      <c r="Z1087" s="42">
        <v>27.439599999999999</v>
      </c>
      <c r="AA1087" s="42">
        <v>27.452999999999999</v>
      </c>
      <c r="AB1087" s="42">
        <v>28</v>
      </c>
      <c r="AC1087" s="42">
        <v>27.306999999999999</v>
      </c>
      <c r="AD1087" s="42">
        <v>27.966000000000001</v>
      </c>
      <c r="AE1087" s="42">
        <f>('Pivottable ẨN'!$AF1087-NVDA!$O$4)/NVDA!$O$8</f>
        <v>-0.43882321037882305</v>
      </c>
      <c r="AF1087" s="42">
        <v>368592000</v>
      </c>
      <c r="AG1087" s="43">
        <v>45020.291666666664</v>
      </c>
      <c r="AH1087" s="42">
        <v>17.8429</v>
      </c>
      <c r="AI1087" s="42">
        <v>18.202000000000002</v>
      </c>
      <c r="AJ1087" s="42">
        <v>18.23</v>
      </c>
      <c r="AK1087" s="42">
        <v>18.071999999999999</v>
      </c>
      <c r="AL1087" s="42">
        <v>18.155999999999999</v>
      </c>
      <c r="AM1087" s="42">
        <f>('Pivottable ẨN'!$AN1087-SONY!$O$4)/SONY!$O$8</f>
        <v>-0.1356253760198691</v>
      </c>
      <c r="AN1087" s="42">
        <v>4048500</v>
      </c>
    </row>
    <row r="1088" spans="1:40">
      <c r="A1088" s="92">
        <v>45009.291666666664</v>
      </c>
      <c r="B1088" s="40">
        <v>158.8245</v>
      </c>
      <c r="C1088" s="40">
        <v>160.25</v>
      </c>
      <c r="D1088" s="40">
        <v>160.34</v>
      </c>
      <c r="E1088" s="40">
        <v>157.85</v>
      </c>
      <c r="F1088" s="40">
        <v>158.86000000000001</v>
      </c>
      <c r="G1088" s="40">
        <v>59196500</v>
      </c>
      <c r="H1088" s="40">
        <f>('Pivottable ẨN'!$G1088-AAPL!$O$4)/AAPL!$O$8</f>
        <v>-0.6192689803623681</v>
      </c>
      <c r="I1088" s="41">
        <v>45009.291666666664</v>
      </c>
      <c r="J1088" s="40">
        <v>28.656199999999998</v>
      </c>
      <c r="K1088" s="40">
        <v>29.36</v>
      </c>
      <c r="L1088" s="40">
        <v>29.81</v>
      </c>
      <c r="M1088" s="40">
        <v>28.93</v>
      </c>
      <c r="N1088" s="40">
        <v>29.04</v>
      </c>
      <c r="O1088" s="40">
        <f>('Pivottable ẨN'!$P1088-INTC!$O$4)/INTC!$O$8</f>
        <v>0.70545021493108606</v>
      </c>
      <c r="P1088" s="40">
        <v>55912100</v>
      </c>
      <c r="Q1088" s="41">
        <v>45009.291666666664</v>
      </c>
      <c r="R1088" s="40">
        <v>277.28519999999997</v>
      </c>
      <c r="S1088" s="40">
        <v>280.57</v>
      </c>
      <c r="T1088" s="40">
        <v>280.63</v>
      </c>
      <c r="U1088" s="40">
        <v>275.27999999999997</v>
      </c>
      <c r="V1088" s="40">
        <v>277.24</v>
      </c>
      <c r="W1088" s="40">
        <v>28172000</v>
      </c>
      <c r="X1088" s="40">
        <f>('Pivottable ẨN'!$W1088-MSFT!$O$4)/MSFT!$O$8</f>
        <v>-3.5473102419913874E-2</v>
      </c>
      <c r="Y1088" s="41">
        <v>45009.291666666664</v>
      </c>
      <c r="Z1088" s="40">
        <v>26.765899999999998</v>
      </c>
      <c r="AA1088" s="40">
        <v>26.779</v>
      </c>
      <c r="AB1088" s="40">
        <v>27.167000000000002</v>
      </c>
      <c r="AC1088" s="40">
        <v>26.355</v>
      </c>
      <c r="AD1088" s="40">
        <v>27.030999999999999</v>
      </c>
      <c r="AE1088" s="40">
        <f>('Pivottable ẨN'!$AF1088-NVDA!$O$4)/NVDA!$O$8</f>
        <v>2.4308862363627306E-2</v>
      </c>
      <c r="AF1088" s="40">
        <v>454920000</v>
      </c>
      <c r="AG1088" s="41">
        <v>45009.291666666664</v>
      </c>
      <c r="AH1088" s="40">
        <v>17.104800000000001</v>
      </c>
      <c r="AI1088" s="40">
        <v>17.506</v>
      </c>
      <c r="AJ1088" s="40">
        <v>17.686</v>
      </c>
      <c r="AK1088" s="40">
        <v>17.391999999999999</v>
      </c>
      <c r="AL1088" s="40">
        <v>17.66</v>
      </c>
      <c r="AM1088" s="40">
        <f>('Pivottable ẨN'!$AN1088-SONY!$O$4)/SONY!$O$8</f>
        <v>0.48718071107245486</v>
      </c>
      <c r="AN1088" s="40">
        <v>5536500</v>
      </c>
    </row>
    <row r="1089" spans="1:40">
      <c r="A1089" s="93">
        <v>45310.291666666664</v>
      </c>
      <c r="B1089" s="42">
        <v>190.62610000000001</v>
      </c>
      <c r="C1089" s="42">
        <v>191.56</v>
      </c>
      <c r="D1089" s="42">
        <v>191.95</v>
      </c>
      <c r="E1089" s="42">
        <v>188.82</v>
      </c>
      <c r="F1089" s="42">
        <v>189.33</v>
      </c>
      <c r="G1089" s="42">
        <v>68741000</v>
      </c>
      <c r="H1089" s="42">
        <f>('Pivottable ẨN'!$G1089-AAPL!$O$4)/AAPL!$O$8</f>
        <v>-0.43941659702425379</v>
      </c>
      <c r="I1089" s="43">
        <v>45310.291666666664</v>
      </c>
      <c r="J1089" s="42">
        <v>47.5137</v>
      </c>
      <c r="K1089" s="42">
        <v>48.15</v>
      </c>
      <c r="L1089" s="42">
        <v>48.76</v>
      </c>
      <c r="M1089" s="42">
        <v>46.44</v>
      </c>
      <c r="N1089" s="42">
        <v>47</v>
      </c>
      <c r="O1089" s="42">
        <f>('Pivottable ẨN'!$P1089-INTC!$O$4)/INTC!$O$8</f>
        <v>0.7054839937510724</v>
      </c>
      <c r="P1089" s="42">
        <v>55912900</v>
      </c>
      <c r="Q1089" s="43">
        <v>45310.291666666664</v>
      </c>
      <c r="R1089" s="42">
        <v>396.50299999999999</v>
      </c>
      <c r="S1089" s="42">
        <v>398.67</v>
      </c>
      <c r="T1089" s="42">
        <v>398.67</v>
      </c>
      <c r="U1089" s="42">
        <v>393.5</v>
      </c>
      <c r="V1089" s="42">
        <v>395.76</v>
      </c>
      <c r="W1089" s="42">
        <v>29272000</v>
      </c>
      <c r="X1089" s="42">
        <f>('Pivottable ẨN'!$W1089-MSFT!$O$4)/MSFT!$O$8</f>
        <v>5.10432438068451E-2</v>
      </c>
      <c r="Y1089" s="43">
        <v>45310.291666666664</v>
      </c>
      <c r="Z1089" s="42">
        <v>59.478200000000001</v>
      </c>
      <c r="AA1089" s="42">
        <v>59.491</v>
      </c>
      <c r="AB1089" s="42">
        <v>59.5</v>
      </c>
      <c r="AC1089" s="42">
        <v>57.225000000000001</v>
      </c>
      <c r="AD1089" s="42">
        <v>57.988999999999997</v>
      </c>
      <c r="AE1089" s="42">
        <f>('Pivottable ẨN'!$AF1089-NVDA!$O$4)/NVDA!$O$8</f>
        <v>0.4995278195455265</v>
      </c>
      <c r="AF1089" s="42">
        <v>543501000</v>
      </c>
      <c r="AG1089" s="43">
        <v>45310.291666666664</v>
      </c>
      <c r="AH1089" s="42">
        <v>19.738499999999998</v>
      </c>
      <c r="AI1089" s="42">
        <v>19.803999999999998</v>
      </c>
      <c r="AJ1089" s="42">
        <v>19.82</v>
      </c>
      <c r="AK1089" s="42">
        <v>19.588000000000001</v>
      </c>
      <c r="AL1089" s="42">
        <v>19.635999999999999</v>
      </c>
      <c r="AM1089" s="42">
        <f>('Pivottable ẨN'!$AN1089-SONY!$O$4)/SONY!$O$8</f>
        <v>-0.91769068094729334</v>
      </c>
      <c r="AN1089" s="42">
        <v>2180000</v>
      </c>
    </row>
    <row r="1090" spans="1:40">
      <c r="A1090" s="92">
        <v>44952.291666666664</v>
      </c>
      <c r="B1090" s="40">
        <v>142.46190000000001</v>
      </c>
      <c r="C1090" s="40">
        <v>143.96</v>
      </c>
      <c r="D1090" s="40">
        <v>144.25</v>
      </c>
      <c r="E1090" s="40">
        <v>141.9</v>
      </c>
      <c r="F1090" s="40">
        <v>143.16999999999999</v>
      </c>
      <c r="G1090" s="40">
        <v>54105100</v>
      </c>
      <c r="H1090" s="40">
        <f>('Pivottable ẨN'!$G1090-AAPL!$O$4)/AAPL!$O$8</f>
        <v>-0.71520909503863983</v>
      </c>
      <c r="I1090" s="41">
        <v>44952.291666666664</v>
      </c>
      <c r="J1090" s="40">
        <v>29.0151</v>
      </c>
      <c r="K1090" s="40">
        <v>30.09</v>
      </c>
      <c r="L1090" s="40">
        <v>30.11</v>
      </c>
      <c r="M1090" s="40">
        <v>29.33</v>
      </c>
      <c r="N1090" s="40">
        <v>30.06</v>
      </c>
      <c r="O1090" s="40">
        <f>('Pivottable ẨN'!$P1090-INTC!$O$4)/INTC!$O$8</f>
        <v>0.71288155532806674</v>
      </c>
      <c r="P1090" s="40">
        <v>56088100</v>
      </c>
      <c r="Q1090" s="41">
        <v>44952.291666666664</v>
      </c>
      <c r="R1090" s="40">
        <v>244.48419999999999</v>
      </c>
      <c r="S1090" s="40">
        <v>248</v>
      </c>
      <c r="T1090" s="40">
        <v>248.31</v>
      </c>
      <c r="U1090" s="40">
        <v>242</v>
      </c>
      <c r="V1090" s="40">
        <v>243.65</v>
      </c>
      <c r="W1090" s="40">
        <v>33454500</v>
      </c>
      <c r="X1090" s="40">
        <f>('Pivottable ẨN'!$W1090-MSFT!$O$4)/MSFT!$O$8</f>
        <v>0.38000198752813547</v>
      </c>
      <c r="Y1090" s="41">
        <v>44952.291666666664</v>
      </c>
      <c r="Z1090" s="40">
        <v>19.789000000000001</v>
      </c>
      <c r="AA1090" s="40">
        <v>19.802</v>
      </c>
      <c r="AB1090" s="40">
        <v>20.166</v>
      </c>
      <c r="AC1090" s="40">
        <v>19.277999999999999</v>
      </c>
      <c r="AD1090" s="40">
        <v>19.701000000000001</v>
      </c>
      <c r="AE1090" s="40">
        <f>('Pivottable ẨN'!$AF1090-NVDA!$O$4)/NVDA!$O$8</f>
        <v>0.21001126133012624</v>
      </c>
      <c r="AF1090" s="40">
        <v>489535000</v>
      </c>
      <c r="AG1090" s="41">
        <v>44952.291666666664</v>
      </c>
      <c r="AH1090" s="40">
        <v>17.417400000000001</v>
      </c>
      <c r="AI1090" s="40">
        <v>17.826000000000001</v>
      </c>
      <c r="AJ1090" s="40">
        <v>17.834</v>
      </c>
      <c r="AK1090" s="40">
        <v>17.62</v>
      </c>
      <c r="AL1090" s="40">
        <v>17.78</v>
      </c>
      <c r="AM1090" s="40">
        <f>('Pivottable ẨN'!$AN1090-SONY!$O$4)/SONY!$O$8</f>
        <v>-0.56631587576314957</v>
      </c>
      <c r="AN1090" s="40">
        <v>3019500</v>
      </c>
    </row>
    <row r="1091" spans="1:40">
      <c r="A1091" s="93">
        <v>45504.291666666664</v>
      </c>
      <c r="B1091" s="42">
        <v>221.5795</v>
      </c>
      <c r="C1091" s="42">
        <v>222.08</v>
      </c>
      <c r="D1091" s="42">
        <v>223.82</v>
      </c>
      <c r="E1091" s="42">
        <v>220.63</v>
      </c>
      <c r="F1091" s="42">
        <v>221.44</v>
      </c>
      <c r="G1091" s="42">
        <v>50036300</v>
      </c>
      <c r="H1091" s="42">
        <f>('Pivottable ẨN'!$G1091-AAPL!$O$4)/AAPL!$O$8</f>
        <v>-0.7918797825891789</v>
      </c>
      <c r="I1091" s="43">
        <v>45504.291666666664</v>
      </c>
      <c r="J1091" s="42">
        <v>30.546199999999999</v>
      </c>
      <c r="K1091" s="42">
        <v>30.74</v>
      </c>
      <c r="L1091" s="42">
        <v>30.87</v>
      </c>
      <c r="M1091" s="42">
        <v>30.28</v>
      </c>
      <c r="N1091" s="42">
        <v>30.54</v>
      </c>
      <c r="O1091" s="42">
        <f>('Pivottable ẨN'!$P1091-INTC!$O$4)/INTC!$O$8</f>
        <v>0.71383158464018082</v>
      </c>
      <c r="P1091" s="42">
        <v>56110600</v>
      </c>
      <c r="Q1091" s="43">
        <v>45504.291666666664</v>
      </c>
      <c r="R1091" s="42">
        <v>417.59730000000002</v>
      </c>
      <c r="S1091" s="42">
        <v>418.35</v>
      </c>
      <c r="T1091" s="42">
        <v>421.78</v>
      </c>
      <c r="U1091" s="42">
        <v>412.21</v>
      </c>
      <c r="V1091" s="42">
        <v>420.5</v>
      </c>
      <c r="W1091" s="42">
        <v>42891400</v>
      </c>
      <c r="X1091" s="42">
        <f>('Pivottable ẨN'!$W1091-MSFT!$O$4)/MSFT!$O$8</f>
        <v>1.1222257218075007</v>
      </c>
      <c r="Y1091" s="43">
        <v>45504.291666666664</v>
      </c>
      <c r="Z1091" s="42">
        <v>117.01</v>
      </c>
      <c r="AA1091" s="42">
        <v>117.02</v>
      </c>
      <c r="AB1091" s="42">
        <v>118.34</v>
      </c>
      <c r="AC1091" s="42">
        <v>110.88</v>
      </c>
      <c r="AD1091" s="42">
        <v>112.9</v>
      </c>
      <c r="AE1091" s="42">
        <f>('Pivottable ẨN'!$AF1091-NVDA!$O$4)/NVDA!$O$8</f>
        <v>0.12223891382150004</v>
      </c>
      <c r="AF1091" s="42">
        <v>473174200</v>
      </c>
      <c r="AG1091" s="43">
        <v>45504.291666666664</v>
      </c>
      <c r="AH1091" s="42">
        <v>17.718</v>
      </c>
      <c r="AI1091" s="42">
        <v>17.718</v>
      </c>
      <c r="AJ1091" s="42">
        <v>17.792000000000002</v>
      </c>
      <c r="AK1091" s="42">
        <v>17.652000000000001</v>
      </c>
      <c r="AL1091" s="42">
        <v>17.792000000000002</v>
      </c>
      <c r="AM1091" s="42">
        <f>('Pivottable ẨN'!$AN1091-SONY!$O$4)/SONY!$O$8</f>
        <v>-0.19589693283525528</v>
      </c>
      <c r="AN1091" s="42">
        <v>3904500</v>
      </c>
    </row>
    <row r="1092" spans="1:40">
      <c r="A1092" s="92">
        <v>43899.291666666664</v>
      </c>
      <c r="B1092" s="40">
        <v>64.664900000000003</v>
      </c>
      <c r="C1092" s="40">
        <v>66.542500000000004</v>
      </c>
      <c r="D1092" s="40">
        <v>69.522499999999994</v>
      </c>
      <c r="E1092" s="40">
        <v>65.75</v>
      </c>
      <c r="F1092" s="40">
        <v>65.9375</v>
      </c>
      <c r="G1092" s="40">
        <v>286744800</v>
      </c>
      <c r="H1092" s="40">
        <f>('Pivottable ẨN'!$G1092-AAPL!$O$4)/AAPL!$O$8</f>
        <v>3.6685516576528494</v>
      </c>
      <c r="I1092" s="41">
        <v>43899.291666666664</v>
      </c>
      <c r="J1092" s="40">
        <v>45.075299999999999</v>
      </c>
      <c r="K1092" s="40">
        <v>50.85</v>
      </c>
      <c r="L1092" s="40">
        <v>52.71</v>
      </c>
      <c r="M1092" s="40">
        <v>50</v>
      </c>
      <c r="N1092" s="40">
        <v>51.92</v>
      </c>
      <c r="O1092" s="40">
        <f>('Pivottable ẨN'!$P1092-INTC!$O$4)/INTC!$O$8</f>
        <v>0.71747969719869853</v>
      </c>
      <c r="P1092" s="40">
        <v>56197000</v>
      </c>
      <c r="Q1092" s="41">
        <v>43899.291666666664</v>
      </c>
      <c r="R1092" s="40">
        <v>144.74850000000001</v>
      </c>
      <c r="S1092" s="40">
        <v>150.62</v>
      </c>
      <c r="T1092" s="40">
        <v>157.75</v>
      </c>
      <c r="U1092" s="40">
        <v>150</v>
      </c>
      <c r="V1092" s="40">
        <v>151</v>
      </c>
      <c r="W1092" s="40">
        <v>70419300</v>
      </c>
      <c r="X1092" s="40">
        <f>('Pivottable ẨN'!$W1092-MSFT!$O$4)/MSFT!$O$8</f>
        <v>3.2873287466216814</v>
      </c>
      <c r="Y1092" s="41">
        <v>43899.291666666664</v>
      </c>
      <c r="Z1092" s="40">
        <v>6.1144999999999996</v>
      </c>
      <c r="AA1092" s="40">
        <v>6.1360000000000001</v>
      </c>
      <c r="AB1092" s="40">
        <v>6.4850000000000003</v>
      </c>
      <c r="AC1092" s="40">
        <v>5.9545000000000003</v>
      </c>
      <c r="AD1092" s="40">
        <v>5.9974999999999996</v>
      </c>
      <c r="AE1092" s="40">
        <f>('Pivottable ẨN'!$AF1092-NVDA!$O$4)/NVDA!$O$8</f>
        <v>0.87859891036089111</v>
      </c>
      <c r="AF1092" s="40">
        <v>614160000</v>
      </c>
      <c r="AG1092" s="41">
        <v>43899.291666666664</v>
      </c>
      <c r="AH1092" s="40">
        <v>11.1173</v>
      </c>
      <c r="AI1092" s="40">
        <v>11.706</v>
      </c>
      <c r="AJ1092" s="40">
        <v>12.093999999999999</v>
      </c>
      <c r="AK1092" s="40">
        <v>11.6</v>
      </c>
      <c r="AL1092" s="40">
        <v>11.638</v>
      </c>
      <c r="AM1092" s="40">
        <f>('Pivottable ẨN'!$AN1092-SONY!$O$4)/SONY!$O$8</f>
        <v>1.0469946502431424</v>
      </c>
      <c r="AN1092" s="40">
        <v>6874000</v>
      </c>
    </row>
    <row r="1093" spans="1:40">
      <c r="A1093" s="93">
        <v>44861.291666666664</v>
      </c>
      <c r="B1093" s="42">
        <v>143.0558</v>
      </c>
      <c r="C1093" s="42">
        <v>144.80000000000001</v>
      </c>
      <c r="D1093" s="42">
        <v>149.05000000000001</v>
      </c>
      <c r="E1093" s="42">
        <v>144.13</v>
      </c>
      <c r="F1093" s="42">
        <v>148.07</v>
      </c>
      <c r="G1093" s="42">
        <v>109180200</v>
      </c>
      <c r="H1093" s="42">
        <f>('Pivottable ẨN'!$G1093-AAPL!$O$4)/AAPL!$O$8</f>
        <v>0.32260200010358664</v>
      </c>
      <c r="I1093" s="43">
        <v>44861.291666666664</v>
      </c>
      <c r="J1093" s="42">
        <v>24.994</v>
      </c>
      <c r="K1093" s="42">
        <v>26.27</v>
      </c>
      <c r="L1093" s="42">
        <v>27.59</v>
      </c>
      <c r="M1093" s="42">
        <v>26.13</v>
      </c>
      <c r="N1093" s="42">
        <v>27.45</v>
      </c>
      <c r="O1093" s="42">
        <f>('Pivottable ẨN'!$P1093-INTC!$O$4)/INTC!$O$8</f>
        <v>0.72204406024934409</v>
      </c>
      <c r="P1093" s="42">
        <v>56305100</v>
      </c>
      <c r="Q1093" s="43">
        <v>44861.291666666664</v>
      </c>
      <c r="R1093" s="42">
        <v>222.90719999999999</v>
      </c>
      <c r="S1093" s="42">
        <v>226.75</v>
      </c>
      <c r="T1093" s="42">
        <v>233.69</v>
      </c>
      <c r="U1093" s="42">
        <v>225.78</v>
      </c>
      <c r="V1093" s="42">
        <v>231.04</v>
      </c>
      <c r="W1093" s="42">
        <v>40424600</v>
      </c>
      <c r="X1093" s="42">
        <f>('Pivottable ẨN'!$W1093-MSFT!$O$4)/MSFT!$O$8</f>
        <v>0.92820888283280156</v>
      </c>
      <c r="Y1093" s="43">
        <v>44861.291666666664</v>
      </c>
      <c r="Z1093" s="42">
        <v>13.164</v>
      </c>
      <c r="AA1093" s="42">
        <v>13.176</v>
      </c>
      <c r="AB1093" s="42">
        <v>13.837999999999999</v>
      </c>
      <c r="AC1093" s="42">
        <v>13.122</v>
      </c>
      <c r="AD1093" s="42">
        <v>13.63</v>
      </c>
      <c r="AE1093" s="42">
        <f>('Pivottable ẨN'!$AF1093-NVDA!$O$4)/NVDA!$O$8</f>
        <v>0.71203810202020379</v>
      </c>
      <c r="AF1093" s="42">
        <v>583113000</v>
      </c>
      <c r="AG1093" s="43">
        <v>44861.291666666664</v>
      </c>
      <c r="AH1093" s="42">
        <v>13.0655</v>
      </c>
      <c r="AI1093" s="42">
        <v>13.372</v>
      </c>
      <c r="AJ1093" s="42">
        <v>13.592000000000001</v>
      </c>
      <c r="AK1093" s="42">
        <v>13.342000000000001</v>
      </c>
      <c r="AL1093" s="42">
        <v>13.448</v>
      </c>
      <c r="AM1093" s="42">
        <f>('Pivottable ẨN'!$AN1093-SONY!$O$4)/SONY!$O$8</f>
        <v>-0.63516775837517059</v>
      </c>
      <c r="AN1093" s="42">
        <v>2855000</v>
      </c>
    </row>
    <row r="1094" spans="1:40">
      <c r="A1094" s="92">
        <v>44980.291666666664</v>
      </c>
      <c r="B1094" s="40">
        <v>148.071</v>
      </c>
      <c r="C1094" s="40">
        <v>149.4</v>
      </c>
      <c r="D1094" s="40">
        <v>150.34</v>
      </c>
      <c r="E1094" s="40">
        <v>147.24</v>
      </c>
      <c r="F1094" s="40">
        <v>150.09</v>
      </c>
      <c r="G1094" s="40">
        <v>48394200</v>
      </c>
      <c r="H1094" s="40">
        <f>('Pivottable ẨN'!$G1094-AAPL!$O$4)/AAPL!$O$8</f>
        <v>-0.82282279675225889</v>
      </c>
      <c r="I1094" s="41">
        <v>44980.291666666664</v>
      </c>
      <c r="J1094" s="40">
        <v>24.996099999999998</v>
      </c>
      <c r="K1094" s="40">
        <v>25.61</v>
      </c>
      <c r="L1094" s="40">
        <v>26.08</v>
      </c>
      <c r="M1094" s="40">
        <v>25.32</v>
      </c>
      <c r="N1094" s="40">
        <v>25.78</v>
      </c>
      <c r="O1094" s="40">
        <f>('Pivottable ẨN'!$P1094-INTC!$O$4)/INTC!$O$8</f>
        <v>0.72914183479896033</v>
      </c>
      <c r="P1094" s="40">
        <v>56473200</v>
      </c>
      <c r="Q1094" s="41">
        <v>44980.291666666664</v>
      </c>
      <c r="R1094" s="40">
        <v>251.78729999999999</v>
      </c>
      <c r="S1094" s="40">
        <v>254.77</v>
      </c>
      <c r="T1094" s="40">
        <v>256.83999999999997</v>
      </c>
      <c r="U1094" s="40">
        <v>250.48</v>
      </c>
      <c r="V1094" s="40">
        <v>255.56</v>
      </c>
      <c r="W1094" s="40">
        <v>29219100</v>
      </c>
      <c r="X1094" s="40">
        <f>('Pivottable ẨN'!$W1094-MSFT!$O$4)/MSFT!$O$8</f>
        <v>4.6882594065576419E-2</v>
      </c>
      <c r="Y1094" s="41">
        <v>44980.291666666664</v>
      </c>
      <c r="Z1094" s="40">
        <v>23.648399999999999</v>
      </c>
      <c r="AA1094" s="40">
        <v>23.664000000000001</v>
      </c>
      <c r="AB1094" s="40">
        <v>23.888000000000002</v>
      </c>
      <c r="AC1094" s="40">
        <v>23.024999999999999</v>
      </c>
      <c r="AD1094" s="40">
        <v>23.44</v>
      </c>
      <c r="AE1094" s="40">
        <f>('Pivottable ẨN'!$AF1094-NVDA!$O$4)/NVDA!$O$8</f>
        <v>3.5815706908978253</v>
      </c>
      <c r="AF1094" s="40">
        <v>1117995000</v>
      </c>
      <c r="AG1094" s="41">
        <v>44980.291666666664</v>
      </c>
      <c r="AH1094" s="40">
        <v>16.157</v>
      </c>
      <c r="AI1094" s="40">
        <v>16.536000000000001</v>
      </c>
      <c r="AJ1094" s="40">
        <v>16.648</v>
      </c>
      <c r="AK1094" s="40">
        <v>16.408000000000001</v>
      </c>
      <c r="AL1094" s="40">
        <v>16.628</v>
      </c>
      <c r="AM1094" s="40">
        <f>('Pivottable ẨN'!$AN1094-SONY!$O$4)/SONY!$O$8</f>
        <v>-0.63098223359632433</v>
      </c>
      <c r="AN1094" s="40">
        <v>2865000</v>
      </c>
    </row>
    <row r="1095" spans="1:40">
      <c r="A1095" s="93">
        <v>45356.291666666664</v>
      </c>
      <c r="B1095" s="42">
        <v>169.5067</v>
      </c>
      <c r="C1095" s="42">
        <v>170.12</v>
      </c>
      <c r="D1095" s="42">
        <v>172.04</v>
      </c>
      <c r="E1095" s="42">
        <v>169.62</v>
      </c>
      <c r="F1095" s="42">
        <v>170.76</v>
      </c>
      <c r="G1095" s="42">
        <v>95132400</v>
      </c>
      <c r="H1095" s="42">
        <f>('Pivottable ẨN'!$G1095-AAPL!$O$4)/AAPL!$O$8</f>
        <v>5.7891401260571039E-2</v>
      </c>
      <c r="I1095" s="43">
        <v>45356.291666666664</v>
      </c>
      <c r="J1095" s="42">
        <v>42.714399999999998</v>
      </c>
      <c r="K1095" s="42">
        <v>43.16</v>
      </c>
      <c r="L1095" s="42">
        <v>44.87</v>
      </c>
      <c r="M1095" s="42">
        <v>42.69</v>
      </c>
      <c r="N1095" s="42">
        <v>44.56</v>
      </c>
      <c r="O1095" s="42">
        <f>('Pivottable ẨN'!$P1095-INTC!$O$4)/INTC!$O$8</f>
        <v>0.73682229399333976</v>
      </c>
      <c r="P1095" s="42">
        <v>56655100</v>
      </c>
      <c r="Q1095" s="43">
        <v>45356.291666666664</v>
      </c>
      <c r="R1095" s="42">
        <v>401.20190000000002</v>
      </c>
      <c r="S1095" s="42">
        <v>402.65</v>
      </c>
      <c r="T1095" s="42">
        <v>414.25</v>
      </c>
      <c r="U1095" s="42">
        <v>400.64</v>
      </c>
      <c r="V1095" s="42">
        <v>413.96</v>
      </c>
      <c r="W1095" s="42">
        <v>26919200</v>
      </c>
      <c r="X1095" s="42">
        <f>('Pivottable ẨN'!$W1095-MSFT!$O$4)/MSFT!$O$8</f>
        <v>-0.13400735564980809</v>
      </c>
      <c r="Y1095" s="43">
        <v>45356.291666666664</v>
      </c>
      <c r="Z1095" s="42">
        <v>85.949600000000004</v>
      </c>
      <c r="AA1095" s="42">
        <v>85.963999999999999</v>
      </c>
      <c r="AB1095" s="42">
        <v>86.096999999999994</v>
      </c>
      <c r="AC1095" s="42">
        <v>83.417000000000002</v>
      </c>
      <c r="AD1095" s="42">
        <v>85.27</v>
      </c>
      <c r="AE1095" s="42">
        <f>('Pivottable ẨN'!$AF1095-NVDA!$O$4)/NVDA!$O$8</f>
        <v>0.3768778630188156</v>
      </c>
      <c r="AF1095" s="42">
        <v>520639000</v>
      </c>
      <c r="AG1095" s="43">
        <v>45356.291666666664</v>
      </c>
      <c r="AH1095" s="42">
        <v>17.075299999999999</v>
      </c>
      <c r="AI1095" s="42">
        <v>17.132000000000001</v>
      </c>
      <c r="AJ1095" s="42">
        <v>17.302</v>
      </c>
      <c r="AK1095" s="42">
        <v>17.111999999999998</v>
      </c>
      <c r="AL1095" s="42">
        <v>17.224</v>
      </c>
      <c r="AM1095" s="42">
        <f>('Pivottable ẨN'!$AN1095-SONY!$O$4)/SONY!$O$8</f>
        <v>-0.70757733704921089</v>
      </c>
      <c r="AN1095" s="42">
        <v>2682000</v>
      </c>
    </row>
    <row r="1096" spans="1:40">
      <c r="A1096" s="92">
        <v>44770.291666666664</v>
      </c>
      <c r="B1096" s="40">
        <v>155.239</v>
      </c>
      <c r="C1096" s="40">
        <v>157.35</v>
      </c>
      <c r="D1096" s="40">
        <v>157.63999999999999</v>
      </c>
      <c r="E1096" s="40">
        <v>154.41</v>
      </c>
      <c r="F1096" s="40">
        <v>156.97999999999999</v>
      </c>
      <c r="G1096" s="40">
        <v>81378700</v>
      </c>
      <c r="H1096" s="40">
        <f>('Pivottable ẨN'!$G1096-AAPL!$O$4)/AAPL!$O$8</f>
        <v>-0.20127730581862882</v>
      </c>
      <c r="I1096" s="41">
        <v>44770.291666666664</v>
      </c>
      <c r="J1096" s="40">
        <v>37.403599999999997</v>
      </c>
      <c r="K1096" s="40">
        <v>39.71</v>
      </c>
      <c r="L1096" s="40">
        <v>40.119999999999997</v>
      </c>
      <c r="M1096" s="40">
        <v>39.04</v>
      </c>
      <c r="N1096" s="40">
        <v>40.090000000000003</v>
      </c>
      <c r="O1096" s="40">
        <f>('Pivottable ẨN'!$P1096-INTC!$O$4)/INTC!$O$8</f>
        <v>0.73712630337321627</v>
      </c>
      <c r="P1096" s="40">
        <v>56662300</v>
      </c>
      <c r="Q1096" s="41">
        <v>44770.291666666664</v>
      </c>
      <c r="R1096" s="40">
        <v>271.15010000000001</v>
      </c>
      <c r="S1096" s="40">
        <v>276.41000000000003</v>
      </c>
      <c r="T1096" s="40">
        <v>277.83999999999997</v>
      </c>
      <c r="U1096" s="40">
        <v>267.87</v>
      </c>
      <c r="V1096" s="40">
        <v>269.75</v>
      </c>
      <c r="W1096" s="40">
        <v>33459300</v>
      </c>
      <c r="X1096" s="40">
        <f>('Pivottable ẨN'!$W1096-MSFT!$O$4)/MSFT!$O$8</f>
        <v>0.38037951340257953</v>
      </c>
      <c r="Y1096" s="41">
        <v>44770.291666666664</v>
      </c>
      <c r="Z1096" s="40">
        <v>17.962199999999999</v>
      </c>
      <c r="AA1096" s="40">
        <v>17.984000000000002</v>
      </c>
      <c r="AB1096" s="40">
        <v>18.14</v>
      </c>
      <c r="AC1096" s="40">
        <v>17.440000000000001</v>
      </c>
      <c r="AD1096" s="40">
        <v>17.975000000000001</v>
      </c>
      <c r="AE1096" s="40">
        <f>('Pivottable ẨN'!$AF1096-NVDA!$O$4)/NVDA!$O$8</f>
        <v>0.13013481995464732</v>
      </c>
      <c r="AF1096" s="40">
        <v>474646000</v>
      </c>
      <c r="AG1096" s="41">
        <v>44770.291666666664</v>
      </c>
      <c r="AH1096" s="40">
        <v>17.044699999999999</v>
      </c>
      <c r="AI1096" s="40">
        <v>17.512</v>
      </c>
      <c r="AJ1096" s="40">
        <v>17.55</v>
      </c>
      <c r="AK1096" s="40">
        <v>17.2</v>
      </c>
      <c r="AL1096" s="40">
        <v>17.25</v>
      </c>
      <c r="AM1096" s="40">
        <f>('Pivottable ẨN'!$AN1096-SONY!$O$4)/SONY!$O$8</f>
        <v>-0.70171760235882619</v>
      </c>
      <c r="AN1096" s="40">
        <v>2696000</v>
      </c>
    </row>
    <row r="1097" spans="1:40">
      <c r="A1097" s="93">
        <v>45518.291666666664</v>
      </c>
      <c r="B1097" s="42">
        <v>221.47630000000001</v>
      </c>
      <c r="C1097" s="42">
        <v>221.72</v>
      </c>
      <c r="D1097" s="42">
        <v>223.03</v>
      </c>
      <c r="E1097" s="42">
        <v>219.7</v>
      </c>
      <c r="F1097" s="42">
        <v>220.57</v>
      </c>
      <c r="G1097" s="42">
        <v>41960600</v>
      </c>
      <c r="H1097" s="42">
        <f>('Pivottable ẨN'!$G1097-AAPL!$O$4)/AAPL!$O$8</f>
        <v>-0.94405474116465271</v>
      </c>
      <c r="I1097" s="43">
        <v>45518.291666666664</v>
      </c>
      <c r="J1097" s="42">
        <v>19.920000000000002</v>
      </c>
      <c r="K1097" s="42">
        <v>19.920000000000002</v>
      </c>
      <c r="L1097" s="42">
        <v>20.5</v>
      </c>
      <c r="M1097" s="42">
        <v>19.79</v>
      </c>
      <c r="N1097" s="42">
        <v>20.49</v>
      </c>
      <c r="O1097" s="42">
        <f>('Pivottable ẨN'!$P1097-INTC!$O$4)/INTC!$O$8</f>
        <v>0.74117553941907111</v>
      </c>
      <c r="P1097" s="42">
        <v>56758200</v>
      </c>
      <c r="Q1097" s="43">
        <v>45518.291666666664</v>
      </c>
      <c r="R1097" s="42">
        <v>416.11</v>
      </c>
      <c r="S1097" s="42">
        <v>416.86</v>
      </c>
      <c r="T1097" s="42">
        <v>417.72</v>
      </c>
      <c r="U1097" s="42">
        <v>412.45</v>
      </c>
      <c r="V1097" s="42">
        <v>414.8</v>
      </c>
      <c r="W1097" s="42">
        <v>18267000</v>
      </c>
      <c r="X1097" s="42">
        <f>('Pivottable ẨN'!$W1097-MSFT!$O$4)/MSFT!$O$8</f>
        <v>-0.81451347457995715</v>
      </c>
      <c r="Y1097" s="43">
        <v>45518.291666666664</v>
      </c>
      <c r="Z1097" s="42">
        <v>118.0699</v>
      </c>
      <c r="AA1097" s="42">
        <v>118.08</v>
      </c>
      <c r="AB1097" s="42">
        <v>118.6</v>
      </c>
      <c r="AC1097" s="42">
        <v>114.07</v>
      </c>
      <c r="AD1097" s="42">
        <v>118.53</v>
      </c>
      <c r="AE1097" s="42">
        <f>('Pivottable ẨN'!$AF1097-NVDA!$O$4)/NVDA!$O$8</f>
        <v>-0.59625635552142864</v>
      </c>
      <c r="AF1097" s="42">
        <v>339246400</v>
      </c>
      <c r="AG1097" s="43">
        <v>45518.291666666664</v>
      </c>
      <c r="AH1097" s="42">
        <v>17.797999999999998</v>
      </c>
      <c r="AI1097" s="42">
        <v>17.797999999999998</v>
      </c>
      <c r="AJ1097" s="42">
        <v>17.827999999999999</v>
      </c>
      <c r="AK1097" s="42">
        <v>17.681999999999999</v>
      </c>
      <c r="AL1097" s="42">
        <v>17.788</v>
      </c>
      <c r="AM1097" s="42">
        <f>('Pivottable ẨN'!$AN1097-SONY!$O$4)/SONY!$O$8</f>
        <v>-0.79714756731652092</v>
      </c>
      <c r="AN1097" s="42">
        <v>2468000</v>
      </c>
    </row>
    <row r="1098" spans="1:40">
      <c r="A1098" s="92">
        <v>45390.291666666664</v>
      </c>
      <c r="B1098" s="40">
        <v>167.84270000000001</v>
      </c>
      <c r="C1098" s="40">
        <v>168.45</v>
      </c>
      <c r="D1098" s="40">
        <v>169.2</v>
      </c>
      <c r="E1098" s="40">
        <v>168.24</v>
      </c>
      <c r="F1098" s="40">
        <v>169.03</v>
      </c>
      <c r="G1098" s="40">
        <v>37425500</v>
      </c>
      <c r="H1098" s="40">
        <f>('Pivottable ẨN'!$G1098-AAPL!$O$4)/AAPL!$O$8</f>
        <v>-1.0295121819605753</v>
      </c>
      <c r="I1098" s="41">
        <v>45390.291666666664</v>
      </c>
      <c r="J1098" s="40">
        <v>37.587899999999998</v>
      </c>
      <c r="K1098" s="40">
        <v>37.979999999999997</v>
      </c>
      <c r="L1098" s="40">
        <v>38.86</v>
      </c>
      <c r="M1098" s="40">
        <v>37.909999999999997</v>
      </c>
      <c r="N1098" s="40">
        <v>38.64</v>
      </c>
      <c r="O1098" s="40">
        <f>('Pivottable ẨN'!$P1098-INTC!$O$4)/INTC!$O$8</f>
        <v>0.75002559025547533</v>
      </c>
      <c r="P1098" s="40">
        <v>56967800</v>
      </c>
      <c r="Q1098" s="41">
        <v>45390.291666666664</v>
      </c>
      <c r="R1098" s="40">
        <v>423.06299999999999</v>
      </c>
      <c r="S1098" s="40">
        <v>424.59</v>
      </c>
      <c r="T1098" s="40">
        <v>427.28</v>
      </c>
      <c r="U1098" s="40">
        <v>423.3</v>
      </c>
      <c r="V1098" s="40">
        <v>425.17</v>
      </c>
      <c r="W1098" s="40">
        <v>14272400</v>
      </c>
      <c r="X1098" s="40">
        <f>('Pivottable ẨN'!$W1098-MSFT!$O$4)/MSFT!$O$8</f>
        <v>-1.1286936533412404</v>
      </c>
      <c r="Y1098" s="41">
        <v>45390.291666666664</v>
      </c>
      <c r="Z1098" s="40">
        <v>87.118399999999994</v>
      </c>
      <c r="AA1098" s="40">
        <v>87.132999999999996</v>
      </c>
      <c r="AB1098" s="40">
        <v>88.83</v>
      </c>
      <c r="AC1098" s="40">
        <v>86.731999999999999</v>
      </c>
      <c r="AD1098" s="40">
        <v>88.7</v>
      </c>
      <c r="AE1098" s="40">
        <f>('Pivottable ẨN'!$AF1098-NVDA!$O$4)/NVDA!$O$8</f>
        <v>-0.89682653854776562</v>
      </c>
      <c r="AF1098" s="40">
        <v>283220000</v>
      </c>
      <c r="AG1098" s="41">
        <v>45390.291666666664</v>
      </c>
      <c r="AH1098" s="40">
        <v>16.864000000000001</v>
      </c>
      <c r="AI1098" s="40">
        <v>16.864000000000001</v>
      </c>
      <c r="AJ1098" s="40">
        <v>16.952000000000002</v>
      </c>
      <c r="AK1098" s="40">
        <v>16.826000000000001</v>
      </c>
      <c r="AL1098" s="40">
        <v>16.917999999999999</v>
      </c>
      <c r="AM1098" s="40">
        <f>('Pivottable ẨN'!$AN1098-SONY!$O$4)/SONY!$O$8</f>
        <v>-0.67681372992469091</v>
      </c>
      <c r="AN1098" s="40">
        <v>2755500</v>
      </c>
    </row>
    <row r="1099" spans="1:40">
      <c r="A1099" s="93">
        <v>45525.291666666664</v>
      </c>
      <c r="B1099" s="42">
        <v>226.15119999999999</v>
      </c>
      <c r="C1099" s="42">
        <v>226.4</v>
      </c>
      <c r="D1099" s="42">
        <v>227.98</v>
      </c>
      <c r="E1099" s="42">
        <v>225.05</v>
      </c>
      <c r="F1099" s="42">
        <v>226.52</v>
      </c>
      <c r="G1099" s="42">
        <v>34765500</v>
      </c>
      <c r="H1099" s="42">
        <f>('Pivottable ẨN'!$G1099-AAPL!$O$4)/AAPL!$O$8</f>
        <v>-1.0796360585051175</v>
      </c>
      <c r="I1099" s="43">
        <v>45525.291666666664</v>
      </c>
      <c r="J1099" s="42">
        <v>21.41</v>
      </c>
      <c r="K1099" s="42">
        <v>21.41</v>
      </c>
      <c r="L1099" s="42">
        <v>21.44</v>
      </c>
      <c r="M1099" s="42">
        <v>21.07</v>
      </c>
      <c r="N1099" s="42">
        <v>21.07</v>
      </c>
      <c r="O1099" s="42">
        <f>('Pivottable ẨN'!$P1099-INTC!$O$4)/INTC!$O$8</f>
        <v>0.75260544763192716</v>
      </c>
      <c r="P1099" s="42">
        <v>57028900</v>
      </c>
      <c r="Q1099" s="43">
        <v>45525.291666666664</v>
      </c>
      <c r="R1099" s="42">
        <v>424.14</v>
      </c>
      <c r="S1099" s="42">
        <v>424.14</v>
      </c>
      <c r="T1099" s="42">
        <v>426.4</v>
      </c>
      <c r="U1099" s="42">
        <v>421.72</v>
      </c>
      <c r="V1099" s="42">
        <v>424.08</v>
      </c>
      <c r="W1099" s="42">
        <v>16067300</v>
      </c>
      <c r="X1099" s="42">
        <f>('Pivottable ẨN'!$W1099-MSFT!$O$4)/MSFT!$O$8</f>
        <v>-0.9875225716663224</v>
      </c>
      <c r="Y1099" s="43">
        <v>45525.291666666664</v>
      </c>
      <c r="Z1099" s="42">
        <v>128.489</v>
      </c>
      <c r="AA1099" s="42">
        <v>128.5</v>
      </c>
      <c r="AB1099" s="42">
        <v>129.35</v>
      </c>
      <c r="AC1099" s="42">
        <v>126.66</v>
      </c>
      <c r="AD1099" s="42">
        <v>127.32</v>
      </c>
      <c r="AE1099" s="42">
        <f>('Pivottable ẨN'!$AF1099-NVDA!$O$4)/NVDA!$O$8</f>
        <v>-1.0327511452551121</v>
      </c>
      <c r="AF1099" s="42">
        <v>257883600</v>
      </c>
      <c r="AG1099" s="43">
        <v>45525.291666666664</v>
      </c>
      <c r="AH1099" s="42">
        <v>18.558</v>
      </c>
      <c r="AI1099" s="42">
        <v>18.558</v>
      </c>
      <c r="AJ1099" s="42">
        <v>18.594000000000001</v>
      </c>
      <c r="AK1099" s="42">
        <v>18.303999999999998</v>
      </c>
      <c r="AL1099" s="42">
        <v>18.315999999999999</v>
      </c>
      <c r="AM1099" s="42">
        <f>('Pivottable ẨN'!$AN1099-SONY!$O$4)/SONY!$O$8</f>
        <v>-0.10025769163861817</v>
      </c>
      <c r="AN1099" s="42">
        <v>4133000</v>
      </c>
    </row>
    <row r="1100" spans="1:40">
      <c r="A1100" s="92">
        <v>45019.291666666664</v>
      </c>
      <c r="B1100" s="40">
        <v>164.6918</v>
      </c>
      <c r="C1100" s="40">
        <v>166.17</v>
      </c>
      <c r="D1100" s="40">
        <v>166.29</v>
      </c>
      <c r="E1100" s="40">
        <v>164.22</v>
      </c>
      <c r="F1100" s="40">
        <v>164.27</v>
      </c>
      <c r="G1100" s="40">
        <v>56976200</v>
      </c>
      <c r="H1100" s="40">
        <f>('Pivottable ẨN'!$G1100-AAPL!$O$4)/AAPL!$O$8</f>
        <v>-0.66110734242697233</v>
      </c>
      <c r="I1100" s="41">
        <v>45019.291666666664</v>
      </c>
      <c r="J1100" s="40">
        <v>32.101500000000001</v>
      </c>
      <c r="K1100" s="40">
        <v>32.89</v>
      </c>
      <c r="L1100" s="40">
        <v>33.56</v>
      </c>
      <c r="M1100" s="40">
        <v>32.54</v>
      </c>
      <c r="N1100" s="40">
        <v>32.94</v>
      </c>
      <c r="O1100" s="40">
        <f>('Pivottable ẨN'!$P1100-INTC!$O$4)/INTC!$O$8</f>
        <v>0.75300234876676586</v>
      </c>
      <c r="P1100" s="40">
        <v>57038300</v>
      </c>
      <c r="Q1100" s="41">
        <v>45019.291666666664</v>
      </c>
      <c r="R1100" s="40">
        <v>283.86720000000003</v>
      </c>
      <c r="S1100" s="40">
        <v>287.23</v>
      </c>
      <c r="T1100" s="40">
        <v>288.27</v>
      </c>
      <c r="U1100" s="40">
        <v>283.95</v>
      </c>
      <c r="V1100" s="40">
        <v>286.52</v>
      </c>
      <c r="W1100" s="40">
        <v>24883300</v>
      </c>
      <c r="X1100" s="40">
        <f>('Pivottable ẨN'!$W1100-MSFT!$O$4)/MSFT!$O$8</f>
        <v>-0.29413338227077046</v>
      </c>
      <c r="Y1100" s="41">
        <v>45019.291666666664</v>
      </c>
      <c r="Z1100" s="40">
        <v>27.9513</v>
      </c>
      <c r="AA1100" s="40">
        <v>27.965</v>
      </c>
      <c r="AB1100" s="40">
        <v>28</v>
      </c>
      <c r="AC1100" s="40">
        <v>27.335999999999999</v>
      </c>
      <c r="AD1100" s="40">
        <v>27.509</v>
      </c>
      <c r="AE1100" s="40">
        <f>('Pivottable ẨN'!$AF1100-NVDA!$O$4)/NVDA!$O$8</f>
        <v>-0.27721410835753707</v>
      </c>
      <c r="AF1100" s="40">
        <v>398716000</v>
      </c>
      <c r="AG1100" s="41">
        <v>45019.291666666664</v>
      </c>
      <c r="AH1100" s="40">
        <v>17.9056</v>
      </c>
      <c r="AI1100" s="40">
        <v>18.265999999999998</v>
      </c>
      <c r="AJ1100" s="40">
        <v>18.276</v>
      </c>
      <c r="AK1100" s="40">
        <v>18.082000000000001</v>
      </c>
      <c r="AL1100" s="40">
        <v>18.082000000000001</v>
      </c>
      <c r="AM1100" s="40">
        <f>('Pivottable ẨN'!$AN1100-SONY!$O$4)/SONY!$O$8</f>
        <v>9.6123338060962356E-3</v>
      </c>
      <c r="AN1100" s="40">
        <v>4395500</v>
      </c>
    </row>
    <row r="1101" spans="1:40">
      <c r="A1101" s="93">
        <v>44614.291666666664</v>
      </c>
      <c r="B1101" s="42">
        <v>161.8777</v>
      </c>
      <c r="C1101" s="42">
        <v>164.32</v>
      </c>
      <c r="D1101" s="42">
        <v>166.69</v>
      </c>
      <c r="E1101" s="42">
        <v>162.15</v>
      </c>
      <c r="F1101" s="42">
        <v>164.98</v>
      </c>
      <c r="G1101" s="42">
        <v>91162800</v>
      </c>
      <c r="H1101" s="42">
        <f>('Pivottable ẨN'!$G1101-AAPL!$O$4)/AAPL!$O$8</f>
        <v>-1.6910004878983538E-2</v>
      </c>
      <c r="I1101" s="43">
        <v>44614.291666666664</v>
      </c>
      <c r="J1101" s="42">
        <v>41.764200000000002</v>
      </c>
      <c r="K1101" s="42">
        <v>44.69</v>
      </c>
      <c r="L1101" s="42">
        <v>45.41</v>
      </c>
      <c r="M1101" s="42">
        <v>43.85</v>
      </c>
      <c r="N1101" s="42">
        <v>44.69</v>
      </c>
      <c r="O1101" s="42">
        <f>('Pivottable ẨN'!$P1101-INTC!$O$4)/INTC!$O$8</f>
        <v>0.75532464264082233</v>
      </c>
      <c r="P1101" s="42">
        <v>57093300</v>
      </c>
      <c r="Q1101" s="43">
        <v>44614.291666666664</v>
      </c>
      <c r="R1101" s="42">
        <v>281.589</v>
      </c>
      <c r="S1101" s="42">
        <v>287.72000000000003</v>
      </c>
      <c r="T1101" s="42">
        <v>291.54000000000002</v>
      </c>
      <c r="U1101" s="42">
        <v>284.5</v>
      </c>
      <c r="V1101" s="42">
        <v>285</v>
      </c>
      <c r="W1101" s="42">
        <v>41736100</v>
      </c>
      <c r="X1101" s="42">
        <f>('Pivottable ẨN'!$W1101-MSFT!$O$4)/MSFT!$O$8</f>
        <v>1.031359962902251</v>
      </c>
      <c r="Y1101" s="43">
        <v>44614.291666666664</v>
      </c>
      <c r="Z1101" s="42">
        <v>23.352799999999998</v>
      </c>
      <c r="AA1101" s="42">
        <v>23.39</v>
      </c>
      <c r="AB1101" s="42">
        <v>24.064</v>
      </c>
      <c r="AC1101" s="42">
        <v>23</v>
      </c>
      <c r="AD1101" s="42">
        <v>23.035</v>
      </c>
      <c r="AE1101" s="42">
        <f>('Pivottable ẨN'!$AF1101-NVDA!$O$4)/NVDA!$O$8</f>
        <v>0.98193560280326297</v>
      </c>
      <c r="AF1101" s="42">
        <v>633422000</v>
      </c>
      <c r="AG1101" s="43">
        <v>44614.291666666664</v>
      </c>
      <c r="AH1101" s="42">
        <v>19.734000000000002</v>
      </c>
      <c r="AI1101" s="42">
        <v>20.536000000000001</v>
      </c>
      <c r="AJ1101" s="42">
        <v>20.867999999999999</v>
      </c>
      <c r="AK1101" s="42">
        <v>20.420000000000002</v>
      </c>
      <c r="AL1101" s="42">
        <v>20.420000000000002</v>
      </c>
      <c r="AM1101" s="42">
        <f>('Pivottable ẨN'!$AN1101-SONY!$O$4)/SONY!$O$8</f>
        <v>0.24169968279312151</v>
      </c>
      <c r="AN1101" s="42">
        <v>4950000</v>
      </c>
    </row>
    <row r="1102" spans="1:40">
      <c r="A1102" s="92">
        <v>44841.291666666664</v>
      </c>
      <c r="B1102" s="40">
        <v>138.40260000000001</v>
      </c>
      <c r="C1102" s="40">
        <v>140.09</v>
      </c>
      <c r="D1102" s="40">
        <v>143.1</v>
      </c>
      <c r="E1102" s="40">
        <v>139.44999999999999</v>
      </c>
      <c r="F1102" s="40">
        <v>142.54</v>
      </c>
      <c r="G1102" s="40">
        <v>85925600</v>
      </c>
      <c r="H1102" s="40">
        <f>('Pivottable ẨN'!$G1102-AAPL!$O$4)/AAPL!$O$8</f>
        <v>-0.11559751098389971</v>
      </c>
      <c r="I1102" s="41">
        <v>44841.291666666664</v>
      </c>
      <c r="J1102" s="40">
        <v>24.470700000000001</v>
      </c>
      <c r="K1102" s="40">
        <v>25.72</v>
      </c>
      <c r="L1102" s="40">
        <v>26.28</v>
      </c>
      <c r="M1102" s="40">
        <v>25.65</v>
      </c>
      <c r="N1102" s="40">
        <v>26.17</v>
      </c>
      <c r="O1102" s="40">
        <f>('Pivottable ẨN'!$P1102-INTC!$O$4)/INTC!$O$8</f>
        <v>0.760484357393726</v>
      </c>
      <c r="P1102" s="40">
        <v>57215500</v>
      </c>
      <c r="Q1102" s="41">
        <v>44841.291666666664</v>
      </c>
      <c r="R1102" s="40">
        <v>230.27029999999999</v>
      </c>
      <c r="S1102" s="40">
        <v>234.24</v>
      </c>
      <c r="T1102" s="40">
        <v>241.32</v>
      </c>
      <c r="U1102" s="40">
        <v>233.17</v>
      </c>
      <c r="V1102" s="40">
        <v>240.9</v>
      </c>
      <c r="W1102" s="40">
        <v>37769600</v>
      </c>
      <c r="X1102" s="40">
        <f>('Pivottable ẨN'!$W1102-MSFT!$O$4)/MSFT!$O$8</f>
        <v>0.71938988353094246</v>
      </c>
      <c r="Y1102" s="41">
        <v>44841.291666666664</v>
      </c>
      <c r="Z1102" s="40">
        <v>12.065</v>
      </c>
      <c r="AA1102" s="40">
        <v>12.076000000000001</v>
      </c>
      <c r="AB1102" s="40">
        <v>12.67</v>
      </c>
      <c r="AC1102" s="40">
        <v>12.022</v>
      </c>
      <c r="AD1102" s="40">
        <v>12.505000000000001</v>
      </c>
      <c r="AE1102" s="40">
        <f>('Pivottable ẨN'!$AF1102-NVDA!$O$4)/NVDA!$O$8</f>
        <v>1.1914630589360258</v>
      </c>
      <c r="AF1102" s="40">
        <v>672478000</v>
      </c>
      <c r="AG1102" s="41">
        <v>44841.291666666664</v>
      </c>
      <c r="AH1102" s="40">
        <v>12.977600000000001</v>
      </c>
      <c r="AI1102" s="40">
        <v>13.282</v>
      </c>
      <c r="AJ1102" s="40">
        <v>13.586</v>
      </c>
      <c r="AK1102" s="40">
        <v>13.238</v>
      </c>
      <c r="AL1102" s="40">
        <v>13.496</v>
      </c>
      <c r="AM1102" s="40">
        <f>('Pivottable ẨN'!$AN1102-SONY!$O$4)/SONY!$O$8</f>
        <v>-0.14650774044486939</v>
      </c>
      <c r="AN1102" s="40">
        <v>4022500</v>
      </c>
    </row>
    <row r="1103" spans="1:40">
      <c r="A1103" s="93">
        <v>45386.291666666664</v>
      </c>
      <c r="B1103" s="42">
        <v>168.2114</v>
      </c>
      <c r="C1103" s="42">
        <v>168.82</v>
      </c>
      <c r="D1103" s="42">
        <v>171.92</v>
      </c>
      <c r="E1103" s="42">
        <v>168.82</v>
      </c>
      <c r="F1103" s="42">
        <v>170.29</v>
      </c>
      <c r="G1103" s="42">
        <v>53704400</v>
      </c>
      <c r="H1103" s="42">
        <f>('Pivottable ẨN'!$G1103-AAPL!$O$4)/AAPL!$O$8</f>
        <v>-0.72275971057675947</v>
      </c>
      <c r="I1103" s="43">
        <v>45386.291666666664</v>
      </c>
      <c r="J1103" s="42">
        <v>39.319899999999997</v>
      </c>
      <c r="K1103" s="42">
        <v>39.729999999999997</v>
      </c>
      <c r="L1103" s="42">
        <v>40.78</v>
      </c>
      <c r="M1103" s="42">
        <v>39.700000000000003</v>
      </c>
      <c r="N1103" s="42">
        <v>40.590000000000003</v>
      </c>
      <c r="O1103" s="42">
        <f>('Pivottable ẨN'!$P1103-INTC!$O$4)/INTC!$O$8</f>
        <v>0.76435625463465284</v>
      </c>
      <c r="P1103" s="42">
        <v>57307200</v>
      </c>
      <c r="Q1103" s="43">
        <v>45386.291666666664</v>
      </c>
      <c r="R1103" s="42">
        <v>416.37709999999998</v>
      </c>
      <c r="S1103" s="42">
        <v>417.88</v>
      </c>
      <c r="T1103" s="42">
        <v>428.67</v>
      </c>
      <c r="U1103" s="42">
        <v>417.57</v>
      </c>
      <c r="V1103" s="42">
        <v>424.99</v>
      </c>
      <c r="W1103" s="42">
        <v>19370900</v>
      </c>
      <c r="X1103" s="42">
        <f>('Pivottable ẨN'!$W1103-MSFT!$O$4)/MSFT!$O$8</f>
        <v>-0.7276903885802124</v>
      </c>
      <c r="Y1103" s="43">
        <v>45386.291666666664</v>
      </c>
      <c r="Z1103" s="42">
        <v>85.890600000000006</v>
      </c>
      <c r="AA1103" s="42">
        <v>85.905000000000001</v>
      </c>
      <c r="AB1103" s="42">
        <v>90.634</v>
      </c>
      <c r="AC1103" s="42">
        <v>85.88</v>
      </c>
      <c r="AD1103" s="42">
        <v>90.406000000000006</v>
      </c>
      <c r="AE1103" s="42">
        <f>('Pivottable ẨN'!$AF1103-NVDA!$O$4)/NVDA!$O$8</f>
        <v>-8.2745633414979827E-2</v>
      </c>
      <c r="AF1103" s="42">
        <v>434965000</v>
      </c>
      <c r="AG1103" s="43">
        <v>45386.291666666664</v>
      </c>
      <c r="AH1103" s="42">
        <v>16.91</v>
      </c>
      <c r="AI1103" s="42">
        <v>16.91</v>
      </c>
      <c r="AJ1103" s="42">
        <v>17.22</v>
      </c>
      <c r="AK1103" s="42">
        <v>16.904</v>
      </c>
      <c r="AL1103" s="42">
        <v>17.218</v>
      </c>
      <c r="AM1103" s="42">
        <f>('Pivottable ẨN'!$AN1103-SONY!$O$4)/SONY!$O$8</f>
        <v>-0.55836337868334163</v>
      </c>
      <c r="AN1103" s="42">
        <v>3038500</v>
      </c>
    </row>
    <row r="1104" spans="1:40">
      <c r="A1104" s="92">
        <v>44960.291666666664</v>
      </c>
      <c r="B1104" s="40">
        <v>152.8922</v>
      </c>
      <c r="C1104" s="40">
        <v>154.5</v>
      </c>
      <c r="D1104" s="40">
        <v>157.38</v>
      </c>
      <c r="E1104" s="40">
        <v>147.83000000000001</v>
      </c>
      <c r="F1104" s="40">
        <v>148.03</v>
      </c>
      <c r="G1104" s="40">
        <v>154357300</v>
      </c>
      <c r="H1104" s="40">
        <f>('Pivottable ẨN'!$G1104-AAPL!$O$4)/AAPL!$O$8</f>
        <v>1.1738995125248057</v>
      </c>
      <c r="I1104" s="41">
        <v>44960.291666666664</v>
      </c>
      <c r="J1104" s="40">
        <v>29.236899999999999</v>
      </c>
      <c r="K1104" s="40">
        <v>30.32</v>
      </c>
      <c r="L1104" s="40">
        <v>31.17</v>
      </c>
      <c r="M1104" s="40">
        <v>29.53</v>
      </c>
      <c r="N1104" s="40">
        <v>29.62</v>
      </c>
      <c r="O1104" s="40">
        <f>('Pivottable ẨN'!$P1104-INTC!$O$4)/INTC!$O$8</f>
        <v>0.77685019567707669</v>
      </c>
      <c r="P1104" s="40">
        <v>57603100</v>
      </c>
      <c r="Q1104" s="41">
        <v>44960.291666666664</v>
      </c>
      <c r="R1104" s="40">
        <v>254.6874</v>
      </c>
      <c r="S1104" s="40">
        <v>258.35000000000002</v>
      </c>
      <c r="T1104" s="40">
        <v>264.2</v>
      </c>
      <c r="U1104" s="40">
        <v>257.10000000000002</v>
      </c>
      <c r="V1104" s="40">
        <v>259.54000000000002</v>
      </c>
      <c r="W1104" s="40">
        <v>29077300</v>
      </c>
      <c r="X1104" s="40">
        <f>('Pivottable ẨN'!$W1104-MSFT!$O$4)/MSFT!$O$8</f>
        <v>3.5729850524708763E-2</v>
      </c>
      <c r="Y1104" s="41">
        <v>44960.291666666664</v>
      </c>
      <c r="Z1104" s="40">
        <v>21.086099999999998</v>
      </c>
      <c r="AA1104" s="40">
        <v>21.1</v>
      </c>
      <c r="AB1104" s="40">
        <v>21.745000000000001</v>
      </c>
      <c r="AC1104" s="40">
        <v>20.789000000000001</v>
      </c>
      <c r="AD1104" s="40">
        <v>21</v>
      </c>
      <c r="AE1104" s="40">
        <f>('Pivottable ẨN'!$AF1104-NVDA!$O$4)/NVDA!$O$8</f>
        <v>-0.11278312386170604</v>
      </c>
      <c r="AF1104" s="40">
        <v>429366000</v>
      </c>
      <c r="AG1104" s="41">
        <v>44960.291666666664</v>
      </c>
      <c r="AH1104" s="40">
        <v>18.199100000000001</v>
      </c>
      <c r="AI1104" s="40">
        <v>18.626000000000001</v>
      </c>
      <c r="AJ1104" s="40">
        <v>18.95</v>
      </c>
      <c r="AK1104" s="40">
        <v>18.603999999999999</v>
      </c>
      <c r="AL1104" s="40">
        <v>18.713999999999999</v>
      </c>
      <c r="AM1104" s="40">
        <f>('Pivottable ẨN'!$AN1104-SONY!$O$4)/SONY!$O$8</f>
        <v>0.37835706682245202</v>
      </c>
      <c r="AN1104" s="40">
        <v>5276500</v>
      </c>
    </row>
    <row r="1105" spans="1:40">
      <c r="A1105" s="93">
        <v>45189.291666666664</v>
      </c>
      <c r="B1105" s="42">
        <v>174.40469999999999</v>
      </c>
      <c r="C1105" s="42">
        <v>175.49</v>
      </c>
      <c r="D1105" s="42">
        <v>179.7</v>
      </c>
      <c r="E1105" s="42">
        <v>175.4</v>
      </c>
      <c r="F1105" s="42">
        <v>179.26</v>
      </c>
      <c r="G1105" s="42">
        <v>58436200</v>
      </c>
      <c r="H1105" s="42">
        <f>('Pivottable ẨN'!$G1105-AAPL!$O$4)/AAPL!$O$8</f>
        <v>-0.63359574101530636</v>
      </c>
      <c r="I1105" s="43">
        <v>45189.291666666664</v>
      </c>
      <c r="J1105" s="42">
        <v>34.119300000000003</v>
      </c>
      <c r="K1105" s="42">
        <v>34.69</v>
      </c>
      <c r="L1105" s="42">
        <v>36.25</v>
      </c>
      <c r="M1105" s="42">
        <v>34.630000000000003</v>
      </c>
      <c r="N1105" s="42">
        <v>36.22</v>
      </c>
      <c r="O1105" s="42">
        <f>('Pivottable ẨN'!$P1105-INTC!$O$4)/INTC!$O$8</f>
        <v>0.77928649306858677</v>
      </c>
      <c r="P1105" s="42">
        <v>57660800</v>
      </c>
      <c r="Q1105" s="43">
        <v>45189.291666666664</v>
      </c>
      <c r="R1105" s="42">
        <v>318.3802</v>
      </c>
      <c r="S1105" s="42">
        <v>320.77</v>
      </c>
      <c r="T1105" s="42">
        <v>329.59</v>
      </c>
      <c r="U1105" s="42">
        <v>320.51</v>
      </c>
      <c r="V1105" s="42">
        <v>329.51</v>
      </c>
      <c r="W1105" s="42">
        <v>21436500</v>
      </c>
      <c r="X1105" s="42">
        <f>('Pivottable ẨN'!$W1105-MSFT!$O$4)/MSFT!$O$8</f>
        <v>-0.56522842061112755</v>
      </c>
      <c r="Y1105" s="43">
        <v>45189.291666666664</v>
      </c>
      <c r="Z1105" s="42">
        <v>42.226199999999999</v>
      </c>
      <c r="AA1105" s="42">
        <v>42.238999999999997</v>
      </c>
      <c r="AB1105" s="42">
        <v>43.902999999999999</v>
      </c>
      <c r="AC1105" s="42">
        <v>42.222999999999999</v>
      </c>
      <c r="AD1105" s="42">
        <v>43.6</v>
      </c>
      <c r="AE1105" s="42">
        <f>('Pivottable ẨN'!$AF1105-NVDA!$O$4)/NVDA!$O$8</f>
        <v>-0.44678456701803393</v>
      </c>
      <c r="AF1105" s="42">
        <v>367108000</v>
      </c>
      <c r="AG1105" s="43">
        <v>45189.291666666664</v>
      </c>
      <c r="AH1105" s="42">
        <v>16.635200000000001</v>
      </c>
      <c r="AI1105" s="42">
        <v>16.97</v>
      </c>
      <c r="AJ1105" s="42">
        <v>17.193999999999999</v>
      </c>
      <c r="AK1105" s="42">
        <v>16.954000000000001</v>
      </c>
      <c r="AL1105" s="42">
        <v>17.138000000000002</v>
      </c>
      <c r="AM1105" s="42">
        <f>('Pivottable ẨN'!$AN1105-SONY!$O$4)/SONY!$O$8</f>
        <v>-0.77203441864344335</v>
      </c>
      <c r="AN1105" s="42">
        <v>2528000</v>
      </c>
    </row>
    <row r="1106" spans="1:40">
      <c r="A1106" s="92">
        <v>45343.291666666664</v>
      </c>
      <c r="B1106" s="40">
        <v>181.6627</v>
      </c>
      <c r="C1106" s="40">
        <v>182.32</v>
      </c>
      <c r="D1106" s="40">
        <v>182.89</v>
      </c>
      <c r="E1106" s="40">
        <v>180.66</v>
      </c>
      <c r="F1106" s="40">
        <v>181.94</v>
      </c>
      <c r="G1106" s="40">
        <v>41529700</v>
      </c>
      <c r="H1106" s="40">
        <f>('Pivottable ẨN'!$G1106-AAPL!$O$4)/AAPL!$O$8</f>
        <v>-0.95217443229361631</v>
      </c>
      <c r="I1106" s="41">
        <v>45343.291666666664</v>
      </c>
      <c r="J1106" s="40">
        <v>43.0212</v>
      </c>
      <c r="K1106" s="40">
        <v>43.47</v>
      </c>
      <c r="L1106" s="40">
        <v>44.69</v>
      </c>
      <c r="M1106" s="40">
        <v>43.08</v>
      </c>
      <c r="N1106" s="40">
        <v>44.48</v>
      </c>
      <c r="O1106" s="40">
        <f>('Pivottable ẨN'!$P1106-INTC!$O$4)/INTC!$O$8</f>
        <v>0.78157500812265701</v>
      </c>
      <c r="P1106" s="40">
        <v>57715000</v>
      </c>
      <c r="Q1106" s="41">
        <v>45343.291666666664</v>
      </c>
      <c r="R1106" s="40">
        <v>400.73360000000002</v>
      </c>
      <c r="S1106" s="40">
        <v>402.18</v>
      </c>
      <c r="T1106" s="40">
        <v>402.29</v>
      </c>
      <c r="U1106" s="40">
        <v>397.22</v>
      </c>
      <c r="V1106" s="40">
        <v>400.17</v>
      </c>
      <c r="W1106" s="40">
        <v>18631100</v>
      </c>
      <c r="X1106" s="40">
        <f>('Pivottable ẨN'!$W1106-MSFT!$O$4)/MSFT!$O$8</f>
        <v>-0.78587656397889993</v>
      </c>
      <c r="Y1106" s="41">
        <v>45343.291666666664</v>
      </c>
      <c r="Z1106" s="40">
        <v>67.457499999999996</v>
      </c>
      <c r="AA1106" s="40">
        <v>67.471999999999994</v>
      </c>
      <c r="AB1106" s="40">
        <v>68.888000000000005</v>
      </c>
      <c r="AC1106" s="40">
        <v>66.248000000000005</v>
      </c>
      <c r="AD1106" s="40">
        <v>68.006</v>
      </c>
      <c r="AE1106" s="40">
        <f>('Pivottable ẨN'!$AF1106-NVDA!$O$4)/NVDA!$O$8</f>
        <v>1.2870637161535041</v>
      </c>
      <c r="AF1106" s="40">
        <v>690298000</v>
      </c>
      <c r="AG1106" s="41">
        <v>45343.291666666664</v>
      </c>
      <c r="AH1106" s="40">
        <v>17.320499999999999</v>
      </c>
      <c r="AI1106" s="40">
        <v>17.378</v>
      </c>
      <c r="AJ1106" s="40">
        <v>17.579999999999998</v>
      </c>
      <c r="AK1106" s="40">
        <v>17.352</v>
      </c>
      <c r="AL1106" s="40">
        <v>17.571999999999999</v>
      </c>
      <c r="AM1106" s="40">
        <f>('Pivottable ẨN'!$AN1106-SONY!$O$4)/SONY!$O$8</f>
        <v>0.59558580284457308</v>
      </c>
      <c r="AN1106" s="40">
        <v>5795500</v>
      </c>
    </row>
    <row r="1107" spans="1:40">
      <c r="A1107" s="93">
        <v>44166.291666666664</v>
      </c>
      <c r="B1107" s="42">
        <v>120.00239999999999</v>
      </c>
      <c r="C1107" s="42">
        <v>122.72</v>
      </c>
      <c r="D1107" s="42">
        <v>123.47</v>
      </c>
      <c r="E1107" s="42">
        <v>120.01</v>
      </c>
      <c r="F1107" s="42">
        <v>121.01</v>
      </c>
      <c r="G1107" s="42">
        <v>127728200</v>
      </c>
      <c r="H1107" s="42">
        <f>('Pivottable ẨN'!$G1107-AAPL!$O$4)/AAPL!$O$8</f>
        <v>0.6721123994074103</v>
      </c>
      <c r="I1107" s="43">
        <v>44166.291666666664</v>
      </c>
      <c r="J1107" s="42">
        <v>44.8035</v>
      </c>
      <c r="K1107" s="42">
        <v>49.56</v>
      </c>
      <c r="L1107" s="42">
        <v>50.23</v>
      </c>
      <c r="M1107" s="42">
        <v>48.71</v>
      </c>
      <c r="N1107" s="42">
        <v>48.75</v>
      </c>
      <c r="O1107" s="42">
        <f>('Pivottable ẨN'!$P1107-INTC!$O$4)/INTC!$O$8</f>
        <v>0.78381285494674779</v>
      </c>
      <c r="P1107" s="42">
        <v>57768000</v>
      </c>
      <c r="Q1107" s="43">
        <v>44166.291666666664</v>
      </c>
      <c r="R1107" s="42">
        <v>209.41079999999999</v>
      </c>
      <c r="S1107" s="42">
        <v>216.21</v>
      </c>
      <c r="T1107" s="42">
        <v>217.32</v>
      </c>
      <c r="U1107" s="42">
        <v>213.35</v>
      </c>
      <c r="V1107" s="42">
        <v>214.51</v>
      </c>
      <c r="W1107" s="42">
        <v>30904500</v>
      </c>
      <c r="X1107" s="42">
        <f>('Pivottable ẨN'!$W1107-MSFT!$O$4)/MSFT!$O$8</f>
        <v>0.17944136672973968</v>
      </c>
      <c r="Y1107" s="43">
        <v>44166.291666666664</v>
      </c>
      <c r="Z1107" s="42">
        <v>13.3531</v>
      </c>
      <c r="AA1107" s="42">
        <v>13.39</v>
      </c>
      <c r="AB1107" s="42">
        <v>13.5288</v>
      </c>
      <c r="AC1107" s="42">
        <v>13.228199999999999</v>
      </c>
      <c r="AD1107" s="42">
        <v>13.4923</v>
      </c>
      <c r="AE1107" s="42">
        <f>('Pivottable ẨN'!$AF1107-NVDA!$O$4)/NVDA!$O$8</f>
        <v>-0.82317862483948601</v>
      </c>
      <c r="AF1107" s="42">
        <v>296948000</v>
      </c>
      <c r="AG1107" s="43">
        <v>44166.291666666664</v>
      </c>
      <c r="AH1107" s="42">
        <v>18.107800000000001</v>
      </c>
      <c r="AI1107" s="42">
        <v>18.936</v>
      </c>
      <c r="AJ1107" s="42">
        <v>18.963999999999999</v>
      </c>
      <c r="AK1107" s="42">
        <v>18.792000000000002</v>
      </c>
      <c r="AL1107" s="42">
        <v>18.827999999999999</v>
      </c>
      <c r="AM1107" s="42">
        <f>('Pivottable ẨN'!$AN1107-SONY!$O$4)/SONY!$O$8</f>
        <v>0.76530883262678906</v>
      </c>
      <c r="AN1107" s="42">
        <v>6201000</v>
      </c>
    </row>
    <row r="1108" spans="1:40">
      <c r="A1108" s="92">
        <v>45609.291666666664</v>
      </c>
      <c r="B1108" s="40">
        <v>225.12</v>
      </c>
      <c r="C1108" s="40">
        <v>225.12</v>
      </c>
      <c r="D1108" s="40">
        <v>226.65</v>
      </c>
      <c r="E1108" s="40">
        <v>222.76</v>
      </c>
      <c r="F1108" s="40">
        <v>224.01</v>
      </c>
      <c r="G1108" s="40">
        <v>48528500</v>
      </c>
      <c r="H1108" s="40">
        <f>('Pivottable ẨN'!$G1108-AAPL!$O$4)/AAPL!$O$8</f>
        <v>-0.8202921062936378</v>
      </c>
      <c r="I1108" s="41">
        <v>45609.291666666664</v>
      </c>
      <c r="J1108" s="40">
        <v>24.92</v>
      </c>
      <c r="K1108" s="40">
        <v>24.92</v>
      </c>
      <c r="L1108" s="40">
        <v>25.14</v>
      </c>
      <c r="M1108" s="40">
        <v>24.02</v>
      </c>
      <c r="N1108" s="40">
        <v>24.06</v>
      </c>
      <c r="O1108" s="40">
        <f>('Pivottable ẨN'!$P1108-INTC!$O$4)/INTC!$O$8</f>
        <v>0.80213786478930238</v>
      </c>
      <c r="P1108" s="40">
        <v>58202000</v>
      </c>
      <c r="Q1108" s="41">
        <v>45609.291666666664</v>
      </c>
      <c r="R1108" s="40">
        <v>425.2</v>
      </c>
      <c r="S1108" s="40">
        <v>425.2</v>
      </c>
      <c r="T1108" s="40">
        <v>429.33</v>
      </c>
      <c r="U1108" s="40">
        <v>418.21</v>
      </c>
      <c r="V1108" s="40">
        <v>421.64</v>
      </c>
      <c r="W1108" s="40">
        <v>21477900</v>
      </c>
      <c r="X1108" s="40">
        <f>('Pivottable ẨN'!$W1108-MSFT!$O$4)/MSFT!$O$8</f>
        <v>-0.56197225994404776</v>
      </c>
      <c r="Y1108" s="41">
        <v>45609.291666666664</v>
      </c>
      <c r="Z1108" s="40">
        <v>146.27000000000001</v>
      </c>
      <c r="AA1108" s="40">
        <v>146.27000000000001</v>
      </c>
      <c r="AB1108" s="40">
        <v>149.33000000000001</v>
      </c>
      <c r="AC1108" s="40">
        <v>145.9</v>
      </c>
      <c r="AD1108" s="40">
        <v>149.07</v>
      </c>
      <c r="AE1108" s="40">
        <f>('Pivottable ẨN'!$AF1108-NVDA!$O$4)/NVDA!$O$8</f>
        <v>-1.3867219669950888</v>
      </c>
      <c r="AF1108" s="40">
        <v>191903300</v>
      </c>
      <c r="AG1108" s="41">
        <v>45609.291666666664</v>
      </c>
      <c r="AH1108" s="40">
        <v>18.5</v>
      </c>
      <c r="AI1108" s="40">
        <v>18.5</v>
      </c>
      <c r="AJ1108" s="40">
        <v>18.71</v>
      </c>
      <c r="AK1108" s="40">
        <v>18.440000000000001</v>
      </c>
      <c r="AL1108" s="40">
        <v>18.690000000000001</v>
      </c>
      <c r="AM1108" s="40">
        <f>('Pivottable ẨN'!$AN1108-SONY!$O$4)/SONY!$O$8</f>
        <v>-0.5902989327459387</v>
      </c>
      <c r="AN1108" s="40">
        <v>2962200</v>
      </c>
    </row>
    <row r="1109" spans="1:40">
      <c r="A1109" s="93">
        <v>45411.291666666664</v>
      </c>
      <c r="B1109" s="42">
        <v>172.87450000000001</v>
      </c>
      <c r="C1109" s="42">
        <v>173.5</v>
      </c>
      <c r="D1109" s="42">
        <v>176.03</v>
      </c>
      <c r="E1109" s="42">
        <v>173.1</v>
      </c>
      <c r="F1109" s="42">
        <v>173.37</v>
      </c>
      <c r="G1109" s="42">
        <v>68169400</v>
      </c>
      <c r="H1109" s="42">
        <f>('Pivottable ẨN'!$G1109-AAPL!$O$4)/AAPL!$O$8</f>
        <v>-0.45018757741254717</v>
      </c>
      <c r="I1109" s="43">
        <v>45411.291666666664</v>
      </c>
      <c r="J1109" s="42">
        <v>31.036300000000001</v>
      </c>
      <c r="K1109" s="42">
        <v>31.36</v>
      </c>
      <c r="L1109" s="42">
        <v>31.91</v>
      </c>
      <c r="M1109" s="42">
        <v>31.07</v>
      </c>
      <c r="N1109" s="42">
        <v>31.86</v>
      </c>
      <c r="O1109" s="42">
        <f>('Pivottable ẨN'!$P1109-INTC!$O$4)/INTC!$O$8</f>
        <v>0.81612651861611896</v>
      </c>
      <c r="P1109" s="42">
        <v>58533300</v>
      </c>
      <c r="Q1109" s="43">
        <v>45411.291666666664</v>
      </c>
      <c r="R1109" s="42">
        <v>400.80329999999998</v>
      </c>
      <c r="S1109" s="42">
        <v>402.25</v>
      </c>
      <c r="T1109" s="42">
        <v>406.32</v>
      </c>
      <c r="U1109" s="42">
        <v>399.19</v>
      </c>
      <c r="V1109" s="42">
        <v>405.25</v>
      </c>
      <c r="W1109" s="42">
        <v>19582100</v>
      </c>
      <c r="X1109" s="42">
        <f>('Pivottable ẨN'!$W1109-MSFT!$O$4)/MSFT!$O$8</f>
        <v>-0.71107925010467476</v>
      </c>
      <c r="Y1109" s="43">
        <v>45411.291666666664</v>
      </c>
      <c r="Z1109" s="42">
        <v>87.7423</v>
      </c>
      <c r="AA1109" s="42">
        <v>87.757000000000005</v>
      </c>
      <c r="AB1109" s="42">
        <v>87.992000000000004</v>
      </c>
      <c r="AC1109" s="42">
        <v>85.266000000000005</v>
      </c>
      <c r="AD1109" s="42">
        <v>87.594999999999999</v>
      </c>
      <c r="AE1109" s="42">
        <f>('Pivottable ẨN'!$AF1109-NVDA!$O$4)/NVDA!$O$8</f>
        <v>-0.32949404127472709</v>
      </c>
      <c r="AF1109" s="42">
        <v>388971000</v>
      </c>
      <c r="AG1109" s="43">
        <v>45411.291666666664</v>
      </c>
      <c r="AH1109" s="42">
        <v>16.597999999999999</v>
      </c>
      <c r="AI1109" s="42">
        <v>16.597999999999999</v>
      </c>
      <c r="AJ1109" s="42">
        <v>16.626000000000001</v>
      </c>
      <c r="AK1109" s="42">
        <v>16.498000000000001</v>
      </c>
      <c r="AL1109" s="42">
        <v>16.574000000000002</v>
      </c>
      <c r="AM1109" s="42">
        <f>('Pivottable ẨN'!$AN1109-SONY!$O$4)/SONY!$O$8</f>
        <v>-0.34741292982949001</v>
      </c>
      <c r="AN1109" s="42">
        <v>3542500</v>
      </c>
    </row>
    <row r="1110" spans="1:40">
      <c r="A1110" s="92">
        <v>45530.291666666664</v>
      </c>
      <c r="B1110" s="40">
        <v>226.93029999999999</v>
      </c>
      <c r="C1110" s="40">
        <v>227.18</v>
      </c>
      <c r="D1110" s="40">
        <v>227.28</v>
      </c>
      <c r="E1110" s="40">
        <v>223.89</v>
      </c>
      <c r="F1110" s="40">
        <v>226.76</v>
      </c>
      <c r="G1110" s="40">
        <v>30602200</v>
      </c>
      <c r="H1110" s="40">
        <f>('Pivottable ẨN'!$G1110-AAPL!$O$4)/AAPL!$O$8</f>
        <v>-1.1580874627223705</v>
      </c>
      <c r="I1110" s="41">
        <v>45530.291666666664</v>
      </c>
      <c r="J1110" s="40">
        <v>20.13</v>
      </c>
      <c r="K1110" s="40">
        <v>20.13</v>
      </c>
      <c r="L1110" s="40">
        <v>20.56</v>
      </c>
      <c r="M1110" s="40">
        <v>19.95</v>
      </c>
      <c r="N1110" s="40">
        <v>20.53</v>
      </c>
      <c r="O1110" s="40">
        <f>('Pivottable ẨN'!$P1110-INTC!$O$4)/INTC!$O$8</f>
        <v>0.81618985390359322</v>
      </c>
      <c r="P1110" s="40">
        <v>58534800</v>
      </c>
      <c r="Q1110" s="41">
        <v>45530.291666666664</v>
      </c>
      <c r="R1110" s="40">
        <v>413.49</v>
      </c>
      <c r="S1110" s="40">
        <v>413.49</v>
      </c>
      <c r="T1110" s="40">
        <v>417.28</v>
      </c>
      <c r="U1110" s="40">
        <v>411.34</v>
      </c>
      <c r="V1110" s="40">
        <v>416.37</v>
      </c>
      <c r="W1110" s="40">
        <v>13152800</v>
      </c>
      <c r="X1110" s="40">
        <f>('Pivottable ẨN'!$W1110-MSFT!$O$4)/MSFT!$O$8</f>
        <v>-1.2167515635553123</v>
      </c>
      <c r="Y1110" s="41">
        <v>45530.291666666664</v>
      </c>
      <c r="Z1110" s="40">
        <v>126.4492</v>
      </c>
      <c r="AA1110" s="40">
        <v>126.46</v>
      </c>
      <c r="AB1110" s="40">
        <v>131.26</v>
      </c>
      <c r="AC1110" s="40">
        <v>124.37</v>
      </c>
      <c r="AD1110" s="40">
        <v>129.57</v>
      </c>
      <c r="AE1110" s="40">
        <f>('Pivottable ẨN'!$AF1110-NVDA!$O$4)/NVDA!$O$8</f>
        <v>-0.63532118748890964</v>
      </c>
      <c r="AF1110" s="40">
        <v>331964700</v>
      </c>
      <c r="AG1110" s="41">
        <v>45530.291666666664</v>
      </c>
      <c r="AH1110" s="40">
        <v>18.562000000000001</v>
      </c>
      <c r="AI1110" s="40">
        <v>18.562000000000001</v>
      </c>
      <c r="AJ1110" s="40">
        <v>18.622</v>
      </c>
      <c r="AK1110" s="40">
        <v>18.510000000000002</v>
      </c>
      <c r="AL1110" s="40">
        <v>18.600000000000001</v>
      </c>
      <c r="AM1110" s="40">
        <f>('Pivottable ẨN'!$AN1110-SONY!$O$4)/SONY!$O$8</f>
        <v>-0.94447803953190945</v>
      </c>
      <c r="AN1110" s="40">
        <v>2116000</v>
      </c>
    </row>
    <row r="1111" spans="1:40">
      <c r="A1111" s="93">
        <v>44908.291666666664</v>
      </c>
      <c r="B1111" s="42">
        <v>143.9562</v>
      </c>
      <c r="C1111" s="42">
        <v>145.47</v>
      </c>
      <c r="D1111" s="42">
        <v>149.97</v>
      </c>
      <c r="E1111" s="42">
        <v>144.24</v>
      </c>
      <c r="F1111" s="42">
        <v>149.5</v>
      </c>
      <c r="G1111" s="42">
        <v>93886200</v>
      </c>
      <c r="H1111" s="42">
        <f>('Pivottable ẨN'!$G1111-AAPL!$O$4)/AAPL!$O$8</f>
        <v>3.4408553535079073E-2</v>
      </c>
      <c r="I1111" s="43">
        <v>44908.291666666664</v>
      </c>
      <c r="J1111" s="42">
        <v>27.703700000000001</v>
      </c>
      <c r="K1111" s="42">
        <v>28.73</v>
      </c>
      <c r="L1111" s="42">
        <v>30.09</v>
      </c>
      <c r="M1111" s="42">
        <v>28.37</v>
      </c>
      <c r="N1111" s="42">
        <v>29.79</v>
      </c>
      <c r="O1111" s="42">
        <f>('Pivottable ẨN'!$P1111-INTC!$O$4)/INTC!$O$8</f>
        <v>0.81669653620338734</v>
      </c>
      <c r="P1111" s="42">
        <v>58546800</v>
      </c>
      <c r="Q1111" s="43">
        <v>44908.291666666664</v>
      </c>
      <c r="R1111" s="42">
        <v>253.27770000000001</v>
      </c>
      <c r="S1111" s="42">
        <v>256.92</v>
      </c>
      <c r="T1111" s="42">
        <v>263.92</v>
      </c>
      <c r="U1111" s="42">
        <v>253.07</v>
      </c>
      <c r="V1111" s="42">
        <v>261.69</v>
      </c>
      <c r="W1111" s="42">
        <v>42196900</v>
      </c>
      <c r="X1111" s="42">
        <f>('Pivottable ẨN'!$W1111-MSFT!$O$4)/MSFT!$O$8</f>
        <v>1.0676024468488787</v>
      </c>
      <c r="Y1111" s="43">
        <v>44908.291666666664</v>
      </c>
      <c r="Z1111" s="42">
        <v>18.060099999999998</v>
      </c>
      <c r="AA1111" s="42">
        <v>18.071999999999999</v>
      </c>
      <c r="AB1111" s="42">
        <v>18.79</v>
      </c>
      <c r="AC1111" s="42">
        <v>17.710999999999999</v>
      </c>
      <c r="AD1111" s="42">
        <v>18.530999999999999</v>
      </c>
      <c r="AE1111" s="42">
        <f>('Pivottable ẨN'!$AF1111-NVDA!$O$4)/NVDA!$O$8</f>
        <v>1.1062218219815638</v>
      </c>
      <c r="AF1111" s="42">
        <v>656589000</v>
      </c>
      <c r="AG1111" s="43">
        <v>44908.291666666664</v>
      </c>
      <c r="AH1111" s="42">
        <v>15.826700000000001</v>
      </c>
      <c r="AI1111" s="42">
        <v>16.198</v>
      </c>
      <c r="AJ1111" s="42">
        <v>16.61</v>
      </c>
      <c r="AK1111" s="42">
        <v>16.106000000000002</v>
      </c>
      <c r="AL1111" s="42">
        <v>16.46</v>
      </c>
      <c r="AM1111" s="42">
        <f>('Pivottable ẨN'!$AN1111-SONY!$O$4)/SONY!$O$8</f>
        <v>-0.2042679823929478</v>
      </c>
      <c r="AN1111" s="42">
        <v>3884500</v>
      </c>
    </row>
    <row r="1112" spans="1:40">
      <c r="A1112" s="92">
        <v>45573.291666666664</v>
      </c>
      <c r="B1112" s="40">
        <v>225.52189999999999</v>
      </c>
      <c r="C1112" s="40">
        <v>225.77</v>
      </c>
      <c r="D1112" s="40">
        <v>225.98</v>
      </c>
      <c r="E1112" s="40">
        <v>223.25</v>
      </c>
      <c r="F1112" s="40">
        <v>224.3</v>
      </c>
      <c r="G1112" s="40">
        <v>31855700</v>
      </c>
      <c r="H1112" s="40">
        <f>('Pivottable ẨN'!$G1112-AAPL!$O$4)/AAPL!$O$8</f>
        <v>-1.1344670569898203</v>
      </c>
      <c r="I1112" s="41">
        <v>45573.291666666664</v>
      </c>
      <c r="J1112" s="40">
        <v>23.32</v>
      </c>
      <c r="K1112" s="40">
        <v>23.32</v>
      </c>
      <c r="L1112" s="40">
        <v>23.42</v>
      </c>
      <c r="M1112" s="40">
        <v>22.05</v>
      </c>
      <c r="N1112" s="40">
        <v>22.25</v>
      </c>
      <c r="O1112" s="40">
        <f>('Pivottable ẨN'!$P1112-INTC!$O$4)/INTC!$O$8</f>
        <v>0.8210751157441083</v>
      </c>
      <c r="P1112" s="40">
        <v>58650500</v>
      </c>
      <c r="Q1112" s="41">
        <v>45573.291666666664</v>
      </c>
      <c r="R1112" s="40">
        <v>414.71</v>
      </c>
      <c r="S1112" s="40">
        <v>414.71</v>
      </c>
      <c r="T1112" s="40">
        <v>415.66</v>
      </c>
      <c r="U1112" s="40">
        <v>408.17</v>
      </c>
      <c r="V1112" s="40">
        <v>410.9</v>
      </c>
      <c r="W1112" s="40">
        <v>19229300</v>
      </c>
      <c r="X1112" s="40">
        <f>('Pivottable ẨN'!$W1112-MSFT!$O$4)/MSFT!$O$8</f>
        <v>-0.73882740187631157</v>
      </c>
      <c r="Y1112" s="41">
        <v>45573.291666666664</v>
      </c>
      <c r="Z1112" s="40">
        <v>132.88999999999999</v>
      </c>
      <c r="AA1112" s="40">
        <v>132.88999999999999</v>
      </c>
      <c r="AB1112" s="40">
        <v>133.47999999999999</v>
      </c>
      <c r="AC1112" s="40">
        <v>129.41999999999999</v>
      </c>
      <c r="AD1112" s="40">
        <v>130.26</v>
      </c>
      <c r="AE1112" s="40">
        <f>('Pivottable ẨN'!$AF1112-NVDA!$O$4)/NVDA!$O$8</f>
        <v>-0.88340113761136041</v>
      </c>
      <c r="AF1112" s="40">
        <v>285722500</v>
      </c>
      <c r="AG1112" s="41">
        <v>45573.291666666664</v>
      </c>
      <c r="AH1112" s="40">
        <v>19.027999999999999</v>
      </c>
      <c r="AI1112" s="40">
        <v>19.027999999999999</v>
      </c>
      <c r="AJ1112" s="40">
        <v>19.094000000000001</v>
      </c>
      <c r="AK1112" s="40">
        <v>19.010000000000002</v>
      </c>
      <c r="AL1112" s="40">
        <v>19.082000000000001</v>
      </c>
      <c r="AM1112" s="40">
        <f>('Pivottable ẨN'!$AN1112-SONY!$O$4)/SONY!$O$8</f>
        <v>-0.98591473484248737</v>
      </c>
      <c r="AN1112" s="40">
        <v>2017000</v>
      </c>
    </row>
    <row r="1113" spans="1:40">
      <c r="A1113" s="93">
        <v>45134.291666666664</v>
      </c>
      <c r="B1113" s="42">
        <v>191.76609999999999</v>
      </c>
      <c r="C1113" s="42">
        <v>193.22</v>
      </c>
      <c r="D1113" s="42">
        <v>197.2</v>
      </c>
      <c r="E1113" s="42">
        <v>192.55</v>
      </c>
      <c r="F1113" s="42">
        <v>196.02</v>
      </c>
      <c r="G1113" s="42">
        <v>47460200</v>
      </c>
      <c r="H1113" s="42">
        <f>('Pivottable ẨN'!$G1113-AAPL!$O$4)/AAPL!$O$8</f>
        <v>-0.84042268423068089</v>
      </c>
      <c r="I1113" s="43">
        <v>45134.291666666664</v>
      </c>
      <c r="J1113" s="42">
        <v>33.8598</v>
      </c>
      <c r="K1113" s="42">
        <v>34.549999999999997</v>
      </c>
      <c r="L1113" s="42">
        <v>35.03</v>
      </c>
      <c r="M1113" s="42">
        <v>34.11</v>
      </c>
      <c r="N1113" s="42">
        <v>34.82</v>
      </c>
      <c r="O1113" s="42">
        <f>('Pivottable ẨN'!$P1113-INTC!$O$4)/INTC!$O$8</f>
        <v>0.83122142879748595</v>
      </c>
      <c r="P1113" s="42">
        <v>58890800</v>
      </c>
      <c r="Q1113" s="43">
        <v>45134.291666666664</v>
      </c>
      <c r="R1113" s="42">
        <v>327.56259999999997</v>
      </c>
      <c r="S1113" s="42">
        <v>330.72</v>
      </c>
      <c r="T1113" s="42">
        <v>341.33</v>
      </c>
      <c r="U1113" s="42">
        <v>329.05</v>
      </c>
      <c r="V1113" s="42">
        <v>340.48</v>
      </c>
      <c r="W1113" s="42">
        <v>39635300</v>
      </c>
      <c r="X1113" s="42">
        <f>('Pivottable ẨN'!$W1113-MSFT!$O$4)/MSFT!$O$8</f>
        <v>0.86612947185390987</v>
      </c>
      <c r="Y1113" s="43">
        <v>45134.291666666664</v>
      </c>
      <c r="Z1113" s="42">
        <v>45.882300000000001</v>
      </c>
      <c r="AA1113" s="42">
        <v>45.9</v>
      </c>
      <c r="AB1113" s="42">
        <v>47.395000000000003</v>
      </c>
      <c r="AC1113" s="42">
        <v>45.75</v>
      </c>
      <c r="AD1113" s="42">
        <v>46.518999999999998</v>
      </c>
      <c r="AE1113" s="42">
        <f>('Pivottable ẨN'!$AF1113-NVDA!$O$4)/NVDA!$O$8</f>
        <v>2.9974086495033424E-2</v>
      </c>
      <c r="AF1113" s="42">
        <v>455976000</v>
      </c>
      <c r="AG1113" s="43">
        <v>45134.291666666664</v>
      </c>
      <c r="AH1113" s="42">
        <v>18.382000000000001</v>
      </c>
      <c r="AI1113" s="42">
        <v>18.751999999999999</v>
      </c>
      <c r="AJ1113" s="42">
        <v>19.038</v>
      </c>
      <c r="AK1113" s="42">
        <v>18.718</v>
      </c>
      <c r="AL1113" s="42">
        <v>18.940000000000001</v>
      </c>
      <c r="AM1113" s="42">
        <f>('Pivottable ẨN'!$AN1113-SONY!$O$4)/SONY!$O$8</f>
        <v>-0.39429080735256816</v>
      </c>
      <c r="AN1113" s="42">
        <v>3430500</v>
      </c>
    </row>
    <row r="1114" spans="1:40">
      <c r="A1114" s="92">
        <v>45401.291666666664</v>
      </c>
      <c r="B1114" s="40">
        <v>164.4051</v>
      </c>
      <c r="C1114" s="40">
        <v>165</v>
      </c>
      <c r="D1114" s="40">
        <v>166.4</v>
      </c>
      <c r="E1114" s="40">
        <v>164.08</v>
      </c>
      <c r="F1114" s="40">
        <v>166.21</v>
      </c>
      <c r="G1114" s="40">
        <v>67772100</v>
      </c>
      <c r="H1114" s="40">
        <f>('Pivottable ẨN'!$G1114-AAPL!$O$4)/AAPL!$O$8</f>
        <v>-0.4576741248377903</v>
      </c>
      <c r="I1114" s="41">
        <v>45401.291666666664</v>
      </c>
      <c r="J1114" s="40">
        <v>33.846899999999998</v>
      </c>
      <c r="K1114" s="40">
        <v>34.200000000000003</v>
      </c>
      <c r="L1114" s="40">
        <v>35.130000000000003</v>
      </c>
      <c r="M1114" s="40">
        <v>34.18</v>
      </c>
      <c r="N1114" s="40">
        <v>35.130000000000003</v>
      </c>
      <c r="O1114" s="40">
        <f>('Pivottable ẨN'!$P1114-INTC!$O$4)/INTC!$O$8</f>
        <v>0.83451486374614781</v>
      </c>
      <c r="P1114" s="40">
        <v>58968800</v>
      </c>
      <c r="Q1114" s="41">
        <v>45401.291666666664</v>
      </c>
      <c r="R1114" s="40">
        <v>397.68459999999999</v>
      </c>
      <c r="S1114" s="40">
        <v>399.12</v>
      </c>
      <c r="T1114" s="40">
        <v>405.48</v>
      </c>
      <c r="U1114" s="40">
        <v>397.77</v>
      </c>
      <c r="V1114" s="40">
        <v>404.03</v>
      </c>
      <c r="W1114" s="40">
        <v>30276500</v>
      </c>
      <c r="X1114" s="40">
        <f>('Pivottable ẨN'!$W1114-MSFT!$O$4)/MSFT!$O$8</f>
        <v>0.13004839815664454</v>
      </c>
      <c r="Y1114" s="41">
        <v>45401.291666666664</v>
      </c>
      <c r="Z1114" s="40">
        <v>76.187200000000004</v>
      </c>
      <c r="AA1114" s="40">
        <v>76.2</v>
      </c>
      <c r="AB1114" s="40">
        <v>84.323999999999998</v>
      </c>
      <c r="AC1114" s="40">
        <v>75.605999999999995</v>
      </c>
      <c r="AD1114" s="40">
        <v>83.15</v>
      </c>
      <c r="AE1114" s="40">
        <f>('Pivottable ẨN'!$AF1114-NVDA!$O$4)/NVDA!$O$8</f>
        <v>2.2790144187074732</v>
      </c>
      <c r="AF1114" s="40">
        <v>875198000</v>
      </c>
      <c r="AG1114" s="41">
        <v>45401.291666666664</v>
      </c>
      <c r="AH1114" s="40">
        <v>16.260000000000002</v>
      </c>
      <c r="AI1114" s="40">
        <v>16.260000000000002</v>
      </c>
      <c r="AJ1114" s="40">
        <v>16.431999999999999</v>
      </c>
      <c r="AK1114" s="40">
        <v>16.238</v>
      </c>
      <c r="AL1114" s="40">
        <v>16.302</v>
      </c>
      <c r="AM1114" s="40">
        <f>('Pivottable ẨN'!$AN1114-SONY!$O$4)/SONY!$O$8</f>
        <v>-0.57908172633863064</v>
      </c>
      <c r="AN1114" s="40">
        <v>2989000</v>
      </c>
    </row>
    <row r="1115" spans="1:40">
      <c r="A1115" s="93">
        <v>45567.291666666664</v>
      </c>
      <c r="B1115" s="42">
        <v>226.5308</v>
      </c>
      <c r="C1115" s="42">
        <v>226.78</v>
      </c>
      <c r="D1115" s="42">
        <v>227.37</v>
      </c>
      <c r="E1115" s="42">
        <v>223.02</v>
      </c>
      <c r="F1115" s="42">
        <v>225.89</v>
      </c>
      <c r="G1115" s="42">
        <v>32880600</v>
      </c>
      <c r="H1115" s="42">
        <f>('Pivottable ẨN'!$G1115-AAPL!$O$4)/AAPL!$O$8</f>
        <v>-1.1151542896700828</v>
      </c>
      <c r="I1115" s="43">
        <v>45567.291666666664</v>
      </c>
      <c r="J1115" s="42">
        <v>22.39</v>
      </c>
      <c r="K1115" s="42">
        <v>22.39</v>
      </c>
      <c r="L1115" s="42">
        <v>23.07</v>
      </c>
      <c r="M1115" s="42">
        <v>22.35</v>
      </c>
      <c r="N1115" s="42">
        <v>22.67</v>
      </c>
      <c r="O1115" s="42">
        <f>('Pivottable ẨN'!$P1115-INTC!$O$4)/INTC!$O$8</f>
        <v>0.83726361522253101</v>
      </c>
      <c r="P1115" s="42">
        <v>59033900</v>
      </c>
      <c r="Q1115" s="43">
        <v>45567.291666666664</v>
      </c>
      <c r="R1115" s="42">
        <v>417.13</v>
      </c>
      <c r="S1115" s="42">
        <v>417.13</v>
      </c>
      <c r="T1115" s="42">
        <v>422.82</v>
      </c>
      <c r="U1115" s="42">
        <v>416.71</v>
      </c>
      <c r="V1115" s="42">
        <v>422.58</v>
      </c>
      <c r="W1115" s="42">
        <v>16582300</v>
      </c>
      <c r="X1115" s="42">
        <f>('Pivottable ẨN'!$W1115-MSFT!$O$4)/MSFT!$O$8</f>
        <v>-0.94701719138743068</v>
      </c>
      <c r="Y1115" s="43">
        <v>45567.291666666664</v>
      </c>
      <c r="Z1115" s="42">
        <v>118.85</v>
      </c>
      <c r="AA1115" s="42">
        <v>118.85</v>
      </c>
      <c r="AB1115" s="42">
        <v>119.38</v>
      </c>
      <c r="AC1115" s="42">
        <v>115.14</v>
      </c>
      <c r="AD1115" s="42">
        <v>116.44</v>
      </c>
      <c r="AE1115" s="42">
        <f>('Pivottable ẨN'!$AF1115-NVDA!$O$4)/NVDA!$O$8</f>
        <v>-1.2260860388918304</v>
      </c>
      <c r="AF1115" s="42">
        <v>221845900</v>
      </c>
      <c r="AG1115" s="43">
        <v>45567.291666666664</v>
      </c>
      <c r="AH1115" s="42">
        <v>18.989999999999998</v>
      </c>
      <c r="AI1115" s="42">
        <v>18.989999999999998</v>
      </c>
      <c r="AJ1115" s="42">
        <v>19.053999999999998</v>
      </c>
      <c r="AK1115" s="42">
        <v>18.78</v>
      </c>
      <c r="AL1115" s="42">
        <v>19.053999999999998</v>
      </c>
      <c r="AM1115" s="42">
        <f>('Pivottable ẨN'!$AN1115-SONY!$O$4)/SONY!$O$8</f>
        <v>-0.27479407491650731</v>
      </c>
      <c r="AN1115" s="42">
        <v>3716000</v>
      </c>
    </row>
    <row r="1116" spans="1:40">
      <c r="A1116" s="92">
        <v>44566.291666666664</v>
      </c>
      <c r="B1116" s="40">
        <v>172.1009</v>
      </c>
      <c r="C1116" s="40">
        <v>174.92</v>
      </c>
      <c r="D1116" s="40">
        <v>180.17</v>
      </c>
      <c r="E1116" s="40">
        <v>174.64</v>
      </c>
      <c r="F1116" s="40">
        <v>179.61</v>
      </c>
      <c r="G1116" s="40">
        <v>94537600</v>
      </c>
      <c r="H1116" s="40">
        <f>('Pivottable ẨN'!$G1116-AAPL!$O$4)/AAPL!$O$8</f>
        <v>4.6683250219708719E-2</v>
      </c>
      <c r="I1116" s="41">
        <v>44566.291666666664</v>
      </c>
      <c r="J1116" s="40">
        <v>49.962600000000002</v>
      </c>
      <c r="K1116" s="40">
        <v>53.87</v>
      </c>
      <c r="L1116" s="40">
        <v>56.17</v>
      </c>
      <c r="M1116" s="40">
        <v>53.83</v>
      </c>
      <c r="N1116" s="40">
        <v>54.19</v>
      </c>
      <c r="O1116" s="40">
        <f>('Pivottable ẨN'!$P1116-INTC!$O$4)/INTC!$O$8</f>
        <v>0.84044726900623756</v>
      </c>
      <c r="P1116" s="40">
        <v>59109300</v>
      </c>
      <c r="Q1116" s="41">
        <v>44566.291666666664</v>
      </c>
      <c r="R1116" s="40">
        <v>308.99939999999998</v>
      </c>
      <c r="S1116" s="40">
        <v>316.38</v>
      </c>
      <c r="T1116" s="40">
        <v>326.07</v>
      </c>
      <c r="U1116" s="40">
        <v>315.98</v>
      </c>
      <c r="V1116" s="40">
        <v>325.86</v>
      </c>
      <c r="W1116" s="40">
        <v>40054300</v>
      </c>
      <c r="X1116" s="40">
        <f>('Pivottable ẨN'!$W1116-MSFT!$O$4)/MSFT!$O$8</f>
        <v>0.89908433464392079</v>
      </c>
      <c r="Y1116" s="41">
        <v>44566.291666666664</v>
      </c>
      <c r="Z1116" s="40">
        <v>27.560099999999998</v>
      </c>
      <c r="AA1116" s="40">
        <v>27.603999999999999</v>
      </c>
      <c r="AB1116" s="40">
        <v>29.416</v>
      </c>
      <c r="AC1116" s="40">
        <v>27.533000000000001</v>
      </c>
      <c r="AD1116" s="40">
        <v>28.949000000000002</v>
      </c>
      <c r="AE1116" s="40">
        <f>('Pivottable ẨN'!$AF1116-NVDA!$O$4)/NVDA!$O$8</f>
        <v>0.25576760282327282</v>
      </c>
      <c r="AF1116" s="40">
        <v>498064000</v>
      </c>
      <c r="AG1116" s="41">
        <v>44566.291666666664</v>
      </c>
      <c r="AH1116" s="40">
        <v>24.7136</v>
      </c>
      <c r="AI1116" s="40">
        <v>25.718</v>
      </c>
      <c r="AJ1116" s="40">
        <v>26.75</v>
      </c>
      <c r="AK1116" s="40">
        <v>25.661999999999999</v>
      </c>
      <c r="AL1116" s="40">
        <v>26.712</v>
      </c>
      <c r="AM1116" s="40">
        <f>('Pivottable ẨN'!$AN1116-SONY!$O$4)/SONY!$O$8</f>
        <v>3.5993276603835942</v>
      </c>
      <c r="AN1116" s="40">
        <v>12972000</v>
      </c>
    </row>
    <row r="1117" spans="1:40">
      <c r="A1117" s="93">
        <v>45225.291666666664</v>
      </c>
      <c r="B1117" s="42">
        <v>165.8579</v>
      </c>
      <c r="C1117" s="42">
        <v>166.89</v>
      </c>
      <c r="D1117" s="42">
        <v>171.38</v>
      </c>
      <c r="E1117" s="42">
        <v>165.67</v>
      </c>
      <c r="F1117" s="42">
        <v>170.37</v>
      </c>
      <c r="G1117" s="42">
        <v>70625300</v>
      </c>
      <c r="H1117" s="42">
        <f>('Pivottable ẨN'!$G1117-AAPL!$O$4)/AAPL!$O$8</f>
        <v>-0.4039096719968549</v>
      </c>
      <c r="I1117" s="43">
        <v>45225.291666666664</v>
      </c>
      <c r="J1117" s="42">
        <v>31.984999999999999</v>
      </c>
      <c r="K1117" s="42">
        <v>32.520000000000003</v>
      </c>
      <c r="L1117" s="42">
        <v>33.22</v>
      </c>
      <c r="M1117" s="42">
        <v>32.15</v>
      </c>
      <c r="N1117" s="42">
        <v>32.89</v>
      </c>
      <c r="O1117" s="42">
        <f>('Pivottable ẨN'!$P1117-INTC!$O$4)/INTC!$O$8</f>
        <v>0.84184909003566799</v>
      </c>
      <c r="P1117" s="42">
        <v>59142500</v>
      </c>
      <c r="Q1117" s="43">
        <v>45225.291666666664</v>
      </c>
      <c r="R1117" s="42">
        <v>325.44720000000001</v>
      </c>
      <c r="S1117" s="42">
        <v>327.89</v>
      </c>
      <c r="T1117" s="42">
        <v>341.63</v>
      </c>
      <c r="U1117" s="42">
        <v>326.94</v>
      </c>
      <c r="V1117" s="42">
        <v>340.54</v>
      </c>
      <c r="W1117" s="42">
        <v>37828500</v>
      </c>
      <c r="X1117" s="42">
        <f>('Pivottable ẨN'!$W1117-MSFT!$O$4)/MSFT!$O$8</f>
        <v>0.72402244061526622</v>
      </c>
      <c r="Y1117" s="43">
        <v>45225.291666666664</v>
      </c>
      <c r="Z1117" s="42">
        <v>40.313800000000001</v>
      </c>
      <c r="AA1117" s="42">
        <v>40.326000000000001</v>
      </c>
      <c r="AB1117" s="42">
        <v>42.256</v>
      </c>
      <c r="AC1117" s="42">
        <v>39.880000000000003</v>
      </c>
      <c r="AD1117" s="42">
        <v>41.853000000000002</v>
      </c>
      <c r="AE1117" s="42">
        <f>('Pivottable ẨN'!$AF1117-NVDA!$O$4)/NVDA!$O$8</f>
        <v>0.48611583059806884</v>
      </c>
      <c r="AF1117" s="42">
        <v>541001000</v>
      </c>
      <c r="AG1117" s="43">
        <v>45225.291666666664</v>
      </c>
      <c r="AH1117" s="42">
        <v>16.1404</v>
      </c>
      <c r="AI1117" s="42">
        <v>16.193999999999999</v>
      </c>
      <c r="AJ1117" s="42">
        <v>16.364000000000001</v>
      </c>
      <c r="AK1117" s="42">
        <v>16.11</v>
      </c>
      <c r="AL1117" s="42">
        <v>16.314</v>
      </c>
      <c r="AM1117" s="42">
        <f>('Pivottable ẨN'!$AN1117-SONY!$O$4)/SONY!$O$8</f>
        <v>-0.50541649023093638</v>
      </c>
      <c r="AN1117" s="42">
        <v>3165000</v>
      </c>
    </row>
    <row r="1118" spans="1:40">
      <c r="A1118" s="92">
        <v>45601.291666666664</v>
      </c>
      <c r="B1118" s="40">
        <v>223.20439999999999</v>
      </c>
      <c r="C1118" s="40">
        <v>223.45</v>
      </c>
      <c r="D1118" s="40">
        <v>223.95</v>
      </c>
      <c r="E1118" s="40">
        <v>221.14</v>
      </c>
      <c r="F1118" s="40">
        <v>221.8</v>
      </c>
      <c r="G1118" s="40">
        <v>28111300</v>
      </c>
      <c r="H1118" s="40">
        <f>('Pivottable ẨN'!$G1118-AAPL!$O$4)/AAPL!$O$8</f>
        <v>-1.2050248928294383</v>
      </c>
      <c r="I1118" s="41">
        <v>45601.291666666664</v>
      </c>
      <c r="J1118" s="40">
        <v>23.32</v>
      </c>
      <c r="K1118" s="40">
        <v>23.32</v>
      </c>
      <c r="L1118" s="40">
        <v>23.58</v>
      </c>
      <c r="M1118" s="40">
        <v>22.4</v>
      </c>
      <c r="N1118" s="40">
        <v>22.58</v>
      </c>
      <c r="O1118" s="40">
        <f>('Pivottable ẨN'!$P1118-INTC!$O$4)/INTC!$O$8</f>
        <v>0.84230510410548265</v>
      </c>
      <c r="P1118" s="40">
        <v>59153300</v>
      </c>
      <c r="Q1118" s="41">
        <v>45601.291666666664</v>
      </c>
      <c r="R1118" s="40">
        <v>411.46</v>
      </c>
      <c r="S1118" s="40">
        <v>411.46</v>
      </c>
      <c r="T1118" s="40">
        <v>414.9</v>
      </c>
      <c r="U1118" s="40">
        <v>408.08</v>
      </c>
      <c r="V1118" s="40">
        <v>408.37</v>
      </c>
      <c r="W1118" s="40">
        <v>17626000</v>
      </c>
      <c r="X1118" s="40">
        <f>('Pivottable ẨN'!$W1118-MSFT!$O$4)/MSFT!$O$8</f>
        <v>-0.8649289090630049</v>
      </c>
      <c r="Y1118" s="41">
        <v>45601.291666666664</v>
      </c>
      <c r="Z1118" s="40">
        <v>139.91</v>
      </c>
      <c r="AA1118" s="40">
        <v>139.91</v>
      </c>
      <c r="AB1118" s="40">
        <v>140.37</v>
      </c>
      <c r="AC1118" s="40">
        <v>137.33000000000001</v>
      </c>
      <c r="AD1118" s="40">
        <v>137.44999999999999</v>
      </c>
      <c r="AE1118" s="40">
        <f>('Pivottable ẨN'!$AF1118-NVDA!$O$4)/NVDA!$O$8</f>
        <v>-1.5549936086459137</v>
      </c>
      <c r="AF1118" s="40">
        <v>160537400</v>
      </c>
      <c r="AG1118" s="41">
        <v>45601.291666666664</v>
      </c>
      <c r="AH1118" s="40">
        <v>18.05</v>
      </c>
      <c r="AI1118" s="40">
        <v>18.05</v>
      </c>
      <c r="AJ1118" s="40">
        <v>18.100000000000001</v>
      </c>
      <c r="AK1118" s="40">
        <v>17.899999999999999</v>
      </c>
      <c r="AL1118" s="40">
        <v>18</v>
      </c>
      <c r="AM1118" s="40">
        <f>('Pivottable ẨN'!$AN1118-SONY!$O$4)/SONY!$O$8</f>
        <v>-0.87930941872527313</v>
      </c>
      <c r="AN1118" s="40">
        <v>2271700</v>
      </c>
    </row>
    <row r="1119" spans="1:40">
      <c r="A1119" s="93">
        <v>44865.291666666664</v>
      </c>
      <c r="B1119" s="42">
        <v>151.49299999999999</v>
      </c>
      <c r="C1119" s="42">
        <v>153.34</v>
      </c>
      <c r="D1119" s="42">
        <v>154.24</v>
      </c>
      <c r="E1119" s="42">
        <v>151.91999999999999</v>
      </c>
      <c r="F1119" s="42">
        <v>153.16</v>
      </c>
      <c r="G1119" s="42">
        <v>97943200</v>
      </c>
      <c r="H1119" s="42">
        <f>('Pivottable ẨN'!$G1119-AAPL!$O$4)/AAPL!$O$8</f>
        <v>0.11085688704681147</v>
      </c>
      <c r="I1119" s="43">
        <v>44865.291666666664</v>
      </c>
      <c r="J1119" s="42">
        <v>27.049099999999999</v>
      </c>
      <c r="K1119" s="42">
        <v>28.43</v>
      </c>
      <c r="L1119" s="42">
        <v>29.18</v>
      </c>
      <c r="M1119" s="42">
        <v>28.05</v>
      </c>
      <c r="N1119" s="42">
        <v>29.08</v>
      </c>
      <c r="O1119" s="42">
        <f>('Pivottable ẨN'!$P1119-INTC!$O$4)/INTC!$O$8</f>
        <v>0.85726912135940292</v>
      </c>
      <c r="P1119" s="42">
        <v>59507700</v>
      </c>
      <c r="Q1119" s="43">
        <v>44865.291666666664</v>
      </c>
      <c r="R1119" s="42">
        <v>228.1961</v>
      </c>
      <c r="S1119" s="42">
        <v>232.13</v>
      </c>
      <c r="T1119" s="42">
        <v>234.92</v>
      </c>
      <c r="U1119" s="42">
        <v>231.15</v>
      </c>
      <c r="V1119" s="42">
        <v>233.76</v>
      </c>
      <c r="W1119" s="42">
        <v>28357300</v>
      </c>
      <c r="X1119" s="42">
        <f>('Pivottable ẨN'!$W1119-MSFT!$O$4)/MSFT!$O$8</f>
        <v>-2.0899030641897114E-2</v>
      </c>
      <c r="Y1119" s="43">
        <v>44865.291666666664</v>
      </c>
      <c r="Z1119" s="42">
        <v>13.4847</v>
      </c>
      <c r="AA1119" s="42">
        <v>13.497</v>
      </c>
      <c r="AB1119" s="42">
        <v>13.837999999999999</v>
      </c>
      <c r="AC1119" s="42">
        <v>13.297000000000001</v>
      </c>
      <c r="AD1119" s="42">
        <v>13.778</v>
      </c>
      <c r="AE1119" s="42">
        <f>('Pivottable ẨN'!$AF1119-NVDA!$O$4)/NVDA!$O$8</f>
        <v>0.1928761042508543</v>
      </c>
      <c r="AF1119" s="42">
        <v>486341000</v>
      </c>
      <c r="AG1119" s="43">
        <v>44865.291666666664</v>
      </c>
      <c r="AH1119" s="42">
        <v>13.184699999999999</v>
      </c>
      <c r="AI1119" s="42">
        <v>13.494</v>
      </c>
      <c r="AJ1119" s="42">
        <v>13.534000000000001</v>
      </c>
      <c r="AK1119" s="42">
        <v>13.334</v>
      </c>
      <c r="AL1119" s="42">
        <v>13.436</v>
      </c>
      <c r="AM1119" s="42">
        <f>('Pivottable ẨN'!$AN1119-SONY!$O$4)/SONY!$O$8</f>
        <v>0.27497460478494934</v>
      </c>
      <c r="AN1119" s="42">
        <v>5029500</v>
      </c>
    </row>
    <row r="1120" spans="1:40">
      <c r="A1120" s="92">
        <v>44776.291666666664</v>
      </c>
      <c r="B1120" s="40">
        <v>163.90119999999999</v>
      </c>
      <c r="C1120" s="40">
        <v>166.13</v>
      </c>
      <c r="D1120" s="40">
        <v>166.59</v>
      </c>
      <c r="E1120" s="40">
        <v>160.75</v>
      </c>
      <c r="F1120" s="40">
        <v>160.84</v>
      </c>
      <c r="G1120" s="40">
        <v>82507500</v>
      </c>
      <c r="H1120" s="40">
        <f>('Pivottable ẨN'!$G1120-AAPL!$O$4)/AAPL!$O$8</f>
        <v>-0.18000669234363659</v>
      </c>
      <c r="I1120" s="41">
        <v>44776.291666666664</v>
      </c>
      <c r="J1120" s="40">
        <v>34.398899999999998</v>
      </c>
      <c r="K1120" s="40">
        <v>36.520000000000003</v>
      </c>
      <c r="L1120" s="40">
        <v>36.590000000000003</v>
      </c>
      <c r="M1120" s="40">
        <v>35.26</v>
      </c>
      <c r="N1120" s="40">
        <v>36.090000000000003</v>
      </c>
      <c r="O1120" s="40">
        <f>('Pivottable ẨN'!$P1120-INTC!$O$4)/INTC!$O$8</f>
        <v>0.85753090721429659</v>
      </c>
      <c r="P1120" s="40">
        <v>59513900</v>
      </c>
      <c r="Q1120" s="41">
        <v>44776.291666666664</v>
      </c>
      <c r="R1120" s="40">
        <v>277.09480000000002</v>
      </c>
      <c r="S1120" s="40">
        <v>282.47000000000003</v>
      </c>
      <c r="T1120" s="40">
        <v>283.5</v>
      </c>
      <c r="U1120" s="40">
        <v>276.61</v>
      </c>
      <c r="V1120" s="40">
        <v>276.76</v>
      </c>
      <c r="W1120" s="40">
        <v>23518900</v>
      </c>
      <c r="X1120" s="40">
        <f>('Pivottable ẨN'!$W1120-MSFT!$O$4)/MSFT!$O$8</f>
        <v>-0.40144511208148859</v>
      </c>
      <c r="Y1120" s="41">
        <v>44776.291666666664</v>
      </c>
      <c r="Z1120" s="40">
        <v>18.870100000000001</v>
      </c>
      <c r="AA1120" s="40">
        <v>18.893000000000001</v>
      </c>
      <c r="AB1120" s="40">
        <v>18.968</v>
      </c>
      <c r="AC1120" s="40">
        <v>18.137</v>
      </c>
      <c r="AD1120" s="40">
        <v>18.184000000000001</v>
      </c>
      <c r="AE1120" s="40">
        <f>('Pivottable ẨN'!$AF1120-NVDA!$O$4)/NVDA!$O$8</f>
        <v>-0.17297613025789607</v>
      </c>
      <c r="AF1120" s="40">
        <v>418146000</v>
      </c>
      <c r="AG1120" s="41">
        <v>44776.291666666664</v>
      </c>
      <c r="AH1120" s="40">
        <v>16.963000000000001</v>
      </c>
      <c r="AI1120" s="40">
        <v>17.428000000000001</v>
      </c>
      <c r="AJ1120" s="40">
        <v>17.488</v>
      </c>
      <c r="AK1120" s="40">
        <v>17.248000000000001</v>
      </c>
      <c r="AL1120" s="40">
        <v>17.271999999999998</v>
      </c>
      <c r="AM1120" s="40">
        <f>('Pivottable ẨN'!$AN1120-SONY!$O$4)/SONY!$O$8</f>
        <v>1.3592347987450737</v>
      </c>
      <c r="AN1120" s="40">
        <v>7620000</v>
      </c>
    </row>
    <row r="1121" spans="1:40">
      <c r="A1121" s="93">
        <v>44720.291666666664</v>
      </c>
      <c r="B1121" s="42">
        <v>145.97499999999999</v>
      </c>
      <c r="C1121" s="42">
        <v>147.96</v>
      </c>
      <c r="D1121" s="42">
        <v>149.87</v>
      </c>
      <c r="E1121" s="42">
        <v>147.46</v>
      </c>
      <c r="F1121" s="42">
        <v>148.58000000000001</v>
      </c>
      <c r="G1121" s="42">
        <v>53950200</v>
      </c>
      <c r="H1121" s="42">
        <f>('Pivottable ẨN'!$G1121-AAPL!$O$4)/AAPL!$O$8</f>
        <v>-0.71812796288704195</v>
      </c>
      <c r="I1121" s="43">
        <v>44720.291666666664</v>
      </c>
      <c r="J1121" s="42">
        <v>38.835299999999997</v>
      </c>
      <c r="K1121" s="42">
        <v>41.23</v>
      </c>
      <c r="L1121" s="42">
        <v>42.26</v>
      </c>
      <c r="M1121" s="42">
        <v>41.03</v>
      </c>
      <c r="N1121" s="42">
        <v>42.25</v>
      </c>
      <c r="O1121" s="42">
        <f>('Pivottable ẨN'!$P1121-INTC!$O$4)/INTC!$O$8</f>
        <v>0.86327330661196344</v>
      </c>
      <c r="P1121" s="42">
        <v>59649900</v>
      </c>
      <c r="Q1121" s="43">
        <v>44720.291666666664</v>
      </c>
      <c r="R1121" s="42">
        <v>265.26420000000002</v>
      </c>
      <c r="S1121" s="42">
        <v>270.41000000000003</v>
      </c>
      <c r="T1121" s="42">
        <v>273</v>
      </c>
      <c r="U1121" s="42">
        <v>269.61</v>
      </c>
      <c r="V1121" s="42">
        <v>271.70999999999998</v>
      </c>
      <c r="W1121" s="42">
        <v>17372300</v>
      </c>
      <c r="X1121" s="42">
        <f>('Pivottable ẨN'!$W1121-MSFT!$O$4)/MSFT!$O$8</f>
        <v>-0.88488272455184924</v>
      </c>
      <c r="Y1121" s="43">
        <v>44720.291666666664</v>
      </c>
      <c r="Z1121" s="42">
        <v>18.625399999999999</v>
      </c>
      <c r="AA1121" s="42">
        <v>18.648</v>
      </c>
      <c r="AB1121" s="42">
        <v>19.18</v>
      </c>
      <c r="AC1121" s="42">
        <v>18.535</v>
      </c>
      <c r="AD1121" s="42">
        <v>18.798999999999999</v>
      </c>
      <c r="AE1121" s="42">
        <f>('Pivottable ẨN'!$AF1121-NVDA!$O$4)/NVDA!$O$8</f>
        <v>-0.46747121877059261</v>
      </c>
      <c r="AF1121" s="42">
        <v>363252000</v>
      </c>
      <c r="AG1121" s="43">
        <v>44720.291666666664</v>
      </c>
      <c r="AH1121" s="42">
        <v>17.959599999999998</v>
      </c>
      <c r="AI1121" s="42">
        <v>18.452000000000002</v>
      </c>
      <c r="AJ1121" s="42">
        <v>18.588000000000001</v>
      </c>
      <c r="AK1121" s="42">
        <v>18.39</v>
      </c>
      <c r="AL1121" s="42">
        <v>18.431999999999999</v>
      </c>
      <c r="AM1121" s="42">
        <f>('Pivottable ẨN'!$AN1121-SONY!$O$4)/SONY!$O$8</f>
        <v>-0.78731158408623225</v>
      </c>
      <c r="AN1121" s="42">
        <v>2491500</v>
      </c>
    </row>
    <row r="1122" spans="1:40">
      <c r="A1122" s="92">
        <v>45016.291666666664</v>
      </c>
      <c r="B1122" s="40">
        <v>163.4331</v>
      </c>
      <c r="C1122" s="40">
        <v>164.9</v>
      </c>
      <c r="D1122" s="40">
        <v>165</v>
      </c>
      <c r="E1122" s="40">
        <v>161.91</v>
      </c>
      <c r="F1122" s="40">
        <v>162.44</v>
      </c>
      <c r="G1122" s="40">
        <v>68749800</v>
      </c>
      <c r="H1122" s="40">
        <f>('Pivottable ẨN'!$G1122-AAPL!$O$4)/AAPL!$O$8</f>
        <v>-0.43925077367327936</v>
      </c>
      <c r="I1122" s="41">
        <v>45016.291666666664</v>
      </c>
      <c r="J1122" s="40">
        <v>31.886800000000001</v>
      </c>
      <c r="K1122" s="40">
        <v>32.67</v>
      </c>
      <c r="L1122" s="40">
        <v>32.9</v>
      </c>
      <c r="M1122" s="40">
        <v>31.73</v>
      </c>
      <c r="N1122" s="40">
        <v>31.8</v>
      </c>
      <c r="O1122" s="40">
        <f>('Pivottable ẨN'!$P1122-INTC!$O$4)/INTC!$O$8</f>
        <v>0.8681332343374889</v>
      </c>
      <c r="P1122" s="40">
        <v>59765000</v>
      </c>
      <c r="Q1122" s="41">
        <v>45016.291666666664</v>
      </c>
      <c r="R1122" s="40">
        <v>284.92469999999997</v>
      </c>
      <c r="S1122" s="40">
        <v>288.3</v>
      </c>
      <c r="T1122" s="40">
        <v>289.27</v>
      </c>
      <c r="U1122" s="40">
        <v>283</v>
      </c>
      <c r="V1122" s="40">
        <v>283.73</v>
      </c>
      <c r="W1122" s="40">
        <v>32766000</v>
      </c>
      <c r="X1122" s="40">
        <f>('Pivottable ẨN'!$W1122-MSFT!$O$4)/MSFT!$O$8</f>
        <v>0.32585061991256858</v>
      </c>
      <c r="Y1122" s="41">
        <v>45016.291666666664</v>
      </c>
      <c r="Z1122" s="40">
        <v>27.763400000000001</v>
      </c>
      <c r="AA1122" s="40">
        <v>27.777000000000001</v>
      </c>
      <c r="AB1122" s="40">
        <v>27.834</v>
      </c>
      <c r="AC1122" s="40">
        <v>27.105</v>
      </c>
      <c r="AD1122" s="40">
        <v>27.14</v>
      </c>
      <c r="AE1122" s="40">
        <f>('Pivottable ẨN'!$AF1122-NVDA!$O$4)/NVDA!$O$8</f>
        <v>-8.8282102452490352E-2</v>
      </c>
      <c r="AF1122" s="40">
        <v>433933000</v>
      </c>
      <c r="AG1122" s="41">
        <v>45016.291666666664</v>
      </c>
      <c r="AH1122" s="40">
        <v>17.772300000000001</v>
      </c>
      <c r="AI1122" s="40">
        <v>18.13</v>
      </c>
      <c r="AJ1122" s="40">
        <v>18.184000000000001</v>
      </c>
      <c r="AK1122" s="40">
        <v>17.95</v>
      </c>
      <c r="AL1122" s="40">
        <v>17.954000000000001</v>
      </c>
      <c r="AM1122" s="40">
        <f>('Pivottable ẨN'!$AN1122-SONY!$O$4)/SONY!$O$8</f>
        <v>0.72596489970563416</v>
      </c>
      <c r="AN1122" s="40">
        <v>6107000</v>
      </c>
    </row>
    <row r="1123" spans="1:40">
      <c r="A1123" s="93">
        <v>45089.291666666664</v>
      </c>
      <c r="B1123" s="42">
        <v>182.40700000000001</v>
      </c>
      <c r="C1123" s="42">
        <v>183.79</v>
      </c>
      <c r="D1123" s="42">
        <v>183.89</v>
      </c>
      <c r="E1123" s="42">
        <v>180.97</v>
      </c>
      <c r="F1123" s="42">
        <v>181.27</v>
      </c>
      <c r="G1123" s="42">
        <v>54274900</v>
      </c>
      <c r="H1123" s="42">
        <f>('Pivottable ẨN'!$G1123-AAPL!$O$4)/AAPL!$O$8</f>
        <v>-0.71200945810733784</v>
      </c>
      <c r="I1123" s="43">
        <v>45089.291666666664</v>
      </c>
      <c r="J1123" s="42">
        <v>32.409399999999998</v>
      </c>
      <c r="K1123" s="42">
        <v>33.07</v>
      </c>
      <c r="L1123" s="42">
        <v>33.299999999999997</v>
      </c>
      <c r="M1123" s="42">
        <v>31.36</v>
      </c>
      <c r="N1123" s="42">
        <v>31.4</v>
      </c>
      <c r="O1123" s="42">
        <f>('Pivottable ẨN'!$P1123-INTC!$O$4)/INTC!$O$8</f>
        <v>0.87305649735048863</v>
      </c>
      <c r="P1123" s="42">
        <v>59881600</v>
      </c>
      <c r="Q1123" s="43">
        <v>45089.291666666664</v>
      </c>
      <c r="R1123" s="42">
        <v>328.68180000000001</v>
      </c>
      <c r="S1123" s="42">
        <v>331.85</v>
      </c>
      <c r="T1123" s="42">
        <v>332.1</v>
      </c>
      <c r="U1123" s="42">
        <v>325.16000000000003</v>
      </c>
      <c r="V1123" s="42">
        <v>328.58</v>
      </c>
      <c r="W1123" s="42">
        <v>24260300</v>
      </c>
      <c r="X1123" s="42">
        <f>('Pivottable ẨN'!$W1123-MSFT!$O$4)/MSFT!$O$8</f>
        <v>-0.34313309472465303</v>
      </c>
      <c r="Y1123" s="43">
        <v>45089.291666666664</v>
      </c>
      <c r="Z1123" s="42">
        <v>39.466799999999999</v>
      </c>
      <c r="AA1123" s="42">
        <v>39.481999999999999</v>
      </c>
      <c r="AB1123" s="42">
        <v>39.53</v>
      </c>
      <c r="AC1123" s="42">
        <v>38.618000000000002</v>
      </c>
      <c r="AD1123" s="42">
        <v>39.200000000000003</v>
      </c>
      <c r="AE1123" s="42">
        <f>('Pivottable ẨN'!$AF1123-NVDA!$O$4)/NVDA!$O$8</f>
        <v>-0.33094253608105251</v>
      </c>
      <c r="AF1123" s="42">
        <v>388701000</v>
      </c>
      <c r="AG1123" s="43">
        <v>45089.291666666664</v>
      </c>
      <c r="AH1123" s="42">
        <v>19.458400000000001</v>
      </c>
      <c r="AI1123" s="42">
        <v>19.850000000000001</v>
      </c>
      <c r="AJ1123" s="42">
        <v>19.91</v>
      </c>
      <c r="AK1123" s="42">
        <v>19.7</v>
      </c>
      <c r="AL1123" s="42">
        <v>19.762</v>
      </c>
      <c r="AM1123" s="42">
        <f>('Pivottable ẨN'!$AN1123-SONY!$O$4)/SONY!$O$8</f>
        <v>0.66841393399649807</v>
      </c>
      <c r="AN1123" s="42">
        <v>5969500</v>
      </c>
    </row>
    <row r="1124" spans="1:40">
      <c r="A1124" s="92">
        <v>45355.291666666664</v>
      </c>
      <c r="B1124" s="40">
        <v>174.46870000000001</v>
      </c>
      <c r="C1124" s="40">
        <v>175.1</v>
      </c>
      <c r="D1124" s="40">
        <v>176.9</v>
      </c>
      <c r="E1124" s="40">
        <v>173.79</v>
      </c>
      <c r="F1124" s="40">
        <v>176.15</v>
      </c>
      <c r="G1124" s="40">
        <v>81510100</v>
      </c>
      <c r="H1124" s="40">
        <f>('Pivottable ẨN'!$G1124-AAPL!$O$4)/AAPL!$O$8</f>
        <v>-0.19880126169157888</v>
      </c>
      <c r="I1124" s="41">
        <v>45355.291666666664</v>
      </c>
      <c r="J1124" s="40">
        <v>45.139099999999999</v>
      </c>
      <c r="K1124" s="40">
        <v>45.61</v>
      </c>
      <c r="L1124" s="40">
        <v>46.61</v>
      </c>
      <c r="M1124" s="40">
        <v>43.85</v>
      </c>
      <c r="N1124" s="40">
        <v>44.27</v>
      </c>
      <c r="O1124" s="40">
        <f>('Pivottable ẨN'!$P1124-INTC!$O$4)/INTC!$O$8</f>
        <v>0.87766730627861522</v>
      </c>
      <c r="P1124" s="40">
        <v>59990800</v>
      </c>
      <c r="Q1124" s="41">
        <v>45355.291666666664</v>
      </c>
      <c r="R1124" s="40">
        <v>413.42779999999999</v>
      </c>
      <c r="S1124" s="40">
        <v>414.92</v>
      </c>
      <c r="T1124" s="40">
        <v>417.35</v>
      </c>
      <c r="U1124" s="40">
        <v>412.32</v>
      </c>
      <c r="V1124" s="40">
        <v>413.44</v>
      </c>
      <c r="W1124" s="40">
        <v>17596000</v>
      </c>
      <c r="X1124" s="40">
        <f>('Pivottable ẨN'!$W1124-MSFT!$O$4)/MSFT!$O$8</f>
        <v>-0.86728844577828013</v>
      </c>
      <c r="Y1124" s="41">
        <v>45355.291666666664</v>
      </c>
      <c r="Z1124" s="40">
        <v>85.218699999999998</v>
      </c>
      <c r="AA1124" s="40">
        <v>85.236999999999995</v>
      </c>
      <c r="AB1124" s="40">
        <v>87.694999999999993</v>
      </c>
      <c r="AC1124" s="40">
        <v>83.718999999999994</v>
      </c>
      <c r="AD1124" s="40">
        <v>84.13</v>
      </c>
      <c r="AE1124" s="40">
        <f>('Pivottable ẨN'!$AF1124-NVDA!$O$4)/NVDA!$O$8</f>
        <v>0.88641005272389051</v>
      </c>
      <c r="AF1124" s="40">
        <v>615616000</v>
      </c>
      <c r="AG1124" s="41">
        <v>45355.291666666664</v>
      </c>
      <c r="AH1124" s="40">
        <v>17.238800000000001</v>
      </c>
      <c r="AI1124" s="40">
        <v>17.295999999999999</v>
      </c>
      <c r="AJ1124" s="40">
        <v>17.385999999999999</v>
      </c>
      <c r="AK1124" s="40">
        <v>17.231999999999999</v>
      </c>
      <c r="AL1124" s="40">
        <v>17.326000000000001</v>
      </c>
      <c r="AM1124" s="40">
        <f>('Pivottable ẨN'!$AN1124-SONY!$O$4)/SONY!$O$8</f>
        <v>-0.65463044859680575</v>
      </c>
      <c r="AN1124" s="40">
        <v>2808500</v>
      </c>
    </row>
    <row r="1125" spans="1:40">
      <c r="A1125" s="93">
        <v>45043.291666666664</v>
      </c>
      <c r="B1125" s="42">
        <v>166.9119</v>
      </c>
      <c r="C1125" s="42">
        <v>168.41</v>
      </c>
      <c r="D1125" s="42">
        <v>168.56</v>
      </c>
      <c r="E1125" s="42">
        <v>165.19</v>
      </c>
      <c r="F1125" s="42">
        <v>165.19</v>
      </c>
      <c r="G1125" s="42">
        <v>64902300</v>
      </c>
      <c r="H1125" s="42">
        <f>('Pivottable ẨN'!$G1125-AAPL!$O$4)/AAPL!$O$8</f>
        <v>-0.51175138081806382</v>
      </c>
      <c r="I1125" s="43">
        <v>45043.291666666664</v>
      </c>
      <c r="J1125" s="42">
        <v>29.144200000000001</v>
      </c>
      <c r="K1125" s="42">
        <v>29.86</v>
      </c>
      <c r="L1125" s="42">
        <v>29.95</v>
      </c>
      <c r="M1125" s="42">
        <v>28.51</v>
      </c>
      <c r="N1125" s="42">
        <v>28.75</v>
      </c>
      <c r="O1125" s="42">
        <f>('Pivottable ẨN'!$P1125-INTC!$O$4)/INTC!$O$8</f>
        <v>0.88591778306026314</v>
      </c>
      <c r="P1125" s="42">
        <v>60186200</v>
      </c>
      <c r="Q1125" s="43">
        <v>45043.291666666664</v>
      </c>
      <c r="R1125" s="42">
        <v>301.26119999999997</v>
      </c>
      <c r="S1125" s="42">
        <v>304.83</v>
      </c>
      <c r="T1125" s="42">
        <v>305.2</v>
      </c>
      <c r="U1125" s="42">
        <v>295.25</v>
      </c>
      <c r="V1125" s="42">
        <v>295.97000000000003</v>
      </c>
      <c r="W1125" s="42">
        <v>46462600</v>
      </c>
      <c r="X1125" s="42">
        <f>('Pivottable ẨN'!$W1125-MSFT!$O$4)/MSFT!$O$8</f>
        <v>1.4031049723938658</v>
      </c>
      <c r="Y1125" s="43">
        <v>45043.291666666664</v>
      </c>
      <c r="Z1125" s="42">
        <v>27.212700000000002</v>
      </c>
      <c r="AA1125" s="42">
        <v>27.225999999999999</v>
      </c>
      <c r="AB1125" s="42">
        <v>27.495000000000001</v>
      </c>
      <c r="AC1125" s="42">
        <v>26.625</v>
      </c>
      <c r="AD1125" s="42">
        <v>27.363</v>
      </c>
      <c r="AE1125" s="42">
        <f>('Pivottable ẨN'!$AF1125-NVDA!$O$4)/NVDA!$O$8</f>
        <v>-0.39285227706251713</v>
      </c>
      <c r="AF1125" s="42">
        <v>377161000</v>
      </c>
      <c r="AG1125" s="43">
        <v>45043.291666666664</v>
      </c>
      <c r="AH1125" s="42">
        <v>18.642800000000001</v>
      </c>
      <c r="AI1125" s="42">
        <v>19.018000000000001</v>
      </c>
      <c r="AJ1125" s="42">
        <v>19.03</v>
      </c>
      <c r="AK1125" s="42">
        <v>18.736000000000001</v>
      </c>
      <c r="AL1125" s="42">
        <v>18.812000000000001</v>
      </c>
      <c r="AM1125" s="42">
        <f>('Pivottable ẨN'!$AN1125-SONY!$O$4)/SONY!$O$8</f>
        <v>0.82181341714121359</v>
      </c>
      <c r="AN1125" s="42">
        <v>6336000</v>
      </c>
    </row>
    <row r="1126" spans="1:40">
      <c r="A1126" s="92">
        <v>45286.291666666664</v>
      </c>
      <c r="B1126" s="40">
        <v>192.10890000000001</v>
      </c>
      <c r="C1126" s="40">
        <v>193.05</v>
      </c>
      <c r="D1126" s="40">
        <v>193.89</v>
      </c>
      <c r="E1126" s="40">
        <v>192.83</v>
      </c>
      <c r="F1126" s="40">
        <v>193.61</v>
      </c>
      <c r="G1126" s="40">
        <v>28919300</v>
      </c>
      <c r="H1126" s="40">
        <f>('Pivottable ẨN'!$G1126-AAPL!$O$4)/AAPL!$O$8</f>
        <v>-1.1897992942399684</v>
      </c>
      <c r="I1126" s="41">
        <v>45286.291666666664</v>
      </c>
      <c r="J1126" s="40">
        <v>49.832599999999999</v>
      </c>
      <c r="K1126" s="40">
        <v>50.5</v>
      </c>
      <c r="L1126" s="40">
        <v>50.52</v>
      </c>
      <c r="M1126" s="40">
        <v>48.71</v>
      </c>
      <c r="N1126" s="40">
        <v>48.92</v>
      </c>
      <c r="O1126" s="40">
        <f>('Pivottable ẨN'!$P1126-INTC!$O$4)/INTC!$O$8</f>
        <v>0.890190803788527</v>
      </c>
      <c r="P1126" s="40">
        <v>60287400</v>
      </c>
      <c r="Q1126" s="41">
        <v>45286.291666666664</v>
      </c>
      <c r="R1126" s="40">
        <v>372.62349999999998</v>
      </c>
      <c r="S1126" s="40">
        <v>374.66</v>
      </c>
      <c r="T1126" s="40">
        <v>376.94</v>
      </c>
      <c r="U1126" s="40">
        <v>373.5</v>
      </c>
      <c r="V1126" s="40">
        <v>375</v>
      </c>
      <c r="W1126" s="40">
        <v>12673100</v>
      </c>
      <c r="X1126" s="40">
        <f>('Pivottable ẨN'!$W1126-MSFT!$O$4)/MSFT!$O$8</f>
        <v>-1.2544805556325636</v>
      </c>
      <c r="Y1126" s="41">
        <v>45286.291666666664</v>
      </c>
      <c r="Z1126" s="40">
        <v>49.2684</v>
      </c>
      <c r="AA1126" s="40">
        <v>49.279000000000003</v>
      </c>
      <c r="AB1126" s="40">
        <v>49.6</v>
      </c>
      <c r="AC1126" s="40">
        <v>48.96</v>
      </c>
      <c r="AD1126" s="40">
        <v>48.968000000000004</v>
      </c>
      <c r="AE1126" s="40">
        <f>('Pivottable ẨN'!$AF1126-NVDA!$O$4)/NVDA!$O$8</f>
        <v>-1.106160862039685</v>
      </c>
      <c r="AF1126" s="40">
        <v>244200000</v>
      </c>
      <c r="AG1126" s="41">
        <v>45286.291666666664</v>
      </c>
      <c r="AH1126" s="40">
        <v>18.632100000000001</v>
      </c>
      <c r="AI1126" s="40">
        <v>18.693999999999999</v>
      </c>
      <c r="AJ1126" s="40">
        <v>18.73</v>
      </c>
      <c r="AK1126" s="40">
        <v>18.442</v>
      </c>
      <c r="AL1126" s="40">
        <v>18.446000000000002</v>
      </c>
      <c r="AM1126" s="40">
        <f>('Pivottable ẨN'!$AN1126-SONY!$O$4)/SONY!$O$8</f>
        <v>-0.44807480076074263</v>
      </c>
      <c r="AN1126" s="40">
        <v>3302000</v>
      </c>
    </row>
    <row r="1127" spans="1:40">
      <c r="A1127" s="93">
        <v>44001.291666666664</v>
      </c>
      <c r="B1127" s="42">
        <v>85.192999999999998</v>
      </c>
      <c r="C1127" s="42">
        <v>87.43</v>
      </c>
      <c r="D1127" s="42">
        <v>89.14</v>
      </c>
      <c r="E1127" s="42">
        <v>86.287499999999994</v>
      </c>
      <c r="F1127" s="42">
        <v>88.66</v>
      </c>
      <c r="G1127" s="42">
        <v>264476000</v>
      </c>
      <c r="H1127" s="42">
        <f>('Pivottable ẨN'!$G1127-AAPL!$O$4)/AAPL!$O$8</f>
        <v>3.2489281305870206</v>
      </c>
      <c r="I1127" s="43">
        <v>44001.291666666664</v>
      </c>
      <c r="J1127" s="42">
        <v>53.147799999999997</v>
      </c>
      <c r="K1127" s="42">
        <v>59.62</v>
      </c>
      <c r="L1127" s="42">
        <v>60.89</v>
      </c>
      <c r="M1127" s="42">
        <v>59.1</v>
      </c>
      <c r="N1127" s="42">
        <v>60.65</v>
      </c>
      <c r="O1127" s="42">
        <f>('Pivottable ẨN'!$P1127-INTC!$O$4)/INTC!$O$8</f>
        <v>0.8922470894551916</v>
      </c>
      <c r="P1127" s="42">
        <v>60336100</v>
      </c>
      <c r="Q1127" s="43">
        <v>44001.291666666664</v>
      </c>
      <c r="R1127" s="42">
        <v>188.06489999999999</v>
      </c>
      <c r="S1127" s="42">
        <v>195.15</v>
      </c>
      <c r="T1127" s="42">
        <v>199.29</v>
      </c>
      <c r="U1127" s="42">
        <v>194.37</v>
      </c>
      <c r="V1127" s="42">
        <v>198.59</v>
      </c>
      <c r="W1127" s="42">
        <v>44441100</v>
      </c>
      <c r="X1127" s="42">
        <f>('Pivottable ẨN'!$W1127-MSFT!$O$4)/MSFT!$O$8</f>
        <v>1.2441115233962357</v>
      </c>
      <c r="Y1127" s="43">
        <v>44001.291666666664</v>
      </c>
      <c r="Z1127" s="42">
        <v>9.2330000000000005</v>
      </c>
      <c r="AA1127" s="42">
        <v>9.2612000000000005</v>
      </c>
      <c r="AB1127" s="42">
        <v>9.4450000000000003</v>
      </c>
      <c r="AC1127" s="42">
        <v>9.2272999999999996</v>
      </c>
      <c r="AD1127" s="42">
        <v>9.2424999999999997</v>
      </c>
      <c r="AE1127" s="42">
        <f>('Pivottable ẨN'!$AF1127-NVDA!$O$4)/NVDA!$O$8</f>
        <v>0.39576730825241496</v>
      </c>
      <c r="AF1127" s="42">
        <v>524160000</v>
      </c>
      <c r="AG1127" s="43">
        <v>44001.291666666664</v>
      </c>
      <c r="AH1127" s="42">
        <v>13.533099999999999</v>
      </c>
      <c r="AI1127" s="42">
        <v>14.196</v>
      </c>
      <c r="AJ1127" s="42">
        <v>14.37</v>
      </c>
      <c r="AK1127" s="42">
        <v>14.15</v>
      </c>
      <c r="AL1127" s="42">
        <v>14.343999999999999</v>
      </c>
      <c r="AM1127" s="42">
        <f>('Pivottable ẨN'!$AN1127-SONY!$O$4)/SONY!$O$8</f>
        <v>1.3380978986119001</v>
      </c>
      <c r="AN1127" s="42">
        <v>7569500</v>
      </c>
    </row>
    <row r="1128" spans="1:40">
      <c r="A1128" s="92">
        <v>44041.291666666664</v>
      </c>
      <c r="B1128" s="40">
        <v>92.6083</v>
      </c>
      <c r="C1128" s="40">
        <v>95.04</v>
      </c>
      <c r="D1128" s="40">
        <v>95.23</v>
      </c>
      <c r="E1128" s="40">
        <v>93.712500000000006</v>
      </c>
      <c r="F1128" s="40">
        <v>93.75</v>
      </c>
      <c r="G1128" s="40">
        <v>90329200</v>
      </c>
      <c r="H1128" s="40">
        <f>('Pivottable ẨN'!$G1128-AAPL!$O$4)/AAPL!$O$8</f>
        <v>-3.2617998671288229E-2</v>
      </c>
      <c r="I1128" s="41">
        <v>44041.291666666664</v>
      </c>
      <c r="J1128" s="40">
        <v>42.851700000000001</v>
      </c>
      <c r="K1128" s="40">
        <v>48.07</v>
      </c>
      <c r="L1128" s="40">
        <v>49.5</v>
      </c>
      <c r="M1128" s="40">
        <v>47.9</v>
      </c>
      <c r="N1128" s="40">
        <v>49.49</v>
      </c>
      <c r="O1128" s="40">
        <f>('Pivottable ẨN'!$P1128-INTC!$O$4)/INTC!$O$8</f>
        <v>0.89920130401986609</v>
      </c>
      <c r="P1128" s="40">
        <v>60500800</v>
      </c>
      <c r="Q1128" s="41">
        <v>44041.291666666664</v>
      </c>
      <c r="R1128" s="40">
        <v>196.6514</v>
      </c>
      <c r="S1128" s="40">
        <v>204.06</v>
      </c>
      <c r="T1128" s="40">
        <v>204.65</v>
      </c>
      <c r="U1128" s="40">
        <v>202.01</v>
      </c>
      <c r="V1128" s="40">
        <v>202.5</v>
      </c>
      <c r="W1128" s="40">
        <v>19632600</v>
      </c>
      <c r="X1128" s="40">
        <f>('Pivottable ẨN'!$W1128-MSFT!$O$4)/MSFT!$O$8</f>
        <v>-0.70710736330062807</v>
      </c>
      <c r="Y1128" s="41">
        <v>44041.291666666664</v>
      </c>
      <c r="Z1128" s="40">
        <v>10.4335</v>
      </c>
      <c r="AA1128" s="40">
        <v>10.4655</v>
      </c>
      <c r="AB1128" s="40">
        <v>10.5162</v>
      </c>
      <c r="AC1128" s="40">
        <v>10.347</v>
      </c>
      <c r="AD1128" s="40">
        <v>10.390700000000001</v>
      </c>
      <c r="AE1128" s="40">
        <f>('Pivottable ẨN'!$AF1128-NVDA!$O$4)/NVDA!$O$8</f>
        <v>-0.88991668184203543</v>
      </c>
      <c r="AF1128" s="40">
        <v>284508000</v>
      </c>
      <c r="AG1128" s="41">
        <v>44041.291666666664</v>
      </c>
      <c r="AH1128" s="40">
        <v>14.9383</v>
      </c>
      <c r="AI1128" s="40">
        <v>15.67</v>
      </c>
      <c r="AJ1128" s="40">
        <v>15.747999999999999</v>
      </c>
      <c r="AK1128" s="40">
        <v>15.512</v>
      </c>
      <c r="AL1128" s="40">
        <v>15.526</v>
      </c>
      <c r="AM1128" s="40">
        <f>('Pivottable ẨN'!$AN1128-SONY!$O$4)/SONY!$O$8</f>
        <v>-0.72013391138574967</v>
      </c>
      <c r="AN1128" s="40">
        <v>2652000</v>
      </c>
    </row>
    <row r="1129" spans="1:40">
      <c r="A1129" s="93">
        <v>45413.291666666664</v>
      </c>
      <c r="B1129" s="42">
        <v>168.68960000000001</v>
      </c>
      <c r="C1129" s="42">
        <v>169.3</v>
      </c>
      <c r="D1129" s="42">
        <v>172.71</v>
      </c>
      <c r="E1129" s="42">
        <v>169.11</v>
      </c>
      <c r="F1129" s="42">
        <v>169.58</v>
      </c>
      <c r="G1129" s="42">
        <v>50383100</v>
      </c>
      <c r="H1129" s="42">
        <f>('Pivottable ẨN'!$G1129-AAPL!$O$4)/AAPL!$O$8</f>
        <v>-0.78534483507577768</v>
      </c>
      <c r="I1129" s="43">
        <v>45413.291666666664</v>
      </c>
      <c r="J1129" s="42">
        <v>30.0565</v>
      </c>
      <c r="K1129" s="42">
        <v>30.37</v>
      </c>
      <c r="L1129" s="42">
        <v>31.04</v>
      </c>
      <c r="M1129" s="42">
        <v>30.02</v>
      </c>
      <c r="N1129" s="42">
        <v>30.17</v>
      </c>
      <c r="O1129" s="42">
        <f>('Pivottable ẨN'!$P1129-INTC!$O$4)/INTC!$O$8</f>
        <v>0.90570372686722422</v>
      </c>
      <c r="P1129" s="42">
        <v>60654800</v>
      </c>
      <c r="Q1129" s="43">
        <v>45413.291666666664</v>
      </c>
      <c r="R1129" s="42">
        <v>393.51960000000003</v>
      </c>
      <c r="S1129" s="42">
        <v>394.94</v>
      </c>
      <c r="T1129" s="42">
        <v>401.72</v>
      </c>
      <c r="U1129" s="42">
        <v>390.31</v>
      </c>
      <c r="V1129" s="42">
        <v>392.61</v>
      </c>
      <c r="W1129" s="42">
        <v>23562500</v>
      </c>
      <c r="X1129" s="42">
        <f>('Pivottable ẨN'!$W1129-MSFT!$O$4)/MSFT!$O$8</f>
        <v>-0.39801591872195524</v>
      </c>
      <c r="Y1129" s="43">
        <v>45413.291666666664</v>
      </c>
      <c r="Z1129" s="42">
        <v>83.027100000000004</v>
      </c>
      <c r="AA1129" s="42">
        <v>83.040999999999997</v>
      </c>
      <c r="AB1129" s="42">
        <v>86</v>
      </c>
      <c r="AC1129" s="42">
        <v>81.254999999999995</v>
      </c>
      <c r="AD1129" s="42">
        <v>85.076999999999998</v>
      </c>
      <c r="AE1129" s="42">
        <f>('Pivottable ẨN'!$AF1129-NVDA!$O$4)/NVDA!$O$8</f>
        <v>0.58730660480884744</v>
      </c>
      <c r="AF1129" s="42">
        <v>559863000</v>
      </c>
      <c r="AG1129" s="43">
        <v>45413.291666666664</v>
      </c>
      <c r="AH1129" s="42">
        <v>16.577999999999999</v>
      </c>
      <c r="AI1129" s="42">
        <v>16.577999999999999</v>
      </c>
      <c r="AJ1129" s="42">
        <v>16.771999999999998</v>
      </c>
      <c r="AK1129" s="42">
        <v>16.506</v>
      </c>
      <c r="AL1129" s="42">
        <v>16.562000000000001</v>
      </c>
      <c r="AM1129" s="42">
        <f>('Pivottable ẨN'!$AN1129-SONY!$O$4)/SONY!$O$8</f>
        <v>-1.0057959775420071</v>
      </c>
      <c r="AN1129" s="42">
        <v>1969500</v>
      </c>
    </row>
    <row r="1130" spans="1:40">
      <c r="A1130" s="92">
        <v>43889.291666666664</v>
      </c>
      <c r="B1130" s="40">
        <v>66.411699999999996</v>
      </c>
      <c r="C1130" s="40">
        <v>68.34</v>
      </c>
      <c r="D1130" s="40">
        <v>69.602500000000006</v>
      </c>
      <c r="E1130" s="40">
        <v>64.092500000000001</v>
      </c>
      <c r="F1130" s="40">
        <v>64.314999999999998</v>
      </c>
      <c r="G1130" s="40">
        <v>426510000</v>
      </c>
      <c r="H1130" s="40">
        <f>('Pivottable ẨN'!$G1130-AAPL!$O$4)/AAPL!$O$8</f>
        <v>6.3022259546540766</v>
      </c>
      <c r="I1130" s="41">
        <v>43889.291666666664</v>
      </c>
      <c r="J1130" s="40">
        <v>49.2149</v>
      </c>
      <c r="K1130" s="40">
        <v>55.52</v>
      </c>
      <c r="L1130" s="40">
        <v>56.38</v>
      </c>
      <c r="M1130" s="40">
        <v>53.6</v>
      </c>
      <c r="N1130" s="40">
        <v>54.3</v>
      </c>
      <c r="O1130" s="40">
        <f>('Pivottable ẨN'!$P1130-INTC!$O$4)/INTC!$O$8</f>
        <v>0.9085284806885765</v>
      </c>
      <c r="P1130" s="40">
        <v>60721700</v>
      </c>
      <c r="Q1130" s="41">
        <v>43889.291666666664</v>
      </c>
      <c r="R1130" s="40">
        <v>155.69450000000001</v>
      </c>
      <c r="S1130" s="40">
        <v>162.01</v>
      </c>
      <c r="T1130" s="40">
        <v>163.71</v>
      </c>
      <c r="U1130" s="40">
        <v>152</v>
      </c>
      <c r="V1130" s="40">
        <v>152.41</v>
      </c>
      <c r="W1130" s="40">
        <v>97012700</v>
      </c>
      <c r="X1130" s="40">
        <f>('Pivottable ẨN'!$W1130-MSFT!$O$4)/MSFT!$O$8</f>
        <v>5.3789322027550375</v>
      </c>
      <c r="Y1130" s="41">
        <v>43889.291666666664</v>
      </c>
      <c r="Z1130" s="40">
        <v>6.7279999999999998</v>
      </c>
      <c r="AA1130" s="40">
        <v>6.7516999999999996</v>
      </c>
      <c r="AB1130" s="40">
        <v>6.8114999999999997</v>
      </c>
      <c r="AC1130" s="40">
        <v>6.0448000000000004</v>
      </c>
      <c r="AD1130" s="40">
        <v>6.0614999999999997</v>
      </c>
      <c r="AE1130" s="40">
        <f>('Pivottable ẨN'!$AF1130-NVDA!$O$4)/NVDA!$O$8</f>
        <v>3.6634213770463697</v>
      </c>
      <c r="AF1130" s="40">
        <v>1133252000</v>
      </c>
      <c r="AG1130" s="41">
        <v>43889.291666666664</v>
      </c>
      <c r="AH1130" s="40">
        <v>11.814399999999999</v>
      </c>
      <c r="AI1130" s="40">
        <v>12.44</v>
      </c>
      <c r="AJ1130" s="40">
        <v>12.492000000000001</v>
      </c>
      <c r="AK1130" s="40">
        <v>11.87</v>
      </c>
      <c r="AL1130" s="40">
        <v>11.898</v>
      </c>
      <c r="AM1130" s="40">
        <f>('Pivottable ẨN'!$AN1130-SONY!$O$4)/SONY!$O$8</f>
        <v>3.8676197987076395</v>
      </c>
      <c r="AN1130" s="40">
        <v>13613000</v>
      </c>
    </row>
    <row r="1131" spans="1:40">
      <c r="A1131" s="93">
        <v>45342.291666666664</v>
      </c>
      <c r="B1131" s="42">
        <v>180.90539999999999</v>
      </c>
      <c r="C1131" s="42">
        <v>181.56</v>
      </c>
      <c r="D1131" s="42">
        <v>182.43</v>
      </c>
      <c r="E1131" s="42">
        <v>180</v>
      </c>
      <c r="F1131" s="42">
        <v>181.79</v>
      </c>
      <c r="G1131" s="42">
        <v>53665600</v>
      </c>
      <c r="H1131" s="42">
        <f>('Pivottable ẨN'!$G1131-AAPL!$O$4)/AAPL!$O$8</f>
        <v>-0.72349084080605575</v>
      </c>
      <c r="I1131" s="43">
        <v>45342.291666666664</v>
      </c>
      <c r="J1131" s="42">
        <v>44.060400000000001</v>
      </c>
      <c r="K1131" s="42">
        <v>44.52</v>
      </c>
      <c r="L1131" s="42">
        <v>45.17</v>
      </c>
      <c r="M1131" s="42">
        <v>43.42</v>
      </c>
      <c r="N1131" s="42">
        <v>44.26</v>
      </c>
      <c r="O1131" s="42">
        <f>('Pivottable ẨN'!$P1131-INTC!$O$4)/INTC!$O$8</f>
        <v>0.94198640188498273</v>
      </c>
      <c r="P1131" s="42">
        <v>61514100</v>
      </c>
      <c r="Q1131" s="43">
        <v>45342.291666666664</v>
      </c>
      <c r="R1131" s="42">
        <v>401.34140000000002</v>
      </c>
      <c r="S1131" s="42">
        <v>402.79</v>
      </c>
      <c r="T1131" s="42">
        <v>404.49</v>
      </c>
      <c r="U1131" s="42">
        <v>398.01</v>
      </c>
      <c r="V1131" s="42">
        <v>403.24</v>
      </c>
      <c r="W1131" s="42">
        <v>24307900</v>
      </c>
      <c r="X1131" s="42">
        <f>('Pivottable ẨN'!$W1131-MSFT!$O$4)/MSFT!$O$8</f>
        <v>-0.33938929646974964</v>
      </c>
      <c r="Y1131" s="43">
        <v>45342.291666666664</v>
      </c>
      <c r="Z1131" s="42">
        <v>69.437100000000001</v>
      </c>
      <c r="AA1131" s="42">
        <v>69.451999999999998</v>
      </c>
      <c r="AB1131" s="42">
        <v>71.956000000000003</v>
      </c>
      <c r="AC1131" s="42">
        <v>67.733999999999995</v>
      </c>
      <c r="AD1131" s="42">
        <v>71.947000000000003</v>
      </c>
      <c r="AE1131" s="42">
        <f>('Pivottable ẨN'!$AF1131-NVDA!$O$4)/NVDA!$O$8</f>
        <v>1.365041019894023</v>
      </c>
      <c r="AF1131" s="42">
        <v>704833000</v>
      </c>
      <c r="AG1131" s="43">
        <v>45342.291666666664</v>
      </c>
      <c r="AH1131" s="42">
        <v>17.511900000000001</v>
      </c>
      <c r="AI1131" s="42">
        <v>17.57</v>
      </c>
      <c r="AJ1131" s="42">
        <v>17.716000000000001</v>
      </c>
      <c r="AK1131" s="42">
        <v>17.52</v>
      </c>
      <c r="AL1131" s="42">
        <v>17.654</v>
      </c>
      <c r="AM1131" s="42">
        <f>('Pivottable ẨN'!$AN1131-SONY!$O$4)/SONY!$O$8</f>
        <v>9.3322829383021499E-2</v>
      </c>
      <c r="AN1131" s="42">
        <v>4595500</v>
      </c>
    </row>
    <row r="1132" spans="1:40">
      <c r="A1132" s="92">
        <v>44589.291666666664</v>
      </c>
      <c r="B1132" s="40">
        <v>167.5848</v>
      </c>
      <c r="C1132" s="40">
        <v>170.33</v>
      </c>
      <c r="D1132" s="40">
        <v>170.35</v>
      </c>
      <c r="E1132" s="40">
        <v>162.80000000000001</v>
      </c>
      <c r="F1132" s="40">
        <v>165.71</v>
      </c>
      <c r="G1132" s="40">
        <v>179935700</v>
      </c>
      <c r="H1132" s="40">
        <f>('Pivottable ẨN'!$G1132-AAPL!$O$4)/AAPL!$O$8</f>
        <v>1.6558876944071068</v>
      </c>
      <c r="I1132" s="41">
        <v>44589.291666666664</v>
      </c>
      <c r="J1132" s="40">
        <v>44.268000000000001</v>
      </c>
      <c r="K1132" s="40">
        <v>47.73</v>
      </c>
      <c r="L1132" s="40">
        <v>48.2</v>
      </c>
      <c r="M1132" s="40">
        <v>46.3</v>
      </c>
      <c r="N1132" s="40">
        <v>47.71</v>
      </c>
      <c r="O1132" s="40">
        <f>('Pivottable ẨN'!$P1132-INTC!$O$4)/INTC!$O$8</f>
        <v>0.9601974082100837</v>
      </c>
      <c r="P1132" s="40">
        <v>61945400</v>
      </c>
      <c r="Q1132" s="41">
        <v>44589.291666666664</v>
      </c>
      <c r="R1132" s="40">
        <v>301.06880000000001</v>
      </c>
      <c r="S1132" s="40">
        <v>308.26</v>
      </c>
      <c r="T1132" s="40">
        <v>308.48</v>
      </c>
      <c r="U1132" s="40">
        <v>294.45</v>
      </c>
      <c r="V1132" s="40">
        <v>300.23</v>
      </c>
      <c r="W1132" s="40">
        <v>49743700</v>
      </c>
      <c r="X1132" s="40">
        <f>('Pivottable ẨN'!$W1132-MSFT!$O$4)/MSFT!$O$8</f>
        <v>1.6611675029435193</v>
      </c>
      <c r="Y1132" s="41">
        <v>44589.291666666664</v>
      </c>
      <c r="Z1132" s="40">
        <v>22.803599999999999</v>
      </c>
      <c r="AA1132" s="40">
        <v>22.84</v>
      </c>
      <c r="AB1132" s="40">
        <v>22.858000000000001</v>
      </c>
      <c r="AC1132" s="40">
        <v>21.295999999999999</v>
      </c>
      <c r="AD1132" s="40">
        <v>22.012</v>
      </c>
      <c r="AE1132" s="40">
        <f>('Pivottable ẨN'!$AF1132-NVDA!$O$4)/NVDA!$O$8</f>
        <v>0.50099240873858886</v>
      </c>
      <c r="AF1132" s="40">
        <v>543774000</v>
      </c>
      <c r="AG1132" s="41">
        <v>44589.291666666664</v>
      </c>
      <c r="AH1132" s="40">
        <v>20.5335</v>
      </c>
      <c r="AI1132" s="40">
        <v>21.367999999999999</v>
      </c>
      <c r="AJ1132" s="40">
        <v>21.37</v>
      </c>
      <c r="AK1132" s="40">
        <v>20.641999999999999</v>
      </c>
      <c r="AL1132" s="40">
        <v>20.92</v>
      </c>
      <c r="AM1132" s="40">
        <f>('Pivottable ẨN'!$AN1132-SONY!$O$4)/SONY!$O$8</f>
        <v>0.18917134681860093</v>
      </c>
      <c r="AN1132" s="40">
        <v>4824500</v>
      </c>
    </row>
    <row r="1133" spans="1:40">
      <c r="A1133" s="93">
        <v>44221.291666666664</v>
      </c>
      <c r="B1133" s="42">
        <v>139.7551</v>
      </c>
      <c r="C1133" s="42">
        <v>142.91999999999999</v>
      </c>
      <c r="D1133" s="42">
        <v>145.09</v>
      </c>
      <c r="E1133" s="42">
        <v>136.54</v>
      </c>
      <c r="F1133" s="42">
        <v>143.07</v>
      </c>
      <c r="G1133" s="42">
        <v>157611700</v>
      </c>
      <c r="H1133" s="42">
        <f>('Pivottable ẨN'!$G1133-AAPL!$O$4)/AAPL!$O$8</f>
        <v>1.235224002685166</v>
      </c>
      <c r="I1133" s="43">
        <v>44221.291666666664</v>
      </c>
      <c r="J1133" s="42">
        <v>50.119199999999999</v>
      </c>
      <c r="K1133" s="42">
        <v>55.44</v>
      </c>
      <c r="L1133" s="42">
        <v>56.5</v>
      </c>
      <c r="M1133" s="42">
        <v>54.06</v>
      </c>
      <c r="N1133" s="42">
        <v>56.38</v>
      </c>
      <c r="O1133" s="42">
        <f>('Pivottable ẨN'!$P1133-INTC!$O$4)/INTC!$O$8</f>
        <v>0.9611727716371874</v>
      </c>
      <c r="P1133" s="42">
        <v>61968500</v>
      </c>
      <c r="Q1133" s="43">
        <v>44221.291666666664</v>
      </c>
      <c r="R1133" s="42">
        <v>222.31200000000001</v>
      </c>
      <c r="S1133" s="42">
        <v>229.53</v>
      </c>
      <c r="T1133" s="42">
        <v>229.78</v>
      </c>
      <c r="U1133" s="42">
        <v>224.22</v>
      </c>
      <c r="V1133" s="42">
        <v>229.12</v>
      </c>
      <c r="W1133" s="42">
        <v>33152100</v>
      </c>
      <c r="X1133" s="42">
        <f>('Pivottable ẨN'!$W1133-MSFT!$O$4)/MSFT!$O$8</f>
        <v>0.35621785743816103</v>
      </c>
      <c r="Y1133" s="43">
        <v>44221.291666666664</v>
      </c>
      <c r="Z1133" s="42">
        <v>13.6196</v>
      </c>
      <c r="AA1133" s="42">
        <v>13.6532</v>
      </c>
      <c r="AB1133" s="42">
        <v>13.8285</v>
      </c>
      <c r="AC1133" s="42">
        <v>13.236499999999999</v>
      </c>
      <c r="AD1133" s="42">
        <v>13.781700000000001</v>
      </c>
      <c r="AE1133" s="42">
        <f>('Pivottable ẨN'!$AF1133-NVDA!$O$4)/NVDA!$O$8</f>
        <v>-1.069079394997754</v>
      </c>
      <c r="AF1133" s="42">
        <v>251112000</v>
      </c>
      <c r="AG1133" s="43">
        <v>44221.291666666664</v>
      </c>
      <c r="AH1133" s="42">
        <v>18.9876</v>
      </c>
      <c r="AI1133" s="42">
        <v>19.856000000000002</v>
      </c>
      <c r="AJ1133" s="42">
        <v>19.988</v>
      </c>
      <c r="AK1133" s="42">
        <v>19.564</v>
      </c>
      <c r="AL1133" s="42">
        <v>19.940000000000001</v>
      </c>
      <c r="AM1133" s="42">
        <f>('Pivottable ẨN'!$AN1133-SONY!$O$4)/SONY!$O$8</f>
        <v>1.2206939285652625</v>
      </c>
      <c r="AN1133" s="42">
        <v>7289000</v>
      </c>
    </row>
    <row r="1134" spans="1:40">
      <c r="A1134" s="92">
        <v>45435.291666666664</v>
      </c>
      <c r="B1134" s="40">
        <v>186.4588</v>
      </c>
      <c r="C1134" s="40">
        <v>186.88</v>
      </c>
      <c r="D1134" s="40">
        <v>191</v>
      </c>
      <c r="E1134" s="40">
        <v>186.63</v>
      </c>
      <c r="F1134" s="40">
        <v>190.98</v>
      </c>
      <c r="G1134" s="40">
        <v>51005900</v>
      </c>
      <c r="H1134" s="40">
        <f>('Pivottable ẨN'!$G1134-AAPL!$O$4)/AAPL!$O$8</f>
        <v>-0.77360906428181486</v>
      </c>
      <c r="I1134" s="41">
        <v>45435.291666666664</v>
      </c>
      <c r="J1134" s="40">
        <v>29.8904</v>
      </c>
      <c r="K1134" s="40">
        <v>30.08</v>
      </c>
      <c r="L1134" s="40">
        <v>31.57</v>
      </c>
      <c r="M1134" s="40">
        <v>29.87</v>
      </c>
      <c r="N1134" s="40">
        <v>31.45</v>
      </c>
      <c r="O1134" s="40">
        <f>('Pivottable ẨN'!$P1134-INTC!$O$4)/INTC!$O$8</f>
        <v>0.96311505378639828</v>
      </c>
      <c r="P1134" s="40">
        <v>62014500</v>
      </c>
      <c r="Q1134" s="41">
        <v>45435.291666666664</v>
      </c>
      <c r="R1134" s="40">
        <v>426.23180000000002</v>
      </c>
      <c r="S1134" s="40">
        <v>427</v>
      </c>
      <c r="T1134" s="40">
        <v>433.6</v>
      </c>
      <c r="U1134" s="40">
        <v>425.42</v>
      </c>
      <c r="V1134" s="40">
        <v>432.97</v>
      </c>
      <c r="W1134" s="40">
        <v>17211700</v>
      </c>
      <c r="X1134" s="40">
        <f>('Pivottable ẨN'!$W1134-MSFT!$O$4)/MSFT!$O$8</f>
        <v>-0.89751411110095602</v>
      </c>
      <c r="Y1134" s="41">
        <v>45435.291666666664</v>
      </c>
      <c r="Z1134" s="40">
        <v>103.7816</v>
      </c>
      <c r="AA1134" s="40">
        <v>103.79900000000001</v>
      </c>
      <c r="AB1134" s="40">
        <v>106.32</v>
      </c>
      <c r="AC1134" s="40">
        <v>101.52</v>
      </c>
      <c r="AD1134" s="40">
        <v>102.02800000000001</v>
      </c>
      <c r="AE1134" s="40">
        <f>('Pivottable ẨN'!$AF1134-NVDA!$O$4)/NVDA!$O$8</f>
        <v>2.0637090777361458</v>
      </c>
      <c r="AF1134" s="40">
        <v>835065000</v>
      </c>
      <c r="AG1134" s="41">
        <v>45435.291666666664</v>
      </c>
      <c r="AH1134" s="40">
        <v>16.16</v>
      </c>
      <c r="AI1134" s="40">
        <v>16.16</v>
      </c>
      <c r="AJ1134" s="40">
        <v>16.384</v>
      </c>
      <c r="AK1134" s="40">
        <v>16.141999999999999</v>
      </c>
      <c r="AL1134" s="40">
        <v>16.384</v>
      </c>
      <c r="AM1134" s="40">
        <f>('Pivottable ẨN'!$AN1134-SONY!$O$4)/SONY!$O$8</f>
        <v>-0.49851037434584011</v>
      </c>
      <c r="AN1134" s="40">
        <v>3181500</v>
      </c>
    </row>
    <row r="1135" spans="1:40">
      <c r="A1135" s="93">
        <v>45581.291666666664</v>
      </c>
      <c r="B1135" s="42">
        <v>231.52529999999999</v>
      </c>
      <c r="C1135" s="42">
        <v>231.78</v>
      </c>
      <c r="D1135" s="42">
        <v>232.12</v>
      </c>
      <c r="E1135" s="42">
        <v>229.84</v>
      </c>
      <c r="F1135" s="42">
        <v>231.6</v>
      </c>
      <c r="G1135" s="42">
        <v>34082200</v>
      </c>
      <c r="H1135" s="42">
        <f>('Pivottable ẨN'!$G1135-AAPL!$O$4)/AAPL!$O$8</f>
        <v>-1.0925118648370296</v>
      </c>
      <c r="I1135" s="43">
        <v>45581.291666666664</v>
      </c>
      <c r="J1135" s="42">
        <v>22.31</v>
      </c>
      <c r="K1135" s="42">
        <v>22.31</v>
      </c>
      <c r="L1135" s="42">
        <v>22.54</v>
      </c>
      <c r="M1135" s="42">
        <v>21.74</v>
      </c>
      <c r="N1135" s="42">
        <v>22.38</v>
      </c>
      <c r="O1135" s="42">
        <f>('Pivottable ẨN'!$P1135-INTC!$O$4)/INTC!$O$8</f>
        <v>0.96891234376654289</v>
      </c>
      <c r="P1135" s="42">
        <v>62151800</v>
      </c>
      <c r="Q1135" s="43">
        <v>45581.291666666664</v>
      </c>
      <c r="R1135" s="42">
        <v>416.12</v>
      </c>
      <c r="S1135" s="42">
        <v>416.12</v>
      </c>
      <c r="T1135" s="42">
        <v>416.36</v>
      </c>
      <c r="U1135" s="42">
        <v>410.48</v>
      </c>
      <c r="V1135" s="42">
        <v>415.17</v>
      </c>
      <c r="W1135" s="42">
        <v>15508900</v>
      </c>
      <c r="X1135" s="42">
        <f>('Pivottable ẨN'!$W1135-MSFT!$O$4)/MSFT!$O$8</f>
        <v>-1.0314414150599789</v>
      </c>
      <c r="Y1135" s="43">
        <v>45581.291666666664</v>
      </c>
      <c r="Z1135" s="42">
        <v>135.72</v>
      </c>
      <c r="AA1135" s="42">
        <v>135.72</v>
      </c>
      <c r="AB1135" s="42">
        <v>136.62</v>
      </c>
      <c r="AC1135" s="42">
        <v>131.58000000000001</v>
      </c>
      <c r="AD1135" s="42">
        <v>133.97999999999999</v>
      </c>
      <c r="AE1135" s="42">
        <f>('Pivottable ẨN'!$AF1135-NVDA!$O$4)/NVDA!$O$8</f>
        <v>-0.99521849890498881</v>
      </c>
      <c r="AF1135" s="42">
        <v>264879700</v>
      </c>
      <c r="AG1135" s="43">
        <v>45581.291666666664</v>
      </c>
      <c r="AH1135" s="42">
        <v>18.68</v>
      </c>
      <c r="AI1135" s="42">
        <v>18.68</v>
      </c>
      <c r="AJ1135" s="42">
        <v>18.7</v>
      </c>
      <c r="AK1135" s="42">
        <v>18.61</v>
      </c>
      <c r="AL1135" s="42">
        <v>18.7</v>
      </c>
      <c r="AM1135" s="42">
        <f>('Pivottable ẨN'!$AN1135-SONY!$O$4)/SONY!$O$8</f>
        <v>-1.0410799514276812</v>
      </c>
      <c r="AN1135" s="42">
        <v>1885200</v>
      </c>
    </row>
    <row r="1136" spans="1:40">
      <c r="A1136" s="92">
        <v>45497.291666666664</v>
      </c>
      <c r="B1136" s="40">
        <v>218.04740000000001</v>
      </c>
      <c r="C1136" s="40">
        <v>218.54</v>
      </c>
      <c r="D1136" s="40">
        <v>224.8</v>
      </c>
      <c r="E1136" s="40">
        <v>217.13</v>
      </c>
      <c r="F1136" s="40">
        <v>224</v>
      </c>
      <c r="G1136" s="40">
        <v>61777600</v>
      </c>
      <c r="H1136" s="40">
        <f>('Pivottable ẨN'!$G1136-AAPL!$O$4)/AAPL!$O$8</f>
        <v>-0.57063186090781248</v>
      </c>
      <c r="I1136" s="41">
        <v>45497.291666666664</v>
      </c>
      <c r="J1136" s="40">
        <v>31.5002</v>
      </c>
      <c r="K1136" s="40">
        <v>31.7</v>
      </c>
      <c r="L1136" s="40">
        <v>32.799999999999997</v>
      </c>
      <c r="M1136" s="40">
        <v>31.66</v>
      </c>
      <c r="N1136" s="40">
        <v>32.53</v>
      </c>
      <c r="O1136" s="40">
        <f>('Pivottable ẨN'!$P1136-INTC!$O$4)/INTC!$O$8</f>
        <v>0.97165265053792949</v>
      </c>
      <c r="P1136" s="40">
        <v>62216700</v>
      </c>
      <c r="Q1136" s="41">
        <v>45497.291666666664</v>
      </c>
      <c r="R1136" s="40">
        <v>428.12830000000002</v>
      </c>
      <c r="S1136" s="40">
        <v>428.9</v>
      </c>
      <c r="T1136" s="40">
        <v>441.48</v>
      </c>
      <c r="U1136" s="40">
        <v>427.59</v>
      </c>
      <c r="V1136" s="40">
        <v>440.45</v>
      </c>
      <c r="W1136" s="40">
        <v>26805800</v>
      </c>
      <c r="X1136" s="40">
        <f>('Pivottable ẨN'!$W1136-MSFT!$O$4)/MSFT!$O$8</f>
        <v>-0.14292640443354854</v>
      </c>
      <c r="Y1136" s="41">
        <v>45497.291666666664</v>
      </c>
      <c r="Z1136" s="40">
        <v>114.2402</v>
      </c>
      <c r="AA1136" s="40">
        <v>114.25</v>
      </c>
      <c r="AB1136" s="40">
        <v>119.95</v>
      </c>
      <c r="AC1136" s="40">
        <v>113.44</v>
      </c>
      <c r="AD1136" s="40">
        <v>119.17</v>
      </c>
      <c r="AE1136" s="40">
        <f>('Pivottable ẨN'!$AF1136-NVDA!$O$4)/NVDA!$O$8</f>
        <v>-0.65778787841457487</v>
      </c>
      <c r="AF1136" s="40">
        <v>327776900</v>
      </c>
      <c r="AG1136" s="41">
        <v>45497.291666666664</v>
      </c>
      <c r="AH1136" s="40">
        <v>17.838000000000001</v>
      </c>
      <c r="AI1136" s="40">
        <v>17.838000000000001</v>
      </c>
      <c r="AJ1136" s="40">
        <v>18.22</v>
      </c>
      <c r="AK1136" s="40">
        <v>17.808</v>
      </c>
      <c r="AL1136" s="40">
        <v>18.2</v>
      </c>
      <c r="AM1136" s="40">
        <f>('Pivottable ẨN'!$AN1136-SONY!$O$4)/SONY!$O$8</f>
        <v>0.35491812806091294</v>
      </c>
      <c r="AN1136" s="40">
        <v>5220500</v>
      </c>
    </row>
    <row r="1137" spans="1:40">
      <c r="A1137" s="93">
        <v>44959.291666666664</v>
      </c>
      <c r="B1137" s="42">
        <v>149.25049999999999</v>
      </c>
      <c r="C1137" s="42">
        <v>150.82</v>
      </c>
      <c r="D1137" s="42">
        <v>151.18</v>
      </c>
      <c r="E1137" s="42">
        <v>148.16999999999999</v>
      </c>
      <c r="F1137" s="42">
        <v>148.9</v>
      </c>
      <c r="G1137" s="42">
        <v>118339000</v>
      </c>
      <c r="H1137" s="42">
        <f>('Pivottable ẨN'!$G1137-AAPL!$O$4)/AAPL!$O$8</f>
        <v>0.49518642134274238</v>
      </c>
      <c r="I1137" s="43">
        <v>44959.291666666664</v>
      </c>
      <c r="J1137" s="42">
        <v>29.111499999999999</v>
      </c>
      <c r="K1137" s="42">
        <v>30.19</v>
      </c>
      <c r="L1137" s="42">
        <v>30.3</v>
      </c>
      <c r="M1137" s="42">
        <v>28.8</v>
      </c>
      <c r="N1137" s="42">
        <v>29.25</v>
      </c>
      <c r="O1137" s="42">
        <f>('Pivottable ẨN'!$P1137-INTC!$O$4)/INTC!$O$8</f>
        <v>0.97224377988768929</v>
      </c>
      <c r="P1137" s="42">
        <v>62230700</v>
      </c>
      <c r="Q1137" s="43">
        <v>44959.291666666664</v>
      </c>
      <c r="R1137" s="42">
        <v>260.84879999999998</v>
      </c>
      <c r="S1137" s="42">
        <v>264.60000000000002</v>
      </c>
      <c r="T1137" s="42">
        <v>264.69</v>
      </c>
      <c r="U1137" s="42">
        <v>257.25</v>
      </c>
      <c r="V1137" s="42">
        <v>258.82</v>
      </c>
      <c r="W1137" s="42">
        <v>39940400</v>
      </c>
      <c r="X1137" s="42">
        <f>('Pivottable ẨN'!$W1137-MSFT!$O$4)/MSFT!$O$8</f>
        <v>0.89012596024825918</v>
      </c>
      <c r="Y1137" s="43">
        <v>44959.291666666664</v>
      </c>
      <c r="Z1137" s="42">
        <v>21.694700000000001</v>
      </c>
      <c r="AA1137" s="42">
        <v>21.709</v>
      </c>
      <c r="AB1137" s="42">
        <v>21.949000000000002</v>
      </c>
      <c r="AC1137" s="42">
        <v>20.7</v>
      </c>
      <c r="AD1137" s="42">
        <v>21</v>
      </c>
      <c r="AE1137" s="42">
        <f>('Pivottable ẨN'!$AF1137-NVDA!$O$4)/NVDA!$O$8</f>
        <v>0.61098144769889973</v>
      </c>
      <c r="AF1137" s="42">
        <v>564276000</v>
      </c>
      <c r="AG1137" s="43">
        <v>44959.291666666664</v>
      </c>
      <c r="AH1137" s="42">
        <v>18.329999999999998</v>
      </c>
      <c r="AI1137" s="42">
        <v>18.760000000000002</v>
      </c>
      <c r="AJ1137" s="42">
        <v>19.045999999999999</v>
      </c>
      <c r="AK1137" s="42">
        <v>18.364000000000001</v>
      </c>
      <c r="AL1137" s="42">
        <v>18.399999999999999</v>
      </c>
      <c r="AM1137" s="42">
        <f>('Pivottable ẨN'!$AN1137-SONY!$O$4)/SONY!$O$8</f>
        <v>1.5480019662710403</v>
      </c>
      <c r="AN1137" s="42">
        <v>8071000</v>
      </c>
    </row>
    <row r="1138" spans="1:40">
      <c r="A1138" s="92">
        <v>44040.291666666664</v>
      </c>
      <c r="B1138" s="40">
        <v>90.866500000000002</v>
      </c>
      <c r="C1138" s="40">
        <v>93.252499999999998</v>
      </c>
      <c r="D1138" s="40">
        <v>94.55</v>
      </c>
      <c r="E1138" s="40">
        <v>93.247500000000002</v>
      </c>
      <c r="F1138" s="40">
        <v>94.367500000000007</v>
      </c>
      <c r="G1138" s="40">
        <v>103625600</v>
      </c>
      <c r="H1138" s="40">
        <f>('Pivottable ẨN'!$G1138-AAPL!$O$4)/AAPL!$O$8</f>
        <v>0.21793354722602473</v>
      </c>
      <c r="I1138" s="41">
        <v>44040.291666666664</v>
      </c>
      <c r="J1138" s="40">
        <v>43.8947</v>
      </c>
      <c r="K1138" s="40">
        <v>49.24</v>
      </c>
      <c r="L1138" s="40">
        <v>50.23</v>
      </c>
      <c r="M1138" s="40">
        <v>49.14</v>
      </c>
      <c r="N1138" s="40">
        <v>49.48</v>
      </c>
      <c r="O1138" s="40">
        <f>('Pivottable ẨN'!$P1138-INTC!$O$4)/INTC!$O$8</f>
        <v>0.97781306283292657</v>
      </c>
      <c r="P1138" s="40">
        <v>62362600</v>
      </c>
      <c r="Q1138" s="41">
        <v>44040.291666666664</v>
      </c>
      <c r="R1138" s="40">
        <v>194.68549999999999</v>
      </c>
      <c r="S1138" s="40">
        <v>202.02</v>
      </c>
      <c r="T1138" s="40">
        <v>204.7</v>
      </c>
      <c r="U1138" s="40">
        <v>201.74</v>
      </c>
      <c r="V1138" s="40">
        <v>203.61</v>
      </c>
      <c r="W1138" s="40">
        <v>23251400</v>
      </c>
      <c r="X1138" s="40">
        <f>('Pivottable ẨN'!$W1138-MSFT!$O$4)/MSFT!$O$8</f>
        <v>-0.42248431445935952</v>
      </c>
      <c r="Y1138" s="41">
        <v>44040.291666666664</v>
      </c>
      <c r="Z1138" s="40">
        <v>10.1843</v>
      </c>
      <c r="AA1138" s="40">
        <v>10.2155</v>
      </c>
      <c r="AB1138" s="40">
        <v>10.382</v>
      </c>
      <c r="AC1138" s="40">
        <v>10.209300000000001</v>
      </c>
      <c r="AD1138" s="40">
        <v>10.3743</v>
      </c>
      <c r="AE1138" s="40">
        <f>('Pivottable ẨN'!$AF1138-NVDA!$O$4)/NVDA!$O$8</f>
        <v>-0.95897233053470543</v>
      </c>
      <c r="AF1138" s="40">
        <v>271636000</v>
      </c>
      <c r="AG1138" s="41">
        <v>44040.291666666664</v>
      </c>
      <c r="AH1138" s="40">
        <v>14.799099999999999</v>
      </c>
      <c r="AI1138" s="40">
        <v>15.523999999999999</v>
      </c>
      <c r="AJ1138" s="40">
        <v>15.7</v>
      </c>
      <c r="AK1138" s="40">
        <v>15.518000000000001</v>
      </c>
      <c r="AL1138" s="40">
        <v>15.7</v>
      </c>
      <c r="AM1138" s="40">
        <f>('Pivottable ẨN'!$AN1138-SONY!$O$4)/SONY!$O$8</f>
        <v>-0.82728334572421403</v>
      </c>
      <c r="AN1138" s="40">
        <v>2396000</v>
      </c>
    </row>
    <row r="1139" spans="1:40">
      <c r="A1139" s="93">
        <v>44847.291666666664</v>
      </c>
      <c r="B1139" s="42">
        <v>141.26759999999999</v>
      </c>
      <c r="C1139" s="42">
        <v>142.99</v>
      </c>
      <c r="D1139" s="42">
        <v>143.59</v>
      </c>
      <c r="E1139" s="42">
        <v>134.37</v>
      </c>
      <c r="F1139" s="42">
        <v>134.99</v>
      </c>
      <c r="G1139" s="42">
        <v>113224000</v>
      </c>
      <c r="H1139" s="42">
        <f>('Pivottable ẨN'!$G1139-AAPL!$O$4)/AAPL!$O$8</f>
        <v>0.39880159858885744</v>
      </c>
      <c r="I1139" s="43">
        <v>44847.291666666664</v>
      </c>
      <c r="J1139" s="42">
        <v>25.136700000000001</v>
      </c>
      <c r="K1139" s="42">
        <v>26.42</v>
      </c>
      <c r="L1139" s="42">
        <v>26.84</v>
      </c>
      <c r="M1139" s="42">
        <v>24.59</v>
      </c>
      <c r="N1139" s="42">
        <v>24.73</v>
      </c>
      <c r="O1139" s="42">
        <f>('Pivottable ẨN'!$P1139-INTC!$O$4)/INTC!$O$8</f>
        <v>0.98137672834147871</v>
      </c>
      <c r="P1139" s="42">
        <v>62447000</v>
      </c>
      <c r="Q1139" s="43">
        <v>44847.291666666664</v>
      </c>
      <c r="R1139" s="42">
        <v>230.27029999999999</v>
      </c>
      <c r="S1139" s="42">
        <v>234.24</v>
      </c>
      <c r="T1139" s="42">
        <v>236.1</v>
      </c>
      <c r="U1139" s="42">
        <v>219.13</v>
      </c>
      <c r="V1139" s="42">
        <v>219.85</v>
      </c>
      <c r="W1139" s="42">
        <v>42551800</v>
      </c>
      <c r="X1139" s="42">
        <f>('Pivottable ẨN'!$W1139-MSFT!$O$4)/MSFT!$O$8</f>
        <v>1.095515766190585</v>
      </c>
      <c r="Y1139" s="43">
        <v>44847.291666666664</v>
      </c>
      <c r="Z1139" s="42">
        <v>11.9491</v>
      </c>
      <c r="AA1139" s="42">
        <v>11.96</v>
      </c>
      <c r="AB1139" s="42">
        <v>12.077999999999999</v>
      </c>
      <c r="AC1139" s="42">
        <v>10.813000000000001</v>
      </c>
      <c r="AD1139" s="42">
        <v>10.971</v>
      </c>
      <c r="AE1139" s="42">
        <f>('Pivottable ẨN'!$AF1139-NVDA!$O$4)/NVDA!$O$8</f>
        <v>2.1443848736528932</v>
      </c>
      <c r="AF1139" s="42">
        <v>850103000</v>
      </c>
      <c r="AG1139" s="43">
        <v>44847.291666666664</v>
      </c>
      <c r="AH1139" s="42">
        <v>12.735300000000001</v>
      </c>
      <c r="AI1139" s="42">
        <v>13.034000000000001</v>
      </c>
      <c r="AJ1139" s="42">
        <v>13.138</v>
      </c>
      <c r="AK1139" s="42">
        <v>12.343999999999999</v>
      </c>
      <c r="AL1139" s="42">
        <v>12.358000000000001</v>
      </c>
      <c r="AM1139" s="42">
        <f>('Pivottable ẨN'!$AN1139-SONY!$O$4)/SONY!$O$8</f>
        <v>0.15464076739311924</v>
      </c>
      <c r="AN1139" s="42">
        <v>4742000</v>
      </c>
    </row>
    <row r="1140" spans="1:40">
      <c r="A1140" s="92">
        <v>45608.291666666664</v>
      </c>
      <c r="B1140" s="40">
        <v>224.23</v>
      </c>
      <c r="C1140" s="40">
        <v>224.23</v>
      </c>
      <c r="D1140" s="40">
        <v>225.59</v>
      </c>
      <c r="E1140" s="40">
        <v>223.36</v>
      </c>
      <c r="F1140" s="40">
        <v>224.55</v>
      </c>
      <c r="G1140" s="40">
        <v>40398300</v>
      </c>
      <c r="H1140" s="40">
        <f>('Pivottable ẨN'!$G1140-AAPL!$O$4)/AAPL!$O$8</f>
        <v>-0.97349403903139642</v>
      </c>
      <c r="I1140" s="41">
        <v>45608.291666666664</v>
      </c>
      <c r="J1140" s="40">
        <v>24.16</v>
      </c>
      <c r="K1140" s="40">
        <v>24.16</v>
      </c>
      <c r="L1140" s="40">
        <v>24.96</v>
      </c>
      <c r="M1140" s="40">
        <v>23.89</v>
      </c>
      <c r="N1140" s="40">
        <v>24.66</v>
      </c>
      <c r="O1140" s="40">
        <f>('Pivottable ẨN'!$P1140-INTC!$O$4)/INTC!$O$8</f>
        <v>0.9852908491073884</v>
      </c>
      <c r="P1140" s="40">
        <v>62539700</v>
      </c>
      <c r="Q1140" s="41">
        <v>45608.291666666664</v>
      </c>
      <c r="R1140" s="40">
        <v>423.03</v>
      </c>
      <c r="S1140" s="40">
        <v>423.03</v>
      </c>
      <c r="T1140" s="40">
        <v>424.44</v>
      </c>
      <c r="U1140" s="40">
        <v>417.2</v>
      </c>
      <c r="V1140" s="40">
        <v>418.25</v>
      </c>
      <c r="W1140" s="40">
        <v>19401200</v>
      </c>
      <c r="X1140" s="40">
        <f>('Pivottable ẨN'!$W1140-MSFT!$O$4)/MSFT!$O$8</f>
        <v>-0.72530725649778449</v>
      </c>
      <c r="Y1140" s="41">
        <v>45608.291666666664</v>
      </c>
      <c r="Z1140" s="40">
        <v>148.29</v>
      </c>
      <c r="AA1140" s="40">
        <v>148.29</v>
      </c>
      <c r="AB1140" s="40">
        <v>149.65</v>
      </c>
      <c r="AC1140" s="40">
        <v>146.01</v>
      </c>
      <c r="AD1140" s="40">
        <v>146.78</v>
      </c>
      <c r="AE1140" s="40">
        <f>('Pivottable ẨN'!$AF1140-NVDA!$O$4)/NVDA!$O$8</f>
        <v>-1.3506093820347223</v>
      </c>
      <c r="AF1140" s="40">
        <v>198634700</v>
      </c>
      <c r="AG1140" s="41">
        <v>45608.291666666664</v>
      </c>
      <c r="AH1140" s="40">
        <v>18.670000000000002</v>
      </c>
      <c r="AI1140" s="40">
        <v>18.670000000000002</v>
      </c>
      <c r="AJ1140" s="40">
        <v>19.010000000000002</v>
      </c>
      <c r="AK1140" s="40">
        <v>18.62</v>
      </c>
      <c r="AL1140" s="40">
        <v>19</v>
      </c>
      <c r="AM1140" s="40">
        <f>('Pivottable ẨN'!$AN1140-SONY!$O$4)/SONY!$O$8</f>
        <v>-0.69451849973921065</v>
      </c>
      <c r="AN1140" s="40">
        <v>2713200</v>
      </c>
    </row>
    <row r="1141" spans="1:40">
      <c r="A1141" s="93">
        <v>45485.291666666664</v>
      </c>
      <c r="B1141" s="42">
        <v>230.0204</v>
      </c>
      <c r="C1141" s="42">
        <v>230.54</v>
      </c>
      <c r="D1141" s="42">
        <v>232.64</v>
      </c>
      <c r="E1141" s="42">
        <v>228.68</v>
      </c>
      <c r="F1141" s="42">
        <v>228.92</v>
      </c>
      <c r="G1141" s="42">
        <v>53046500</v>
      </c>
      <c r="H1141" s="42">
        <f>('Pivottable ẨN'!$G1141-AAPL!$O$4)/AAPL!$O$8</f>
        <v>-0.73515689041835885</v>
      </c>
      <c r="I1141" s="43">
        <v>45485.291666666664</v>
      </c>
      <c r="J1141" s="42">
        <v>34.272599999999997</v>
      </c>
      <c r="K1141" s="42">
        <v>34.49</v>
      </c>
      <c r="L1141" s="42">
        <v>35.479999999999997</v>
      </c>
      <c r="M1141" s="42">
        <v>33.770000000000003</v>
      </c>
      <c r="N1141" s="42">
        <v>33.770000000000003</v>
      </c>
      <c r="O1141" s="42">
        <f>('Pivottable ẨN'!$P1141-INTC!$O$4)/INTC!$O$8</f>
        <v>0.99596917857554979</v>
      </c>
      <c r="P1141" s="42">
        <v>62792600</v>
      </c>
      <c r="Q1141" s="43">
        <v>45485.291666666664</v>
      </c>
      <c r="R1141" s="42">
        <v>452.73399999999998</v>
      </c>
      <c r="S1141" s="42">
        <v>453.55</v>
      </c>
      <c r="T1141" s="42">
        <v>456.36</v>
      </c>
      <c r="U1141" s="42">
        <v>450.65</v>
      </c>
      <c r="V1141" s="42">
        <v>454.33</v>
      </c>
      <c r="W1141" s="42">
        <v>16324300</v>
      </c>
      <c r="X1141" s="42">
        <f>('Pivottable ẨN'!$W1141-MSFT!$O$4)/MSFT!$O$8</f>
        <v>-0.96730920713879776</v>
      </c>
      <c r="Y1141" s="43">
        <v>45485.291666666664</v>
      </c>
      <c r="Z1141" s="42">
        <v>129.22900000000001</v>
      </c>
      <c r="AA1141" s="42">
        <v>129.24</v>
      </c>
      <c r="AB1141" s="42">
        <v>131.91999999999999</v>
      </c>
      <c r="AC1141" s="42">
        <v>127.22</v>
      </c>
      <c r="AD1141" s="42">
        <v>128.26</v>
      </c>
      <c r="AE1141" s="42">
        <f>('Pivottable ẨN'!$AF1141-NVDA!$O$4)/NVDA!$O$8</f>
        <v>-1.060664713132119</v>
      </c>
      <c r="AF1141" s="42">
        <v>252680500</v>
      </c>
      <c r="AG1141" s="43">
        <v>45485.291666666664</v>
      </c>
      <c r="AH1141" s="42">
        <v>19.213999999999999</v>
      </c>
      <c r="AI1141" s="42">
        <v>19.213999999999999</v>
      </c>
      <c r="AJ1141" s="42">
        <v>19.294</v>
      </c>
      <c r="AK1141" s="42">
        <v>19.004000000000001</v>
      </c>
      <c r="AL1141" s="42">
        <v>19.044</v>
      </c>
      <c r="AM1141" s="42">
        <f>('Pivottable ẨN'!$AN1141-SONY!$O$4)/SONY!$O$8</f>
        <v>-0.67137254771219079</v>
      </c>
      <c r="AN1141" s="42">
        <v>2768500</v>
      </c>
    </row>
    <row r="1142" spans="1:40">
      <c r="A1142" s="92">
        <v>45344.291666666664</v>
      </c>
      <c r="B1142" s="40">
        <v>183.70529999999999</v>
      </c>
      <c r="C1142" s="40">
        <v>184.37</v>
      </c>
      <c r="D1142" s="40">
        <v>184.96</v>
      </c>
      <c r="E1142" s="40">
        <v>182.46</v>
      </c>
      <c r="F1142" s="40">
        <v>183.48</v>
      </c>
      <c r="G1142" s="40">
        <v>52292200</v>
      </c>
      <c r="H1142" s="40">
        <f>('Pivottable ẨN'!$G1142-AAPL!$O$4)/AAPL!$O$8</f>
        <v>-0.74937058969563264</v>
      </c>
      <c r="I1142" s="41">
        <v>45344.291666666664</v>
      </c>
      <c r="J1142" s="40">
        <v>42.536299999999997</v>
      </c>
      <c r="K1142" s="40">
        <v>42.98</v>
      </c>
      <c r="L1142" s="40">
        <v>44.68</v>
      </c>
      <c r="M1142" s="40">
        <v>42.53</v>
      </c>
      <c r="N1142" s="40">
        <v>44.68</v>
      </c>
      <c r="O1142" s="40">
        <f>('Pivottable ẨN'!$P1142-INTC!$O$4)/INTC!$O$8</f>
        <v>0.99667431144276331</v>
      </c>
      <c r="P1142" s="40">
        <v>62809300</v>
      </c>
      <c r="Q1142" s="41">
        <v>45344.291666666664</v>
      </c>
      <c r="R1142" s="40">
        <v>410.16950000000003</v>
      </c>
      <c r="S1142" s="40">
        <v>411.65</v>
      </c>
      <c r="T1142" s="40">
        <v>412.83</v>
      </c>
      <c r="U1142" s="40">
        <v>408.57</v>
      </c>
      <c r="V1142" s="40">
        <v>410.19</v>
      </c>
      <c r="W1142" s="40">
        <v>27009900</v>
      </c>
      <c r="X1142" s="40">
        <f>('Pivottable ẨN'!$W1142-MSFT!$O$4)/MSFT!$O$8</f>
        <v>-0.12687368964729262</v>
      </c>
      <c r="Y1142" s="41">
        <v>45344.291666666664</v>
      </c>
      <c r="Z1142" s="40">
        <v>78.521100000000004</v>
      </c>
      <c r="AA1142" s="40">
        <v>78.537999999999997</v>
      </c>
      <c r="AB1142" s="40">
        <v>78.575000000000003</v>
      </c>
      <c r="AC1142" s="40">
        <v>74.22</v>
      </c>
      <c r="AD1142" s="40">
        <v>75.025000000000006</v>
      </c>
      <c r="AE1142" s="40">
        <f>('Pivottable ẨN'!$AF1142-NVDA!$O$4)/NVDA!$O$8</f>
        <v>2.2248407129509022</v>
      </c>
      <c r="AF1142" s="40">
        <v>865100000</v>
      </c>
      <c r="AG1142" s="41">
        <v>45344.291666666664</v>
      </c>
      <c r="AH1142" s="40">
        <v>17.605499999999999</v>
      </c>
      <c r="AI1142" s="40">
        <v>17.664000000000001</v>
      </c>
      <c r="AJ1142" s="40">
        <v>17.808</v>
      </c>
      <c r="AK1142" s="40">
        <v>17.571999999999999</v>
      </c>
      <c r="AL1142" s="40">
        <v>17.649999999999999</v>
      </c>
      <c r="AM1142" s="40">
        <f>('Pivottable ẨN'!$AN1142-SONY!$O$4)/SONY!$O$8</f>
        <v>1.7721368181782575</v>
      </c>
      <c r="AN1142" s="40">
        <v>8606500</v>
      </c>
    </row>
    <row r="1143" spans="1:40">
      <c r="A1143" s="93">
        <v>44875.291666666664</v>
      </c>
      <c r="B1143" s="42">
        <v>145.3416</v>
      </c>
      <c r="C1143" s="42">
        <v>146.87</v>
      </c>
      <c r="D1143" s="42">
        <v>146.87</v>
      </c>
      <c r="E1143" s="42">
        <v>139.5</v>
      </c>
      <c r="F1143" s="42">
        <v>141.24</v>
      </c>
      <c r="G1143" s="42">
        <v>118854000</v>
      </c>
      <c r="H1143" s="42">
        <f>('Pivottable ẨN'!$G1143-AAPL!$O$4)/AAPL!$O$8</f>
        <v>0.50489085608726836</v>
      </c>
      <c r="I1143" s="43">
        <v>44875.291666666664</v>
      </c>
      <c r="J1143" s="42">
        <v>28.696899999999999</v>
      </c>
      <c r="K1143" s="42">
        <v>29.76</v>
      </c>
      <c r="L1143" s="42">
        <v>29.83</v>
      </c>
      <c r="M1143" s="42">
        <v>28.65</v>
      </c>
      <c r="N1143" s="42">
        <v>28.88</v>
      </c>
      <c r="O1143" s="42">
        <f>('Pivottable ẨN'!$P1143-INTC!$O$4)/INTC!$O$8</f>
        <v>1.0023575979054542</v>
      </c>
      <c r="P1143" s="42">
        <v>62943900</v>
      </c>
      <c r="Q1143" s="43">
        <v>44875.291666666664</v>
      </c>
      <c r="R1143" s="42">
        <v>238.8622</v>
      </c>
      <c r="S1143" s="42">
        <v>242.98</v>
      </c>
      <c r="T1143" s="42">
        <v>243.33</v>
      </c>
      <c r="U1143" s="42">
        <v>235</v>
      </c>
      <c r="V1143" s="42">
        <v>235.43</v>
      </c>
      <c r="W1143" s="42">
        <v>46268000</v>
      </c>
      <c r="X1143" s="42">
        <f>('Pivottable ẨN'!$W1143-MSFT!$O$4)/MSFT!$O$8</f>
        <v>1.3877994442341137</v>
      </c>
      <c r="Y1143" s="43">
        <v>44875.291666666664</v>
      </c>
      <c r="Z1143" s="42">
        <v>15.7356</v>
      </c>
      <c r="AA1143" s="42">
        <v>15.75</v>
      </c>
      <c r="AB1143" s="42">
        <v>15.773</v>
      </c>
      <c r="AC1143" s="42">
        <v>14.547000000000001</v>
      </c>
      <c r="AD1143" s="42">
        <v>14.8</v>
      </c>
      <c r="AE1143" s="42">
        <f>('Pivottable ẨN'!$AF1143-NVDA!$O$4)/NVDA!$O$8</f>
        <v>1.3435067304399848</v>
      </c>
      <c r="AF1143" s="42">
        <v>700819000</v>
      </c>
      <c r="AG1143" s="43">
        <v>44875.291666666664</v>
      </c>
      <c r="AH1143" s="42">
        <v>15.731</v>
      </c>
      <c r="AI1143" s="42">
        <v>16.100000000000001</v>
      </c>
      <c r="AJ1143" s="42">
        <v>16.111999999999998</v>
      </c>
      <c r="AK1143" s="42">
        <v>15.644</v>
      </c>
      <c r="AL1143" s="42">
        <v>15.666</v>
      </c>
      <c r="AM1143" s="42">
        <f>('Pivottable ẨN'!$AN1143-SONY!$O$4)/SONY!$O$8</f>
        <v>1.1037085109965095</v>
      </c>
      <c r="AN1143" s="42">
        <v>7009500</v>
      </c>
    </row>
    <row r="1144" spans="1:40">
      <c r="A1144" s="92">
        <v>44958.291666666664</v>
      </c>
      <c r="B1144" s="40">
        <v>143.91659999999999</v>
      </c>
      <c r="C1144" s="40">
        <v>145.43</v>
      </c>
      <c r="D1144" s="40">
        <v>146.61000000000001</v>
      </c>
      <c r="E1144" s="40">
        <v>141.32</v>
      </c>
      <c r="F1144" s="40">
        <v>143.97</v>
      </c>
      <c r="G1144" s="40">
        <v>77663600</v>
      </c>
      <c r="H1144" s="40">
        <f>('Pivottable ẨN'!$G1144-AAPL!$O$4)/AAPL!$O$8</f>
        <v>-0.27128302527375259</v>
      </c>
      <c r="I1144" s="41">
        <v>44958.291666666664</v>
      </c>
      <c r="J1144" s="40">
        <v>28.031600000000001</v>
      </c>
      <c r="K1144" s="40">
        <v>29.07</v>
      </c>
      <c r="L1144" s="40">
        <v>29.43</v>
      </c>
      <c r="M1144" s="40">
        <v>27.68</v>
      </c>
      <c r="N1144" s="40">
        <v>27.89</v>
      </c>
      <c r="O1144" s="40">
        <f>('Pivottable ẨN'!$P1144-INTC!$O$4)/INTC!$O$8</f>
        <v>1.0186854350163204</v>
      </c>
      <c r="P1144" s="40">
        <v>63330600</v>
      </c>
      <c r="Q1144" s="41">
        <v>44958.291666666664</v>
      </c>
      <c r="R1144" s="40">
        <v>249.16679999999999</v>
      </c>
      <c r="S1144" s="40">
        <v>252.75</v>
      </c>
      <c r="T1144" s="40">
        <v>255.18</v>
      </c>
      <c r="U1144" s="40">
        <v>245.47</v>
      </c>
      <c r="V1144" s="40">
        <v>248</v>
      </c>
      <c r="W1144" s="40">
        <v>31259900</v>
      </c>
      <c r="X1144" s="40">
        <f>('Pivottable ẨN'!$W1144-MSFT!$O$4)/MSFT!$O$8</f>
        <v>0.20739401168336707</v>
      </c>
      <c r="Y1144" s="41">
        <v>44958.291666666664</v>
      </c>
      <c r="Z1144" s="40">
        <v>20.929200000000002</v>
      </c>
      <c r="AA1144" s="40">
        <v>20.943000000000001</v>
      </c>
      <c r="AB1144" s="40">
        <v>21.192</v>
      </c>
      <c r="AC1144" s="40">
        <v>19.611000000000001</v>
      </c>
      <c r="AD1144" s="40">
        <v>19.690999999999999</v>
      </c>
      <c r="AE1144" s="40">
        <f>('Pivottable ẨN'!$AF1144-NVDA!$O$4)/NVDA!$O$8</f>
        <v>1.1270801471926499</v>
      </c>
      <c r="AF1144" s="40">
        <v>660477000</v>
      </c>
      <c r="AG1144" s="41">
        <v>44958.291666666664</v>
      </c>
      <c r="AH1144" s="40">
        <v>17.499500000000001</v>
      </c>
      <c r="AI1144" s="40">
        <v>17.91</v>
      </c>
      <c r="AJ1144" s="40">
        <v>18.021999999999998</v>
      </c>
      <c r="AK1144" s="40">
        <v>17.655999999999999</v>
      </c>
      <c r="AL1144" s="40">
        <v>17.777999999999999</v>
      </c>
      <c r="AM1144" s="40">
        <f>('Pivottable ẨN'!$AN1144-SONY!$O$4)/SONY!$O$8</f>
        <v>0.19021772801331249</v>
      </c>
      <c r="AN1144" s="40">
        <v>4827000</v>
      </c>
    </row>
    <row r="1145" spans="1:40">
      <c r="A1145" s="93">
        <v>44978.291666666664</v>
      </c>
      <c r="B1145" s="42">
        <v>147.1592</v>
      </c>
      <c r="C1145" s="42">
        <v>148.47999999999999</v>
      </c>
      <c r="D1145" s="42">
        <v>151.30000000000001</v>
      </c>
      <c r="E1145" s="42">
        <v>148.41</v>
      </c>
      <c r="F1145" s="42">
        <v>150.19999999999999</v>
      </c>
      <c r="G1145" s="42">
        <v>58867200</v>
      </c>
      <c r="H1145" s="42">
        <f>('Pivottable ẨN'!$G1145-AAPL!$O$4)/AAPL!$O$8</f>
        <v>-0.62547416553008162</v>
      </c>
      <c r="I1145" s="43">
        <v>44978.291666666664</v>
      </c>
      <c r="J1145" s="42">
        <v>25.435300000000002</v>
      </c>
      <c r="K1145" s="42">
        <v>26.06</v>
      </c>
      <c r="L1145" s="42">
        <v>27.27</v>
      </c>
      <c r="M1145" s="42">
        <v>26.04</v>
      </c>
      <c r="N1145" s="42">
        <v>27.11</v>
      </c>
      <c r="O1145" s="42">
        <f>('Pivottable ẨN'!$P1145-INTC!$O$4)/INTC!$O$8</f>
        <v>1.0329485417555253</v>
      </c>
      <c r="P1145" s="42">
        <v>63668400</v>
      </c>
      <c r="Q1145" s="43">
        <v>44978.291666666664</v>
      </c>
      <c r="R1145" s="42">
        <v>249.71180000000001</v>
      </c>
      <c r="S1145" s="42">
        <v>252.67</v>
      </c>
      <c r="T1145" s="42">
        <v>255.49</v>
      </c>
      <c r="U1145" s="42">
        <v>251.59</v>
      </c>
      <c r="V1145" s="42">
        <v>254.48</v>
      </c>
      <c r="W1145" s="42">
        <v>28397400</v>
      </c>
      <c r="X1145" s="42">
        <f>('Pivottable ẨN'!$W1145-MSFT!$O$4)/MSFT!$O$8</f>
        <v>-1.7745116565812537E-2</v>
      </c>
      <c r="Y1145" s="43">
        <v>44978.291666666664</v>
      </c>
      <c r="Z1145" s="42">
        <v>20.641400000000001</v>
      </c>
      <c r="AA1145" s="42">
        <v>20.655000000000001</v>
      </c>
      <c r="AB1145" s="42">
        <v>21.494</v>
      </c>
      <c r="AC1145" s="42">
        <v>20.617999999999999</v>
      </c>
      <c r="AD1145" s="42">
        <v>21</v>
      </c>
      <c r="AE1145" s="42">
        <f>('Pivottable ẨN'!$AF1145-NVDA!$O$4)/NVDA!$O$8</f>
        <v>-0.21659728311060739</v>
      </c>
      <c r="AF1145" s="42">
        <v>410015000</v>
      </c>
      <c r="AG1145" s="43">
        <v>44978.291666666664</v>
      </c>
      <c r="AH1145" s="42">
        <v>16.266400000000001</v>
      </c>
      <c r="AI1145" s="42">
        <v>16.648</v>
      </c>
      <c r="AJ1145" s="42">
        <v>16.838000000000001</v>
      </c>
      <c r="AK1145" s="42">
        <v>16.611999999999998</v>
      </c>
      <c r="AL1145" s="42">
        <v>16.760000000000002</v>
      </c>
      <c r="AM1145" s="42">
        <f>('Pivottable ẨN'!$AN1145-SONY!$O$4)/SONY!$O$8</f>
        <v>-0.18857226447227432</v>
      </c>
      <c r="AN1145" s="42">
        <v>3922000</v>
      </c>
    </row>
    <row r="1146" spans="1:40">
      <c r="A1146" s="92">
        <v>45420.291666666664</v>
      </c>
      <c r="B1146" s="40">
        <v>182.0812</v>
      </c>
      <c r="C1146" s="40">
        <v>182.74</v>
      </c>
      <c r="D1146" s="40">
        <v>183.07</v>
      </c>
      <c r="E1146" s="40">
        <v>181.45</v>
      </c>
      <c r="F1146" s="40">
        <v>182.85</v>
      </c>
      <c r="G1146" s="40">
        <v>45057100</v>
      </c>
      <c r="H1146" s="40">
        <f>('Pivottable ẨN'!$G1146-AAPL!$O$4)/AAPL!$O$8</f>
        <v>-0.88570564954052666</v>
      </c>
      <c r="I1146" s="41">
        <v>45420.291666666664</v>
      </c>
      <c r="J1146" s="40">
        <v>29.8109</v>
      </c>
      <c r="K1146" s="40">
        <v>30</v>
      </c>
      <c r="L1146" s="40">
        <v>30.15</v>
      </c>
      <c r="M1146" s="40">
        <v>29.73</v>
      </c>
      <c r="N1146" s="40">
        <v>30</v>
      </c>
      <c r="O1146" s="40">
        <f>('Pivottable ẨN'!$P1146-INTC!$O$4)/INTC!$O$8</f>
        <v>1.0357437391093895</v>
      </c>
      <c r="P1146" s="40">
        <v>63734600</v>
      </c>
      <c r="Q1146" s="41">
        <v>45420.291666666664</v>
      </c>
      <c r="R1146" s="40">
        <v>409.06349999999998</v>
      </c>
      <c r="S1146" s="40">
        <v>410.54</v>
      </c>
      <c r="T1146" s="40">
        <v>412.23</v>
      </c>
      <c r="U1146" s="40">
        <v>406.71</v>
      </c>
      <c r="V1146" s="40">
        <v>408.17</v>
      </c>
      <c r="W1146" s="40">
        <v>11792300</v>
      </c>
      <c r="X1146" s="40">
        <f>('Pivottable ẨN'!$W1146-MSFT!$O$4)/MSFT!$O$8</f>
        <v>-1.3237565535930447</v>
      </c>
      <c r="Y1146" s="41">
        <v>45420.291666666664</v>
      </c>
      <c r="Z1146" s="40">
        <v>90.396799999999999</v>
      </c>
      <c r="AA1146" s="40">
        <v>90.412000000000006</v>
      </c>
      <c r="AB1146" s="40">
        <v>91.194000000000003</v>
      </c>
      <c r="AC1146" s="40">
        <v>89.42</v>
      </c>
      <c r="AD1146" s="40">
        <v>89.483000000000004</v>
      </c>
      <c r="AE1146" s="40">
        <f>('Pivottable ẨN'!$AF1146-NVDA!$O$4)/NVDA!$O$8</f>
        <v>-0.66881736164540617</v>
      </c>
      <c r="AF1146" s="40">
        <v>325721000</v>
      </c>
      <c r="AG1146" s="41">
        <v>45420.291666666664</v>
      </c>
      <c r="AH1146" s="40">
        <v>15.67</v>
      </c>
      <c r="AI1146" s="40">
        <v>15.67</v>
      </c>
      <c r="AJ1146" s="40">
        <v>15.77</v>
      </c>
      <c r="AK1146" s="40">
        <v>15.532</v>
      </c>
      <c r="AL1146" s="40">
        <v>15.651999999999999</v>
      </c>
      <c r="AM1146" s="40">
        <f>('Pivottable ẨN'!$AN1146-SONY!$O$4)/SONY!$O$8</f>
        <v>1.7627193874258535</v>
      </c>
      <c r="AN1146" s="40">
        <v>8584000</v>
      </c>
    </row>
    <row r="1147" spans="1:40">
      <c r="A1147" s="93">
        <v>44585.291666666664</v>
      </c>
      <c r="B1147" s="42">
        <v>159.01519999999999</v>
      </c>
      <c r="C1147" s="42">
        <v>161.62</v>
      </c>
      <c r="D1147" s="42">
        <v>162.30000000000001</v>
      </c>
      <c r="E1147" s="42">
        <v>154.69999999999999</v>
      </c>
      <c r="F1147" s="42">
        <v>160.02000000000001</v>
      </c>
      <c r="G1147" s="42">
        <v>162294600</v>
      </c>
      <c r="H1147" s="42">
        <f>('Pivottable ẨN'!$G1147-AAPL!$O$4)/AAPL!$O$8</f>
        <v>1.3234665220349544</v>
      </c>
      <c r="I1147" s="43">
        <v>44585.291666666664</v>
      </c>
      <c r="J1147" s="42">
        <v>48.172600000000003</v>
      </c>
      <c r="K1147" s="42">
        <v>51.94</v>
      </c>
      <c r="L1147" s="42">
        <v>52.13</v>
      </c>
      <c r="M1147" s="42">
        <v>49.88</v>
      </c>
      <c r="N1147" s="42">
        <v>51.48</v>
      </c>
      <c r="O1147" s="42">
        <f>('Pivottable ẨN'!$P1147-INTC!$O$4)/INTC!$O$8</f>
        <v>1.0553270099964331</v>
      </c>
      <c r="P1147" s="42">
        <v>64198400</v>
      </c>
      <c r="Q1147" s="43">
        <v>44585.291666666664</v>
      </c>
      <c r="R1147" s="42">
        <v>289.45609999999999</v>
      </c>
      <c r="S1147" s="42">
        <v>296.37</v>
      </c>
      <c r="T1147" s="42">
        <v>297.11</v>
      </c>
      <c r="U1147" s="42">
        <v>276.05</v>
      </c>
      <c r="V1147" s="42">
        <v>292.2</v>
      </c>
      <c r="W1147" s="42">
        <v>85731500</v>
      </c>
      <c r="X1147" s="42">
        <f>('Pivottable ẨN'!$W1147-MSFT!$O$4)/MSFT!$O$8</f>
        <v>4.4916520163429352</v>
      </c>
      <c r="Y1147" s="43">
        <v>44585.291666666664</v>
      </c>
      <c r="Z1147" s="42">
        <v>23.334800000000001</v>
      </c>
      <c r="AA1147" s="42">
        <v>23.372</v>
      </c>
      <c r="AB1147" s="42">
        <v>23.38</v>
      </c>
      <c r="AC1147" s="42">
        <v>20.888000000000002</v>
      </c>
      <c r="AD1147" s="42">
        <v>22.33</v>
      </c>
      <c r="AE1147" s="42">
        <f>('Pivottable ẨN'!$AF1147-NVDA!$O$4)/NVDA!$O$8</f>
        <v>2.4870826504427526</v>
      </c>
      <c r="AF1147" s="42">
        <v>913982000</v>
      </c>
      <c r="AG1147" s="43">
        <v>44585.291666666664</v>
      </c>
      <c r="AH1147" s="42">
        <v>21.244599999999998</v>
      </c>
      <c r="AI1147" s="42">
        <v>22.108000000000001</v>
      </c>
      <c r="AJ1147" s="42">
        <v>22.146000000000001</v>
      </c>
      <c r="AK1147" s="42">
        <v>21.326000000000001</v>
      </c>
      <c r="AL1147" s="42">
        <v>22.021999999999998</v>
      </c>
      <c r="AM1147" s="42">
        <f>('Pivottable ẨN'!$AN1147-SONY!$O$4)/SONY!$O$8</f>
        <v>2.0328950119003797</v>
      </c>
      <c r="AN1147" s="42">
        <v>9229500</v>
      </c>
    </row>
    <row r="1148" spans="1:40">
      <c r="A1148" s="92">
        <v>45544.291666666664</v>
      </c>
      <c r="B1148" s="40">
        <v>220.66720000000001</v>
      </c>
      <c r="C1148" s="40">
        <v>220.91</v>
      </c>
      <c r="D1148" s="40">
        <v>221.27</v>
      </c>
      <c r="E1148" s="40">
        <v>216.71</v>
      </c>
      <c r="F1148" s="40">
        <v>220.82</v>
      </c>
      <c r="G1148" s="40">
        <v>67180000</v>
      </c>
      <c r="H1148" s="40">
        <f>('Pivottable ẨN'!$G1148-AAPL!$O$4)/AAPL!$O$8</f>
        <v>-0.46883139825960363</v>
      </c>
      <c r="I1148" s="41">
        <v>45544.291666666664</v>
      </c>
      <c r="J1148" s="40">
        <v>19.07</v>
      </c>
      <c r="K1148" s="40">
        <v>19.07</v>
      </c>
      <c r="L1148" s="40">
        <v>19.54</v>
      </c>
      <c r="M1148" s="40">
        <v>18.95</v>
      </c>
      <c r="N1148" s="40">
        <v>19</v>
      </c>
      <c r="O1148" s="40">
        <f>('Pivottable ẨN'!$P1148-INTC!$O$4)/INTC!$O$8</f>
        <v>1.057256625088149</v>
      </c>
      <c r="P1148" s="40">
        <v>64244100</v>
      </c>
      <c r="Q1148" s="41">
        <v>45544.291666666664</v>
      </c>
      <c r="R1148" s="40">
        <v>405.72</v>
      </c>
      <c r="S1148" s="40">
        <v>405.72</v>
      </c>
      <c r="T1148" s="40">
        <v>408.65</v>
      </c>
      <c r="U1148" s="40">
        <v>402.15</v>
      </c>
      <c r="V1148" s="40">
        <v>407.24</v>
      </c>
      <c r="W1148" s="40">
        <v>15295100</v>
      </c>
      <c r="X1148" s="40">
        <f>('Pivottable ẨN'!$W1148-MSFT!$O$4)/MSFT!$O$8</f>
        <v>-1.0482570467175072</v>
      </c>
      <c r="Y1148" s="41">
        <v>45544.291666666664</v>
      </c>
      <c r="Z1148" s="40">
        <v>106.4609</v>
      </c>
      <c r="AA1148" s="40">
        <v>106.47</v>
      </c>
      <c r="AB1148" s="40">
        <v>106.55</v>
      </c>
      <c r="AC1148" s="40">
        <v>103.69</v>
      </c>
      <c r="AD1148" s="40">
        <v>104.88</v>
      </c>
      <c r="AE1148" s="40">
        <f>('Pivottable ẨN'!$AF1148-NVDA!$O$4)/NVDA!$O$8</f>
        <v>-0.94676205579693995</v>
      </c>
      <c r="AF1148" s="40">
        <v>273912000</v>
      </c>
      <c r="AG1148" s="41">
        <v>45544.291666666664</v>
      </c>
      <c r="AH1148" s="40">
        <v>18.21</v>
      </c>
      <c r="AI1148" s="40">
        <v>18.21</v>
      </c>
      <c r="AJ1148" s="40">
        <v>18.28</v>
      </c>
      <c r="AK1148" s="40">
        <v>18.116</v>
      </c>
      <c r="AL1148" s="40">
        <v>18.18</v>
      </c>
      <c r="AM1148" s="40">
        <f>('Pivottable ẨN'!$AN1148-SONY!$O$4)/SONY!$O$8</f>
        <v>-0.76177988293526999</v>
      </c>
      <c r="AN1148" s="40">
        <v>2552500</v>
      </c>
    </row>
    <row r="1149" spans="1:40">
      <c r="A1149" s="93">
        <v>45533.291666666664</v>
      </c>
      <c r="B1149" s="42">
        <v>229.53749999999999</v>
      </c>
      <c r="C1149" s="42">
        <v>229.79</v>
      </c>
      <c r="D1149" s="42">
        <v>232.92</v>
      </c>
      <c r="E1149" s="42">
        <v>228.88</v>
      </c>
      <c r="F1149" s="42">
        <v>230.1</v>
      </c>
      <c r="G1149" s="42">
        <v>51906300</v>
      </c>
      <c r="H1149" s="42">
        <f>('Pivottable ẨN'!$G1149-AAPL!$O$4)/AAPL!$O$8</f>
        <v>-0.75664232050711344</v>
      </c>
      <c r="I1149" s="43">
        <v>45533.291666666664</v>
      </c>
      <c r="J1149" s="42">
        <v>20.13</v>
      </c>
      <c r="K1149" s="42">
        <v>20.13</v>
      </c>
      <c r="L1149" s="42">
        <v>20.6</v>
      </c>
      <c r="M1149" s="42">
        <v>19.75</v>
      </c>
      <c r="N1149" s="42">
        <v>19.760000000000002</v>
      </c>
      <c r="O1149" s="42">
        <f>('Pivottable ẨN'!$P1149-INTC!$O$4)/INTC!$O$8</f>
        <v>1.0693156638232495</v>
      </c>
      <c r="P1149" s="42">
        <v>64529700</v>
      </c>
      <c r="Q1149" s="43">
        <v>45533.291666666664</v>
      </c>
      <c r="R1149" s="42">
        <v>413.12</v>
      </c>
      <c r="S1149" s="42">
        <v>413.12</v>
      </c>
      <c r="T1149" s="42">
        <v>422.05</v>
      </c>
      <c r="U1149" s="42">
        <v>410.6</v>
      </c>
      <c r="V1149" s="42">
        <v>414.94</v>
      </c>
      <c r="W1149" s="42">
        <v>17045200</v>
      </c>
      <c r="X1149" s="42">
        <f>('Pivottable ẨN'!$W1149-MSFT!$O$4)/MSFT!$O$8</f>
        <v>-0.91060953987073368</v>
      </c>
      <c r="Y1149" s="43">
        <v>45533.291666666664</v>
      </c>
      <c r="Z1149" s="42">
        <v>117.57989999999999</v>
      </c>
      <c r="AA1149" s="42">
        <v>117.59</v>
      </c>
      <c r="AB1149" s="42">
        <v>124.43</v>
      </c>
      <c r="AC1149" s="42">
        <v>116.71</v>
      </c>
      <c r="AD1149" s="42">
        <v>121.36</v>
      </c>
      <c r="AE1149" s="42">
        <f>('Pivottable ẨN'!$AF1149-NVDA!$O$4)/NVDA!$O$8</f>
        <v>1.4133454588970118E-2</v>
      </c>
      <c r="AF1149" s="42">
        <v>453023300</v>
      </c>
      <c r="AG1149" s="43">
        <v>45533.291666666664</v>
      </c>
      <c r="AH1149" s="42">
        <v>19.361999999999998</v>
      </c>
      <c r="AI1149" s="42">
        <v>19.361999999999998</v>
      </c>
      <c r="AJ1149" s="42">
        <v>19.440000000000001</v>
      </c>
      <c r="AK1149" s="42">
        <v>19.263999999999999</v>
      </c>
      <c r="AL1149" s="42">
        <v>19.315999999999999</v>
      </c>
      <c r="AM1149" s="42">
        <f>('Pivottable ẨN'!$AN1149-SONY!$O$4)/SONY!$O$8</f>
        <v>-0.51336898731074432</v>
      </c>
      <c r="AN1149" s="42">
        <v>3146000</v>
      </c>
    </row>
    <row r="1150" spans="1:40">
      <c r="A1150" s="92">
        <v>44995.291666666664</v>
      </c>
      <c r="B1150" s="40">
        <v>147.179</v>
      </c>
      <c r="C1150" s="40">
        <v>148.5</v>
      </c>
      <c r="D1150" s="40">
        <v>150.94</v>
      </c>
      <c r="E1150" s="40">
        <v>147.61000000000001</v>
      </c>
      <c r="F1150" s="40">
        <v>150.21</v>
      </c>
      <c r="G1150" s="40">
        <v>68572400</v>
      </c>
      <c r="H1150" s="40">
        <f>('Pivottable ẨN'!$G1150-AAPL!$O$4)/AAPL!$O$8</f>
        <v>-0.44259362168042293</v>
      </c>
      <c r="I1150" s="41">
        <v>44995.291666666664</v>
      </c>
      <c r="J1150" s="40">
        <v>26.567499999999999</v>
      </c>
      <c r="K1150" s="40">
        <v>27.22</v>
      </c>
      <c r="L1150" s="40">
        <v>27.52</v>
      </c>
      <c r="M1150" s="40">
        <v>26.32</v>
      </c>
      <c r="N1150" s="40">
        <v>26.55</v>
      </c>
      <c r="O1150" s="40">
        <f>('Pivottable ẨN'!$P1150-INTC!$O$4)/INTC!$O$8</f>
        <v>1.0970691867944735</v>
      </c>
      <c r="P1150" s="40">
        <v>65187000</v>
      </c>
      <c r="Q1150" s="41">
        <v>44995.291666666664</v>
      </c>
      <c r="R1150" s="40">
        <v>245.67959999999999</v>
      </c>
      <c r="S1150" s="40">
        <v>248.59</v>
      </c>
      <c r="T1150" s="40">
        <v>252.79</v>
      </c>
      <c r="U1150" s="40">
        <v>247.6</v>
      </c>
      <c r="V1150" s="40">
        <v>251.08</v>
      </c>
      <c r="W1150" s="40">
        <v>28333900</v>
      </c>
      <c r="X1150" s="40">
        <f>('Pivottable ẨN'!$W1150-MSFT!$O$4)/MSFT!$O$8</f>
        <v>-2.2739469279811804E-2</v>
      </c>
      <c r="Y1150" s="41">
        <v>44995.291666666664</v>
      </c>
      <c r="Z1150" s="40">
        <v>22.953800000000001</v>
      </c>
      <c r="AA1150" s="40">
        <v>22.965</v>
      </c>
      <c r="AB1150" s="40">
        <v>23.626999999999999</v>
      </c>
      <c r="AC1150" s="40">
        <v>22.725999999999999</v>
      </c>
      <c r="AD1150" s="40">
        <v>23.408999999999999</v>
      </c>
      <c r="AE1150" s="40">
        <f>('Pivottable ẨN'!$AF1150-NVDA!$O$4)/NVDA!$O$8</f>
        <v>0.13131507498202361</v>
      </c>
      <c r="AF1150" s="40">
        <v>474866000</v>
      </c>
      <c r="AG1150" s="41">
        <v>44995.291666666664</v>
      </c>
      <c r="AH1150" s="40">
        <v>16.563500000000001</v>
      </c>
      <c r="AI1150" s="40">
        <v>16.952000000000002</v>
      </c>
      <c r="AJ1150" s="40">
        <v>17.238</v>
      </c>
      <c r="AK1150" s="40">
        <v>16.867999999999999</v>
      </c>
      <c r="AL1150" s="40">
        <v>17.238</v>
      </c>
      <c r="AM1150" s="40">
        <f>('Pivottable ẨN'!$AN1150-SONY!$O$4)/SONY!$O$8</f>
        <v>4.4980018187347155E-2</v>
      </c>
      <c r="AN1150" s="40">
        <v>4480000</v>
      </c>
    </row>
    <row r="1151" spans="1:40">
      <c r="A1151" s="93">
        <v>45540.291666666664</v>
      </c>
      <c r="B1151" s="42">
        <v>222.13560000000001</v>
      </c>
      <c r="C1151" s="42">
        <v>222.38</v>
      </c>
      <c r="D1151" s="42">
        <v>225.48</v>
      </c>
      <c r="E1151" s="42">
        <v>221.52</v>
      </c>
      <c r="F1151" s="42">
        <v>221.63</v>
      </c>
      <c r="G1151" s="42">
        <v>36615400</v>
      </c>
      <c r="H1151" s="42">
        <f>('Pivottable ẨN'!$G1151-AAPL!$O$4)/AAPL!$O$8</f>
        <v>-1.0447773520315278</v>
      </c>
      <c r="I1151" s="43">
        <v>45540.291666666664</v>
      </c>
      <c r="J1151" s="42">
        <v>19.399999999999999</v>
      </c>
      <c r="K1151" s="42">
        <v>19.399999999999999</v>
      </c>
      <c r="L1151" s="42">
        <v>19.899999999999999</v>
      </c>
      <c r="M1151" s="42">
        <v>19.239999999999998</v>
      </c>
      <c r="N1151" s="42">
        <v>19.28</v>
      </c>
      <c r="O1151" s="42">
        <f>('Pivottable ẨN'!$P1151-INTC!$O$4)/INTC!$O$8</f>
        <v>1.1055898941360116</v>
      </c>
      <c r="P1151" s="42">
        <v>65388800</v>
      </c>
      <c r="Q1151" s="43">
        <v>45540.291666666664</v>
      </c>
      <c r="R1151" s="42">
        <v>408.39</v>
      </c>
      <c r="S1151" s="42">
        <v>408.39</v>
      </c>
      <c r="T1151" s="42">
        <v>413.1</v>
      </c>
      <c r="U1151" s="42">
        <v>406.13</v>
      </c>
      <c r="V1151" s="42">
        <v>407.62</v>
      </c>
      <c r="W1151" s="42">
        <v>14195500</v>
      </c>
      <c r="X1151" s="42">
        <f>('Pivottable ẨN'!$W1151-MSFT!$O$4)/MSFT!$O$8</f>
        <v>-1.1347419324547292</v>
      </c>
      <c r="Y1151" s="43">
        <v>45540.291666666664</v>
      </c>
      <c r="Z1151" s="42">
        <v>107.2008</v>
      </c>
      <c r="AA1151" s="42">
        <v>107.21</v>
      </c>
      <c r="AB1151" s="42">
        <v>109.65</v>
      </c>
      <c r="AC1151" s="42">
        <v>104.76</v>
      </c>
      <c r="AD1151" s="42">
        <v>104.99</v>
      </c>
      <c r="AE1151" s="42">
        <f>('Pivottable ẨN'!$AF1151-NVDA!$O$4)/NVDA!$O$8</f>
        <v>-0.77005266365949043</v>
      </c>
      <c r="AF1151" s="42">
        <v>306850700</v>
      </c>
      <c r="AG1151" s="43">
        <v>45540.291666666664</v>
      </c>
      <c r="AH1151" s="42">
        <v>18.872</v>
      </c>
      <c r="AI1151" s="42">
        <v>18.872</v>
      </c>
      <c r="AJ1151" s="42">
        <v>18.931999999999999</v>
      </c>
      <c r="AK1151" s="42">
        <v>18.795999999999999</v>
      </c>
      <c r="AL1151" s="42">
        <v>18.86</v>
      </c>
      <c r="AM1151" s="42">
        <f>('Pivottable ẨN'!$AN1151-SONY!$O$4)/SONY!$O$8</f>
        <v>-0.81326183771507909</v>
      </c>
      <c r="AN1151" s="42">
        <v>2429500</v>
      </c>
    </row>
    <row r="1152" spans="1:40">
      <c r="A1152" s="92">
        <v>45523.291666666664</v>
      </c>
      <c r="B1152" s="40">
        <v>225.64179999999999</v>
      </c>
      <c r="C1152" s="40">
        <v>225.89</v>
      </c>
      <c r="D1152" s="40">
        <v>225.99</v>
      </c>
      <c r="E1152" s="40">
        <v>223.04</v>
      </c>
      <c r="F1152" s="40">
        <v>225.72</v>
      </c>
      <c r="G1152" s="40">
        <v>40687800</v>
      </c>
      <c r="H1152" s="40">
        <f>('Pivottable ẨN'!$G1152-AAPL!$O$4)/AAPL!$O$8</f>
        <v>-0.96803882765559013</v>
      </c>
      <c r="I1152" s="41">
        <v>45523.291666666664</v>
      </c>
      <c r="J1152" s="40">
        <v>21.52</v>
      </c>
      <c r="K1152" s="40">
        <v>21.52</v>
      </c>
      <c r="L1152" s="40">
        <v>21.86</v>
      </c>
      <c r="M1152" s="40">
        <v>20.84</v>
      </c>
      <c r="N1152" s="40">
        <v>20.89</v>
      </c>
      <c r="O1152" s="40">
        <f>('Pivottable ẨN'!$P1152-INTC!$O$4)/INTC!$O$8</f>
        <v>1.1295517445637759</v>
      </c>
      <c r="P1152" s="40">
        <v>65956300</v>
      </c>
      <c r="Q1152" s="41">
        <v>45523.291666666664</v>
      </c>
      <c r="R1152" s="40">
        <v>421.53</v>
      </c>
      <c r="S1152" s="40">
        <v>421.53</v>
      </c>
      <c r="T1152" s="40">
        <v>421.75</v>
      </c>
      <c r="U1152" s="40">
        <v>416.46</v>
      </c>
      <c r="V1152" s="40">
        <v>418.96</v>
      </c>
      <c r="W1152" s="40">
        <v>15234000</v>
      </c>
      <c r="X1152" s="40">
        <f>('Pivottable ẨN'!$W1152-MSFT!$O$4)/MSFT!$O$8</f>
        <v>-1.0530626364942846</v>
      </c>
      <c r="Y1152" s="41">
        <v>45523.291666666664</v>
      </c>
      <c r="Z1152" s="40">
        <v>129.9889</v>
      </c>
      <c r="AA1152" s="40">
        <v>130</v>
      </c>
      <c r="AB1152" s="40">
        <v>130</v>
      </c>
      <c r="AC1152" s="40">
        <v>123.42</v>
      </c>
      <c r="AD1152" s="40">
        <v>124.28</v>
      </c>
      <c r="AE1152" s="40">
        <f>('Pivottable ẨN'!$AF1152-NVDA!$O$4)/NVDA!$O$8</f>
        <v>-0.70844925250558566</v>
      </c>
      <c r="AF1152" s="40">
        <v>318333600</v>
      </c>
      <c r="AG1152" s="41">
        <v>45523.291666666664</v>
      </c>
      <c r="AH1152" s="40">
        <v>18.29</v>
      </c>
      <c r="AI1152" s="40">
        <v>18.29</v>
      </c>
      <c r="AJ1152" s="40">
        <v>18.309999999999999</v>
      </c>
      <c r="AK1152" s="40">
        <v>18.085999999999999</v>
      </c>
      <c r="AL1152" s="40">
        <v>18.094000000000001</v>
      </c>
      <c r="AM1152" s="40">
        <f>('Pivottable ẨN'!$AN1152-SONY!$O$4)/SONY!$O$8</f>
        <v>-0.47256012071699327</v>
      </c>
      <c r="AN1152" s="40">
        <v>3243500</v>
      </c>
    </row>
    <row r="1153" spans="1:40">
      <c r="A1153" s="93">
        <v>45097.291666666664</v>
      </c>
      <c r="B1153" s="42">
        <v>183.61789999999999</v>
      </c>
      <c r="C1153" s="42">
        <v>185.01</v>
      </c>
      <c r="D1153" s="42">
        <v>186.1</v>
      </c>
      <c r="E1153" s="42">
        <v>184.41</v>
      </c>
      <c r="F1153" s="42">
        <v>184.41</v>
      </c>
      <c r="G1153" s="42">
        <v>49799100</v>
      </c>
      <c r="H1153" s="42">
        <f>('Pivottable ẨN'!$G1153-AAPL!$O$4)/AAPL!$O$8</f>
        <v>-0.79634947564044412</v>
      </c>
      <c r="I1153" s="43">
        <v>45097.291666666664</v>
      </c>
      <c r="J1153" s="42">
        <v>34.300800000000002</v>
      </c>
      <c r="K1153" s="42">
        <v>35</v>
      </c>
      <c r="L1153" s="42">
        <v>37.11</v>
      </c>
      <c r="M1153" s="42">
        <v>34.72</v>
      </c>
      <c r="N1153" s="42">
        <v>36.770000000000003</v>
      </c>
      <c r="O1153" s="42">
        <f>('Pivottable ẨN'!$P1153-INTC!$O$4)/INTC!$O$8</f>
        <v>1.1301386515610374</v>
      </c>
      <c r="P1153" s="42">
        <v>65970200</v>
      </c>
      <c r="Q1153" s="43">
        <v>45097.291666666664</v>
      </c>
      <c r="R1153" s="42">
        <v>334.82260000000002</v>
      </c>
      <c r="S1153" s="42">
        <v>338.05</v>
      </c>
      <c r="T1153" s="42">
        <v>342.08</v>
      </c>
      <c r="U1153" s="42">
        <v>335.86</v>
      </c>
      <c r="V1153" s="42">
        <v>339.31</v>
      </c>
      <c r="W1153" s="42">
        <v>26375400</v>
      </c>
      <c r="X1153" s="42">
        <f>('Pivottable ẨN'!$W1153-MSFT!$O$4)/MSFT!$O$8</f>
        <v>-0.17677789117536405</v>
      </c>
      <c r="Y1153" s="43">
        <v>45097.291666666664</v>
      </c>
      <c r="Z1153" s="42">
        <v>43.7911</v>
      </c>
      <c r="AA1153" s="42">
        <v>43.808</v>
      </c>
      <c r="AB1153" s="42">
        <v>43.99</v>
      </c>
      <c r="AC1153" s="42">
        <v>42.673999999999999</v>
      </c>
      <c r="AD1153" s="42">
        <v>42.997999999999998</v>
      </c>
      <c r="AE1153" s="42">
        <f>('Pivottable ẨN'!$AF1153-NVDA!$O$4)/NVDA!$O$8</f>
        <v>4.0996774175980849E-3</v>
      </c>
      <c r="AF1153" s="42">
        <v>451153000</v>
      </c>
      <c r="AG1153" s="43">
        <v>45097.291666666664</v>
      </c>
      <c r="AH1153" s="42">
        <v>18.882000000000001</v>
      </c>
      <c r="AI1153" s="42">
        <v>19.262</v>
      </c>
      <c r="AJ1153" s="42">
        <v>19.402000000000001</v>
      </c>
      <c r="AK1153" s="42">
        <v>19.242000000000001</v>
      </c>
      <c r="AL1153" s="42">
        <v>19.399999999999999</v>
      </c>
      <c r="AM1153" s="42">
        <f>('Pivottable ẨN'!$AN1153-SONY!$O$4)/SONY!$O$8</f>
        <v>-0.76450047404152011</v>
      </c>
      <c r="AN1153" s="42">
        <v>2546000</v>
      </c>
    </row>
    <row r="1154" spans="1:40">
      <c r="A1154" s="92">
        <v>45565.291666666664</v>
      </c>
      <c r="B1154" s="40">
        <v>232.7439</v>
      </c>
      <c r="C1154" s="40">
        <v>233</v>
      </c>
      <c r="D1154" s="40">
        <v>233</v>
      </c>
      <c r="E1154" s="40">
        <v>229.65</v>
      </c>
      <c r="F1154" s="40">
        <v>230.04</v>
      </c>
      <c r="G1154" s="40">
        <v>54541900</v>
      </c>
      <c r="H1154" s="40">
        <f>('Pivottable ẨN'!$G1154-AAPL!$O$4)/AAPL!$O$8</f>
        <v>-0.7069782268902729</v>
      </c>
      <c r="I1154" s="41">
        <v>45565.291666666664</v>
      </c>
      <c r="J1154" s="40">
        <v>23.46</v>
      </c>
      <c r="K1154" s="40">
        <v>23.46</v>
      </c>
      <c r="L1154" s="40">
        <v>23.95</v>
      </c>
      <c r="M1154" s="40">
        <v>23.09</v>
      </c>
      <c r="N1154" s="40">
        <v>23.74</v>
      </c>
      <c r="O1154" s="40">
        <f>('Pivottable ẨN'!$P1154-INTC!$O$4)/INTC!$O$8</f>
        <v>1.144410203005239</v>
      </c>
      <c r="P1154" s="40">
        <v>66308200</v>
      </c>
      <c r="Q1154" s="41">
        <v>45565.291666666664</v>
      </c>
      <c r="R1154" s="40">
        <v>430.3</v>
      </c>
      <c r="S1154" s="40">
        <v>430.3</v>
      </c>
      <c r="T1154" s="40">
        <v>430.42</v>
      </c>
      <c r="U1154" s="40">
        <v>425.37</v>
      </c>
      <c r="V1154" s="40">
        <v>428.21</v>
      </c>
      <c r="W1154" s="40">
        <v>16807300</v>
      </c>
      <c r="X1154" s="40">
        <f>('Pivottable ẨN'!$W1154-MSFT!$O$4)/MSFT!$O$8</f>
        <v>-0.92932066602286634</v>
      </c>
      <c r="Y1154" s="41">
        <v>45565.291666666664</v>
      </c>
      <c r="Z1154" s="40">
        <v>121.44</v>
      </c>
      <c r="AA1154" s="40">
        <v>121.44</v>
      </c>
      <c r="AB1154" s="40">
        <v>121.5</v>
      </c>
      <c r="AC1154" s="40">
        <v>118.15</v>
      </c>
      <c r="AD1154" s="40">
        <v>118.31</v>
      </c>
      <c r="AE1154" s="40">
        <f>('Pivottable ẨN'!$AF1154-NVDA!$O$4)/NVDA!$O$8</f>
        <v>-1.2008296542650938</v>
      </c>
      <c r="AF1154" s="40">
        <v>226553700</v>
      </c>
      <c r="AG1154" s="41">
        <v>45565.291666666664</v>
      </c>
      <c r="AH1154" s="40">
        <v>19.314</v>
      </c>
      <c r="AI1154" s="40">
        <v>19.314</v>
      </c>
      <c r="AJ1154" s="40">
        <v>19.399999999999999</v>
      </c>
      <c r="AK1154" s="40">
        <v>19.213999999999999</v>
      </c>
      <c r="AL1154" s="40">
        <v>19.38</v>
      </c>
      <c r="AM1154" s="40">
        <f>('Pivottable ẨN'!$AN1154-SONY!$O$4)/SONY!$O$8</f>
        <v>-0.88211372032710011</v>
      </c>
      <c r="AN1154" s="40">
        <v>2265000</v>
      </c>
    </row>
    <row r="1155" spans="1:40">
      <c r="A1155" s="93">
        <v>45407.291666666664</v>
      </c>
      <c r="B1155" s="42">
        <v>169.2775</v>
      </c>
      <c r="C1155" s="42">
        <v>169.89</v>
      </c>
      <c r="D1155" s="42">
        <v>170.61</v>
      </c>
      <c r="E1155" s="42">
        <v>168.15</v>
      </c>
      <c r="F1155" s="42">
        <v>169.53</v>
      </c>
      <c r="G1155" s="42">
        <v>50558300</v>
      </c>
      <c r="H1155" s="42">
        <f>('Pivottable ẨN'!$G1155-AAPL!$O$4)/AAPL!$O$8</f>
        <v>-0.78204344290637773</v>
      </c>
      <c r="I1155" s="43">
        <v>45407.291666666664</v>
      </c>
      <c r="J1155" s="42">
        <v>34.747500000000002</v>
      </c>
      <c r="K1155" s="42">
        <v>35.11</v>
      </c>
      <c r="L1155" s="42">
        <v>35.299999999999997</v>
      </c>
      <c r="M1155" s="42">
        <v>34.5</v>
      </c>
      <c r="N1155" s="42">
        <v>34.56</v>
      </c>
      <c r="O1155" s="42">
        <f>('Pivottable ẨN'!$P1155-INTC!$O$4)/INTC!$O$8</f>
        <v>1.1545945172311012</v>
      </c>
      <c r="P1155" s="42">
        <v>66549400</v>
      </c>
      <c r="Q1155" s="43">
        <v>45407.291666666664</v>
      </c>
      <c r="R1155" s="42">
        <v>397.60489999999999</v>
      </c>
      <c r="S1155" s="42">
        <v>399.04</v>
      </c>
      <c r="T1155" s="42">
        <v>399.89</v>
      </c>
      <c r="U1155" s="42">
        <v>388.03</v>
      </c>
      <c r="V1155" s="42">
        <v>394.03</v>
      </c>
      <c r="W1155" s="42">
        <v>40586500</v>
      </c>
      <c r="X1155" s="42">
        <f>('Pivottable ẨN'!$W1155-MSFT!$O$4)/MSFT!$O$8</f>
        <v>0.94094251597290368</v>
      </c>
      <c r="Y1155" s="43">
        <v>45407.291666666664</v>
      </c>
      <c r="Z1155" s="42">
        <v>82.618099999999998</v>
      </c>
      <c r="AA1155" s="42">
        <v>82.632000000000005</v>
      </c>
      <c r="AB1155" s="42">
        <v>83.322999999999993</v>
      </c>
      <c r="AC1155" s="42">
        <v>78.222999999999999</v>
      </c>
      <c r="AD1155" s="42">
        <v>78.867999999999995</v>
      </c>
      <c r="AE1155" s="42">
        <f>('Pivottable ẨN'!$AF1155-NVDA!$O$4)/NVDA!$O$8</f>
        <v>-0.13813178297240103</v>
      </c>
      <c r="AF1155" s="42">
        <v>424641000</v>
      </c>
      <c r="AG1155" s="43">
        <v>45407.291666666664</v>
      </c>
      <c r="AH1155" s="42">
        <v>16.488</v>
      </c>
      <c r="AI1155" s="42">
        <v>16.488</v>
      </c>
      <c r="AJ1155" s="42">
        <v>16.498000000000001</v>
      </c>
      <c r="AK1155" s="42">
        <v>16.228000000000002</v>
      </c>
      <c r="AL1155" s="42">
        <v>16.256</v>
      </c>
      <c r="AM1155" s="42">
        <f>('Pivottable ẨN'!$AN1155-SONY!$O$4)/SONY!$O$8</f>
        <v>-0.67304675762372923</v>
      </c>
      <c r="AN1155" s="42">
        <v>2764500</v>
      </c>
    </row>
    <row r="1156" spans="1:40">
      <c r="A1156" s="92">
        <v>45366.291666666664</v>
      </c>
      <c r="B1156" s="40">
        <v>171.99770000000001</v>
      </c>
      <c r="C1156" s="40">
        <v>172.62</v>
      </c>
      <c r="D1156" s="40">
        <v>172.62</v>
      </c>
      <c r="E1156" s="40">
        <v>170.29</v>
      </c>
      <c r="F1156" s="40">
        <v>171.17</v>
      </c>
      <c r="G1156" s="40">
        <v>121664700</v>
      </c>
      <c r="H1156" s="40">
        <f>('Pivottable ẨN'!$G1156-AAPL!$O$4)/AAPL!$O$8</f>
        <v>0.55785445751724771</v>
      </c>
      <c r="I1156" s="41">
        <v>45366.291666666664</v>
      </c>
      <c r="J1156" s="40">
        <v>42.199800000000003</v>
      </c>
      <c r="K1156" s="40">
        <v>42.64</v>
      </c>
      <c r="L1156" s="40">
        <v>43.15</v>
      </c>
      <c r="M1156" s="40">
        <v>42.35</v>
      </c>
      <c r="N1156" s="40">
        <v>42.45</v>
      </c>
      <c r="O1156" s="40">
        <f>('Pivottable ẨN'!$P1156-INTC!$O$4)/INTC!$O$8</f>
        <v>1.1706732355445686</v>
      </c>
      <c r="P1156" s="40">
        <v>66930200</v>
      </c>
      <c r="Q1156" s="41">
        <v>45366.291666666664</v>
      </c>
      <c r="R1156" s="40">
        <v>414.92239999999998</v>
      </c>
      <c r="S1156" s="40">
        <v>416.42</v>
      </c>
      <c r="T1156" s="40">
        <v>422.6</v>
      </c>
      <c r="U1156" s="40">
        <v>412.79</v>
      </c>
      <c r="V1156" s="40">
        <v>419.29</v>
      </c>
      <c r="W1156" s="40">
        <v>45049800</v>
      </c>
      <c r="X1156" s="40">
        <f>('Pivottable ẨN'!$W1156-MSFT!$O$4)/MSFT!$O$8</f>
        <v>1.2919865233491703</v>
      </c>
      <c r="Y1156" s="41">
        <v>45366.291666666664</v>
      </c>
      <c r="Z1156" s="40">
        <v>87.822299999999998</v>
      </c>
      <c r="AA1156" s="40">
        <v>87.837000000000003</v>
      </c>
      <c r="AB1156" s="40">
        <v>89.546000000000006</v>
      </c>
      <c r="AC1156" s="40">
        <v>86.257000000000005</v>
      </c>
      <c r="AD1156" s="40">
        <v>86.93</v>
      </c>
      <c r="AE1156" s="40">
        <f>('Pivottable ẨN'!$AF1156-NVDA!$O$4)/NVDA!$O$8</f>
        <v>1.0284161916995724</v>
      </c>
      <c r="AF1156" s="40">
        <v>642086000</v>
      </c>
      <c r="AG1156" s="41">
        <v>45366.291666666664</v>
      </c>
      <c r="AH1156" s="40">
        <v>17.418199999999999</v>
      </c>
      <c r="AI1156" s="40">
        <v>17.475999999999999</v>
      </c>
      <c r="AJ1156" s="40">
        <v>17.533999999999999</v>
      </c>
      <c r="AK1156" s="40">
        <v>17.423999999999999</v>
      </c>
      <c r="AL1156" s="40">
        <v>17.47</v>
      </c>
      <c r="AM1156" s="40">
        <f>('Pivottable ẨN'!$AN1156-SONY!$O$4)/SONY!$O$8</f>
        <v>-0.65693248722517117</v>
      </c>
      <c r="AN1156" s="40">
        <v>2803000</v>
      </c>
    </row>
    <row r="1157" spans="1:40">
      <c r="A1157" s="93">
        <v>45387.291666666664</v>
      </c>
      <c r="B1157" s="42">
        <v>168.96860000000001</v>
      </c>
      <c r="C1157" s="42">
        <v>169.58</v>
      </c>
      <c r="D1157" s="42">
        <v>170.39</v>
      </c>
      <c r="E1157" s="42">
        <v>168.95</v>
      </c>
      <c r="F1157" s="42">
        <v>169.59</v>
      </c>
      <c r="G1157" s="42">
        <v>42055200</v>
      </c>
      <c r="H1157" s="42">
        <f>('Pivottable ẨN'!$G1157-AAPL!$O$4)/AAPL!$O$8</f>
        <v>-0.94227214014167759</v>
      </c>
      <c r="I1157" s="43">
        <v>45387.291666666664</v>
      </c>
      <c r="J1157" s="42">
        <v>38.310400000000001</v>
      </c>
      <c r="K1157" s="42">
        <v>38.71</v>
      </c>
      <c r="L1157" s="42">
        <v>39.46</v>
      </c>
      <c r="M1157" s="42">
        <v>38.51</v>
      </c>
      <c r="N1157" s="42">
        <v>39.35</v>
      </c>
      <c r="O1157" s="42">
        <f>('Pivottable ẨN'!$P1157-INTC!$O$4)/INTC!$O$8</f>
        <v>1.181604906162627</v>
      </c>
      <c r="P1157" s="42">
        <v>67189100</v>
      </c>
      <c r="Q1157" s="43">
        <v>45387.291666666664</v>
      </c>
      <c r="R1157" s="42">
        <v>423.98970000000003</v>
      </c>
      <c r="S1157" s="42">
        <v>425.52</v>
      </c>
      <c r="T1157" s="42">
        <v>426.51</v>
      </c>
      <c r="U1157" s="42">
        <v>418.32</v>
      </c>
      <c r="V1157" s="42">
        <v>420.01</v>
      </c>
      <c r="W1157" s="42">
        <v>16544300</v>
      </c>
      <c r="X1157" s="42">
        <f>('Pivottable ẨN'!$W1157-MSFT!$O$4)/MSFT!$O$8</f>
        <v>-0.95000593789344601</v>
      </c>
      <c r="Y1157" s="43">
        <v>45387.291666666664</v>
      </c>
      <c r="Z1157" s="42">
        <v>87.993200000000002</v>
      </c>
      <c r="AA1157" s="42">
        <v>88.007999999999996</v>
      </c>
      <c r="AB1157" s="42">
        <v>88.480999999999995</v>
      </c>
      <c r="AC1157" s="42">
        <v>85.926000000000002</v>
      </c>
      <c r="AD1157" s="42">
        <v>86.866</v>
      </c>
      <c r="AE1157" s="42">
        <f>('Pivottable ẨN'!$AF1157-NVDA!$O$4)/NVDA!$O$8</f>
        <v>-0.27205317501055537</v>
      </c>
      <c r="AF1157" s="42">
        <v>399678000</v>
      </c>
      <c r="AG1157" s="43">
        <v>45387.291666666664</v>
      </c>
      <c r="AH1157" s="42">
        <v>16.963999999999999</v>
      </c>
      <c r="AI1157" s="42">
        <v>16.963999999999999</v>
      </c>
      <c r="AJ1157" s="42">
        <v>17.04</v>
      </c>
      <c r="AK1157" s="42">
        <v>16.858000000000001</v>
      </c>
      <c r="AL1157" s="42">
        <v>16.899999999999999</v>
      </c>
      <c r="AM1157" s="42">
        <f>('Pivottable ẨN'!$AN1157-SONY!$O$4)/SONY!$O$8</f>
        <v>-0.96938191196604473</v>
      </c>
      <c r="AN1157" s="42">
        <v>2056500</v>
      </c>
    </row>
    <row r="1158" spans="1:40">
      <c r="A1158" s="92">
        <v>45590.291666666664</v>
      </c>
      <c r="B1158" s="40">
        <v>231.1557</v>
      </c>
      <c r="C1158" s="40">
        <v>231.41</v>
      </c>
      <c r="D1158" s="40">
        <v>233.22</v>
      </c>
      <c r="E1158" s="40">
        <v>229.57</v>
      </c>
      <c r="F1158" s="40">
        <v>229.74</v>
      </c>
      <c r="G1158" s="40">
        <v>38802300</v>
      </c>
      <c r="H1158" s="40">
        <f>('Pivottable ẨN'!$G1158-AAPL!$O$4)/AAPL!$O$8</f>
        <v>-1.003568364958122</v>
      </c>
      <c r="I1158" s="41">
        <v>45590.291666666664</v>
      </c>
      <c r="J1158" s="40">
        <v>22.68</v>
      </c>
      <c r="K1158" s="40">
        <v>22.68</v>
      </c>
      <c r="L1158" s="40">
        <v>23.34</v>
      </c>
      <c r="M1158" s="40">
        <v>22.41</v>
      </c>
      <c r="N1158" s="40">
        <v>22.42</v>
      </c>
      <c r="O1158" s="40">
        <f>('Pivottable ẨN'!$P1158-INTC!$O$4)/INTC!$O$8</f>
        <v>1.1948588706547421</v>
      </c>
      <c r="P1158" s="40">
        <v>67503000</v>
      </c>
      <c r="Q1158" s="41">
        <v>45590.291666666664</v>
      </c>
      <c r="R1158" s="40">
        <v>428.15</v>
      </c>
      <c r="S1158" s="40">
        <v>428.15</v>
      </c>
      <c r="T1158" s="40">
        <v>432.52</v>
      </c>
      <c r="U1158" s="40">
        <v>426.57</v>
      </c>
      <c r="V1158" s="40">
        <v>426.76</v>
      </c>
      <c r="W1158" s="40">
        <v>16899100</v>
      </c>
      <c r="X1158" s="40">
        <f>('Pivottable ẨN'!$W1158-MSFT!$O$4)/MSFT!$O$8</f>
        <v>-0.92210048367412412</v>
      </c>
      <c r="Y1158" s="41">
        <v>45590.291666666664</v>
      </c>
      <c r="Z1158" s="40">
        <v>141.54</v>
      </c>
      <c r="AA1158" s="40">
        <v>141.54</v>
      </c>
      <c r="AB1158" s="40">
        <v>144.13</v>
      </c>
      <c r="AC1158" s="40">
        <v>140.80000000000001</v>
      </c>
      <c r="AD1158" s="40">
        <v>140.93</v>
      </c>
      <c r="AE1158" s="40">
        <f>('Pivottable ẨN'!$AF1158-NVDA!$O$4)/NVDA!$O$8</f>
        <v>-1.3158058071956273</v>
      </c>
      <c r="AF1158" s="40">
        <v>205122100</v>
      </c>
      <c r="AG1158" s="41">
        <v>45590.291666666664</v>
      </c>
      <c r="AH1158" s="40">
        <v>17.62</v>
      </c>
      <c r="AI1158" s="40">
        <v>17.62</v>
      </c>
      <c r="AJ1158" s="40">
        <v>17.68</v>
      </c>
      <c r="AK1158" s="40">
        <v>17.54</v>
      </c>
      <c r="AL1158" s="40">
        <v>17.55</v>
      </c>
      <c r="AM1158" s="40">
        <f>('Pivottable ẨN'!$AN1158-SONY!$O$4)/SONY!$O$8</f>
        <v>-0.7388013518994041</v>
      </c>
      <c r="AN1158" s="40">
        <v>2607400</v>
      </c>
    </row>
    <row r="1159" spans="1:40">
      <c r="A1159" s="93">
        <v>45176.291666666664</v>
      </c>
      <c r="B1159" s="42">
        <v>176.46190000000001</v>
      </c>
      <c r="C1159" s="42">
        <v>177.56</v>
      </c>
      <c r="D1159" s="42">
        <v>178.21</v>
      </c>
      <c r="E1159" s="42">
        <v>173.54</v>
      </c>
      <c r="F1159" s="42">
        <v>175.18</v>
      </c>
      <c r="G1159" s="42">
        <v>112488800</v>
      </c>
      <c r="H1159" s="42">
        <f>('Pivottable ẨN'!$G1159-AAPL!$O$4)/AAPL!$O$8</f>
        <v>0.3849478113574486</v>
      </c>
      <c r="I1159" s="43">
        <v>45176.291666666664</v>
      </c>
      <c r="J1159" s="42">
        <v>37.551900000000003</v>
      </c>
      <c r="K1159" s="42">
        <v>38.18</v>
      </c>
      <c r="L1159" s="42">
        <v>38.340000000000003</v>
      </c>
      <c r="M1159" s="42">
        <v>36.75</v>
      </c>
      <c r="N1159" s="42">
        <v>36.83</v>
      </c>
      <c r="O1159" s="42">
        <f>('Pivottable ẨN'!$P1159-INTC!$O$4)/INTC!$O$8</f>
        <v>1.2014752970195539</v>
      </c>
      <c r="P1159" s="42">
        <v>67659700</v>
      </c>
      <c r="Q1159" s="43">
        <v>45176.291666666664</v>
      </c>
      <c r="R1159" s="42">
        <v>327.45209999999997</v>
      </c>
      <c r="S1159" s="42">
        <v>329.91</v>
      </c>
      <c r="T1159" s="42">
        <v>333.08</v>
      </c>
      <c r="U1159" s="42">
        <v>329.03</v>
      </c>
      <c r="V1159" s="42">
        <v>331.29</v>
      </c>
      <c r="W1159" s="42">
        <v>18381000</v>
      </c>
      <c r="X1159" s="42">
        <f>('Pivottable ẨN'!$W1159-MSFT!$O$4)/MSFT!$O$8</f>
        <v>-0.80554723506191128</v>
      </c>
      <c r="Y1159" s="43">
        <v>45176.291666666664</v>
      </c>
      <c r="Z1159" s="42">
        <v>46.226999999999997</v>
      </c>
      <c r="AA1159" s="42">
        <v>46.241</v>
      </c>
      <c r="AB1159" s="42">
        <v>46.344000000000001</v>
      </c>
      <c r="AC1159" s="42">
        <v>45.152000000000001</v>
      </c>
      <c r="AD1159" s="42">
        <v>45.524999999999999</v>
      </c>
      <c r="AE1159" s="42">
        <f>('Pivottable ẨN'!$AF1159-NVDA!$O$4)/NVDA!$O$8</f>
        <v>-9.1517074186617142E-2</v>
      </c>
      <c r="AF1159" s="42">
        <v>433330000</v>
      </c>
      <c r="AG1159" s="43">
        <v>45176.291666666664</v>
      </c>
      <c r="AH1159" s="42">
        <v>16.709700000000002</v>
      </c>
      <c r="AI1159" s="42">
        <v>17.045999999999999</v>
      </c>
      <c r="AJ1159" s="42">
        <v>17.071999999999999</v>
      </c>
      <c r="AK1159" s="42">
        <v>16.95</v>
      </c>
      <c r="AL1159" s="42">
        <v>16.994</v>
      </c>
      <c r="AM1159" s="42">
        <f>('Pivottable ẨN'!$AN1159-SONY!$O$4)/SONY!$O$8</f>
        <v>-0.58515073726795774</v>
      </c>
      <c r="AN1159" s="42">
        <v>2974500</v>
      </c>
    </row>
    <row r="1160" spans="1:40">
      <c r="A1160" s="92">
        <v>45092.291666666664</v>
      </c>
      <c r="B1160" s="40">
        <v>184.6103</v>
      </c>
      <c r="C1160" s="40">
        <v>186.01</v>
      </c>
      <c r="D1160" s="40">
        <v>186.52</v>
      </c>
      <c r="E1160" s="40">
        <v>183.78</v>
      </c>
      <c r="F1160" s="40">
        <v>183.96</v>
      </c>
      <c r="G1160" s="40">
        <v>65433200</v>
      </c>
      <c r="H1160" s="40">
        <f>('Pivottable ẨN'!$G1160-AAPL!$O$4)/AAPL!$O$8</f>
        <v>-0.50174733342802713</v>
      </c>
      <c r="I1160" s="41">
        <v>45092.291666666664</v>
      </c>
      <c r="J1160" s="40">
        <v>35.104500000000002</v>
      </c>
      <c r="K1160" s="40">
        <v>35.82</v>
      </c>
      <c r="L1160" s="40">
        <v>36.42</v>
      </c>
      <c r="M1160" s="40">
        <v>35.22</v>
      </c>
      <c r="N1160" s="40">
        <v>35.28</v>
      </c>
      <c r="O1160" s="40">
        <f>('Pivottable ẨN'!$P1160-INTC!$O$4)/INTC!$O$8</f>
        <v>1.202176207534269</v>
      </c>
      <c r="P1160" s="40">
        <v>67676300</v>
      </c>
      <c r="Q1160" s="41">
        <v>45092.291666666664</v>
      </c>
      <c r="R1160" s="40">
        <v>344.77670000000001</v>
      </c>
      <c r="S1160" s="40">
        <v>348.1</v>
      </c>
      <c r="T1160" s="40">
        <v>349.84</v>
      </c>
      <c r="U1160" s="40">
        <v>337.2</v>
      </c>
      <c r="V1160" s="40">
        <v>337.48</v>
      </c>
      <c r="W1160" s="40">
        <v>38899100</v>
      </c>
      <c r="X1160" s="40">
        <f>('Pivottable ẨN'!$W1160-MSFT!$O$4)/MSFT!$O$8</f>
        <v>0.80822644086105544</v>
      </c>
      <c r="Y1160" s="41">
        <v>45092.291666666664</v>
      </c>
      <c r="Z1160" s="40">
        <v>42.636600000000001</v>
      </c>
      <c r="AA1160" s="40">
        <v>42.652999999999999</v>
      </c>
      <c r="AB1160" s="40">
        <v>43.289000000000001</v>
      </c>
      <c r="AC1160" s="40">
        <v>42.146999999999998</v>
      </c>
      <c r="AD1160" s="40">
        <v>42.601999999999997</v>
      </c>
      <c r="AE1160" s="40">
        <f>('Pivottable ẨN'!$AF1160-NVDA!$O$4)/NVDA!$O$8</f>
        <v>0.63429684928516017</v>
      </c>
      <c r="AF1160" s="40">
        <v>568622000</v>
      </c>
      <c r="AG1160" s="41">
        <v>45092.291666666664</v>
      </c>
      <c r="AH1160" s="40">
        <v>19.540700000000001</v>
      </c>
      <c r="AI1160" s="40">
        <v>19.934000000000001</v>
      </c>
      <c r="AJ1160" s="40">
        <v>19.95</v>
      </c>
      <c r="AK1160" s="40">
        <v>19.71</v>
      </c>
      <c r="AL1160" s="40">
        <v>19.757999999999999</v>
      </c>
      <c r="AM1160" s="40">
        <f>('Pivottable ẨN'!$AN1160-SONY!$O$4)/SONY!$O$8</f>
        <v>-0.59519599673718881</v>
      </c>
      <c r="AN1160" s="40">
        <v>2950500</v>
      </c>
    </row>
    <row r="1161" spans="1:40">
      <c r="A1161" s="93">
        <v>44400.291666666664</v>
      </c>
      <c r="B1161" s="42">
        <v>145.73429999999999</v>
      </c>
      <c r="C1161" s="42">
        <v>148.56</v>
      </c>
      <c r="D1161" s="42">
        <v>148.72</v>
      </c>
      <c r="E1161" s="42">
        <v>146.91999999999999</v>
      </c>
      <c r="F1161" s="42">
        <v>147.55000000000001</v>
      </c>
      <c r="G1161" s="42">
        <v>71447400</v>
      </c>
      <c r="H1161" s="42">
        <f>('Pivottable ẨN'!$G1161-AAPL!$O$4)/AAPL!$O$8</f>
        <v>-0.38841837917457361</v>
      </c>
      <c r="I1161" s="43">
        <v>44400.291666666664</v>
      </c>
      <c r="J1161" s="42">
        <v>48.501100000000001</v>
      </c>
      <c r="K1161" s="42">
        <v>53</v>
      </c>
      <c r="L1161" s="42">
        <v>54.71</v>
      </c>
      <c r="M1161" s="42">
        <v>52.32</v>
      </c>
      <c r="N1161" s="42">
        <v>54.58</v>
      </c>
      <c r="O1161" s="42">
        <f>('Pivottable ẨN'!$P1161-INTC!$O$4)/INTC!$O$8</f>
        <v>1.2049629601831369</v>
      </c>
      <c r="P1161" s="42">
        <v>67742300</v>
      </c>
      <c r="Q1161" s="43">
        <v>44400.291666666664</v>
      </c>
      <c r="R1161" s="42">
        <v>281.8562</v>
      </c>
      <c r="S1161" s="42">
        <v>289.67</v>
      </c>
      <c r="T1161" s="42">
        <v>289.99</v>
      </c>
      <c r="U1161" s="42">
        <v>286.5</v>
      </c>
      <c r="V1161" s="42">
        <v>287.37</v>
      </c>
      <c r="W1161" s="42">
        <v>22768100</v>
      </c>
      <c r="X1161" s="42">
        <f>('Pivottable ẨN'!$W1161-MSFT!$O$4)/MSFT!$O$8</f>
        <v>-0.46049645094244374</v>
      </c>
      <c r="Y1161" s="43">
        <v>44400.291666666664</v>
      </c>
      <c r="Z1161" s="42">
        <v>19.521000000000001</v>
      </c>
      <c r="AA1161" s="42">
        <v>19.558</v>
      </c>
      <c r="AB1161" s="42">
        <v>19.7</v>
      </c>
      <c r="AC1161" s="42">
        <v>19.25</v>
      </c>
      <c r="AD1161" s="42">
        <v>19.655999999999999</v>
      </c>
      <c r="AE1161" s="42">
        <f>('Pivottable ẨN'!$AF1161-NVDA!$O$4)/NVDA!$O$8</f>
        <v>-1.3665036618965754</v>
      </c>
      <c r="AF1161" s="42">
        <v>195672000</v>
      </c>
      <c r="AG1161" s="43">
        <v>44400.291666666664</v>
      </c>
      <c r="AH1161" s="42">
        <v>19.301500000000001</v>
      </c>
      <c r="AI1161" s="42">
        <v>20.132000000000001</v>
      </c>
      <c r="AJ1161" s="42">
        <v>20.172000000000001</v>
      </c>
      <c r="AK1161" s="42">
        <v>19.948</v>
      </c>
      <c r="AL1161" s="42">
        <v>20.015999999999998</v>
      </c>
      <c r="AM1161" s="42">
        <f>('Pivottable ẨN'!$AN1161-SONY!$O$4)/SONY!$O$8</f>
        <v>-0.81368039019296368</v>
      </c>
      <c r="AN1161" s="42">
        <v>2428500</v>
      </c>
    </row>
    <row r="1162" spans="1:40">
      <c r="A1162" s="92">
        <v>44495.291666666664</v>
      </c>
      <c r="B1162" s="40">
        <v>146.6994</v>
      </c>
      <c r="C1162" s="40">
        <v>149.32</v>
      </c>
      <c r="D1162" s="40">
        <v>150.84</v>
      </c>
      <c r="E1162" s="40">
        <v>149.01</v>
      </c>
      <c r="F1162" s="40">
        <v>149.33000000000001</v>
      </c>
      <c r="G1162" s="40">
        <v>60893400</v>
      </c>
      <c r="H1162" s="40">
        <f>('Pivottable ẨN'!$G1162-AAPL!$O$4)/AAPL!$O$8</f>
        <v>-0.58729333896822011</v>
      </c>
      <c r="I1162" s="41">
        <v>44495.291666666664</v>
      </c>
      <c r="J1162" s="40">
        <v>44.468800000000002</v>
      </c>
      <c r="K1162" s="40">
        <v>48.28</v>
      </c>
      <c r="L1162" s="40">
        <v>49.44</v>
      </c>
      <c r="M1162" s="40">
        <v>47.93</v>
      </c>
      <c r="N1162" s="40">
        <v>49.4</v>
      </c>
      <c r="O1162" s="40">
        <f>('Pivottable ẨN'!$P1162-INTC!$O$4)/INTC!$O$8</f>
        <v>1.2329613795992611</v>
      </c>
      <c r="P1162" s="40">
        <v>68405400</v>
      </c>
      <c r="Q1162" s="41">
        <v>44495.291666666664</v>
      </c>
      <c r="R1162" s="40">
        <v>302.32249999999999</v>
      </c>
      <c r="S1162" s="40">
        <v>310.11</v>
      </c>
      <c r="T1162" s="40">
        <v>312.39999999999998</v>
      </c>
      <c r="U1162" s="40">
        <v>308.60000000000002</v>
      </c>
      <c r="V1162" s="40">
        <v>311</v>
      </c>
      <c r="W1162" s="40">
        <v>28107300</v>
      </c>
      <c r="X1162" s="40">
        <f>('Pivottable ẨN'!$W1162-MSFT!$O$4)/MSFT!$O$8</f>
        <v>-4.0561836602524153E-2</v>
      </c>
      <c r="Y1162" s="41">
        <v>44495.291666666664</v>
      </c>
      <c r="Z1162" s="40">
        <v>24.674600000000002</v>
      </c>
      <c r="AA1162" s="40">
        <v>24.716999999999999</v>
      </c>
      <c r="AB1162" s="40">
        <v>25.259</v>
      </c>
      <c r="AC1162" s="40">
        <v>23.923999999999999</v>
      </c>
      <c r="AD1162" s="40">
        <v>23.989000000000001</v>
      </c>
      <c r="AE1162" s="40">
        <f>('Pivottable ẨN'!$AF1162-NVDA!$O$4)/NVDA!$O$8</f>
        <v>0.19049949980936481</v>
      </c>
      <c r="AF1162" s="40">
        <v>485898000</v>
      </c>
      <c r="AG1162" s="41">
        <v>44495.291666666664</v>
      </c>
      <c r="AH1162" s="40">
        <v>22.395800000000001</v>
      </c>
      <c r="AI1162" s="40">
        <v>23.306000000000001</v>
      </c>
      <c r="AJ1162" s="40">
        <v>23.443999999999999</v>
      </c>
      <c r="AK1162" s="40">
        <v>23.206</v>
      </c>
      <c r="AL1162" s="40">
        <v>23.4</v>
      </c>
      <c r="AM1162" s="40">
        <f>('Pivottable ẨN'!$AN1162-SONY!$O$4)/SONY!$O$8</f>
        <v>-0.5049979377530518</v>
      </c>
      <c r="AN1162" s="40">
        <v>3166000</v>
      </c>
    </row>
    <row r="1163" spans="1:40">
      <c r="A1163" s="93">
        <v>45184.291666666664</v>
      </c>
      <c r="B1163" s="42">
        <v>173.92769999999999</v>
      </c>
      <c r="C1163" s="42">
        <v>175.01</v>
      </c>
      <c r="D1163" s="42">
        <v>176.5</v>
      </c>
      <c r="E1163" s="42">
        <v>173.82</v>
      </c>
      <c r="F1163" s="42">
        <v>176.48</v>
      </c>
      <c r="G1163" s="42">
        <v>109205100</v>
      </c>
      <c r="H1163" s="42">
        <f>('Pivottable ẨN'!$G1163-AAPL!$O$4)/AAPL!$O$8</f>
        <v>0.32307120481259383</v>
      </c>
      <c r="I1163" s="43">
        <v>45184.291666666664</v>
      </c>
      <c r="J1163" s="42">
        <v>37.256900000000002</v>
      </c>
      <c r="K1163" s="42">
        <v>37.880000000000003</v>
      </c>
      <c r="L1163" s="42">
        <v>38.520000000000003</v>
      </c>
      <c r="M1163" s="42">
        <v>37.619999999999997</v>
      </c>
      <c r="N1163" s="42">
        <v>38.42</v>
      </c>
      <c r="O1163" s="42">
        <f>('Pivottable ẨN'!$P1163-INTC!$O$4)/INTC!$O$8</f>
        <v>1.2525277610763115</v>
      </c>
      <c r="P1163" s="42">
        <v>68868800</v>
      </c>
      <c r="Q1163" s="43">
        <v>45184.291666666664</v>
      </c>
      <c r="R1163" s="42">
        <v>327.75979999999998</v>
      </c>
      <c r="S1163" s="42">
        <v>330.22</v>
      </c>
      <c r="T1163" s="42">
        <v>337.4</v>
      </c>
      <c r="U1163" s="42">
        <v>329.65</v>
      </c>
      <c r="V1163" s="42">
        <v>336.92</v>
      </c>
      <c r="W1163" s="42">
        <v>37666900</v>
      </c>
      <c r="X1163" s="42">
        <f>('Pivottable ẨN'!$W1163-MSFT!$O$4)/MSFT!$O$8</f>
        <v>0.71131240284231689</v>
      </c>
      <c r="Y1163" s="43">
        <v>45184.291666666664</v>
      </c>
      <c r="Z1163" s="42">
        <v>43.886699999999998</v>
      </c>
      <c r="AA1163" s="42">
        <v>43.9</v>
      </c>
      <c r="AB1163" s="42">
        <v>45.598999999999997</v>
      </c>
      <c r="AC1163" s="42">
        <v>43.808</v>
      </c>
      <c r="AD1163" s="42">
        <v>45.341000000000001</v>
      </c>
      <c r="AE1163" s="42">
        <f>('Pivottable ẨN'!$AF1163-NVDA!$O$4)/NVDA!$O$8</f>
        <v>0.30280076566421738</v>
      </c>
      <c r="AF1163" s="42">
        <v>506831000</v>
      </c>
      <c r="AG1163" s="43">
        <v>45184.291666666664</v>
      </c>
      <c r="AH1163" s="42">
        <v>17.009599999999999</v>
      </c>
      <c r="AI1163" s="42">
        <v>17.352</v>
      </c>
      <c r="AJ1163" s="42">
        <v>17.5</v>
      </c>
      <c r="AK1163" s="42">
        <v>17.352</v>
      </c>
      <c r="AL1163" s="42">
        <v>17.472000000000001</v>
      </c>
      <c r="AM1163" s="42">
        <f>('Pivottable ẨN'!$AN1163-SONY!$O$4)/SONY!$O$8</f>
        <v>-0.80426295944055959</v>
      </c>
      <c r="AN1163" s="42">
        <v>2451000</v>
      </c>
    </row>
    <row r="1164" spans="1:40">
      <c r="A1164" s="92">
        <v>45580.291666666664</v>
      </c>
      <c r="B1164" s="40">
        <v>233.59299999999999</v>
      </c>
      <c r="C1164" s="40">
        <v>233.85</v>
      </c>
      <c r="D1164" s="40">
        <v>237.49</v>
      </c>
      <c r="E1164" s="40">
        <v>232.37</v>
      </c>
      <c r="F1164" s="40">
        <v>233.61</v>
      </c>
      <c r="G1164" s="40">
        <v>64751400</v>
      </c>
      <c r="H1164" s="40">
        <f>('Pivottable ẨN'!$G1164-AAPL!$O$4)/AAPL!$O$8</f>
        <v>-0.51459487441602303</v>
      </c>
      <c r="I1164" s="41">
        <v>45580.291666666664</v>
      </c>
      <c r="J1164" s="40">
        <v>22.66</v>
      </c>
      <c r="K1164" s="40">
        <v>22.66</v>
      </c>
      <c r="L1164" s="40">
        <v>23.72</v>
      </c>
      <c r="M1164" s="40">
        <v>22.47</v>
      </c>
      <c r="N1164" s="40">
        <v>23.41</v>
      </c>
      <c r="O1164" s="40">
        <f>('Pivottable ẨN'!$P1164-INTC!$O$4)/INTC!$O$8</f>
        <v>1.2538704691707661</v>
      </c>
      <c r="P1164" s="40">
        <v>68900600</v>
      </c>
      <c r="Q1164" s="41">
        <v>45580.291666666664</v>
      </c>
      <c r="R1164" s="40">
        <v>418.74</v>
      </c>
      <c r="S1164" s="40">
        <v>418.74</v>
      </c>
      <c r="T1164" s="40">
        <v>422.48</v>
      </c>
      <c r="U1164" s="40">
        <v>415.26</v>
      </c>
      <c r="V1164" s="40">
        <v>422.18</v>
      </c>
      <c r="W1164" s="40">
        <v>18900200</v>
      </c>
      <c r="X1164" s="40">
        <f>('Pivottable ẨN'!$W1164-MSFT!$O$4)/MSFT!$O$8</f>
        <v>-0.76471151964288109</v>
      </c>
      <c r="Y1164" s="41">
        <v>45580.291666666664</v>
      </c>
      <c r="Z1164" s="40">
        <v>131.6</v>
      </c>
      <c r="AA1164" s="40">
        <v>131.6</v>
      </c>
      <c r="AB1164" s="40">
        <v>138.57</v>
      </c>
      <c r="AC1164" s="40">
        <v>128.74</v>
      </c>
      <c r="AD1164" s="40">
        <v>137.87</v>
      </c>
      <c r="AE1164" s="40">
        <f>('Pivottable ẨN'!$AF1164-NVDA!$O$4)/NVDA!$O$8</f>
        <v>-0.3892578640245985</v>
      </c>
      <c r="AF1164" s="40">
        <v>377831000</v>
      </c>
      <c r="AG1164" s="41">
        <v>45580.291666666664</v>
      </c>
      <c r="AH1164" s="40">
        <v>18.66</v>
      </c>
      <c r="AI1164" s="40">
        <v>18.66</v>
      </c>
      <c r="AJ1164" s="40">
        <v>18.850000000000001</v>
      </c>
      <c r="AK1164" s="40">
        <v>18.600000000000001</v>
      </c>
      <c r="AL1164" s="40">
        <v>18.809999999999999</v>
      </c>
      <c r="AM1164" s="40">
        <f>('Pivottable ẨN'!$AN1164-SONY!$O$4)/SONY!$O$8</f>
        <v>-0.94272011912479403</v>
      </c>
      <c r="AN1164" s="40">
        <v>2120200</v>
      </c>
    </row>
    <row r="1165" spans="1:40">
      <c r="A1165" s="93">
        <v>45492.291666666664</v>
      </c>
      <c r="B1165" s="42">
        <v>223.80439999999999</v>
      </c>
      <c r="C1165" s="42">
        <v>224.31</v>
      </c>
      <c r="D1165" s="42">
        <v>226.8</v>
      </c>
      <c r="E1165" s="42">
        <v>223.28</v>
      </c>
      <c r="F1165" s="42">
        <v>224.82</v>
      </c>
      <c r="G1165" s="42">
        <v>49151500</v>
      </c>
      <c r="H1165" s="42">
        <f>('Pivottable ẨN'!$G1165-AAPL!$O$4)/AAPL!$O$8</f>
        <v>-0.80855256678715293</v>
      </c>
      <c r="I1165" s="43">
        <v>45492.291666666664</v>
      </c>
      <c r="J1165" s="42">
        <v>32.772100000000002</v>
      </c>
      <c r="K1165" s="42">
        <v>32.979999999999997</v>
      </c>
      <c r="L1165" s="42">
        <v>34.58</v>
      </c>
      <c r="M1165" s="42">
        <v>32.85</v>
      </c>
      <c r="N1165" s="42">
        <v>34.57</v>
      </c>
      <c r="O1165" s="42">
        <f>('Pivottable ẨN'!$P1165-INTC!$O$4)/INTC!$O$8</f>
        <v>1.2846134177107753</v>
      </c>
      <c r="P1165" s="42">
        <v>69628700</v>
      </c>
      <c r="Q1165" s="43">
        <v>45492.291666666664</v>
      </c>
      <c r="R1165" s="42">
        <v>436.32350000000002</v>
      </c>
      <c r="S1165" s="42">
        <v>437.11</v>
      </c>
      <c r="T1165" s="42">
        <v>441.14</v>
      </c>
      <c r="U1165" s="42">
        <v>432</v>
      </c>
      <c r="V1165" s="42">
        <v>433.1</v>
      </c>
      <c r="W1165" s="42">
        <v>20940400</v>
      </c>
      <c r="X1165" s="42">
        <f>('Pivottable ẨN'!$W1165-MSFT!$O$4)/MSFT!$O$8</f>
        <v>-0.60424729275939593</v>
      </c>
      <c r="Y1165" s="43">
        <v>45492.291666666664</v>
      </c>
      <c r="Z1165" s="42">
        <v>117.9199</v>
      </c>
      <c r="AA1165" s="42">
        <v>117.93</v>
      </c>
      <c r="AB1165" s="42">
        <v>121.6</v>
      </c>
      <c r="AC1165" s="42">
        <v>117.37</v>
      </c>
      <c r="AD1165" s="42">
        <v>120.35</v>
      </c>
      <c r="AE1165" s="42">
        <f>('Pivottable ẨN'!$AF1165-NVDA!$O$4)/NVDA!$O$8</f>
        <v>-1.2508826605374479</v>
      </c>
      <c r="AF1165" s="42">
        <v>217223800</v>
      </c>
      <c r="AG1165" s="43">
        <v>45492.291666666664</v>
      </c>
      <c r="AH1165" s="42">
        <v>18.565999999999999</v>
      </c>
      <c r="AI1165" s="42">
        <v>18.565999999999999</v>
      </c>
      <c r="AJ1165" s="42">
        <v>18.646000000000001</v>
      </c>
      <c r="AK1165" s="42">
        <v>18.484000000000002</v>
      </c>
      <c r="AL1165" s="42">
        <v>18.556000000000001</v>
      </c>
      <c r="AM1165" s="42">
        <f>('Pivottable ẨN'!$AN1165-SONY!$O$4)/SONY!$O$8</f>
        <v>1.4653378518888265</v>
      </c>
      <c r="AN1165" s="42">
        <v>7873500</v>
      </c>
    </row>
    <row r="1166" spans="1:40">
      <c r="A1166" s="92">
        <v>45015.291666666664</v>
      </c>
      <c r="B1166" s="40">
        <v>160.91569999999999</v>
      </c>
      <c r="C1166" s="40">
        <v>162.36000000000001</v>
      </c>
      <c r="D1166" s="40">
        <v>162.47</v>
      </c>
      <c r="E1166" s="40">
        <v>161.27000000000001</v>
      </c>
      <c r="F1166" s="40">
        <v>161.53</v>
      </c>
      <c r="G1166" s="40">
        <v>49501700</v>
      </c>
      <c r="H1166" s="40">
        <f>('Pivottable ẨN'!$G1166-AAPL!$O$4)/AAPL!$O$8</f>
        <v>-0.80195355116087519</v>
      </c>
      <c r="I1166" s="41">
        <v>45015.291666666664</v>
      </c>
      <c r="J1166" s="40">
        <v>31.320699999999999</v>
      </c>
      <c r="K1166" s="40">
        <v>32.090000000000003</v>
      </c>
      <c r="L1166" s="40">
        <v>32.58</v>
      </c>
      <c r="M1166" s="40">
        <v>31.81</v>
      </c>
      <c r="N1166" s="40">
        <v>31.85</v>
      </c>
      <c r="O1166" s="40">
        <f>('Pivottable ẨN'!$P1166-INTC!$O$4)/INTC!$O$8</f>
        <v>1.3035675580755743</v>
      </c>
      <c r="P1166" s="40">
        <v>70077600</v>
      </c>
      <c r="Q1166" s="41">
        <v>45015.291666666664</v>
      </c>
      <c r="R1166" s="40">
        <v>280.72449999999998</v>
      </c>
      <c r="S1166" s="40">
        <v>284.05</v>
      </c>
      <c r="T1166" s="40">
        <v>284.45999999999998</v>
      </c>
      <c r="U1166" s="40">
        <v>281.48</v>
      </c>
      <c r="V1166" s="40">
        <v>284.23</v>
      </c>
      <c r="W1166" s="40">
        <v>25053400</v>
      </c>
      <c r="X1166" s="40">
        <f>('Pivottable ẨN'!$W1166-MSFT!$O$4)/MSFT!$O$8</f>
        <v>-0.28075480909515982</v>
      </c>
      <c r="Y1166" s="41">
        <v>45015.291666666664</v>
      </c>
      <c r="Z1166" s="40">
        <v>27.369599999999998</v>
      </c>
      <c r="AA1166" s="40">
        <v>27.382999999999999</v>
      </c>
      <c r="AB1166" s="40">
        <v>27.498999999999999</v>
      </c>
      <c r="AC1166" s="40">
        <v>27.102</v>
      </c>
      <c r="AD1166" s="40">
        <v>27.228999999999999</v>
      </c>
      <c r="AE1166" s="40">
        <f>('Pivottable ẨN'!$AF1166-NVDA!$O$4)/NVDA!$O$8</f>
        <v>-0.46069011715875802</v>
      </c>
      <c r="AF1166" s="40">
        <v>364516000</v>
      </c>
      <c r="AG1166" s="41">
        <v>45015.291666666664</v>
      </c>
      <c r="AH1166" s="40">
        <v>17.509599999999999</v>
      </c>
      <c r="AI1166" s="40">
        <v>17.861999999999998</v>
      </c>
      <c r="AJ1166" s="40">
        <v>17.905999999999999</v>
      </c>
      <c r="AK1166" s="40">
        <v>17.712</v>
      </c>
      <c r="AL1166" s="40">
        <v>17.739999999999998</v>
      </c>
      <c r="AM1166" s="40">
        <f>('Pivottable ẨN'!$AN1166-SONY!$O$4)/SONY!$O$8</f>
        <v>0.63702249815515111</v>
      </c>
      <c r="AN1166" s="40">
        <v>5894500</v>
      </c>
    </row>
    <row r="1167" spans="1:40">
      <c r="A1167" s="93">
        <v>45274.291666666664</v>
      </c>
      <c r="B1167" s="42">
        <v>197.14420000000001</v>
      </c>
      <c r="C1167" s="42">
        <v>198.11</v>
      </c>
      <c r="D1167" s="42">
        <v>199.62</v>
      </c>
      <c r="E1167" s="42">
        <v>196.16</v>
      </c>
      <c r="F1167" s="42">
        <v>198.02</v>
      </c>
      <c r="G1167" s="42">
        <v>66831600</v>
      </c>
      <c r="H1167" s="42">
        <f>('Pivottable ẨN'!$G1167-AAPL!$O$4)/AAPL!$O$8</f>
        <v>-0.47539649547318202</v>
      </c>
      <c r="I1167" s="43">
        <v>45274.291666666664</v>
      </c>
      <c r="J1167" s="42">
        <v>44.582900000000002</v>
      </c>
      <c r="K1167" s="42">
        <v>45.18</v>
      </c>
      <c r="L1167" s="42">
        <v>47.07</v>
      </c>
      <c r="M1167" s="42">
        <v>44.65</v>
      </c>
      <c r="N1167" s="42">
        <v>45.01</v>
      </c>
      <c r="O1167" s="42">
        <f>('Pivottable ẨN'!$P1167-INTC!$O$4)/INTC!$O$8</f>
        <v>1.3265033768462555</v>
      </c>
      <c r="P1167" s="42">
        <v>70620800</v>
      </c>
      <c r="Q1167" s="43">
        <v>45274.291666666664</v>
      </c>
      <c r="R1167" s="42">
        <v>363.9409</v>
      </c>
      <c r="S1167" s="42">
        <v>365.93</v>
      </c>
      <c r="T1167" s="42">
        <v>373.76</v>
      </c>
      <c r="U1167" s="42">
        <v>364.13</v>
      </c>
      <c r="V1167" s="42">
        <v>373.31</v>
      </c>
      <c r="W1167" s="42">
        <v>43277500</v>
      </c>
      <c r="X1167" s="42">
        <f>('Pivottable ẨN'!$W1167-MSFT!$O$4)/MSFT!$O$8</f>
        <v>1.152592959333093</v>
      </c>
      <c r="Y1167" s="43">
        <v>45274.291666666664</v>
      </c>
      <c r="Z1167" s="42">
        <v>48.339599999999997</v>
      </c>
      <c r="AA1167" s="42">
        <v>48.35</v>
      </c>
      <c r="AB1167" s="42">
        <v>48.67</v>
      </c>
      <c r="AC1167" s="42">
        <v>47.421999999999997</v>
      </c>
      <c r="AD1167" s="42">
        <v>48.39</v>
      </c>
      <c r="AE1167" s="42">
        <f>('Pivottable ẨN'!$AF1167-NVDA!$O$4)/NVDA!$O$8</f>
        <v>-0.31736423847064638</v>
      </c>
      <c r="AF1167" s="42">
        <v>391232000</v>
      </c>
      <c r="AG1167" s="43">
        <v>45274.291666666664</v>
      </c>
      <c r="AH1167" s="42">
        <v>18.422799999999999</v>
      </c>
      <c r="AI1167" s="42">
        <v>18.484000000000002</v>
      </c>
      <c r="AJ1167" s="42">
        <v>18.512</v>
      </c>
      <c r="AK1167" s="42">
        <v>18.228000000000002</v>
      </c>
      <c r="AL1167" s="42">
        <v>18.260000000000002</v>
      </c>
      <c r="AM1167" s="42">
        <f>('Pivottable ẨN'!$AN1167-SONY!$O$4)/SONY!$O$8</f>
        <v>0.97584072900275609</v>
      </c>
      <c r="AN1167" s="42">
        <v>6704000</v>
      </c>
    </row>
    <row r="1168" spans="1:40">
      <c r="A1168" s="92">
        <v>44680.291666666664</v>
      </c>
      <c r="B1168" s="40">
        <v>155.30680000000001</v>
      </c>
      <c r="C1168" s="40">
        <v>157.65</v>
      </c>
      <c r="D1168" s="40">
        <v>166.2</v>
      </c>
      <c r="E1168" s="40">
        <v>157.25</v>
      </c>
      <c r="F1168" s="40">
        <v>161.84</v>
      </c>
      <c r="G1168" s="40">
        <v>131747600</v>
      </c>
      <c r="H1168" s="40">
        <f>('Pivottable ẨN'!$G1168-AAPL!$O$4)/AAPL!$O$8</f>
        <v>0.74785221496497922</v>
      </c>
      <c r="I1168" s="41">
        <v>44680.291666666664</v>
      </c>
      <c r="J1168" s="40">
        <v>40.736199999999997</v>
      </c>
      <c r="K1168" s="40">
        <v>43.59</v>
      </c>
      <c r="L1168" s="40">
        <v>45.36</v>
      </c>
      <c r="M1168" s="40">
        <v>43.5</v>
      </c>
      <c r="N1168" s="40">
        <v>44.99</v>
      </c>
      <c r="O1168" s="40">
        <f>('Pivottable ẨN'!$P1168-INTC!$O$4)/INTC!$O$8</f>
        <v>1.3326300103212665</v>
      </c>
      <c r="P1168" s="40">
        <v>70765900</v>
      </c>
      <c r="Q1168" s="41">
        <v>44680.291666666664</v>
      </c>
      <c r="R1168" s="40">
        <v>271.60640000000001</v>
      </c>
      <c r="S1168" s="40">
        <v>277.52</v>
      </c>
      <c r="T1168" s="40">
        <v>289.88</v>
      </c>
      <c r="U1168" s="40">
        <v>276.5</v>
      </c>
      <c r="V1168" s="40">
        <v>288.61</v>
      </c>
      <c r="W1168" s="40">
        <v>37073900</v>
      </c>
      <c r="X1168" s="40">
        <f>('Pivottable ẨN'!$W1168-MSFT!$O$4)/MSFT!$O$8</f>
        <v>0.66467222710370955</v>
      </c>
      <c r="Y1168" s="41">
        <v>44680.291666666664</v>
      </c>
      <c r="Z1168" s="40">
        <v>18.520600000000002</v>
      </c>
      <c r="AA1168" s="40">
        <v>18.547000000000001</v>
      </c>
      <c r="AB1168" s="40">
        <v>20.128</v>
      </c>
      <c r="AC1168" s="40">
        <v>18.516999999999999</v>
      </c>
      <c r="AD1168" s="40">
        <v>19.402000000000001</v>
      </c>
      <c r="AE1168" s="40">
        <f>('Pivottable ẨN'!$AF1168-NVDA!$O$4)/NVDA!$O$8</f>
        <v>0.26848753314104168</v>
      </c>
      <c r="AF1168" s="40">
        <v>500435000</v>
      </c>
      <c r="AG1168" s="41">
        <v>44680.291666666664</v>
      </c>
      <c r="AH1168" s="40">
        <v>16.750800000000002</v>
      </c>
      <c r="AI1168" s="40">
        <v>17.21</v>
      </c>
      <c r="AJ1168" s="40">
        <v>17.7</v>
      </c>
      <c r="AK1168" s="40">
        <v>17.192</v>
      </c>
      <c r="AL1168" s="40">
        <v>17.416</v>
      </c>
      <c r="AM1168" s="40">
        <f>('Pivottable ẨN'!$AN1168-SONY!$O$4)/SONY!$O$8</f>
        <v>-0.48218682770833965</v>
      </c>
      <c r="AN1168" s="40">
        <v>3220500</v>
      </c>
    </row>
    <row r="1169" spans="1:40">
      <c r="A1169" s="93">
        <v>45098.291666666664</v>
      </c>
      <c r="B1169" s="42">
        <v>182.57579999999999</v>
      </c>
      <c r="C1169" s="42">
        <v>183.96</v>
      </c>
      <c r="D1169" s="42">
        <v>185.41</v>
      </c>
      <c r="E1169" s="42">
        <v>182.59</v>
      </c>
      <c r="F1169" s="42">
        <v>184.9</v>
      </c>
      <c r="G1169" s="42">
        <v>49515700</v>
      </c>
      <c r="H1169" s="42">
        <f>('Pivottable ẨN'!$G1169-AAPL!$O$4)/AAPL!$O$8</f>
        <v>-0.80168974128432502</v>
      </c>
      <c r="I1169" s="43">
        <v>45098.291666666664</v>
      </c>
      <c r="J1169" s="42">
        <v>32.242800000000003</v>
      </c>
      <c r="K1169" s="42">
        <v>32.9</v>
      </c>
      <c r="L1169" s="42">
        <v>35.049999999999997</v>
      </c>
      <c r="M1169" s="42">
        <v>32.83</v>
      </c>
      <c r="N1169" s="42">
        <v>34.92</v>
      </c>
      <c r="O1169" s="42">
        <f>('Pivottable ẨN'!$P1169-INTC!$O$4)/INTC!$O$8</f>
        <v>1.341395614107705</v>
      </c>
      <c r="P1169" s="42">
        <v>70973500</v>
      </c>
      <c r="Q1169" s="43">
        <v>45098.291666666664</v>
      </c>
      <c r="R1169" s="42">
        <v>330.37540000000001</v>
      </c>
      <c r="S1169" s="42">
        <v>333.56</v>
      </c>
      <c r="T1169" s="42">
        <v>337.73</v>
      </c>
      <c r="U1169" s="42">
        <v>332.07</v>
      </c>
      <c r="V1169" s="42">
        <v>336.37</v>
      </c>
      <c r="W1169" s="42">
        <v>25117800</v>
      </c>
      <c r="X1169" s="42">
        <f>('Pivottable ẨN'!$W1169-MSFT!$O$4)/MSFT!$O$8</f>
        <v>-0.27568967027970231</v>
      </c>
      <c r="Y1169" s="43">
        <v>45098.291666666664</v>
      </c>
      <c r="Z1169" s="42">
        <v>43.028399999999998</v>
      </c>
      <c r="AA1169" s="42">
        <v>43.045000000000002</v>
      </c>
      <c r="AB1169" s="42">
        <v>43.615000000000002</v>
      </c>
      <c r="AC1169" s="42">
        <v>42.08</v>
      </c>
      <c r="AD1169" s="42">
        <v>43.500999999999998</v>
      </c>
      <c r="AE1169" s="42">
        <f>('Pivottable ẨN'!$AF1169-NVDA!$O$4)/NVDA!$O$8</f>
        <v>0.54299339332644736</v>
      </c>
      <c r="AF1169" s="42">
        <v>551603000</v>
      </c>
      <c r="AG1169" s="43">
        <v>45098.291666666664</v>
      </c>
      <c r="AH1169" s="42">
        <v>18.5624</v>
      </c>
      <c r="AI1169" s="42">
        <v>18.936</v>
      </c>
      <c r="AJ1169" s="42">
        <v>19.085999999999999</v>
      </c>
      <c r="AK1169" s="42">
        <v>18.853999999999999</v>
      </c>
      <c r="AL1169" s="42">
        <v>19.018000000000001</v>
      </c>
      <c r="AM1169" s="42">
        <f>('Pivottable ẨN'!$AN1169-SONY!$O$4)/SONY!$O$8</f>
        <v>-0.6590252496145943</v>
      </c>
      <c r="AN1169" s="42">
        <v>2798000</v>
      </c>
    </row>
    <row r="1170" spans="1:40">
      <c r="A1170" s="92">
        <v>44729.291666666664</v>
      </c>
      <c r="B1170" s="40">
        <v>129.79499999999999</v>
      </c>
      <c r="C1170" s="40">
        <v>131.56</v>
      </c>
      <c r="D1170" s="40">
        <v>133.08000000000001</v>
      </c>
      <c r="E1170" s="40">
        <v>129.81</v>
      </c>
      <c r="F1170" s="40">
        <v>130.07</v>
      </c>
      <c r="G1170" s="40">
        <v>134520300</v>
      </c>
      <c r="H1170" s="40">
        <f>('Pivottable ẨN'!$G1170-AAPL!$O$4)/AAPL!$O$8</f>
        <v>0.80009976101575087</v>
      </c>
      <c r="I1170" s="41">
        <v>44729.291666666664</v>
      </c>
      <c r="J1170" s="40">
        <v>34.822699999999998</v>
      </c>
      <c r="K1170" s="40">
        <v>36.97</v>
      </c>
      <c r="L1170" s="40">
        <v>38.119999999999997</v>
      </c>
      <c r="M1170" s="40">
        <v>36.6</v>
      </c>
      <c r="N1170" s="40">
        <v>37.479999999999997</v>
      </c>
      <c r="O1170" s="40">
        <f>('Pivottable ẨN'!$P1170-INTC!$O$4)/INTC!$O$8</f>
        <v>1.359116827543005</v>
      </c>
      <c r="P1170" s="40">
        <v>71393200</v>
      </c>
      <c r="Q1170" s="41">
        <v>44729.291666666664</v>
      </c>
      <c r="R1170" s="40">
        <v>242.9374</v>
      </c>
      <c r="S1170" s="40">
        <v>247.65</v>
      </c>
      <c r="T1170" s="40">
        <v>250.5</v>
      </c>
      <c r="U1170" s="40">
        <v>244.03</v>
      </c>
      <c r="V1170" s="40">
        <v>244.7</v>
      </c>
      <c r="W1170" s="40">
        <v>43084800</v>
      </c>
      <c r="X1170" s="40">
        <f>('Pivottable ẨN'!$W1170-MSFT!$O$4)/MSFT!$O$8</f>
        <v>1.1374368684986418</v>
      </c>
      <c r="Y1170" s="41">
        <v>44729.291666666664</v>
      </c>
      <c r="Z1170" s="40">
        <v>15.860799999999999</v>
      </c>
      <c r="AA1170" s="40">
        <v>15.88</v>
      </c>
      <c r="AB1170" s="40">
        <v>15.994999999999999</v>
      </c>
      <c r="AC1170" s="40">
        <v>15.327999999999999</v>
      </c>
      <c r="AD1170" s="40">
        <v>15.648</v>
      </c>
      <c r="AE1170" s="40">
        <f>('Pivottable ẨN'!$AF1170-NVDA!$O$4)/NVDA!$O$8</f>
        <v>0.9653691140553633</v>
      </c>
      <c r="AF1170" s="40">
        <v>630334000</v>
      </c>
      <c r="AG1170" s="41">
        <v>44729.291666666664</v>
      </c>
      <c r="AH1170" s="40">
        <v>16.351700000000001</v>
      </c>
      <c r="AI1170" s="40">
        <v>16.8</v>
      </c>
      <c r="AJ1170" s="40">
        <v>16.891999999999999</v>
      </c>
      <c r="AK1170" s="40">
        <v>16.564</v>
      </c>
      <c r="AL1170" s="40">
        <v>16.626000000000001</v>
      </c>
      <c r="AM1170" s="40">
        <f>('Pivottable ẨN'!$AN1170-SONY!$O$4)/SONY!$O$8</f>
        <v>-9.5862890620829588E-2</v>
      </c>
      <c r="AN1170" s="40">
        <v>4143500</v>
      </c>
    </row>
    <row r="1171" spans="1:40">
      <c r="A1171" s="93">
        <v>45546.291666666664</v>
      </c>
      <c r="B1171" s="42">
        <v>222.4153</v>
      </c>
      <c r="C1171" s="42">
        <v>222.66</v>
      </c>
      <c r="D1171" s="42">
        <v>223.09</v>
      </c>
      <c r="E1171" s="42">
        <v>217.89</v>
      </c>
      <c r="F1171" s="42">
        <v>221.46</v>
      </c>
      <c r="G1171" s="42">
        <v>44587100</v>
      </c>
      <c r="H1171" s="42">
        <f>('Pivottable ẨN'!$G1171-AAPL!$O$4)/AAPL!$O$8</f>
        <v>-0.89456212396756984</v>
      </c>
      <c r="I1171" s="43">
        <v>45546.291666666664</v>
      </c>
      <c r="J1171" s="42">
        <v>19.64</v>
      </c>
      <c r="K1171" s="42">
        <v>19.64</v>
      </c>
      <c r="L1171" s="42">
        <v>19.690000000000001</v>
      </c>
      <c r="M1171" s="42">
        <v>18.52</v>
      </c>
      <c r="N1171" s="42">
        <v>19.010000000000002</v>
      </c>
      <c r="O1171" s="42">
        <f>('Pivottable ẨN'!$P1171-INTC!$O$4)/INTC!$O$8</f>
        <v>1.3595348404403351</v>
      </c>
      <c r="P1171" s="42">
        <v>71403100</v>
      </c>
      <c r="Q1171" s="43">
        <v>45546.291666666664</v>
      </c>
      <c r="R1171" s="42">
        <v>423.04</v>
      </c>
      <c r="S1171" s="42">
        <v>423.04</v>
      </c>
      <c r="T1171" s="42">
        <v>423.99</v>
      </c>
      <c r="U1171" s="42">
        <v>409.58</v>
      </c>
      <c r="V1171" s="42">
        <v>415.5</v>
      </c>
      <c r="W1171" s="42">
        <v>19266900</v>
      </c>
      <c r="X1171" s="42">
        <f>('Pivottable ẨN'!$W1171-MSFT!$O$4)/MSFT!$O$8</f>
        <v>-0.73587011585983331</v>
      </c>
      <c r="Y1171" s="43">
        <v>45546.291666666664</v>
      </c>
      <c r="Z1171" s="42">
        <v>116.9</v>
      </c>
      <c r="AA1171" s="42">
        <v>116.91</v>
      </c>
      <c r="AB1171" s="42">
        <v>117.19</v>
      </c>
      <c r="AC1171" s="42">
        <v>107.42</v>
      </c>
      <c r="AD1171" s="42">
        <v>109.39</v>
      </c>
      <c r="AE1171" s="42">
        <f>('Pivottable ẨN'!$AF1171-NVDA!$O$4)/NVDA!$O$8</f>
        <v>-4.8103002443254564E-2</v>
      </c>
      <c r="AF1171" s="42">
        <v>441422400</v>
      </c>
      <c r="AG1171" s="43">
        <v>45546.291666666664</v>
      </c>
      <c r="AH1171" s="42">
        <v>18.754000000000001</v>
      </c>
      <c r="AI1171" s="42">
        <v>18.754000000000001</v>
      </c>
      <c r="AJ1171" s="42">
        <v>18.768000000000001</v>
      </c>
      <c r="AK1171" s="42">
        <v>18.456</v>
      </c>
      <c r="AL1171" s="42">
        <v>18.591999999999999</v>
      </c>
      <c r="AM1171" s="42">
        <f>('Pivottable ẨN'!$AN1171-SONY!$O$4)/SONY!$O$8</f>
        <v>-0.80802993174152127</v>
      </c>
      <c r="AN1171" s="42">
        <v>2442000</v>
      </c>
    </row>
    <row r="1172" spans="1:40">
      <c r="A1172" s="92">
        <v>44817.291666666664</v>
      </c>
      <c r="B1172" s="40">
        <v>151.98689999999999</v>
      </c>
      <c r="C1172" s="40">
        <v>153.84</v>
      </c>
      <c r="D1172" s="40">
        <v>160.54</v>
      </c>
      <c r="E1172" s="40">
        <v>153.37</v>
      </c>
      <c r="F1172" s="40">
        <v>159.9</v>
      </c>
      <c r="G1172" s="40">
        <v>122656600</v>
      </c>
      <c r="H1172" s="40">
        <f>('Pivottable ẨN'!$G1172-AAPL!$O$4)/AAPL!$O$8</f>
        <v>0.57654538727083104</v>
      </c>
      <c r="I1172" s="41">
        <v>44817.291666666664</v>
      </c>
      <c r="J1172" s="40">
        <v>27.8673</v>
      </c>
      <c r="K1172" s="40">
        <v>29.29</v>
      </c>
      <c r="L1172" s="40">
        <v>30.93</v>
      </c>
      <c r="M1172" s="40">
        <v>29.25</v>
      </c>
      <c r="N1172" s="40">
        <v>30.83</v>
      </c>
      <c r="O1172" s="40">
        <f>('Pivottable ẨN'!$P1172-INTC!$O$4)/INTC!$O$8</f>
        <v>1.3601597486100812</v>
      </c>
      <c r="P1172" s="40">
        <v>71417900</v>
      </c>
      <c r="Q1172" s="41">
        <v>44817.291666666664</v>
      </c>
      <c r="R1172" s="40">
        <v>247.71950000000001</v>
      </c>
      <c r="S1172" s="40">
        <v>251.99</v>
      </c>
      <c r="T1172" s="40">
        <v>260.39999999999998</v>
      </c>
      <c r="U1172" s="40">
        <v>251.59</v>
      </c>
      <c r="V1172" s="40">
        <v>258.83999999999997</v>
      </c>
      <c r="W1172" s="40">
        <v>33353300</v>
      </c>
      <c r="X1172" s="40">
        <f>('Pivottable ẨN'!$W1172-MSFT!$O$4)/MSFT!$O$8</f>
        <v>0.37204248367527365</v>
      </c>
      <c r="Y1172" s="41">
        <v>44817.291666666664</v>
      </c>
      <c r="Z1172" s="40">
        <v>13.119</v>
      </c>
      <c r="AA1172" s="40">
        <v>13.131</v>
      </c>
      <c r="AB1172" s="40">
        <v>13.922000000000001</v>
      </c>
      <c r="AC1172" s="40">
        <v>13.099</v>
      </c>
      <c r="AD1172" s="40">
        <v>13.802</v>
      </c>
      <c r="AE1172" s="40">
        <f>('Pivottable ẨN'!$AF1172-NVDA!$O$4)/NVDA!$O$8</f>
        <v>1.4193488455400685</v>
      </c>
      <c r="AF1172" s="40">
        <v>714956000</v>
      </c>
      <c r="AG1172" s="41">
        <v>44817.291666666664</v>
      </c>
      <c r="AH1172" s="40">
        <v>14.0177</v>
      </c>
      <c r="AI1172" s="40">
        <v>14.401999999999999</v>
      </c>
      <c r="AJ1172" s="40">
        <v>14.805999999999999</v>
      </c>
      <c r="AK1172" s="40">
        <v>14.39</v>
      </c>
      <c r="AL1172" s="40">
        <v>14.805999999999999</v>
      </c>
      <c r="AM1172" s="40">
        <f>('Pivottable ẨN'!$AN1172-SONY!$O$4)/SONY!$O$8</f>
        <v>-0.59896296903815038</v>
      </c>
      <c r="AN1172" s="40">
        <v>2941500</v>
      </c>
    </row>
    <row r="1173" spans="1:40">
      <c r="A1173" s="93">
        <v>45072.291666666664</v>
      </c>
      <c r="B1173" s="42">
        <v>174.11</v>
      </c>
      <c r="C1173" s="42">
        <v>175.43</v>
      </c>
      <c r="D1173" s="42">
        <v>175.77</v>
      </c>
      <c r="E1173" s="42">
        <v>173.11</v>
      </c>
      <c r="F1173" s="42">
        <v>173.32</v>
      </c>
      <c r="G1173" s="42">
        <v>54835000</v>
      </c>
      <c r="H1173" s="42">
        <f>('Pivottable ẨN'!$G1173-AAPL!$O$4)/AAPL!$O$8</f>
        <v>-0.70145517868906793</v>
      </c>
      <c r="I1173" s="43">
        <v>45072.291666666664</v>
      </c>
      <c r="J1173" s="42">
        <v>28.4207</v>
      </c>
      <c r="K1173" s="42">
        <v>29</v>
      </c>
      <c r="L1173" s="42">
        <v>29.09</v>
      </c>
      <c r="M1173" s="42">
        <v>27.1</v>
      </c>
      <c r="N1173" s="42">
        <v>27.44</v>
      </c>
      <c r="O1173" s="42">
        <f>('Pivottable ẨN'!$P1173-INTC!$O$4)/INTC!$O$8</f>
        <v>1.3809632793691289</v>
      </c>
      <c r="P1173" s="42">
        <v>71910600</v>
      </c>
      <c r="Q1173" s="43">
        <v>45072.291666666664</v>
      </c>
      <c r="R1173" s="42">
        <v>329.71190000000001</v>
      </c>
      <c r="S1173" s="42">
        <v>332.89</v>
      </c>
      <c r="T1173" s="42">
        <v>333.4</v>
      </c>
      <c r="U1173" s="42">
        <v>323.88</v>
      </c>
      <c r="V1173" s="42">
        <v>324.02</v>
      </c>
      <c r="W1173" s="42">
        <v>36630600</v>
      </c>
      <c r="X1173" s="42">
        <f>('Pivottable ẨN'!$W1173-MSFT!$O$4)/MSFT!$O$8</f>
        <v>0.62980613957432563</v>
      </c>
      <c r="Y1173" s="43">
        <v>45072.291666666664</v>
      </c>
      <c r="Z1173" s="42">
        <v>38.927</v>
      </c>
      <c r="AA1173" s="42">
        <v>38.945999999999998</v>
      </c>
      <c r="AB1173" s="42">
        <v>39.17</v>
      </c>
      <c r="AC1173" s="42">
        <v>37.549999999999997</v>
      </c>
      <c r="AD1173" s="42">
        <v>37.89</v>
      </c>
      <c r="AE1173" s="42">
        <f>('Pivottable ẨN'!$AF1173-NVDA!$O$4)/NVDA!$O$8</f>
        <v>1.4163499248114171</v>
      </c>
      <c r="AF1173" s="42">
        <v>714397000</v>
      </c>
      <c r="AG1173" s="43">
        <v>45072.291666666664</v>
      </c>
      <c r="AH1173" s="42">
        <v>18.817299999999999</v>
      </c>
      <c r="AI1173" s="42">
        <v>19.196000000000002</v>
      </c>
      <c r="AJ1173" s="42">
        <v>19.326000000000001</v>
      </c>
      <c r="AK1173" s="42">
        <v>19.074000000000002</v>
      </c>
      <c r="AL1173" s="42">
        <v>19.117999999999999</v>
      </c>
      <c r="AM1173" s="42">
        <f>('Pivottable ẨN'!$AN1173-SONY!$O$4)/SONY!$O$8</f>
        <v>-0.52739049531987936</v>
      </c>
      <c r="AN1173" s="42">
        <v>3112500</v>
      </c>
    </row>
    <row r="1174" spans="1:40">
      <c r="A1174" s="92">
        <v>44895.291666666664</v>
      </c>
      <c r="B1174" s="40">
        <v>146.48949999999999</v>
      </c>
      <c r="C1174" s="40">
        <v>148.03</v>
      </c>
      <c r="D1174" s="40">
        <v>148.72</v>
      </c>
      <c r="E1174" s="40">
        <v>140.55000000000001</v>
      </c>
      <c r="F1174" s="40">
        <v>141.4</v>
      </c>
      <c r="G1174" s="40">
        <v>111380900</v>
      </c>
      <c r="H1174" s="40">
        <f>('Pivottable ẨN'!$G1174-AAPL!$O$4)/AAPL!$O$8</f>
        <v>0.36407102834102062</v>
      </c>
      <c r="I1174" s="41">
        <v>44895.291666666664</v>
      </c>
      <c r="J1174" s="40">
        <v>28.995799999999999</v>
      </c>
      <c r="K1174" s="40">
        <v>30.07</v>
      </c>
      <c r="L1174" s="40">
        <v>30.08</v>
      </c>
      <c r="M1174" s="40">
        <v>28.22</v>
      </c>
      <c r="N1174" s="40">
        <v>28.77</v>
      </c>
      <c r="O1174" s="40">
        <f>('Pivottable ẨN'!$P1174-INTC!$O$4)/INTC!$O$8</f>
        <v>1.3877992680638513</v>
      </c>
      <c r="P1174" s="40">
        <v>72072500</v>
      </c>
      <c r="Q1174" s="41">
        <v>44895.291666666664</v>
      </c>
      <c r="R1174" s="40">
        <v>251.52289999999999</v>
      </c>
      <c r="S1174" s="40">
        <v>255.14</v>
      </c>
      <c r="T1174" s="40">
        <v>255.33</v>
      </c>
      <c r="U1174" s="40">
        <v>239.86</v>
      </c>
      <c r="V1174" s="40">
        <v>240.57</v>
      </c>
      <c r="W1174" s="40">
        <v>47594200</v>
      </c>
      <c r="X1174" s="40">
        <f>('Pivottable ẨN'!$W1174-MSFT!$O$4)/MSFT!$O$8</f>
        <v>1.4921066972940482</v>
      </c>
      <c r="Y1174" s="41">
        <v>44895.291666666664</v>
      </c>
      <c r="Z1174" s="40">
        <v>16.911899999999999</v>
      </c>
      <c r="AA1174" s="40">
        <v>16.922999999999998</v>
      </c>
      <c r="AB1174" s="40">
        <v>16.93</v>
      </c>
      <c r="AC1174" s="40">
        <v>15.597</v>
      </c>
      <c r="AD1174" s="40">
        <v>15.696999999999999</v>
      </c>
      <c r="AE1174" s="40">
        <f>('Pivottable ẨN'!$AF1174-NVDA!$O$4)/NVDA!$O$8</f>
        <v>0.61646426878062044</v>
      </c>
      <c r="AF1174" s="40">
        <v>565298000</v>
      </c>
      <c r="AG1174" s="41">
        <v>44895.291666666664</v>
      </c>
      <c r="AH1174" s="40">
        <v>16.2332</v>
      </c>
      <c r="AI1174" s="40">
        <v>16.614000000000001</v>
      </c>
      <c r="AJ1174" s="40">
        <v>16.617999999999999</v>
      </c>
      <c r="AK1174" s="40">
        <v>16.059999999999999</v>
      </c>
      <c r="AL1174" s="40">
        <v>16.22</v>
      </c>
      <c r="AM1174" s="40">
        <f>('Pivottable ẨN'!$AN1174-SONY!$O$4)/SONY!$O$8</f>
        <v>0.13245748606523405</v>
      </c>
      <c r="AN1174" s="40">
        <v>4689000</v>
      </c>
    </row>
    <row r="1175" spans="1:40">
      <c r="A1175" s="93">
        <v>45412.291666666664</v>
      </c>
      <c r="B1175" s="42">
        <v>169.7159</v>
      </c>
      <c r="C1175" s="42">
        <v>170.33</v>
      </c>
      <c r="D1175" s="42">
        <v>174.99</v>
      </c>
      <c r="E1175" s="42">
        <v>170</v>
      </c>
      <c r="F1175" s="42">
        <v>173.33</v>
      </c>
      <c r="G1175" s="42">
        <v>65934800</v>
      </c>
      <c r="H1175" s="42">
        <f>('Pivottable ẨN'!$G1175-AAPL!$O$4)/AAPL!$O$8</f>
        <v>-0.49229540242248487</v>
      </c>
      <c r="I1175" s="43">
        <v>45412.291666666664</v>
      </c>
      <c r="J1175" s="42">
        <v>30.1554</v>
      </c>
      <c r="K1175" s="42">
        <v>30.47</v>
      </c>
      <c r="L1175" s="42">
        <v>31.18</v>
      </c>
      <c r="M1175" s="42">
        <v>30.42</v>
      </c>
      <c r="N1175" s="42">
        <v>31.04</v>
      </c>
      <c r="O1175" s="42">
        <f>('Pivottable ẨN'!$P1175-INTC!$O$4)/INTC!$O$8</f>
        <v>1.3993642915566527</v>
      </c>
      <c r="P1175" s="42">
        <v>72346400</v>
      </c>
      <c r="Q1175" s="43">
        <v>45412.291666666664</v>
      </c>
      <c r="R1175" s="42">
        <v>387.9298</v>
      </c>
      <c r="S1175" s="42">
        <v>389.33</v>
      </c>
      <c r="T1175" s="42">
        <v>402.16</v>
      </c>
      <c r="U1175" s="42">
        <v>389.17</v>
      </c>
      <c r="V1175" s="42">
        <v>401.49</v>
      </c>
      <c r="W1175" s="42">
        <v>28781400</v>
      </c>
      <c r="X1175" s="42">
        <f>('Pivottable ẨN'!$W1175-MSFT!$O$4)/MSFT!$O$8</f>
        <v>1.2456953389710597E-2</v>
      </c>
      <c r="Y1175" s="43">
        <v>45412.291666666664</v>
      </c>
      <c r="Z1175" s="42">
        <v>86.387500000000003</v>
      </c>
      <c r="AA1175" s="42">
        <v>86.402000000000001</v>
      </c>
      <c r="AB1175" s="42">
        <v>88.819000000000003</v>
      </c>
      <c r="AC1175" s="42">
        <v>86.3</v>
      </c>
      <c r="AD1175" s="42">
        <v>87.24</v>
      </c>
      <c r="AE1175" s="42">
        <f>('Pivottable ẨN'!$AF1175-NVDA!$O$4)/NVDA!$O$8</f>
        <v>-0.46501950719099738</v>
      </c>
      <c r="AF1175" s="42">
        <v>363709000</v>
      </c>
      <c r="AG1175" s="43">
        <v>45412.291666666664</v>
      </c>
      <c r="AH1175" s="42">
        <v>16.513999999999999</v>
      </c>
      <c r="AI1175" s="42">
        <v>16.513999999999999</v>
      </c>
      <c r="AJ1175" s="42">
        <v>16.628</v>
      </c>
      <c r="AK1175" s="42">
        <v>16.498000000000001</v>
      </c>
      <c r="AL1175" s="42">
        <v>16.577999999999999</v>
      </c>
      <c r="AM1175" s="42">
        <f>('Pivottable ẨN'!$AN1175-SONY!$O$4)/SONY!$O$8</f>
        <v>-0.85846550532661869</v>
      </c>
      <c r="AN1175" s="42">
        <v>2321500</v>
      </c>
    </row>
    <row r="1176" spans="1:40">
      <c r="A1176" s="92">
        <v>44616.291666666664</v>
      </c>
      <c r="B1176" s="40">
        <v>160.3212</v>
      </c>
      <c r="C1176" s="40">
        <v>162.74</v>
      </c>
      <c r="D1176" s="40">
        <v>162.85</v>
      </c>
      <c r="E1176" s="40">
        <v>152</v>
      </c>
      <c r="F1176" s="40">
        <v>152.58000000000001</v>
      </c>
      <c r="G1176" s="40">
        <v>141147500</v>
      </c>
      <c r="H1176" s="40">
        <f>('Pivottable ẨN'!$G1176-AAPL!$O$4)/AAPL!$O$8</f>
        <v>0.92497981914958194</v>
      </c>
      <c r="I1176" s="41">
        <v>44616.291666666664</v>
      </c>
      <c r="J1176" s="40">
        <v>43.661299999999997</v>
      </c>
      <c r="K1176" s="40">
        <v>46.72</v>
      </c>
      <c r="L1176" s="40">
        <v>46.79</v>
      </c>
      <c r="M1176" s="40">
        <v>43.63</v>
      </c>
      <c r="N1176" s="40">
        <v>43.9</v>
      </c>
      <c r="O1176" s="40">
        <f>('Pivottable ẨN'!$P1176-INTC!$O$4)/INTC!$O$8</f>
        <v>1.4159876933423987</v>
      </c>
      <c r="P1176" s="40">
        <v>72740100</v>
      </c>
      <c r="Q1176" s="41">
        <v>44616.291666666664</v>
      </c>
      <c r="R1176" s="40">
        <v>288.31270000000001</v>
      </c>
      <c r="S1176" s="40">
        <v>294.58999999999997</v>
      </c>
      <c r="T1176" s="40">
        <v>295.16000000000003</v>
      </c>
      <c r="U1176" s="40">
        <v>271.52</v>
      </c>
      <c r="V1176" s="40">
        <v>272.51</v>
      </c>
      <c r="W1176" s="40">
        <v>56989700</v>
      </c>
      <c r="X1176" s="40">
        <f>('Pivottable ẨN'!$W1176-MSFT!$O$4)/MSFT!$O$8</f>
        <v>2.2310742709063334</v>
      </c>
      <c r="Y1176" s="41">
        <v>44616.291666666664</v>
      </c>
      <c r="Z1176" s="40">
        <v>23.7102</v>
      </c>
      <c r="AA1176" s="40">
        <v>23.748000000000001</v>
      </c>
      <c r="AB1176" s="40">
        <v>23.8</v>
      </c>
      <c r="AC1176" s="40">
        <v>20.89</v>
      </c>
      <c r="AD1176" s="40">
        <v>21.015000000000001</v>
      </c>
      <c r="AE1176" s="40">
        <f>('Pivottable ẨN'!$AF1176-NVDA!$O$4)/NVDA!$O$8</f>
        <v>1.5311780093839706</v>
      </c>
      <c r="AF1176" s="40">
        <v>735801000</v>
      </c>
      <c r="AG1176" s="41">
        <v>44616.291666666664</v>
      </c>
      <c r="AH1176" s="40">
        <v>19.601400000000002</v>
      </c>
      <c r="AI1176" s="40">
        <v>20.398</v>
      </c>
      <c r="AJ1176" s="40">
        <v>20.422000000000001</v>
      </c>
      <c r="AK1176" s="40">
        <v>19.454000000000001</v>
      </c>
      <c r="AL1176" s="40">
        <v>19.456</v>
      </c>
      <c r="AM1176" s="40">
        <f>('Pivottable ẨN'!$AN1176-SONY!$O$4)/SONY!$O$8</f>
        <v>0.44427908208928063</v>
      </c>
      <c r="AN1176" s="40">
        <v>5434000</v>
      </c>
    </row>
    <row r="1177" spans="1:40">
      <c r="A1177" s="93">
        <v>44820.291666666664</v>
      </c>
      <c r="B1177" s="42">
        <v>148.88480000000001</v>
      </c>
      <c r="C1177" s="42">
        <v>150.69999999999999</v>
      </c>
      <c r="D1177" s="42">
        <v>151.35</v>
      </c>
      <c r="E1177" s="42">
        <v>148.37</v>
      </c>
      <c r="F1177" s="42">
        <v>151.21</v>
      </c>
      <c r="G1177" s="42">
        <v>162278800</v>
      </c>
      <c r="H1177" s="42">
        <f>('Pivottable ẨN'!$G1177-AAPL!$O$4)/AAPL!$O$8</f>
        <v>1.3231687937457048</v>
      </c>
      <c r="I1177" s="43">
        <v>44820.291666666664</v>
      </c>
      <c r="J1177" s="42">
        <v>27.819700000000001</v>
      </c>
      <c r="K1177" s="42">
        <v>29.24</v>
      </c>
      <c r="L1177" s="42">
        <v>29.32</v>
      </c>
      <c r="M1177" s="42">
        <v>28.42</v>
      </c>
      <c r="N1177" s="42">
        <v>28.7</v>
      </c>
      <c r="O1177" s="42">
        <f>('Pivottable ẨN'!$P1177-INTC!$O$4)/INTC!$O$8</f>
        <v>1.4163212591897631</v>
      </c>
      <c r="P1177" s="42">
        <v>72748000</v>
      </c>
      <c r="Q1177" s="43">
        <v>44820.291666666664</v>
      </c>
      <c r="R1177" s="42">
        <v>240.59229999999999</v>
      </c>
      <c r="S1177" s="42">
        <v>244.74</v>
      </c>
      <c r="T1177" s="42">
        <v>245.3</v>
      </c>
      <c r="U1177" s="42">
        <v>242.06</v>
      </c>
      <c r="V1177" s="42">
        <v>244.26</v>
      </c>
      <c r="W1177" s="42">
        <v>39791800</v>
      </c>
      <c r="X1177" s="42">
        <f>('Pivottable ẨN'!$W1177-MSFT!$O$4)/MSFT!$O$8</f>
        <v>0.87843838838526245</v>
      </c>
      <c r="Y1177" s="43">
        <v>44820.291666666664</v>
      </c>
      <c r="Z1177" s="42">
        <v>13.1859</v>
      </c>
      <c r="AA1177" s="42">
        <v>13.198</v>
      </c>
      <c r="AB1177" s="42">
        <v>13.212</v>
      </c>
      <c r="AC1177" s="42">
        <v>12.617000000000001</v>
      </c>
      <c r="AD1177" s="42">
        <v>12.742000000000001</v>
      </c>
      <c r="AE1177" s="42">
        <f>('Pivottable ẨN'!$AF1177-NVDA!$O$4)/NVDA!$O$8</f>
        <v>1.1821980569711219</v>
      </c>
      <c r="AF1177" s="42">
        <v>670751000</v>
      </c>
      <c r="AG1177" s="43">
        <v>44820.291666666664</v>
      </c>
      <c r="AH1177" s="42">
        <v>13.9924</v>
      </c>
      <c r="AI1177" s="42">
        <v>14.375999999999999</v>
      </c>
      <c r="AJ1177" s="42">
        <v>14.516</v>
      </c>
      <c r="AK1177" s="42">
        <v>14.332000000000001</v>
      </c>
      <c r="AL1177" s="42">
        <v>14.36</v>
      </c>
      <c r="AM1177" s="42">
        <f>('Pivottable ẨN'!$AN1177-SONY!$O$4)/SONY!$O$8</f>
        <v>-0.47883840788526266</v>
      </c>
      <c r="AN1177" s="42">
        <v>3228500</v>
      </c>
    </row>
    <row r="1178" spans="1:40">
      <c r="A1178" s="92">
        <v>45527.291666666664</v>
      </c>
      <c r="B1178" s="40">
        <v>226.5907</v>
      </c>
      <c r="C1178" s="40">
        <v>226.84</v>
      </c>
      <c r="D1178" s="40">
        <v>228.22</v>
      </c>
      <c r="E1178" s="40">
        <v>224.33</v>
      </c>
      <c r="F1178" s="40">
        <v>225.66</v>
      </c>
      <c r="G1178" s="40">
        <v>38677300</v>
      </c>
      <c r="H1178" s="40">
        <f>('Pivottable ẨN'!$G1178-AAPL!$O$4)/AAPL!$O$8</f>
        <v>-1.0059238102844632</v>
      </c>
      <c r="I1178" s="41">
        <v>45527.291666666664</v>
      </c>
      <c r="J1178" s="40">
        <v>20.54</v>
      </c>
      <c r="K1178" s="40">
        <v>20.54</v>
      </c>
      <c r="L1178" s="40">
        <v>20.93</v>
      </c>
      <c r="M1178" s="40">
        <v>20.260000000000002</v>
      </c>
      <c r="N1178" s="40">
        <v>20.32</v>
      </c>
      <c r="O1178" s="40">
        <f>('Pivottable ẨN'!$P1178-INTC!$O$4)/INTC!$O$8</f>
        <v>1.4437834398386054</v>
      </c>
      <c r="P1178" s="40">
        <v>73398400</v>
      </c>
      <c r="Q1178" s="41">
        <v>45527.291666666664</v>
      </c>
      <c r="R1178" s="40">
        <v>416.79</v>
      </c>
      <c r="S1178" s="40">
        <v>416.79</v>
      </c>
      <c r="T1178" s="40">
        <v>419.26</v>
      </c>
      <c r="U1178" s="40">
        <v>412.09</v>
      </c>
      <c r="V1178" s="40">
        <v>416.98</v>
      </c>
      <c r="W1178" s="40">
        <v>18493800</v>
      </c>
      <c r="X1178" s="40">
        <f>('Pivottable ẨN'!$W1178-MSFT!$O$4)/MSFT!$O$8</f>
        <v>-0.79667537701247637</v>
      </c>
      <c r="Y1178" s="41">
        <v>45527.291666666664</v>
      </c>
      <c r="Z1178" s="40">
        <v>129.35890000000001</v>
      </c>
      <c r="AA1178" s="40">
        <v>129.37</v>
      </c>
      <c r="AB1178" s="40">
        <v>129.6</v>
      </c>
      <c r="AC1178" s="40">
        <v>125.22</v>
      </c>
      <c r="AD1178" s="40">
        <v>125.86</v>
      </c>
      <c r="AE1178" s="40">
        <f>('Pivottable ẨN'!$AF1178-NVDA!$O$4)/NVDA!$O$8</f>
        <v>-0.68217945799397928</v>
      </c>
      <c r="AF1178" s="40">
        <v>323230300</v>
      </c>
      <c r="AG1178" s="41">
        <v>45527.291666666664</v>
      </c>
      <c r="AH1178" s="40">
        <v>18.478000000000002</v>
      </c>
      <c r="AI1178" s="40">
        <v>18.478000000000002</v>
      </c>
      <c r="AJ1178" s="40">
        <v>18.5</v>
      </c>
      <c r="AK1178" s="40">
        <v>18.245999999999999</v>
      </c>
      <c r="AL1178" s="40">
        <v>18.315999999999999</v>
      </c>
      <c r="AM1178" s="40">
        <f>('Pivottable ẨN'!$AN1178-SONY!$O$4)/SONY!$O$8</f>
        <v>-0.90011147687613902</v>
      </c>
      <c r="AN1178" s="40">
        <v>2222000</v>
      </c>
    </row>
    <row r="1179" spans="1:40">
      <c r="A1179" s="93">
        <v>45091.291666666664</v>
      </c>
      <c r="B1179" s="42">
        <v>182.5658</v>
      </c>
      <c r="C1179" s="42">
        <v>183.95</v>
      </c>
      <c r="D1179" s="42">
        <v>184.39</v>
      </c>
      <c r="E1179" s="42">
        <v>182.02</v>
      </c>
      <c r="F1179" s="42">
        <v>183.37</v>
      </c>
      <c r="G1179" s="42">
        <v>57462900</v>
      </c>
      <c r="H1179" s="42">
        <f>('Pivottable ẨN'!$G1179-AAPL!$O$4)/AAPL!$O$8</f>
        <v>-0.65193618050433</v>
      </c>
      <c r="I1179" s="43">
        <v>45091.291666666664</v>
      </c>
      <c r="J1179" s="42">
        <v>34.869300000000003</v>
      </c>
      <c r="K1179" s="42">
        <v>35.58</v>
      </c>
      <c r="L1179" s="42">
        <v>35.6</v>
      </c>
      <c r="M1179" s="42">
        <v>33.799999999999997</v>
      </c>
      <c r="N1179" s="42">
        <v>33.869999999999997</v>
      </c>
      <c r="O1179" s="42">
        <f>('Pivottable ẨN'!$P1179-INTC!$O$4)/INTC!$O$8</f>
        <v>1.486256083618849</v>
      </c>
      <c r="P1179" s="42">
        <v>74404300</v>
      </c>
      <c r="Q1179" s="43">
        <v>45091.291666666664</v>
      </c>
      <c r="R1179" s="42">
        <v>334.11939999999998</v>
      </c>
      <c r="S1179" s="42">
        <v>337.34</v>
      </c>
      <c r="T1179" s="42">
        <v>339.04</v>
      </c>
      <c r="U1179" s="42">
        <v>332.81</v>
      </c>
      <c r="V1179" s="42">
        <v>334.34</v>
      </c>
      <c r="W1179" s="42">
        <v>26003800</v>
      </c>
      <c r="X1179" s="42">
        <f>('Pivottable ẨN'!$W1179-MSFT!$O$4)/MSFT!$O$8</f>
        <v>-0.20600468595524007</v>
      </c>
      <c r="Y1179" s="43">
        <v>45091.291666666664</v>
      </c>
      <c r="Z1179" s="42">
        <v>42.980499999999999</v>
      </c>
      <c r="AA1179" s="42">
        <v>42.997</v>
      </c>
      <c r="AB1179" s="42">
        <v>43</v>
      </c>
      <c r="AC1179" s="42">
        <v>40.552</v>
      </c>
      <c r="AD1179" s="42">
        <v>40.823999999999998</v>
      </c>
      <c r="AE1179" s="42">
        <f>('Pivottable ẨN'!$AF1179-NVDA!$O$4)/NVDA!$O$8</f>
        <v>1.5561994159643477</v>
      </c>
      <c r="AF1179" s="42">
        <v>740465000</v>
      </c>
      <c r="AG1179" s="43">
        <v>45091.291666666664</v>
      </c>
      <c r="AH1179" s="42">
        <v>19.579899999999999</v>
      </c>
      <c r="AI1179" s="42">
        <v>19.974</v>
      </c>
      <c r="AJ1179" s="42">
        <v>20.178000000000001</v>
      </c>
      <c r="AK1179" s="42">
        <v>19.902000000000001</v>
      </c>
      <c r="AL1179" s="42">
        <v>20.141999999999999</v>
      </c>
      <c r="AM1179" s="42">
        <f>('Pivottable ẨN'!$AN1179-SONY!$O$4)/SONY!$O$8</f>
        <v>-0.75215317594392361</v>
      </c>
      <c r="AN1179" s="42">
        <v>2575500</v>
      </c>
    </row>
    <row r="1180" spans="1:40">
      <c r="A1180" s="92">
        <v>44279.291666666664</v>
      </c>
      <c r="B1180" s="40">
        <v>117.6061</v>
      </c>
      <c r="C1180" s="40">
        <v>120.09</v>
      </c>
      <c r="D1180" s="40">
        <v>122.9</v>
      </c>
      <c r="E1180" s="40">
        <v>120.07</v>
      </c>
      <c r="F1180" s="40">
        <v>122.82</v>
      </c>
      <c r="G1180" s="40">
        <v>88530500</v>
      </c>
      <c r="H1180" s="40">
        <f>('Pivottable ẨN'!$G1180-AAPL!$O$4)/AAPL!$O$8</f>
        <v>-6.651191473920863E-2</v>
      </c>
      <c r="I1180" s="41">
        <v>44279.291666666664</v>
      </c>
      <c r="J1180" s="40">
        <v>56.426200000000001</v>
      </c>
      <c r="K1180" s="40">
        <v>62.04</v>
      </c>
      <c r="L1180" s="40">
        <v>67.44</v>
      </c>
      <c r="M1180" s="40">
        <v>61.99</v>
      </c>
      <c r="N1180" s="40">
        <v>66.58</v>
      </c>
      <c r="O1180" s="40">
        <f>('Pivottable ẨN'!$P1180-INTC!$O$4)/INTC!$O$8</f>
        <v>1.4938732075257541</v>
      </c>
      <c r="P1180" s="40">
        <v>74584700</v>
      </c>
      <c r="Q1180" s="41">
        <v>44279.291666666664</v>
      </c>
      <c r="R1180" s="40">
        <v>228.58070000000001</v>
      </c>
      <c r="S1180" s="40">
        <v>235.46</v>
      </c>
      <c r="T1180" s="40">
        <v>238</v>
      </c>
      <c r="U1180" s="40">
        <v>235.32</v>
      </c>
      <c r="V1180" s="40">
        <v>237.85</v>
      </c>
      <c r="W1180" s="40">
        <v>25620100</v>
      </c>
      <c r="X1180" s="40">
        <f>('Pivottable ẨN'!$W1180-MSFT!$O$4)/MSFT!$O$8</f>
        <v>-0.23618316054361044</v>
      </c>
      <c r="Y1180" s="41">
        <v>44279.291666666664</v>
      </c>
      <c r="Z1180" s="40">
        <v>12.616199999999999</v>
      </c>
      <c r="AA1180" s="40">
        <v>12.643000000000001</v>
      </c>
      <c r="AB1180" s="40">
        <v>13.1593</v>
      </c>
      <c r="AC1180" s="40">
        <v>12.636799999999999</v>
      </c>
      <c r="AD1180" s="40">
        <v>13.151199999999999</v>
      </c>
      <c r="AE1180" s="40">
        <f>('Pivottable ẨN'!$AF1180-NVDA!$O$4)/NVDA!$O$8</f>
        <v>-1.0973625972901526</v>
      </c>
      <c r="AF1180" s="40">
        <v>245840000</v>
      </c>
      <c r="AG1180" s="41">
        <v>44279.291666666664</v>
      </c>
      <c r="AH1180" s="40">
        <v>19.5747</v>
      </c>
      <c r="AI1180" s="40">
        <v>20.47</v>
      </c>
      <c r="AJ1180" s="40">
        <v>20.962</v>
      </c>
      <c r="AK1180" s="40">
        <v>20.462</v>
      </c>
      <c r="AL1180" s="40">
        <v>20.962</v>
      </c>
      <c r="AM1180" s="40">
        <f>('Pivottable ẨN'!$AN1180-SONY!$O$4)/SONY!$O$8</f>
        <v>0.82913808550419454</v>
      </c>
      <c r="AN1180" s="40">
        <v>6353500</v>
      </c>
    </row>
    <row r="1181" spans="1:40">
      <c r="A1181" s="93">
        <v>44210.291666666664</v>
      </c>
      <c r="B1181" s="42">
        <v>126.0553</v>
      </c>
      <c r="C1181" s="42">
        <v>128.91</v>
      </c>
      <c r="D1181" s="42">
        <v>131</v>
      </c>
      <c r="E1181" s="42">
        <v>128.76</v>
      </c>
      <c r="F1181" s="42">
        <v>130.80000000000001</v>
      </c>
      <c r="G1181" s="42">
        <v>90221800</v>
      </c>
      <c r="H1181" s="42">
        <f>('Pivottable ẨN'!$G1181-AAPL!$O$4)/AAPL!$O$8</f>
        <v>-3.4641797295680649E-2</v>
      </c>
      <c r="I1181" s="43">
        <v>44210.291666666664</v>
      </c>
      <c r="J1181" s="42">
        <v>53.563499999999998</v>
      </c>
      <c r="K1181" s="42">
        <v>59.25</v>
      </c>
      <c r="L1181" s="42">
        <v>60.14</v>
      </c>
      <c r="M1181" s="42">
        <v>57.84</v>
      </c>
      <c r="N1181" s="42">
        <v>58.45</v>
      </c>
      <c r="O1181" s="42">
        <f>('Pivottable ẨN'!$P1181-INTC!$O$4)/INTC!$O$8</f>
        <v>1.4979351106291039</v>
      </c>
      <c r="P1181" s="42">
        <v>74680900</v>
      </c>
      <c r="Q1181" s="43">
        <v>44210.291666666664</v>
      </c>
      <c r="R1181" s="42">
        <v>206.3212</v>
      </c>
      <c r="S1181" s="42">
        <v>213.02</v>
      </c>
      <c r="T1181" s="42">
        <v>217.46</v>
      </c>
      <c r="U1181" s="42">
        <v>212.74</v>
      </c>
      <c r="V1181" s="42">
        <v>215.91</v>
      </c>
      <c r="W1181" s="42">
        <v>29480800</v>
      </c>
      <c r="X1181" s="42">
        <f>('Pivottable ẨN'!$W1181-MSFT!$O$4)/MSFT!$O$8</f>
        <v>6.7465619345160807E-2</v>
      </c>
      <c r="Y1181" s="43">
        <v>44210.291666666664</v>
      </c>
      <c r="Z1181" s="42">
        <v>13.1677</v>
      </c>
      <c r="AA1181" s="42">
        <v>13.200200000000001</v>
      </c>
      <c r="AB1181" s="42">
        <v>13.5997</v>
      </c>
      <c r="AC1181" s="42">
        <v>13.1805</v>
      </c>
      <c r="AD1181" s="42">
        <v>13.574999999999999</v>
      </c>
      <c r="AE1181" s="42">
        <f>('Pivottable ẨN'!$AF1181-NVDA!$O$4)/NVDA!$O$8</f>
        <v>-0.89736301810566388</v>
      </c>
      <c r="AF1181" s="42">
        <v>283120000</v>
      </c>
      <c r="AG1181" s="43">
        <v>44210.291666666664</v>
      </c>
      <c r="AH1181" s="42">
        <v>19.779399999999999</v>
      </c>
      <c r="AI1181" s="42">
        <v>20.684000000000001</v>
      </c>
      <c r="AJ1181" s="42">
        <v>20.795999999999999</v>
      </c>
      <c r="AK1181" s="42">
        <v>20.648</v>
      </c>
      <c r="AL1181" s="42">
        <v>20.73</v>
      </c>
      <c r="AM1181" s="42">
        <f>('Pivottable ẨN'!$AN1181-SONY!$O$4)/SONY!$O$8</f>
        <v>-9.084026088621408E-2</v>
      </c>
      <c r="AN1181" s="42">
        <v>4155500</v>
      </c>
    </row>
    <row r="1182" spans="1:40">
      <c r="A1182" s="92">
        <v>45371.291666666664</v>
      </c>
      <c r="B1182" s="40">
        <v>178.0258</v>
      </c>
      <c r="C1182" s="40">
        <v>178.67</v>
      </c>
      <c r="D1182" s="40">
        <v>178.67</v>
      </c>
      <c r="E1182" s="40">
        <v>175.09</v>
      </c>
      <c r="F1182" s="40">
        <v>175.72</v>
      </c>
      <c r="G1182" s="40">
        <v>53423100</v>
      </c>
      <c r="H1182" s="40">
        <f>('Pivottable ẨN'!$G1182-AAPL!$O$4)/AAPL!$O$8</f>
        <v>-0.72806040473915778</v>
      </c>
      <c r="I1182" s="41">
        <v>45371.291666666664</v>
      </c>
      <c r="J1182" s="40">
        <v>41.764400000000002</v>
      </c>
      <c r="K1182" s="40">
        <v>42.2</v>
      </c>
      <c r="L1182" s="40">
        <v>43.01</v>
      </c>
      <c r="M1182" s="40">
        <v>41.41</v>
      </c>
      <c r="N1182" s="40">
        <v>42.99</v>
      </c>
      <c r="O1182" s="40">
        <f>('Pivottable ẨN'!$P1182-INTC!$O$4)/INTC!$O$8</f>
        <v>1.5057084615784455</v>
      </c>
      <c r="P1182" s="40">
        <v>74865000</v>
      </c>
      <c r="Q1182" s="41">
        <v>45371.291666666664</v>
      </c>
      <c r="R1182" s="40">
        <v>423.70069999999998</v>
      </c>
      <c r="S1182" s="40">
        <v>425.23</v>
      </c>
      <c r="T1182" s="40">
        <v>425.96</v>
      </c>
      <c r="U1182" s="40">
        <v>420.66</v>
      </c>
      <c r="V1182" s="40">
        <v>422</v>
      </c>
      <c r="W1182" s="40">
        <v>17860100</v>
      </c>
      <c r="X1182" s="40">
        <f>('Pivottable ẨN'!$W1182-MSFT!$O$4)/MSFT!$O$8</f>
        <v>-0.84651665756147376</v>
      </c>
      <c r="Y1182" s="41">
        <v>45371.291666666664</v>
      </c>
      <c r="Z1182" s="40">
        <v>90.356800000000007</v>
      </c>
      <c r="AA1182" s="40">
        <v>90.372</v>
      </c>
      <c r="AB1182" s="40">
        <v>90.41</v>
      </c>
      <c r="AC1182" s="40">
        <v>88.222999999999999</v>
      </c>
      <c r="AD1182" s="40">
        <v>89.796999999999997</v>
      </c>
      <c r="AE1182" s="40">
        <f>('Pivottable ẨN'!$AF1182-NVDA!$O$4)/NVDA!$O$8</f>
        <v>0.15383112202701554</v>
      </c>
      <c r="AF1182" s="40">
        <v>479063000</v>
      </c>
      <c r="AG1182" s="41">
        <v>45371.291666666664</v>
      </c>
      <c r="AH1182" s="40">
        <v>17.864699999999999</v>
      </c>
      <c r="AI1182" s="40">
        <v>17.923999999999999</v>
      </c>
      <c r="AJ1182" s="40">
        <v>17.948</v>
      </c>
      <c r="AK1182" s="40">
        <v>17.670000000000002</v>
      </c>
      <c r="AL1182" s="40">
        <v>17.75</v>
      </c>
      <c r="AM1182" s="40">
        <f>('Pivottable ẨN'!$AN1182-SONY!$O$4)/SONY!$O$8</f>
        <v>-0.61005460970209302</v>
      </c>
      <c r="AN1182" s="40">
        <v>2915000</v>
      </c>
    </row>
    <row r="1183" spans="1:40">
      <c r="A1183" s="93">
        <v>45001.291666666664</v>
      </c>
      <c r="B1183" s="42">
        <v>154.46369999999999</v>
      </c>
      <c r="C1183" s="42">
        <v>155.85</v>
      </c>
      <c r="D1183" s="42">
        <v>156.46</v>
      </c>
      <c r="E1183" s="42">
        <v>151.63999999999999</v>
      </c>
      <c r="F1183" s="42">
        <v>152.16</v>
      </c>
      <c r="G1183" s="42">
        <v>76161100</v>
      </c>
      <c r="H1183" s="42">
        <f>('Pivottable ẨN'!$G1183-AAPL!$O$4)/AAPL!$O$8</f>
        <v>-0.29959547809637471</v>
      </c>
      <c r="I1183" s="43">
        <v>45001.291666666664</v>
      </c>
      <c r="J1183" s="42">
        <v>29.456499999999998</v>
      </c>
      <c r="K1183" s="42">
        <v>30.18</v>
      </c>
      <c r="L1183" s="42">
        <v>30.27</v>
      </c>
      <c r="M1183" s="42">
        <v>28.39</v>
      </c>
      <c r="N1183" s="42">
        <v>28.39</v>
      </c>
      <c r="O1183" s="42">
        <f>('Pivottable ẨN'!$P1183-INTC!$O$4)/INTC!$O$8</f>
        <v>1.5443218751752572</v>
      </c>
      <c r="P1183" s="42">
        <v>75779500</v>
      </c>
      <c r="Q1183" s="43">
        <v>45001.291666666664</v>
      </c>
      <c r="R1183" s="42">
        <v>272.96640000000002</v>
      </c>
      <c r="S1183" s="42">
        <v>276.2</v>
      </c>
      <c r="T1183" s="42">
        <v>276.56</v>
      </c>
      <c r="U1183" s="42">
        <v>263.27999999999997</v>
      </c>
      <c r="V1183" s="42">
        <v>265.20999999999998</v>
      </c>
      <c r="W1183" s="42">
        <v>54768800</v>
      </c>
      <c r="X1183" s="42">
        <f>('Pivottable ẨN'!$W1183-MSFT!$O$4)/MSFT!$O$8</f>
        <v>2.0563977678745071</v>
      </c>
      <c r="Y1183" s="43">
        <v>45001.291666666664</v>
      </c>
      <c r="Z1183" s="42">
        <v>25.528500000000001</v>
      </c>
      <c r="AA1183" s="42">
        <v>25.541</v>
      </c>
      <c r="AB1183" s="42">
        <v>25.588000000000001</v>
      </c>
      <c r="AC1183" s="42">
        <v>23.893999999999998</v>
      </c>
      <c r="AD1183" s="42">
        <v>24.027000000000001</v>
      </c>
      <c r="AE1183" s="42">
        <f>('Pivottable ẨN'!$AF1183-NVDA!$O$4)/NVDA!$O$8</f>
        <v>0.71278917340126147</v>
      </c>
      <c r="AF1183" s="42">
        <v>583253000</v>
      </c>
      <c r="AG1183" s="43">
        <v>45001.291666666664</v>
      </c>
      <c r="AH1183" s="42">
        <v>16.882000000000001</v>
      </c>
      <c r="AI1183" s="42">
        <v>17.277999999999999</v>
      </c>
      <c r="AJ1183" s="42">
        <v>17.294</v>
      </c>
      <c r="AK1183" s="42">
        <v>16.841999999999999</v>
      </c>
      <c r="AL1183" s="42">
        <v>16.902000000000001</v>
      </c>
      <c r="AM1183" s="42">
        <f>('Pivottable ẨN'!$AN1183-SONY!$O$4)/SONY!$O$8</f>
        <v>-2.5256880525579275E-3</v>
      </c>
      <c r="AN1183" s="42">
        <v>4366500</v>
      </c>
    </row>
    <row r="1184" spans="1:40">
      <c r="A1184" s="92">
        <v>45513.291666666664</v>
      </c>
      <c r="B1184" s="40">
        <v>215.7526</v>
      </c>
      <c r="C1184" s="40">
        <v>216.24</v>
      </c>
      <c r="D1184" s="40">
        <v>216.78</v>
      </c>
      <c r="E1184" s="40">
        <v>211.97</v>
      </c>
      <c r="F1184" s="40">
        <v>212.1</v>
      </c>
      <c r="G1184" s="40">
        <v>42201600</v>
      </c>
      <c r="H1184" s="40">
        <f>('Pivottable ẨN'!$G1184-AAPL!$O$4)/AAPL!$O$8</f>
        <v>-0.93951344257546676</v>
      </c>
      <c r="I1184" s="41">
        <v>45513.291666666664</v>
      </c>
      <c r="J1184" s="40">
        <v>19.71</v>
      </c>
      <c r="K1184" s="40">
        <v>19.71</v>
      </c>
      <c r="L1184" s="40">
        <v>20.149999999999999</v>
      </c>
      <c r="M1184" s="40">
        <v>19.5</v>
      </c>
      <c r="N1184" s="40">
        <v>20.079999999999998</v>
      </c>
      <c r="O1184" s="40">
        <f>('Pivottable ẨN'!$P1184-INTC!$O$4)/INTC!$O$8</f>
        <v>1.5702893430397067</v>
      </c>
      <c r="P1184" s="40">
        <v>76394500</v>
      </c>
      <c r="Q1184" s="41">
        <v>45513.291666666664</v>
      </c>
      <c r="R1184" s="40">
        <v>405.28949999999998</v>
      </c>
      <c r="S1184" s="40">
        <v>406.02</v>
      </c>
      <c r="T1184" s="40">
        <v>408.05</v>
      </c>
      <c r="U1184" s="40">
        <v>402.26</v>
      </c>
      <c r="V1184" s="40">
        <v>404.03</v>
      </c>
      <c r="W1184" s="40">
        <v>19276700</v>
      </c>
      <c r="X1184" s="40">
        <f>('Pivottable ẨN'!$W1184-MSFT!$O$4)/MSFT!$O$8</f>
        <v>-0.73509933386617676</v>
      </c>
      <c r="Y1184" s="41">
        <v>45513.291666666664</v>
      </c>
      <c r="Z1184" s="40">
        <v>104.741</v>
      </c>
      <c r="AA1184" s="40">
        <v>104.75</v>
      </c>
      <c r="AB1184" s="40">
        <v>106.6</v>
      </c>
      <c r="AC1184" s="40">
        <v>103.43</v>
      </c>
      <c r="AD1184" s="40">
        <v>105.64</v>
      </c>
      <c r="AE1184" s="40">
        <f>('Pivottable ẨN'!$AF1184-NVDA!$O$4)/NVDA!$O$8</f>
        <v>-0.85592426409448286</v>
      </c>
      <c r="AF1184" s="40">
        <v>290844200</v>
      </c>
      <c r="AG1184" s="41">
        <v>45513.291666666664</v>
      </c>
      <c r="AH1184" s="40">
        <v>16.88</v>
      </c>
      <c r="AI1184" s="40">
        <v>16.88</v>
      </c>
      <c r="AJ1184" s="40">
        <v>16.888000000000002</v>
      </c>
      <c r="AK1184" s="40">
        <v>16.728000000000002</v>
      </c>
      <c r="AL1184" s="40">
        <v>16.826000000000001</v>
      </c>
      <c r="AM1184" s="40">
        <f>('Pivottable ẨN'!$AN1184-SONY!$O$4)/SONY!$O$8</f>
        <v>-0.69543931519055679</v>
      </c>
      <c r="AN1184" s="40">
        <v>2711000</v>
      </c>
    </row>
    <row r="1185" spans="1:40">
      <c r="A1185" s="93">
        <v>45604.291666666664</v>
      </c>
      <c r="B1185" s="42">
        <v>226.96</v>
      </c>
      <c r="C1185" s="42">
        <v>226.96</v>
      </c>
      <c r="D1185" s="42">
        <v>228.66</v>
      </c>
      <c r="E1185" s="42">
        <v>226.41</v>
      </c>
      <c r="F1185" s="42">
        <v>227.17</v>
      </c>
      <c r="G1185" s="42">
        <v>38328800</v>
      </c>
      <c r="H1185" s="42">
        <f>('Pivottable ẨN'!$G1185-AAPL!$O$4)/AAPL!$O$8</f>
        <v>-1.0124907918543027</v>
      </c>
      <c r="I1185" s="43">
        <v>45604.291666666664</v>
      </c>
      <c r="J1185" s="42">
        <v>26.2</v>
      </c>
      <c r="K1185" s="42">
        <v>26.2</v>
      </c>
      <c r="L1185" s="42">
        <v>26.43</v>
      </c>
      <c r="M1185" s="42">
        <v>25.83</v>
      </c>
      <c r="N1185" s="42">
        <v>26</v>
      </c>
      <c r="O1185" s="42">
        <f>('Pivottable ẨN'!$P1185-INTC!$O$4)/INTC!$O$8</f>
        <v>1.571703831126632</v>
      </c>
      <c r="P1185" s="42">
        <v>76428000</v>
      </c>
      <c r="Q1185" s="43">
        <v>45604.291666666664</v>
      </c>
      <c r="R1185" s="42">
        <v>422.54</v>
      </c>
      <c r="S1185" s="42">
        <v>422.54</v>
      </c>
      <c r="T1185" s="42">
        <v>426.5</v>
      </c>
      <c r="U1185" s="42">
        <v>421.78</v>
      </c>
      <c r="V1185" s="42">
        <v>425.32</v>
      </c>
      <c r="W1185" s="42">
        <v>16891400</v>
      </c>
      <c r="X1185" s="42">
        <f>('Pivottable ẨN'!$W1185-MSFT!$O$4)/MSFT!$O$8</f>
        <v>-0.92270609809771142</v>
      </c>
      <c r="Y1185" s="43">
        <v>45604.291666666664</v>
      </c>
      <c r="Z1185" s="42">
        <v>147.63</v>
      </c>
      <c r="AA1185" s="42">
        <v>147.63</v>
      </c>
      <c r="AB1185" s="42">
        <v>149.77000000000001</v>
      </c>
      <c r="AC1185" s="42">
        <v>146.26</v>
      </c>
      <c r="AD1185" s="42">
        <v>148.77000000000001</v>
      </c>
      <c r="AE1185" s="42">
        <f>('Pivottable ẨN'!$AF1185-NVDA!$O$4)/NVDA!$O$8</f>
        <v>-1.4738328352088264</v>
      </c>
      <c r="AF1185" s="42">
        <v>175665800</v>
      </c>
      <c r="AG1185" s="43">
        <v>45604.291666666664</v>
      </c>
      <c r="AH1185" s="42">
        <v>19.91</v>
      </c>
      <c r="AI1185" s="42">
        <v>19.91</v>
      </c>
      <c r="AJ1185" s="42">
        <v>20.67</v>
      </c>
      <c r="AK1185" s="42">
        <v>19.5</v>
      </c>
      <c r="AL1185" s="42">
        <v>19.5</v>
      </c>
      <c r="AM1185" s="42">
        <f>('Pivottable ẨN'!$AN1185-SONY!$O$4)/SONY!$O$8</f>
        <v>2.6038843022305871</v>
      </c>
      <c r="AN1185" s="42">
        <v>10593700</v>
      </c>
    </row>
    <row r="1186" spans="1:40">
      <c r="A1186" s="92">
        <v>44610.291666666664</v>
      </c>
      <c r="B1186" s="40">
        <v>164.8134</v>
      </c>
      <c r="C1186" s="40">
        <v>167.3</v>
      </c>
      <c r="D1186" s="40">
        <v>170.54</v>
      </c>
      <c r="E1186" s="40">
        <v>166.19</v>
      </c>
      <c r="F1186" s="40">
        <v>169.82</v>
      </c>
      <c r="G1186" s="40">
        <v>82772700</v>
      </c>
      <c r="H1186" s="40">
        <f>('Pivottable ẨN'!$G1186-AAPL!$O$4)/AAPL!$O$8</f>
        <v>-0.17500937953927093</v>
      </c>
      <c r="I1186" s="41">
        <v>44610.291666666664</v>
      </c>
      <c r="J1186" s="40">
        <v>42.091299999999997</v>
      </c>
      <c r="K1186" s="40">
        <v>45.04</v>
      </c>
      <c r="L1186" s="40">
        <v>46.21</v>
      </c>
      <c r="M1186" s="40">
        <v>44.51</v>
      </c>
      <c r="N1186" s="40">
        <v>46.19</v>
      </c>
      <c r="O1186" s="40">
        <f>('Pivottable ẨN'!$P1186-INTC!$O$4)/INTC!$O$8</f>
        <v>1.5755926177775521</v>
      </c>
      <c r="P1186" s="40">
        <v>76520100</v>
      </c>
      <c r="Q1186" s="41">
        <v>44610.291666666664</v>
      </c>
      <c r="R1186" s="40">
        <v>281.79450000000003</v>
      </c>
      <c r="S1186" s="40">
        <v>287.93</v>
      </c>
      <c r="T1186" s="40">
        <v>293.86</v>
      </c>
      <c r="U1186" s="40">
        <v>286.31</v>
      </c>
      <c r="V1186" s="40">
        <v>293.05</v>
      </c>
      <c r="W1186" s="40">
        <v>34264000</v>
      </c>
      <c r="X1186" s="40">
        <f>('Pivottable ẨN'!$W1186-MSFT!$O$4)/MSFT!$O$8</f>
        <v>0.44367015322864584</v>
      </c>
      <c r="Y1186" s="41">
        <v>44610.291666666664</v>
      </c>
      <c r="Z1186" s="40">
        <v>23.604399999999998</v>
      </c>
      <c r="AA1186" s="40">
        <v>23.641999999999999</v>
      </c>
      <c r="AB1186" s="40">
        <v>24.986000000000001</v>
      </c>
      <c r="AC1186" s="40">
        <v>23.1</v>
      </c>
      <c r="AD1186" s="40">
        <v>24.667999999999999</v>
      </c>
      <c r="AE1186" s="40">
        <f>('Pivottable ẨN'!$AF1186-NVDA!$O$4)/NVDA!$O$8</f>
        <v>1.6677335160514057</v>
      </c>
      <c r="AF1186" s="40">
        <v>761255000</v>
      </c>
      <c r="AG1186" s="41">
        <v>44610.291666666664</v>
      </c>
      <c r="AH1186" s="40">
        <v>20.0319</v>
      </c>
      <c r="AI1186" s="40">
        <v>20.846</v>
      </c>
      <c r="AJ1186" s="40">
        <v>21.045999999999999</v>
      </c>
      <c r="AK1186" s="40">
        <v>20.742000000000001</v>
      </c>
      <c r="AL1186" s="40">
        <v>20.917999999999999</v>
      </c>
      <c r="AM1186" s="40">
        <f>('Pivottable ẨN'!$AN1186-SONY!$O$4)/SONY!$O$8</f>
        <v>-0.5502016053645914</v>
      </c>
      <c r="AN1186" s="40">
        <v>3058000</v>
      </c>
    </row>
    <row r="1187" spans="1:40">
      <c r="A1187" s="93">
        <v>44309.291666666664</v>
      </c>
      <c r="B1187" s="42">
        <v>131.54179999999999</v>
      </c>
      <c r="C1187" s="42">
        <v>134.32</v>
      </c>
      <c r="D1187" s="42">
        <v>135.12</v>
      </c>
      <c r="E1187" s="42">
        <v>132.16</v>
      </c>
      <c r="F1187" s="42">
        <v>132.16</v>
      </c>
      <c r="G1187" s="42">
        <v>78657500</v>
      </c>
      <c r="H1187" s="42">
        <f>('Pivottable ẨN'!$G1187-AAPL!$O$4)/AAPL!$O$8</f>
        <v>-0.25255440839494786</v>
      </c>
      <c r="I1187" s="43">
        <v>44309.291666666664</v>
      </c>
      <c r="J1187" s="42">
        <v>53.8795</v>
      </c>
      <c r="K1187" s="42">
        <v>59.24</v>
      </c>
      <c r="L1187" s="42">
        <v>60</v>
      </c>
      <c r="M1187" s="42">
        <v>57.9</v>
      </c>
      <c r="N1187" s="42">
        <v>59.16</v>
      </c>
      <c r="O1187" s="42">
        <f>('Pivottable ẨN'!$P1187-INTC!$O$4)/INTC!$O$8</f>
        <v>1.6161018676460934</v>
      </c>
      <c r="P1187" s="42">
        <v>77479500</v>
      </c>
      <c r="Q1187" s="43">
        <v>44309.291666666664</v>
      </c>
      <c r="R1187" s="42">
        <v>253.52019999999999</v>
      </c>
      <c r="S1187" s="42">
        <v>261.14999999999998</v>
      </c>
      <c r="T1187" s="42">
        <v>261.51</v>
      </c>
      <c r="U1187" s="42">
        <v>257.27</v>
      </c>
      <c r="V1187" s="42">
        <v>257.88</v>
      </c>
      <c r="W1187" s="42">
        <v>21462600</v>
      </c>
      <c r="X1187" s="42">
        <f>('Pivottable ẨN'!$W1187-MSFT!$O$4)/MSFT!$O$8</f>
        <v>-0.56317562366883811</v>
      </c>
      <c r="Y1187" s="43">
        <v>44309.291666666664</v>
      </c>
      <c r="Z1187" s="42">
        <v>15.232900000000001</v>
      </c>
      <c r="AA1187" s="42">
        <v>15.2653</v>
      </c>
      <c r="AB1187" s="42">
        <v>15.335000000000001</v>
      </c>
      <c r="AC1187" s="42">
        <v>14.9003</v>
      </c>
      <c r="AD1187" s="42">
        <v>14.934200000000001</v>
      </c>
      <c r="AE1187" s="42">
        <f>('Pivottable ẨN'!$AF1187-NVDA!$O$4)/NVDA!$O$8</f>
        <v>-1.1957529482087021</v>
      </c>
      <c r="AF1187" s="42">
        <v>227500000</v>
      </c>
      <c r="AG1187" s="43">
        <v>44309.291666666664</v>
      </c>
      <c r="AH1187" s="42">
        <v>21.0809</v>
      </c>
      <c r="AI1187" s="42">
        <v>21.988</v>
      </c>
      <c r="AJ1187" s="42">
        <v>22.065999999999999</v>
      </c>
      <c r="AK1187" s="42">
        <v>21.878</v>
      </c>
      <c r="AL1187" s="42">
        <v>21.957999999999998</v>
      </c>
      <c r="AM1187" s="42">
        <f>('Pivottable ẨN'!$AN1187-SONY!$O$4)/SONY!$O$8</f>
        <v>-0.93338639886796682</v>
      </c>
      <c r="AN1187" s="42">
        <v>2142500</v>
      </c>
    </row>
    <row r="1188" spans="1:40">
      <c r="A1188" s="92">
        <v>45517.291666666664</v>
      </c>
      <c r="B1188" s="40">
        <v>221.02680000000001</v>
      </c>
      <c r="C1188" s="40">
        <v>221.27</v>
      </c>
      <c r="D1188" s="40">
        <v>221.89</v>
      </c>
      <c r="E1188" s="40">
        <v>219.01</v>
      </c>
      <c r="F1188" s="40">
        <v>219.01</v>
      </c>
      <c r="G1188" s="40">
        <v>44155300</v>
      </c>
      <c r="H1188" s="40">
        <f>('Pivottable ẨN'!$G1188-AAPL!$O$4)/AAPL!$O$8</f>
        <v>-0.90269877430288314</v>
      </c>
      <c r="I1188" s="41">
        <v>45517.291666666664</v>
      </c>
      <c r="J1188" s="40">
        <v>20.47</v>
      </c>
      <c r="K1188" s="40">
        <v>20.47</v>
      </c>
      <c r="L1188" s="40">
        <v>20.48</v>
      </c>
      <c r="M1188" s="40">
        <v>19.47</v>
      </c>
      <c r="N1188" s="40">
        <v>19.48</v>
      </c>
      <c r="O1188" s="40">
        <f>('Pivottable ẨN'!$P1188-INTC!$O$4)/INTC!$O$8</f>
        <v>1.6174445757405478</v>
      </c>
      <c r="P1188" s="40">
        <v>77511300</v>
      </c>
      <c r="Q1188" s="41">
        <v>45517.291666666664</v>
      </c>
      <c r="R1188" s="40">
        <v>413.26510000000002</v>
      </c>
      <c r="S1188" s="40">
        <v>414.01</v>
      </c>
      <c r="T1188" s="40">
        <v>414.95</v>
      </c>
      <c r="U1188" s="40">
        <v>409.57</v>
      </c>
      <c r="V1188" s="40">
        <v>409.59</v>
      </c>
      <c r="W1188" s="40">
        <v>19414300</v>
      </c>
      <c r="X1188" s="40">
        <f>('Pivottable ẨN'!$W1188-MSFT!$O$4)/MSFT!$O$8</f>
        <v>-0.72427692546544764</v>
      </c>
      <c r="Y1188" s="41">
        <v>45517.291666666664</v>
      </c>
      <c r="Z1188" s="40">
        <v>116.1301</v>
      </c>
      <c r="AA1188" s="40">
        <v>116.14</v>
      </c>
      <c r="AB1188" s="40">
        <v>116.23</v>
      </c>
      <c r="AC1188" s="40">
        <v>111.58</v>
      </c>
      <c r="AD1188" s="40">
        <v>112.44</v>
      </c>
      <c r="AE1188" s="40">
        <f>('Pivottable ẨN'!$AF1188-NVDA!$O$4)/NVDA!$O$8</f>
        <v>-0.73895830848370447</v>
      </c>
      <c r="AF1188" s="40">
        <v>312646700</v>
      </c>
      <c r="AG1188" s="41">
        <v>45517.291666666664</v>
      </c>
      <c r="AH1188" s="40">
        <v>17.812000000000001</v>
      </c>
      <c r="AI1188" s="40">
        <v>17.812000000000001</v>
      </c>
      <c r="AJ1188" s="40">
        <v>17.834</v>
      </c>
      <c r="AK1188" s="40">
        <v>17.474</v>
      </c>
      <c r="AL1188" s="40">
        <v>17.474</v>
      </c>
      <c r="AM1188" s="40">
        <f>('Pivottable ẨN'!$AN1188-SONY!$O$4)/SONY!$O$8</f>
        <v>0.49513320815226275</v>
      </c>
      <c r="AN1188" s="40">
        <v>5555500</v>
      </c>
    </row>
    <row r="1189" spans="1:40">
      <c r="A1189" s="93">
        <v>45071.291666666664</v>
      </c>
      <c r="B1189" s="42">
        <v>171.6883</v>
      </c>
      <c r="C1189" s="42">
        <v>172.99</v>
      </c>
      <c r="D1189" s="42">
        <v>173.9</v>
      </c>
      <c r="E1189" s="42">
        <v>171.69</v>
      </c>
      <c r="F1189" s="42">
        <v>172.41</v>
      </c>
      <c r="G1189" s="42">
        <v>56058300</v>
      </c>
      <c r="H1189" s="42">
        <f>('Pivottable ẨN'!$G1189-AAPL!$O$4)/AAPL!$O$8</f>
        <v>-0.67840384854736158</v>
      </c>
      <c r="I1189" s="43">
        <v>45071.291666666664</v>
      </c>
      <c r="J1189" s="42">
        <v>26.852699999999999</v>
      </c>
      <c r="K1189" s="42">
        <v>27.4</v>
      </c>
      <c r="L1189" s="42">
        <v>28.29</v>
      </c>
      <c r="M1189" s="42">
        <v>26.86</v>
      </c>
      <c r="N1189" s="42">
        <v>28.29</v>
      </c>
      <c r="O1189" s="42">
        <f>('Pivottable ẨN'!$P1189-INTC!$O$4)/INTC!$O$8</f>
        <v>1.6384761135345027</v>
      </c>
      <c r="P1189" s="42">
        <v>78009400</v>
      </c>
      <c r="Q1189" s="43">
        <v>45071.291666666664</v>
      </c>
      <c r="R1189" s="42">
        <v>322.80840000000001</v>
      </c>
      <c r="S1189" s="42">
        <v>325.92</v>
      </c>
      <c r="T1189" s="42">
        <v>326.89999999999998</v>
      </c>
      <c r="U1189" s="42">
        <v>320</v>
      </c>
      <c r="V1189" s="42">
        <v>323.24</v>
      </c>
      <c r="W1189" s="42">
        <v>43301700</v>
      </c>
      <c r="X1189" s="42">
        <f>('Pivottable ẨN'!$W1189-MSFT!$O$4)/MSFT!$O$8</f>
        <v>1.1544963189500819</v>
      </c>
      <c r="Y1189" s="43">
        <v>45071.291666666664</v>
      </c>
      <c r="Z1189" s="42">
        <v>37.961500000000001</v>
      </c>
      <c r="AA1189" s="42">
        <v>37.979999999999997</v>
      </c>
      <c r="AB1189" s="42">
        <v>39.479999999999997</v>
      </c>
      <c r="AC1189" s="42">
        <v>36.634999999999998</v>
      </c>
      <c r="AD1189" s="42">
        <v>38.523000000000003</v>
      </c>
      <c r="AE1189" s="42">
        <f>('Pivottable ẨN'!$AF1189-NVDA!$O$4)/NVDA!$O$8</f>
        <v>5.866522964715978</v>
      </c>
      <c r="AF1189" s="42">
        <v>1543911000</v>
      </c>
      <c r="AG1189" s="43">
        <v>45071.291666666664</v>
      </c>
      <c r="AH1189" s="42">
        <v>18.632999999999999</v>
      </c>
      <c r="AI1189" s="42">
        <v>19.007999999999999</v>
      </c>
      <c r="AJ1189" s="42">
        <v>19.11</v>
      </c>
      <c r="AK1189" s="42">
        <v>18.920000000000002</v>
      </c>
      <c r="AL1189" s="42">
        <v>19.091999999999999</v>
      </c>
      <c r="AM1189" s="42">
        <f>('Pivottable ẨN'!$AN1189-SONY!$O$4)/SONY!$O$8</f>
        <v>-0.54413259443526441</v>
      </c>
      <c r="AN1189" s="42">
        <v>3072500</v>
      </c>
    </row>
    <row r="1190" spans="1:40">
      <c r="A1190" s="92">
        <v>45391.291666666664</v>
      </c>
      <c r="B1190" s="40">
        <v>169.0583</v>
      </c>
      <c r="C1190" s="40">
        <v>169.67</v>
      </c>
      <c r="D1190" s="40">
        <v>170.08</v>
      </c>
      <c r="E1190" s="40">
        <v>168.35</v>
      </c>
      <c r="F1190" s="40">
        <v>168.7</v>
      </c>
      <c r="G1190" s="40">
        <v>42451200</v>
      </c>
      <c r="H1190" s="40">
        <f>('Pivottable ẨN'!$G1190-AAPL!$O$4)/AAPL!$O$8</f>
        <v>-0.9348100893478285</v>
      </c>
      <c r="I1190" s="41">
        <v>45391.291666666664</v>
      </c>
      <c r="J1190" s="40">
        <v>37.9343</v>
      </c>
      <c r="K1190" s="40">
        <v>38.33</v>
      </c>
      <c r="L1190" s="40">
        <v>38.58</v>
      </c>
      <c r="M1190" s="40">
        <v>37.33</v>
      </c>
      <c r="N1190" s="40">
        <v>38.049999999999997</v>
      </c>
      <c r="O1190" s="40">
        <f>('Pivottable ẨN'!$P1190-INTC!$O$4)/INTC!$O$8</f>
        <v>1.6711402324612317</v>
      </c>
      <c r="P1190" s="40">
        <v>78783000</v>
      </c>
      <c r="Q1190" s="41">
        <v>45391.291666666664</v>
      </c>
      <c r="R1190" s="40">
        <v>424.74689999999998</v>
      </c>
      <c r="S1190" s="40">
        <v>426.28</v>
      </c>
      <c r="T1190" s="40">
        <v>427.74</v>
      </c>
      <c r="U1190" s="40">
        <v>421.62</v>
      </c>
      <c r="V1190" s="40">
        <v>426.44</v>
      </c>
      <c r="W1190" s="40">
        <v>12512300</v>
      </c>
      <c r="X1190" s="40">
        <f>('Pivottable ẨN'!$W1190-MSFT!$O$4)/MSFT!$O$8</f>
        <v>-1.2671276724264389</v>
      </c>
      <c r="Y1190" s="41">
        <v>45391.291666666664</v>
      </c>
      <c r="Z1190" s="40">
        <v>85.339699999999993</v>
      </c>
      <c r="AA1190" s="40">
        <v>85.353999999999999</v>
      </c>
      <c r="AB1190" s="40">
        <v>87.635000000000005</v>
      </c>
      <c r="AC1190" s="40">
        <v>83.022000000000006</v>
      </c>
      <c r="AD1190" s="40">
        <v>87.441999999999993</v>
      </c>
      <c r="AE1190" s="40">
        <f>('Pivottable ẨN'!$AF1190-NVDA!$O$4)/NVDA!$O$8</f>
        <v>0.28518277698283701</v>
      </c>
      <c r="AF1190" s="40">
        <v>503547000</v>
      </c>
      <c r="AG1190" s="41">
        <v>45391.291666666664</v>
      </c>
      <c r="AH1190" s="40">
        <v>16.928000000000001</v>
      </c>
      <c r="AI1190" s="40">
        <v>16.928000000000001</v>
      </c>
      <c r="AJ1190" s="40">
        <v>17.026</v>
      </c>
      <c r="AK1190" s="40">
        <v>16.844000000000001</v>
      </c>
      <c r="AL1190" s="40">
        <v>16.974</v>
      </c>
      <c r="AM1190" s="40">
        <f>('Pivottable ẨN'!$AN1190-SONY!$O$4)/SONY!$O$8</f>
        <v>-0.7555015957670006</v>
      </c>
      <c r="AN1190" s="40">
        <v>2567500</v>
      </c>
    </row>
    <row r="1191" spans="1:40">
      <c r="A1191" s="93">
        <v>45128.291666666664</v>
      </c>
      <c r="B1191" s="42">
        <v>190.4957</v>
      </c>
      <c r="C1191" s="42">
        <v>191.94</v>
      </c>
      <c r="D1191" s="42">
        <v>194.97</v>
      </c>
      <c r="E1191" s="42">
        <v>191.23</v>
      </c>
      <c r="F1191" s="42">
        <v>194.1</v>
      </c>
      <c r="G1191" s="42">
        <v>71917800</v>
      </c>
      <c r="H1191" s="42">
        <f>('Pivottable ẨN'!$G1191-AAPL!$O$4)/AAPL!$O$8</f>
        <v>-0.3795543673224861</v>
      </c>
      <c r="I1191" s="43">
        <v>45128.291666666664</v>
      </c>
      <c r="J1191" s="42">
        <v>33.340400000000002</v>
      </c>
      <c r="K1191" s="42">
        <v>34.020000000000003</v>
      </c>
      <c r="L1191" s="42">
        <v>34.25</v>
      </c>
      <c r="M1191" s="42">
        <v>33.42</v>
      </c>
      <c r="N1191" s="42">
        <v>33.729999999999997</v>
      </c>
      <c r="O1191" s="42">
        <f>('Pivottable ẨN'!$P1191-INTC!$O$4)/INTC!$O$8</f>
        <v>1.7108767918225869</v>
      </c>
      <c r="P1191" s="42">
        <v>79724100</v>
      </c>
      <c r="Q1191" s="43">
        <v>45128.291666666664</v>
      </c>
      <c r="R1191" s="42">
        <v>340.488</v>
      </c>
      <c r="S1191" s="42">
        <v>343.77</v>
      </c>
      <c r="T1191" s="42">
        <v>350.3</v>
      </c>
      <c r="U1191" s="42">
        <v>339.83</v>
      </c>
      <c r="V1191" s="42">
        <v>349.15</v>
      </c>
      <c r="W1191" s="42">
        <v>69368900</v>
      </c>
      <c r="X1191" s="42">
        <f>('Pivottable ẨN'!$W1191-MSFT!$O$4)/MSFT!$O$8</f>
        <v>3.204713501097511</v>
      </c>
      <c r="Y1191" s="43">
        <v>45128.291666666664</v>
      </c>
      <c r="Z1191" s="42">
        <v>44.291899999999998</v>
      </c>
      <c r="AA1191" s="42">
        <v>44.308999999999997</v>
      </c>
      <c r="AB1191" s="42">
        <v>45.866</v>
      </c>
      <c r="AC1191" s="42">
        <v>44.1</v>
      </c>
      <c r="AD1191" s="42">
        <v>45.787999999999997</v>
      </c>
      <c r="AE1191" s="42">
        <f>('Pivottable ẨN'!$AF1191-NVDA!$O$4)/NVDA!$O$8</f>
        <v>2.7541797279335829</v>
      </c>
      <c r="AF1191" s="42">
        <v>963769000</v>
      </c>
      <c r="AG1191" s="43">
        <v>45128.291666666664</v>
      </c>
      <c r="AH1191" s="42">
        <v>18.3095</v>
      </c>
      <c r="AI1191" s="42">
        <v>18.678000000000001</v>
      </c>
      <c r="AJ1191" s="42">
        <v>18.792000000000002</v>
      </c>
      <c r="AK1191" s="42">
        <v>18.655999999999999</v>
      </c>
      <c r="AL1191" s="42">
        <v>18.763999999999999</v>
      </c>
      <c r="AM1191" s="42">
        <f>('Pivottable ẨN'!$AN1191-SONY!$O$4)/SONY!$O$8</f>
        <v>-0.93924613355835163</v>
      </c>
      <c r="AN1191" s="42">
        <v>2128500</v>
      </c>
    </row>
    <row r="1192" spans="1:40">
      <c r="A1192" s="92">
        <v>45394.291666666664</v>
      </c>
      <c r="B1192" s="40">
        <v>175.9135</v>
      </c>
      <c r="C1192" s="40">
        <v>176.55</v>
      </c>
      <c r="D1192" s="40">
        <v>178.36</v>
      </c>
      <c r="E1192" s="40">
        <v>174.21</v>
      </c>
      <c r="F1192" s="40">
        <v>174.26</v>
      </c>
      <c r="G1192" s="40">
        <v>101593300</v>
      </c>
      <c r="H1192" s="40">
        <f>('Pivottable ẨN'!$G1192-AAPL!$O$4)/AAPL!$O$8</f>
        <v>0.17963777493223776</v>
      </c>
      <c r="I1192" s="41">
        <v>45394.291666666664</v>
      </c>
      <c r="J1192" s="40">
        <v>35.321599999999997</v>
      </c>
      <c r="K1192" s="40">
        <v>35.69</v>
      </c>
      <c r="L1192" s="40">
        <v>36.700000000000003</v>
      </c>
      <c r="M1192" s="40">
        <v>35.6</v>
      </c>
      <c r="N1192" s="40">
        <v>36.69</v>
      </c>
      <c r="O1192" s="40">
        <f>('Pivottable ẨN'!$P1192-INTC!$O$4)/INTC!$O$8</f>
        <v>1.7284122217479623</v>
      </c>
      <c r="P1192" s="40">
        <v>80139400</v>
      </c>
      <c r="Q1192" s="41">
        <v>45394.291666666664</v>
      </c>
      <c r="R1192" s="40">
        <v>420.3827</v>
      </c>
      <c r="S1192" s="40">
        <v>421.9</v>
      </c>
      <c r="T1192" s="40">
        <v>425.18</v>
      </c>
      <c r="U1192" s="40">
        <v>419.77</v>
      </c>
      <c r="V1192" s="40">
        <v>424.05</v>
      </c>
      <c r="W1192" s="40">
        <v>19232100</v>
      </c>
      <c r="X1192" s="40">
        <f>('Pivottable ẨN'!$W1192-MSFT!$O$4)/MSFT!$O$8</f>
        <v>-0.73860717844955259</v>
      </c>
      <c r="Y1192" s="41">
        <v>45394.291666666664</v>
      </c>
      <c r="Z1192" s="40">
        <v>88.171199999999999</v>
      </c>
      <c r="AA1192" s="40">
        <v>88.186000000000007</v>
      </c>
      <c r="AB1192" s="40">
        <v>90.174999999999997</v>
      </c>
      <c r="AC1192" s="40">
        <v>87.53</v>
      </c>
      <c r="AD1192" s="40">
        <v>89.698999999999998</v>
      </c>
      <c r="AE1192" s="40">
        <f>('Pivottable ẨN'!$AF1192-NVDA!$O$4)/NVDA!$O$8</f>
        <v>-0.12652236533948166</v>
      </c>
      <c r="AF1192" s="40">
        <v>426805000</v>
      </c>
      <c r="AG1192" s="41">
        <v>45394.291666666664</v>
      </c>
      <c r="AH1192" s="40">
        <v>16.797999999999998</v>
      </c>
      <c r="AI1192" s="40">
        <v>16.797999999999998</v>
      </c>
      <c r="AJ1192" s="40">
        <v>16.914000000000001</v>
      </c>
      <c r="AK1192" s="40">
        <v>16.738</v>
      </c>
      <c r="AL1192" s="40">
        <v>16.866</v>
      </c>
      <c r="AM1192" s="40">
        <f>('Pivottable ẨN'!$AN1192-SONY!$O$4)/SONY!$O$8</f>
        <v>-0.20322160119823623</v>
      </c>
      <c r="AN1192" s="40">
        <v>3887000</v>
      </c>
    </row>
    <row r="1193" spans="1:40">
      <c r="A1193" s="93">
        <v>45607.291666666664</v>
      </c>
      <c r="B1193" s="42">
        <v>224.23</v>
      </c>
      <c r="C1193" s="42">
        <v>224.23</v>
      </c>
      <c r="D1193" s="42">
        <v>225.7</v>
      </c>
      <c r="E1193" s="42">
        <v>221.5</v>
      </c>
      <c r="F1193" s="42">
        <v>225</v>
      </c>
      <c r="G1193" s="42">
        <v>42005600</v>
      </c>
      <c r="H1193" s="42">
        <f>('Pivottable ẨN'!$G1193-AAPL!$O$4)/AAPL!$O$8</f>
        <v>-0.9432067808471698</v>
      </c>
      <c r="I1193" s="43">
        <v>45607.291666666664</v>
      </c>
      <c r="J1193" s="42">
        <v>25.05</v>
      </c>
      <c r="K1193" s="42">
        <v>25.05</v>
      </c>
      <c r="L1193" s="42">
        <v>26.29</v>
      </c>
      <c r="M1193" s="42">
        <v>24.83</v>
      </c>
      <c r="N1193" s="42">
        <v>25.96</v>
      </c>
      <c r="O1193" s="42">
        <f>('Pivottable ẨN'!$P1193-INTC!$O$4)/INTC!$O$8</f>
        <v>1.730350281544675</v>
      </c>
      <c r="P1193" s="42">
        <v>80185300</v>
      </c>
      <c r="Q1193" s="43">
        <v>45607.291666666664</v>
      </c>
      <c r="R1193" s="42">
        <v>418.01</v>
      </c>
      <c r="S1193" s="42">
        <v>418.01</v>
      </c>
      <c r="T1193" s="42">
        <v>424.81</v>
      </c>
      <c r="U1193" s="42">
        <v>416</v>
      </c>
      <c r="V1193" s="42">
        <v>422.52</v>
      </c>
      <c r="W1193" s="42">
        <v>24503300</v>
      </c>
      <c r="X1193" s="42">
        <f>('Pivottable ẨN'!$W1193-MSFT!$O$4)/MSFT!$O$8</f>
        <v>-0.32402084733092357</v>
      </c>
      <c r="Y1193" s="43">
        <v>45607.291666666664</v>
      </c>
      <c r="Z1193" s="42">
        <v>145.26</v>
      </c>
      <c r="AA1193" s="42">
        <v>145.26</v>
      </c>
      <c r="AB1193" s="42">
        <v>148.85</v>
      </c>
      <c r="AC1193" s="42">
        <v>143.57</v>
      </c>
      <c r="AD1193" s="42">
        <v>148.68</v>
      </c>
      <c r="AE1193" s="42">
        <f>('Pivottable ẨN'!$AF1193-NVDA!$O$4)/NVDA!$O$8</f>
        <v>-1.4381043696119149</v>
      </c>
      <c r="AF1193" s="42">
        <v>182325600</v>
      </c>
      <c r="AG1193" s="43">
        <v>45607.291666666664</v>
      </c>
      <c r="AH1193" s="42">
        <v>19.12</v>
      </c>
      <c r="AI1193" s="42">
        <v>19.12</v>
      </c>
      <c r="AJ1193" s="42">
        <v>19.399999999999999</v>
      </c>
      <c r="AK1193" s="42">
        <v>18.89</v>
      </c>
      <c r="AL1193" s="42">
        <v>19.34</v>
      </c>
      <c r="AM1193" s="42">
        <f>('Pivottable ẨN'!$AN1193-SONY!$O$4)/SONY!$O$8</f>
        <v>-9.033799791275253E-2</v>
      </c>
      <c r="AN1193" s="42">
        <v>4156700</v>
      </c>
    </row>
    <row r="1194" spans="1:40">
      <c r="A1194" s="92">
        <v>45044.291666666664</v>
      </c>
      <c r="B1194" s="40">
        <v>168.17060000000001</v>
      </c>
      <c r="C1194" s="40">
        <v>169.68</v>
      </c>
      <c r="D1194" s="40">
        <v>169.85</v>
      </c>
      <c r="E1194" s="40">
        <v>167.88</v>
      </c>
      <c r="F1194" s="40">
        <v>168.49</v>
      </c>
      <c r="G1194" s="40">
        <v>55209200</v>
      </c>
      <c r="H1194" s="40">
        <f>('Pivottable ẨN'!$G1194-AAPL!$O$4)/AAPL!$O$8</f>
        <v>-0.69440391756013264</v>
      </c>
      <c r="I1194" s="41">
        <v>45044.291666666664</v>
      </c>
      <c r="J1194" s="40">
        <v>30.3154</v>
      </c>
      <c r="K1194" s="40">
        <v>31.06</v>
      </c>
      <c r="L1194" s="40">
        <v>32.57</v>
      </c>
      <c r="M1194" s="40">
        <v>30.81</v>
      </c>
      <c r="N1194" s="40">
        <v>31.98</v>
      </c>
      <c r="O1194" s="40">
        <f>('Pivottable ẨN'!$P1194-INTC!$O$4)/INTC!$O$8</f>
        <v>1.7322250060539131</v>
      </c>
      <c r="P1194" s="40">
        <v>80229700</v>
      </c>
      <c r="Q1194" s="41">
        <v>45044.291666666664</v>
      </c>
      <c r="R1194" s="40">
        <v>303.66269999999997</v>
      </c>
      <c r="S1194" s="40">
        <v>307.26</v>
      </c>
      <c r="T1194" s="40">
        <v>308.93</v>
      </c>
      <c r="U1194" s="40">
        <v>303.31</v>
      </c>
      <c r="V1194" s="40">
        <v>304.01</v>
      </c>
      <c r="W1194" s="40">
        <v>36446700</v>
      </c>
      <c r="X1194" s="40">
        <f>('Pivottable ẨN'!$W1194-MSFT!$O$4)/MSFT!$O$8</f>
        <v>0.61534217950968839</v>
      </c>
      <c r="Y1194" s="41">
        <v>45044.291666666664</v>
      </c>
      <c r="Z1194" s="40">
        <v>27.735499999999998</v>
      </c>
      <c r="AA1194" s="40">
        <v>27.748999999999999</v>
      </c>
      <c r="AB1194" s="40">
        <v>27.757999999999999</v>
      </c>
      <c r="AC1194" s="40">
        <v>27.071000000000002</v>
      </c>
      <c r="AD1194" s="40">
        <v>27.225000000000001</v>
      </c>
      <c r="AE1194" s="40">
        <f>('Pivottable ẨN'!$AF1194-NVDA!$O$4)/NVDA!$O$8</f>
        <v>-0.84856483751923395</v>
      </c>
      <c r="AF1194" s="40">
        <v>292216000</v>
      </c>
      <c r="AG1194" s="41">
        <v>45044.291666666664</v>
      </c>
      <c r="AH1194" s="40">
        <v>17.580200000000001</v>
      </c>
      <c r="AI1194" s="40">
        <v>17.934000000000001</v>
      </c>
      <c r="AJ1194" s="40">
        <v>18.335999999999999</v>
      </c>
      <c r="AK1194" s="40">
        <v>17.71</v>
      </c>
      <c r="AL1194" s="40">
        <v>18.306000000000001</v>
      </c>
      <c r="AM1194" s="40">
        <f>('Pivottable ẨN'!$AN1194-SONY!$O$4)/SONY!$O$8</f>
        <v>3.0564650965672335</v>
      </c>
      <c r="AN1194" s="40">
        <v>11675000</v>
      </c>
    </row>
    <row r="1195" spans="1:40">
      <c r="A1195" s="93">
        <v>45002.291666666664</v>
      </c>
      <c r="B1195" s="42">
        <v>153.62119999999999</v>
      </c>
      <c r="C1195" s="42">
        <v>155</v>
      </c>
      <c r="D1195" s="42">
        <v>156.74</v>
      </c>
      <c r="E1195" s="42">
        <v>154.28</v>
      </c>
      <c r="F1195" s="42">
        <v>156.08000000000001</v>
      </c>
      <c r="G1195" s="42">
        <v>98944600</v>
      </c>
      <c r="H1195" s="42">
        <f>('Pivottable ẨN'!$G1195-AAPL!$O$4)/AAPL!$O$8</f>
        <v>0.12972683064519669</v>
      </c>
      <c r="I1195" s="43">
        <v>45002.291666666664</v>
      </c>
      <c r="J1195" s="42">
        <v>29.095400000000001</v>
      </c>
      <c r="K1195" s="42">
        <v>29.81</v>
      </c>
      <c r="L1195" s="42">
        <v>31</v>
      </c>
      <c r="M1195" s="42">
        <v>29.44</v>
      </c>
      <c r="N1195" s="42">
        <v>29.92</v>
      </c>
      <c r="O1195" s="42">
        <f>('Pivottable ẨN'!$P1195-INTC!$O$4)/INTC!$O$8</f>
        <v>1.7490637478170716</v>
      </c>
      <c r="P1195" s="42">
        <v>80628500</v>
      </c>
      <c r="Q1195" s="43">
        <v>45002.291666666664</v>
      </c>
      <c r="R1195" s="42">
        <v>276.1585</v>
      </c>
      <c r="S1195" s="42">
        <v>279.43</v>
      </c>
      <c r="T1195" s="42">
        <v>283.33</v>
      </c>
      <c r="U1195" s="42">
        <v>276.32</v>
      </c>
      <c r="V1195" s="42">
        <v>278.26</v>
      </c>
      <c r="W1195" s="42">
        <v>69527400</v>
      </c>
      <c r="X1195" s="42">
        <f>('Pivottable ẨN'!$W1195-MSFT!$O$4)/MSFT!$O$8</f>
        <v>3.2171797200765484</v>
      </c>
      <c r="Y1195" s="43">
        <v>45002.291666666664</v>
      </c>
      <c r="Z1195" s="42">
        <v>25.712399999999999</v>
      </c>
      <c r="AA1195" s="42">
        <v>25.725000000000001</v>
      </c>
      <c r="AB1195" s="42">
        <v>26.399000000000001</v>
      </c>
      <c r="AC1195" s="42">
        <v>25.667999999999999</v>
      </c>
      <c r="AD1195" s="42">
        <v>25.981999999999999</v>
      </c>
      <c r="AE1195" s="42">
        <f>('Pivottable ẨN'!$AF1195-NVDA!$O$4)/NVDA!$O$8</f>
        <v>2.1360372517319957</v>
      </c>
      <c r="AF1195" s="42">
        <v>848547000</v>
      </c>
      <c r="AG1195" s="43">
        <v>45002.291666666664</v>
      </c>
      <c r="AH1195" s="42">
        <v>16.907399999999999</v>
      </c>
      <c r="AI1195" s="42">
        <v>17.303999999999998</v>
      </c>
      <c r="AJ1195" s="42">
        <v>17.494</v>
      </c>
      <c r="AK1195" s="42">
        <v>17.236000000000001</v>
      </c>
      <c r="AL1195" s="42">
        <v>17.45</v>
      </c>
      <c r="AM1195" s="42">
        <f>('Pivottable ẨN'!$AN1195-SONY!$O$4)/SONY!$O$8</f>
        <v>-0.12411518287804187</v>
      </c>
      <c r="AN1195" s="42">
        <v>4076000</v>
      </c>
    </row>
    <row r="1196" spans="1:40">
      <c r="A1196" s="92">
        <v>44911.291666666664</v>
      </c>
      <c r="B1196" s="40">
        <v>133.11019999999999</v>
      </c>
      <c r="C1196" s="40">
        <v>134.51</v>
      </c>
      <c r="D1196" s="40">
        <v>137.65</v>
      </c>
      <c r="E1196" s="40">
        <v>133.72999999999999</v>
      </c>
      <c r="F1196" s="40">
        <v>136.69</v>
      </c>
      <c r="G1196" s="40">
        <v>160156900</v>
      </c>
      <c r="H1196" s="40">
        <f>('Pivottable ẨN'!$G1196-AAPL!$O$4)/AAPL!$O$8</f>
        <v>1.2831846382419965</v>
      </c>
      <c r="I1196" s="41">
        <v>44911.291666666664</v>
      </c>
      <c r="J1196" s="40">
        <v>25.958400000000001</v>
      </c>
      <c r="K1196" s="40">
        <v>26.92</v>
      </c>
      <c r="L1196" s="40">
        <v>27.14</v>
      </c>
      <c r="M1196" s="40">
        <v>26.45</v>
      </c>
      <c r="N1196" s="40">
        <v>27</v>
      </c>
      <c r="O1196" s="40">
        <f>('Pivottable ẨN'!$P1196-INTC!$O$4)/INTC!$O$8</f>
        <v>1.769149478651411</v>
      </c>
      <c r="P1196" s="40">
        <v>81104200</v>
      </c>
      <c r="Q1196" s="41">
        <v>44911.291666666664</v>
      </c>
      <c r="R1196" s="40">
        <v>241.22110000000001</v>
      </c>
      <c r="S1196" s="40">
        <v>244.69</v>
      </c>
      <c r="T1196" s="40">
        <v>249.84</v>
      </c>
      <c r="U1196" s="40">
        <v>243.51</v>
      </c>
      <c r="V1196" s="40">
        <v>248.55</v>
      </c>
      <c r="W1196" s="40">
        <v>86102000</v>
      </c>
      <c r="X1196" s="40">
        <f>('Pivottable ẨN'!$W1196-MSFT!$O$4)/MSFT!$O$8</f>
        <v>4.5207922947765837</v>
      </c>
      <c r="Y1196" s="41">
        <v>44911.291666666664</v>
      </c>
      <c r="Z1196" s="40">
        <v>16.560099999999998</v>
      </c>
      <c r="AA1196" s="40">
        <v>16.571000000000002</v>
      </c>
      <c r="AB1196" s="40">
        <v>17.041</v>
      </c>
      <c r="AC1196" s="40">
        <v>16.41</v>
      </c>
      <c r="AD1196" s="40">
        <v>16.864000000000001</v>
      </c>
      <c r="AE1196" s="40">
        <f>('Pivottable ẨN'!$AF1196-NVDA!$O$4)/NVDA!$O$8</f>
        <v>0.14937297690088061</v>
      </c>
      <c r="AF1196" s="40">
        <v>478232000</v>
      </c>
      <c r="AG1196" s="41">
        <v>44911.291666666664</v>
      </c>
      <c r="AH1196" s="40">
        <v>15.3147</v>
      </c>
      <c r="AI1196" s="40">
        <v>15.673999999999999</v>
      </c>
      <c r="AJ1196" s="40">
        <v>15.78</v>
      </c>
      <c r="AK1196" s="40">
        <v>15.571999999999999</v>
      </c>
      <c r="AL1196" s="40">
        <v>15.6</v>
      </c>
      <c r="AM1196" s="40">
        <f>('Pivottable ẨN'!$AN1196-SONY!$O$4)/SONY!$O$8</f>
        <v>-0.53555226863862948</v>
      </c>
      <c r="AN1196" s="40">
        <v>3093000</v>
      </c>
    </row>
    <row r="1197" spans="1:40">
      <c r="A1197" s="93">
        <v>45526.291666666664</v>
      </c>
      <c r="B1197" s="42">
        <v>224.28319999999999</v>
      </c>
      <c r="C1197" s="42">
        <v>224.53</v>
      </c>
      <c r="D1197" s="42">
        <v>228.34</v>
      </c>
      <c r="E1197" s="42">
        <v>223.9</v>
      </c>
      <c r="F1197" s="42">
        <v>227.79</v>
      </c>
      <c r="G1197" s="42">
        <v>43695300</v>
      </c>
      <c r="H1197" s="42">
        <f>('Pivottable ẨN'!$G1197-AAPL!$O$4)/AAPL!$O$8</f>
        <v>-0.91136681310381906</v>
      </c>
      <c r="I1197" s="43">
        <v>45526.291666666664</v>
      </c>
      <c r="J1197" s="42">
        <v>20.100000000000001</v>
      </c>
      <c r="K1197" s="42">
        <v>20.100000000000001</v>
      </c>
      <c r="L1197" s="42">
        <v>21.4</v>
      </c>
      <c r="M1197" s="42">
        <v>20.04</v>
      </c>
      <c r="N1197" s="42">
        <v>21.39</v>
      </c>
      <c r="O1197" s="42">
        <f>('Pivottable ẨN'!$P1197-INTC!$O$4)/INTC!$O$8</f>
        <v>1.7835265889080696</v>
      </c>
      <c r="P1197" s="42">
        <v>81444700</v>
      </c>
      <c r="Q1197" s="43">
        <v>45526.291666666664</v>
      </c>
      <c r="R1197" s="42">
        <v>415.55</v>
      </c>
      <c r="S1197" s="42">
        <v>415.55</v>
      </c>
      <c r="T1197" s="42">
        <v>426.79</v>
      </c>
      <c r="U1197" s="42">
        <v>414.61</v>
      </c>
      <c r="V1197" s="42">
        <v>424.36</v>
      </c>
      <c r="W1197" s="42">
        <v>19361900</v>
      </c>
      <c r="X1197" s="42">
        <f>('Pivottable ẨN'!$W1197-MSFT!$O$4)/MSFT!$O$8</f>
        <v>-0.72839824959479504</v>
      </c>
      <c r="Y1197" s="43">
        <v>45526.291666666664</v>
      </c>
      <c r="Z1197" s="42">
        <v>123.7294</v>
      </c>
      <c r="AA1197" s="42">
        <v>123.74</v>
      </c>
      <c r="AB1197" s="42">
        <v>130.75</v>
      </c>
      <c r="AC1197" s="42">
        <v>123.1</v>
      </c>
      <c r="AD1197" s="42">
        <v>130.02000000000001</v>
      </c>
      <c r="AE1197" s="42">
        <f>('Pivottable ẨN'!$AF1197-NVDA!$O$4)/NVDA!$O$8</f>
        <v>-0.39806632188573077</v>
      </c>
      <c r="AF1197" s="42">
        <v>376189100</v>
      </c>
      <c r="AG1197" s="43">
        <v>45526.291666666664</v>
      </c>
      <c r="AH1197" s="42">
        <v>18.257999999999999</v>
      </c>
      <c r="AI1197" s="42">
        <v>18.257999999999999</v>
      </c>
      <c r="AJ1197" s="42">
        <v>18.510000000000002</v>
      </c>
      <c r="AK1197" s="42">
        <v>18.224</v>
      </c>
      <c r="AL1197" s="42">
        <v>18.486000000000001</v>
      </c>
      <c r="AM1197" s="42">
        <f>('Pivottable ẨN'!$AN1197-SONY!$O$4)/SONY!$O$8</f>
        <v>-0.5079278050982442</v>
      </c>
      <c r="AN1197" s="42">
        <v>3159000</v>
      </c>
    </row>
    <row r="1198" spans="1:40">
      <c r="A1198" s="92">
        <v>45481.291666666664</v>
      </c>
      <c r="B1198" s="40">
        <v>227.3065</v>
      </c>
      <c r="C1198" s="40">
        <v>227.82</v>
      </c>
      <c r="D1198" s="40">
        <v>227.85</v>
      </c>
      <c r="E1198" s="40">
        <v>223.25</v>
      </c>
      <c r="F1198" s="40">
        <v>227.09</v>
      </c>
      <c r="G1198" s="40">
        <v>59085900</v>
      </c>
      <c r="H1198" s="40">
        <f>('Pivottable ẨN'!$G1198-AAPL!$O$4)/AAPL!$O$8</f>
        <v>-0.62135307838711484</v>
      </c>
      <c r="I1198" s="41">
        <v>45481.291666666664</v>
      </c>
      <c r="J1198" s="40">
        <v>33.775700000000001</v>
      </c>
      <c r="K1198" s="40">
        <v>33.99</v>
      </c>
      <c r="L1198" s="40">
        <v>34.090000000000003</v>
      </c>
      <c r="M1198" s="40">
        <v>32.82</v>
      </c>
      <c r="N1198" s="40">
        <v>33.03</v>
      </c>
      <c r="O1198" s="40">
        <f>('Pivottable ẨN'!$P1198-INTC!$O$4)/INTC!$O$8</f>
        <v>1.8203117238731241</v>
      </c>
      <c r="P1198" s="40">
        <v>82315900</v>
      </c>
      <c r="Q1198" s="41">
        <v>45481.291666666664</v>
      </c>
      <c r="R1198" s="40">
        <v>465.40120000000002</v>
      </c>
      <c r="S1198" s="40">
        <v>466.24</v>
      </c>
      <c r="T1198" s="40">
        <v>467.7</v>
      </c>
      <c r="U1198" s="40">
        <v>464.46</v>
      </c>
      <c r="V1198" s="40">
        <v>466.55</v>
      </c>
      <c r="W1198" s="40">
        <v>12962300</v>
      </c>
      <c r="X1198" s="40">
        <f>('Pivottable ẨN'!$W1198-MSFT!$O$4)/MSFT!$O$8</f>
        <v>-1.2317346216973102</v>
      </c>
      <c r="Y1198" s="41">
        <v>45481.291666666664</v>
      </c>
      <c r="Z1198" s="40">
        <v>128.18899999999999</v>
      </c>
      <c r="AA1198" s="40">
        <v>128.19999999999999</v>
      </c>
      <c r="AB1198" s="40">
        <v>130.77000000000001</v>
      </c>
      <c r="AC1198" s="40">
        <v>127.04</v>
      </c>
      <c r="AD1198" s="40">
        <v>127.49</v>
      </c>
      <c r="AE1198" s="40">
        <f>('Pivottable ẨN'!$AF1198-NVDA!$O$4)/NVDA!$O$8</f>
        <v>-1.1411538141627178</v>
      </c>
      <c r="AF1198" s="40">
        <v>237677300</v>
      </c>
      <c r="AG1198" s="41">
        <v>45481.291666666664</v>
      </c>
      <c r="AH1198" s="40">
        <v>17.32</v>
      </c>
      <c r="AI1198" s="40">
        <v>17.32</v>
      </c>
      <c r="AJ1198" s="40">
        <v>17.436</v>
      </c>
      <c r="AK1198" s="40">
        <v>17.28</v>
      </c>
      <c r="AL1198" s="40">
        <v>17.329999999999998</v>
      </c>
      <c r="AM1198" s="40">
        <f>('Pivottable ẨN'!$AN1198-SONY!$O$4)/SONY!$O$8</f>
        <v>-0.92166692948719731</v>
      </c>
      <c r="AN1198" s="40">
        <v>2170500</v>
      </c>
    </row>
    <row r="1199" spans="1:40">
      <c r="A1199" s="93">
        <v>45594.291666666664</v>
      </c>
      <c r="B1199" s="42">
        <v>233.41319999999999</v>
      </c>
      <c r="C1199" s="42">
        <v>233.67</v>
      </c>
      <c r="D1199" s="42">
        <v>234.33</v>
      </c>
      <c r="E1199" s="42">
        <v>232.32</v>
      </c>
      <c r="F1199" s="42">
        <v>233.1</v>
      </c>
      <c r="G1199" s="42">
        <v>35417200</v>
      </c>
      <c r="H1199" s="42">
        <f>('Pivottable ẨN'!$G1199-AAPL!$O$4)/AAPL!$O$8</f>
        <v>-1.0673557087517047</v>
      </c>
      <c r="I1199" s="43">
        <v>45594.291666666664</v>
      </c>
      <c r="J1199" s="42">
        <v>22.9</v>
      </c>
      <c r="K1199" s="42">
        <v>22.9</v>
      </c>
      <c r="L1199" s="42">
        <v>23.14</v>
      </c>
      <c r="M1199" s="42">
        <v>22.41</v>
      </c>
      <c r="N1199" s="42">
        <v>22.87</v>
      </c>
      <c r="O1199" s="42">
        <f>('Pivottable ẨN'!$P1199-INTC!$O$4)/INTC!$O$8</f>
        <v>1.8670236095616453</v>
      </c>
      <c r="P1199" s="42">
        <v>83422200</v>
      </c>
      <c r="Q1199" s="43">
        <v>45594.291666666664</v>
      </c>
      <c r="R1199" s="42">
        <v>431.95</v>
      </c>
      <c r="S1199" s="42">
        <v>431.95</v>
      </c>
      <c r="T1199" s="42">
        <v>433.17</v>
      </c>
      <c r="U1199" s="42">
        <v>425.8</v>
      </c>
      <c r="V1199" s="42">
        <v>428</v>
      </c>
      <c r="W1199" s="42">
        <v>17644100</v>
      </c>
      <c r="X1199" s="42">
        <f>('Pivottable ẨN'!$W1199-MSFT!$O$4)/MSFT!$O$8</f>
        <v>-0.86350532191145557</v>
      </c>
      <c r="Y1199" s="43">
        <v>45594.291666666664</v>
      </c>
      <c r="Z1199" s="42">
        <v>141.25</v>
      </c>
      <c r="AA1199" s="42">
        <v>141.25</v>
      </c>
      <c r="AB1199" s="42">
        <v>142.26</v>
      </c>
      <c r="AC1199" s="42">
        <v>138.9</v>
      </c>
      <c r="AD1199" s="42">
        <v>140.29</v>
      </c>
      <c r="AE1199" s="42">
        <f>('Pivottable ẨN'!$AF1199-NVDA!$O$4)/NVDA!$O$8</f>
        <v>-1.5707864938713241</v>
      </c>
      <c r="AF1199" s="42">
        <v>157593600</v>
      </c>
      <c r="AG1199" s="43">
        <v>45594.291666666664</v>
      </c>
      <c r="AH1199" s="42">
        <v>17.850000000000001</v>
      </c>
      <c r="AI1199" s="42">
        <v>17.850000000000001</v>
      </c>
      <c r="AJ1199" s="42">
        <v>17.88</v>
      </c>
      <c r="AK1199" s="42">
        <v>17.7</v>
      </c>
      <c r="AL1199" s="42">
        <v>17.760000000000002</v>
      </c>
      <c r="AM1199" s="42">
        <f>('Pivottable ẨN'!$AN1199-SONY!$O$4)/SONY!$O$8</f>
        <v>-0.70071307641190306</v>
      </c>
      <c r="AN1199" s="42">
        <v>2698400</v>
      </c>
    </row>
    <row r="1200" spans="1:40">
      <c r="A1200" s="92">
        <v>45385.291666666664</v>
      </c>
      <c r="B1200" s="40">
        <v>169.0384</v>
      </c>
      <c r="C1200" s="40">
        <v>169.65</v>
      </c>
      <c r="D1200" s="40">
        <v>170.68</v>
      </c>
      <c r="E1200" s="40">
        <v>168.58</v>
      </c>
      <c r="F1200" s="40">
        <v>168.79</v>
      </c>
      <c r="G1200" s="40">
        <v>47691700</v>
      </c>
      <c r="H1200" s="40">
        <f>('Pivottable ẨN'!$G1200-AAPL!$O$4)/AAPL!$O$8</f>
        <v>-0.83606039948629685</v>
      </c>
      <c r="I1200" s="41">
        <v>45385.291666666664</v>
      </c>
      <c r="J1200" s="40">
        <v>39.913699999999999</v>
      </c>
      <c r="K1200" s="40">
        <v>40.33</v>
      </c>
      <c r="L1200" s="40">
        <v>41.65</v>
      </c>
      <c r="M1200" s="40">
        <v>40.22</v>
      </c>
      <c r="N1200" s="40">
        <v>41.4</v>
      </c>
      <c r="O1200" s="40">
        <f>('Pivottable ẨN'!$P1200-INTC!$O$4)/INTC!$O$8</f>
        <v>1.8795133282515708</v>
      </c>
      <c r="P1200" s="40">
        <v>83718000</v>
      </c>
      <c r="Q1200" s="41">
        <v>45385.291666666664</v>
      </c>
      <c r="R1200" s="40">
        <v>418.93790000000001</v>
      </c>
      <c r="S1200" s="40">
        <v>420.45</v>
      </c>
      <c r="T1200" s="40">
        <v>423.26</v>
      </c>
      <c r="U1200" s="40">
        <v>419.09</v>
      </c>
      <c r="V1200" s="40">
        <v>419.73</v>
      </c>
      <c r="W1200" s="40">
        <v>16502300</v>
      </c>
      <c r="X1200" s="40">
        <f>('Pivottable ẨN'!$W1200-MSFT!$O$4)/MSFT!$O$8</f>
        <v>-0.95330928929483139</v>
      </c>
      <c r="Y1200" s="41">
        <v>45385.291666666664</v>
      </c>
      <c r="Z1200" s="40">
        <v>88.949100000000001</v>
      </c>
      <c r="AA1200" s="40">
        <v>88.963999999999999</v>
      </c>
      <c r="AB1200" s="40">
        <v>90.373999999999995</v>
      </c>
      <c r="AC1200" s="40">
        <v>88.4</v>
      </c>
      <c r="AD1200" s="40">
        <v>88.483999999999995</v>
      </c>
      <c r="AE1200" s="40">
        <f>('Pivottable ẨN'!$AF1200-NVDA!$O$4)/NVDA!$O$8</f>
        <v>-0.43091013689982299</v>
      </c>
      <c r="AF1200" s="40">
        <v>370067000</v>
      </c>
      <c r="AG1200" s="41">
        <v>45385.291666666664</v>
      </c>
      <c r="AH1200" s="40">
        <v>17.154</v>
      </c>
      <c r="AI1200" s="40">
        <v>17.154</v>
      </c>
      <c r="AJ1200" s="40">
        <v>17.238</v>
      </c>
      <c r="AK1200" s="40">
        <v>17.082000000000001</v>
      </c>
      <c r="AL1200" s="40">
        <v>17.085999999999999</v>
      </c>
      <c r="AM1200" s="40">
        <f>('Pivottable ẨN'!$AN1200-SONY!$O$4)/SONY!$O$8</f>
        <v>0.13685228708302263</v>
      </c>
      <c r="AN1200" s="40">
        <v>4699500</v>
      </c>
    </row>
    <row r="1201" spans="1:40">
      <c r="A1201" s="93">
        <v>45226.291666666664</v>
      </c>
      <c r="B1201" s="42">
        <v>167.1797</v>
      </c>
      <c r="C1201" s="42">
        <v>168.22</v>
      </c>
      <c r="D1201" s="42">
        <v>168.96</v>
      </c>
      <c r="E1201" s="42">
        <v>166.83</v>
      </c>
      <c r="F1201" s="42">
        <v>166.91</v>
      </c>
      <c r="G1201" s="42">
        <v>58499100</v>
      </c>
      <c r="H1201" s="42">
        <f>('Pivottable ẨN'!$G1201-AAPL!$O$4)/AAPL!$O$8</f>
        <v>-0.6324104809270914</v>
      </c>
      <c r="I1201" s="43">
        <v>45226.291666666664</v>
      </c>
      <c r="J1201" s="42">
        <v>34.955399999999997</v>
      </c>
      <c r="K1201" s="42">
        <v>35.54</v>
      </c>
      <c r="L1201" s="42">
        <v>36.380000000000003</v>
      </c>
      <c r="M1201" s="42">
        <v>34.6</v>
      </c>
      <c r="N1201" s="42">
        <v>34.659999999999997</v>
      </c>
      <c r="O1201" s="42">
        <f>('Pivottable ẨN'!$P1201-INTC!$O$4)/INTC!$O$8</f>
        <v>1.8968334181995337</v>
      </c>
      <c r="P1201" s="42">
        <v>84128200</v>
      </c>
      <c r="Q1201" s="43">
        <v>45226.291666666664</v>
      </c>
      <c r="R1201" s="42">
        <v>327.3528</v>
      </c>
      <c r="S1201" s="42">
        <v>329.81</v>
      </c>
      <c r="T1201" s="42">
        <v>336.72</v>
      </c>
      <c r="U1201" s="42">
        <v>328.4</v>
      </c>
      <c r="V1201" s="42">
        <v>330.43</v>
      </c>
      <c r="W1201" s="42">
        <v>29856500</v>
      </c>
      <c r="X1201" s="42">
        <f>('Pivottable ẨN'!$W1201-MSFT!$O$4)/MSFT!$O$8</f>
        <v>9.7014884142791122E-2</v>
      </c>
      <c r="Y1201" s="43">
        <v>45226.291666666664</v>
      </c>
      <c r="Z1201" s="42">
        <v>40.4878</v>
      </c>
      <c r="AA1201" s="42">
        <v>40.5</v>
      </c>
      <c r="AB1201" s="42">
        <v>41.206000000000003</v>
      </c>
      <c r="AC1201" s="42">
        <v>40.015000000000001</v>
      </c>
      <c r="AD1201" s="42">
        <v>41.13</v>
      </c>
      <c r="AE1201" s="42">
        <f>('Pivottable ẨN'!$AF1201-NVDA!$O$4)/NVDA!$O$8</f>
        <v>-0.18028298183647101</v>
      </c>
      <c r="AF1201" s="42">
        <v>416784000</v>
      </c>
      <c r="AG1201" s="43">
        <v>45226.291666666664</v>
      </c>
      <c r="AH1201" s="42">
        <v>15.955</v>
      </c>
      <c r="AI1201" s="42">
        <v>16.007999999999999</v>
      </c>
      <c r="AJ1201" s="42">
        <v>16.190000000000001</v>
      </c>
      <c r="AK1201" s="42">
        <v>15.923999999999999</v>
      </c>
      <c r="AL1201" s="42">
        <v>16.111999999999998</v>
      </c>
      <c r="AM1201" s="42">
        <f>('Pivottable ẨN'!$AN1201-SONY!$O$4)/SONY!$O$8</f>
        <v>-0.38926817761795263</v>
      </c>
      <c r="AN1201" s="42">
        <v>3442500</v>
      </c>
    </row>
    <row r="1202" spans="1:40">
      <c r="A1202" s="92">
        <v>45524.291666666664</v>
      </c>
      <c r="B1202" s="40">
        <v>226.2611</v>
      </c>
      <c r="C1202" s="40">
        <v>226.51</v>
      </c>
      <c r="D1202" s="40">
        <v>227.17</v>
      </c>
      <c r="E1202" s="40">
        <v>225.45</v>
      </c>
      <c r="F1202" s="40">
        <v>225.77</v>
      </c>
      <c r="G1202" s="40">
        <v>30299000</v>
      </c>
      <c r="H1202" s="40">
        <f>('Pivottable ẨN'!$G1202-AAPL!$O$4)/AAPL!$O$8</f>
        <v>-1.163800830905944</v>
      </c>
      <c r="I1202" s="41">
        <v>45524.291666666664</v>
      </c>
      <c r="J1202" s="40">
        <v>20.99</v>
      </c>
      <c r="K1202" s="40">
        <v>20.99</v>
      </c>
      <c r="L1202" s="40">
        <v>21.23</v>
      </c>
      <c r="M1202" s="40">
        <v>20.82</v>
      </c>
      <c r="N1202" s="40">
        <v>21.21</v>
      </c>
      <c r="O1202" s="40">
        <f>('Pivottable ẨN'!$P1202-INTC!$O$4)/INTC!$O$8</f>
        <v>1.8982310168764658</v>
      </c>
      <c r="P1202" s="40">
        <v>84161300</v>
      </c>
      <c r="Q1202" s="41">
        <v>45524.291666666664</v>
      </c>
      <c r="R1202" s="40">
        <v>424.8</v>
      </c>
      <c r="S1202" s="40">
        <v>424.8</v>
      </c>
      <c r="T1202" s="40">
        <v>425.86</v>
      </c>
      <c r="U1202" s="40">
        <v>421.64</v>
      </c>
      <c r="V1202" s="40">
        <v>421.7</v>
      </c>
      <c r="W1202" s="40">
        <v>16387600</v>
      </c>
      <c r="X1202" s="40">
        <f>('Pivottable ẨN'!$W1202-MSFT!$O$4)/MSFT!$O$8</f>
        <v>-0.962330584669567</v>
      </c>
      <c r="Y1202" s="41">
        <v>45524.291666666664</v>
      </c>
      <c r="Z1202" s="40">
        <v>127.23909999999999</v>
      </c>
      <c r="AA1202" s="40">
        <v>127.25</v>
      </c>
      <c r="AB1202" s="40">
        <v>129.88</v>
      </c>
      <c r="AC1202" s="40">
        <v>125.89</v>
      </c>
      <c r="AD1202" s="40">
        <v>128.4</v>
      </c>
      <c r="AE1202" s="40">
        <f>('Pivottable ẨN'!$AF1202-NVDA!$O$4)/NVDA!$O$8</f>
        <v>-0.80633638559882659</v>
      </c>
      <c r="AF1202" s="40">
        <v>300087400</v>
      </c>
      <c r="AG1202" s="41">
        <v>45524.291666666664</v>
      </c>
      <c r="AH1202" s="40">
        <v>18.158000000000001</v>
      </c>
      <c r="AI1202" s="40">
        <v>18.158000000000001</v>
      </c>
      <c r="AJ1202" s="40">
        <v>18.212</v>
      </c>
      <c r="AK1202" s="40">
        <v>18.097999999999999</v>
      </c>
      <c r="AL1202" s="40">
        <v>18.154</v>
      </c>
      <c r="AM1202" s="40">
        <f>('Pivottable ẨN'!$AN1202-SONY!$O$4)/SONY!$O$8</f>
        <v>-0.28337440071314218</v>
      </c>
      <c r="AN1202" s="40">
        <v>3695500</v>
      </c>
    </row>
    <row r="1203" spans="1:40">
      <c r="A1203" s="93">
        <v>45491.291666666664</v>
      </c>
      <c r="B1203" s="42">
        <v>223.6747</v>
      </c>
      <c r="C1203" s="42">
        <v>224.18</v>
      </c>
      <c r="D1203" s="42">
        <v>230.44</v>
      </c>
      <c r="E1203" s="42">
        <v>222.27</v>
      </c>
      <c r="F1203" s="42">
        <v>230.28</v>
      </c>
      <c r="G1203" s="42">
        <v>66034600</v>
      </c>
      <c r="H1203" s="42">
        <f>('Pivottable ẨN'!$G1203-AAPL!$O$4)/AAPL!$O$8</f>
        <v>-0.49041481487393401</v>
      </c>
      <c r="I1203" s="43">
        <v>45491.291666666664</v>
      </c>
      <c r="J1203" s="42">
        <v>34.650199999999998</v>
      </c>
      <c r="K1203" s="42">
        <v>34.869999999999997</v>
      </c>
      <c r="L1203" s="42">
        <v>36.299999999999997</v>
      </c>
      <c r="M1203" s="42">
        <v>34.53</v>
      </c>
      <c r="N1203" s="42">
        <v>34.96</v>
      </c>
      <c r="O1203" s="42">
        <f>('Pivottable ẨN'!$P1203-INTC!$O$4)/INTC!$O$8</f>
        <v>1.8993837191084975</v>
      </c>
      <c r="P1203" s="42">
        <v>84188600</v>
      </c>
      <c r="Q1203" s="43">
        <v>45491.291666666664</v>
      </c>
      <c r="R1203" s="42">
        <v>439.57769999999999</v>
      </c>
      <c r="S1203" s="42">
        <v>440.37</v>
      </c>
      <c r="T1203" s="42">
        <v>444.65</v>
      </c>
      <c r="U1203" s="42">
        <v>434.4</v>
      </c>
      <c r="V1203" s="42">
        <v>444.34</v>
      </c>
      <c r="W1203" s="42">
        <v>20794800</v>
      </c>
      <c r="X1203" s="42">
        <f>('Pivottable ẨN'!$W1203-MSFT!$O$4)/MSFT!$O$8</f>
        <v>-0.61569891095086504</v>
      </c>
      <c r="Y1203" s="43">
        <v>45491.291666666664</v>
      </c>
      <c r="Z1203" s="42">
        <v>121.0796</v>
      </c>
      <c r="AA1203" s="42">
        <v>121.09</v>
      </c>
      <c r="AB1203" s="42">
        <v>122.4</v>
      </c>
      <c r="AC1203" s="42">
        <v>116.56</v>
      </c>
      <c r="AD1203" s="42">
        <v>121.85</v>
      </c>
      <c r="AE1203" s="42">
        <f>('Pivottable ẨN'!$AF1203-NVDA!$O$4)/NVDA!$O$8</f>
        <v>-0.69425453988315444</v>
      </c>
      <c r="AF1203" s="42">
        <v>320979500</v>
      </c>
      <c r="AG1203" s="43">
        <v>45491.291666666664</v>
      </c>
      <c r="AH1203" s="42">
        <v>18.64</v>
      </c>
      <c r="AI1203" s="42">
        <v>18.64</v>
      </c>
      <c r="AJ1203" s="42">
        <v>18.95</v>
      </c>
      <c r="AK1203" s="42">
        <v>18.597999999999999</v>
      </c>
      <c r="AL1203" s="42">
        <v>18.853999999999999</v>
      </c>
      <c r="AM1203" s="42">
        <f>('Pivottable ẨN'!$AN1203-SONY!$O$4)/SONY!$O$8</f>
        <v>-0.44367999974295402</v>
      </c>
      <c r="AN1203" s="42">
        <v>3312500</v>
      </c>
    </row>
    <row r="1204" spans="1:40">
      <c r="A1204" s="92">
        <v>44194.291666666664</v>
      </c>
      <c r="B1204" s="40">
        <v>131.88329999999999</v>
      </c>
      <c r="C1204" s="40">
        <v>134.87</v>
      </c>
      <c r="D1204" s="40">
        <v>138.79</v>
      </c>
      <c r="E1204" s="40">
        <v>134.34</v>
      </c>
      <c r="F1204" s="40">
        <v>138.05000000000001</v>
      </c>
      <c r="G1204" s="40">
        <v>121047300</v>
      </c>
      <c r="H1204" s="40">
        <f>('Pivottable ẨN'!$G1204-AAPL!$O$4)/AAPL!$O$8</f>
        <v>0.54622044196138297</v>
      </c>
      <c r="I1204" s="41">
        <v>44194.291666666664</v>
      </c>
      <c r="J1204" s="40">
        <v>44.649799999999999</v>
      </c>
      <c r="K1204" s="40">
        <v>49.39</v>
      </c>
      <c r="L1204" s="40">
        <v>50.67</v>
      </c>
      <c r="M1204" s="40">
        <v>46.49</v>
      </c>
      <c r="N1204" s="40">
        <v>47.22</v>
      </c>
      <c r="O1204" s="40">
        <f>('Pivottable ẨN'!$P1204-INTC!$O$4)/INTC!$O$8</f>
        <v>1.9138579434726166</v>
      </c>
      <c r="P1204" s="40">
        <v>84531400</v>
      </c>
      <c r="Q1204" s="41">
        <v>44194.291666666664</v>
      </c>
      <c r="R1204" s="40">
        <v>217.1011</v>
      </c>
      <c r="S1204" s="40">
        <v>224.15</v>
      </c>
      <c r="T1204" s="40">
        <v>227.18</v>
      </c>
      <c r="U1204" s="40">
        <v>223.58</v>
      </c>
      <c r="V1204" s="40">
        <v>226.31</v>
      </c>
      <c r="W1204" s="40">
        <v>17403200</v>
      </c>
      <c r="X1204" s="40">
        <f>('Pivottable ẨN'!$W1204-MSFT!$O$4)/MSFT!$O$8</f>
        <v>-0.88245240173511574</v>
      </c>
      <c r="Y1204" s="41">
        <v>44194.291666666664</v>
      </c>
      <c r="Z1204" s="40">
        <v>12.9114</v>
      </c>
      <c r="AA1204" s="40">
        <v>12.943199999999999</v>
      </c>
      <c r="AB1204" s="40">
        <v>13.0725</v>
      </c>
      <c r="AC1204" s="40">
        <v>12.8422</v>
      </c>
      <c r="AD1204" s="40">
        <v>12.925000000000001</v>
      </c>
      <c r="AE1204" s="40">
        <f>('Pivottable ẨN'!$AF1204-NVDA!$O$4)/NVDA!$O$8</f>
        <v>-1.502232990044847</v>
      </c>
      <c r="AF1204" s="40">
        <v>170372000</v>
      </c>
      <c r="AG1204" s="41">
        <v>44194.291666666664</v>
      </c>
      <c r="AH1204" s="40">
        <v>19.2075</v>
      </c>
      <c r="AI1204" s="40">
        <v>20.085999999999999</v>
      </c>
      <c r="AJ1204" s="40">
        <v>20.166</v>
      </c>
      <c r="AK1204" s="40">
        <v>19.87</v>
      </c>
      <c r="AL1204" s="40">
        <v>20</v>
      </c>
      <c r="AM1204" s="40">
        <f>('Pivottable ẨN'!$AN1204-SONY!$O$4)/SONY!$O$8</f>
        <v>0.23918836792581377</v>
      </c>
      <c r="AN1204" s="40">
        <v>4944000</v>
      </c>
    </row>
    <row r="1205" spans="1:40">
      <c r="A1205" s="93">
        <v>45275.291666666664</v>
      </c>
      <c r="B1205" s="42">
        <v>196.60679999999999</v>
      </c>
      <c r="C1205" s="42">
        <v>197.57</v>
      </c>
      <c r="D1205" s="42">
        <v>198.4</v>
      </c>
      <c r="E1205" s="42">
        <v>197</v>
      </c>
      <c r="F1205" s="42">
        <v>197.53</v>
      </c>
      <c r="G1205" s="42">
        <v>128256700</v>
      </c>
      <c r="H1205" s="42">
        <f>('Pivottable ẨN'!$G1205-AAPL!$O$4)/AAPL!$O$8</f>
        <v>0.6820712222471812</v>
      </c>
      <c r="I1205" s="43">
        <v>45275.291666666664</v>
      </c>
      <c r="J1205" s="42">
        <v>45.55</v>
      </c>
      <c r="K1205" s="42">
        <v>46.16</v>
      </c>
      <c r="L1205" s="42">
        <v>47.27</v>
      </c>
      <c r="M1205" s="42">
        <v>45.67</v>
      </c>
      <c r="N1205" s="42">
        <v>45.94</v>
      </c>
      <c r="O1205" s="42">
        <f>('Pivottable ẨN'!$P1205-INTC!$O$4)/INTC!$O$8</f>
        <v>1.9148037504322324</v>
      </c>
      <c r="P1205" s="42">
        <v>84553800</v>
      </c>
      <c r="Q1205" s="43">
        <v>45275.291666666664</v>
      </c>
      <c r="R1205" s="42">
        <v>368.7149</v>
      </c>
      <c r="S1205" s="42">
        <v>370.73</v>
      </c>
      <c r="T1205" s="42">
        <v>372.4</v>
      </c>
      <c r="U1205" s="42">
        <v>366.28</v>
      </c>
      <c r="V1205" s="42">
        <v>366.85</v>
      </c>
      <c r="W1205" s="42">
        <v>78478200</v>
      </c>
      <c r="X1205" s="42">
        <f>('Pivottable ẨN'!$W1205-MSFT!$O$4)/MSFT!$O$8</f>
        <v>3.9211710944460703</v>
      </c>
      <c r="Y1205" s="43">
        <v>45275.291666666664</v>
      </c>
      <c r="Z1205" s="42">
        <v>48.8795</v>
      </c>
      <c r="AA1205" s="42">
        <v>48.89</v>
      </c>
      <c r="AB1205" s="42">
        <v>49.404000000000003</v>
      </c>
      <c r="AC1205" s="42">
        <v>48.12</v>
      </c>
      <c r="AD1205" s="42">
        <v>48.194000000000003</v>
      </c>
      <c r="AE1205" s="42">
        <f>('Pivottable ẨN'!$AF1205-NVDA!$O$4)/NVDA!$O$8</f>
        <v>0.15857896611441555</v>
      </c>
      <c r="AF1205" s="42">
        <v>479948000</v>
      </c>
      <c r="AG1205" s="43">
        <v>45275.291666666664</v>
      </c>
      <c r="AH1205" s="42">
        <v>18.476600000000001</v>
      </c>
      <c r="AI1205" s="42">
        <v>18.538</v>
      </c>
      <c r="AJ1205" s="42">
        <v>18.739999999999998</v>
      </c>
      <c r="AK1205" s="42">
        <v>18.526</v>
      </c>
      <c r="AL1205" s="42">
        <v>18.649999999999999</v>
      </c>
      <c r="AM1205" s="42">
        <f>('Pivottable ẨN'!$AN1205-SONY!$O$4)/SONY!$O$8</f>
        <v>-0.35976022792708645</v>
      </c>
      <c r="AN1205" s="42">
        <v>3513000</v>
      </c>
    </row>
    <row r="1206" spans="1:40">
      <c r="A1206" s="92">
        <v>45600.291666666664</v>
      </c>
      <c r="B1206" s="40">
        <v>221.76599999999999</v>
      </c>
      <c r="C1206" s="40">
        <v>222.01</v>
      </c>
      <c r="D1206" s="40">
        <v>222.79</v>
      </c>
      <c r="E1206" s="40">
        <v>219.71</v>
      </c>
      <c r="F1206" s="40">
        <v>220.99</v>
      </c>
      <c r="G1206" s="40">
        <v>44944500</v>
      </c>
      <c r="H1206" s="40">
        <f>('Pivottable ẨN'!$G1206-AAPL!$O$4)/AAPL!$O$8</f>
        <v>-0.88782743469049485</v>
      </c>
      <c r="I1206" s="41">
        <v>45600.291666666664</v>
      </c>
      <c r="J1206" s="40">
        <v>22.52</v>
      </c>
      <c r="K1206" s="40">
        <v>22.52</v>
      </c>
      <c r="L1206" s="40">
        <v>23</v>
      </c>
      <c r="M1206" s="40">
        <v>22</v>
      </c>
      <c r="N1206" s="40">
        <v>22.96</v>
      </c>
      <c r="O1206" s="40">
        <f>('Pivottable ẨN'!$P1206-INTC!$O$4)/INTC!$O$8</f>
        <v>1.9174427207436602</v>
      </c>
      <c r="P1206" s="40">
        <v>84616300</v>
      </c>
      <c r="Q1206" s="41">
        <v>45600.291666666664</v>
      </c>
      <c r="R1206" s="40">
        <v>408.46</v>
      </c>
      <c r="S1206" s="40">
        <v>408.46</v>
      </c>
      <c r="T1206" s="40">
        <v>410.42</v>
      </c>
      <c r="U1206" s="40">
        <v>405.57</v>
      </c>
      <c r="V1206" s="40">
        <v>409.8</v>
      </c>
      <c r="W1206" s="40">
        <v>19672300</v>
      </c>
      <c r="X1206" s="40">
        <f>('Pivottable ẨN'!$W1206-MSFT!$O$4)/MSFT!$O$8</f>
        <v>-0.70398490971408045</v>
      </c>
      <c r="Y1206" s="41">
        <v>45600.291666666664</v>
      </c>
      <c r="Z1206" s="40">
        <v>136.05000000000001</v>
      </c>
      <c r="AA1206" s="40">
        <v>136.05000000000001</v>
      </c>
      <c r="AB1206" s="40">
        <v>138.96</v>
      </c>
      <c r="AC1206" s="40">
        <v>135.57</v>
      </c>
      <c r="AD1206" s="40">
        <v>137.21</v>
      </c>
      <c r="AE1206" s="40">
        <f>('Pivottable ẨN'!$AF1206-NVDA!$O$4)/NVDA!$O$8</f>
        <v>-1.4101934841326975</v>
      </c>
      <c r="AF1206" s="40">
        <v>187528200</v>
      </c>
      <c r="AG1206" s="41">
        <v>45600.291666666664</v>
      </c>
      <c r="AH1206" s="40">
        <v>17.739999999999998</v>
      </c>
      <c r="AI1206" s="40">
        <v>17.739999999999998</v>
      </c>
      <c r="AJ1206" s="40">
        <v>17.850000000000001</v>
      </c>
      <c r="AK1206" s="40">
        <v>17.72</v>
      </c>
      <c r="AL1206" s="40">
        <v>17.75</v>
      </c>
      <c r="AM1206" s="40">
        <f>('Pivottable ẨN'!$AN1206-SONY!$O$4)/SONY!$O$8</f>
        <v>-1.1070438219422982</v>
      </c>
      <c r="AN1206" s="40">
        <v>1727600</v>
      </c>
    </row>
    <row r="1207" spans="1:40">
      <c r="A1207" s="93">
        <v>43854.291666666664</v>
      </c>
      <c r="B1207" s="42">
        <v>77.149000000000001</v>
      </c>
      <c r="C1207" s="42">
        <v>79.577500000000001</v>
      </c>
      <c r="D1207" s="42">
        <v>80.832499999999996</v>
      </c>
      <c r="E1207" s="42">
        <v>79.38</v>
      </c>
      <c r="F1207" s="42">
        <v>80.0625</v>
      </c>
      <c r="G1207" s="42">
        <v>146537600</v>
      </c>
      <c r="H1207" s="42">
        <f>('Pivottable ẨN'!$G1207-AAPL!$O$4)/AAPL!$O$8</f>
        <v>1.0265485059776789</v>
      </c>
      <c r="I1207" s="43">
        <v>43854.291666666664</v>
      </c>
      <c r="J1207" s="42">
        <v>60.396799999999999</v>
      </c>
      <c r="K1207" s="42">
        <v>68.47</v>
      </c>
      <c r="L1207" s="42">
        <v>69.290000000000006</v>
      </c>
      <c r="M1207" s="42">
        <v>66.459999999999994</v>
      </c>
      <c r="N1207" s="42">
        <v>66.569999999999993</v>
      </c>
      <c r="O1207" s="42">
        <f>('Pivottable ẨN'!$P1207-INTC!$O$4)/INTC!$O$8</f>
        <v>1.9214412885595356</v>
      </c>
      <c r="P1207" s="42">
        <v>84711000</v>
      </c>
      <c r="Q1207" s="43">
        <v>43854.291666666664</v>
      </c>
      <c r="R1207" s="42">
        <v>158.17429999999999</v>
      </c>
      <c r="S1207" s="42">
        <v>165.04</v>
      </c>
      <c r="T1207" s="42">
        <v>167.53</v>
      </c>
      <c r="U1207" s="42">
        <v>164.45</v>
      </c>
      <c r="V1207" s="42">
        <v>167.51</v>
      </c>
      <c r="W1207" s="42">
        <v>24918100</v>
      </c>
      <c r="X1207" s="42">
        <f>('Pivottable ẨN'!$W1207-MSFT!$O$4)/MSFT!$O$8</f>
        <v>-0.29139631968105117</v>
      </c>
      <c r="Y1207" s="43">
        <v>43854.291666666664</v>
      </c>
      <c r="Z1207" s="42">
        <v>6.2363</v>
      </c>
      <c r="AA1207" s="42">
        <v>6.2619999999999996</v>
      </c>
      <c r="AB1207" s="42">
        <v>6.4874999999999998</v>
      </c>
      <c r="AC1207" s="42">
        <v>6.2074999999999996</v>
      </c>
      <c r="AD1207" s="42">
        <v>6.4375</v>
      </c>
      <c r="AE1207" s="42">
        <f>('Pivottable ẨN'!$AF1207-NVDA!$O$4)/NVDA!$O$8</f>
        <v>-0.41242841613022635</v>
      </c>
      <c r="AF1207" s="42">
        <v>373512000</v>
      </c>
      <c r="AG1207" s="43">
        <v>43854.291666666664</v>
      </c>
      <c r="AH1207" s="42">
        <v>13.6531</v>
      </c>
      <c r="AI1207" s="42">
        <v>14.375999999999999</v>
      </c>
      <c r="AJ1207" s="42">
        <v>14.536</v>
      </c>
      <c r="AK1207" s="42">
        <v>14.295999999999999</v>
      </c>
      <c r="AL1207" s="42">
        <v>14.528</v>
      </c>
      <c r="AM1207" s="42">
        <f>('Pivottable ẨN'!$AN1207-SONY!$O$4)/SONY!$O$8</f>
        <v>-0.41061435399006857</v>
      </c>
      <c r="AN1207" s="42">
        <v>3391500</v>
      </c>
    </row>
    <row r="1208" spans="1:40">
      <c r="A1208" s="92">
        <v>45519.291666666664</v>
      </c>
      <c r="B1208" s="40">
        <v>224.47300000000001</v>
      </c>
      <c r="C1208" s="40">
        <v>224.72</v>
      </c>
      <c r="D1208" s="40">
        <v>225.35</v>
      </c>
      <c r="E1208" s="40">
        <v>222.76</v>
      </c>
      <c r="F1208" s="40">
        <v>224.6</v>
      </c>
      <c r="G1208" s="40">
        <v>46414000</v>
      </c>
      <c r="H1208" s="40">
        <f>('Pivottable ẨN'!$G1208-AAPL!$O$4)/AAPL!$O$8</f>
        <v>-0.86013681943402687</v>
      </c>
      <c r="I1208" s="41">
        <v>45519.291666666664</v>
      </c>
      <c r="J1208" s="40">
        <v>20.69</v>
      </c>
      <c r="K1208" s="40">
        <v>20.69</v>
      </c>
      <c r="L1208" s="40">
        <v>21.06</v>
      </c>
      <c r="M1208" s="40">
        <v>20.23</v>
      </c>
      <c r="N1208" s="40">
        <v>20.32</v>
      </c>
      <c r="O1208" s="40">
        <f>('Pivottable ẨN'!$P1208-INTC!$O$4)/INTC!$O$8</f>
        <v>1.9258283128052531</v>
      </c>
      <c r="P1208" s="40">
        <v>84814900</v>
      </c>
      <c r="Q1208" s="41">
        <v>45519.291666666664</v>
      </c>
      <c r="R1208" s="40">
        <v>421.03</v>
      </c>
      <c r="S1208" s="40">
        <v>421.03</v>
      </c>
      <c r="T1208" s="40">
        <v>421.11</v>
      </c>
      <c r="U1208" s="40">
        <v>417.66</v>
      </c>
      <c r="V1208" s="40">
        <v>419.8</v>
      </c>
      <c r="W1208" s="40">
        <v>20752100</v>
      </c>
      <c r="X1208" s="40">
        <f>('Pivottable ẨN'!$W1208-MSFT!$O$4)/MSFT!$O$8</f>
        <v>-0.61905731820894017</v>
      </c>
      <c r="Y1208" s="41">
        <v>45519.291666666664</v>
      </c>
      <c r="Z1208" s="40">
        <v>122.84950000000001</v>
      </c>
      <c r="AA1208" s="40">
        <v>122.86</v>
      </c>
      <c r="AB1208" s="40">
        <v>123.24</v>
      </c>
      <c r="AC1208" s="40">
        <v>117.47</v>
      </c>
      <c r="AD1208" s="40">
        <v>118.76</v>
      </c>
      <c r="AE1208" s="40">
        <f>('Pivottable ẨN'!$AF1208-NVDA!$O$4)/NVDA!$O$8</f>
        <v>-0.70977382053403659</v>
      </c>
      <c r="AF1208" s="40">
        <v>318086700</v>
      </c>
      <c r="AG1208" s="41">
        <v>45519.291666666664</v>
      </c>
      <c r="AH1208" s="40">
        <v>17.692</v>
      </c>
      <c r="AI1208" s="40">
        <v>17.692</v>
      </c>
      <c r="AJ1208" s="40">
        <v>17.716000000000001</v>
      </c>
      <c r="AK1208" s="40">
        <v>17.532</v>
      </c>
      <c r="AL1208" s="40">
        <v>17.542000000000002</v>
      </c>
      <c r="AM1208" s="40">
        <f>('Pivottable ẨN'!$AN1208-SONY!$O$4)/SONY!$O$8</f>
        <v>-0.42672862438862669</v>
      </c>
      <c r="AN1208" s="40">
        <v>3353000</v>
      </c>
    </row>
    <row r="1209" spans="1:40">
      <c r="A1209" s="93">
        <v>45316.291666666664</v>
      </c>
      <c r="B1209" s="42">
        <v>193.2234</v>
      </c>
      <c r="C1209" s="42">
        <v>194.17</v>
      </c>
      <c r="D1209" s="42">
        <v>196.27</v>
      </c>
      <c r="E1209" s="42">
        <v>193.11</v>
      </c>
      <c r="F1209" s="42">
        <v>195.22</v>
      </c>
      <c r="G1209" s="42">
        <v>54822100</v>
      </c>
      <c r="H1209" s="42">
        <f>('Pivottable ẨN'!$G1209-AAPL!$O$4)/AAPL!$O$8</f>
        <v>-0.70169826064674634</v>
      </c>
      <c r="I1209" s="43">
        <v>45316.291666666664</v>
      </c>
      <c r="J1209" s="42">
        <v>48.895200000000003</v>
      </c>
      <c r="K1209" s="42">
        <v>49.55</v>
      </c>
      <c r="L1209" s="42">
        <v>50.3</v>
      </c>
      <c r="M1209" s="42">
        <v>48.97</v>
      </c>
      <c r="N1209" s="42">
        <v>50</v>
      </c>
      <c r="O1209" s="42">
        <f>('Pivottable ẨN'!$P1209-INTC!$O$4)/INTC!$O$8</f>
        <v>1.927103463259735</v>
      </c>
      <c r="P1209" s="42">
        <v>84845100</v>
      </c>
      <c r="Q1209" s="43">
        <v>45316.291666666664</v>
      </c>
      <c r="R1209" s="42">
        <v>402.66930000000002</v>
      </c>
      <c r="S1209" s="42">
        <v>404.87</v>
      </c>
      <c r="T1209" s="42">
        <v>407.01</v>
      </c>
      <c r="U1209" s="42">
        <v>402.53</v>
      </c>
      <c r="V1209" s="42">
        <v>404.32</v>
      </c>
      <c r="W1209" s="42">
        <v>21021200</v>
      </c>
      <c r="X1209" s="42">
        <f>('Pivottable ẨN'!$W1209-MSFT!$O$4)/MSFT!$O$8</f>
        <v>-0.59789227387292121</v>
      </c>
      <c r="Y1209" s="43">
        <v>45316.291666666664</v>
      </c>
      <c r="Z1209" s="42">
        <v>61.6038</v>
      </c>
      <c r="AA1209" s="42">
        <v>61.616999999999997</v>
      </c>
      <c r="AB1209" s="42">
        <v>62.719000000000001</v>
      </c>
      <c r="AC1209" s="42">
        <v>60.85</v>
      </c>
      <c r="AD1209" s="42">
        <v>62.35</v>
      </c>
      <c r="AE1209" s="42">
        <f>('Pivottable ẨN'!$AF1209-NVDA!$O$4)/NVDA!$O$8</f>
        <v>0.17375597280735866</v>
      </c>
      <c r="AF1209" s="42">
        <v>482777000</v>
      </c>
      <c r="AG1209" s="43">
        <v>45316.291666666664</v>
      </c>
      <c r="AH1209" s="42">
        <v>19.3398</v>
      </c>
      <c r="AI1209" s="42">
        <v>19.404</v>
      </c>
      <c r="AJ1209" s="42">
        <v>19.533999999999999</v>
      </c>
      <c r="AK1209" s="42">
        <v>19.352</v>
      </c>
      <c r="AL1209" s="42">
        <v>19.45</v>
      </c>
      <c r="AM1209" s="42">
        <f>('Pivottable ẨN'!$AN1209-SONY!$O$4)/SONY!$O$8</f>
        <v>-0.68058070222565259</v>
      </c>
      <c r="AN1209" s="42">
        <v>2746500</v>
      </c>
    </row>
    <row r="1210" spans="1:40">
      <c r="A1210" s="92">
        <v>45014.291666666664</v>
      </c>
      <c r="B1210" s="40">
        <v>159.3399</v>
      </c>
      <c r="C1210" s="40">
        <v>160.77000000000001</v>
      </c>
      <c r="D1210" s="40">
        <v>161.05000000000001</v>
      </c>
      <c r="E1210" s="40">
        <v>159.35</v>
      </c>
      <c r="F1210" s="40">
        <v>159.37</v>
      </c>
      <c r="G1210" s="40">
        <v>51305700</v>
      </c>
      <c r="H1210" s="40">
        <f>('Pivottable ẨN'!$G1210-AAPL!$O$4)/AAPL!$O$8</f>
        <v>-0.767959764211118</v>
      </c>
      <c r="I1210" s="41">
        <v>45014.291666666664</v>
      </c>
      <c r="J1210" s="40">
        <v>30.764399999999998</v>
      </c>
      <c r="K1210" s="40">
        <v>31.52</v>
      </c>
      <c r="L1210" s="40">
        <v>31.89</v>
      </c>
      <c r="M1210" s="40">
        <v>29.76</v>
      </c>
      <c r="N1210" s="40">
        <v>29.77</v>
      </c>
      <c r="O1210" s="40">
        <f>('Pivottable ẨN'!$P1210-INTC!$O$4)/INTC!$O$8</f>
        <v>1.9571286118750362</v>
      </c>
      <c r="P1210" s="40">
        <v>85556200</v>
      </c>
      <c r="Q1210" s="41">
        <v>45014.291666666664</v>
      </c>
      <c r="R1210" s="40">
        <v>277.22590000000002</v>
      </c>
      <c r="S1210" s="40">
        <v>280.51</v>
      </c>
      <c r="T1210" s="40">
        <v>281.14</v>
      </c>
      <c r="U1210" s="40">
        <v>278.41000000000003</v>
      </c>
      <c r="V1210" s="40">
        <v>278.95999999999998</v>
      </c>
      <c r="W1210" s="40">
        <v>25087000</v>
      </c>
      <c r="X1210" s="40">
        <f>('Pivottable ẨN'!$W1210-MSFT!$O$4)/MSFT!$O$8</f>
        <v>-0.27811212797405155</v>
      </c>
      <c r="Y1210" s="41">
        <v>45014.291666666664</v>
      </c>
      <c r="Z1210" s="40">
        <v>26.970800000000001</v>
      </c>
      <c r="AA1210" s="40">
        <v>26.984000000000002</v>
      </c>
      <c r="AB1210" s="40">
        <v>27.077999999999999</v>
      </c>
      <c r="AC1210" s="40">
        <v>26.597000000000001</v>
      </c>
      <c r="AD1210" s="40">
        <v>26.824999999999999</v>
      </c>
      <c r="AE1210" s="40">
        <f>('Pivottable ẨN'!$AF1210-NVDA!$O$4)/NVDA!$O$8</f>
        <v>-0.30415611175519008</v>
      </c>
      <c r="AF1210" s="40">
        <v>393694000</v>
      </c>
      <c r="AG1210" s="41">
        <v>45014.291666666664</v>
      </c>
      <c r="AH1210" s="40">
        <v>17.171199999999999</v>
      </c>
      <c r="AI1210" s="40">
        <v>17.574000000000002</v>
      </c>
      <c r="AJ1210" s="40">
        <v>17.603999999999999</v>
      </c>
      <c r="AK1210" s="40">
        <v>17.347999999999999</v>
      </c>
      <c r="AL1210" s="40">
        <v>17.385999999999999</v>
      </c>
      <c r="AM1210" s="40">
        <f>('Pivottable ẨN'!$AN1210-SONY!$O$4)/SONY!$O$8</f>
        <v>0.17305707642004281</v>
      </c>
      <c r="AN1210" s="40">
        <v>4786000</v>
      </c>
    </row>
    <row r="1211" spans="1:40">
      <c r="A1211" s="93">
        <v>44218.291666666664</v>
      </c>
      <c r="B1211" s="42">
        <v>135.99029999999999</v>
      </c>
      <c r="C1211" s="42">
        <v>139.07</v>
      </c>
      <c r="D1211" s="42">
        <v>139.85</v>
      </c>
      <c r="E1211" s="42">
        <v>135.02000000000001</v>
      </c>
      <c r="F1211" s="42">
        <v>136.28</v>
      </c>
      <c r="G1211" s="42">
        <v>114459400</v>
      </c>
      <c r="H1211" s="42">
        <f>('Pivottable ẨN'!$G1211-AAPL!$O$4)/AAPL!$O$8</f>
        <v>0.42208093583815348</v>
      </c>
      <c r="I1211" s="43">
        <v>44218.291666666664</v>
      </c>
      <c r="J1211" s="42">
        <v>51.222099999999998</v>
      </c>
      <c r="K1211" s="42">
        <v>56.66</v>
      </c>
      <c r="L1211" s="42">
        <v>59.62</v>
      </c>
      <c r="M1211" s="42">
        <v>56.65</v>
      </c>
      <c r="N1211" s="42">
        <v>58.85</v>
      </c>
      <c r="O1211" s="42">
        <f>('Pivottable ẨN'!$P1211-INTC!$O$4)/INTC!$O$8</f>
        <v>1.9644375040495665</v>
      </c>
      <c r="P1211" s="42">
        <v>85729300</v>
      </c>
      <c r="Q1211" s="43">
        <v>44218.291666666664</v>
      </c>
      <c r="R1211" s="42">
        <v>218.84450000000001</v>
      </c>
      <c r="S1211" s="42">
        <v>225.95</v>
      </c>
      <c r="T1211" s="42">
        <v>230.07</v>
      </c>
      <c r="U1211" s="42">
        <v>225.8</v>
      </c>
      <c r="V1211" s="42">
        <v>227.08</v>
      </c>
      <c r="W1211" s="42">
        <v>30172700</v>
      </c>
      <c r="X1211" s="42">
        <f>('Pivottable ẨN'!$W1211-MSFT!$O$4)/MSFT!$O$8</f>
        <v>0.1218844011217922</v>
      </c>
      <c r="Y1211" s="43">
        <v>44218.291666666664</v>
      </c>
      <c r="Z1211" s="42">
        <v>13.678699999999999</v>
      </c>
      <c r="AA1211" s="42">
        <v>13.7125</v>
      </c>
      <c r="AB1211" s="42">
        <v>13.841799999999999</v>
      </c>
      <c r="AC1211" s="42">
        <v>13.6272</v>
      </c>
      <c r="AD1211" s="42">
        <v>13.74</v>
      </c>
      <c r="AE1211" s="42">
        <f>('Pivottable ẨN'!$AF1211-NVDA!$O$4)/NVDA!$O$8</f>
        <v>-1.0921050976227493</v>
      </c>
      <c r="AF1211" s="42">
        <v>246820000</v>
      </c>
      <c r="AG1211" s="43">
        <v>44218.291666666664</v>
      </c>
      <c r="AH1211" s="42">
        <v>19.337599999999998</v>
      </c>
      <c r="AI1211" s="42">
        <v>20.222000000000001</v>
      </c>
      <c r="AJ1211" s="42">
        <v>20.385999999999999</v>
      </c>
      <c r="AK1211" s="42">
        <v>20.206</v>
      </c>
      <c r="AL1211" s="42">
        <v>20.324000000000002</v>
      </c>
      <c r="AM1211" s="42">
        <f>('Pivottable ẨN'!$AN1211-SONY!$O$4)/SONY!$O$8</f>
        <v>-0.24047277172996798</v>
      </c>
      <c r="AN1211" s="42">
        <v>3798000</v>
      </c>
    </row>
    <row r="1212" spans="1:40">
      <c r="A1212" s="92">
        <v>45539.291666666664</v>
      </c>
      <c r="B1212" s="40">
        <v>220.60730000000001</v>
      </c>
      <c r="C1212" s="40">
        <v>220.85</v>
      </c>
      <c r="D1212" s="40">
        <v>221.78</v>
      </c>
      <c r="E1212" s="40">
        <v>217.48</v>
      </c>
      <c r="F1212" s="40">
        <v>221.66</v>
      </c>
      <c r="G1212" s="40">
        <v>43840200</v>
      </c>
      <c r="H1212" s="40">
        <f>('Pivottable ẨN'!$G1212-AAPL!$O$4)/AAPL!$O$8</f>
        <v>-0.90863638088152421</v>
      </c>
      <c r="I1212" s="41">
        <v>45539.291666666664</v>
      </c>
      <c r="J1212" s="40">
        <v>19.43</v>
      </c>
      <c r="K1212" s="40">
        <v>19.43</v>
      </c>
      <c r="L1212" s="40">
        <v>20.05</v>
      </c>
      <c r="M1212" s="40">
        <v>19.28</v>
      </c>
      <c r="N1212" s="40">
        <v>19.760000000000002</v>
      </c>
      <c r="O1212" s="40">
        <f>('Pivottable ẨN'!$P1212-INTC!$O$4)/INTC!$O$8</f>
        <v>1.9704585787121203</v>
      </c>
      <c r="P1212" s="40">
        <v>85871900</v>
      </c>
      <c r="Q1212" s="41">
        <v>45539.291666666664</v>
      </c>
      <c r="R1212" s="40">
        <v>408.9</v>
      </c>
      <c r="S1212" s="40">
        <v>408.9</v>
      </c>
      <c r="T1212" s="40">
        <v>411.24</v>
      </c>
      <c r="U1212" s="40">
        <v>404.37</v>
      </c>
      <c r="V1212" s="40">
        <v>405.91</v>
      </c>
      <c r="W1212" s="40">
        <v>15135800</v>
      </c>
      <c r="X1212" s="40">
        <f>('Pivottable ẨN'!$W1212-MSFT!$O$4)/MSFT!$O$8</f>
        <v>-1.0607861866756187</v>
      </c>
      <c r="Y1212" s="41">
        <v>45539.291666666664</v>
      </c>
      <c r="Z1212" s="40">
        <v>106.2009</v>
      </c>
      <c r="AA1212" s="40">
        <v>106.21</v>
      </c>
      <c r="AB1212" s="40">
        <v>113.27</v>
      </c>
      <c r="AC1212" s="40">
        <v>104.12</v>
      </c>
      <c r="AD1212" s="40">
        <v>105.41</v>
      </c>
      <c r="AE1212" s="40">
        <f>('Pivottable ẨN'!$AF1212-NVDA!$O$4)/NVDA!$O$8</f>
        <v>-0.41801692368485299</v>
      </c>
      <c r="AF1212" s="40">
        <v>372470300</v>
      </c>
      <c r="AG1212" s="41">
        <v>45539.291666666664</v>
      </c>
      <c r="AH1212" s="40">
        <v>18.891999999999999</v>
      </c>
      <c r="AI1212" s="40">
        <v>18.891999999999999</v>
      </c>
      <c r="AJ1212" s="40">
        <v>19.032</v>
      </c>
      <c r="AK1212" s="40">
        <v>18.792000000000002</v>
      </c>
      <c r="AL1212" s="40">
        <v>18.899999999999999</v>
      </c>
      <c r="AM1212" s="40">
        <f>('Pivottable ẨN'!$AN1212-SONY!$O$4)/SONY!$O$8</f>
        <v>-0.67241892890690236</v>
      </c>
      <c r="AN1212" s="40">
        <v>2766000</v>
      </c>
    </row>
    <row r="1213" spans="1:40">
      <c r="A1213" s="93">
        <v>45562.291666666664</v>
      </c>
      <c r="B1213" s="42">
        <v>227.53970000000001</v>
      </c>
      <c r="C1213" s="42">
        <v>227.79</v>
      </c>
      <c r="D1213" s="42">
        <v>229.52</v>
      </c>
      <c r="E1213" s="42">
        <v>227.3</v>
      </c>
      <c r="F1213" s="42">
        <v>228.46</v>
      </c>
      <c r="G1213" s="42">
        <v>34026000</v>
      </c>
      <c r="H1213" s="42">
        <f>('Pivottable ẨN'!$G1213-AAPL!$O$4)/AAPL!$O$8</f>
        <v>-1.0935708730557525</v>
      </c>
      <c r="I1213" s="43">
        <v>45562.291666666664</v>
      </c>
      <c r="J1213" s="42">
        <v>23.91</v>
      </c>
      <c r="K1213" s="42">
        <v>23.91</v>
      </c>
      <c r="L1213" s="42">
        <v>24.66</v>
      </c>
      <c r="M1213" s="42">
        <v>23.7</v>
      </c>
      <c r="N1213" s="42">
        <v>24.16</v>
      </c>
      <c r="O1213" s="42">
        <f>('Pivottable ẨN'!$P1213-INTC!$O$4)/INTC!$O$8</f>
        <v>1.9709399268969245</v>
      </c>
      <c r="P1213" s="42">
        <v>85883300</v>
      </c>
      <c r="Q1213" s="43">
        <v>45562.291666666664</v>
      </c>
      <c r="R1213" s="42">
        <v>428.02</v>
      </c>
      <c r="S1213" s="42">
        <v>428.02</v>
      </c>
      <c r="T1213" s="42">
        <v>431.85</v>
      </c>
      <c r="U1213" s="42">
        <v>427.47</v>
      </c>
      <c r="V1213" s="42">
        <v>431.52</v>
      </c>
      <c r="W1213" s="42">
        <v>14896100</v>
      </c>
      <c r="X1213" s="42">
        <f>('Pivottable ẨN'!$W1213-MSFT!$O$4)/MSFT!$O$8</f>
        <v>-1.079638885030668</v>
      </c>
      <c r="Y1213" s="43">
        <v>45562.291666666664</v>
      </c>
      <c r="Z1213" s="42">
        <v>121.4</v>
      </c>
      <c r="AA1213" s="42">
        <v>121.4</v>
      </c>
      <c r="AB1213" s="42">
        <v>124.03</v>
      </c>
      <c r="AC1213" s="42">
        <v>119.26</v>
      </c>
      <c r="AD1213" s="42">
        <v>123.97</v>
      </c>
      <c r="AE1213" s="42">
        <f>('Pivottable ẨN'!$AF1213-NVDA!$O$4)/NVDA!$O$8</f>
        <v>-0.96233498440361209</v>
      </c>
      <c r="AF1213" s="42">
        <v>271009200</v>
      </c>
      <c r="AG1213" s="43">
        <v>45562.291666666664</v>
      </c>
      <c r="AH1213" s="42">
        <v>19.231999999999999</v>
      </c>
      <c r="AI1213" s="42">
        <v>19.231999999999999</v>
      </c>
      <c r="AJ1213" s="42">
        <v>19.666</v>
      </c>
      <c r="AK1213" s="42">
        <v>19.22</v>
      </c>
      <c r="AL1213" s="42">
        <v>19.526</v>
      </c>
      <c r="AM1213" s="42">
        <f>('Pivottable ẨN'!$AN1213-SONY!$O$4)/SONY!$O$8</f>
        <v>-7.8074410310732978E-2</v>
      </c>
      <c r="AN1213" s="42">
        <v>4186000</v>
      </c>
    </row>
    <row r="1214" spans="1:40">
      <c r="A1214" s="92">
        <v>45566.291666666664</v>
      </c>
      <c r="B1214" s="40">
        <v>225.9614</v>
      </c>
      <c r="C1214" s="40">
        <v>226.21</v>
      </c>
      <c r="D1214" s="40">
        <v>229.65</v>
      </c>
      <c r="E1214" s="40">
        <v>223.74</v>
      </c>
      <c r="F1214" s="40">
        <v>229.52</v>
      </c>
      <c r="G1214" s="40">
        <v>63285000</v>
      </c>
      <c r="H1214" s="40">
        <f>('Pivottable ẨN'!$G1214-AAPL!$O$4)/AAPL!$O$8</f>
        <v>-0.5422270746283977</v>
      </c>
      <c r="I1214" s="41">
        <v>45566.291666666664</v>
      </c>
      <c r="J1214" s="40">
        <v>22.69</v>
      </c>
      <c r="K1214" s="40">
        <v>22.69</v>
      </c>
      <c r="L1214" s="40">
        <v>23.72</v>
      </c>
      <c r="M1214" s="40">
        <v>22.26</v>
      </c>
      <c r="N1214" s="40">
        <v>23.46</v>
      </c>
      <c r="O1214" s="40">
        <f>('Pivottable ẨN'!$P1214-INTC!$O$4)/INTC!$O$8</f>
        <v>1.9904091942665143</v>
      </c>
      <c r="P1214" s="40">
        <v>86344400</v>
      </c>
      <c r="Q1214" s="41">
        <v>45566.291666666664</v>
      </c>
      <c r="R1214" s="40">
        <v>420.69</v>
      </c>
      <c r="S1214" s="40">
        <v>420.69</v>
      </c>
      <c r="T1214" s="40">
        <v>428.48</v>
      </c>
      <c r="U1214" s="40">
        <v>418.81</v>
      </c>
      <c r="V1214" s="40">
        <v>428.45</v>
      </c>
      <c r="W1214" s="40">
        <v>19092900</v>
      </c>
      <c r="X1214" s="40">
        <f>('Pivottable ẨN'!$W1214-MSFT!$O$4)/MSFT!$O$8</f>
        <v>-0.74955542880842974</v>
      </c>
      <c r="Y1214" s="41">
        <v>45566.291666666664</v>
      </c>
      <c r="Z1214" s="40">
        <v>117</v>
      </c>
      <c r="AA1214" s="40">
        <v>117</v>
      </c>
      <c r="AB1214" s="40">
        <v>122.44</v>
      </c>
      <c r="AC1214" s="40">
        <v>115.79</v>
      </c>
      <c r="AD1214" s="40">
        <v>121.77</v>
      </c>
      <c r="AE1214" s="40">
        <f>('Pivottable ẨN'!$AF1214-NVDA!$O$4)/NVDA!$O$8</f>
        <v>-0.79556870439224969</v>
      </c>
      <c r="AF1214" s="40">
        <v>302094500</v>
      </c>
      <c r="AG1214" s="41">
        <v>45566.291666666664</v>
      </c>
      <c r="AH1214" s="40">
        <v>19.36</v>
      </c>
      <c r="AI1214" s="40">
        <v>19.36</v>
      </c>
      <c r="AJ1214" s="40">
        <v>19.481999999999999</v>
      </c>
      <c r="AK1214" s="40">
        <v>19.206</v>
      </c>
      <c r="AL1214" s="40">
        <v>19.376000000000001</v>
      </c>
      <c r="AM1214" s="40">
        <f>('Pivottable ẨN'!$AN1214-SONY!$O$4)/SONY!$O$8</f>
        <v>0.22998021341235197</v>
      </c>
      <c r="AN1214" s="40">
        <v>4922000</v>
      </c>
    </row>
    <row r="1215" spans="1:40">
      <c r="A1215" s="93">
        <v>45246.291666666664</v>
      </c>
      <c r="B1215" s="42">
        <v>188.7851</v>
      </c>
      <c r="C1215" s="42">
        <v>189.71</v>
      </c>
      <c r="D1215" s="42">
        <v>190.96</v>
      </c>
      <c r="E1215" s="42">
        <v>188.65</v>
      </c>
      <c r="F1215" s="42">
        <v>189.57</v>
      </c>
      <c r="G1215" s="42">
        <v>54412900</v>
      </c>
      <c r="H1215" s="42">
        <f>('Pivottable ẨN'!$G1215-AAPL!$O$4)/AAPL!$O$8</f>
        <v>-0.70940904646705705</v>
      </c>
      <c r="I1215" s="43">
        <v>45246.291666666664</v>
      </c>
      <c r="J1215" s="42">
        <v>42.777099999999997</v>
      </c>
      <c r="K1215" s="42">
        <v>43.35</v>
      </c>
      <c r="L1215" s="42">
        <v>43.4</v>
      </c>
      <c r="M1215" s="42">
        <v>40.82</v>
      </c>
      <c r="N1215" s="42">
        <v>41</v>
      </c>
      <c r="O1215" s="42">
        <f>('Pivottable ẨN'!$P1215-INTC!$O$4)/INTC!$O$8</f>
        <v>1.9929974963479626</v>
      </c>
      <c r="P1215" s="42">
        <v>86405700</v>
      </c>
      <c r="Q1215" s="43">
        <v>45246.291666666664</v>
      </c>
      <c r="R1215" s="42">
        <v>374.12529999999998</v>
      </c>
      <c r="S1215" s="42">
        <v>376.17</v>
      </c>
      <c r="T1215" s="42">
        <v>376.35</v>
      </c>
      <c r="U1215" s="42">
        <v>370.18</v>
      </c>
      <c r="V1215" s="42">
        <v>370.96</v>
      </c>
      <c r="W1215" s="42">
        <v>27182300</v>
      </c>
      <c r="X1215" s="42">
        <f>('Pivottable ẨN'!$W1215-MSFT!$O$4)/MSFT!$O$8</f>
        <v>-0.1133142186568442</v>
      </c>
      <c r="Y1215" s="43">
        <v>45246.291666666664</v>
      </c>
      <c r="Z1215" s="42">
        <v>49.465000000000003</v>
      </c>
      <c r="AA1215" s="42">
        <v>49.48</v>
      </c>
      <c r="AB1215" s="42">
        <v>49.524999999999999</v>
      </c>
      <c r="AC1215" s="42">
        <v>48.33</v>
      </c>
      <c r="AD1215" s="42">
        <v>48.679000000000002</v>
      </c>
      <c r="AE1215" s="42">
        <f>('Pivottable ẨN'!$AF1215-NVDA!$O$4)/NVDA!$O$8</f>
        <v>-0.59352245569437878</v>
      </c>
      <c r="AF1215" s="42">
        <v>339756000</v>
      </c>
      <c r="AG1215" s="43">
        <v>45246.291666666664</v>
      </c>
      <c r="AH1215" s="42">
        <v>17.462</v>
      </c>
      <c r="AI1215" s="42">
        <v>17.52</v>
      </c>
      <c r="AJ1215" s="42">
        <v>17.526</v>
      </c>
      <c r="AK1215" s="42">
        <v>17.312000000000001</v>
      </c>
      <c r="AL1215" s="42">
        <v>17.338000000000001</v>
      </c>
      <c r="AM1215" s="42">
        <f>('Pivottable ẨN'!$AN1215-SONY!$O$4)/SONY!$O$8</f>
        <v>-0.61068243841891989</v>
      </c>
      <c r="AN1215" s="42">
        <v>2913500</v>
      </c>
    </row>
    <row r="1216" spans="1:40">
      <c r="A1216" s="92">
        <v>44217.291666666664</v>
      </c>
      <c r="B1216" s="40">
        <v>133.839</v>
      </c>
      <c r="C1216" s="40">
        <v>136.87</v>
      </c>
      <c r="D1216" s="40">
        <v>139.66999999999999</v>
      </c>
      <c r="E1216" s="40">
        <v>133.59</v>
      </c>
      <c r="F1216" s="40">
        <v>133.80000000000001</v>
      </c>
      <c r="G1216" s="40">
        <v>120150900</v>
      </c>
      <c r="H1216" s="40">
        <f>('Pivottable ẨN'!$G1216-AAPL!$O$4)/AAPL!$O$8</f>
        <v>0.52932907243712435</v>
      </c>
      <c r="I1216" s="41">
        <v>44217.291666666664</v>
      </c>
      <c r="J1216" s="40">
        <v>56.465400000000002</v>
      </c>
      <c r="K1216" s="40">
        <v>62.46</v>
      </c>
      <c r="L1216" s="40">
        <v>63.95</v>
      </c>
      <c r="M1216" s="40">
        <v>58.22</v>
      </c>
      <c r="N1216" s="40">
        <v>59.04</v>
      </c>
      <c r="O1216" s="40">
        <f>('Pivottable ẨN'!$P1216-INTC!$O$4)/INTC!$O$8</f>
        <v>1.9978025334910106</v>
      </c>
      <c r="P1216" s="40">
        <v>86519500</v>
      </c>
      <c r="Q1216" s="41">
        <v>44217.291666666664</v>
      </c>
      <c r="R1216" s="40">
        <v>217.8954</v>
      </c>
      <c r="S1216" s="40">
        <v>224.97</v>
      </c>
      <c r="T1216" s="40">
        <v>226.3</v>
      </c>
      <c r="U1216" s="40">
        <v>222.42</v>
      </c>
      <c r="V1216" s="40">
        <v>224.7</v>
      </c>
      <c r="W1216" s="40">
        <v>30709400</v>
      </c>
      <c r="X1216" s="40">
        <f>('Pivottable ẨN'!$W1216-MSFT!$O$4)/MSFT!$O$8</f>
        <v>0.16409651295806632</v>
      </c>
      <c r="Y1216" s="41">
        <v>44217.291666666664</v>
      </c>
      <c r="Z1216" s="40">
        <v>13.833299999999999</v>
      </c>
      <c r="AA1216" s="40">
        <v>13.8675</v>
      </c>
      <c r="AB1216" s="40">
        <v>13.9993</v>
      </c>
      <c r="AC1216" s="40">
        <v>13.253</v>
      </c>
      <c r="AD1216" s="40">
        <v>13.4185</v>
      </c>
      <c r="AE1216" s="40">
        <f>('Pivottable ẨN'!$AF1216-NVDA!$O$4)/NVDA!$O$8</f>
        <v>-0.60412329175844937</v>
      </c>
      <c r="AF1216" s="40">
        <v>337780000</v>
      </c>
      <c r="AG1216" s="41">
        <v>44217.291666666664</v>
      </c>
      <c r="AH1216" s="40">
        <v>19.613</v>
      </c>
      <c r="AI1216" s="40">
        <v>20.51</v>
      </c>
      <c r="AJ1216" s="40">
        <v>20.64</v>
      </c>
      <c r="AK1216" s="40">
        <v>20.38</v>
      </c>
      <c r="AL1216" s="40">
        <v>20.582000000000001</v>
      </c>
      <c r="AM1216" s="40">
        <f>('Pivottable ẨN'!$AN1216-SONY!$O$4)/SONY!$O$8</f>
        <v>-0.47151373952228171</v>
      </c>
      <c r="AN1216" s="40">
        <v>3246000</v>
      </c>
    </row>
    <row r="1217" spans="1:40">
      <c r="A1217" s="93">
        <v>44979.291666666664</v>
      </c>
      <c r="B1217" s="42">
        <v>147.58539999999999</v>
      </c>
      <c r="C1217" s="42">
        <v>148.91</v>
      </c>
      <c r="D1217" s="42">
        <v>149.94999999999999</v>
      </c>
      <c r="E1217" s="42">
        <v>147.16</v>
      </c>
      <c r="F1217" s="42">
        <v>148.87</v>
      </c>
      <c r="G1217" s="42">
        <v>51011300</v>
      </c>
      <c r="H1217" s="42">
        <f>('Pivottable ẨN'!$G1217-AAPL!$O$4)/AAPL!$O$8</f>
        <v>-0.7735073090437169</v>
      </c>
      <c r="I1217" s="43">
        <v>44979.291666666664</v>
      </c>
      <c r="J1217" s="42">
        <v>24.859400000000001</v>
      </c>
      <c r="K1217" s="42">
        <v>25.47</v>
      </c>
      <c r="L1217" s="42">
        <v>26.9</v>
      </c>
      <c r="M1217" s="42">
        <v>25.3</v>
      </c>
      <c r="N1217" s="42">
        <v>25.91</v>
      </c>
      <c r="O1217" s="42">
        <f>('Pivottable ẨN'!$P1217-INTC!$O$4)/INTC!$O$8</f>
        <v>2.1107842416401068</v>
      </c>
      <c r="P1217" s="42">
        <v>89195300</v>
      </c>
      <c r="Q1217" s="43">
        <v>44979.291666666664</v>
      </c>
      <c r="R1217" s="42">
        <v>248.56540000000001</v>
      </c>
      <c r="S1217" s="42">
        <v>251.51</v>
      </c>
      <c r="T1217" s="42">
        <v>254.34</v>
      </c>
      <c r="U1217" s="42">
        <v>250.34</v>
      </c>
      <c r="V1217" s="42">
        <v>254.09</v>
      </c>
      <c r="W1217" s="42">
        <v>22491100</v>
      </c>
      <c r="X1217" s="42">
        <f>('Pivottable ẨN'!$W1217-MSFT!$O$4)/MSFT!$O$8</f>
        <v>-0.48228283994681848</v>
      </c>
      <c r="Y1217" s="43">
        <v>44979.291666666664</v>
      </c>
      <c r="Z1217" s="42">
        <v>20.740300000000001</v>
      </c>
      <c r="AA1217" s="42">
        <v>20.754000000000001</v>
      </c>
      <c r="AB1217" s="42">
        <v>21.103999999999999</v>
      </c>
      <c r="AC1217" s="42">
        <v>20.420999999999999</v>
      </c>
      <c r="AD1217" s="42">
        <v>20.707000000000001</v>
      </c>
      <c r="AE1217" s="42">
        <f>('Pivottable ẨN'!$AF1217-NVDA!$O$4)/NVDA!$O$8</f>
        <v>0.33688331197749682</v>
      </c>
      <c r="AF1217" s="42">
        <v>513184000</v>
      </c>
      <c r="AG1217" s="43">
        <v>44979.291666666664</v>
      </c>
      <c r="AH1217" s="42">
        <v>16.117899999999999</v>
      </c>
      <c r="AI1217" s="42">
        <v>16.495999999999999</v>
      </c>
      <c r="AJ1217" s="42">
        <v>16.594000000000001</v>
      </c>
      <c r="AK1217" s="42">
        <v>16.454000000000001</v>
      </c>
      <c r="AL1217" s="42">
        <v>16.556000000000001</v>
      </c>
      <c r="AM1217" s="42">
        <f>('Pivottable ẨN'!$AN1217-SONY!$O$4)/SONY!$O$8</f>
        <v>-0.93129363647854368</v>
      </c>
      <c r="AN1217" s="42">
        <v>2147500</v>
      </c>
    </row>
    <row r="1218" spans="1:40">
      <c r="A1218" s="92">
        <v>44588.291666666664</v>
      </c>
      <c r="B1218" s="40">
        <v>156.65389999999999</v>
      </c>
      <c r="C1218" s="40">
        <v>159.22</v>
      </c>
      <c r="D1218" s="40">
        <v>163.84</v>
      </c>
      <c r="E1218" s="40">
        <v>158.28</v>
      </c>
      <c r="F1218" s="40">
        <v>162.44999999999999</v>
      </c>
      <c r="G1218" s="40">
        <v>121954600</v>
      </c>
      <c r="H1218" s="40">
        <f>('Pivottable ẨN'!$G1218-AAPL!$O$4)/AAPL!$O$8</f>
        <v>0.56331720631809845</v>
      </c>
      <c r="I1218" s="41">
        <v>44588.291666666664</v>
      </c>
      <c r="J1218" s="40">
        <v>44.564799999999998</v>
      </c>
      <c r="K1218" s="40">
        <v>48.05</v>
      </c>
      <c r="L1218" s="40">
        <v>50.06</v>
      </c>
      <c r="M1218" s="40">
        <v>47.78</v>
      </c>
      <c r="N1218" s="40">
        <v>49.98</v>
      </c>
      <c r="O1218" s="40">
        <f>('Pivottable ẨN'!$P1218-INTC!$O$4)/INTC!$O$8</f>
        <v>2.1296792690699298</v>
      </c>
      <c r="P1218" s="40">
        <v>89642800</v>
      </c>
      <c r="Q1218" s="41">
        <v>44588.291666666664</v>
      </c>
      <c r="R1218" s="40">
        <v>292.84519999999998</v>
      </c>
      <c r="S1218" s="40">
        <v>299.83999999999997</v>
      </c>
      <c r="T1218" s="40">
        <v>307.3</v>
      </c>
      <c r="U1218" s="40">
        <v>297.93</v>
      </c>
      <c r="V1218" s="40">
        <v>302.66000000000003</v>
      </c>
      <c r="W1218" s="40">
        <v>53481300</v>
      </c>
      <c r="X1218" s="40">
        <f>('Pivottable ẨN'!$W1218-MSFT!$O$4)/MSFT!$O$8</f>
        <v>1.9551343171772779</v>
      </c>
      <c r="Y1218" s="41">
        <v>44588.291666666664</v>
      </c>
      <c r="Z1218" s="40">
        <v>21.909099999999999</v>
      </c>
      <c r="AA1218" s="40">
        <v>21.943999999999999</v>
      </c>
      <c r="AB1218" s="40">
        <v>23.995000000000001</v>
      </c>
      <c r="AC1218" s="40">
        <v>21.675000000000001</v>
      </c>
      <c r="AD1218" s="40">
        <v>23.568000000000001</v>
      </c>
      <c r="AE1218" s="40">
        <f>('Pivottable ẨN'!$AF1218-NVDA!$O$4)/NVDA!$O$8</f>
        <v>0.65967769716932911</v>
      </c>
      <c r="AF1218" s="40">
        <v>573353000</v>
      </c>
      <c r="AG1218" s="41">
        <v>44588.291666666664</v>
      </c>
      <c r="AH1218" s="40">
        <v>19.7897</v>
      </c>
      <c r="AI1218" s="40">
        <v>20.594000000000001</v>
      </c>
      <c r="AJ1218" s="40">
        <v>21.158000000000001</v>
      </c>
      <c r="AK1218" s="40">
        <v>20.582000000000001</v>
      </c>
      <c r="AL1218" s="40">
        <v>21.024000000000001</v>
      </c>
      <c r="AM1218" s="40">
        <f>('Pivottable ẨN'!$AN1218-SONY!$O$4)/SONY!$O$8</f>
        <v>1.5599307118907522</v>
      </c>
      <c r="AN1218" s="40">
        <v>8099500</v>
      </c>
    </row>
    <row r="1219" spans="1:40">
      <c r="A1219" s="93">
        <v>45135.291666666664</v>
      </c>
      <c r="B1219" s="42">
        <v>194.35640000000001</v>
      </c>
      <c r="C1219" s="42">
        <v>195.83</v>
      </c>
      <c r="D1219" s="42">
        <v>196.63</v>
      </c>
      <c r="E1219" s="42">
        <v>194.14</v>
      </c>
      <c r="F1219" s="42">
        <v>194.67</v>
      </c>
      <c r="G1219" s="42">
        <v>48291400</v>
      </c>
      <c r="H1219" s="42">
        <f>('Pivottable ẨN'!$G1219-AAPL!$O$4)/AAPL!$O$8</f>
        <v>-0.82475991498864198</v>
      </c>
      <c r="I1219" s="43">
        <v>45135.291666666664</v>
      </c>
      <c r="J1219" s="42">
        <v>36.094299999999997</v>
      </c>
      <c r="K1219" s="42">
        <v>36.83</v>
      </c>
      <c r="L1219" s="42">
        <v>36.99</v>
      </c>
      <c r="M1219" s="42">
        <v>35.51</v>
      </c>
      <c r="N1219" s="42">
        <v>36.75</v>
      </c>
      <c r="O1219" s="42">
        <f>('Pivottable ẨN'!$P1219-INTC!$O$4)/INTC!$O$8</f>
        <v>2.1812004142539969</v>
      </c>
      <c r="P1219" s="42">
        <v>90863000</v>
      </c>
      <c r="Q1219" s="43">
        <v>45135.291666666664</v>
      </c>
      <c r="R1219" s="42">
        <v>335.13959999999997</v>
      </c>
      <c r="S1219" s="42">
        <v>338.37</v>
      </c>
      <c r="T1219" s="42">
        <v>340.01</v>
      </c>
      <c r="U1219" s="42">
        <v>333.17</v>
      </c>
      <c r="V1219" s="42">
        <v>333.67</v>
      </c>
      <c r="W1219" s="42">
        <v>28484900</v>
      </c>
      <c r="X1219" s="42">
        <f>('Pivottable ẨN'!$W1219-MSFT!$O$4)/MSFT!$O$8</f>
        <v>-1.0863134479593072E-2</v>
      </c>
      <c r="Y1219" s="43">
        <v>45135.291666666664</v>
      </c>
      <c r="Z1219" s="42">
        <v>46.731999999999999</v>
      </c>
      <c r="AA1219" s="42">
        <v>46.75</v>
      </c>
      <c r="AB1219" s="42">
        <v>47.027000000000001</v>
      </c>
      <c r="AC1219" s="42">
        <v>46.381</v>
      </c>
      <c r="AD1219" s="42">
        <v>46.667999999999999</v>
      </c>
      <c r="AE1219" s="42">
        <f>('Pivottable ẨN'!$AF1219-NVDA!$O$4)/NVDA!$O$8</f>
        <v>-0.63945583544163187</v>
      </c>
      <c r="AF1219" s="42">
        <v>331194000</v>
      </c>
      <c r="AG1219" s="43">
        <v>45135.291666666664</v>
      </c>
      <c r="AH1219" s="42">
        <v>18.325199999999999</v>
      </c>
      <c r="AI1219" s="42">
        <v>18.693999999999999</v>
      </c>
      <c r="AJ1219" s="42">
        <v>18.834</v>
      </c>
      <c r="AK1219" s="42">
        <v>18.68</v>
      </c>
      <c r="AL1219" s="42">
        <v>18.754000000000001</v>
      </c>
      <c r="AM1219" s="42">
        <f>('Pivottable ẨN'!$AN1219-SONY!$O$4)/SONY!$O$8</f>
        <v>-0.40747521040593387</v>
      </c>
      <c r="AN1219" s="42">
        <v>3399000</v>
      </c>
    </row>
    <row r="1220" spans="1:40">
      <c r="A1220" s="92">
        <v>44862.291666666664</v>
      </c>
      <c r="B1220" s="40">
        <v>153.86410000000001</v>
      </c>
      <c r="C1220" s="40">
        <v>155.74</v>
      </c>
      <c r="D1220" s="40">
        <v>157.5</v>
      </c>
      <c r="E1220" s="40">
        <v>147.82</v>
      </c>
      <c r="F1220" s="40">
        <v>148.19999999999999</v>
      </c>
      <c r="G1220" s="40">
        <v>164762400</v>
      </c>
      <c r="H1220" s="40">
        <f>('Pivottable ẨN'!$G1220-AAPL!$O$4)/AAPL!$O$8</f>
        <v>1.3699686658457144</v>
      </c>
      <c r="I1220" s="41">
        <v>44862.291666666664</v>
      </c>
      <c r="J1220" s="40">
        <v>27.658000000000001</v>
      </c>
      <c r="K1220" s="40">
        <v>29.07</v>
      </c>
      <c r="L1220" s="40">
        <v>29.22</v>
      </c>
      <c r="M1220" s="40">
        <v>27.86</v>
      </c>
      <c r="N1220" s="40">
        <v>28.18</v>
      </c>
      <c r="O1220" s="40">
        <f>('Pivottable ẨN'!$P1220-INTC!$O$4)/INTC!$O$8</f>
        <v>2.2163599435072117</v>
      </c>
      <c r="P1220" s="40">
        <v>91695700</v>
      </c>
      <c r="Q1220" s="41">
        <v>44862.291666666664</v>
      </c>
      <c r="R1220" s="40">
        <v>231.87270000000001</v>
      </c>
      <c r="S1220" s="40">
        <v>235.87</v>
      </c>
      <c r="T1220" s="40">
        <v>236.6</v>
      </c>
      <c r="U1220" s="40">
        <v>226.05</v>
      </c>
      <c r="V1220" s="40">
        <v>226.24</v>
      </c>
      <c r="W1220" s="40">
        <v>40647700</v>
      </c>
      <c r="X1220" s="40">
        <f>('Pivottable ẨN'!$W1220-MSFT!$O$4)/MSFT!$O$8</f>
        <v>0.9457559708720652</v>
      </c>
      <c r="Y1220" s="41">
        <v>44862.291666666664</v>
      </c>
      <c r="Z1220" s="40">
        <v>13.821400000000001</v>
      </c>
      <c r="AA1220" s="40">
        <v>13.834</v>
      </c>
      <c r="AB1220" s="40">
        <v>13.85</v>
      </c>
      <c r="AC1220" s="40">
        <v>13.061</v>
      </c>
      <c r="AD1220" s="40">
        <v>13.103999999999999</v>
      </c>
      <c r="AE1220" s="40">
        <f>('Pivottable ẨN'!$AF1220-NVDA!$O$4)/NVDA!$O$8</f>
        <v>0.37902914604598781</v>
      </c>
      <c r="AF1220" s="40">
        <v>521040000</v>
      </c>
      <c r="AG1220" s="41">
        <v>44862.291666666664</v>
      </c>
      <c r="AH1220" s="40">
        <v>13.259</v>
      </c>
      <c r="AI1220" s="40">
        <v>13.57</v>
      </c>
      <c r="AJ1220" s="40">
        <v>13.574</v>
      </c>
      <c r="AK1220" s="40">
        <v>13.342000000000001</v>
      </c>
      <c r="AL1220" s="40">
        <v>13.364000000000001</v>
      </c>
      <c r="AM1220" s="40">
        <f>('Pivottable ẨN'!$AN1220-SONY!$O$4)/SONY!$O$8</f>
        <v>-0.29886084239487337</v>
      </c>
      <c r="AN1220" s="40">
        <v>3658500</v>
      </c>
    </row>
    <row r="1221" spans="1:40">
      <c r="A1221" s="93">
        <v>44537.291666666664</v>
      </c>
      <c r="B1221" s="42">
        <v>168.4211</v>
      </c>
      <c r="C1221" s="42">
        <v>171.18</v>
      </c>
      <c r="D1221" s="42">
        <v>171.58</v>
      </c>
      <c r="E1221" s="42">
        <v>168.34</v>
      </c>
      <c r="F1221" s="42">
        <v>169.08</v>
      </c>
      <c r="G1221" s="42">
        <v>120405400</v>
      </c>
      <c r="H1221" s="42">
        <f>('Pivottable ẨN'!$G1221-AAPL!$O$4)/AAPL!$O$8</f>
        <v>0.53412475912155521</v>
      </c>
      <c r="I1221" s="43">
        <v>44537.291666666664</v>
      </c>
      <c r="J1221" s="42">
        <v>48.756900000000002</v>
      </c>
      <c r="K1221" s="42">
        <v>52.57</v>
      </c>
      <c r="L1221" s="42">
        <v>55</v>
      </c>
      <c r="M1221" s="42">
        <v>52.21</v>
      </c>
      <c r="N1221" s="42">
        <v>54.66</v>
      </c>
      <c r="O1221" s="42">
        <f>('Pivottable ẨN'!$P1221-INTC!$O$4)/INTC!$O$8</f>
        <v>2.2178715457015978</v>
      </c>
      <c r="P1221" s="42">
        <v>91731500</v>
      </c>
      <c r="Q1221" s="43">
        <v>44537.291666666664</v>
      </c>
      <c r="R1221" s="42">
        <v>327.10680000000002</v>
      </c>
      <c r="S1221" s="42">
        <v>334.92</v>
      </c>
      <c r="T1221" s="42">
        <v>335.8</v>
      </c>
      <c r="U1221" s="42">
        <v>330.1</v>
      </c>
      <c r="V1221" s="42">
        <v>331.64</v>
      </c>
      <c r="W1221" s="42">
        <v>31021900</v>
      </c>
      <c r="X1221" s="42">
        <f>('Pivottable ẨN'!$W1221-MSFT!$O$4)/MSFT!$O$8</f>
        <v>0.18867502040885012</v>
      </c>
      <c r="Y1221" s="43">
        <v>44537.291666666664</v>
      </c>
      <c r="Z1221" s="42">
        <v>32.375399999999999</v>
      </c>
      <c r="AA1221" s="42">
        <v>32.427</v>
      </c>
      <c r="AB1221" s="42">
        <v>32.448999999999998</v>
      </c>
      <c r="AC1221" s="42">
        <v>30.651</v>
      </c>
      <c r="AD1221" s="42">
        <v>30.957000000000001</v>
      </c>
      <c r="AE1221" s="42">
        <f>('Pivottable ẨN'!$AF1221-NVDA!$O$4)/NVDA!$O$8</f>
        <v>0.76536417007529556</v>
      </c>
      <c r="AF1221" s="42">
        <v>593053000</v>
      </c>
      <c r="AG1221" s="43">
        <v>44537.291666666664</v>
      </c>
      <c r="AH1221" s="42">
        <v>23.977499999999999</v>
      </c>
      <c r="AI1221" s="42">
        <v>24.952000000000002</v>
      </c>
      <c r="AJ1221" s="42">
        <v>25.04</v>
      </c>
      <c r="AK1221" s="42">
        <v>24.5</v>
      </c>
      <c r="AL1221" s="42">
        <v>24.66</v>
      </c>
      <c r="AM1221" s="42">
        <f>('Pivottable ẨN'!$AN1221-SONY!$O$4)/SONY!$O$8</f>
        <v>-0.52550700916939852</v>
      </c>
      <c r="AN1221" s="42">
        <v>3117000</v>
      </c>
    </row>
    <row r="1222" spans="1:40">
      <c r="A1222" s="92">
        <v>45464.291666666664</v>
      </c>
      <c r="B1222" s="40">
        <v>207.0224</v>
      </c>
      <c r="C1222" s="40">
        <v>207.49</v>
      </c>
      <c r="D1222" s="40">
        <v>211.89</v>
      </c>
      <c r="E1222" s="40">
        <v>207.11</v>
      </c>
      <c r="F1222" s="40">
        <v>210.39</v>
      </c>
      <c r="G1222" s="40">
        <v>246421400</v>
      </c>
      <c r="H1222" s="40">
        <f>('Pivottable ẨN'!$G1222-AAPL!$O$4)/AAPL!$O$8</f>
        <v>2.9087151450753312</v>
      </c>
      <c r="I1222" s="41">
        <v>45464.291666666664</v>
      </c>
      <c r="J1222" s="40">
        <v>30.893999999999998</v>
      </c>
      <c r="K1222" s="40">
        <v>31.09</v>
      </c>
      <c r="L1222" s="40">
        <v>31.36</v>
      </c>
      <c r="M1222" s="40">
        <v>30.67</v>
      </c>
      <c r="N1222" s="40">
        <v>30.85</v>
      </c>
      <c r="O1222" s="40">
        <f>('Pivottable ẨN'!$P1222-INTC!$O$4)/INTC!$O$8</f>
        <v>2.2523892773750731</v>
      </c>
      <c r="P1222" s="40">
        <v>92549000</v>
      </c>
      <c r="Q1222" s="41">
        <v>45464.291666666664</v>
      </c>
      <c r="R1222" s="40">
        <v>448.9708</v>
      </c>
      <c r="S1222" s="40">
        <v>449.78</v>
      </c>
      <c r="T1222" s="40">
        <v>450.58</v>
      </c>
      <c r="U1222" s="40">
        <v>446.51</v>
      </c>
      <c r="V1222" s="40">
        <v>447.38</v>
      </c>
      <c r="W1222" s="40">
        <v>34486200</v>
      </c>
      <c r="X1222" s="40">
        <f>('Pivottable ẨN'!$W1222-MSFT!$O$4)/MSFT!$O$8</f>
        <v>0.46114645516645114</v>
      </c>
      <c r="Y1222" s="41">
        <v>45464.291666666664</v>
      </c>
      <c r="Z1222" s="40">
        <v>126.5592</v>
      </c>
      <c r="AA1222" s="40">
        <v>126.57</v>
      </c>
      <c r="AB1222" s="40">
        <v>130.63</v>
      </c>
      <c r="AC1222" s="40">
        <v>124.3</v>
      </c>
      <c r="AD1222" s="40">
        <v>127.12</v>
      </c>
      <c r="AE1222" s="40">
        <f>('Pivottable ẨN'!$AF1222-NVDA!$O$4)/NVDA!$O$8</f>
        <v>1.1002974782236927</v>
      </c>
      <c r="AF1222" s="40">
        <v>655484700</v>
      </c>
      <c r="AG1222" s="41">
        <v>45464.291666666664</v>
      </c>
      <c r="AH1222" s="40">
        <v>16.106000000000002</v>
      </c>
      <c r="AI1222" s="40">
        <v>16.106000000000002</v>
      </c>
      <c r="AJ1222" s="40">
        <v>16.148</v>
      </c>
      <c r="AK1222" s="40">
        <v>16.04</v>
      </c>
      <c r="AL1222" s="40">
        <v>16.132000000000001</v>
      </c>
      <c r="AM1222" s="40">
        <f>('Pivottable ẨN'!$AN1222-SONY!$O$4)/SONY!$O$8</f>
        <v>2.4991624722638535</v>
      </c>
      <c r="AN1222" s="40">
        <v>10343500</v>
      </c>
    </row>
    <row r="1223" spans="1:40">
      <c r="A1223" s="93">
        <v>45541.291666666664</v>
      </c>
      <c r="B1223" s="42">
        <v>220.57730000000001</v>
      </c>
      <c r="C1223" s="42">
        <v>220.82</v>
      </c>
      <c r="D1223" s="42">
        <v>225.24</v>
      </c>
      <c r="E1223" s="42">
        <v>219.77</v>
      </c>
      <c r="F1223" s="42">
        <v>223.95</v>
      </c>
      <c r="G1223" s="42">
        <v>48423000</v>
      </c>
      <c r="H1223" s="42">
        <f>('Pivottable ẨN'!$G1223-AAPL!$O$4)/AAPL!$O$8</f>
        <v>-0.82228010214906988</v>
      </c>
      <c r="I1223" s="43">
        <v>45541.291666666664</v>
      </c>
      <c r="J1223" s="42">
        <v>18.89</v>
      </c>
      <c r="K1223" s="42">
        <v>18.89</v>
      </c>
      <c r="L1223" s="42">
        <v>19.489999999999998</v>
      </c>
      <c r="M1223" s="42">
        <v>18.64</v>
      </c>
      <c r="N1223" s="42">
        <v>19.440000000000001</v>
      </c>
      <c r="O1223" s="42">
        <f>('Pivottable ẨN'!$P1223-INTC!$O$4)/INTC!$O$8</f>
        <v>2.2581950120602143</v>
      </c>
      <c r="P1223" s="42">
        <v>92686500</v>
      </c>
      <c r="Q1223" s="43">
        <v>45541.291666666664</v>
      </c>
      <c r="R1223" s="42">
        <v>401.7</v>
      </c>
      <c r="S1223" s="42">
        <v>401.7</v>
      </c>
      <c r="T1223" s="42">
        <v>410.65</v>
      </c>
      <c r="U1223" s="42">
        <v>400.8</v>
      </c>
      <c r="V1223" s="42">
        <v>409.06</v>
      </c>
      <c r="W1223" s="42">
        <v>19609500</v>
      </c>
      <c r="X1223" s="42">
        <f>('Pivottable ẨN'!$W1223-MSFT!$O$4)/MSFT!$O$8</f>
        <v>-0.70892420657138999</v>
      </c>
      <c r="Y1223" s="43">
        <v>45541.291666666664</v>
      </c>
      <c r="Z1223" s="42">
        <v>102.8212</v>
      </c>
      <c r="AA1223" s="42">
        <v>102.83</v>
      </c>
      <c r="AB1223" s="42">
        <v>108.15</v>
      </c>
      <c r="AC1223" s="42">
        <v>100.95</v>
      </c>
      <c r="AD1223" s="42">
        <v>108.04</v>
      </c>
      <c r="AE1223" s="42">
        <f>('Pivottable ẨN'!$AF1223-NVDA!$O$4)/NVDA!$O$8</f>
        <v>-0.19716009224839384</v>
      </c>
      <c r="AF1223" s="42">
        <v>413638100</v>
      </c>
      <c r="AG1223" s="43">
        <v>45541.291666666664</v>
      </c>
      <c r="AH1223" s="42">
        <v>18.010000000000002</v>
      </c>
      <c r="AI1223" s="42">
        <v>18.010000000000002</v>
      </c>
      <c r="AJ1223" s="42">
        <v>18.504000000000001</v>
      </c>
      <c r="AK1223" s="42">
        <v>17.952000000000002</v>
      </c>
      <c r="AL1223" s="42">
        <v>18.431999999999999</v>
      </c>
      <c r="AM1223" s="42">
        <f>('Pivottable ẨN'!$AN1223-SONY!$O$4)/SONY!$O$8</f>
        <v>0.20612272217292829</v>
      </c>
      <c r="AN1223" s="42">
        <v>4865000</v>
      </c>
    </row>
    <row r="1224" spans="1:40">
      <c r="A1224" s="92">
        <v>45561.291666666664</v>
      </c>
      <c r="B1224" s="40">
        <v>227.27</v>
      </c>
      <c r="C1224" s="40">
        <v>227.52</v>
      </c>
      <c r="D1224" s="40">
        <v>228.5</v>
      </c>
      <c r="E1224" s="40">
        <v>225.41</v>
      </c>
      <c r="F1224" s="40">
        <v>227.3</v>
      </c>
      <c r="G1224" s="40">
        <v>36636700</v>
      </c>
      <c r="H1224" s="40">
        <f>('Pivottable ẨN'!$G1224-AAPL!$O$4)/AAPL!$O$8</f>
        <v>-1.0443759841479192</v>
      </c>
      <c r="I1224" s="41">
        <v>45561.291666666664</v>
      </c>
      <c r="J1224" s="40">
        <v>23.92</v>
      </c>
      <c r="K1224" s="40">
        <v>23.92</v>
      </c>
      <c r="L1224" s="40">
        <v>24.42</v>
      </c>
      <c r="M1224" s="40">
        <v>23.25</v>
      </c>
      <c r="N1224" s="40">
        <v>24.28</v>
      </c>
      <c r="O1224" s="40">
        <f>('Pivottable ẨN'!$P1224-INTC!$O$4)/INTC!$O$8</f>
        <v>2.3734821246733739</v>
      </c>
      <c r="P1224" s="40">
        <v>95416900</v>
      </c>
      <c r="Q1224" s="41">
        <v>45561.291666666664</v>
      </c>
      <c r="R1224" s="40">
        <v>431.31</v>
      </c>
      <c r="S1224" s="40">
        <v>431.31</v>
      </c>
      <c r="T1224" s="40">
        <v>435.3</v>
      </c>
      <c r="U1224" s="40">
        <v>429.13</v>
      </c>
      <c r="V1224" s="40">
        <v>435.09</v>
      </c>
      <c r="W1224" s="40">
        <v>14492000</v>
      </c>
      <c r="X1224" s="40">
        <f>('Pivottable ẨN'!$W1224-MSFT!$O$4)/MSFT!$O$8</f>
        <v>-1.1114218445854256</v>
      </c>
      <c r="Y1224" s="41">
        <v>45561.291666666664</v>
      </c>
      <c r="Z1224" s="40">
        <v>124.04</v>
      </c>
      <c r="AA1224" s="40">
        <v>124.04</v>
      </c>
      <c r="AB1224" s="40">
        <v>127.67</v>
      </c>
      <c r="AC1224" s="40">
        <v>121.8</v>
      </c>
      <c r="AD1224" s="40">
        <v>126.8</v>
      </c>
      <c r="AE1224" s="40">
        <f>('Pivottable ẨN'!$AF1224-NVDA!$O$4)/NVDA!$O$8</f>
        <v>-0.79294853823147438</v>
      </c>
      <c r="AF1224" s="40">
        <v>302582900</v>
      </c>
      <c r="AG1224" s="41">
        <v>45561.291666666664</v>
      </c>
      <c r="AH1224" s="40">
        <v>19.73</v>
      </c>
      <c r="AI1224" s="40">
        <v>19.73</v>
      </c>
      <c r="AJ1224" s="40">
        <v>19.748000000000001</v>
      </c>
      <c r="AK1224" s="40">
        <v>19.484000000000002</v>
      </c>
      <c r="AL1224" s="40">
        <v>19.526</v>
      </c>
      <c r="AM1224" s="40">
        <f>('Pivottable ẨN'!$AN1224-SONY!$O$4)/SONY!$O$8</f>
        <v>-0.34657582487372074</v>
      </c>
      <c r="AN1224" s="40">
        <v>3544500</v>
      </c>
    </row>
    <row r="1225" spans="1:40">
      <c r="A1225" s="93">
        <v>45443.291666666664</v>
      </c>
      <c r="B1225" s="42">
        <v>191.8167</v>
      </c>
      <c r="C1225" s="42">
        <v>192.25</v>
      </c>
      <c r="D1225" s="42">
        <v>192.57</v>
      </c>
      <c r="E1225" s="42">
        <v>189.91</v>
      </c>
      <c r="F1225" s="42">
        <v>191.44</v>
      </c>
      <c r="G1225" s="42">
        <v>75158300</v>
      </c>
      <c r="H1225" s="42">
        <f>('Pivottable ẨN'!$G1225-AAPL!$O$4)/AAPL!$O$8</f>
        <v>-0.31849180268241495</v>
      </c>
      <c r="I1225" s="43">
        <v>45443.291666666664</v>
      </c>
      <c r="J1225" s="42">
        <v>30.6555</v>
      </c>
      <c r="K1225" s="42">
        <v>30.85</v>
      </c>
      <c r="L1225" s="42">
        <v>30.96</v>
      </c>
      <c r="M1225" s="42">
        <v>29.94</v>
      </c>
      <c r="N1225" s="42">
        <v>30.22</v>
      </c>
      <c r="O1225" s="42">
        <f>('Pivottable ẨN'!$P1225-INTC!$O$4)/INTC!$O$8</f>
        <v>2.3895523982818445</v>
      </c>
      <c r="P1225" s="42">
        <v>95797500</v>
      </c>
      <c r="Q1225" s="43">
        <v>45443.291666666664</v>
      </c>
      <c r="R1225" s="42">
        <v>414.38310000000001</v>
      </c>
      <c r="S1225" s="42">
        <v>415.13</v>
      </c>
      <c r="T1225" s="42">
        <v>416.75</v>
      </c>
      <c r="U1225" s="42">
        <v>404.51</v>
      </c>
      <c r="V1225" s="42">
        <v>416.75</v>
      </c>
      <c r="W1225" s="42">
        <v>47995300</v>
      </c>
      <c r="X1225" s="42">
        <f>('Pivottable ẨN'!$W1225-MSFT!$O$4)/MSFT!$O$8</f>
        <v>1.5236537031772781</v>
      </c>
      <c r="Y1225" s="43">
        <v>45443.291666666664</v>
      </c>
      <c r="Z1225" s="42">
        <v>109.6146</v>
      </c>
      <c r="AA1225" s="42">
        <v>109.633</v>
      </c>
      <c r="AB1225" s="42">
        <v>112.717</v>
      </c>
      <c r="AC1225" s="42">
        <v>106.94</v>
      </c>
      <c r="AD1225" s="42">
        <v>112.52</v>
      </c>
      <c r="AE1225" s="42">
        <f>('Pivottable ẨN'!$AF1225-NVDA!$O$4)/NVDA!$O$8</f>
        <v>0.8737866887265433</v>
      </c>
      <c r="AF1225" s="42">
        <v>613263000</v>
      </c>
      <c r="AG1225" s="43">
        <v>45443.291666666664</v>
      </c>
      <c r="AH1225" s="42">
        <v>16.468</v>
      </c>
      <c r="AI1225" s="42">
        <v>16.468</v>
      </c>
      <c r="AJ1225" s="42">
        <v>16.475999999999999</v>
      </c>
      <c r="AK1225" s="42">
        <v>16.294</v>
      </c>
      <c r="AL1225" s="42">
        <v>16.350000000000001</v>
      </c>
      <c r="AM1225" s="42">
        <f>('Pivottable ẨN'!$AN1225-SONY!$O$4)/SONY!$O$8</f>
        <v>0.19607746270369725</v>
      </c>
      <c r="AN1225" s="42">
        <v>4841000</v>
      </c>
    </row>
    <row r="1226" spans="1:40">
      <c r="A1226" s="92">
        <v>45512.291666666664</v>
      </c>
      <c r="B1226" s="40">
        <v>212.82919999999999</v>
      </c>
      <c r="C1226" s="40">
        <v>213.31</v>
      </c>
      <c r="D1226" s="40">
        <v>214.2</v>
      </c>
      <c r="E1226" s="40">
        <v>208.83</v>
      </c>
      <c r="F1226" s="40">
        <v>213.11</v>
      </c>
      <c r="G1226" s="40">
        <v>47161100</v>
      </c>
      <c r="H1226" s="40">
        <f>('Pivottable ẨN'!$G1226-AAPL!$O$4)/AAPL!$O$8</f>
        <v>-0.84605879380755034</v>
      </c>
      <c r="I1226" s="41">
        <v>45512.291666666664</v>
      </c>
      <c r="J1226" s="40">
        <v>20.49</v>
      </c>
      <c r="K1226" s="40">
        <v>20.49</v>
      </c>
      <c r="L1226" s="40">
        <v>20.55</v>
      </c>
      <c r="M1226" s="40">
        <v>18.84</v>
      </c>
      <c r="N1226" s="40">
        <v>19.100000000000001</v>
      </c>
      <c r="O1226" s="40">
        <f>('Pivottable ẨN'!$P1226-INTC!$O$4)/INTC!$O$8</f>
        <v>2.4334353077965152</v>
      </c>
      <c r="P1226" s="40">
        <v>96836800</v>
      </c>
      <c r="Q1226" s="41">
        <v>45512.291666666664</v>
      </c>
      <c r="R1226" s="40">
        <v>401.96550000000002</v>
      </c>
      <c r="S1226" s="40">
        <v>402.69</v>
      </c>
      <c r="T1226" s="40">
        <v>405.86</v>
      </c>
      <c r="U1226" s="40">
        <v>399.94</v>
      </c>
      <c r="V1226" s="40">
        <v>402.44</v>
      </c>
      <c r="W1226" s="40">
        <v>20203000</v>
      </c>
      <c r="X1226" s="40">
        <f>('Pivottable ẨN'!$W1226-MSFT!$O$4)/MSFT!$O$8</f>
        <v>-0.66224470522086143</v>
      </c>
      <c r="Y1226" s="41">
        <v>45512.291666666664</v>
      </c>
      <c r="Z1226" s="40">
        <v>104.961</v>
      </c>
      <c r="AA1226" s="40">
        <v>104.97</v>
      </c>
      <c r="AB1226" s="40">
        <v>105.5</v>
      </c>
      <c r="AC1226" s="40">
        <v>97.52</v>
      </c>
      <c r="AD1226" s="40">
        <v>102</v>
      </c>
      <c r="AE1226" s="40">
        <f>('Pivottable ẨN'!$AF1226-NVDA!$O$4)/NVDA!$O$8</f>
        <v>-0.31372690706809586</v>
      </c>
      <c r="AF1226" s="40">
        <v>391910000</v>
      </c>
      <c r="AG1226" s="41">
        <v>45512.291666666664</v>
      </c>
      <c r="AH1226" s="40">
        <v>16.885999999999999</v>
      </c>
      <c r="AI1226" s="40">
        <v>16.885999999999999</v>
      </c>
      <c r="AJ1226" s="40">
        <v>16.93</v>
      </c>
      <c r="AK1226" s="40">
        <v>16.692</v>
      </c>
      <c r="AL1226" s="40">
        <v>16.88</v>
      </c>
      <c r="AM1226" s="40">
        <f>('Pivottable ẨN'!$AN1226-SONY!$O$4)/SONY!$O$8</f>
        <v>0.22558541239456339</v>
      </c>
      <c r="AN1226" s="40">
        <v>4911500</v>
      </c>
    </row>
    <row r="1227" spans="1:40">
      <c r="A1227" s="93">
        <v>44127.291666666664</v>
      </c>
      <c r="B1227" s="42">
        <v>112.2987</v>
      </c>
      <c r="C1227" s="42">
        <v>115.04</v>
      </c>
      <c r="D1227" s="42">
        <v>116.55</v>
      </c>
      <c r="E1227" s="42">
        <v>114.28</v>
      </c>
      <c r="F1227" s="42">
        <v>116.39</v>
      </c>
      <c r="G1227" s="42">
        <v>82572600</v>
      </c>
      <c r="H1227" s="42">
        <f>('Pivottable ẨN'!$G1227-AAPL!$O$4)/AAPL!$O$8</f>
        <v>-0.17877997641767804</v>
      </c>
      <c r="I1227" s="43">
        <v>44127.291666666664</v>
      </c>
      <c r="J1227" s="42">
        <v>43.259399999999999</v>
      </c>
      <c r="K1227" s="42">
        <v>48.2</v>
      </c>
      <c r="L1227" s="42">
        <v>48.67</v>
      </c>
      <c r="M1227" s="42">
        <v>47.66</v>
      </c>
      <c r="N1227" s="42">
        <v>48.35</v>
      </c>
      <c r="O1227" s="42">
        <f>('Pivottable ẨN'!$P1227-INTC!$O$4)/INTC!$O$8</f>
        <v>2.4539432738806832</v>
      </c>
      <c r="P1227" s="42">
        <v>97322500</v>
      </c>
      <c r="Q1227" s="43">
        <v>44127.291666666664</v>
      </c>
      <c r="R1227" s="42">
        <v>208.88329999999999</v>
      </c>
      <c r="S1227" s="42">
        <v>216.23</v>
      </c>
      <c r="T1227" s="42">
        <v>216.28</v>
      </c>
      <c r="U1227" s="42">
        <v>213.16</v>
      </c>
      <c r="V1227" s="42">
        <v>215.03</v>
      </c>
      <c r="W1227" s="42">
        <v>18879600</v>
      </c>
      <c r="X1227" s="42">
        <f>('Pivottable ẨN'!$W1227-MSFT!$O$4)/MSFT!$O$8</f>
        <v>-0.76633173485403672</v>
      </c>
      <c r="Y1227" s="43">
        <v>44127.291666666664</v>
      </c>
      <c r="Z1227" s="42">
        <v>13.5528</v>
      </c>
      <c r="AA1227" s="42">
        <v>13.590299999999999</v>
      </c>
      <c r="AB1227" s="42">
        <v>13.593299999999999</v>
      </c>
      <c r="AC1227" s="42">
        <v>13.2913</v>
      </c>
      <c r="AD1227" s="42">
        <v>13.45</v>
      </c>
      <c r="AE1227" s="42">
        <f>('Pivottable ẨN'!$AF1227-NVDA!$O$4)/NVDA!$O$8</f>
        <v>-1.1636500114640675</v>
      </c>
      <c r="AF1227" s="42">
        <v>233484000</v>
      </c>
      <c r="AG1227" s="43">
        <v>44127.291666666664</v>
      </c>
      <c r="AH1227" s="42">
        <v>14.4262</v>
      </c>
      <c r="AI1227" s="42">
        <v>15.086</v>
      </c>
      <c r="AJ1227" s="42">
        <v>15.114000000000001</v>
      </c>
      <c r="AK1227" s="42">
        <v>14.901999999999999</v>
      </c>
      <c r="AL1227" s="42">
        <v>15.038</v>
      </c>
      <c r="AM1227" s="42">
        <f>('Pivottable ẨN'!$AN1227-SONY!$O$4)/SONY!$O$8</f>
        <v>-0.25805197580112227</v>
      </c>
      <c r="AN1227" s="42">
        <v>3756000</v>
      </c>
    </row>
    <row r="1228" spans="1:40">
      <c r="A1228" s="92">
        <v>45482.291666666664</v>
      </c>
      <c r="B1228" s="40">
        <v>228.16460000000001</v>
      </c>
      <c r="C1228" s="40">
        <v>228.68</v>
      </c>
      <c r="D1228" s="40">
        <v>229.4</v>
      </c>
      <c r="E1228" s="40">
        <v>226.37</v>
      </c>
      <c r="F1228" s="40">
        <v>227.93</v>
      </c>
      <c r="G1228" s="40">
        <v>48076100</v>
      </c>
      <c r="H1228" s="40">
        <f>('Pivottable ẨN'!$G1228-AAPL!$O$4)/AAPL!$O$8</f>
        <v>-0.82881693401873213</v>
      </c>
      <c r="I1228" s="41">
        <v>45482.291666666664</v>
      </c>
      <c r="J1228" s="40">
        <v>34.372</v>
      </c>
      <c r="K1228" s="40">
        <v>34.590000000000003</v>
      </c>
      <c r="L1228" s="40">
        <v>35.22</v>
      </c>
      <c r="M1228" s="40">
        <v>33.72</v>
      </c>
      <c r="N1228" s="40">
        <v>35.020000000000003</v>
      </c>
      <c r="O1228" s="40">
        <f>('Pivottable ẨN'!$P1228-INTC!$O$4)/INTC!$O$8</f>
        <v>2.4634182328868333</v>
      </c>
      <c r="P1228" s="40">
        <v>97546900</v>
      </c>
      <c r="Q1228" s="41">
        <v>45482.291666666664</v>
      </c>
      <c r="R1228" s="40">
        <v>458.71319999999997</v>
      </c>
      <c r="S1228" s="40">
        <v>459.54</v>
      </c>
      <c r="T1228" s="40">
        <v>467.33</v>
      </c>
      <c r="U1228" s="40">
        <v>458</v>
      </c>
      <c r="V1228" s="40">
        <v>467</v>
      </c>
      <c r="W1228" s="40">
        <v>17207200</v>
      </c>
      <c r="X1228" s="40">
        <f>('Pivottable ẨN'!$W1228-MSFT!$O$4)/MSFT!$O$8</f>
        <v>-0.8978680416082474</v>
      </c>
      <c r="Y1228" s="41">
        <v>45482.291666666664</v>
      </c>
      <c r="Z1228" s="40">
        <v>131.36879999999999</v>
      </c>
      <c r="AA1228" s="40">
        <v>131.38</v>
      </c>
      <c r="AB1228" s="40">
        <v>133.82</v>
      </c>
      <c r="AC1228" s="40">
        <v>128.65</v>
      </c>
      <c r="AD1228" s="40">
        <v>130.35</v>
      </c>
      <c r="AE1228" s="40">
        <f>('Pivottable ẨN'!$AF1228-NVDA!$O$4)/NVDA!$O$8</f>
        <v>-0.88531046835792049</v>
      </c>
      <c r="AF1228" s="40">
        <v>285366600</v>
      </c>
      <c r="AG1228" s="41">
        <v>45482.291666666664</v>
      </c>
      <c r="AH1228" s="40">
        <v>18.088000000000001</v>
      </c>
      <c r="AI1228" s="40">
        <v>18.088000000000001</v>
      </c>
      <c r="AJ1228" s="40">
        <v>18.108000000000001</v>
      </c>
      <c r="AK1228" s="40">
        <v>17.942</v>
      </c>
      <c r="AL1228" s="40">
        <v>18.02</v>
      </c>
      <c r="AM1228" s="40">
        <f>('Pivottable ẨN'!$AN1228-SONY!$O$4)/SONY!$O$8</f>
        <v>0.57465817895034177</v>
      </c>
      <c r="AN1228" s="40">
        <v>5745500</v>
      </c>
    </row>
    <row r="1229" spans="1:40">
      <c r="A1229" s="93">
        <v>45511.291666666664</v>
      </c>
      <c r="B1229" s="42">
        <v>209.34710000000001</v>
      </c>
      <c r="C1229" s="42">
        <v>209.82</v>
      </c>
      <c r="D1229" s="42">
        <v>213.64</v>
      </c>
      <c r="E1229" s="42">
        <v>206.39</v>
      </c>
      <c r="F1229" s="42">
        <v>206.9</v>
      </c>
      <c r="G1229" s="42">
        <v>63516400</v>
      </c>
      <c r="H1229" s="42">
        <f>('Pivottable ẨN'!$G1229-AAPL!$O$4)/AAPL!$O$8</f>
        <v>-0.53786667424027479</v>
      </c>
      <c r="I1229" s="43">
        <v>45511.291666666664</v>
      </c>
      <c r="J1229" s="42">
        <v>18.989999999999998</v>
      </c>
      <c r="K1229" s="42">
        <v>18.989999999999998</v>
      </c>
      <c r="L1229" s="42">
        <v>20.25</v>
      </c>
      <c r="M1229" s="42">
        <v>18.95</v>
      </c>
      <c r="N1229" s="42">
        <v>19.920000000000002</v>
      </c>
      <c r="O1229" s="42">
        <f>('Pivottable ẨN'!$P1229-INTC!$O$4)/INTC!$O$8</f>
        <v>2.4813801204145354</v>
      </c>
      <c r="P1229" s="42">
        <v>97972300</v>
      </c>
      <c r="Q1229" s="43">
        <v>45511.291666666664</v>
      </c>
      <c r="R1229" s="42">
        <v>397.71319999999997</v>
      </c>
      <c r="S1229" s="42">
        <v>398.43</v>
      </c>
      <c r="T1229" s="42">
        <v>410.08</v>
      </c>
      <c r="U1229" s="42">
        <v>397.47</v>
      </c>
      <c r="V1229" s="42">
        <v>408.64</v>
      </c>
      <c r="W1229" s="42">
        <v>20650900</v>
      </c>
      <c r="X1229" s="42">
        <f>('Pivottable ẨN'!$W1229-MSFT!$O$4)/MSFT!$O$8</f>
        <v>-0.62701682206180198</v>
      </c>
      <c r="Y1229" s="43">
        <v>45511.291666666664</v>
      </c>
      <c r="Z1229" s="42">
        <v>98.901499999999999</v>
      </c>
      <c r="AA1229" s="42">
        <v>98.91</v>
      </c>
      <c r="AB1229" s="42">
        <v>108.8</v>
      </c>
      <c r="AC1229" s="42">
        <v>98.69</v>
      </c>
      <c r="AD1229" s="42">
        <v>107.81</v>
      </c>
      <c r="AE1229" s="42">
        <f>('Pivottable ẨN'!$AF1229-NVDA!$O$4)/NVDA!$O$8</f>
        <v>-0.20895030349232493</v>
      </c>
      <c r="AF1229" s="42">
        <v>411440400</v>
      </c>
      <c r="AG1229" s="43">
        <v>45511.291666666664</v>
      </c>
      <c r="AH1229" s="42">
        <v>16.911999999999999</v>
      </c>
      <c r="AI1229" s="42">
        <v>16.911999999999999</v>
      </c>
      <c r="AJ1229" s="42">
        <v>17.696000000000002</v>
      </c>
      <c r="AK1229" s="42">
        <v>16.911999999999999</v>
      </c>
      <c r="AL1229" s="42">
        <v>17.399999999999999</v>
      </c>
      <c r="AM1229" s="42">
        <f>('Pivottable ẨN'!$AN1229-SONY!$O$4)/SONY!$O$8</f>
        <v>0.66987886766909421</v>
      </c>
      <c r="AN1229" s="42">
        <v>5973000</v>
      </c>
    </row>
    <row r="1230" spans="1:40">
      <c r="A1230" s="92">
        <v>45554.291666666664</v>
      </c>
      <c r="B1230" s="40">
        <v>228.61850000000001</v>
      </c>
      <c r="C1230" s="40">
        <v>228.87</v>
      </c>
      <c r="D1230" s="40">
        <v>229.82</v>
      </c>
      <c r="E1230" s="40">
        <v>224.63</v>
      </c>
      <c r="F1230" s="40">
        <v>224.99</v>
      </c>
      <c r="G1230" s="40">
        <v>66781300</v>
      </c>
      <c r="H1230" s="40">
        <f>('Pivottable ẨN'!$G1230-AAPL!$O$4)/AAPL!$O$8</f>
        <v>-0.47634432667250176</v>
      </c>
      <c r="I1230" s="41">
        <v>45554.291666666664</v>
      </c>
      <c r="J1230" s="40">
        <v>21.14</v>
      </c>
      <c r="K1230" s="40">
        <v>21.14</v>
      </c>
      <c r="L1230" s="40">
        <v>21.69</v>
      </c>
      <c r="M1230" s="40">
        <v>21.03</v>
      </c>
      <c r="N1230" s="40">
        <v>21.28</v>
      </c>
      <c r="O1230" s="40">
        <f>('Pivottable ẨN'!$P1230-INTC!$O$4)/INTC!$O$8</f>
        <v>2.5597849839551801</v>
      </c>
      <c r="P1230" s="40">
        <v>99829200</v>
      </c>
      <c r="Q1230" s="41">
        <v>45554.291666666664</v>
      </c>
      <c r="R1230" s="40">
        <v>438.69</v>
      </c>
      <c r="S1230" s="40">
        <v>438.69</v>
      </c>
      <c r="T1230" s="40">
        <v>441.5</v>
      </c>
      <c r="U1230" s="40">
        <v>436.9</v>
      </c>
      <c r="V1230" s="40">
        <v>441.23</v>
      </c>
      <c r="W1230" s="40">
        <v>21706600</v>
      </c>
      <c r="X1230" s="40">
        <f>('Pivottable ẨN'!$W1230-MSFT!$O$4)/MSFT!$O$8</f>
        <v>-0.54398472505126616</v>
      </c>
      <c r="Y1230" s="41">
        <v>45554.291666666664</v>
      </c>
      <c r="Z1230" s="40">
        <v>117.87</v>
      </c>
      <c r="AA1230" s="40">
        <v>117.87</v>
      </c>
      <c r="AB1230" s="40">
        <v>119.66</v>
      </c>
      <c r="AC1230" s="40">
        <v>117.25</v>
      </c>
      <c r="AD1230" s="40">
        <v>117.35</v>
      </c>
      <c r="AE1230" s="40">
        <f>('Pivottable ẨN'!$AF1230-NVDA!$O$4)/NVDA!$O$8</f>
        <v>-0.8416421053041141</v>
      </c>
      <c r="AF1230" s="40">
        <v>293506400</v>
      </c>
      <c r="AG1230" s="41">
        <v>45554.291666666664</v>
      </c>
      <c r="AH1230" s="40">
        <v>18.646000000000001</v>
      </c>
      <c r="AI1230" s="40">
        <v>18.646000000000001</v>
      </c>
      <c r="AJ1230" s="40">
        <v>18.713999999999999</v>
      </c>
      <c r="AK1230" s="40">
        <v>18.524000000000001</v>
      </c>
      <c r="AL1230" s="40">
        <v>18.547999999999998</v>
      </c>
      <c r="AM1230" s="40">
        <f>('Pivottable ẨN'!$AN1230-SONY!$O$4)/SONY!$O$8</f>
        <v>-0.59582382545401569</v>
      </c>
      <c r="AN1230" s="40">
        <v>2949000</v>
      </c>
    </row>
    <row r="1231" spans="1:40">
      <c r="A1231" s="93">
        <v>45603.291666666664</v>
      </c>
      <c r="B1231" s="42">
        <v>227.23</v>
      </c>
      <c r="C1231" s="42">
        <v>227.48</v>
      </c>
      <c r="D1231" s="42">
        <v>227.88</v>
      </c>
      <c r="E1231" s="42">
        <v>224.57</v>
      </c>
      <c r="F1231" s="42">
        <v>224.63</v>
      </c>
      <c r="G1231" s="42">
        <v>42137700</v>
      </c>
      <c r="H1231" s="42">
        <f>('Pivottable ẨN'!$G1231-AAPL!$O$4)/AAPL!$O$8</f>
        <v>-0.94071754622629233</v>
      </c>
      <c r="I1231" s="43">
        <v>45603.291666666664</v>
      </c>
      <c r="J1231" s="42">
        <v>26.23</v>
      </c>
      <c r="K1231" s="42">
        <v>26.23</v>
      </c>
      <c r="L1231" s="42">
        <v>26.38</v>
      </c>
      <c r="M1231" s="42">
        <v>25.19</v>
      </c>
      <c r="N1231" s="42">
        <v>25.43</v>
      </c>
      <c r="O1231" s="42">
        <f>('Pivottable ẨN'!$P1231-INTC!$O$4)/INTC!$O$8</f>
        <v>2.6298802577792006</v>
      </c>
      <c r="P1231" s="42">
        <v>101489300</v>
      </c>
      <c r="Q1231" s="43">
        <v>45603.291666666664</v>
      </c>
      <c r="R1231" s="42">
        <v>425.43</v>
      </c>
      <c r="S1231" s="42">
        <v>425.43</v>
      </c>
      <c r="T1231" s="42">
        <v>426.85</v>
      </c>
      <c r="U1231" s="42">
        <v>419.88</v>
      </c>
      <c r="V1231" s="42">
        <v>421.28</v>
      </c>
      <c r="W1231" s="42">
        <v>19901800</v>
      </c>
      <c r="X1231" s="42">
        <f>('Pivottable ẨN'!$W1231-MSFT!$O$4)/MSFT!$O$8</f>
        <v>-0.68593445384222484</v>
      </c>
      <c r="Y1231" s="43">
        <v>45603.291666666664</v>
      </c>
      <c r="Z1231" s="42">
        <v>148.88</v>
      </c>
      <c r="AA1231" s="42">
        <v>148.88</v>
      </c>
      <c r="AB1231" s="42">
        <v>148.93</v>
      </c>
      <c r="AC1231" s="42">
        <v>146.16999999999999</v>
      </c>
      <c r="AD1231" s="42">
        <v>146.38999999999999</v>
      </c>
      <c r="AE1231" s="42">
        <f>('Pivottable ẨN'!$AF1231-NVDA!$O$4)/NVDA!$O$8</f>
        <v>-1.3039968191671698</v>
      </c>
      <c r="AF1231" s="42">
        <v>207323300</v>
      </c>
      <c r="AG1231" s="43">
        <v>45603.291666666664</v>
      </c>
      <c r="AH1231" s="42">
        <v>18.27</v>
      </c>
      <c r="AI1231" s="42">
        <v>18.27</v>
      </c>
      <c r="AJ1231" s="42">
        <v>18.34</v>
      </c>
      <c r="AK1231" s="42">
        <v>18.12</v>
      </c>
      <c r="AL1231" s="42">
        <v>18.2</v>
      </c>
      <c r="AM1231" s="42">
        <f>('Pivottable ẨN'!$AN1231-SONY!$O$4)/SONY!$O$8</f>
        <v>-0.28605313657160381</v>
      </c>
      <c r="AN1231" s="42">
        <v>3689100</v>
      </c>
    </row>
    <row r="1232" spans="1:40">
      <c r="A1232" s="92">
        <v>45510.291666666664</v>
      </c>
      <c r="B1232" s="40">
        <v>206.7629</v>
      </c>
      <c r="C1232" s="40">
        <v>207.23</v>
      </c>
      <c r="D1232" s="40">
        <v>209.99</v>
      </c>
      <c r="E1232" s="40">
        <v>201.07</v>
      </c>
      <c r="F1232" s="40">
        <v>205.3</v>
      </c>
      <c r="G1232" s="40">
        <v>69660500</v>
      </c>
      <c r="H1232" s="40">
        <f>('Pivottable ẨN'!$G1232-AAPL!$O$4)/AAPL!$O$8</f>
        <v>-0.42208994120368737</v>
      </c>
      <c r="I1232" s="41">
        <v>45510.291666666664</v>
      </c>
      <c r="J1232" s="40">
        <v>19.704999999999998</v>
      </c>
      <c r="K1232" s="40">
        <v>19.829999999999998</v>
      </c>
      <c r="L1232" s="40">
        <v>20.63</v>
      </c>
      <c r="M1232" s="40">
        <v>19.75</v>
      </c>
      <c r="N1232" s="40">
        <v>20.32</v>
      </c>
      <c r="O1232" s="40">
        <f>('Pivottable ẨN'!$P1232-INTC!$O$4)/INTC!$O$8</f>
        <v>2.8486445630678179</v>
      </c>
      <c r="P1232" s="40">
        <v>106670400</v>
      </c>
      <c r="Q1232" s="41">
        <v>45510.291666666664</v>
      </c>
      <c r="R1232" s="40">
        <v>398.89100000000002</v>
      </c>
      <c r="S1232" s="40">
        <v>399.61</v>
      </c>
      <c r="T1232" s="40">
        <v>405.67</v>
      </c>
      <c r="U1232" s="40">
        <v>398.5</v>
      </c>
      <c r="V1232" s="40">
        <v>400</v>
      </c>
      <c r="W1232" s="40">
        <v>24946500</v>
      </c>
      <c r="X1232" s="40">
        <f>('Pivottable ẨN'!$W1232-MSFT!$O$4)/MSFT!$O$8</f>
        <v>-0.28916262492392397</v>
      </c>
      <c r="Y1232" s="41">
        <v>45510.291666666664</v>
      </c>
      <c r="Z1232" s="40">
        <v>104.2411</v>
      </c>
      <c r="AA1232" s="40">
        <v>104.25</v>
      </c>
      <c r="AB1232" s="40">
        <v>107.71</v>
      </c>
      <c r="AC1232" s="40">
        <v>100.55</v>
      </c>
      <c r="AD1232" s="40">
        <v>103.84</v>
      </c>
      <c r="AE1232" s="40">
        <f>('Pivottable ẨN'!$AF1232-NVDA!$O$4)/NVDA!$O$8</f>
        <v>-0.2219776365967695</v>
      </c>
      <c r="AF1232" s="40">
        <v>409012100</v>
      </c>
      <c r="AG1232" s="41">
        <v>45510.291666666664</v>
      </c>
      <c r="AH1232" s="40">
        <v>16.61</v>
      </c>
      <c r="AI1232" s="40">
        <v>16.61</v>
      </c>
      <c r="AJ1232" s="40">
        <v>16.693999999999999</v>
      </c>
      <c r="AK1232" s="40">
        <v>16.414000000000001</v>
      </c>
      <c r="AL1232" s="40">
        <v>16.518000000000001</v>
      </c>
      <c r="AM1232" s="40">
        <f>('Pivottable ẨN'!$AN1232-SONY!$O$4)/SONY!$O$8</f>
        <v>0.91556917218736988</v>
      </c>
      <c r="AN1232" s="40">
        <v>6560000</v>
      </c>
    </row>
    <row r="1233" spans="1:40">
      <c r="A1233" s="93">
        <v>44039.291666666664</v>
      </c>
      <c r="B1233" s="42">
        <v>92.384200000000007</v>
      </c>
      <c r="C1233" s="42">
        <v>94.81</v>
      </c>
      <c r="D1233" s="42">
        <v>94.905000000000001</v>
      </c>
      <c r="E1233" s="42">
        <v>93.48</v>
      </c>
      <c r="F1233" s="42">
        <v>93.71</v>
      </c>
      <c r="G1233" s="42">
        <v>121214000</v>
      </c>
      <c r="H1233" s="42">
        <f>('Pivottable ẨN'!$G1233-AAPL!$O$4)/AAPL!$O$8</f>
        <v>0.54936166384859164</v>
      </c>
      <c r="I1233" s="43">
        <v>44039.291666666664</v>
      </c>
      <c r="J1233" s="42">
        <v>44.188800000000001</v>
      </c>
      <c r="K1233" s="42">
        <v>49.57</v>
      </c>
      <c r="L1233" s="42">
        <v>51.14</v>
      </c>
      <c r="M1233" s="42">
        <v>49.47</v>
      </c>
      <c r="N1233" s="42">
        <v>51.03</v>
      </c>
      <c r="O1233" s="42">
        <f>('Pivottable ẨN'!$P1233-INTC!$O$4)/INTC!$O$8</f>
        <v>2.8847921228056315</v>
      </c>
      <c r="P1233" s="42">
        <v>107526500</v>
      </c>
      <c r="Q1233" s="43">
        <v>44039.291666666664</v>
      </c>
      <c r="R1233" s="42">
        <v>196.44909999999999</v>
      </c>
      <c r="S1233" s="42">
        <v>203.85</v>
      </c>
      <c r="T1233" s="42">
        <v>203.97</v>
      </c>
      <c r="U1233" s="42">
        <v>200.86</v>
      </c>
      <c r="V1233" s="42">
        <v>201.47</v>
      </c>
      <c r="W1233" s="42">
        <v>30160900</v>
      </c>
      <c r="X1233" s="42">
        <f>('Pivottable ẨN'!$W1233-MSFT!$O$4)/MSFT!$O$8</f>
        <v>0.12095631668045061</v>
      </c>
      <c r="Y1233" s="43">
        <v>44039.291666666664</v>
      </c>
      <c r="Z1233" s="42">
        <v>10.389699999999999</v>
      </c>
      <c r="AA1233" s="42">
        <v>10.4215</v>
      </c>
      <c r="AB1233" s="42">
        <v>10.441700000000001</v>
      </c>
      <c r="AC1233" s="42">
        <v>10.217700000000001</v>
      </c>
      <c r="AD1233" s="42">
        <v>10.2323</v>
      </c>
      <c r="AE1233" s="42">
        <f>('Pivottable ẨN'!$AF1233-NVDA!$O$4)/NVDA!$O$8</f>
        <v>-0.84901548034786845</v>
      </c>
      <c r="AF1233" s="42">
        <v>292132000</v>
      </c>
      <c r="AG1233" s="43">
        <v>44039.291666666664</v>
      </c>
      <c r="AH1233" s="42">
        <v>14.9726</v>
      </c>
      <c r="AI1233" s="42">
        <v>15.706</v>
      </c>
      <c r="AJ1233" s="42">
        <v>15.722</v>
      </c>
      <c r="AK1233" s="42">
        <v>15.526</v>
      </c>
      <c r="AL1233" s="42">
        <v>15.534000000000001</v>
      </c>
      <c r="AM1233" s="42">
        <f>('Pivottable ẨN'!$AN1233-SONY!$O$4)/SONY!$O$8</f>
        <v>7.6790006506578759E-2</v>
      </c>
      <c r="AN1233" s="42">
        <v>4556000</v>
      </c>
    </row>
    <row r="1234" spans="1:40">
      <c r="A1234" s="92">
        <v>45505.291666666664</v>
      </c>
      <c r="B1234" s="40">
        <v>217.86779999999999</v>
      </c>
      <c r="C1234" s="40">
        <v>218.36</v>
      </c>
      <c r="D1234" s="40">
        <v>224.48</v>
      </c>
      <c r="E1234" s="40">
        <v>217.02</v>
      </c>
      <c r="F1234" s="40">
        <v>224.37</v>
      </c>
      <c r="G1234" s="40">
        <v>62501000</v>
      </c>
      <c r="H1234" s="40">
        <f>('Pivottable ẨN'!$G1234-AAPL!$O$4)/AAPL!$O$8</f>
        <v>-0.55700042771521019</v>
      </c>
      <c r="I1234" s="41">
        <v>45505.291666666664</v>
      </c>
      <c r="J1234" s="40">
        <v>28.866900000000001</v>
      </c>
      <c r="K1234" s="40">
        <v>29.05</v>
      </c>
      <c r="L1234" s="40">
        <v>30.71</v>
      </c>
      <c r="M1234" s="40">
        <v>28.89</v>
      </c>
      <c r="N1234" s="40">
        <v>30.43</v>
      </c>
      <c r="O1234" s="40">
        <f>('Pivottable ẨN'!$P1234-INTC!$O$4)/INTC!$O$8</f>
        <v>2.890956757453127</v>
      </c>
      <c r="P1234" s="40">
        <v>107672500</v>
      </c>
      <c r="Q1234" s="41">
        <v>45505.291666666664</v>
      </c>
      <c r="R1234" s="40">
        <v>416.35950000000003</v>
      </c>
      <c r="S1234" s="40">
        <v>417.11</v>
      </c>
      <c r="T1234" s="40">
        <v>427.46</v>
      </c>
      <c r="U1234" s="40">
        <v>413.09</v>
      </c>
      <c r="V1234" s="40">
        <v>420.79</v>
      </c>
      <c r="W1234" s="40">
        <v>30296400</v>
      </c>
      <c r="X1234" s="40">
        <f>('Pivottable ẨN'!$W1234-MSFT!$O$4)/MSFT!$O$8</f>
        <v>0.13161355751111045</v>
      </c>
      <c r="Y1234" s="41">
        <v>45505.291666666664</v>
      </c>
      <c r="Z1234" s="40">
        <v>109.2007</v>
      </c>
      <c r="AA1234" s="40">
        <v>109.21</v>
      </c>
      <c r="AB1234" s="40">
        <v>120.16</v>
      </c>
      <c r="AC1234" s="40">
        <v>106.81</v>
      </c>
      <c r="AD1234" s="40">
        <v>117.53</v>
      </c>
      <c r="AE1234" s="40">
        <f>('Pivottable ẨN'!$AF1234-NVDA!$O$4)/NVDA!$O$8</f>
        <v>0.39202429037695852</v>
      </c>
      <c r="AF1234" s="40">
        <v>523462300</v>
      </c>
      <c r="AG1234" s="41">
        <v>45505.291666666664</v>
      </c>
      <c r="AH1234" s="40">
        <v>16.986000000000001</v>
      </c>
      <c r="AI1234" s="40">
        <v>16.986000000000001</v>
      </c>
      <c r="AJ1234" s="40">
        <v>17.385999999999999</v>
      </c>
      <c r="AK1234" s="40">
        <v>16.97</v>
      </c>
      <c r="AL1234" s="40">
        <v>17.346</v>
      </c>
      <c r="AM1234" s="40">
        <f>('Pivottable ẨN'!$AN1234-SONY!$O$4)/SONY!$O$8</f>
        <v>0.52045563306428266</v>
      </c>
      <c r="AN1234" s="40">
        <v>5616000</v>
      </c>
    </row>
    <row r="1235" spans="1:40">
      <c r="A1235" s="93">
        <v>44491.291666666664</v>
      </c>
      <c r="B1235" s="42">
        <v>146.0804</v>
      </c>
      <c r="C1235" s="42">
        <v>148.69</v>
      </c>
      <c r="D1235" s="42">
        <v>150.18</v>
      </c>
      <c r="E1235" s="42">
        <v>148.63999999999999</v>
      </c>
      <c r="F1235" s="42">
        <v>149.69</v>
      </c>
      <c r="G1235" s="42">
        <v>58883400</v>
      </c>
      <c r="H1235" s="42">
        <f>('Pivottable ẨN'!$G1235-AAPL!$O$4)/AAPL!$O$8</f>
        <v>-0.62516889981578772</v>
      </c>
      <c r="I1235" s="43">
        <v>44491.291666666664</v>
      </c>
      <c r="J1235" s="42">
        <v>45.555700000000002</v>
      </c>
      <c r="K1235" s="42">
        <v>49.46</v>
      </c>
      <c r="L1235" s="42">
        <v>50.55</v>
      </c>
      <c r="M1235" s="42">
        <v>49.14</v>
      </c>
      <c r="N1235" s="42">
        <v>50.39</v>
      </c>
      <c r="O1235" s="42">
        <f>('Pivottable ẨN'!$P1235-INTC!$O$4)/INTC!$O$8</f>
        <v>2.9880455307986802</v>
      </c>
      <c r="P1235" s="42">
        <v>109971900</v>
      </c>
      <c r="Q1235" s="43">
        <v>44491.291666666664</v>
      </c>
      <c r="R1235" s="42">
        <v>301.39640000000003</v>
      </c>
      <c r="S1235" s="42">
        <v>309.16000000000003</v>
      </c>
      <c r="T1235" s="42">
        <v>311.08999999999997</v>
      </c>
      <c r="U1235" s="42">
        <v>307.8</v>
      </c>
      <c r="V1235" s="42">
        <v>310.39999999999998</v>
      </c>
      <c r="W1235" s="42">
        <v>17449300</v>
      </c>
      <c r="X1235" s="42">
        <f>('Pivottable ẨN'!$W1235-MSFT!$O$4)/MSFT!$O$8</f>
        <v>-0.87882658031597616</v>
      </c>
      <c r="Y1235" s="43">
        <v>44491.291666666664</v>
      </c>
      <c r="Z1235" s="42">
        <v>22.687100000000001</v>
      </c>
      <c r="AA1235" s="42">
        <v>22.725999999999999</v>
      </c>
      <c r="AB1235" s="42">
        <v>23.13</v>
      </c>
      <c r="AC1235" s="42">
        <v>22.561</v>
      </c>
      <c r="AD1235" s="42">
        <v>22.823</v>
      </c>
      <c r="AE1235" s="42">
        <f>('Pivottable ẨN'!$AF1235-NVDA!$O$4)/NVDA!$O$8</f>
        <v>-1.0783497617582367</v>
      </c>
      <c r="AF1235" s="42">
        <v>249384000</v>
      </c>
      <c r="AG1235" s="43">
        <v>44491.291666666664</v>
      </c>
      <c r="AH1235" s="42">
        <v>21.711600000000001</v>
      </c>
      <c r="AI1235" s="42">
        <v>22.594000000000001</v>
      </c>
      <c r="AJ1235" s="42">
        <v>22.608000000000001</v>
      </c>
      <c r="AK1235" s="42">
        <v>22.33</v>
      </c>
      <c r="AL1235" s="42">
        <v>22.462</v>
      </c>
      <c r="AM1235" s="42">
        <f>('Pivottable ẨN'!$AN1235-SONY!$O$4)/SONY!$O$8</f>
        <v>-0.85574491422036869</v>
      </c>
      <c r="AN1235" s="42">
        <v>2328000</v>
      </c>
    </row>
    <row r="1236" spans="1:40">
      <c r="A1236" s="92">
        <v>45093.291666666664</v>
      </c>
      <c r="B1236" s="40">
        <v>183.52850000000001</v>
      </c>
      <c r="C1236" s="40">
        <v>184.92</v>
      </c>
      <c r="D1236" s="40">
        <v>186.99</v>
      </c>
      <c r="E1236" s="40">
        <v>184.27</v>
      </c>
      <c r="F1236" s="40">
        <v>186.73</v>
      </c>
      <c r="G1236" s="40">
        <v>101235600</v>
      </c>
      <c r="H1236" s="40">
        <f>('Pivottable ẨN'!$G1236-AAPL!$O$4)/AAPL!$O$8</f>
        <v>0.17289743258637955</v>
      </c>
      <c r="I1236" s="41">
        <v>45093.291666666664</v>
      </c>
      <c r="J1236" s="40">
        <v>35.643500000000003</v>
      </c>
      <c r="K1236" s="40">
        <v>36.369999999999997</v>
      </c>
      <c r="L1236" s="40">
        <v>36.799999999999997</v>
      </c>
      <c r="M1236" s="40">
        <v>35.6</v>
      </c>
      <c r="N1236" s="40">
        <v>36.36</v>
      </c>
      <c r="O1236" s="40">
        <f>('Pivottable ẨN'!$P1236-INTC!$O$4)/INTC!$O$8</f>
        <v>2.9971911463099645</v>
      </c>
      <c r="P1236" s="40">
        <v>110188500</v>
      </c>
      <c r="Q1236" s="41">
        <v>45093.291666666664</v>
      </c>
      <c r="R1236" s="40">
        <v>339.06169999999997</v>
      </c>
      <c r="S1236" s="40">
        <v>342.33</v>
      </c>
      <c r="T1236" s="40">
        <v>351.47</v>
      </c>
      <c r="U1236" s="40">
        <v>341.95</v>
      </c>
      <c r="V1236" s="40">
        <v>351.32</v>
      </c>
      <c r="W1236" s="40">
        <v>46533600</v>
      </c>
      <c r="X1236" s="40">
        <f>('Pivottable ẨN'!$W1236-MSFT!$O$4)/MSFT!$O$8</f>
        <v>1.4086892092866841</v>
      </c>
      <c r="Y1236" s="41">
        <v>45093.291666666664</v>
      </c>
      <c r="Z1236" s="40">
        <v>42.675600000000003</v>
      </c>
      <c r="AA1236" s="40">
        <v>42.692</v>
      </c>
      <c r="AB1236" s="40">
        <v>43.720999999999997</v>
      </c>
      <c r="AC1236" s="40">
        <v>42.661000000000001</v>
      </c>
      <c r="AD1236" s="40">
        <v>43.45</v>
      </c>
      <c r="AE1236" s="40">
        <f>('Pivottable ẨN'!$AF1236-NVDA!$O$4)/NVDA!$O$8</f>
        <v>1.1015008018720587</v>
      </c>
      <c r="AF1236" s="40">
        <v>655709000</v>
      </c>
      <c r="AG1236" s="41">
        <v>45093.291666666664</v>
      </c>
      <c r="AH1236" s="40">
        <v>19.129000000000001</v>
      </c>
      <c r="AI1236" s="40">
        <v>19.513999999999999</v>
      </c>
      <c r="AJ1236" s="40">
        <v>19.731999999999999</v>
      </c>
      <c r="AK1236" s="40">
        <v>19.492000000000001</v>
      </c>
      <c r="AL1236" s="40">
        <v>19.696000000000002</v>
      </c>
      <c r="AM1236" s="40">
        <f>('Pivottable ẨN'!$AN1236-SONY!$O$4)/SONY!$O$8</f>
        <v>-0.20196594376458235</v>
      </c>
      <c r="AN1236" s="40">
        <v>3890000</v>
      </c>
    </row>
    <row r="1237" spans="1:40">
      <c r="A1237" s="93">
        <v>45490.291666666664</v>
      </c>
      <c r="B1237" s="42">
        <v>228.36410000000001</v>
      </c>
      <c r="C1237" s="42">
        <v>228.88</v>
      </c>
      <c r="D1237" s="42">
        <v>231.46</v>
      </c>
      <c r="E1237" s="42">
        <v>226.64</v>
      </c>
      <c r="F1237" s="42">
        <v>229.45</v>
      </c>
      <c r="G1237" s="42">
        <v>57345900</v>
      </c>
      <c r="H1237" s="42">
        <f>('Pivottable ẨN'!$G1237-AAPL!$O$4)/AAPL!$O$8</f>
        <v>-0.65414087732978543</v>
      </c>
      <c r="I1237" s="43">
        <v>45490.291666666664</v>
      </c>
      <c r="J1237" s="42">
        <v>34.242800000000003</v>
      </c>
      <c r="K1237" s="42">
        <v>34.46</v>
      </c>
      <c r="L1237" s="42">
        <v>37.159999999999997</v>
      </c>
      <c r="M1237" s="42">
        <v>34.4</v>
      </c>
      <c r="N1237" s="42">
        <v>36.08</v>
      </c>
      <c r="O1237" s="42">
        <f>('Pivottable ẨN'!$P1237-INTC!$O$4)/INTC!$O$8</f>
        <v>3.0865234581161691</v>
      </c>
      <c r="P1237" s="42">
        <v>112304200</v>
      </c>
      <c r="Q1237" s="43">
        <v>45490.291666666664</v>
      </c>
      <c r="R1237" s="42">
        <v>442.72199999999998</v>
      </c>
      <c r="S1237" s="42">
        <v>443.52</v>
      </c>
      <c r="T1237" s="42">
        <v>444.85</v>
      </c>
      <c r="U1237" s="42">
        <v>439.18</v>
      </c>
      <c r="V1237" s="42">
        <v>442.59</v>
      </c>
      <c r="W1237" s="42">
        <v>21778000</v>
      </c>
      <c r="X1237" s="42">
        <f>('Pivottable ẨN'!$W1237-MSFT!$O$4)/MSFT!$O$8</f>
        <v>-0.53836902766891104</v>
      </c>
      <c r="Y1237" s="43">
        <v>45490.291666666664</v>
      </c>
      <c r="Z1237" s="42">
        <v>117.9799</v>
      </c>
      <c r="AA1237" s="42">
        <v>117.99</v>
      </c>
      <c r="AB1237" s="42">
        <v>121.85</v>
      </c>
      <c r="AC1237" s="42">
        <v>116.72</v>
      </c>
      <c r="AD1237" s="42">
        <v>121.35</v>
      </c>
      <c r="AE1237" s="42">
        <f>('Pivottable ẨN'!$AF1237-NVDA!$O$4)/NVDA!$O$8</f>
        <v>-0.32351122124504517</v>
      </c>
      <c r="AF1237" s="42">
        <v>390086200</v>
      </c>
      <c r="AG1237" s="43">
        <v>45490.291666666664</v>
      </c>
      <c r="AH1237" s="42">
        <v>19.192</v>
      </c>
      <c r="AI1237" s="42">
        <v>19.192</v>
      </c>
      <c r="AJ1237" s="42">
        <v>19.262</v>
      </c>
      <c r="AK1237" s="42">
        <v>19.013999999999999</v>
      </c>
      <c r="AL1237" s="42">
        <v>19.032</v>
      </c>
      <c r="AM1237" s="42">
        <f>('Pivottable ẨN'!$AN1237-SONY!$O$4)/SONY!$O$8</f>
        <v>-0.53618009735545646</v>
      </c>
      <c r="AN1237" s="42">
        <v>3091500</v>
      </c>
    </row>
    <row r="1238" spans="1:40">
      <c r="A1238" s="92">
        <v>45596.291666666664</v>
      </c>
      <c r="B1238" s="40">
        <v>225.6617</v>
      </c>
      <c r="C1238" s="40">
        <v>225.91</v>
      </c>
      <c r="D1238" s="40">
        <v>229.83</v>
      </c>
      <c r="E1238" s="40">
        <v>225.37</v>
      </c>
      <c r="F1238" s="40">
        <v>229.34</v>
      </c>
      <c r="G1238" s="40">
        <v>64370100</v>
      </c>
      <c r="H1238" s="40">
        <f>('Pivottable ẨN'!$G1238-AAPL!$O$4)/AAPL!$O$8</f>
        <v>-0.52177992483949442</v>
      </c>
      <c r="I1238" s="41">
        <v>45596.291666666664</v>
      </c>
      <c r="J1238" s="40">
        <v>21.52</v>
      </c>
      <c r="K1238" s="40">
        <v>21.52</v>
      </c>
      <c r="L1238" s="40">
        <v>22.25</v>
      </c>
      <c r="M1238" s="40">
        <v>21.47</v>
      </c>
      <c r="N1238" s="40">
        <v>22.15</v>
      </c>
      <c r="O1238" s="40">
        <f>('Pivottable ẨN'!$P1238-INTC!$O$4)/INTC!$O$8</f>
        <v>3.0941785831955588</v>
      </c>
      <c r="P1238" s="40">
        <v>112485500</v>
      </c>
      <c r="Q1238" s="41">
        <v>45596.291666666664</v>
      </c>
      <c r="R1238" s="40">
        <v>406.35</v>
      </c>
      <c r="S1238" s="40">
        <v>406.35</v>
      </c>
      <c r="T1238" s="40">
        <v>416.16</v>
      </c>
      <c r="U1238" s="40">
        <v>406.3</v>
      </c>
      <c r="V1238" s="40">
        <v>415.36</v>
      </c>
      <c r="W1238" s="40">
        <v>53971000</v>
      </c>
      <c r="X1238" s="40">
        <f>('Pivottable ẨN'!$W1238-MSFT!$O$4)/MSFT!$O$8</f>
        <v>1.9936498214929541</v>
      </c>
      <c r="Y1238" s="41">
        <v>45596.291666666664</v>
      </c>
      <c r="Z1238" s="40">
        <v>132.76</v>
      </c>
      <c r="AA1238" s="40">
        <v>132.76</v>
      </c>
      <c r="AB1238" s="40">
        <v>137.61000000000001</v>
      </c>
      <c r="AC1238" s="40">
        <v>132.11000000000001</v>
      </c>
      <c r="AD1238" s="40">
        <v>137.6</v>
      </c>
      <c r="AE1238" s="40">
        <f>('Pivottable ẨN'!$AF1238-NVDA!$O$4)/NVDA!$O$8</f>
        <v>-0.96753669019699406</v>
      </c>
      <c r="AF1238" s="40">
        <v>270039600</v>
      </c>
      <c r="AG1238" s="41">
        <v>45596.291666666664</v>
      </c>
      <c r="AH1238" s="40">
        <v>17.600000000000001</v>
      </c>
      <c r="AI1238" s="40">
        <v>17.600000000000001</v>
      </c>
      <c r="AJ1238" s="40">
        <v>17.82</v>
      </c>
      <c r="AK1238" s="40">
        <v>17.559999999999999</v>
      </c>
      <c r="AL1238" s="40">
        <v>17.82</v>
      </c>
      <c r="AM1238" s="40">
        <f>('Pivottable ẨN'!$AN1238-SONY!$O$4)/SONY!$O$8</f>
        <v>-0.93598142423085151</v>
      </c>
      <c r="AN1238" s="40">
        <v>2136300</v>
      </c>
    </row>
    <row r="1239" spans="1:40">
      <c r="A1239" s="93">
        <v>45559.291666666664</v>
      </c>
      <c r="B1239" s="42">
        <v>227.12010000000001</v>
      </c>
      <c r="C1239" s="42">
        <v>227.37</v>
      </c>
      <c r="D1239" s="42">
        <v>229.35</v>
      </c>
      <c r="E1239" s="42">
        <v>225.73</v>
      </c>
      <c r="F1239" s="42">
        <v>228.65</v>
      </c>
      <c r="G1239" s="42">
        <v>43556100</v>
      </c>
      <c r="H1239" s="42">
        <f>('Pivottable ẨN'!$G1239-AAPL!$O$4)/AAPL!$O$8</f>
        <v>-0.91398983701923264</v>
      </c>
      <c r="I1239" s="43">
        <v>45559.291666666664</v>
      </c>
      <c r="J1239" s="42">
        <v>22.81</v>
      </c>
      <c r="K1239" s="42">
        <v>22.81</v>
      </c>
      <c r="L1239" s="42">
        <v>23.11</v>
      </c>
      <c r="M1239" s="42">
        <v>22.29</v>
      </c>
      <c r="N1239" s="42">
        <v>22.53</v>
      </c>
      <c r="O1239" s="42">
        <f>('Pivottable ẨN'!$P1239-INTC!$O$4)/INTC!$O$8</f>
        <v>3.1193860276103171</v>
      </c>
      <c r="P1239" s="42">
        <v>113082500</v>
      </c>
      <c r="Q1239" s="43">
        <v>45559.291666666664</v>
      </c>
      <c r="R1239" s="42">
        <v>429.17</v>
      </c>
      <c r="S1239" s="42">
        <v>429.17</v>
      </c>
      <c r="T1239" s="42">
        <v>433.35</v>
      </c>
      <c r="U1239" s="42">
        <v>426.1</v>
      </c>
      <c r="V1239" s="42">
        <v>433</v>
      </c>
      <c r="W1239" s="42">
        <v>17015800</v>
      </c>
      <c r="X1239" s="42">
        <f>('Pivottable ẨN'!$W1239-MSFT!$O$4)/MSFT!$O$8</f>
        <v>-0.91292188585170342</v>
      </c>
      <c r="Y1239" s="43">
        <v>45559.291666666664</v>
      </c>
      <c r="Z1239" s="42">
        <v>120.87</v>
      </c>
      <c r="AA1239" s="42">
        <v>120.87</v>
      </c>
      <c r="AB1239" s="42">
        <v>121.8</v>
      </c>
      <c r="AC1239" s="42">
        <v>115.38</v>
      </c>
      <c r="AD1239" s="42">
        <v>116.52</v>
      </c>
      <c r="AE1239" s="42">
        <f>('Pivottable ẨN'!$AF1239-NVDA!$O$4)/NVDA!$O$8</f>
        <v>-0.51191962310158312</v>
      </c>
      <c r="AF1239" s="42">
        <v>354966800</v>
      </c>
      <c r="AG1239" s="43">
        <v>45559.291666666664</v>
      </c>
      <c r="AH1239" s="42">
        <v>19.111999999999998</v>
      </c>
      <c r="AI1239" s="42">
        <v>19.111999999999998</v>
      </c>
      <c r="AJ1239" s="42">
        <v>19.242000000000001</v>
      </c>
      <c r="AK1239" s="42">
        <v>19.056000000000001</v>
      </c>
      <c r="AL1239" s="42">
        <v>19.242000000000001</v>
      </c>
      <c r="AM1239" s="42">
        <f>('Pivottable ẨN'!$AN1239-SONY!$O$4)/SONY!$O$8</f>
        <v>-0.93485133254056296</v>
      </c>
      <c r="AN1239" s="42">
        <v>2139000</v>
      </c>
    </row>
    <row r="1240" spans="1:40">
      <c r="A1240" s="92">
        <v>45538.291666666664</v>
      </c>
      <c r="B1240" s="40">
        <v>222.52520000000001</v>
      </c>
      <c r="C1240" s="40">
        <v>222.77</v>
      </c>
      <c r="D1240" s="40">
        <v>229</v>
      </c>
      <c r="E1240" s="40">
        <v>221.17</v>
      </c>
      <c r="F1240" s="40">
        <v>228.55</v>
      </c>
      <c r="G1240" s="40">
        <v>50190600</v>
      </c>
      <c r="H1240" s="40">
        <f>('Pivottable ẨN'!$G1240-AAPL!$O$4)/AAPL!$O$8</f>
        <v>-0.78897222087834318</v>
      </c>
      <c r="I1240" s="41">
        <v>45538.291666666664</v>
      </c>
      <c r="J1240" s="40">
        <v>20.100000000000001</v>
      </c>
      <c r="K1240" s="40">
        <v>20.100000000000001</v>
      </c>
      <c r="L1240" s="40">
        <v>21.69</v>
      </c>
      <c r="M1240" s="40">
        <v>19.989999999999998</v>
      </c>
      <c r="N1240" s="40">
        <v>21.54</v>
      </c>
      <c r="O1240" s="40">
        <f>('Pivottable ẨN'!$P1240-INTC!$O$4)/INTC!$O$8</f>
        <v>3.2132489236471815</v>
      </c>
      <c r="P1240" s="40">
        <v>115305500</v>
      </c>
      <c r="Q1240" s="41">
        <v>45538.291666666664</v>
      </c>
      <c r="R1240" s="40">
        <v>409.44</v>
      </c>
      <c r="S1240" s="40">
        <v>409.44</v>
      </c>
      <c r="T1240" s="40">
        <v>419.88</v>
      </c>
      <c r="U1240" s="40">
        <v>407.03</v>
      </c>
      <c r="V1240" s="40">
        <v>417.91</v>
      </c>
      <c r="W1240" s="40">
        <v>20313600</v>
      </c>
      <c r="X1240" s="40">
        <f>('Pivottable ẨN'!$W1240-MSFT!$O$4)/MSFT!$O$8</f>
        <v>-0.65354587986388002</v>
      </c>
      <c r="Y1240" s="41">
        <v>45538.291666666664</v>
      </c>
      <c r="Z1240" s="40">
        <v>107.99079999999999</v>
      </c>
      <c r="AA1240" s="40">
        <v>108</v>
      </c>
      <c r="AB1240" s="40">
        <v>116.21</v>
      </c>
      <c r="AC1240" s="40">
        <v>107.29</v>
      </c>
      <c r="AD1240" s="40">
        <v>116.01</v>
      </c>
      <c r="AE1240" s="40">
        <f>('Pivottable ẨN'!$AF1240-NVDA!$O$4)/NVDA!$O$8</f>
        <v>0.14359562854187374</v>
      </c>
      <c r="AF1240" s="40">
        <v>477155100</v>
      </c>
      <c r="AG1240" s="41">
        <v>45538.291666666664</v>
      </c>
      <c r="AH1240" s="40">
        <v>19.096</v>
      </c>
      <c r="AI1240" s="40">
        <v>19.096</v>
      </c>
      <c r="AJ1240" s="40">
        <v>19.384</v>
      </c>
      <c r="AK1240" s="40">
        <v>19.076000000000001</v>
      </c>
      <c r="AL1240" s="40">
        <v>19.282</v>
      </c>
      <c r="AM1240" s="40">
        <f>('Pivottable ẨN'!$AN1240-SONY!$O$4)/SONY!$O$8</f>
        <v>6.6744747037347729E-2</v>
      </c>
      <c r="AN1240" s="40">
        <v>4532000</v>
      </c>
    </row>
    <row r="1241" spans="1:40">
      <c r="A1241" s="93">
        <v>45602.291666666664</v>
      </c>
      <c r="B1241" s="42">
        <v>222.4752</v>
      </c>
      <c r="C1241" s="42">
        <v>222.72</v>
      </c>
      <c r="D1241" s="42">
        <v>226.07</v>
      </c>
      <c r="E1241" s="42">
        <v>221.19</v>
      </c>
      <c r="F1241" s="42">
        <v>222.61</v>
      </c>
      <c r="G1241" s="42">
        <v>54561100</v>
      </c>
      <c r="H1241" s="42">
        <f>('Pivottable ẨN'!$G1241-AAPL!$O$4)/AAPL!$O$8</f>
        <v>-0.70661643048814693</v>
      </c>
      <c r="I1241" s="43">
        <v>45602.291666666664</v>
      </c>
      <c r="J1241" s="42">
        <v>25.05</v>
      </c>
      <c r="K1241" s="42">
        <v>25.05</v>
      </c>
      <c r="L1241" s="42">
        <v>25.12</v>
      </c>
      <c r="M1241" s="42">
        <v>24.05</v>
      </c>
      <c r="N1241" s="42">
        <v>24.3</v>
      </c>
      <c r="O1241" s="42">
        <f>('Pivottable ẨN'!$P1241-INTC!$O$4)/INTC!$O$8</f>
        <v>3.2746841524972203</v>
      </c>
      <c r="P1241" s="42">
        <v>116760500</v>
      </c>
      <c r="Q1241" s="43">
        <v>45602.291666666664</v>
      </c>
      <c r="R1241" s="42">
        <v>420.18</v>
      </c>
      <c r="S1241" s="42">
        <v>420.18</v>
      </c>
      <c r="T1241" s="42">
        <v>420.45</v>
      </c>
      <c r="U1241" s="42">
        <v>410.52</v>
      </c>
      <c r="V1241" s="42">
        <v>412.42</v>
      </c>
      <c r="W1241" s="42">
        <v>26681800</v>
      </c>
      <c r="X1241" s="42">
        <f>('Pivottable ẨN'!$W1241-MSFT!$O$4)/MSFT!$O$8</f>
        <v>-0.15267915619001954</v>
      </c>
      <c r="Y1241" s="43">
        <v>45602.291666666664</v>
      </c>
      <c r="Z1241" s="42">
        <v>145.61000000000001</v>
      </c>
      <c r="AA1241" s="42">
        <v>145.61000000000001</v>
      </c>
      <c r="AB1241" s="42">
        <v>146.49</v>
      </c>
      <c r="AC1241" s="42">
        <v>141.96</v>
      </c>
      <c r="AD1241" s="42">
        <v>142.96</v>
      </c>
      <c r="AE1241" s="42">
        <f>('Pivottable ẨN'!$AF1241-NVDA!$O$4)/NVDA!$O$8</f>
        <v>-1.1177278977875302</v>
      </c>
      <c r="AF1241" s="42">
        <v>242043900</v>
      </c>
      <c r="AG1241" s="43">
        <v>45602.291666666664</v>
      </c>
      <c r="AH1241" s="42">
        <v>17.989999999999998</v>
      </c>
      <c r="AI1241" s="42">
        <v>17.989999999999998</v>
      </c>
      <c r="AJ1241" s="42">
        <v>18.02</v>
      </c>
      <c r="AK1241" s="42">
        <v>17.829999999999998</v>
      </c>
      <c r="AL1241" s="42">
        <v>18</v>
      </c>
      <c r="AM1241" s="42">
        <f>('Pivottable ẨN'!$AN1241-SONY!$O$4)/SONY!$O$8</f>
        <v>-0.59109418245391943</v>
      </c>
      <c r="AN1241" s="42">
        <v>2960300</v>
      </c>
    </row>
    <row r="1242" spans="1:40">
      <c r="A1242" s="92">
        <v>45560.291666666664</v>
      </c>
      <c r="B1242" s="40">
        <v>226.12119999999999</v>
      </c>
      <c r="C1242" s="40">
        <v>226.37</v>
      </c>
      <c r="D1242" s="40">
        <v>227.29</v>
      </c>
      <c r="E1242" s="40">
        <v>224.02</v>
      </c>
      <c r="F1242" s="40">
        <v>224.93</v>
      </c>
      <c r="G1242" s="40">
        <v>42308700</v>
      </c>
      <c r="H1242" s="40">
        <f>('Pivottable ẨN'!$G1242-AAPL!$O$4)/AAPL!$O$8</f>
        <v>-0.93749529701985745</v>
      </c>
      <c r="I1242" s="41">
        <v>45560.291666666664</v>
      </c>
      <c r="J1242" s="40">
        <v>23.54</v>
      </c>
      <c r="K1242" s="40">
        <v>23.54</v>
      </c>
      <c r="L1242" s="40">
        <v>24.06</v>
      </c>
      <c r="M1242" s="40">
        <v>22.73</v>
      </c>
      <c r="N1242" s="40">
        <v>22.8</v>
      </c>
      <c r="O1242" s="40">
        <f>('Pivottable ẨN'!$P1242-INTC!$O$4)/INTC!$O$8</f>
        <v>3.2853624819653819</v>
      </c>
      <c r="P1242" s="40">
        <v>117013400</v>
      </c>
      <c r="Q1242" s="41">
        <v>45560.291666666664</v>
      </c>
      <c r="R1242" s="40">
        <v>432.11</v>
      </c>
      <c r="S1242" s="40">
        <v>432.11</v>
      </c>
      <c r="T1242" s="40">
        <v>433.12</v>
      </c>
      <c r="U1242" s="40">
        <v>428.57</v>
      </c>
      <c r="V1242" s="40">
        <v>429.83</v>
      </c>
      <c r="W1242" s="40">
        <v>13396400</v>
      </c>
      <c r="X1242" s="40">
        <f>('Pivottable ẨN'!$W1242-MSFT!$O$4)/MSFT!$O$8</f>
        <v>-1.1975921254272774</v>
      </c>
      <c r="Y1242" s="41">
        <v>45560.291666666664</v>
      </c>
      <c r="Z1242" s="40">
        <v>123.51</v>
      </c>
      <c r="AA1242" s="40">
        <v>123.51</v>
      </c>
      <c r="AB1242" s="40">
        <v>124.94</v>
      </c>
      <c r="AC1242" s="40">
        <v>121.61</v>
      </c>
      <c r="AD1242" s="40">
        <v>122.02</v>
      </c>
      <c r="AE1242" s="40">
        <f>('Pivottable ẨN'!$AF1242-NVDA!$O$4)/NVDA!$O$8</f>
        <v>-0.88892473113948145</v>
      </c>
      <c r="AF1242" s="40">
        <v>284692900</v>
      </c>
      <c r="AG1242" s="41">
        <v>45560.291666666664</v>
      </c>
      <c r="AH1242" s="40">
        <v>19.202000000000002</v>
      </c>
      <c r="AI1242" s="40">
        <v>19.202000000000002</v>
      </c>
      <c r="AJ1242" s="40">
        <v>19.238</v>
      </c>
      <c r="AK1242" s="40">
        <v>19.138000000000002</v>
      </c>
      <c r="AL1242" s="40">
        <v>19.16</v>
      </c>
      <c r="AM1242" s="40">
        <f>('Pivottable ẨN'!$AN1242-SONY!$O$4)/SONY!$O$8</f>
        <v>-0.90806397395594696</v>
      </c>
      <c r="AN1242" s="40">
        <v>2203000</v>
      </c>
    </row>
    <row r="1243" spans="1:40">
      <c r="A1243" s="93">
        <v>45553.291666666664</v>
      </c>
      <c r="B1243" s="42">
        <v>220.44749999999999</v>
      </c>
      <c r="C1243" s="42">
        <v>220.69</v>
      </c>
      <c r="D1243" s="42">
        <v>222.71</v>
      </c>
      <c r="E1243" s="42">
        <v>217.54</v>
      </c>
      <c r="F1243" s="42">
        <v>217.55</v>
      </c>
      <c r="G1243" s="42">
        <v>59894900</v>
      </c>
      <c r="H1243" s="42">
        <f>('Pivottable ẨN'!$G1243-AAPL!$O$4)/AAPL!$O$8</f>
        <v>-0.60610863623503419</v>
      </c>
      <c r="I1243" s="43">
        <v>45553.291666666664</v>
      </c>
      <c r="J1243" s="42">
        <v>20.77</v>
      </c>
      <c r="K1243" s="42">
        <v>20.77</v>
      </c>
      <c r="L1243" s="42">
        <v>21.74</v>
      </c>
      <c r="M1243" s="42">
        <v>20.72</v>
      </c>
      <c r="N1243" s="42">
        <v>21.36</v>
      </c>
      <c r="O1243" s="42">
        <f>('Pivottable ẨN'!$P1243-INTC!$O$4)/INTC!$O$8</f>
        <v>3.3577547155484693</v>
      </c>
      <c r="P1243" s="42">
        <v>118727900</v>
      </c>
      <c r="Q1243" s="43">
        <v>45553.291666666664</v>
      </c>
      <c r="R1243" s="42">
        <v>430.81</v>
      </c>
      <c r="S1243" s="42">
        <v>430.81</v>
      </c>
      <c r="T1243" s="42">
        <v>436.03</v>
      </c>
      <c r="U1243" s="42">
        <v>430.41</v>
      </c>
      <c r="V1243" s="42">
        <v>435</v>
      </c>
      <c r="W1243" s="42">
        <v>18898000</v>
      </c>
      <c r="X1243" s="42">
        <f>('Pivottable ẨN'!$W1243-MSFT!$O$4)/MSFT!$O$8</f>
        <v>-0.76488455233533459</v>
      </c>
      <c r="Y1243" s="43">
        <v>45553.291666666664</v>
      </c>
      <c r="Z1243" s="42">
        <v>113.37</v>
      </c>
      <c r="AA1243" s="42">
        <v>113.37</v>
      </c>
      <c r="AB1243" s="42">
        <v>117.7</v>
      </c>
      <c r="AC1243" s="42">
        <v>113.22</v>
      </c>
      <c r="AD1243" s="42">
        <v>115.89</v>
      </c>
      <c r="AE1243" s="42">
        <f>('Pivottable ẨN'!$AF1243-NVDA!$O$4)/NVDA!$O$8</f>
        <v>-0.75144647963246125</v>
      </c>
      <c r="AF1243" s="42">
        <v>310318900</v>
      </c>
      <c r="AG1243" s="43">
        <v>45553.291666666664</v>
      </c>
      <c r="AH1243" s="42">
        <v>18.097999999999999</v>
      </c>
      <c r="AI1243" s="42">
        <v>18.097999999999999</v>
      </c>
      <c r="AJ1243" s="42">
        <v>18.3</v>
      </c>
      <c r="AK1243" s="42">
        <v>18</v>
      </c>
      <c r="AL1243" s="42">
        <v>18.128</v>
      </c>
      <c r="AM1243" s="42">
        <f>('Pivottable ẨN'!$AN1243-SONY!$O$4)/SONY!$O$8</f>
        <v>-0.25951690947371847</v>
      </c>
      <c r="AN1243" s="42">
        <v>3752500</v>
      </c>
    </row>
    <row r="1244" spans="1:40">
      <c r="A1244" s="92">
        <v>44183.291666666664</v>
      </c>
      <c r="B1244" s="40">
        <v>123.85509999999999</v>
      </c>
      <c r="C1244" s="40">
        <v>126.66</v>
      </c>
      <c r="D1244" s="40">
        <v>129.1</v>
      </c>
      <c r="E1244" s="40">
        <v>126.12</v>
      </c>
      <c r="F1244" s="40">
        <v>128.96</v>
      </c>
      <c r="G1244" s="40">
        <v>192541500</v>
      </c>
      <c r="H1244" s="40">
        <f>('Pivottable ẨN'!$G1244-AAPL!$O$4)/AAPL!$O$8</f>
        <v>1.8934258759654496</v>
      </c>
      <c r="I1244" s="41">
        <v>44183.291666666664</v>
      </c>
      <c r="J1244" s="40">
        <v>42.905000000000001</v>
      </c>
      <c r="K1244" s="40">
        <v>47.46</v>
      </c>
      <c r="L1244" s="40">
        <v>50.68</v>
      </c>
      <c r="M1244" s="40">
        <v>47.11</v>
      </c>
      <c r="N1244" s="40">
        <v>50.57</v>
      </c>
      <c r="O1244" s="40">
        <f>('Pivottable ẨN'!$P1244-INTC!$O$4)/INTC!$O$8</f>
        <v>3.3818432365511826</v>
      </c>
      <c r="P1244" s="40">
        <v>119298400</v>
      </c>
      <c r="Q1244" s="41">
        <v>44183.291666666664</v>
      </c>
      <c r="R1244" s="40">
        <v>211.71600000000001</v>
      </c>
      <c r="S1244" s="40">
        <v>218.59</v>
      </c>
      <c r="T1244" s="40">
        <v>219.69</v>
      </c>
      <c r="U1244" s="40">
        <v>216.02</v>
      </c>
      <c r="V1244" s="40">
        <v>218.59</v>
      </c>
      <c r="W1244" s="40">
        <v>63354900</v>
      </c>
      <c r="X1244" s="40">
        <f>('Pivottable ẨN'!$W1244-MSFT!$O$4)/MSFT!$O$8</f>
        <v>2.7317050409086669</v>
      </c>
      <c r="Y1244" s="41">
        <v>44183.291666666664</v>
      </c>
      <c r="Z1244" s="40">
        <v>13.2393</v>
      </c>
      <c r="AA1244" s="40">
        <v>13.272</v>
      </c>
      <c r="AB1244" s="40">
        <v>13.404999999999999</v>
      </c>
      <c r="AC1244" s="40">
        <v>13.070499999999999</v>
      </c>
      <c r="AD1244" s="40">
        <v>13.379</v>
      </c>
      <c r="AE1244" s="40">
        <f>('Pivottable ẨN'!$AF1244-NVDA!$O$4)/NVDA!$O$8</f>
        <v>-0.58114050749808588</v>
      </c>
      <c r="AF1244" s="40">
        <v>342064000</v>
      </c>
      <c r="AG1244" s="41">
        <v>44183.291666666664</v>
      </c>
      <c r="AH1244" s="40">
        <v>18.878599999999999</v>
      </c>
      <c r="AI1244" s="40">
        <v>19.742000000000001</v>
      </c>
      <c r="AJ1244" s="40">
        <v>19.87</v>
      </c>
      <c r="AK1244" s="40">
        <v>19.628</v>
      </c>
      <c r="AL1244" s="40">
        <v>19.82</v>
      </c>
      <c r="AM1244" s="40">
        <f>('Pivottable ẨN'!$AN1244-SONY!$O$4)/SONY!$O$8</f>
        <v>0.86869129466429174</v>
      </c>
      <c r="AN1244" s="40">
        <v>6448000</v>
      </c>
    </row>
    <row r="1245" spans="1:40">
      <c r="A1245" s="93">
        <v>45408.291666666664</v>
      </c>
      <c r="B1245" s="42">
        <v>168.68960000000001</v>
      </c>
      <c r="C1245" s="42">
        <v>169.3</v>
      </c>
      <c r="D1245" s="42">
        <v>171.34</v>
      </c>
      <c r="E1245" s="42">
        <v>169.18</v>
      </c>
      <c r="F1245" s="42">
        <v>169.88</v>
      </c>
      <c r="G1245" s="42">
        <v>44838400</v>
      </c>
      <c r="H1245" s="42">
        <f>('Pivottable ẨN'!$G1245-AAPL!$O$4)/AAPL!$O$8</f>
        <v>-0.88982673668349332</v>
      </c>
      <c r="I1245" s="43">
        <v>45408.291666666664</v>
      </c>
      <c r="J1245" s="42">
        <v>31.550899999999999</v>
      </c>
      <c r="K1245" s="42">
        <v>31.88</v>
      </c>
      <c r="L1245" s="42">
        <v>32.24</v>
      </c>
      <c r="M1245" s="42">
        <v>30.64</v>
      </c>
      <c r="N1245" s="42">
        <v>31.78</v>
      </c>
      <c r="O1245" s="42">
        <f>('Pivottable ẨN'!$P1245-INTC!$O$4)/INTC!$O$8</f>
        <v>3.4005947039960636</v>
      </c>
      <c r="P1245" s="42">
        <v>119742500</v>
      </c>
      <c r="Q1245" s="43">
        <v>45408.291666666664</v>
      </c>
      <c r="R1245" s="42">
        <v>404.8587</v>
      </c>
      <c r="S1245" s="42">
        <v>406.32</v>
      </c>
      <c r="T1245" s="42">
        <v>413</v>
      </c>
      <c r="U1245" s="42">
        <v>405.76</v>
      </c>
      <c r="V1245" s="42">
        <v>412.17</v>
      </c>
      <c r="W1245" s="42">
        <v>29694700</v>
      </c>
      <c r="X1245" s="42">
        <f>('Pivottable ẨN'!$W1245-MSFT!$O$4)/MSFT!$O$8</f>
        <v>8.4289116125073296E-2</v>
      </c>
      <c r="Y1245" s="43">
        <v>45408.291666666664</v>
      </c>
      <c r="Z1245" s="42">
        <v>87.720299999999995</v>
      </c>
      <c r="AA1245" s="42">
        <v>87.734999999999999</v>
      </c>
      <c r="AB1245" s="42">
        <v>88.331000000000003</v>
      </c>
      <c r="AC1245" s="42">
        <v>83.387</v>
      </c>
      <c r="AD1245" s="42">
        <v>83.817999999999998</v>
      </c>
      <c r="AE1245" s="42">
        <f>('Pivottable ẨN'!$AF1245-NVDA!$O$4)/NVDA!$O$8</f>
        <v>0.53981743434368934</v>
      </c>
      <c r="AF1245" s="42">
        <v>551011000</v>
      </c>
      <c r="AG1245" s="43">
        <v>45408.291666666664</v>
      </c>
      <c r="AH1245" s="42">
        <v>16.466000000000001</v>
      </c>
      <c r="AI1245" s="42">
        <v>16.466000000000001</v>
      </c>
      <c r="AJ1245" s="42">
        <v>16.486000000000001</v>
      </c>
      <c r="AK1245" s="42">
        <v>16.341999999999999</v>
      </c>
      <c r="AL1245" s="42">
        <v>16.358000000000001</v>
      </c>
      <c r="AM1245" s="42">
        <f>('Pivottable ẨN'!$AN1245-SONY!$O$4)/SONY!$O$8</f>
        <v>-0.90806397395594696</v>
      </c>
      <c r="AN1245" s="42">
        <v>2203000</v>
      </c>
    </row>
    <row r="1246" spans="1:40">
      <c r="A1246" s="92">
        <v>44209.291666666664</v>
      </c>
      <c r="B1246" s="40">
        <v>127.9915</v>
      </c>
      <c r="C1246" s="40">
        <v>130.88999999999999</v>
      </c>
      <c r="D1246" s="40">
        <v>131.44999999999999</v>
      </c>
      <c r="E1246" s="40">
        <v>128.49</v>
      </c>
      <c r="F1246" s="40">
        <v>128.76</v>
      </c>
      <c r="G1246" s="40">
        <v>88636800</v>
      </c>
      <c r="H1246" s="40">
        <f>('Pivottable ẨN'!$G1246-AAPL!$O$4)/AAPL!$O$8</f>
        <v>-6.4508844033688006E-2</v>
      </c>
      <c r="I1246" s="41">
        <v>44209.291666666664</v>
      </c>
      <c r="J1246" s="40">
        <v>51.484200000000001</v>
      </c>
      <c r="K1246" s="40">
        <v>56.95</v>
      </c>
      <c r="L1246" s="40">
        <v>60.25</v>
      </c>
      <c r="M1246" s="40">
        <v>56.9</v>
      </c>
      <c r="N1246" s="40">
        <v>59.5</v>
      </c>
      <c r="O1246" s="40">
        <f>('Pivottable ẨN'!$P1246-INTC!$O$4)/INTC!$O$8</f>
        <v>3.5833465648268126</v>
      </c>
      <c r="P1246" s="40">
        <v>124070700</v>
      </c>
      <c r="Q1246" s="41">
        <v>44209.291666666664</v>
      </c>
      <c r="R1246" s="40">
        <v>209.5367</v>
      </c>
      <c r="S1246" s="40">
        <v>216.34</v>
      </c>
      <c r="T1246" s="40">
        <v>216.76</v>
      </c>
      <c r="U1246" s="40">
        <v>213.93</v>
      </c>
      <c r="V1246" s="40">
        <v>214.02</v>
      </c>
      <c r="W1246" s="40">
        <v>20087100</v>
      </c>
      <c r="X1246" s="40">
        <f>('Pivottable ẨN'!$W1246-MSFT!$O$4)/MSFT!$O$8</f>
        <v>-0.67136038206420812</v>
      </c>
      <c r="Y1246" s="41">
        <v>44209.291666666664</v>
      </c>
      <c r="Z1246" s="40">
        <v>13.4984</v>
      </c>
      <c r="AA1246" s="40">
        <v>13.531700000000001</v>
      </c>
      <c r="AB1246" s="40">
        <v>13.625</v>
      </c>
      <c r="AC1246" s="40">
        <v>13.385</v>
      </c>
      <c r="AD1246" s="40">
        <v>13.49</v>
      </c>
      <c r="AE1246" s="40">
        <f>('Pivottable ẨN'!$AF1246-NVDA!$O$4)/NVDA!$O$8</f>
        <v>-1.2894866565646943</v>
      </c>
      <c r="AF1246" s="40">
        <v>210028000</v>
      </c>
      <c r="AG1246" s="41">
        <v>44209.291666666664</v>
      </c>
      <c r="AH1246" s="40">
        <v>19.869199999999999</v>
      </c>
      <c r="AI1246" s="40">
        <v>20.777999999999999</v>
      </c>
      <c r="AJ1246" s="40">
        <v>20.867999999999999</v>
      </c>
      <c r="AK1246" s="40">
        <v>20.64</v>
      </c>
      <c r="AL1246" s="40">
        <v>20.648</v>
      </c>
      <c r="AM1246" s="40">
        <f>('Pivottable ẨN'!$AN1246-SONY!$O$4)/SONY!$O$8</f>
        <v>-0.16764464057804301</v>
      </c>
      <c r="AN1246" s="40">
        <v>3972000</v>
      </c>
    </row>
    <row r="1247" spans="1:40">
      <c r="A1247" s="93">
        <v>44771.291666666664</v>
      </c>
      <c r="B1247" s="42">
        <v>160.32980000000001</v>
      </c>
      <c r="C1247" s="42">
        <v>162.51</v>
      </c>
      <c r="D1247" s="42">
        <v>163.63</v>
      </c>
      <c r="E1247" s="42">
        <v>159.5</v>
      </c>
      <c r="F1247" s="42">
        <v>161.24</v>
      </c>
      <c r="G1247" s="42">
        <v>101786900</v>
      </c>
      <c r="H1247" s="42">
        <f>('Pivottable ẨN'!$G1247-AAPL!$O$4)/AAPL!$O$8</f>
        <v>0.18328588865367512</v>
      </c>
      <c r="I1247" s="43">
        <v>44771.291666666664</v>
      </c>
      <c r="J1247" s="42">
        <v>34.201099999999997</v>
      </c>
      <c r="K1247" s="42">
        <v>36.31</v>
      </c>
      <c r="L1247" s="42">
        <v>36.619999999999997</v>
      </c>
      <c r="M1247" s="42">
        <v>35.24</v>
      </c>
      <c r="N1247" s="42">
        <v>35.6</v>
      </c>
      <c r="O1247" s="42">
        <f>('Pivottable ẨN'!$P1247-INTC!$O$4)/INTC!$O$8</f>
        <v>3.6349310452983543</v>
      </c>
      <c r="P1247" s="42">
        <v>125292400</v>
      </c>
      <c r="Q1247" s="43">
        <v>44771.291666666664</v>
      </c>
      <c r="R1247" s="42">
        <v>275.39769999999999</v>
      </c>
      <c r="S1247" s="42">
        <v>280.74</v>
      </c>
      <c r="T1247" s="42">
        <v>282</v>
      </c>
      <c r="U1247" s="42">
        <v>276.63</v>
      </c>
      <c r="V1247" s="42">
        <v>277.7</v>
      </c>
      <c r="W1247" s="42">
        <v>32152800</v>
      </c>
      <c r="X1247" s="42">
        <f>('Pivottable ẨN'!$W1247-MSFT!$O$4)/MSFT!$O$8</f>
        <v>0.27762168945234261</v>
      </c>
      <c r="Y1247" s="43">
        <v>44771.291666666664</v>
      </c>
      <c r="Z1247" s="42">
        <v>18.140999999999998</v>
      </c>
      <c r="AA1247" s="42">
        <v>18.163</v>
      </c>
      <c r="AB1247" s="42">
        <v>18.244</v>
      </c>
      <c r="AC1247" s="42">
        <v>17.692</v>
      </c>
      <c r="AD1247" s="42">
        <v>17.812999999999999</v>
      </c>
      <c r="AE1247" s="42">
        <f>('Pivottable ẨN'!$AF1247-NVDA!$O$4)/NVDA!$O$8</f>
        <v>-8.009005960338321E-2</v>
      </c>
      <c r="AF1247" s="42">
        <v>435460000</v>
      </c>
      <c r="AG1247" s="43">
        <v>44771.291666666664</v>
      </c>
      <c r="AH1247" s="42">
        <v>16.622299999999999</v>
      </c>
      <c r="AI1247" s="42">
        <v>17.077999999999999</v>
      </c>
      <c r="AJ1247" s="42">
        <v>17.16</v>
      </c>
      <c r="AK1247" s="42">
        <v>16.783999999999999</v>
      </c>
      <c r="AL1247" s="42">
        <v>16.783999999999999</v>
      </c>
      <c r="AM1247" s="42">
        <f>('Pivottable ẨN'!$AN1247-SONY!$O$4)/SONY!$O$8</f>
        <v>1.7426288684873914</v>
      </c>
      <c r="AN1247" s="42">
        <v>8536000</v>
      </c>
    </row>
    <row r="1248" spans="1:40">
      <c r="A1248" s="92">
        <v>45317.291666666664</v>
      </c>
      <c r="B1248" s="40">
        <v>191.4819</v>
      </c>
      <c r="C1248" s="40">
        <v>192.42</v>
      </c>
      <c r="D1248" s="40">
        <v>194.76</v>
      </c>
      <c r="E1248" s="40">
        <v>191.94</v>
      </c>
      <c r="F1248" s="40">
        <v>194.27</v>
      </c>
      <c r="G1248" s="40">
        <v>44594000</v>
      </c>
      <c r="H1248" s="40">
        <f>('Pivottable ẨN'!$G1248-AAPL!$O$4)/AAPL!$O$8</f>
        <v>-0.89443210338555579</v>
      </c>
      <c r="I1248" s="41">
        <v>45317.291666666664</v>
      </c>
      <c r="J1248" s="40">
        <v>43.073099999999997</v>
      </c>
      <c r="K1248" s="40">
        <v>43.65</v>
      </c>
      <c r="L1248" s="40">
        <v>45.41</v>
      </c>
      <c r="M1248" s="40">
        <v>43.35</v>
      </c>
      <c r="N1248" s="40">
        <v>44.18</v>
      </c>
      <c r="O1248" s="40">
        <f>('Pivottable ẨN'!$P1248-INTC!$O$4)/INTC!$O$8</f>
        <v>3.7351232477301468</v>
      </c>
      <c r="P1248" s="40">
        <v>127665300</v>
      </c>
      <c r="Q1248" s="41">
        <v>45317.291666666664</v>
      </c>
      <c r="R1248" s="40">
        <v>401.73439999999999</v>
      </c>
      <c r="S1248" s="40">
        <v>403.93</v>
      </c>
      <c r="T1248" s="40">
        <v>406.17</v>
      </c>
      <c r="U1248" s="40">
        <v>402.43</v>
      </c>
      <c r="V1248" s="40">
        <v>404.37</v>
      </c>
      <c r="W1248" s="40">
        <v>17803300</v>
      </c>
      <c r="X1248" s="40">
        <f>('Pivottable ẨN'!$W1248-MSFT!$O$4)/MSFT!$O$8</f>
        <v>-0.85098404707572828</v>
      </c>
      <c r="Y1248" s="41">
        <v>45317.291666666664</v>
      </c>
      <c r="Z1248" s="40">
        <v>61.017899999999997</v>
      </c>
      <c r="AA1248" s="40">
        <v>61.030999999999999</v>
      </c>
      <c r="AB1248" s="40">
        <v>61.783000000000001</v>
      </c>
      <c r="AC1248" s="40">
        <v>60.573</v>
      </c>
      <c r="AD1248" s="40">
        <v>60.96</v>
      </c>
      <c r="AE1248" s="40">
        <f>('Pivottable ẨN'!$AF1248-NVDA!$O$4)/NVDA!$O$8</f>
        <v>-0.32231594479004777</v>
      </c>
      <c r="AF1248" s="40">
        <v>390309000</v>
      </c>
      <c r="AG1248" s="41">
        <v>45317.291666666664</v>
      </c>
      <c r="AH1248" s="40">
        <v>19.014900000000001</v>
      </c>
      <c r="AI1248" s="40">
        <v>19.077999999999999</v>
      </c>
      <c r="AJ1248" s="40">
        <v>19.161999999999999</v>
      </c>
      <c r="AK1248" s="40">
        <v>18.974</v>
      </c>
      <c r="AL1248" s="40">
        <v>19.059999999999999</v>
      </c>
      <c r="AM1248" s="40">
        <f>('Pivottable ẨN'!$AN1248-SONY!$O$4)/SONY!$O$8</f>
        <v>4.9374819205135735E-2</v>
      </c>
      <c r="AN1248" s="40">
        <v>4490500</v>
      </c>
    </row>
    <row r="1249" spans="1:40">
      <c r="A1249" s="93">
        <v>45077.291666666664</v>
      </c>
      <c r="B1249" s="42">
        <v>175.91630000000001</v>
      </c>
      <c r="C1249" s="42">
        <v>177.25</v>
      </c>
      <c r="D1249" s="42">
        <v>179.35</v>
      </c>
      <c r="E1249" s="42">
        <v>176.76</v>
      </c>
      <c r="F1249" s="42">
        <v>177.33</v>
      </c>
      <c r="G1249" s="42">
        <v>99625300</v>
      </c>
      <c r="H1249" s="42">
        <f>('Pivottable ẨN'!$G1249-AAPL!$O$4)/AAPL!$O$8</f>
        <v>0.14255364371432072</v>
      </c>
      <c r="I1249" s="43">
        <v>45077.291666666664</v>
      </c>
      <c r="J1249" s="42">
        <v>30.812000000000001</v>
      </c>
      <c r="K1249" s="42">
        <v>31.44</v>
      </c>
      <c r="L1249" s="42">
        <v>32.29</v>
      </c>
      <c r="M1249" s="42">
        <v>29.67</v>
      </c>
      <c r="N1249" s="42">
        <v>29.7</v>
      </c>
      <c r="O1249" s="42">
        <f>('Pivottable ẨN'!$P1249-INTC!$O$4)/INTC!$O$8</f>
        <v>4.097337756795481</v>
      </c>
      <c r="P1249" s="42">
        <v>136243800</v>
      </c>
      <c r="Q1249" s="43">
        <v>45077.291666666664</v>
      </c>
      <c r="R1249" s="42">
        <v>325.25490000000002</v>
      </c>
      <c r="S1249" s="42">
        <v>328.39</v>
      </c>
      <c r="T1249" s="42">
        <v>335.94</v>
      </c>
      <c r="U1249" s="42">
        <v>327.33</v>
      </c>
      <c r="V1249" s="42">
        <v>332.29</v>
      </c>
      <c r="W1249" s="42">
        <v>45950600</v>
      </c>
      <c r="X1249" s="42">
        <f>('Pivottable ẨN'!$W1249-MSFT!$O$4)/MSFT!$O$8</f>
        <v>1.3628355457865018</v>
      </c>
      <c r="Y1249" s="43">
        <v>45077.291666666664</v>
      </c>
      <c r="Z1249" s="42">
        <v>37.8155</v>
      </c>
      <c r="AA1249" s="42">
        <v>37.834000000000003</v>
      </c>
      <c r="AB1249" s="42">
        <v>40.295000000000002</v>
      </c>
      <c r="AC1249" s="42">
        <v>37.822000000000003</v>
      </c>
      <c r="AD1249" s="42">
        <v>39.488</v>
      </c>
      <c r="AE1249" s="42">
        <f>('Pivottable ẨN'!$AF1249-NVDA!$O$4)/NVDA!$O$8</f>
        <v>2.9623928091494944</v>
      </c>
      <c r="AF1249" s="42">
        <v>1002580000</v>
      </c>
      <c r="AG1249" s="43">
        <v>45077.291666666664</v>
      </c>
      <c r="AH1249" s="42">
        <v>18.3703</v>
      </c>
      <c r="AI1249" s="42">
        <v>18.739999999999998</v>
      </c>
      <c r="AJ1249" s="42">
        <v>18.898</v>
      </c>
      <c r="AK1249" s="42">
        <v>18.574000000000002</v>
      </c>
      <c r="AL1249" s="42">
        <v>18.841999999999999</v>
      </c>
      <c r="AM1249" s="42">
        <f>('Pivottable ẨN'!$AN1249-SONY!$O$4)/SONY!$O$8</f>
        <v>-0.49055787726603217</v>
      </c>
      <c r="AN1249" s="42">
        <v>3200500</v>
      </c>
    </row>
    <row r="1250" spans="1:40">
      <c r="A1250" s="92">
        <v>45509.291666666664</v>
      </c>
      <c r="B1250" s="40">
        <v>208.79830000000001</v>
      </c>
      <c r="C1250" s="40">
        <v>209.27</v>
      </c>
      <c r="D1250" s="40">
        <v>213.5</v>
      </c>
      <c r="E1250" s="40">
        <v>196</v>
      </c>
      <c r="F1250" s="40">
        <v>199.09</v>
      </c>
      <c r="G1250" s="40">
        <v>119548600</v>
      </c>
      <c r="H1250" s="40">
        <f>('Pivottable ẨN'!$G1250-AAPL!$O$4)/AAPL!$O$8</f>
        <v>0.51797959467668164</v>
      </c>
      <c r="I1250" s="41">
        <v>45509.291666666664</v>
      </c>
      <c r="J1250" s="40">
        <v>19.9832</v>
      </c>
      <c r="K1250" s="40">
        <v>20.11</v>
      </c>
      <c r="L1250" s="40">
        <v>20.39</v>
      </c>
      <c r="M1250" s="40">
        <v>19.29</v>
      </c>
      <c r="N1250" s="40">
        <v>20.2</v>
      </c>
      <c r="O1250" s="40">
        <f>('Pivottable ẨN'!$P1250-INTC!$O$4)/INTC!$O$8</f>
        <v>4.5677880498018393</v>
      </c>
      <c r="P1250" s="40">
        <v>147385700</v>
      </c>
      <c r="Q1250" s="41">
        <v>45509.291666666664</v>
      </c>
      <c r="R1250" s="40">
        <v>394.4391</v>
      </c>
      <c r="S1250" s="40">
        <v>395.15</v>
      </c>
      <c r="T1250" s="40">
        <v>401.04</v>
      </c>
      <c r="U1250" s="40">
        <v>385.58</v>
      </c>
      <c r="V1250" s="40">
        <v>389.17</v>
      </c>
      <c r="W1250" s="40">
        <v>40709200</v>
      </c>
      <c r="X1250" s="40">
        <f>('Pivottable ẨN'!$W1250-MSFT!$O$4)/MSFT!$O$8</f>
        <v>0.9505930211383794</v>
      </c>
      <c r="Y1250" s="41">
        <v>45509.291666666664</v>
      </c>
      <c r="Z1250" s="40">
        <v>100.4414</v>
      </c>
      <c r="AA1250" s="40">
        <v>100.45</v>
      </c>
      <c r="AB1250" s="40">
        <v>103.41</v>
      </c>
      <c r="AC1250" s="40">
        <v>90.69</v>
      </c>
      <c r="AD1250" s="40">
        <v>92.06</v>
      </c>
      <c r="AE1250" s="40">
        <f>('Pivottable ẨN'!$AF1250-NVDA!$O$4)/NVDA!$O$8</f>
        <v>0.54964252096703892</v>
      </c>
      <c r="AF1250" s="40">
        <v>552842400</v>
      </c>
      <c r="AG1250" s="41">
        <v>45509.291666666664</v>
      </c>
      <c r="AH1250" s="40">
        <v>16.475999999999999</v>
      </c>
      <c r="AI1250" s="40">
        <v>16.475999999999999</v>
      </c>
      <c r="AJ1250" s="40">
        <v>16.52</v>
      </c>
      <c r="AK1250" s="40">
        <v>15.956</v>
      </c>
      <c r="AL1250" s="40">
        <v>16.097999999999999</v>
      </c>
      <c r="AM1250" s="40">
        <f>('Pivottable ẨN'!$AN1250-SONY!$O$4)/SONY!$O$8</f>
        <v>1.5850438605638297</v>
      </c>
      <c r="AN1250" s="40">
        <v>8159500</v>
      </c>
    </row>
    <row r="1251" spans="1:40">
      <c r="A1251" s="93">
        <v>44953.291666666664</v>
      </c>
      <c r="B1251" s="42">
        <v>144.41139999999999</v>
      </c>
      <c r="C1251" s="42">
        <v>145.93</v>
      </c>
      <c r="D1251" s="42">
        <v>147.22999999999999</v>
      </c>
      <c r="E1251" s="42">
        <v>143.08000000000001</v>
      </c>
      <c r="F1251" s="42">
        <v>143.16</v>
      </c>
      <c r="G1251" s="42">
        <v>70555800</v>
      </c>
      <c r="H1251" s="42">
        <f>('Pivottable ẨN'!$G1251-AAPL!$O$4)/AAPL!$O$8</f>
        <v>-0.40521929959830066</v>
      </c>
      <c r="I1251" s="43">
        <v>44953.291666666664</v>
      </c>
      <c r="J1251" s="42">
        <v>27.1541</v>
      </c>
      <c r="K1251" s="42">
        <v>28.16</v>
      </c>
      <c r="L1251" s="42">
        <v>28.24</v>
      </c>
      <c r="M1251" s="42">
        <v>26.78</v>
      </c>
      <c r="N1251" s="42">
        <v>27.07</v>
      </c>
      <c r="O1251" s="42">
        <f>('Pivottable ẨN'!$P1251-INTC!$O$4)/INTC!$O$8</f>
        <v>4.6168728975943969</v>
      </c>
      <c r="P1251" s="42">
        <v>148548200</v>
      </c>
      <c r="Q1251" s="43">
        <v>44953.291666666664</v>
      </c>
      <c r="R1251" s="42">
        <v>244.64189999999999</v>
      </c>
      <c r="S1251" s="42">
        <v>248.16</v>
      </c>
      <c r="T1251" s="42">
        <v>249.83</v>
      </c>
      <c r="U1251" s="42">
        <v>246.83</v>
      </c>
      <c r="V1251" s="42">
        <v>248.99</v>
      </c>
      <c r="W1251" s="42">
        <v>26498900</v>
      </c>
      <c r="X1251" s="42">
        <f>('Pivottable ẨN'!$W1251-MSFT!$O$4)/MSFT!$O$8</f>
        <v>-0.16706446503081429</v>
      </c>
      <c r="Y1251" s="43">
        <v>44953.291666666664</v>
      </c>
      <c r="Z1251" s="42">
        <v>20.351600000000001</v>
      </c>
      <c r="AA1251" s="42">
        <v>20.364999999999998</v>
      </c>
      <c r="AB1251" s="42">
        <v>20.628</v>
      </c>
      <c r="AC1251" s="42">
        <v>19.405000000000001</v>
      </c>
      <c r="AD1251" s="42">
        <v>19.462</v>
      </c>
      <c r="AE1251" s="42">
        <f>('Pivottable ẨN'!$AF1251-NVDA!$O$4)/NVDA!$O$8</f>
        <v>0.49223706235368853</v>
      </c>
      <c r="AF1251" s="42">
        <v>542142000</v>
      </c>
      <c r="AG1251" s="43">
        <v>44953.291666666664</v>
      </c>
      <c r="AH1251" s="42">
        <v>17.706600000000002</v>
      </c>
      <c r="AI1251" s="42">
        <v>18.122</v>
      </c>
      <c r="AJ1251" s="42">
        <v>18.2</v>
      </c>
      <c r="AK1251" s="42">
        <v>17.866</v>
      </c>
      <c r="AL1251" s="42">
        <v>17.896000000000001</v>
      </c>
      <c r="AM1251" s="42">
        <f>('Pivottable ẨN'!$AN1251-SONY!$O$4)/SONY!$O$8</f>
        <v>-4.333455464630899E-2</v>
      </c>
      <c r="AN1251" s="42">
        <v>4269000</v>
      </c>
    </row>
    <row r="1252" spans="1:40">
      <c r="A1252" s="92">
        <v>45551.291666666664</v>
      </c>
      <c r="B1252" s="40">
        <v>216.0823</v>
      </c>
      <c r="C1252" s="40">
        <v>216.32</v>
      </c>
      <c r="D1252" s="40">
        <v>217.22</v>
      </c>
      <c r="E1252" s="40">
        <v>213.92</v>
      </c>
      <c r="F1252" s="40">
        <v>216.54</v>
      </c>
      <c r="G1252" s="40">
        <v>59357400</v>
      </c>
      <c r="H1252" s="40">
        <f>('Pivottable ẨN'!$G1252-AAPL!$O$4)/AAPL!$O$8</f>
        <v>-0.61623705113830163</v>
      </c>
      <c r="I1252" s="41">
        <v>45551.291666666664</v>
      </c>
      <c r="J1252" s="40">
        <v>20.91</v>
      </c>
      <c r="K1252" s="40">
        <v>20.91</v>
      </c>
      <c r="L1252" s="40">
        <v>21.07</v>
      </c>
      <c r="M1252" s="40">
        <v>19.760000000000002</v>
      </c>
      <c r="N1252" s="40">
        <v>20.03</v>
      </c>
      <c r="O1252" s="40">
        <f>('Pivottable ẨN'!$P1252-INTC!$O$4)/INTC!$O$8</f>
        <v>4.6501788141008644</v>
      </c>
      <c r="P1252" s="40">
        <v>149337000</v>
      </c>
      <c r="Q1252" s="41">
        <v>45551.291666666664</v>
      </c>
      <c r="R1252" s="40">
        <v>431.34</v>
      </c>
      <c r="S1252" s="40">
        <v>431.34</v>
      </c>
      <c r="T1252" s="40">
        <v>433.53</v>
      </c>
      <c r="U1252" s="40">
        <v>428.22</v>
      </c>
      <c r="V1252" s="40">
        <v>430.6</v>
      </c>
      <c r="W1252" s="40">
        <v>13834700</v>
      </c>
      <c r="X1252" s="40">
        <f>('Pivottable ẨN'!$W1252-MSFT!$O$4)/MSFT!$O$8</f>
        <v>-1.163119294017106</v>
      </c>
      <c r="Y1252" s="41">
        <v>45551.291666666664</v>
      </c>
      <c r="Z1252" s="40">
        <v>116.78</v>
      </c>
      <c r="AA1252" s="40">
        <v>116.78</v>
      </c>
      <c r="AB1252" s="40">
        <v>118.18</v>
      </c>
      <c r="AC1252" s="40">
        <v>114.36</v>
      </c>
      <c r="AD1252" s="40">
        <v>116.79</v>
      </c>
      <c r="AE1252" s="40">
        <f>('Pivottable ẨN'!$AF1252-NVDA!$O$4)/NVDA!$O$8</f>
        <v>-1.0816314072139006</v>
      </c>
      <c r="AF1252" s="40">
        <v>248772300</v>
      </c>
      <c r="AG1252" s="41">
        <v>45551.291666666664</v>
      </c>
      <c r="AH1252" s="40">
        <v>18.622</v>
      </c>
      <c r="AI1252" s="40">
        <v>18.622</v>
      </c>
      <c r="AJ1252" s="40">
        <v>18.757999999999999</v>
      </c>
      <c r="AK1252" s="40">
        <v>18.536000000000001</v>
      </c>
      <c r="AL1252" s="40">
        <v>18.670000000000002</v>
      </c>
      <c r="AM1252" s="40">
        <f>('Pivottable ẨN'!$AN1252-SONY!$O$4)/SONY!$O$8</f>
        <v>-0.79086928014825153</v>
      </c>
      <c r="AN1252" s="40">
        <v>2483000</v>
      </c>
    </row>
    <row r="1253" spans="1:40">
      <c r="A1253" s="93">
        <v>45597.291666666664</v>
      </c>
      <c r="B1253" s="42">
        <v>222.66499999999999</v>
      </c>
      <c r="C1253" s="42">
        <v>222.91</v>
      </c>
      <c r="D1253" s="42">
        <v>225.35</v>
      </c>
      <c r="E1253" s="42">
        <v>220.27</v>
      </c>
      <c r="F1253" s="42">
        <v>220.97</v>
      </c>
      <c r="G1253" s="42">
        <v>65276700</v>
      </c>
      <c r="H1253" s="42">
        <f>('Pivottable ẨN'!$G1253-AAPL!$O$4)/AAPL!$O$8</f>
        <v>-0.50469635097660637</v>
      </c>
      <c r="I1253" s="43">
        <v>45597.291666666664</v>
      </c>
      <c r="J1253" s="42">
        <v>23.2</v>
      </c>
      <c r="K1253" s="42">
        <v>23.2</v>
      </c>
      <c r="L1253" s="42">
        <v>23.58</v>
      </c>
      <c r="M1253" s="42">
        <v>21.91</v>
      </c>
      <c r="N1253" s="42">
        <v>23</v>
      </c>
      <c r="O1253" s="42">
        <f>('Pivottable ẨN'!$P1253-INTC!$O$4)/INTC!$O$8</f>
        <v>5.6692055883893389</v>
      </c>
      <c r="P1253" s="42">
        <v>173471100</v>
      </c>
      <c r="Q1253" s="43">
        <v>45597.291666666664</v>
      </c>
      <c r="R1253" s="42">
        <v>410.37</v>
      </c>
      <c r="S1253" s="42">
        <v>410.37</v>
      </c>
      <c r="T1253" s="42">
        <v>415.5</v>
      </c>
      <c r="U1253" s="42">
        <v>407.5</v>
      </c>
      <c r="V1253" s="42">
        <v>409.01</v>
      </c>
      <c r="W1253" s="42">
        <v>24230400</v>
      </c>
      <c r="X1253" s="42">
        <f>('Pivottable ẨN'!$W1253-MSFT!$O$4)/MSFT!$O$8</f>
        <v>-0.34548476631754405</v>
      </c>
      <c r="Y1253" s="43">
        <v>45597.291666666664</v>
      </c>
      <c r="Z1253" s="42">
        <v>135.4</v>
      </c>
      <c r="AA1253" s="42">
        <v>135.4</v>
      </c>
      <c r="AB1253" s="42">
        <v>137.31</v>
      </c>
      <c r="AC1253" s="42">
        <v>134.57</v>
      </c>
      <c r="AD1253" s="42">
        <v>134.69999999999999</v>
      </c>
      <c r="AE1253" s="42">
        <f>('Pivottable ẨN'!$AF1253-NVDA!$O$4)/NVDA!$O$8</f>
        <v>-1.3050456367028611</v>
      </c>
      <c r="AF1253" s="42">
        <v>207127800</v>
      </c>
      <c r="AG1253" s="43">
        <v>45597.291666666664</v>
      </c>
      <c r="AH1253" s="42">
        <v>17.73</v>
      </c>
      <c r="AI1253" s="42">
        <v>17.73</v>
      </c>
      <c r="AJ1253" s="42">
        <v>17.84</v>
      </c>
      <c r="AK1253" s="42">
        <v>17.62</v>
      </c>
      <c r="AL1253" s="42">
        <v>17.68</v>
      </c>
      <c r="AM1253" s="42">
        <f>('Pivottable ẨN'!$AN1253-SONY!$O$4)/SONY!$O$8</f>
        <v>-1.1683617599523961</v>
      </c>
      <c r="AN1253" s="42">
        <v>1581100</v>
      </c>
    </row>
    <row r="1254" spans="1:40">
      <c r="A1254" s="92">
        <v>45534.291666666664</v>
      </c>
      <c r="B1254" s="40">
        <v>228.7483</v>
      </c>
      <c r="C1254" s="40">
        <v>229</v>
      </c>
      <c r="D1254" s="40">
        <v>230.4</v>
      </c>
      <c r="E1254" s="40">
        <v>227.48</v>
      </c>
      <c r="F1254" s="40">
        <v>230.19</v>
      </c>
      <c r="G1254" s="40">
        <v>52990800</v>
      </c>
      <c r="H1254" s="40">
        <f>('Pivottable ẨN'!$G1254-AAPL!$O$4)/AAPL!$O$8</f>
        <v>-0.73620647685577645</v>
      </c>
      <c r="I1254" s="41">
        <v>45534.291666666664</v>
      </c>
      <c r="J1254" s="40">
        <v>22.04</v>
      </c>
      <c r="K1254" s="40">
        <v>22.04</v>
      </c>
      <c r="L1254" s="40">
        <v>22.12</v>
      </c>
      <c r="M1254" s="40">
        <v>21</v>
      </c>
      <c r="N1254" s="40">
        <v>21.25</v>
      </c>
      <c r="O1254" s="40">
        <f>('Pivottable ẨN'!$P1254-INTC!$O$4)/INTC!$O$8</f>
        <v>5.8513705422228268</v>
      </c>
      <c r="P1254" s="40">
        <v>177785400</v>
      </c>
      <c r="Q1254" s="41">
        <v>45534.291666666664</v>
      </c>
      <c r="R1254" s="40">
        <v>417.14</v>
      </c>
      <c r="S1254" s="40">
        <v>417.14</v>
      </c>
      <c r="T1254" s="40">
        <v>417.49</v>
      </c>
      <c r="U1254" s="40">
        <v>412.13</v>
      </c>
      <c r="V1254" s="40">
        <v>415.6</v>
      </c>
      <c r="W1254" s="40">
        <v>24308300</v>
      </c>
      <c r="X1254" s="40">
        <f>('Pivottable ẨN'!$W1254-MSFT!$O$4)/MSFT!$O$8</f>
        <v>-0.33935783598021263</v>
      </c>
      <c r="Y1254" s="41">
        <v>45534.291666666664</v>
      </c>
      <c r="Z1254" s="40">
        <v>119.35980000000001</v>
      </c>
      <c r="AA1254" s="40">
        <v>119.37</v>
      </c>
      <c r="AB1254" s="40">
        <v>121.75</v>
      </c>
      <c r="AC1254" s="40">
        <v>117.22</v>
      </c>
      <c r="AD1254" s="40">
        <v>119.53</v>
      </c>
      <c r="AE1254" s="40">
        <f>('Pivottable ẨN'!$AF1254-NVDA!$O$4)/NVDA!$O$8</f>
        <v>-0.6257348342688247</v>
      </c>
      <c r="AF1254" s="40">
        <v>333751600</v>
      </c>
      <c r="AG1254" s="41">
        <v>45534.291666666664</v>
      </c>
      <c r="AH1254" s="40">
        <v>19.512</v>
      </c>
      <c r="AI1254" s="40">
        <v>19.512</v>
      </c>
      <c r="AJ1254" s="40">
        <v>19.544</v>
      </c>
      <c r="AK1254" s="40">
        <v>19.396000000000001</v>
      </c>
      <c r="AL1254" s="40">
        <v>19.446000000000002</v>
      </c>
      <c r="AM1254" s="40">
        <f>('Pivottable ẨN'!$AN1254-SONY!$O$4)/SONY!$O$8</f>
        <v>-0.99093736457710291</v>
      </c>
      <c r="AN1254" s="40">
        <v>2005000</v>
      </c>
    </row>
    <row r="1255" spans="1:40">
      <c r="A1255" s="93">
        <v>44036.291666666664</v>
      </c>
      <c r="B1255" s="42">
        <v>90.245400000000004</v>
      </c>
      <c r="C1255" s="42">
        <v>92.614999999999995</v>
      </c>
      <c r="D1255" s="42">
        <v>92.97</v>
      </c>
      <c r="E1255" s="42">
        <v>89.144999999999996</v>
      </c>
      <c r="F1255" s="42">
        <v>90.987499999999997</v>
      </c>
      <c r="G1255" s="42">
        <v>185438800</v>
      </c>
      <c r="H1255" s="42">
        <f>('Pivottable ẨN'!$G1255-AAPL!$O$4)/AAPL!$O$8</f>
        <v>1.7595857038102163</v>
      </c>
      <c r="I1255" s="43">
        <v>44036.291666666664</v>
      </c>
      <c r="J1255" s="42">
        <v>45.098100000000002</v>
      </c>
      <c r="K1255" s="42">
        <v>50.59</v>
      </c>
      <c r="L1255" s="42">
        <v>52.18</v>
      </c>
      <c r="M1255" s="42">
        <v>49.5</v>
      </c>
      <c r="N1255" s="42">
        <v>52.15</v>
      </c>
      <c r="O1255" s="42">
        <f>('Pivottable ẨN'!$P1255-INTC!$O$4)/INTC!$O$8</f>
        <v>6.0407219400083942</v>
      </c>
      <c r="P1255" s="42">
        <v>182269900</v>
      </c>
      <c r="Q1255" s="43">
        <v>44036.291666666664</v>
      </c>
      <c r="R1255" s="42">
        <v>193.99170000000001</v>
      </c>
      <c r="S1255" s="42">
        <v>201.3</v>
      </c>
      <c r="T1255" s="42">
        <v>202.86</v>
      </c>
      <c r="U1255" s="42">
        <v>197.51</v>
      </c>
      <c r="V1255" s="42">
        <v>200.42</v>
      </c>
      <c r="W1255" s="42">
        <v>39827000</v>
      </c>
      <c r="X1255" s="42">
        <f>('Pivottable ẨN'!$W1255-MSFT!$O$4)/MSFT!$O$8</f>
        <v>0.88120691146451868</v>
      </c>
      <c r="Y1255" s="43">
        <v>44036.291666666664</v>
      </c>
      <c r="Z1255" s="42">
        <v>10.1633</v>
      </c>
      <c r="AA1255" s="42">
        <v>10.1945</v>
      </c>
      <c r="AB1255" s="42">
        <v>10.364699999999999</v>
      </c>
      <c r="AC1255" s="42">
        <v>9.7769999999999992</v>
      </c>
      <c r="AD1255" s="42">
        <v>9.875</v>
      </c>
      <c r="AE1255" s="42">
        <f>('Pivottable ẨN'!$AF1255-NVDA!$O$4)/NVDA!$O$8</f>
        <v>0.12287088674070425</v>
      </c>
      <c r="AF1255" s="42">
        <v>473292000</v>
      </c>
      <c r="AG1255" s="43">
        <v>44036.291666666664</v>
      </c>
      <c r="AH1255" s="42">
        <v>14.577999999999999</v>
      </c>
      <c r="AI1255" s="42">
        <v>15.292</v>
      </c>
      <c r="AJ1255" s="42">
        <v>15.31</v>
      </c>
      <c r="AK1255" s="42">
        <v>15.068</v>
      </c>
      <c r="AL1255" s="42">
        <v>15.17</v>
      </c>
      <c r="AM1255" s="42">
        <f>('Pivottable ẨN'!$AN1255-SONY!$O$4)/SONY!$O$8</f>
        <v>-0.70946082319969173</v>
      </c>
      <c r="AN1255" s="42">
        <v>2677500</v>
      </c>
    </row>
    <row r="1256" spans="1:40">
      <c r="A1256" s="92">
        <v>45558.291666666664</v>
      </c>
      <c r="B1256" s="40">
        <v>226.22110000000001</v>
      </c>
      <c r="C1256" s="40">
        <v>226.47</v>
      </c>
      <c r="D1256" s="40">
        <v>229.45</v>
      </c>
      <c r="E1256" s="40">
        <v>225.81</v>
      </c>
      <c r="F1256" s="40">
        <v>227.34</v>
      </c>
      <c r="G1256" s="40">
        <v>54146000</v>
      </c>
      <c r="H1256" s="40">
        <f>('Pivottable ẨN'!$G1256-AAPL!$O$4)/AAPL!$O$8</f>
        <v>-0.71443839332786097</v>
      </c>
      <c r="I1256" s="41">
        <v>45558.291666666664</v>
      </c>
      <c r="J1256" s="40">
        <v>22.56</v>
      </c>
      <c r="K1256" s="40">
        <v>22.56</v>
      </c>
      <c r="L1256" s="40">
        <v>22.82</v>
      </c>
      <c r="M1256" s="40">
        <v>22.03</v>
      </c>
      <c r="N1256" s="40">
        <v>22.43</v>
      </c>
      <c r="O1256" s="40">
        <f>('Pivottable ẨN'!$P1256-INTC!$O$4)/INTC!$O$8</f>
        <v>6.1323132104011808</v>
      </c>
      <c r="P1256" s="40">
        <v>184439100</v>
      </c>
      <c r="Q1256" s="41">
        <v>45558.291666666664</v>
      </c>
      <c r="R1256" s="40">
        <v>433.51</v>
      </c>
      <c r="S1256" s="40">
        <v>433.51</v>
      </c>
      <c r="T1256" s="40">
        <v>436.46</v>
      </c>
      <c r="U1256" s="40">
        <v>430.39</v>
      </c>
      <c r="V1256" s="40">
        <v>434.28</v>
      </c>
      <c r="W1256" s="40">
        <v>15128900</v>
      </c>
      <c r="X1256" s="40">
        <f>('Pivottable ẨN'!$W1256-MSFT!$O$4)/MSFT!$O$8</f>
        <v>-1.0613288801201322</v>
      </c>
      <c r="Y1256" s="41">
        <v>45558.291666666664</v>
      </c>
      <c r="Z1256" s="40">
        <v>116.26</v>
      </c>
      <c r="AA1256" s="40">
        <v>116.26</v>
      </c>
      <c r="AB1256" s="40">
        <v>116.99</v>
      </c>
      <c r="AC1256" s="40">
        <v>114.86</v>
      </c>
      <c r="AD1256" s="40">
        <v>116.55</v>
      </c>
      <c r="AE1256" s="40">
        <f>('Pivottable ẨN'!$AF1256-NVDA!$O$4)/NVDA!$O$8</f>
        <v>-1.3098701973670406</v>
      </c>
      <c r="AF1256" s="40">
        <v>206228500</v>
      </c>
      <c r="AG1256" s="41">
        <v>45558.291666666664</v>
      </c>
      <c r="AH1256" s="40">
        <v>18.841999999999999</v>
      </c>
      <c r="AI1256" s="40">
        <v>18.841999999999999</v>
      </c>
      <c r="AJ1256" s="40">
        <v>18.86</v>
      </c>
      <c r="AK1256" s="40">
        <v>18.591999999999999</v>
      </c>
      <c r="AL1256" s="40">
        <v>18.64</v>
      </c>
      <c r="AM1256" s="40">
        <f>('Pivottable ẨN'!$AN1256-SONY!$O$4)/SONY!$O$8</f>
        <v>-0.95640678515162125</v>
      </c>
      <c r="AN1256" s="40">
        <v>2087500</v>
      </c>
    </row>
    <row r="1257" spans="1:40">
      <c r="A1257" s="93">
        <v>45552.291666666664</v>
      </c>
      <c r="B1257" s="42">
        <v>216.55170000000001</v>
      </c>
      <c r="C1257" s="42">
        <v>216.79</v>
      </c>
      <c r="D1257" s="42">
        <v>216.9</v>
      </c>
      <c r="E1257" s="42">
        <v>214.5</v>
      </c>
      <c r="F1257" s="42">
        <v>215.75</v>
      </c>
      <c r="G1257" s="42">
        <v>45519300</v>
      </c>
      <c r="H1257" s="42">
        <f>('Pivottable ẨN'!$G1257-AAPL!$O$4)/AAPL!$O$8</f>
        <v>-0.87699615490184712</v>
      </c>
      <c r="I1257" s="43">
        <v>45552.291666666664</v>
      </c>
      <c r="J1257" s="42">
        <v>21.47</v>
      </c>
      <c r="K1257" s="42">
        <v>21.47</v>
      </c>
      <c r="L1257" s="42">
        <v>22.58</v>
      </c>
      <c r="M1257" s="42">
        <v>21.24</v>
      </c>
      <c r="N1257" s="42">
        <v>21.71</v>
      </c>
      <c r="O1257" s="42">
        <f>('Pivottable ẨN'!$P1257-INTC!$O$4)/INTC!$O$8</f>
        <v>6.6310025969160664</v>
      </c>
      <c r="P1257" s="42">
        <v>196249800</v>
      </c>
      <c r="Q1257" s="43">
        <v>45552.291666666664</v>
      </c>
      <c r="R1257" s="42">
        <v>435.15</v>
      </c>
      <c r="S1257" s="42">
        <v>435.15</v>
      </c>
      <c r="T1257" s="42">
        <v>441.85</v>
      </c>
      <c r="U1257" s="42">
        <v>432.27</v>
      </c>
      <c r="V1257" s="42">
        <v>440.23</v>
      </c>
      <c r="W1257" s="42">
        <v>18874200</v>
      </c>
      <c r="X1257" s="42">
        <f>('Pivottable ẨN'!$W1257-MSFT!$O$4)/MSFT!$O$8</f>
        <v>-0.76675645146278626</v>
      </c>
      <c r="Y1257" s="43">
        <v>45552.291666666664</v>
      </c>
      <c r="Z1257" s="42">
        <v>115.59</v>
      </c>
      <c r="AA1257" s="42">
        <v>115.59</v>
      </c>
      <c r="AB1257" s="42">
        <v>118.8</v>
      </c>
      <c r="AC1257" s="42">
        <v>114.83</v>
      </c>
      <c r="AD1257" s="42">
        <v>118.17</v>
      </c>
      <c r="AE1257" s="42">
        <f>('Pivottable ẨN'!$AF1257-NVDA!$O$4)/NVDA!$O$8</f>
        <v>-1.172008899455681</v>
      </c>
      <c r="AF1257" s="42">
        <v>231925900</v>
      </c>
      <c r="AG1257" s="43">
        <v>45552.291666666664</v>
      </c>
      <c r="AH1257" s="42">
        <v>18.11</v>
      </c>
      <c r="AI1257" s="42">
        <v>18.11</v>
      </c>
      <c r="AJ1257" s="42">
        <v>18.3</v>
      </c>
      <c r="AK1257" s="42">
        <v>18.03</v>
      </c>
      <c r="AL1257" s="42">
        <v>18.288</v>
      </c>
      <c r="AM1257" s="42">
        <f>('Pivottable ẨN'!$AN1257-SONY!$O$4)/SONY!$O$8</f>
        <v>-0.33694911788237436</v>
      </c>
      <c r="AN1257" s="42">
        <v>3567500</v>
      </c>
    </row>
    <row r="1258" spans="1:40">
      <c r="A1258" s="92">
        <v>45555.291666666664</v>
      </c>
      <c r="B1258" s="40">
        <v>227.94919999999999</v>
      </c>
      <c r="C1258" s="40">
        <v>228.2</v>
      </c>
      <c r="D1258" s="40">
        <v>233.09</v>
      </c>
      <c r="E1258" s="40">
        <v>227.62</v>
      </c>
      <c r="F1258" s="40">
        <v>229.97</v>
      </c>
      <c r="G1258" s="40">
        <v>318679900</v>
      </c>
      <c r="H1258" s="40">
        <f>('Pivottable ẨN'!$G1258-AAPL!$O$4)/AAPL!$O$8</f>
        <v>4.2703227139827789</v>
      </c>
      <c r="I1258" s="41">
        <v>45555.291666666664</v>
      </c>
      <c r="J1258" s="40">
        <v>21.84</v>
      </c>
      <c r="K1258" s="40">
        <v>21.84</v>
      </c>
      <c r="L1258" s="40">
        <v>23.14</v>
      </c>
      <c r="M1258" s="40">
        <v>20.350000000000001</v>
      </c>
      <c r="N1258" s="40">
        <v>20.89</v>
      </c>
      <c r="O1258" s="40">
        <f>('Pivottable ẨN'!$P1258-INTC!$O$4)/INTC!$O$8</f>
        <v>9.3387170293684374</v>
      </c>
      <c r="P1258" s="40">
        <v>260377900</v>
      </c>
      <c r="Q1258" s="41">
        <v>45555.291666666664</v>
      </c>
      <c r="R1258" s="40">
        <v>435.27</v>
      </c>
      <c r="S1258" s="40">
        <v>435.27</v>
      </c>
      <c r="T1258" s="40">
        <v>439.24</v>
      </c>
      <c r="U1258" s="40">
        <v>434.22</v>
      </c>
      <c r="V1258" s="40">
        <v>437.22</v>
      </c>
      <c r="W1258" s="40">
        <v>55167100</v>
      </c>
      <c r="X1258" s="40">
        <f>('Pivottable ẨN'!$W1258-MSFT!$O$4)/MSFT!$O$8</f>
        <v>2.0877245503309783</v>
      </c>
      <c r="Y1258" s="41">
        <v>45555.291666666664</v>
      </c>
      <c r="Z1258" s="40">
        <v>116</v>
      </c>
      <c r="AA1258" s="40">
        <v>116</v>
      </c>
      <c r="AB1258" s="40">
        <v>118.62</v>
      </c>
      <c r="AC1258" s="40">
        <v>115.39</v>
      </c>
      <c r="AD1258" s="40">
        <v>117.06</v>
      </c>
      <c r="AE1258" s="40">
        <f>('Pivottable ẨN'!$AF1258-NVDA!$O$4)/NVDA!$O$8</f>
        <v>-0.36441134978009632</v>
      </c>
      <c r="AF1258" s="40">
        <v>382462400</v>
      </c>
      <c r="AG1258" s="41">
        <v>45555.291666666664</v>
      </c>
      <c r="AH1258" s="40">
        <v>18.617999999999999</v>
      </c>
      <c r="AI1258" s="40">
        <v>18.617999999999999</v>
      </c>
      <c r="AJ1258" s="40">
        <v>18.792000000000002</v>
      </c>
      <c r="AK1258" s="40">
        <v>18.584</v>
      </c>
      <c r="AL1258" s="40">
        <v>18.788</v>
      </c>
      <c r="AM1258" s="40">
        <f>('Pivottable ẨN'!$AN1258-SONY!$O$4)/SONY!$O$8</f>
        <v>-0.60503197996747748</v>
      </c>
      <c r="AN1258" s="40">
        <v>2927000</v>
      </c>
    </row>
    <row r="1259" spans="1:40">
      <c r="A1259" s="93">
        <v>45506.291666666664</v>
      </c>
      <c r="B1259" s="42">
        <v>219.36449999999999</v>
      </c>
      <c r="C1259" s="42">
        <v>219.86</v>
      </c>
      <c r="D1259" s="42">
        <v>225.6</v>
      </c>
      <c r="E1259" s="42">
        <v>217.71</v>
      </c>
      <c r="F1259" s="42">
        <v>219.15</v>
      </c>
      <c r="G1259" s="42">
        <v>105568600</v>
      </c>
      <c r="H1259" s="42">
        <f>('Pivottable ẨN'!$G1259-AAPL!$O$4)/AAPL!$O$8</f>
        <v>0.25454658937867347</v>
      </c>
      <c r="I1259" s="43">
        <v>45506.291666666664</v>
      </c>
      <c r="J1259" s="42">
        <v>21.3446</v>
      </c>
      <c r="K1259" s="42">
        <v>21.48</v>
      </c>
      <c r="L1259" s="42">
        <v>21.98</v>
      </c>
      <c r="M1259" s="42">
        <v>20.420000000000002</v>
      </c>
      <c r="N1259" s="42">
        <v>21.94</v>
      </c>
      <c r="O1259" s="42">
        <f>('Pivottable ẨN'!$P1259-INTC!$O$4)/INTC!$O$8</f>
        <v>11.049529814623343</v>
      </c>
      <c r="P1259" s="42">
        <v>300895900</v>
      </c>
      <c r="Q1259" s="43">
        <v>45506.291666666664</v>
      </c>
      <c r="R1259" s="42">
        <v>407.755</v>
      </c>
      <c r="S1259" s="42">
        <v>408.49</v>
      </c>
      <c r="T1259" s="42">
        <v>415</v>
      </c>
      <c r="U1259" s="42">
        <v>404.34</v>
      </c>
      <c r="V1259" s="42">
        <v>412.49</v>
      </c>
      <c r="W1259" s="42">
        <v>29437900</v>
      </c>
      <c r="X1259" s="42">
        <f>('Pivottable ẨN'!$W1259-MSFT!$O$4)/MSFT!$O$8</f>
        <v>6.4091481842317208E-2</v>
      </c>
      <c r="Y1259" s="43">
        <v>45506.291666666664</v>
      </c>
      <c r="Z1259" s="42">
        <v>107.2608</v>
      </c>
      <c r="AA1259" s="42">
        <v>107.27</v>
      </c>
      <c r="AB1259" s="42">
        <v>108.72</v>
      </c>
      <c r="AC1259" s="42">
        <v>101.37</v>
      </c>
      <c r="AD1259" s="42">
        <v>103.76</v>
      </c>
      <c r="AE1259" s="42">
        <f>('Pivottable ẨN'!$AF1259-NVDA!$O$4)/NVDA!$O$8</f>
        <v>0.16973505852091084</v>
      </c>
      <c r="AF1259" s="42">
        <v>482027500</v>
      </c>
      <c r="AG1259" s="43">
        <v>45506.291666666664</v>
      </c>
      <c r="AH1259" s="42">
        <v>16.321999999999999</v>
      </c>
      <c r="AI1259" s="42">
        <v>16.321999999999999</v>
      </c>
      <c r="AJ1259" s="42">
        <v>16.45</v>
      </c>
      <c r="AK1259" s="42">
        <v>16.218</v>
      </c>
      <c r="AL1259" s="42">
        <v>16.318000000000001</v>
      </c>
      <c r="AM1259" s="42">
        <f>('Pivottable ẨN'!$AN1259-SONY!$O$4)/SONY!$O$8</f>
        <v>1.0354844571013153</v>
      </c>
      <c r="AN1259" s="42">
        <v>6846500</v>
      </c>
    </row>
  </sheetData>
  <phoneticPr fontId="1" type="noConversion"/>
  <conditionalFormatting sqref="O1">
    <cfRule type="top10" dxfId="430" priority="1" rank="10"/>
  </conditionalFormatting>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8203C-4F62-4200-8556-87B8935DC333}">
  <dimension ref="A1:AN7"/>
  <sheetViews>
    <sheetView topLeftCell="AI1" workbookViewId="0">
      <selection activeCell="AJ3" sqref="AJ3"/>
    </sheetView>
  </sheetViews>
  <sheetFormatPr defaultRowHeight="14"/>
  <cols>
    <col min="1" max="1" width="10.4140625" bestFit="1" customWidth="1"/>
    <col min="2" max="2" width="29.75" bestFit="1" customWidth="1"/>
    <col min="3" max="3" width="18.75" bestFit="1" customWidth="1"/>
    <col min="4" max="4" width="19.1640625" bestFit="1" customWidth="1"/>
    <col min="5" max="5" width="24.4140625" bestFit="1" customWidth="1"/>
    <col min="6" max="6" width="19" bestFit="1" customWidth="1"/>
    <col min="7" max="7" width="25.25" bestFit="1" customWidth="1"/>
    <col min="8" max="8" width="20" bestFit="1" customWidth="1"/>
    <col min="9" max="9" width="13.4140625" bestFit="1" customWidth="1"/>
    <col min="10" max="10" width="32.9140625" bestFit="1" customWidth="1"/>
    <col min="11" max="11" width="21.9140625" bestFit="1" customWidth="1"/>
    <col min="12" max="12" width="22.25" bestFit="1" customWidth="1"/>
    <col min="13" max="13" width="27.75" bestFit="1" customWidth="1"/>
    <col min="14" max="14" width="22.08203125" bestFit="1" customWidth="1"/>
    <col min="15" max="15" width="28.4140625" bestFit="1" customWidth="1"/>
    <col min="16" max="16" width="23.1640625" bestFit="1" customWidth="1"/>
    <col min="17" max="17" width="12.75" bestFit="1" customWidth="1"/>
    <col min="18" max="18" width="32.1640625" bestFit="1" customWidth="1"/>
    <col min="19" max="19" width="21.1640625" bestFit="1" customWidth="1"/>
    <col min="20" max="20" width="21.4140625" bestFit="1" customWidth="1"/>
    <col min="21" max="21" width="26.9140625" bestFit="1" customWidth="1"/>
    <col min="22" max="22" width="21.33203125" bestFit="1" customWidth="1"/>
    <col min="23" max="23" width="27.6640625" bestFit="1" customWidth="1"/>
    <col min="24" max="24" width="22.33203125" bestFit="1" customWidth="1"/>
    <col min="25" max="25" width="13.4140625" bestFit="1" customWidth="1"/>
    <col min="26" max="26" width="33" bestFit="1" customWidth="1"/>
    <col min="27" max="27" width="22" bestFit="1" customWidth="1"/>
    <col min="28" max="28" width="22.33203125" customWidth="1"/>
    <col min="29" max="29" width="27.83203125" bestFit="1" customWidth="1"/>
    <col min="30" max="30" width="22.1640625" bestFit="1" customWidth="1"/>
    <col min="31" max="31" width="28.4140625" bestFit="1" customWidth="1"/>
    <col min="32" max="32" width="23.25" bestFit="1" customWidth="1"/>
    <col min="33" max="33" width="12.6640625" bestFit="1" customWidth="1"/>
    <col min="34" max="34" width="32.08203125" bestFit="1" customWidth="1"/>
    <col min="35" max="35" width="21.08203125" bestFit="1" customWidth="1"/>
    <col min="36" max="36" width="21.4140625" bestFit="1" customWidth="1"/>
    <col min="37" max="37" width="26.83203125" bestFit="1" customWidth="1"/>
    <col min="38" max="38" width="21.25" bestFit="1" customWidth="1"/>
    <col min="39" max="39" width="27.4140625" bestFit="1" customWidth="1"/>
    <col min="40" max="40" width="22.25" bestFit="1" customWidth="1"/>
  </cols>
  <sheetData>
    <row r="1" spans="1:40">
      <c r="A1" t="s">
        <v>98</v>
      </c>
      <c r="B1" t="s">
        <v>91</v>
      </c>
      <c r="C1" t="s">
        <v>92</v>
      </c>
      <c r="D1" t="s">
        <v>93</v>
      </c>
      <c r="E1" t="s">
        <v>94</v>
      </c>
      <c r="F1" t="s">
        <v>83</v>
      </c>
      <c r="G1" t="s">
        <v>95</v>
      </c>
      <c r="H1" t="s">
        <v>99</v>
      </c>
      <c r="I1" t="s">
        <v>100</v>
      </c>
      <c r="J1" t="s">
        <v>101</v>
      </c>
      <c r="K1" t="s">
        <v>102</v>
      </c>
      <c r="L1" t="s">
        <v>103</v>
      </c>
      <c r="M1" t="s">
        <v>104</v>
      </c>
      <c r="N1" t="s">
        <v>105</v>
      </c>
      <c r="O1" t="s">
        <v>106</v>
      </c>
      <c r="P1" t="s">
        <v>107</v>
      </c>
      <c r="Q1" t="s">
        <v>108</v>
      </c>
      <c r="R1" t="s">
        <v>109</v>
      </c>
      <c r="S1" t="s">
        <v>110</v>
      </c>
      <c r="T1" t="s">
        <v>111</v>
      </c>
      <c r="U1" t="s">
        <v>112</v>
      </c>
      <c r="V1" t="s">
        <v>113</v>
      </c>
      <c r="W1" t="s">
        <v>114</v>
      </c>
      <c r="X1" t="s">
        <v>115</v>
      </c>
      <c r="Y1" t="s">
        <v>116</v>
      </c>
      <c r="Z1" t="s">
        <v>117</v>
      </c>
      <c r="AA1" t="s">
        <v>118</v>
      </c>
      <c r="AB1" t="s">
        <v>119</v>
      </c>
      <c r="AC1" t="s">
        <v>120</v>
      </c>
      <c r="AD1" t="s">
        <v>121</v>
      </c>
      <c r="AE1" t="s">
        <v>122</v>
      </c>
      <c r="AF1" t="s">
        <v>123</v>
      </c>
      <c r="AG1" t="s">
        <v>124</v>
      </c>
      <c r="AH1" t="s">
        <v>125</v>
      </c>
      <c r="AI1" t="s">
        <v>126</v>
      </c>
      <c r="AJ1" t="s">
        <v>127</v>
      </c>
      <c r="AK1" t="s">
        <v>128</v>
      </c>
      <c r="AL1" t="s">
        <v>129</v>
      </c>
      <c r="AM1" t="s">
        <v>130</v>
      </c>
      <c r="AN1" t="s">
        <v>131</v>
      </c>
    </row>
    <row r="2" spans="1:40">
      <c r="A2">
        <v>2019</v>
      </c>
      <c r="B2">
        <v>65.892835483870954</v>
      </c>
      <c r="C2">
        <v>64.916499999999999</v>
      </c>
      <c r="D2">
        <v>2042.6778999999997</v>
      </c>
      <c r="E2">
        <v>70.655900000000003</v>
      </c>
      <c r="F2" s="1">
        <v>43829.291666666664</v>
      </c>
      <c r="G2">
        <v>62.883099999999999</v>
      </c>
      <c r="H2" s="1">
        <v>43802.291666666664</v>
      </c>
      <c r="I2">
        <v>2019</v>
      </c>
      <c r="J2">
        <v>5.4779612903225807</v>
      </c>
      <c r="K2">
        <v>5.3986999999999998</v>
      </c>
      <c r="L2">
        <v>169.8168</v>
      </c>
      <c r="M2">
        <v>5.9596999999999998</v>
      </c>
      <c r="N2" s="1">
        <v>43819.291666666664</v>
      </c>
      <c r="O2">
        <v>5.08</v>
      </c>
      <c r="P2" s="1">
        <v>43784.291666666664</v>
      </c>
      <c r="Q2">
        <v>2019</v>
      </c>
      <c r="R2">
        <v>146.30902580645161</v>
      </c>
      <c r="S2">
        <v>145.38929999999999</v>
      </c>
      <c r="T2">
        <v>4535.5798000000004</v>
      </c>
      <c r="U2">
        <v>152.34729999999999</v>
      </c>
      <c r="V2" s="1">
        <v>43826.291666666664</v>
      </c>
      <c r="W2">
        <v>141.4195</v>
      </c>
      <c r="X2" s="1">
        <v>43783.291666666664</v>
      </c>
      <c r="Y2">
        <v>2019</v>
      </c>
      <c r="Z2">
        <v>12.381506451612903</v>
      </c>
      <c r="AA2">
        <v>12.401400000000001</v>
      </c>
      <c r="AB2">
        <v>383.82670000000002</v>
      </c>
      <c r="AC2">
        <v>12.9636</v>
      </c>
      <c r="AD2" s="1">
        <v>43815.291666666664</v>
      </c>
      <c r="AE2">
        <v>11.624499999999999</v>
      </c>
      <c r="AF2" s="1">
        <v>43791.291666666664</v>
      </c>
      <c r="AG2">
        <v>2019</v>
      </c>
      <c r="AH2">
        <v>51.098154838709675</v>
      </c>
      <c r="AI2">
        <v>51.073099999999997</v>
      </c>
      <c r="AJ2">
        <v>1584.0427999999999</v>
      </c>
      <c r="AK2">
        <v>52.996099999999998</v>
      </c>
      <c r="AL2" s="1">
        <v>43826.291666666664</v>
      </c>
      <c r="AM2">
        <v>49.4148</v>
      </c>
      <c r="AN2" s="1">
        <v>43803.291666666664</v>
      </c>
    </row>
    <row r="3" spans="1:40">
      <c r="A3">
        <v>2020</v>
      </c>
      <c r="B3">
        <v>92.792973412698416</v>
      </c>
      <c r="C3">
        <v>89.082149999999999</v>
      </c>
      <c r="D3">
        <v>23383.829300000001</v>
      </c>
      <c r="E3">
        <v>133.66300000000001</v>
      </c>
      <c r="F3" s="1">
        <v>44193.291666666664</v>
      </c>
      <c r="G3">
        <v>54.509799999999998</v>
      </c>
      <c r="H3" s="1">
        <v>43913.291666666664</v>
      </c>
      <c r="I3">
        <v>2020</v>
      </c>
      <c r="J3">
        <v>9.8476869047619076</v>
      </c>
      <c r="K3">
        <v>9.5419</v>
      </c>
      <c r="L3">
        <v>2481.6171000000008</v>
      </c>
      <c r="M3">
        <v>14.521800000000001</v>
      </c>
      <c r="N3" s="1">
        <v>44141.291666666664</v>
      </c>
      <c r="O3">
        <v>4.8928000000000003</v>
      </c>
      <c r="P3" s="1">
        <v>43906.291666666664</v>
      </c>
      <c r="Q3">
        <v>2020</v>
      </c>
      <c r="R3">
        <v>185.92478849206344</v>
      </c>
      <c r="S3">
        <v>194.28559999999999</v>
      </c>
      <c r="T3">
        <v>46853.046699999984</v>
      </c>
      <c r="U3">
        <v>223.77940000000001</v>
      </c>
      <c r="V3" s="1">
        <v>44076.291666666664</v>
      </c>
      <c r="W3">
        <v>130.14099999999999</v>
      </c>
      <c r="X3" s="1">
        <v>43906.291666666664</v>
      </c>
      <c r="Y3">
        <v>2020</v>
      </c>
      <c r="Z3">
        <v>14.072469047619048</v>
      </c>
      <c r="AA3">
        <v>13.756550000000001</v>
      </c>
      <c r="AB3">
        <v>3546.2622000000001</v>
      </c>
      <c r="AC3">
        <v>19.2745</v>
      </c>
      <c r="AD3" s="1">
        <v>44195.291666666664</v>
      </c>
      <c r="AE3">
        <v>9.8162000000000003</v>
      </c>
      <c r="AF3" s="1">
        <v>43906.291666666664</v>
      </c>
      <c r="AG3">
        <v>2020</v>
      </c>
      <c r="AH3">
        <v>48.992081746031737</v>
      </c>
      <c r="AI3">
        <v>48.366150000000005</v>
      </c>
      <c r="AJ3">
        <v>12346.004599999998</v>
      </c>
      <c r="AK3">
        <v>60.396799999999999</v>
      </c>
      <c r="AL3" s="1">
        <v>43854.291666666664</v>
      </c>
      <c r="AM3">
        <v>39.543900000000001</v>
      </c>
      <c r="AN3" s="1">
        <v>43906.291666666664</v>
      </c>
    </row>
    <row r="4" spans="1:40">
      <c r="A4">
        <v>2021</v>
      </c>
      <c r="B4">
        <v>138.20114183266935</v>
      </c>
      <c r="C4">
        <v>138.63339999999999</v>
      </c>
      <c r="D4">
        <v>34688.486600000004</v>
      </c>
      <c r="E4">
        <v>177.4237</v>
      </c>
      <c r="F4" s="1">
        <v>44557.291666666664</v>
      </c>
      <c r="G4">
        <v>113.9532</v>
      </c>
      <c r="H4" s="1">
        <v>44263.291666666664</v>
      </c>
      <c r="I4">
        <v>2021</v>
      </c>
      <c r="J4">
        <v>19.445415139442233</v>
      </c>
      <c r="K4">
        <v>19.1692</v>
      </c>
      <c r="L4">
        <v>4880.7992000000004</v>
      </c>
      <c r="M4">
        <v>33.318800000000003</v>
      </c>
      <c r="N4" s="1">
        <v>44529.291666666664</v>
      </c>
      <c r="O4">
        <v>11.5647</v>
      </c>
      <c r="P4" s="1">
        <v>44263.291666666664</v>
      </c>
      <c r="Q4">
        <v>2021</v>
      </c>
      <c r="R4">
        <v>268.29257290836642</v>
      </c>
      <c r="S4">
        <v>269.53769999999997</v>
      </c>
      <c r="T4">
        <v>67341.435799999977</v>
      </c>
      <c r="U4">
        <v>335.10579999999999</v>
      </c>
      <c r="V4" s="1">
        <v>44519.291666666664</v>
      </c>
      <c r="W4">
        <v>205.5753</v>
      </c>
      <c r="X4" s="1">
        <v>44202.291666666664</v>
      </c>
      <c r="Y4">
        <v>2021</v>
      </c>
      <c r="Z4">
        <v>20.641213545816733</v>
      </c>
      <c r="AA4">
        <v>20.214200000000002</v>
      </c>
      <c r="AB4">
        <v>5180.9445999999998</v>
      </c>
      <c r="AC4">
        <v>24.500299999999999</v>
      </c>
      <c r="AD4" s="1">
        <v>44558.291666666664</v>
      </c>
      <c r="AE4">
        <v>17.826899999999998</v>
      </c>
      <c r="AF4" s="1">
        <v>44329.291666666664</v>
      </c>
      <c r="AG4">
        <v>2021</v>
      </c>
      <c r="AH4">
        <v>51.162912749003972</v>
      </c>
      <c r="AI4">
        <v>50.569200000000002</v>
      </c>
      <c r="AJ4">
        <v>12841.891099999997</v>
      </c>
      <c r="AK4">
        <v>62.083300000000001</v>
      </c>
      <c r="AL4" s="1">
        <v>44295.291666666664</v>
      </c>
      <c r="AM4">
        <v>44.1096</v>
      </c>
      <c r="AN4" s="1">
        <v>44496.291666666664</v>
      </c>
    </row>
    <row r="5" spans="1:40">
      <c r="A5">
        <v>2022</v>
      </c>
      <c r="B5">
        <v>152.775341434263</v>
      </c>
      <c r="C5">
        <v>152.02279999999999</v>
      </c>
      <c r="D5">
        <v>38346.610700000012</v>
      </c>
      <c r="E5">
        <v>179.07660000000001</v>
      </c>
      <c r="F5" s="1">
        <v>44564.291666666664</v>
      </c>
      <c r="G5">
        <v>124.72839999999999</v>
      </c>
      <c r="H5" s="1">
        <v>44923.291666666664</v>
      </c>
      <c r="I5">
        <v>2022</v>
      </c>
      <c r="J5">
        <v>18.545464143426297</v>
      </c>
      <c r="K5">
        <v>17.2012</v>
      </c>
      <c r="L5">
        <v>4654.9115000000011</v>
      </c>
      <c r="M5">
        <v>30.0731</v>
      </c>
      <c r="N5" s="1">
        <v>44564.291666666664</v>
      </c>
      <c r="O5">
        <v>11.216699999999999</v>
      </c>
      <c r="P5" s="1">
        <v>44848.291666666664</v>
      </c>
      <c r="Q5">
        <v>2022</v>
      </c>
      <c r="R5">
        <v>263.7495211155379</v>
      </c>
      <c r="S5">
        <v>260.84010000000001</v>
      </c>
      <c r="T5">
        <v>66201.12980000001</v>
      </c>
      <c r="U5">
        <v>326.94080000000002</v>
      </c>
      <c r="V5" s="1">
        <v>44564.291666666664</v>
      </c>
      <c r="W5">
        <v>210.619</v>
      </c>
      <c r="X5" s="1">
        <v>44868.291666666664</v>
      </c>
      <c r="Y5">
        <v>2022</v>
      </c>
      <c r="Z5">
        <v>17.061007968127484</v>
      </c>
      <c r="AA5">
        <v>16.5989</v>
      </c>
      <c r="AB5">
        <v>4282.3129999999983</v>
      </c>
      <c r="AC5">
        <v>24.7136</v>
      </c>
      <c r="AD5" s="1">
        <v>44566.291666666664</v>
      </c>
      <c r="AE5">
        <v>12.3444</v>
      </c>
      <c r="AF5" s="1">
        <v>44846.291666666664</v>
      </c>
      <c r="AG5">
        <v>2022</v>
      </c>
      <c r="AH5">
        <v>36.369308366533815</v>
      </c>
      <c r="AI5">
        <v>35.783499999999997</v>
      </c>
      <c r="AJ5">
        <v>9128.696399999988</v>
      </c>
      <c r="AK5">
        <v>51.854599999999998</v>
      </c>
      <c r="AL5" s="1">
        <v>44572.291666666664</v>
      </c>
      <c r="AM5">
        <v>23.823799999999999</v>
      </c>
      <c r="AN5" s="1">
        <v>44845.291666666664</v>
      </c>
    </row>
    <row r="6" spans="1:40">
      <c r="A6">
        <v>2023</v>
      </c>
      <c r="B6">
        <v>171.28199639999988</v>
      </c>
      <c r="C6">
        <v>174.38979999999998</v>
      </c>
      <c r="D6">
        <v>42820.499099999972</v>
      </c>
      <c r="E6">
        <v>197.14420000000001</v>
      </c>
      <c r="F6" s="1">
        <v>45274.291666666664</v>
      </c>
      <c r="G6">
        <v>123.71899999999999</v>
      </c>
      <c r="H6" s="1">
        <v>44931.291666666664</v>
      </c>
      <c r="I6">
        <v>2023</v>
      </c>
      <c r="J6">
        <v>36.555016000000002</v>
      </c>
      <c r="K6">
        <v>41.879100000000001</v>
      </c>
      <c r="L6">
        <v>9138.7540000000008</v>
      </c>
      <c r="M6">
        <v>50.393799999999999</v>
      </c>
      <c r="N6" s="1">
        <v>45250.291666666664</v>
      </c>
      <c r="O6">
        <v>14.255599999999999</v>
      </c>
      <c r="P6" s="1">
        <v>44931.291666666664</v>
      </c>
      <c r="Q6">
        <v>2023</v>
      </c>
      <c r="R6">
        <v>311.03342880000002</v>
      </c>
      <c r="S6">
        <v>321.72154999999998</v>
      </c>
      <c r="T6">
        <v>77758.357200000013</v>
      </c>
      <c r="U6">
        <v>380.6198</v>
      </c>
      <c r="V6" s="1">
        <v>45258.291666666664</v>
      </c>
      <c r="W6">
        <v>219.1584</v>
      </c>
      <c r="X6" s="1">
        <v>44931.291666666664</v>
      </c>
      <c r="Y6">
        <v>2023</v>
      </c>
      <c r="Z6">
        <v>17.429949600000004</v>
      </c>
      <c r="AA6">
        <v>17.450099999999999</v>
      </c>
      <c r="AB6">
        <v>4357.4874000000009</v>
      </c>
      <c r="AC6">
        <v>19.642700000000001</v>
      </c>
      <c r="AD6" s="1">
        <v>45090.291666666664</v>
      </c>
      <c r="AE6">
        <v>14.9786</v>
      </c>
      <c r="AF6" s="1">
        <v>44929.291666666664</v>
      </c>
      <c r="AG6">
        <v>2023</v>
      </c>
      <c r="AH6">
        <v>33.158075199999992</v>
      </c>
      <c r="AI6">
        <v>32.448599999999999</v>
      </c>
      <c r="AJ6">
        <v>8289.518799999998</v>
      </c>
      <c r="AK6">
        <v>50.089199999999998</v>
      </c>
      <c r="AL6" s="1">
        <v>45287.291666666664</v>
      </c>
      <c r="AM6">
        <v>24.303100000000001</v>
      </c>
      <c r="AN6" s="1">
        <v>44984.291666666664</v>
      </c>
    </row>
    <row r="7" spans="1:40">
      <c r="A7">
        <v>2024</v>
      </c>
      <c r="B7">
        <v>201.5144500000001</v>
      </c>
      <c r="C7">
        <v>195.93735000000001</v>
      </c>
      <c r="D7">
        <v>44333.179000000018</v>
      </c>
      <c r="E7">
        <v>236.2201</v>
      </c>
      <c r="F7" s="1">
        <v>45586.291666666664</v>
      </c>
      <c r="G7">
        <v>164.4051</v>
      </c>
      <c r="H7" s="1">
        <v>45401.291666666664</v>
      </c>
      <c r="I7">
        <v>2024</v>
      </c>
      <c r="J7">
        <v>103.32343636363633</v>
      </c>
      <c r="K7">
        <v>106.83085</v>
      </c>
      <c r="L7">
        <v>22731.155999999992</v>
      </c>
      <c r="M7">
        <v>148.88</v>
      </c>
      <c r="N7" s="1">
        <v>45603.291666666664</v>
      </c>
      <c r="O7">
        <v>47.558799999999998</v>
      </c>
      <c r="P7" s="1">
        <v>45294.291666666664</v>
      </c>
      <c r="Q7">
        <v>2024</v>
      </c>
      <c r="R7">
        <v>417.59062727272692</v>
      </c>
      <c r="S7">
        <v>416.63</v>
      </c>
      <c r="T7">
        <v>91869.937999999922</v>
      </c>
      <c r="U7">
        <v>466.71879999999999</v>
      </c>
      <c r="V7" s="1">
        <v>45478.291666666664</v>
      </c>
      <c r="W7">
        <v>365.75099999999998</v>
      </c>
      <c r="X7" s="1">
        <v>45296.291666666664</v>
      </c>
      <c r="Y7">
        <v>2024</v>
      </c>
      <c r="Z7">
        <v>17.801067727272724</v>
      </c>
      <c r="AA7">
        <v>17.700600000000001</v>
      </c>
      <c r="AB7">
        <v>3916.234899999999</v>
      </c>
      <c r="AC7">
        <v>19.91</v>
      </c>
      <c r="AD7" s="1">
        <v>45604.291666666664</v>
      </c>
      <c r="AE7">
        <v>15.074</v>
      </c>
      <c r="AF7" s="1">
        <v>45422.291666666664</v>
      </c>
      <c r="AG7">
        <v>2024</v>
      </c>
      <c r="AH7">
        <v>32.134823636363642</v>
      </c>
      <c r="AI7">
        <v>30.77975</v>
      </c>
      <c r="AJ7">
        <v>7069.6612000000014</v>
      </c>
      <c r="AK7">
        <v>48.895200000000003</v>
      </c>
      <c r="AL7" s="1">
        <v>45316.291666666664</v>
      </c>
      <c r="AM7">
        <v>18.89</v>
      </c>
      <c r="AN7" s="1">
        <v>45541.291666666664</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8CF50-737D-4A2C-8D5E-5CCBBEBB61F8}">
  <dimension ref="A1:AD7"/>
  <sheetViews>
    <sheetView topLeftCell="U1" workbookViewId="0">
      <selection activeCell="Z3" sqref="Z3"/>
    </sheetView>
  </sheetViews>
  <sheetFormatPr defaultRowHeight="14"/>
  <cols>
    <col min="1" max="1" width="10.4140625" bestFit="1" customWidth="1"/>
    <col min="2" max="2" width="17.4140625" bestFit="1" customWidth="1"/>
    <col min="3" max="3" width="28.6640625" bestFit="1" customWidth="1"/>
    <col min="4" max="4" width="15.08203125" bestFit="1" customWidth="1"/>
    <col min="5" max="5" width="16.4140625" bestFit="1" customWidth="1"/>
    <col min="6" max="6" width="12.83203125" bestFit="1" customWidth="1"/>
    <col min="7" max="7" width="17.4140625" bestFit="1" customWidth="1"/>
    <col min="8" max="8" width="24.6640625" bestFit="1" customWidth="1"/>
    <col min="9" max="9" width="35.83203125" bestFit="1" customWidth="1"/>
    <col min="10" max="10" width="22.1640625" bestFit="1" customWidth="1"/>
    <col min="11" max="11" width="23.75" bestFit="1" customWidth="1"/>
    <col min="12" max="12" width="16.9140625" bestFit="1" customWidth="1"/>
    <col min="13" max="13" width="16.75" bestFit="1" customWidth="1"/>
    <col min="14" max="14" width="23.9140625" bestFit="1" customWidth="1"/>
    <col min="15" max="15" width="35" bestFit="1" customWidth="1"/>
    <col min="16" max="16" width="21.4140625" bestFit="1" customWidth="1"/>
    <col min="17" max="17" width="22.9140625" bestFit="1" customWidth="1"/>
    <col min="18" max="18" width="16.1640625" bestFit="1" customWidth="1"/>
    <col min="19" max="19" width="17.4140625" bestFit="1" customWidth="1"/>
    <col min="20" max="20" width="24.75" bestFit="1" customWidth="1"/>
    <col min="21" max="21" width="35.9140625" bestFit="1" customWidth="1"/>
    <col min="22" max="22" width="22.25" bestFit="1" customWidth="1"/>
    <col min="23" max="23" width="23.83203125" bestFit="1" customWidth="1"/>
    <col min="24" max="24" width="17" bestFit="1" customWidth="1"/>
    <col min="25" max="25" width="16.6640625" bestFit="1" customWidth="1"/>
    <col min="26" max="26" width="23.83203125" bestFit="1" customWidth="1"/>
    <col min="27" max="27" width="34.9140625" bestFit="1" customWidth="1"/>
    <col min="28" max="28" width="21.33203125" bestFit="1" customWidth="1"/>
    <col min="29" max="29" width="22.83203125" bestFit="1" customWidth="1"/>
    <col min="30" max="30" width="16.08203125" bestFit="1" customWidth="1"/>
  </cols>
  <sheetData>
    <row r="1" spans="1:30">
      <c r="A1" t="s">
        <v>98</v>
      </c>
      <c r="B1" t="s">
        <v>84</v>
      </c>
      <c r="C1" t="s">
        <v>85</v>
      </c>
      <c r="D1" t="s">
        <v>86</v>
      </c>
      <c r="E1" t="s">
        <v>87</v>
      </c>
      <c r="F1" t="s">
        <v>88</v>
      </c>
      <c r="G1" t="s">
        <v>132</v>
      </c>
      <c r="H1" t="s">
        <v>133</v>
      </c>
      <c r="I1" t="s">
        <v>134</v>
      </c>
      <c r="J1" t="s">
        <v>135</v>
      </c>
      <c r="K1" t="s">
        <v>136</v>
      </c>
      <c r="L1" t="s">
        <v>137</v>
      </c>
      <c r="M1" t="s">
        <v>138</v>
      </c>
      <c r="N1" t="s">
        <v>139</v>
      </c>
      <c r="O1" t="s">
        <v>140</v>
      </c>
      <c r="P1" t="s">
        <v>141</v>
      </c>
      <c r="Q1" t="s">
        <v>142</v>
      </c>
      <c r="R1" t="s">
        <v>143</v>
      </c>
      <c r="S1" t="s">
        <v>144</v>
      </c>
      <c r="T1" t="s">
        <v>145</v>
      </c>
      <c r="U1" t="s">
        <v>146</v>
      </c>
      <c r="V1" t="s">
        <v>147</v>
      </c>
      <c r="W1" t="s">
        <v>148</v>
      </c>
      <c r="X1" t="s">
        <v>149</v>
      </c>
      <c r="Y1" t="s">
        <v>150</v>
      </c>
      <c r="Z1" t="s">
        <v>151</v>
      </c>
      <c r="AA1" t="s">
        <v>152</v>
      </c>
      <c r="AB1" t="s">
        <v>153</v>
      </c>
      <c r="AC1" t="s">
        <v>154</v>
      </c>
      <c r="AD1" t="s">
        <v>155</v>
      </c>
    </row>
    <row r="2" spans="1:30">
      <c r="A2">
        <v>2019</v>
      </c>
      <c r="B2">
        <v>0</v>
      </c>
      <c r="C2">
        <v>104331767.74193548</v>
      </c>
      <c r="D2">
        <v>2.2727008476771107</v>
      </c>
      <c r="E2">
        <v>3.4490864310026799E-2</v>
      </c>
      <c r="F2" t="s">
        <v>89</v>
      </c>
      <c r="G2">
        <v>2019</v>
      </c>
      <c r="H2">
        <v>0</v>
      </c>
      <c r="I2">
        <v>358307225.80645162</v>
      </c>
      <c r="J2">
        <v>0.28289690310243099</v>
      </c>
      <c r="K2">
        <v>5.1642734971895365E-2</v>
      </c>
      <c r="L2" t="s">
        <v>89</v>
      </c>
      <c r="M2">
        <v>2019</v>
      </c>
      <c r="N2">
        <v>0</v>
      </c>
      <c r="O2">
        <v>21128919.35483871</v>
      </c>
      <c r="P2">
        <v>3.144444408261204</v>
      </c>
      <c r="Q2">
        <v>2.1491800597598861E-2</v>
      </c>
      <c r="R2" t="s">
        <v>89</v>
      </c>
      <c r="S2">
        <v>2019</v>
      </c>
      <c r="T2">
        <v>0</v>
      </c>
      <c r="U2">
        <v>4985387.0967741935</v>
      </c>
      <c r="V2">
        <v>0.4828919575056681</v>
      </c>
      <c r="W2">
        <v>3.9001066582068707E-2</v>
      </c>
      <c r="X2" t="s">
        <v>89</v>
      </c>
      <c r="Y2">
        <v>2019</v>
      </c>
      <c r="Z2">
        <v>0</v>
      </c>
      <c r="AA2">
        <v>18773348.387096774</v>
      </c>
      <c r="AB2">
        <v>0.96714191955428042</v>
      </c>
      <c r="AC2">
        <v>1.8927139788257424E-2</v>
      </c>
      <c r="AD2" t="s">
        <v>89</v>
      </c>
    </row>
    <row r="3" spans="1:30">
      <c r="A3">
        <v>2020</v>
      </c>
      <c r="B3">
        <v>10.447634157103284</v>
      </c>
      <c r="C3">
        <v>157796583.33333334</v>
      </c>
      <c r="D3">
        <v>21.384360591134872</v>
      </c>
      <c r="E3">
        <v>0.23045236944857392</v>
      </c>
      <c r="F3" t="s">
        <v>89</v>
      </c>
      <c r="G3">
        <v>2020</v>
      </c>
      <c r="H3">
        <v>13.613495837867637</v>
      </c>
      <c r="I3">
        <v>481999825.39682537</v>
      </c>
      <c r="J3">
        <v>2.9262903164182568</v>
      </c>
      <c r="K3">
        <v>0.29715509283740854</v>
      </c>
      <c r="L3" t="s">
        <v>89</v>
      </c>
      <c r="M3">
        <v>2020</v>
      </c>
      <c r="N3">
        <v>9.3301118635372653</v>
      </c>
      <c r="O3">
        <v>37725931.746031746</v>
      </c>
      <c r="P3">
        <v>22.60446163029119</v>
      </c>
      <c r="Q3">
        <v>0.12157852545442646</v>
      </c>
      <c r="R3" t="s">
        <v>89</v>
      </c>
      <c r="S3">
        <v>2020</v>
      </c>
      <c r="T3">
        <v>8.2392274951169373</v>
      </c>
      <c r="U3">
        <v>6167170.6349206353</v>
      </c>
      <c r="V3">
        <v>2.0973586501608543</v>
      </c>
      <c r="W3">
        <v>0.14903984816479032</v>
      </c>
      <c r="X3" t="s">
        <v>89</v>
      </c>
      <c r="Y3">
        <v>2020</v>
      </c>
      <c r="Z3">
        <v>6.7939842282039349</v>
      </c>
      <c r="AA3">
        <v>31591649.603174604</v>
      </c>
      <c r="AB3">
        <v>5.4682979824480213</v>
      </c>
      <c r="AC3">
        <v>0.11161595481479908</v>
      </c>
      <c r="AD3" t="s">
        <v>89</v>
      </c>
    </row>
    <row r="4" spans="1:30">
      <c r="A4">
        <v>2021</v>
      </c>
      <c r="B4">
        <v>0.48343909609364116</v>
      </c>
      <c r="C4">
        <v>90630054.980079681</v>
      </c>
      <c r="D4">
        <v>14.448590677199064</v>
      </c>
      <c r="E4">
        <v>0.104547549214124</v>
      </c>
      <c r="F4" t="s">
        <v>89</v>
      </c>
      <c r="G4">
        <v>2021</v>
      </c>
      <c r="H4">
        <v>0.96678174082536694</v>
      </c>
      <c r="I4">
        <v>359929450.19920319</v>
      </c>
      <c r="J4">
        <v>5.8424456545191621</v>
      </c>
      <c r="K4">
        <v>0.30045363457777768</v>
      </c>
      <c r="L4" t="s">
        <v>89</v>
      </c>
      <c r="M4">
        <v>2021</v>
      </c>
      <c r="N4">
        <v>0.43729043345221774</v>
      </c>
      <c r="O4">
        <v>26044933.864541832</v>
      </c>
      <c r="P4">
        <v>36.454761786817038</v>
      </c>
      <c r="Q4">
        <v>0.13587689510610465</v>
      </c>
      <c r="R4" t="s">
        <v>89</v>
      </c>
      <c r="S4">
        <v>2021</v>
      </c>
      <c r="T4">
        <v>0.46095926014720501</v>
      </c>
      <c r="U4">
        <v>3661924.3027888448</v>
      </c>
      <c r="V4">
        <v>1.7049388990271108</v>
      </c>
      <c r="W4">
        <v>8.2598772365912732E-2</v>
      </c>
      <c r="X4" t="s">
        <v>89</v>
      </c>
      <c r="Y4">
        <v>2021</v>
      </c>
      <c r="Z4">
        <v>4.0165747224814641E-2</v>
      </c>
      <c r="AA4">
        <v>28792900</v>
      </c>
      <c r="AB4">
        <v>3.8850335628919344</v>
      </c>
      <c r="AC4">
        <v>7.593456576546391E-2</v>
      </c>
      <c r="AD4" t="s">
        <v>89</v>
      </c>
    </row>
    <row r="5" spans="1:30">
      <c r="A5">
        <v>2022</v>
      </c>
      <c r="B5">
        <v>0.10545643406651266</v>
      </c>
      <c r="C5">
        <v>87910376.494023904</v>
      </c>
      <c r="D5">
        <v>12.711886888022425</v>
      </c>
      <c r="E5">
        <v>8.3206404703027051E-2</v>
      </c>
      <c r="F5" t="s">
        <v>89</v>
      </c>
      <c r="G5">
        <v>2022</v>
      </c>
      <c r="H5">
        <v>-4.6280883671673954E-2</v>
      </c>
      <c r="I5">
        <v>543163223.10756969</v>
      </c>
      <c r="J5">
        <v>4.631148804664897</v>
      </c>
      <c r="K5">
        <v>0.24971867885584698</v>
      </c>
      <c r="L5" t="s">
        <v>89</v>
      </c>
      <c r="M5">
        <v>2022</v>
      </c>
      <c r="N5">
        <v>-1.6933199989774619E-2</v>
      </c>
      <c r="O5">
        <v>31219321.513944224</v>
      </c>
      <c r="P5">
        <v>24.658570166304294</v>
      </c>
      <c r="Q5">
        <v>9.3492378913182489E-2</v>
      </c>
      <c r="R5" t="s">
        <v>89</v>
      </c>
      <c r="S5">
        <v>2022</v>
      </c>
      <c r="T5">
        <v>-0.17344937446349099</v>
      </c>
      <c r="U5">
        <v>4134101.593625498</v>
      </c>
      <c r="V5">
        <v>2.7538526445720839</v>
      </c>
      <c r="W5">
        <v>0.16141207188442164</v>
      </c>
      <c r="X5" t="s">
        <v>89</v>
      </c>
      <c r="Y5">
        <v>2022</v>
      </c>
      <c r="Z5">
        <v>-0.28914703224667665</v>
      </c>
      <c r="AA5">
        <v>39055493.227091633</v>
      </c>
      <c r="AB5">
        <v>8.0607799042408423</v>
      </c>
      <c r="AC5">
        <v>0.22163687642897775</v>
      </c>
      <c r="AD5" t="s">
        <v>89</v>
      </c>
    </row>
    <row r="6" spans="1:30">
      <c r="A6">
        <v>2023</v>
      </c>
      <c r="B6">
        <v>0.11666972173892694</v>
      </c>
      <c r="C6">
        <v>59217028.799999997</v>
      </c>
      <c r="D6">
        <v>17.418787885828444</v>
      </c>
      <c r="E6">
        <v>0.10169654868541955</v>
      </c>
      <c r="F6" t="s">
        <v>89</v>
      </c>
      <c r="G6">
        <v>2023</v>
      </c>
      <c r="H6">
        <v>0.96324978466293043</v>
      </c>
      <c r="I6">
        <v>473557460</v>
      </c>
      <c r="J6">
        <v>10.755648087392153</v>
      </c>
      <c r="K6">
        <v>0.29423179810377192</v>
      </c>
      <c r="L6" t="s">
        <v>89</v>
      </c>
      <c r="M6">
        <v>2023</v>
      </c>
      <c r="N6">
        <v>0.1745774948994904</v>
      </c>
      <c r="O6">
        <v>27675559.600000001</v>
      </c>
      <c r="P6">
        <v>41.29420040519431</v>
      </c>
      <c r="Q6">
        <v>0.13276450883273774</v>
      </c>
      <c r="R6" t="s">
        <v>89</v>
      </c>
      <c r="S6">
        <v>2023</v>
      </c>
      <c r="T6">
        <v>1.7554625269101683E-2</v>
      </c>
      <c r="U6">
        <v>3888414</v>
      </c>
      <c r="V6">
        <v>0.93191574839589086</v>
      </c>
      <c r="W6">
        <v>5.346634785426406E-2</v>
      </c>
      <c r="X6" t="s">
        <v>89</v>
      </c>
      <c r="Y6">
        <v>2023</v>
      </c>
      <c r="Z6">
        <v>-9.19274300764336E-2</v>
      </c>
      <c r="AA6">
        <v>41835255.600000001</v>
      </c>
      <c r="AB6">
        <v>5.4609376860525964</v>
      </c>
      <c r="AC6">
        <v>0.16469404973339941</v>
      </c>
      <c r="AD6" t="s">
        <v>89</v>
      </c>
    </row>
    <row r="7" spans="1:30">
      <c r="A7">
        <v>2024</v>
      </c>
      <c r="B7">
        <v>3.5326068864060658E-2</v>
      </c>
      <c r="C7">
        <v>58776381.363636367</v>
      </c>
      <c r="D7">
        <v>22.903111473102026</v>
      </c>
      <c r="E7">
        <v>0.11365493379309531</v>
      </c>
      <c r="F7" t="s">
        <v>89</v>
      </c>
      <c r="G7">
        <v>2024</v>
      </c>
      <c r="H7">
        <v>1.4873364574645505</v>
      </c>
      <c r="I7">
        <v>401191225.90909094</v>
      </c>
      <c r="J7">
        <v>25.885632969138097</v>
      </c>
      <c r="K7">
        <v>0.25053012056273705</v>
      </c>
      <c r="L7" t="s">
        <v>89</v>
      </c>
      <c r="M7">
        <v>2024</v>
      </c>
      <c r="N7">
        <v>0.18147992457844656</v>
      </c>
      <c r="O7">
        <v>20437703.636363637</v>
      </c>
      <c r="P7">
        <v>18.064832351763879</v>
      </c>
      <c r="Q7">
        <v>4.3259669092059874E-2</v>
      </c>
      <c r="R7" t="s">
        <v>89</v>
      </c>
      <c r="S7">
        <v>2024</v>
      </c>
      <c r="T7">
        <v>-0.10126305815594597</v>
      </c>
      <c r="U7">
        <v>3889050.9090909092</v>
      </c>
      <c r="V7">
        <v>1.1182340655659129</v>
      </c>
      <c r="W7">
        <v>6.2818370375204227E-2</v>
      </c>
      <c r="X7" t="s">
        <v>89</v>
      </c>
      <c r="Y7">
        <v>2024</v>
      </c>
      <c r="Z7">
        <v>-0.14715662385613951</v>
      </c>
      <c r="AA7">
        <v>60128218.18181818</v>
      </c>
      <c r="AB7">
        <v>9.004355641905903</v>
      </c>
      <c r="AC7">
        <v>0.28020554099810302</v>
      </c>
      <c r="AD7" t="s">
        <v>89</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14114-1188-4966-B9FF-98475343210E}">
  <dimension ref="A2:K70"/>
  <sheetViews>
    <sheetView zoomScale="65" workbookViewId="0">
      <selection activeCell="B35" sqref="B35"/>
    </sheetView>
  </sheetViews>
  <sheetFormatPr defaultRowHeight="14"/>
  <cols>
    <col min="1" max="1" width="12.9140625" bestFit="1" customWidth="1"/>
    <col min="2" max="2" width="15.58203125" bestFit="1" customWidth="1"/>
    <col min="13" max="13" width="14.33203125" bestFit="1" customWidth="1"/>
  </cols>
  <sheetData>
    <row r="2" spans="1:11">
      <c r="A2" s="2" t="s">
        <v>35</v>
      </c>
      <c r="B2" t="s">
        <v>210</v>
      </c>
    </row>
    <row r="3" spans="1:11">
      <c r="A3" s="3" t="s">
        <v>166</v>
      </c>
      <c r="B3" s="122"/>
      <c r="D3" s="121" t="str">
        <f>A3</f>
        <v>2019</v>
      </c>
      <c r="E3" s="122">
        <f>B3</f>
        <v>0</v>
      </c>
      <c r="H3" t="s">
        <v>68</v>
      </c>
      <c r="I3">
        <v>706.39400000000001</v>
      </c>
      <c r="J3" s="124">
        <v>0</v>
      </c>
      <c r="K3">
        <v>1</v>
      </c>
    </row>
    <row r="4" spans="1:11">
      <c r="A4" s="123" t="s">
        <v>68</v>
      </c>
      <c r="B4" s="122">
        <v>706.39400000000001</v>
      </c>
      <c r="D4" s="121" t="str">
        <f t="shared" ref="D4:D67" si="0">A4</f>
        <v>Nov</v>
      </c>
      <c r="E4" s="122">
        <f t="shared" ref="E4:E67" si="1">B4</f>
        <v>706.39400000000001</v>
      </c>
      <c r="H4" t="s">
        <v>69</v>
      </c>
      <c r="I4">
        <v>1407.4559999999999</v>
      </c>
      <c r="J4" s="124">
        <f>(I4-I3)/I3</f>
        <v>0.99245180451702575</v>
      </c>
      <c r="K4">
        <f>K3*(1+J4)</f>
        <v>1.9924518045170259</v>
      </c>
    </row>
    <row r="5" spans="1:11">
      <c r="A5" s="123" t="s">
        <v>69</v>
      </c>
      <c r="B5" s="122">
        <v>1407.4559999999999</v>
      </c>
      <c r="D5" s="121" t="str">
        <f t="shared" si="0"/>
        <v>Dec</v>
      </c>
      <c r="E5" s="122">
        <f t="shared" si="1"/>
        <v>1407.4559999999999</v>
      </c>
      <c r="H5" t="s">
        <v>71</v>
      </c>
      <c r="I5">
        <v>1587.5858000000003</v>
      </c>
      <c r="J5" s="124">
        <f t="shared" ref="J5:J63" si="2">(I5-I4)/I4</f>
        <v>0.12798254439215179</v>
      </c>
      <c r="K5">
        <f t="shared" ref="K5:K63" si="3">K4*(1+J5)</f>
        <v>2.2474508560378492</v>
      </c>
    </row>
    <row r="6" spans="1:11">
      <c r="A6" s="3" t="s">
        <v>37</v>
      </c>
      <c r="B6" s="122"/>
      <c r="D6" s="121" t="str">
        <f t="shared" si="0"/>
        <v>2020</v>
      </c>
      <c r="E6" s="122">
        <f t="shared" si="1"/>
        <v>0</v>
      </c>
      <c r="H6" t="s">
        <v>72</v>
      </c>
      <c r="I6">
        <v>1436.0828999999999</v>
      </c>
      <c r="J6" s="124">
        <f t="shared" si="2"/>
        <v>-9.5429739923348009E-2</v>
      </c>
      <c r="K6">
        <f t="shared" si="3"/>
        <v>2.0329772053556514</v>
      </c>
    </row>
    <row r="7" spans="1:11">
      <c r="A7" s="123" t="s">
        <v>71</v>
      </c>
      <c r="B7" s="122">
        <v>1587.5858000000003</v>
      </c>
      <c r="D7" s="121" t="str">
        <f t="shared" si="0"/>
        <v>Jan</v>
      </c>
      <c r="E7" s="122">
        <f t="shared" si="1"/>
        <v>1587.5858000000003</v>
      </c>
      <c r="H7" t="s">
        <v>73</v>
      </c>
      <c r="I7">
        <v>1402.7135000000001</v>
      </c>
      <c r="J7" s="124">
        <f t="shared" si="2"/>
        <v>-2.3236402299616418E-2</v>
      </c>
      <c r="K7">
        <f t="shared" si="3"/>
        <v>1.9857381291460576</v>
      </c>
    </row>
    <row r="8" spans="1:11">
      <c r="A8" s="123" t="s">
        <v>72</v>
      </c>
      <c r="B8" s="122">
        <v>1436.0828999999999</v>
      </c>
      <c r="D8" s="121" t="str">
        <f t="shared" si="0"/>
        <v>Feb</v>
      </c>
      <c r="E8" s="122">
        <f t="shared" si="1"/>
        <v>1436.0828999999999</v>
      </c>
      <c r="H8" t="s">
        <v>74</v>
      </c>
      <c r="I8">
        <v>1389.6769000000002</v>
      </c>
      <c r="J8" s="124">
        <f t="shared" si="2"/>
        <v>-9.2938436822629193E-3</v>
      </c>
      <c r="K8">
        <f t="shared" si="3"/>
        <v>1.9672829893798649</v>
      </c>
    </row>
    <row r="9" spans="1:11">
      <c r="A9" s="123" t="s">
        <v>73</v>
      </c>
      <c r="B9" s="122">
        <v>1402.7135000000001</v>
      </c>
      <c r="D9" s="121" t="str">
        <f t="shared" si="0"/>
        <v>Mar</v>
      </c>
      <c r="E9" s="122">
        <f t="shared" si="1"/>
        <v>1402.7135000000001</v>
      </c>
      <c r="H9" t="s">
        <v>75</v>
      </c>
      <c r="I9">
        <v>1509.2950000000001</v>
      </c>
      <c r="J9" s="124">
        <f t="shared" si="2"/>
        <v>8.6076195121326332E-2</v>
      </c>
      <c r="K9">
        <f t="shared" si="3"/>
        <v>2.1366192238325921</v>
      </c>
    </row>
    <row r="10" spans="1:11">
      <c r="A10" s="123" t="s">
        <v>74</v>
      </c>
      <c r="B10" s="122">
        <v>1389.6769000000002</v>
      </c>
      <c r="D10" s="121" t="str">
        <f t="shared" si="0"/>
        <v>Apr</v>
      </c>
      <c r="E10" s="122">
        <f t="shared" si="1"/>
        <v>1389.6769000000002</v>
      </c>
      <c r="H10" t="s">
        <v>76</v>
      </c>
      <c r="I10">
        <v>1853.2722999999999</v>
      </c>
      <c r="J10" s="124">
        <f t="shared" si="2"/>
        <v>0.22790594284086263</v>
      </c>
      <c r="K10">
        <f t="shared" si="3"/>
        <v>2.623567442532071</v>
      </c>
    </row>
    <row r="11" spans="1:11">
      <c r="A11" s="123" t="s">
        <v>75</v>
      </c>
      <c r="B11" s="122">
        <v>1509.2950000000001</v>
      </c>
      <c r="D11" s="121" t="str">
        <f t="shared" si="0"/>
        <v>May</v>
      </c>
      <c r="E11" s="122">
        <f t="shared" si="1"/>
        <v>1509.2950000000001</v>
      </c>
      <c r="H11" t="s">
        <v>77</v>
      </c>
      <c r="I11">
        <v>2048.6642000000002</v>
      </c>
      <c r="J11" s="124">
        <f t="shared" si="2"/>
        <v>0.10543075618191688</v>
      </c>
      <c r="K11">
        <f t="shared" si="3"/>
        <v>2.9001721418924848</v>
      </c>
    </row>
    <row r="12" spans="1:11">
      <c r="A12" s="123" t="s">
        <v>76</v>
      </c>
      <c r="B12" s="122">
        <v>1853.2722999999999</v>
      </c>
      <c r="D12" s="121" t="str">
        <f t="shared" si="0"/>
        <v>Jun</v>
      </c>
      <c r="E12" s="122">
        <f t="shared" si="1"/>
        <v>1853.2722999999999</v>
      </c>
      <c r="H12" t="s">
        <v>78</v>
      </c>
      <c r="I12">
        <v>2403.8193000000001</v>
      </c>
      <c r="J12" s="124">
        <f t="shared" si="2"/>
        <v>0.17335935288955601</v>
      </c>
      <c r="K12">
        <f t="shared" si="3"/>
        <v>3.4029441076792839</v>
      </c>
    </row>
    <row r="13" spans="1:11">
      <c r="A13" s="123" t="s">
        <v>77</v>
      </c>
      <c r="B13" s="122">
        <v>2048.6642000000002</v>
      </c>
      <c r="D13" s="121" t="str">
        <f t="shared" si="0"/>
        <v>Jul</v>
      </c>
      <c r="E13" s="122">
        <f t="shared" si="1"/>
        <v>2048.6642000000002</v>
      </c>
      <c r="H13" t="s">
        <v>79</v>
      </c>
      <c r="I13">
        <v>2360.0198</v>
      </c>
      <c r="J13" s="124">
        <f t="shared" si="2"/>
        <v>-1.8220795548151258E-2</v>
      </c>
      <c r="K13">
        <f t="shared" si="3"/>
        <v>3.3409397588314738</v>
      </c>
    </row>
    <row r="14" spans="1:11">
      <c r="A14" s="123" t="s">
        <v>78</v>
      </c>
      <c r="B14" s="122">
        <v>2403.8193000000001</v>
      </c>
      <c r="D14" s="121" t="str">
        <f t="shared" si="0"/>
        <v>Aug</v>
      </c>
      <c r="E14" s="122">
        <f t="shared" si="1"/>
        <v>2403.8193000000001</v>
      </c>
      <c r="H14" t="s">
        <v>70</v>
      </c>
      <c r="I14">
        <v>2500.0614000000005</v>
      </c>
      <c r="J14" s="124">
        <f t="shared" si="2"/>
        <v>5.9339163171427831E-2</v>
      </c>
      <c r="K14">
        <f t="shared" si="3"/>
        <v>3.5391883283266852</v>
      </c>
    </row>
    <row r="15" spans="1:11">
      <c r="A15" s="123" t="s">
        <v>79</v>
      </c>
      <c r="B15" s="122">
        <v>2360.0198</v>
      </c>
      <c r="D15" s="121" t="str">
        <f t="shared" si="0"/>
        <v>Sep</v>
      </c>
      <c r="E15" s="122">
        <f t="shared" si="1"/>
        <v>2360.0198</v>
      </c>
      <c r="H15" t="s">
        <v>68</v>
      </c>
      <c r="I15">
        <v>2284.0144</v>
      </c>
      <c r="J15" s="124">
        <f t="shared" si="2"/>
        <v>-8.6416677606398165E-2</v>
      </c>
      <c r="K15">
        <f t="shared" si="3"/>
        <v>3.233343431569351</v>
      </c>
    </row>
    <row r="16" spans="1:11">
      <c r="A16" s="123" t="s">
        <v>70</v>
      </c>
      <c r="B16" s="122">
        <v>2500.0614000000005</v>
      </c>
      <c r="D16" s="121" t="str">
        <f t="shared" si="0"/>
        <v>Oct</v>
      </c>
      <c r="E16" s="122">
        <f t="shared" si="1"/>
        <v>2500.0614000000005</v>
      </c>
      <c r="H16" t="s">
        <v>69</v>
      </c>
      <c r="I16">
        <v>2738.3753999999999</v>
      </c>
      <c r="J16" s="124">
        <f t="shared" si="2"/>
        <v>0.19893088239723877</v>
      </c>
      <c r="K16">
        <f t="shared" si="3"/>
        <v>3.8765552935047576</v>
      </c>
    </row>
    <row r="17" spans="1:11">
      <c r="A17" s="123" t="s">
        <v>68</v>
      </c>
      <c r="B17" s="122">
        <v>2284.0144</v>
      </c>
      <c r="D17" s="121" t="str">
        <f t="shared" si="0"/>
        <v>Nov</v>
      </c>
      <c r="E17" s="122">
        <f t="shared" si="1"/>
        <v>2284.0144</v>
      </c>
      <c r="H17" t="s">
        <v>71</v>
      </c>
      <c r="I17">
        <v>2471.7242000000001</v>
      </c>
      <c r="J17" s="124">
        <f t="shared" si="2"/>
        <v>-9.7375692171350864E-2</v>
      </c>
      <c r="K17">
        <f t="shared" si="3"/>
        <v>3.4990730385592177</v>
      </c>
    </row>
    <row r="18" spans="1:11">
      <c r="A18" s="123" t="s">
        <v>69</v>
      </c>
      <c r="B18" s="122">
        <v>2738.3753999999999</v>
      </c>
      <c r="D18" s="121" t="str">
        <f t="shared" si="0"/>
        <v>Dec</v>
      </c>
      <c r="E18" s="122">
        <f t="shared" si="1"/>
        <v>2738.3753999999999</v>
      </c>
      <c r="H18" t="s">
        <v>72</v>
      </c>
      <c r="I18">
        <v>2446.6194000000005</v>
      </c>
      <c r="J18" s="124">
        <f t="shared" si="2"/>
        <v>-1.0156796619946357E-2</v>
      </c>
      <c r="K18">
        <f t="shared" si="3"/>
        <v>3.4635336653482338</v>
      </c>
    </row>
    <row r="19" spans="1:11">
      <c r="A19" s="3" t="s">
        <v>38</v>
      </c>
      <c r="B19" s="122"/>
      <c r="D19" s="121" t="str">
        <f t="shared" si="0"/>
        <v>2021</v>
      </c>
      <c r="E19" s="122">
        <f t="shared" si="1"/>
        <v>0</v>
      </c>
      <c r="H19" t="s">
        <v>73</v>
      </c>
      <c r="I19">
        <v>2745.0623000000005</v>
      </c>
      <c r="J19" s="124">
        <f t="shared" si="2"/>
        <v>0.12198174346201945</v>
      </c>
      <c r="K19">
        <f t="shared" si="3"/>
        <v>3.8860215403868099</v>
      </c>
    </row>
    <row r="20" spans="1:11">
      <c r="A20" s="123" t="s">
        <v>71</v>
      </c>
      <c r="B20" s="122">
        <v>2471.7242000000001</v>
      </c>
      <c r="D20" s="121" t="str">
        <f t="shared" si="0"/>
        <v>Jan</v>
      </c>
      <c r="E20" s="122">
        <f t="shared" si="1"/>
        <v>2471.7242000000001</v>
      </c>
      <c r="H20" t="s">
        <v>74</v>
      </c>
      <c r="I20">
        <v>2710.8159000000005</v>
      </c>
      <c r="J20" s="124">
        <f t="shared" si="2"/>
        <v>-1.2475636709593072E-2</v>
      </c>
      <c r="K20">
        <f t="shared" si="3"/>
        <v>3.8375409474032907</v>
      </c>
    </row>
    <row r="21" spans="1:11">
      <c r="A21" s="123" t="s">
        <v>72</v>
      </c>
      <c r="B21" s="122">
        <v>2446.6194000000005</v>
      </c>
      <c r="D21" s="121" t="str">
        <f t="shared" si="0"/>
        <v>Feb</v>
      </c>
      <c r="E21" s="122">
        <f t="shared" si="1"/>
        <v>2446.6194000000005</v>
      </c>
      <c r="H21" t="s">
        <v>75</v>
      </c>
      <c r="I21">
        <v>2486.5886000000005</v>
      </c>
      <c r="J21" s="124">
        <f t="shared" si="2"/>
        <v>-8.271579785259485E-2</v>
      </c>
      <c r="K21">
        <f t="shared" si="3"/>
        <v>3.5201156861468248</v>
      </c>
    </row>
    <row r="22" spans="1:11">
      <c r="A22" s="123" t="s">
        <v>73</v>
      </c>
      <c r="B22" s="122">
        <v>2745.0623000000005</v>
      </c>
      <c r="D22" s="121" t="str">
        <f t="shared" si="0"/>
        <v>Mar</v>
      </c>
      <c r="E22" s="122">
        <f t="shared" si="1"/>
        <v>2745.0623000000005</v>
      </c>
      <c r="H22" t="s">
        <v>76</v>
      </c>
      <c r="I22">
        <v>2804.7088999999996</v>
      </c>
      <c r="J22" s="124">
        <f t="shared" si="2"/>
        <v>0.12793443193618723</v>
      </c>
      <c r="K22">
        <f t="shared" si="3"/>
        <v>3.970459686803681</v>
      </c>
    </row>
    <row r="23" spans="1:11">
      <c r="A23" s="123" t="s">
        <v>74</v>
      </c>
      <c r="B23" s="122">
        <v>2710.8159000000005</v>
      </c>
      <c r="D23" s="121" t="str">
        <f t="shared" si="0"/>
        <v>Apr</v>
      </c>
      <c r="E23" s="122">
        <f t="shared" si="1"/>
        <v>2710.8159000000005</v>
      </c>
      <c r="H23" t="s">
        <v>77</v>
      </c>
      <c r="I23">
        <v>2989.9571000000005</v>
      </c>
      <c r="J23" s="124">
        <f t="shared" si="2"/>
        <v>6.6048993533696462E-2</v>
      </c>
      <c r="K23">
        <f t="shared" si="3"/>
        <v>4.2327045529831802</v>
      </c>
    </row>
    <row r="24" spans="1:11">
      <c r="A24" s="123" t="s">
        <v>75</v>
      </c>
      <c r="B24" s="122">
        <v>2486.5886000000005</v>
      </c>
      <c r="D24" s="121" t="str">
        <f t="shared" si="0"/>
        <v>May</v>
      </c>
      <c r="E24" s="122">
        <f t="shared" si="1"/>
        <v>2486.5886000000005</v>
      </c>
      <c r="H24" t="s">
        <v>78</v>
      </c>
      <c r="I24">
        <v>3201.8338000000008</v>
      </c>
      <c r="J24" s="124">
        <f t="shared" si="2"/>
        <v>7.0862789302227849E-2</v>
      </c>
      <c r="K24">
        <f t="shared" si="3"/>
        <v>4.5326458038998076</v>
      </c>
    </row>
    <row r="25" spans="1:11">
      <c r="A25" s="123" t="s">
        <v>76</v>
      </c>
      <c r="B25" s="122">
        <v>2804.7088999999996</v>
      </c>
      <c r="D25" s="121" t="str">
        <f t="shared" si="0"/>
        <v>Jun</v>
      </c>
      <c r="E25" s="122">
        <f t="shared" si="1"/>
        <v>2804.7088999999996</v>
      </c>
      <c r="H25" t="s">
        <v>79</v>
      </c>
      <c r="I25">
        <v>3059.7700999999997</v>
      </c>
      <c r="J25" s="124">
        <f t="shared" si="2"/>
        <v>-4.4369479765002488E-2</v>
      </c>
      <c r="K25">
        <f t="shared" si="3"/>
        <v>4.3315346676217521</v>
      </c>
    </row>
    <row r="26" spans="1:11">
      <c r="A26" s="123" t="s">
        <v>77</v>
      </c>
      <c r="B26" s="122">
        <v>2989.9571000000005</v>
      </c>
      <c r="D26" s="121" t="str">
        <f t="shared" si="0"/>
        <v>Jul</v>
      </c>
      <c r="E26" s="122">
        <f t="shared" si="1"/>
        <v>2989.9571000000005</v>
      </c>
      <c r="H26" t="s">
        <v>70</v>
      </c>
      <c r="I26">
        <v>3003.1907999999999</v>
      </c>
      <c r="J26" s="124">
        <f t="shared" si="2"/>
        <v>-1.8491356589176382E-2</v>
      </c>
      <c r="K26">
        <f t="shared" si="3"/>
        <v>4.2514387155043787</v>
      </c>
    </row>
    <row r="27" spans="1:11">
      <c r="A27" s="123" t="s">
        <v>78</v>
      </c>
      <c r="B27" s="122">
        <v>3201.8338000000008</v>
      </c>
      <c r="D27" s="121" t="str">
        <f t="shared" si="0"/>
        <v>Aug</v>
      </c>
      <c r="E27" s="122">
        <f t="shared" si="1"/>
        <v>3201.8338000000008</v>
      </c>
      <c r="H27" t="s">
        <v>68</v>
      </c>
      <c r="I27">
        <v>3186.2999</v>
      </c>
      <c r="J27" s="124">
        <f t="shared" si="2"/>
        <v>6.0971517360801759E-2</v>
      </c>
      <c r="K27">
        <f t="shared" si="3"/>
        <v>4.5106553849551387</v>
      </c>
    </row>
    <row r="28" spans="1:11">
      <c r="A28" s="123" t="s">
        <v>79</v>
      </c>
      <c r="B28" s="122">
        <v>3059.7700999999997</v>
      </c>
      <c r="D28" s="121" t="str">
        <f t="shared" si="0"/>
        <v>Sep</v>
      </c>
      <c r="E28" s="122">
        <f t="shared" si="1"/>
        <v>3059.7700999999997</v>
      </c>
      <c r="H28" t="s">
        <v>69</v>
      </c>
      <c r="I28">
        <v>3756.6236999999996</v>
      </c>
      <c r="J28" s="124">
        <f t="shared" si="2"/>
        <v>0.17899250475449585</v>
      </c>
      <c r="K28">
        <f t="shared" si="3"/>
        <v>5.3180288903926138</v>
      </c>
    </row>
    <row r="29" spans="1:11">
      <c r="A29" s="123" t="s">
        <v>70</v>
      </c>
      <c r="B29" s="122">
        <v>3003.1907999999999</v>
      </c>
      <c r="D29" s="121" t="str">
        <f t="shared" si="0"/>
        <v>Oct</v>
      </c>
      <c r="E29" s="122">
        <f t="shared" si="1"/>
        <v>3003.1907999999999</v>
      </c>
      <c r="H29" t="s">
        <v>71</v>
      </c>
      <c r="I29">
        <v>3342.4776000000002</v>
      </c>
      <c r="J29" s="124">
        <f t="shared" si="2"/>
        <v>-0.1102442334056508</v>
      </c>
      <c r="K29">
        <f t="shared" si="3"/>
        <v>4.7317468721421765</v>
      </c>
    </row>
    <row r="30" spans="1:11">
      <c r="A30" s="123" t="s">
        <v>68</v>
      </c>
      <c r="B30" s="122">
        <v>3186.2999</v>
      </c>
      <c r="D30" s="121" t="str">
        <f t="shared" si="0"/>
        <v>Nov</v>
      </c>
      <c r="E30" s="122">
        <f t="shared" si="1"/>
        <v>3186.2999</v>
      </c>
      <c r="H30" t="s">
        <v>72</v>
      </c>
      <c r="I30">
        <v>3178.1540999999997</v>
      </c>
      <c r="J30" s="124">
        <f t="shared" si="2"/>
        <v>-4.9162184362881119E-2</v>
      </c>
      <c r="K30">
        <f t="shared" si="3"/>
        <v>4.4991238600554366</v>
      </c>
    </row>
    <row r="31" spans="1:11">
      <c r="A31" s="123" t="s">
        <v>69</v>
      </c>
      <c r="B31" s="122">
        <v>3756.6236999999996</v>
      </c>
      <c r="D31" s="121" t="str">
        <f t="shared" si="0"/>
        <v>Dec</v>
      </c>
      <c r="E31" s="122">
        <f t="shared" si="1"/>
        <v>3756.6236999999996</v>
      </c>
      <c r="H31" t="s">
        <v>73</v>
      </c>
      <c r="I31">
        <v>3745.6280000000006</v>
      </c>
      <c r="J31" s="124">
        <f t="shared" si="2"/>
        <v>0.17855455781706775</v>
      </c>
      <c r="K31">
        <f t="shared" si="3"/>
        <v>5.3024629314518545</v>
      </c>
    </row>
    <row r="32" spans="1:11">
      <c r="A32" s="3" t="s">
        <v>167</v>
      </c>
      <c r="B32" s="122"/>
      <c r="D32" s="121" t="str">
        <f t="shared" si="0"/>
        <v>2022</v>
      </c>
      <c r="E32" s="122">
        <f t="shared" si="1"/>
        <v>0</v>
      </c>
      <c r="H32" t="s">
        <v>74</v>
      </c>
      <c r="I32">
        <v>3286.8301000000001</v>
      </c>
      <c r="J32" s="124">
        <f t="shared" si="2"/>
        <v>-0.12248891240667797</v>
      </c>
      <c r="K32">
        <f t="shared" si="3"/>
        <v>4.6529700139015917</v>
      </c>
    </row>
    <row r="33" spans="1:11">
      <c r="A33" s="123" t="s">
        <v>71</v>
      </c>
      <c r="B33" s="122">
        <v>3342.4776000000002</v>
      </c>
      <c r="D33" s="121" t="str">
        <f t="shared" si="0"/>
        <v>Jan</v>
      </c>
      <c r="E33" s="122">
        <f t="shared" si="1"/>
        <v>3342.4776000000002</v>
      </c>
      <c r="H33" t="s">
        <v>75</v>
      </c>
      <c r="I33">
        <v>3074.295799999999</v>
      </c>
      <c r="J33" s="124">
        <f t="shared" si="2"/>
        <v>-6.4662393106355312E-2</v>
      </c>
      <c r="K33">
        <f t="shared" si="3"/>
        <v>4.3520978377506037</v>
      </c>
    </row>
    <row r="34" spans="1:11">
      <c r="A34" s="123" t="s">
        <v>72</v>
      </c>
      <c r="B34" s="122">
        <v>3178.1540999999997</v>
      </c>
      <c r="D34" s="121" t="str">
        <f t="shared" si="0"/>
        <v>Feb</v>
      </c>
      <c r="E34" s="122">
        <f t="shared" si="1"/>
        <v>3178.1540999999997</v>
      </c>
      <c r="H34" t="s">
        <v>76</v>
      </c>
      <c r="I34">
        <v>2896.3841000000002</v>
      </c>
      <c r="J34" s="124">
        <f t="shared" si="2"/>
        <v>-5.7870716279155313E-2</v>
      </c>
      <c r="K34">
        <f t="shared" si="3"/>
        <v>4.100238818563013</v>
      </c>
    </row>
    <row r="35" spans="1:11">
      <c r="A35" s="123" t="s">
        <v>73</v>
      </c>
      <c r="B35" s="122">
        <v>3745.6280000000006</v>
      </c>
      <c r="D35" s="121" t="str">
        <f t="shared" si="0"/>
        <v>Mar</v>
      </c>
      <c r="E35" s="122">
        <f t="shared" si="1"/>
        <v>3745.6280000000006</v>
      </c>
      <c r="H35" t="s">
        <v>77</v>
      </c>
      <c r="I35">
        <v>2953.2508999999995</v>
      </c>
      <c r="J35" s="124">
        <f t="shared" si="2"/>
        <v>1.963372192244783E-2</v>
      </c>
      <c r="K35">
        <f t="shared" si="3"/>
        <v>4.1807417673423055</v>
      </c>
    </row>
    <row r="36" spans="1:11">
      <c r="A36" s="123" t="s">
        <v>74</v>
      </c>
      <c r="B36" s="122">
        <v>3286.8301000000001</v>
      </c>
      <c r="D36" s="121" t="str">
        <f t="shared" si="0"/>
        <v>Apr</v>
      </c>
      <c r="E36" s="122">
        <f t="shared" si="1"/>
        <v>3286.8301000000001</v>
      </c>
      <c r="H36" t="s">
        <v>78</v>
      </c>
      <c r="I36">
        <v>3791.2299999999996</v>
      </c>
      <c r="J36" s="124">
        <f t="shared" si="2"/>
        <v>0.28374802154466461</v>
      </c>
      <c r="K36">
        <f t="shared" si="3"/>
        <v>5.3670189724148294</v>
      </c>
    </row>
    <row r="37" spans="1:11">
      <c r="A37" s="123" t="s">
        <v>75</v>
      </c>
      <c r="B37" s="122">
        <v>3074.295799999999</v>
      </c>
      <c r="D37" s="121" t="str">
        <f t="shared" si="0"/>
        <v>May</v>
      </c>
      <c r="E37" s="122">
        <f t="shared" si="1"/>
        <v>3074.295799999999</v>
      </c>
      <c r="H37" t="s">
        <v>79</v>
      </c>
      <c r="I37">
        <v>3174.3572999999997</v>
      </c>
      <c r="J37" s="124">
        <f t="shared" si="2"/>
        <v>-0.16271043961985951</v>
      </c>
      <c r="K37">
        <f t="shared" si="3"/>
        <v>4.4937489559650858</v>
      </c>
    </row>
    <row r="38" spans="1:11">
      <c r="A38" s="123" t="s">
        <v>76</v>
      </c>
      <c r="B38" s="122">
        <v>2896.3841000000002</v>
      </c>
      <c r="D38" s="121" t="str">
        <f t="shared" si="0"/>
        <v>Jun</v>
      </c>
      <c r="E38" s="122">
        <f t="shared" si="1"/>
        <v>2896.3841000000002</v>
      </c>
      <c r="H38" t="s">
        <v>70</v>
      </c>
      <c r="I38">
        <v>3008.5984000000003</v>
      </c>
      <c r="J38" s="124">
        <f t="shared" si="2"/>
        <v>-5.2218097817784838E-2</v>
      </c>
      <c r="K38">
        <f t="shared" si="3"/>
        <v>4.2590939334139328</v>
      </c>
    </row>
    <row r="39" spans="1:11">
      <c r="A39" s="123" t="s">
        <v>77</v>
      </c>
      <c r="B39" s="122">
        <v>2953.2508999999995</v>
      </c>
      <c r="D39" s="121" t="str">
        <f t="shared" si="0"/>
        <v>Jul</v>
      </c>
      <c r="E39" s="122">
        <f t="shared" si="1"/>
        <v>2953.2508999999995</v>
      </c>
      <c r="H39" t="s">
        <v>68</v>
      </c>
      <c r="I39">
        <v>3030.1255999999994</v>
      </c>
      <c r="J39" s="124">
        <f t="shared" si="2"/>
        <v>7.1552255030113299E-3</v>
      </c>
      <c r="K39">
        <f t="shared" si="3"/>
        <v>4.2895687109460177</v>
      </c>
    </row>
    <row r="40" spans="1:11">
      <c r="A40" s="123" t="s">
        <v>78</v>
      </c>
      <c r="B40" s="122">
        <v>3791.2299999999996</v>
      </c>
      <c r="D40" s="121" t="str">
        <f t="shared" si="0"/>
        <v>Aug</v>
      </c>
      <c r="E40" s="122">
        <f t="shared" si="1"/>
        <v>3791.2299999999996</v>
      </c>
      <c r="H40" t="s">
        <v>69</v>
      </c>
      <c r="I40">
        <v>2865.2788</v>
      </c>
      <c r="J40" s="124">
        <f t="shared" si="2"/>
        <v>-5.4402629382755412E-2</v>
      </c>
      <c r="K40">
        <f t="shared" si="3"/>
        <v>4.0562048941525575</v>
      </c>
    </row>
    <row r="41" spans="1:11">
      <c r="A41" s="123" t="s">
        <v>79</v>
      </c>
      <c r="B41" s="122">
        <v>3174.3572999999997</v>
      </c>
      <c r="D41" s="121" t="str">
        <f t="shared" si="0"/>
        <v>Sep</v>
      </c>
      <c r="E41" s="122">
        <f t="shared" si="1"/>
        <v>3174.3572999999997</v>
      </c>
      <c r="H41" t="s">
        <v>71</v>
      </c>
      <c r="I41">
        <v>2687.3203000000003</v>
      </c>
      <c r="J41" s="124">
        <f t="shared" si="2"/>
        <v>-6.2108615747968304E-2</v>
      </c>
      <c r="K41">
        <f t="shared" si="3"/>
        <v>3.8042796229866078</v>
      </c>
    </row>
    <row r="42" spans="1:11">
      <c r="A42" s="123" t="s">
        <v>70</v>
      </c>
      <c r="B42" s="122">
        <v>3008.5984000000003</v>
      </c>
      <c r="D42" s="121" t="str">
        <f t="shared" si="0"/>
        <v>Oct</v>
      </c>
      <c r="E42" s="122">
        <f t="shared" si="1"/>
        <v>3008.5984000000003</v>
      </c>
      <c r="H42" t="s">
        <v>72</v>
      </c>
      <c r="I42">
        <v>2841.2827000000002</v>
      </c>
      <c r="J42" s="124">
        <f t="shared" si="2"/>
        <v>5.729216573104437E-2</v>
      </c>
      <c r="K42">
        <f t="shared" si="3"/>
        <v>4.0222350416339916</v>
      </c>
    </row>
    <row r="43" spans="1:11">
      <c r="A43" s="123" t="s">
        <v>68</v>
      </c>
      <c r="B43" s="122">
        <v>3030.1255999999994</v>
      </c>
      <c r="D43" s="121" t="str">
        <f t="shared" si="0"/>
        <v>Nov</v>
      </c>
      <c r="E43" s="122">
        <f t="shared" si="1"/>
        <v>3030.1255999999994</v>
      </c>
      <c r="H43" t="s">
        <v>73</v>
      </c>
      <c r="I43">
        <v>3532.4844000000003</v>
      </c>
      <c r="J43" s="124">
        <f t="shared" si="2"/>
        <v>0.2432710057327277</v>
      </c>
      <c r="K43">
        <f t="shared" si="3"/>
        <v>5.0007282055057125</v>
      </c>
    </row>
    <row r="44" spans="1:11">
      <c r="A44" s="123" t="s">
        <v>69</v>
      </c>
      <c r="B44" s="122">
        <v>2865.2788</v>
      </c>
      <c r="D44" s="121" t="str">
        <f t="shared" si="0"/>
        <v>Dec</v>
      </c>
      <c r="E44" s="122">
        <f t="shared" si="1"/>
        <v>2865.2788</v>
      </c>
      <c r="H44" t="s">
        <v>74</v>
      </c>
      <c r="I44">
        <v>3107.9750999999997</v>
      </c>
      <c r="J44" s="124">
        <f t="shared" si="2"/>
        <v>-0.12017301477679579</v>
      </c>
      <c r="K44">
        <f t="shared" si="3"/>
        <v>4.3997756209707353</v>
      </c>
    </row>
    <row r="45" spans="1:11">
      <c r="A45" s="3" t="s">
        <v>168</v>
      </c>
      <c r="B45" s="122"/>
      <c r="D45" s="121" t="str">
        <f t="shared" si="0"/>
        <v>2023</v>
      </c>
      <c r="E45" s="122">
        <f t="shared" si="1"/>
        <v>0</v>
      </c>
      <c r="H45" t="s">
        <v>75</v>
      </c>
      <c r="I45">
        <v>3767.0159000000008</v>
      </c>
      <c r="J45" s="124">
        <f t="shared" si="2"/>
        <v>0.21204828828905392</v>
      </c>
      <c r="K45">
        <f t="shared" si="3"/>
        <v>5.3327405102534895</v>
      </c>
    </row>
    <row r="46" spans="1:11">
      <c r="A46" s="123" t="s">
        <v>71</v>
      </c>
      <c r="B46" s="122">
        <v>2687.3203000000003</v>
      </c>
      <c r="D46" s="121" t="str">
        <f t="shared" si="0"/>
        <v>Jan</v>
      </c>
      <c r="E46" s="122">
        <f t="shared" si="1"/>
        <v>2687.3203000000003</v>
      </c>
      <c r="H46" t="s">
        <v>76</v>
      </c>
      <c r="I46">
        <v>3840.8299000000002</v>
      </c>
      <c r="J46" s="124">
        <f t="shared" si="2"/>
        <v>1.9594820398820028E-2</v>
      </c>
      <c r="K46">
        <f t="shared" si="3"/>
        <v>5.437234602785419</v>
      </c>
    </row>
    <row r="47" spans="1:11">
      <c r="A47" s="123" t="s">
        <v>72</v>
      </c>
      <c r="B47" s="122">
        <v>2841.2827000000002</v>
      </c>
      <c r="D47" s="121" t="str">
        <f t="shared" si="0"/>
        <v>Feb</v>
      </c>
      <c r="E47" s="122">
        <f t="shared" si="1"/>
        <v>2841.2827000000002</v>
      </c>
      <c r="H47" t="s">
        <v>77</v>
      </c>
      <c r="I47">
        <v>3819.2734</v>
      </c>
      <c r="J47" s="124">
        <f t="shared" si="2"/>
        <v>-5.612458911549335E-3</v>
      </c>
      <c r="K47">
        <f t="shared" si="3"/>
        <v>5.4067183469848317</v>
      </c>
    </row>
    <row r="48" spans="1:11">
      <c r="A48" s="123" t="s">
        <v>73</v>
      </c>
      <c r="B48" s="122">
        <v>3532.4844000000003</v>
      </c>
      <c r="D48" s="121" t="str">
        <f t="shared" si="0"/>
        <v>Mar</v>
      </c>
      <c r="E48" s="122">
        <f t="shared" si="1"/>
        <v>3532.4844000000003</v>
      </c>
      <c r="H48" t="s">
        <v>78</v>
      </c>
      <c r="I48">
        <v>4137.1938</v>
      </c>
      <c r="J48" s="124">
        <f t="shared" si="2"/>
        <v>8.3241068837857993E-2</v>
      </c>
      <c r="K48">
        <f t="shared" si="3"/>
        <v>5.856779361093106</v>
      </c>
    </row>
    <row r="49" spans="1:11">
      <c r="A49" s="123" t="s">
        <v>74</v>
      </c>
      <c r="B49" s="122">
        <v>3107.9750999999997</v>
      </c>
      <c r="D49" s="121" t="str">
        <f t="shared" si="0"/>
        <v>Apr</v>
      </c>
      <c r="E49" s="122">
        <f t="shared" si="1"/>
        <v>3107.9750999999997</v>
      </c>
      <c r="H49" t="s">
        <v>79</v>
      </c>
      <c r="I49">
        <v>3518.1566999999995</v>
      </c>
      <c r="J49" s="124">
        <f t="shared" si="2"/>
        <v>-0.14962729084627374</v>
      </c>
      <c r="K49">
        <f t="shared" si="3"/>
        <v>4.980445332208375</v>
      </c>
    </row>
    <row r="50" spans="1:11">
      <c r="A50" s="123" t="s">
        <v>75</v>
      </c>
      <c r="B50" s="122">
        <v>3767.0159000000008</v>
      </c>
      <c r="D50" s="121" t="str">
        <f t="shared" si="0"/>
        <v>May</v>
      </c>
      <c r="E50" s="122">
        <f t="shared" si="1"/>
        <v>3767.0159000000008</v>
      </c>
      <c r="H50" t="s">
        <v>70</v>
      </c>
      <c r="I50">
        <v>3818.9449000000004</v>
      </c>
      <c r="J50" s="124">
        <f t="shared" si="2"/>
        <v>8.549596440658852E-2</v>
      </c>
      <c r="K50">
        <f t="shared" si="3"/>
        <v>5.4062533090598217</v>
      </c>
    </row>
    <row r="51" spans="1:11">
      <c r="A51" s="123" t="s">
        <v>76</v>
      </c>
      <c r="B51" s="122">
        <v>3840.8299000000002</v>
      </c>
      <c r="D51" s="121" t="str">
        <f t="shared" si="0"/>
        <v>Jun</v>
      </c>
      <c r="E51" s="122">
        <f t="shared" si="1"/>
        <v>3840.8299000000002</v>
      </c>
      <c r="H51" t="s">
        <v>68</v>
      </c>
      <c r="I51">
        <v>3882.7973999999999</v>
      </c>
      <c r="J51" s="124">
        <f t="shared" si="2"/>
        <v>1.6719932251444504E-2</v>
      </c>
      <c r="K51">
        <f t="shared" si="3"/>
        <v>5.496645498121449</v>
      </c>
    </row>
    <row r="52" spans="1:11">
      <c r="A52" s="123" t="s">
        <v>77</v>
      </c>
      <c r="B52" s="122">
        <v>3819.2734</v>
      </c>
      <c r="D52" s="121" t="str">
        <f t="shared" si="0"/>
        <v>Jul</v>
      </c>
      <c r="E52" s="122">
        <f t="shared" si="1"/>
        <v>3819.2734</v>
      </c>
      <c r="H52" t="s">
        <v>69</v>
      </c>
      <c r="I52">
        <v>3867.2245999999996</v>
      </c>
      <c r="J52" s="124">
        <f t="shared" si="2"/>
        <v>-4.0107166034468785E-3</v>
      </c>
      <c r="K52">
        <f t="shared" si="3"/>
        <v>5.4746000107588717</v>
      </c>
    </row>
    <row r="53" spans="1:11">
      <c r="A53" s="123" t="s">
        <v>78</v>
      </c>
      <c r="B53" s="122">
        <v>4137.1938</v>
      </c>
      <c r="D53" s="121" t="str">
        <f t="shared" si="0"/>
        <v>Aug</v>
      </c>
      <c r="E53" s="122">
        <f t="shared" si="1"/>
        <v>4137.1938</v>
      </c>
      <c r="H53" t="s">
        <v>71</v>
      </c>
      <c r="I53">
        <v>3922.9911000000002</v>
      </c>
      <c r="J53" s="124">
        <f t="shared" si="2"/>
        <v>1.4420289941267088E-2</v>
      </c>
      <c r="K53">
        <f t="shared" si="3"/>
        <v>5.5535453302264788</v>
      </c>
    </row>
    <row r="54" spans="1:11">
      <c r="A54" s="123" t="s">
        <v>79</v>
      </c>
      <c r="B54" s="122">
        <v>3518.1566999999995</v>
      </c>
      <c r="D54" s="121" t="str">
        <f t="shared" si="0"/>
        <v>Sep</v>
      </c>
      <c r="E54" s="122">
        <f t="shared" si="1"/>
        <v>3518.1566999999995</v>
      </c>
      <c r="H54" t="s">
        <v>72</v>
      </c>
      <c r="I54">
        <v>3680.7551000000003</v>
      </c>
      <c r="J54" s="124">
        <f t="shared" si="2"/>
        <v>-6.174778219609009E-2</v>
      </c>
      <c r="K54">
        <f t="shared" si="3"/>
        <v>5.210626222759541</v>
      </c>
    </row>
    <row r="55" spans="1:11">
      <c r="A55" s="123" t="s">
        <v>70</v>
      </c>
      <c r="B55" s="122">
        <v>3818.9449000000004</v>
      </c>
      <c r="D55" s="121" t="str">
        <f t="shared" si="0"/>
        <v>Oct</v>
      </c>
      <c r="E55" s="122">
        <f t="shared" si="1"/>
        <v>3818.9449000000004</v>
      </c>
      <c r="H55" t="s">
        <v>73</v>
      </c>
      <c r="I55">
        <v>3441.4774999999995</v>
      </c>
      <c r="J55" s="124">
        <f t="shared" si="2"/>
        <v>-6.5007748002577179E-2</v>
      </c>
      <c r="K55">
        <f t="shared" si="3"/>
        <v>4.8718951463347686</v>
      </c>
    </row>
    <row r="56" spans="1:11">
      <c r="A56" s="123" t="s">
        <v>68</v>
      </c>
      <c r="B56" s="122">
        <v>3882.7973999999999</v>
      </c>
      <c r="D56" s="121" t="str">
        <f t="shared" si="0"/>
        <v>Nov</v>
      </c>
      <c r="E56" s="122">
        <f t="shared" si="1"/>
        <v>3882.7973999999999</v>
      </c>
      <c r="H56" t="s">
        <v>74</v>
      </c>
      <c r="I56">
        <v>3717.8474000000001</v>
      </c>
      <c r="J56" s="124">
        <f t="shared" si="2"/>
        <v>8.0305595489146925E-2</v>
      </c>
      <c r="K56">
        <f t="shared" si="3"/>
        <v>5.2631355872218668</v>
      </c>
    </row>
    <row r="57" spans="1:11">
      <c r="A57" s="123" t="s">
        <v>69</v>
      </c>
      <c r="B57" s="122">
        <v>3867.2245999999996</v>
      </c>
      <c r="D57" s="121" t="str">
        <f t="shared" si="0"/>
        <v>Dec</v>
      </c>
      <c r="E57" s="122">
        <f t="shared" si="1"/>
        <v>3867.2245999999996</v>
      </c>
      <c r="H57" t="s">
        <v>75</v>
      </c>
      <c r="I57">
        <v>4087.3542000000002</v>
      </c>
      <c r="J57" s="124">
        <f t="shared" si="2"/>
        <v>9.9387295992837174E-2</v>
      </c>
      <c r="K57">
        <f t="shared" si="3"/>
        <v>5.7862244016795215</v>
      </c>
    </row>
    <row r="58" spans="1:11">
      <c r="A58" s="3" t="s">
        <v>169</v>
      </c>
      <c r="B58" s="122"/>
      <c r="D58" s="121" t="str">
        <f t="shared" si="0"/>
        <v>2024</v>
      </c>
      <c r="E58" s="122">
        <f t="shared" si="1"/>
        <v>0</v>
      </c>
      <c r="H58" t="s">
        <v>76</v>
      </c>
      <c r="I58">
        <v>3910.1673000000001</v>
      </c>
      <c r="J58" s="124">
        <f t="shared" si="2"/>
        <v>-4.3350023347621829E-2</v>
      </c>
      <c r="K58">
        <f t="shared" si="3"/>
        <v>5.5353914387721348</v>
      </c>
    </row>
    <row r="59" spans="1:11">
      <c r="A59" s="123" t="s">
        <v>71</v>
      </c>
      <c r="B59" s="122">
        <v>3922.9911000000002</v>
      </c>
      <c r="D59" s="121" t="str">
        <f t="shared" si="0"/>
        <v>Jan</v>
      </c>
      <c r="E59" s="122">
        <f t="shared" si="1"/>
        <v>3922.9911000000002</v>
      </c>
      <c r="H59" t="s">
        <v>77</v>
      </c>
      <c r="I59">
        <v>4930.0332999999991</v>
      </c>
      <c r="J59" s="124">
        <f t="shared" si="2"/>
        <v>0.26082413404664273</v>
      </c>
      <c r="K59">
        <f t="shared" si="3"/>
        <v>6.9791551173990758</v>
      </c>
    </row>
    <row r="60" spans="1:11">
      <c r="A60" s="123" t="s">
        <v>72</v>
      </c>
      <c r="B60" s="122">
        <v>3680.7551000000003</v>
      </c>
      <c r="D60" s="121" t="str">
        <f t="shared" si="0"/>
        <v>Feb</v>
      </c>
      <c r="E60" s="122">
        <f t="shared" si="1"/>
        <v>3680.7551000000003</v>
      </c>
      <c r="H60" t="s">
        <v>78</v>
      </c>
      <c r="I60">
        <v>4868.9556000000011</v>
      </c>
      <c r="J60" s="124">
        <f t="shared" si="2"/>
        <v>-1.2388902119585685E-2</v>
      </c>
      <c r="K60">
        <f t="shared" si="3"/>
        <v>6.892691047772213</v>
      </c>
    </row>
    <row r="61" spans="1:11">
      <c r="A61" s="123" t="s">
        <v>73</v>
      </c>
      <c r="B61" s="122">
        <v>3441.4774999999995</v>
      </c>
      <c r="D61" s="121" t="str">
        <f t="shared" si="0"/>
        <v>Mar</v>
      </c>
      <c r="E61" s="122">
        <f t="shared" si="1"/>
        <v>3441.4774999999995</v>
      </c>
      <c r="H61" t="s">
        <v>79</v>
      </c>
      <c r="I61">
        <v>4470.2419000000009</v>
      </c>
      <c r="J61" s="124">
        <f t="shared" si="2"/>
        <v>-8.1888957870143678E-2</v>
      </c>
      <c r="K61">
        <f t="shared" si="3"/>
        <v>6.3282557609492773</v>
      </c>
    </row>
    <row r="62" spans="1:11">
      <c r="A62" s="123" t="s">
        <v>74</v>
      </c>
      <c r="B62" s="122">
        <v>3717.8474000000001</v>
      </c>
      <c r="D62" s="121" t="str">
        <f t="shared" si="0"/>
        <v>Apr</v>
      </c>
      <c r="E62" s="122">
        <f t="shared" si="1"/>
        <v>3717.8474000000001</v>
      </c>
      <c r="H62" t="s">
        <v>70</v>
      </c>
      <c r="I62">
        <v>5285.4750000000004</v>
      </c>
      <c r="J62" s="124">
        <f t="shared" si="2"/>
        <v>0.18236890043914611</v>
      </c>
      <c r="K62">
        <f t="shared" si="3"/>
        <v>7.4823328057712892</v>
      </c>
    </row>
    <row r="63" spans="1:11">
      <c r="A63" s="123" t="s">
        <v>75</v>
      </c>
      <c r="B63" s="122">
        <v>4087.3542000000002</v>
      </c>
      <c r="D63" s="121" t="str">
        <f t="shared" si="0"/>
        <v>May</v>
      </c>
      <c r="E63" s="122">
        <f t="shared" si="1"/>
        <v>4087.3542000000002</v>
      </c>
      <c r="H63" t="s">
        <v>68</v>
      </c>
      <c r="I63">
        <v>2017.8806</v>
      </c>
      <c r="J63" s="124">
        <f t="shared" si="2"/>
        <v>-0.61822152219053161</v>
      </c>
      <c r="K63">
        <f t="shared" si="3"/>
        <v>2.8565936290512113</v>
      </c>
    </row>
    <row r="64" spans="1:11">
      <c r="A64" s="123" t="s">
        <v>76</v>
      </c>
      <c r="B64" s="122">
        <v>3910.1673000000001</v>
      </c>
      <c r="D64" s="121" t="str">
        <f t="shared" si="0"/>
        <v>Jun</v>
      </c>
      <c r="E64" s="122">
        <f t="shared" si="1"/>
        <v>3910.1673000000001</v>
      </c>
    </row>
    <row r="65" spans="1:5">
      <c r="A65" s="123" t="s">
        <v>77</v>
      </c>
      <c r="B65" s="122">
        <v>4930.0332999999991</v>
      </c>
      <c r="D65" s="121" t="str">
        <f t="shared" si="0"/>
        <v>Jul</v>
      </c>
      <c r="E65" s="122">
        <f t="shared" si="1"/>
        <v>4930.0332999999991</v>
      </c>
    </row>
    <row r="66" spans="1:5">
      <c r="A66" s="123" t="s">
        <v>78</v>
      </c>
      <c r="B66" s="122">
        <v>4868.9556000000011</v>
      </c>
      <c r="D66" s="121" t="str">
        <f t="shared" si="0"/>
        <v>Aug</v>
      </c>
      <c r="E66" s="122">
        <f t="shared" si="1"/>
        <v>4868.9556000000011</v>
      </c>
    </row>
    <row r="67" spans="1:5">
      <c r="A67" s="123" t="s">
        <v>79</v>
      </c>
      <c r="B67" s="122">
        <v>4470.2419000000009</v>
      </c>
      <c r="D67" s="121" t="str">
        <f t="shared" si="0"/>
        <v>Sep</v>
      </c>
      <c r="E67" s="122">
        <f t="shared" si="1"/>
        <v>4470.2419000000009</v>
      </c>
    </row>
    <row r="68" spans="1:5">
      <c r="A68" s="123" t="s">
        <v>70</v>
      </c>
      <c r="B68" s="122">
        <v>5285.4750000000004</v>
      </c>
      <c r="D68" s="121" t="str">
        <f t="shared" ref="D68:E69" si="4">A68</f>
        <v>Oct</v>
      </c>
      <c r="E68" s="122">
        <f t="shared" si="4"/>
        <v>5285.4750000000004</v>
      </c>
    </row>
    <row r="69" spans="1:5">
      <c r="A69" s="123" t="s">
        <v>68</v>
      </c>
      <c r="B69" s="122">
        <v>2017.8806</v>
      </c>
      <c r="D69" s="121" t="str">
        <f t="shared" si="4"/>
        <v>Nov</v>
      </c>
      <c r="E69" s="122">
        <f t="shared" si="4"/>
        <v>2017.8806</v>
      </c>
    </row>
    <row r="70" spans="1:5">
      <c r="A70" s="3" t="s">
        <v>36</v>
      </c>
      <c r="B70" s="122">
        <v>185990.91440000004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A72B0-1CBB-43AC-9D83-680021EB747A}">
  <dimension ref="A1:X1047489"/>
  <sheetViews>
    <sheetView showGridLines="0" topLeftCell="A27" zoomScale="10" zoomScaleNormal="10" workbookViewId="0">
      <selection activeCell="R153" sqref="R153"/>
    </sheetView>
  </sheetViews>
  <sheetFormatPr defaultRowHeight="14"/>
  <cols>
    <col min="1" max="1" width="14.75" style="65" bestFit="1" customWidth="1"/>
    <col min="2" max="2" width="11.08203125" style="11" customWidth="1"/>
    <col min="3" max="3" width="8.25" style="11" bestFit="1" customWidth="1"/>
    <col min="4" max="4" width="7.25" style="11" bestFit="1" customWidth="1"/>
    <col min="5" max="5" width="6.9140625" style="11" customWidth="1"/>
    <col min="6" max="6" width="8" style="11" bestFit="1" customWidth="1"/>
    <col min="7" max="7" width="10.1640625" style="11" customWidth="1"/>
    <col min="8" max="8" width="19.83203125" customWidth="1"/>
    <col min="9" max="9" width="22.5" bestFit="1" customWidth="1"/>
    <col min="10" max="10" width="20.25" bestFit="1" customWidth="1"/>
    <col min="11" max="13" width="8.9140625" bestFit="1" customWidth="1"/>
    <col min="14" max="14" width="13.25" bestFit="1" customWidth="1"/>
    <col min="15" max="15" width="11.5" bestFit="1" customWidth="1"/>
    <col min="16" max="16" width="13.83203125" bestFit="1" customWidth="1"/>
    <col min="17" max="17" width="43.4140625" bestFit="1" customWidth="1"/>
    <col min="18" max="18" width="46.83203125" bestFit="1" customWidth="1"/>
    <col min="19" max="19" width="51.83203125" bestFit="1" customWidth="1"/>
    <col min="20" max="20" width="26.83203125" bestFit="1" customWidth="1"/>
    <col min="21" max="21" width="26.33203125" bestFit="1" customWidth="1"/>
    <col min="22" max="22" width="26.9140625" bestFit="1" customWidth="1"/>
    <col min="23" max="23" width="30.33203125" bestFit="1" customWidth="1"/>
    <col min="24" max="24" width="27.25" bestFit="1" customWidth="1"/>
    <col min="25" max="25" width="26.1640625" bestFit="1" customWidth="1"/>
    <col min="26" max="26" width="25.6640625" bestFit="1" customWidth="1"/>
    <col min="27" max="27" width="26.83203125" bestFit="1" customWidth="1"/>
    <col min="28" max="28" width="28.75" bestFit="1" customWidth="1"/>
    <col min="30" max="30" width="27.33203125" bestFit="1" customWidth="1"/>
    <col min="31" max="31" width="25" bestFit="1" customWidth="1"/>
    <col min="32" max="34" width="11.9140625" bestFit="1" customWidth="1"/>
    <col min="35" max="35" width="15.9140625" bestFit="1" customWidth="1"/>
    <col min="36" max="36" width="14.25" bestFit="1" customWidth="1"/>
    <col min="37" max="37" width="17.33203125" bestFit="1" customWidth="1"/>
    <col min="38" max="42" width="14.25" bestFit="1" customWidth="1"/>
    <col min="43" max="43" width="15.6640625" bestFit="1" customWidth="1"/>
  </cols>
  <sheetData>
    <row r="1" spans="1:16" ht="14" customHeight="1">
      <c r="A1" s="64" t="s">
        <v>90</v>
      </c>
      <c r="B1" s="15" t="s">
        <v>1</v>
      </c>
      <c r="C1" s="15" t="s">
        <v>2</v>
      </c>
      <c r="D1" s="15" t="s">
        <v>3</v>
      </c>
      <c r="E1" s="15" t="s">
        <v>4</v>
      </c>
      <c r="F1" s="15" t="s">
        <v>5</v>
      </c>
      <c r="G1" s="15" t="s">
        <v>6</v>
      </c>
      <c r="I1" s="127" t="s">
        <v>199</v>
      </c>
      <c r="J1" s="127"/>
      <c r="K1" s="127"/>
      <c r="L1" s="127"/>
      <c r="M1" s="127"/>
      <c r="N1" s="127"/>
      <c r="O1" s="127"/>
    </row>
    <row r="2" spans="1:16" ht="14.5" customHeight="1">
      <c r="A2" s="65">
        <v>43783.291666666664</v>
      </c>
      <c r="B2" s="11">
        <v>63.656199999999998</v>
      </c>
      <c r="C2" s="11">
        <v>65.66</v>
      </c>
      <c r="D2" s="11">
        <v>66.22</v>
      </c>
      <c r="E2" s="11">
        <v>65.525000000000006</v>
      </c>
      <c r="F2" s="11">
        <v>65.9375</v>
      </c>
      <c r="G2" s="11">
        <v>89182800</v>
      </c>
      <c r="I2" s="127"/>
      <c r="J2" s="127"/>
      <c r="K2" s="127"/>
      <c r="L2" s="127"/>
      <c r="M2" s="127"/>
      <c r="N2" s="127"/>
      <c r="O2" s="127"/>
      <c r="P2" s="5"/>
    </row>
    <row r="3" spans="1:16">
      <c r="A3" s="65">
        <v>43784.291666666664</v>
      </c>
      <c r="B3" s="11">
        <v>64.412400000000005</v>
      </c>
      <c r="C3" s="11">
        <v>66.44</v>
      </c>
      <c r="D3" s="11">
        <v>66.444999999999993</v>
      </c>
      <c r="E3" s="11">
        <v>65.752499999999998</v>
      </c>
      <c r="F3" s="11">
        <v>65.92</v>
      </c>
      <c r="G3" s="11">
        <v>100206400</v>
      </c>
      <c r="I3" s="50" t="s">
        <v>161</v>
      </c>
      <c r="J3" s="50" t="s">
        <v>1</v>
      </c>
      <c r="K3" s="50" t="s">
        <v>2</v>
      </c>
      <c r="L3" s="50" t="s">
        <v>3</v>
      </c>
      <c r="M3" s="50" t="s">
        <v>4</v>
      </c>
      <c r="N3" s="50" t="s">
        <v>5</v>
      </c>
      <c r="O3" s="50" t="s">
        <v>6</v>
      </c>
    </row>
    <row r="4" spans="1:16">
      <c r="A4" s="65">
        <v>43787.291666666664</v>
      </c>
      <c r="B4" s="11">
        <v>64.737200000000001</v>
      </c>
      <c r="C4" s="11">
        <v>66.775000000000006</v>
      </c>
      <c r="D4" s="11">
        <v>66.857500000000002</v>
      </c>
      <c r="E4" s="11">
        <v>66.057500000000005</v>
      </c>
      <c r="F4" s="11">
        <v>66.45</v>
      </c>
      <c r="G4" s="11">
        <v>86703200</v>
      </c>
      <c r="I4" s="58" t="s">
        <v>50</v>
      </c>
      <c r="J4" s="45">
        <v>147.84651383147857</v>
      </c>
      <c r="K4" s="45">
        <v>149.66325914149445</v>
      </c>
      <c r="L4" s="45">
        <v>151.18917527821955</v>
      </c>
      <c r="M4" s="45">
        <v>147.97943561208268</v>
      </c>
      <c r="N4" s="45">
        <v>149.52970588235306</v>
      </c>
      <c r="O4" s="45">
        <v>92060188.950715423</v>
      </c>
    </row>
    <row r="5" spans="1:16">
      <c r="A5" s="65">
        <v>43788.291666666664</v>
      </c>
      <c r="B5" s="11">
        <v>64.540899999999993</v>
      </c>
      <c r="C5" s="11">
        <v>66.572500000000005</v>
      </c>
      <c r="D5" s="11">
        <v>67</v>
      </c>
      <c r="E5" s="11">
        <v>66.347499999999997</v>
      </c>
      <c r="F5" s="11">
        <v>66.974999999999994</v>
      </c>
      <c r="G5" s="11">
        <v>76167200</v>
      </c>
      <c r="I5" s="59" t="s">
        <v>51</v>
      </c>
      <c r="J5" s="47">
        <v>1.173408577883893</v>
      </c>
      <c r="K5" s="47">
        <v>1.1587837886335504</v>
      </c>
      <c r="L5" s="47">
        <v>1.1646331812112294</v>
      </c>
      <c r="M5" s="47">
        <v>1.1521666529919068</v>
      </c>
      <c r="N5" s="47">
        <v>1.1587629985296983</v>
      </c>
      <c r="O5" s="47">
        <v>1496224.1644090842</v>
      </c>
    </row>
    <row r="6" spans="1:16">
      <c r="A6" s="65">
        <v>43789.291666666664</v>
      </c>
      <c r="B6" s="11">
        <v>63.789499999999997</v>
      </c>
      <c r="C6" s="11">
        <v>65.797499999999999</v>
      </c>
      <c r="D6" s="11">
        <v>66.52</v>
      </c>
      <c r="E6" s="11">
        <v>65.099999999999994</v>
      </c>
      <c r="F6" s="11">
        <v>66.385000000000005</v>
      </c>
      <c r="G6" s="11">
        <v>106234400</v>
      </c>
      <c r="I6" s="60" t="s">
        <v>52</v>
      </c>
      <c r="J6" s="49">
        <v>148.59174999999999</v>
      </c>
      <c r="K6" s="49">
        <v>150.63499999999999</v>
      </c>
      <c r="L6" s="49">
        <v>151.71</v>
      </c>
      <c r="M6" s="49">
        <v>148.64499999999998</v>
      </c>
      <c r="N6" s="49">
        <v>150.125</v>
      </c>
      <c r="O6" s="49">
        <v>77757850</v>
      </c>
    </row>
    <row r="7" spans="1:16">
      <c r="A7" s="65">
        <v>43790.291666666664</v>
      </c>
      <c r="B7" s="11">
        <v>63.503500000000003</v>
      </c>
      <c r="C7" s="11">
        <v>65.502499999999998</v>
      </c>
      <c r="D7" s="11">
        <v>66.002499999999998</v>
      </c>
      <c r="E7" s="11">
        <v>65.295000000000002</v>
      </c>
      <c r="F7" s="11">
        <v>65.922499999999999</v>
      </c>
      <c r="G7" s="11">
        <v>121395200</v>
      </c>
      <c r="I7" s="59" t="s">
        <v>53</v>
      </c>
      <c r="J7" s="47">
        <v>88.698499999999996</v>
      </c>
      <c r="K7" s="47">
        <v>145.86000000000001</v>
      </c>
      <c r="L7" s="47">
        <v>151.57</v>
      </c>
      <c r="M7" s="47">
        <v>133.77000000000001</v>
      </c>
      <c r="N7" s="47">
        <v>127.82</v>
      </c>
      <c r="O7" s="47">
        <v>97918500</v>
      </c>
    </row>
    <row r="8" spans="1:16">
      <c r="A8" s="65">
        <v>43791.291666666664</v>
      </c>
      <c r="B8" s="11">
        <v>63.447800000000001</v>
      </c>
      <c r="C8" s="11">
        <v>65.444999999999993</v>
      </c>
      <c r="D8" s="11">
        <v>65.795000000000002</v>
      </c>
      <c r="E8" s="11">
        <v>65.209999999999994</v>
      </c>
      <c r="F8" s="11">
        <v>65.647499999999994</v>
      </c>
      <c r="G8" s="11">
        <v>65325200</v>
      </c>
      <c r="I8" s="60" t="s">
        <v>54</v>
      </c>
      <c r="J8" s="49">
        <v>41.618802419574585</v>
      </c>
      <c r="K8" s="49">
        <v>41.100086069864929</v>
      </c>
      <c r="L8" s="49">
        <v>41.307554055486762</v>
      </c>
      <c r="M8" s="49">
        <v>40.865387546227296</v>
      </c>
      <c r="N8" s="49">
        <v>41.099348680313831</v>
      </c>
      <c r="O8" s="49">
        <v>53068521.099644102</v>
      </c>
    </row>
    <row r="9" spans="1:16">
      <c r="A9" s="65">
        <v>43794.291666666664</v>
      </c>
      <c r="B9" s="11">
        <v>64.560299999999998</v>
      </c>
      <c r="C9" s="11">
        <v>66.592500000000001</v>
      </c>
      <c r="D9" s="11">
        <v>66.61</v>
      </c>
      <c r="E9" s="11">
        <v>65.63</v>
      </c>
      <c r="F9" s="11">
        <v>65.677499999999995</v>
      </c>
      <c r="G9" s="11">
        <v>84020400</v>
      </c>
      <c r="I9" s="59" t="s">
        <v>55</v>
      </c>
      <c r="J9" s="47">
        <v>1732.1247148395871</v>
      </c>
      <c r="K9" s="47">
        <v>1689.217074950305</v>
      </c>
      <c r="L9" s="47">
        <v>1706.3140220469606</v>
      </c>
      <c r="M9" s="47">
        <v>1669.9798993033489</v>
      </c>
      <c r="N9" s="47">
        <v>1689.1564619460141</v>
      </c>
      <c r="O9" s="47">
        <v>2816267931703371</v>
      </c>
    </row>
    <row r="10" spans="1:16">
      <c r="A10" s="65">
        <v>43795.291666666664</v>
      </c>
      <c r="B10" s="11">
        <v>64.056100000000001</v>
      </c>
      <c r="C10" s="11">
        <v>66.072500000000005</v>
      </c>
      <c r="D10" s="11">
        <v>66.790000000000006</v>
      </c>
      <c r="E10" s="11">
        <v>65.625</v>
      </c>
      <c r="F10" s="11">
        <v>66.734999999999999</v>
      </c>
      <c r="G10" s="11">
        <v>105207600</v>
      </c>
      <c r="I10" s="60" t="s">
        <v>56</v>
      </c>
      <c r="J10" s="49">
        <v>-0.31859576338928353</v>
      </c>
      <c r="K10" s="49">
        <v>-0.29371430968832879</v>
      </c>
      <c r="L10" s="49">
        <v>-0.28046597022579078</v>
      </c>
      <c r="M10" s="49">
        <v>-0.30529802060238653</v>
      </c>
      <c r="N10" s="49">
        <v>-0.2839366177206073</v>
      </c>
      <c r="O10" s="49">
        <v>7.8482542454921909</v>
      </c>
    </row>
    <row r="11" spans="1:16">
      <c r="A11" s="65">
        <v>43796.291666666664</v>
      </c>
      <c r="B11" s="11">
        <v>64.916499999999999</v>
      </c>
      <c r="C11" s="11">
        <v>66.959999999999994</v>
      </c>
      <c r="D11" s="11">
        <v>66.995000000000005</v>
      </c>
      <c r="E11" s="11">
        <v>66.327500000000001</v>
      </c>
      <c r="F11" s="11">
        <v>66.394999999999996</v>
      </c>
      <c r="G11" s="11">
        <v>65235600</v>
      </c>
      <c r="I11" s="59" t="s">
        <v>57</v>
      </c>
      <c r="J11" s="47">
        <v>-0.20928507958962159</v>
      </c>
      <c r="K11" s="47">
        <v>-0.24239333188466813</v>
      </c>
      <c r="L11" s="47">
        <v>-0.25100896821120811</v>
      </c>
      <c r="M11" s="47">
        <v>-0.23666875371699975</v>
      </c>
      <c r="N11" s="47">
        <v>-0.24352572254561153</v>
      </c>
      <c r="O11" s="47">
        <v>2.3458645571916863</v>
      </c>
    </row>
    <row r="12" spans="1:16">
      <c r="A12" s="65">
        <v>43798.291666666664</v>
      </c>
      <c r="B12" s="11">
        <v>64.773600000000002</v>
      </c>
      <c r="C12" s="11">
        <v>66.8125</v>
      </c>
      <c r="D12" s="11">
        <v>67</v>
      </c>
      <c r="E12" s="11">
        <v>66.474999999999994</v>
      </c>
      <c r="F12" s="11">
        <v>66.650000000000006</v>
      </c>
      <c r="G12" s="11">
        <v>46617600</v>
      </c>
      <c r="I12" s="60" t="s">
        <v>58</v>
      </c>
      <c r="J12" s="49">
        <v>181.71030000000002</v>
      </c>
      <c r="K12" s="49">
        <v>180.38749999999999</v>
      </c>
      <c r="L12" s="49">
        <v>180.36500000000001</v>
      </c>
      <c r="M12" s="49">
        <v>181.29749999999999</v>
      </c>
      <c r="N12" s="49">
        <v>179.45999999999998</v>
      </c>
      <c r="O12" s="49">
        <v>402461700</v>
      </c>
    </row>
    <row r="13" spans="1:16">
      <c r="A13" s="65">
        <v>43801.291666666664</v>
      </c>
      <c r="B13" s="11">
        <v>64.024600000000007</v>
      </c>
      <c r="C13" s="11">
        <v>66.040000000000006</v>
      </c>
      <c r="D13" s="11">
        <v>67.0625</v>
      </c>
      <c r="E13" s="11">
        <v>65.862499999999997</v>
      </c>
      <c r="F13" s="11">
        <v>66.817499999999995</v>
      </c>
      <c r="G13" s="11">
        <v>94487200</v>
      </c>
      <c r="I13" s="59" t="s">
        <v>59</v>
      </c>
      <c r="J13" s="47">
        <v>54.509799999999998</v>
      </c>
      <c r="K13" s="47">
        <v>56.092500000000001</v>
      </c>
      <c r="L13" s="47">
        <v>57.125</v>
      </c>
      <c r="M13" s="47">
        <v>53.152500000000003</v>
      </c>
      <c r="N13" s="47">
        <v>57.02</v>
      </c>
      <c r="O13" s="47">
        <v>24048300</v>
      </c>
    </row>
    <row r="14" spans="1:16">
      <c r="A14" s="65">
        <v>43802.291666666664</v>
      </c>
      <c r="B14" s="11">
        <v>62.883099999999999</v>
      </c>
      <c r="C14" s="11">
        <v>64.862499999999997</v>
      </c>
      <c r="D14" s="11">
        <v>64.882499999999993</v>
      </c>
      <c r="E14" s="11">
        <v>64.072500000000005</v>
      </c>
      <c r="F14" s="11">
        <v>64.577500000000001</v>
      </c>
      <c r="G14" s="11">
        <v>114430400</v>
      </c>
      <c r="I14" s="60" t="s">
        <v>60</v>
      </c>
      <c r="J14" s="49">
        <v>236.2201</v>
      </c>
      <c r="K14" s="76">
        <v>236.48</v>
      </c>
      <c r="L14" s="49">
        <v>237.49</v>
      </c>
      <c r="M14" s="49">
        <v>234.45</v>
      </c>
      <c r="N14" s="49">
        <v>236.48</v>
      </c>
      <c r="O14" s="49">
        <v>426510000</v>
      </c>
    </row>
    <row r="15" spans="1:16">
      <c r="A15" s="65">
        <v>43803.291666666664</v>
      </c>
      <c r="B15" s="11">
        <v>63.438099999999999</v>
      </c>
      <c r="C15" s="11">
        <v>65.435000000000002</v>
      </c>
      <c r="D15" s="11">
        <v>65.827500000000001</v>
      </c>
      <c r="E15" s="11">
        <v>65.17</v>
      </c>
      <c r="F15" s="11">
        <v>65.267499999999998</v>
      </c>
      <c r="G15" s="11">
        <v>67181600</v>
      </c>
      <c r="I15" s="59" t="s">
        <v>61</v>
      </c>
      <c r="J15" s="47">
        <v>185990.91440000004</v>
      </c>
      <c r="K15" s="47">
        <f>SUM(AAPL_historical_data[Close])</f>
        <v>188276.38000000003</v>
      </c>
      <c r="L15" s="47">
        <v>190195.98250000019</v>
      </c>
      <c r="M15" s="47">
        <v>186158.13</v>
      </c>
      <c r="N15" s="47">
        <v>188108.37000000014</v>
      </c>
      <c r="O15" s="47">
        <v>115811717700</v>
      </c>
    </row>
    <row r="16" spans="1:16">
      <c r="A16" s="65">
        <v>43804.291666666664</v>
      </c>
      <c r="B16" s="11">
        <v>64.368799999999993</v>
      </c>
      <c r="C16" s="11">
        <v>66.394999999999996</v>
      </c>
      <c r="D16" s="11">
        <v>66.472499999999997</v>
      </c>
      <c r="E16" s="11">
        <v>65.682500000000005</v>
      </c>
      <c r="F16" s="11">
        <v>65.947500000000005</v>
      </c>
      <c r="G16" s="11">
        <v>74424400</v>
      </c>
      <c r="I16" s="60" t="s">
        <v>62</v>
      </c>
      <c r="J16" s="49">
        <v>1258</v>
      </c>
      <c r="K16" s="54">
        <v>1258</v>
      </c>
      <c r="L16" s="49">
        <v>1258</v>
      </c>
      <c r="M16" s="49">
        <v>1258</v>
      </c>
      <c r="N16" s="49">
        <v>1258</v>
      </c>
      <c r="O16" s="49">
        <v>1258</v>
      </c>
    </row>
    <row r="17" spans="1:22">
      <c r="A17" s="65">
        <v>43805.291666666664</v>
      </c>
      <c r="B17" s="11">
        <v>65.612099999999998</v>
      </c>
      <c r="C17" s="11">
        <v>67.677499999999995</v>
      </c>
      <c r="D17" s="11">
        <v>67.75</v>
      </c>
      <c r="E17" s="11">
        <v>66.825000000000003</v>
      </c>
      <c r="F17" s="11">
        <v>66.87</v>
      </c>
      <c r="G17" s="11">
        <v>106075600</v>
      </c>
      <c r="I17" s="59" t="s">
        <v>63</v>
      </c>
      <c r="J17" s="47">
        <v>2.3020551628689283</v>
      </c>
      <c r="K17" s="47">
        <v>2.2733634759031354</v>
      </c>
      <c r="L17" s="47">
        <v>2.2848391244000781</v>
      </c>
      <c r="M17" s="47">
        <v>2.2603816283571416</v>
      </c>
      <c r="N17" s="47">
        <v>2.2733226887750955</v>
      </c>
      <c r="O17" s="47">
        <v>2935371.8963762322</v>
      </c>
    </row>
    <row r="18" spans="1:22" ht="18">
      <c r="A18" s="65">
        <v>43808.291666666664</v>
      </c>
      <c r="B18" s="11">
        <v>64.693600000000004</v>
      </c>
      <c r="C18" s="11">
        <v>66.73</v>
      </c>
      <c r="D18" s="11">
        <v>67.7</v>
      </c>
      <c r="E18" s="11">
        <v>66.227500000000006</v>
      </c>
      <c r="F18" s="11">
        <v>67.5</v>
      </c>
      <c r="G18" s="11">
        <v>128042400</v>
      </c>
      <c r="I18" s="35" t="s">
        <v>174</v>
      </c>
      <c r="J18" s="11"/>
      <c r="K18" s="11"/>
      <c r="L18" s="11"/>
      <c r="M18" s="11"/>
      <c r="N18" s="11"/>
      <c r="O18" s="11"/>
      <c r="P18" s="11"/>
      <c r="Q18" s="11"/>
    </row>
    <row r="19" spans="1:22">
      <c r="A19" s="65">
        <v>43809.291666666664</v>
      </c>
      <c r="B19" s="11">
        <v>65.071700000000007</v>
      </c>
      <c r="C19" s="11">
        <v>67.12</v>
      </c>
      <c r="D19" s="11">
        <v>67.517499999999998</v>
      </c>
      <c r="E19" s="11">
        <v>66.465000000000003</v>
      </c>
      <c r="F19" s="11">
        <v>67.150000000000006</v>
      </c>
      <c r="G19" s="11">
        <v>90420400</v>
      </c>
      <c r="I19" s="128" t="s">
        <v>176</v>
      </c>
      <c r="J19" s="128"/>
      <c r="K19" s="128"/>
      <c r="L19" s="128"/>
      <c r="M19" s="128"/>
      <c r="N19" s="128"/>
      <c r="O19" s="11" t="s">
        <v>80</v>
      </c>
      <c r="P19" s="13">
        <f>INDEX(AAPL_historical_data[Date], MATCH(MAX(AAPL_historical_data[Adj Close]), AAPL_historical_data[Adj Close], 0))</f>
        <v>45586.291666666664</v>
      </c>
      <c r="Q19" s="14">
        <f>MAX(AAPL_historical_data[Adj Close])</f>
        <v>236.2201</v>
      </c>
      <c r="U19" s="11"/>
      <c r="V19" s="11"/>
    </row>
    <row r="20" spans="1:22">
      <c r="A20" s="65">
        <v>43810.291666666664</v>
      </c>
      <c r="B20" s="11">
        <v>65.6267</v>
      </c>
      <c r="C20" s="11">
        <v>67.692499999999995</v>
      </c>
      <c r="D20" s="11">
        <v>67.775000000000006</v>
      </c>
      <c r="E20" s="11">
        <v>67.125</v>
      </c>
      <c r="F20" s="11">
        <v>67.202500000000001</v>
      </c>
      <c r="G20" s="11">
        <v>78756800</v>
      </c>
      <c r="I20" s="128"/>
      <c r="J20" s="128"/>
      <c r="K20" s="128"/>
      <c r="L20" s="128"/>
      <c r="M20" s="128"/>
      <c r="N20" s="128"/>
      <c r="O20" s="11" t="s">
        <v>81</v>
      </c>
      <c r="P20" s="13">
        <f>INDEX(AAPL_historical_data[Date], MATCH(MIN(AAPL_historical_data[Adj Close]), AAPL_historical_data[Adj Close], 0))</f>
        <v>43913.291666666664</v>
      </c>
      <c r="Q20" s="14">
        <f>MIN(AAPL_historical_data[Adj Close])</f>
        <v>54.509799999999998</v>
      </c>
      <c r="U20" s="11"/>
      <c r="V20" s="11"/>
    </row>
    <row r="21" spans="1:22">
      <c r="A21" s="65">
        <v>43811.291666666664</v>
      </c>
      <c r="B21" s="11">
        <v>65.793899999999994</v>
      </c>
      <c r="C21" s="11">
        <v>67.864999999999995</v>
      </c>
      <c r="D21" s="11">
        <v>68.14</v>
      </c>
      <c r="E21" s="11">
        <v>66.83</v>
      </c>
      <c r="F21" s="11">
        <v>66.944999999999993</v>
      </c>
      <c r="G21" s="11">
        <v>137310400</v>
      </c>
      <c r="I21" s="128"/>
      <c r="J21" s="128"/>
      <c r="K21" s="128"/>
      <c r="L21" s="128"/>
      <c r="M21" s="128"/>
      <c r="N21" s="128"/>
      <c r="O21" s="11" t="s">
        <v>82</v>
      </c>
      <c r="P21" s="11">
        <f>ABS((P19)-(P20))</f>
        <v>1673</v>
      </c>
      <c r="Q21" s="11"/>
      <c r="U21" s="11"/>
      <c r="V21" s="11"/>
    </row>
    <row r="22" spans="1:22">
      <c r="A22" s="65">
        <v>43812.291666666664</v>
      </c>
      <c r="B22" s="11">
        <v>66.688299999999998</v>
      </c>
      <c r="C22" s="11">
        <v>68.787499999999994</v>
      </c>
      <c r="D22" s="11">
        <v>68.825000000000003</v>
      </c>
      <c r="E22" s="11">
        <v>67.732500000000002</v>
      </c>
      <c r="F22" s="11">
        <v>67.864999999999995</v>
      </c>
      <c r="G22" s="11">
        <v>133587600</v>
      </c>
      <c r="I22" s="128"/>
      <c r="J22" s="128"/>
      <c r="K22" s="128"/>
      <c r="L22" s="128"/>
      <c r="M22" s="128"/>
      <c r="N22" s="128"/>
      <c r="O22" t="s">
        <v>96</v>
      </c>
      <c r="P22" cm="1">
        <f t="array" ref="P22">MAX(AAPL_historical_data[High]-AAPL_historical_data[Low])</f>
        <v>17.5</v>
      </c>
      <c r="Q22" s="8" cm="1">
        <f t="array" ref="Q22">INDEX(AAPL_historical_data[Date], MATCH(P22, (AAPL_historical_data[High] - AAPL_historical_data[Low]),0))</f>
        <v>45509.291666666664</v>
      </c>
      <c r="U22" s="11"/>
      <c r="V22" s="11"/>
    </row>
    <row r="23" spans="1:22">
      <c r="A23" s="65">
        <v>43815.291666666664</v>
      </c>
      <c r="B23" s="11">
        <v>67.829800000000006</v>
      </c>
      <c r="C23" s="11">
        <v>69.965000000000003</v>
      </c>
      <c r="D23" s="11">
        <v>70.197500000000005</v>
      </c>
      <c r="E23" s="11">
        <v>69.245000000000005</v>
      </c>
      <c r="F23" s="11">
        <v>69.25</v>
      </c>
      <c r="G23" s="11">
        <v>128186000</v>
      </c>
      <c r="I23" s="128"/>
      <c r="J23" s="128"/>
      <c r="K23" s="128"/>
      <c r="L23" s="128"/>
      <c r="M23" s="128"/>
      <c r="N23" s="128"/>
      <c r="O23" t="s">
        <v>97</v>
      </c>
      <c r="P23" cm="1">
        <f t="array" ref="P23">MAX(AAPL_historical_data[Volume]-AVERAGE(AAPL_historical_data[Volume]))</f>
        <v>334449811.04928458</v>
      </c>
      <c r="Q23" s="8" cm="1">
        <f t="array" ref="Q23">INDEX(AAPL_historical_data[Date], MATCH(P23, (AAPL_historical_data[Volume]-AVERAGE(AAPL_historical_data[Volume])),0))</f>
        <v>43889.291666666664</v>
      </c>
      <c r="S23" s="11"/>
      <c r="T23" s="11"/>
      <c r="U23" s="11"/>
      <c r="V23" s="11"/>
    </row>
    <row r="24" spans="1:22">
      <c r="A24" s="65">
        <v>43816.291666666664</v>
      </c>
      <c r="B24" s="11">
        <v>67.963200000000001</v>
      </c>
      <c r="C24" s="11">
        <v>70.102500000000006</v>
      </c>
      <c r="D24" s="11">
        <v>70.442499999999995</v>
      </c>
      <c r="E24" s="11">
        <v>69.7</v>
      </c>
      <c r="F24" s="11">
        <v>69.892499999999998</v>
      </c>
      <c r="G24" s="11">
        <v>114158400</v>
      </c>
      <c r="I24" s="128"/>
      <c r="J24" s="128"/>
      <c r="K24" s="128"/>
      <c r="L24" s="128"/>
      <c r="M24" s="128"/>
      <c r="N24" s="128"/>
      <c r="O24" s="11"/>
      <c r="P24" s="11"/>
      <c r="Q24" s="11"/>
      <c r="R24" s="11"/>
      <c r="S24" s="11"/>
      <c r="T24" s="11"/>
      <c r="U24" s="11"/>
      <c r="V24" s="11"/>
    </row>
    <row r="25" spans="1:22">
      <c r="A25" s="65">
        <v>43817.291666666664</v>
      </c>
      <c r="B25" s="11">
        <v>67.800799999999995</v>
      </c>
      <c r="C25" s="11">
        <v>69.935000000000002</v>
      </c>
      <c r="D25" s="11">
        <v>70.474999999999994</v>
      </c>
      <c r="E25" s="11">
        <v>69.78</v>
      </c>
      <c r="F25" s="11">
        <v>69.95</v>
      </c>
      <c r="G25" s="11">
        <v>116028400</v>
      </c>
      <c r="I25" s="128"/>
      <c r="J25" s="128"/>
      <c r="K25" s="128"/>
      <c r="L25" s="128"/>
      <c r="M25" s="128"/>
      <c r="N25" s="128"/>
      <c r="O25" s="11"/>
      <c r="P25" s="11"/>
      <c r="Q25" s="11"/>
      <c r="R25" s="11"/>
      <c r="S25" s="11"/>
      <c r="T25" s="11"/>
      <c r="U25" s="11"/>
      <c r="V25" s="11"/>
    </row>
    <row r="26" spans="1:22">
      <c r="A26" s="65">
        <v>43818.291666666664</v>
      </c>
      <c r="B26" s="11">
        <v>67.868600000000001</v>
      </c>
      <c r="C26" s="11">
        <v>70.004999999999995</v>
      </c>
      <c r="D26" s="11">
        <v>70.295000000000002</v>
      </c>
      <c r="E26" s="11">
        <v>69.737499999999997</v>
      </c>
      <c r="F26" s="11">
        <v>69.875</v>
      </c>
      <c r="G26" s="11">
        <v>98369200</v>
      </c>
      <c r="I26" s="128"/>
      <c r="J26" s="128"/>
      <c r="K26" s="128"/>
      <c r="L26" s="128"/>
      <c r="M26" s="128"/>
      <c r="N26" s="128"/>
      <c r="O26" s="20"/>
      <c r="P26" s="11"/>
      <c r="Q26" s="11"/>
      <c r="R26" s="11"/>
      <c r="S26" s="11"/>
      <c r="T26" s="11"/>
      <c r="U26" s="11"/>
      <c r="V26" s="11"/>
    </row>
    <row r="27" spans="1:22">
      <c r="A27" s="65">
        <v>43819.291666666664</v>
      </c>
      <c r="B27" s="11">
        <v>67.727999999999994</v>
      </c>
      <c r="C27" s="11">
        <v>69.86</v>
      </c>
      <c r="D27" s="11">
        <v>70.662499999999994</v>
      </c>
      <c r="E27" s="11">
        <v>69.64</v>
      </c>
      <c r="F27" s="11">
        <v>70.557500000000005</v>
      </c>
      <c r="G27" s="11">
        <v>275978000</v>
      </c>
      <c r="I27" s="128"/>
      <c r="J27" s="128"/>
      <c r="K27" s="128"/>
      <c r="L27" s="128"/>
      <c r="M27" s="128"/>
      <c r="N27" s="128"/>
      <c r="O27" s="20"/>
      <c r="P27" s="11"/>
      <c r="Q27" s="11"/>
      <c r="R27" s="11"/>
      <c r="S27" s="11"/>
      <c r="T27" s="11"/>
      <c r="U27" s="11"/>
      <c r="V27" s="11"/>
    </row>
    <row r="28" spans="1:22">
      <c r="A28" s="65">
        <v>43822.291666666664</v>
      </c>
      <c r="B28" s="11">
        <v>68.833299999999994</v>
      </c>
      <c r="C28" s="11">
        <v>71</v>
      </c>
      <c r="D28" s="11">
        <v>71.0625</v>
      </c>
      <c r="E28" s="11">
        <v>70.092500000000001</v>
      </c>
      <c r="F28" s="11">
        <v>70.132499999999993</v>
      </c>
      <c r="G28" s="11">
        <v>98572000</v>
      </c>
      <c r="I28" s="128"/>
      <c r="J28" s="128"/>
      <c r="K28" s="128"/>
      <c r="L28" s="128"/>
      <c r="M28" s="128"/>
      <c r="N28" s="128"/>
      <c r="O28" s="20"/>
      <c r="P28" s="11"/>
      <c r="Q28" s="11"/>
      <c r="R28" s="11"/>
      <c r="S28" s="11"/>
      <c r="T28" s="11"/>
      <c r="U28" s="11"/>
      <c r="V28" s="11"/>
    </row>
    <row r="29" spans="1:22">
      <c r="A29" s="65">
        <v>43823.291666666664</v>
      </c>
      <c r="B29" s="11">
        <v>68.898700000000005</v>
      </c>
      <c r="C29" s="11">
        <v>71.067499999999995</v>
      </c>
      <c r="D29" s="11">
        <v>71.222499999999997</v>
      </c>
      <c r="E29" s="11">
        <v>70.73</v>
      </c>
      <c r="F29" s="11">
        <v>71.172499999999999</v>
      </c>
      <c r="G29" s="11">
        <v>48478800</v>
      </c>
      <c r="I29" s="128"/>
      <c r="J29" s="128"/>
      <c r="K29" s="128"/>
      <c r="L29" s="128"/>
      <c r="M29" s="128"/>
      <c r="N29" s="128"/>
      <c r="O29" s="20"/>
      <c r="P29" s="11"/>
      <c r="Q29" s="11"/>
      <c r="R29" s="11"/>
      <c r="S29" s="11"/>
      <c r="T29" s="11"/>
      <c r="U29" s="11"/>
      <c r="V29" s="11"/>
    </row>
    <row r="30" spans="1:22">
      <c r="A30" s="65">
        <v>43825.291666666664</v>
      </c>
      <c r="B30" s="11">
        <v>70.265699999999995</v>
      </c>
      <c r="C30" s="11">
        <v>72.477500000000006</v>
      </c>
      <c r="D30" s="11">
        <v>72.495000000000005</v>
      </c>
      <c r="E30" s="11">
        <v>71.174999999999997</v>
      </c>
      <c r="F30" s="11">
        <v>71.204999999999998</v>
      </c>
      <c r="G30" s="11">
        <v>93121200</v>
      </c>
      <c r="I30" s="128"/>
      <c r="J30" s="128"/>
      <c r="K30" s="128"/>
      <c r="L30" s="128"/>
      <c r="M30" s="128"/>
      <c r="N30" s="128"/>
      <c r="O30" s="20"/>
      <c r="P30" s="11"/>
      <c r="Q30" s="11"/>
      <c r="R30" s="11"/>
      <c r="S30" s="11"/>
      <c r="T30" s="11"/>
      <c r="U30" s="11"/>
      <c r="V30" s="11"/>
    </row>
    <row r="31" spans="1:22">
      <c r="A31" s="65">
        <v>43826.291666666664</v>
      </c>
      <c r="B31" s="11">
        <v>70.239000000000004</v>
      </c>
      <c r="C31" s="11">
        <v>72.45</v>
      </c>
      <c r="D31" s="11">
        <v>73.492500000000007</v>
      </c>
      <c r="E31" s="11">
        <v>72.03</v>
      </c>
      <c r="F31" s="11">
        <v>72.78</v>
      </c>
      <c r="G31" s="11">
        <v>146266000</v>
      </c>
      <c r="I31" s="128"/>
      <c r="J31" s="128"/>
      <c r="K31" s="128"/>
      <c r="L31" s="128"/>
      <c r="M31" s="128"/>
      <c r="N31" s="128"/>
      <c r="O31" s="20"/>
      <c r="P31" s="11"/>
      <c r="Q31" s="11"/>
      <c r="R31" s="11"/>
      <c r="S31" s="11"/>
      <c r="T31" s="11"/>
      <c r="U31" s="11"/>
      <c r="V31" s="11"/>
    </row>
    <row r="32" spans="1:22">
      <c r="A32" s="65">
        <v>43829.291666666664</v>
      </c>
      <c r="B32" s="11">
        <v>70.655900000000003</v>
      </c>
      <c r="C32" s="11">
        <v>72.88</v>
      </c>
      <c r="D32" s="11">
        <v>73.172499999999999</v>
      </c>
      <c r="E32" s="11">
        <v>71.305000000000007</v>
      </c>
      <c r="F32" s="11">
        <v>72.364999999999995</v>
      </c>
      <c r="G32" s="11">
        <v>144114400</v>
      </c>
      <c r="I32" s="128"/>
      <c r="J32" s="128"/>
      <c r="K32" s="128"/>
      <c r="L32" s="128"/>
      <c r="M32" s="128"/>
      <c r="N32" s="128"/>
      <c r="O32" s="20"/>
      <c r="P32" s="11"/>
      <c r="Q32" s="11"/>
      <c r="R32" s="11"/>
      <c r="S32" s="11"/>
      <c r="T32" s="11"/>
      <c r="U32" s="11"/>
      <c r="V32" s="11"/>
    </row>
    <row r="33" spans="1:24">
      <c r="A33" s="65">
        <v>43830.291666666664</v>
      </c>
      <c r="B33" s="11">
        <v>71.1721</v>
      </c>
      <c r="C33" s="11">
        <v>73.412499999999994</v>
      </c>
      <c r="D33" s="11">
        <v>73.42</v>
      </c>
      <c r="E33" s="11">
        <v>72.38</v>
      </c>
      <c r="F33" s="11">
        <v>72.482500000000002</v>
      </c>
      <c r="G33" s="11">
        <v>100805600</v>
      </c>
      <c r="I33" s="128"/>
      <c r="J33" s="128"/>
      <c r="K33" s="128"/>
      <c r="L33" s="128"/>
      <c r="M33" s="128"/>
      <c r="N33" s="128"/>
      <c r="O33" s="20"/>
      <c r="P33" s="11"/>
      <c r="Q33" s="11"/>
      <c r="R33" s="11"/>
      <c r="S33" s="11"/>
      <c r="T33" s="11"/>
      <c r="U33" s="11"/>
      <c r="V33" s="11"/>
    </row>
    <row r="34" spans="1:24">
      <c r="A34" s="65">
        <v>43832.291666666664</v>
      </c>
      <c r="B34" s="11">
        <v>72.796000000000006</v>
      </c>
      <c r="C34" s="11">
        <v>75.087500000000006</v>
      </c>
      <c r="D34" s="11">
        <v>75.150000000000006</v>
      </c>
      <c r="E34" s="11">
        <v>73.797499999999999</v>
      </c>
      <c r="F34" s="11">
        <v>74.06</v>
      </c>
      <c r="G34" s="11">
        <v>135480400</v>
      </c>
      <c r="I34" s="128"/>
      <c r="J34" s="128"/>
      <c r="K34" s="128"/>
      <c r="L34" s="128"/>
      <c r="M34" s="128"/>
      <c r="N34" s="128"/>
      <c r="O34" s="11"/>
      <c r="P34" s="11"/>
      <c r="Q34" s="11"/>
      <c r="R34" s="11"/>
      <c r="S34" s="11"/>
      <c r="T34" s="11"/>
      <c r="U34" s="11"/>
      <c r="V34" s="11"/>
    </row>
    <row r="35" spans="1:24" ht="14.5" thickBot="1">
      <c r="A35" s="65">
        <v>43833.291666666664</v>
      </c>
      <c r="B35" s="11">
        <v>72.088300000000004</v>
      </c>
      <c r="C35" s="11">
        <v>74.357500000000002</v>
      </c>
      <c r="D35" s="11">
        <v>75.144999999999996</v>
      </c>
      <c r="E35" s="11">
        <v>74.125</v>
      </c>
      <c r="F35" s="11">
        <v>74.287499999999994</v>
      </c>
      <c r="G35" s="11">
        <v>146322800</v>
      </c>
      <c r="I35" s="128"/>
      <c r="J35" s="128"/>
      <c r="K35" s="128"/>
      <c r="L35" s="128"/>
      <c r="M35" s="128"/>
      <c r="N35" s="128"/>
      <c r="O35" s="11"/>
      <c r="P35" s="11"/>
      <c r="Q35" s="11"/>
    </row>
    <row r="36" spans="1:24">
      <c r="A36" s="65">
        <v>43836.291666666664</v>
      </c>
      <c r="B36" s="11">
        <v>72.662700000000001</v>
      </c>
      <c r="C36" s="11">
        <v>74.95</v>
      </c>
      <c r="D36" s="11">
        <v>74.989999999999995</v>
      </c>
      <c r="E36" s="11">
        <v>73.1875</v>
      </c>
      <c r="F36" s="11">
        <v>73.447500000000005</v>
      </c>
      <c r="G36" s="11">
        <v>118387200</v>
      </c>
      <c r="I36" s="128"/>
      <c r="J36" s="128"/>
      <c r="K36" s="128"/>
      <c r="L36" s="128"/>
      <c r="M36" s="128"/>
      <c r="N36" s="128"/>
      <c r="O36" s="11"/>
      <c r="P36" s="11"/>
      <c r="Q36" s="11"/>
      <c r="R36" s="17" t="s">
        <v>98</v>
      </c>
      <c r="S36" s="17" t="s">
        <v>1</v>
      </c>
      <c r="T36" s="17" t="s">
        <v>2</v>
      </c>
      <c r="U36" s="17" t="s">
        <v>3</v>
      </c>
      <c r="V36" s="17" t="s">
        <v>4</v>
      </c>
      <c r="W36" s="17" t="s">
        <v>5</v>
      </c>
      <c r="X36" s="17" t="s">
        <v>6</v>
      </c>
    </row>
    <row r="37" spans="1:24">
      <c r="A37" s="65">
        <v>43837.291666666664</v>
      </c>
      <c r="B37" s="11">
        <v>72.320999999999998</v>
      </c>
      <c r="C37" s="11">
        <v>74.597499999999997</v>
      </c>
      <c r="D37" s="11">
        <v>75.224999999999994</v>
      </c>
      <c r="E37" s="11">
        <v>74.37</v>
      </c>
      <c r="F37" s="11">
        <v>74.959999999999994</v>
      </c>
      <c r="G37" s="11">
        <v>108872000</v>
      </c>
      <c r="I37" s="128"/>
      <c r="J37" s="128"/>
      <c r="K37" s="128"/>
      <c r="L37" s="128"/>
      <c r="M37" s="128"/>
      <c r="N37" s="128"/>
      <c r="O37" s="11"/>
      <c r="P37" s="11"/>
      <c r="Q37" s="11"/>
      <c r="R37" s="61" t="s">
        <v>1</v>
      </c>
      <c r="S37">
        <v>1</v>
      </c>
      <c r="T37" s="38"/>
      <c r="U37" s="38"/>
      <c r="V37" s="38"/>
      <c r="W37" s="38"/>
      <c r="X37" s="38"/>
    </row>
    <row r="38" spans="1:24">
      <c r="A38" s="65">
        <v>43838.291666666664</v>
      </c>
      <c r="B38" s="11">
        <v>73.484399999999994</v>
      </c>
      <c r="C38" s="11">
        <v>75.797499999999999</v>
      </c>
      <c r="D38" s="11">
        <v>76.11</v>
      </c>
      <c r="E38" s="11">
        <v>74.290000000000006</v>
      </c>
      <c r="F38" s="11">
        <v>74.290000000000006</v>
      </c>
      <c r="G38" s="11">
        <v>132079200</v>
      </c>
      <c r="I38" s="128"/>
      <c r="J38" s="128"/>
      <c r="K38" s="128"/>
      <c r="L38" s="128"/>
      <c r="M38" s="128"/>
      <c r="N38" s="128"/>
      <c r="O38" s="11"/>
      <c r="P38" s="11"/>
      <c r="Q38" s="11"/>
      <c r="R38" s="61" t="s">
        <v>2</v>
      </c>
      <c r="S38">
        <v>0.99988398962534242</v>
      </c>
      <c r="T38">
        <v>1</v>
      </c>
    </row>
    <row r="39" spans="1:24">
      <c r="A39" s="65">
        <v>43839.291666666664</v>
      </c>
      <c r="B39" s="11">
        <v>75.045199999999994</v>
      </c>
      <c r="C39" s="11">
        <v>77.407499999999999</v>
      </c>
      <c r="D39" s="11">
        <v>77.607500000000002</v>
      </c>
      <c r="E39" s="11">
        <v>76.55</v>
      </c>
      <c r="F39" s="11">
        <v>76.81</v>
      </c>
      <c r="G39" s="11">
        <v>170108400</v>
      </c>
      <c r="I39" s="128"/>
      <c r="J39" s="128"/>
      <c r="K39" s="128"/>
      <c r="L39" s="128"/>
      <c r="M39" s="128"/>
      <c r="N39" s="128"/>
      <c r="O39" s="11"/>
      <c r="P39" s="11"/>
      <c r="Q39" s="11"/>
      <c r="R39" s="61" t="s">
        <v>3</v>
      </c>
      <c r="S39">
        <v>0.99922321577137085</v>
      </c>
      <c r="T39">
        <v>0.99936056211086077</v>
      </c>
      <c r="U39">
        <v>1</v>
      </c>
      <c r="V39" s="38"/>
      <c r="W39" s="38"/>
      <c r="X39" s="38"/>
    </row>
    <row r="40" spans="1:24">
      <c r="A40" s="65">
        <v>43840.291666666664</v>
      </c>
      <c r="B40" s="11">
        <v>75.2149</v>
      </c>
      <c r="C40" s="11">
        <v>77.582499999999996</v>
      </c>
      <c r="D40" s="11">
        <v>78.167500000000004</v>
      </c>
      <c r="E40" s="11">
        <v>77.0625</v>
      </c>
      <c r="F40" s="11">
        <v>77.650000000000006</v>
      </c>
      <c r="G40" s="11">
        <v>140644800</v>
      </c>
      <c r="I40" s="128"/>
      <c r="J40" s="128"/>
      <c r="K40" s="128"/>
      <c r="L40" s="128"/>
      <c r="M40" s="128"/>
      <c r="N40" s="128"/>
      <c r="O40" s="11"/>
      <c r="P40" s="11"/>
      <c r="Q40" s="11"/>
      <c r="R40" s="61" t="s">
        <v>4</v>
      </c>
      <c r="S40">
        <v>0.99929562565609908</v>
      </c>
      <c r="T40">
        <v>0.99936270376213476</v>
      </c>
      <c r="U40">
        <v>0.99920192991992252</v>
      </c>
      <c r="V40">
        <v>1</v>
      </c>
    </row>
    <row r="41" spans="1:24">
      <c r="A41" s="65">
        <v>43843.291666666664</v>
      </c>
      <c r="B41" s="11">
        <v>76.821799999999996</v>
      </c>
      <c r="C41" s="11">
        <v>79.239999999999995</v>
      </c>
      <c r="D41" s="11">
        <v>79.267499999999998</v>
      </c>
      <c r="E41" s="11">
        <v>77.787499999999994</v>
      </c>
      <c r="F41" s="11">
        <v>77.91</v>
      </c>
      <c r="G41" s="11">
        <v>121532000</v>
      </c>
      <c r="I41" s="128"/>
      <c r="J41" s="128"/>
      <c r="K41" s="128"/>
      <c r="L41" s="128"/>
      <c r="M41" s="128"/>
      <c r="N41" s="128"/>
      <c r="O41" s="20"/>
      <c r="P41" s="11"/>
      <c r="Q41" s="11"/>
      <c r="R41" s="61" t="s">
        <v>5</v>
      </c>
      <c r="S41">
        <v>0.99849342389489526</v>
      </c>
      <c r="T41">
        <v>0.99859692264426347</v>
      </c>
      <c r="U41">
        <v>0.9993701021969017</v>
      </c>
      <c r="V41">
        <v>0.999363540525678</v>
      </c>
      <c r="W41">
        <v>1</v>
      </c>
      <c r="X41" s="38"/>
    </row>
    <row r="42" spans="1:24">
      <c r="A42" s="65">
        <v>43844.291666666664</v>
      </c>
      <c r="B42" s="11">
        <v>75.784400000000005</v>
      </c>
      <c r="C42" s="11">
        <v>78.17</v>
      </c>
      <c r="D42" s="11">
        <v>79.392499999999998</v>
      </c>
      <c r="E42" s="11">
        <v>78.042500000000004</v>
      </c>
      <c r="F42" s="11">
        <v>79.174999999999997</v>
      </c>
      <c r="G42" s="11">
        <v>161954400</v>
      </c>
      <c r="I42" s="128"/>
      <c r="J42" s="128"/>
      <c r="K42" s="128"/>
      <c r="L42" s="128"/>
      <c r="M42" s="128"/>
      <c r="N42" s="128"/>
      <c r="O42" s="11"/>
      <c r="P42" s="11"/>
      <c r="Q42" s="11"/>
      <c r="R42" s="61" t="s">
        <v>6</v>
      </c>
      <c r="S42">
        <v>-0.61162884619247515</v>
      </c>
      <c r="T42">
        <v>-0.61109206849087161</v>
      </c>
      <c r="U42">
        <v>-0.6015519683761803</v>
      </c>
      <c r="V42">
        <v>-0.61936365119086167</v>
      </c>
      <c r="W42">
        <v>-0.61005336685127542</v>
      </c>
      <c r="X42">
        <v>1</v>
      </c>
    </row>
    <row r="43" spans="1:24">
      <c r="A43" s="65">
        <v>43845.291666666664</v>
      </c>
      <c r="B43" s="11">
        <v>75.459699999999998</v>
      </c>
      <c r="C43" s="11">
        <v>77.834999999999994</v>
      </c>
      <c r="D43" s="11">
        <v>78.875</v>
      </c>
      <c r="E43" s="11">
        <v>77.387500000000003</v>
      </c>
      <c r="F43" s="11">
        <v>77.962500000000006</v>
      </c>
      <c r="G43" s="11">
        <v>121923600</v>
      </c>
      <c r="I43" s="128"/>
      <c r="J43" s="128"/>
      <c r="K43" s="128"/>
      <c r="L43" s="128"/>
      <c r="M43" s="128"/>
      <c r="N43" s="128"/>
      <c r="O43" s="11"/>
      <c r="P43" s="11"/>
      <c r="Q43" s="11"/>
    </row>
    <row r="44" spans="1:24">
      <c r="A44" s="65">
        <v>43846.291666666664</v>
      </c>
      <c r="B44" s="11">
        <v>76.404899999999998</v>
      </c>
      <c r="C44" s="11">
        <v>78.81</v>
      </c>
      <c r="D44" s="11">
        <v>78.924999999999997</v>
      </c>
      <c r="E44" s="11">
        <v>78.022499999999994</v>
      </c>
      <c r="F44" s="11">
        <v>78.397499999999994</v>
      </c>
      <c r="G44" s="11">
        <v>108829200</v>
      </c>
      <c r="I44" s="128"/>
      <c r="J44" s="128"/>
      <c r="K44" s="128"/>
      <c r="L44" s="128"/>
      <c r="M44" s="128"/>
      <c r="N44" s="128"/>
      <c r="O44" s="11"/>
      <c r="P44" s="11"/>
      <c r="Q44" s="11"/>
      <c r="R44" s="11"/>
      <c r="S44" s="11"/>
      <c r="T44" s="11"/>
      <c r="U44" s="11"/>
      <c r="V44" s="11"/>
    </row>
    <row r="45" spans="1:24">
      <c r="A45" s="65">
        <v>43847.291666666664</v>
      </c>
      <c r="B45" s="11">
        <v>77.250799999999998</v>
      </c>
      <c r="C45" s="11">
        <v>79.682500000000005</v>
      </c>
      <c r="D45" s="11">
        <v>79.685000000000002</v>
      </c>
      <c r="E45" s="11">
        <v>78.75</v>
      </c>
      <c r="F45" s="11">
        <v>79.067499999999995</v>
      </c>
      <c r="G45" s="11">
        <v>137816400</v>
      </c>
      <c r="I45" s="128"/>
      <c r="J45" s="128"/>
      <c r="K45" s="128"/>
      <c r="L45" s="128"/>
      <c r="M45" s="128"/>
      <c r="N45" s="128"/>
      <c r="O45" s="11"/>
      <c r="P45" s="11"/>
      <c r="Q45" s="11"/>
      <c r="R45" s="11"/>
      <c r="S45" s="11"/>
      <c r="T45" s="11"/>
      <c r="U45" s="11"/>
      <c r="V45" s="11"/>
    </row>
    <row r="46" spans="1:24">
      <c r="A46" s="65">
        <v>43851.291666666664</v>
      </c>
      <c r="B46" s="11">
        <v>76.7273</v>
      </c>
      <c r="C46" s="11">
        <v>79.142499999999998</v>
      </c>
      <c r="D46" s="11">
        <v>79.754999999999995</v>
      </c>
      <c r="E46" s="11">
        <v>79</v>
      </c>
      <c r="F46" s="11">
        <v>79.297499999999999</v>
      </c>
      <c r="G46" s="11">
        <v>110843200</v>
      </c>
      <c r="I46" s="128"/>
      <c r="J46" s="128"/>
      <c r="K46" s="128"/>
      <c r="L46" s="128"/>
      <c r="M46" s="128"/>
      <c r="N46" s="128"/>
      <c r="O46" s="11"/>
      <c r="P46" s="11"/>
      <c r="Q46" s="11"/>
      <c r="R46" s="11"/>
      <c r="S46" s="11"/>
      <c r="T46" s="11"/>
      <c r="U46" s="11"/>
      <c r="V46" s="11"/>
    </row>
    <row r="47" spans="1:24">
      <c r="A47" s="65">
        <v>43852.291666666664</v>
      </c>
      <c r="B47" s="11">
        <v>77.001099999999994</v>
      </c>
      <c r="C47" s="11">
        <v>79.424999999999997</v>
      </c>
      <c r="D47" s="11">
        <v>79.997500000000002</v>
      </c>
      <c r="E47" s="11">
        <v>79.327500000000001</v>
      </c>
      <c r="F47" s="11">
        <v>79.644999999999996</v>
      </c>
      <c r="G47" s="11">
        <v>101832400</v>
      </c>
      <c r="I47" s="128"/>
      <c r="J47" s="128"/>
      <c r="K47" s="128"/>
      <c r="L47" s="128"/>
      <c r="M47" s="128"/>
      <c r="N47" s="128"/>
      <c r="O47" s="11"/>
      <c r="P47" s="11"/>
      <c r="Q47" s="11"/>
      <c r="R47" s="11"/>
      <c r="S47" s="11"/>
      <c r="T47" s="11"/>
      <c r="U47" s="11"/>
      <c r="V47" s="11"/>
    </row>
    <row r="48" spans="1:24">
      <c r="A48" s="65">
        <v>43853.291666666664</v>
      </c>
      <c r="B48" s="11">
        <v>77.372</v>
      </c>
      <c r="C48" s="11">
        <v>79.807500000000005</v>
      </c>
      <c r="D48" s="11">
        <v>79.89</v>
      </c>
      <c r="E48" s="11">
        <v>78.912499999999994</v>
      </c>
      <c r="F48" s="11">
        <v>79.48</v>
      </c>
      <c r="G48" s="11">
        <v>104472000</v>
      </c>
      <c r="I48" s="128"/>
      <c r="J48" s="128"/>
      <c r="K48" s="128"/>
      <c r="L48" s="128"/>
      <c r="M48" s="128"/>
      <c r="N48" s="128"/>
      <c r="O48" s="11"/>
      <c r="P48" s="11"/>
      <c r="Q48" s="11"/>
      <c r="R48" s="11"/>
      <c r="S48" s="11"/>
      <c r="T48" s="11"/>
      <c r="U48" s="11"/>
      <c r="V48" s="11"/>
    </row>
    <row r="49" spans="1:23">
      <c r="A49" s="65">
        <v>43854.291666666664</v>
      </c>
      <c r="B49" s="11">
        <v>77.149000000000001</v>
      </c>
      <c r="C49" s="11">
        <v>79.577500000000001</v>
      </c>
      <c r="D49" s="11">
        <v>80.832499999999996</v>
      </c>
      <c r="E49" s="11">
        <v>79.38</v>
      </c>
      <c r="F49" s="11">
        <v>80.0625</v>
      </c>
      <c r="G49" s="11">
        <v>146537600</v>
      </c>
      <c r="I49" s="128"/>
      <c r="J49" s="128"/>
      <c r="K49" s="128"/>
      <c r="L49" s="128"/>
      <c r="M49" s="128"/>
      <c r="N49" s="128"/>
      <c r="O49" s="20"/>
      <c r="P49" s="11"/>
      <c r="Q49" s="11"/>
      <c r="R49" s="11"/>
      <c r="S49" s="11"/>
      <c r="T49" s="11"/>
      <c r="U49" s="11"/>
      <c r="V49" s="11"/>
    </row>
    <row r="50" spans="1:23">
      <c r="A50" s="65">
        <v>43857.291666666664</v>
      </c>
      <c r="B50" s="11">
        <v>74.880399999999995</v>
      </c>
      <c r="C50" s="11">
        <v>77.237499999999997</v>
      </c>
      <c r="D50" s="11">
        <v>77.942499999999995</v>
      </c>
      <c r="E50" s="11">
        <v>76.22</v>
      </c>
      <c r="F50" s="11">
        <v>77.515000000000001</v>
      </c>
      <c r="G50" s="11">
        <v>161940000</v>
      </c>
      <c r="I50" s="128"/>
      <c r="J50" s="128"/>
      <c r="K50" s="128"/>
      <c r="L50" s="128"/>
      <c r="M50" s="128"/>
      <c r="N50" s="128"/>
      <c r="O50" s="20"/>
      <c r="P50" s="11"/>
      <c r="Q50" s="11"/>
      <c r="R50" s="11"/>
      <c r="S50" s="11"/>
      <c r="T50" s="11"/>
      <c r="U50" s="11"/>
      <c r="V50" s="11"/>
    </row>
    <row r="51" spans="1:23">
      <c r="A51" s="65">
        <v>43858.291666666664</v>
      </c>
      <c r="B51" s="11">
        <v>76.998699999999999</v>
      </c>
      <c r="C51" s="11">
        <v>79.422499999999999</v>
      </c>
      <c r="D51" s="11">
        <v>79.599999999999994</v>
      </c>
      <c r="E51" s="11">
        <v>78.047499999999999</v>
      </c>
      <c r="F51" s="11">
        <v>78.150000000000006</v>
      </c>
      <c r="G51" s="11">
        <v>162234000</v>
      </c>
      <c r="I51" s="128"/>
      <c r="J51" s="128"/>
      <c r="K51" s="128"/>
      <c r="L51" s="128"/>
      <c r="M51" s="128"/>
      <c r="N51" s="128"/>
      <c r="O51" s="20"/>
      <c r="P51" s="11"/>
      <c r="Q51" s="11"/>
      <c r="R51" s="11"/>
      <c r="S51" s="11"/>
      <c r="T51" s="11"/>
      <c r="U51" s="11"/>
      <c r="V51" s="11"/>
    </row>
    <row r="52" spans="1:23">
      <c r="A52" s="65">
        <v>43859.291666666664</v>
      </c>
      <c r="B52" s="11">
        <v>78.610500000000002</v>
      </c>
      <c r="C52" s="11">
        <v>81.084999999999994</v>
      </c>
      <c r="D52" s="11">
        <v>81.962500000000006</v>
      </c>
      <c r="E52" s="11">
        <v>80.344999999999999</v>
      </c>
      <c r="F52" s="11">
        <v>81.112499999999997</v>
      </c>
      <c r="G52" s="11">
        <v>216229200</v>
      </c>
      <c r="I52" s="128"/>
      <c r="J52" s="128"/>
      <c r="K52" s="128"/>
      <c r="L52" s="128"/>
      <c r="M52" s="128"/>
      <c r="N52" s="128"/>
      <c r="O52" s="20"/>
      <c r="P52" s="11"/>
      <c r="Q52" s="11"/>
      <c r="R52" s="11"/>
      <c r="S52" s="11"/>
      <c r="T52" s="11"/>
      <c r="U52" s="11"/>
      <c r="V52" s="11"/>
    </row>
    <row r="53" spans="1:23">
      <c r="A53" s="65">
        <v>43860.291666666664</v>
      </c>
      <c r="B53" s="11">
        <v>78.496600000000001</v>
      </c>
      <c r="C53" s="11">
        <v>80.967500000000001</v>
      </c>
      <c r="D53" s="11">
        <v>81.022499999999994</v>
      </c>
      <c r="E53" s="11">
        <v>79.6875</v>
      </c>
      <c r="F53" s="11">
        <v>80.135000000000005</v>
      </c>
      <c r="G53" s="11">
        <v>126743200</v>
      </c>
      <c r="I53" s="128"/>
      <c r="J53" s="128"/>
      <c r="K53" s="128"/>
      <c r="L53" s="128"/>
      <c r="M53" s="128"/>
      <c r="N53" s="128"/>
      <c r="O53" s="20"/>
      <c r="P53" s="11"/>
      <c r="Q53" s="11"/>
      <c r="R53" s="11"/>
      <c r="S53" s="11"/>
      <c r="T53" s="11"/>
      <c r="U53" s="11"/>
      <c r="V53" s="11"/>
    </row>
    <row r="54" spans="1:23">
      <c r="A54" s="65">
        <v>43861.291666666664</v>
      </c>
      <c r="B54" s="11">
        <v>75.016099999999994</v>
      </c>
      <c r="C54" s="11">
        <v>77.377499999999998</v>
      </c>
      <c r="D54" s="11">
        <v>80.67</v>
      </c>
      <c r="E54" s="11">
        <v>77.072500000000005</v>
      </c>
      <c r="F54" s="11">
        <v>80.232500000000002</v>
      </c>
      <c r="G54" s="11">
        <v>199588400</v>
      </c>
      <c r="I54" s="128"/>
      <c r="J54" s="128"/>
      <c r="K54" s="128"/>
      <c r="L54" s="128"/>
      <c r="M54" s="128"/>
      <c r="N54" s="128"/>
      <c r="O54" s="20"/>
      <c r="P54" s="11"/>
      <c r="Q54" s="11"/>
      <c r="R54" s="11"/>
      <c r="S54" s="11"/>
      <c r="T54" s="11"/>
      <c r="U54" s="11"/>
      <c r="V54" s="11"/>
    </row>
    <row r="55" spans="1:23">
      <c r="A55" s="65">
        <v>43864.291666666664</v>
      </c>
      <c r="B55" s="11">
        <v>74.810100000000006</v>
      </c>
      <c r="C55" s="11">
        <v>77.165000000000006</v>
      </c>
      <c r="D55" s="11">
        <v>78.372500000000002</v>
      </c>
      <c r="E55" s="11">
        <v>75.555000000000007</v>
      </c>
      <c r="F55" s="11">
        <v>76.075000000000003</v>
      </c>
      <c r="G55" s="11">
        <v>173788400</v>
      </c>
      <c r="I55" s="128"/>
      <c r="J55" s="128"/>
      <c r="K55" s="128"/>
      <c r="L55" s="128"/>
      <c r="M55" s="128"/>
      <c r="N55" s="128"/>
      <c r="O55" s="20"/>
      <c r="P55" s="11"/>
      <c r="Q55" s="11"/>
      <c r="R55" s="11"/>
      <c r="S55" s="11"/>
      <c r="T55" s="11"/>
      <c r="U55" s="11"/>
      <c r="V55" s="11"/>
    </row>
    <row r="56" spans="1:23">
      <c r="A56" s="65">
        <v>43865.291666666664</v>
      </c>
      <c r="B56" s="11">
        <v>77.279899999999998</v>
      </c>
      <c r="C56" s="11">
        <v>79.712500000000006</v>
      </c>
      <c r="D56" s="11">
        <v>79.91</v>
      </c>
      <c r="E56" s="11">
        <v>78.407499999999999</v>
      </c>
      <c r="F56" s="11">
        <v>78.827500000000001</v>
      </c>
      <c r="G56" s="11">
        <v>136616400</v>
      </c>
      <c r="I56" s="128"/>
      <c r="J56" s="128"/>
      <c r="K56" s="128"/>
      <c r="L56" s="128"/>
      <c r="M56" s="128"/>
      <c r="N56" s="128"/>
      <c r="O56" s="20"/>
      <c r="P56" s="11"/>
      <c r="Q56" s="11"/>
      <c r="R56" s="11"/>
      <c r="S56" s="11"/>
      <c r="T56" s="11"/>
      <c r="U56" s="11"/>
      <c r="V56" s="11"/>
    </row>
    <row r="57" spans="1:23">
      <c r="A57" s="65">
        <v>43866.291666666664</v>
      </c>
      <c r="B57" s="11">
        <v>77.91</v>
      </c>
      <c r="C57" s="11">
        <v>80.362499999999997</v>
      </c>
      <c r="D57" s="11">
        <v>81.19</v>
      </c>
      <c r="E57" s="11">
        <v>79.737499999999997</v>
      </c>
      <c r="F57" s="11">
        <v>80.88</v>
      </c>
      <c r="G57" s="11">
        <v>118826800</v>
      </c>
      <c r="I57" s="128"/>
      <c r="J57" s="128"/>
      <c r="K57" s="128"/>
      <c r="L57" s="128"/>
      <c r="M57" s="128"/>
      <c r="N57" s="128"/>
      <c r="O57" s="20"/>
      <c r="P57" s="11"/>
      <c r="Q57" s="11"/>
      <c r="R57" s="11"/>
      <c r="S57" s="11"/>
      <c r="T57" s="11"/>
      <c r="U57" s="11"/>
      <c r="V57" s="11"/>
    </row>
    <row r="58" spans="1:23" ht="18">
      <c r="A58" s="65">
        <v>43867.291666666664</v>
      </c>
      <c r="B58" s="11">
        <v>78.821399999999997</v>
      </c>
      <c r="C58" s="11">
        <v>81.302499999999995</v>
      </c>
      <c r="D58" s="11">
        <v>81.305000000000007</v>
      </c>
      <c r="E58" s="11">
        <v>80.064999999999998</v>
      </c>
      <c r="F58" s="11">
        <v>80.642499999999998</v>
      </c>
      <c r="G58" s="11">
        <v>105425600</v>
      </c>
      <c r="I58" s="35" t="s">
        <v>207</v>
      </c>
      <c r="J58" s="11"/>
      <c r="K58" s="11"/>
      <c r="L58" s="11"/>
      <c r="M58" s="11"/>
      <c r="N58" s="11"/>
      <c r="O58" s="11"/>
      <c r="P58" s="11"/>
      <c r="Q58" s="11"/>
      <c r="R58" s="11"/>
      <c r="S58" s="11"/>
      <c r="T58" s="11"/>
      <c r="U58" s="11"/>
      <c r="V58" s="11"/>
    </row>
    <row r="59" spans="1:23" ht="14.5" thickBot="1">
      <c r="A59" s="65">
        <v>43868.291666666664</v>
      </c>
      <c r="B59" s="11">
        <v>77.75</v>
      </c>
      <c r="C59" s="11">
        <v>80.007499999999993</v>
      </c>
      <c r="D59" s="11">
        <v>80.849999999999994</v>
      </c>
      <c r="E59" s="11">
        <v>79.5</v>
      </c>
      <c r="F59" s="11">
        <v>80.592500000000001</v>
      </c>
      <c r="G59" s="11">
        <v>117684000</v>
      </c>
      <c r="I59" s="66" t="s">
        <v>1</v>
      </c>
      <c r="J59" s="67"/>
      <c r="K59" s="67"/>
      <c r="L59" s="67"/>
      <c r="M59" s="67"/>
      <c r="N59" s="67"/>
      <c r="O59" s="67"/>
      <c r="P59" s="67"/>
      <c r="Q59" s="67"/>
      <c r="R59" s="67"/>
      <c r="S59" s="67"/>
      <c r="T59" s="67"/>
      <c r="U59" s="67"/>
      <c r="V59" s="67"/>
      <c r="W59" s="68"/>
    </row>
    <row r="60" spans="1:23">
      <c r="A60" s="65">
        <v>43871.291666666664</v>
      </c>
      <c r="B60" s="11">
        <v>78.119200000000006</v>
      </c>
      <c r="C60" s="11">
        <v>80.387500000000003</v>
      </c>
      <c r="D60" s="11">
        <v>80.387500000000003</v>
      </c>
      <c r="E60" s="11">
        <v>78.462500000000006</v>
      </c>
      <c r="F60" s="11">
        <v>78.545000000000002</v>
      </c>
      <c r="G60" s="11">
        <v>109348800</v>
      </c>
      <c r="I60" s="51" t="s">
        <v>98</v>
      </c>
      <c r="J60" s="51" t="s">
        <v>177</v>
      </c>
      <c r="K60" s="51" t="s">
        <v>92</v>
      </c>
      <c r="L60" s="51" t="s">
        <v>93</v>
      </c>
      <c r="M60" s="51" t="s">
        <v>94</v>
      </c>
      <c r="N60" s="51" t="s">
        <v>83</v>
      </c>
      <c r="O60" s="51" t="s">
        <v>95</v>
      </c>
      <c r="P60" s="51" t="s">
        <v>99</v>
      </c>
      <c r="Q60" s="52" t="s">
        <v>182</v>
      </c>
      <c r="R60" s="52" t="s">
        <v>86</v>
      </c>
      <c r="S60" s="52" t="s">
        <v>180</v>
      </c>
      <c r="T60" s="52" t="s">
        <v>170</v>
      </c>
      <c r="U60" s="52" t="s">
        <v>171</v>
      </c>
      <c r="V60" s="52" t="s">
        <v>172</v>
      </c>
      <c r="W60" s="53" t="s">
        <v>88</v>
      </c>
    </row>
    <row r="61" spans="1:23">
      <c r="A61" s="65">
        <v>43872.291666666664</v>
      </c>
      <c r="B61" s="11">
        <v>77.647900000000007</v>
      </c>
      <c r="C61" s="11">
        <v>79.902500000000003</v>
      </c>
      <c r="D61" s="11">
        <v>80.974999999999994</v>
      </c>
      <c r="E61" s="11">
        <v>79.677499999999995</v>
      </c>
      <c r="F61" s="11">
        <v>80.900000000000006</v>
      </c>
      <c r="G61" s="11">
        <v>94323200</v>
      </c>
      <c r="I61" s="44">
        <v>2019</v>
      </c>
      <c r="J61" s="44">
        <f>AVERAGEIFS(AAPL_historical_data[Adj Close],AAPL_historical_data[Date], "&gt;=" &amp; DATE(I61,1,1), AAPL_historical_data[Date], "&lt;=" &amp; DATE(I61,12,31))</f>
        <v>65.892835483870954</v>
      </c>
      <c r="K61" s="44" cm="1">
        <f t="array" ref="K61">MEDIAN(_xlfn._xlws.FILTER(AAPL_historical_data[Adj Close], (AAPL_historical_data[Date]&gt;=DATE(I61,1,1)) * (AAPL_historical_data[Date]&lt;=DATE(I61,12,31))))</f>
        <v>64.916499999999999</v>
      </c>
      <c r="L61" s="44">
        <f>SUMIFS(AAPL_historical_data[Adj Close], AAPL_historical_data[Date], "&gt;=" &amp; DATE(I61,1,1), AAPL_historical_data[Date], "&lt;=" &amp; DATE(I61,12,31))</f>
        <v>2042.6778999999997</v>
      </c>
      <c r="M61" s="44" cm="1">
        <f t="array" ref="M61">MAX(_xlfn._xlws.FILTER(AAPL_historical_data[Adj Close], (AAPL_historical_data[Date]&gt;=DATE(I61,1,1)) * (AAPL_historical_data[Date]&lt;=DATE(I61,12,31))))</f>
        <v>70.655900000000003</v>
      </c>
      <c r="N61" s="118">
        <f>INDEX(AAPL_historical_data[Date], MATCH(M61, AAPL_historical_data[Adj Close], 0))</f>
        <v>43829.291666666664</v>
      </c>
      <c r="O61" s="44" cm="1">
        <f t="array" ref="O61">MIN(_xlfn._xlws.FILTER(AAPL_historical_data[Adj Close], (AAPL_historical_data[Date]&gt;=DATE(I61,1,1)) * (AAPL_historical_data[Date]&lt;=DATE(I61,12,31))))</f>
        <v>62.883099999999999</v>
      </c>
      <c r="P61" s="118">
        <f>INDEX(AAPL_historical_data[Date], MATCH(O61, AAPL_historical_data[Adj Close], 0))</f>
        <v>43802.291666666664</v>
      </c>
      <c r="Q61" s="44" t="e">
        <f>NA()</f>
        <v>#N/A</v>
      </c>
      <c r="R61" s="44" cm="1">
        <f t="array" ref="R61">_xlfn.STDEV.S(_xlfn._xlws.FILTER(AAPL_historical_data[Adj Close], (AAPL_historical_data[Date]&gt;=DATE(I61,1,1)) * (AAPL_historical_data[Date]&lt;=DATE(I61,12,31))))</f>
        <v>2.2727008476771107</v>
      </c>
      <c r="S61" s="44">
        <f t="shared" ref="S61:S66" si="0">R61/J61</f>
        <v>3.4490864310026778E-2</v>
      </c>
      <c r="T61" s="44" cm="1">
        <f t="array" ref="T61">_xlfn.PERCENTILE.INC(_xlfn._xlws.FILTER(AAPL_historical_data[Adj Close],(AAPL_historical_data[Date]&gt;=DATE(I61,1,1))*(AAPL_historical_data[Date]&lt;=DATE(I61,12,31))),0.25)</f>
        <v>64.21244999999999</v>
      </c>
      <c r="U61" s="44" cm="1">
        <f t="array" ref="U61">_xlfn.PERCENTILE.INC(_xlfn._xlws.FILTER(AAPL_historical_data[Adj Close],(AAPL_historical_data[Date]&gt;=DATE(I61,1,1))*(AAPL_historical_data[Date]&lt;=DATE(I61,12,31))),0.5)</f>
        <v>64.916499999999999</v>
      </c>
      <c r="V61" s="44" cm="1">
        <f t="array" ref="V61">_xlfn.PERCENTILE.INC(_xlfn._xlws.FILTER(AAPL_historical_data[Adj Close],(AAPL_historical_data[Date]&gt;=DATE(I61,1,1))*(AAPL_historical_data[Date]&lt;=DATE(I61,12,31))),0.75)</f>
        <v>67.815300000000008</v>
      </c>
      <c r="W61" s="44" t="str" cm="1">
        <f t="array" ref="W61">_xlfn.IFS(AAPL_ADJCLOSE[[#This Row],[Hệ số biến thiên AdjClose]]&lt;0.1, "Biến động thấp",
     AAPL_ADJCLOSE[[#This Row],[Hệ số biến thiên AdjClose]]&gt;0.2, "Biến động cao",
     AND(AAPL_ADJCLOSE[[#This Row],[Hệ số biến thiên AdjClose]]&gt;=0.1, AAPL_ADJCLOSE[[#This Row],[Hệ số biến thiên AdjClose]]&lt;=0.2), "Biến động trung bình")</f>
        <v>Biến động thấp</v>
      </c>
    </row>
    <row r="62" spans="1:23">
      <c r="A62" s="65">
        <v>43873.291666666664</v>
      </c>
      <c r="B62" s="11">
        <v>79.491900000000001</v>
      </c>
      <c r="C62" s="11">
        <v>81.8</v>
      </c>
      <c r="D62" s="11">
        <v>81.805000000000007</v>
      </c>
      <c r="E62" s="11">
        <v>80.367500000000007</v>
      </c>
      <c r="F62" s="11">
        <v>80.367500000000007</v>
      </c>
      <c r="G62" s="11">
        <v>113730400</v>
      </c>
      <c r="I62" s="46">
        <v>2020</v>
      </c>
      <c r="J62" s="46">
        <f>AVERAGEIFS(AAPL_historical_data[Adj Close],AAPL_historical_data[Date], "&gt;=" &amp; DATE(I62,1,1), AAPL_historical_data[Date], "&lt;=" &amp; DATE(I62,12,31))</f>
        <v>92.792973412698416</v>
      </c>
      <c r="K62" s="46" cm="1">
        <f t="array" ref="K62">MEDIAN(_xlfn._xlws.FILTER(AAPL_historical_data[Adj Close], (AAPL_historical_data[Date]&gt;=DATE(I62,1,1)) * (AAPL_historical_data[Date]&lt;=DATE(I62,12,31))))</f>
        <v>89.082149999999999</v>
      </c>
      <c r="L62" s="46">
        <f>SUMIFS(AAPL_historical_data[Adj Close], AAPL_historical_data[Date], "&gt;=" &amp; DATE(I62,1,1), AAPL_historical_data[Date], "&lt;=" &amp; DATE(I62,12,31))</f>
        <v>23383.829300000001</v>
      </c>
      <c r="M62" s="46" cm="1">
        <f t="array" ref="M62">MAX(_xlfn._xlws.FILTER(AAPL_historical_data[Adj Close], (AAPL_historical_data[Date]&gt;=DATE(I62,1,1)) * (AAPL_historical_data[Date]&lt;=DATE(I62,12,31))))</f>
        <v>133.66300000000001</v>
      </c>
      <c r="N62" s="119">
        <f>INDEX(AAPL_historical_data[Date], MATCH(M62, AAPL_historical_data[Adj Close], 0))</f>
        <v>44193.291666666664</v>
      </c>
      <c r="O62" s="46" cm="1">
        <f t="array" ref="O62">MIN(_xlfn._xlws.FILTER(AAPL_historical_data[Adj Close], (AAPL_historical_data[Date]&gt;=DATE(I62,1,1)) * (AAPL_historical_data[Date]&lt;=DATE(I62,12,31))))</f>
        <v>54.509799999999998</v>
      </c>
      <c r="P62" s="119">
        <f>INDEX(AAPL_historical_data[Date], MATCH(O62, AAPL_historical_data[Adj Close], 0))</f>
        <v>43913.291666666664</v>
      </c>
      <c r="Q62" s="46">
        <v>0</v>
      </c>
      <c r="R62" s="46" cm="1">
        <f t="array" ref="R62">_xlfn.STDEV.S(_xlfn._xlws.FILTER(AAPL_historical_data[Adj Close], (AAPL_historical_data[Date]&gt;=DATE(I62,1,1)) * (AAPL_historical_data[Date]&lt;=DATE(I62,12,31))))</f>
        <v>21.384360591134872</v>
      </c>
      <c r="S62" s="46">
        <f t="shared" si="0"/>
        <v>0.23045236944857392</v>
      </c>
      <c r="T62" s="46" cm="1">
        <f t="array" ref="T62">_xlfn.PERCENTILE.INC(_xlfn._xlws.FILTER(AAPL_historical_data[Adj Close],(AAPL_historical_data[Date]&gt;=DATE(I62,1,1))*(AAPL_historical_data[Date]&lt;=DATE(I62,12,31))),0.25)</f>
        <v>75.037925000000001</v>
      </c>
      <c r="U62" s="46" cm="1">
        <f t="array" ref="U62">_xlfn.PERCENTILE.INC(_xlfn._xlws.FILTER(AAPL_historical_data[Adj Close],(AAPL_historical_data[Date]&gt;=DATE(I62,1,1))*(AAPL_historical_data[Date]&lt;=DATE(I62,12,31))),0.5)</f>
        <v>89.082149999999999</v>
      </c>
      <c r="V62" s="46" cm="1">
        <f t="array" ref="V62">_xlfn.PERCENTILE.INC(_xlfn._xlws.FILTER(AAPL_historical_data[Adj Close],(AAPL_historical_data[Date]&gt;=DATE(I62,1,1))*(AAPL_historical_data[Date]&lt;=DATE(I62,12,31))),0.75)</f>
        <v>112.96067499999999</v>
      </c>
      <c r="W62" s="46" t="str" cm="1">
        <f t="array" ref="W62">_xlfn.IFS(AAPL_ADJCLOSE[[#This Row],[Hệ số biến thiên AdjClose]]&lt;0.1, "Biến động thấp",
     AAPL_ADJCLOSE[[#This Row],[Hệ số biến thiên AdjClose]]&gt;0.2, "Biến động cao",
     AND(AAPL_ADJCLOSE[[#This Row],[Hệ số biến thiên AdjClose]]&gt;=0.1, AAPL_ADJCLOSE[[#This Row],[Hệ số biến thiên AdjClose]]&lt;=0.2), "Biến động trung bình")</f>
        <v>Biến động cao</v>
      </c>
    </row>
    <row r="63" spans="1:23">
      <c r="A63" s="65">
        <v>43874.291666666664</v>
      </c>
      <c r="B63" s="11">
        <v>78.925799999999995</v>
      </c>
      <c r="C63" s="11">
        <v>81.217500000000001</v>
      </c>
      <c r="D63" s="11">
        <v>81.555000000000007</v>
      </c>
      <c r="E63" s="11">
        <v>80.837500000000006</v>
      </c>
      <c r="F63" s="11">
        <v>81.047499999999999</v>
      </c>
      <c r="G63" s="11">
        <v>94747600</v>
      </c>
      <c r="I63" s="48">
        <v>2021</v>
      </c>
      <c r="J63" s="48">
        <f>AVERAGEIFS(AAPL_historical_data[Adj Close],AAPL_historical_data[Date], "&gt;=" &amp; DATE(I63,1,1), AAPL_historical_data[Date], "&lt;=" &amp; DATE(I63,12,31))</f>
        <v>138.20114183266935</v>
      </c>
      <c r="K63" s="48" cm="1">
        <f t="array" ref="K63">MEDIAN(_xlfn._xlws.FILTER(AAPL_historical_data[Adj Close], (AAPL_historical_data[Date]&gt;=DATE(I63,1,1)) * (AAPL_historical_data[Date]&lt;=DATE(I63,12,31))))</f>
        <v>138.63339999999999</v>
      </c>
      <c r="L63" s="48">
        <f>SUMIFS(AAPL_historical_data[Adj Close], AAPL_historical_data[Date], "&gt;=" &amp; DATE(I63,1,1), AAPL_historical_data[Date], "&lt;=" &amp; DATE(I63,12,31))</f>
        <v>34688.486600000004</v>
      </c>
      <c r="M63" s="48" cm="1">
        <f t="array" ref="M63">MAX(_xlfn._xlws.FILTER(AAPL_historical_data[Adj Close], (AAPL_historical_data[Date]&gt;=DATE(I63,1,1)) * (AAPL_historical_data[Date]&lt;=DATE(I63,12,31))))</f>
        <v>177.4237</v>
      </c>
      <c r="N63" s="120">
        <f>INDEX(AAPL_historical_data[Date], MATCH(M63, AAPL_historical_data[Adj Close], 0))</f>
        <v>44557.291666666664</v>
      </c>
      <c r="O63" s="48" cm="1">
        <f t="array" ref="O63">MIN(_xlfn._xlws.FILTER(AAPL_historical_data[Adj Close], (AAPL_historical_data[Date]&gt;=DATE(I63,1,1)) * (AAPL_historical_data[Date]&lt;=DATE(I63,12,31))))</f>
        <v>113.9532</v>
      </c>
      <c r="P63" s="120">
        <f>INDEX(AAPL_historical_data[Date], MATCH(O63, AAPL_historical_data[Adj Close], 0))</f>
        <v>44263.291666666664</v>
      </c>
      <c r="Q63" s="48">
        <f>(L63-L62)/L62*100%</f>
        <v>0.48343909609364116</v>
      </c>
      <c r="R63" s="48" cm="1">
        <f t="array" ref="R63">_xlfn.STDEV.S(_xlfn._xlws.FILTER(AAPL_historical_data[Adj Close], (AAPL_historical_data[Date]&gt;=DATE(I63,1,1)) * (AAPL_historical_data[Date]&lt;=DATE(I63,12,31))))</f>
        <v>14.448590677199064</v>
      </c>
      <c r="S63" s="48">
        <f t="shared" si="0"/>
        <v>0.10454754921412353</v>
      </c>
      <c r="T63" s="48" cm="1">
        <f t="array" ref="T63">_xlfn.PERCENTILE.INC(_xlfn._xlws.FILTER(AAPL_historical_data[Adj Close],(AAPL_historical_data[Date]&gt;=DATE(I63,1,1))*(AAPL_historical_data[Date]&lt;=DATE(I63,12,31))),0.25)</f>
        <v>126.0895</v>
      </c>
      <c r="U63" s="48" cm="1">
        <f t="array" ref="U63">_xlfn.PERCENTILE.INC(_xlfn._xlws.FILTER(AAPL_historical_data[Adj Close],(AAPL_historical_data[Date]&gt;=DATE(I63,1,1))*(AAPL_historical_data[Date]&lt;=DATE(I63,12,31))),0.5)</f>
        <v>138.63339999999999</v>
      </c>
      <c r="V63" s="48" cm="1">
        <f t="array" ref="V63">_xlfn.PERCENTILE.INC(_xlfn._xlws.FILTER(AAPL_historical_data[Adj Close],(AAPL_historical_data[Date]&gt;=DATE(I63,1,1))*(AAPL_historical_data[Date]&lt;=DATE(I63,12,31))),0.75)</f>
        <v>146.25725</v>
      </c>
      <c r="W63" s="48" t="str" cm="1">
        <f t="array" ref="W63">_xlfn.IFS(AAPL_ADJCLOSE[[#This Row],[Hệ số biến thiên AdjClose]]&lt;0.1, "Biến động thấp",
     AAPL_ADJCLOSE[[#This Row],[Hệ số biến thiên AdjClose]]&gt;0.2, "Biến động cao",
     AND(AAPL_ADJCLOSE[[#This Row],[Hệ số biến thiên AdjClose]]&gt;=0.1, AAPL_ADJCLOSE[[#This Row],[Hệ số biến thiên AdjClose]]&lt;=0.2), "Biến động trung bình")</f>
        <v>Biến động trung bình</v>
      </c>
    </row>
    <row r="64" spans="1:23">
      <c r="A64" s="65">
        <v>43875.291666666664</v>
      </c>
      <c r="B64" s="11">
        <v>78.945300000000003</v>
      </c>
      <c r="C64" s="11">
        <v>81.237499999999997</v>
      </c>
      <c r="D64" s="11">
        <v>81.495000000000005</v>
      </c>
      <c r="E64" s="11">
        <v>80.712500000000006</v>
      </c>
      <c r="F64" s="11">
        <v>81.185000000000002</v>
      </c>
      <c r="G64" s="11">
        <v>80113600</v>
      </c>
      <c r="I64" s="46">
        <v>2022</v>
      </c>
      <c r="J64" s="46">
        <f>AVERAGEIFS(AAPL_historical_data[Adj Close],AAPL_historical_data[Date], "&gt;=" &amp; DATE(I64,1,1), AAPL_historical_data[Date], "&lt;=" &amp; DATE(I64,12,31))</f>
        <v>152.775341434263</v>
      </c>
      <c r="K64" s="46" cm="1">
        <f t="array" ref="K64">MEDIAN(_xlfn._xlws.FILTER(AAPL_historical_data[Adj Close], (AAPL_historical_data[Date]&gt;=DATE(I64,1,1)) * (AAPL_historical_data[Date]&lt;=DATE(I64,12,31))))</f>
        <v>152.02279999999999</v>
      </c>
      <c r="L64" s="46">
        <f>SUMIFS(AAPL_historical_data[Adj Close], AAPL_historical_data[Date], "&gt;=" &amp; DATE(I64,1,1), AAPL_historical_data[Date], "&lt;=" &amp; DATE(I64,12,31))</f>
        <v>38346.610700000012</v>
      </c>
      <c r="M64" s="46" cm="1">
        <f t="array" ref="M64">MAX(_xlfn._xlws.FILTER(AAPL_historical_data[Adj Close], (AAPL_historical_data[Date]&gt;=DATE(I64,1,1)) * (AAPL_historical_data[Date]&lt;=DATE(I64,12,31))))</f>
        <v>179.07660000000001</v>
      </c>
      <c r="N64" s="119">
        <f>INDEX(AAPL_historical_data[Date], MATCH(M64, AAPL_historical_data[Adj Close], 0))</f>
        <v>44564.291666666664</v>
      </c>
      <c r="O64" s="46" cm="1">
        <f t="array" ref="O64">MIN(_xlfn._xlws.FILTER(AAPL_historical_data[Adj Close], (AAPL_historical_data[Date]&gt;=DATE(I64,1,1)) * (AAPL_historical_data[Date]&lt;=DATE(I64,12,31))))</f>
        <v>124.72839999999999</v>
      </c>
      <c r="P64" s="119">
        <f>INDEX(AAPL_historical_data[Date], MATCH(O64, AAPL_historical_data[Adj Close], 0))</f>
        <v>44923.291666666664</v>
      </c>
      <c r="Q64" s="46">
        <f>(L64-L63)/L63*100%</f>
        <v>0.10545643406651266</v>
      </c>
      <c r="R64" s="46" cm="1">
        <f t="array" ref="R64">_xlfn.STDEV.S(_xlfn._xlws.FILTER(AAPL_historical_data[Adj Close], (AAPL_historical_data[Date]&gt;=DATE(I64,1,1)) * (AAPL_historical_data[Date]&lt;=DATE(I64,12,31))))</f>
        <v>12.711886888022425</v>
      </c>
      <c r="S64" s="46">
        <f t="shared" si="0"/>
        <v>8.3206404703027051E-2</v>
      </c>
      <c r="T64" s="46" cm="1">
        <f t="array" ref="T64">_xlfn.PERCENTILE.INC(_xlfn._xlws.FILTER(AAPL_historical_data[Adj Close],(AAPL_historical_data[Date]&gt;=DATE(I64,1,1))*(AAPL_historical_data[Date]&lt;=DATE(I64,12,31))),0.25)</f>
        <v>142.9564</v>
      </c>
      <c r="U64" s="46" cm="1">
        <f t="array" ref="U64">_xlfn.PERCENTILE.INC(_xlfn._xlws.FILTER(AAPL_historical_data[Adj Close],(AAPL_historical_data[Date]&gt;=DATE(I64,1,1))*(AAPL_historical_data[Date]&lt;=DATE(I64,12,31))),0.5)</f>
        <v>152.02279999999999</v>
      </c>
      <c r="V64" s="46" cm="1">
        <f t="array" ref="V64">_xlfn.PERCENTILE.INC(_xlfn._xlws.FILTER(AAPL_historical_data[Adj Close],(AAPL_historical_data[Date]&gt;=DATE(I64,1,1))*(AAPL_historical_data[Date]&lt;=DATE(I64,12,31))),0.75)</f>
        <v>163.55165</v>
      </c>
      <c r="W64" s="46" t="str" cm="1">
        <f t="array" ref="W64">_xlfn.IFS(AAPL_ADJCLOSE[[#This Row],[Hệ số biến thiên AdjClose]]&lt;0.1, "Biến động thấp",
     AAPL_ADJCLOSE[[#This Row],[Hệ số biến thiên AdjClose]]&gt;0.2, "Biến động cao",
     AND(AAPL_ADJCLOSE[[#This Row],[Hệ số biến thiên AdjClose]]&gt;=0.1, AAPL_ADJCLOSE[[#This Row],[Hệ số biến thiên AdjClose]]&lt;=0.2), "Biến động trung bình")</f>
        <v>Biến động thấp</v>
      </c>
    </row>
    <row r="65" spans="1:23">
      <c r="A65" s="65">
        <v>43879.291666666664</v>
      </c>
      <c r="B65" s="11">
        <v>77.499700000000004</v>
      </c>
      <c r="C65" s="11">
        <v>79.75</v>
      </c>
      <c r="D65" s="11">
        <v>79.9375</v>
      </c>
      <c r="E65" s="11">
        <v>78.652500000000003</v>
      </c>
      <c r="F65" s="11">
        <v>78.84</v>
      </c>
      <c r="G65" s="11">
        <v>152531200</v>
      </c>
      <c r="I65" s="48">
        <v>2023</v>
      </c>
      <c r="J65" s="48">
        <f>AVERAGEIFS(AAPL_historical_data[Adj Close],AAPL_historical_data[Date], "&gt;=" &amp; DATE(I65,1,1), AAPL_historical_data[Date], "&lt;=" &amp; DATE(I65,12,31))</f>
        <v>171.28199639999988</v>
      </c>
      <c r="K65" s="48" cm="1">
        <f t="array" ref="K65">MEDIAN(_xlfn._xlws.FILTER(AAPL_historical_data[Adj Close], (AAPL_historical_data[Date]&gt;=DATE(I65,1,1)) * (AAPL_historical_data[Date]&lt;=DATE(I65,12,31))))</f>
        <v>174.38979999999998</v>
      </c>
      <c r="L65" s="48">
        <f>SUMIFS(AAPL_historical_data[Adj Close], AAPL_historical_data[Date], "&gt;=" &amp; DATE(I65,1,1), AAPL_historical_data[Date], "&lt;=" &amp; DATE(I65,12,31))</f>
        <v>42820.499099999972</v>
      </c>
      <c r="M65" s="48" cm="1">
        <f t="array" ref="M65">MAX(_xlfn._xlws.FILTER(AAPL_historical_data[Adj Close], (AAPL_historical_data[Date]&gt;=DATE(I65,1,1)) * (AAPL_historical_data[Date]&lt;=DATE(I65,12,31))))</f>
        <v>197.14420000000001</v>
      </c>
      <c r="N65" s="120">
        <f>INDEX(AAPL_historical_data[Date], MATCH(M65, AAPL_historical_data[Adj Close], 0))</f>
        <v>45274.291666666664</v>
      </c>
      <c r="O65" s="48" cm="1">
        <f t="array" ref="O65">MIN(_xlfn._xlws.FILTER(AAPL_historical_data[Adj Close], (AAPL_historical_data[Date]&gt;=DATE(I65,1,1)) * (AAPL_historical_data[Date]&lt;=DATE(I65,12,31))))</f>
        <v>123.71899999999999</v>
      </c>
      <c r="P65" s="120">
        <f>INDEX(AAPL_historical_data[Date], MATCH(O65, AAPL_historical_data[Adj Close], 0))</f>
        <v>44931.291666666664</v>
      </c>
      <c r="Q65" s="48">
        <f>(L65-L64)/L64*100%</f>
        <v>0.11666972173892694</v>
      </c>
      <c r="R65" s="48" cm="1">
        <f t="array" ref="R65">_xlfn.STDEV.S(_xlfn._xlws.FILTER(AAPL_historical_data[Adj Close], (AAPL_historical_data[Date]&gt;=DATE(I65,1,1)) * (AAPL_historical_data[Date]&lt;=DATE(I65,12,31))))</f>
        <v>17.418787885828444</v>
      </c>
      <c r="S65" s="48">
        <f t="shared" si="0"/>
        <v>0.10169654868541955</v>
      </c>
      <c r="T65" s="48" cm="1">
        <f t="array" ref="T65">_xlfn.PERCENTILE.INC(_xlfn._xlws.FILTER(AAPL_historical_data[Adj Close],(AAPL_historical_data[Date]&gt;=DATE(I65,1,1))*(AAPL_historical_data[Date]&lt;=DATE(I65,12,31))),0.25)</f>
        <v>160.67044999999999</v>
      </c>
      <c r="U65" s="48" cm="1">
        <f t="array" ref="U65">_xlfn.PERCENTILE.INC(_xlfn._xlws.FILTER(AAPL_historical_data[Adj Close],(AAPL_historical_data[Date]&gt;=DATE(I65,1,1))*(AAPL_historical_data[Date]&lt;=DATE(I65,12,31))),0.5)</f>
        <v>174.38979999999998</v>
      </c>
      <c r="V65" s="48" cm="1">
        <f t="array" ref="V65">_xlfn.PERCENTILE.INC(_xlfn._xlws.FILTER(AAPL_historical_data[Adj Close],(AAPL_historical_data[Date]&gt;=DATE(I65,1,1))*(AAPL_historical_data[Date]&lt;=DATE(I65,12,31))),0.75)</f>
        <v>186.26534999999998</v>
      </c>
      <c r="W65" s="48" t="str" cm="1">
        <f t="array" ref="W65">_xlfn.IFS(AAPL_ADJCLOSE[[#This Row],[Hệ số biến thiên AdjClose]]&lt;0.1, "Biến động thấp",
     AAPL_ADJCLOSE[[#This Row],[Hệ số biến thiên AdjClose]]&gt;0.2, "Biến động cao",
     AND(AAPL_ADJCLOSE[[#This Row],[Hệ số biến thiên AdjClose]]&gt;=0.1, AAPL_ADJCLOSE[[#This Row],[Hệ số biến thiên AdjClose]]&lt;=0.2), "Biến động trung bình")</f>
        <v>Biến động trung bình</v>
      </c>
    </row>
    <row r="66" spans="1:23">
      <c r="A66" s="65">
        <v>43880.291666666664</v>
      </c>
      <c r="B66" s="11">
        <v>78.622100000000003</v>
      </c>
      <c r="C66" s="11">
        <v>80.905000000000001</v>
      </c>
      <c r="D66" s="11">
        <v>81.142499999999998</v>
      </c>
      <c r="E66" s="11">
        <v>80</v>
      </c>
      <c r="F66" s="11">
        <v>80</v>
      </c>
      <c r="G66" s="11">
        <v>93984000</v>
      </c>
      <c r="I66" s="46">
        <v>2024</v>
      </c>
      <c r="J66" s="46">
        <f>AVERAGEIFS(AAPL_historical_data[Adj Close],AAPL_historical_data[Date], "&gt;=" &amp; DATE(I66,1,1), AAPL_historical_data[Date], "&lt;=" &amp; DATE(I66,12,31))</f>
        <v>201.5144500000001</v>
      </c>
      <c r="K66" s="46" cm="1">
        <f t="array" ref="K66">MEDIAN(_xlfn._xlws.FILTER(AAPL_historical_data[Adj Close], (AAPL_historical_data[Date]&gt;=DATE(I66,1,1)) * (AAPL_historical_data[Date]&lt;=DATE(I66,12,31))))</f>
        <v>195.93735000000001</v>
      </c>
      <c r="L66" s="46">
        <f>SUMIFS(AAPL_historical_data[Adj Close], AAPL_historical_data[Date], "&gt;=" &amp; DATE(I66,1,1), AAPL_historical_data[Date], "&lt;=" &amp; DATE(I66,12,31))</f>
        <v>44333.179000000018</v>
      </c>
      <c r="M66" s="46" cm="1">
        <f t="array" ref="M66">MAX(_xlfn._xlws.FILTER(AAPL_historical_data[Adj Close], (AAPL_historical_data[Date]&gt;=DATE(I66,1,1)) * (AAPL_historical_data[Date]&lt;=DATE(I66,12,31))))</f>
        <v>236.2201</v>
      </c>
      <c r="N66" s="119">
        <f>INDEX(AAPL_historical_data[Date], MATCH(M66, AAPL_historical_data[Adj Close], 0))</f>
        <v>45586.291666666664</v>
      </c>
      <c r="O66" s="46" cm="1">
        <f t="array" ref="O66">MIN(_xlfn._xlws.FILTER(AAPL_historical_data[Adj Close], (AAPL_historical_data[Date]&gt;=DATE(I66,1,1)) * (AAPL_historical_data[Date]&lt;=DATE(I66,12,31))))</f>
        <v>164.4051</v>
      </c>
      <c r="P66" s="119">
        <f>INDEX(AAPL_historical_data[Date], MATCH(O66, AAPL_historical_data[Adj Close], 0))</f>
        <v>45401.291666666664</v>
      </c>
      <c r="Q66" s="46">
        <f>(L66-L65)/L65*100%</f>
        <v>3.5326068864060658E-2</v>
      </c>
      <c r="R66" s="46" cm="1">
        <f t="array" ref="R66">_xlfn.STDEV.S(_xlfn._xlws.FILTER(AAPL_historical_data[Adj Close], (AAPL_historical_data[Date]&gt;=DATE(I66,1,1)) * (AAPL_historical_data[Date]&lt;=DATE(I66,12,31))))</f>
        <v>22.903111473102026</v>
      </c>
      <c r="S66" s="46">
        <f t="shared" si="0"/>
        <v>0.11365493379309531</v>
      </c>
      <c r="T66" s="46" cm="1">
        <f t="array" ref="T66">_xlfn.PERCENTILE.INC(_xlfn._xlws.FILTER(AAPL_historical_data[Adj Close],(AAPL_historical_data[Date]&gt;=DATE(I66,1,1))*(AAPL_historical_data[Date]&lt;=DATE(I66,12,31))),0.25)</f>
        <v>181.84385</v>
      </c>
      <c r="U66" s="46" cm="1">
        <f t="array" ref="U66">_xlfn.PERCENTILE.INC(_xlfn._xlws.FILTER(AAPL_historical_data[Adj Close],(AAPL_historical_data[Date]&gt;=DATE(I66,1,1))*(AAPL_historical_data[Date]&lt;=DATE(I66,12,31))),0.5)</f>
        <v>195.93735000000001</v>
      </c>
      <c r="V66" s="46" cm="1">
        <f t="array" ref="V66">_xlfn.PERCENTILE.INC(_xlfn._xlws.FILTER(AAPL_historical_data[Adj Close],(AAPL_historical_data[Date]&gt;=DATE(I66,1,1))*(AAPL_historical_data[Date]&lt;=DATE(I66,12,31))),0.75)</f>
        <v>224.24329999999998</v>
      </c>
      <c r="W66" s="46" t="str" cm="1">
        <f t="array" ref="W66">_xlfn.IFS(AAPL_ADJCLOSE[[#This Row],[Hệ số biến thiên AdjClose]]&lt;0.1, "Biến động thấp",
     AAPL_ADJCLOSE[[#This Row],[Hệ số biến thiên AdjClose]]&gt;0.2, "Biến động cao",
     AND(AAPL_ADJCLOSE[[#This Row],[Hệ số biến thiên AdjClose]]&gt;=0.1, AAPL_ADJCLOSE[[#This Row],[Hệ số biến thiên AdjClose]]&lt;=0.2), "Biến động trung bình")</f>
        <v>Biến động trung bình</v>
      </c>
    </row>
    <row r="67" spans="1:23">
      <c r="A67" s="65">
        <v>43881.291666666664</v>
      </c>
      <c r="B67" s="11">
        <v>77.815600000000003</v>
      </c>
      <c r="C67" s="11">
        <v>80.075000000000003</v>
      </c>
      <c r="D67" s="11">
        <v>81.162499999999994</v>
      </c>
      <c r="E67" s="11">
        <v>79.552499999999995</v>
      </c>
      <c r="F67" s="11">
        <v>80.657499999999999</v>
      </c>
      <c r="G67" s="11">
        <v>100566000</v>
      </c>
    </row>
    <row r="68" spans="1:23" ht="14.5" thickBot="1">
      <c r="A68" s="65">
        <v>43882.291666666664</v>
      </c>
      <c r="B68" s="11">
        <v>76.054199999999994</v>
      </c>
      <c r="C68" s="11">
        <v>78.262500000000003</v>
      </c>
      <c r="D68" s="11">
        <v>80.112499999999997</v>
      </c>
      <c r="E68" s="11">
        <v>77.625</v>
      </c>
      <c r="F68" s="11">
        <v>79.655000000000001</v>
      </c>
      <c r="G68" s="11">
        <v>129554000</v>
      </c>
      <c r="I68" s="69" t="s">
        <v>6</v>
      </c>
      <c r="J68" s="70"/>
      <c r="K68" s="70"/>
      <c r="L68" s="70"/>
      <c r="M68" s="70"/>
      <c r="N68" s="70"/>
      <c r="O68" s="70"/>
      <c r="P68" s="70"/>
      <c r="Q68" s="70"/>
      <c r="R68" s="70"/>
      <c r="S68" s="70"/>
      <c r="T68" s="70"/>
      <c r="U68" s="70"/>
      <c r="V68" s="70"/>
      <c r="W68" s="71"/>
    </row>
    <row r="69" spans="1:23">
      <c r="A69" s="65">
        <v>43885.291666666664</v>
      </c>
      <c r="B69" s="11">
        <v>72.441599999999994</v>
      </c>
      <c r="C69" s="11">
        <v>74.545000000000002</v>
      </c>
      <c r="D69" s="11">
        <v>76.045000000000002</v>
      </c>
      <c r="E69" s="11">
        <v>72.307500000000005</v>
      </c>
      <c r="F69" s="11">
        <v>74.314999999999998</v>
      </c>
      <c r="G69" s="11">
        <v>222195200</v>
      </c>
      <c r="I69" s="51" t="s">
        <v>98</v>
      </c>
      <c r="J69" s="51" t="s">
        <v>209</v>
      </c>
      <c r="K69" s="51" t="s">
        <v>163</v>
      </c>
      <c r="L69" s="51" t="s">
        <v>208</v>
      </c>
      <c r="M69" s="51" t="s">
        <v>164</v>
      </c>
      <c r="N69" s="51" t="s">
        <v>83</v>
      </c>
      <c r="O69" s="51" t="s">
        <v>165</v>
      </c>
      <c r="P69" s="51" t="s">
        <v>99</v>
      </c>
      <c r="Q69" s="52" t="s">
        <v>183</v>
      </c>
      <c r="R69" s="52" t="s">
        <v>86</v>
      </c>
      <c r="S69" s="52" t="s">
        <v>181</v>
      </c>
      <c r="T69" s="52" t="s">
        <v>170</v>
      </c>
      <c r="U69" s="52" t="s">
        <v>171</v>
      </c>
      <c r="V69" s="52" t="s">
        <v>172</v>
      </c>
      <c r="W69" s="53" t="s">
        <v>88</v>
      </c>
    </row>
    <row r="70" spans="1:23">
      <c r="A70" s="65">
        <v>43886.291666666664</v>
      </c>
      <c r="B70" s="11">
        <v>69.987799999999993</v>
      </c>
      <c r="C70" s="11">
        <v>72.02</v>
      </c>
      <c r="D70" s="11">
        <v>75.632499999999993</v>
      </c>
      <c r="E70" s="11">
        <v>71.532499999999999</v>
      </c>
      <c r="F70" s="11">
        <v>75.237499999999997</v>
      </c>
      <c r="G70" s="11">
        <v>230673600</v>
      </c>
      <c r="I70" s="44">
        <v>2019</v>
      </c>
      <c r="J70" s="44">
        <f>AVERAGEIFS(AAPL_historical_data[Volume],AAPL_historical_data[Date], "&gt;=" &amp; DATE(I70,1,1), AAPL_historical_data[Date], "&lt;=" &amp; DATE(I70,12,31))</f>
        <v>104331767.74193548</v>
      </c>
      <c r="K70" s="44" cm="1">
        <f t="array" ref="K70">MEDIAN(_xlfn._xlws.FILTER(AAPL_historical_data[Volume], (AAPL_historical_data[Date]&gt;=DATE(I70,1,1)) * (AAPL_historical_data[Date]&lt;=DATE(I70,12,31))))</f>
        <v>98572000</v>
      </c>
      <c r="L70" s="44">
        <f>SUMIFS(AAPL_historical_data[Volume], AAPL_historical_data[Date], "&gt;=" &amp; DATE(I70,1,1), AAPL_historical_data[Date], "&lt;=" &amp; DATE(I70,12,31))</f>
        <v>3234284800</v>
      </c>
      <c r="M70" s="44" cm="1">
        <f t="array" ref="M70">MAX(_xlfn._xlws.FILTER(AAPL_historical_data[Volume], (AAPL_historical_data[Date]&gt;=DATE(I70,1,1)) * (AAPL_historical_data[Date]&lt;=DATE(I70,12,31))))</f>
        <v>275978000</v>
      </c>
      <c r="N70" s="118">
        <f>INDEX(AAPL_historical_data[Date], MATCH(M70, AAPL_historical_data[Volume], 0))</f>
        <v>43819.291666666664</v>
      </c>
      <c r="O70" s="44" cm="1">
        <f t="array" ref="O70">MIN(_xlfn._xlws.FILTER(AAPL_historical_data[Volume], (AAPL_historical_data[Date]&gt;=DATE(I70,1,1)) * (AAPL_historical_data[Date]&lt;=DATE(I70,12,31))))</f>
        <v>46617600</v>
      </c>
      <c r="P70" s="118">
        <f>INDEX(AAPL_historical_data[Date], MATCH(O70, AAPL_historical_data[Volume], 0))</f>
        <v>43798.291666666664</v>
      </c>
      <c r="Q70" s="44" t="e">
        <f>NA()</f>
        <v>#N/A</v>
      </c>
      <c r="R70" s="44" cm="1">
        <f t="array" ref="R70">_xlfn.STDEV.S(_xlfn._xlws.FILTER(AAPL_historical_data[Volume], (AAPL_historical_data[Date]&gt;=DATE(I70,1,1)) * (AAPL_historical_data[Date]&lt;=DATE(I70,12,31))))</f>
        <v>41307508.19639118</v>
      </c>
      <c r="S70" s="44">
        <f t="shared" ref="S70:S75" si="1">R70/J70</f>
        <v>0.3959245500235869</v>
      </c>
      <c r="T70" s="44" cm="1">
        <f t="array" ref="T70">_xlfn.PERCENTILE.INC(_xlfn._xlws.FILTER(AAPL_historical_data[Volume],(AAPL_historical_data[Date]&gt;=DATE(I70,1,1))*(AAPL_historical_data[Date]&lt;=DATE(I70,12,31))),0.25)</f>
        <v>81388600</v>
      </c>
      <c r="U70" s="44" cm="1">
        <f t="array" ref="U70">_xlfn.PERCENTILE.INC(_xlfn._xlws.FILTER(AAPL_historical_data[Volume],(AAPL_historical_data[Date]&gt;=DATE(I70,1,1))*(AAPL_historical_data[Date]&lt;=DATE(I70,12,31))),0.5)</f>
        <v>98572000</v>
      </c>
      <c r="V70" s="44" cm="1">
        <f t="array" ref="V70">_xlfn.PERCENTILE.INC(_xlfn._xlws.FILTER(AAPL_historical_data[Volume],(AAPL_historical_data[Date]&gt;=DATE(I70,1,1))*(AAPL_historical_data[Date]&lt;=DATE(I70,12,31))),0.75)</f>
        <v>118711800</v>
      </c>
      <c r="W70" s="44" t="str" cm="1">
        <f t="array" ref="W70">_xlfn.IFS(AAPL_VOLUME[[#This Row],[Hệ số biến thiên Volume]]&lt;0.1, "Biến động thấp",
     AAPL_VOLUME[[#This Row],[Hệ số biến thiên Volume]]&gt;0.2, "Biến động cao",
     AND(AAPL_VOLUME[[#This Row],[Hệ số biến thiên Volume]]&gt;=0.1, AAPL_VOLUME[[#This Row],[Hệ số biến thiên Volume]]&lt;=0.2), "Biến động trung bình")</f>
        <v>Biến động cao</v>
      </c>
    </row>
    <row r="71" spans="1:23">
      <c r="A71" s="65">
        <v>43887.291666666664</v>
      </c>
      <c r="B71" s="11">
        <v>71.098100000000002</v>
      </c>
      <c r="C71" s="11">
        <v>73.162499999999994</v>
      </c>
      <c r="D71" s="11">
        <v>74.47</v>
      </c>
      <c r="E71" s="11">
        <v>71.625</v>
      </c>
      <c r="F71" s="11">
        <v>71.632499999999993</v>
      </c>
      <c r="G71" s="11">
        <v>198054800</v>
      </c>
      <c r="I71" s="46">
        <v>2020</v>
      </c>
      <c r="J71" s="46">
        <f>AVERAGEIFS(AAPL_historical_data[Volume],AAPL_historical_data[Date], "&gt;=" &amp; DATE(I71,1,1), AAPL_historical_data[Date], "&lt;=" &amp; DATE(I71,12,31))</f>
        <v>157796583.33333334</v>
      </c>
      <c r="K71" s="46" cm="1">
        <f t="array" ref="K71">MEDIAN(_xlfn._xlws.FILTER(AAPL_historical_data[Volume], (AAPL_historical_data[Date]&gt;=DATE(I71,1,1)) * (AAPL_historical_data[Date]&lt;=DATE(I71,12,31))))</f>
        <v>138129450</v>
      </c>
      <c r="L71" s="46">
        <f>SUMIFS(AAPL_historical_data[Volume], AAPL_historical_data[Date], "&gt;=" &amp; DATE(I71,1,1), AAPL_historical_data[Date], "&lt;=" &amp; DATE(I71,12,31))</f>
        <v>39764739000</v>
      </c>
      <c r="M71" s="46" cm="1">
        <f t="array" ref="M71">MAX(_xlfn._xlws.FILTER(AAPL_historical_data[Volume], (AAPL_historical_data[Date]&gt;=DATE(I71,1,1)) * (AAPL_historical_data[Date]&lt;=DATE(I71,12,31))))</f>
        <v>426510000</v>
      </c>
      <c r="N71" s="119">
        <f>INDEX(AAPL_historical_data[Date], MATCH(M71, AAPL_historical_data[Volume], 0))</f>
        <v>43889.291666666664</v>
      </c>
      <c r="O71" s="46" cm="1">
        <f t="array" ref="O71">MIN(_xlfn._xlws.FILTER(AAPL_historical_data[Volume], (AAPL_historical_data[Date]&gt;=DATE(I71,1,1)) * (AAPL_historical_data[Date]&lt;=DATE(I71,12,31))))</f>
        <v>46691300</v>
      </c>
      <c r="P71" s="119">
        <f>INDEX(AAPL_historical_data[Date], MATCH(O71, AAPL_historical_data[Volume], 0))</f>
        <v>44162.291666666664</v>
      </c>
      <c r="Q71" s="46">
        <v>0</v>
      </c>
      <c r="R71" s="46" cm="1">
        <f t="array" ref="R71">_xlfn.STDEV.S(_xlfn._xlws.FILTER(AAPL_historical_data[Volume], (AAPL_historical_data[Date]&gt;=DATE(I71,1,1)) * (AAPL_historical_data[Date]&lt;=DATE(I71,12,31))))</f>
        <v>69871975.413365215</v>
      </c>
      <c r="S71" s="46">
        <f t="shared" si="1"/>
        <v>0.44279777126584519</v>
      </c>
      <c r="T71" s="46" cm="1">
        <f t="array" ref="T71">_xlfn.PERCENTILE.INC(_xlfn._xlws.FILTER(AAPL_historical_data[Volume],(AAPL_historical_data[Date]&gt;=DATE(I71,1,1))*(AAPL_historical_data[Date]&lt;=DATE(I71,12,31))),0.25)</f>
        <v>111339400</v>
      </c>
      <c r="U71" s="46" cm="1">
        <f t="array" ref="U71">_xlfn.PERCENTILE.INC(_xlfn._xlws.FILTER(AAPL_historical_data[Volume],(AAPL_historical_data[Date]&gt;=DATE(I71,1,1))*(AAPL_historical_data[Date]&lt;=DATE(I71,12,31))),0.5)</f>
        <v>138129450</v>
      </c>
      <c r="V71" s="46" cm="1">
        <f t="array" ref="V71">_xlfn.PERCENTILE.INC(_xlfn._xlws.FILTER(AAPL_historical_data[Volume],(AAPL_historical_data[Date]&gt;=DATE(I71,1,1))*(AAPL_historical_data[Date]&lt;=DATE(I71,12,31))),0.75)</f>
        <v>187587100</v>
      </c>
      <c r="W71" s="46" t="str" cm="1">
        <f t="array" ref="W71">_xlfn.IFS(AAPL_VOLUME[[#This Row],[Hệ số biến thiên Volume]]&lt;0.1, "Biến động thấp",
     AAPL_VOLUME[[#This Row],[Hệ số biến thiên Volume]]&gt;0.2, "Biến động cao",
     AND(AAPL_VOLUME[[#This Row],[Hệ số biến thiên Volume]]&gt;=0.1, AAPL_VOLUME[[#This Row],[Hệ số biến thiên Volume]]&lt;=0.2), "Biến động trung bình")</f>
        <v>Biến động cao</v>
      </c>
    </row>
    <row r="72" spans="1:23">
      <c r="A72" s="65">
        <v>43888.291666666664</v>
      </c>
      <c r="B72" s="11">
        <v>66.450599999999994</v>
      </c>
      <c r="C72" s="11">
        <v>68.38</v>
      </c>
      <c r="D72" s="11">
        <v>71.5</v>
      </c>
      <c r="E72" s="11">
        <v>68.239999999999995</v>
      </c>
      <c r="F72" s="11">
        <v>70.275000000000006</v>
      </c>
      <c r="G72" s="11">
        <v>320605600</v>
      </c>
      <c r="I72" s="48">
        <v>2021</v>
      </c>
      <c r="J72" s="48">
        <f>AVERAGEIFS(AAPL_historical_data[Volume],AAPL_historical_data[Date], "&gt;=" &amp; DATE(I72,1,1), AAPL_historical_data[Date], "&lt;=" &amp; DATE(I72,12,31))</f>
        <v>90630054.980079681</v>
      </c>
      <c r="K72" s="48" cm="1">
        <f t="array" ref="K72">MEDIAN(_xlfn._xlws.FILTER(AAPL_historical_data[Volume], (AAPL_historical_data[Date]&gt;=DATE(I72,1,1)) * (AAPL_historical_data[Date]&lt;=DATE(I72,12,31))))</f>
        <v>85671900</v>
      </c>
      <c r="L72" s="48">
        <f>SUMIFS(AAPL_historical_data[Volume], AAPL_historical_data[Date], "&gt;=" &amp; DATE(I72,1,1), AAPL_historical_data[Date], "&lt;=" &amp; DATE(I72,12,31))</f>
        <v>22748143800</v>
      </c>
      <c r="M72" s="48" cm="1">
        <f t="array" ref="M72">MAX(_xlfn._xlws.FILTER(AAPL_historical_data[Volume], (AAPL_historical_data[Date]&gt;=DATE(I72,1,1)) * (AAPL_historical_data[Date]&lt;=DATE(I72,12,31))))</f>
        <v>195432700</v>
      </c>
      <c r="N72" s="120">
        <f>INDEX(AAPL_historical_data[Date], MATCH(M72, AAPL_historical_data[Volume], 0))</f>
        <v>44547.291666666664</v>
      </c>
      <c r="O72" s="48" cm="1">
        <f t="array" ref="O72">MIN(_xlfn._xlws.FILTER(AAPL_historical_data[Volume], (AAPL_historical_data[Date]&gt;=DATE(I72,1,1)) * (AAPL_historical_data[Date]&lt;=DATE(I72,12,31))))</f>
        <v>41000000</v>
      </c>
      <c r="P72" s="120">
        <f>INDEX(AAPL_historical_data[Date], MATCH(O72, AAPL_historical_data[Volume], 0))</f>
        <v>44511.291666666664</v>
      </c>
      <c r="Q72" s="48">
        <f>(L72-L71)/L71*100%</f>
        <v>-0.42793177141185312</v>
      </c>
      <c r="R72" s="48" cm="1">
        <f t="array" ref="R72">_xlfn.STDEV.S(_xlfn._xlws.FILTER(AAPL_historical_data[Volume], (AAPL_historical_data[Date]&gt;=DATE(I72,1,1)) * (AAPL_historical_data[Date]&lt;=DATE(I72,12,31))))</f>
        <v>29208299.238715142</v>
      </c>
      <c r="S72" s="48">
        <f t="shared" si="1"/>
        <v>0.32228049784516927</v>
      </c>
      <c r="T72" s="48" cm="1">
        <f t="array" ref="T72">_xlfn.PERCENTILE.INC(_xlfn._xlws.FILTER(AAPL_historical_data[Volume],(AAPL_historical_data[Date]&gt;=DATE(I72,1,1))*(AAPL_historical_data[Date]&lt;=DATE(I72,12,31))),0.25)</f>
        <v>69072550</v>
      </c>
      <c r="U72" s="48" cm="1">
        <f t="array" ref="U72">_xlfn.PERCENTILE.INC(_xlfn._xlws.FILTER(AAPL_historical_data[Volume],(AAPL_historical_data[Date]&gt;=DATE(I72,1,1))*(AAPL_historical_data[Date]&lt;=DATE(I72,12,31))),0.5)</f>
        <v>85671900</v>
      </c>
      <c r="V72" s="48" cm="1">
        <f t="array" ref="V72">_xlfn.PERCENTILE.INC(_xlfn._xlws.FILTER(AAPL_historical_data[Volume],(AAPL_historical_data[Date]&gt;=DATE(I72,1,1))*(AAPL_historical_data[Date]&lt;=DATE(I72,12,31))),0.75)</f>
        <v>106753500</v>
      </c>
      <c r="W72" s="48" t="str" cm="1">
        <f t="array" ref="W72">_xlfn.IFS(AAPL_VOLUME[[#This Row],[Hệ số biến thiên Volume]]&lt;0.1, "Biến động thấp",
     AAPL_VOLUME[[#This Row],[Hệ số biến thiên Volume]]&gt;0.2, "Biến động cao",
     AND(AAPL_VOLUME[[#This Row],[Hệ số biến thiên Volume]]&gt;=0.1, AAPL_VOLUME[[#This Row],[Hệ số biến thiên Volume]]&lt;=0.2), "Biến động trung bình")</f>
        <v>Biến động cao</v>
      </c>
    </row>
    <row r="73" spans="1:23">
      <c r="A73" s="65">
        <v>43889.291666666664</v>
      </c>
      <c r="B73" s="11">
        <v>66.411699999999996</v>
      </c>
      <c r="C73" s="11">
        <v>68.34</v>
      </c>
      <c r="D73" s="11">
        <v>69.602500000000006</v>
      </c>
      <c r="E73" s="11">
        <v>64.092500000000001</v>
      </c>
      <c r="F73" s="11">
        <v>64.314999999999998</v>
      </c>
      <c r="G73" s="11">
        <v>426510000</v>
      </c>
      <c r="I73" s="46">
        <v>2022</v>
      </c>
      <c r="J73" s="46">
        <f>AVERAGEIFS(AAPL_historical_data[Volume],AAPL_historical_data[Date], "&gt;=" &amp; DATE(I73,1,1), AAPL_historical_data[Date], "&lt;=" &amp; DATE(I73,12,31))</f>
        <v>87910376.494023904</v>
      </c>
      <c r="K73" s="46" cm="1">
        <f t="array" ref="K73">MEDIAN(_xlfn._xlws.FILTER(AAPL_historical_data[Volume], (AAPL_historical_data[Date]&gt;=DATE(I73,1,1)) * (AAPL_historical_data[Date]&lt;=DATE(I73,12,31))))</f>
        <v>83737200</v>
      </c>
      <c r="L73" s="46">
        <f>SUMIFS(AAPL_historical_data[Volume], AAPL_historical_data[Date], "&gt;=" &amp; DATE(I73,1,1), AAPL_historical_data[Date], "&lt;=" &amp; DATE(I73,12,31))</f>
        <v>22065504500</v>
      </c>
      <c r="M73" s="46" cm="1">
        <f t="array" ref="M73">MAX(_xlfn._xlws.FILTER(AAPL_historical_data[Volume], (AAPL_historical_data[Date]&gt;=DATE(I73,1,1)) * (AAPL_historical_data[Date]&lt;=DATE(I73,12,31))))</f>
        <v>182602000</v>
      </c>
      <c r="N73" s="119">
        <f>INDEX(AAPL_historical_data[Date], MATCH(M73, AAPL_historical_data[Volume], 0))</f>
        <v>44693.291666666664</v>
      </c>
      <c r="O73" s="46" cm="1">
        <f t="array" ref="O73">MIN(_xlfn._xlws.FILTER(AAPL_historical_data[Volume], (AAPL_historical_data[Date]&gt;=DATE(I73,1,1)) * (AAPL_historical_data[Date]&lt;=DATE(I73,12,31))))</f>
        <v>35195900</v>
      </c>
      <c r="P73" s="119">
        <f>INDEX(AAPL_historical_data[Date], MATCH(O73, AAPL_historical_data[Volume], 0))</f>
        <v>44890.291666666664</v>
      </c>
      <c r="Q73" s="46">
        <f>(L73-L72)/L72*100%</f>
        <v>-3.0008571512546885E-2</v>
      </c>
      <c r="R73" s="46" cm="1">
        <f t="array" ref="R73">_xlfn.STDEV.S(_xlfn._xlws.FILTER(AAPL_historical_data[Volume], (AAPL_historical_data[Date]&gt;=DATE(I73,1,1)) * (AAPL_historical_data[Date]&lt;=DATE(I73,12,31))))</f>
        <v>23656987.017943799</v>
      </c>
      <c r="S73" s="46">
        <f t="shared" si="1"/>
        <v>0.26910346606867264</v>
      </c>
      <c r="T73" s="46" cm="1">
        <f t="array" ref="T73">_xlfn.PERCENTILE.INC(_xlfn._xlws.FILTER(AAPL_historical_data[Volume],(AAPL_historical_data[Date]&gt;=DATE(I73,1,1))*(AAPL_historical_data[Date]&lt;=DATE(I73,12,31))),0.25)</f>
        <v>72297400</v>
      </c>
      <c r="U73" s="46" cm="1">
        <f t="array" ref="U73">_xlfn.PERCENTILE.INC(_xlfn._xlws.FILTER(AAPL_historical_data[Volume],(AAPL_historical_data[Date]&gt;=DATE(I73,1,1))*(AAPL_historical_data[Date]&lt;=DATE(I73,12,31))),0.5)</f>
        <v>83737200</v>
      </c>
      <c r="V73" s="46" cm="1">
        <f t="array" ref="V73">_xlfn.PERCENTILE.INC(_xlfn._xlws.FILTER(AAPL_historical_data[Volume],(AAPL_historical_data[Date]&gt;=DATE(I73,1,1))*(AAPL_historical_data[Date]&lt;=DATE(I73,12,31))),0.75)</f>
        <v>96937050</v>
      </c>
      <c r="W73" s="46" t="str" cm="1">
        <f t="array" ref="W73">_xlfn.IFS(AAPL_VOLUME[[#This Row],[Hệ số biến thiên Volume]]&lt;0.1, "Biến động thấp",
     AAPL_VOLUME[[#This Row],[Hệ số biến thiên Volume]]&gt;0.2, "Biến động cao",
     AND(AAPL_VOLUME[[#This Row],[Hệ số biến thiên Volume]]&gt;=0.1, AAPL_VOLUME[[#This Row],[Hệ số biến thiên Volume]]&lt;=0.2), "Biến động trung bình")</f>
        <v>Biến động cao</v>
      </c>
    </row>
    <row r="74" spans="1:23">
      <c r="A74" s="65">
        <v>43892.291666666664</v>
      </c>
      <c r="B74" s="11">
        <v>72.5946</v>
      </c>
      <c r="C74" s="11">
        <v>74.702500000000001</v>
      </c>
      <c r="D74" s="11">
        <v>75.36</v>
      </c>
      <c r="E74" s="11">
        <v>69.430000000000007</v>
      </c>
      <c r="F74" s="11">
        <v>70.569999999999993</v>
      </c>
      <c r="G74" s="11">
        <v>341397200</v>
      </c>
      <c r="I74" s="48">
        <v>2023</v>
      </c>
      <c r="J74" s="48">
        <f>AVERAGEIFS(AAPL_historical_data[Volume],AAPL_historical_data[Date], "&gt;=" &amp; DATE(I74,1,1), AAPL_historical_data[Date], "&lt;=" &amp; DATE(I74,12,31))</f>
        <v>59217028.799999997</v>
      </c>
      <c r="K74" s="48" cm="1">
        <f t="array" ref="K74">MEDIAN(_xlfn._xlws.FILTER(AAPL_historical_data[Volume], (AAPL_historical_data[Date]&gt;=DATE(I74,1,1)) * (AAPL_historical_data[Date]&lt;=DATE(I74,12,31))))</f>
        <v>55077500</v>
      </c>
      <c r="L74" s="48">
        <f>SUMIFS(AAPL_historical_data[Volume], AAPL_historical_data[Date], "&gt;=" &amp; DATE(I74,1,1), AAPL_historical_data[Date], "&lt;=" &amp; DATE(I74,12,31))</f>
        <v>14804257200</v>
      </c>
      <c r="M74" s="48" cm="1">
        <f t="array" ref="M74">MAX(_xlfn._xlws.FILTER(AAPL_historical_data[Volume], (AAPL_historical_data[Date]&gt;=DATE(I74,1,1)) * (AAPL_historical_data[Date]&lt;=DATE(I74,12,31))))</f>
        <v>154357300</v>
      </c>
      <c r="N74" s="120">
        <f>INDEX(AAPL_historical_data[Date], MATCH(M74, AAPL_historical_data[Volume], 0))</f>
        <v>44960.291666666664</v>
      </c>
      <c r="O74" s="48" cm="1">
        <f t="array" ref="O74">MIN(_xlfn._xlws.FILTER(AAPL_historical_data[Volume], (AAPL_historical_data[Date]&gt;=DATE(I74,1,1)) * (AAPL_historical_data[Date]&lt;=DATE(I74,12,31))))</f>
        <v>24048300</v>
      </c>
      <c r="P74" s="120">
        <f>INDEX(AAPL_historical_data[Date], MATCH(O74, AAPL_historical_data[Volume], 0))</f>
        <v>45254.291666666664</v>
      </c>
      <c r="Q74" s="48">
        <f>(L74-L73)/L73*100%</f>
        <v>-0.32907687653368634</v>
      </c>
      <c r="R74" s="48" cm="1">
        <f t="array" ref="R74">_xlfn.STDEV.S(_xlfn._xlws.FILTER(AAPL_historical_data[Volume], (AAPL_historical_data[Date]&gt;=DATE(I74,1,1)) * (AAPL_historical_data[Date]&lt;=DATE(I74,12,31))))</f>
        <v>17773915.162944786</v>
      </c>
      <c r="S74" s="48">
        <f t="shared" si="1"/>
        <v>0.30014871605555438</v>
      </c>
      <c r="T74" s="48" cm="1">
        <f t="array" ref="T74">_xlfn.PERCENTILE.INC(_xlfn._xlws.FILTER(AAPL_historical_data[Volume],(AAPL_historical_data[Date]&gt;=DATE(I74,1,1))*(AAPL_historical_data[Date]&lt;=DATE(I74,12,31))),0.25)</f>
        <v>47812075</v>
      </c>
      <c r="U74" s="48" cm="1">
        <f t="array" ref="U74">_xlfn.PERCENTILE.INC(_xlfn._xlws.FILTER(AAPL_historical_data[Volume],(AAPL_historical_data[Date]&gt;=DATE(I74,1,1))*(AAPL_historical_data[Date]&lt;=DATE(I74,12,31))),0.5)</f>
        <v>55077500</v>
      </c>
      <c r="V74" s="48" cm="1">
        <f t="array" ref="V74">_xlfn.PERCENTILE.INC(_xlfn._xlws.FILTER(AAPL_historical_data[Volume],(AAPL_historical_data[Date]&gt;=DATE(I74,1,1))*(AAPL_historical_data[Date]&lt;=DATE(I74,12,31))),0.75)</f>
        <v>65742925</v>
      </c>
      <c r="W74" s="48" t="str" cm="1">
        <f t="array" ref="W74">_xlfn.IFS(AAPL_VOLUME[[#This Row],[Hệ số biến thiên Volume]]&lt;0.1, "Biến động thấp",
     AAPL_VOLUME[[#This Row],[Hệ số biến thiên Volume]]&gt;0.2, "Biến động cao",
     AND(AAPL_VOLUME[[#This Row],[Hệ số biến thiên Volume]]&gt;=0.1, AAPL_VOLUME[[#This Row],[Hệ số biến thiên Volume]]&lt;=0.2), "Biến động trung bình")</f>
        <v>Biến động cao</v>
      </c>
    </row>
    <row r="75" spans="1:23">
      <c r="A75" s="65">
        <v>43893.291666666664</v>
      </c>
      <c r="B75" s="11">
        <v>70.289100000000005</v>
      </c>
      <c r="C75" s="11">
        <v>72.33</v>
      </c>
      <c r="D75" s="11">
        <v>76</v>
      </c>
      <c r="E75" s="11">
        <v>71.45</v>
      </c>
      <c r="F75" s="11">
        <v>75.917500000000004</v>
      </c>
      <c r="G75" s="11">
        <v>319475600</v>
      </c>
      <c r="I75" s="46">
        <v>2024</v>
      </c>
      <c r="J75" s="46">
        <f>AVERAGEIFS(AAPL_historical_data[Volume],AAPL_historical_data[Date], "&gt;=" &amp; DATE(I75,1,1), AAPL_historical_data[Date], "&lt;=" &amp; DATE(I75,12,31))</f>
        <v>58776381.363636367</v>
      </c>
      <c r="K75" s="46" cm="1">
        <f t="array" ref="K75">MEDIAN(_xlfn._xlws.FILTER(AAPL_historical_data[Volume], (AAPL_historical_data[Date]&gt;=DATE(I75,1,1)) * (AAPL_historical_data[Date]&lt;=DATE(I75,12,31))))</f>
        <v>51491100</v>
      </c>
      <c r="L75" s="46">
        <f>SUMIFS(AAPL_historical_data[Volume], AAPL_historical_data[Date], "&gt;=" &amp; DATE(I75,1,1), AAPL_historical_data[Date], "&lt;=" &amp; DATE(I75,12,31))</f>
        <v>12930803900</v>
      </c>
      <c r="M75" s="46" cm="1">
        <f t="array" ref="M75">MAX(_xlfn._xlws.FILTER(AAPL_historical_data[Volume], (AAPL_historical_data[Date]&gt;=DATE(I75,1,1)) * (AAPL_historical_data[Date]&lt;=DATE(I75,12,31))))</f>
        <v>318679900</v>
      </c>
      <c r="N75" s="119">
        <f>INDEX(AAPL_historical_data[Date], MATCH(M75, AAPL_historical_data[Volume], 0))</f>
        <v>45555.291666666664</v>
      </c>
      <c r="O75" s="46" cm="1">
        <f t="array" ref="O75">MIN(_xlfn._xlws.FILTER(AAPL_historical_data[Volume], (AAPL_historical_data[Date]&gt;=DATE(I75,1,1)) * (AAPL_historical_data[Date]&lt;=DATE(I75,12,31))))</f>
        <v>28111300</v>
      </c>
      <c r="P75" s="119">
        <f>INDEX(AAPL_historical_data[Date], MATCH(O75, AAPL_historical_data[Volume], 0))</f>
        <v>45601.291666666664</v>
      </c>
      <c r="Q75" s="46">
        <f>(L75-L74)/L74*100%</f>
        <v>-0.12654828099041673</v>
      </c>
      <c r="R75" s="46" cm="1">
        <f t="array" ref="R75">_xlfn.STDEV.S(_xlfn._xlws.FILTER(AAPL_historical_data[Volume], (AAPL_historical_data[Date]&gt;=DATE(I75,1,1)) * (AAPL_historical_data[Date]&lt;=DATE(I75,12,31))))</f>
        <v>31610894.328088902</v>
      </c>
      <c r="S75" s="46">
        <f t="shared" si="1"/>
        <v>0.53781627236490359</v>
      </c>
      <c r="T75" s="46" cm="1">
        <f t="array" ref="T75">_xlfn.PERCENTILE.INC(_xlfn._xlws.FILTER(AAPL_historical_data[Volume],(AAPL_historical_data[Date]&gt;=DATE(I75,1,1))*(AAPL_historical_data[Date]&lt;=DATE(I75,12,31))),0.25)</f>
        <v>42344050</v>
      </c>
      <c r="U75" s="46" cm="1">
        <f t="array" ref="U75">_xlfn.PERCENTILE.INC(_xlfn._xlws.FILTER(AAPL_historical_data[Volume],(AAPL_historical_data[Date]&gt;=DATE(I75,1,1))*(AAPL_historical_data[Date]&lt;=DATE(I75,12,31))),0.5)</f>
        <v>51491100</v>
      </c>
      <c r="V75" s="46" cm="1">
        <f t="array" ref="V75">_xlfn.PERCENTILE.INC(_xlfn._xlws.FILTER(AAPL_historical_data[Volume],(AAPL_historical_data[Date]&gt;=DATE(I75,1,1))*(AAPL_historical_data[Date]&lt;=DATE(I75,12,31))),0.75)</f>
        <v>64983225</v>
      </c>
      <c r="W75" s="46" t="str" cm="1">
        <f t="array" ref="W75">_xlfn.IFS(AAPL_VOLUME[[#This Row],[Hệ số biến thiên Volume]]&lt;0.1, "Biến động thấp",
     AAPL_VOLUME[[#This Row],[Hệ số biến thiên Volume]]&gt;0.2, "Biến động cao",
     AND(AAPL_VOLUME[[#This Row],[Hệ số biến thiên Volume]]&gt;=0.1, AAPL_VOLUME[[#This Row],[Hệ số biến thiên Volume]]&lt;=0.2), "Biến động trung bình")</f>
        <v>Biến động cao</v>
      </c>
    </row>
    <row r="76" spans="1:23">
      <c r="A76" s="65">
        <v>43894.291666666664</v>
      </c>
      <c r="B76" s="11">
        <v>73.549400000000006</v>
      </c>
      <c r="C76" s="11">
        <v>75.685000000000002</v>
      </c>
      <c r="D76" s="11">
        <v>75.849999999999994</v>
      </c>
      <c r="E76" s="11">
        <v>73.282499999999999</v>
      </c>
      <c r="F76" s="11">
        <v>74.11</v>
      </c>
      <c r="G76" s="11">
        <v>219178400</v>
      </c>
      <c r="N76" s="4"/>
      <c r="Q76" s="11"/>
      <c r="R76" s="11"/>
      <c r="S76" s="11"/>
      <c r="T76" s="11"/>
      <c r="U76" s="11"/>
      <c r="V76" s="11"/>
    </row>
    <row r="77" spans="1:23">
      <c r="A77" s="65">
        <v>43895.291666666664</v>
      </c>
      <c r="B77" s="11">
        <v>71.163700000000006</v>
      </c>
      <c r="C77" s="11">
        <v>73.23</v>
      </c>
      <c r="D77" s="11">
        <v>74.887500000000003</v>
      </c>
      <c r="E77" s="11">
        <v>72.852500000000006</v>
      </c>
      <c r="F77" s="11">
        <v>73.88</v>
      </c>
      <c r="G77" s="11">
        <v>187572800</v>
      </c>
    </row>
    <row r="78" spans="1:23">
      <c r="A78" s="65">
        <v>43896.291666666664</v>
      </c>
      <c r="B78" s="11">
        <v>70.218599999999995</v>
      </c>
      <c r="C78" s="11">
        <v>72.257499999999993</v>
      </c>
      <c r="D78" s="11">
        <v>72.704999999999998</v>
      </c>
      <c r="E78" s="11">
        <v>70.307500000000005</v>
      </c>
      <c r="F78" s="11">
        <v>70.5</v>
      </c>
      <c r="G78" s="11">
        <v>226176800</v>
      </c>
    </row>
    <row r="79" spans="1:23">
      <c r="A79" s="65">
        <v>43899.291666666664</v>
      </c>
      <c r="B79" s="11">
        <v>64.664900000000003</v>
      </c>
      <c r="C79" s="11">
        <v>66.542500000000004</v>
      </c>
      <c r="D79" s="11">
        <v>69.522499999999994</v>
      </c>
      <c r="E79" s="11">
        <v>65.75</v>
      </c>
      <c r="F79" s="11">
        <v>65.9375</v>
      </c>
      <c r="G79" s="11">
        <v>286744800</v>
      </c>
    </row>
    <row r="80" spans="1:23">
      <c r="A80" s="65">
        <v>43900.291666666664</v>
      </c>
      <c r="B80" s="11">
        <v>69.322199999999995</v>
      </c>
      <c r="C80" s="11">
        <v>71.334999999999994</v>
      </c>
      <c r="D80" s="11">
        <v>71.61</v>
      </c>
      <c r="E80" s="11">
        <v>67.342500000000001</v>
      </c>
      <c r="F80" s="11">
        <v>69.284999999999997</v>
      </c>
      <c r="G80" s="11">
        <v>285290000</v>
      </c>
    </row>
    <row r="81" spans="1:11">
      <c r="A81" s="65">
        <v>43901.291666666664</v>
      </c>
      <c r="B81" s="11">
        <v>66.914599999999993</v>
      </c>
      <c r="C81" s="11">
        <v>68.857500000000002</v>
      </c>
      <c r="D81" s="11">
        <v>70.305000000000007</v>
      </c>
      <c r="E81" s="11">
        <v>67.965000000000003</v>
      </c>
      <c r="F81" s="11">
        <v>69.347499999999997</v>
      </c>
      <c r="G81" s="11">
        <v>255598800</v>
      </c>
    </row>
    <row r="82" spans="1:11">
      <c r="A82" s="65">
        <v>43902.291666666664</v>
      </c>
      <c r="B82" s="11">
        <v>60.306399999999996</v>
      </c>
      <c r="C82" s="11">
        <v>62.057499999999997</v>
      </c>
      <c r="D82" s="11">
        <v>67.5</v>
      </c>
      <c r="E82" s="11">
        <v>62</v>
      </c>
      <c r="F82" s="11">
        <v>63.984999999999999</v>
      </c>
      <c r="G82" s="11">
        <v>418474000</v>
      </c>
    </row>
    <row r="83" spans="1:11">
      <c r="A83" s="65">
        <v>43903.291666666664</v>
      </c>
      <c r="B83" s="11">
        <v>67.531700000000001</v>
      </c>
      <c r="C83" s="11">
        <v>69.492500000000007</v>
      </c>
      <c r="D83" s="11">
        <v>69.98</v>
      </c>
      <c r="E83" s="11">
        <v>63.237499999999997</v>
      </c>
      <c r="F83" s="11">
        <v>66.222499999999997</v>
      </c>
      <c r="G83" s="11">
        <v>370732000</v>
      </c>
    </row>
    <row r="84" spans="1:11">
      <c r="A84" s="65">
        <v>43906.291666666664</v>
      </c>
      <c r="B84" s="11">
        <v>58.843899999999998</v>
      </c>
      <c r="C84" s="11">
        <v>60.552500000000002</v>
      </c>
      <c r="D84" s="11">
        <v>64.77</v>
      </c>
      <c r="E84" s="11">
        <v>60</v>
      </c>
      <c r="F84" s="11">
        <v>60.487499999999997</v>
      </c>
      <c r="G84" s="11">
        <v>322423600</v>
      </c>
    </row>
    <row r="85" spans="1:11">
      <c r="A85" s="65">
        <v>43907.291666666664</v>
      </c>
      <c r="B85" s="11">
        <v>61.4313</v>
      </c>
      <c r="C85" s="11">
        <v>63.215000000000003</v>
      </c>
      <c r="D85" s="11">
        <v>64.402500000000003</v>
      </c>
      <c r="E85" s="11">
        <v>59.6</v>
      </c>
      <c r="F85" s="11">
        <v>61.877499999999998</v>
      </c>
      <c r="G85" s="11">
        <v>324056000</v>
      </c>
      <c r="I85" s="11"/>
      <c r="J85" s="11"/>
      <c r="K85" s="11"/>
    </row>
    <row r="86" spans="1:11">
      <c r="A86" s="65">
        <v>43908.291666666664</v>
      </c>
      <c r="B86" s="11">
        <v>59.927500000000002</v>
      </c>
      <c r="C86" s="11">
        <v>61.667499999999997</v>
      </c>
      <c r="D86" s="11">
        <v>62.5</v>
      </c>
      <c r="E86" s="11">
        <v>59.28</v>
      </c>
      <c r="F86" s="11">
        <v>59.942500000000003</v>
      </c>
      <c r="G86" s="11">
        <v>300233600</v>
      </c>
      <c r="I86" s="11"/>
      <c r="J86" s="11"/>
      <c r="K86" s="11"/>
    </row>
    <row r="87" spans="1:11" ht="13.5" customHeight="1">
      <c r="A87" s="65">
        <v>43909.291666666664</v>
      </c>
      <c r="B87" s="11">
        <v>59.468299999999999</v>
      </c>
      <c r="C87" s="11">
        <v>61.195</v>
      </c>
      <c r="D87" s="11">
        <v>63.21</v>
      </c>
      <c r="E87" s="11">
        <v>60.652500000000003</v>
      </c>
      <c r="F87" s="11">
        <v>61.847499999999997</v>
      </c>
      <c r="G87" s="11">
        <v>271857200</v>
      </c>
      <c r="I87" s="11"/>
      <c r="J87" s="11"/>
      <c r="K87" s="11"/>
    </row>
    <row r="88" spans="1:11" ht="13.5" customHeight="1">
      <c r="A88" s="65">
        <v>43910.291666666664</v>
      </c>
      <c r="B88" s="11">
        <v>55.692900000000002</v>
      </c>
      <c r="C88" s="11">
        <v>57.31</v>
      </c>
      <c r="D88" s="11">
        <v>62.957500000000003</v>
      </c>
      <c r="E88" s="11">
        <v>57</v>
      </c>
      <c r="F88" s="11">
        <v>61.795000000000002</v>
      </c>
      <c r="G88" s="11">
        <v>401693200</v>
      </c>
      <c r="I88" s="11"/>
      <c r="J88" s="11"/>
      <c r="K88" s="11"/>
    </row>
    <row r="89" spans="1:11" ht="13.5" customHeight="1">
      <c r="A89" s="65">
        <v>43913.291666666664</v>
      </c>
      <c r="B89" s="11">
        <v>54.509799999999998</v>
      </c>
      <c r="C89" s="11">
        <v>56.092500000000001</v>
      </c>
      <c r="D89" s="11">
        <v>57.125</v>
      </c>
      <c r="E89" s="11">
        <v>53.152500000000003</v>
      </c>
      <c r="F89" s="11">
        <v>57.02</v>
      </c>
      <c r="G89" s="11">
        <v>336752800</v>
      </c>
      <c r="J89" s="36"/>
      <c r="K89" s="36"/>
    </row>
    <row r="90" spans="1:11" ht="13.5" customHeight="1">
      <c r="A90" s="65">
        <v>43914.291666666664</v>
      </c>
      <c r="B90" s="11">
        <v>59.978499999999997</v>
      </c>
      <c r="C90" s="11">
        <v>61.72</v>
      </c>
      <c r="D90" s="11">
        <v>61.922499999999999</v>
      </c>
      <c r="E90" s="11">
        <v>58.575000000000003</v>
      </c>
      <c r="F90" s="11">
        <v>59.09</v>
      </c>
      <c r="G90" s="11">
        <v>287531200</v>
      </c>
      <c r="I90" s="36"/>
      <c r="J90" s="36"/>
      <c r="K90" s="36"/>
    </row>
    <row r="91" spans="1:11" ht="13.5" customHeight="1">
      <c r="A91" s="65">
        <v>43915.291666666664</v>
      </c>
      <c r="B91" s="11">
        <v>59.648099999999999</v>
      </c>
      <c r="C91" s="11">
        <v>61.38</v>
      </c>
      <c r="D91" s="11">
        <v>64.5625</v>
      </c>
      <c r="E91" s="11">
        <v>61.075000000000003</v>
      </c>
      <c r="F91" s="11">
        <v>62.6875</v>
      </c>
      <c r="G91" s="11">
        <v>303602000</v>
      </c>
      <c r="I91" s="36"/>
      <c r="J91" s="36"/>
      <c r="K91" s="36"/>
    </row>
    <row r="92" spans="1:11" ht="13.5" customHeight="1">
      <c r="A92" s="65">
        <v>43916.291666666664</v>
      </c>
      <c r="B92" s="11">
        <v>62.786900000000003</v>
      </c>
      <c r="C92" s="11">
        <v>64.61</v>
      </c>
      <c r="D92" s="11">
        <v>64.67</v>
      </c>
      <c r="E92" s="11">
        <v>61.59</v>
      </c>
      <c r="F92" s="11">
        <v>61.63</v>
      </c>
      <c r="G92" s="11">
        <v>252087200</v>
      </c>
      <c r="I92" s="36"/>
      <c r="J92" s="36"/>
      <c r="K92" s="36"/>
    </row>
    <row r="93" spans="1:11" ht="13.5" customHeight="1">
      <c r="A93" s="65">
        <v>43917.291666666664</v>
      </c>
      <c r="B93" s="11">
        <v>60.187399999999997</v>
      </c>
      <c r="C93" s="11">
        <v>61.935000000000002</v>
      </c>
      <c r="D93" s="11">
        <v>63.967500000000001</v>
      </c>
      <c r="E93" s="11">
        <v>61.762500000000003</v>
      </c>
      <c r="F93" s="11">
        <v>63.1875</v>
      </c>
      <c r="G93" s="11">
        <v>204216800</v>
      </c>
      <c r="I93" s="36"/>
      <c r="J93" s="36"/>
      <c r="K93" s="36"/>
    </row>
    <row r="94" spans="1:11" ht="13.5" customHeight="1">
      <c r="A94" s="65">
        <v>43920.291666666664</v>
      </c>
      <c r="B94" s="11">
        <v>61.905000000000001</v>
      </c>
      <c r="C94" s="11">
        <v>63.702500000000001</v>
      </c>
      <c r="D94" s="11">
        <v>63.88</v>
      </c>
      <c r="E94" s="11">
        <v>62.35</v>
      </c>
      <c r="F94" s="11">
        <v>62.685000000000002</v>
      </c>
      <c r="G94" s="11">
        <v>167976400</v>
      </c>
      <c r="I94" s="36"/>
      <c r="J94" s="36"/>
      <c r="K94" s="36"/>
    </row>
    <row r="95" spans="1:11" ht="13.5" customHeight="1">
      <c r="A95" s="65">
        <v>43921.291666666664</v>
      </c>
      <c r="B95" s="11">
        <v>61.778700000000001</v>
      </c>
      <c r="C95" s="11">
        <v>63.572499999999998</v>
      </c>
      <c r="D95" s="11">
        <v>65.622500000000002</v>
      </c>
      <c r="E95" s="11">
        <v>63</v>
      </c>
      <c r="F95" s="11">
        <v>63.9</v>
      </c>
      <c r="G95" s="11">
        <v>197002000</v>
      </c>
      <c r="I95" s="36"/>
      <c r="J95" s="36"/>
      <c r="K95" s="36"/>
    </row>
    <row r="96" spans="1:11" ht="13.5" customHeight="1">
      <c r="A96" s="65">
        <v>43922.291666666664</v>
      </c>
      <c r="B96" s="11">
        <v>58.528100000000002</v>
      </c>
      <c r="C96" s="11">
        <v>60.227499999999999</v>
      </c>
      <c r="D96" s="11">
        <v>62.18</v>
      </c>
      <c r="E96" s="11">
        <v>59.782499999999999</v>
      </c>
      <c r="F96" s="11">
        <v>61.625</v>
      </c>
      <c r="G96" s="11">
        <v>176218400</v>
      </c>
      <c r="I96" s="36"/>
      <c r="J96" s="36"/>
      <c r="K96" s="36"/>
    </row>
    <row r="97" spans="1:22" ht="13.5" customHeight="1">
      <c r="A97" s="65">
        <v>43923.291666666664</v>
      </c>
      <c r="B97" s="11">
        <v>59.5047</v>
      </c>
      <c r="C97" s="11">
        <v>61.232500000000002</v>
      </c>
      <c r="D97" s="11">
        <v>61.287500000000001</v>
      </c>
      <c r="E97" s="11">
        <v>59.225000000000001</v>
      </c>
      <c r="F97" s="11">
        <v>60.085000000000001</v>
      </c>
      <c r="G97" s="11">
        <v>165934000</v>
      </c>
      <c r="I97" s="36"/>
      <c r="J97" s="36"/>
      <c r="K97" s="36"/>
    </row>
    <row r="98" spans="1:22" ht="13.5" customHeight="1">
      <c r="A98" s="65">
        <v>43924.291666666664</v>
      </c>
      <c r="B98" s="11">
        <v>58.649500000000003</v>
      </c>
      <c r="C98" s="11">
        <v>60.352499999999999</v>
      </c>
      <c r="D98" s="11">
        <v>61.424999999999997</v>
      </c>
      <c r="E98" s="11">
        <v>59.7425</v>
      </c>
      <c r="F98" s="11">
        <v>60.7</v>
      </c>
      <c r="G98" s="11">
        <v>129880000</v>
      </c>
      <c r="I98" s="36"/>
      <c r="J98" s="36"/>
      <c r="K98" s="36"/>
    </row>
    <row r="99" spans="1:22" ht="13.5" customHeight="1">
      <c r="A99" s="65">
        <v>43927.291666666664</v>
      </c>
      <c r="B99" s="11">
        <v>63.765999999999998</v>
      </c>
      <c r="C99" s="11">
        <v>65.617500000000007</v>
      </c>
      <c r="D99" s="11">
        <v>65.777500000000003</v>
      </c>
      <c r="E99" s="11">
        <v>62.344999999999999</v>
      </c>
      <c r="F99" s="11">
        <v>62.725000000000001</v>
      </c>
      <c r="G99" s="11">
        <v>201820400</v>
      </c>
      <c r="I99" s="36"/>
      <c r="J99" s="36"/>
      <c r="K99" s="36"/>
    </row>
    <row r="100" spans="1:22" ht="13.5" customHeight="1">
      <c r="A100" s="65">
        <v>43928.291666666664</v>
      </c>
      <c r="B100" s="11">
        <v>63.0274</v>
      </c>
      <c r="C100" s="11">
        <v>64.857500000000002</v>
      </c>
      <c r="D100" s="11">
        <v>67.924999999999997</v>
      </c>
      <c r="E100" s="11">
        <v>64.75</v>
      </c>
      <c r="F100" s="11">
        <v>67.7</v>
      </c>
      <c r="G100" s="11">
        <v>202887200</v>
      </c>
      <c r="I100" s="36"/>
      <c r="J100" s="36"/>
      <c r="K100" s="36"/>
    </row>
    <row r="101" spans="1:22" ht="13.5" customHeight="1">
      <c r="A101" s="65">
        <v>43929.291666666664</v>
      </c>
      <c r="B101" s="11">
        <v>64.640600000000006</v>
      </c>
      <c r="C101" s="11">
        <v>66.517499999999998</v>
      </c>
      <c r="D101" s="11">
        <v>66.842500000000001</v>
      </c>
      <c r="E101" s="11">
        <v>65.307500000000005</v>
      </c>
      <c r="F101" s="11">
        <v>65.685000000000002</v>
      </c>
      <c r="G101" s="11">
        <v>168895200</v>
      </c>
      <c r="I101" s="36"/>
      <c r="J101" s="36"/>
      <c r="K101" s="36"/>
    </row>
    <row r="102" spans="1:22" ht="13.5" customHeight="1">
      <c r="A102" s="65">
        <v>43930.291666666664</v>
      </c>
      <c r="B102" s="11">
        <v>65.106999999999999</v>
      </c>
      <c r="C102" s="11">
        <v>66.997500000000002</v>
      </c>
      <c r="D102" s="11">
        <v>67.517499999999998</v>
      </c>
      <c r="E102" s="11">
        <v>66.174999999999997</v>
      </c>
      <c r="F102" s="11">
        <v>67.174999999999997</v>
      </c>
      <c r="G102" s="11">
        <v>161834800</v>
      </c>
      <c r="I102" s="36"/>
      <c r="J102" s="36"/>
      <c r="K102" s="36"/>
    </row>
    <row r="103" spans="1:22" ht="13.5" customHeight="1">
      <c r="A103" s="65">
        <v>43934.291666666664</v>
      </c>
      <c r="B103" s="11">
        <v>66.385000000000005</v>
      </c>
      <c r="C103" s="11">
        <v>68.3125</v>
      </c>
      <c r="D103" s="11">
        <v>68.424999999999997</v>
      </c>
      <c r="E103" s="11">
        <v>66.457499999999996</v>
      </c>
      <c r="F103" s="11">
        <v>67.077500000000001</v>
      </c>
      <c r="G103" s="11">
        <v>131022800</v>
      </c>
      <c r="I103" s="36"/>
      <c r="J103" s="36"/>
      <c r="K103" s="36"/>
    </row>
    <row r="104" spans="1:22" ht="13.5" customHeight="1">
      <c r="A104" s="65">
        <v>43935.291666666664</v>
      </c>
      <c r="B104" s="11">
        <v>69.7376</v>
      </c>
      <c r="C104" s="11">
        <v>71.762500000000003</v>
      </c>
      <c r="D104" s="11">
        <v>72.0625</v>
      </c>
      <c r="E104" s="11">
        <v>69.512500000000003</v>
      </c>
      <c r="F104" s="11">
        <v>70</v>
      </c>
      <c r="G104" s="11">
        <v>194994800</v>
      </c>
      <c r="I104" s="11"/>
      <c r="J104" s="11"/>
      <c r="K104" s="11"/>
      <c r="L104" s="11"/>
      <c r="M104" s="11"/>
      <c r="N104" s="20"/>
      <c r="O104" s="11"/>
    </row>
    <row r="105" spans="1:22">
      <c r="A105" s="65">
        <v>43936.291666666664</v>
      </c>
      <c r="B105" s="11">
        <v>69.101100000000002</v>
      </c>
      <c r="C105" s="11">
        <v>71.107500000000002</v>
      </c>
      <c r="D105" s="11">
        <v>71.582499999999996</v>
      </c>
      <c r="E105" s="11">
        <v>70.157499999999999</v>
      </c>
      <c r="F105" s="11">
        <v>70.599999999999994</v>
      </c>
      <c r="G105" s="11">
        <v>131154400</v>
      </c>
      <c r="I105" s="11"/>
      <c r="J105" s="11"/>
      <c r="K105" s="11"/>
      <c r="L105" s="11"/>
      <c r="M105" s="11"/>
      <c r="N105" s="20"/>
      <c r="O105" s="11"/>
    </row>
    <row r="106" spans="1:22">
      <c r="A106" s="65">
        <v>43937.291666666664</v>
      </c>
      <c r="B106" s="11">
        <v>69.650099999999995</v>
      </c>
      <c r="C106" s="11">
        <v>71.672499999999999</v>
      </c>
      <c r="D106" s="11">
        <v>72.05</v>
      </c>
      <c r="E106" s="11">
        <v>70.587500000000006</v>
      </c>
      <c r="F106" s="11">
        <v>71.844999999999999</v>
      </c>
      <c r="G106" s="11">
        <v>157125200</v>
      </c>
      <c r="I106" s="11"/>
      <c r="J106" s="11"/>
      <c r="K106" s="11"/>
      <c r="L106" s="11"/>
      <c r="M106" s="11"/>
      <c r="N106" s="20"/>
      <c r="O106" s="11"/>
    </row>
    <row r="107" spans="1:22">
      <c r="A107" s="65">
        <v>43938.291666666664</v>
      </c>
      <c r="B107" s="11">
        <v>68.705100000000002</v>
      </c>
      <c r="C107" s="11">
        <v>70.7</v>
      </c>
      <c r="D107" s="11">
        <v>71.737499999999997</v>
      </c>
      <c r="E107" s="11">
        <v>69.215000000000003</v>
      </c>
      <c r="F107" s="11">
        <v>71.172499999999999</v>
      </c>
      <c r="G107" s="11">
        <v>215250000</v>
      </c>
      <c r="I107" s="11"/>
      <c r="J107" s="11"/>
      <c r="K107" s="11"/>
      <c r="L107" s="11"/>
      <c r="M107" s="11"/>
      <c r="N107" s="20"/>
      <c r="O107" s="11"/>
    </row>
    <row r="108" spans="1:22">
      <c r="A108" s="65">
        <v>43941.291666666664</v>
      </c>
      <c r="B108" s="11">
        <v>67.278999999999996</v>
      </c>
      <c r="C108" s="11">
        <v>69.232500000000002</v>
      </c>
      <c r="D108" s="11">
        <v>70.42</v>
      </c>
      <c r="E108" s="11">
        <v>69.212500000000006</v>
      </c>
      <c r="F108" s="11">
        <v>69.487499999999997</v>
      </c>
      <c r="G108" s="11">
        <v>130015200</v>
      </c>
      <c r="I108" s="11"/>
      <c r="J108" s="11"/>
      <c r="K108" s="11"/>
      <c r="L108" s="11"/>
      <c r="M108" s="11"/>
      <c r="N108" s="20"/>
      <c r="O108" s="11"/>
    </row>
    <row r="109" spans="1:22" ht="18">
      <c r="A109" s="65">
        <v>43942.291666666664</v>
      </c>
      <c r="B109" s="11">
        <v>65.199399999999997</v>
      </c>
      <c r="C109" s="11">
        <v>67.092500000000001</v>
      </c>
      <c r="D109" s="11">
        <v>69.3125</v>
      </c>
      <c r="E109" s="11">
        <v>66.357500000000002</v>
      </c>
      <c r="F109" s="11">
        <v>69.069999999999993</v>
      </c>
      <c r="G109" s="11">
        <v>180991600</v>
      </c>
      <c r="I109" s="35" t="s">
        <v>174</v>
      </c>
      <c r="J109" s="11"/>
      <c r="K109" s="11"/>
      <c r="L109" s="11"/>
      <c r="M109" s="11"/>
      <c r="N109" s="20"/>
      <c r="O109" s="11"/>
      <c r="P109" s="11"/>
      <c r="Q109" s="11"/>
      <c r="R109" s="11"/>
      <c r="S109" s="11"/>
      <c r="T109" s="11"/>
      <c r="U109" s="11"/>
      <c r="V109" s="11"/>
    </row>
    <row r="110" spans="1:22" ht="14" customHeight="1">
      <c r="A110" s="65">
        <v>43943.291666666664</v>
      </c>
      <c r="B110" s="11">
        <v>67.077299999999994</v>
      </c>
      <c r="C110" s="11">
        <v>69.025000000000006</v>
      </c>
      <c r="D110" s="11">
        <v>69.474999999999994</v>
      </c>
      <c r="E110" s="11">
        <v>68.05</v>
      </c>
      <c r="F110" s="11">
        <v>68.402500000000003</v>
      </c>
      <c r="G110" s="11">
        <v>116862400</v>
      </c>
      <c r="I110" s="129" t="s">
        <v>191</v>
      </c>
      <c r="J110" s="130"/>
      <c r="K110" s="130"/>
      <c r="L110" s="130"/>
      <c r="M110" s="130"/>
      <c r="N110" s="130"/>
      <c r="O110" s="130"/>
      <c r="P110" s="130"/>
    </row>
    <row r="111" spans="1:22" ht="14" customHeight="1">
      <c r="A111" s="65">
        <v>43944.291666666664</v>
      </c>
      <c r="B111" s="11">
        <v>66.817400000000006</v>
      </c>
      <c r="C111" s="11">
        <v>68.757499999999993</v>
      </c>
      <c r="D111" s="11">
        <v>70.4375</v>
      </c>
      <c r="E111" s="11">
        <v>68.717500000000001</v>
      </c>
      <c r="F111" s="11">
        <v>68.967500000000001</v>
      </c>
      <c r="G111" s="11">
        <v>124814400</v>
      </c>
      <c r="I111" s="130"/>
      <c r="J111" s="130"/>
      <c r="K111" s="130"/>
      <c r="L111" s="130"/>
      <c r="M111" s="130"/>
      <c r="N111" s="130"/>
      <c r="O111" s="130"/>
      <c r="P111" s="130"/>
    </row>
    <row r="112" spans="1:22" ht="14" customHeight="1">
      <c r="A112" s="65">
        <v>43945.291666666664</v>
      </c>
      <c r="B112" s="11">
        <v>68.746399999999994</v>
      </c>
      <c r="C112" s="11">
        <v>70.742500000000007</v>
      </c>
      <c r="D112" s="11">
        <v>70.752499999999998</v>
      </c>
      <c r="E112" s="11">
        <v>69.25</v>
      </c>
      <c r="F112" s="11">
        <v>69.3</v>
      </c>
      <c r="G112" s="11">
        <v>126161200</v>
      </c>
      <c r="I112" s="130"/>
      <c r="J112" s="130"/>
      <c r="K112" s="130"/>
      <c r="L112" s="130"/>
      <c r="M112" s="130"/>
      <c r="N112" s="130"/>
      <c r="O112" s="130"/>
      <c r="P112" s="130"/>
    </row>
    <row r="113" spans="1:16" ht="14" customHeight="1">
      <c r="A113" s="65">
        <v>43948.291666666664</v>
      </c>
      <c r="B113" s="11">
        <v>68.795000000000002</v>
      </c>
      <c r="C113" s="11">
        <v>70.792500000000004</v>
      </c>
      <c r="D113" s="11">
        <v>71.135000000000005</v>
      </c>
      <c r="E113" s="11">
        <v>69.987499999999997</v>
      </c>
      <c r="F113" s="11">
        <v>70.45</v>
      </c>
      <c r="G113" s="11">
        <v>117087600</v>
      </c>
      <c r="I113" s="130"/>
      <c r="J113" s="130"/>
      <c r="K113" s="130"/>
      <c r="L113" s="130"/>
      <c r="M113" s="130"/>
      <c r="N113" s="130"/>
      <c r="O113" s="130"/>
      <c r="P113" s="130"/>
    </row>
    <row r="114" spans="1:16" ht="14" customHeight="1">
      <c r="A114" s="65">
        <v>43949.291666666664</v>
      </c>
      <c r="B114" s="11">
        <v>67.679900000000004</v>
      </c>
      <c r="C114" s="11">
        <v>69.644999999999996</v>
      </c>
      <c r="D114" s="11">
        <v>71.457499999999996</v>
      </c>
      <c r="E114" s="11">
        <v>69.55</v>
      </c>
      <c r="F114" s="11">
        <v>71.27</v>
      </c>
      <c r="G114" s="11">
        <v>112004800</v>
      </c>
      <c r="I114" s="130"/>
      <c r="J114" s="130"/>
      <c r="K114" s="130"/>
      <c r="L114" s="130"/>
      <c r="M114" s="130"/>
      <c r="N114" s="130"/>
      <c r="O114" s="130"/>
      <c r="P114" s="130"/>
    </row>
    <row r="115" spans="1:16" ht="14" customHeight="1">
      <c r="A115" s="65">
        <v>43950.291666666664</v>
      </c>
      <c r="B115" s="11">
        <v>69.902799999999999</v>
      </c>
      <c r="C115" s="11">
        <v>71.932500000000005</v>
      </c>
      <c r="D115" s="11">
        <v>72.417500000000004</v>
      </c>
      <c r="E115" s="11">
        <v>70.972499999999997</v>
      </c>
      <c r="F115" s="11">
        <v>71.182500000000005</v>
      </c>
      <c r="G115" s="11">
        <v>137280800</v>
      </c>
      <c r="I115" s="130"/>
      <c r="J115" s="130"/>
      <c r="K115" s="130"/>
      <c r="L115" s="130"/>
      <c r="M115" s="130"/>
      <c r="N115" s="130"/>
      <c r="O115" s="130"/>
      <c r="P115" s="130"/>
    </row>
    <row r="116" spans="1:16" ht="14" customHeight="1">
      <c r="A116" s="65">
        <v>43951.291666666664</v>
      </c>
      <c r="B116" s="11">
        <v>71.377499999999998</v>
      </c>
      <c r="C116" s="11">
        <v>73.45</v>
      </c>
      <c r="D116" s="11">
        <v>73.632499999999993</v>
      </c>
      <c r="E116" s="11">
        <v>72.087500000000006</v>
      </c>
      <c r="F116" s="11">
        <v>72.489999999999995</v>
      </c>
      <c r="G116" s="11">
        <v>183064000</v>
      </c>
      <c r="I116" s="130"/>
      <c r="J116" s="130"/>
      <c r="K116" s="130"/>
      <c r="L116" s="130"/>
      <c r="M116" s="130"/>
      <c r="N116" s="130"/>
      <c r="O116" s="130"/>
      <c r="P116" s="130"/>
    </row>
    <row r="117" spans="1:16" ht="14" customHeight="1">
      <c r="A117" s="65">
        <v>43952.291666666664</v>
      </c>
      <c r="B117" s="11">
        <v>70.228399999999993</v>
      </c>
      <c r="C117" s="11">
        <v>72.267499999999998</v>
      </c>
      <c r="D117" s="11">
        <v>74.75</v>
      </c>
      <c r="E117" s="11">
        <v>71.462500000000006</v>
      </c>
      <c r="F117" s="11">
        <v>71.5625</v>
      </c>
      <c r="G117" s="11">
        <v>240616800</v>
      </c>
      <c r="I117" s="130"/>
      <c r="J117" s="130"/>
      <c r="K117" s="130"/>
      <c r="L117" s="130"/>
      <c r="M117" s="130"/>
      <c r="N117" s="130"/>
      <c r="O117" s="130"/>
      <c r="P117" s="130"/>
    </row>
    <row r="118" spans="1:16" ht="14" customHeight="1">
      <c r="A118" s="65">
        <v>43955.291666666664</v>
      </c>
      <c r="B118" s="11">
        <v>71.221999999999994</v>
      </c>
      <c r="C118" s="11">
        <v>73.290000000000006</v>
      </c>
      <c r="D118" s="11">
        <v>73.422499999999999</v>
      </c>
      <c r="E118" s="11">
        <v>71.58</v>
      </c>
      <c r="F118" s="11">
        <v>72.292500000000004</v>
      </c>
      <c r="G118" s="11">
        <v>133568000</v>
      </c>
      <c r="I118" s="130"/>
      <c r="J118" s="130"/>
      <c r="K118" s="130"/>
      <c r="L118" s="130"/>
      <c r="M118" s="130"/>
      <c r="N118" s="130"/>
      <c r="O118" s="130"/>
      <c r="P118" s="130"/>
    </row>
    <row r="119" spans="1:16" ht="14" customHeight="1">
      <c r="A119" s="65">
        <v>43956.291666666664</v>
      </c>
      <c r="B119" s="11">
        <v>72.290999999999997</v>
      </c>
      <c r="C119" s="11">
        <v>74.39</v>
      </c>
      <c r="D119" s="11">
        <v>75.25</v>
      </c>
      <c r="E119" s="11">
        <v>73.614999999999995</v>
      </c>
      <c r="F119" s="11">
        <v>73.765000000000001</v>
      </c>
      <c r="G119" s="11">
        <v>147751200</v>
      </c>
      <c r="I119" s="130"/>
      <c r="J119" s="130"/>
      <c r="K119" s="130"/>
      <c r="L119" s="130"/>
      <c r="M119" s="130"/>
      <c r="N119" s="130"/>
      <c r="O119" s="130"/>
      <c r="P119" s="130"/>
    </row>
    <row r="120" spans="1:16" ht="14" customHeight="1">
      <c r="A120" s="65">
        <v>43957.291666666664</v>
      </c>
      <c r="B120" s="11">
        <v>73.036799999999999</v>
      </c>
      <c r="C120" s="11">
        <v>75.157499999999999</v>
      </c>
      <c r="D120" s="11">
        <v>75.81</v>
      </c>
      <c r="E120" s="11">
        <v>74.717500000000001</v>
      </c>
      <c r="F120" s="11">
        <v>75.114999999999995</v>
      </c>
      <c r="G120" s="11">
        <v>142333600</v>
      </c>
      <c r="I120" s="130"/>
      <c r="J120" s="130"/>
      <c r="K120" s="130"/>
      <c r="L120" s="130"/>
      <c r="M120" s="130"/>
      <c r="N120" s="130"/>
      <c r="O120" s="130"/>
      <c r="P120" s="130"/>
    </row>
    <row r="121" spans="1:16" ht="14" customHeight="1">
      <c r="A121" s="65">
        <v>43958.291666666664</v>
      </c>
      <c r="B121" s="11">
        <v>73.792400000000001</v>
      </c>
      <c r="C121" s="11">
        <v>75.935000000000002</v>
      </c>
      <c r="D121" s="11">
        <v>76.292500000000004</v>
      </c>
      <c r="E121" s="11">
        <v>75.492500000000007</v>
      </c>
      <c r="F121" s="11">
        <v>75.805000000000007</v>
      </c>
      <c r="G121" s="11">
        <v>115215200</v>
      </c>
      <c r="I121" s="130"/>
      <c r="J121" s="130"/>
      <c r="K121" s="130"/>
      <c r="L121" s="130"/>
      <c r="M121" s="130"/>
      <c r="N121" s="130"/>
      <c r="O121" s="130"/>
      <c r="P121" s="130"/>
    </row>
    <row r="122" spans="1:16" ht="14" customHeight="1">
      <c r="A122" s="65">
        <v>43959.291666666664</v>
      </c>
      <c r="B122" s="11">
        <v>75.548699999999997</v>
      </c>
      <c r="C122" s="11">
        <v>77.532499999999999</v>
      </c>
      <c r="D122" s="11">
        <v>77.587500000000006</v>
      </c>
      <c r="E122" s="11">
        <v>76.072500000000005</v>
      </c>
      <c r="F122" s="11">
        <v>76.41</v>
      </c>
      <c r="G122" s="11">
        <v>133838400</v>
      </c>
      <c r="I122" s="130"/>
      <c r="J122" s="130"/>
      <c r="K122" s="130"/>
      <c r="L122" s="130"/>
      <c r="M122" s="130"/>
      <c r="N122" s="130"/>
      <c r="O122" s="130"/>
      <c r="P122" s="130"/>
    </row>
    <row r="123" spans="1:16" ht="14" customHeight="1">
      <c r="A123" s="65">
        <v>43962.291666666664</v>
      </c>
      <c r="B123" s="11">
        <v>76.737499999999997</v>
      </c>
      <c r="C123" s="11">
        <v>78.752499999999998</v>
      </c>
      <c r="D123" s="11">
        <v>79.262500000000003</v>
      </c>
      <c r="E123" s="11">
        <v>76.81</v>
      </c>
      <c r="F123" s="11">
        <v>77.025000000000006</v>
      </c>
      <c r="G123" s="11">
        <v>145946400</v>
      </c>
      <c r="I123" s="130"/>
      <c r="J123" s="130"/>
      <c r="K123" s="130"/>
      <c r="L123" s="130"/>
      <c r="M123" s="130"/>
      <c r="N123" s="130"/>
      <c r="O123" s="130"/>
      <c r="P123" s="130"/>
    </row>
    <row r="124" spans="1:16" ht="14" customHeight="1">
      <c r="A124" s="65">
        <v>43963.291666666664</v>
      </c>
      <c r="B124" s="11">
        <v>75.860600000000005</v>
      </c>
      <c r="C124" s="11">
        <v>77.852500000000006</v>
      </c>
      <c r="D124" s="11">
        <v>79.922499999999999</v>
      </c>
      <c r="E124" s="11">
        <v>77.727500000000006</v>
      </c>
      <c r="F124" s="11">
        <v>79.457499999999996</v>
      </c>
      <c r="G124" s="11">
        <v>162301200</v>
      </c>
      <c r="I124" s="130"/>
      <c r="J124" s="130"/>
      <c r="K124" s="130"/>
      <c r="L124" s="130"/>
      <c r="M124" s="130"/>
      <c r="N124" s="130"/>
      <c r="O124" s="130"/>
      <c r="P124" s="130"/>
    </row>
    <row r="125" spans="1:16" ht="14" customHeight="1">
      <c r="A125" s="65">
        <v>43964.291666666664</v>
      </c>
      <c r="B125" s="11">
        <v>74.944599999999994</v>
      </c>
      <c r="C125" s="11">
        <v>76.912499999999994</v>
      </c>
      <c r="D125" s="11">
        <v>78.987499999999997</v>
      </c>
      <c r="E125" s="11">
        <v>75.802499999999995</v>
      </c>
      <c r="F125" s="11">
        <v>78.037499999999994</v>
      </c>
      <c r="G125" s="11">
        <v>200622400</v>
      </c>
      <c r="I125" s="130"/>
      <c r="J125" s="130"/>
      <c r="K125" s="130"/>
      <c r="L125" s="130"/>
      <c r="M125" s="130"/>
      <c r="N125" s="130"/>
      <c r="O125" s="130"/>
      <c r="P125" s="130"/>
    </row>
    <row r="126" spans="1:16">
      <c r="A126" s="65">
        <v>43965.291666666664</v>
      </c>
      <c r="B126" s="11">
        <v>75.405000000000001</v>
      </c>
      <c r="C126" s="11">
        <v>77.385000000000005</v>
      </c>
      <c r="D126" s="11">
        <v>77.447500000000005</v>
      </c>
      <c r="E126" s="11">
        <v>75.382499999999993</v>
      </c>
      <c r="F126" s="11">
        <v>76.127499999999998</v>
      </c>
      <c r="G126" s="11">
        <v>158929200</v>
      </c>
    </row>
    <row r="127" spans="1:16">
      <c r="A127" s="65">
        <v>43966.291666666664</v>
      </c>
      <c r="B127" s="11">
        <v>74.959199999999996</v>
      </c>
      <c r="C127" s="11">
        <v>76.927499999999995</v>
      </c>
      <c r="D127" s="11">
        <v>76.974999999999994</v>
      </c>
      <c r="E127" s="11">
        <v>75.052499999999995</v>
      </c>
      <c r="F127" s="11">
        <v>75.087500000000006</v>
      </c>
      <c r="G127" s="11">
        <v>166348400</v>
      </c>
      <c r="I127" s="2" t="s">
        <v>198</v>
      </c>
      <c r="J127" s="2" t="s">
        <v>184</v>
      </c>
    </row>
    <row r="128" spans="1:16">
      <c r="A128" s="65">
        <v>43969.291666666664</v>
      </c>
      <c r="B128" s="11">
        <v>76.725399999999993</v>
      </c>
      <c r="C128" s="11">
        <v>78.739999999999995</v>
      </c>
      <c r="D128" s="11">
        <v>79.125</v>
      </c>
      <c r="E128" s="11">
        <v>77.58</v>
      </c>
      <c r="F128" s="11">
        <v>78.292500000000004</v>
      </c>
      <c r="G128" s="11">
        <v>135178400</v>
      </c>
      <c r="I128" s="2" t="s">
        <v>35</v>
      </c>
      <c r="J128" t="s">
        <v>64</v>
      </c>
      <c r="K128" t="s">
        <v>65</v>
      </c>
      <c r="L128" t="s">
        <v>66</v>
      </c>
      <c r="M128" t="s">
        <v>67</v>
      </c>
      <c r="N128" t="s">
        <v>36</v>
      </c>
    </row>
    <row r="129" spans="1:14">
      <c r="A129" s="65">
        <v>43970.291666666664</v>
      </c>
      <c r="B129" s="11">
        <v>76.281999999999996</v>
      </c>
      <c r="C129" s="11">
        <v>78.284999999999997</v>
      </c>
      <c r="D129" s="11">
        <v>79.63</v>
      </c>
      <c r="E129" s="11">
        <v>78.252499999999998</v>
      </c>
      <c r="F129" s="11">
        <v>78.757499999999993</v>
      </c>
      <c r="G129" s="11">
        <v>101729600</v>
      </c>
      <c r="I129" s="3" t="s">
        <v>166</v>
      </c>
      <c r="J129" s="122"/>
      <c r="K129" s="122"/>
      <c r="L129" s="122"/>
      <c r="M129" s="122">
        <v>66.057812499999983</v>
      </c>
      <c r="N129" s="122">
        <v>66.057812499999983</v>
      </c>
    </row>
    <row r="130" spans="1:14">
      <c r="A130" s="65">
        <v>43971.291666666664</v>
      </c>
      <c r="B130" s="11">
        <v>77.765600000000006</v>
      </c>
      <c r="C130" s="11">
        <v>79.807500000000005</v>
      </c>
      <c r="D130" s="11">
        <v>79.88</v>
      </c>
      <c r="E130" s="11">
        <v>79.13</v>
      </c>
      <c r="F130" s="11">
        <v>79.17</v>
      </c>
      <c r="G130" s="11">
        <v>111504800</v>
      </c>
      <c r="I130" s="3" t="s">
        <v>37</v>
      </c>
      <c r="J130" s="122">
        <v>71.393261290322585</v>
      </c>
      <c r="K130" s="122">
        <v>75.432447619047622</v>
      </c>
      <c r="L130" s="122">
        <v>106.44536406249999</v>
      </c>
      <c r="M130" s="122">
        <v>117.53830000000001</v>
      </c>
      <c r="N130" s="122">
        <v>92.939054940711472</v>
      </c>
    </row>
    <row r="131" spans="1:14">
      <c r="A131" s="65">
        <v>43972.291666666664</v>
      </c>
      <c r="B131" s="11">
        <v>77.1858</v>
      </c>
      <c r="C131" s="11">
        <v>79.212500000000006</v>
      </c>
      <c r="D131" s="11">
        <v>80.222499999999997</v>
      </c>
      <c r="E131" s="11">
        <v>78.967500000000001</v>
      </c>
      <c r="F131" s="11">
        <v>79.665000000000006</v>
      </c>
      <c r="G131" s="11">
        <v>102688800</v>
      </c>
      <c r="I131" s="3" t="s">
        <v>38</v>
      </c>
      <c r="J131" s="122">
        <v>125.62960491803283</v>
      </c>
      <c r="K131" s="122">
        <v>127.01767301587303</v>
      </c>
      <c r="L131" s="122">
        <v>144.55564062500005</v>
      </c>
      <c r="M131" s="122">
        <v>155.40803749999998</v>
      </c>
      <c r="N131" s="122">
        <v>138.34601071428574</v>
      </c>
    </row>
    <row r="132" spans="1:14">
      <c r="A132" s="65">
        <v>43973.291666666664</v>
      </c>
      <c r="B132" s="11">
        <v>77.682699999999997</v>
      </c>
      <c r="C132" s="11">
        <v>79.722499999999997</v>
      </c>
      <c r="D132" s="11">
        <v>79.807500000000005</v>
      </c>
      <c r="E132" s="11">
        <v>78.837500000000006</v>
      </c>
      <c r="F132" s="11">
        <v>78.942499999999995</v>
      </c>
      <c r="G132" s="11">
        <v>81803200</v>
      </c>
      <c r="I132" s="3" t="s">
        <v>167</v>
      </c>
      <c r="J132" s="122">
        <v>165.58483387096774</v>
      </c>
      <c r="K132" s="122">
        <v>149.31467741935489</v>
      </c>
      <c r="L132" s="122">
        <v>154.98184687499997</v>
      </c>
      <c r="M132" s="122">
        <v>141.33337777777777</v>
      </c>
      <c r="N132" s="122">
        <v>152.775341434263</v>
      </c>
    </row>
    <row r="133" spans="1:14" ht="14" customHeight="1">
      <c r="A133" s="65">
        <v>43977.291666666664</v>
      </c>
      <c r="B133" s="11">
        <v>77.156499999999994</v>
      </c>
      <c r="C133" s="11">
        <v>79.182500000000005</v>
      </c>
      <c r="D133" s="11">
        <v>81.06</v>
      </c>
      <c r="E133" s="11">
        <v>79.125</v>
      </c>
      <c r="F133" s="11">
        <v>80.875</v>
      </c>
      <c r="G133" s="11">
        <v>125522000</v>
      </c>
      <c r="I133" s="3" t="s">
        <v>168</v>
      </c>
      <c r="J133" s="122">
        <v>146.14657096774198</v>
      </c>
      <c r="K133" s="122">
        <v>172.8358209677418</v>
      </c>
      <c r="L133" s="122">
        <v>182.13688730158734</v>
      </c>
      <c r="M133" s="122">
        <v>183.63439523809521</v>
      </c>
      <c r="N133" s="122">
        <v>171.28199639999988</v>
      </c>
    </row>
    <row r="134" spans="1:14" ht="14" customHeight="1">
      <c r="A134" s="65">
        <v>43978.291666666664</v>
      </c>
      <c r="B134" s="11">
        <v>77.492699999999999</v>
      </c>
      <c r="C134" s="11">
        <v>79.527500000000003</v>
      </c>
      <c r="D134" s="11">
        <v>79.677499999999995</v>
      </c>
      <c r="E134" s="11">
        <v>78.272499999999994</v>
      </c>
      <c r="F134" s="11">
        <v>79.034999999999997</v>
      </c>
      <c r="G134" s="11">
        <v>112945200</v>
      </c>
      <c r="I134" s="3" t="s">
        <v>169</v>
      </c>
      <c r="J134" s="122">
        <v>181.06924098360656</v>
      </c>
      <c r="K134" s="122">
        <v>185.9582365079365</v>
      </c>
      <c r="L134" s="122">
        <v>222.95673124999993</v>
      </c>
      <c r="M134" s="122">
        <v>228.22986249999994</v>
      </c>
      <c r="N134" s="122">
        <v>201.5144500000001</v>
      </c>
    </row>
    <row r="135" spans="1:14" ht="14" customHeight="1">
      <c r="A135" s="65">
        <v>43979.291666666664</v>
      </c>
      <c r="B135" s="11">
        <v>77.526799999999994</v>
      </c>
      <c r="C135" s="11">
        <v>79.5625</v>
      </c>
      <c r="D135" s="11">
        <v>80.86</v>
      </c>
      <c r="E135" s="11">
        <v>78.907499999999999</v>
      </c>
      <c r="F135" s="11">
        <v>79.192499999999995</v>
      </c>
      <c r="G135" s="11">
        <v>133560800</v>
      </c>
      <c r="I135" s="3" t="s">
        <v>36</v>
      </c>
      <c r="J135" s="122">
        <v>137.86480162337668</v>
      </c>
      <c r="K135" s="122">
        <v>141.99059872204475</v>
      </c>
      <c r="L135" s="122">
        <v>162.15284388714738</v>
      </c>
      <c r="M135" s="122">
        <v>148.92685817610052</v>
      </c>
      <c r="N135" s="122">
        <v>147.84651383147855</v>
      </c>
    </row>
    <row r="136" spans="1:14" ht="14" customHeight="1">
      <c r="A136" s="65">
        <v>43980.291666666664</v>
      </c>
      <c r="B136" s="11">
        <v>77.451300000000003</v>
      </c>
      <c r="C136" s="11">
        <v>79.484999999999999</v>
      </c>
      <c r="D136" s="11">
        <v>80.287499999999994</v>
      </c>
      <c r="E136" s="11">
        <v>79.117500000000007</v>
      </c>
      <c r="F136" s="11">
        <v>79.8125</v>
      </c>
      <c r="G136" s="11">
        <v>153532400</v>
      </c>
      <c r="I136" s="2" t="s">
        <v>198</v>
      </c>
      <c r="J136" s="2" t="s">
        <v>184</v>
      </c>
    </row>
    <row r="137" spans="1:14" ht="14" customHeight="1">
      <c r="A137" s="65">
        <v>43983.291666666664</v>
      </c>
      <c r="B137" s="11">
        <v>78.403800000000004</v>
      </c>
      <c r="C137" s="11">
        <v>80.462500000000006</v>
      </c>
      <c r="D137" s="11">
        <v>80.587500000000006</v>
      </c>
      <c r="E137" s="11">
        <v>79.302499999999995</v>
      </c>
      <c r="F137" s="11">
        <v>79.4375</v>
      </c>
      <c r="G137" s="11">
        <v>80791200</v>
      </c>
      <c r="I137" s="2" t="s">
        <v>35</v>
      </c>
      <c r="J137" t="s">
        <v>64</v>
      </c>
      <c r="K137" t="s">
        <v>65</v>
      </c>
      <c r="L137" t="s">
        <v>66</v>
      </c>
      <c r="M137" t="s">
        <v>67</v>
      </c>
      <c r="N137" t="s">
        <v>36</v>
      </c>
    </row>
    <row r="138" spans="1:14" ht="14" customHeight="1">
      <c r="A138" s="65">
        <v>43984.291666666664</v>
      </c>
      <c r="B138" s="11">
        <v>78.766800000000003</v>
      </c>
      <c r="C138" s="11">
        <v>80.834999999999994</v>
      </c>
      <c r="D138" s="11">
        <v>80.86</v>
      </c>
      <c r="E138" s="11">
        <v>79.732500000000002</v>
      </c>
      <c r="F138" s="11">
        <v>80.1875</v>
      </c>
      <c r="G138" s="11">
        <v>87642800</v>
      </c>
      <c r="I138" s="3" t="s">
        <v>166</v>
      </c>
      <c r="J138" s="102"/>
      <c r="K138" s="102"/>
      <c r="L138" s="102"/>
      <c r="M138" s="102"/>
      <c r="N138" s="102"/>
    </row>
    <row r="139" spans="1:14" ht="14" customHeight="1">
      <c r="A139" s="65">
        <v>43985.291666666664</v>
      </c>
      <c r="B139" s="11">
        <v>79.200400000000002</v>
      </c>
      <c r="C139" s="11">
        <v>81.28</v>
      </c>
      <c r="D139" s="11">
        <v>81.55</v>
      </c>
      <c r="E139" s="11">
        <v>80.575000000000003</v>
      </c>
      <c r="F139" s="11">
        <v>81.165000000000006</v>
      </c>
      <c r="G139" s="11">
        <v>104491200</v>
      </c>
      <c r="I139" s="3" t="s">
        <v>37</v>
      </c>
      <c r="J139" s="102"/>
      <c r="K139" s="102"/>
      <c r="L139" s="102"/>
      <c r="M139" s="102">
        <v>0.77932473921990741</v>
      </c>
      <c r="N139" s="102">
        <v>0.40693509856554055</v>
      </c>
    </row>
    <row r="140" spans="1:14" ht="14" customHeight="1">
      <c r="A140" s="65">
        <v>43986.291666666664</v>
      </c>
      <c r="B140" s="11">
        <v>78.518299999999996</v>
      </c>
      <c r="C140" s="11">
        <v>80.58</v>
      </c>
      <c r="D140" s="11">
        <v>81.405000000000001</v>
      </c>
      <c r="E140" s="11">
        <v>80.194999999999993</v>
      </c>
      <c r="F140" s="11">
        <v>81.097499999999997</v>
      </c>
      <c r="G140" s="11">
        <v>87560400</v>
      </c>
      <c r="I140" s="3" t="s">
        <v>38</v>
      </c>
      <c r="J140" s="102">
        <v>0.7596843546221641</v>
      </c>
      <c r="K140" s="102">
        <v>0.68385989087008625</v>
      </c>
      <c r="L140" s="102">
        <v>0.35802664491920383</v>
      </c>
      <c r="M140" s="102">
        <v>0.32219061786668657</v>
      </c>
      <c r="N140" s="102">
        <v>0.48856700557737204</v>
      </c>
    </row>
    <row r="141" spans="1:14" ht="14" customHeight="1">
      <c r="A141" s="65">
        <v>43987.291666666664</v>
      </c>
      <c r="B141" s="11">
        <v>80.754599999999996</v>
      </c>
      <c r="C141" s="11">
        <v>82.875</v>
      </c>
      <c r="D141" s="11">
        <v>82.9375</v>
      </c>
      <c r="E141" s="11">
        <v>80.807500000000005</v>
      </c>
      <c r="F141" s="11">
        <v>80.837500000000006</v>
      </c>
      <c r="G141" s="11">
        <v>137250400</v>
      </c>
      <c r="I141" s="3" t="s">
        <v>167</v>
      </c>
      <c r="J141" s="102">
        <v>0.31803991566322087</v>
      </c>
      <c r="K141" s="102">
        <v>0.17554253572804371</v>
      </c>
      <c r="L141" s="102">
        <v>7.2125903942047695E-2</v>
      </c>
      <c r="M141" s="102">
        <v>-9.056584169414153E-2</v>
      </c>
      <c r="N141" s="102">
        <v>0.10429885650824387</v>
      </c>
    </row>
    <row r="142" spans="1:14" ht="14" customHeight="1">
      <c r="A142" s="65">
        <v>43990.291666666664</v>
      </c>
      <c r="B142" s="11">
        <v>81.231999999999999</v>
      </c>
      <c r="C142" s="11">
        <v>83.364999999999995</v>
      </c>
      <c r="D142" s="11">
        <v>83.4</v>
      </c>
      <c r="E142" s="11">
        <v>81.83</v>
      </c>
      <c r="F142" s="11">
        <v>82.5625</v>
      </c>
      <c r="G142" s="11">
        <v>95654400</v>
      </c>
      <c r="I142" s="3" t="s">
        <v>168</v>
      </c>
      <c r="J142" s="102">
        <v>-0.11739156569358919</v>
      </c>
      <c r="K142" s="102">
        <v>0.15752733726455467</v>
      </c>
      <c r="L142" s="102">
        <v>0.17521432976914489</v>
      </c>
      <c r="M142" s="102">
        <v>0.29929955772251093</v>
      </c>
      <c r="N142" s="102">
        <v>0.1211364006258826</v>
      </c>
    </row>
    <row r="143" spans="1:14" ht="14" customHeight="1">
      <c r="A143" s="65">
        <v>43991.291666666664</v>
      </c>
      <c r="B143" s="11">
        <v>83.797200000000004</v>
      </c>
      <c r="C143" s="11">
        <v>85.997500000000002</v>
      </c>
      <c r="D143" s="11">
        <v>86.402500000000003</v>
      </c>
      <c r="E143" s="11">
        <v>83.002499999999998</v>
      </c>
      <c r="F143" s="11">
        <v>83.034999999999997</v>
      </c>
      <c r="G143" s="11">
        <v>147712400</v>
      </c>
      <c r="I143" s="3" t="s">
        <v>169</v>
      </c>
      <c r="J143" s="102">
        <v>0.23895647899650582</v>
      </c>
      <c r="K143" s="102">
        <v>7.5924165874410296E-2</v>
      </c>
      <c r="L143" s="102">
        <v>0.22411629271352354</v>
      </c>
      <c r="M143" s="102">
        <v>0.24284920700222579</v>
      </c>
      <c r="N143" s="102">
        <v>0.17650689643643266</v>
      </c>
    </row>
    <row r="144" spans="1:14" ht="14" customHeight="1">
      <c r="A144" s="65">
        <v>43992.291666666664</v>
      </c>
      <c r="B144" s="11">
        <v>85.953000000000003</v>
      </c>
      <c r="C144" s="11">
        <v>88.21</v>
      </c>
      <c r="D144" s="11">
        <v>88.692499999999995</v>
      </c>
      <c r="E144" s="11">
        <v>86.522499999999994</v>
      </c>
      <c r="F144" s="11">
        <v>86.974999999999994</v>
      </c>
      <c r="G144" s="11">
        <v>166651600</v>
      </c>
      <c r="I144" s="3" t="s">
        <v>36</v>
      </c>
      <c r="J144" s="102"/>
      <c r="K144" s="102"/>
      <c r="L144" s="102"/>
      <c r="M144" s="102"/>
      <c r="N144" s="102"/>
    </row>
    <row r="145" spans="1:7" ht="14" customHeight="1">
      <c r="A145" s="65">
        <v>43993.291666666664</v>
      </c>
      <c r="B145" s="11">
        <v>81.826400000000007</v>
      </c>
      <c r="C145" s="11">
        <v>83.974999999999994</v>
      </c>
      <c r="D145" s="11">
        <v>87.765000000000001</v>
      </c>
      <c r="E145" s="11">
        <v>83.87</v>
      </c>
      <c r="F145" s="11">
        <v>87.327500000000001</v>
      </c>
      <c r="G145" s="11">
        <v>201662400</v>
      </c>
    </row>
    <row r="146" spans="1:7" ht="14" customHeight="1">
      <c r="A146" s="65">
        <v>43994.291666666664</v>
      </c>
      <c r="B146" s="11">
        <v>82.532799999999995</v>
      </c>
      <c r="C146" s="11">
        <v>84.7</v>
      </c>
      <c r="D146" s="11">
        <v>86.95</v>
      </c>
      <c r="E146" s="11">
        <v>83.555000000000007</v>
      </c>
      <c r="F146" s="11">
        <v>86.18</v>
      </c>
      <c r="G146" s="11">
        <v>200146000</v>
      </c>
    </row>
    <row r="147" spans="1:7" ht="14" customHeight="1">
      <c r="A147" s="65">
        <v>43997.291666666664</v>
      </c>
      <c r="B147" s="11">
        <v>83.553600000000003</v>
      </c>
      <c r="C147" s="11">
        <v>85.747500000000002</v>
      </c>
      <c r="D147" s="11">
        <v>86.42</v>
      </c>
      <c r="E147" s="11">
        <v>83.144999999999996</v>
      </c>
      <c r="F147" s="11">
        <v>83.3125</v>
      </c>
      <c r="G147" s="11">
        <v>138808800</v>
      </c>
    </row>
    <row r="148" spans="1:7" ht="14" customHeight="1">
      <c r="A148" s="65">
        <v>43998.291666666664</v>
      </c>
      <c r="B148" s="11">
        <v>85.767899999999997</v>
      </c>
      <c r="C148" s="11">
        <v>88.02</v>
      </c>
      <c r="D148" s="11">
        <v>88.3</v>
      </c>
      <c r="E148" s="11">
        <v>86.18</v>
      </c>
      <c r="F148" s="11">
        <v>87.864999999999995</v>
      </c>
      <c r="G148" s="11">
        <v>165428800</v>
      </c>
    </row>
    <row r="149" spans="1:7" ht="14" customHeight="1">
      <c r="A149" s="65">
        <v>43999.291666666664</v>
      </c>
      <c r="B149" s="11">
        <v>85.648600000000002</v>
      </c>
      <c r="C149" s="11">
        <v>87.897499999999994</v>
      </c>
      <c r="D149" s="11">
        <v>88.85</v>
      </c>
      <c r="E149" s="11">
        <v>87.772499999999994</v>
      </c>
      <c r="F149" s="11">
        <v>88.787499999999994</v>
      </c>
      <c r="G149" s="11">
        <v>114406400</v>
      </c>
    </row>
    <row r="150" spans="1:7" ht="14" customHeight="1">
      <c r="A150" s="65">
        <v>44000.291666666664</v>
      </c>
      <c r="B150" s="11">
        <v>85.682699999999997</v>
      </c>
      <c r="C150" s="11">
        <v>87.932500000000005</v>
      </c>
      <c r="D150" s="11">
        <v>88.362499999999997</v>
      </c>
      <c r="E150" s="11">
        <v>87.305000000000007</v>
      </c>
      <c r="F150" s="11">
        <v>87.852500000000006</v>
      </c>
      <c r="G150" s="11">
        <v>96820400</v>
      </c>
    </row>
    <row r="151" spans="1:7" ht="14" customHeight="1">
      <c r="A151" s="65">
        <v>44001.291666666664</v>
      </c>
      <c r="B151" s="11">
        <v>85.192999999999998</v>
      </c>
      <c r="C151" s="11">
        <v>87.43</v>
      </c>
      <c r="D151" s="11">
        <v>89.14</v>
      </c>
      <c r="E151" s="11">
        <v>86.287499999999994</v>
      </c>
      <c r="F151" s="11">
        <v>88.66</v>
      </c>
      <c r="G151" s="11">
        <v>264476000</v>
      </c>
    </row>
    <row r="152" spans="1:7" ht="14" customHeight="1">
      <c r="A152" s="65">
        <v>44004.291666666664</v>
      </c>
      <c r="B152" s="11">
        <v>87.421999999999997</v>
      </c>
      <c r="C152" s="11">
        <v>89.717500000000001</v>
      </c>
      <c r="D152" s="11">
        <v>89.864999999999995</v>
      </c>
      <c r="E152" s="11">
        <v>87.787499999999994</v>
      </c>
      <c r="F152" s="11">
        <v>87.834999999999994</v>
      </c>
      <c r="G152" s="11">
        <v>135445200</v>
      </c>
    </row>
    <row r="153" spans="1:7" ht="14" customHeight="1">
      <c r="A153" s="65">
        <v>44005.291666666664</v>
      </c>
      <c r="B153" s="11">
        <v>89.287999999999997</v>
      </c>
      <c r="C153" s="11">
        <v>91.632499999999993</v>
      </c>
      <c r="D153" s="11">
        <v>93.094999999999999</v>
      </c>
      <c r="E153" s="11">
        <v>90.567499999999995</v>
      </c>
      <c r="F153" s="11">
        <v>91</v>
      </c>
      <c r="G153" s="11">
        <v>212155600</v>
      </c>
    </row>
    <row r="154" spans="1:7" ht="14" customHeight="1">
      <c r="A154" s="65">
        <v>44006.291666666664</v>
      </c>
      <c r="B154" s="11">
        <v>87.7119</v>
      </c>
      <c r="C154" s="11">
        <v>90.015000000000001</v>
      </c>
      <c r="D154" s="11">
        <v>92.197500000000005</v>
      </c>
      <c r="E154" s="11">
        <v>89.63</v>
      </c>
      <c r="F154" s="11">
        <v>91.25</v>
      </c>
      <c r="G154" s="11">
        <v>192623200</v>
      </c>
    </row>
    <row r="155" spans="1:7" ht="14" customHeight="1">
      <c r="A155" s="65">
        <v>44007.291666666664</v>
      </c>
      <c r="B155" s="11">
        <v>88.876300000000001</v>
      </c>
      <c r="C155" s="11">
        <v>91.21</v>
      </c>
      <c r="D155" s="11">
        <v>91.25</v>
      </c>
      <c r="E155" s="11">
        <v>89.392499999999998</v>
      </c>
      <c r="F155" s="11">
        <v>90.174999999999997</v>
      </c>
      <c r="G155" s="11">
        <v>137522400</v>
      </c>
    </row>
    <row r="156" spans="1:7" ht="14" customHeight="1">
      <c r="A156" s="65">
        <v>44008.291666666664</v>
      </c>
      <c r="B156" s="11">
        <v>86.145499999999998</v>
      </c>
      <c r="C156" s="11">
        <v>88.407499999999999</v>
      </c>
      <c r="D156" s="11">
        <v>91.33</v>
      </c>
      <c r="E156" s="11">
        <v>88.254999999999995</v>
      </c>
      <c r="F156" s="11">
        <v>91.102500000000006</v>
      </c>
      <c r="G156" s="11">
        <v>205256800</v>
      </c>
    </row>
    <row r="157" spans="1:7" ht="14" customHeight="1">
      <c r="A157" s="65">
        <v>44011.291666666664</v>
      </c>
      <c r="B157" s="11">
        <v>88.130899999999997</v>
      </c>
      <c r="C157" s="11">
        <v>90.444999999999993</v>
      </c>
      <c r="D157" s="11">
        <v>90.542500000000004</v>
      </c>
      <c r="E157" s="11">
        <v>87.82</v>
      </c>
      <c r="F157" s="11">
        <v>88.3125</v>
      </c>
      <c r="G157" s="11">
        <v>130646000</v>
      </c>
    </row>
    <row r="158" spans="1:7" ht="14" customHeight="1">
      <c r="A158" s="65">
        <v>44012.291666666664</v>
      </c>
      <c r="B158" s="11">
        <v>88.866600000000005</v>
      </c>
      <c r="C158" s="11">
        <v>91.2</v>
      </c>
      <c r="D158" s="11">
        <v>91.495000000000005</v>
      </c>
      <c r="E158" s="11">
        <v>90</v>
      </c>
      <c r="F158" s="11">
        <v>90.02</v>
      </c>
      <c r="G158" s="11">
        <v>140223200</v>
      </c>
    </row>
    <row r="159" spans="1:7" ht="14" customHeight="1">
      <c r="A159" s="65">
        <v>44013.291666666664</v>
      </c>
      <c r="B159" s="11">
        <v>88.698499999999996</v>
      </c>
      <c r="C159" s="11">
        <v>91.027500000000003</v>
      </c>
      <c r="D159" s="11">
        <v>91.84</v>
      </c>
      <c r="E159" s="11">
        <v>90.977500000000006</v>
      </c>
      <c r="F159" s="11">
        <v>91.28</v>
      </c>
      <c r="G159" s="11">
        <v>110737200</v>
      </c>
    </row>
    <row r="160" spans="1:7" ht="14" customHeight="1">
      <c r="A160" s="65">
        <v>44014.291666666664</v>
      </c>
      <c r="B160" s="11">
        <v>88.698499999999996</v>
      </c>
      <c r="C160" s="11">
        <v>91.027500000000003</v>
      </c>
      <c r="D160" s="11">
        <v>92.617500000000007</v>
      </c>
      <c r="E160" s="11">
        <v>90.91</v>
      </c>
      <c r="F160" s="11">
        <v>91.962500000000006</v>
      </c>
      <c r="G160" s="11">
        <v>114041600</v>
      </c>
    </row>
    <row r="161" spans="1:7" ht="14" customHeight="1">
      <c r="A161" s="65">
        <v>44018.291666666664</v>
      </c>
      <c r="B161" s="11">
        <v>91.071200000000005</v>
      </c>
      <c r="C161" s="11">
        <v>93.462500000000006</v>
      </c>
      <c r="D161" s="11">
        <v>93.944999999999993</v>
      </c>
      <c r="E161" s="11">
        <v>92.467500000000001</v>
      </c>
      <c r="F161" s="11">
        <v>92.5</v>
      </c>
      <c r="G161" s="11">
        <v>118655600</v>
      </c>
    </row>
    <row r="162" spans="1:7" ht="14" customHeight="1">
      <c r="A162" s="65">
        <v>44019.291666666664</v>
      </c>
      <c r="B162" s="11">
        <v>90.788600000000002</v>
      </c>
      <c r="C162" s="11">
        <v>93.172499999999999</v>
      </c>
      <c r="D162" s="11">
        <v>94.655000000000001</v>
      </c>
      <c r="E162" s="11">
        <v>93.057500000000005</v>
      </c>
      <c r="F162" s="11">
        <v>93.852500000000006</v>
      </c>
      <c r="G162" s="11">
        <v>112424400</v>
      </c>
    </row>
    <row r="163" spans="1:7" ht="14" customHeight="1">
      <c r="A163" s="65">
        <v>44020.291666666664</v>
      </c>
      <c r="B163" s="11">
        <v>92.903099999999995</v>
      </c>
      <c r="C163" s="11">
        <v>95.342500000000001</v>
      </c>
      <c r="D163" s="11">
        <v>95.375</v>
      </c>
      <c r="E163" s="11">
        <v>94.09</v>
      </c>
      <c r="F163" s="11">
        <v>94.18</v>
      </c>
      <c r="G163" s="11">
        <v>117092000</v>
      </c>
    </row>
    <row r="164" spans="1:7" ht="14" customHeight="1">
      <c r="A164" s="65">
        <v>44021.291666666664</v>
      </c>
      <c r="B164" s="11">
        <v>93.302599999999998</v>
      </c>
      <c r="C164" s="11">
        <v>95.752499999999998</v>
      </c>
      <c r="D164" s="11">
        <v>96.317499999999995</v>
      </c>
      <c r="E164" s="11">
        <v>94.672499999999999</v>
      </c>
      <c r="F164" s="11">
        <v>96.262500000000003</v>
      </c>
      <c r="G164" s="11">
        <v>125642800</v>
      </c>
    </row>
    <row r="165" spans="1:7" ht="14" customHeight="1">
      <c r="A165" s="65">
        <v>44022.291666666664</v>
      </c>
      <c r="B165" s="11">
        <v>93.465800000000002</v>
      </c>
      <c r="C165" s="11">
        <v>95.92</v>
      </c>
      <c r="D165" s="11">
        <v>95.98</v>
      </c>
      <c r="E165" s="11">
        <v>94.704999999999998</v>
      </c>
      <c r="F165" s="11">
        <v>95.334999999999994</v>
      </c>
      <c r="G165" s="11">
        <v>90257200</v>
      </c>
    </row>
    <row r="166" spans="1:7" ht="14" customHeight="1">
      <c r="A166" s="65">
        <v>44025.291666666664</v>
      </c>
      <c r="B166" s="11">
        <v>93.034599999999998</v>
      </c>
      <c r="C166" s="11">
        <v>95.477500000000006</v>
      </c>
      <c r="D166" s="11">
        <v>99.954999999999998</v>
      </c>
      <c r="E166" s="11">
        <v>95.257499999999993</v>
      </c>
      <c r="F166" s="11">
        <v>97.265000000000001</v>
      </c>
      <c r="G166" s="11">
        <v>191649200</v>
      </c>
    </row>
    <row r="167" spans="1:7" ht="14" customHeight="1">
      <c r="A167" s="65">
        <v>44026.291666666664</v>
      </c>
      <c r="B167" s="11">
        <v>94.574200000000005</v>
      </c>
      <c r="C167" s="11">
        <v>97.057500000000005</v>
      </c>
      <c r="D167" s="11">
        <v>97.254999999999995</v>
      </c>
      <c r="E167" s="11">
        <v>93.877499999999998</v>
      </c>
      <c r="F167" s="11">
        <v>94.84</v>
      </c>
      <c r="G167" s="11">
        <v>170989200</v>
      </c>
    </row>
    <row r="168" spans="1:7" ht="14" customHeight="1">
      <c r="A168" s="65">
        <v>44027.291666666664</v>
      </c>
      <c r="B168" s="11">
        <v>95.224599999999995</v>
      </c>
      <c r="C168" s="11">
        <v>97.724999999999994</v>
      </c>
      <c r="D168" s="11">
        <v>99.247500000000002</v>
      </c>
      <c r="E168" s="11">
        <v>96.49</v>
      </c>
      <c r="F168" s="11">
        <v>98.99</v>
      </c>
      <c r="G168" s="11">
        <v>153198000</v>
      </c>
    </row>
    <row r="169" spans="1:7" ht="14" customHeight="1">
      <c r="A169" s="65">
        <v>44028.291666666664</v>
      </c>
      <c r="B169" s="11">
        <v>94.052899999999994</v>
      </c>
      <c r="C169" s="11">
        <v>96.522499999999994</v>
      </c>
      <c r="D169" s="11">
        <v>97.405000000000001</v>
      </c>
      <c r="E169" s="11">
        <v>95.905000000000001</v>
      </c>
      <c r="F169" s="11">
        <v>96.5625</v>
      </c>
      <c r="G169" s="11">
        <v>110577600</v>
      </c>
    </row>
    <row r="170" spans="1:7" ht="14" customHeight="1">
      <c r="A170" s="65">
        <v>44029.291666666664</v>
      </c>
      <c r="B170" s="11">
        <v>93.862899999999996</v>
      </c>
      <c r="C170" s="11">
        <v>96.327500000000001</v>
      </c>
      <c r="D170" s="11">
        <v>97.147499999999994</v>
      </c>
      <c r="E170" s="11">
        <v>95.84</v>
      </c>
      <c r="F170" s="11">
        <v>96.987499999999997</v>
      </c>
      <c r="G170" s="11">
        <v>92186800</v>
      </c>
    </row>
    <row r="171" spans="1:7" ht="14" customHeight="1">
      <c r="A171" s="65">
        <v>44032.291666666664</v>
      </c>
      <c r="B171" s="11">
        <v>95.840900000000005</v>
      </c>
      <c r="C171" s="11">
        <v>98.357500000000002</v>
      </c>
      <c r="D171" s="11">
        <v>98.5</v>
      </c>
      <c r="E171" s="11">
        <v>96.0625</v>
      </c>
      <c r="F171" s="11">
        <v>96.417500000000004</v>
      </c>
      <c r="G171" s="11">
        <v>90318000</v>
      </c>
    </row>
    <row r="172" spans="1:7">
      <c r="A172" s="65">
        <v>44033.291666666664</v>
      </c>
      <c r="B172" s="11">
        <v>94.518100000000004</v>
      </c>
      <c r="C172" s="11">
        <v>97</v>
      </c>
      <c r="D172" s="11">
        <v>99.25</v>
      </c>
      <c r="E172" s="11">
        <v>96.742500000000007</v>
      </c>
      <c r="F172" s="11">
        <v>99.172499999999999</v>
      </c>
      <c r="G172" s="11">
        <v>103433200</v>
      </c>
    </row>
    <row r="173" spans="1:7">
      <c r="A173" s="65">
        <v>44034.291666666664</v>
      </c>
      <c r="B173" s="11">
        <v>94.783699999999996</v>
      </c>
      <c r="C173" s="11">
        <v>97.272499999999994</v>
      </c>
      <c r="D173" s="11">
        <v>97.974999999999994</v>
      </c>
      <c r="E173" s="11">
        <v>96.602500000000006</v>
      </c>
      <c r="F173" s="11">
        <v>96.692499999999995</v>
      </c>
      <c r="G173" s="11">
        <v>89001600</v>
      </c>
    </row>
    <row r="174" spans="1:7">
      <c r="A174" s="65">
        <v>44035.291666666664</v>
      </c>
      <c r="B174" s="11">
        <v>90.469499999999996</v>
      </c>
      <c r="C174" s="11">
        <v>92.844999999999999</v>
      </c>
      <c r="D174" s="11">
        <v>97.077500000000001</v>
      </c>
      <c r="E174" s="11">
        <v>92.01</v>
      </c>
      <c r="F174" s="11">
        <v>96.997500000000002</v>
      </c>
      <c r="G174" s="11">
        <v>197004400</v>
      </c>
    </row>
    <row r="175" spans="1:7">
      <c r="A175" s="65">
        <v>44036.291666666664</v>
      </c>
      <c r="B175" s="11">
        <v>90.245400000000004</v>
      </c>
      <c r="C175" s="11">
        <v>92.614999999999995</v>
      </c>
      <c r="D175" s="11">
        <v>92.97</v>
      </c>
      <c r="E175" s="11">
        <v>89.144999999999996</v>
      </c>
      <c r="F175" s="11">
        <v>90.987499999999997</v>
      </c>
      <c r="G175" s="11">
        <v>185438800</v>
      </c>
    </row>
    <row r="176" spans="1:7">
      <c r="A176" s="65">
        <v>44039.291666666664</v>
      </c>
      <c r="B176" s="11">
        <v>92.384200000000007</v>
      </c>
      <c r="C176" s="11">
        <v>94.81</v>
      </c>
      <c r="D176" s="11">
        <v>94.905000000000001</v>
      </c>
      <c r="E176" s="11">
        <v>93.48</v>
      </c>
      <c r="F176" s="11">
        <v>93.71</v>
      </c>
      <c r="G176" s="11">
        <v>121214000</v>
      </c>
    </row>
    <row r="177" spans="1:7">
      <c r="A177" s="65">
        <v>44040.291666666664</v>
      </c>
      <c r="B177" s="11">
        <v>90.866500000000002</v>
      </c>
      <c r="C177" s="11">
        <v>93.252499999999998</v>
      </c>
      <c r="D177" s="11">
        <v>94.55</v>
      </c>
      <c r="E177" s="11">
        <v>93.247500000000002</v>
      </c>
      <c r="F177" s="11">
        <v>94.367500000000007</v>
      </c>
      <c r="G177" s="11">
        <v>103625600</v>
      </c>
    </row>
    <row r="178" spans="1:7">
      <c r="A178" s="65">
        <v>44041.291666666664</v>
      </c>
      <c r="B178" s="11">
        <v>92.6083</v>
      </c>
      <c r="C178" s="11">
        <v>95.04</v>
      </c>
      <c r="D178" s="11">
        <v>95.23</v>
      </c>
      <c r="E178" s="11">
        <v>93.712500000000006</v>
      </c>
      <c r="F178" s="11">
        <v>93.75</v>
      </c>
      <c r="G178" s="11">
        <v>90329200</v>
      </c>
    </row>
    <row r="179" spans="1:7">
      <c r="A179" s="65">
        <v>44042.291666666664</v>
      </c>
      <c r="B179" s="11">
        <v>93.728899999999996</v>
      </c>
      <c r="C179" s="11">
        <v>96.19</v>
      </c>
      <c r="D179" s="11">
        <v>96.297499999999999</v>
      </c>
      <c r="E179" s="11">
        <v>93.767499999999998</v>
      </c>
      <c r="F179" s="11">
        <v>94.1875</v>
      </c>
      <c r="G179" s="11">
        <v>158130000</v>
      </c>
    </row>
    <row r="180" spans="1:7">
      <c r="A180" s="65">
        <v>44043.291666666664</v>
      </c>
      <c r="B180" s="11">
        <v>103.5412</v>
      </c>
      <c r="C180" s="11">
        <v>106.26</v>
      </c>
      <c r="D180" s="11">
        <v>106.41500000000001</v>
      </c>
      <c r="E180" s="11">
        <v>100.825</v>
      </c>
      <c r="F180" s="11">
        <v>102.88500000000001</v>
      </c>
      <c r="G180" s="11">
        <v>374336800</v>
      </c>
    </row>
    <row r="181" spans="1:7">
      <c r="A181" s="65">
        <v>44046.291666666664</v>
      </c>
      <c r="B181" s="11">
        <v>106.1502</v>
      </c>
      <c r="C181" s="11">
        <v>108.9375</v>
      </c>
      <c r="D181" s="11">
        <v>111.6375</v>
      </c>
      <c r="E181" s="11">
        <v>107.8925</v>
      </c>
      <c r="F181" s="11">
        <v>108.2</v>
      </c>
      <c r="G181" s="11">
        <v>308151200</v>
      </c>
    </row>
    <row r="182" spans="1:7">
      <c r="A182" s="65">
        <v>44047.291666666664</v>
      </c>
      <c r="B182" s="11">
        <v>106.8591</v>
      </c>
      <c r="C182" s="11">
        <v>109.66500000000001</v>
      </c>
      <c r="D182" s="11">
        <v>110.79</v>
      </c>
      <c r="E182" s="11">
        <v>108.3875</v>
      </c>
      <c r="F182" s="11">
        <v>109.13249999999999</v>
      </c>
      <c r="G182" s="11">
        <v>173071600</v>
      </c>
    </row>
    <row r="183" spans="1:7">
      <c r="A183" s="65">
        <v>44048.291666666664</v>
      </c>
      <c r="B183" s="11">
        <v>107.24639999999999</v>
      </c>
      <c r="C183" s="11">
        <v>110.0625</v>
      </c>
      <c r="D183" s="11">
        <v>110.3925</v>
      </c>
      <c r="E183" s="11">
        <v>108.89749999999999</v>
      </c>
      <c r="F183" s="11">
        <v>109.3775</v>
      </c>
      <c r="G183" s="11">
        <v>121776800</v>
      </c>
    </row>
    <row r="184" spans="1:7">
      <c r="A184" s="65">
        <v>44049.291666666664</v>
      </c>
      <c r="B184" s="11">
        <v>110.98820000000001</v>
      </c>
      <c r="C184" s="11">
        <v>113.9025</v>
      </c>
      <c r="D184" s="11">
        <v>114.41249999999999</v>
      </c>
      <c r="E184" s="11">
        <v>109.7975</v>
      </c>
      <c r="F184" s="11">
        <v>110.405</v>
      </c>
      <c r="G184" s="11">
        <v>202428800</v>
      </c>
    </row>
    <row r="185" spans="1:7">
      <c r="A185" s="65">
        <v>44050.291666666664</v>
      </c>
      <c r="B185" s="11">
        <v>108.4648</v>
      </c>
      <c r="C185" s="11">
        <v>111.1125</v>
      </c>
      <c r="D185" s="11">
        <v>113.675</v>
      </c>
      <c r="E185" s="11">
        <v>110.2925</v>
      </c>
      <c r="F185" s="11">
        <v>113.205</v>
      </c>
      <c r="G185" s="11">
        <v>198045600</v>
      </c>
    </row>
    <row r="186" spans="1:7">
      <c r="A186" s="65">
        <v>44053.291666666664</v>
      </c>
      <c r="B186" s="11">
        <v>110.04130000000001</v>
      </c>
      <c r="C186" s="11">
        <v>112.72750000000001</v>
      </c>
      <c r="D186" s="11">
        <v>113.77500000000001</v>
      </c>
      <c r="E186" s="11">
        <v>110</v>
      </c>
      <c r="F186" s="11">
        <v>112.6</v>
      </c>
      <c r="G186" s="11">
        <v>212403600</v>
      </c>
    </row>
    <row r="187" spans="1:7">
      <c r="A187" s="65">
        <v>44054.291666666664</v>
      </c>
      <c r="B187" s="11">
        <v>106.7687</v>
      </c>
      <c r="C187" s="11">
        <v>109.375</v>
      </c>
      <c r="D187" s="11">
        <v>112.4825</v>
      </c>
      <c r="E187" s="11">
        <v>109.1075</v>
      </c>
      <c r="F187" s="11">
        <v>111.97</v>
      </c>
      <c r="G187" s="11">
        <v>187902400</v>
      </c>
    </row>
    <row r="188" spans="1:7">
      <c r="A188" s="65">
        <v>44055.291666666664</v>
      </c>
      <c r="B188" s="11">
        <v>110.3171</v>
      </c>
      <c r="C188" s="11">
        <v>113.01</v>
      </c>
      <c r="D188" s="11">
        <v>113.27500000000001</v>
      </c>
      <c r="E188" s="11">
        <v>110.2975</v>
      </c>
      <c r="F188" s="11">
        <v>110.4975</v>
      </c>
      <c r="G188" s="11">
        <v>165598000</v>
      </c>
    </row>
    <row r="189" spans="1:7">
      <c r="A189" s="65">
        <v>44056.291666666664</v>
      </c>
      <c r="B189" s="11">
        <v>112.2694</v>
      </c>
      <c r="C189" s="11">
        <v>115.01</v>
      </c>
      <c r="D189" s="11">
        <v>116.0425</v>
      </c>
      <c r="E189" s="11">
        <v>113.92749999999999</v>
      </c>
      <c r="F189" s="11">
        <v>114.43</v>
      </c>
      <c r="G189" s="11">
        <v>210082000</v>
      </c>
    </row>
    <row r="190" spans="1:7">
      <c r="A190" s="65">
        <v>44057.291666666664</v>
      </c>
      <c r="B190" s="11">
        <v>112.1694</v>
      </c>
      <c r="C190" s="11">
        <v>114.9075</v>
      </c>
      <c r="D190" s="11">
        <v>115</v>
      </c>
      <c r="E190" s="11">
        <v>113.045</v>
      </c>
      <c r="F190" s="11">
        <v>114.83</v>
      </c>
      <c r="G190" s="11">
        <v>165565200</v>
      </c>
    </row>
    <row r="191" spans="1:7">
      <c r="A191" s="65">
        <v>44060.291666666664</v>
      </c>
      <c r="B191" s="11">
        <v>111.87649999999999</v>
      </c>
      <c r="C191" s="11">
        <v>114.6075</v>
      </c>
      <c r="D191" s="11">
        <v>116.08750000000001</v>
      </c>
      <c r="E191" s="11">
        <v>113.96250000000001</v>
      </c>
      <c r="F191" s="11">
        <v>116.0625</v>
      </c>
      <c r="G191" s="11">
        <v>119561600</v>
      </c>
    </row>
    <row r="192" spans="1:7">
      <c r="A192" s="65">
        <v>44061.291666666664</v>
      </c>
      <c r="B192" s="11">
        <v>112.8087</v>
      </c>
      <c r="C192" s="11">
        <v>115.5625</v>
      </c>
      <c r="D192" s="11">
        <v>116</v>
      </c>
      <c r="E192" s="11">
        <v>114.00749999999999</v>
      </c>
      <c r="F192" s="11">
        <v>114.35250000000001</v>
      </c>
      <c r="G192" s="11">
        <v>105633600</v>
      </c>
    </row>
    <row r="193" spans="1:14" ht="14.5" thickBot="1">
      <c r="A193" s="65">
        <v>44062.291666666664</v>
      </c>
      <c r="B193" s="11">
        <v>112.9503</v>
      </c>
      <c r="C193" s="11">
        <v>115.7075</v>
      </c>
      <c r="D193" s="11">
        <v>117.16249999999999</v>
      </c>
      <c r="E193" s="11">
        <v>115.61</v>
      </c>
      <c r="F193" s="11">
        <v>115.9825</v>
      </c>
      <c r="G193" s="11">
        <v>145538000</v>
      </c>
    </row>
    <row r="194" spans="1:14">
      <c r="A194" s="65">
        <v>44063.291666666664</v>
      </c>
      <c r="B194" s="11">
        <v>115.45659999999999</v>
      </c>
      <c r="C194" s="11">
        <v>118.27500000000001</v>
      </c>
      <c r="D194" s="11">
        <v>118.3925</v>
      </c>
      <c r="E194" s="11">
        <v>115.7325</v>
      </c>
      <c r="F194" s="11">
        <v>115.75</v>
      </c>
      <c r="G194" s="11">
        <v>126907200</v>
      </c>
      <c r="I194" s="51" t="s">
        <v>193</v>
      </c>
      <c r="J194" s="51" t="s">
        <v>194</v>
      </c>
      <c r="K194" s="51" t="s">
        <v>195</v>
      </c>
      <c r="M194" s="51" t="s">
        <v>196</v>
      </c>
      <c r="N194" s="51" t="s">
        <v>197</v>
      </c>
    </row>
    <row r="195" spans="1:14">
      <c r="A195" s="65">
        <v>44064.291666666664</v>
      </c>
      <c r="B195" s="11">
        <v>121.4064</v>
      </c>
      <c r="C195" s="11">
        <v>124.37</v>
      </c>
      <c r="D195" s="11">
        <v>124.86750000000001</v>
      </c>
      <c r="E195" s="11">
        <v>119.25</v>
      </c>
      <c r="F195" s="11">
        <v>119.2625</v>
      </c>
      <c r="G195" s="11">
        <v>338054800</v>
      </c>
      <c r="I195" s="97">
        <v>11</v>
      </c>
      <c r="J195">
        <v>706.39400000000001</v>
      </c>
      <c r="K195">
        <f>J195-AVERAGE(AutocorrTable41[Series])</f>
        <v>-2342.6373836065577</v>
      </c>
      <c r="M195" s="42">
        <v>1</v>
      </c>
      <c r="N195" s="99">
        <f ca="1">SUMPRODUCT(OFFSET($K$194,1,0,COUNT(AutocorrTable41[Series])-M195,1),OFFSET($K$194,1+M195,0,COUNT(AutocorrTable41[Series])-M195,1))/SUMPRODUCT(AutocorrTable41[Centered Series],AutocorrTable41[Centered Series])</f>
        <v>0.7601720952695179</v>
      </c>
    </row>
    <row r="196" spans="1:14">
      <c r="A196" s="65">
        <v>44067.291666666664</v>
      </c>
      <c r="B196" s="11">
        <v>122.8584</v>
      </c>
      <c r="C196" s="11">
        <v>125.8575</v>
      </c>
      <c r="D196" s="11">
        <v>128.785</v>
      </c>
      <c r="E196" s="11">
        <v>123.9375</v>
      </c>
      <c r="F196" s="11">
        <v>128.69749999999999</v>
      </c>
      <c r="G196" s="11">
        <v>345937600</v>
      </c>
      <c r="I196" s="97">
        <v>12</v>
      </c>
      <c r="J196">
        <v>1407.4559999999999</v>
      </c>
      <c r="K196">
        <f>J196-AVERAGE(AutocorrTable41[Series])</f>
        <v>-1641.575383606558</v>
      </c>
      <c r="M196" s="42">
        <v>2</v>
      </c>
      <c r="N196" s="98">
        <f ca="1">SUMPRODUCT(OFFSET($K$194,1,0,COUNT(AutocorrTable41[Series])-M196,1),OFFSET($K$194,1+M196,0,COUNT(AutocorrTable41[Series])-M196,1))/SUMPRODUCT(AutocorrTable41[Centered Series],AutocorrTable41[Centered Series])</f>
        <v>0.70542741657689867</v>
      </c>
    </row>
    <row r="197" spans="1:14">
      <c r="A197" s="65">
        <v>44068.291666666664</v>
      </c>
      <c r="B197" s="11">
        <v>121.8505</v>
      </c>
      <c r="C197" s="11">
        <v>124.825</v>
      </c>
      <c r="D197" s="11">
        <v>125.18</v>
      </c>
      <c r="E197" s="11">
        <v>123.05249999999999</v>
      </c>
      <c r="F197" s="11">
        <v>124.69750000000001</v>
      </c>
      <c r="G197" s="11">
        <v>211495600</v>
      </c>
      <c r="I197" s="97">
        <v>1</v>
      </c>
      <c r="J197">
        <v>1587.5858000000003</v>
      </c>
      <c r="K197">
        <f>J197-AVERAGE(AutocorrTable41[Series])</f>
        <v>-1461.4455836065576</v>
      </c>
      <c r="M197" s="42">
        <v>3</v>
      </c>
      <c r="N197" s="99">
        <f ca="1">SUMPRODUCT(OFFSET($K$194,1,0,COUNT(AutocorrTable41[Series])-M197,1),OFFSET($K$194,1+M197,0,COUNT(AutocorrTable41[Series])-M197,1))/SUMPRODUCT(AutocorrTable41[Centered Series],AutocorrTable41[Centered Series])</f>
        <v>0.63164265780961781</v>
      </c>
    </row>
    <row r="198" spans="1:14">
      <c r="A198" s="65">
        <v>44069.291666666664</v>
      </c>
      <c r="B198" s="11">
        <v>123.5076</v>
      </c>
      <c r="C198" s="11">
        <v>126.52249999999999</v>
      </c>
      <c r="D198" s="11">
        <v>126.99250000000001</v>
      </c>
      <c r="E198" s="11">
        <v>125.0825</v>
      </c>
      <c r="F198" s="11">
        <v>126.18</v>
      </c>
      <c r="G198" s="11">
        <v>163022400</v>
      </c>
      <c r="I198" s="97">
        <v>2</v>
      </c>
      <c r="J198">
        <v>1436.0828999999994</v>
      </c>
      <c r="K198">
        <f>J198-AVERAGE(AutocorrTable41[Series])</f>
        <v>-1612.9484836065585</v>
      </c>
      <c r="M198" s="42">
        <v>4</v>
      </c>
      <c r="N198" s="99">
        <f ca="1">SUMPRODUCT(OFFSET($K$194,1,0,COUNT(AutocorrTable41[Series])-M198,1),OFFSET($K$194,1+M198,0,COUNT(AutocorrTable41[Series])-M198,1))/SUMPRODUCT(AutocorrTable41[Centered Series],AutocorrTable41[Centered Series])</f>
        <v>0.51877119731545507</v>
      </c>
    </row>
    <row r="199" spans="1:14">
      <c r="A199" s="65">
        <v>44070.291666666664</v>
      </c>
      <c r="B199" s="11">
        <v>122.0311</v>
      </c>
      <c r="C199" s="11">
        <v>125.01</v>
      </c>
      <c r="D199" s="11">
        <v>127.485</v>
      </c>
      <c r="E199" s="11">
        <v>123.8325</v>
      </c>
      <c r="F199" s="11">
        <v>127.1425</v>
      </c>
      <c r="G199" s="11">
        <v>155552400</v>
      </c>
      <c r="I199" s="97">
        <v>3</v>
      </c>
      <c r="J199">
        <v>1402.7134999999998</v>
      </c>
      <c r="K199">
        <f>J199-AVERAGE(AutocorrTable41[Series])</f>
        <v>-1646.3178836065581</v>
      </c>
      <c r="M199" s="100">
        <v>5</v>
      </c>
      <c r="N199" s="99">
        <f ca="1">SUMPRODUCT(OFFSET($K$194,1,0,COUNT(AutocorrTable41[Series])-M199,1),OFFSET($K$194,1+M199,0,COUNT(AutocorrTable41[Series])-M199,1))/SUMPRODUCT(AutocorrTable41[Centered Series],AutocorrTable41[Centered Series])</f>
        <v>0.49030074718011729</v>
      </c>
    </row>
    <row r="200" spans="1:14">
      <c r="A200" s="65">
        <v>44071.291666666664</v>
      </c>
      <c r="B200" s="11">
        <v>121.8335</v>
      </c>
      <c r="C200" s="11">
        <v>124.8075</v>
      </c>
      <c r="D200" s="11">
        <v>126.4425</v>
      </c>
      <c r="E200" s="11">
        <v>124.5775</v>
      </c>
      <c r="F200" s="11">
        <v>126.0125</v>
      </c>
      <c r="G200" s="11">
        <v>187630000</v>
      </c>
      <c r="I200" s="97">
        <v>4</v>
      </c>
      <c r="J200">
        <v>1389.6768999999999</v>
      </c>
      <c r="K200">
        <f>J200-AVERAGE(AutocorrTable41[Series])</f>
        <v>-1659.354483606558</v>
      </c>
      <c r="M200" s="42">
        <v>6</v>
      </c>
      <c r="N200" s="99">
        <f ca="1">SUMPRODUCT(OFFSET($K$194,1,0,COUNT(AutocorrTable41[Series])-M200,1),OFFSET($K$194,1+M200,0,COUNT(AutocorrTable41[Series])-M200,1))/SUMPRODUCT(AutocorrTable41[Centered Series],AutocorrTable41[Centered Series])</f>
        <v>0.41204272414807552</v>
      </c>
    </row>
    <row r="201" spans="1:14">
      <c r="A201" s="65">
        <v>44074.291666666664</v>
      </c>
      <c r="B201" s="11">
        <v>125.96510000000001</v>
      </c>
      <c r="C201" s="11">
        <v>129.04</v>
      </c>
      <c r="D201" s="11">
        <v>131</v>
      </c>
      <c r="E201" s="11">
        <v>126</v>
      </c>
      <c r="F201" s="11">
        <v>127.58</v>
      </c>
      <c r="G201" s="11">
        <v>225702700</v>
      </c>
      <c r="I201" s="97">
        <v>5</v>
      </c>
      <c r="J201">
        <v>1509.2949999999998</v>
      </c>
      <c r="K201">
        <f>J201-AVERAGE(AutocorrTable41[Series])</f>
        <v>-1539.7363836065581</v>
      </c>
      <c r="M201" s="42">
        <v>7</v>
      </c>
      <c r="N201" s="99">
        <f ca="1">SUMPRODUCT(OFFSET($K$194,1,0,COUNT(AutocorrTable41[Series])-M201,1),OFFSET($K$194,1+M201,0,COUNT(AutocorrTable41[Series])-M201,1))/SUMPRODUCT(AutocorrTable41[Centered Series],AutocorrTable41[Centered Series])</f>
        <v>0.37211588774622406</v>
      </c>
    </row>
    <row r="202" spans="1:14">
      <c r="A202" s="65">
        <v>44075.291666666664</v>
      </c>
      <c r="B202" s="11">
        <v>130.98259999999999</v>
      </c>
      <c r="C202" s="11">
        <v>134.18</v>
      </c>
      <c r="D202" s="11">
        <v>134.80000000000001</v>
      </c>
      <c r="E202" s="11">
        <v>130.53</v>
      </c>
      <c r="F202" s="11">
        <v>132.76</v>
      </c>
      <c r="G202" s="11">
        <v>151948100</v>
      </c>
      <c r="I202" s="97">
        <v>6</v>
      </c>
      <c r="J202">
        <v>1853.2722999999999</v>
      </c>
      <c r="K202">
        <f>J202-AVERAGE(AutocorrTable41[Series])</f>
        <v>-1195.7590836065581</v>
      </c>
      <c r="M202" s="42">
        <v>8</v>
      </c>
      <c r="N202" s="99">
        <f ca="1">SUMPRODUCT(OFFSET($K$194,1,0,COUNT(AutocorrTable41[Series])-M202,1),OFFSET($K$194,1+M202,0,COUNT(AutocorrTable41[Series])-M202,1))/SUMPRODUCT(AutocorrTable41[Centered Series],AutocorrTable41[Centered Series])</f>
        <v>0.35165528118718331</v>
      </c>
    </row>
    <row r="203" spans="1:14">
      <c r="A203" s="65">
        <v>44076.291666666664</v>
      </c>
      <c r="B203" s="11">
        <v>128.2688</v>
      </c>
      <c r="C203" s="11">
        <v>131.4</v>
      </c>
      <c r="D203" s="11">
        <v>137.97999999999999</v>
      </c>
      <c r="E203" s="11">
        <v>127</v>
      </c>
      <c r="F203" s="11">
        <v>137.59</v>
      </c>
      <c r="G203" s="11">
        <v>200119000</v>
      </c>
      <c r="I203" s="97">
        <v>7</v>
      </c>
      <c r="J203">
        <v>2048.6642000000002</v>
      </c>
      <c r="K203">
        <f>J203-AVERAGE(AutocorrTable41[Series])</f>
        <v>-1000.3671836065578</v>
      </c>
      <c r="M203" s="42">
        <v>9</v>
      </c>
      <c r="N203" s="99">
        <f ca="1">SUMPRODUCT(OFFSET($K$194,1,0,COUNT(AutocorrTable41[Series])-M203,1),OFFSET($K$194,1+M203,0,COUNT(AutocorrTable41[Series])-M203,1))/SUMPRODUCT(AutocorrTable41[Centered Series],AutocorrTable41[Centered Series])</f>
        <v>0.31061059514943934</v>
      </c>
    </row>
    <row r="204" spans="1:14">
      <c r="A204" s="65">
        <v>44077.291666666664</v>
      </c>
      <c r="B204" s="11">
        <v>117.9995</v>
      </c>
      <c r="C204" s="11">
        <v>120.88</v>
      </c>
      <c r="D204" s="11">
        <v>128.84</v>
      </c>
      <c r="E204" s="11">
        <v>120.5</v>
      </c>
      <c r="F204" s="11">
        <v>126.91</v>
      </c>
      <c r="G204" s="11">
        <v>257599600</v>
      </c>
      <c r="I204" s="97">
        <v>8</v>
      </c>
      <c r="J204">
        <v>2403.8193000000001</v>
      </c>
      <c r="K204">
        <f>J204-AVERAGE(AutocorrTable41[Series])</f>
        <v>-645.21208360655783</v>
      </c>
      <c r="M204" s="42">
        <v>10</v>
      </c>
      <c r="N204" s="99">
        <f ca="1">SUMPRODUCT(OFFSET($K$194,1,0,COUNT(AutocorrTable41[Series])-M204,1),OFFSET($K$194,1+M204,0,COUNT(AutocorrTable41[Series])-M204,1))/SUMPRODUCT(AutocorrTable41[Centered Series],AutocorrTable41[Centered Series])</f>
        <v>0.25879554082281042</v>
      </c>
    </row>
    <row r="205" spans="1:14">
      <c r="A205" s="65">
        <v>44078.291666666664</v>
      </c>
      <c r="B205" s="11">
        <v>118.0776</v>
      </c>
      <c r="C205" s="11">
        <v>120.96</v>
      </c>
      <c r="D205" s="11">
        <v>123.7</v>
      </c>
      <c r="E205" s="11">
        <v>110.89</v>
      </c>
      <c r="F205" s="11">
        <v>120.07</v>
      </c>
      <c r="G205" s="11">
        <v>332607200</v>
      </c>
      <c r="I205" s="97">
        <v>9</v>
      </c>
      <c r="J205">
        <v>2360.0198</v>
      </c>
      <c r="K205">
        <f>J205-AVERAGE(AutocorrTable41[Series])</f>
        <v>-689.01158360655791</v>
      </c>
      <c r="M205" s="42">
        <v>11</v>
      </c>
      <c r="N205" s="99">
        <f ca="1">SUMPRODUCT(OFFSET($K$194,1,0,COUNT(AutocorrTable41[Series])-M205,1),OFFSET($K$194,1+M205,0,COUNT(AutocorrTable41[Series])-M205,1))/SUMPRODUCT(AutocorrTable41[Centered Series],AutocorrTable41[Centered Series])</f>
        <v>0.24518604143051631</v>
      </c>
    </row>
    <row r="206" spans="1:14">
      <c r="A206" s="65">
        <v>44082.291666666664</v>
      </c>
      <c r="B206" s="11">
        <v>110.13160000000001</v>
      </c>
      <c r="C206" s="11">
        <v>112.82</v>
      </c>
      <c r="D206" s="11">
        <v>118.99</v>
      </c>
      <c r="E206" s="11">
        <v>112.68</v>
      </c>
      <c r="F206" s="11">
        <v>113.95</v>
      </c>
      <c r="G206" s="11">
        <v>231366600</v>
      </c>
      <c r="I206" s="97">
        <v>10</v>
      </c>
      <c r="J206">
        <v>2500.0614</v>
      </c>
      <c r="K206">
        <f>J206-AVERAGE(AutocorrTable41[Series])</f>
        <v>-548.96998360655789</v>
      </c>
      <c r="M206" s="42">
        <v>12</v>
      </c>
      <c r="N206" s="99">
        <f ca="1">SUMPRODUCT(OFFSET($K$194,1,0,COUNT(AutocorrTable41[Series])-M206,1),OFFSET($K$194,1+M206,0,COUNT(AutocorrTable41[Series])-M206,1))/SUMPRODUCT(AutocorrTable41[Centered Series],AutocorrTable41[Centered Series])</f>
        <v>0.23645799006221432</v>
      </c>
    </row>
    <row r="207" spans="1:14">
      <c r="A207" s="65">
        <v>44083.291666666664</v>
      </c>
      <c r="B207" s="11">
        <v>114.5244</v>
      </c>
      <c r="C207" s="11">
        <v>117.32</v>
      </c>
      <c r="D207" s="11">
        <v>119.14</v>
      </c>
      <c r="E207" s="11">
        <v>115.26</v>
      </c>
      <c r="F207" s="11">
        <v>117.26</v>
      </c>
      <c r="G207" s="11">
        <v>176940500</v>
      </c>
      <c r="I207" s="97">
        <v>11</v>
      </c>
      <c r="J207">
        <v>2284.0144</v>
      </c>
      <c r="K207">
        <f>J207-AVERAGE(AutocorrTable41[Series])</f>
        <v>-765.01698360655791</v>
      </c>
      <c r="M207" s="42">
        <v>13</v>
      </c>
      <c r="N207" s="99">
        <f ca="1">SUMPRODUCT(OFFSET($K$194,1,0,COUNT(AutocorrTable41[Series])-M207,1),OFFSET($K$194,1+M207,0,COUNT(AutocorrTable41[Series])-M207,1))/SUMPRODUCT(AutocorrTable41[Centered Series],AutocorrTable41[Centered Series])</f>
        <v>0.17258390590725226</v>
      </c>
    </row>
    <row r="208" spans="1:14">
      <c r="A208" s="65">
        <v>44084.291666666664</v>
      </c>
      <c r="B208" s="11">
        <v>110.7856</v>
      </c>
      <c r="C208" s="11">
        <v>113.49</v>
      </c>
      <c r="D208" s="11">
        <v>120.5</v>
      </c>
      <c r="E208" s="11">
        <v>112.5</v>
      </c>
      <c r="F208" s="11">
        <v>120.36</v>
      </c>
      <c r="G208" s="11">
        <v>182274400</v>
      </c>
      <c r="I208" s="97">
        <v>12</v>
      </c>
      <c r="J208">
        <v>2738.3753999999999</v>
      </c>
      <c r="K208">
        <f>J208-AVERAGE(AutocorrTable41[Series])</f>
        <v>-310.65598360655804</v>
      </c>
      <c r="M208" s="42">
        <v>14</v>
      </c>
      <c r="N208" s="99">
        <f ca="1">SUMPRODUCT(OFFSET($K$194,1,0,COUNT(AutocorrTable41[Series])-M208,1),OFFSET($K$194,1+M208,0,COUNT(AutocorrTable41[Series])-M208,1))/SUMPRODUCT(AutocorrTable41[Centered Series],AutocorrTable41[Centered Series])</f>
        <v>0.19686895158706275</v>
      </c>
    </row>
    <row r="209" spans="1:14">
      <c r="A209" s="65">
        <v>44085.291666666664</v>
      </c>
      <c r="B209" s="11">
        <v>109.33110000000001</v>
      </c>
      <c r="C209" s="11">
        <v>112</v>
      </c>
      <c r="D209" s="11">
        <v>115.23</v>
      </c>
      <c r="E209" s="11">
        <v>110</v>
      </c>
      <c r="F209" s="11">
        <v>114.57</v>
      </c>
      <c r="G209" s="11">
        <v>180860300</v>
      </c>
      <c r="I209" s="97">
        <v>1</v>
      </c>
      <c r="J209">
        <v>2471.7242000000001</v>
      </c>
      <c r="K209">
        <f>J209-AVERAGE(AutocorrTable41[Series])</f>
        <v>-577.30718360655783</v>
      </c>
      <c r="M209" s="42">
        <v>15</v>
      </c>
      <c r="N209" s="99">
        <f ca="1">SUMPRODUCT(OFFSET($K$194,1,0,COUNT(AutocorrTable41[Series])-M209,1),OFFSET($K$194,1+M209,0,COUNT(AutocorrTable41[Series])-M209,1))/SUMPRODUCT(AutocorrTable41[Centered Series],AutocorrTable41[Centered Series])</f>
        <v>0.13016982900337587</v>
      </c>
    </row>
    <row r="210" spans="1:14">
      <c r="A210" s="65">
        <v>44088.291666666664</v>
      </c>
      <c r="B210" s="11">
        <v>112.61109999999999</v>
      </c>
      <c r="C210" s="11">
        <v>115.36</v>
      </c>
      <c r="D210" s="11">
        <v>115.93</v>
      </c>
      <c r="E210" s="11">
        <v>112.8</v>
      </c>
      <c r="F210" s="11">
        <v>114.72</v>
      </c>
      <c r="G210" s="11">
        <v>140150100</v>
      </c>
      <c r="I210" s="97">
        <v>2</v>
      </c>
      <c r="J210">
        <v>2446.6194</v>
      </c>
      <c r="K210">
        <f>J210-AVERAGE(AutocorrTable41[Series])</f>
        <v>-602.4119836065579</v>
      </c>
      <c r="M210" s="42">
        <v>16</v>
      </c>
      <c r="N210" s="99">
        <f ca="1">SUMPRODUCT(OFFSET($K$194,1,0,COUNT(AutocorrTable41[Series])-M210,1),OFFSET($K$194,1+M210,0,COUNT(AutocorrTable41[Series])-M210,1))/SUMPRODUCT(AutocorrTable41[Centered Series],AutocorrTable41[Centered Series])</f>
        <v>9.035469268528161E-2</v>
      </c>
    </row>
    <row r="211" spans="1:14">
      <c r="A211" s="65">
        <v>44089.291666666664</v>
      </c>
      <c r="B211" s="11">
        <v>112.7868</v>
      </c>
      <c r="C211" s="11">
        <v>115.54</v>
      </c>
      <c r="D211" s="11">
        <v>118.83</v>
      </c>
      <c r="E211" s="11">
        <v>113.61</v>
      </c>
      <c r="F211" s="11">
        <v>118.33</v>
      </c>
      <c r="G211" s="11">
        <v>184642000</v>
      </c>
      <c r="I211" s="97">
        <v>3</v>
      </c>
      <c r="J211">
        <v>2745.0623000000001</v>
      </c>
      <c r="K211">
        <f>J211-AVERAGE(AutocorrTable41[Series])</f>
        <v>-303.96908360655789</v>
      </c>
      <c r="M211" s="42">
        <v>17</v>
      </c>
      <c r="N211" s="99">
        <f ca="1">SUMPRODUCT(OFFSET($K$194,1,0,COUNT(AutocorrTable41[Series])-M211,1),OFFSET($K$194,1+M211,0,COUNT(AutocorrTable41[Series])-M211,1))/SUMPRODUCT(AutocorrTable41[Centered Series],AutocorrTable41[Centered Series])</f>
        <v>6.0801996627140358E-2</v>
      </c>
    </row>
    <row r="212" spans="1:14">
      <c r="A212" s="65">
        <v>44090.291666666664</v>
      </c>
      <c r="B212" s="11">
        <v>109.4581</v>
      </c>
      <c r="C212" s="11">
        <v>112.13</v>
      </c>
      <c r="D212" s="11">
        <v>116</v>
      </c>
      <c r="E212" s="11">
        <v>112.04</v>
      </c>
      <c r="F212" s="11">
        <v>115.23</v>
      </c>
      <c r="G212" s="11">
        <v>154679000</v>
      </c>
      <c r="I212" s="97">
        <v>4</v>
      </c>
      <c r="J212">
        <v>2710.8159000000001</v>
      </c>
      <c r="K212">
        <f>J212-AVERAGE(AutocorrTable41[Series])</f>
        <v>-338.21548360655788</v>
      </c>
      <c r="M212" s="42">
        <v>18</v>
      </c>
      <c r="N212" s="99">
        <f ca="1">SUMPRODUCT(OFFSET($K$194,1,0,COUNT(AutocorrTable41[Series])-M212,1),OFFSET($K$194,1+M212,0,COUNT(AutocorrTable41[Series])-M212,1))/SUMPRODUCT(AutocorrTable41[Centered Series],AutocorrTable41[Centered Series])</f>
        <v>-1.6760037168000572E-3</v>
      </c>
    </row>
    <row r="213" spans="1:14">
      <c r="A213" s="65">
        <v>44091.291666666664</v>
      </c>
      <c r="B213" s="11">
        <v>107.7107</v>
      </c>
      <c r="C213" s="11">
        <v>110.34</v>
      </c>
      <c r="D213" s="11">
        <v>112.2</v>
      </c>
      <c r="E213" s="11">
        <v>108.71</v>
      </c>
      <c r="F213" s="11">
        <v>109.72</v>
      </c>
      <c r="G213" s="11">
        <v>178011000</v>
      </c>
      <c r="I213" s="97">
        <v>5</v>
      </c>
      <c r="J213">
        <v>2486.5886</v>
      </c>
      <c r="K213">
        <f>J213-AVERAGE(AutocorrTable41[Series])</f>
        <v>-562.4427836065579</v>
      </c>
      <c r="M213" s="42">
        <v>19</v>
      </c>
      <c r="N213" s="99">
        <f ca="1">SUMPRODUCT(OFFSET($K$194,1,0,COUNT(AutocorrTable41[Series])-M213,1),OFFSET($K$194,1+M213,0,COUNT(AutocorrTable41[Series])-M213,1))/SUMPRODUCT(AutocorrTable41[Centered Series],AutocorrTable41[Centered Series])</f>
        <v>-7.2897049814644429E-3</v>
      </c>
    </row>
    <row r="214" spans="1:14">
      <c r="A214" s="65">
        <v>44092.291666666664</v>
      </c>
      <c r="B214" s="11">
        <v>104.2941</v>
      </c>
      <c r="C214" s="11">
        <v>106.84</v>
      </c>
      <c r="D214" s="11">
        <v>110.88</v>
      </c>
      <c r="E214" s="11">
        <v>106.09</v>
      </c>
      <c r="F214" s="11">
        <v>110.4</v>
      </c>
      <c r="G214" s="11">
        <v>287104900</v>
      </c>
      <c r="I214" s="97">
        <v>6</v>
      </c>
      <c r="J214">
        <v>2804.7088999999996</v>
      </c>
      <c r="K214">
        <f>J214-AVERAGE(AutocorrTable41[Series])</f>
        <v>-244.32248360655831</v>
      </c>
      <c r="M214" s="42">
        <v>20</v>
      </c>
      <c r="N214" s="99">
        <f ca="1">SUMPRODUCT(OFFSET($K$194,1,0,COUNT(AutocorrTable41[Series])-M214,1),OFFSET($K$194,1+M214,0,COUNT(AutocorrTable41[Series])-M214,1))/SUMPRODUCT(AutocorrTable41[Centered Series],AutocorrTable41[Centered Series])</f>
        <v>-4.3204866666151767E-2</v>
      </c>
    </row>
    <row r="215" spans="1:14">
      <c r="A215" s="65">
        <v>44095.291666666664</v>
      </c>
      <c r="B215" s="11">
        <v>107.4569</v>
      </c>
      <c r="C215" s="11">
        <v>110.08</v>
      </c>
      <c r="D215" s="11">
        <v>110.19</v>
      </c>
      <c r="E215" s="11">
        <v>103.1</v>
      </c>
      <c r="F215" s="11">
        <v>104.54</v>
      </c>
      <c r="G215" s="11">
        <v>195713800</v>
      </c>
      <c r="I215" s="97">
        <v>7</v>
      </c>
      <c r="J215">
        <v>2989.9570999999996</v>
      </c>
      <c r="K215">
        <f>J215-AVERAGE(AutocorrTable41[Series])</f>
        <v>-59.074283606558311</v>
      </c>
      <c r="M215" s="42">
        <v>21</v>
      </c>
      <c r="N215" s="99">
        <f ca="1">SUMPRODUCT(OFFSET($K$194,1,0,COUNT(AutocorrTable41[Series])-M215,1),OFFSET($K$194,1+M215,0,COUNT(AutocorrTable41[Series])-M215,1))/SUMPRODUCT(AutocorrTable41[Centered Series],AutocorrTable41[Centered Series])</f>
        <v>-4.2702066869107456E-2</v>
      </c>
    </row>
    <row r="216" spans="1:14">
      <c r="A216" s="65">
        <v>44096.291666666664</v>
      </c>
      <c r="B216" s="11">
        <v>109.1456</v>
      </c>
      <c r="C216" s="11">
        <v>111.81</v>
      </c>
      <c r="D216" s="11">
        <v>112.86</v>
      </c>
      <c r="E216" s="11">
        <v>109.16</v>
      </c>
      <c r="F216" s="11">
        <v>112.68</v>
      </c>
      <c r="G216" s="11">
        <v>183055400</v>
      </c>
      <c r="I216" s="97">
        <v>8</v>
      </c>
      <c r="J216">
        <v>3201.8338000000003</v>
      </c>
      <c r="K216">
        <f>J216-AVERAGE(AutocorrTable41[Series])</f>
        <v>152.8024163934424</v>
      </c>
      <c r="M216" s="42">
        <v>22</v>
      </c>
      <c r="N216" s="99">
        <f ca="1">SUMPRODUCT(OFFSET($K$194,1,0,COUNT(AutocorrTable41[Series])-M216,1),OFFSET($K$194,1+M216,0,COUNT(AutocorrTable41[Series])-M216,1))/SUMPRODUCT(AutocorrTable41[Centered Series],AutocorrTable41[Centered Series])</f>
        <v>-2.6475360166373835E-2</v>
      </c>
    </row>
    <row r="217" spans="1:14">
      <c r="A217" s="65">
        <v>44097.291666666664</v>
      </c>
      <c r="B217" s="11">
        <v>104.56740000000001</v>
      </c>
      <c r="C217" s="11">
        <v>107.12</v>
      </c>
      <c r="D217" s="11">
        <v>112.11</v>
      </c>
      <c r="E217" s="11">
        <v>106.77</v>
      </c>
      <c r="F217" s="11">
        <v>111.62</v>
      </c>
      <c r="G217" s="11">
        <v>150718700</v>
      </c>
      <c r="I217" s="97">
        <v>9</v>
      </c>
      <c r="J217">
        <v>3059.7701000000002</v>
      </c>
      <c r="K217">
        <f>J217-AVERAGE(AutocorrTable41[Series])</f>
        <v>10.738716393442246</v>
      </c>
      <c r="M217" s="42">
        <v>23</v>
      </c>
      <c r="N217" s="99">
        <f ca="1">SUMPRODUCT(OFFSET($K$194,1,0,COUNT(AutocorrTable41[Series])-M217,1),OFFSET($K$194,1+M217,0,COUNT(AutocorrTable41[Series])-M217,1))/SUMPRODUCT(AutocorrTable41[Centered Series],AutocorrTable41[Centered Series])</f>
        <v>-1.0942684261411911E-2</v>
      </c>
    </row>
    <row r="218" spans="1:14">
      <c r="A218" s="65">
        <v>44098.291666666664</v>
      </c>
      <c r="B218" s="11">
        <v>105.6412</v>
      </c>
      <c r="C218" s="11">
        <v>108.22</v>
      </c>
      <c r="D218" s="11">
        <v>110.25</v>
      </c>
      <c r="E218" s="11">
        <v>105</v>
      </c>
      <c r="F218" s="11">
        <v>105.17</v>
      </c>
      <c r="G218" s="11">
        <v>167743300</v>
      </c>
      <c r="I218" s="97">
        <v>10</v>
      </c>
      <c r="J218">
        <v>3003.1908000000003</v>
      </c>
      <c r="K218">
        <f>J218-AVERAGE(AutocorrTable41[Series])</f>
        <v>-45.84058360655763</v>
      </c>
      <c r="M218" s="42">
        <v>24</v>
      </c>
      <c r="N218" s="99">
        <f ca="1">SUMPRODUCT(OFFSET($K$194,1,0,COUNT(AutocorrTable41[Series])-M218,1),OFFSET($K$194,1+M218,0,COUNT(AutocorrTable41[Series])-M218,1))/SUMPRODUCT(AutocorrTable41[Centered Series],AutocorrTable41[Centered Series])</f>
        <v>-3.0597081529911838E-2</v>
      </c>
    </row>
    <row r="219" spans="1:14">
      <c r="A219" s="65">
        <v>44099.291666666664</v>
      </c>
      <c r="B219" s="11">
        <v>109.6045</v>
      </c>
      <c r="C219" s="11">
        <v>112.28</v>
      </c>
      <c r="D219" s="11">
        <v>112.44</v>
      </c>
      <c r="E219" s="11">
        <v>107.67</v>
      </c>
      <c r="F219" s="11">
        <v>108.43</v>
      </c>
      <c r="G219" s="11">
        <v>149981400</v>
      </c>
      <c r="I219" s="97">
        <v>11</v>
      </c>
      <c r="J219">
        <v>3186.2999</v>
      </c>
      <c r="K219">
        <f>J219-AVERAGE(AutocorrTable41[Series])</f>
        <v>137.26851639344204</v>
      </c>
      <c r="M219" s="42">
        <v>25</v>
      </c>
      <c r="N219" s="99">
        <f ca="1">SUMPRODUCT(OFFSET($K$194,1,0,COUNT(AutocorrTable41[Series])-M219,1),OFFSET($K$194,1+M219,0,COUNT(AutocorrTable41[Series])-M219,1))/SUMPRODUCT(AutocorrTable41[Centered Series],AutocorrTable41[Centered Series])</f>
        <v>-4.8646390299346531E-2</v>
      </c>
    </row>
    <row r="220" spans="1:14">
      <c r="A220" s="65">
        <v>44102.291666666664</v>
      </c>
      <c r="B220" s="11">
        <v>112.2206</v>
      </c>
      <c r="C220" s="11">
        <v>114.96</v>
      </c>
      <c r="D220" s="11">
        <v>115.32</v>
      </c>
      <c r="E220" s="11">
        <v>112.78</v>
      </c>
      <c r="F220" s="11">
        <v>115.01</v>
      </c>
      <c r="G220" s="11">
        <v>137672400</v>
      </c>
      <c r="I220" s="97">
        <v>12</v>
      </c>
      <c r="J220">
        <v>3756.6237000000001</v>
      </c>
      <c r="K220">
        <f>J220-AVERAGE(AutocorrTable41[Series])</f>
        <v>707.59231639344216</v>
      </c>
      <c r="M220" s="42">
        <v>26</v>
      </c>
      <c r="N220" s="99">
        <f ca="1">SUMPRODUCT(OFFSET($K$194,1,0,COUNT(AutocorrTable41[Series])-M220,1),OFFSET($K$194,1+M220,0,COUNT(AutocorrTable41[Series])-M220,1))/SUMPRODUCT(AutocorrTable41[Centered Series],AutocorrTable41[Centered Series])</f>
        <v>-2.0135932922934193E-2</v>
      </c>
    </row>
    <row r="221" spans="1:14">
      <c r="A221" s="65">
        <v>44103.291666666664</v>
      </c>
      <c r="B221" s="11">
        <v>111.37130000000001</v>
      </c>
      <c r="C221" s="11">
        <v>114.09</v>
      </c>
      <c r="D221" s="11">
        <v>115.31</v>
      </c>
      <c r="E221" s="11">
        <v>113.57</v>
      </c>
      <c r="F221" s="11">
        <v>114.55</v>
      </c>
      <c r="G221" s="11">
        <v>99382200</v>
      </c>
      <c r="I221" s="97">
        <v>1</v>
      </c>
      <c r="J221">
        <v>3342.4775999999997</v>
      </c>
      <c r="K221">
        <f>J221-AVERAGE(AutocorrTable41[Series])</f>
        <v>293.44621639344177</v>
      </c>
      <c r="M221" s="42">
        <v>27</v>
      </c>
      <c r="N221" s="99">
        <f ca="1">SUMPRODUCT(OFFSET($K$194,1,0,COUNT(AutocorrTable41[Series])-M221,1),OFFSET($K$194,1+M221,0,COUNT(AutocorrTable41[Series])-M221,1))/SUMPRODUCT(AutocorrTable41[Centered Series],AutocorrTable41[Centered Series])</f>
        <v>-6.4804877035751232E-2</v>
      </c>
    </row>
    <row r="222" spans="1:14">
      <c r="A222" s="65">
        <v>44104.291666666664</v>
      </c>
      <c r="B222" s="11">
        <v>113.05029999999999</v>
      </c>
      <c r="C222" s="11">
        <v>115.81</v>
      </c>
      <c r="D222" s="11">
        <v>117.26</v>
      </c>
      <c r="E222" s="11">
        <v>113.62</v>
      </c>
      <c r="F222" s="11">
        <v>113.79</v>
      </c>
      <c r="G222" s="11">
        <v>142675200</v>
      </c>
      <c r="I222" s="97">
        <v>2</v>
      </c>
      <c r="J222">
        <v>3178.1541000000002</v>
      </c>
      <c r="K222">
        <f>J222-AVERAGE(AutocorrTable41[Series])</f>
        <v>129.12271639344226</v>
      </c>
      <c r="M222" s="42">
        <v>28</v>
      </c>
      <c r="N222" s="99">
        <f ca="1">SUMPRODUCT(OFFSET($K$194,1,0,COUNT(AutocorrTable41[Series])-M222,1),OFFSET($K$194,1+M222,0,COUNT(AutocorrTable41[Series])-M222,1))/SUMPRODUCT(AutocorrTable41[Centered Series],AutocorrTable41[Centered Series])</f>
        <v>-4.4620180569051288E-2</v>
      </c>
    </row>
    <row r="223" spans="1:14">
      <c r="A223" s="65">
        <v>44105.291666666664</v>
      </c>
      <c r="B223" s="11">
        <v>114.00700000000001</v>
      </c>
      <c r="C223" s="11">
        <v>116.79</v>
      </c>
      <c r="D223" s="11">
        <v>117.72</v>
      </c>
      <c r="E223" s="11">
        <v>115.83</v>
      </c>
      <c r="F223" s="11">
        <v>117.64</v>
      </c>
      <c r="G223" s="11">
        <v>116120400</v>
      </c>
      <c r="I223" s="97">
        <v>3</v>
      </c>
      <c r="J223">
        <v>3745.6280000000006</v>
      </c>
      <c r="K223">
        <f>J223-AVERAGE(AutocorrTable41[Series])</f>
        <v>696.59661639344267</v>
      </c>
      <c r="M223" s="42">
        <v>29</v>
      </c>
      <c r="N223" s="99">
        <f ca="1">SUMPRODUCT(OFFSET($K$194,1,0,COUNT(AutocorrTable41[Series])-M223,1),OFFSET($K$194,1+M223,0,COUNT(AutocorrTable41[Series])-M223,1))/SUMPRODUCT(AutocorrTable41[Centered Series],AutocorrTable41[Centered Series])</f>
        <v>-7.1029738204518144E-3</v>
      </c>
    </row>
    <row r="224" spans="1:14">
      <c r="A224" s="65">
        <v>44106.291666666664</v>
      </c>
      <c r="B224" s="11">
        <v>110.32680000000001</v>
      </c>
      <c r="C224" s="11">
        <v>113.02</v>
      </c>
      <c r="D224" s="11">
        <v>115.37</v>
      </c>
      <c r="E224" s="11">
        <v>112.22</v>
      </c>
      <c r="F224" s="11">
        <v>112.89</v>
      </c>
      <c r="G224" s="11">
        <v>144712000</v>
      </c>
      <c r="I224" s="97">
        <v>4</v>
      </c>
      <c r="J224">
        <v>3286.8301000000001</v>
      </c>
      <c r="K224">
        <f>J224-AVERAGE(AutocorrTable41[Series])</f>
        <v>237.79871639344219</v>
      </c>
      <c r="M224" s="42">
        <v>30</v>
      </c>
      <c r="N224" s="99">
        <f ca="1">SUMPRODUCT(OFFSET($K$194,1,0,COUNT(AutocorrTable41[Series])-M224,1),OFFSET($K$194,1+M224,0,COUNT(AutocorrTable41[Series])-M224,1))/SUMPRODUCT(AutocorrTable41[Centered Series],AutocorrTable41[Centered Series])</f>
        <v>-1.0344846062073965E-2</v>
      </c>
    </row>
    <row r="225" spans="1:14">
      <c r="A225" s="65">
        <v>44109.291666666664</v>
      </c>
      <c r="B225" s="11">
        <v>113.7239</v>
      </c>
      <c r="C225" s="11">
        <v>116.5</v>
      </c>
      <c r="D225" s="11">
        <v>116.65</v>
      </c>
      <c r="E225" s="11">
        <v>113.55</v>
      </c>
      <c r="F225" s="11">
        <v>113.91</v>
      </c>
      <c r="G225" s="11">
        <v>106243800</v>
      </c>
      <c r="I225" s="97">
        <v>5</v>
      </c>
      <c r="J225">
        <v>3074.2957999999999</v>
      </c>
      <c r="K225">
        <f>J225-AVERAGE(AutocorrTable41[Series])</f>
        <v>25.264416393441934</v>
      </c>
      <c r="M225" s="42">
        <v>31</v>
      </c>
      <c r="N225" s="99">
        <f ca="1">SUMPRODUCT(OFFSET($K$194,1,0,COUNT(AutocorrTable41[Series])-M225,1),OFFSET($K$194,1+M225,0,COUNT(AutocorrTable41[Series])-M225,1))/SUMPRODUCT(AutocorrTable41[Centered Series],AutocorrTable41[Centered Series])</f>
        <v>3.5685750661813051E-4</v>
      </c>
    </row>
    <row r="226" spans="1:14">
      <c r="A226" s="65">
        <v>44110.291666666664</v>
      </c>
      <c r="B226" s="11">
        <v>110.4635</v>
      </c>
      <c r="C226" s="11">
        <v>113.16</v>
      </c>
      <c r="D226" s="11">
        <v>116.12</v>
      </c>
      <c r="E226" s="11">
        <v>112.25</v>
      </c>
      <c r="F226" s="11">
        <v>115.7</v>
      </c>
      <c r="G226" s="11">
        <v>161498200</v>
      </c>
      <c r="I226" s="97">
        <v>6</v>
      </c>
      <c r="J226">
        <v>2896.3841000000002</v>
      </c>
      <c r="K226">
        <f>J226-AVERAGE(AutocorrTable41[Series])</f>
        <v>-152.64728360655772</v>
      </c>
      <c r="M226" s="42">
        <v>32</v>
      </c>
      <c r="N226" s="99">
        <f ca="1">SUMPRODUCT(OFFSET($K$194,1,0,COUNT(AutocorrTable41[Series])-M226,1),OFFSET($K$194,1+M226,0,COUNT(AutocorrTable41[Series])-M226,1))/SUMPRODUCT(AutocorrTable41[Centered Series],AutocorrTable41[Centered Series])</f>
        <v>-5.1257941355182329E-2</v>
      </c>
    </row>
    <row r="227" spans="1:14">
      <c r="A227" s="65">
        <v>44111.291666666664</v>
      </c>
      <c r="B227" s="11">
        <v>112.3377</v>
      </c>
      <c r="C227" s="11">
        <v>115.08</v>
      </c>
      <c r="D227" s="11">
        <v>115.55</v>
      </c>
      <c r="E227" s="11">
        <v>114.13</v>
      </c>
      <c r="F227" s="11">
        <v>114.62</v>
      </c>
      <c r="G227" s="11">
        <v>96849000</v>
      </c>
      <c r="I227" s="97">
        <v>7</v>
      </c>
      <c r="J227">
        <v>2953.2509</v>
      </c>
      <c r="K227">
        <f>J227-AVERAGE(AutocorrTable41[Series])</f>
        <v>-95.780483606557937</v>
      </c>
      <c r="M227" s="42">
        <v>33</v>
      </c>
      <c r="N227" s="99">
        <f ca="1">SUMPRODUCT(OFFSET($K$194,1,0,COUNT(AutocorrTable41[Series])-M227,1),OFFSET($K$194,1+M227,0,COUNT(AutocorrTable41[Series])-M227,1))/SUMPRODUCT(AutocorrTable41[Centered Series],AutocorrTable41[Centered Series])</f>
        <v>-7.2816691559844146E-2</v>
      </c>
    </row>
    <row r="228" spans="1:14">
      <c r="A228" s="65">
        <v>44112.291666666664</v>
      </c>
      <c r="B228" s="11">
        <v>112.2304</v>
      </c>
      <c r="C228" s="11">
        <v>114.97</v>
      </c>
      <c r="D228" s="11">
        <v>116.4</v>
      </c>
      <c r="E228" s="11">
        <v>114.59</v>
      </c>
      <c r="F228" s="11">
        <v>116.25</v>
      </c>
      <c r="G228" s="11">
        <v>83477200</v>
      </c>
      <c r="I228" s="97">
        <v>8</v>
      </c>
      <c r="J228">
        <v>3791.2299999999996</v>
      </c>
      <c r="K228">
        <f>J228-AVERAGE(AutocorrTable41[Series])</f>
        <v>742.19861639344163</v>
      </c>
      <c r="M228" s="42">
        <v>34</v>
      </c>
      <c r="N228" s="99">
        <f ca="1">SUMPRODUCT(OFFSET($K$194,1,0,COUNT(AutocorrTable41[Series])-M228,1),OFFSET($K$194,1+M228,0,COUNT(AutocorrTable41[Series])-M228,1))/SUMPRODUCT(AutocorrTable41[Centered Series],AutocorrTable41[Centered Series])</f>
        <v>-5.9178553213591452E-2</v>
      </c>
    </row>
    <row r="229" spans="1:14">
      <c r="A229" s="65">
        <v>44113.291666666664</v>
      </c>
      <c r="B229" s="11">
        <v>114.1827</v>
      </c>
      <c r="C229" s="11">
        <v>116.97</v>
      </c>
      <c r="D229" s="11">
        <v>117</v>
      </c>
      <c r="E229" s="11">
        <v>114.92</v>
      </c>
      <c r="F229" s="11">
        <v>115.28</v>
      </c>
      <c r="G229" s="11">
        <v>100506900</v>
      </c>
      <c r="I229" s="97">
        <v>9</v>
      </c>
      <c r="J229">
        <v>3174.3572999999997</v>
      </c>
      <c r="K229">
        <f>J229-AVERAGE(AutocorrTable41[Series])</f>
        <v>125.32591639344173</v>
      </c>
      <c r="M229" s="42">
        <v>35</v>
      </c>
      <c r="N229" s="99">
        <f ca="1">SUMPRODUCT(OFFSET($K$194,1,0,COUNT(AutocorrTable41[Series])-M229,1),OFFSET($K$194,1+M229,0,COUNT(AutocorrTable41[Series])-M229,1))/SUMPRODUCT(AutocorrTable41[Centered Series],AutocorrTable41[Centered Series])</f>
        <v>-0.11038085762902104</v>
      </c>
    </row>
    <row r="230" spans="1:14">
      <c r="A230" s="65">
        <v>44116.291666666664</v>
      </c>
      <c r="B230" s="11">
        <v>121.43559999999999</v>
      </c>
      <c r="C230" s="11">
        <v>124.4</v>
      </c>
      <c r="D230" s="11">
        <v>125.18</v>
      </c>
      <c r="E230" s="11">
        <v>119.28</v>
      </c>
      <c r="F230" s="11">
        <v>120.06</v>
      </c>
      <c r="G230" s="11">
        <v>240226800</v>
      </c>
      <c r="I230" s="97">
        <v>10</v>
      </c>
      <c r="J230">
        <v>3008.5983999999999</v>
      </c>
      <c r="K230">
        <f>J230-AVERAGE(AutocorrTable41[Series])</f>
        <v>-40.432983606558082</v>
      </c>
      <c r="M230" s="42">
        <v>36</v>
      </c>
      <c r="N230" s="99">
        <f ca="1">SUMPRODUCT(OFFSET($K$194,1,0,COUNT(AutocorrTable41[Series])-M230,1),OFFSET($K$194,1+M230,0,COUNT(AutocorrTable41[Series])-M230,1))/SUMPRODUCT(AutocorrTable41[Centered Series],AutocorrTable41[Centered Series])</f>
        <v>-0.13284433373114235</v>
      </c>
    </row>
    <row r="231" spans="1:14">
      <c r="A231" s="65">
        <v>44117.291666666664</v>
      </c>
      <c r="B231" s="11">
        <v>118.21429999999999</v>
      </c>
      <c r="C231" s="11">
        <v>121.1</v>
      </c>
      <c r="D231" s="11">
        <v>125.39</v>
      </c>
      <c r="E231" s="11">
        <v>119.65</v>
      </c>
      <c r="F231" s="11">
        <v>125.27</v>
      </c>
      <c r="G231" s="11">
        <v>262330500</v>
      </c>
      <c r="I231" s="97">
        <v>11</v>
      </c>
      <c r="J231">
        <v>3030.1255999999998</v>
      </c>
      <c r="K231">
        <f>J231-AVERAGE(AutocorrTable41[Series])</f>
        <v>-18.905783606558089</v>
      </c>
      <c r="M231" s="42">
        <v>37</v>
      </c>
      <c r="N231" s="99">
        <f ca="1">SUMPRODUCT(OFFSET($K$194,1,0,COUNT(AutocorrTable41[Series])-M231,1),OFFSET($K$194,1+M231,0,COUNT(AutocorrTable41[Series])-M231,1))/SUMPRODUCT(AutocorrTable41[Centered Series],AutocorrTable41[Centered Series])</f>
        <v>-0.15472846879947755</v>
      </c>
    </row>
    <row r="232" spans="1:14">
      <c r="A232" s="65">
        <v>44118.291666666664</v>
      </c>
      <c r="B232" s="11">
        <v>118.3022</v>
      </c>
      <c r="C232" s="11">
        <v>121.19</v>
      </c>
      <c r="D232" s="11">
        <v>123.03</v>
      </c>
      <c r="E232" s="11">
        <v>119.62</v>
      </c>
      <c r="F232" s="11">
        <v>121</v>
      </c>
      <c r="G232" s="11">
        <v>150712000</v>
      </c>
      <c r="I232" s="97">
        <v>12</v>
      </c>
      <c r="J232">
        <v>2865.2787999999996</v>
      </c>
      <c r="K232">
        <f>J232-AVERAGE(AutocorrTable41[Series])</f>
        <v>-183.75258360655835</v>
      </c>
      <c r="M232" s="42">
        <v>38</v>
      </c>
      <c r="N232" s="99">
        <f ca="1">SUMPRODUCT(OFFSET($K$194,1,0,COUNT(AutocorrTable41[Series])-M232,1),OFFSET($K$194,1+M232,0,COUNT(AutocorrTable41[Series])-M232,1))/SUMPRODUCT(AutocorrTable41[Centered Series],AutocorrTable41[Centered Series])</f>
        <v>-0.19049976655010634</v>
      </c>
    </row>
    <row r="233" spans="1:14">
      <c r="A233" s="65">
        <v>44119.291666666664</v>
      </c>
      <c r="B233" s="11">
        <v>117.8336</v>
      </c>
      <c r="C233" s="11">
        <v>120.71</v>
      </c>
      <c r="D233" s="11">
        <v>121.2</v>
      </c>
      <c r="E233" s="11">
        <v>118.15</v>
      </c>
      <c r="F233" s="11">
        <v>118.72</v>
      </c>
      <c r="G233" s="11">
        <v>112559200</v>
      </c>
      <c r="I233" s="97">
        <v>1</v>
      </c>
      <c r="J233">
        <v>2687.3203000000003</v>
      </c>
      <c r="K233">
        <f>J233-AVERAGE(AutocorrTable41[Series])</f>
        <v>-361.71108360655762</v>
      </c>
      <c r="M233" s="42">
        <v>39</v>
      </c>
      <c r="N233" s="99">
        <f ca="1">SUMPRODUCT(OFFSET($K$194,1,0,COUNT(AutocorrTable41[Series])-M233,1),OFFSET($K$194,1+M233,0,COUNT(AutocorrTable41[Series])-M233,1))/SUMPRODUCT(AutocorrTable41[Centered Series],AutocorrTable41[Centered Series])</f>
        <v>-0.2470795485843704</v>
      </c>
    </row>
    <row r="234" spans="1:14">
      <c r="A234" s="65">
        <v>44120.291666666664</v>
      </c>
      <c r="B234" s="11">
        <v>116.18380000000001</v>
      </c>
      <c r="C234" s="11">
        <v>119.02</v>
      </c>
      <c r="D234" s="11">
        <v>121.55</v>
      </c>
      <c r="E234" s="11">
        <v>118.81</v>
      </c>
      <c r="F234" s="11">
        <v>121.28</v>
      </c>
      <c r="G234" s="11">
        <v>115393800</v>
      </c>
      <c r="I234" s="97">
        <v>2</v>
      </c>
      <c r="J234">
        <v>2841.2827000000002</v>
      </c>
      <c r="K234">
        <f>J234-AVERAGE(AutocorrTable41[Series])</f>
        <v>-207.74868360655773</v>
      </c>
      <c r="M234" s="42">
        <v>40</v>
      </c>
      <c r="N234" s="99">
        <f ca="1">SUMPRODUCT(OFFSET($K$194,1,0,COUNT(AutocorrTable41[Series])-M234,1),OFFSET($K$194,1+M234,0,COUNT(AutocorrTable41[Series])-M234,1))/SUMPRODUCT(AutocorrTable41[Centered Series],AutocorrTable41[Centered Series])</f>
        <v>-0.28128793546222525</v>
      </c>
    </row>
    <row r="235" spans="1:14">
      <c r="A235" s="65">
        <v>44123.291666666664</v>
      </c>
      <c r="B235" s="11">
        <v>113.2163</v>
      </c>
      <c r="C235" s="11">
        <v>115.98</v>
      </c>
      <c r="D235" s="11">
        <v>120.42</v>
      </c>
      <c r="E235" s="11">
        <v>115.66</v>
      </c>
      <c r="F235" s="11">
        <v>119.96</v>
      </c>
      <c r="G235" s="11">
        <v>120639300</v>
      </c>
      <c r="I235" s="97">
        <v>3</v>
      </c>
      <c r="J235">
        <v>3532.4844000000003</v>
      </c>
      <c r="K235">
        <f>J235-AVERAGE(AutocorrTable41[Series])</f>
        <v>483.45301639344234</v>
      </c>
      <c r="M235" s="42">
        <v>41</v>
      </c>
      <c r="N235" s="99">
        <f ca="1">SUMPRODUCT(OFFSET($K$194,1,0,COUNT(AutocorrTable41[Series])-M235,1),OFFSET($K$194,1+M235,0,COUNT(AutocorrTable41[Series])-M235,1))/SUMPRODUCT(AutocorrTable41[Centered Series],AutocorrTable41[Centered Series])</f>
        <v>-0.28750129817727416</v>
      </c>
    </row>
    <row r="236" spans="1:14">
      <c r="A236" s="65">
        <v>44124.291666666664</v>
      </c>
      <c r="B236" s="11">
        <v>114.7098</v>
      </c>
      <c r="C236" s="11">
        <v>117.51</v>
      </c>
      <c r="D236" s="11">
        <v>118.98</v>
      </c>
      <c r="E236" s="11">
        <v>115.63</v>
      </c>
      <c r="F236" s="11">
        <v>116.2</v>
      </c>
      <c r="G236" s="11">
        <v>124423700</v>
      </c>
      <c r="I236" s="97">
        <v>4</v>
      </c>
      <c r="J236">
        <v>3107.9750999999997</v>
      </c>
      <c r="K236">
        <f>J236-AVERAGE(AutocorrTable41[Series])</f>
        <v>58.943716393441719</v>
      </c>
      <c r="M236" s="42">
        <v>42</v>
      </c>
      <c r="N236" s="99">
        <f ca="1">SUMPRODUCT(OFFSET($K$194,1,0,COUNT(AutocorrTable41[Series])-M236,1),OFFSET($K$194,1+M236,0,COUNT(AutocorrTable41[Series])-M236,1))/SUMPRODUCT(AutocorrTable41[Centered Series],AutocorrTable41[Centered Series])</f>
        <v>-0.30552268684375927</v>
      </c>
    </row>
    <row r="237" spans="1:14">
      <c r="A237" s="65">
        <v>44125.291666666664</v>
      </c>
      <c r="B237" s="11">
        <v>114.0851</v>
      </c>
      <c r="C237" s="11">
        <v>116.87</v>
      </c>
      <c r="D237" s="11">
        <v>118.71</v>
      </c>
      <c r="E237" s="11">
        <v>116.45</v>
      </c>
      <c r="F237" s="11">
        <v>116.67</v>
      </c>
      <c r="G237" s="11">
        <v>89946000</v>
      </c>
      <c r="I237" s="97">
        <v>5</v>
      </c>
      <c r="J237">
        <v>3767.0158999999999</v>
      </c>
      <c r="K237">
        <f>J237-AVERAGE(AutocorrTable41[Series])</f>
        <v>717.98451639344194</v>
      </c>
      <c r="M237" s="42">
        <v>43</v>
      </c>
      <c r="N237" s="99">
        <f ca="1">SUMPRODUCT(OFFSET($K$194,1,0,COUNT(AutocorrTable41[Series])-M237,1),OFFSET($K$194,1+M237,0,COUNT(AutocorrTable41[Series])-M237,1))/SUMPRODUCT(AutocorrTable41[Centered Series],AutocorrTable41[Centered Series])</f>
        <v>-0.30308062674646835</v>
      </c>
    </row>
    <row r="238" spans="1:14">
      <c r="A238" s="65">
        <v>44126.291666666664</v>
      </c>
      <c r="B238" s="11">
        <v>112.9918</v>
      </c>
      <c r="C238" s="11">
        <v>115.75</v>
      </c>
      <c r="D238" s="11">
        <v>118.04</v>
      </c>
      <c r="E238" s="11">
        <v>114.59</v>
      </c>
      <c r="F238" s="11">
        <v>117.45</v>
      </c>
      <c r="G238" s="11">
        <v>101988000</v>
      </c>
      <c r="I238" s="97">
        <v>6</v>
      </c>
      <c r="J238">
        <v>3840.8299000000002</v>
      </c>
      <c r="K238">
        <f>J238-AVERAGE(AutocorrTable41[Series])</f>
        <v>791.79851639344224</v>
      </c>
      <c r="M238" s="42">
        <v>44</v>
      </c>
      <c r="N238" s="99">
        <f ca="1">SUMPRODUCT(OFFSET($K$194,1,0,COUNT(AutocorrTable41[Series])-M238,1),OFFSET($K$194,1+M238,0,COUNT(AutocorrTable41[Series])-M238,1))/SUMPRODUCT(AutocorrTable41[Centered Series],AutocorrTable41[Centered Series])</f>
        <v>-0.31076906918750408</v>
      </c>
    </row>
    <row r="239" spans="1:14">
      <c r="A239" s="65">
        <v>44127.291666666664</v>
      </c>
      <c r="B239" s="11">
        <v>112.2987</v>
      </c>
      <c r="C239" s="11">
        <v>115.04</v>
      </c>
      <c r="D239" s="11">
        <v>116.55</v>
      </c>
      <c r="E239" s="11">
        <v>114.28</v>
      </c>
      <c r="F239" s="11">
        <v>116.39</v>
      </c>
      <c r="G239" s="11">
        <v>82572600</v>
      </c>
      <c r="I239" s="97">
        <v>7</v>
      </c>
      <c r="J239">
        <v>3819.2733999999996</v>
      </c>
      <c r="K239">
        <f>J239-AVERAGE(AutocorrTable41[Series])</f>
        <v>770.24201639344165</v>
      </c>
      <c r="M239" s="42">
        <v>45</v>
      </c>
      <c r="N239" s="99">
        <f ca="1">SUMPRODUCT(OFFSET($K$194,1,0,COUNT(AutocorrTable41[Series])-M239,1),OFFSET($K$194,1+M239,0,COUNT(AutocorrTable41[Series])-M239,1))/SUMPRODUCT(AutocorrTable41[Centered Series],AutocorrTable41[Centered Series])</f>
        <v>-0.29691087904142038</v>
      </c>
    </row>
    <row r="240" spans="1:14">
      <c r="A240" s="65">
        <v>44130.291666666664</v>
      </c>
      <c r="B240" s="11">
        <v>112.3085</v>
      </c>
      <c r="C240" s="11">
        <v>115.05</v>
      </c>
      <c r="D240" s="11">
        <v>116.55</v>
      </c>
      <c r="E240" s="11">
        <v>112.88</v>
      </c>
      <c r="F240" s="11">
        <v>114.01</v>
      </c>
      <c r="G240" s="11">
        <v>111850700</v>
      </c>
      <c r="I240" s="97">
        <v>8</v>
      </c>
      <c r="J240">
        <v>4137.1938</v>
      </c>
      <c r="K240">
        <f>J240-AVERAGE(AutocorrTable41[Series])</f>
        <v>1088.1624163934421</v>
      </c>
      <c r="M240" s="42">
        <v>46</v>
      </c>
      <c r="N240" s="99">
        <f ca="1">SUMPRODUCT(OFFSET($K$194,1,0,COUNT(AutocorrTable41[Series])-M240,1),OFFSET($K$194,1+M240,0,COUNT(AutocorrTable41[Series])-M240,1))/SUMPRODUCT(AutocorrTable41[Centered Series],AutocorrTable41[Centered Series])</f>
        <v>-0.26570420184109994</v>
      </c>
    </row>
    <row r="241" spans="1:14">
      <c r="A241" s="65">
        <v>44131.291666666664</v>
      </c>
      <c r="B241" s="11">
        <v>113.8215</v>
      </c>
      <c r="C241" s="11">
        <v>116.6</v>
      </c>
      <c r="D241" s="11">
        <v>117.28</v>
      </c>
      <c r="E241" s="11">
        <v>114.54</v>
      </c>
      <c r="F241" s="11">
        <v>115.49</v>
      </c>
      <c r="G241" s="11">
        <v>92276800</v>
      </c>
      <c r="I241" s="97">
        <v>9</v>
      </c>
      <c r="J241">
        <v>3518.1567000000005</v>
      </c>
      <c r="K241">
        <f>J241-AVERAGE(AutocorrTable41[Series])</f>
        <v>469.12531639344252</v>
      </c>
      <c r="M241" s="42">
        <v>47</v>
      </c>
      <c r="N241" s="99">
        <f ca="1">SUMPRODUCT(OFFSET($K$194,1,0,COUNT(AutocorrTable41[Series])-M241,1),OFFSET($K$194,1+M241,0,COUNT(AutocorrTable41[Series])-M241,1))/SUMPRODUCT(AutocorrTable41[Centered Series],AutocorrTable41[Centered Series])</f>
        <v>-0.29198767201644094</v>
      </c>
    </row>
    <row r="242" spans="1:14">
      <c r="A242" s="65">
        <v>44132.291666666664</v>
      </c>
      <c r="B242" s="11">
        <v>108.5502</v>
      </c>
      <c r="C242" s="11">
        <v>111.2</v>
      </c>
      <c r="D242" s="11">
        <v>115.43</v>
      </c>
      <c r="E242" s="11">
        <v>111.1</v>
      </c>
      <c r="F242" s="11">
        <v>115.05</v>
      </c>
      <c r="G242" s="11">
        <v>143937800</v>
      </c>
      <c r="I242" s="97">
        <v>10</v>
      </c>
      <c r="J242">
        <v>3818.9449000000004</v>
      </c>
      <c r="K242">
        <f>J242-AVERAGE(AutocorrTable41[Series])</f>
        <v>769.91351639344248</v>
      </c>
      <c r="M242" s="42">
        <v>48</v>
      </c>
      <c r="N242" s="99">
        <f ca="1">SUMPRODUCT(OFFSET($K$194,1,0,COUNT(AutocorrTable41[Series])-M242,1),OFFSET($K$194,1+M242,0,COUNT(AutocorrTable41[Series])-M242,1))/SUMPRODUCT(AutocorrTable41[Centered Series],AutocorrTable41[Centered Series])</f>
        <v>-0.2768666251671173</v>
      </c>
    </row>
    <row r="243" spans="1:14">
      <c r="A243" s="65">
        <v>44133.291666666664</v>
      </c>
      <c r="B243" s="11">
        <v>112.572</v>
      </c>
      <c r="C243" s="11">
        <v>115.32</v>
      </c>
      <c r="D243" s="11">
        <v>116.93</v>
      </c>
      <c r="E243" s="11">
        <v>112.2</v>
      </c>
      <c r="F243" s="11">
        <v>112.37</v>
      </c>
      <c r="G243" s="11">
        <v>146129200</v>
      </c>
      <c r="I243" s="97">
        <v>11</v>
      </c>
      <c r="J243">
        <v>3882.7973999999999</v>
      </c>
      <c r="K243">
        <f>J243-AVERAGE(AutocorrTable41[Series])</f>
        <v>833.76601639344199</v>
      </c>
      <c r="M243" s="42">
        <v>49</v>
      </c>
      <c r="N243" s="99">
        <f ca="1">SUMPRODUCT(OFFSET($K$194,1,0,COUNT(AutocorrTable41[Series])-M243,1),OFFSET($K$194,1+M243,0,COUNT(AutocorrTable41[Series])-M243,1))/SUMPRODUCT(AutocorrTable41[Centered Series],AutocorrTable41[Centered Series])</f>
        <v>-0.28775515026560966</v>
      </c>
    </row>
    <row r="244" spans="1:14">
      <c r="A244" s="65">
        <v>44134.291666666664</v>
      </c>
      <c r="B244" s="11">
        <v>106.26600000000001</v>
      </c>
      <c r="C244" s="11">
        <v>108.86</v>
      </c>
      <c r="D244" s="11">
        <v>111.99</v>
      </c>
      <c r="E244" s="11">
        <v>107.72</v>
      </c>
      <c r="F244" s="11">
        <v>111.06</v>
      </c>
      <c r="G244" s="11">
        <v>190272600</v>
      </c>
      <c r="I244" s="97">
        <v>12</v>
      </c>
      <c r="J244">
        <v>3867.2246000000005</v>
      </c>
      <c r="K244">
        <f>J244-AVERAGE(AutocorrTable41[Series])</f>
        <v>818.19321639344253</v>
      </c>
      <c r="M244" s="42">
        <v>50</v>
      </c>
      <c r="N244" s="99">
        <f ca="1">SUMPRODUCT(OFFSET($K$194,1,0,COUNT(AutocorrTable41[Series])-M244,1),OFFSET($K$194,1+M244,0,COUNT(AutocorrTable41[Series])-M244,1))/SUMPRODUCT(AutocorrTable41[Centered Series],AutocorrTable41[Centered Series])</f>
        <v>-0.28933520467876062</v>
      </c>
    </row>
    <row r="245" spans="1:14">
      <c r="A245" s="65">
        <v>44137.291666666664</v>
      </c>
      <c r="B245" s="11">
        <v>106.1781</v>
      </c>
      <c r="C245" s="11">
        <v>108.77</v>
      </c>
      <c r="D245" s="11">
        <v>110.68</v>
      </c>
      <c r="E245" s="11">
        <v>107.32</v>
      </c>
      <c r="F245" s="11">
        <v>109.11</v>
      </c>
      <c r="G245" s="11">
        <v>122866900</v>
      </c>
      <c r="I245" s="97">
        <v>1</v>
      </c>
      <c r="J245">
        <v>3922.9911000000002</v>
      </c>
      <c r="K245">
        <f>J245-AVERAGE(AutocorrTable41[Series])</f>
        <v>873.95971639344225</v>
      </c>
      <c r="M245" s="42">
        <v>51</v>
      </c>
      <c r="N245" s="99">
        <f ca="1">SUMPRODUCT(OFFSET($K$194,1,0,COUNT(AutocorrTable41[Series])-M245,1),OFFSET($K$194,1+M245,0,COUNT(AutocorrTable41[Series])-M245,1))/SUMPRODUCT(AutocorrTable41[Centered Series],AutocorrTable41[Centered Series])</f>
        <v>-0.29483677316111023</v>
      </c>
    </row>
    <row r="246" spans="1:14">
      <c r="A246" s="65">
        <v>44138.291666666664</v>
      </c>
      <c r="B246" s="11">
        <v>107.8083</v>
      </c>
      <c r="C246" s="11">
        <v>110.44</v>
      </c>
      <c r="D246" s="11">
        <v>111.49</v>
      </c>
      <c r="E246" s="11">
        <v>108.73</v>
      </c>
      <c r="F246" s="11">
        <v>109.66</v>
      </c>
      <c r="G246" s="11">
        <v>107624400</v>
      </c>
      <c r="I246" s="97">
        <v>2</v>
      </c>
      <c r="J246">
        <v>3680.7550999999999</v>
      </c>
      <c r="K246">
        <f>J246-AVERAGE(AutocorrTable41[Series])</f>
        <v>631.72371639344192</v>
      </c>
      <c r="M246" s="42">
        <v>52</v>
      </c>
      <c r="N246" s="99">
        <f ca="1">SUMPRODUCT(OFFSET($K$194,1,0,COUNT(AutocorrTable41[Series])-M246,1),OFFSET($K$194,1+M246,0,COUNT(AutocorrTable41[Series])-M246,1))/SUMPRODUCT(AutocorrTable41[Centered Series],AutocorrTable41[Centered Series])</f>
        <v>-0.28492119836989305</v>
      </c>
    </row>
    <row r="247" spans="1:14">
      <c r="A247" s="65">
        <v>44139.291666666664</v>
      </c>
      <c r="B247" s="11">
        <v>112.21080000000001</v>
      </c>
      <c r="C247" s="11">
        <v>114.95</v>
      </c>
      <c r="D247" s="11">
        <v>115.59</v>
      </c>
      <c r="E247" s="11">
        <v>112.35</v>
      </c>
      <c r="F247" s="11">
        <v>114.14</v>
      </c>
      <c r="G247" s="11">
        <v>138235500</v>
      </c>
      <c r="I247" s="97">
        <v>3</v>
      </c>
      <c r="J247">
        <v>3441.4774999999995</v>
      </c>
      <c r="K247">
        <f>J247-AVERAGE(AutocorrTable41[Series])</f>
        <v>392.44611639344157</v>
      </c>
      <c r="M247" s="42">
        <v>53</v>
      </c>
      <c r="N247" s="99">
        <f ca="1">SUMPRODUCT(OFFSET($K$194,1,0,COUNT(AutocorrTable41[Series])-M247,1),OFFSET($K$194,1+M247,0,COUNT(AutocorrTable41[Series])-M247,1))/SUMPRODUCT(AutocorrTable41[Centered Series],AutocorrTable41[Centered Series])</f>
        <v>-0.28985288732005465</v>
      </c>
    </row>
    <row r="248" spans="1:14">
      <c r="A248" s="65">
        <v>44140.291666666664</v>
      </c>
      <c r="B248" s="11">
        <v>116.1936</v>
      </c>
      <c r="C248" s="11">
        <v>119.03</v>
      </c>
      <c r="D248" s="11">
        <v>119.62</v>
      </c>
      <c r="E248" s="11">
        <v>116.87</v>
      </c>
      <c r="F248" s="11">
        <v>117.95</v>
      </c>
      <c r="G248" s="11">
        <v>126387100</v>
      </c>
      <c r="I248" s="97">
        <v>4</v>
      </c>
      <c r="J248">
        <v>3717.8474000000001</v>
      </c>
      <c r="K248">
        <f>J248-AVERAGE(AutocorrTable41[Series])</f>
        <v>668.81601639344217</v>
      </c>
      <c r="M248" s="42">
        <v>54</v>
      </c>
      <c r="N248" s="99">
        <f ca="1">SUMPRODUCT(OFFSET($K$194,1,0,COUNT(AutocorrTable41[Series])-M248,1),OFFSET($K$194,1+M248,0,COUNT(AutocorrTable41[Series])-M248,1))/SUMPRODUCT(AutocorrTable41[Centered Series],AutocorrTable41[Centered Series])</f>
        <v>-0.26810430954537695</v>
      </c>
    </row>
    <row r="249" spans="1:14">
      <c r="A249" s="65">
        <v>44141.291666666664</v>
      </c>
      <c r="B249" s="11">
        <v>116.0616</v>
      </c>
      <c r="C249" s="11">
        <v>118.69</v>
      </c>
      <c r="D249" s="11">
        <v>119.2</v>
      </c>
      <c r="E249" s="11">
        <v>116.13</v>
      </c>
      <c r="F249" s="11">
        <v>118.32</v>
      </c>
      <c r="G249" s="11">
        <v>114457900</v>
      </c>
      <c r="I249" s="97">
        <v>5</v>
      </c>
      <c r="J249">
        <v>4087.3541999999993</v>
      </c>
      <c r="K249">
        <f>J249-AVERAGE(AutocorrTable41[Series])</f>
        <v>1038.3228163934414</v>
      </c>
      <c r="M249" s="42">
        <v>55</v>
      </c>
      <c r="N249" s="99">
        <f ca="1">SUMPRODUCT(OFFSET($K$194,1,0,COUNT(AutocorrTable41[Series])-M249,1),OFFSET($K$194,1+M249,0,COUNT(AutocorrTable41[Series])-M249,1))/SUMPRODUCT(AutocorrTable41[Centered Series],AutocorrTable41[Centered Series])</f>
        <v>-0.23044655725812049</v>
      </c>
    </row>
    <row r="250" spans="1:14">
      <c r="A250" s="65">
        <v>44144.291666666664</v>
      </c>
      <c r="B250" s="11">
        <v>113.7441</v>
      </c>
      <c r="C250" s="11">
        <v>116.32</v>
      </c>
      <c r="D250" s="11">
        <v>121.99</v>
      </c>
      <c r="E250" s="11">
        <v>116.05</v>
      </c>
      <c r="F250" s="11">
        <v>120.5</v>
      </c>
      <c r="G250" s="11">
        <v>154515300</v>
      </c>
      <c r="I250" s="97">
        <v>6</v>
      </c>
      <c r="J250">
        <v>3910.1673000000001</v>
      </c>
      <c r="K250">
        <f>J250-AVERAGE(AutocorrTable41[Series])</f>
        <v>861.13591639344213</v>
      </c>
      <c r="M250" s="42">
        <v>56</v>
      </c>
      <c r="N250" s="99">
        <f ca="1">SUMPRODUCT(OFFSET($K$194,1,0,COUNT(AutocorrTable41[Series])-M250,1),OFFSET($K$194,1+M250,0,COUNT(AutocorrTable41[Series])-M250,1))/SUMPRODUCT(AutocorrTable41[Centered Series],AutocorrTable41[Centered Series])</f>
        <v>-0.21804465711219645</v>
      </c>
    </row>
    <row r="251" spans="1:14">
      <c r="A251" s="65">
        <v>44145.291666666664</v>
      </c>
      <c r="B251" s="11">
        <v>113.40179999999999</v>
      </c>
      <c r="C251" s="11">
        <v>115.97</v>
      </c>
      <c r="D251" s="11">
        <v>117.59</v>
      </c>
      <c r="E251" s="11">
        <v>114.13</v>
      </c>
      <c r="F251" s="11">
        <v>115.55</v>
      </c>
      <c r="G251" s="11">
        <v>138023400</v>
      </c>
      <c r="I251" s="97">
        <v>7</v>
      </c>
      <c r="J251">
        <v>4930.0332999999991</v>
      </c>
      <c r="K251">
        <f>J251-AVERAGE(AutocorrTable41[Series])</f>
        <v>1881.0019163934412</v>
      </c>
      <c r="M251" s="42">
        <v>57</v>
      </c>
      <c r="N251" s="99">
        <f ca="1">SUMPRODUCT(OFFSET($K$194,1,0,COUNT(AutocorrTable41[Series])-M251,1),OFFSET($K$194,1+M251,0,COUNT(AutocorrTable41[Series])-M251,1))/SUMPRODUCT(AutocorrTable41[Centered Series],AutocorrTable41[Centered Series])</f>
        <v>-0.15713707350418013</v>
      </c>
    </row>
    <row r="252" spans="1:14">
      <c r="A252" s="65">
        <v>44146.291666666664</v>
      </c>
      <c r="B252" s="11">
        <v>116.8439</v>
      </c>
      <c r="C252" s="11">
        <v>119.49</v>
      </c>
      <c r="D252" s="11">
        <v>119.63</v>
      </c>
      <c r="E252" s="11">
        <v>116.44</v>
      </c>
      <c r="F252" s="11">
        <v>117.19</v>
      </c>
      <c r="G252" s="11">
        <v>112295000</v>
      </c>
      <c r="I252" s="97">
        <v>8</v>
      </c>
      <c r="J252">
        <v>4868.9556000000002</v>
      </c>
      <c r="K252">
        <f>J252-AVERAGE(AutocorrTable41[Series])</f>
        <v>1819.9242163934423</v>
      </c>
      <c r="M252" s="42">
        <v>58</v>
      </c>
      <c r="N252" s="99">
        <f ca="1">SUMPRODUCT(OFFSET($K$194,1,0,COUNT(AutocorrTable41[Series])-M252,1),OFFSET($K$194,1+M252,0,COUNT(AutocorrTable41[Series])-M252,1))/SUMPRODUCT(AutocorrTable41[Centered Series],AutocorrTable41[Centered Series])</f>
        <v>-0.10525436054883951</v>
      </c>
    </row>
    <row r="253" spans="1:14">
      <c r="A253" s="65">
        <v>44147.291666666664</v>
      </c>
      <c r="B253" s="11">
        <v>116.5701</v>
      </c>
      <c r="C253" s="11">
        <v>119.21</v>
      </c>
      <c r="D253" s="11">
        <v>120.53</v>
      </c>
      <c r="E253" s="11">
        <v>118.57</v>
      </c>
      <c r="F253" s="11">
        <v>119.62</v>
      </c>
      <c r="G253" s="11">
        <v>103162300</v>
      </c>
      <c r="I253" s="97">
        <v>9</v>
      </c>
      <c r="J253">
        <v>4470.2419000000009</v>
      </c>
      <c r="K253">
        <f>J253-AVERAGE(AutocorrTable41[Series])</f>
        <v>1421.210516393443</v>
      </c>
      <c r="M253" s="42">
        <v>59</v>
      </c>
      <c r="N253" s="99">
        <f ca="1">SUMPRODUCT(OFFSET($K$194,1,0,COUNT(AutocorrTable41[Series])-M253,1),OFFSET($K$194,1+M253,0,COUNT(AutocorrTable41[Series])-M253,1))/SUMPRODUCT(AutocorrTable41[Centered Series],AutocorrTable41[Centered Series])</f>
        <v>-6.794706843421075E-2</v>
      </c>
    </row>
    <row r="254" spans="1:14">
      <c r="A254" s="65">
        <v>44148.291666666664</v>
      </c>
      <c r="B254" s="11">
        <v>116.619</v>
      </c>
      <c r="C254" s="11">
        <v>119.26</v>
      </c>
      <c r="D254" s="11">
        <v>119.67</v>
      </c>
      <c r="E254" s="11">
        <v>117.87</v>
      </c>
      <c r="F254" s="11">
        <v>119.44</v>
      </c>
      <c r="G254" s="11">
        <v>81581900</v>
      </c>
      <c r="I254" s="97">
        <v>10</v>
      </c>
      <c r="J254">
        <v>5285.4750000000004</v>
      </c>
      <c r="K254">
        <f>J254-AVERAGE(AutocorrTable41[Series])</f>
        <v>2236.4436163934424</v>
      </c>
      <c r="M254" s="42">
        <v>60</v>
      </c>
      <c r="N254" s="99">
        <f ca="1">SUMPRODUCT(OFFSET($K$194,1,0,COUNT(AutocorrTable41[Series])-M254,1),OFFSET($K$194,1+M254,0,COUNT(AutocorrTable41[Series])-M254,1))/SUMPRODUCT(AutocorrTable41[Centered Series],AutocorrTable41[Centered Series])</f>
        <v>4.6280956990427384E-2</v>
      </c>
    </row>
    <row r="255" spans="1:14">
      <c r="A255" s="65">
        <v>44151.291666666664</v>
      </c>
      <c r="B255" s="11">
        <v>117.636</v>
      </c>
      <c r="C255" s="11">
        <v>120.3</v>
      </c>
      <c r="D255" s="11">
        <v>120.99</v>
      </c>
      <c r="E255" s="11">
        <v>118.15</v>
      </c>
      <c r="F255" s="11">
        <v>118.92</v>
      </c>
      <c r="G255" s="11">
        <v>91183000</v>
      </c>
      <c r="I255" s="97">
        <v>11</v>
      </c>
      <c r="J255">
        <v>2017.8806000000002</v>
      </c>
      <c r="K255">
        <f>J255-AVERAGE(AutocorrTable41[Series])</f>
        <v>-1031.1507836065578</v>
      </c>
      <c r="M255" s="42">
        <v>61</v>
      </c>
      <c r="N255" s="99" t="e">
        <f ca="1">SUMPRODUCT(OFFSET($K$194,1,0,COUNT(AutocorrTable41[Series])-M255,1),OFFSET($K$194,1+M255,0,COUNT(AutocorrTable41[Series])-M255,1))/SUMPRODUCT(AutocorrTable41[Centered Series],AutocorrTable41[Centered Series])</f>
        <v>#REF!</v>
      </c>
    </row>
    <row r="256" spans="1:14">
      <c r="A256" s="65">
        <v>44152.291666666664</v>
      </c>
      <c r="B256" s="11">
        <v>116.7461</v>
      </c>
      <c r="C256" s="11">
        <v>119.39</v>
      </c>
      <c r="D256" s="11">
        <v>120.67</v>
      </c>
      <c r="E256" s="11">
        <v>118.96</v>
      </c>
      <c r="F256" s="11">
        <v>119.55</v>
      </c>
      <c r="G256" s="11">
        <v>74271000</v>
      </c>
    </row>
    <row r="257" spans="1:7">
      <c r="A257" s="65">
        <v>44153.291666666664</v>
      </c>
      <c r="B257" s="11">
        <v>115.4162</v>
      </c>
      <c r="C257" s="11">
        <v>118.03</v>
      </c>
      <c r="D257" s="11">
        <v>119.82</v>
      </c>
      <c r="E257" s="11">
        <v>118</v>
      </c>
      <c r="F257" s="11">
        <v>118.61</v>
      </c>
      <c r="G257" s="11">
        <v>76322100</v>
      </c>
    </row>
    <row r="258" spans="1:7">
      <c r="A258" s="65">
        <v>44154.291666666664</v>
      </c>
      <c r="B258" s="11">
        <v>116.0127</v>
      </c>
      <c r="C258" s="11">
        <v>118.64</v>
      </c>
      <c r="D258" s="11">
        <v>119.06</v>
      </c>
      <c r="E258" s="11">
        <v>116.81</v>
      </c>
      <c r="F258" s="11">
        <v>117.59</v>
      </c>
      <c r="G258" s="11">
        <v>74113000</v>
      </c>
    </row>
    <row r="259" spans="1:7">
      <c r="A259" s="65">
        <v>44155.291666666664</v>
      </c>
      <c r="B259" s="11">
        <v>114.7415</v>
      </c>
      <c r="C259" s="11">
        <v>117.34</v>
      </c>
      <c r="D259" s="11">
        <v>118.77</v>
      </c>
      <c r="E259" s="11">
        <v>117.29</v>
      </c>
      <c r="F259" s="11">
        <v>118.64</v>
      </c>
      <c r="G259" s="11">
        <v>73604300</v>
      </c>
    </row>
    <row r="260" spans="1:7">
      <c r="A260" s="65">
        <v>44158.291666666664</v>
      </c>
      <c r="B260" s="11">
        <v>111.3288</v>
      </c>
      <c r="C260" s="11">
        <v>113.85</v>
      </c>
      <c r="D260" s="11">
        <v>117.62</v>
      </c>
      <c r="E260" s="11">
        <v>113.75</v>
      </c>
      <c r="F260" s="11">
        <v>117.18</v>
      </c>
      <c r="G260" s="11">
        <v>127959300</v>
      </c>
    </row>
    <row r="261" spans="1:7">
      <c r="A261" s="65">
        <v>44159.291666666664</v>
      </c>
      <c r="B261" s="11">
        <v>112.61960000000001</v>
      </c>
      <c r="C261" s="11">
        <v>115.17</v>
      </c>
      <c r="D261" s="11">
        <v>115.85</v>
      </c>
      <c r="E261" s="11">
        <v>112.59</v>
      </c>
      <c r="F261" s="11">
        <v>113.91</v>
      </c>
      <c r="G261" s="11">
        <v>113874200</v>
      </c>
    </row>
    <row r="262" spans="1:7">
      <c r="A262" s="65">
        <v>44160.291666666664</v>
      </c>
      <c r="B262" s="11">
        <v>113.4605</v>
      </c>
      <c r="C262" s="11">
        <v>116.03</v>
      </c>
      <c r="D262" s="11">
        <v>116.75</v>
      </c>
      <c r="E262" s="11">
        <v>115.17</v>
      </c>
      <c r="F262" s="11">
        <v>115.55</v>
      </c>
      <c r="G262" s="11">
        <v>76499200</v>
      </c>
    </row>
    <row r="263" spans="1:7">
      <c r="A263" s="65">
        <v>44162.291666666664</v>
      </c>
      <c r="B263" s="11">
        <v>114.0081</v>
      </c>
      <c r="C263" s="11">
        <v>116.59</v>
      </c>
      <c r="D263" s="11">
        <v>117.49</v>
      </c>
      <c r="E263" s="11">
        <v>116.22</v>
      </c>
      <c r="F263" s="11">
        <v>116.57</v>
      </c>
      <c r="G263" s="11">
        <v>46691300</v>
      </c>
    </row>
    <row r="264" spans="1:7">
      <c r="A264" s="65">
        <v>44165.291666666664</v>
      </c>
      <c r="B264" s="11">
        <v>116.4136</v>
      </c>
      <c r="C264" s="11">
        <v>119.05</v>
      </c>
      <c r="D264" s="11">
        <v>120.97</v>
      </c>
      <c r="E264" s="11">
        <v>116.81</v>
      </c>
      <c r="F264" s="11">
        <v>116.97</v>
      </c>
      <c r="G264" s="11">
        <v>169410200</v>
      </c>
    </row>
    <row r="265" spans="1:7">
      <c r="A265" s="65">
        <v>44166.291666666664</v>
      </c>
      <c r="B265" s="11">
        <v>120.00239999999999</v>
      </c>
      <c r="C265" s="11">
        <v>122.72</v>
      </c>
      <c r="D265" s="11">
        <v>123.47</v>
      </c>
      <c r="E265" s="11">
        <v>120.01</v>
      </c>
      <c r="F265" s="11">
        <v>121.01</v>
      </c>
      <c r="G265" s="11">
        <v>127728200</v>
      </c>
    </row>
    <row r="266" spans="1:7">
      <c r="A266" s="65">
        <v>44167.291666666664</v>
      </c>
      <c r="B266" s="11">
        <v>120.3544</v>
      </c>
      <c r="C266" s="11">
        <v>123.08</v>
      </c>
      <c r="D266" s="11">
        <v>123.37</v>
      </c>
      <c r="E266" s="11">
        <v>120.89</v>
      </c>
      <c r="F266" s="11">
        <v>122.02</v>
      </c>
      <c r="G266" s="11">
        <v>89004200</v>
      </c>
    </row>
    <row r="267" spans="1:7">
      <c r="A267" s="65">
        <v>44168.291666666664</v>
      </c>
      <c r="B267" s="11">
        <v>120.2175</v>
      </c>
      <c r="C267" s="11">
        <v>122.94</v>
      </c>
      <c r="D267" s="11">
        <v>123.78</v>
      </c>
      <c r="E267" s="11">
        <v>122.21</v>
      </c>
      <c r="F267" s="11">
        <v>123.52</v>
      </c>
      <c r="G267" s="11">
        <v>78967600</v>
      </c>
    </row>
    <row r="268" spans="1:7">
      <c r="A268" s="65">
        <v>44169.291666666664</v>
      </c>
      <c r="B268" s="11">
        <v>119.5428</v>
      </c>
      <c r="C268" s="11">
        <v>122.25</v>
      </c>
      <c r="D268" s="11">
        <v>122.86</v>
      </c>
      <c r="E268" s="11">
        <v>121.52</v>
      </c>
      <c r="F268" s="11">
        <v>122.6</v>
      </c>
      <c r="G268" s="11">
        <v>78260400</v>
      </c>
    </row>
    <row r="269" spans="1:7">
      <c r="A269" s="65">
        <v>44172.291666666664</v>
      </c>
      <c r="B269" s="11">
        <v>121.00960000000001</v>
      </c>
      <c r="C269" s="11">
        <v>123.75</v>
      </c>
      <c r="D269" s="11">
        <v>124.57</v>
      </c>
      <c r="E269" s="11">
        <v>122.25</v>
      </c>
      <c r="F269" s="11">
        <v>122.31</v>
      </c>
      <c r="G269" s="11">
        <v>86712000</v>
      </c>
    </row>
    <row r="270" spans="1:7">
      <c r="A270" s="65">
        <v>44173.291666666664</v>
      </c>
      <c r="B270" s="11">
        <v>121.62560000000001</v>
      </c>
      <c r="C270" s="11">
        <v>124.38</v>
      </c>
      <c r="D270" s="11">
        <v>124.98</v>
      </c>
      <c r="E270" s="11">
        <v>123.09</v>
      </c>
      <c r="F270" s="11">
        <v>124.37</v>
      </c>
      <c r="G270" s="11">
        <v>82225500</v>
      </c>
    </row>
    <row r="271" spans="1:7">
      <c r="A271" s="65">
        <v>44174.291666666664</v>
      </c>
      <c r="B271" s="11">
        <v>119.08320000000001</v>
      </c>
      <c r="C271" s="11">
        <v>121.78</v>
      </c>
      <c r="D271" s="11">
        <v>125.95</v>
      </c>
      <c r="E271" s="11">
        <v>121</v>
      </c>
      <c r="F271" s="11">
        <v>124.53</v>
      </c>
      <c r="G271" s="11">
        <v>115089200</v>
      </c>
    </row>
    <row r="272" spans="1:7">
      <c r="A272" s="65">
        <v>44175.291666666664</v>
      </c>
      <c r="B272" s="11">
        <v>120.5108</v>
      </c>
      <c r="C272" s="11">
        <v>123.24</v>
      </c>
      <c r="D272" s="11">
        <v>123.87</v>
      </c>
      <c r="E272" s="11">
        <v>120.15</v>
      </c>
      <c r="F272" s="11">
        <v>120.5</v>
      </c>
      <c r="G272" s="11">
        <v>81312200</v>
      </c>
    </row>
    <row r="273" spans="1:7">
      <c r="A273" s="65">
        <v>44176.291666666664</v>
      </c>
      <c r="B273" s="11">
        <v>119.6992</v>
      </c>
      <c r="C273" s="11">
        <v>122.41</v>
      </c>
      <c r="D273" s="11">
        <v>122.76</v>
      </c>
      <c r="E273" s="11">
        <v>120.55</v>
      </c>
      <c r="F273" s="11">
        <v>122.43</v>
      </c>
      <c r="G273" s="11">
        <v>86939800</v>
      </c>
    </row>
    <row r="274" spans="1:7">
      <c r="A274" s="65">
        <v>44179.291666666664</v>
      </c>
      <c r="B274" s="11">
        <v>119.08320000000001</v>
      </c>
      <c r="C274" s="11">
        <v>121.78</v>
      </c>
      <c r="D274" s="11">
        <v>123.35</v>
      </c>
      <c r="E274" s="11">
        <v>121.54</v>
      </c>
      <c r="F274" s="11">
        <v>122.6</v>
      </c>
      <c r="G274" s="11">
        <v>79184500</v>
      </c>
    </row>
    <row r="275" spans="1:7">
      <c r="A275" s="65">
        <v>44180.291666666664</v>
      </c>
      <c r="B275" s="11">
        <v>125.04810000000001</v>
      </c>
      <c r="C275" s="11">
        <v>127.88</v>
      </c>
      <c r="D275" s="11">
        <v>127.9</v>
      </c>
      <c r="E275" s="11">
        <v>124.13</v>
      </c>
      <c r="F275" s="11">
        <v>124.34</v>
      </c>
      <c r="G275" s="11">
        <v>157243700</v>
      </c>
    </row>
    <row r="276" spans="1:7">
      <c r="A276" s="65">
        <v>44181.291666666664</v>
      </c>
      <c r="B276" s="11">
        <v>124.9796</v>
      </c>
      <c r="C276" s="11">
        <v>127.81</v>
      </c>
      <c r="D276" s="11">
        <v>128.37</v>
      </c>
      <c r="E276" s="11">
        <v>126.56</v>
      </c>
      <c r="F276" s="11">
        <v>127.41</v>
      </c>
      <c r="G276" s="11">
        <v>98208600</v>
      </c>
    </row>
    <row r="277" spans="1:7">
      <c r="A277" s="65">
        <v>44182.291666666664</v>
      </c>
      <c r="B277" s="11">
        <v>125.85</v>
      </c>
      <c r="C277" s="11">
        <v>128.69999999999999</v>
      </c>
      <c r="D277" s="11">
        <v>129.58000000000001</v>
      </c>
      <c r="E277" s="11">
        <v>128.04</v>
      </c>
      <c r="F277" s="11">
        <v>128.9</v>
      </c>
      <c r="G277" s="11">
        <v>94359800</v>
      </c>
    </row>
    <row r="278" spans="1:7">
      <c r="A278" s="65">
        <v>44183.291666666664</v>
      </c>
      <c r="B278" s="11">
        <v>123.85509999999999</v>
      </c>
      <c r="C278" s="11">
        <v>126.66</v>
      </c>
      <c r="D278" s="11">
        <v>129.1</v>
      </c>
      <c r="E278" s="11">
        <v>126.12</v>
      </c>
      <c r="F278" s="11">
        <v>128.96</v>
      </c>
      <c r="G278" s="11">
        <v>192541500</v>
      </c>
    </row>
    <row r="279" spans="1:7">
      <c r="A279" s="65">
        <v>44186.291666666664</v>
      </c>
      <c r="B279" s="11">
        <v>125.3903</v>
      </c>
      <c r="C279" s="11">
        <v>128.22999999999999</v>
      </c>
      <c r="D279" s="11">
        <v>128.31</v>
      </c>
      <c r="E279" s="11">
        <v>123.45</v>
      </c>
      <c r="F279" s="11">
        <v>125.02</v>
      </c>
      <c r="G279" s="11">
        <v>121251600</v>
      </c>
    </row>
    <row r="280" spans="1:7">
      <c r="A280" s="65">
        <v>44187.291666666664</v>
      </c>
      <c r="B280" s="11">
        <v>128.95949999999999</v>
      </c>
      <c r="C280" s="11">
        <v>131.88</v>
      </c>
      <c r="D280" s="11">
        <v>134.41</v>
      </c>
      <c r="E280" s="11">
        <v>129.65</v>
      </c>
      <c r="F280" s="11">
        <v>131.61000000000001</v>
      </c>
      <c r="G280" s="11">
        <v>168904800</v>
      </c>
    </row>
    <row r="281" spans="1:7">
      <c r="A281" s="65">
        <v>44188.291666666664</v>
      </c>
      <c r="B281" s="11">
        <v>128.0599</v>
      </c>
      <c r="C281" s="11">
        <v>130.96</v>
      </c>
      <c r="D281" s="11">
        <v>132.43</v>
      </c>
      <c r="E281" s="11">
        <v>130.78</v>
      </c>
      <c r="F281" s="11">
        <v>132.16</v>
      </c>
      <c r="G281" s="11">
        <v>88223700</v>
      </c>
    </row>
    <row r="282" spans="1:7">
      <c r="A282" s="65">
        <v>44189.291666666664</v>
      </c>
      <c r="B282" s="11">
        <v>129.04750000000001</v>
      </c>
      <c r="C282" s="11">
        <v>131.97</v>
      </c>
      <c r="D282" s="11">
        <v>133.46</v>
      </c>
      <c r="E282" s="11">
        <v>131.1</v>
      </c>
      <c r="F282" s="11">
        <v>131.32</v>
      </c>
      <c r="G282" s="11">
        <v>54930100</v>
      </c>
    </row>
    <row r="283" spans="1:7">
      <c r="A283" s="65">
        <v>44193.291666666664</v>
      </c>
      <c r="B283" s="11">
        <v>133.66300000000001</v>
      </c>
      <c r="C283" s="11">
        <v>136.69</v>
      </c>
      <c r="D283" s="11">
        <v>137.34</v>
      </c>
      <c r="E283" s="11">
        <v>133.51</v>
      </c>
      <c r="F283" s="11">
        <v>133.99</v>
      </c>
      <c r="G283" s="11">
        <v>124486200</v>
      </c>
    </row>
    <row r="284" spans="1:7">
      <c r="A284" s="65">
        <v>44194.291666666664</v>
      </c>
      <c r="B284" s="11">
        <v>131.88329999999999</v>
      </c>
      <c r="C284" s="11">
        <v>134.87</v>
      </c>
      <c r="D284" s="11">
        <v>138.79</v>
      </c>
      <c r="E284" s="11">
        <v>134.34</v>
      </c>
      <c r="F284" s="11">
        <v>138.05000000000001</v>
      </c>
      <c r="G284" s="11">
        <v>121047300</v>
      </c>
    </row>
    <row r="285" spans="1:7">
      <c r="A285" s="65">
        <v>44195.291666666664</v>
      </c>
      <c r="B285" s="11">
        <v>130.75880000000001</v>
      </c>
      <c r="C285" s="11">
        <v>133.72</v>
      </c>
      <c r="D285" s="11">
        <v>135.99</v>
      </c>
      <c r="E285" s="11">
        <v>133.4</v>
      </c>
      <c r="F285" s="11">
        <v>135.58000000000001</v>
      </c>
      <c r="G285" s="11">
        <v>96452100</v>
      </c>
    </row>
    <row r="286" spans="1:7">
      <c r="A286" s="65">
        <v>44196.291666666664</v>
      </c>
      <c r="B286" s="11">
        <v>129.7516</v>
      </c>
      <c r="C286" s="11">
        <v>132.69</v>
      </c>
      <c r="D286" s="11">
        <v>134.74</v>
      </c>
      <c r="E286" s="11">
        <v>131.72</v>
      </c>
      <c r="F286" s="11">
        <v>134.08000000000001</v>
      </c>
      <c r="G286" s="11">
        <v>99116600</v>
      </c>
    </row>
    <row r="287" spans="1:7">
      <c r="A287" s="65">
        <v>44200.291666666664</v>
      </c>
      <c r="B287" s="11">
        <v>126.5442</v>
      </c>
      <c r="C287" s="11">
        <v>129.41</v>
      </c>
      <c r="D287" s="11">
        <v>133.61000000000001</v>
      </c>
      <c r="E287" s="11">
        <v>126.76</v>
      </c>
      <c r="F287" s="11">
        <v>133.52000000000001</v>
      </c>
      <c r="G287" s="11">
        <v>143301900</v>
      </c>
    </row>
    <row r="288" spans="1:7">
      <c r="A288" s="65">
        <v>44201.291666666664</v>
      </c>
      <c r="B288" s="11">
        <v>128.1088</v>
      </c>
      <c r="C288" s="11">
        <v>131.01</v>
      </c>
      <c r="D288" s="11">
        <v>131.74</v>
      </c>
      <c r="E288" s="11">
        <v>128.43</v>
      </c>
      <c r="F288" s="11">
        <v>128.88999999999999</v>
      </c>
      <c r="G288" s="11">
        <v>97664900</v>
      </c>
    </row>
    <row r="289" spans="1:7">
      <c r="A289" s="65">
        <v>44202.291666666664</v>
      </c>
      <c r="B289" s="11">
        <v>123.79640000000001</v>
      </c>
      <c r="C289" s="11">
        <v>126.6</v>
      </c>
      <c r="D289" s="11">
        <v>131.05000000000001</v>
      </c>
      <c r="E289" s="11">
        <v>126.38</v>
      </c>
      <c r="F289" s="11">
        <v>127.72</v>
      </c>
      <c r="G289" s="11">
        <v>155088000</v>
      </c>
    </row>
    <row r="290" spans="1:7">
      <c r="A290" s="65">
        <v>44203.291666666664</v>
      </c>
      <c r="B290" s="11">
        <v>128.02080000000001</v>
      </c>
      <c r="C290" s="11">
        <v>130.91999999999999</v>
      </c>
      <c r="D290" s="11">
        <v>131.63</v>
      </c>
      <c r="E290" s="11">
        <v>127.86</v>
      </c>
      <c r="F290" s="11">
        <v>128.36000000000001</v>
      </c>
      <c r="G290" s="11">
        <v>109578200</v>
      </c>
    </row>
    <row r="291" spans="1:7">
      <c r="A291" s="65">
        <v>44204.291666666664</v>
      </c>
      <c r="B291" s="11">
        <v>129.12569999999999</v>
      </c>
      <c r="C291" s="11">
        <v>132.05000000000001</v>
      </c>
      <c r="D291" s="11">
        <v>132.63</v>
      </c>
      <c r="E291" s="11">
        <v>130.22999999999999</v>
      </c>
      <c r="F291" s="11">
        <v>132.43</v>
      </c>
      <c r="G291" s="11">
        <v>105158200</v>
      </c>
    </row>
    <row r="292" spans="1:7">
      <c r="A292" s="65">
        <v>44207.291666666664</v>
      </c>
      <c r="B292" s="11">
        <v>126.1237</v>
      </c>
      <c r="C292" s="11">
        <v>128.97999999999999</v>
      </c>
      <c r="D292" s="11">
        <v>130.16999999999999</v>
      </c>
      <c r="E292" s="11">
        <v>128.5</v>
      </c>
      <c r="F292" s="11">
        <v>129.19</v>
      </c>
      <c r="G292" s="11">
        <v>100384500</v>
      </c>
    </row>
    <row r="293" spans="1:7">
      <c r="A293" s="65">
        <v>44208.291666666664</v>
      </c>
      <c r="B293" s="11">
        <v>125.9477</v>
      </c>
      <c r="C293" s="11">
        <v>128.80000000000001</v>
      </c>
      <c r="D293" s="11">
        <v>129.69</v>
      </c>
      <c r="E293" s="11">
        <v>126.86</v>
      </c>
      <c r="F293" s="11">
        <v>128.5</v>
      </c>
      <c r="G293" s="11">
        <v>91951100</v>
      </c>
    </row>
    <row r="294" spans="1:7">
      <c r="A294" s="65">
        <v>44209.291666666664</v>
      </c>
      <c r="B294" s="11">
        <v>127.9915</v>
      </c>
      <c r="C294" s="11">
        <v>130.88999999999999</v>
      </c>
      <c r="D294" s="11">
        <v>131.44999999999999</v>
      </c>
      <c r="E294" s="11">
        <v>128.49</v>
      </c>
      <c r="F294" s="11">
        <v>128.76</v>
      </c>
      <c r="G294" s="11">
        <v>88636800</v>
      </c>
    </row>
    <row r="295" spans="1:7">
      <c r="A295" s="65">
        <v>44210.291666666664</v>
      </c>
      <c r="B295" s="11">
        <v>126.0553</v>
      </c>
      <c r="C295" s="11">
        <v>128.91</v>
      </c>
      <c r="D295" s="11">
        <v>131</v>
      </c>
      <c r="E295" s="11">
        <v>128.76</v>
      </c>
      <c r="F295" s="11">
        <v>130.80000000000001</v>
      </c>
      <c r="G295" s="11">
        <v>90221800</v>
      </c>
    </row>
    <row r="296" spans="1:7">
      <c r="A296" s="65">
        <v>44211.291666666664</v>
      </c>
      <c r="B296" s="11">
        <v>124.3245</v>
      </c>
      <c r="C296" s="11">
        <v>127.14</v>
      </c>
      <c r="D296" s="11">
        <v>130.22</v>
      </c>
      <c r="E296" s="11">
        <v>127</v>
      </c>
      <c r="F296" s="11">
        <v>128.78</v>
      </c>
      <c r="G296" s="11">
        <v>111598500</v>
      </c>
    </row>
    <row r="297" spans="1:7">
      <c r="A297" s="65">
        <v>44215.291666666664</v>
      </c>
      <c r="B297" s="11">
        <v>124.9992</v>
      </c>
      <c r="C297" s="11">
        <v>127.83</v>
      </c>
      <c r="D297" s="11">
        <v>128.71</v>
      </c>
      <c r="E297" s="11">
        <v>126.94</v>
      </c>
      <c r="F297" s="11">
        <v>127.78</v>
      </c>
      <c r="G297" s="11">
        <v>90757300</v>
      </c>
    </row>
    <row r="298" spans="1:7">
      <c r="A298" s="65">
        <v>44216.291666666664</v>
      </c>
      <c r="B298" s="11">
        <v>129.1062</v>
      </c>
      <c r="C298" s="11">
        <v>132.03</v>
      </c>
      <c r="D298" s="11">
        <v>132.49</v>
      </c>
      <c r="E298" s="11">
        <v>128.55000000000001</v>
      </c>
      <c r="F298" s="11">
        <v>128.66</v>
      </c>
      <c r="G298" s="11">
        <v>104319500</v>
      </c>
    </row>
    <row r="299" spans="1:7">
      <c r="A299" s="65">
        <v>44217.291666666664</v>
      </c>
      <c r="B299" s="11">
        <v>133.839</v>
      </c>
      <c r="C299" s="11">
        <v>136.87</v>
      </c>
      <c r="D299" s="11">
        <v>139.66999999999999</v>
      </c>
      <c r="E299" s="11">
        <v>133.59</v>
      </c>
      <c r="F299" s="11">
        <v>133.80000000000001</v>
      </c>
      <c r="G299" s="11">
        <v>120150900</v>
      </c>
    </row>
    <row r="300" spans="1:7">
      <c r="A300" s="65">
        <v>44218.291666666664</v>
      </c>
      <c r="B300" s="11">
        <v>135.99029999999999</v>
      </c>
      <c r="C300" s="11">
        <v>139.07</v>
      </c>
      <c r="D300" s="11">
        <v>139.85</v>
      </c>
      <c r="E300" s="11">
        <v>135.02000000000001</v>
      </c>
      <c r="F300" s="11">
        <v>136.28</v>
      </c>
      <c r="G300" s="11">
        <v>114459400</v>
      </c>
    </row>
    <row r="301" spans="1:7">
      <c r="A301" s="65">
        <v>44221.291666666664</v>
      </c>
      <c r="B301" s="11">
        <v>139.7551</v>
      </c>
      <c r="C301" s="11">
        <v>142.91999999999999</v>
      </c>
      <c r="D301" s="11">
        <v>145.09</v>
      </c>
      <c r="E301" s="11">
        <v>136.54</v>
      </c>
      <c r="F301" s="11">
        <v>143.07</v>
      </c>
      <c r="G301" s="11">
        <v>157611700</v>
      </c>
    </row>
    <row r="302" spans="1:7">
      <c r="A302" s="65">
        <v>44222.291666666664</v>
      </c>
      <c r="B302" s="11">
        <v>139.9897</v>
      </c>
      <c r="C302" s="11">
        <v>143.16</v>
      </c>
      <c r="D302" s="11">
        <v>144.30000000000001</v>
      </c>
      <c r="E302" s="11">
        <v>141.37</v>
      </c>
      <c r="F302" s="11">
        <v>143.6</v>
      </c>
      <c r="G302" s="11">
        <v>98390600</v>
      </c>
    </row>
    <row r="303" spans="1:7">
      <c r="A303" s="65">
        <v>44223.291666666664</v>
      </c>
      <c r="B303" s="11">
        <v>138.91409999999999</v>
      </c>
      <c r="C303" s="11">
        <v>142.06</v>
      </c>
      <c r="D303" s="11">
        <v>144.30000000000001</v>
      </c>
      <c r="E303" s="11">
        <v>140.41</v>
      </c>
      <c r="F303" s="11">
        <v>143.43</v>
      </c>
      <c r="G303" s="11">
        <v>140843800</v>
      </c>
    </row>
    <row r="304" spans="1:7">
      <c r="A304" s="65">
        <v>44224.291666666664</v>
      </c>
      <c r="B304" s="11">
        <v>134.05420000000001</v>
      </c>
      <c r="C304" s="11">
        <v>137.09</v>
      </c>
      <c r="D304" s="11">
        <v>141.99</v>
      </c>
      <c r="E304" s="11">
        <v>136.69999999999999</v>
      </c>
      <c r="F304" s="11">
        <v>139.52000000000001</v>
      </c>
      <c r="G304" s="11">
        <v>142621100</v>
      </c>
    </row>
    <row r="305" spans="1:7">
      <c r="A305" s="65">
        <v>44225.291666666664</v>
      </c>
      <c r="B305" s="11">
        <v>129.0378</v>
      </c>
      <c r="C305" s="11">
        <v>131.96</v>
      </c>
      <c r="D305" s="11">
        <v>136.74</v>
      </c>
      <c r="E305" s="11">
        <v>130.21</v>
      </c>
      <c r="F305" s="11">
        <v>135.83000000000001</v>
      </c>
      <c r="G305" s="11">
        <v>177523800</v>
      </c>
    </row>
    <row r="306" spans="1:7">
      <c r="A306" s="65">
        <v>44228.291666666664</v>
      </c>
      <c r="B306" s="11">
        <v>131.1695</v>
      </c>
      <c r="C306" s="11">
        <v>134.13999999999999</v>
      </c>
      <c r="D306" s="11">
        <v>135.38</v>
      </c>
      <c r="E306" s="11">
        <v>130.93</v>
      </c>
      <c r="F306" s="11">
        <v>133.75</v>
      </c>
      <c r="G306" s="11">
        <v>106239800</v>
      </c>
    </row>
    <row r="307" spans="1:7">
      <c r="A307" s="65">
        <v>44229.291666666664</v>
      </c>
      <c r="B307" s="11">
        <v>132.00069999999999</v>
      </c>
      <c r="C307" s="11">
        <v>134.99</v>
      </c>
      <c r="D307" s="11">
        <v>136.31</v>
      </c>
      <c r="E307" s="11">
        <v>134.61000000000001</v>
      </c>
      <c r="F307" s="11">
        <v>135.72999999999999</v>
      </c>
      <c r="G307" s="11">
        <v>83305400</v>
      </c>
    </row>
    <row r="308" spans="1:7">
      <c r="A308" s="65">
        <v>44230.291666666664</v>
      </c>
      <c r="B308" s="11">
        <v>130.97389999999999</v>
      </c>
      <c r="C308" s="11">
        <v>133.94</v>
      </c>
      <c r="D308" s="11">
        <v>135.77000000000001</v>
      </c>
      <c r="E308" s="11">
        <v>133.61000000000001</v>
      </c>
      <c r="F308" s="11">
        <v>135.76</v>
      </c>
      <c r="G308" s="11">
        <v>89880900</v>
      </c>
    </row>
    <row r="309" spans="1:7">
      <c r="A309" s="65">
        <v>44231.291666666664</v>
      </c>
      <c r="B309" s="11">
        <v>134.3475</v>
      </c>
      <c r="C309" s="11">
        <v>137.38999999999999</v>
      </c>
      <c r="D309" s="11">
        <v>137.4</v>
      </c>
      <c r="E309" s="11">
        <v>134.59</v>
      </c>
      <c r="F309" s="11">
        <v>136.30000000000001</v>
      </c>
      <c r="G309" s="11">
        <v>84183100</v>
      </c>
    </row>
    <row r="310" spans="1:7">
      <c r="A310" s="65">
        <v>44232.291666666664</v>
      </c>
      <c r="B310" s="11">
        <v>133.93129999999999</v>
      </c>
      <c r="C310" s="11">
        <v>136.76</v>
      </c>
      <c r="D310" s="11">
        <v>137.41999999999999</v>
      </c>
      <c r="E310" s="11">
        <v>135.86000000000001</v>
      </c>
      <c r="F310" s="11">
        <v>137.35</v>
      </c>
      <c r="G310" s="11">
        <v>75693800</v>
      </c>
    </row>
    <row r="311" spans="1:7">
      <c r="A311" s="65">
        <v>44235.291666666664</v>
      </c>
      <c r="B311" s="11">
        <v>134.07820000000001</v>
      </c>
      <c r="C311" s="11">
        <v>136.91</v>
      </c>
      <c r="D311" s="11">
        <v>136.96</v>
      </c>
      <c r="E311" s="11">
        <v>134.91999999999999</v>
      </c>
      <c r="F311" s="11">
        <v>136.03</v>
      </c>
      <c r="G311" s="11">
        <v>71297200</v>
      </c>
    </row>
    <row r="312" spans="1:7">
      <c r="A312" s="65">
        <v>44236.291666666664</v>
      </c>
      <c r="B312" s="11">
        <v>133.1968</v>
      </c>
      <c r="C312" s="11">
        <v>136.01</v>
      </c>
      <c r="D312" s="11">
        <v>137.88</v>
      </c>
      <c r="E312" s="11">
        <v>135.85</v>
      </c>
      <c r="F312" s="11">
        <v>136.62</v>
      </c>
      <c r="G312" s="11">
        <v>76774200</v>
      </c>
    </row>
    <row r="313" spans="1:7">
      <c r="A313" s="65">
        <v>44237.291666666664</v>
      </c>
      <c r="B313" s="11">
        <v>132.58959999999999</v>
      </c>
      <c r="C313" s="11">
        <v>135.38999999999999</v>
      </c>
      <c r="D313" s="11">
        <v>136.99</v>
      </c>
      <c r="E313" s="11">
        <v>134.4</v>
      </c>
      <c r="F313" s="11">
        <v>136.47999999999999</v>
      </c>
      <c r="G313" s="11">
        <v>73046600</v>
      </c>
    </row>
    <row r="314" spans="1:7">
      <c r="A314" s="65">
        <v>44238.291666666664</v>
      </c>
      <c r="B314" s="11">
        <v>132.33500000000001</v>
      </c>
      <c r="C314" s="11">
        <v>135.13</v>
      </c>
      <c r="D314" s="11">
        <v>136.38999999999999</v>
      </c>
      <c r="E314" s="11">
        <v>133.77000000000001</v>
      </c>
      <c r="F314" s="11">
        <v>135.9</v>
      </c>
      <c r="G314" s="11">
        <v>64280000</v>
      </c>
    </row>
    <row r="315" spans="1:7">
      <c r="A315" s="65">
        <v>44239.291666666664</v>
      </c>
      <c r="B315" s="11">
        <v>132.57</v>
      </c>
      <c r="C315" s="11">
        <v>135.37</v>
      </c>
      <c r="D315" s="11">
        <v>135.53</v>
      </c>
      <c r="E315" s="11">
        <v>133.69</v>
      </c>
      <c r="F315" s="11">
        <v>134.35</v>
      </c>
      <c r="G315" s="11">
        <v>60145100</v>
      </c>
    </row>
    <row r="316" spans="1:7">
      <c r="A316" s="65">
        <v>44243.291666666664</v>
      </c>
      <c r="B316" s="11">
        <v>130.43510000000001</v>
      </c>
      <c r="C316" s="11">
        <v>133.19</v>
      </c>
      <c r="D316" s="11">
        <v>136.01</v>
      </c>
      <c r="E316" s="11">
        <v>132.79</v>
      </c>
      <c r="F316" s="11">
        <v>135.49</v>
      </c>
      <c r="G316" s="11">
        <v>80576300</v>
      </c>
    </row>
    <row r="317" spans="1:7">
      <c r="A317" s="65">
        <v>44244.291666666664</v>
      </c>
      <c r="B317" s="11">
        <v>128.1337</v>
      </c>
      <c r="C317" s="11">
        <v>130.84</v>
      </c>
      <c r="D317" s="11">
        <v>132.22</v>
      </c>
      <c r="E317" s="11">
        <v>129.47</v>
      </c>
      <c r="F317" s="11">
        <v>131.25</v>
      </c>
      <c r="G317" s="11">
        <v>97918500</v>
      </c>
    </row>
    <row r="318" spans="1:7">
      <c r="A318" s="65">
        <v>44245.291666666664</v>
      </c>
      <c r="B318" s="11">
        <v>127.0271</v>
      </c>
      <c r="C318" s="11">
        <v>129.71</v>
      </c>
      <c r="D318" s="11">
        <v>130</v>
      </c>
      <c r="E318" s="11">
        <v>127.41</v>
      </c>
      <c r="F318" s="11">
        <v>129.19999999999999</v>
      </c>
      <c r="G318" s="11">
        <v>96856700</v>
      </c>
    </row>
    <row r="319" spans="1:7">
      <c r="A319" s="65">
        <v>44246.291666666664</v>
      </c>
      <c r="B319" s="11">
        <v>127.18380000000001</v>
      </c>
      <c r="C319" s="11">
        <v>129.87</v>
      </c>
      <c r="D319" s="11">
        <v>130.71</v>
      </c>
      <c r="E319" s="11">
        <v>128.80000000000001</v>
      </c>
      <c r="F319" s="11">
        <v>130.24</v>
      </c>
      <c r="G319" s="11">
        <v>87668800</v>
      </c>
    </row>
    <row r="320" spans="1:7">
      <c r="A320" s="65">
        <v>44249.291666666664</v>
      </c>
      <c r="B320" s="11">
        <v>123.3938</v>
      </c>
      <c r="C320" s="11">
        <v>126</v>
      </c>
      <c r="D320" s="11">
        <v>129.72</v>
      </c>
      <c r="E320" s="11">
        <v>125.6</v>
      </c>
      <c r="F320" s="11">
        <v>128.01</v>
      </c>
      <c r="G320" s="11">
        <v>103916400</v>
      </c>
    </row>
    <row r="321" spans="1:7">
      <c r="A321" s="65">
        <v>44250.291666666664</v>
      </c>
      <c r="B321" s="11">
        <v>123.2567</v>
      </c>
      <c r="C321" s="11">
        <v>125.86</v>
      </c>
      <c r="D321" s="11">
        <v>126.71</v>
      </c>
      <c r="E321" s="11">
        <v>118.39</v>
      </c>
      <c r="F321" s="11">
        <v>123.76</v>
      </c>
      <c r="G321" s="11">
        <v>158273000</v>
      </c>
    </row>
    <row r="322" spans="1:7">
      <c r="A322" s="65">
        <v>44251.291666666664</v>
      </c>
      <c r="B322" s="11">
        <v>122.7573</v>
      </c>
      <c r="C322" s="11">
        <v>125.35</v>
      </c>
      <c r="D322" s="11">
        <v>125.56</v>
      </c>
      <c r="E322" s="11">
        <v>122.23</v>
      </c>
      <c r="F322" s="11">
        <v>124.94</v>
      </c>
      <c r="G322" s="11">
        <v>111039900</v>
      </c>
    </row>
    <row r="323" spans="1:7">
      <c r="A323" s="65">
        <v>44252.291666666664</v>
      </c>
      <c r="B323" s="11">
        <v>118.4875</v>
      </c>
      <c r="C323" s="11">
        <v>120.99</v>
      </c>
      <c r="D323" s="11">
        <v>126.46</v>
      </c>
      <c r="E323" s="11">
        <v>120.54</v>
      </c>
      <c r="F323" s="11">
        <v>124.68</v>
      </c>
      <c r="G323" s="11">
        <v>148199500</v>
      </c>
    </row>
    <row r="324" spans="1:7">
      <c r="A324" s="65">
        <v>44253.291666666664</v>
      </c>
      <c r="B324" s="11">
        <v>118.75190000000001</v>
      </c>
      <c r="C324" s="11">
        <v>121.26</v>
      </c>
      <c r="D324" s="11">
        <v>124.85</v>
      </c>
      <c r="E324" s="11">
        <v>121.2</v>
      </c>
      <c r="F324" s="11">
        <v>122.59</v>
      </c>
      <c r="G324" s="11">
        <v>164560400</v>
      </c>
    </row>
    <row r="325" spans="1:7">
      <c r="A325" s="65">
        <v>44256.291666666664</v>
      </c>
      <c r="B325" s="11">
        <v>125.1468</v>
      </c>
      <c r="C325" s="11">
        <v>127.79</v>
      </c>
      <c r="D325" s="11">
        <v>127.93</v>
      </c>
      <c r="E325" s="11">
        <v>122.79</v>
      </c>
      <c r="F325" s="11">
        <v>123.75</v>
      </c>
      <c r="G325" s="11">
        <v>116307900</v>
      </c>
    </row>
    <row r="326" spans="1:7">
      <c r="A326" s="65">
        <v>44257.291666666664</v>
      </c>
      <c r="B326" s="11">
        <v>122.532</v>
      </c>
      <c r="C326" s="11">
        <v>125.12</v>
      </c>
      <c r="D326" s="11">
        <v>128.72</v>
      </c>
      <c r="E326" s="11">
        <v>125.01</v>
      </c>
      <c r="F326" s="11">
        <v>128.41</v>
      </c>
      <c r="G326" s="11">
        <v>102260900</v>
      </c>
    </row>
    <row r="327" spans="1:7">
      <c r="A327" s="65">
        <v>44258.291666666664</v>
      </c>
      <c r="B327" s="11">
        <v>119.53530000000001</v>
      </c>
      <c r="C327" s="11">
        <v>122.06</v>
      </c>
      <c r="D327" s="11">
        <v>125.71</v>
      </c>
      <c r="E327" s="11">
        <v>121.84</v>
      </c>
      <c r="F327" s="11">
        <v>124.81</v>
      </c>
      <c r="G327" s="11">
        <v>112966300</v>
      </c>
    </row>
    <row r="328" spans="1:7">
      <c r="A328" s="65">
        <v>44259.291666666664</v>
      </c>
      <c r="B328" s="11">
        <v>117.6452</v>
      </c>
      <c r="C328" s="11">
        <v>120.13</v>
      </c>
      <c r="D328" s="11">
        <v>123.6</v>
      </c>
      <c r="E328" s="11">
        <v>118.62</v>
      </c>
      <c r="F328" s="11">
        <v>121.75</v>
      </c>
      <c r="G328" s="11">
        <v>178155000</v>
      </c>
    </row>
    <row r="329" spans="1:7">
      <c r="A329" s="65">
        <v>44260.291666666664</v>
      </c>
      <c r="B329" s="11">
        <v>118.90860000000001</v>
      </c>
      <c r="C329" s="11">
        <v>121.42</v>
      </c>
      <c r="D329" s="11">
        <v>121.94</v>
      </c>
      <c r="E329" s="11">
        <v>117.57</v>
      </c>
      <c r="F329" s="11">
        <v>120.98</v>
      </c>
      <c r="G329" s="11">
        <v>153766600</v>
      </c>
    </row>
    <row r="330" spans="1:7">
      <c r="A330" s="65">
        <v>44263.291666666664</v>
      </c>
      <c r="B330" s="11">
        <v>113.9532</v>
      </c>
      <c r="C330" s="11">
        <v>116.36</v>
      </c>
      <c r="D330" s="11">
        <v>121</v>
      </c>
      <c r="E330" s="11">
        <v>116.21</v>
      </c>
      <c r="F330" s="11">
        <v>120.93</v>
      </c>
      <c r="G330" s="11">
        <v>154376600</v>
      </c>
    </row>
    <row r="331" spans="1:7">
      <c r="A331" s="65">
        <v>44264.291666666664</v>
      </c>
      <c r="B331" s="11">
        <v>118.58540000000001</v>
      </c>
      <c r="C331" s="11">
        <v>121.09</v>
      </c>
      <c r="D331" s="11">
        <v>122.06</v>
      </c>
      <c r="E331" s="11">
        <v>118.79</v>
      </c>
      <c r="F331" s="11">
        <v>119.03</v>
      </c>
      <c r="G331" s="11">
        <v>129525800</v>
      </c>
    </row>
    <row r="332" spans="1:7">
      <c r="A332" s="65">
        <v>44265.291666666664</v>
      </c>
      <c r="B332" s="11">
        <v>117.4984</v>
      </c>
      <c r="C332" s="11">
        <v>119.98</v>
      </c>
      <c r="D332" s="11">
        <v>122.17</v>
      </c>
      <c r="E332" s="11">
        <v>119.45</v>
      </c>
      <c r="F332" s="11">
        <v>121.69</v>
      </c>
      <c r="G332" s="11">
        <v>111943300</v>
      </c>
    </row>
    <row r="333" spans="1:7">
      <c r="A333" s="65">
        <v>44266.291666666664</v>
      </c>
      <c r="B333" s="11">
        <v>119.4374</v>
      </c>
      <c r="C333" s="11">
        <v>121.96</v>
      </c>
      <c r="D333" s="11">
        <v>123.21</v>
      </c>
      <c r="E333" s="11">
        <v>121.26</v>
      </c>
      <c r="F333" s="11">
        <v>122.54</v>
      </c>
      <c r="G333" s="11">
        <v>103026500</v>
      </c>
    </row>
    <row r="334" spans="1:7">
      <c r="A334" s="65">
        <v>44267.291666666664</v>
      </c>
      <c r="B334" s="11">
        <v>118.5266</v>
      </c>
      <c r="C334" s="11">
        <v>121.03</v>
      </c>
      <c r="D334" s="11">
        <v>121.17</v>
      </c>
      <c r="E334" s="11">
        <v>119.16</v>
      </c>
      <c r="F334" s="11">
        <v>120.4</v>
      </c>
      <c r="G334" s="11">
        <v>88105100</v>
      </c>
    </row>
    <row r="335" spans="1:7">
      <c r="A335" s="65">
        <v>44270.291666666664</v>
      </c>
      <c r="B335" s="11">
        <v>121.4254</v>
      </c>
      <c r="C335" s="11">
        <v>123.99</v>
      </c>
      <c r="D335" s="11">
        <v>124</v>
      </c>
      <c r="E335" s="11">
        <v>120.42</v>
      </c>
      <c r="F335" s="11">
        <v>121.41</v>
      </c>
      <c r="G335" s="11">
        <v>92403800</v>
      </c>
    </row>
    <row r="336" spans="1:7">
      <c r="A336" s="65">
        <v>44271.291666666664</v>
      </c>
      <c r="B336" s="11">
        <v>122.9727</v>
      </c>
      <c r="C336" s="11">
        <v>125.57</v>
      </c>
      <c r="D336" s="11">
        <v>127.22</v>
      </c>
      <c r="E336" s="11">
        <v>124.72</v>
      </c>
      <c r="F336" s="11">
        <v>125.7</v>
      </c>
      <c r="G336" s="11">
        <v>115227900</v>
      </c>
    </row>
    <row r="337" spans="1:7">
      <c r="A337" s="65">
        <v>44272.291666666664</v>
      </c>
      <c r="B337" s="11">
        <v>122.1795</v>
      </c>
      <c r="C337" s="11">
        <v>124.76</v>
      </c>
      <c r="D337" s="11">
        <v>125.86</v>
      </c>
      <c r="E337" s="11">
        <v>122.34</v>
      </c>
      <c r="F337" s="11">
        <v>124.05</v>
      </c>
      <c r="G337" s="11">
        <v>111932600</v>
      </c>
    </row>
    <row r="338" spans="1:7">
      <c r="A338" s="65">
        <v>44273.291666666664</v>
      </c>
      <c r="B338" s="11">
        <v>118.03700000000001</v>
      </c>
      <c r="C338" s="11">
        <v>120.53</v>
      </c>
      <c r="D338" s="11">
        <v>123.18</v>
      </c>
      <c r="E338" s="11">
        <v>120.32</v>
      </c>
      <c r="F338" s="11">
        <v>122.88</v>
      </c>
      <c r="G338" s="11">
        <v>121229700</v>
      </c>
    </row>
    <row r="339" spans="1:7">
      <c r="A339" s="65">
        <v>44274.291666666664</v>
      </c>
      <c r="B339" s="11">
        <v>117.5082</v>
      </c>
      <c r="C339" s="11">
        <v>119.99</v>
      </c>
      <c r="D339" s="11">
        <v>121.43</v>
      </c>
      <c r="E339" s="11">
        <v>119.68</v>
      </c>
      <c r="F339" s="11">
        <v>119.9</v>
      </c>
      <c r="G339" s="11">
        <v>185549500</v>
      </c>
    </row>
    <row r="340" spans="1:7">
      <c r="A340" s="65">
        <v>44277.291666666664</v>
      </c>
      <c r="B340" s="11">
        <v>120.8378</v>
      </c>
      <c r="C340" s="11">
        <v>123.39</v>
      </c>
      <c r="D340" s="11">
        <v>123.87</v>
      </c>
      <c r="E340" s="11">
        <v>120.26</v>
      </c>
      <c r="F340" s="11">
        <v>120.33</v>
      </c>
      <c r="G340" s="11">
        <v>111912300</v>
      </c>
    </row>
    <row r="341" spans="1:7">
      <c r="A341" s="65">
        <v>44278.291666666664</v>
      </c>
      <c r="B341" s="11">
        <v>120.00539999999999</v>
      </c>
      <c r="C341" s="11">
        <v>122.54</v>
      </c>
      <c r="D341" s="11">
        <v>124.24</v>
      </c>
      <c r="E341" s="11">
        <v>122.14</v>
      </c>
      <c r="F341" s="11">
        <v>123.33</v>
      </c>
      <c r="G341" s="11">
        <v>95467100</v>
      </c>
    </row>
    <row r="342" spans="1:7">
      <c r="A342" s="65">
        <v>44279.291666666664</v>
      </c>
      <c r="B342" s="11">
        <v>117.6061</v>
      </c>
      <c r="C342" s="11">
        <v>120.09</v>
      </c>
      <c r="D342" s="11">
        <v>122.9</v>
      </c>
      <c r="E342" s="11">
        <v>120.07</v>
      </c>
      <c r="F342" s="11">
        <v>122.82</v>
      </c>
      <c r="G342" s="11">
        <v>88530500</v>
      </c>
    </row>
    <row r="343" spans="1:7">
      <c r="A343" s="65">
        <v>44280.291666666664</v>
      </c>
      <c r="B343" s="11">
        <v>118.09569999999999</v>
      </c>
      <c r="C343" s="11">
        <v>120.59</v>
      </c>
      <c r="D343" s="11">
        <v>121.66</v>
      </c>
      <c r="E343" s="11">
        <v>119</v>
      </c>
      <c r="F343" s="11">
        <v>119.54</v>
      </c>
      <c r="G343" s="11">
        <v>98844700</v>
      </c>
    </row>
    <row r="344" spans="1:7">
      <c r="A344" s="65">
        <v>44281.291666666664</v>
      </c>
      <c r="B344" s="11">
        <v>118.7029</v>
      </c>
      <c r="C344" s="11">
        <v>121.21</v>
      </c>
      <c r="D344" s="11">
        <v>121.48</v>
      </c>
      <c r="E344" s="11">
        <v>118.92</v>
      </c>
      <c r="F344" s="11">
        <v>120.35</v>
      </c>
      <c r="G344" s="11">
        <v>94071200</v>
      </c>
    </row>
    <row r="345" spans="1:7">
      <c r="A345" s="65">
        <v>44284.291666666664</v>
      </c>
      <c r="B345" s="11">
        <v>118.8792</v>
      </c>
      <c r="C345" s="11">
        <v>121.39</v>
      </c>
      <c r="D345" s="11">
        <v>122.58</v>
      </c>
      <c r="E345" s="11">
        <v>120.73</v>
      </c>
      <c r="F345" s="11">
        <v>121.65</v>
      </c>
      <c r="G345" s="11">
        <v>80819200</v>
      </c>
    </row>
    <row r="346" spans="1:7">
      <c r="A346" s="65">
        <v>44285.291666666664</v>
      </c>
      <c r="B346" s="11">
        <v>117.42</v>
      </c>
      <c r="C346" s="11">
        <v>119.9</v>
      </c>
      <c r="D346" s="11">
        <v>120.4</v>
      </c>
      <c r="E346" s="11">
        <v>118.86</v>
      </c>
      <c r="F346" s="11">
        <v>120.11</v>
      </c>
      <c r="G346" s="11">
        <v>85671900</v>
      </c>
    </row>
    <row r="347" spans="1:7">
      <c r="A347" s="65">
        <v>44286.291666666664</v>
      </c>
      <c r="B347" s="11">
        <v>119.62350000000001</v>
      </c>
      <c r="C347" s="11">
        <v>122.15</v>
      </c>
      <c r="D347" s="11">
        <v>123.52</v>
      </c>
      <c r="E347" s="11">
        <v>121.15</v>
      </c>
      <c r="F347" s="11">
        <v>121.65</v>
      </c>
      <c r="G347" s="11">
        <v>118323800</v>
      </c>
    </row>
    <row r="348" spans="1:7">
      <c r="A348" s="65">
        <v>44287.291666666664</v>
      </c>
      <c r="B348" s="11">
        <v>120.4559</v>
      </c>
      <c r="C348" s="11">
        <v>123</v>
      </c>
      <c r="D348" s="11">
        <v>124.18</v>
      </c>
      <c r="E348" s="11">
        <v>122.49</v>
      </c>
      <c r="F348" s="11">
        <v>123.66</v>
      </c>
      <c r="G348" s="11">
        <v>75089100</v>
      </c>
    </row>
    <row r="349" spans="1:7">
      <c r="A349" s="65">
        <v>44291.291666666664</v>
      </c>
      <c r="B349" s="11">
        <v>123.2959</v>
      </c>
      <c r="C349" s="11">
        <v>125.9</v>
      </c>
      <c r="D349" s="11">
        <v>126.16</v>
      </c>
      <c r="E349" s="11">
        <v>123.07</v>
      </c>
      <c r="F349" s="11">
        <v>123.87</v>
      </c>
      <c r="G349" s="11">
        <v>88651200</v>
      </c>
    </row>
    <row r="350" spans="1:7">
      <c r="A350" s="65">
        <v>44292.291666666664</v>
      </c>
      <c r="B350" s="11">
        <v>123.59950000000001</v>
      </c>
      <c r="C350" s="11">
        <v>126.21</v>
      </c>
      <c r="D350" s="11">
        <v>127.13</v>
      </c>
      <c r="E350" s="11">
        <v>125.65</v>
      </c>
      <c r="F350" s="11">
        <v>126.5</v>
      </c>
      <c r="G350" s="11">
        <v>80171300</v>
      </c>
    </row>
    <row r="351" spans="1:7">
      <c r="A351" s="65">
        <v>44293.291666666664</v>
      </c>
      <c r="B351" s="11">
        <v>125.25449999999999</v>
      </c>
      <c r="C351" s="11">
        <v>127.9</v>
      </c>
      <c r="D351" s="11">
        <v>127.92</v>
      </c>
      <c r="E351" s="11">
        <v>125.14</v>
      </c>
      <c r="F351" s="11">
        <v>125.83</v>
      </c>
      <c r="G351" s="11">
        <v>83466700</v>
      </c>
    </row>
    <row r="352" spans="1:7">
      <c r="A352" s="65">
        <v>44294.291666666664</v>
      </c>
      <c r="B352" s="11">
        <v>127.66370000000001</v>
      </c>
      <c r="C352" s="11">
        <v>130.36000000000001</v>
      </c>
      <c r="D352" s="11">
        <v>130.38999999999999</v>
      </c>
      <c r="E352" s="11">
        <v>128.52000000000001</v>
      </c>
      <c r="F352" s="11">
        <v>128.94999999999999</v>
      </c>
      <c r="G352" s="11">
        <v>88844600</v>
      </c>
    </row>
    <row r="353" spans="1:7">
      <c r="A353" s="65">
        <v>44295.291666666664</v>
      </c>
      <c r="B353" s="11">
        <v>130.2491</v>
      </c>
      <c r="C353" s="11">
        <v>133</v>
      </c>
      <c r="D353" s="11">
        <v>133.04</v>
      </c>
      <c r="E353" s="11">
        <v>129.47</v>
      </c>
      <c r="F353" s="11">
        <v>129.80000000000001</v>
      </c>
      <c r="G353" s="11">
        <v>106686700</v>
      </c>
    </row>
    <row r="354" spans="1:7">
      <c r="A354" s="65">
        <v>44298.291666666664</v>
      </c>
      <c r="B354" s="11">
        <v>128.52539999999999</v>
      </c>
      <c r="C354" s="11">
        <v>131.24</v>
      </c>
      <c r="D354" s="11">
        <v>132.85</v>
      </c>
      <c r="E354" s="11">
        <v>130.63</v>
      </c>
      <c r="F354" s="11">
        <v>132.52000000000001</v>
      </c>
      <c r="G354" s="11">
        <v>91420000</v>
      </c>
    </row>
    <row r="355" spans="1:7">
      <c r="A355" s="65">
        <v>44299.291666666664</v>
      </c>
      <c r="B355" s="11">
        <v>131.64949999999999</v>
      </c>
      <c r="C355" s="11">
        <v>134.43</v>
      </c>
      <c r="D355" s="11">
        <v>134.66</v>
      </c>
      <c r="E355" s="11">
        <v>131.93</v>
      </c>
      <c r="F355" s="11">
        <v>132.44</v>
      </c>
      <c r="G355" s="11">
        <v>91266500</v>
      </c>
    </row>
    <row r="356" spans="1:7">
      <c r="A356" s="65">
        <v>44300.291666666664</v>
      </c>
      <c r="B356" s="11">
        <v>129.29910000000001</v>
      </c>
      <c r="C356" s="11">
        <v>132.03</v>
      </c>
      <c r="D356" s="11">
        <v>135</v>
      </c>
      <c r="E356" s="11">
        <v>131.66</v>
      </c>
      <c r="F356" s="11">
        <v>134.94</v>
      </c>
      <c r="G356" s="11">
        <v>87222800</v>
      </c>
    </row>
    <row r="357" spans="1:7">
      <c r="A357" s="65">
        <v>44301.291666666664</v>
      </c>
      <c r="B357" s="11">
        <v>131.71799999999999</v>
      </c>
      <c r="C357" s="11">
        <v>134.5</v>
      </c>
      <c r="D357" s="11">
        <v>135</v>
      </c>
      <c r="E357" s="11">
        <v>133.63999999999999</v>
      </c>
      <c r="F357" s="11">
        <v>133.82</v>
      </c>
      <c r="G357" s="11">
        <v>89347100</v>
      </c>
    </row>
    <row r="358" spans="1:7">
      <c r="A358" s="65">
        <v>44302.291666666664</v>
      </c>
      <c r="B358" s="11">
        <v>131.38509999999999</v>
      </c>
      <c r="C358" s="11">
        <v>134.16</v>
      </c>
      <c r="D358" s="11">
        <v>134.66999999999999</v>
      </c>
      <c r="E358" s="11">
        <v>133.28</v>
      </c>
      <c r="F358" s="11">
        <v>134.30000000000001</v>
      </c>
      <c r="G358" s="11">
        <v>84922400</v>
      </c>
    </row>
    <row r="359" spans="1:7">
      <c r="A359" s="65">
        <v>44305.291666666664</v>
      </c>
      <c r="B359" s="11">
        <v>132.05099999999999</v>
      </c>
      <c r="C359" s="11">
        <v>134.84</v>
      </c>
      <c r="D359" s="11">
        <v>135.47</v>
      </c>
      <c r="E359" s="11">
        <v>133.34</v>
      </c>
      <c r="F359" s="11">
        <v>133.51</v>
      </c>
      <c r="G359" s="11">
        <v>94264200</v>
      </c>
    </row>
    <row r="360" spans="1:7">
      <c r="A360" s="65">
        <v>44306.291666666664</v>
      </c>
      <c r="B360" s="11">
        <v>130.35679999999999</v>
      </c>
      <c r="C360" s="11">
        <v>133.11000000000001</v>
      </c>
      <c r="D360" s="11">
        <v>135.53</v>
      </c>
      <c r="E360" s="11">
        <v>131.81</v>
      </c>
      <c r="F360" s="11">
        <v>135.02000000000001</v>
      </c>
      <c r="G360" s="11">
        <v>94812300</v>
      </c>
    </row>
    <row r="361" spans="1:7">
      <c r="A361" s="65">
        <v>44307.291666666664</v>
      </c>
      <c r="B361" s="11">
        <v>130.73869999999999</v>
      </c>
      <c r="C361" s="11">
        <v>133.5</v>
      </c>
      <c r="D361" s="11">
        <v>133.75</v>
      </c>
      <c r="E361" s="11">
        <v>131.30000000000001</v>
      </c>
      <c r="F361" s="11">
        <v>132.36000000000001</v>
      </c>
      <c r="G361" s="11">
        <v>68847100</v>
      </c>
    </row>
    <row r="362" spans="1:7">
      <c r="A362" s="65">
        <v>44308.291666666664</v>
      </c>
      <c r="B362" s="11">
        <v>129.21100000000001</v>
      </c>
      <c r="C362" s="11">
        <v>131.94</v>
      </c>
      <c r="D362" s="11">
        <v>134.15</v>
      </c>
      <c r="E362" s="11">
        <v>131.41</v>
      </c>
      <c r="F362" s="11">
        <v>133.04</v>
      </c>
      <c r="G362" s="11">
        <v>84566500</v>
      </c>
    </row>
    <row r="363" spans="1:7">
      <c r="A363" s="65">
        <v>44309.291666666664</v>
      </c>
      <c r="B363" s="11">
        <v>131.54179999999999</v>
      </c>
      <c r="C363" s="11">
        <v>134.32</v>
      </c>
      <c r="D363" s="11">
        <v>135.12</v>
      </c>
      <c r="E363" s="11">
        <v>132.16</v>
      </c>
      <c r="F363" s="11">
        <v>132.16</v>
      </c>
      <c r="G363" s="11">
        <v>78657500</v>
      </c>
    </row>
    <row r="364" spans="1:7">
      <c r="A364" s="65">
        <v>44312.291666666664</v>
      </c>
      <c r="B364" s="11">
        <v>131.93350000000001</v>
      </c>
      <c r="C364" s="11">
        <v>134.72</v>
      </c>
      <c r="D364" s="11">
        <v>135.06</v>
      </c>
      <c r="E364" s="11">
        <v>133.56</v>
      </c>
      <c r="F364" s="11">
        <v>134.83000000000001</v>
      </c>
      <c r="G364" s="11">
        <v>66905100</v>
      </c>
    </row>
    <row r="365" spans="1:7">
      <c r="A365" s="65">
        <v>44313.291666666664</v>
      </c>
      <c r="B365" s="11">
        <v>131.6103</v>
      </c>
      <c r="C365" s="11">
        <v>134.38999999999999</v>
      </c>
      <c r="D365" s="11">
        <v>135.41</v>
      </c>
      <c r="E365" s="11">
        <v>134.11000000000001</v>
      </c>
      <c r="F365" s="11">
        <v>135.01</v>
      </c>
      <c r="G365" s="11">
        <v>66015800</v>
      </c>
    </row>
    <row r="366" spans="1:7">
      <c r="A366" s="65">
        <v>44314.291666666664</v>
      </c>
      <c r="B366" s="11">
        <v>130.81710000000001</v>
      </c>
      <c r="C366" s="11">
        <v>133.58000000000001</v>
      </c>
      <c r="D366" s="11">
        <v>135.02000000000001</v>
      </c>
      <c r="E366" s="11">
        <v>133.08000000000001</v>
      </c>
      <c r="F366" s="11">
        <v>134.31</v>
      </c>
      <c r="G366" s="11">
        <v>107760100</v>
      </c>
    </row>
    <row r="367" spans="1:7">
      <c r="A367" s="65">
        <v>44315.291666666664</v>
      </c>
      <c r="B367" s="11">
        <v>130.7191</v>
      </c>
      <c r="C367" s="11">
        <v>133.47999999999999</v>
      </c>
      <c r="D367" s="11">
        <v>137.07</v>
      </c>
      <c r="E367" s="11">
        <v>132.44999999999999</v>
      </c>
      <c r="F367" s="11">
        <v>136.47</v>
      </c>
      <c r="G367" s="11">
        <v>151101000</v>
      </c>
    </row>
    <row r="368" spans="1:7">
      <c r="A368" s="65">
        <v>44316.291666666664</v>
      </c>
      <c r="B368" s="11">
        <v>128.74090000000001</v>
      </c>
      <c r="C368" s="11">
        <v>131.46</v>
      </c>
      <c r="D368" s="11">
        <v>133.56</v>
      </c>
      <c r="E368" s="11">
        <v>131.07</v>
      </c>
      <c r="F368" s="11">
        <v>131.78</v>
      </c>
      <c r="G368" s="11">
        <v>109839500</v>
      </c>
    </row>
    <row r="369" spans="1:7">
      <c r="A369" s="65">
        <v>44319.291666666664</v>
      </c>
      <c r="B369" s="11">
        <v>129.79859999999999</v>
      </c>
      <c r="C369" s="11">
        <v>132.54</v>
      </c>
      <c r="D369" s="11">
        <v>134.07</v>
      </c>
      <c r="E369" s="11">
        <v>131.83000000000001</v>
      </c>
      <c r="F369" s="11">
        <v>132.04</v>
      </c>
      <c r="G369" s="11">
        <v>75135100</v>
      </c>
    </row>
    <row r="370" spans="1:7">
      <c r="A370" s="65">
        <v>44320.291666666664</v>
      </c>
      <c r="B370" s="11">
        <v>125.2056</v>
      </c>
      <c r="C370" s="11">
        <v>127.85</v>
      </c>
      <c r="D370" s="11">
        <v>131.49</v>
      </c>
      <c r="E370" s="11">
        <v>126.7</v>
      </c>
      <c r="F370" s="11">
        <v>131.19</v>
      </c>
      <c r="G370" s="11">
        <v>137564700</v>
      </c>
    </row>
    <row r="371" spans="1:7">
      <c r="A371" s="65">
        <v>44321.291666666664</v>
      </c>
      <c r="B371" s="11">
        <v>125.4504</v>
      </c>
      <c r="C371" s="11">
        <v>128.1</v>
      </c>
      <c r="D371" s="11">
        <v>130.44999999999999</v>
      </c>
      <c r="E371" s="11">
        <v>127.97</v>
      </c>
      <c r="F371" s="11">
        <v>129.19999999999999</v>
      </c>
      <c r="G371" s="11">
        <v>84000900</v>
      </c>
    </row>
    <row r="372" spans="1:7">
      <c r="A372" s="65">
        <v>44322.291666666664</v>
      </c>
      <c r="B372" s="11">
        <v>127.0565</v>
      </c>
      <c r="C372" s="11">
        <v>129.74</v>
      </c>
      <c r="D372" s="11">
        <v>129.75</v>
      </c>
      <c r="E372" s="11">
        <v>127.13</v>
      </c>
      <c r="F372" s="11">
        <v>127.89</v>
      </c>
      <c r="G372" s="11">
        <v>78128300</v>
      </c>
    </row>
    <row r="373" spans="1:7">
      <c r="A373" s="65">
        <v>44323.291666666664</v>
      </c>
      <c r="B373" s="11">
        <v>127.7334</v>
      </c>
      <c r="C373" s="11">
        <v>130.21</v>
      </c>
      <c r="D373" s="11">
        <v>131.26</v>
      </c>
      <c r="E373" s="11">
        <v>129.47999999999999</v>
      </c>
      <c r="F373" s="11">
        <v>130.85</v>
      </c>
      <c r="G373" s="11">
        <v>78973300</v>
      </c>
    </row>
    <row r="374" spans="1:7">
      <c r="A374" s="65">
        <v>44326.291666666664</v>
      </c>
      <c r="B374" s="11">
        <v>124.43729999999999</v>
      </c>
      <c r="C374" s="11">
        <v>126.85</v>
      </c>
      <c r="D374" s="11">
        <v>129.54</v>
      </c>
      <c r="E374" s="11">
        <v>126.81</v>
      </c>
      <c r="F374" s="11">
        <v>129.41</v>
      </c>
      <c r="G374" s="11">
        <v>88071200</v>
      </c>
    </row>
    <row r="375" spans="1:7">
      <c r="A375" s="65">
        <v>44327.291666666664</v>
      </c>
      <c r="B375" s="11">
        <v>123.51519999999999</v>
      </c>
      <c r="C375" s="11">
        <v>125.91</v>
      </c>
      <c r="D375" s="11">
        <v>126.27</v>
      </c>
      <c r="E375" s="11">
        <v>122.77</v>
      </c>
      <c r="F375" s="11">
        <v>123.5</v>
      </c>
      <c r="G375" s="11">
        <v>126142800</v>
      </c>
    </row>
    <row r="376" spans="1:7">
      <c r="A376" s="65">
        <v>44328.291666666664</v>
      </c>
      <c r="B376" s="11">
        <v>120.4349</v>
      </c>
      <c r="C376" s="11">
        <v>122.77</v>
      </c>
      <c r="D376" s="11">
        <v>124.64</v>
      </c>
      <c r="E376" s="11">
        <v>122.25</v>
      </c>
      <c r="F376" s="11">
        <v>123.4</v>
      </c>
      <c r="G376" s="11">
        <v>112172300</v>
      </c>
    </row>
    <row r="377" spans="1:7">
      <c r="A377" s="65">
        <v>44329.291666666664</v>
      </c>
      <c r="B377" s="11">
        <v>122.593</v>
      </c>
      <c r="C377" s="11">
        <v>124.97</v>
      </c>
      <c r="D377" s="11">
        <v>126.15</v>
      </c>
      <c r="E377" s="11">
        <v>124.26</v>
      </c>
      <c r="F377" s="11">
        <v>124.58</v>
      </c>
      <c r="G377" s="11">
        <v>105861300</v>
      </c>
    </row>
    <row r="378" spans="1:7">
      <c r="A378" s="65">
        <v>44330.291666666664</v>
      </c>
      <c r="B378" s="11">
        <v>125.0258</v>
      </c>
      <c r="C378" s="11">
        <v>127.45</v>
      </c>
      <c r="D378" s="11">
        <v>127.89</v>
      </c>
      <c r="E378" s="11">
        <v>125.85</v>
      </c>
      <c r="F378" s="11">
        <v>126.25</v>
      </c>
      <c r="G378" s="11">
        <v>81918000</v>
      </c>
    </row>
    <row r="379" spans="1:7">
      <c r="A379" s="65">
        <v>44333.291666666664</v>
      </c>
      <c r="B379" s="11">
        <v>123.8683</v>
      </c>
      <c r="C379" s="11">
        <v>126.27</v>
      </c>
      <c r="D379" s="11">
        <v>126.93</v>
      </c>
      <c r="E379" s="11">
        <v>125.17</v>
      </c>
      <c r="F379" s="11">
        <v>126.82</v>
      </c>
      <c r="G379" s="11">
        <v>74244600</v>
      </c>
    </row>
    <row r="380" spans="1:7">
      <c r="A380" s="65">
        <v>44334.291666666664</v>
      </c>
      <c r="B380" s="11">
        <v>122.4753</v>
      </c>
      <c r="C380" s="11">
        <v>124.85</v>
      </c>
      <c r="D380" s="11">
        <v>126.99</v>
      </c>
      <c r="E380" s="11">
        <v>124.78</v>
      </c>
      <c r="F380" s="11">
        <v>126.56</v>
      </c>
      <c r="G380" s="11">
        <v>63342900</v>
      </c>
    </row>
    <row r="381" spans="1:7">
      <c r="A381" s="65">
        <v>44335.291666666664</v>
      </c>
      <c r="B381" s="11">
        <v>122.3184</v>
      </c>
      <c r="C381" s="11">
        <v>124.69</v>
      </c>
      <c r="D381" s="11">
        <v>124.92</v>
      </c>
      <c r="E381" s="11">
        <v>122.86</v>
      </c>
      <c r="F381" s="11">
        <v>123.16</v>
      </c>
      <c r="G381" s="11">
        <v>92612000</v>
      </c>
    </row>
    <row r="382" spans="1:7">
      <c r="A382" s="65">
        <v>44336.291666666664</v>
      </c>
      <c r="B382" s="11">
        <v>124.88849999999999</v>
      </c>
      <c r="C382" s="11">
        <v>127.31</v>
      </c>
      <c r="D382" s="11">
        <v>127.72</v>
      </c>
      <c r="E382" s="11">
        <v>125.1</v>
      </c>
      <c r="F382" s="11">
        <v>125.23</v>
      </c>
      <c r="G382" s="11">
        <v>76857100</v>
      </c>
    </row>
    <row r="383" spans="1:7">
      <c r="A383" s="65">
        <v>44337.291666666664</v>
      </c>
      <c r="B383" s="11">
        <v>123.04430000000001</v>
      </c>
      <c r="C383" s="11">
        <v>125.43</v>
      </c>
      <c r="D383" s="11">
        <v>128</v>
      </c>
      <c r="E383" s="11">
        <v>125.21</v>
      </c>
      <c r="F383" s="11">
        <v>127.82</v>
      </c>
      <c r="G383" s="11">
        <v>79295400</v>
      </c>
    </row>
    <row r="384" spans="1:7">
      <c r="A384" s="65">
        <v>44340.291666666664</v>
      </c>
      <c r="B384" s="11">
        <v>124.6825</v>
      </c>
      <c r="C384" s="11">
        <v>127.1</v>
      </c>
      <c r="D384" s="11">
        <v>127.94</v>
      </c>
      <c r="E384" s="11">
        <v>125.94</v>
      </c>
      <c r="F384" s="11">
        <v>126.01</v>
      </c>
      <c r="G384" s="11">
        <v>63092900</v>
      </c>
    </row>
    <row r="385" spans="1:7">
      <c r="A385" s="65">
        <v>44341.291666666664</v>
      </c>
      <c r="B385" s="11">
        <v>124.4863</v>
      </c>
      <c r="C385" s="11">
        <v>126.9</v>
      </c>
      <c r="D385" s="11">
        <v>128.32</v>
      </c>
      <c r="E385" s="11">
        <v>126.32</v>
      </c>
      <c r="F385" s="11">
        <v>127.82</v>
      </c>
      <c r="G385" s="11">
        <v>72009500</v>
      </c>
    </row>
    <row r="386" spans="1:7">
      <c r="A386" s="65">
        <v>44342.291666666664</v>
      </c>
      <c r="B386" s="11">
        <v>124.43729999999999</v>
      </c>
      <c r="C386" s="11">
        <v>126.85</v>
      </c>
      <c r="D386" s="11">
        <v>127.39</v>
      </c>
      <c r="E386" s="11">
        <v>126.42</v>
      </c>
      <c r="F386" s="11">
        <v>126.96</v>
      </c>
      <c r="G386" s="11">
        <v>56575900</v>
      </c>
    </row>
    <row r="387" spans="1:7">
      <c r="A387" s="65">
        <v>44343.291666666664</v>
      </c>
      <c r="B387" s="11">
        <v>122.89709999999999</v>
      </c>
      <c r="C387" s="11">
        <v>125.28</v>
      </c>
      <c r="D387" s="11">
        <v>127.64</v>
      </c>
      <c r="E387" s="11">
        <v>125.08</v>
      </c>
      <c r="F387" s="11">
        <v>126.44</v>
      </c>
      <c r="G387" s="11">
        <v>94625600</v>
      </c>
    </row>
    <row r="388" spans="1:7">
      <c r="A388" s="65">
        <v>44344.291666666664</v>
      </c>
      <c r="B388" s="11">
        <v>122.23990000000001</v>
      </c>
      <c r="C388" s="11">
        <v>124.61</v>
      </c>
      <c r="D388" s="11">
        <v>125.8</v>
      </c>
      <c r="E388" s="11">
        <v>124.55</v>
      </c>
      <c r="F388" s="11">
        <v>125.57</v>
      </c>
      <c r="G388" s="11">
        <v>71311100</v>
      </c>
    </row>
    <row r="389" spans="1:7">
      <c r="A389" s="65">
        <v>44348.291666666664</v>
      </c>
      <c r="B389" s="11">
        <v>121.9161</v>
      </c>
      <c r="C389" s="11">
        <v>124.28</v>
      </c>
      <c r="D389" s="11">
        <v>125.35</v>
      </c>
      <c r="E389" s="11">
        <v>123.94</v>
      </c>
      <c r="F389" s="11">
        <v>125.08</v>
      </c>
      <c r="G389" s="11">
        <v>67637100</v>
      </c>
    </row>
    <row r="390" spans="1:7">
      <c r="A390" s="65">
        <v>44349.291666666664</v>
      </c>
      <c r="B390" s="11">
        <v>122.68129999999999</v>
      </c>
      <c r="C390" s="11">
        <v>125.06</v>
      </c>
      <c r="D390" s="11">
        <v>125.24</v>
      </c>
      <c r="E390" s="11">
        <v>124.05</v>
      </c>
      <c r="F390" s="11">
        <v>124.28</v>
      </c>
      <c r="G390" s="11">
        <v>59278900</v>
      </c>
    </row>
    <row r="391" spans="1:7">
      <c r="A391" s="65">
        <v>44350.291666666664</v>
      </c>
      <c r="B391" s="11">
        <v>121.1902</v>
      </c>
      <c r="C391" s="11">
        <v>123.54</v>
      </c>
      <c r="D391" s="11">
        <v>124.85</v>
      </c>
      <c r="E391" s="11">
        <v>123.13</v>
      </c>
      <c r="F391" s="11">
        <v>124.68</v>
      </c>
      <c r="G391" s="11">
        <v>76229200</v>
      </c>
    </row>
    <row r="392" spans="1:7">
      <c r="A392" s="65">
        <v>44351.291666666664</v>
      </c>
      <c r="B392" s="11">
        <v>123.49550000000001</v>
      </c>
      <c r="C392" s="11">
        <v>125.89</v>
      </c>
      <c r="D392" s="11">
        <v>126.16</v>
      </c>
      <c r="E392" s="11">
        <v>123.85</v>
      </c>
      <c r="F392" s="11">
        <v>124.07</v>
      </c>
      <c r="G392" s="11">
        <v>75169300</v>
      </c>
    </row>
    <row r="393" spans="1:7">
      <c r="A393" s="65">
        <v>44354.291666666664</v>
      </c>
      <c r="B393" s="11">
        <v>123.50530000000001</v>
      </c>
      <c r="C393" s="11">
        <v>125.9</v>
      </c>
      <c r="D393" s="11">
        <v>126.32</v>
      </c>
      <c r="E393" s="11">
        <v>124.83</v>
      </c>
      <c r="F393" s="11">
        <v>126.17</v>
      </c>
      <c r="G393" s="11">
        <v>71057600</v>
      </c>
    </row>
    <row r="394" spans="1:7">
      <c r="A394" s="65">
        <v>44355.291666666664</v>
      </c>
      <c r="B394" s="11">
        <v>124.32940000000001</v>
      </c>
      <c r="C394" s="11">
        <v>126.74</v>
      </c>
      <c r="D394" s="11">
        <v>128.46</v>
      </c>
      <c r="E394" s="11">
        <v>126.21</v>
      </c>
      <c r="F394" s="11">
        <v>126.6</v>
      </c>
      <c r="G394" s="11">
        <v>74403800</v>
      </c>
    </row>
    <row r="395" spans="1:7">
      <c r="A395" s="65">
        <v>44356.291666666664</v>
      </c>
      <c r="B395" s="11">
        <v>124.7119</v>
      </c>
      <c r="C395" s="11">
        <v>127.13</v>
      </c>
      <c r="D395" s="11">
        <v>127.75</v>
      </c>
      <c r="E395" s="11">
        <v>126.52</v>
      </c>
      <c r="F395" s="11">
        <v>127.21</v>
      </c>
      <c r="G395" s="11">
        <v>56877900</v>
      </c>
    </row>
    <row r="396" spans="1:7">
      <c r="A396" s="65">
        <v>44357.291666666664</v>
      </c>
      <c r="B396" s="11">
        <v>123.71129999999999</v>
      </c>
      <c r="C396" s="11">
        <v>126.11</v>
      </c>
      <c r="D396" s="11">
        <v>128.19</v>
      </c>
      <c r="E396" s="11">
        <v>125.94</v>
      </c>
      <c r="F396" s="11">
        <v>127.02</v>
      </c>
      <c r="G396" s="11">
        <v>71186400</v>
      </c>
    </row>
    <row r="397" spans="1:7">
      <c r="A397" s="65">
        <v>44358.291666666664</v>
      </c>
      <c r="B397" s="11">
        <v>124.9278</v>
      </c>
      <c r="C397" s="11">
        <v>127.35</v>
      </c>
      <c r="D397" s="11">
        <v>127.44</v>
      </c>
      <c r="E397" s="11">
        <v>126.1</v>
      </c>
      <c r="F397" s="11">
        <v>126.53</v>
      </c>
      <c r="G397" s="11">
        <v>53522400</v>
      </c>
    </row>
    <row r="398" spans="1:7">
      <c r="A398" s="65">
        <v>44361.291666666664</v>
      </c>
      <c r="B398" s="11">
        <v>127.9982</v>
      </c>
      <c r="C398" s="11">
        <v>130.47999999999999</v>
      </c>
      <c r="D398" s="11">
        <v>130.54</v>
      </c>
      <c r="E398" s="11">
        <v>127.07</v>
      </c>
      <c r="F398" s="11">
        <v>127.82</v>
      </c>
      <c r="G398" s="11">
        <v>96906500</v>
      </c>
    </row>
    <row r="399" spans="1:7">
      <c r="A399" s="65">
        <v>44362.291666666664</v>
      </c>
      <c r="B399" s="11">
        <v>127.1742</v>
      </c>
      <c r="C399" s="11">
        <v>129.63999999999999</v>
      </c>
      <c r="D399" s="11">
        <v>130.6</v>
      </c>
      <c r="E399" s="11">
        <v>129.38999999999999</v>
      </c>
      <c r="F399" s="11">
        <v>129.94</v>
      </c>
      <c r="G399" s="11">
        <v>62746300</v>
      </c>
    </row>
    <row r="400" spans="1:7">
      <c r="A400" s="65">
        <v>44363.291666666664</v>
      </c>
      <c r="B400" s="11">
        <v>127.67449999999999</v>
      </c>
      <c r="C400" s="11">
        <v>130.15</v>
      </c>
      <c r="D400" s="11">
        <v>130.88999999999999</v>
      </c>
      <c r="E400" s="11">
        <v>128.46</v>
      </c>
      <c r="F400" s="11">
        <v>130.37</v>
      </c>
      <c r="G400" s="11">
        <v>91815000</v>
      </c>
    </row>
    <row r="401" spans="1:7">
      <c r="A401" s="65">
        <v>44364.291666666664</v>
      </c>
      <c r="B401" s="11">
        <v>129.2833</v>
      </c>
      <c r="C401" s="11">
        <v>131.79</v>
      </c>
      <c r="D401" s="11">
        <v>132.55000000000001</v>
      </c>
      <c r="E401" s="11">
        <v>129.65</v>
      </c>
      <c r="F401" s="11">
        <v>129.80000000000001</v>
      </c>
      <c r="G401" s="11">
        <v>96721700</v>
      </c>
    </row>
    <row r="402" spans="1:7">
      <c r="A402" s="65">
        <v>44365.291666666664</v>
      </c>
      <c r="B402" s="11">
        <v>127.9786</v>
      </c>
      <c r="C402" s="11">
        <v>130.46</v>
      </c>
      <c r="D402" s="11">
        <v>131.51</v>
      </c>
      <c r="E402" s="11">
        <v>130.24</v>
      </c>
      <c r="F402" s="11">
        <v>130.71</v>
      </c>
      <c r="G402" s="11">
        <v>108953300</v>
      </c>
    </row>
    <row r="403" spans="1:7">
      <c r="A403" s="65">
        <v>44368.291666666664</v>
      </c>
      <c r="B403" s="11">
        <v>129.78360000000001</v>
      </c>
      <c r="C403" s="11">
        <v>132.30000000000001</v>
      </c>
      <c r="D403" s="11">
        <v>132.41</v>
      </c>
      <c r="E403" s="11">
        <v>129.21</v>
      </c>
      <c r="F403" s="11">
        <v>130.30000000000001</v>
      </c>
      <c r="G403" s="11">
        <v>79663300</v>
      </c>
    </row>
    <row r="404" spans="1:7">
      <c r="A404" s="65">
        <v>44369.291666666664</v>
      </c>
      <c r="B404" s="11">
        <v>131.43170000000001</v>
      </c>
      <c r="C404" s="11">
        <v>133.97999999999999</v>
      </c>
      <c r="D404" s="11">
        <v>134.08000000000001</v>
      </c>
      <c r="E404" s="11">
        <v>131.62</v>
      </c>
      <c r="F404" s="11">
        <v>132.13</v>
      </c>
      <c r="G404" s="11">
        <v>74783600</v>
      </c>
    </row>
    <row r="405" spans="1:7">
      <c r="A405" s="65">
        <v>44370.291666666664</v>
      </c>
      <c r="B405" s="11">
        <v>131.15700000000001</v>
      </c>
      <c r="C405" s="11">
        <v>133.69999999999999</v>
      </c>
      <c r="D405" s="11">
        <v>134.32</v>
      </c>
      <c r="E405" s="11">
        <v>133.22999999999999</v>
      </c>
      <c r="F405" s="11">
        <v>133.77000000000001</v>
      </c>
      <c r="G405" s="11">
        <v>60214200</v>
      </c>
    </row>
    <row r="406" spans="1:7">
      <c r="A406" s="65">
        <v>44371.291666666664</v>
      </c>
      <c r="B406" s="11">
        <v>130.8725</v>
      </c>
      <c r="C406" s="11">
        <v>133.41</v>
      </c>
      <c r="D406" s="11">
        <v>134.63999999999999</v>
      </c>
      <c r="E406" s="11">
        <v>132.93</v>
      </c>
      <c r="F406" s="11">
        <v>134.44999999999999</v>
      </c>
      <c r="G406" s="11">
        <v>68711000</v>
      </c>
    </row>
    <row r="407" spans="1:7">
      <c r="A407" s="65">
        <v>44372.291666666664</v>
      </c>
      <c r="B407" s="11">
        <v>130.57820000000001</v>
      </c>
      <c r="C407" s="11">
        <v>133.11000000000001</v>
      </c>
      <c r="D407" s="11">
        <v>133.88999999999999</v>
      </c>
      <c r="E407" s="11">
        <v>132.81</v>
      </c>
      <c r="F407" s="11">
        <v>133.46</v>
      </c>
      <c r="G407" s="11">
        <v>70783700</v>
      </c>
    </row>
    <row r="408" spans="1:7">
      <c r="A408" s="65">
        <v>44375.291666666664</v>
      </c>
      <c r="B408" s="11">
        <v>132.21639999999999</v>
      </c>
      <c r="C408" s="11">
        <v>134.78</v>
      </c>
      <c r="D408" s="11">
        <v>135.25</v>
      </c>
      <c r="E408" s="11">
        <v>133.35</v>
      </c>
      <c r="F408" s="11">
        <v>133.41</v>
      </c>
      <c r="G408" s="11">
        <v>62111300</v>
      </c>
    </row>
    <row r="409" spans="1:7">
      <c r="A409" s="65">
        <v>44376.291666666664</v>
      </c>
      <c r="B409" s="11">
        <v>133.73689999999999</v>
      </c>
      <c r="C409" s="11">
        <v>136.33000000000001</v>
      </c>
      <c r="D409" s="11">
        <v>136.49</v>
      </c>
      <c r="E409" s="11">
        <v>134.35</v>
      </c>
      <c r="F409" s="11">
        <v>134.80000000000001</v>
      </c>
      <c r="G409" s="11">
        <v>64556100</v>
      </c>
    </row>
    <row r="410" spans="1:7">
      <c r="A410" s="65">
        <v>44377.291666666664</v>
      </c>
      <c r="B410" s="11">
        <v>134.35499999999999</v>
      </c>
      <c r="C410" s="11">
        <v>136.96</v>
      </c>
      <c r="D410" s="11">
        <v>137.41</v>
      </c>
      <c r="E410" s="11">
        <v>135.87</v>
      </c>
      <c r="F410" s="11">
        <v>136.16999999999999</v>
      </c>
      <c r="G410" s="11">
        <v>63261400</v>
      </c>
    </row>
    <row r="411" spans="1:7">
      <c r="A411" s="65">
        <v>44378.291666666664</v>
      </c>
      <c r="B411" s="11">
        <v>134.6591</v>
      </c>
      <c r="C411" s="11">
        <v>137.27000000000001</v>
      </c>
      <c r="D411" s="11">
        <v>137.33000000000001</v>
      </c>
      <c r="E411" s="11">
        <v>135.76</v>
      </c>
      <c r="F411" s="11">
        <v>136.6</v>
      </c>
      <c r="G411" s="11">
        <v>52485800</v>
      </c>
    </row>
    <row r="412" spans="1:7">
      <c r="A412" s="65">
        <v>44379.291666666664</v>
      </c>
      <c r="B412" s="11">
        <v>137.2979</v>
      </c>
      <c r="C412" s="11">
        <v>139.96</v>
      </c>
      <c r="D412" s="11">
        <v>140</v>
      </c>
      <c r="E412" s="11">
        <v>137.75</v>
      </c>
      <c r="F412" s="11">
        <v>137.9</v>
      </c>
      <c r="G412" s="11">
        <v>78852600</v>
      </c>
    </row>
    <row r="413" spans="1:7">
      <c r="A413" s="65">
        <v>44383.291666666664</v>
      </c>
      <c r="B413" s="11">
        <v>139.31870000000001</v>
      </c>
      <c r="C413" s="11">
        <v>142.02000000000001</v>
      </c>
      <c r="D413" s="11">
        <v>143.15</v>
      </c>
      <c r="E413" s="11">
        <v>140.07</v>
      </c>
      <c r="F413" s="11">
        <v>140.07</v>
      </c>
      <c r="G413" s="11">
        <v>108181800</v>
      </c>
    </row>
    <row r="414" spans="1:7">
      <c r="A414" s="65">
        <v>44384.291666666664</v>
      </c>
      <c r="B414" s="11">
        <v>141.8202</v>
      </c>
      <c r="C414" s="11">
        <v>144.57</v>
      </c>
      <c r="D414" s="11">
        <v>144.88999999999999</v>
      </c>
      <c r="E414" s="11">
        <v>142.66</v>
      </c>
      <c r="F414" s="11">
        <v>143.54</v>
      </c>
      <c r="G414" s="11">
        <v>104911600</v>
      </c>
    </row>
    <row r="415" spans="1:7">
      <c r="A415" s="65">
        <v>44385.291666666664</v>
      </c>
      <c r="B415" s="11">
        <v>140.5155</v>
      </c>
      <c r="C415" s="11">
        <v>143.24</v>
      </c>
      <c r="D415" s="11">
        <v>144.06</v>
      </c>
      <c r="E415" s="11">
        <v>140.66999999999999</v>
      </c>
      <c r="F415" s="11">
        <v>141.58000000000001</v>
      </c>
      <c r="G415" s="11">
        <v>105575500</v>
      </c>
    </row>
    <row r="416" spans="1:7">
      <c r="A416" s="65">
        <v>44386.291666666664</v>
      </c>
      <c r="B416" s="11">
        <v>142.34989999999999</v>
      </c>
      <c r="C416" s="11">
        <v>145.11000000000001</v>
      </c>
      <c r="D416" s="11">
        <v>145.65</v>
      </c>
      <c r="E416" s="11">
        <v>142.65</v>
      </c>
      <c r="F416" s="11">
        <v>142.75</v>
      </c>
      <c r="G416" s="11">
        <v>99890800</v>
      </c>
    </row>
    <row r="417" spans="1:7">
      <c r="A417" s="65">
        <v>44389.291666666664</v>
      </c>
      <c r="B417" s="11">
        <v>141.7516</v>
      </c>
      <c r="C417" s="11">
        <v>144.5</v>
      </c>
      <c r="D417" s="11">
        <v>146.32</v>
      </c>
      <c r="E417" s="11">
        <v>144</v>
      </c>
      <c r="F417" s="11">
        <v>146.21</v>
      </c>
      <c r="G417" s="11">
        <v>76299700</v>
      </c>
    </row>
    <row r="418" spans="1:7">
      <c r="A418" s="65">
        <v>44390.291666666664</v>
      </c>
      <c r="B418" s="11">
        <v>142.8699</v>
      </c>
      <c r="C418" s="11">
        <v>145.63999999999999</v>
      </c>
      <c r="D418" s="11">
        <v>147.46</v>
      </c>
      <c r="E418" s="11">
        <v>143.63</v>
      </c>
      <c r="F418" s="11">
        <v>144.03</v>
      </c>
      <c r="G418" s="11">
        <v>100827100</v>
      </c>
    </row>
    <row r="419" spans="1:7">
      <c r="A419" s="65">
        <v>44391.291666666664</v>
      </c>
      <c r="B419" s="11">
        <v>146.31309999999999</v>
      </c>
      <c r="C419" s="11">
        <v>149.15</v>
      </c>
      <c r="D419" s="11">
        <v>149.57</v>
      </c>
      <c r="E419" s="11">
        <v>147.68</v>
      </c>
      <c r="F419" s="11">
        <v>148.1</v>
      </c>
      <c r="G419" s="11">
        <v>127050800</v>
      </c>
    </row>
    <row r="420" spans="1:7">
      <c r="A420" s="65">
        <v>44392.291666666664</v>
      </c>
      <c r="B420" s="11">
        <v>145.6558</v>
      </c>
      <c r="C420" s="11">
        <v>148.47999999999999</v>
      </c>
      <c r="D420" s="11">
        <v>150</v>
      </c>
      <c r="E420" s="11">
        <v>147.09</v>
      </c>
      <c r="F420" s="11">
        <v>149.24</v>
      </c>
      <c r="G420" s="11">
        <v>106820300</v>
      </c>
    </row>
    <row r="421" spans="1:7">
      <c r="A421" s="65">
        <v>44393.291666666664</v>
      </c>
      <c r="B421" s="11">
        <v>143.60560000000001</v>
      </c>
      <c r="C421" s="11">
        <v>146.38999999999999</v>
      </c>
      <c r="D421" s="11">
        <v>149.76</v>
      </c>
      <c r="E421" s="11">
        <v>145.88</v>
      </c>
      <c r="F421" s="11">
        <v>148.46</v>
      </c>
      <c r="G421" s="11">
        <v>93251400</v>
      </c>
    </row>
    <row r="422" spans="1:7">
      <c r="A422" s="65">
        <v>44396.291666666664</v>
      </c>
      <c r="B422" s="11">
        <v>139.7405</v>
      </c>
      <c r="C422" s="11">
        <v>142.44999999999999</v>
      </c>
      <c r="D422" s="11">
        <v>144.07</v>
      </c>
      <c r="E422" s="11">
        <v>141.66999999999999</v>
      </c>
      <c r="F422" s="11">
        <v>143.75</v>
      </c>
      <c r="G422" s="11">
        <v>121434600</v>
      </c>
    </row>
    <row r="423" spans="1:7">
      <c r="A423" s="65">
        <v>44397.291666666664</v>
      </c>
      <c r="B423" s="11">
        <v>143.37020000000001</v>
      </c>
      <c r="C423" s="11">
        <v>146.15</v>
      </c>
      <c r="D423" s="11">
        <v>147.1</v>
      </c>
      <c r="E423" s="11">
        <v>142.96</v>
      </c>
      <c r="F423" s="11">
        <v>143.46</v>
      </c>
      <c r="G423" s="11">
        <v>96350000</v>
      </c>
    </row>
    <row r="424" spans="1:7">
      <c r="A424" s="65">
        <v>44398.291666666664</v>
      </c>
      <c r="B424" s="11">
        <v>142.6344</v>
      </c>
      <c r="C424" s="11">
        <v>145.4</v>
      </c>
      <c r="D424" s="11">
        <v>146.13</v>
      </c>
      <c r="E424" s="11">
        <v>144.63</v>
      </c>
      <c r="F424" s="11">
        <v>145.53</v>
      </c>
      <c r="G424" s="11">
        <v>74993500</v>
      </c>
    </row>
    <row r="425" spans="1:7">
      <c r="A425" s="65">
        <v>44399.291666666664</v>
      </c>
      <c r="B425" s="11">
        <v>144.0078</v>
      </c>
      <c r="C425" s="11">
        <v>146.80000000000001</v>
      </c>
      <c r="D425" s="11">
        <v>148.19999999999999</v>
      </c>
      <c r="E425" s="11">
        <v>145.81</v>
      </c>
      <c r="F425" s="11">
        <v>145.94</v>
      </c>
      <c r="G425" s="11">
        <v>77338200</v>
      </c>
    </row>
    <row r="426" spans="1:7">
      <c r="A426" s="65">
        <v>44400.291666666664</v>
      </c>
      <c r="B426" s="11">
        <v>145.73429999999999</v>
      </c>
      <c r="C426" s="11">
        <v>148.56</v>
      </c>
      <c r="D426" s="11">
        <v>148.72</v>
      </c>
      <c r="E426" s="11">
        <v>146.91999999999999</v>
      </c>
      <c r="F426" s="11">
        <v>147.55000000000001</v>
      </c>
      <c r="G426" s="11">
        <v>71447400</v>
      </c>
    </row>
    <row r="427" spans="1:7">
      <c r="A427" s="65">
        <v>44403.291666666664</v>
      </c>
      <c r="B427" s="11">
        <v>146.15620000000001</v>
      </c>
      <c r="C427" s="11">
        <v>148.99</v>
      </c>
      <c r="D427" s="11">
        <v>149.83000000000001</v>
      </c>
      <c r="E427" s="11">
        <v>147.69999999999999</v>
      </c>
      <c r="F427" s="11">
        <v>148.27000000000001</v>
      </c>
      <c r="G427" s="11">
        <v>72434100</v>
      </c>
    </row>
    <row r="428" spans="1:7">
      <c r="A428" s="65">
        <v>44404.291666666664</v>
      </c>
      <c r="B428" s="11">
        <v>143.97839999999999</v>
      </c>
      <c r="C428" s="11">
        <v>146.77000000000001</v>
      </c>
      <c r="D428" s="11">
        <v>149.21</v>
      </c>
      <c r="E428" s="11">
        <v>145.55000000000001</v>
      </c>
      <c r="F428" s="11">
        <v>149.12</v>
      </c>
      <c r="G428" s="11">
        <v>104818600</v>
      </c>
    </row>
    <row r="429" spans="1:7">
      <c r="A429" s="65">
        <v>44405.291666666664</v>
      </c>
      <c r="B429" s="11">
        <v>142.22239999999999</v>
      </c>
      <c r="C429" s="11">
        <v>144.97999999999999</v>
      </c>
      <c r="D429" s="11">
        <v>146.97</v>
      </c>
      <c r="E429" s="11">
        <v>142.54</v>
      </c>
      <c r="F429" s="11">
        <v>144.81</v>
      </c>
      <c r="G429" s="11">
        <v>118931200</v>
      </c>
    </row>
    <row r="430" spans="1:7">
      <c r="A430" s="65">
        <v>44406.291666666664</v>
      </c>
      <c r="B430" s="11">
        <v>142.8699</v>
      </c>
      <c r="C430" s="11">
        <v>145.63999999999999</v>
      </c>
      <c r="D430" s="11">
        <v>146.55000000000001</v>
      </c>
      <c r="E430" s="11">
        <v>144.58000000000001</v>
      </c>
      <c r="F430" s="11">
        <v>144.69</v>
      </c>
      <c r="G430" s="11">
        <v>56699500</v>
      </c>
    </row>
    <row r="431" spans="1:7">
      <c r="A431" s="65">
        <v>44407.291666666664</v>
      </c>
      <c r="B431" s="11">
        <v>143.0857</v>
      </c>
      <c r="C431" s="11">
        <v>145.86000000000001</v>
      </c>
      <c r="D431" s="11">
        <v>146.33000000000001</v>
      </c>
      <c r="E431" s="11">
        <v>144.11000000000001</v>
      </c>
      <c r="F431" s="11">
        <v>144.38</v>
      </c>
      <c r="G431" s="11">
        <v>70440600</v>
      </c>
    </row>
    <row r="432" spans="1:7">
      <c r="A432" s="65">
        <v>44410.291666666664</v>
      </c>
      <c r="B432" s="11">
        <v>142.75210000000001</v>
      </c>
      <c r="C432" s="11">
        <v>145.52000000000001</v>
      </c>
      <c r="D432" s="11">
        <v>146.94999999999999</v>
      </c>
      <c r="E432" s="11">
        <v>145.25</v>
      </c>
      <c r="F432" s="11">
        <v>146.36000000000001</v>
      </c>
      <c r="G432" s="11">
        <v>62880000</v>
      </c>
    </row>
    <row r="433" spans="1:7">
      <c r="A433" s="65">
        <v>44411.291666666664</v>
      </c>
      <c r="B433" s="11">
        <v>144.55709999999999</v>
      </c>
      <c r="C433" s="11">
        <v>147.36000000000001</v>
      </c>
      <c r="D433" s="11">
        <v>148.04</v>
      </c>
      <c r="E433" s="11">
        <v>145.18</v>
      </c>
      <c r="F433" s="11">
        <v>145.81</v>
      </c>
      <c r="G433" s="11">
        <v>64786600</v>
      </c>
    </row>
    <row r="434" spans="1:7">
      <c r="A434" s="65">
        <v>44412.291666666664</v>
      </c>
      <c r="B434" s="11">
        <v>144.155</v>
      </c>
      <c r="C434" s="11">
        <v>146.94999999999999</v>
      </c>
      <c r="D434" s="11">
        <v>147.79</v>
      </c>
      <c r="E434" s="11">
        <v>146.28</v>
      </c>
      <c r="F434" s="11">
        <v>147.27000000000001</v>
      </c>
      <c r="G434" s="11">
        <v>56368300</v>
      </c>
    </row>
    <row r="435" spans="1:7">
      <c r="A435" s="65">
        <v>44413.291666666664</v>
      </c>
      <c r="B435" s="11">
        <v>144.2629</v>
      </c>
      <c r="C435" s="11">
        <v>147.06</v>
      </c>
      <c r="D435" s="11">
        <v>147.84</v>
      </c>
      <c r="E435" s="11">
        <v>146.16999999999999</v>
      </c>
      <c r="F435" s="11">
        <v>146.97999999999999</v>
      </c>
      <c r="G435" s="11">
        <v>46397700</v>
      </c>
    </row>
    <row r="436" spans="1:7">
      <c r="A436" s="65">
        <v>44414.291666666664</v>
      </c>
      <c r="B436" s="11">
        <v>143.57509999999999</v>
      </c>
      <c r="C436" s="11">
        <v>146.13999999999999</v>
      </c>
      <c r="D436" s="11">
        <v>147.11000000000001</v>
      </c>
      <c r="E436" s="11">
        <v>145.63</v>
      </c>
      <c r="F436" s="11">
        <v>146.35</v>
      </c>
      <c r="G436" s="11">
        <v>54126800</v>
      </c>
    </row>
    <row r="437" spans="1:7">
      <c r="A437" s="65">
        <v>44417.291666666664</v>
      </c>
      <c r="B437" s="11">
        <v>143.52600000000001</v>
      </c>
      <c r="C437" s="11">
        <v>146.09</v>
      </c>
      <c r="D437" s="11">
        <v>146.69999999999999</v>
      </c>
      <c r="E437" s="11">
        <v>145.52000000000001</v>
      </c>
      <c r="F437" s="11">
        <v>146.19999999999999</v>
      </c>
      <c r="G437" s="11">
        <v>48908700</v>
      </c>
    </row>
    <row r="438" spans="1:7">
      <c r="A438" s="65">
        <v>44418.291666666664</v>
      </c>
      <c r="B438" s="11">
        <v>143.04470000000001</v>
      </c>
      <c r="C438" s="11">
        <v>145.6</v>
      </c>
      <c r="D438" s="11">
        <v>147.71</v>
      </c>
      <c r="E438" s="11">
        <v>145.30000000000001</v>
      </c>
      <c r="F438" s="11">
        <v>146.44</v>
      </c>
      <c r="G438" s="11">
        <v>69023100</v>
      </c>
    </row>
    <row r="439" spans="1:7">
      <c r="A439" s="65">
        <v>44419.291666666664</v>
      </c>
      <c r="B439" s="11">
        <v>143.30009999999999</v>
      </c>
      <c r="C439" s="11">
        <v>145.86000000000001</v>
      </c>
      <c r="D439" s="11">
        <v>146.72</v>
      </c>
      <c r="E439" s="11">
        <v>145.53</v>
      </c>
      <c r="F439" s="11">
        <v>146.05000000000001</v>
      </c>
      <c r="G439" s="11">
        <v>48493500</v>
      </c>
    </row>
    <row r="440" spans="1:7">
      <c r="A440" s="65">
        <v>44420.291666666664</v>
      </c>
      <c r="B440" s="11">
        <v>146.27690000000001</v>
      </c>
      <c r="C440" s="11">
        <v>148.88999999999999</v>
      </c>
      <c r="D440" s="11">
        <v>149.05000000000001</v>
      </c>
      <c r="E440" s="11">
        <v>145.84</v>
      </c>
      <c r="F440" s="11">
        <v>146.19</v>
      </c>
      <c r="G440" s="11">
        <v>72282600</v>
      </c>
    </row>
    <row r="441" spans="1:7">
      <c r="A441" s="65">
        <v>44421.291666666664</v>
      </c>
      <c r="B441" s="11">
        <v>146.48320000000001</v>
      </c>
      <c r="C441" s="11">
        <v>149.1</v>
      </c>
      <c r="D441" s="11">
        <v>149.44</v>
      </c>
      <c r="E441" s="11">
        <v>148.27000000000001</v>
      </c>
      <c r="F441" s="11">
        <v>148.97</v>
      </c>
      <c r="G441" s="11">
        <v>59375000</v>
      </c>
    </row>
    <row r="442" spans="1:7">
      <c r="A442" s="65">
        <v>44424.291666666664</v>
      </c>
      <c r="B442" s="11">
        <v>148.46770000000001</v>
      </c>
      <c r="C442" s="11">
        <v>151.12</v>
      </c>
      <c r="D442" s="11">
        <v>151.19</v>
      </c>
      <c r="E442" s="11">
        <v>146.47</v>
      </c>
      <c r="F442" s="11">
        <v>148.54</v>
      </c>
      <c r="G442" s="11">
        <v>103296000</v>
      </c>
    </row>
    <row r="443" spans="1:7">
      <c r="A443" s="65">
        <v>44425.291666666664</v>
      </c>
      <c r="B443" s="11">
        <v>147.554</v>
      </c>
      <c r="C443" s="11">
        <v>150.19</v>
      </c>
      <c r="D443" s="11">
        <v>151.68</v>
      </c>
      <c r="E443" s="11">
        <v>149.09</v>
      </c>
      <c r="F443" s="11">
        <v>150.22999999999999</v>
      </c>
      <c r="G443" s="11">
        <v>92229700</v>
      </c>
    </row>
    <row r="444" spans="1:7">
      <c r="A444" s="65">
        <v>44426.291666666664</v>
      </c>
      <c r="B444" s="11">
        <v>143.79130000000001</v>
      </c>
      <c r="C444" s="11">
        <v>146.36000000000001</v>
      </c>
      <c r="D444" s="11">
        <v>150.72</v>
      </c>
      <c r="E444" s="11">
        <v>146.15</v>
      </c>
      <c r="F444" s="11">
        <v>149.80000000000001</v>
      </c>
      <c r="G444" s="11">
        <v>86326000</v>
      </c>
    </row>
    <row r="445" spans="1:7">
      <c r="A445" s="65">
        <v>44427.291666666664</v>
      </c>
      <c r="B445" s="11">
        <v>144.12530000000001</v>
      </c>
      <c r="C445" s="11">
        <v>146.69999999999999</v>
      </c>
      <c r="D445" s="11">
        <v>148</v>
      </c>
      <c r="E445" s="11">
        <v>144.5</v>
      </c>
      <c r="F445" s="11">
        <v>145.03</v>
      </c>
      <c r="G445" s="11">
        <v>86960300</v>
      </c>
    </row>
    <row r="446" spans="1:7">
      <c r="A446" s="65">
        <v>44428.291666666664</v>
      </c>
      <c r="B446" s="11">
        <v>145.58920000000001</v>
      </c>
      <c r="C446" s="11">
        <v>148.19</v>
      </c>
      <c r="D446" s="11">
        <v>148.5</v>
      </c>
      <c r="E446" s="11">
        <v>146.78</v>
      </c>
      <c r="F446" s="11">
        <v>147.44</v>
      </c>
      <c r="G446" s="11">
        <v>60549600</v>
      </c>
    </row>
    <row r="447" spans="1:7">
      <c r="A447" s="65">
        <v>44431.291666666664</v>
      </c>
      <c r="B447" s="11">
        <v>147.08250000000001</v>
      </c>
      <c r="C447" s="11">
        <v>149.71</v>
      </c>
      <c r="D447" s="11">
        <v>150.19</v>
      </c>
      <c r="E447" s="11">
        <v>147.88999999999999</v>
      </c>
      <c r="F447" s="11">
        <v>148.31</v>
      </c>
      <c r="G447" s="11">
        <v>60131800</v>
      </c>
    </row>
    <row r="448" spans="1:7">
      <c r="A448" s="65">
        <v>44432.291666666664</v>
      </c>
      <c r="B448" s="11">
        <v>146.994</v>
      </c>
      <c r="C448" s="11">
        <v>149.62</v>
      </c>
      <c r="D448" s="11">
        <v>150.86000000000001</v>
      </c>
      <c r="E448" s="11">
        <v>149.15</v>
      </c>
      <c r="F448" s="11">
        <v>149.44999999999999</v>
      </c>
      <c r="G448" s="11">
        <v>48606400</v>
      </c>
    </row>
    <row r="449" spans="1:7">
      <c r="A449" s="65">
        <v>44433.291666666664</v>
      </c>
      <c r="B449" s="11">
        <v>145.75620000000001</v>
      </c>
      <c r="C449" s="11">
        <v>148.36000000000001</v>
      </c>
      <c r="D449" s="11">
        <v>150.32</v>
      </c>
      <c r="E449" s="11">
        <v>147.80000000000001</v>
      </c>
      <c r="F449" s="11">
        <v>149.81</v>
      </c>
      <c r="G449" s="11">
        <v>58991300</v>
      </c>
    </row>
    <row r="450" spans="1:7">
      <c r="A450" s="65">
        <v>44434.291666666664</v>
      </c>
      <c r="B450" s="11">
        <v>144.95060000000001</v>
      </c>
      <c r="C450" s="11">
        <v>147.54</v>
      </c>
      <c r="D450" s="11">
        <v>149.12</v>
      </c>
      <c r="E450" s="11">
        <v>147.51</v>
      </c>
      <c r="F450" s="11">
        <v>148.35</v>
      </c>
      <c r="G450" s="11">
        <v>48597200</v>
      </c>
    </row>
    <row r="451" spans="1:7">
      <c r="A451" s="65">
        <v>44435.291666666664</v>
      </c>
      <c r="B451" s="11">
        <v>145.99199999999999</v>
      </c>
      <c r="C451" s="11">
        <v>148.6</v>
      </c>
      <c r="D451" s="11">
        <v>148.75</v>
      </c>
      <c r="E451" s="11">
        <v>146.83000000000001</v>
      </c>
      <c r="F451" s="11">
        <v>147.47999999999999</v>
      </c>
      <c r="G451" s="11">
        <v>55802400</v>
      </c>
    </row>
    <row r="452" spans="1:7">
      <c r="A452" s="65">
        <v>44438.291666666664</v>
      </c>
      <c r="B452" s="11">
        <v>150.43260000000001</v>
      </c>
      <c r="C452" s="11">
        <v>153.12</v>
      </c>
      <c r="D452" s="11">
        <v>153.49</v>
      </c>
      <c r="E452" s="11">
        <v>148.61000000000001</v>
      </c>
      <c r="F452" s="11">
        <v>149</v>
      </c>
      <c r="G452" s="11">
        <v>90956700</v>
      </c>
    </row>
    <row r="453" spans="1:7">
      <c r="A453" s="65">
        <v>44439.291666666664</v>
      </c>
      <c r="B453" s="11">
        <v>149.1653</v>
      </c>
      <c r="C453" s="11">
        <v>151.83000000000001</v>
      </c>
      <c r="D453" s="11">
        <v>152.80000000000001</v>
      </c>
      <c r="E453" s="11">
        <v>151.29</v>
      </c>
      <c r="F453" s="11">
        <v>152.66</v>
      </c>
      <c r="G453" s="11">
        <v>86453100</v>
      </c>
    </row>
    <row r="454" spans="1:7">
      <c r="A454" s="65">
        <v>44440.291666666664</v>
      </c>
      <c r="B454" s="11">
        <v>149.83340000000001</v>
      </c>
      <c r="C454" s="11">
        <v>152.51</v>
      </c>
      <c r="D454" s="11">
        <v>154.97999999999999</v>
      </c>
      <c r="E454" s="11">
        <v>152.34</v>
      </c>
      <c r="F454" s="11">
        <v>152.83000000000001</v>
      </c>
      <c r="G454" s="11">
        <v>80313700</v>
      </c>
    </row>
    <row r="455" spans="1:7">
      <c r="A455" s="65">
        <v>44441.291666666664</v>
      </c>
      <c r="B455" s="11">
        <v>150.95330000000001</v>
      </c>
      <c r="C455" s="11">
        <v>153.65</v>
      </c>
      <c r="D455" s="11">
        <v>154.72</v>
      </c>
      <c r="E455" s="11">
        <v>152.4</v>
      </c>
      <c r="F455" s="11">
        <v>153.87</v>
      </c>
      <c r="G455" s="11">
        <v>71115500</v>
      </c>
    </row>
    <row r="456" spans="1:7">
      <c r="A456" s="65">
        <v>44442.291666666664</v>
      </c>
      <c r="B456" s="11">
        <v>151.59200000000001</v>
      </c>
      <c r="C456" s="11">
        <v>154.30000000000001</v>
      </c>
      <c r="D456" s="11">
        <v>154.63</v>
      </c>
      <c r="E456" s="11">
        <v>153.09</v>
      </c>
      <c r="F456" s="11">
        <v>153.76</v>
      </c>
      <c r="G456" s="11">
        <v>57808700</v>
      </c>
    </row>
    <row r="457" spans="1:7">
      <c r="A457" s="65">
        <v>44446.291666666664</v>
      </c>
      <c r="B457" s="11">
        <v>153.94</v>
      </c>
      <c r="C457" s="11">
        <v>156.69</v>
      </c>
      <c r="D457" s="11">
        <v>157.26</v>
      </c>
      <c r="E457" s="11">
        <v>154.38999999999999</v>
      </c>
      <c r="F457" s="11">
        <v>154.97</v>
      </c>
      <c r="G457" s="11">
        <v>82278300</v>
      </c>
    </row>
    <row r="458" spans="1:7">
      <c r="A458" s="65">
        <v>44447.291666666664</v>
      </c>
      <c r="B458" s="11">
        <v>152.3877</v>
      </c>
      <c r="C458" s="11">
        <v>155.11000000000001</v>
      </c>
      <c r="D458" s="11">
        <v>157.04</v>
      </c>
      <c r="E458" s="11">
        <v>153.97999999999999</v>
      </c>
      <c r="F458" s="11">
        <v>156.97999999999999</v>
      </c>
      <c r="G458" s="11">
        <v>74420200</v>
      </c>
    </row>
    <row r="459" spans="1:7">
      <c r="A459" s="65">
        <v>44448.291666666664</v>
      </c>
      <c r="B459" s="11">
        <v>151.36600000000001</v>
      </c>
      <c r="C459" s="11">
        <v>154.07</v>
      </c>
      <c r="D459" s="11">
        <v>156.11000000000001</v>
      </c>
      <c r="E459" s="11">
        <v>153.94999999999999</v>
      </c>
      <c r="F459" s="11">
        <v>155.49</v>
      </c>
      <c r="G459" s="11">
        <v>57305700</v>
      </c>
    </row>
    <row r="460" spans="1:7">
      <c r="A460" s="65">
        <v>44449.291666666664</v>
      </c>
      <c r="B460" s="11">
        <v>146.35550000000001</v>
      </c>
      <c r="C460" s="11">
        <v>148.97</v>
      </c>
      <c r="D460" s="11">
        <v>155.47999999999999</v>
      </c>
      <c r="E460" s="11">
        <v>148.69999999999999</v>
      </c>
      <c r="F460" s="11">
        <v>155</v>
      </c>
      <c r="G460" s="11">
        <v>140893200</v>
      </c>
    </row>
    <row r="461" spans="1:7">
      <c r="A461" s="65">
        <v>44452.291666666664</v>
      </c>
      <c r="B461" s="11">
        <v>146.92529999999999</v>
      </c>
      <c r="C461" s="11">
        <v>149.55000000000001</v>
      </c>
      <c r="D461" s="11">
        <v>151.41999999999999</v>
      </c>
      <c r="E461" s="11">
        <v>148.75</v>
      </c>
      <c r="F461" s="11">
        <v>150.63</v>
      </c>
      <c r="G461" s="11">
        <v>102404300</v>
      </c>
    </row>
    <row r="462" spans="1:7">
      <c r="A462" s="65">
        <v>44453.291666666664</v>
      </c>
      <c r="B462" s="11">
        <v>145.5204</v>
      </c>
      <c r="C462" s="11">
        <v>148.12</v>
      </c>
      <c r="D462" s="11">
        <v>151.07</v>
      </c>
      <c r="E462" s="11">
        <v>146.91</v>
      </c>
      <c r="F462" s="11">
        <v>150.35</v>
      </c>
      <c r="G462" s="11">
        <v>109296300</v>
      </c>
    </row>
    <row r="463" spans="1:7">
      <c r="A463" s="65">
        <v>44454.291666666664</v>
      </c>
      <c r="B463" s="11">
        <v>146.4144</v>
      </c>
      <c r="C463" s="11">
        <v>149.03</v>
      </c>
      <c r="D463" s="11">
        <v>149.44</v>
      </c>
      <c r="E463" s="11">
        <v>146.37</v>
      </c>
      <c r="F463" s="11">
        <v>148.56</v>
      </c>
      <c r="G463" s="11">
        <v>83281300</v>
      </c>
    </row>
    <row r="464" spans="1:7">
      <c r="A464" s="65">
        <v>44455.291666666664</v>
      </c>
      <c r="B464" s="11">
        <v>146.17859999999999</v>
      </c>
      <c r="C464" s="11">
        <v>148.79</v>
      </c>
      <c r="D464" s="11">
        <v>148.97</v>
      </c>
      <c r="E464" s="11">
        <v>147.22</v>
      </c>
      <c r="F464" s="11">
        <v>148.44</v>
      </c>
      <c r="G464" s="11">
        <v>68034100</v>
      </c>
    </row>
    <row r="465" spans="1:7">
      <c r="A465" s="65">
        <v>44456.291666666664</v>
      </c>
      <c r="B465" s="11">
        <v>143.4966</v>
      </c>
      <c r="C465" s="11">
        <v>146.06</v>
      </c>
      <c r="D465" s="11">
        <v>148.82</v>
      </c>
      <c r="E465" s="11">
        <v>145.76</v>
      </c>
      <c r="F465" s="11">
        <v>148.82</v>
      </c>
      <c r="G465" s="11">
        <v>129868800</v>
      </c>
    </row>
    <row r="466" spans="1:7">
      <c r="A466" s="65">
        <v>44459.291666666664</v>
      </c>
      <c r="B466" s="11">
        <v>140.43129999999999</v>
      </c>
      <c r="C466" s="11">
        <v>142.94</v>
      </c>
      <c r="D466" s="11">
        <v>144.84</v>
      </c>
      <c r="E466" s="11">
        <v>141.27000000000001</v>
      </c>
      <c r="F466" s="11">
        <v>143.80000000000001</v>
      </c>
      <c r="G466" s="11">
        <v>123478900</v>
      </c>
    </row>
    <row r="467" spans="1:7">
      <c r="A467" s="65">
        <v>44460.291666666664</v>
      </c>
      <c r="B467" s="11">
        <v>140.9127</v>
      </c>
      <c r="C467" s="11">
        <v>143.43</v>
      </c>
      <c r="D467" s="11">
        <v>144.6</v>
      </c>
      <c r="E467" s="11">
        <v>142.78</v>
      </c>
      <c r="F467" s="11">
        <v>143.93</v>
      </c>
      <c r="G467" s="11">
        <v>75834000</v>
      </c>
    </row>
    <row r="468" spans="1:7">
      <c r="A468" s="65">
        <v>44461.291666666664</v>
      </c>
      <c r="B468" s="11">
        <v>143.2903</v>
      </c>
      <c r="C468" s="11">
        <v>145.85</v>
      </c>
      <c r="D468" s="11">
        <v>146.43</v>
      </c>
      <c r="E468" s="11">
        <v>143.69999999999999</v>
      </c>
      <c r="F468" s="11">
        <v>144.44999999999999</v>
      </c>
      <c r="G468" s="11">
        <v>76404300</v>
      </c>
    </row>
    <row r="469" spans="1:7">
      <c r="A469" s="65">
        <v>44462.291666666664</v>
      </c>
      <c r="B469" s="11">
        <v>144.25309999999999</v>
      </c>
      <c r="C469" s="11">
        <v>146.83000000000001</v>
      </c>
      <c r="D469" s="11">
        <v>147.08000000000001</v>
      </c>
      <c r="E469" s="11">
        <v>145.63999999999999</v>
      </c>
      <c r="F469" s="11">
        <v>146.65</v>
      </c>
      <c r="G469" s="11">
        <v>64838200</v>
      </c>
    </row>
    <row r="470" spans="1:7">
      <c r="A470" s="65">
        <v>44463.291666666664</v>
      </c>
      <c r="B470" s="11">
        <v>144.3415</v>
      </c>
      <c r="C470" s="11">
        <v>146.91999999999999</v>
      </c>
      <c r="D470" s="11">
        <v>147.47</v>
      </c>
      <c r="E470" s="11">
        <v>145.56</v>
      </c>
      <c r="F470" s="11">
        <v>145.66</v>
      </c>
      <c r="G470" s="11">
        <v>53477900</v>
      </c>
    </row>
    <row r="471" spans="1:7">
      <c r="A471" s="65">
        <v>44466.291666666664</v>
      </c>
      <c r="B471" s="11">
        <v>142.81870000000001</v>
      </c>
      <c r="C471" s="11">
        <v>145.37</v>
      </c>
      <c r="D471" s="11">
        <v>145.96</v>
      </c>
      <c r="E471" s="11">
        <v>143.82</v>
      </c>
      <c r="F471" s="11">
        <v>145.47</v>
      </c>
      <c r="G471" s="11">
        <v>74150700</v>
      </c>
    </row>
    <row r="472" spans="1:7">
      <c r="A472" s="65">
        <v>44467.291666666664</v>
      </c>
      <c r="B472" s="11">
        <v>139.4194</v>
      </c>
      <c r="C472" s="11">
        <v>141.91</v>
      </c>
      <c r="D472" s="11">
        <v>144.75</v>
      </c>
      <c r="E472" s="11">
        <v>141.69</v>
      </c>
      <c r="F472" s="11">
        <v>143.25</v>
      </c>
      <c r="G472" s="11">
        <v>108972300</v>
      </c>
    </row>
    <row r="473" spans="1:7">
      <c r="A473" s="65">
        <v>44468.291666666664</v>
      </c>
      <c r="B473" s="11">
        <v>140.32329999999999</v>
      </c>
      <c r="C473" s="11">
        <v>142.83000000000001</v>
      </c>
      <c r="D473" s="11">
        <v>144.44999999999999</v>
      </c>
      <c r="E473" s="11">
        <v>142.03</v>
      </c>
      <c r="F473" s="11">
        <v>142.47</v>
      </c>
      <c r="G473" s="11">
        <v>74602000</v>
      </c>
    </row>
    <row r="474" spans="1:7">
      <c r="A474" s="65">
        <v>44469.291666666664</v>
      </c>
      <c r="B474" s="11">
        <v>139.01660000000001</v>
      </c>
      <c r="C474" s="11">
        <v>141.5</v>
      </c>
      <c r="D474" s="11">
        <v>144.38</v>
      </c>
      <c r="E474" s="11">
        <v>141.28</v>
      </c>
      <c r="F474" s="11">
        <v>143.66</v>
      </c>
      <c r="G474" s="11">
        <v>89056700</v>
      </c>
    </row>
    <row r="475" spans="1:7">
      <c r="A475" s="65">
        <v>44470.291666666664</v>
      </c>
      <c r="B475" s="11">
        <v>140.1464</v>
      </c>
      <c r="C475" s="11">
        <v>142.65</v>
      </c>
      <c r="D475" s="11">
        <v>142.91999999999999</v>
      </c>
      <c r="E475" s="11">
        <v>139.11000000000001</v>
      </c>
      <c r="F475" s="11">
        <v>141.9</v>
      </c>
      <c r="G475" s="11">
        <v>94639600</v>
      </c>
    </row>
    <row r="476" spans="1:7">
      <c r="A476" s="65">
        <v>44473.291666666664</v>
      </c>
      <c r="B476" s="11">
        <v>136.69800000000001</v>
      </c>
      <c r="C476" s="11">
        <v>139.13999999999999</v>
      </c>
      <c r="D476" s="11">
        <v>142.21</v>
      </c>
      <c r="E476" s="11">
        <v>138.27000000000001</v>
      </c>
      <c r="F476" s="11">
        <v>141.76</v>
      </c>
      <c r="G476" s="11">
        <v>98322000</v>
      </c>
    </row>
    <row r="477" spans="1:7">
      <c r="A477" s="65">
        <v>44474.291666666664</v>
      </c>
      <c r="B477" s="11">
        <v>138.63339999999999</v>
      </c>
      <c r="C477" s="11">
        <v>141.11000000000001</v>
      </c>
      <c r="D477" s="11">
        <v>142.24</v>
      </c>
      <c r="E477" s="11">
        <v>139.36000000000001</v>
      </c>
      <c r="F477" s="11">
        <v>139.49</v>
      </c>
      <c r="G477" s="11">
        <v>80861100</v>
      </c>
    </row>
    <row r="478" spans="1:7">
      <c r="A478" s="65">
        <v>44475.291666666664</v>
      </c>
      <c r="B478" s="11">
        <v>139.5078</v>
      </c>
      <c r="C478" s="11">
        <v>142</v>
      </c>
      <c r="D478" s="11">
        <v>142.15</v>
      </c>
      <c r="E478" s="11">
        <v>138.37</v>
      </c>
      <c r="F478" s="11">
        <v>139.47</v>
      </c>
      <c r="G478" s="11">
        <v>83221100</v>
      </c>
    </row>
    <row r="479" spans="1:7">
      <c r="A479" s="65">
        <v>44476.291666666664</v>
      </c>
      <c r="B479" s="11">
        <v>140.77520000000001</v>
      </c>
      <c r="C479" s="11">
        <v>143.29</v>
      </c>
      <c r="D479" s="11">
        <v>144.22</v>
      </c>
      <c r="E479" s="11">
        <v>142.72</v>
      </c>
      <c r="F479" s="11">
        <v>143.06</v>
      </c>
      <c r="G479" s="11">
        <v>61732700</v>
      </c>
    </row>
    <row r="480" spans="1:7">
      <c r="A480" s="65">
        <v>44477.291666666664</v>
      </c>
      <c r="B480" s="11">
        <v>140.392</v>
      </c>
      <c r="C480" s="11">
        <v>142.9</v>
      </c>
      <c r="D480" s="11">
        <v>144.18</v>
      </c>
      <c r="E480" s="11">
        <v>142.56</v>
      </c>
      <c r="F480" s="11">
        <v>144.03</v>
      </c>
      <c r="G480" s="11">
        <v>58773200</v>
      </c>
    </row>
    <row r="481" spans="1:7">
      <c r="A481" s="65">
        <v>44480.291666666664</v>
      </c>
      <c r="B481" s="11">
        <v>140.30359999999999</v>
      </c>
      <c r="C481" s="11">
        <v>142.81</v>
      </c>
      <c r="D481" s="11">
        <v>144.81</v>
      </c>
      <c r="E481" s="11">
        <v>141.81</v>
      </c>
      <c r="F481" s="11">
        <v>142.27000000000001</v>
      </c>
      <c r="G481" s="11">
        <v>64452200</v>
      </c>
    </row>
    <row r="482" spans="1:7">
      <c r="A482" s="65">
        <v>44481.291666666664</v>
      </c>
      <c r="B482" s="11">
        <v>139.0264</v>
      </c>
      <c r="C482" s="11">
        <v>141.51</v>
      </c>
      <c r="D482" s="11">
        <v>143.25</v>
      </c>
      <c r="E482" s="11">
        <v>141.04</v>
      </c>
      <c r="F482" s="11">
        <v>143.22999999999999</v>
      </c>
      <c r="G482" s="11">
        <v>73035900</v>
      </c>
    </row>
    <row r="483" spans="1:7">
      <c r="A483" s="65">
        <v>44482.291666666664</v>
      </c>
      <c r="B483" s="11">
        <v>138.43700000000001</v>
      </c>
      <c r="C483" s="11">
        <v>140.91</v>
      </c>
      <c r="D483" s="11">
        <v>141.4</v>
      </c>
      <c r="E483" s="11">
        <v>139.19999999999999</v>
      </c>
      <c r="F483" s="11">
        <v>141.24</v>
      </c>
      <c r="G483" s="11">
        <v>78762700</v>
      </c>
    </row>
    <row r="484" spans="1:7">
      <c r="A484" s="65">
        <v>44483.291666666664</v>
      </c>
      <c r="B484" s="11">
        <v>141.23689999999999</v>
      </c>
      <c r="C484" s="11">
        <v>143.76</v>
      </c>
      <c r="D484" s="11">
        <v>143.88</v>
      </c>
      <c r="E484" s="11">
        <v>141.51</v>
      </c>
      <c r="F484" s="11">
        <v>142.11000000000001</v>
      </c>
      <c r="G484" s="11">
        <v>69907100</v>
      </c>
    </row>
    <row r="485" spans="1:7">
      <c r="A485" s="65">
        <v>44484.291666666664</v>
      </c>
      <c r="B485" s="11">
        <v>142.298</v>
      </c>
      <c r="C485" s="11">
        <v>144.84</v>
      </c>
      <c r="D485" s="11">
        <v>144.9</v>
      </c>
      <c r="E485" s="11">
        <v>143.51</v>
      </c>
      <c r="F485" s="11">
        <v>143.77000000000001</v>
      </c>
      <c r="G485" s="11">
        <v>67940300</v>
      </c>
    </row>
    <row r="486" spans="1:7">
      <c r="A486" s="65">
        <v>44487.291666666664</v>
      </c>
      <c r="B486" s="11">
        <v>143.97800000000001</v>
      </c>
      <c r="C486" s="11">
        <v>146.55000000000001</v>
      </c>
      <c r="D486" s="11">
        <v>146.84</v>
      </c>
      <c r="E486" s="11">
        <v>143.16</v>
      </c>
      <c r="F486" s="11">
        <v>143.44999999999999</v>
      </c>
      <c r="G486" s="11">
        <v>85589200</v>
      </c>
    </row>
    <row r="487" spans="1:7">
      <c r="A487" s="65">
        <v>44488.291666666664</v>
      </c>
      <c r="B487" s="11">
        <v>146.14920000000001</v>
      </c>
      <c r="C487" s="11">
        <v>148.76</v>
      </c>
      <c r="D487" s="11">
        <v>149.16999999999999</v>
      </c>
      <c r="E487" s="11">
        <v>146.55000000000001</v>
      </c>
      <c r="F487" s="11">
        <v>147.01</v>
      </c>
      <c r="G487" s="11">
        <v>76378900</v>
      </c>
    </row>
    <row r="488" spans="1:7">
      <c r="A488" s="65">
        <v>44489.291666666664</v>
      </c>
      <c r="B488" s="11">
        <v>146.6404</v>
      </c>
      <c r="C488" s="11">
        <v>149.26</v>
      </c>
      <c r="D488" s="11">
        <v>149.75</v>
      </c>
      <c r="E488" s="11">
        <v>148.12</v>
      </c>
      <c r="F488" s="11">
        <v>148.69999999999999</v>
      </c>
      <c r="G488" s="11">
        <v>58418800</v>
      </c>
    </row>
    <row r="489" spans="1:7">
      <c r="A489" s="65">
        <v>44490.291666666664</v>
      </c>
      <c r="B489" s="11">
        <v>146.85659999999999</v>
      </c>
      <c r="C489" s="11">
        <v>149.47999999999999</v>
      </c>
      <c r="D489" s="11">
        <v>149.63999999999999</v>
      </c>
      <c r="E489" s="11">
        <v>147.87</v>
      </c>
      <c r="F489" s="11">
        <v>148.81</v>
      </c>
      <c r="G489" s="11">
        <v>61421000</v>
      </c>
    </row>
    <row r="490" spans="1:7">
      <c r="A490" s="65">
        <v>44491.291666666664</v>
      </c>
      <c r="B490" s="11">
        <v>146.0804</v>
      </c>
      <c r="C490" s="11">
        <v>148.69</v>
      </c>
      <c r="D490" s="11">
        <v>150.18</v>
      </c>
      <c r="E490" s="11">
        <v>148.63999999999999</v>
      </c>
      <c r="F490" s="11">
        <v>149.69</v>
      </c>
      <c r="G490" s="11">
        <v>58883400</v>
      </c>
    </row>
    <row r="491" spans="1:7">
      <c r="A491" s="65">
        <v>44494.291666666664</v>
      </c>
      <c r="B491" s="11">
        <v>146.03129999999999</v>
      </c>
      <c r="C491" s="11">
        <v>148.63999999999999</v>
      </c>
      <c r="D491" s="11">
        <v>149.37</v>
      </c>
      <c r="E491" s="11">
        <v>147.62</v>
      </c>
      <c r="F491" s="11">
        <v>148.68</v>
      </c>
      <c r="G491" s="11">
        <v>50720600</v>
      </c>
    </row>
    <row r="492" spans="1:7">
      <c r="A492" s="65">
        <v>44495.291666666664</v>
      </c>
      <c r="B492" s="11">
        <v>146.6994</v>
      </c>
      <c r="C492" s="11">
        <v>149.32</v>
      </c>
      <c r="D492" s="11">
        <v>150.84</v>
      </c>
      <c r="E492" s="11">
        <v>149.01</v>
      </c>
      <c r="F492" s="11">
        <v>149.33000000000001</v>
      </c>
      <c r="G492" s="11">
        <v>60893400</v>
      </c>
    </row>
    <row r="493" spans="1:7">
      <c r="A493" s="65">
        <v>44496.291666666664</v>
      </c>
      <c r="B493" s="11">
        <v>146.23759999999999</v>
      </c>
      <c r="C493" s="11">
        <v>148.85</v>
      </c>
      <c r="D493" s="11">
        <v>149.72999999999999</v>
      </c>
      <c r="E493" s="11">
        <v>148.49</v>
      </c>
      <c r="F493" s="11">
        <v>149.36000000000001</v>
      </c>
      <c r="G493" s="11">
        <v>56094900</v>
      </c>
    </row>
    <row r="494" spans="1:7">
      <c r="A494" s="65">
        <v>44497.291666666664</v>
      </c>
      <c r="B494" s="11">
        <v>149.89230000000001</v>
      </c>
      <c r="C494" s="11">
        <v>152.57</v>
      </c>
      <c r="D494" s="11">
        <v>153.16999999999999</v>
      </c>
      <c r="E494" s="11">
        <v>149.72</v>
      </c>
      <c r="F494" s="11">
        <v>149.82</v>
      </c>
      <c r="G494" s="11">
        <v>100077900</v>
      </c>
    </row>
    <row r="495" spans="1:7">
      <c r="A495" s="65">
        <v>44498.291666666664</v>
      </c>
      <c r="B495" s="11">
        <v>147.17089999999999</v>
      </c>
      <c r="C495" s="11">
        <v>149.80000000000001</v>
      </c>
      <c r="D495" s="11">
        <v>149.94</v>
      </c>
      <c r="E495" s="11">
        <v>146.41</v>
      </c>
      <c r="F495" s="11">
        <v>147.22</v>
      </c>
      <c r="G495" s="11">
        <v>124953200</v>
      </c>
    </row>
    <row r="496" spans="1:7">
      <c r="A496" s="65">
        <v>44501.291666666664</v>
      </c>
      <c r="B496" s="11">
        <v>146.34569999999999</v>
      </c>
      <c r="C496" s="11">
        <v>148.96</v>
      </c>
      <c r="D496" s="11">
        <v>149.69999999999999</v>
      </c>
      <c r="E496" s="11">
        <v>147.80000000000001</v>
      </c>
      <c r="F496" s="11">
        <v>148.99</v>
      </c>
      <c r="G496" s="11">
        <v>74588300</v>
      </c>
    </row>
    <row r="497" spans="1:7">
      <c r="A497" s="65">
        <v>44502.291666666664</v>
      </c>
      <c r="B497" s="11">
        <v>147.3871</v>
      </c>
      <c r="C497" s="11">
        <v>150.02000000000001</v>
      </c>
      <c r="D497" s="11">
        <v>151.57</v>
      </c>
      <c r="E497" s="11">
        <v>148.65</v>
      </c>
      <c r="F497" s="11">
        <v>148.66</v>
      </c>
      <c r="G497" s="11">
        <v>69122000</v>
      </c>
    </row>
    <row r="498" spans="1:7">
      <c r="A498" s="65">
        <v>44503.291666666664</v>
      </c>
      <c r="B498" s="11">
        <v>148.8313</v>
      </c>
      <c r="C498" s="11">
        <v>151.49</v>
      </c>
      <c r="D498" s="11">
        <v>151.97</v>
      </c>
      <c r="E498" s="11">
        <v>149.82</v>
      </c>
      <c r="F498" s="11">
        <v>150.38999999999999</v>
      </c>
      <c r="G498" s="11">
        <v>54511500</v>
      </c>
    </row>
    <row r="499" spans="1:7">
      <c r="A499" s="65">
        <v>44504.291666666664</v>
      </c>
      <c r="B499" s="11">
        <v>148.31059999999999</v>
      </c>
      <c r="C499" s="11">
        <v>150.96</v>
      </c>
      <c r="D499" s="11">
        <v>152.43</v>
      </c>
      <c r="E499" s="11">
        <v>150.63999999999999</v>
      </c>
      <c r="F499" s="11">
        <v>151.58000000000001</v>
      </c>
      <c r="G499" s="11">
        <v>60394600</v>
      </c>
    </row>
    <row r="500" spans="1:7">
      <c r="A500" s="65">
        <v>44505.291666666664</v>
      </c>
      <c r="B500" s="11">
        <v>148.84190000000001</v>
      </c>
      <c r="C500" s="11">
        <v>151.28</v>
      </c>
      <c r="D500" s="11">
        <v>152.19999999999999</v>
      </c>
      <c r="E500" s="11">
        <v>150.06</v>
      </c>
      <c r="F500" s="11">
        <v>151.88999999999999</v>
      </c>
      <c r="G500" s="11">
        <v>65463900</v>
      </c>
    </row>
    <row r="501" spans="1:7">
      <c r="A501" s="65">
        <v>44508.291666666664</v>
      </c>
      <c r="B501" s="11">
        <v>148.0154</v>
      </c>
      <c r="C501" s="11">
        <v>150.44</v>
      </c>
      <c r="D501" s="11">
        <v>151.57</v>
      </c>
      <c r="E501" s="11">
        <v>150.16</v>
      </c>
      <c r="F501" s="11">
        <v>151.41</v>
      </c>
      <c r="G501" s="11">
        <v>55020900</v>
      </c>
    </row>
    <row r="502" spans="1:7">
      <c r="A502" s="65">
        <v>44509.291666666664</v>
      </c>
      <c r="B502" s="11">
        <v>148.37950000000001</v>
      </c>
      <c r="C502" s="11">
        <v>150.81</v>
      </c>
      <c r="D502" s="11">
        <v>151.43</v>
      </c>
      <c r="E502" s="11">
        <v>150.06</v>
      </c>
      <c r="F502" s="11">
        <v>150.19999999999999</v>
      </c>
      <c r="G502" s="11">
        <v>56787900</v>
      </c>
    </row>
    <row r="503" spans="1:7">
      <c r="A503" s="65">
        <v>44510.291666666664</v>
      </c>
      <c r="B503" s="11">
        <v>145.536</v>
      </c>
      <c r="C503" s="11">
        <v>147.91999999999999</v>
      </c>
      <c r="D503" s="11">
        <v>150.13</v>
      </c>
      <c r="E503" s="11">
        <v>147.85</v>
      </c>
      <c r="F503" s="11">
        <v>150.02000000000001</v>
      </c>
      <c r="G503" s="11">
        <v>65187100</v>
      </c>
    </row>
    <row r="504" spans="1:7">
      <c r="A504" s="65">
        <v>44511.291666666664</v>
      </c>
      <c r="B504" s="11">
        <v>145.48679999999999</v>
      </c>
      <c r="C504" s="11">
        <v>147.87</v>
      </c>
      <c r="D504" s="11">
        <v>149.43</v>
      </c>
      <c r="E504" s="11">
        <v>147.68</v>
      </c>
      <c r="F504" s="11">
        <v>148.96</v>
      </c>
      <c r="G504" s="11">
        <v>41000000</v>
      </c>
    </row>
    <row r="505" spans="1:7">
      <c r="A505" s="65">
        <v>44512.291666666664</v>
      </c>
      <c r="B505" s="11">
        <v>147.57259999999999</v>
      </c>
      <c r="C505" s="11">
        <v>149.99</v>
      </c>
      <c r="D505" s="11">
        <v>150.4</v>
      </c>
      <c r="E505" s="11">
        <v>147.47999999999999</v>
      </c>
      <c r="F505" s="11">
        <v>148.43</v>
      </c>
      <c r="G505" s="11">
        <v>63804000</v>
      </c>
    </row>
    <row r="506" spans="1:7">
      <c r="A506" s="65">
        <v>44515.291666666664</v>
      </c>
      <c r="B506" s="11">
        <v>147.58250000000001</v>
      </c>
      <c r="C506" s="11">
        <v>150</v>
      </c>
      <c r="D506" s="11">
        <v>151.88</v>
      </c>
      <c r="E506" s="11">
        <v>149.43</v>
      </c>
      <c r="F506" s="11">
        <v>150.37</v>
      </c>
      <c r="G506" s="11">
        <v>59222800</v>
      </c>
    </row>
    <row r="507" spans="1:7">
      <c r="A507" s="65">
        <v>44516.291666666664</v>
      </c>
      <c r="B507" s="11">
        <v>148.56639999999999</v>
      </c>
      <c r="C507" s="11">
        <v>151</v>
      </c>
      <c r="D507" s="11">
        <v>151.49</v>
      </c>
      <c r="E507" s="11">
        <v>149.34</v>
      </c>
      <c r="F507" s="11">
        <v>149.94</v>
      </c>
      <c r="G507" s="11">
        <v>59256200</v>
      </c>
    </row>
    <row r="508" spans="1:7">
      <c r="A508" s="65">
        <v>44517.291666666664</v>
      </c>
      <c r="B508" s="11">
        <v>151.0163</v>
      </c>
      <c r="C508" s="11">
        <v>153.49</v>
      </c>
      <c r="D508" s="11">
        <v>155</v>
      </c>
      <c r="E508" s="11">
        <v>150.99</v>
      </c>
      <c r="F508" s="11">
        <v>151</v>
      </c>
      <c r="G508" s="11">
        <v>88807000</v>
      </c>
    </row>
    <row r="509" spans="1:7">
      <c r="A509" s="65">
        <v>44518.291666666664</v>
      </c>
      <c r="B509" s="11">
        <v>155.32570000000001</v>
      </c>
      <c r="C509" s="11">
        <v>157.87</v>
      </c>
      <c r="D509" s="11">
        <v>158.66999999999999</v>
      </c>
      <c r="E509" s="11">
        <v>153.05000000000001</v>
      </c>
      <c r="F509" s="11">
        <v>153.71</v>
      </c>
      <c r="G509" s="11">
        <v>137827700</v>
      </c>
    </row>
    <row r="510" spans="1:7">
      <c r="A510" s="65">
        <v>44519.291666666664</v>
      </c>
      <c r="B510" s="11">
        <v>157.9624</v>
      </c>
      <c r="C510" s="11">
        <v>160.55000000000001</v>
      </c>
      <c r="D510" s="11">
        <v>161.02000000000001</v>
      </c>
      <c r="E510" s="11">
        <v>156.53</v>
      </c>
      <c r="F510" s="11">
        <v>157.65</v>
      </c>
      <c r="G510" s="11">
        <v>117305600</v>
      </c>
    </row>
    <row r="511" spans="1:7">
      <c r="A511" s="65">
        <v>44522.291666666664</v>
      </c>
      <c r="B511" s="11">
        <v>158.42490000000001</v>
      </c>
      <c r="C511" s="11">
        <v>161.02000000000001</v>
      </c>
      <c r="D511" s="11">
        <v>165.7</v>
      </c>
      <c r="E511" s="11">
        <v>161</v>
      </c>
      <c r="F511" s="11">
        <v>161.68</v>
      </c>
      <c r="G511" s="11">
        <v>117467900</v>
      </c>
    </row>
    <row r="512" spans="1:7">
      <c r="A512" s="65">
        <v>44523.291666666664</v>
      </c>
      <c r="B512" s="11">
        <v>158.80860000000001</v>
      </c>
      <c r="C512" s="11">
        <v>161.41</v>
      </c>
      <c r="D512" s="11">
        <v>161.80000000000001</v>
      </c>
      <c r="E512" s="11">
        <v>159.06</v>
      </c>
      <c r="F512" s="11">
        <v>161.12</v>
      </c>
      <c r="G512" s="11">
        <v>96041900</v>
      </c>
    </row>
    <row r="513" spans="1:7">
      <c r="A513" s="65">
        <v>44524.291666666664</v>
      </c>
      <c r="B513" s="11">
        <v>159.33009999999999</v>
      </c>
      <c r="C513" s="11">
        <v>161.94</v>
      </c>
      <c r="D513" s="11">
        <v>162.13999999999999</v>
      </c>
      <c r="E513" s="11">
        <v>159.63999999999999</v>
      </c>
      <c r="F513" s="11">
        <v>160.75</v>
      </c>
      <c r="G513" s="11">
        <v>69463600</v>
      </c>
    </row>
    <row r="514" spans="1:7">
      <c r="A514" s="65">
        <v>44526.291666666664</v>
      </c>
      <c r="B514" s="11">
        <v>154.28270000000001</v>
      </c>
      <c r="C514" s="11">
        <v>156.81</v>
      </c>
      <c r="D514" s="11">
        <v>160.44999999999999</v>
      </c>
      <c r="E514" s="11">
        <v>156.36000000000001</v>
      </c>
      <c r="F514" s="11">
        <v>159.57</v>
      </c>
      <c r="G514" s="11">
        <v>76959800</v>
      </c>
    </row>
    <row r="515" spans="1:7">
      <c r="A515" s="65">
        <v>44529.291666666664</v>
      </c>
      <c r="B515" s="11">
        <v>157.6575</v>
      </c>
      <c r="C515" s="11">
        <v>160.24</v>
      </c>
      <c r="D515" s="11">
        <v>161.19</v>
      </c>
      <c r="E515" s="11">
        <v>158.79</v>
      </c>
      <c r="F515" s="11">
        <v>159.37</v>
      </c>
      <c r="G515" s="11">
        <v>88748200</v>
      </c>
    </row>
    <row r="516" spans="1:7">
      <c r="A516" s="65">
        <v>44530.291666666664</v>
      </c>
      <c r="B516" s="11">
        <v>162.63589999999999</v>
      </c>
      <c r="C516" s="11">
        <v>165.3</v>
      </c>
      <c r="D516" s="11">
        <v>165.52</v>
      </c>
      <c r="E516" s="11">
        <v>159.91999999999999</v>
      </c>
      <c r="F516" s="11">
        <v>159.99</v>
      </c>
      <c r="G516" s="11">
        <v>174048100</v>
      </c>
    </row>
    <row r="517" spans="1:7">
      <c r="A517" s="65">
        <v>44531.291666666664</v>
      </c>
      <c r="B517" s="11">
        <v>162.11449999999999</v>
      </c>
      <c r="C517" s="11">
        <v>164.77</v>
      </c>
      <c r="D517" s="11">
        <v>170.3</v>
      </c>
      <c r="E517" s="11">
        <v>164.53</v>
      </c>
      <c r="F517" s="11">
        <v>167.48</v>
      </c>
      <c r="G517" s="11">
        <v>152052500</v>
      </c>
    </row>
    <row r="518" spans="1:7">
      <c r="A518" s="65">
        <v>44532.291666666664</v>
      </c>
      <c r="B518" s="11">
        <v>161.1207</v>
      </c>
      <c r="C518" s="11">
        <v>163.76</v>
      </c>
      <c r="D518" s="11">
        <v>164.2</v>
      </c>
      <c r="E518" s="11">
        <v>157.80000000000001</v>
      </c>
      <c r="F518" s="11">
        <v>158.74</v>
      </c>
      <c r="G518" s="11">
        <v>136739200</v>
      </c>
    </row>
    <row r="519" spans="1:7">
      <c r="A519" s="65">
        <v>44533.291666666664</v>
      </c>
      <c r="B519" s="11">
        <v>159.23169999999999</v>
      </c>
      <c r="C519" s="11">
        <v>161.84</v>
      </c>
      <c r="D519" s="11">
        <v>164.96</v>
      </c>
      <c r="E519" s="11">
        <v>159.72</v>
      </c>
      <c r="F519" s="11">
        <v>164.02</v>
      </c>
      <c r="G519" s="11">
        <v>118023100</v>
      </c>
    </row>
    <row r="520" spans="1:7">
      <c r="A520" s="65">
        <v>44536.291666666664</v>
      </c>
      <c r="B520" s="11">
        <v>162.65559999999999</v>
      </c>
      <c r="C520" s="11">
        <v>165.32</v>
      </c>
      <c r="D520" s="11">
        <v>167.88</v>
      </c>
      <c r="E520" s="11">
        <v>164.28</v>
      </c>
      <c r="F520" s="11">
        <v>164.29</v>
      </c>
      <c r="G520" s="11">
        <v>107497000</v>
      </c>
    </row>
    <row r="521" spans="1:7">
      <c r="A521" s="65">
        <v>44537.291666666664</v>
      </c>
      <c r="B521" s="11">
        <v>168.4211</v>
      </c>
      <c r="C521" s="11">
        <v>171.18</v>
      </c>
      <c r="D521" s="11">
        <v>171.58</v>
      </c>
      <c r="E521" s="11">
        <v>168.34</v>
      </c>
      <c r="F521" s="11">
        <v>169.08</v>
      </c>
      <c r="G521" s="11">
        <v>120405400</v>
      </c>
    </row>
    <row r="522" spans="1:7">
      <c r="A522" s="65">
        <v>44538.291666666664</v>
      </c>
      <c r="B522" s="11">
        <v>172.25829999999999</v>
      </c>
      <c r="C522" s="11">
        <v>175.08</v>
      </c>
      <c r="D522" s="11">
        <v>175.96</v>
      </c>
      <c r="E522" s="11">
        <v>170.7</v>
      </c>
      <c r="F522" s="11">
        <v>172.13</v>
      </c>
      <c r="G522" s="11">
        <v>116998900</v>
      </c>
    </row>
    <row r="523" spans="1:7">
      <c r="A523" s="65">
        <v>44539.291666666664</v>
      </c>
      <c r="B523" s="11">
        <v>171.7467</v>
      </c>
      <c r="C523" s="11">
        <v>174.56</v>
      </c>
      <c r="D523" s="11">
        <v>176.75</v>
      </c>
      <c r="E523" s="11">
        <v>173.92</v>
      </c>
      <c r="F523" s="11">
        <v>174.91</v>
      </c>
      <c r="G523" s="11">
        <v>108923700</v>
      </c>
    </row>
    <row r="524" spans="1:7">
      <c r="A524" s="65">
        <v>44540.291666666664</v>
      </c>
      <c r="B524" s="11">
        <v>176.55779999999999</v>
      </c>
      <c r="C524" s="11">
        <v>179.45</v>
      </c>
      <c r="D524" s="11">
        <v>179.63</v>
      </c>
      <c r="E524" s="11">
        <v>174.69</v>
      </c>
      <c r="F524" s="11">
        <v>175.21</v>
      </c>
      <c r="G524" s="11">
        <v>115402700</v>
      </c>
    </row>
    <row r="525" spans="1:7">
      <c r="A525" s="65">
        <v>44543.291666666664</v>
      </c>
      <c r="B525" s="11">
        <v>172.9076</v>
      </c>
      <c r="C525" s="11">
        <v>175.74</v>
      </c>
      <c r="D525" s="11">
        <v>182.13</v>
      </c>
      <c r="E525" s="11">
        <v>175.53</v>
      </c>
      <c r="F525" s="11">
        <v>181.12</v>
      </c>
      <c r="G525" s="11">
        <v>153237000</v>
      </c>
    </row>
    <row r="526" spans="1:7">
      <c r="A526" s="65">
        <v>44544.291666666664</v>
      </c>
      <c r="B526" s="11">
        <v>171.5204</v>
      </c>
      <c r="C526" s="11">
        <v>174.33</v>
      </c>
      <c r="D526" s="11">
        <v>177.74</v>
      </c>
      <c r="E526" s="11">
        <v>172.21</v>
      </c>
      <c r="F526" s="11">
        <v>175.25</v>
      </c>
      <c r="G526" s="11">
        <v>139380400</v>
      </c>
    </row>
    <row r="527" spans="1:7">
      <c r="A527" s="65">
        <v>44545.291666666664</v>
      </c>
      <c r="B527" s="11">
        <v>176.41030000000001</v>
      </c>
      <c r="C527" s="11">
        <v>179.3</v>
      </c>
      <c r="D527" s="11">
        <v>179.5</v>
      </c>
      <c r="E527" s="11">
        <v>172.31</v>
      </c>
      <c r="F527" s="11">
        <v>175.11</v>
      </c>
      <c r="G527" s="11">
        <v>131063300</v>
      </c>
    </row>
    <row r="528" spans="1:7">
      <c r="A528" s="65">
        <v>44546.291666666664</v>
      </c>
      <c r="B528" s="11">
        <v>169.4837</v>
      </c>
      <c r="C528" s="11">
        <v>172.26</v>
      </c>
      <c r="D528" s="11">
        <v>181.14</v>
      </c>
      <c r="E528" s="11">
        <v>170.75</v>
      </c>
      <c r="F528" s="11">
        <v>179.28</v>
      </c>
      <c r="G528" s="11">
        <v>150185800</v>
      </c>
    </row>
    <row r="529" spans="1:7">
      <c r="A529" s="65">
        <v>44547.291666666664</v>
      </c>
      <c r="B529" s="11">
        <v>168.3818</v>
      </c>
      <c r="C529" s="11">
        <v>171.14</v>
      </c>
      <c r="D529" s="11">
        <v>173.47</v>
      </c>
      <c r="E529" s="11">
        <v>169.69</v>
      </c>
      <c r="F529" s="11">
        <v>169.93</v>
      </c>
      <c r="G529" s="11">
        <v>195432700</v>
      </c>
    </row>
    <row r="530" spans="1:7">
      <c r="A530" s="65">
        <v>44550.291666666664</v>
      </c>
      <c r="B530" s="11">
        <v>167.01419999999999</v>
      </c>
      <c r="C530" s="11">
        <v>169.75</v>
      </c>
      <c r="D530" s="11">
        <v>170.58</v>
      </c>
      <c r="E530" s="11">
        <v>167.46</v>
      </c>
      <c r="F530" s="11">
        <v>168.28</v>
      </c>
      <c r="G530" s="11">
        <v>107499100</v>
      </c>
    </row>
    <row r="531" spans="1:7">
      <c r="A531" s="65">
        <v>44551.291666666664</v>
      </c>
      <c r="B531" s="11">
        <v>170.202</v>
      </c>
      <c r="C531" s="11">
        <v>172.99</v>
      </c>
      <c r="D531" s="11">
        <v>173.2</v>
      </c>
      <c r="E531" s="11">
        <v>169.12</v>
      </c>
      <c r="F531" s="11">
        <v>171.56</v>
      </c>
      <c r="G531" s="11">
        <v>91185900</v>
      </c>
    </row>
    <row r="532" spans="1:7">
      <c r="A532" s="65">
        <v>44552.291666666664</v>
      </c>
      <c r="B532" s="11">
        <v>172.8092</v>
      </c>
      <c r="C532" s="11">
        <v>175.64</v>
      </c>
      <c r="D532" s="11">
        <v>175.86</v>
      </c>
      <c r="E532" s="11">
        <v>172.15</v>
      </c>
      <c r="F532" s="11">
        <v>173.04</v>
      </c>
      <c r="G532" s="11">
        <v>92135300</v>
      </c>
    </row>
    <row r="533" spans="1:7">
      <c r="A533" s="65">
        <v>44553.291666666664</v>
      </c>
      <c r="B533" s="11">
        <v>173.43889999999999</v>
      </c>
      <c r="C533" s="11">
        <v>176.28</v>
      </c>
      <c r="D533" s="11">
        <v>176.85</v>
      </c>
      <c r="E533" s="11">
        <v>175.27</v>
      </c>
      <c r="F533" s="11">
        <v>175.85</v>
      </c>
      <c r="G533" s="11">
        <v>68356600</v>
      </c>
    </row>
    <row r="534" spans="1:7">
      <c r="A534" s="65">
        <v>44557.291666666664</v>
      </c>
      <c r="B534" s="11">
        <v>177.4237</v>
      </c>
      <c r="C534" s="11">
        <v>180.33</v>
      </c>
      <c r="D534" s="11">
        <v>180.42</v>
      </c>
      <c r="E534" s="11">
        <v>177.07</v>
      </c>
      <c r="F534" s="11">
        <v>177.09</v>
      </c>
      <c r="G534" s="11">
        <v>74919600</v>
      </c>
    </row>
    <row r="535" spans="1:7">
      <c r="A535" s="65">
        <v>44558.291666666664</v>
      </c>
      <c r="B535" s="11">
        <v>176.40039999999999</v>
      </c>
      <c r="C535" s="11">
        <v>179.29</v>
      </c>
      <c r="D535" s="11">
        <v>181.33</v>
      </c>
      <c r="E535" s="11">
        <v>178.53</v>
      </c>
      <c r="F535" s="11">
        <v>180.16</v>
      </c>
      <c r="G535" s="11">
        <v>79144300</v>
      </c>
    </row>
    <row r="536" spans="1:7">
      <c r="A536" s="65">
        <v>44559.291666666664</v>
      </c>
      <c r="B536" s="11">
        <v>176.489</v>
      </c>
      <c r="C536" s="11">
        <v>179.38</v>
      </c>
      <c r="D536" s="11">
        <v>180.63</v>
      </c>
      <c r="E536" s="11">
        <v>178.14</v>
      </c>
      <c r="F536" s="11">
        <v>179.33</v>
      </c>
      <c r="G536" s="11">
        <v>62348900</v>
      </c>
    </row>
    <row r="537" spans="1:7">
      <c r="A537" s="65">
        <v>44560.291666666664</v>
      </c>
      <c r="B537" s="11">
        <v>175.328</v>
      </c>
      <c r="C537" s="11">
        <v>178.2</v>
      </c>
      <c r="D537" s="11">
        <v>180.57</v>
      </c>
      <c r="E537" s="11">
        <v>178.09</v>
      </c>
      <c r="F537" s="11">
        <v>179.47</v>
      </c>
      <c r="G537" s="11">
        <v>59773000</v>
      </c>
    </row>
    <row r="538" spans="1:7">
      <c r="A538" s="65">
        <v>44561.291666666664</v>
      </c>
      <c r="B538" s="11">
        <v>174.7081</v>
      </c>
      <c r="C538" s="11">
        <v>177.57</v>
      </c>
      <c r="D538" s="11">
        <v>179.23</v>
      </c>
      <c r="E538" s="11">
        <v>177.26</v>
      </c>
      <c r="F538" s="11">
        <v>178.09</v>
      </c>
      <c r="G538" s="11">
        <v>64062300</v>
      </c>
    </row>
    <row r="539" spans="1:7">
      <c r="A539" s="65">
        <v>44564.291666666664</v>
      </c>
      <c r="B539" s="11">
        <v>179.07660000000001</v>
      </c>
      <c r="C539" s="11">
        <v>182.01</v>
      </c>
      <c r="D539" s="11">
        <v>182.88</v>
      </c>
      <c r="E539" s="11">
        <v>177.71</v>
      </c>
      <c r="F539" s="11">
        <v>177.83</v>
      </c>
      <c r="G539" s="11">
        <v>104487900</v>
      </c>
    </row>
    <row r="540" spans="1:7">
      <c r="A540" s="65">
        <v>44565.291666666664</v>
      </c>
      <c r="B540" s="11">
        <v>176.8038</v>
      </c>
      <c r="C540" s="11">
        <v>179.7</v>
      </c>
      <c r="D540" s="11">
        <v>182.94</v>
      </c>
      <c r="E540" s="11">
        <v>179.12</v>
      </c>
      <c r="F540" s="11">
        <v>182.63</v>
      </c>
      <c r="G540" s="11">
        <v>99310400</v>
      </c>
    </row>
    <row r="541" spans="1:7">
      <c r="A541" s="65">
        <v>44566.291666666664</v>
      </c>
      <c r="B541" s="11">
        <v>172.1009</v>
      </c>
      <c r="C541" s="11">
        <v>174.92</v>
      </c>
      <c r="D541" s="11">
        <v>180.17</v>
      </c>
      <c r="E541" s="11">
        <v>174.64</v>
      </c>
      <c r="F541" s="11">
        <v>179.61</v>
      </c>
      <c r="G541" s="11">
        <v>94537600</v>
      </c>
    </row>
    <row r="542" spans="1:7">
      <c r="A542" s="65">
        <v>44567.291666666664</v>
      </c>
      <c r="B542" s="11">
        <v>169.22790000000001</v>
      </c>
      <c r="C542" s="11">
        <v>172</v>
      </c>
      <c r="D542" s="11">
        <v>175.3</v>
      </c>
      <c r="E542" s="11">
        <v>171.64</v>
      </c>
      <c r="F542" s="11">
        <v>172.7</v>
      </c>
      <c r="G542" s="11">
        <v>96904000</v>
      </c>
    </row>
    <row r="543" spans="1:7">
      <c r="A543" s="65">
        <v>44568.291666666664</v>
      </c>
      <c r="B543" s="11">
        <v>169.39519999999999</v>
      </c>
      <c r="C543" s="11">
        <v>172.17</v>
      </c>
      <c r="D543" s="11">
        <v>174.14</v>
      </c>
      <c r="E543" s="11">
        <v>171.03</v>
      </c>
      <c r="F543" s="11">
        <v>172.89</v>
      </c>
      <c r="G543" s="11">
        <v>86709100</v>
      </c>
    </row>
    <row r="544" spans="1:7">
      <c r="A544" s="65">
        <v>44571.291666666664</v>
      </c>
      <c r="B544" s="11">
        <v>169.41480000000001</v>
      </c>
      <c r="C544" s="11">
        <v>172.19</v>
      </c>
      <c r="D544" s="11">
        <v>172.5</v>
      </c>
      <c r="E544" s="11">
        <v>168.17</v>
      </c>
      <c r="F544" s="11">
        <v>169.08</v>
      </c>
      <c r="G544" s="11">
        <v>106765600</v>
      </c>
    </row>
    <row r="545" spans="1:7">
      <c r="A545" s="65">
        <v>44572.291666666664</v>
      </c>
      <c r="B545" s="11">
        <v>172.25829999999999</v>
      </c>
      <c r="C545" s="11">
        <v>175.08</v>
      </c>
      <c r="D545" s="11">
        <v>175.18</v>
      </c>
      <c r="E545" s="11">
        <v>170.82</v>
      </c>
      <c r="F545" s="11">
        <v>172.32</v>
      </c>
      <c r="G545" s="11">
        <v>76138300</v>
      </c>
    </row>
    <row r="546" spans="1:7">
      <c r="A546" s="65">
        <v>44573.291666666664</v>
      </c>
      <c r="B546" s="11">
        <v>172.70099999999999</v>
      </c>
      <c r="C546" s="11">
        <v>175.53</v>
      </c>
      <c r="D546" s="11">
        <v>177.18</v>
      </c>
      <c r="E546" s="11">
        <v>174.82</v>
      </c>
      <c r="F546" s="11">
        <v>176.12</v>
      </c>
      <c r="G546" s="11">
        <v>74805200</v>
      </c>
    </row>
    <row r="547" spans="1:7">
      <c r="A547" s="65">
        <v>44574.291666666664</v>
      </c>
      <c r="B547" s="11">
        <v>169.41480000000001</v>
      </c>
      <c r="C547" s="11">
        <v>172.19</v>
      </c>
      <c r="D547" s="11">
        <v>176.62</v>
      </c>
      <c r="E547" s="11">
        <v>171.79</v>
      </c>
      <c r="F547" s="11">
        <v>175.78</v>
      </c>
      <c r="G547" s="11">
        <v>84505800</v>
      </c>
    </row>
    <row r="548" spans="1:7">
      <c r="A548" s="65">
        <v>44575.291666666664</v>
      </c>
      <c r="B548" s="11">
        <v>170.2807</v>
      </c>
      <c r="C548" s="11">
        <v>173.07</v>
      </c>
      <c r="D548" s="11">
        <v>173.78</v>
      </c>
      <c r="E548" s="11">
        <v>171.09</v>
      </c>
      <c r="F548" s="11">
        <v>171.34</v>
      </c>
      <c r="G548" s="11">
        <v>80440800</v>
      </c>
    </row>
    <row r="549" spans="1:7">
      <c r="A549" s="65">
        <v>44579.291666666664</v>
      </c>
      <c r="B549" s="11">
        <v>167.0634</v>
      </c>
      <c r="C549" s="11">
        <v>169.8</v>
      </c>
      <c r="D549" s="11">
        <v>172.54</v>
      </c>
      <c r="E549" s="11">
        <v>169.41</v>
      </c>
      <c r="F549" s="11">
        <v>171.51</v>
      </c>
      <c r="G549" s="11">
        <v>90956700</v>
      </c>
    </row>
    <row r="550" spans="1:7">
      <c r="A550" s="65">
        <v>44580.291666666664</v>
      </c>
      <c r="B550" s="11">
        <v>163.55090000000001</v>
      </c>
      <c r="C550" s="11">
        <v>166.23</v>
      </c>
      <c r="D550" s="11">
        <v>171.08</v>
      </c>
      <c r="E550" s="11">
        <v>165.94</v>
      </c>
      <c r="F550" s="11">
        <v>170</v>
      </c>
      <c r="G550" s="11">
        <v>94815000</v>
      </c>
    </row>
    <row r="551" spans="1:7">
      <c r="A551" s="65">
        <v>44581.291666666664</v>
      </c>
      <c r="B551" s="11">
        <v>161.8586</v>
      </c>
      <c r="C551" s="11">
        <v>164.51</v>
      </c>
      <c r="D551" s="11">
        <v>169.68</v>
      </c>
      <c r="E551" s="11">
        <v>164.18</v>
      </c>
      <c r="F551" s="11">
        <v>166.98</v>
      </c>
      <c r="G551" s="11">
        <v>91420500</v>
      </c>
    </row>
    <row r="552" spans="1:7">
      <c r="A552" s="65">
        <v>44582.291666666664</v>
      </c>
      <c r="B552" s="11">
        <v>159.79249999999999</v>
      </c>
      <c r="C552" s="11">
        <v>162.41</v>
      </c>
      <c r="D552" s="11">
        <v>166.33</v>
      </c>
      <c r="E552" s="11">
        <v>162.30000000000001</v>
      </c>
      <c r="F552" s="11">
        <v>164.42</v>
      </c>
      <c r="G552" s="11">
        <v>122848900</v>
      </c>
    </row>
    <row r="553" spans="1:7">
      <c r="A553" s="65">
        <v>44585.291666666664</v>
      </c>
      <c r="B553" s="11">
        <v>159.01519999999999</v>
      </c>
      <c r="C553" s="11">
        <v>161.62</v>
      </c>
      <c r="D553" s="11">
        <v>162.30000000000001</v>
      </c>
      <c r="E553" s="11">
        <v>154.69999999999999</v>
      </c>
      <c r="F553" s="11">
        <v>160.02000000000001</v>
      </c>
      <c r="G553" s="11">
        <v>162294600</v>
      </c>
    </row>
    <row r="554" spans="1:7">
      <c r="A554" s="65">
        <v>44586.291666666664</v>
      </c>
      <c r="B554" s="11">
        <v>157.20490000000001</v>
      </c>
      <c r="C554" s="11">
        <v>159.78</v>
      </c>
      <c r="D554" s="11">
        <v>162.76</v>
      </c>
      <c r="E554" s="11">
        <v>157.02000000000001</v>
      </c>
      <c r="F554" s="11">
        <v>158.97999999999999</v>
      </c>
      <c r="G554" s="11">
        <v>115798400</v>
      </c>
    </row>
    <row r="555" spans="1:7">
      <c r="A555" s="65">
        <v>44587.291666666664</v>
      </c>
      <c r="B555" s="11">
        <v>157.1163</v>
      </c>
      <c r="C555" s="11">
        <v>159.69</v>
      </c>
      <c r="D555" s="11">
        <v>164.39</v>
      </c>
      <c r="E555" s="11">
        <v>157.82</v>
      </c>
      <c r="F555" s="11">
        <v>163.5</v>
      </c>
      <c r="G555" s="11">
        <v>108275300</v>
      </c>
    </row>
    <row r="556" spans="1:7">
      <c r="A556" s="65">
        <v>44588.291666666664</v>
      </c>
      <c r="B556" s="11">
        <v>156.65389999999999</v>
      </c>
      <c r="C556" s="11">
        <v>159.22</v>
      </c>
      <c r="D556" s="11">
        <v>163.84</v>
      </c>
      <c r="E556" s="11">
        <v>158.28</v>
      </c>
      <c r="F556" s="11">
        <v>162.44999999999999</v>
      </c>
      <c r="G556" s="11">
        <v>121954600</v>
      </c>
    </row>
    <row r="557" spans="1:7">
      <c r="A557" s="65">
        <v>44589.291666666664</v>
      </c>
      <c r="B557" s="11">
        <v>167.5848</v>
      </c>
      <c r="C557" s="11">
        <v>170.33</v>
      </c>
      <c r="D557" s="11">
        <v>170.35</v>
      </c>
      <c r="E557" s="11">
        <v>162.80000000000001</v>
      </c>
      <c r="F557" s="11">
        <v>165.71</v>
      </c>
      <c r="G557" s="11">
        <v>179935700</v>
      </c>
    </row>
    <row r="558" spans="1:7">
      <c r="A558" s="65">
        <v>44592.291666666664</v>
      </c>
      <c r="B558" s="11">
        <v>171.9631</v>
      </c>
      <c r="C558" s="11">
        <v>174.78</v>
      </c>
      <c r="D558" s="11">
        <v>175</v>
      </c>
      <c r="E558" s="11">
        <v>169.51</v>
      </c>
      <c r="F558" s="11">
        <v>170.16</v>
      </c>
      <c r="G558" s="11">
        <v>115541600</v>
      </c>
    </row>
    <row r="559" spans="1:7">
      <c r="A559" s="65">
        <v>44593.291666666664</v>
      </c>
      <c r="B559" s="11">
        <v>171.79589999999999</v>
      </c>
      <c r="C559" s="11">
        <v>174.61</v>
      </c>
      <c r="D559" s="11">
        <v>174.84</v>
      </c>
      <c r="E559" s="11">
        <v>172.31</v>
      </c>
      <c r="F559" s="11">
        <v>174.01</v>
      </c>
      <c r="G559" s="11">
        <v>86213900</v>
      </c>
    </row>
    <row r="560" spans="1:7">
      <c r="A560" s="65">
        <v>44594.291666666664</v>
      </c>
      <c r="B560" s="11">
        <v>173.006</v>
      </c>
      <c r="C560" s="11">
        <v>175.84</v>
      </c>
      <c r="D560" s="11">
        <v>175.88</v>
      </c>
      <c r="E560" s="11">
        <v>173.33</v>
      </c>
      <c r="F560" s="11">
        <v>174.75</v>
      </c>
      <c r="G560" s="11">
        <v>84914300</v>
      </c>
    </row>
    <row r="561" spans="1:7">
      <c r="A561" s="65">
        <v>44595.291666666664</v>
      </c>
      <c r="B561" s="11">
        <v>170.11340000000001</v>
      </c>
      <c r="C561" s="11">
        <v>172.9</v>
      </c>
      <c r="D561" s="11">
        <v>176.24</v>
      </c>
      <c r="E561" s="11">
        <v>172.12</v>
      </c>
      <c r="F561" s="11">
        <v>174.48</v>
      </c>
      <c r="G561" s="11">
        <v>89418100</v>
      </c>
    </row>
    <row r="562" spans="1:7">
      <c r="A562" s="65">
        <v>44596.291666666664</v>
      </c>
      <c r="B562" s="11">
        <v>169.8278</v>
      </c>
      <c r="C562" s="11">
        <v>172.39</v>
      </c>
      <c r="D562" s="11">
        <v>174.1</v>
      </c>
      <c r="E562" s="11">
        <v>170.68</v>
      </c>
      <c r="F562" s="11">
        <v>171.68</v>
      </c>
      <c r="G562" s="11">
        <v>82465400</v>
      </c>
    </row>
    <row r="563" spans="1:7">
      <c r="A563" s="65">
        <v>44599.291666666664</v>
      </c>
      <c r="B563" s="11">
        <v>169.1086</v>
      </c>
      <c r="C563" s="11">
        <v>171.66</v>
      </c>
      <c r="D563" s="11">
        <v>173.95</v>
      </c>
      <c r="E563" s="11">
        <v>170.95</v>
      </c>
      <c r="F563" s="11">
        <v>172.86</v>
      </c>
      <c r="G563" s="11">
        <v>77251200</v>
      </c>
    </row>
    <row r="564" spans="1:7">
      <c r="A564" s="65">
        <v>44600.291666666664</v>
      </c>
      <c r="B564" s="11">
        <v>172.23150000000001</v>
      </c>
      <c r="C564" s="11">
        <v>174.83</v>
      </c>
      <c r="D564" s="11">
        <v>175.35</v>
      </c>
      <c r="E564" s="11">
        <v>171.43</v>
      </c>
      <c r="F564" s="11">
        <v>171.73</v>
      </c>
      <c r="G564" s="11">
        <v>74829200</v>
      </c>
    </row>
    <row r="565" spans="1:7">
      <c r="A565" s="65">
        <v>44601.291666666664</v>
      </c>
      <c r="B565" s="11">
        <v>173.65989999999999</v>
      </c>
      <c r="C565" s="11">
        <v>176.28</v>
      </c>
      <c r="D565" s="11">
        <v>176.65</v>
      </c>
      <c r="E565" s="11">
        <v>174.9</v>
      </c>
      <c r="F565" s="11">
        <v>176.05</v>
      </c>
      <c r="G565" s="11">
        <v>71285000</v>
      </c>
    </row>
    <row r="566" spans="1:7">
      <c r="A566" s="65">
        <v>44602.291666666664</v>
      </c>
      <c r="B566" s="11">
        <v>169.56180000000001</v>
      </c>
      <c r="C566" s="11">
        <v>172.12</v>
      </c>
      <c r="D566" s="11">
        <v>175.48</v>
      </c>
      <c r="E566" s="11">
        <v>171.55</v>
      </c>
      <c r="F566" s="11">
        <v>174.14</v>
      </c>
      <c r="G566" s="11">
        <v>90865900</v>
      </c>
    </row>
    <row r="567" spans="1:7">
      <c r="A567" s="65">
        <v>44603.291666666664</v>
      </c>
      <c r="B567" s="11">
        <v>166.1335</v>
      </c>
      <c r="C567" s="11">
        <v>168.64</v>
      </c>
      <c r="D567" s="11">
        <v>173.08</v>
      </c>
      <c r="E567" s="11">
        <v>168.04</v>
      </c>
      <c r="F567" s="11">
        <v>172.33</v>
      </c>
      <c r="G567" s="11">
        <v>98670700</v>
      </c>
    </row>
    <row r="568" spans="1:7">
      <c r="A568" s="65">
        <v>44606.291666666664</v>
      </c>
      <c r="B568" s="11">
        <v>166.3699</v>
      </c>
      <c r="C568" s="11">
        <v>168.88</v>
      </c>
      <c r="D568" s="11">
        <v>169.58</v>
      </c>
      <c r="E568" s="11">
        <v>166.56</v>
      </c>
      <c r="F568" s="11">
        <v>167.37</v>
      </c>
      <c r="G568" s="11">
        <v>86185500</v>
      </c>
    </row>
    <row r="569" spans="1:7">
      <c r="A569" s="65">
        <v>44607.291666666664</v>
      </c>
      <c r="B569" s="11">
        <v>170.2218</v>
      </c>
      <c r="C569" s="11">
        <v>172.79</v>
      </c>
      <c r="D569" s="11">
        <v>172.95</v>
      </c>
      <c r="E569" s="11">
        <v>170.25</v>
      </c>
      <c r="F569" s="11">
        <v>170.97</v>
      </c>
      <c r="G569" s="11">
        <v>62527400</v>
      </c>
    </row>
    <row r="570" spans="1:7">
      <c r="A570" s="65">
        <v>44608.291666666664</v>
      </c>
      <c r="B570" s="11">
        <v>169.9854</v>
      </c>
      <c r="C570" s="11">
        <v>172.55</v>
      </c>
      <c r="D570" s="11">
        <v>173.34</v>
      </c>
      <c r="E570" s="11">
        <v>170.05</v>
      </c>
      <c r="F570" s="11">
        <v>171.85</v>
      </c>
      <c r="G570" s="11">
        <v>61177400</v>
      </c>
    </row>
    <row r="571" spans="1:7">
      <c r="A571" s="65">
        <v>44609.291666666664</v>
      </c>
      <c r="B571" s="11">
        <v>166.3699</v>
      </c>
      <c r="C571" s="11">
        <v>168.88</v>
      </c>
      <c r="D571" s="11">
        <v>171.91</v>
      </c>
      <c r="E571" s="11">
        <v>168.47</v>
      </c>
      <c r="F571" s="11">
        <v>171.03</v>
      </c>
      <c r="G571" s="11">
        <v>69589300</v>
      </c>
    </row>
    <row r="572" spans="1:7">
      <c r="A572" s="65">
        <v>44610.291666666664</v>
      </c>
      <c r="B572" s="11">
        <v>164.8134</v>
      </c>
      <c r="C572" s="11">
        <v>167.3</v>
      </c>
      <c r="D572" s="11">
        <v>170.54</v>
      </c>
      <c r="E572" s="11">
        <v>166.19</v>
      </c>
      <c r="F572" s="11">
        <v>169.82</v>
      </c>
      <c r="G572" s="11">
        <v>82772700</v>
      </c>
    </row>
    <row r="573" spans="1:7">
      <c r="A573" s="65">
        <v>44614.291666666664</v>
      </c>
      <c r="B573" s="11">
        <v>161.8777</v>
      </c>
      <c r="C573" s="11">
        <v>164.32</v>
      </c>
      <c r="D573" s="11">
        <v>166.69</v>
      </c>
      <c r="E573" s="11">
        <v>162.15</v>
      </c>
      <c r="F573" s="11">
        <v>164.98</v>
      </c>
      <c r="G573" s="11">
        <v>91162800</v>
      </c>
    </row>
    <row r="574" spans="1:7">
      <c r="A574" s="65">
        <v>44615.291666666664</v>
      </c>
      <c r="B574" s="11">
        <v>157.6908</v>
      </c>
      <c r="C574" s="11">
        <v>160.07</v>
      </c>
      <c r="D574" s="11">
        <v>166.15</v>
      </c>
      <c r="E574" s="11">
        <v>159.75</v>
      </c>
      <c r="F574" s="11">
        <v>165.54</v>
      </c>
      <c r="G574" s="11">
        <v>90009200</v>
      </c>
    </row>
    <row r="575" spans="1:7">
      <c r="A575" s="65">
        <v>44616.291666666664</v>
      </c>
      <c r="B575" s="11">
        <v>160.3212</v>
      </c>
      <c r="C575" s="11">
        <v>162.74</v>
      </c>
      <c r="D575" s="11">
        <v>162.85</v>
      </c>
      <c r="E575" s="11">
        <v>152</v>
      </c>
      <c r="F575" s="11">
        <v>152.58000000000001</v>
      </c>
      <c r="G575" s="11">
        <v>141147500</v>
      </c>
    </row>
    <row r="576" spans="1:7">
      <c r="A576" s="65">
        <v>44617.291666666664</v>
      </c>
      <c r="B576" s="11">
        <v>162.3998</v>
      </c>
      <c r="C576" s="11">
        <v>164.85</v>
      </c>
      <c r="D576" s="11">
        <v>165.12</v>
      </c>
      <c r="E576" s="11">
        <v>160.87</v>
      </c>
      <c r="F576" s="11">
        <v>163.84</v>
      </c>
      <c r="G576" s="11">
        <v>91974200</v>
      </c>
    </row>
    <row r="577" spans="1:7">
      <c r="A577" s="65">
        <v>44620.291666666664</v>
      </c>
      <c r="B577" s="11">
        <v>162.66579999999999</v>
      </c>
      <c r="C577" s="11">
        <v>165.12</v>
      </c>
      <c r="D577" s="11">
        <v>165.42</v>
      </c>
      <c r="E577" s="11">
        <v>162.43</v>
      </c>
      <c r="F577" s="11">
        <v>163.06</v>
      </c>
      <c r="G577" s="11">
        <v>95056600</v>
      </c>
    </row>
    <row r="578" spans="1:7">
      <c r="A578" s="65">
        <v>44621.291666666664</v>
      </c>
      <c r="B578" s="11">
        <v>160.77430000000001</v>
      </c>
      <c r="C578" s="11">
        <v>163.19999999999999</v>
      </c>
      <c r="D578" s="11">
        <v>166.6</v>
      </c>
      <c r="E578" s="11">
        <v>161.97</v>
      </c>
      <c r="F578" s="11">
        <v>164.7</v>
      </c>
      <c r="G578" s="11">
        <v>83474400</v>
      </c>
    </row>
    <row r="579" spans="1:7">
      <c r="A579" s="65">
        <v>44622.291666666664</v>
      </c>
      <c r="B579" s="11">
        <v>164.08439999999999</v>
      </c>
      <c r="C579" s="11">
        <v>166.56</v>
      </c>
      <c r="D579" s="11">
        <v>167.36</v>
      </c>
      <c r="E579" s="11">
        <v>162.94999999999999</v>
      </c>
      <c r="F579" s="11">
        <v>164.39</v>
      </c>
      <c r="G579" s="11">
        <v>79724800</v>
      </c>
    </row>
    <row r="580" spans="1:7">
      <c r="A580" s="65">
        <v>44623.291666666664</v>
      </c>
      <c r="B580" s="11">
        <v>163.7593</v>
      </c>
      <c r="C580" s="11">
        <v>166.23</v>
      </c>
      <c r="D580" s="11">
        <v>168.91</v>
      </c>
      <c r="E580" s="11">
        <v>165.55</v>
      </c>
      <c r="F580" s="11">
        <v>168.47</v>
      </c>
      <c r="G580" s="11">
        <v>76678400</v>
      </c>
    </row>
    <row r="581" spans="1:7">
      <c r="A581" s="65">
        <v>44624.291666666664</v>
      </c>
      <c r="B581" s="11">
        <v>160.7448</v>
      </c>
      <c r="C581" s="11">
        <v>163.16999999999999</v>
      </c>
      <c r="D581" s="11">
        <v>165.55</v>
      </c>
      <c r="E581" s="11">
        <v>162.1</v>
      </c>
      <c r="F581" s="11">
        <v>164.49</v>
      </c>
      <c r="G581" s="11">
        <v>83737200</v>
      </c>
    </row>
    <row r="582" spans="1:7">
      <c r="A582" s="65">
        <v>44627.291666666664</v>
      </c>
      <c r="B582" s="11">
        <v>156.9323</v>
      </c>
      <c r="C582" s="11">
        <v>159.30000000000001</v>
      </c>
      <c r="D582" s="11">
        <v>165.02</v>
      </c>
      <c r="E582" s="11">
        <v>159.04</v>
      </c>
      <c r="F582" s="11">
        <v>163.36000000000001</v>
      </c>
      <c r="G582" s="11">
        <v>96418800</v>
      </c>
    </row>
    <row r="583" spans="1:7">
      <c r="A583" s="65">
        <v>44628.291666666664</v>
      </c>
      <c r="B583" s="11">
        <v>155.09989999999999</v>
      </c>
      <c r="C583" s="11">
        <v>157.44</v>
      </c>
      <c r="D583" s="11">
        <v>162.88</v>
      </c>
      <c r="E583" s="11">
        <v>155.80000000000001</v>
      </c>
      <c r="F583" s="11">
        <v>158.82</v>
      </c>
      <c r="G583" s="11">
        <v>131148300</v>
      </c>
    </row>
    <row r="584" spans="1:7">
      <c r="A584" s="65">
        <v>44629.291666666664</v>
      </c>
      <c r="B584" s="11">
        <v>160.52799999999999</v>
      </c>
      <c r="C584" s="11">
        <v>162.94999999999999</v>
      </c>
      <c r="D584" s="11">
        <v>163.41</v>
      </c>
      <c r="E584" s="11">
        <v>159.41</v>
      </c>
      <c r="F584" s="11">
        <v>161.47999999999999</v>
      </c>
      <c r="G584" s="11">
        <v>91454900</v>
      </c>
    </row>
    <row r="585" spans="1:7">
      <c r="A585" s="65">
        <v>44630.291666666664</v>
      </c>
      <c r="B585" s="11">
        <v>156.16390000000001</v>
      </c>
      <c r="C585" s="11">
        <v>158.52000000000001</v>
      </c>
      <c r="D585" s="11">
        <v>160.38999999999999</v>
      </c>
      <c r="E585" s="11">
        <v>155.97999999999999</v>
      </c>
      <c r="F585" s="11">
        <v>160.19999999999999</v>
      </c>
      <c r="G585" s="11">
        <v>105342000</v>
      </c>
    </row>
    <row r="586" spans="1:7">
      <c r="A586" s="65">
        <v>44631.291666666664</v>
      </c>
      <c r="B586" s="11">
        <v>152.43020000000001</v>
      </c>
      <c r="C586" s="11">
        <v>154.72999999999999</v>
      </c>
      <c r="D586" s="11">
        <v>159.28</v>
      </c>
      <c r="E586" s="11">
        <v>154.5</v>
      </c>
      <c r="F586" s="11">
        <v>158.93</v>
      </c>
      <c r="G586" s="11">
        <v>96970100</v>
      </c>
    </row>
    <row r="587" spans="1:7">
      <c r="A587" s="65">
        <v>44634.291666666664</v>
      </c>
      <c r="B587" s="11">
        <v>148.38130000000001</v>
      </c>
      <c r="C587" s="11">
        <v>150.62</v>
      </c>
      <c r="D587" s="11">
        <v>154.12</v>
      </c>
      <c r="E587" s="11">
        <v>150.1</v>
      </c>
      <c r="F587" s="11">
        <v>151.44999999999999</v>
      </c>
      <c r="G587" s="11">
        <v>108732100</v>
      </c>
    </row>
    <row r="588" spans="1:7">
      <c r="A588" s="65">
        <v>44635.291666666664</v>
      </c>
      <c r="B588" s="11">
        <v>152.78479999999999</v>
      </c>
      <c r="C588" s="11">
        <v>155.09</v>
      </c>
      <c r="D588" s="11">
        <v>155.57</v>
      </c>
      <c r="E588" s="11">
        <v>150.38</v>
      </c>
      <c r="F588" s="11">
        <v>150.9</v>
      </c>
      <c r="G588" s="11">
        <v>92964300</v>
      </c>
    </row>
    <row r="589" spans="1:7">
      <c r="A589" s="65">
        <v>44636.291666666664</v>
      </c>
      <c r="B589" s="11">
        <v>157.21799999999999</v>
      </c>
      <c r="C589" s="11">
        <v>159.59</v>
      </c>
      <c r="D589" s="11">
        <v>160</v>
      </c>
      <c r="E589" s="11">
        <v>154.46</v>
      </c>
      <c r="F589" s="11">
        <v>157.05000000000001</v>
      </c>
      <c r="G589" s="11">
        <v>102300200</v>
      </c>
    </row>
    <row r="590" spans="1:7">
      <c r="A590" s="65">
        <v>44637.291666666664</v>
      </c>
      <c r="B590" s="11">
        <v>158.23269999999999</v>
      </c>
      <c r="C590" s="11">
        <v>160.62</v>
      </c>
      <c r="D590" s="11">
        <v>161</v>
      </c>
      <c r="E590" s="11">
        <v>157.63</v>
      </c>
      <c r="F590" s="11">
        <v>158.61000000000001</v>
      </c>
      <c r="G590" s="11">
        <v>75615400</v>
      </c>
    </row>
    <row r="591" spans="1:7">
      <c r="A591" s="65">
        <v>44638.291666666664</v>
      </c>
      <c r="B591" s="11">
        <v>161.5427</v>
      </c>
      <c r="C591" s="11">
        <v>163.98</v>
      </c>
      <c r="D591" s="11">
        <v>164.48</v>
      </c>
      <c r="E591" s="11">
        <v>159.76</v>
      </c>
      <c r="F591" s="11">
        <v>160.51</v>
      </c>
      <c r="G591" s="11">
        <v>123511700</v>
      </c>
    </row>
    <row r="592" spans="1:7">
      <c r="A592" s="65">
        <v>44641.291666666664</v>
      </c>
      <c r="B592" s="11">
        <v>162.922</v>
      </c>
      <c r="C592" s="11">
        <v>165.38</v>
      </c>
      <c r="D592" s="11">
        <v>166.35</v>
      </c>
      <c r="E592" s="11">
        <v>163.01</v>
      </c>
      <c r="F592" s="11">
        <v>163.51</v>
      </c>
      <c r="G592" s="11">
        <v>95811400</v>
      </c>
    </row>
    <row r="593" spans="1:7">
      <c r="A593" s="65">
        <v>44642.291666666664</v>
      </c>
      <c r="B593" s="11">
        <v>166.3108</v>
      </c>
      <c r="C593" s="11">
        <v>168.82</v>
      </c>
      <c r="D593" s="11">
        <v>169.42</v>
      </c>
      <c r="E593" s="11">
        <v>164.91</v>
      </c>
      <c r="F593" s="11">
        <v>165.51</v>
      </c>
      <c r="G593" s="11">
        <v>81532000</v>
      </c>
    </row>
    <row r="594" spans="1:7">
      <c r="A594" s="65">
        <v>44643.291666666664</v>
      </c>
      <c r="B594" s="11">
        <v>167.68010000000001</v>
      </c>
      <c r="C594" s="11">
        <v>170.21</v>
      </c>
      <c r="D594" s="11">
        <v>172.64</v>
      </c>
      <c r="E594" s="11">
        <v>167.65</v>
      </c>
      <c r="F594" s="11">
        <v>167.99</v>
      </c>
      <c r="G594" s="11">
        <v>98062700</v>
      </c>
    </row>
    <row r="595" spans="1:7">
      <c r="A595" s="65">
        <v>44644.291666666664</v>
      </c>
      <c r="B595" s="11">
        <v>171.4828</v>
      </c>
      <c r="C595" s="11">
        <v>174.07</v>
      </c>
      <c r="D595" s="11">
        <v>174.14</v>
      </c>
      <c r="E595" s="11">
        <v>170.21</v>
      </c>
      <c r="F595" s="11">
        <v>171.06</v>
      </c>
      <c r="G595" s="11">
        <v>90131400</v>
      </c>
    </row>
    <row r="596" spans="1:7">
      <c r="A596" s="65">
        <v>44645.291666666664</v>
      </c>
      <c r="B596" s="11">
        <v>172.12309999999999</v>
      </c>
      <c r="C596" s="11">
        <v>174.72</v>
      </c>
      <c r="D596" s="11">
        <v>175.28</v>
      </c>
      <c r="E596" s="11">
        <v>172.75</v>
      </c>
      <c r="F596" s="11">
        <v>173.88</v>
      </c>
      <c r="G596" s="11">
        <v>80546200</v>
      </c>
    </row>
    <row r="597" spans="1:7">
      <c r="A597" s="65">
        <v>44648.291666666664</v>
      </c>
      <c r="B597" s="11">
        <v>172.99</v>
      </c>
      <c r="C597" s="11">
        <v>175.6</v>
      </c>
      <c r="D597" s="11">
        <v>175.73</v>
      </c>
      <c r="E597" s="11">
        <v>172</v>
      </c>
      <c r="F597" s="11">
        <v>172.17</v>
      </c>
      <c r="G597" s="11">
        <v>90371900</v>
      </c>
    </row>
    <row r="598" spans="1:7">
      <c r="A598" s="65">
        <v>44649.291666666664</v>
      </c>
      <c r="B598" s="11">
        <v>176.30009999999999</v>
      </c>
      <c r="C598" s="11">
        <v>178.96</v>
      </c>
      <c r="D598" s="11">
        <v>179.01</v>
      </c>
      <c r="E598" s="11">
        <v>176.34</v>
      </c>
      <c r="F598" s="11">
        <v>176.69</v>
      </c>
      <c r="G598" s="11">
        <v>100589400</v>
      </c>
    </row>
    <row r="599" spans="1:7">
      <c r="A599" s="65">
        <v>44650.291666666664</v>
      </c>
      <c r="B599" s="11">
        <v>175.12780000000001</v>
      </c>
      <c r="C599" s="11">
        <v>177.77</v>
      </c>
      <c r="D599" s="11">
        <v>179.61</v>
      </c>
      <c r="E599" s="11">
        <v>176.7</v>
      </c>
      <c r="F599" s="11">
        <v>178.55</v>
      </c>
      <c r="G599" s="11">
        <v>92633200</v>
      </c>
    </row>
    <row r="600" spans="1:7">
      <c r="A600" s="65">
        <v>44651.291666666664</v>
      </c>
      <c r="B600" s="11">
        <v>172.0147</v>
      </c>
      <c r="C600" s="11">
        <v>174.61</v>
      </c>
      <c r="D600" s="11">
        <v>178.03</v>
      </c>
      <c r="E600" s="11">
        <v>174.4</v>
      </c>
      <c r="F600" s="11">
        <v>177.84</v>
      </c>
      <c r="G600" s="11">
        <v>103049300</v>
      </c>
    </row>
    <row r="601" spans="1:7">
      <c r="A601" s="65">
        <v>44652.291666666664</v>
      </c>
      <c r="B601" s="11">
        <v>171.7192</v>
      </c>
      <c r="C601" s="11">
        <v>174.31</v>
      </c>
      <c r="D601" s="11">
        <v>174.88</v>
      </c>
      <c r="E601" s="11">
        <v>171.94</v>
      </c>
      <c r="F601" s="11">
        <v>174.03</v>
      </c>
      <c r="G601" s="11">
        <v>78751300</v>
      </c>
    </row>
    <row r="602" spans="1:7">
      <c r="A602" s="65">
        <v>44655.291666666664</v>
      </c>
      <c r="B602" s="11">
        <v>175.7878</v>
      </c>
      <c r="C602" s="11">
        <v>178.44</v>
      </c>
      <c r="D602" s="11">
        <v>178.49</v>
      </c>
      <c r="E602" s="11">
        <v>174.44</v>
      </c>
      <c r="F602" s="11">
        <v>174.57</v>
      </c>
      <c r="G602" s="11">
        <v>76468400</v>
      </c>
    </row>
    <row r="603" spans="1:7">
      <c r="A603" s="65">
        <v>44656.291666666664</v>
      </c>
      <c r="B603" s="11">
        <v>172.458</v>
      </c>
      <c r="C603" s="11">
        <v>175.06</v>
      </c>
      <c r="D603" s="11">
        <v>178.3</v>
      </c>
      <c r="E603" s="11">
        <v>174.42</v>
      </c>
      <c r="F603" s="11">
        <v>177.5</v>
      </c>
      <c r="G603" s="11">
        <v>73401800</v>
      </c>
    </row>
    <row r="604" spans="1:7">
      <c r="A604" s="65">
        <v>44657.291666666664</v>
      </c>
      <c r="B604" s="11">
        <v>169.27610000000001</v>
      </c>
      <c r="C604" s="11">
        <v>171.83</v>
      </c>
      <c r="D604" s="11">
        <v>173.63</v>
      </c>
      <c r="E604" s="11">
        <v>170.13</v>
      </c>
      <c r="F604" s="11">
        <v>172.36</v>
      </c>
      <c r="G604" s="11">
        <v>89058800</v>
      </c>
    </row>
    <row r="605" spans="1:7">
      <c r="A605" s="65">
        <v>44658.291666666664</v>
      </c>
      <c r="B605" s="11">
        <v>169.5814</v>
      </c>
      <c r="C605" s="11">
        <v>172.14</v>
      </c>
      <c r="D605" s="11">
        <v>173.36</v>
      </c>
      <c r="E605" s="11">
        <v>169.85</v>
      </c>
      <c r="F605" s="11">
        <v>171.16</v>
      </c>
      <c r="G605" s="11">
        <v>77594700</v>
      </c>
    </row>
    <row r="606" spans="1:7">
      <c r="A606" s="65">
        <v>44659.291666666664</v>
      </c>
      <c r="B606" s="11">
        <v>167.56190000000001</v>
      </c>
      <c r="C606" s="11">
        <v>170.09</v>
      </c>
      <c r="D606" s="11">
        <v>171.78</v>
      </c>
      <c r="E606" s="11">
        <v>169.2</v>
      </c>
      <c r="F606" s="11">
        <v>171.78</v>
      </c>
      <c r="G606" s="11">
        <v>76575500</v>
      </c>
    </row>
    <row r="607" spans="1:7">
      <c r="A607" s="65">
        <v>44662.291666666664</v>
      </c>
      <c r="B607" s="11">
        <v>163.28639999999999</v>
      </c>
      <c r="C607" s="11">
        <v>165.75</v>
      </c>
      <c r="D607" s="11">
        <v>169.03</v>
      </c>
      <c r="E607" s="11">
        <v>165.5</v>
      </c>
      <c r="F607" s="11">
        <v>168.71</v>
      </c>
      <c r="G607" s="11">
        <v>72246700</v>
      </c>
    </row>
    <row r="608" spans="1:7">
      <c r="A608" s="65">
        <v>44663.291666666664</v>
      </c>
      <c r="B608" s="11">
        <v>165.16800000000001</v>
      </c>
      <c r="C608" s="11">
        <v>167.66</v>
      </c>
      <c r="D608" s="11">
        <v>169.87</v>
      </c>
      <c r="E608" s="11">
        <v>166.64</v>
      </c>
      <c r="F608" s="11">
        <v>168.02</v>
      </c>
      <c r="G608" s="11">
        <v>79265200</v>
      </c>
    </row>
    <row r="609" spans="1:7">
      <c r="A609" s="65">
        <v>44664.291666666664</v>
      </c>
      <c r="B609" s="11">
        <v>167.8673</v>
      </c>
      <c r="C609" s="11">
        <v>170.4</v>
      </c>
      <c r="D609" s="11">
        <v>171.04</v>
      </c>
      <c r="E609" s="11">
        <v>166.77</v>
      </c>
      <c r="F609" s="11">
        <v>167.39</v>
      </c>
      <c r="G609" s="11">
        <v>70618900</v>
      </c>
    </row>
    <row r="610" spans="1:7">
      <c r="A610" s="65">
        <v>44665.291666666664</v>
      </c>
      <c r="B610" s="11">
        <v>162.83330000000001</v>
      </c>
      <c r="C610" s="11">
        <v>165.29</v>
      </c>
      <c r="D610" s="11">
        <v>171.27</v>
      </c>
      <c r="E610" s="11">
        <v>165.04</v>
      </c>
      <c r="F610" s="11">
        <v>170.62</v>
      </c>
      <c r="G610" s="11">
        <v>75329400</v>
      </c>
    </row>
    <row r="611" spans="1:7">
      <c r="A611" s="65">
        <v>44669.291666666664</v>
      </c>
      <c r="B611" s="11">
        <v>162.6165</v>
      </c>
      <c r="C611" s="11">
        <v>165.07</v>
      </c>
      <c r="D611" s="11">
        <v>166.6</v>
      </c>
      <c r="E611" s="11">
        <v>163.57</v>
      </c>
      <c r="F611" s="11">
        <v>163.92</v>
      </c>
      <c r="G611" s="11">
        <v>69023900</v>
      </c>
    </row>
    <row r="612" spans="1:7">
      <c r="A612" s="65">
        <v>44670.291666666664</v>
      </c>
      <c r="B612" s="11">
        <v>164.9119</v>
      </c>
      <c r="C612" s="11">
        <v>167.4</v>
      </c>
      <c r="D612" s="11">
        <v>167.82</v>
      </c>
      <c r="E612" s="11">
        <v>163.91</v>
      </c>
      <c r="F612" s="11">
        <v>165.02</v>
      </c>
      <c r="G612" s="11">
        <v>67723800</v>
      </c>
    </row>
    <row r="613" spans="1:7">
      <c r="A613" s="65">
        <v>44671.291666666664</v>
      </c>
      <c r="B613" s="11">
        <v>164.74440000000001</v>
      </c>
      <c r="C613" s="11">
        <v>167.23</v>
      </c>
      <c r="D613" s="11">
        <v>168.88</v>
      </c>
      <c r="E613" s="11">
        <v>166.1</v>
      </c>
      <c r="F613" s="11">
        <v>168.76</v>
      </c>
      <c r="G613" s="11">
        <v>67929800</v>
      </c>
    </row>
    <row r="614" spans="1:7">
      <c r="A614" s="65">
        <v>44672.291666666664</v>
      </c>
      <c r="B614" s="11">
        <v>163.94649999999999</v>
      </c>
      <c r="C614" s="11">
        <v>166.42</v>
      </c>
      <c r="D614" s="11">
        <v>171.53</v>
      </c>
      <c r="E614" s="11">
        <v>165.91</v>
      </c>
      <c r="F614" s="11">
        <v>168.91</v>
      </c>
      <c r="G614" s="11">
        <v>87227800</v>
      </c>
    </row>
    <row r="615" spans="1:7">
      <c r="A615" s="65">
        <v>44673.291666666664</v>
      </c>
      <c r="B615" s="11">
        <v>159.3853</v>
      </c>
      <c r="C615" s="11">
        <v>161.79</v>
      </c>
      <c r="D615" s="11">
        <v>167.87</v>
      </c>
      <c r="E615" s="11">
        <v>161.5</v>
      </c>
      <c r="F615" s="11">
        <v>166.46</v>
      </c>
      <c r="G615" s="11">
        <v>84882400</v>
      </c>
    </row>
    <row r="616" spans="1:7">
      <c r="A616" s="65">
        <v>44676.291666666664</v>
      </c>
      <c r="B616" s="11">
        <v>160.45910000000001</v>
      </c>
      <c r="C616" s="11">
        <v>162.88</v>
      </c>
      <c r="D616" s="11">
        <v>163.16999999999999</v>
      </c>
      <c r="E616" s="11">
        <v>158.46</v>
      </c>
      <c r="F616" s="11">
        <v>161.12</v>
      </c>
      <c r="G616" s="11">
        <v>96046400</v>
      </c>
    </row>
    <row r="617" spans="1:7">
      <c r="A617" s="65">
        <v>44677.291666666664</v>
      </c>
      <c r="B617" s="11">
        <v>154.46950000000001</v>
      </c>
      <c r="C617" s="11">
        <v>156.80000000000001</v>
      </c>
      <c r="D617" s="11">
        <v>162.34</v>
      </c>
      <c r="E617" s="11">
        <v>156.72</v>
      </c>
      <c r="F617" s="11">
        <v>162.25</v>
      </c>
      <c r="G617" s="11">
        <v>95623200</v>
      </c>
    </row>
    <row r="618" spans="1:7">
      <c r="A618" s="65">
        <v>44678.291666666664</v>
      </c>
      <c r="B618" s="11">
        <v>154.24289999999999</v>
      </c>
      <c r="C618" s="11">
        <v>156.57</v>
      </c>
      <c r="D618" s="11">
        <v>159.79</v>
      </c>
      <c r="E618" s="11">
        <v>155.38</v>
      </c>
      <c r="F618" s="11">
        <v>155.91</v>
      </c>
      <c r="G618" s="11">
        <v>88063200</v>
      </c>
    </row>
    <row r="619" spans="1:7">
      <c r="A619" s="65">
        <v>44679.291666666664</v>
      </c>
      <c r="B619" s="11">
        <v>161.20779999999999</v>
      </c>
      <c r="C619" s="11">
        <v>163.63999999999999</v>
      </c>
      <c r="D619" s="11">
        <v>164.52</v>
      </c>
      <c r="E619" s="11">
        <v>158.93</v>
      </c>
      <c r="F619" s="11">
        <v>159.25</v>
      </c>
      <c r="G619" s="11">
        <v>130216800</v>
      </c>
    </row>
    <row r="620" spans="1:7">
      <c r="A620" s="65">
        <v>44680.291666666664</v>
      </c>
      <c r="B620" s="11">
        <v>155.30680000000001</v>
      </c>
      <c r="C620" s="11">
        <v>157.65</v>
      </c>
      <c r="D620" s="11">
        <v>166.2</v>
      </c>
      <c r="E620" s="11">
        <v>157.25</v>
      </c>
      <c r="F620" s="11">
        <v>161.84</v>
      </c>
      <c r="G620" s="11">
        <v>131747600</v>
      </c>
    </row>
    <row r="621" spans="1:7">
      <c r="A621" s="65">
        <v>44683.291666666664</v>
      </c>
      <c r="B621" s="11">
        <v>155.6122</v>
      </c>
      <c r="C621" s="11">
        <v>157.96</v>
      </c>
      <c r="D621" s="11">
        <v>158.22999999999999</v>
      </c>
      <c r="E621" s="11">
        <v>153.27000000000001</v>
      </c>
      <c r="F621" s="11">
        <v>156.71</v>
      </c>
      <c r="G621" s="11">
        <v>123055300</v>
      </c>
    </row>
    <row r="622" spans="1:7">
      <c r="A622" s="65">
        <v>44684.291666666664</v>
      </c>
      <c r="B622" s="11">
        <v>157.1096</v>
      </c>
      <c r="C622" s="11">
        <v>159.47999999999999</v>
      </c>
      <c r="D622" s="11">
        <v>160.71</v>
      </c>
      <c r="E622" s="11">
        <v>156.32</v>
      </c>
      <c r="F622" s="11">
        <v>158.15</v>
      </c>
      <c r="G622" s="11">
        <v>88966500</v>
      </c>
    </row>
    <row r="623" spans="1:7">
      <c r="A623" s="65">
        <v>44685.291666666664</v>
      </c>
      <c r="B623" s="11">
        <v>163.55240000000001</v>
      </c>
      <c r="C623" s="11">
        <v>166.02</v>
      </c>
      <c r="D623" s="11">
        <v>166.48</v>
      </c>
      <c r="E623" s="11">
        <v>159.26</v>
      </c>
      <c r="F623" s="11">
        <v>159.66999999999999</v>
      </c>
      <c r="G623" s="11">
        <v>108256500</v>
      </c>
    </row>
    <row r="624" spans="1:7">
      <c r="A624" s="65">
        <v>44686.291666666664</v>
      </c>
      <c r="B624" s="11">
        <v>154.43989999999999</v>
      </c>
      <c r="C624" s="11">
        <v>156.77000000000001</v>
      </c>
      <c r="D624" s="11">
        <v>164.08</v>
      </c>
      <c r="E624" s="11">
        <v>154.94999999999999</v>
      </c>
      <c r="F624" s="11">
        <v>163.85</v>
      </c>
      <c r="G624" s="11">
        <v>130525300</v>
      </c>
    </row>
    <row r="625" spans="1:7">
      <c r="A625" s="65">
        <v>44687.291666666664</v>
      </c>
      <c r="B625" s="11">
        <v>155.16999999999999</v>
      </c>
      <c r="C625" s="11">
        <v>157.28</v>
      </c>
      <c r="D625" s="11">
        <v>159.44</v>
      </c>
      <c r="E625" s="11">
        <v>154.18</v>
      </c>
      <c r="F625" s="11">
        <v>156.01</v>
      </c>
      <c r="G625" s="11">
        <v>116124600</v>
      </c>
    </row>
    <row r="626" spans="1:7">
      <c r="A626" s="65">
        <v>44690.291666666664</v>
      </c>
      <c r="B626" s="11">
        <v>150.02000000000001</v>
      </c>
      <c r="C626" s="11">
        <v>152.06</v>
      </c>
      <c r="D626" s="11">
        <v>155.83000000000001</v>
      </c>
      <c r="E626" s="11">
        <v>151.49</v>
      </c>
      <c r="F626" s="11">
        <v>154.93</v>
      </c>
      <c r="G626" s="11">
        <v>131577900</v>
      </c>
    </row>
    <row r="627" spans="1:7">
      <c r="A627" s="65">
        <v>44691.291666666664</v>
      </c>
      <c r="B627" s="11">
        <v>152.43709999999999</v>
      </c>
      <c r="C627" s="11">
        <v>154.51</v>
      </c>
      <c r="D627" s="11">
        <v>156.74</v>
      </c>
      <c r="E627" s="11">
        <v>152.93</v>
      </c>
      <c r="F627" s="11">
        <v>155.52000000000001</v>
      </c>
      <c r="G627" s="11">
        <v>115366700</v>
      </c>
    </row>
    <row r="628" spans="1:7">
      <c r="A628" s="65">
        <v>44692.291666666664</v>
      </c>
      <c r="B628" s="11">
        <v>144.53460000000001</v>
      </c>
      <c r="C628" s="11">
        <v>146.5</v>
      </c>
      <c r="D628" s="11">
        <v>155.44999999999999</v>
      </c>
      <c r="E628" s="11">
        <v>145.81</v>
      </c>
      <c r="F628" s="11">
        <v>153.5</v>
      </c>
      <c r="G628" s="11">
        <v>142689800</v>
      </c>
    </row>
    <row r="629" spans="1:7">
      <c r="A629" s="65">
        <v>44693.291666666664</v>
      </c>
      <c r="B629" s="11">
        <v>140.6474</v>
      </c>
      <c r="C629" s="11">
        <v>142.56</v>
      </c>
      <c r="D629" s="11">
        <v>146.19999999999999</v>
      </c>
      <c r="E629" s="11">
        <v>138.80000000000001</v>
      </c>
      <c r="F629" s="11">
        <v>142.77000000000001</v>
      </c>
      <c r="G629" s="11">
        <v>182602000</v>
      </c>
    </row>
    <row r="630" spans="1:7">
      <c r="A630" s="65">
        <v>44694.291666666664</v>
      </c>
      <c r="B630" s="11">
        <v>145.13640000000001</v>
      </c>
      <c r="C630" s="11">
        <v>147.11000000000001</v>
      </c>
      <c r="D630" s="11">
        <v>148.1</v>
      </c>
      <c r="E630" s="11">
        <v>143.11000000000001</v>
      </c>
      <c r="F630" s="11">
        <v>144.59</v>
      </c>
      <c r="G630" s="11">
        <v>113990900</v>
      </c>
    </row>
    <row r="631" spans="1:7">
      <c r="A631" s="65">
        <v>44697.291666666664</v>
      </c>
      <c r="B631" s="11">
        <v>143.5874</v>
      </c>
      <c r="C631" s="11">
        <v>145.54</v>
      </c>
      <c r="D631" s="11">
        <v>147.52000000000001</v>
      </c>
      <c r="E631" s="11">
        <v>144.18</v>
      </c>
      <c r="F631" s="11">
        <v>145.55000000000001</v>
      </c>
      <c r="G631" s="11">
        <v>86643800</v>
      </c>
    </row>
    <row r="632" spans="1:7">
      <c r="A632" s="65">
        <v>44698.291666666664</v>
      </c>
      <c r="B632" s="11">
        <v>147.23779999999999</v>
      </c>
      <c r="C632" s="11">
        <v>149.24</v>
      </c>
      <c r="D632" s="11">
        <v>149.77000000000001</v>
      </c>
      <c r="E632" s="11">
        <v>146.68</v>
      </c>
      <c r="F632" s="11">
        <v>148.86000000000001</v>
      </c>
      <c r="G632" s="11">
        <v>78336300</v>
      </c>
    </row>
    <row r="633" spans="1:7">
      <c r="A633" s="65">
        <v>44699.291666666664</v>
      </c>
      <c r="B633" s="11">
        <v>138.9308</v>
      </c>
      <c r="C633" s="11">
        <v>140.82</v>
      </c>
      <c r="D633" s="11">
        <v>147.36000000000001</v>
      </c>
      <c r="E633" s="11">
        <v>139.9</v>
      </c>
      <c r="F633" s="11">
        <v>146.85</v>
      </c>
      <c r="G633" s="11">
        <v>109742900</v>
      </c>
    </row>
    <row r="634" spans="1:7">
      <c r="A634" s="65">
        <v>44700.291666666664</v>
      </c>
      <c r="B634" s="11">
        <v>135.50739999999999</v>
      </c>
      <c r="C634" s="11">
        <v>137.35</v>
      </c>
      <c r="D634" s="11">
        <v>141.66</v>
      </c>
      <c r="E634" s="11">
        <v>136.6</v>
      </c>
      <c r="F634" s="11">
        <v>139.88</v>
      </c>
      <c r="G634" s="11">
        <v>136095600</v>
      </c>
    </row>
    <row r="635" spans="1:7">
      <c r="A635" s="65">
        <v>44701.291666666664</v>
      </c>
      <c r="B635" s="11">
        <v>135.7441</v>
      </c>
      <c r="C635" s="11">
        <v>137.59</v>
      </c>
      <c r="D635" s="11">
        <v>140.69999999999999</v>
      </c>
      <c r="E635" s="11">
        <v>132.61000000000001</v>
      </c>
      <c r="F635" s="11">
        <v>139.09</v>
      </c>
      <c r="G635" s="11">
        <v>137426100</v>
      </c>
    </row>
    <row r="636" spans="1:7">
      <c r="A636" s="65">
        <v>44704.291666666664</v>
      </c>
      <c r="B636" s="11">
        <v>141.1901</v>
      </c>
      <c r="C636" s="11">
        <v>143.11000000000001</v>
      </c>
      <c r="D636" s="11">
        <v>143.26</v>
      </c>
      <c r="E636" s="11">
        <v>137.65</v>
      </c>
      <c r="F636" s="11">
        <v>137.79</v>
      </c>
      <c r="G636" s="11">
        <v>117726300</v>
      </c>
    </row>
    <row r="637" spans="1:7">
      <c r="A637" s="65">
        <v>44705.291666666664</v>
      </c>
      <c r="B637" s="11">
        <v>138.477</v>
      </c>
      <c r="C637" s="11">
        <v>140.36000000000001</v>
      </c>
      <c r="D637" s="11">
        <v>141.97</v>
      </c>
      <c r="E637" s="11">
        <v>137.33000000000001</v>
      </c>
      <c r="F637" s="11">
        <v>140.81</v>
      </c>
      <c r="G637" s="11">
        <v>104132700</v>
      </c>
    </row>
    <row r="638" spans="1:7">
      <c r="A638" s="65">
        <v>44706.291666666664</v>
      </c>
      <c r="B638" s="11">
        <v>138.63480000000001</v>
      </c>
      <c r="C638" s="11">
        <v>140.52000000000001</v>
      </c>
      <c r="D638" s="11">
        <v>141.79</v>
      </c>
      <c r="E638" s="11">
        <v>138.34</v>
      </c>
      <c r="F638" s="11">
        <v>138.43</v>
      </c>
      <c r="G638" s="11">
        <v>92482700</v>
      </c>
    </row>
    <row r="639" spans="1:7">
      <c r="A639" s="65">
        <v>44707.291666666664</v>
      </c>
      <c r="B639" s="11">
        <v>141.8511</v>
      </c>
      <c r="C639" s="11">
        <v>143.78</v>
      </c>
      <c r="D639" s="11">
        <v>144.34</v>
      </c>
      <c r="E639" s="11">
        <v>137.13999999999999</v>
      </c>
      <c r="F639" s="11">
        <v>137.38999999999999</v>
      </c>
      <c r="G639" s="11">
        <v>90601500</v>
      </c>
    </row>
    <row r="640" spans="1:7">
      <c r="A640" s="65">
        <v>44708.291666666664</v>
      </c>
      <c r="B640" s="11">
        <v>147.63249999999999</v>
      </c>
      <c r="C640" s="11">
        <v>149.63999999999999</v>
      </c>
      <c r="D640" s="11">
        <v>149.68</v>
      </c>
      <c r="E640" s="11">
        <v>145.26</v>
      </c>
      <c r="F640" s="11">
        <v>145.38999999999999</v>
      </c>
      <c r="G640" s="11">
        <v>90978500</v>
      </c>
    </row>
    <row r="641" spans="1:7">
      <c r="A641" s="65">
        <v>44712.291666666664</v>
      </c>
      <c r="B641" s="11">
        <v>146.8432</v>
      </c>
      <c r="C641" s="11">
        <v>148.84</v>
      </c>
      <c r="D641" s="11">
        <v>150.66</v>
      </c>
      <c r="E641" s="11">
        <v>146.84</v>
      </c>
      <c r="F641" s="11">
        <v>149.07</v>
      </c>
      <c r="G641" s="11">
        <v>103718400</v>
      </c>
    </row>
    <row r="642" spans="1:7">
      <c r="A642" s="65">
        <v>44713.291666666664</v>
      </c>
      <c r="B642" s="11">
        <v>146.7149</v>
      </c>
      <c r="C642" s="11">
        <v>148.71</v>
      </c>
      <c r="D642" s="11">
        <v>151.74</v>
      </c>
      <c r="E642" s="11">
        <v>147.68</v>
      </c>
      <c r="F642" s="11">
        <v>149.9</v>
      </c>
      <c r="G642" s="11">
        <v>74286600</v>
      </c>
    </row>
    <row r="643" spans="1:7">
      <c r="A643" s="65">
        <v>44714.291666666664</v>
      </c>
      <c r="B643" s="11">
        <v>149.1814</v>
      </c>
      <c r="C643" s="11">
        <v>151.21</v>
      </c>
      <c r="D643" s="11">
        <v>151.27000000000001</v>
      </c>
      <c r="E643" s="11">
        <v>146.86000000000001</v>
      </c>
      <c r="F643" s="11">
        <v>147.83000000000001</v>
      </c>
      <c r="G643" s="11">
        <v>72348100</v>
      </c>
    </row>
    <row r="644" spans="1:7">
      <c r="A644" s="65">
        <v>44715.291666666664</v>
      </c>
      <c r="B644" s="11">
        <v>143.42959999999999</v>
      </c>
      <c r="C644" s="11">
        <v>145.38</v>
      </c>
      <c r="D644" s="11">
        <v>147.97</v>
      </c>
      <c r="E644" s="11">
        <v>144.46</v>
      </c>
      <c r="F644" s="11">
        <v>146.9</v>
      </c>
      <c r="G644" s="11">
        <v>88570300</v>
      </c>
    </row>
    <row r="645" spans="1:7">
      <c r="A645" s="65">
        <v>44718.291666666664</v>
      </c>
      <c r="B645" s="11">
        <v>144.17939999999999</v>
      </c>
      <c r="C645" s="11">
        <v>146.13999999999999</v>
      </c>
      <c r="D645" s="11">
        <v>148.57</v>
      </c>
      <c r="E645" s="11">
        <v>144.9</v>
      </c>
      <c r="F645" s="11">
        <v>147.03</v>
      </c>
      <c r="G645" s="11">
        <v>71598400</v>
      </c>
    </row>
    <row r="646" spans="1:7">
      <c r="A646" s="65">
        <v>44719.291666666664</v>
      </c>
      <c r="B646" s="11">
        <v>146.7149</v>
      </c>
      <c r="C646" s="11">
        <v>148.71</v>
      </c>
      <c r="D646" s="11">
        <v>149</v>
      </c>
      <c r="E646" s="11">
        <v>144.1</v>
      </c>
      <c r="F646" s="11">
        <v>144.35</v>
      </c>
      <c r="G646" s="11">
        <v>67808200</v>
      </c>
    </row>
    <row r="647" spans="1:7">
      <c r="A647" s="65">
        <v>44720.291666666664</v>
      </c>
      <c r="B647" s="11">
        <v>145.97499999999999</v>
      </c>
      <c r="C647" s="11">
        <v>147.96</v>
      </c>
      <c r="D647" s="11">
        <v>149.87</v>
      </c>
      <c r="E647" s="11">
        <v>147.46</v>
      </c>
      <c r="F647" s="11">
        <v>148.58000000000001</v>
      </c>
      <c r="G647" s="11">
        <v>53950200</v>
      </c>
    </row>
    <row r="648" spans="1:7">
      <c r="A648" s="65">
        <v>44721.291666666664</v>
      </c>
      <c r="B648" s="11">
        <v>140.72640000000001</v>
      </c>
      <c r="C648" s="11">
        <v>142.63999999999999</v>
      </c>
      <c r="D648" s="11">
        <v>147.94999999999999</v>
      </c>
      <c r="E648" s="11">
        <v>142.53</v>
      </c>
      <c r="F648" s="11">
        <v>147.08000000000001</v>
      </c>
      <c r="G648" s="11">
        <v>69473000</v>
      </c>
    </row>
    <row r="649" spans="1:7">
      <c r="A649" s="65">
        <v>44722.291666666664</v>
      </c>
      <c r="B649" s="11">
        <v>135.2903</v>
      </c>
      <c r="C649" s="11">
        <v>137.13</v>
      </c>
      <c r="D649" s="11">
        <v>140.76</v>
      </c>
      <c r="E649" s="11">
        <v>137.06</v>
      </c>
      <c r="F649" s="11">
        <v>140.28</v>
      </c>
      <c r="G649" s="11">
        <v>91437900</v>
      </c>
    </row>
    <row r="650" spans="1:7">
      <c r="A650" s="65">
        <v>44725.291666666664</v>
      </c>
      <c r="B650" s="11">
        <v>130.11070000000001</v>
      </c>
      <c r="C650" s="11">
        <v>131.88</v>
      </c>
      <c r="D650" s="11">
        <v>135.19999999999999</v>
      </c>
      <c r="E650" s="11">
        <v>131.44</v>
      </c>
      <c r="F650" s="11">
        <v>132.87</v>
      </c>
      <c r="G650" s="11">
        <v>122207100</v>
      </c>
    </row>
    <row r="651" spans="1:7">
      <c r="A651" s="65">
        <v>44726.291666666664</v>
      </c>
      <c r="B651" s="11">
        <v>130.97890000000001</v>
      </c>
      <c r="C651" s="11">
        <v>132.76</v>
      </c>
      <c r="D651" s="11">
        <v>133.88999999999999</v>
      </c>
      <c r="E651" s="11">
        <v>131.47999999999999</v>
      </c>
      <c r="F651" s="11">
        <v>133.13</v>
      </c>
      <c r="G651" s="11">
        <v>84784300</v>
      </c>
    </row>
    <row r="652" spans="1:7">
      <c r="A652" s="65">
        <v>44727.291666666664</v>
      </c>
      <c r="B652" s="11">
        <v>133.6131</v>
      </c>
      <c r="C652" s="11">
        <v>135.43</v>
      </c>
      <c r="D652" s="11">
        <v>137.34</v>
      </c>
      <c r="E652" s="11">
        <v>132.16</v>
      </c>
      <c r="F652" s="11">
        <v>134.29</v>
      </c>
      <c r="G652" s="11">
        <v>91533000</v>
      </c>
    </row>
    <row r="653" spans="1:7">
      <c r="A653" s="65">
        <v>44728.291666666664</v>
      </c>
      <c r="B653" s="11">
        <v>128.3151</v>
      </c>
      <c r="C653" s="11">
        <v>130.06</v>
      </c>
      <c r="D653" s="11">
        <v>132.38999999999999</v>
      </c>
      <c r="E653" s="11">
        <v>129.04</v>
      </c>
      <c r="F653" s="11">
        <v>132.08000000000001</v>
      </c>
      <c r="G653" s="11">
        <v>108123900</v>
      </c>
    </row>
    <row r="654" spans="1:7">
      <c r="A654" s="65">
        <v>44729.291666666664</v>
      </c>
      <c r="B654" s="11">
        <v>129.79499999999999</v>
      </c>
      <c r="C654" s="11">
        <v>131.56</v>
      </c>
      <c r="D654" s="11">
        <v>133.08000000000001</v>
      </c>
      <c r="E654" s="11">
        <v>129.81</v>
      </c>
      <c r="F654" s="11">
        <v>130.07</v>
      </c>
      <c r="G654" s="11">
        <v>134520300</v>
      </c>
    </row>
    <row r="655" spans="1:7">
      <c r="A655" s="65">
        <v>44733.291666666664</v>
      </c>
      <c r="B655" s="11">
        <v>134.0472</v>
      </c>
      <c r="C655" s="11">
        <v>135.87</v>
      </c>
      <c r="D655" s="11">
        <v>137.06</v>
      </c>
      <c r="E655" s="11">
        <v>133.32</v>
      </c>
      <c r="F655" s="11">
        <v>133.41999999999999</v>
      </c>
      <c r="G655" s="11">
        <v>81000500</v>
      </c>
    </row>
    <row r="656" spans="1:7">
      <c r="A656" s="65">
        <v>44734.291666666664</v>
      </c>
      <c r="B656" s="11">
        <v>133.5342</v>
      </c>
      <c r="C656" s="11">
        <v>135.35</v>
      </c>
      <c r="D656" s="11">
        <v>137.76</v>
      </c>
      <c r="E656" s="11">
        <v>133.91</v>
      </c>
      <c r="F656" s="11">
        <v>134.79</v>
      </c>
      <c r="G656" s="11">
        <v>73409200</v>
      </c>
    </row>
    <row r="657" spans="1:7">
      <c r="A657" s="65">
        <v>44735.291666666664</v>
      </c>
      <c r="B657" s="11">
        <v>136.41499999999999</v>
      </c>
      <c r="C657" s="11">
        <v>138.27000000000001</v>
      </c>
      <c r="D657" s="11">
        <v>138.59</v>
      </c>
      <c r="E657" s="11">
        <v>135.63</v>
      </c>
      <c r="F657" s="11">
        <v>136.82</v>
      </c>
      <c r="G657" s="11">
        <v>72433800</v>
      </c>
    </row>
    <row r="658" spans="1:7">
      <c r="A658" s="65">
        <v>44736.291666666664</v>
      </c>
      <c r="B658" s="11">
        <v>139.7595</v>
      </c>
      <c r="C658" s="11">
        <v>141.66</v>
      </c>
      <c r="D658" s="11">
        <v>141.91</v>
      </c>
      <c r="E658" s="11">
        <v>139.77000000000001</v>
      </c>
      <c r="F658" s="11">
        <v>139.9</v>
      </c>
      <c r="G658" s="11">
        <v>89116800</v>
      </c>
    </row>
    <row r="659" spans="1:7">
      <c r="A659" s="65">
        <v>44739.291666666664</v>
      </c>
      <c r="B659" s="11">
        <v>139.7595</v>
      </c>
      <c r="C659" s="11">
        <v>141.66</v>
      </c>
      <c r="D659" s="11">
        <v>143.49</v>
      </c>
      <c r="E659" s="11">
        <v>140.97</v>
      </c>
      <c r="F659" s="11">
        <v>142.69999999999999</v>
      </c>
      <c r="G659" s="11">
        <v>70207900</v>
      </c>
    </row>
    <row r="660" spans="1:7">
      <c r="A660" s="65">
        <v>44740.291666666664</v>
      </c>
      <c r="B660" s="11">
        <v>135.59610000000001</v>
      </c>
      <c r="C660" s="11">
        <v>137.44</v>
      </c>
      <c r="D660" s="11">
        <v>143.41999999999999</v>
      </c>
      <c r="E660" s="11">
        <v>137.32</v>
      </c>
      <c r="F660" s="11">
        <v>142.13</v>
      </c>
      <c r="G660" s="11">
        <v>67083400</v>
      </c>
    </row>
    <row r="661" spans="1:7">
      <c r="A661" s="65">
        <v>44741.291666666664</v>
      </c>
      <c r="B661" s="11">
        <v>137.3621</v>
      </c>
      <c r="C661" s="11">
        <v>139.22999999999999</v>
      </c>
      <c r="D661" s="11">
        <v>140.66999999999999</v>
      </c>
      <c r="E661" s="11">
        <v>136.66999999999999</v>
      </c>
      <c r="F661" s="11">
        <v>137.46</v>
      </c>
      <c r="G661" s="11">
        <v>66242400</v>
      </c>
    </row>
    <row r="662" spans="1:7">
      <c r="A662" s="65">
        <v>44742.291666666664</v>
      </c>
      <c r="B662" s="11">
        <v>134.88579999999999</v>
      </c>
      <c r="C662" s="11">
        <v>136.72</v>
      </c>
      <c r="D662" s="11">
        <v>138.37</v>
      </c>
      <c r="E662" s="11">
        <v>133.77000000000001</v>
      </c>
      <c r="F662" s="11">
        <v>137.25</v>
      </c>
      <c r="G662" s="11">
        <v>98964500</v>
      </c>
    </row>
    <row r="663" spans="1:7">
      <c r="A663" s="65">
        <v>44743.291666666664</v>
      </c>
      <c r="B663" s="11">
        <v>137.06610000000001</v>
      </c>
      <c r="C663" s="11">
        <v>138.93</v>
      </c>
      <c r="D663" s="11">
        <v>139.04</v>
      </c>
      <c r="E663" s="11">
        <v>135.66</v>
      </c>
      <c r="F663" s="11">
        <v>136.04</v>
      </c>
      <c r="G663" s="11">
        <v>71051600</v>
      </c>
    </row>
    <row r="664" spans="1:7">
      <c r="A664" s="65">
        <v>44747.291666666664</v>
      </c>
      <c r="B664" s="11">
        <v>139.6609</v>
      </c>
      <c r="C664" s="11">
        <v>141.56</v>
      </c>
      <c r="D664" s="11">
        <v>141.61000000000001</v>
      </c>
      <c r="E664" s="11">
        <v>136.93</v>
      </c>
      <c r="F664" s="11">
        <v>137.77000000000001</v>
      </c>
      <c r="G664" s="11">
        <v>73353800</v>
      </c>
    </row>
    <row r="665" spans="1:7">
      <c r="A665" s="65">
        <v>44748.291666666664</v>
      </c>
      <c r="B665" s="11">
        <v>141.0026</v>
      </c>
      <c r="C665" s="11">
        <v>142.91999999999999</v>
      </c>
      <c r="D665" s="11">
        <v>144.12</v>
      </c>
      <c r="E665" s="11">
        <v>141.08000000000001</v>
      </c>
      <c r="F665" s="11">
        <v>141.35</v>
      </c>
      <c r="G665" s="11">
        <v>74064300</v>
      </c>
    </row>
    <row r="666" spans="1:7">
      <c r="A666" s="65">
        <v>44749.291666666664</v>
      </c>
      <c r="B666" s="11">
        <v>144.38659999999999</v>
      </c>
      <c r="C666" s="11">
        <v>146.35</v>
      </c>
      <c r="D666" s="11">
        <v>146.55000000000001</v>
      </c>
      <c r="E666" s="11">
        <v>143.28</v>
      </c>
      <c r="F666" s="11">
        <v>143.29</v>
      </c>
      <c r="G666" s="11">
        <v>66253700</v>
      </c>
    </row>
    <row r="667" spans="1:7">
      <c r="A667" s="65">
        <v>44750.291666666664</v>
      </c>
      <c r="B667" s="11">
        <v>145.06739999999999</v>
      </c>
      <c r="C667" s="11">
        <v>147.04</v>
      </c>
      <c r="D667" s="11">
        <v>147.55000000000001</v>
      </c>
      <c r="E667" s="11">
        <v>145</v>
      </c>
      <c r="F667" s="11">
        <v>145.26</v>
      </c>
      <c r="G667" s="11">
        <v>64547800</v>
      </c>
    </row>
    <row r="668" spans="1:7">
      <c r="A668" s="65">
        <v>44753.291666666664</v>
      </c>
      <c r="B668" s="11">
        <v>142.9264</v>
      </c>
      <c r="C668" s="11">
        <v>144.87</v>
      </c>
      <c r="D668" s="11">
        <v>146.63999999999999</v>
      </c>
      <c r="E668" s="11">
        <v>143.78</v>
      </c>
      <c r="F668" s="11">
        <v>145.66999999999999</v>
      </c>
      <c r="G668" s="11">
        <v>63141600</v>
      </c>
    </row>
    <row r="669" spans="1:7">
      <c r="A669" s="65">
        <v>44754.291666666664</v>
      </c>
      <c r="B669" s="11">
        <v>143.9032</v>
      </c>
      <c r="C669" s="11">
        <v>145.86000000000001</v>
      </c>
      <c r="D669" s="11">
        <v>148.44999999999999</v>
      </c>
      <c r="E669" s="11">
        <v>145.05000000000001</v>
      </c>
      <c r="F669" s="11">
        <v>145.76</v>
      </c>
      <c r="G669" s="11">
        <v>77588800</v>
      </c>
    </row>
    <row r="670" spans="1:7">
      <c r="A670" s="65">
        <v>44755.291666666664</v>
      </c>
      <c r="B670" s="11">
        <v>143.53809999999999</v>
      </c>
      <c r="C670" s="11">
        <v>145.49</v>
      </c>
      <c r="D670" s="11">
        <v>146.44999999999999</v>
      </c>
      <c r="E670" s="11">
        <v>142.12</v>
      </c>
      <c r="F670" s="11">
        <v>142.99</v>
      </c>
      <c r="G670" s="11">
        <v>71185600</v>
      </c>
    </row>
    <row r="671" spans="1:7">
      <c r="A671" s="65">
        <v>44756.291666666664</v>
      </c>
      <c r="B671" s="11">
        <v>146.47810000000001</v>
      </c>
      <c r="C671" s="11">
        <v>148.47</v>
      </c>
      <c r="D671" s="11">
        <v>148.94999999999999</v>
      </c>
      <c r="E671" s="11">
        <v>143.25</v>
      </c>
      <c r="F671" s="11">
        <v>144.08000000000001</v>
      </c>
      <c r="G671" s="11">
        <v>78140700</v>
      </c>
    </row>
    <row r="672" spans="1:7">
      <c r="A672" s="65">
        <v>44757.291666666664</v>
      </c>
      <c r="B672" s="11">
        <v>148.15530000000001</v>
      </c>
      <c r="C672" s="11">
        <v>150.16999999999999</v>
      </c>
      <c r="D672" s="11">
        <v>150.86000000000001</v>
      </c>
      <c r="E672" s="11">
        <v>148.19999999999999</v>
      </c>
      <c r="F672" s="11">
        <v>149.78</v>
      </c>
      <c r="G672" s="11">
        <v>76259900</v>
      </c>
    </row>
    <row r="673" spans="1:7">
      <c r="A673" s="65">
        <v>44760.291666666664</v>
      </c>
      <c r="B673" s="11">
        <v>145.09700000000001</v>
      </c>
      <c r="C673" s="11">
        <v>147.07</v>
      </c>
      <c r="D673" s="11">
        <v>151.57</v>
      </c>
      <c r="E673" s="11">
        <v>146.69999999999999</v>
      </c>
      <c r="F673" s="11">
        <v>150.74</v>
      </c>
      <c r="G673" s="11">
        <v>81420900</v>
      </c>
    </row>
    <row r="674" spans="1:7">
      <c r="A674" s="65">
        <v>44761.291666666664</v>
      </c>
      <c r="B674" s="11">
        <v>148.9742</v>
      </c>
      <c r="C674" s="11">
        <v>151</v>
      </c>
      <c r="D674" s="11">
        <v>151.22999999999999</v>
      </c>
      <c r="E674" s="11">
        <v>146.91</v>
      </c>
      <c r="F674" s="11">
        <v>147.91999999999999</v>
      </c>
      <c r="G674" s="11">
        <v>82982400</v>
      </c>
    </row>
    <row r="675" spans="1:7">
      <c r="A675" s="65">
        <v>44762.291666666664</v>
      </c>
      <c r="B675" s="11">
        <v>150.98679999999999</v>
      </c>
      <c r="C675" s="11">
        <v>153.04</v>
      </c>
      <c r="D675" s="11">
        <v>153.72</v>
      </c>
      <c r="E675" s="11">
        <v>150.37</v>
      </c>
      <c r="F675" s="11">
        <v>151.12</v>
      </c>
      <c r="G675" s="11">
        <v>64823400</v>
      </c>
    </row>
    <row r="676" spans="1:7">
      <c r="A676" s="65">
        <v>44763.291666666664</v>
      </c>
      <c r="B676" s="11">
        <v>153.26589999999999</v>
      </c>
      <c r="C676" s="11">
        <v>155.35</v>
      </c>
      <c r="D676" s="11">
        <v>155.57</v>
      </c>
      <c r="E676" s="11">
        <v>151.94</v>
      </c>
      <c r="F676" s="11">
        <v>154.5</v>
      </c>
      <c r="G676" s="11">
        <v>65086600</v>
      </c>
    </row>
    <row r="677" spans="1:7">
      <c r="A677" s="65">
        <v>44764.291666666664</v>
      </c>
      <c r="B677" s="11">
        <v>152.02279999999999</v>
      </c>
      <c r="C677" s="11">
        <v>154.09</v>
      </c>
      <c r="D677" s="11">
        <v>156.28</v>
      </c>
      <c r="E677" s="11">
        <v>153.41</v>
      </c>
      <c r="F677" s="11">
        <v>155.38999999999999</v>
      </c>
      <c r="G677" s="11">
        <v>66675400</v>
      </c>
    </row>
    <row r="678" spans="1:7">
      <c r="A678" s="65">
        <v>44767.291666666664</v>
      </c>
      <c r="B678" s="11">
        <v>150.8981</v>
      </c>
      <c r="C678" s="11">
        <v>152.94999999999999</v>
      </c>
      <c r="D678" s="11">
        <v>155.04</v>
      </c>
      <c r="E678" s="11">
        <v>152.28</v>
      </c>
      <c r="F678" s="11">
        <v>154.01</v>
      </c>
      <c r="G678" s="11">
        <v>53623900</v>
      </c>
    </row>
    <row r="679" spans="1:7">
      <c r="A679" s="65">
        <v>44768.291666666664</v>
      </c>
      <c r="B679" s="11">
        <v>149.56610000000001</v>
      </c>
      <c r="C679" s="11">
        <v>151.6</v>
      </c>
      <c r="D679" s="11">
        <v>153.09</v>
      </c>
      <c r="E679" s="11">
        <v>150.80000000000001</v>
      </c>
      <c r="F679" s="11">
        <v>152.26</v>
      </c>
      <c r="G679" s="11">
        <v>55138700</v>
      </c>
    </row>
    <row r="680" spans="1:7">
      <c r="A680" s="65">
        <v>44769.291666666664</v>
      </c>
      <c r="B680" s="11">
        <v>154.6865</v>
      </c>
      <c r="C680" s="11">
        <v>156.79</v>
      </c>
      <c r="D680" s="11">
        <v>157.33000000000001</v>
      </c>
      <c r="E680" s="11">
        <v>152.16</v>
      </c>
      <c r="F680" s="11">
        <v>152.58000000000001</v>
      </c>
      <c r="G680" s="11">
        <v>78620700</v>
      </c>
    </row>
    <row r="681" spans="1:7">
      <c r="A681" s="65">
        <v>44770.291666666664</v>
      </c>
      <c r="B681" s="11">
        <v>155.239</v>
      </c>
      <c r="C681" s="11">
        <v>157.35</v>
      </c>
      <c r="D681" s="11">
        <v>157.63999999999999</v>
      </c>
      <c r="E681" s="11">
        <v>154.41</v>
      </c>
      <c r="F681" s="11">
        <v>156.97999999999999</v>
      </c>
      <c r="G681" s="11">
        <v>81378700</v>
      </c>
    </row>
    <row r="682" spans="1:7">
      <c r="A682" s="65">
        <v>44771.291666666664</v>
      </c>
      <c r="B682" s="11">
        <v>160.32980000000001</v>
      </c>
      <c r="C682" s="11">
        <v>162.51</v>
      </c>
      <c r="D682" s="11">
        <v>163.63</v>
      </c>
      <c r="E682" s="11">
        <v>159.5</v>
      </c>
      <c r="F682" s="11">
        <v>161.24</v>
      </c>
      <c r="G682" s="11">
        <v>101786900</v>
      </c>
    </row>
    <row r="683" spans="1:7">
      <c r="A683" s="65">
        <v>44774.291666666664</v>
      </c>
      <c r="B683" s="11">
        <v>159.3432</v>
      </c>
      <c r="C683" s="11">
        <v>161.51</v>
      </c>
      <c r="D683" s="11">
        <v>163.59</v>
      </c>
      <c r="E683" s="11">
        <v>160.88999999999999</v>
      </c>
      <c r="F683" s="11">
        <v>161.01</v>
      </c>
      <c r="G683" s="11">
        <v>67829400</v>
      </c>
    </row>
    <row r="684" spans="1:7">
      <c r="A684" s="65">
        <v>44775.291666666664</v>
      </c>
      <c r="B684" s="11">
        <v>157.86330000000001</v>
      </c>
      <c r="C684" s="11">
        <v>160.01</v>
      </c>
      <c r="D684" s="11">
        <v>162.41</v>
      </c>
      <c r="E684" s="11">
        <v>159.63</v>
      </c>
      <c r="F684" s="11">
        <v>160.1</v>
      </c>
      <c r="G684" s="11">
        <v>59907000</v>
      </c>
    </row>
    <row r="685" spans="1:7">
      <c r="A685" s="65">
        <v>44776.291666666664</v>
      </c>
      <c r="B685" s="11">
        <v>163.90119999999999</v>
      </c>
      <c r="C685" s="11">
        <v>166.13</v>
      </c>
      <c r="D685" s="11">
        <v>166.59</v>
      </c>
      <c r="E685" s="11">
        <v>160.75</v>
      </c>
      <c r="F685" s="11">
        <v>160.84</v>
      </c>
      <c r="G685" s="11">
        <v>82507500</v>
      </c>
    </row>
    <row r="686" spans="1:7">
      <c r="A686" s="65">
        <v>44777.291666666664</v>
      </c>
      <c r="B686" s="11">
        <v>163.5855</v>
      </c>
      <c r="C686" s="11">
        <v>165.81</v>
      </c>
      <c r="D686" s="11">
        <v>167.19</v>
      </c>
      <c r="E686" s="11">
        <v>164.43</v>
      </c>
      <c r="F686" s="11">
        <v>166.01</v>
      </c>
      <c r="G686" s="11">
        <v>55474100</v>
      </c>
    </row>
    <row r="687" spans="1:7">
      <c r="A687" s="65">
        <v>44778.291666666664</v>
      </c>
      <c r="B687" s="11">
        <v>163.35830000000001</v>
      </c>
      <c r="C687" s="11">
        <v>165.35</v>
      </c>
      <c r="D687" s="11">
        <v>165.85</v>
      </c>
      <c r="E687" s="11">
        <v>163</v>
      </c>
      <c r="F687" s="11">
        <v>163.21</v>
      </c>
      <c r="G687" s="11">
        <v>56697000</v>
      </c>
    </row>
    <row r="688" spans="1:7">
      <c r="A688" s="65">
        <v>44781.291666666664</v>
      </c>
      <c r="B688" s="11">
        <v>162.88409999999999</v>
      </c>
      <c r="C688" s="11">
        <v>164.87</v>
      </c>
      <c r="D688" s="11">
        <v>167.81</v>
      </c>
      <c r="E688" s="11">
        <v>164.2</v>
      </c>
      <c r="F688" s="11">
        <v>166.37</v>
      </c>
      <c r="G688" s="11">
        <v>60276900</v>
      </c>
    </row>
    <row r="689" spans="1:7">
      <c r="A689" s="65">
        <v>44782.291666666664</v>
      </c>
      <c r="B689" s="11">
        <v>162.93350000000001</v>
      </c>
      <c r="C689" s="11">
        <v>164.92</v>
      </c>
      <c r="D689" s="11">
        <v>165.82</v>
      </c>
      <c r="E689" s="11">
        <v>163.25</v>
      </c>
      <c r="F689" s="11">
        <v>164.02</v>
      </c>
      <c r="G689" s="11">
        <v>63135500</v>
      </c>
    </row>
    <row r="690" spans="1:7">
      <c r="A690" s="65">
        <v>44783.291666666664</v>
      </c>
      <c r="B690" s="11">
        <v>167.20140000000001</v>
      </c>
      <c r="C690" s="11">
        <v>169.24</v>
      </c>
      <c r="D690" s="11">
        <v>169.34</v>
      </c>
      <c r="E690" s="11">
        <v>166.9</v>
      </c>
      <c r="F690" s="11">
        <v>167.68</v>
      </c>
      <c r="G690" s="11">
        <v>70170500</v>
      </c>
    </row>
    <row r="691" spans="1:7">
      <c r="A691" s="65">
        <v>44784.291666666664</v>
      </c>
      <c r="B691" s="11">
        <v>166.4605</v>
      </c>
      <c r="C691" s="11">
        <v>168.49</v>
      </c>
      <c r="D691" s="11">
        <v>170.99</v>
      </c>
      <c r="E691" s="11">
        <v>168.19</v>
      </c>
      <c r="F691" s="11">
        <v>170.06</v>
      </c>
      <c r="G691" s="11">
        <v>57149200</v>
      </c>
    </row>
    <row r="692" spans="1:7">
      <c r="A692" s="65">
        <v>44785.291666666664</v>
      </c>
      <c r="B692" s="11">
        <v>170.02699999999999</v>
      </c>
      <c r="C692" s="11">
        <v>172.1</v>
      </c>
      <c r="D692" s="11">
        <v>172.17</v>
      </c>
      <c r="E692" s="11">
        <v>169.4</v>
      </c>
      <c r="F692" s="11">
        <v>169.82</v>
      </c>
      <c r="G692" s="11">
        <v>68039400</v>
      </c>
    </row>
    <row r="693" spans="1:7">
      <c r="A693" s="65">
        <v>44788.291666666664</v>
      </c>
      <c r="B693" s="11">
        <v>171.10390000000001</v>
      </c>
      <c r="C693" s="11">
        <v>173.19</v>
      </c>
      <c r="D693" s="11">
        <v>173.39</v>
      </c>
      <c r="E693" s="11">
        <v>171.35</v>
      </c>
      <c r="F693" s="11">
        <v>171.52</v>
      </c>
      <c r="G693" s="11">
        <v>54091700</v>
      </c>
    </row>
    <row r="694" spans="1:7">
      <c r="A694" s="65">
        <v>44789.291666666664</v>
      </c>
      <c r="B694" s="11">
        <v>170.94579999999999</v>
      </c>
      <c r="C694" s="11">
        <v>173.03</v>
      </c>
      <c r="D694" s="11">
        <v>173.71</v>
      </c>
      <c r="E694" s="11">
        <v>171.66</v>
      </c>
      <c r="F694" s="11">
        <v>172.78</v>
      </c>
      <c r="G694" s="11">
        <v>56377100</v>
      </c>
    </row>
    <row r="695" spans="1:7">
      <c r="A695" s="65">
        <v>44790.291666666664</v>
      </c>
      <c r="B695" s="11">
        <v>172.44749999999999</v>
      </c>
      <c r="C695" s="11">
        <v>174.55</v>
      </c>
      <c r="D695" s="11">
        <v>176.15</v>
      </c>
      <c r="E695" s="11">
        <v>172.57</v>
      </c>
      <c r="F695" s="11">
        <v>172.77</v>
      </c>
      <c r="G695" s="11">
        <v>79542000</v>
      </c>
    </row>
    <row r="696" spans="1:7">
      <c r="A696" s="65">
        <v>44791.291666666664</v>
      </c>
      <c r="B696" s="11">
        <v>172.0523</v>
      </c>
      <c r="C696" s="11">
        <v>174.15</v>
      </c>
      <c r="D696" s="11">
        <v>174.9</v>
      </c>
      <c r="E696" s="11">
        <v>173.12</v>
      </c>
      <c r="F696" s="11">
        <v>173.75</v>
      </c>
      <c r="G696" s="11">
        <v>62290100</v>
      </c>
    </row>
    <row r="697" spans="1:7">
      <c r="A697" s="65">
        <v>44792.291666666664</v>
      </c>
      <c r="B697" s="11">
        <v>169.45400000000001</v>
      </c>
      <c r="C697" s="11">
        <v>171.52</v>
      </c>
      <c r="D697" s="11">
        <v>173.74</v>
      </c>
      <c r="E697" s="11">
        <v>171.31</v>
      </c>
      <c r="F697" s="11">
        <v>173.03</v>
      </c>
      <c r="G697" s="11">
        <v>70346300</v>
      </c>
    </row>
    <row r="698" spans="1:7">
      <c r="A698" s="65">
        <v>44795.291666666664</v>
      </c>
      <c r="B698" s="11">
        <v>165.55160000000001</v>
      </c>
      <c r="C698" s="11">
        <v>167.57</v>
      </c>
      <c r="D698" s="11">
        <v>169.86</v>
      </c>
      <c r="E698" s="11">
        <v>167.14</v>
      </c>
      <c r="F698" s="11">
        <v>169.69</v>
      </c>
      <c r="G698" s="11">
        <v>69026800</v>
      </c>
    </row>
    <row r="699" spans="1:7">
      <c r="A699" s="65">
        <v>44796.291666666664</v>
      </c>
      <c r="B699" s="11">
        <v>165.2157</v>
      </c>
      <c r="C699" s="11">
        <v>167.23</v>
      </c>
      <c r="D699" s="11">
        <v>168.71</v>
      </c>
      <c r="E699" s="11">
        <v>166.65</v>
      </c>
      <c r="F699" s="11">
        <v>167.08</v>
      </c>
      <c r="G699" s="11">
        <v>54147100</v>
      </c>
    </row>
    <row r="700" spans="1:7">
      <c r="A700" s="65">
        <v>44797.291666666664</v>
      </c>
      <c r="B700" s="11">
        <v>165.512</v>
      </c>
      <c r="C700" s="11">
        <v>167.53</v>
      </c>
      <c r="D700" s="11">
        <v>168.11</v>
      </c>
      <c r="E700" s="11">
        <v>166.25</v>
      </c>
      <c r="F700" s="11">
        <v>167.32</v>
      </c>
      <c r="G700" s="11">
        <v>53841500</v>
      </c>
    </row>
    <row r="701" spans="1:7">
      <c r="A701" s="65">
        <v>44798.291666666664</v>
      </c>
      <c r="B701" s="11">
        <v>167.9819</v>
      </c>
      <c r="C701" s="11">
        <v>170.03</v>
      </c>
      <c r="D701" s="11">
        <v>170.14</v>
      </c>
      <c r="E701" s="11">
        <v>168.35</v>
      </c>
      <c r="F701" s="11">
        <v>168.78</v>
      </c>
      <c r="G701" s="11">
        <v>51218200</v>
      </c>
    </row>
    <row r="702" spans="1:7">
      <c r="A702" s="65">
        <v>44799.291666666664</v>
      </c>
      <c r="B702" s="11">
        <v>161.6491</v>
      </c>
      <c r="C702" s="11">
        <v>163.62</v>
      </c>
      <c r="D702" s="11">
        <v>171.05</v>
      </c>
      <c r="E702" s="11">
        <v>163.56</v>
      </c>
      <c r="F702" s="11">
        <v>170.57</v>
      </c>
      <c r="G702" s="11">
        <v>78961000</v>
      </c>
    </row>
    <row r="703" spans="1:7">
      <c r="A703" s="65">
        <v>44802.291666666664</v>
      </c>
      <c r="B703" s="11">
        <v>159.43610000000001</v>
      </c>
      <c r="C703" s="11">
        <v>161.38</v>
      </c>
      <c r="D703" s="11">
        <v>162.9</v>
      </c>
      <c r="E703" s="11">
        <v>159.82</v>
      </c>
      <c r="F703" s="11">
        <v>161.15</v>
      </c>
      <c r="G703" s="11">
        <v>73314000</v>
      </c>
    </row>
    <row r="704" spans="1:7">
      <c r="A704" s="65">
        <v>44803.291666666664</v>
      </c>
      <c r="B704" s="11">
        <v>156.99590000000001</v>
      </c>
      <c r="C704" s="11">
        <v>158.91</v>
      </c>
      <c r="D704" s="11">
        <v>162.56</v>
      </c>
      <c r="E704" s="11">
        <v>157.72</v>
      </c>
      <c r="F704" s="11">
        <v>162.13</v>
      </c>
      <c r="G704" s="11">
        <v>77906200</v>
      </c>
    </row>
    <row r="705" spans="1:7">
      <c r="A705" s="65">
        <v>44804.291666666664</v>
      </c>
      <c r="B705" s="11">
        <v>155.3262</v>
      </c>
      <c r="C705" s="11">
        <v>157.22</v>
      </c>
      <c r="D705" s="11">
        <v>160.58000000000001</v>
      </c>
      <c r="E705" s="11">
        <v>157.13999999999999</v>
      </c>
      <c r="F705" s="11">
        <v>160.31</v>
      </c>
      <c r="G705" s="11">
        <v>87991100</v>
      </c>
    </row>
    <row r="706" spans="1:7">
      <c r="A706" s="65">
        <v>44805.291666666664</v>
      </c>
      <c r="B706" s="11">
        <v>156.0573</v>
      </c>
      <c r="C706" s="11">
        <v>157.96</v>
      </c>
      <c r="D706" s="11">
        <v>158.41999999999999</v>
      </c>
      <c r="E706" s="11">
        <v>154.66999999999999</v>
      </c>
      <c r="F706" s="11">
        <v>156.63999999999999</v>
      </c>
      <c r="G706" s="11">
        <v>74229900</v>
      </c>
    </row>
    <row r="707" spans="1:7">
      <c r="A707" s="65">
        <v>44806.291666666664</v>
      </c>
      <c r="B707" s="11">
        <v>153.9332</v>
      </c>
      <c r="C707" s="11">
        <v>155.81</v>
      </c>
      <c r="D707" s="11">
        <v>160.36000000000001</v>
      </c>
      <c r="E707" s="11">
        <v>154.97</v>
      </c>
      <c r="F707" s="11">
        <v>159.75</v>
      </c>
      <c r="G707" s="11">
        <v>76957800</v>
      </c>
    </row>
    <row r="708" spans="1:7">
      <c r="A708" s="65">
        <v>44810.291666666664</v>
      </c>
      <c r="B708" s="11">
        <v>152.6686</v>
      </c>
      <c r="C708" s="11">
        <v>154.53</v>
      </c>
      <c r="D708" s="11">
        <v>157.09</v>
      </c>
      <c r="E708" s="11">
        <v>153.69</v>
      </c>
      <c r="F708" s="11">
        <v>156.47</v>
      </c>
      <c r="G708" s="11">
        <v>73714800</v>
      </c>
    </row>
    <row r="709" spans="1:7">
      <c r="A709" s="65">
        <v>44811.291666666664</v>
      </c>
      <c r="B709" s="11">
        <v>154.0814</v>
      </c>
      <c r="C709" s="11">
        <v>155.96</v>
      </c>
      <c r="D709" s="11">
        <v>156.66999999999999</v>
      </c>
      <c r="E709" s="11">
        <v>153.61000000000001</v>
      </c>
      <c r="F709" s="11">
        <v>154.82</v>
      </c>
      <c r="G709" s="11">
        <v>87449600</v>
      </c>
    </row>
    <row r="710" spans="1:7">
      <c r="A710" s="65">
        <v>44812.291666666664</v>
      </c>
      <c r="B710" s="11">
        <v>152.59950000000001</v>
      </c>
      <c r="C710" s="11">
        <v>154.46</v>
      </c>
      <c r="D710" s="11">
        <v>156.36000000000001</v>
      </c>
      <c r="E710" s="11">
        <v>152.68</v>
      </c>
      <c r="F710" s="11">
        <v>154.63999999999999</v>
      </c>
      <c r="G710" s="11">
        <v>84923800</v>
      </c>
    </row>
    <row r="711" spans="1:7">
      <c r="A711" s="65">
        <v>44813.291666666664</v>
      </c>
      <c r="B711" s="11">
        <v>155.4744</v>
      </c>
      <c r="C711" s="11">
        <v>157.37</v>
      </c>
      <c r="D711" s="11">
        <v>157.82</v>
      </c>
      <c r="E711" s="11">
        <v>154.75</v>
      </c>
      <c r="F711" s="11">
        <v>155.47</v>
      </c>
      <c r="G711" s="11">
        <v>68028800</v>
      </c>
    </row>
    <row r="712" spans="1:7">
      <c r="A712" s="65">
        <v>44816.291666666664</v>
      </c>
      <c r="B712" s="11">
        <v>161.4614</v>
      </c>
      <c r="C712" s="11">
        <v>163.43</v>
      </c>
      <c r="D712" s="11">
        <v>164.26</v>
      </c>
      <c r="E712" s="11">
        <v>159.30000000000001</v>
      </c>
      <c r="F712" s="11">
        <v>159.59</v>
      </c>
      <c r="G712" s="11">
        <v>104956000</v>
      </c>
    </row>
    <row r="713" spans="1:7">
      <c r="A713" s="65">
        <v>44817.291666666664</v>
      </c>
      <c r="B713" s="11">
        <v>151.98689999999999</v>
      </c>
      <c r="C713" s="11">
        <v>153.84</v>
      </c>
      <c r="D713" s="11">
        <v>160.54</v>
      </c>
      <c r="E713" s="11">
        <v>153.37</v>
      </c>
      <c r="F713" s="11">
        <v>159.9</v>
      </c>
      <c r="G713" s="11">
        <v>122656600</v>
      </c>
    </row>
    <row r="714" spans="1:7">
      <c r="A714" s="65">
        <v>44818.291666666664</v>
      </c>
      <c r="B714" s="11">
        <v>153.4392</v>
      </c>
      <c r="C714" s="11">
        <v>155.31</v>
      </c>
      <c r="D714" s="11">
        <v>157.1</v>
      </c>
      <c r="E714" s="11">
        <v>153.61000000000001</v>
      </c>
      <c r="F714" s="11">
        <v>154.79</v>
      </c>
      <c r="G714" s="11">
        <v>87965400</v>
      </c>
    </row>
    <row r="715" spans="1:7">
      <c r="A715" s="65">
        <v>44819.291666666664</v>
      </c>
      <c r="B715" s="11">
        <v>150.53460000000001</v>
      </c>
      <c r="C715" s="11">
        <v>152.37</v>
      </c>
      <c r="D715" s="11">
        <v>155.24</v>
      </c>
      <c r="E715" s="11">
        <v>151.38</v>
      </c>
      <c r="F715" s="11">
        <v>154.65</v>
      </c>
      <c r="G715" s="11">
        <v>90481100</v>
      </c>
    </row>
    <row r="716" spans="1:7">
      <c r="A716" s="65">
        <v>44820.291666666664</v>
      </c>
      <c r="B716" s="11">
        <v>148.88480000000001</v>
      </c>
      <c r="C716" s="11">
        <v>150.69999999999999</v>
      </c>
      <c r="D716" s="11">
        <v>151.35</v>
      </c>
      <c r="E716" s="11">
        <v>148.37</v>
      </c>
      <c r="F716" s="11">
        <v>151.21</v>
      </c>
      <c r="G716" s="11">
        <v>162278800</v>
      </c>
    </row>
    <row r="717" spans="1:7">
      <c r="A717" s="65">
        <v>44823.291666666664</v>
      </c>
      <c r="B717" s="11">
        <v>152.61920000000001</v>
      </c>
      <c r="C717" s="11">
        <v>154.47999999999999</v>
      </c>
      <c r="D717" s="11">
        <v>154.56</v>
      </c>
      <c r="E717" s="11">
        <v>149.1</v>
      </c>
      <c r="F717" s="11">
        <v>149.31</v>
      </c>
      <c r="G717" s="11">
        <v>81474200</v>
      </c>
    </row>
    <row r="718" spans="1:7">
      <c r="A718" s="65">
        <v>44824.291666666664</v>
      </c>
      <c r="B718" s="11">
        <v>155.01009999999999</v>
      </c>
      <c r="C718" s="11">
        <v>156.9</v>
      </c>
      <c r="D718" s="11">
        <v>158.08000000000001</v>
      </c>
      <c r="E718" s="11">
        <v>153.08000000000001</v>
      </c>
      <c r="F718" s="11">
        <v>153.4</v>
      </c>
      <c r="G718" s="11">
        <v>107689800</v>
      </c>
    </row>
    <row r="719" spans="1:7">
      <c r="A719" s="65">
        <v>44825.291666666664</v>
      </c>
      <c r="B719" s="11">
        <v>151.86840000000001</v>
      </c>
      <c r="C719" s="11">
        <v>153.72</v>
      </c>
      <c r="D719" s="11">
        <v>158.74</v>
      </c>
      <c r="E719" s="11">
        <v>153.6</v>
      </c>
      <c r="F719" s="11">
        <v>157.34</v>
      </c>
      <c r="G719" s="11">
        <v>101696800</v>
      </c>
    </row>
    <row r="720" spans="1:7">
      <c r="A720" s="65">
        <v>44826.291666666664</v>
      </c>
      <c r="B720" s="11">
        <v>150.90020000000001</v>
      </c>
      <c r="C720" s="11">
        <v>152.74</v>
      </c>
      <c r="D720" s="11">
        <v>154.47</v>
      </c>
      <c r="E720" s="11">
        <v>150.91</v>
      </c>
      <c r="F720" s="11">
        <v>152.38</v>
      </c>
      <c r="G720" s="11">
        <v>86652500</v>
      </c>
    </row>
    <row r="721" spans="1:7">
      <c r="A721" s="65">
        <v>44827.291666666664</v>
      </c>
      <c r="B721" s="11">
        <v>148.61799999999999</v>
      </c>
      <c r="C721" s="11">
        <v>150.43</v>
      </c>
      <c r="D721" s="11">
        <v>151.47</v>
      </c>
      <c r="E721" s="11">
        <v>148.56</v>
      </c>
      <c r="F721" s="11">
        <v>151.19</v>
      </c>
      <c r="G721" s="11">
        <v>96029900</v>
      </c>
    </row>
    <row r="722" spans="1:7">
      <c r="A722" s="65">
        <v>44830.291666666664</v>
      </c>
      <c r="B722" s="11">
        <v>148.9539</v>
      </c>
      <c r="C722" s="11">
        <v>150.77000000000001</v>
      </c>
      <c r="D722" s="11">
        <v>153.77000000000001</v>
      </c>
      <c r="E722" s="11">
        <v>149.63999999999999</v>
      </c>
      <c r="F722" s="11">
        <v>149.66</v>
      </c>
      <c r="G722" s="11">
        <v>93339400</v>
      </c>
    </row>
    <row r="723" spans="1:7">
      <c r="A723" s="65">
        <v>44831.291666666664</v>
      </c>
      <c r="B723" s="11">
        <v>149.93199999999999</v>
      </c>
      <c r="C723" s="11">
        <v>151.76</v>
      </c>
      <c r="D723" s="11">
        <v>154.72</v>
      </c>
      <c r="E723" s="11">
        <v>149.94999999999999</v>
      </c>
      <c r="F723" s="11">
        <v>152.74</v>
      </c>
      <c r="G723" s="11">
        <v>84442700</v>
      </c>
    </row>
    <row r="724" spans="1:7">
      <c r="A724" s="65">
        <v>44832.291666666664</v>
      </c>
      <c r="B724" s="11">
        <v>148.0351</v>
      </c>
      <c r="C724" s="11">
        <v>149.84</v>
      </c>
      <c r="D724" s="11">
        <v>150.63999999999999</v>
      </c>
      <c r="E724" s="11">
        <v>144.84</v>
      </c>
      <c r="F724" s="11">
        <v>147.63999999999999</v>
      </c>
      <c r="G724" s="11">
        <v>146691400</v>
      </c>
    </row>
    <row r="725" spans="1:7">
      <c r="A725" s="65">
        <v>44833.291666666664</v>
      </c>
      <c r="B725" s="11">
        <v>140.7638</v>
      </c>
      <c r="C725" s="11">
        <v>142.47999999999999</v>
      </c>
      <c r="D725" s="11">
        <v>146.72</v>
      </c>
      <c r="E725" s="11">
        <v>140.68</v>
      </c>
      <c r="F725" s="11">
        <v>146.1</v>
      </c>
      <c r="G725" s="11">
        <v>128138200</v>
      </c>
    </row>
    <row r="726" spans="1:7">
      <c r="A726" s="65">
        <v>44834.291666666664</v>
      </c>
      <c r="B726" s="11">
        <v>136.53530000000001</v>
      </c>
      <c r="C726" s="11">
        <v>138.19999999999999</v>
      </c>
      <c r="D726" s="11">
        <v>143.1</v>
      </c>
      <c r="E726" s="11">
        <v>138</v>
      </c>
      <c r="F726" s="11">
        <v>141.28</v>
      </c>
      <c r="G726" s="11">
        <v>124925300</v>
      </c>
    </row>
    <row r="727" spans="1:7">
      <c r="A727" s="65">
        <v>44837.291666666664</v>
      </c>
      <c r="B727" s="11">
        <v>140.73410000000001</v>
      </c>
      <c r="C727" s="11">
        <v>142.44999999999999</v>
      </c>
      <c r="D727" s="11">
        <v>143.07</v>
      </c>
      <c r="E727" s="11">
        <v>137.69</v>
      </c>
      <c r="F727" s="11">
        <v>138.21</v>
      </c>
      <c r="G727" s="11">
        <v>114311700</v>
      </c>
    </row>
    <row r="728" spans="1:7">
      <c r="A728" s="65">
        <v>44838.291666666664</v>
      </c>
      <c r="B728" s="11">
        <v>144.34020000000001</v>
      </c>
      <c r="C728" s="11">
        <v>146.1</v>
      </c>
      <c r="D728" s="11">
        <v>146.22</v>
      </c>
      <c r="E728" s="11">
        <v>144.26</v>
      </c>
      <c r="F728" s="11">
        <v>145.03</v>
      </c>
      <c r="G728" s="11">
        <v>87830100</v>
      </c>
    </row>
    <row r="729" spans="1:7">
      <c r="A729" s="65">
        <v>44839.291666666664</v>
      </c>
      <c r="B729" s="11">
        <v>144.63650000000001</v>
      </c>
      <c r="C729" s="11">
        <v>146.4</v>
      </c>
      <c r="D729" s="11">
        <v>147.38</v>
      </c>
      <c r="E729" s="11">
        <v>143.01</v>
      </c>
      <c r="F729" s="11">
        <v>144.07</v>
      </c>
      <c r="G729" s="11">
        <v>79471000</v>
      </c>
    </row>
    <row r="730" spans="1:7">
      <c r="A730" s="65">
        <v>44840.291666666664</v>
      </c>
      <c r="B730" s="11">
        <v>143.6782</v>
      </c>
      <c r="C730" s="11">
        <v>145.43</v>
      </c>
      <c r="D730" s="11">
        <v>147.54</v>
      </c>
      <c r="E730" s="11">
        <v>145.22</v>
      </c>
      <c r="F730" s="11">
        <v>145.81</v>
      </c>
      <c r="G730" s="11">
        <v>68402200</v>
      </c>
    </row>
    <row r="731" spans="1:7">
      <c r="A731" s="65">
        <v>44841.291666666664</v>
      </c>
      <c r="B731" s="11">
        <v>138.40260000000001</v>
      </c>
      <c r="C731" s="11">
        <v>140.09</v>
      </c>
      <c r="D731" s="11">
        <v>143.1</v>
      </c>
      <c r="E731" s="11">
        <v>139.44999999999999</v>
      </c>
      <c r="F731" s="11">
        <v>142.54</v>
      </c>
      <c r="G731" s="11">
        <v>85925600</v>
      </c>
    </row>
    <row r="732" spans="1:7">
      <c r="A732" s="65">
        <v>44844.291666666664</v>
      </c>
      <c r="B732" s="11">
        <v>138.7286</v>
      </c>
      <c r="C732" s="11">
        <v>140.41999999999999</v>
      </c>
      <c r="D732" s="11">
        <v>141.88999999999999</v>
      </c>
      <c r="E732" s="11">
        <v>138.57</v>
      </c>
      <c r="F732" s="11">
        <v>140.41999999999999</v>
      </c>
      <c r="G732" s="11">
        <v>74899000</v>
      </c>
    </row>
    <row r="733" spans="1:7">
      <c r="A733" s="65">
        <v>44845.291666666664</v>
      </c>
      <c r="B733" s="11">
        <v>137.30590000000001</v>
      </c>
      <c r="C733" s="11">
        <v>138.97999999999999</v>
      </c>
      <c r="D733" s="11">
        <v>141.35</v>
      </c>
      <c r="E733" s="11">
        <v>138.22</v>
      </c>
      <c r="F733" s="11">
        <v>139.9</v>
      </c>
      <c r="G733" s="11">
        <v>77033700</v>
      </c>
    </row>
    <row r="734" spans="1:7">
      <c r="A734" s="65">
        <v>44846.291666666664</v>
      </c>
      <c r="B734" s="11">
        <v>136.67359999999999</v>
      </c>
      <c r="C734" s="11">
        <v>138.34</v>
      </c>
      <c r="D734" s="11">
        <v>140.36000000000001</v>
      </c>
      <c r="E734" s="11">
        <v>138.16</v>
      </c>
      <c r="F734" s="11">
        <v>139.13</v>
      </c>
      <c r="G734" s="11">
        <v>70433700</v>
      </c>
    </row>
    <row r="735" spans="1:7">
      <c r="A735" s="65">
        <v>44847.291666666664</v>
      </c>
      <c r="B735" s="11">
        <v>141.26759999999999</v>
      </c>
      <c r="C735" s="11">
        <v>142.99</v>
      </c>
      <c r="D735" s="11">
        <v>143.59</v>
      </c>
      <c r="E735" s="11">
        <v>134.37</v>
      </c>
      <c r="F735" s="11">
        <v>134.99</v>
      </c>
      <c r="G735" s="11">
        <v>113224000</v>
      </c>
    </row>
    <row r="736" spans="1:7">
      <c r="A736" s="65">
        <v>44848.291666666664</v>
      </c>
      <c r="B736" s="11">
        <v>136.7132</v>
      </c>
      <c r="C736" s="11">
        <v>138.38</v>
      </c>
      <c r="D736" s="11">
        <v>144.52000000000001</v>
      </c>
      <c r="E736" s="11">
        <v>138.19</v>
      </c>
      <c r="F736" s="11">
        <v>144.31</v>
      </c>
      <c r="G736" s="11">
        <v>88598000</v>
      </c>
    </row>
    <row r="737" spans="1:7">
      <c r="A737" s="65">
        <v>44851.291666666664</v>
      </c>
      <c r="B737" s="11">
        <v>140.69460000000001</v>
      </c>
      <c r="C737" s="11">
        <v>142.41</v>
      </c>
      <c r="D737" s="11">
        <v>142.9</v>
      </c>
      <c r="E737" s="11">
        <v>140.27000000000001</v>
      </c>
      <c r="F737" s="11">
        <v>141.07</v>
      </c>
      <c r="G737" s="11">
        <v>85250900</v>
      </c>
    </row>
    <row r="738" spans="1:7">
      <c r="A738" s="65">
        <v>44852.291666666664</v>
      </c>
      <c r="B738" s="11">
        <v>142.01849999999999</v>
      </c>
      <c r="C738" s="11">
        <v>143.75</v>
      </c>
      <c r="D738" s="11">
        <v>146.69999999999999</v>
      </c>
      <c r="E738" s="11">
        <v>140.61000000000001</v>
      </c>
      <c r="F738" s="11">
        <v>145.49</v>
      </c>
      <c r="G738" s="11">
        <v>99136600</v>
      </c>
    </row>
    <row r="739" spans="1:7">
      <c r="A739" s="65">
        <v>44853.291666666664</v>
      </c>
      <c r="B739" s="11">
        <v>142.12719999999999</v>
      </c>
      <c r="C739" s="11">
        <v>143.86000000000001</v>
      </c>
      <c r="D739" s="11">
        <v>144.94999999999999</v>
      </c>
      <c r="E739" s="11">
        <v>141.5</v>
      </c>
      <c r="F739" s="11">
        <v>141.69</v>
      </c>
      <c r="G739" s="11">
        <v>61758300</v>
      </c>
    </row>
    <row r="740" spans="1:7">
      <c r="A740" s="65">
        <v>44854.291666666664</v>
      </c>
      <c r="B740" s="11">
        <v>141.6628</v>
      </c>
      <c r="C740" s="11">
        <v>143.38999999999999</v>
      </c>
      <c r="D740" s="11">
        <v>145.88999999999999</v>
      </c>
      <c r="E740" s="11">
        <v>142.65</v>
      </c>
      <c r="F740" s="11">
        <v>143.02000000000001</v>
      </c>
      <c r="G740" s="11">
        <v>64522000</v>
      </c>
    </row>
    <row r="741" spans="1:7">
      <c r="A741" s="65">
        <v>44855.291666666664</v>
      </c>
      <c r="B741" s="11">
        <v>145.49610000000001</v>
      </c>
      <c r="C741" s="11">
        <v>147.27000000000001</v>
      </c>
      <c r="D741" s="11">
        <v>147.85</v>
      </c>
      <c r="E741" s="11">
        <v>142.65</v>
      </c>
      <c r="F741" s="11">
        <v>142.87</v>
      </c>
      <c r="G741" s="11">
        <v>86548600</v>
      </c>
    </row>
    <row r="742" spans="1:7">
      <c r="A742" s="65">
        <v>44858.291666666664</v>
      </c>
      <c r="B742" s="11">
        <v>147.6498</v>
      </c>
      <c r="C742" s="11">
        <v>149.44999999999999</v>
      </c>
      <c r="D742" s="11">
        <v>150.22999999999999</v>
      </c>
      <c r="E742" s="11">
        <v>146</v>
      </c>
      <c r="F742" s="11">
        <v>147.19</v>
      </c>
      <c r="G742" s="11">
        <v>75981900</v>
      </c>
    </row>
    <row r="743" spans="1:7">
      <c r="A743" s="65">
        <v>44859.291666666664</v>
      </c>
      <c r="B743" s="11">
        <v>150.505</v>
      </c>
      <c r="C743" s="11">
        <v>152.34</v>
      </c>
      <c r="D743" s="11">
        <v>152.49</v>
      </c>
      <c r="E743" s="11">
        <v>149.36000000000001</v>
      </c>
      <c r="F743" s="11">
        <v>150.09</v>
      </c>
      <c r="G743" s="11">
        <v>74732300</v>
      </c>
    </row>
    <row r="744" spans="1:7">
      <c r="A744" s="65">
        <v>44860.291666666664</v>
      </c>
      <c r="B744" s="11">
        <v>147.55099999999999</v>
      </c>
      <c r="C744" s="11">
        <v>149.35</v>
      </c>
      <c r="D744" s="11">
        <v>151.99</v>
      </c>
      <c r="E744" s="11">
        <v>148.04</v>
      </c>
      <c r="F744" s="11">
        <v>150.96</v>
      </c>
      <c r="G744" s="11">
        <v>88194300</v>
      </c>
    </row>
    <row r="745" spans="1:7">
      <c r="A745" s="65">
        <v>44861.291666666664</v>
      </c>
      <c r="B745" s="11">
        <v>143.0558</v>
      </c>
      <c r="C745" s="11">
        <v>144.80000000000001</v>
      </c>
      <c r="D745" s="11">
        <v>149.05000000000001</v>
      </c>
      <c r="E745" s="11">
        <v>144.13</v>
      </c>
      <c r="F745" s="11">
        <v>148.07</v>
      </c>
      <c r="G745" s="11">
        <v>109180200</v>
      </c>
    </row>
    <row r="746" spans="1:7">
      <c r="A746" s="65">
        <v>44862.291666666664</v>
      </c>
      <c r="B746" s="11">
        <v>153.86410000000001</v>
      </c>
      <c r="C746" s="11">
        <v>155.74</v>
      </c>
      <c r="D746" s="11">
        <v>157.5</v>
      </c>
      <c r="E746" s="11">
        <v>147.82</v>
      </c>
      <c r="F746" s="11">
        <v>148.19999999999999</v>
      </c>
      <c r="G746" s="11">
        <v>164762400</v>
      </c>
    </row>
    <row r="747" spans="1:7">
      <c r="A747" s="65">
        <v>44865.291666666664</v>
      </c>
      <c r="B747" s="11">
        <v>151.49299999999999</v>
      </c>
      <c r="C747" s="11">
        <v>153.34</v>
      </c>
      <c r="D747" s="11">
        <v>154.24</v>
      </c>
      <c r="E747" s="11">
        <v>151.91999999999999</v>
      </c>
      <c r="F747" s="11">
        <v>153.16</v>
      </c>
      <c r="G747" s="11">
        <v>97943200</v>
      </c>
    </row>
    <row r="748" spans="1:7">
      <c r="A748" s="65">
        <v>44866.291666666664</v>
      </c>
      <c r="B748" s="11">
        <v>148.83539999999999</v>
      </c>
      <c r="C748" s="11">
        <v>150.65</v>
      </c>
      <c r="D748" s="11">
        <v>155.44999999999999</v>
      </c>
      <c r="E748" s="11">
        <v>149.13</v>
      </c>
      <c r="F748" s="11">
        <v>155.08000000000001</v>
      </c>
      <c r="G748" s="11">
        <v>80379300</v>
      </c>
    </row>
    <row r="749" spans="1:7">
      <c r="A749" s="65">
        <v>44867.291666666664</v>
      </c>
      <c r="B749" s="11">
        <v>143.28299999999999</v>
      </c>
      <c r="C749" s="11">
        <v>145.03</v>
      </c>
      <c r="D749" s="11">
        <v>152.16999999999999</v>
      </c>
      <c r="E749" s="11">
        <v>145</v>
      </c>
      <c r="F749" s="11">
        <v>148.94999999999999</v>
      </c>
      <c r="G749" s="11">
        <v>93604600</v>
      </c>
    </row>
    <row r="750" spans="1:7">
      <c r="A750" s="65">
        <v>44868.291666666664</v>
      </c>
      <c r="B750" s="11">
        <v>137.2071</v>
      </c>
      <c r="C750" s="11">
        <v>138.88</v>
      </c>
      <c r="D750" s="11">
        <v>142.80000000000001</v>
      </c>
      <c r="E750" s="11">
        <v>138.75</v>
      </c>
      <c r="F750" s="11">
        <v>142.06</v>
      </c>
      <c r="G750" s="11">
        <v>97918500</v>
      </c>
    </row>
    <row r="751" spans="1:7">
      <c r="A751" s="65">
        <v>44869.291666666664</v>
      </c>
      <c r="B751" s="11">
        <v>136.94</v>
      </c>
      <c r="C751" s="11">
        <v>138.38</v>
      </c>
      <c r="D751" s="11">
        <v>142.66999999999999</v>
      </c>
      <c r="E751" s="11">
        <v>134.38</v>
      </c>
      <c r="F751" s="11">
        <v>142.09</v>
      </c>
      <c r="G751" s="11">
        <v>140814800</v>
      </c>
    </row>
    <row r="752" spans="1:7">
      <c r="A752" s="65">
        <v>44872.291666666664</v>
      </c>
      <c r="B752" s="11">
        <v>137.4743</v>
      </c>
      <c r="C752" s="11">
        <v>138.91999999999999</v>
      </c>
      <c r="D752" s="11">
        <v>139.15</v>
      </c>
      <c r="E752" s="11">
        <v>135.66999999999999</v>
      </c>
      <c r="F752" s="11">
        <v>137.11000000000001</v>
      </c>
      <c r="G752" s="11">
        <v>83374600</v>
      </c>
    </row>
    <row r="753" spans="1:7">
      <c r="A753" s="65">
        <v>44873.291666666664</v>
      </c>
      <c r="B753" s="11">
        <v>138.04830000000001</v>
      </c>
      <c r="C753" s="11">
        <v>139.5</v>
      </c>
      <c r="D753" s="11">
        <v>141.43</v>
      </c>
      <c r="E753" s="11">
        <v>137.49</v>
      </c>
      <c r="F753" s="11">
        <v>140.41</v>
      </c>
      <c r="G753" s="11">
        <v>89908500</v>
      </c>
    </row>
    <row r="754" spans="1:7">
      <c r="A754" s="65">
        <v>44874.291666666664</v>
      </c>
      <c r="B754" s="11">
        <v>133.4665</v>
      </c>
      <c r="C754" s="11">
        <v>134.87</v>
      </c>
      <c r="D754" s="11">
        <v>138.55000000000001</v>
      </c>
      <c r="E754" s="11">
        <v>134.59</v>
      </c>
      <c r="F754" s="11">
        <v>138.5</v>
      </c>
      <c r="G754" s="11">
        <v>74917800</v>
      </c>
    </row>
    <row r="755" spans="1:7">
      <c r="A755" s="65">
        <v>44875.291666666664</v>
      </c>
      <c r="B755" s="11">
        <v>145.3416</v>
      </c>
      <c r="C755" s="11">
        <v>146.87</v>
      </c>
      <c r="D755" s="11">
        <v>146.87</v>
      </c>
      <c r="E755" s="11">
        <v>139.5</v>
      </c>
      <c r="F755" s="11">
        <v>141.24</v>
      </c>
      <c r="G755" s="11">
        <v>118854000</v>
      </c>
    </row>
    <row r="756" spans="1:7">
      <c r="A756" s="65">
        <v>44876.291666666664</v>
      </c>
      <c r="B756" s="11">
        <v>148.1422</v>
      </c>
      <c r="C756" s="11">
        <v>149.69999999999999</v>
      </c>
      <c r="D756" s="11">
        <v>150.01</v>
      </c>
      <c r="E756" s="11">
        <v>144.37</v>
      </c>
      <c r="F756" s="11">
        <v>145.82</v>
      </c>
      <c r="G756" s="11">
        <v>93979700</v>
      </c>
    </row>
    <row r="757" spans="1:7">
      <c r="A757" s="65">
        <v>44879.291666666664</v>
      </c>
      <c r="B757" s="11">
        <v>146.73689999999999</v>
      </c>
      <c r="C757" s="11">
        <v>148.28</v>
      </c>
      <c r="D757" s="11">
        <v>150.28</v>
      </c>
      <c r="E757" s="11">
        <v>147.43</v>
      </c>
      <c r="F757" s="11">
        <v>148.97</v>
      </c>
      <c r="G757" s="11">
        <v>73374100</v>
      </c>
    </row>
    <row r="758" spans="1:7">
      <c r="A758" s="65">
        <v>44880.291666666664</v>
      </c>
      <c r="B758" s="11">
        <v>148.4786</v>
      </c>
      <c r="C758" s="11">
        <v>150.04</v>
      </c>
      <c r="D758" s="11">
        <v>153.59</v>
      </c>
      <c r="E758" s="11">
        <v>148.56</v>
      </c>
      <c r="F758" s="11">
        <v>152.22</v>
      </c>
      <c r="G758" s="11">
        <v>89868300</v>
      </c>
    </row>
    <row r="759" spans="1:7">
      <c r="A759" s="65">
        <v>44881.291666666664</v>
      </c>
      <c r="B759" s="11">
        <v>147.24160000000001</v>
      </c>
      <c r="C759" s="11">
        <v>148.79</v>
      </c>
      <c r="D759" s="11">
        <v>149.87</v>
      </c>
      <c r="E759" s="11">
        <v>147.29</v>
      </c>
      <c r="F759" s="11">
        <v>149.13</v>
      </c>
      <c r="G759" s="11">
        <v>64218300</v>
      </c>
    </row>
    <row r="760" spans="1:7">
      <c r="A760" s="65">
        <v>44882.291666666664</v>
      </c>
      <c r="B760" s="11">
        <v>149.1515</v>
      </c>
      <c r="C760" s="11">
        <v>150.72</v>
      </c>
      <c r="D760" s="11">
        <v>151.47999999999999</v>
      </c>
      <c r="E760" s="11">
        <v>146.15</v>
      </c>
      <c r="F760" s="11">
        <v>146.43</v>
      </c>
      <c r="G760" s="11">
        <v>80389400</v>
      </c>
    </row>
    <row r="761" spans="1:7">
      <c r="A761" s="65">
        <v>44883.291666666664</v>
      </c>
      <c r="B761" s="11">
        <v>149.71559999999999</v>
      </c>
      <c r="C761" s="11">
        <v>151.29</v>
      </c>
      <c r="D761" s="11">
        <v>152.69999999999999</v>
      </c>
      <c r="E761" s="11">
        <v>149.97</v>
      </c>
      <c r="F761" s="11">
        <v>152.31</v>
      </c>
      <c r="G761" s="11">
        <v>74829600</v>
      </c>
    </row>
    <row r="762" spans="1:7">
      <c r="A762" s="65">
        <v>44886.291666666664</v>
      </c>
      <c r="B762" s="11">
        <v>146.46969999999999</v>
      </c>
      <c r="C762" s="11">
        <v>148.01</v>
      </c>
      <c r="D762" s="11">
        <v>150.37</v>
      </c>
      <c r="E762" s="11">
        <v>147.72</v>
      </c>
      <c r="F762" s="11">
        <v>150.16</v>
      </c>
      <c r="G762" s="11">
        <v>58724100</v>
      </c>
    </row>
    <row r="763" spans="1:7">
      <c r="A763" s="65">
        <v>44887.291666666664</v>
      </c>
      <c r="B763" s="11">
        <v>148.61709999999999</v>
      </c>
      <c r="C763" s="11">
        <v>150.18</v>
      </c>
      <c r="D763" s="11">
        <v>150.41999999999999</v>
      </c>
      <c r="E763" s="11">
        <v>146.93</v>
      </c>
      <c r="F763" s="11">
        <v>148.13</v>
      </c>
      <c r="G763" s="11">
        <v>51804100</v>
      </c>
    </row>
    <row r="764" spans="1:7">
      <c r="A764" s="65">
        <v>44888.291666666664</v>
      </c>
      <c r="B764" s="11">
        <v>149.49789999999999</v>
      </c>
      <c r="C764" s="11">
        <v>151.07</v>
      </c>
      <c r="D764" s="11">
        <v>151.83000000000001</v>
      </c>
      <c r="E764" s="11">
        <v>149.34</v>
      </c>
      <c r="F764" s="11">
        <v>149.44999999999999</v>
      </c>
      <c r="G764" s="11">
        <v>58301400</v>
      </c>
    </row>
    <row r="765" spans="1:7">
      <c r="A765" s="65">
        <v>44890.291666666664</v>
      </c>
      <c r="B765" s="11">
        <v>146.56870000000001</v>
      </c>
      <c r="C765" s="11">
        <v>148.11000000000001</v>
      </c>
      <c r="D765" s="11">
        <v>148.88</v>
      </c>
      <c r="E765" s="11">
        <v>147.12</v>
      </c>
      <c r="F765" s="11">
        <v>148.31</v>
      </c>
      <c r="G765" s="11">
        <v>35195900</v>
      </c>
    </row>
    <row r="766" spans="1:7">
      <c r="A766" s="65">
        <v>44893.291666666664</v>
      </c>
      <c r="B766" s="11">
        <v>142.7192</v>
      </c>
      <c r="C766" s="11">
        <v>144.22</v>
      </c>
      <c r="D766" s="11">
        <v>146.63999999999999</v>
      </c>
      <c r="E766" s="11">
        <v>143.38</v>
      </c>
      <c r="F766" s="11">
        <v>145.13999999999999</v>
      </c>
      <c r="G766" s="11">
        <v>69246000</v>
      </c>
    </row>
    <row r="767" spans="1:7">
      <c r="A767" s="65">
        <v>44894.291666666664</v>
      </c>
      <c r="B767" s="11">
        <v>139.70089999999999</v>
      </c>
      <c r="C767" s="11">
        <v>141.16999999999999</v>
      </c>
      <c r="D767" s="11">
        <v>144.81</v>
      </c>
      <c r="E767" s="11">
        <v>140.35</v>
      </c>
      <c r="F767" s="11">
        <v>144.29</v>
      </c>
      <c r="G767" s="11">
        <v>83763800</v>
      </c>
    </row>
    <row r="768" spans="1:7">
      <c r="A768" s="65">
        <v>44895.291666666664</v>
      </c>
      <c r="B768" s="11">
        <v>146.48949999999999</v>
      </c>
      <c r="C768" s="11">
        <v>148.03</v>
      </c>
      <c r="D768" s="11">
        <v>148.72</v>
      </c>
      <c r="E768" s="11">
        <v>140.55000000000001</v>
      </c>
      <c r="F768" s="11">
        <v>141.4</v>
      </c>
      <c r="G768" s="11">
        <v>111380900</v>
      </c>
    </row>
    <row r="769" spans="1:7">
      <c r="A769" s="65">
        <v>44896.291666666664</v>
      </c>
      <c r="B769" s="11">
        <v>146.76660000000001</v>
      </c>
      <c r="C769" s="11">
        <v>148.31</v>
      </c>
      <c r="D769" s="11">
        <v>149.13</v>
      </c>
      <c r="E769" s="11">
        <v>146.61000000000001</v>
      </c>
      <c r="F769" s="11">
        <v>148.21</v>
      </c>
      <c r="G769" s="11">
        <v>71250400</v>
      </c>
    </row>
    <row r="770" spans="1:7">
      <c r="A770" s="65">
        <v>44897.291666666664</v>
      </c>
      <c r="B770" s="11">
        <v>146.27180000000001</v>
      </c>
      <c r="C770" s="11">
        <v>147.81</v>
      </c>
      <c r="D770" s="11">
        <v>148</v>
      </c>
      <c r="E770" s="11">
        <v>145.65</v>
      </c>
      <c r="F770" s="11">
        <v>145.96</v>
      </c>
      <c r="G770" s="11">
        <v>65447400</v>
      </c>
    </row>
    <row r="771" spans="1:7">
      <c r="A771" s="65">
        <v>44900.291666666664</v>
      </c>
      <c r="B771" s="11">
        <v>145.10409999999999</v>
      </c>
      <c r="C771" s="11">
        <v>146.63</v>
      </c>
      <c r="D771" s="11">
        <v>150.91999999999999</v>
      </c>
      <c r="E771" s="11">
        <v>145.77000000000001</v>
      </c>
      <c r="F771" s="11">
        <v>147.77000000000001</v>
      </c>
      <c r="G771" s="11">
        <v>68826400</v>
      </c>
    </row>
    <row r="772" spans="1:7">
      <c r="A772" s="65">
        <v>44901.291666666664</v>
      </c>
      <c r="B772" s="11">
        <v>141.4228</v>
      </c>
      <c r="C772" s="11">
        <v>142.91</v>
      </c>
      <c r="D772" s="11">
        <v>147.30000000000001</v>
      </c>
      <c r="E772" s="11">
        <v>141.91999999999999</v>
      </c>
      <c r="F772" s="11">
        <v>147.07</v>
      </c>
      <c r="G772" s="11">
        <v>64727200</v>
      </c>
    </row>
    <row r="773" spans="1:7">
      <c r="A773" s="65">
        <v>44902.291666666664</v>
      </c>
      <c r="B773" s="11">
        <v>139.47329999999999</v>
      </c>
      <c r="C773" s="11">
        <v>140.94</v>
      </c>
      <c r="D773" s="11">
        <v>143.37</v>
      </c>
      <c r="E773" s="11">
        <v>140</v>
      </c>
      <c r="F773" s="11">
        <v>142.19</v>
      </c>
      <c r="G773" s="11">
        <v>69721100</v>
      </c>
    </row>
    <row r="774" spans="1:7">
      <c r="A774" s="65">
        <v>44903.291666666664</v>
      </c>
      <c r="B774" s="11">
        <v>141.16550000000001</v>
      </c>
      <c r="C774" s="11">
        <v>142.65</v>
      </c>
      <c r="D774" s="11">
        <v>143.52000000000001</v>
      </c>
      <c r="E774" s="11">
        <v>141.1</v>
      </c>
      <c r="F774" s="11">
        <v>142.36000000000001</v>
      </c>
      <c r="G774" s="11">
        <v>62128300</v>
      </c>
    </row>
    <row r="775" spans="1:7">
      <c r="A775" s="65">
        <v>44904.291666666664</v>
      </c>
      <c r="B775" s="11">
        <v>140.6806</v>
      </c>
      <c r="C775" s="11">
        <v>142.16</v>
      </c>
      <c r="D775" s="11">
        <v>145.57</v>
      </c>
      <c r="E775" s="11">
        <v>140.9</v>
      </c>
      <c r="F775" s="11">
        <v>142.34</v>
      </c>
      <c r="G775" s="11">
        <v>76097000</v>
      </c>
    </row>
    <row r="776" spans="1:7">
      <c r="A776" s="65">
        <v>44907.291666666664</v>
      </c>
      <c r="B776" s="11">
        <v>142.9864</v>
      </c>
      <c r="C776" s="11">
        <v>144.49</v>
      </c>
      <c r="D776" s="11">
        <v>144.5</v>
      </c>
      <c r="E776" s="11">
        <v>141.06</v>
      </c>
      <c r="F776" s="11">
        <v>142.69999999999999</v>
      </c>
      <c r="G776" s="11">
        <v>70462700</v>
      </c>
    </row>
    <row r="777" spans="1:7">
      <c r="A777" s="65">
        <v>44908.291666666664</v>
      </c>
      <c r="B777" s="11">
        <v>143.9562</v>
      </c>
      <c r="C777" s="11">
        <v>145.47</v>
      </c>
      <c r="D777" s="11">
        <v>149.97</v>
      </c>
      <c r="E777" s="11">
        <v>144.24</v>
      </c>
      <c r="F777" s="11">
        <v>149.5</v>
      </c>
      <c r="G777" s="11">
        <v>93886200</v>
      </c>
    </row>
    <row r="778" spans="1:7">
      <c r="A778" s="65">
        <v>44909.291666666664</v>
      </c>
      <c r="B778" s="11">
        <v>141.71969999999999</v>
      </c>
      <c r="C778" s="11">
        <v>143.21</v>
      </c>
      <c r="D778" s="11">
        <v>146.66</v>
      </c>
      <c r="E778" s="11">
        <v>141.16</v>
      </c>
      <c r="F778" s="11">
        <v>145.35</v>
      </c>
      <c r="G778" s="11">
        <v>82291200</v>
      </c>
    </row>
    <row r="779" spans="1:7">
      <c r="A779" s="65">
        <v>44910.291666666664</v>
      </c>
      <c r="B779" s="11">
        <v>135.0795</v>
      </c>
      <c r="C779" s="11">
        <v>136.5</v>
      </c>
      <c r="D779" s="11">
        <v>141.80000000000001</v>
      </c>
      <c r="E779" s="11">
        <v>136.03</v>
      </c>
      <c r="F779" s="11">
        <v>141.11000000000001</v>
      </c>
      <c r="G779" s="11">
        <v>98931900</v>
      </c>
    </row>
    <row r="780" spans="1:7">
      <c r="A780" s="65">
        <v>44911.291666666664</v>
      </c>
      <c r="B780" s="11">
        <v>133.11019999999999</v>
      </c>
      <c r="C780" s="11">
        <v>134.51</v>
      </c>
      <c r="D780" s="11">
        <v>137.65</v>
      </c>
      <c r="E780" s="11">
        <v>133.72999999999999</v>
      </c>
      <c r="F780" s="11">
        <v>136.69</v>
      </c>
      <c r="G780" s="11">
        <v>160156900</v>
      </c>
    </row>
    <row r="781" spans="1:7">
      <c r="A781" s="65">
        <v>44914.291666666664</v>
      </c>
      <c r="B781" s="11">
        <v>130.99250000000001</v>
      </c>
      <c r="C781" s="11">
        <v>132.37</v>
      </c>
      <c r="D781" s="11">
        <v>135.19999999999999</v>
      </c>
      <c r="E781" s="11">
        <v>131.32</v>
      </c>
      <c r="F781" s="11">
        <v>135.11000000000001</v>
      </c>
      <c r="G781" s="11">
        <v>79592600</v>
      </c>
    </row>
    <row r="782" spans="1:7">
      <c r="A782" s="65">
        <v>44915.291666666664</v>
      </c>
      <c r="B782" s="11">
        <v>130.92320000000001</v>
      </c>
      <c r="C782" s="11">
        <v>132.30000000000001</v>
      </c>
      <c r="D782" s="11">
        <v>133.25</v>
      </c>
      <c r="E782" s="11">
        <v>129.88999999999999</v>
      </c>
      <c r="F782" s="11">
        <v>131.38999999999999</v>
      </c>
      <c r="G782" s="11">
        <v>77432800</v>
      </c>
    </row>
    <row r="783" spans="1:7">
      <c r="A783" s="65">
        <v>44916.291666666664</v>
      </c>
      <c r="B783" s="11">
        <v>134.04040000000001</v>
      </c>
      <c r="C783" s="11">
        <v>135.44999999999999</v>
      </c>
      <c r="D783" s="11">
        <v>136.81</v>
      </c>
      <c r="E783" s="11">
        <v>132.75</v>
      </c>
      <c r="F783" s="11">
        <v>132.97999999999999</v>
      </c>
      <c r="G783" s="11">
        <v>85928000</v>
      </c>
    </row>
    <row r="784" spans="1:7">
      <c r="A784" s="65">
        <v>44917.291666666664</v>
      </c>
      <c r="B784" s="11">
        <v>130.85390000000001</v>
      </c>
      <c r="C784" s="11">
        <v>132.22999999999999</v>
      </c>
      <c r="D784" s="11">
        <v>134.56</v>
      </c>
      <c r="E784" s="11">
        <v>130.30000000000001</v>
      </c>
      <c r="F784" s="11">
        <v>134.35</v>
      </c>
      <c r="G784" s="11">
        <v>77852100</v>
      </c>
    </row>
    <row r="785" spans="1:7">
      <c r="A785" s="65">
        <v>44918.291666666664</v>
      </c>
      <c r="B785" s="11">
        <v>130.48779999999999</v>
      </c>
      <c r="C785" s="11">
        <v>131.86000000000001</v>
      </c>
      <c r="D785" s="11">
        <v>132.41999999999999</v>
      </c>
      <c r="E785" s="11">
        <v>129.63999999999999</v>
      </c>
      <c r="F785" s="11">
        <v>130.91999999999999</v>
      </c>
      <c r="G785" s="11">
        <v>63814900</v>
      </c>
    </row>
    <row r="786" spans="1:7">
      <c r="A786" s="65">
        <v>44922.291666666664</v>
      </c>
      <c r="B786" s="11">
        <v>128.67679999999999</v>
      </c>
      <c r="C786" s="11">
        <v>130.03</v>
      </c>
      <c r="D786" s="11">
        <v>131.41</v>
      </c>
      <c r="E786" s="11">
        <v>128.72</v>
      </c>
      <c r="F786" s="11">
        <v>131.38</v>
      </c>
      <c r="G786" s="11">
        <v>69007800</v>
      </c>
    </row>
    <row r="787" spans="1:7">
      <c r="A787" s="65">
        <v>44923.291666666664</v>
      </c>
      <c r="B787" s="11">
        <v>124.72839999999999</v>
      </c>
      <c r="C787" s="11">
        <v>126.04</v>
      </c>
      <c r="D787" s="11">
        <v>131.03</v>
      </c>
      <c r="E787" s="11">
        <v>125.87</v>
      </c>
      <c r="F787" s="11">
        <v>129.66999999999999</v>
      </c>
      <c r="G787" s="11">
        <v>85438400</v>
      </c>
    </row>
    <row r="788" spans="1:7">
      <c r="A788" s="65">
        <v>44924.291666666664</v>
      </c>
      <c r="B788" s="11">
        <v>128.2612</v>
      </c>
      <c r="C788" s="11">
        <v>129.61000000000001</v>
      </c>
      <c r="D788" s="11">
        <v>130.47999999999999</v>
      </c>
      <c r="E788" s="11">
        <v>127.73</v>
      </c>
      <c r="F788" s="11">
        <v>127.99</v>
      </c>
      <c r="G788" s="11">
        <v>75703700</v>
      </c>
    </row>
    <row r="789" spans="1:7">
      <c r="A789" s="65">
        <v>44925.291666666664</v>
      </c>
      <c r="B789" s="11">
        <v>128.5779</v>
      </c>
      <c r="C789" s="11">
        <v>129.93</v>
      </c>
      <c r="D789" s="11">
        <v>129.94999999999999</v>
      </c>
      <c r="E789" s="11">
        <v>127.43</v>
      </c>
      <c r="F789" s="11">
        <v>128.41</v>
      </c>
      <c r="G789" s="11">
        <v>77034200</v>
      </c>
    </row>
    <row r="790" spans="1:7">
      <c r="A790" s="65">
        <v>44929.291666666664</v>
      </c>
      <c r="B790" s="11">
        <v>123.7685</v>
      </c>
      <c r="C790" s="11">
        <v>125.07</v>
      </c>
      <c r="D790" s="11">
        <v>130.9</v>
      </c>
      <c r="E790" s="11">
        <v>124.17</v>
      </c>
      <c r="F790" s="11">
        <v>130.28</v>
      </c>
      <c r="G790" s="11">
        <v>112117500</v>
      </c>
    </row>
    <row r="791" spans="1:7">
      <c r="A791" s="65">
        <v>44930.291666666664</v>
      </c>
      <c r="B791" s="11">
        <v>125.045</v>
      </c>
      <c r="C791" s="11">
        <v>126.36</v>
      </c>
      <c r="D791" s="11">
        <v>128.66</v>
      </c>
      <c r="E791" s="11">
        <v>125.08</v>
      </c>
      <c r="F791" s="11">
        <v>126.89</v>
      </c>
      <c r="G791" s="11">
        <v>89113600</v>
      </c>
    </row>
    <row r="792" spans="1:7">
      <c r="A792" s="65">
        <v>44931.291666666664</v>
      </c>
      <c r="B792" s="11">
        <v>123.71899999999999</v>
      </c>
      <c r="C792" s="11">
        <v>125.02</v>
      </c>
      <c r="D792" s="11">
        <v>127.77</v>
      </c>
      <c r="E792" s="11">
        <v>124.76</v>
      </c>
      <c r="F792" s="11">
        <v>127.13</v>
      </c>
      <c r="G792" s="11">
        <v>80962700</v>
      </c>
    </row>
    <row r="793" spans="1:7">
      <c r="A793" s="65">
        <v>44932.291666666664</v>
      </c>
      <c r="B793" s="11">
        <v>128.27109999999999</v>
      </c>
      <c r="C793" s="11">
        <v>129.62</v>
      </c>
      <c r="D793" s="11">
        <v>130.29</v>
      </c>
      <c r="E793" s="11">
        <v>124.89</v>
      </c>
      <c r="F793" s="11">
        <v>126.01</v>
      </c>
      <c r="G793" s="11">
        <v>87754700</v>
      </c>
    </row>
    <row r="794" spans="1:7">
      <c r="A794" s="65">
        <v>44935.291666666664</v>
      </c>
      <c r="B794" s="11">
        <v>128.79560000000001</v>
      </c>
      <c r="C794" s="11">
        <v>130.15</v>
      </c>
      <c r="D794" s="11">
        <v>133.41</v>
      </c>
      <c r="E794" s="11">
        <v>129.88999999999999</v>
      </c>
      <c r="F794" s="11">
        <v>130.47</v>
      </c>
      <c r="G794" s="11">
        <v>70790800</v>
      </c>
    </row>
    <row r="795" spans="1:7">
      <c r="A795" s="65">
        <v>44936.291666666664</v>
      </c>
      <c r="B795" s="11">
        <v>129.36959999999999</v>
      </c>
      <c r="C795" s="11">
        <v>130.72999999999999</v>
      </c>
      <c r="D795" s="11">
        <v>131.26</v>
      </c>
      <c r="E795" s="11">
        <v>128.12</v>
      </c>
      <c r="F795" s="11">
        <v>130.26</v>
      </c>
      <c r="G795" s="11">
        <v>63896200</v>
      </c>
    </row>
    <row r="796" spans="1:7">
      <c r="A796" s="65">
        <v>44937.291666666664</v>
      </c>
      <c r="B796" s="11">
        <v>132.1009</v>
      </c>
      <c r="C796" s="11">
        <v>133.49</v>
      </c>
      <c r="D796" s="11">
        <v>133.51</v>
      </c>
      <c r="E796" s="11">
        <v>130.46</v>
      </c>
      <c r="F796" s="11">
        <v>131.25</v>
      </c>
      <c r="G796" s="11">
        <v>69458900</v>
      </c>
    </row>
    <row r="797" spans="1:7">
      <c r="A797" s="65">
        <v>44938.291666666664</v>
      </c>
      <c r="B797" s="11">
        <v>132.02170000000001</v>
      </c>
      <c r="C797" s="11">
        <v>133.41</v>
      </c>
      <c r="D797" s="11">
        <v>134.26</v>
      </c>
      <c r="E797" s="11">
        <v>131.44</v>
      </c>
      <c r="F797" s="11">
        <v>133.88</v>
      </c>
      <c r="G797" s="11">
        <v>71379600</v>
      </c>
    </row>
    <row r="798" spans="1:7">
      <c r="A798" s="65">
        <v>44939.291666666664</v>
      </c>
      <c r="B798" s="11">
        <v>133.35759999999999</v>
      </c>
      <c r="C798" s="11">
        <v>134.76</v>
      </c>
      <c r="D798" s="11">
        <v>134.91999999999999</v>
      </c>
      <c r="E798" s="11">
        <v>131.66</v>
      </c>
      <c r="F798" s="11">
        <v>132.03</v>
      </c>
      <c r="G798" s="11">
        <v>57809700</v>
      </c>
    </row>
    <row r="799" spans="1:7">
      <c r="A799" s="65">
        <v>44943.291666666664</v>
      </c>
      <c r="B799" s="11">
        <v>134.52529999999999</v>
      </c>
      <c r="C799" s="11">
        <v>135.94</v>
      </c>
      <c r="D799" s="11">
        <v>137.29</v>
      </c>
      <c r="E799" s="11">
        <v>134.13</v>
      </c>
      <c r="F799" s="11">
        <v>134.83000000000001</v>
      </c>
      <c r="G799" s="11">
        <v>63646600</v>
      </c>
    </row>
    <row r="800" spans="1:7">
      <c r="A800" s="65">
        <v>44944.291666666664</v>
      </c>
      <c r="B800" s="11">
        <v>133.80289999999999</v>
      </c>
      <c r="C800" s="11">
        <v>135.21</v>
      </c>
      <c r="D800" s="11">
        <v>138.61000000000001</v>
      </c>
      <c r="E800" s="11">
        <v>135.03</v>
      </c>
      <c r="F800" s="11">
        <v>136.82</v>
      </c>
      <c r="G800" s="11">
        <v>69672800</v>
      </c>
    </row>
    <row r="801" spans="1:7">
      <c r="A801" s="65">
        <v>44945.291666666664</v>
      </c>
      <c r="B801" s="11">
        <v>133.8623</v>
      </c>
      <c r="C801" s="11">
        <v>135.27000000000001</v>
      </c>
      <c r="D801" s="11">
        <v>136.25</v>
      </c>
      <c r="E801" s="11">
        <v>133.77000000000001</v>
      </c>
      <c r="F801" s="11">
        <v>134.08000000000001</v>
      </c>
      <c r="G801" s="11">
        <v>58280400</v>
      </c>
    </row>
    <row r="802" spans="1:7">
      <c r="A802" s="65">
        <v>44946.291666666664</v>
      </c>
      <c r="B802" s="11">
        <v>136.43520000000001</v>
      </c>
      <c r="C802" s="11">
        <v>137.87</v>
      </c>
      <c r="D802" s="11">
        <v>138.02000000000001</v>
      </c>
      <c r="E802" s="11">
        <v>134.22</v>
      </c>
      <c r="F802" s="11">
        <v>135.28</v>
      </c>
      <c r="G802" s="11">
        <v>80223600</v>
      </c>
    </row>
    <row r="803" spans="1:7">
      <c r="A803" s="65">
        <v>44949.291666666664</v>
      </c>
      <c r="B803" s="11">
        <v>139.64150000000001</v>
      </c>
      <c r="C803" s="11">
        <v>141.11000000000001</v>
      </c>
      <c r="D803" s="11">
        <v>143.32</v>
      </c>
      <c r="E803" s="11">
        <v>137.9</v>
      </c>
      <c r="F803" s="11">
        <v>138.12</v>
      </c>
      <c r="G803" s="11">
        <v>81760300</v>
      </c>
    </row>
    <row r="804" spans="1:7">
      <c r="A804" s="65">
        <v>44950.291666666664</v>
      </c>
      <c r="B804" s="11">
        <v>141.04679999999999</v>
      </c>
      <c r="C804" s="11">
        <v>142.53</v>
      </c>
      <c r="D804" s="11">
        <v>143.16</v>
      </c>
      <c r="E804" s="11">
        <v>140.30000000000001</v>
      </c>
      <c r="F804" s="11">
        <v>140.31</v>
      </c>
      <c r="G804" s="11">
        <v>66435100</v>
      </c>
    </row>
    <row r="805" spans="1:7">
      <c r="A805" s="65">
        <v>44951.291666666664</v>
      </c>
      <c r="B805" s="11">
        <v>140.3837</v>
      </c>
      <c r="C805" s="11">
        <v>141.86000000000001</v>
      </c>
      <c r="D805" s="11">
        <v>142.43</v>
      </c>
      <c r="E805" s="11">
        <v>138.81</v>
      </c>
      <c r="F805" s="11">
        <v>140.88999999999999</v>
      </c>
      <c r="G805" s="11">
        <v>65799300</v>
      </c>
    </row>
    <row r="806" spans="1:7">
      <c r="A806" s="65">
        <v>44952.291666666664</v>
      </c>
      <c r="B806" s="11">
        <v>142.46190000000001</v>
      </c>
      <c r="C806" s="11">
        <v>143.96</v>
      </c>
      <c r="D806" s="11">
        <v>144.25</v>
      </c>
      <c r="E806" s="11">
        <v>141.9</v>
      </c>
      <c r="F806" s="11">
        <v>143.16999999999999</v>
      </c>
      <c r="G806" s="11">
        <v>54105100</v>
      </c>
    </row>
    <row r="807" spans="1:7">
      <c r="A807" s="65">
        <v>44953.291666666664</v>
      </c>
      <c r="B807" s="11">
        <v>144.41139999999999</v>
      </c>
      <c r="C807" s="11">
        <v>145.93</v>
      </c>
      <c r="D807" s="11">
        <v>147.22999999999999</v>
      </c>
      <c r="E807" s="11">
        <v>143.08000000000001</v>
      </c>
      <c r="F807" s="11">
        <v>143.16</v>
      </c>
      <c r="G807" s="11">
        <v>70555800</v>
      </c>
    </row>
    <row r="808" spans="1:7">
      <c r="A808" s="65">
        <v>44956.291666666664</v>
      </c>
      <c r="B808" s="11">
        <v>141.5119</v>
      </c>
      <c r="C808" s="11">
        <v>143</v>
      </c>
      <c r="D808" s="11">
        <v>145.55000000000001</v>
      </c>
      <c r="E808" s="11">
        <v>142.85</v>
      </c>
      <c r="F808" s="11">
        <v>144.96</v>
      </c>
      <c r="G808" s="11">
        <v>64015300</v>
      </c>
    </row>
    <row r="809" spans="1:7">
      <c r="A809" s="65">
        <v>44957.291666666664</v>
      </c>
      <c r="B809" s="11">
        <v>142.7884</v>
      </c>
      <c r="C809" s="11">
        <v>144.29</v>
      </c>
      <c r="D809" s="11">
        <v>144.34</v>
      </c>
      <c r="E809" s="11">
        <v>142.28</v>
      </c>
      <c r="F809" s="11">
        <v>142.69999999999999</v>
      </c>
      <c r="G809" s="11">
        <v>65874500</v>
      </c>
    </row>
    <row r="810" spans="1:7">
      <c r="A810" s="65">
        <v>44958.291666666664</v>
      </c>
      <c r="B810" s="11">
        <v>143.91659999999999</v>
      </c>
      <c r="C810" s="11">
        <v>145.43</v>
      </c>
      <c r="D810" s="11">
        <v>146.61000000000001</v>
      </c>
      <c r="E810" s="11">
        <v>141.32</v>
      </c>
      <c r="F810" s="11">
        <v>143.97</v>
      </c>
      <c r="G810" s="11">
        <v>77663600</v>
      </c>
    </row>
    <row r="811" spans="1:7">
      <c r="A811" s="65">
        <v>44959.291666666664</v>
      </c>
      <c r="B811" s="11">
        <v>149.25049999999999</v>
      </c>
      <c r="C811" s="11">
        <v>150.82</v>
      </c>
      <c r="D811" s="11">
        <v>151.18</v>
      </c>
      <c r="E811" s="11">
        <v>148.16999999999999</v>
      </c>
      <c r="F811" s="11">
        <v>148.9</v>
      </c>
      <c r="G811" s="11">
        <v>118339000</v>
      </c>
    </row>
    <row r="812" spans="1:7">
      <c r="A812" s="65">
        <v>44960.291666666664</v>
      </c>
      <c r="B812" s="11">
        <v>152.8922</v>
      </c>
      <c r="C812" s="11">
        <v>154.5</v>
      </c>
      <c r="D812" s="11">
        <v>157.38</v>
      </c>
      <c r="E812" s="11">
        <v>147.83000000000001</v>
      </c>
      <c r="F812" s="11">
        <v>148.03</v>
      </c>
      <c r="G812" s="11">
        <v>154357300</v>
      </c>
    </row>
    <row r="813" spans="1:7">
      <c r="A813" s="65">
        <v>44963.291666666664</v>
      </c>
      <c r="B813" s="11">
        <v>150.15100000000001</v>
      </c>
      <c r="C813" s="11">
        <v>151.72999999999999</v>
      </c>
      <c r="D813" s="11">
        <v>153.1</v>
      </c>
      <c r="E813" s="11">
        <v>150.78</v>
      </c>
      <c r="F813" s="11">
        <v>152.57</v>
      </c>
      <c r="G813" s="11">
        <v>69858300</v>
      </c>
    </row>
    <row r="814" spans="1:7">
      <c r="A814" s="65">
        <v>44964.291666666664</v>
      </c>
      <c r="B814" s="11">
        <v>153.04060000000001</v>
      </c>
      <c r="C814" s="11">
        <v>154.65</v>
      </c>
      <c r="D814" s="11">
        <v>155.22999999999999</v>
      </c>
      <c r="E814" s="11">
        <v>150.63999999999999</v>
      </c>
      <c r="F814" s="11">
        <v>150.63999999999999</v>
      </c>
      <c r="G814" s="11">
        <v>83322600</v>
      </c>
    </row>
    <row r="815" spans="1:7">
      <c r="A815" s="65">
        <v>44965.291666666664</v>
      </c>
      <c r="B815" s="11">
        <v>150.3391</v>
      </c>
      <c r="C815" s="11">
        <v>151.91999999999999</v>
      </c>
      <c r="D815" s="11">
        <v>154.58000000000001</v>
      </c>
      <c r="E815" s="11">
        <v>151.16999999999999</v>
      </c>
      <c r="F815" s="11">
        <v>153.88</v>
      </c>
      <c r="G815" s="11">
        <v>64120100</v>
      </c>
    </row>
    <row r="816" spans="1:7">
      <c r="A816" s="65">
        <v>44966.291666666664</v>
      </c>
      <c r="B816" s="11">
        <v>149.30000000000001</v>
      </c>
      <c r="C816" s="11">
        <v>150.87</v>
      </c>
      <c r="D816" s="11">
        <v>154.33000000000001</v>
      </c>
      <c r="E816" s="11">
        <v>150.41999999999999</v>
      </c>
      <c r="F816" s="11">
        <v>153.78</v>
      </c>
      <c r="G816" s="11">
        <v>56007100</v>
      </c>
    </row>
    <row r="817" spans="1:7">
      <c r="A817" s="65">
        <v>44967.291666666664</v>
      </c>
      <c r="B817" s="11">
        <v>149.66669999999999</v>
      </c>
      <c r="C817" s="11">
        <v>151.01</v>
      </c>
      <c r="D817" s="11">
        <v>151.34</v>
      </c>
      <c r="E817" s="11">
        <v>149.22</v>
      </c>
      <c r="F817" s="11">
        <v>149.46</v>
      </c>
      <c r="G817" s="11">
        <v>57450700</v>
      </c>
    </row>
    <row r="818" spans="1:7">
      <c r="A818" s="65">
        <v>44970.291666666664</v>
      </c>
      <c r="B818" s="11">
        <v>152.48140000000001</v>
      </c>
      <c r="C818" s="11">
        <v>153.85</v>
      </c>
      <c r="D818" s="11">
        <v>154.26</v>
      </c>
      <c r="E818" s="11">
        <v>150.91999999999999</v>
      </c>
      <c r="F818" s="11">
        <v>150.94999999999999</v>
      </c>
      <c r="G818" s="11">
        <v>62199000</v>
      </c>
    </row>
    <row r="819" spans="1:7">
      <c r="A819" s="65">
        <v>44971.291666666664</v>
      </c>
      <c r="B819" s="11">
        <v>151.8372</v>
      </c>
      <c r="C819" s="11">
        <v>153.19999999999999</v>
      </c>
      <c r="D819" s="11">
        <v>153.77000000000001</v>
      </c>
      <c r="E819" s="11">
        <v>150.86000000000001</v>
      </c>
      <c r="F819" s="11">
        <v>152.12</v>
      </c>
      <c r="G819" s="11">
        <v>61707600</v>
      </c>
    </row>
    <row r="820" spans="1:7">
      <c r="A820" s="65">
        <v>44972.291666666664</v>
      </c>
      <c r="B820" s="11">
        <v>153.94829999999999</v>
      </c>
      <c r="C820" s="11">
        <v>155.33000000000001</v>
      </c>
      <c r="D820" s="11">
        <v>155.5</v>
      </c>
      <c r="E820" s="11">
        <v>152.88</v>
      </c>
      <c r="F820" s="11">
        <v>153.11000000000001</v>
      </c>
      <c r="G820" s="11">
        <v>65573800</v>
      </c>
    </row>
    <row r="821" spans="1:7">
      <c r="A821" s="65">
        <v>44973.291666666664</v>
      </c>
      <c r="B821" s="11">
        <v>152.34270000000001</v>
      </c>
      <c r="C821" s="11">
        <v>153.71</v>
      </c>
      <c r="D821" s="11">
        <v>156.33000000000001</v>
      </c>
      <c r="E821" s="11">
        <v>153.35</v>
      </c>
      <c r="F821" s="11">
        <v>153.51</v>
      </c>
      <c r="G821" s="11">
        <v>68167900</v>
      </c>
    </row>
    <row r="822" spans="1:7">
      <c r="A822" s="65">
        <v>44974.291666666664</v>
      </c>
      <c r="B822" s="11">
        <v>151.19300000000001</v>
      </c>
      <c r="C822" s="11">
        <v>152.55000000000001</v>
      </c>
      <c r="D822" s="11">
        <v>153</v>
      </c>
      <c r="E822" s="11">
        <v>150.85</v>
      </c>
      <c r="F822" s="11">
        <v>152.35</v>
      </c>
      <c r="G822" s="11">
        <v>59144100</v>
      </c>
    </row>
    <row r="823" spans="1:7">
      <c r="A823" s="65">
        <v>44978.291666666664</v>
      </c>
      <c r="B823" s="11">
        <v>147.1592</v>
      </c>
      <c r="C823" s="11">
        <v>148.47999999999999</v>
      </c>
      <c r="D823" s="11">
        <v>151.30000000000001</v>
      </c>
      <c r="E823" s="11">
        <v>148.41</v>
      </c>
      <c r="F823" s="11">
        <v>150.19999999999999</v>
      </c>
      <c r="G823" s="11">
        <v>58867200</v>
      </c>
    </row>
    <row r="824" spans="1:7">
      <c r="A824" s="65">
        <v>44979.291666666664</v>
      </c>
      <c r="B824" s="11">
        <v>147.58539999999999</v>
      </c>
      <c r="C824" s="11">
        <v>148.91</v>
      </c>
      <c r="D824" s="11">
        <v>149.94999999999999</v>
      </c>
      <c r="E824" s="11">
        <v>147.16</v>
      </c>
      <c r="F824" s="11">
        <v>148.87</v>
      </c>
      <c r="G824" s="11">
        <v>51011300</v>
      </c>
    </row>
    <row r="825" spans="1:7">
      <c r="A825" s="65">
        <v>44980.291666666664</v>
      </c>
      <c r="B825" s="11">
        <v>148.071</v>
      </c>
      <c r="C825" s="11">
        <v>149.4</v>
      </c>
      <c r="D825" s="11">
        <v>150.34</v>
      </c>
      <c r="E825" s="11">
        <v>147.24</v>
      </c>
      <c r="F825" s="11">
        <v>150.09</v>
      </c>
      <c r="G825" s="11">
        <v>48394200</v>
      </c>
    </row>
    <row r="826" spans="1:7">
      <c r="A826" s="65">
        <v>44981.291666666664</v>
      </c>
      <c r="B826" s="11">
        <v>145.4049</v>
      </c>
      <c r="C826" s="11">
        <v>146.71</v>
      </c>
      <c r="D826" s="11">
        <v>147.19</v>
      </c>
      <c r="E826" s="11">
        <v>145.72</v>
      </c>
      <c r="F826" s="11">
        <v>147.11000000000001</v>
      </c>
      <c r="G826" s="11">
        <v>55469600</v>
      </c>
    </row>
    <row r="827" spans="1:7">
      <c r="A827" s="65">
        <v>44984.291666666664</v>
      </c>
      <c r="B827" s="11">
        <v>146.60419999999999</v>
      </c>
      <c r="C827" s="11">
        <v>147.91999999999999</v>
      </c>
      <c r="D827" s="11">
        <v>149.16999999999999</v>
      </c>
      <c r="E827" s="11">
        <v>147.44999999999999</v>
      </c>
      <c r="F827" s="11">
        <v>147.71</v>
      </c>
      <c r="G827" s="11">
        <v>44998500</v>
      </c>
    </row>
    <row r="828" spans="1:7">
      <c r="A828" s="65">
        <v>44985.291666666664</v>
      </c>
      <c r="B828" s="11">
        <v>146.09870000000001</v>
      </c>
      <c r="C828" s="11">
        <v>147.41</v>
      </c>
      <c r="D828" s="11">
        <v>149.08000000000001</v>
      </c>
      <c r="E828" s="11">
        <v>146.83000000000001</v>
      </c>
      <c r="F828" s="11">
        <v>147.05000000000001</v>
      </c>
      <c r="G828" s="11">
        <v>50547000</v>
      </c>
    </row>
    <row r="829" spans="1:7">
      <c r="A829" s="65">
        <v>44986.291666666664</v>
      </c>
      <c r="B829" s="11">
        <v>144.01740000000001</v>
      </c>
      <c r="C829" s="11">
        <v>145.31</v>
      </c>
      <c r="D829" s="11">
        <v>147.22999999999999</v>
      </c>
      <c r="E829" s="11">
        <v>145.01</v>
      </c>
      <c r="F829" s="11">
        <v>146.83000000000001</v>
      </c>
      <c r="G829" s="11">
        <v>55479000</v>
      </c>
    </row>
    <row r="830" spans="1:7">
      <c r="A830" s="65">
        <v>44987.291666666664</v>
      </c>
      <c r="B830" s="11">
        <v>144.61199999999999</v>
      </c>
      <c r="C830" s="11">
        <v>145.91</v>
      </c>
      <c r="D830" s="11">
        <v>146.71</v>
      </c>
      <c r="E830" s="11">
        <v>143.9</v>
      </c>
      <c r="F830" s="11">
        <v>144.38</v>
      </c>
      <c r="G830" s="11">
        <v>52238100</v>
      </c>
    </row>
    <row r="831" spans="1:7">
      <c r="A831" s="65">
        <v>44988.291666666664</v>
      </c>
      <c r="B831" s="11">
        <v>149.6865</v>
      </c>
      <c r="C831" s="11">
        <v>151.03</v>
      </c>
      <c r="D831" s="11">
        <v>151.11000000000001</v>
      </c>
      <c r="E831" s="11">
        <v>147.33000000000001</v>
      </c>
      <c r="F831" s="11">
        <v>148.04</v>
      </c>
      <c r="G831" s="11">
        <v>70732300</v>
      </c>
    </row>
    <row r="832" spans="1:7">
      <c r="A832" s="65">
        <v>44991.291666666664</v>
      </c>
      <c r="B832" s="11">
        <v>152.4616</v>
      </c>
      <c r="C832" s="11">
        <v>153.83000000000001</v>
      </c>
      <c r="D832" s="11">
        <v>156.30000000000001</v>
      </c>
      <c r="E832" s="11">
        <v>153.46</v>
      </c>
      <c r="F832" s="11">
        <v>153.79</v>
      </c>
      <c r="G832" s="11">
        <v>87558000</v>
      </c>
    </row>
    <row r="833" spans="1:7">
      <c r="A833" s="65">
        <v>44992.291666666664</v>
      </c>
      <c r="B833" s="11">
        <v>150.25139999999999</v>
      </c>
      <c r="C833" s="11">
        <v>151.6</v>
      </c>
      <c r="D833" s="11">
        <v>154.03</v>
      </c>
      <c r="E833" s="11">
        <v>151.13</v>
      </c>
      <c r="F833" s="11">
        <v>153.69999999999999</v>
      </c>
      <c r="G833" s="11">
        <v>56182000</v>
      </c>
    </row>
    <row r="834" spans="1:7">
      <c r="A834" s="65">
        <v>44993.291666666664</v>
      </c>
      <c r="B834" s="11">
        <v>151.51009999999999</v>
      </c>
      <c r="C834" s="11">
        <v>152.87</v>
      </c>
      <c r="D834" s="11">
        <v>153.47</v>
      </c>
      <c r="E834" s="11">
        <v>151.83000000000001</v>
      </c>
      <c r="F834" s="11">
        <v>152.81</v>
      </c>
      <c r="G834" s="11">
        <v>47204800</v>
      </c>
    </row>
    <row r="835" spans="1:7">
      <c r="A835" s="65">
        <v>44994.291666666664</v>
      </c>
      <c r="B835" s="11">
        <v>149.25040000000001</v>
      </c>
      <c r="C835" s="11">
        <v>150.59</v>
      </c>
      <c r="D835" s="11">
        <v>154.54</v>
      </c>
      <c r="E835" s="11">
        <v>150.22999999999999</v>
      </c>
      <c r="F835" s="11">
        <v>153.56</v>
      </c>
      <c r="G835" s="11">
        <v>53833600</v>
      </c>
    </row>
    <row r="836" spans="1:7">
      <c r="A836" s="65">
        <v>44995.291666666664</v>
      </c>
      <c r="B836" s="11">
        <v>147.179</v>
      </c>
      <c r="C836" s="11">
        <v>148.5</v>
      </c>
      <c r="D836" s="11">
        <v>150.94</v>
      </c>
      <c r="E836" s="11">
        <v>147.61000000000001</v>
      </c>
      <c r="F836" s="11">
        <v>150.21</v>
      </c>
      <c r="G836" s="11">
        <v>68572400</v>
      </c>
    </row>
    <row r="837" spans="1:7">
      <c r="A837" s="65">
        <v>44998.291666666664</v>
      </c>
      <c r="B837" s="11">
        <v>149.13149999999999</v>
      </c>
      <c r="C837" s="11">
        <v>150.47</v>
      </c>
      <c r="D837" s="11">
        <v>153.13999999999999</v>
      </c>
      <c r="E837" s="11">
        <v>147.69999999999999</v>
      </c>
      <c r="F837" s="11">
        <v>147.81</v>
      </c>
      <c r="G837" s="11">
        <v>84457100</v>
      </c>
    </row>
    <row r="838" spans="1:7">
      <c r="A838" s="65">
        <v>44999.291666666664</v>
      </c>
      <c r="B838" s="11">
        <v>151.23259999999999</v>
      </c>
      <c r="C838" s="11">
        <v>152.59</v>
      </c>
      <c r="D838" s="11">
        <v>153.4</v>
      </c>
      <c r="E838" s="11">
        <v>150.1</v>
      </c>
      <c r="F838" s="11">
        <v>151.28</v>
      </c>
      <c r="G838" s="11">
        <v>73695900</v>
      </c>
    </row>
    <row r="839" spans="1:7">
      <c r="A839" s="65">
        <v>45000.291666666664</v>
      </c>
      <c r="B839" s="11">
        <v>151.62909999999999</v>
      </c>
      <c r="C839" s="11">
        <v>152.99</v>
      </c>
      <c r="D839" s="11">
        <v>153.25</v>
      </c>
      <c r="E839" s="11">
        <v>149.91999999999999</v>
      </c>
      <c r="F839" s="11">
        <v>151.19</v>
      </c>
      <c r="G839" s="11">
        <v>77167900</v>
      </c>
    </row>
    <row r="840" spans="1:7">
      <c r="A840" s="65">
        <v>45001.291666666664</v>
      </c>
      <c r="B840" s="11">
        <v>154.46369999999999</v>
      </c>
      <c r="C840" s="11">
        <v>155.85</v>
      </c>
      <c r="D840" s="11">
        <v>156.46</v>
      </c>
      <c r="E840" s="11">
        <v>151.63999999999999</v>
      </c>
      <c r="F840" s="11">
        <v>152.16</v>
      </c>
      <c r="G840" s="11">
        <v>76161100</v>
      </c>
    </row>
    <row r="841" spans="1:7">
      <c r="A841" s="65">
        <v>45002.291666666664</v>
      </c>
      <c r="B841" s="11">
        <v>153.62119999999999</v>
      </c>
      <c r="C841" s="11">
        <v>155</v>
      </c>
      <c r="D841" s="11">
        <v>156.74</v>
      </c>
      <c r="E841" s="11">
        <v>154.28</v>
      </c>
      <c r="F841" s="11">
        <v>156.08000000000001</v>
      </c>
      <c r="G841" s="11">
        <v>98944600</v>
      </c>
    </row>
    <row r="842" spans="1:7">
      <c r="A842" s="65">
        <v>45005.291666666664</v>
      </c>
      <c r="B842" s="11">
        <v>155.99979999999999</v>
      </c>
      <c r="C842" s="11">
        <v>157.4</v>
      </c>
      <c r="D842" s="11">
        <v>157.82</v>
      </c>
      <c r="E842" s="11">
        <v>154.15</v>
      </c>
      <c r="F842" s="11">
        <v>155.07</v>
      </c>
      <c r="G842" s="11">
        <v>73641400</v>
      </c>
    </row>
    <row r="843" spans="1:7">
      <c r="A843" s="65">
        <v>45006.291666666664</v>
      </c>
      <c r="B843" s="11">
        <v>157.8631</v>
      </c>
      <c r="C843" s="11">
        <v>159.28</v>
      </c>
      <c r="D843" s="11">
        <v>159.4</v>
      </c>
      <c r="E843" s="11">
        <v>156.54</v>
      </c>
      <c r="F843" s="11">
        <v>157.32</v>
      </c>
      <c r="G843" s="11">
        <v>73938300</v>
      </c>
    </row>
    <row r="844" spans="1:7">
      <c r="A844" s="65">
        <v>45007.291666666664</v>
      </c>
      <c r="B844" s="11">
        <v>156.42599999999999</v>
      </c>
      <c r="C844" s="11">
        <v>157.83000000000001</v>
      </c>
      <c r="D844" s="11">
        <v>162.13999999999999</v>
      </c>
      <c r="E844" s="11">
        <v>157.81</v>
      </c>
      <c r="F844" s="11">
        <v>159.30000000000001</v>
      </c>
      <c r="G844" s="11">
        <v>75701800</v>
      </c>
    </row>
    <row r="845" spans="1:7">
      <c r="A845" s="65">
        <v>45008.291666666664</v>
      </c>
      <c r="B845" s="11">
        <v>157.5162</v>
      </c>
      <c r="C845" s="11">
        <v>158.93</v>
      </c>
      <c r="D845" s="11">
        <v>161.55000000000001</v>
      </c>
      <c r="E845" s="11">
        <v>157.68</v>
      </c>
      <c r="F845" s="11">
        <v>158.83000000000001</v>
      </c>
      <c r="G845" s="11">
        <v>67622100</v>
      </c>
    </row>
    <row r="846" spans="1:7">
      <c r="A846" s="65">
        <v>45009.291666666664</v>
      </c>
      <c r="B846" s="11">
        <v>158.8245</v>
      </c>
      <c r="C846" s="11">
        <v>160.25</v>
      </c>
      <c r="D846" s="11">
        <v>160.34</v>
      </c>
      <c r="E846" s="11">
        <v>157.85</v>
      </c>
      <c r="F846" s="11">
        <v>158.86000000000001</v>
      </c>
      <c r="G846" s="11">
        <v>59196500</v>
      </c>
    </row>
    <row r="847" spans="1:7">
      <c r="A847" s="65">
        <v>45012.291666666664</v>
      </c>
      <c r="B847" s="11">
        <v>156.87200000000001</v>
      </c>
      <c r="C847" s="11">
        <v>158.28</v>
      </c>
      <c r="D847" s="11">
        <v>160.77000000000001</v>
      </c>
      <c r="E847" s="11">
        <v>157.87</v>
      </c>
      <c r="F847" s="11">
        <v>159.94</v>
      </c>
      <c r="G847" s="11">
        <v>52390300</v>
      </c>
    </row>
    <row r="848" spans="1:7">
      <c r="A848" s="65">
        <v>45013.291666666664</v>
      </c>
      <c r="B848" s="11">
        <v>156.24760000000001</v>
      </c>
      <c r="C848" s="11">
        <v>157.65</v>
      </c>
      <c r="D848" s="11">
        <v>158.49</v>
      </c>
      <c r="E848" s="11">
        <v>155.97999999999999</v>
      </c>
      <c r="F848" s="11">
        <v>157.97</v>
      </c>
      <c r="G848" s="11">
        <v>45992200</v>
      </c>
    </row>
    <row r="849" spans="1:7">
      <c r="A849" s="65">
        <v>45014.291666666664</v>
      </c>
      <c r="B849" s="11">
        <v>159.3399</v>
      </c>
      <c r="C849" s="11">
        <v>160.77000000000001</v>
      </c>
      <c r="D849" s="11">
        <v>161.05000000000001</v>
      </c>
      <c r="E849" s="11">
        <v>159.35</v>
      </c>
      <c r="F849" s="11">
        <v>159.37</v>
      </c>
      <c r="G849" s="11">
        <v>51305700</v>
      </c>
    </row>
    <row r="850" spans="1:7">
      <c r="A850" s="65">
        <v>45015.291666666664</v>
      </c>
      <c r="B850" s="11">
        <v>160.91569999999999</v>
      </c>
      <c r="C850" s="11">
        <v>162.36000000000001</v>
      </c>
      <c r="D850" s="11">
        <v>162.47</v>
      </c>
      <c r="E850" s="11">
        <v>161.27000000000001</v>
      </c>
      <c r="F850" s="11">
        <v>161.53</v>
      </c>
      <c r="G850" s="11">
        <v>49501700</v>
      </c>
    </row>
    <row r="851" spans="1:7">
      <c r="A851" s="65">
        <v>45016.291666666664</v>
      </c>
      <c r="B851" s="11">
        <v>163.4331</v>
      </c>
      <c r="C851" s="11">
        <v>164.9</v>
      </c>
      <c r="D851" s="11">
        <v>165</v>
      </c>
      <c r="E851" s="11">
        <v>161.91</v>
      </c>
      <c r="F851" s="11">
        <v>162.44</v>
      </c>
      <c r="G851" s="11">
        <v>68749800</v>
      </c>
    </row>
    <row r="852" spans="1:7">
      <c r="A852" s="65">
        <v>45019.291666666664</v>
      </c>
      <c r="B852" s="11">
        <v>164.6918</v>
      </c>
      <c r="C852" s="11">
        <v>166.17</v>
      </c>
      <c r="D852" s="11">
        <v>166.29</v>
      </c>
      <c r="E852" s="11">
        <v>164.22</v>
      </c>
      <c r="F852" s="11">
        <v>164.27</v>
      </c>
      <c r="G852" s="11">
        <v>56976200</v>
      </c>
    </row>
    <row r="853" spans="1:7">
      <c r="A853" s="65">
        <v>45020.291666666664</v>
      </c>
      <c r="B853" s="11">
        <v>164.1566</v>
      </c>
      <c r="C853" s="11">
        <v>165.63</v>
      </c>
      <c r="D853" s="11">
        <v>166.84</v>
      </c>
      <c r="E853" s="11">
        <v>165.11</v>
      </c>
      <c r="F853" s="11">
        <v>166.6</v>
      </c>
      <c r="G853" s="11">
        <v>46278300</v>
      </c>
    </row>
    <row r="854" spans="1:7">
      <c r="A854" s="65">
        <v>45021.291666666664</v>
      </c>
      <c r="B854" s="11">
        <v>162.30330000000001</v>
      </c>
      <c r="C854" s="11">
        <v>163.76</v>
      </c>
      <c r="D854" s="11">
        <v>165.05</v>
      </c>
      <c r="E854" s="11">
        <v>161.80000000000001</v>
      </c>
      <c r="F854" s="11">
        <v>164.74</v>
      </c>
      <c r="G854" s="11">
        <v>51511700</v>
      </c>
    </row>
    <row r="855" spans="1:7">
      <c r="A855" s="65">
        <v>45022.291666666664</v>
      </c>
      <c r="B855" s="11">
        <v>163.1953</v>
      </c>
      <c r="C855" s="11">
        <v>164.66</v>
      </c>
      <c r="D855" s="11">
        <v>164.96</v>
      </c>
      <c r="E855" s="11">
        <v>162</v>
      </c>
      <c r="F855" s="11">
        <v>162.43</v>
      </c>
      <c r="G855" s="11">
        <v>45390100</v>
      </c>
    </row>
    <row r="856" spans="1:7">
      <c r="A856" s="65">
        <v>45026.291666666664</v>
      </c>
      <c r="B856" s="11">
        <v>160.58869999999999</v>
      </c>
      <c r="C856" s="11">
        <v>162.03</v>
      </c>
      <c r="D856" s="11">
        <v>162.03</v>
      </c>
      <c r="E856" s="11">
        <v>160.08000000000001</v>
      </c>
      <c r="F856" s="11">
        <v>161.41999999999999</v>
      </c>
      <c r="G856" s="11">
        <v>47716900</v>
      </c>
    </row>
    <row r="857" spans="1:7">
      <c r="A857" s="65">
        <v>45027.291666666664</v>
      </c>
      <c r="B857" s="11">
        <v>159.36959999999999</v>
      </c>
      <c r="C857" s="11">
        <v>160.80000000000001</v>
      </c>
      <c r="D857" s="11">
        <v>162.36000000000001</v>
      </c>
      <c r="E857" s="11">
        <v>160.51</v>
      </c>
      <c r="F857" s="11">
        <v>162.35</v>
      </c>
      <c r="G857" s="11">
        <v>47644200</v>
      </c>
    </row>
    <row r="858" spans="1:7">
      <c r="A858" s="65">
        <v>45028.291666666664</v>
      </c>
      <c r="B858" s="11">
        <v>158.67580000000001</v>
      </c>
      <c r="C858" s="11">
        <v>160.1</v>
      </c>
      <c r="D858" s="11">
        <v>162.06</v>
      </c>
      <c r="E858" s="11">
        <v>159.78</v>
      </c>
      <c r="F858" s="11">
        <v>161.22</v>
      </c>
      <c r="G858" s="11">
        <v>50133100</v>
      </c>
    </row>
    <row r="859" spans="1:7">
      <c r="A859" s="65">
        <v>45029.291666666664</v>
      </c>
      <c r="B859" s="11">
        <v>164.0873</v>
      </c>
      <c r="C859" s="11">
        <v>165.56</v>
      </c>
      <c r="D859" s="11">
        <v>165.8</v>
      </c>
      <c r="E859" s="11">
        <v>161.41999999999999</v>
      </c>
      <c r="F859" s="11">
        <v>161.63</v>
      </c>
      <c r="G859" s="11">
        <v>68445600</v>
      </c>
    </row>
    <row r="860" spans="1:7">
      <c r="A860" s="65">
        <v>45030.291666666664</v>
      </c>
      <c r="B860" s="11">
        <v>163.74039999999999</v>
      </c>
      <c r="C860" s="11">
        <v>165.21</v>
      </c>
      <c r="D860" s="11">
        <v>166.32</v>
      </c>
      <c r="E860" s="11">
        <v>163.82</v>
      </c>
      <c r="F860" s="11">
        <v>164.59</v>
      </c>
      <c r="G860" s="11">
        <v>49386500</v>
      </c>
    </row>
    <row r="861" spans="1:7">
      <c r="A861" s="65">
        <v>45033.291666666664</v>
      </c>
      <c r="B861" s="11">
        <v>163.7602</v>
      </c>
      <c r="C861" s="11">
        <v>165.23</v>
      </c>
      <c r="D861" s="11">
        <v>165.39</v>
      </c>
      <c r="E861" s="11">
        <v>164.03</v>
      </c>
      <c r="F861" s="11">
        <v>165.09</v>
      </c>
      <c r="G861" s="11">
        <v>41516200</v>
      </c>
    </row>
    <row r="862" spans="1:7">
      <c r="A862" s="65">
        <v>45034.291666666664</v>
      </c>
      <c r="B862" s="11">
        <v>164.98920000000001</v>
      </c>
      <c r="C862" s="11">
        <v>166.47</v>
      </c>
      <c r="D862" s="11">
        <v>167.41</v>
      </c>
      <c r="E862" s="11">
        <v>165.65</v>
      </c>
      <c r="F862" s="11">
        <v>166.1</v>
      </c>
      <c r="G862" s="11">
        <v>49923000</v>
      </c>
    </row>
    <row r="863" spans="1:7">
      <c r="A863" s="65">
        <v>45035.291666666664</v>
      </c>
      <c r="B863" s="11">
        <v>166.13890000000001</v>
      </c>
      <c r="C863" s="11">
        <v>167.63</v>
      </c>
      <c r="D863" s="11">
        <v>168.16</v>
      </c>
      <c r="E863" s="11">
        <v>165.54</v>
      </c>
      <c r="F863" s="11">
        <v>165.8</v>
      </c>
      <c r="G863" s="11">
        <v>47720200</v>
      </c>
    </row>
    <row r="864" spans="1:7">
      <c r="A864" s="65">
        <v>45036.291666666664</v>
      </c>
      <c r="B864" s="11">
        <v>165.16759999999999</v>
      </c>
      <c r="C864" s="11">
        <v>166.65</v>
      </c>
      <c r="D864" s="11">
        <v>167.87</v>
      </c>
      <c r="E864" s="11">
        <v>165.56</v>
      </c>
      <c r="F864" s="11">
        <v>166.09</v>
      </c>
      <c r="G864" s="11">
        <v>52456400</v>
      </c>
    </row>
    <row r="865" spans="1:7">
      <c r="A865" s="65">
        <v>45037.291666666664</v>
      </c>
      <c r="B865" s="11">
        <v>163.5521</v>
      </c>
      <c r="C865" s="11">
        <v>165.02</v>
      </c>
      <c r="D865" s="11">
        <v>166.45</v>
      </c>
      <c r="E865" s="11">
        <v>164.49</v>
      </c>
      <c r="F865" s="11">
        <v>165.05</v>
      </c>
      <c r="G865" s="11">
        <v>58337300</v>
      </c>
    </row>
    <row r="866" spans="1:7">
      <c r="A866" s="65">
        <v>45040.291666666664</v>
      </c>
      <c r="B866" s="11">
        <v>163.85929999999999</v>
      </c>
      <c r="C866" s="11">
        <v>165.33</v>
      </c>
      <c r="D866" s="11">
        <v>165.6</v>
      </c>
      <c r="E866" s="11">
        <v>163.89</v>
      </c>
      <c r="F866" s="11">
        <v>165</v>
      </c>
      <c r="G866" s="11">
        <v>41949600</v>
      </c>
    </row>
    <row r="867" spans="1:7">
      <c r="A867" s="65">
        <v>45041.291666666664</v>
      </c>
      <c r="B867" s="11">
        <v>162.31319999999999</v>
      </c>
      <c r="C867" s="11">
        <v>163.77000000000001</v>
      </c>
      <c r="D867" s="11">
        <v>166.31</v>
      </c>
      <c r="E867" s="11">
        <v>163.72999999999999</v>
      </c>
      <c r="F867" s="11">
        <v>165.19</v>
      </c>
      <c r="G867" s="11">
        <v>48714100</v>
      </c>
    </row>
    <row r="868" spans="1:7">
      <c r="A868" s="65">
        <v>45042.291666666664</v>
      </c>
      <c r="B868" s="11">
        <v>162.30330000000001</v>
      </c>
      <c r="C868" s="11">
        <v>163.76</v>
      </c>
      <c r="D868" s="11">
        <v>165.28</v>
      </c>
      <c r="E868" s="11">
        <v>162.80000000000001</v>
      </c>
      <c r="F868" s="11">
        <v>163.06</v>
      </c>
      <c r="G868" s="11">
        <v>45498800</v>
      </c>
    </row>
    <row r="869" spans="1:7">
      <c r="A869" s="65">
        <v>45043.291666666664</v>
      </c>
      <c r="B869" s="11">
        <v>166.9119</v>
      </c>
      <c r="C869" s="11">
        <v>168.41</v>
      </c>
      <c r="D869" s="11">
        <v>168.56</v>
      </c>
      <c r="E869" s="11">
        <v>165.19</v>
      </c>
      <c r="F869" s="11">
        <v>165.19</v>
      </c>
      <c r="G869" s="11">
        <v>64902300</v>
      </c>
    </row>
    <row r="870" spans="1:7">
      <c r="A870" s="65">
        <v>45044.291666666664</v>
      </c>
      <c r="B870" s="11">
        <v>168.17060000000001</v>
      </c>
      <c r="C870" s="11">
        <v>169.68</v>
      </c>
      <c r="D870" s="11">
        <v>169.85</v>
      </c>
      <c r="E870" s="11">
        <v>167.88</v>
      </c>
      <c r="F870" s="11">
        <v>168.49</v>
      </c>
      <c r="G870" s="11">
        <v>55209200</v>
      </c>
    </row>
    <row r="871" spans="1:7">
      <c r="A871" s="65">
        <v>45047.291666666664</v>
      </c>
      <c r="B871" s="11">
        <v>168.0814</v>
      </c>
      <c r="C871" s="11">
        <v>169.59</v>
      </c>
      <c r="D871" s="11">
        <v>170.45</v>
      </c>
      <c r="E871" s="11">
        <v>168.64</v>
      </c>
      <c r="F871" s="11">
        <v>169.28</v>
      </c>
      <c r="G871" s="11">
        <v>52472900</v>
      </c>
    </row>
    <row r="872" spans="1:7">
      <c r="A872" s="65">
        <v>45048.291666666664</v>
      </c>
      <c r="B872" s="11">
        <v>167.04069999999999</v>
      </c>
      <c r="C872" s="11">
        <v>168.54</v>
      </c>
      <c r="D872" s="11">
        <v>170.35</v>
      </c>
      <c r="E872" s="11">
        <v>167.54</v>
      </c>
      <c r="F872" s="11">
        <v>170.09</v>
      </c>
      <c r="G872" s="11">
        <v>48425700</v>
      </c>
    </row>
    <row r="873" spans="1:7">
      <c r="A873" s="65">
        <v>45049.291666666664</v>
      </c>
      <c r="B873" s="11">
        <v>165.96039999999999</v>
      </c>
      <c r="C873" s="11">
        <v>167.45</v>
      </c>
      <c r="D873" s="11">
        <v>170.92</v>
      </c>
      <c r="E873" s="11">
        <v>167.16</v>
      </c>
      <c r="F873" s="11">
        <v>169.5</v>
      </c>
      <c r="G873" s="11">
        <v>65136000</v>
      </c>
    </row>
    <row r="874" spans="1:7">
      <c r="A874" s="65">
        <v>45050.291666666664</v>
      </c>
      <c r="B874" s="11">
        <v>164.3152</v>
      </c>
      <c r="C874" s="11">
        <v>165.79</v>
      </c>
      <c r="D874" s="11">
        <v>167.04</v>
      </c>
      <c r="E874" s="11">
        <v>164.31</v>
      </c>
      <c r="F874" s="11">
        <v>164.89</v>
      </c>
      <c r="G874" s="11">
        <v>81235400</v>
      </c>
    </row>
    <row r="875" spans="1:7">
      <c r="A875" s="65">
        <v>45051.291666666664</v>
      </c>
      <c r="B875" s="11">
        <v>172.02600000000001</v>
      </c>
      <c r="C875" s="11">
        <v>173.57</v>
      </c>
      <c r="D875" s="11">
        <v>174.3</v>
      </c>
      <c r="E875" s="11">
        <v>170.76</v>
      </c>
      <c r="F875" s="11">
        <v>170.98</v>
      </c>
      <c r="G875" s="11">
        <v>113316400</v>
      </c>
    </row>
    <row r="876" spans="1:7">
      <c r="A876" s="65">
        <v>45054.291666666664</v>
      </c>
      <c r="B876" s="11">
        <v>171.95660000000001</v>
      </c>
      <c r="C876" s="11">
        <v>173.5</v>
      </c>
      <c r="D876" s="11">
        <v>173.85</v>
      </c>
      <c r="E876" s="11">
        <v>172.11</v>
      </c>
      <c r="F876" s="11">
        <v>172.48</v>
      </c>
      <c r="G876" s="11">
        <v>55962800</v>
      </c>
    </row>
    <row r="877" spans="1:7">
      <c r="A877" s="65">
        <v>45055.291666666664</v>
      </c>
      <c r="B877" s="11">
        <v>170.24199999999999</v>
      </c>
      <c r="C877" s="11">
        <v>171.77</v>
      </c>
      <c r="D877" s="11">
        <v>173.54</v>
      </c>
      <c r="E877" s="11">
        <v>171.6</v>
      </c>
      <c r="F877" s="11">
        <v>173.05</v>
      </c>
      <c r="G877" s="11">
        <v>45326900</v>
      </c>
    </row>
    <row r="878" spans="1:7">
      <c r="A878" s="65">
        <v>45056.291666666664</v>
      </c>
      <c r="B878" s="11">
        <v>172.01609999999999</v>
      </c>
      <c r="C878" s="11">
        <v>173.56</v>
      </c>
      <c r="D878" s="11">
        <v>174.03</v>
      </c>
      <c r="E878" s="11">
        <v>171.9</v>
      </c>
      <c r="F878" s="11">
        <v>173.02</v>
      </c>
      <c r="G878" s="11">
        <v>53724500</v>
      </c>
    </row>
    <row r="879" spans="1:7">
      <c r="A879" s="65">
        <v>45057.291666666664</v>
      </c>
      <c r="B879" s="11">
        <v>172.20439999999999</v>
      </c>
      <c r="C879" s="11">
        <v>173.75</v>
      </c>
      <c r="D879" s="11">
        <v>174.59</v>
      </c>
      <c r="E879" s="11">
        <v>172.17</v>
      </c>
      <c r="F879" s="11">
        <v>173.85</v>
      </c>
      <c r="G879" s="11">
        <v>49514700</v>
      </c>
    </row>
    <row r="880" spans="1:7">
      <c r="A880" s="65">
        <v>45058.291666666664</v>
      </c>
      <c r="B880" s="11">
        <v>171.2715</v>
      </c>
      <c r="C880" s="11">
        <v>172.57</v>
      </c>
      <c r="D880" s="11">
        <v>174.06</v>
      </c>
      <c r="E880" s="11">
        <v>171</v>
      </c>
      <c r="F880" s="11">
        <v>173.62</v>
      </c>
      <c r="G880" s="11">
        <v>45497800</v>
      </c>
    </row>
    <row r="881" spans="1:7">
      <c r="A881" s="65">
        <v>45061.291666666664</v>
      </c>
      <c r="B881" s="11">
        <v>170.77520000000001</v>
      </c>
      <c r="C881" s="11">
        <v>172.07</v>
      </c>
      <c r="D881" s="11">
        <v>173.21</v>
      </c>
      <c r="E881" s="11">
        <v>171.47</v>
      </c>
      <c r="F881" s="11">
        <v>173.16</v>
      </c>
      <c r="G881" s="11">
        <v>37266700</v>
      </c>
    </row>
    <row r="882" spans="1:7">
      <c r="A882" s="65">
        <v>45062.291666666664</v>
      </c>
      <c r="B882" s="11">
        <v>170.77520000000001</v>
      </c>
      <c r="C882" s="11">
        <v>172.07</v>
      </c>
      <c r="D882" s="11">
        <v>173.14</v>
      </c>
      <c r="E882" s="11">
        <v>171.8</v>
      </c>
      <c r="F882" s="11">
        <v>171.99</v>
      </c>
      <c r="G882" s="11">
        <v>42110300</v>
      </c>
    </row>
    <row r="883" spans="1:7">
      <c r="A883" s="65">
        <v>45063.291666666664</v>
      </c>
      <c r="B883" s="11">
        <v>171.39060000000001</v>
      </c>
      <c r="C883" s="11">
        <v>172.69</v>
      </c>
      <c r="D883" s="11">
        <v>172.93</v>
      </c>
      <c r="E883" s="11">
        <v>170.42</v>
      </c>
      <c r="F883" s="11">
        <v>171.71</v>
      </c>
      <c r="G883" s="11">
        <v>57951600</v>
      </c>
    </row>
    <row r="884" spans="1:7">
      <c r="A884" s="65">
        <v>45064.291666666664</v>
      </c>
      <c r="B884" s="11">
        <v>173.7328</v>
      </c>
      <c r="C884" s="11">
        <v>175.05</v>
      </c>
      <c r="D884" s="11">
        <v>175.24</v>
      </c>
      <c r="E884" s="11">
        <v>172.58</v>
      </c>
      <c r="F884" s="11">
        <v>173</v>
      </c>
      <c r="G884" s="11">
        <v>65496700</v>
      </c>
    </row>
    <row r="885" spans="1:7">
      <c r="A885" s="65">
        <v>45065.291666666664</v>
      </c>
      <c r="B885" s="11">
        <v>173.84200000000001</v>
      </c>
      <c r="C885" s="11">
        <v>175.16</v>
      </c>
      <c r="D885" s="11">
        <v>176.39</v>
      </c>
      <c r="E885" s="11">
        <v>174.94</v>
      </c>
      <c r="F885" s="11">
        <v>176.39</v>
      </c>
      <c r="G885" s="11">
        <v>55772400</v>
      </c>
    </row>
    <row r="886" spans="1:7">
      <c r="A886" s="65">
        <v>45068.291666666664</v>
      </c>
      <c r="B886" s="11">
        <v>172.88919999999999</v>
      </c>
      <c r="C886" s="11">
        <v>174.2</v>
      </c>
      <c r="D886" s="11">
        <v>174.71</v>
      </c>
      <c r="E886" s="11">
        <v>173.45</v>
      </c>
      <c r="F886" s="11">
        <v>173.98</v>
      </c>
      <c r="G886" s="11">
        <v>43570900</v>
      </c>
    </row>
    <row r="887" spans="1:7">
      <c r="A887" s="65">
        <v>45069.291666666664</v>
      </c>
      <c r="B887" s="11">
        <v>170.26910000000001</v>
      </c>
      <c r="C887" s="11">
        <v>171.56</v>
      </c>
      <c r="D887" s="11">
        <v>173.38</v>
      </c>
      <c r="E887" s="11">
        <v>171.28</v>
      </c>
      <c r="F887" s="11">
        <v>173.13</v>
      </c>
      <c r="G887" s="11">
        <v>50747300</v>
      </c>
    </row>
    <row r="888" spans="1:7">
      <c r="A888" s="65">
        <v>45070.291666666664</v>
      </c>
      <c r="B888" s="11">
        <v>170.547</v>
      </c>
      <c r="C888" s="11">
        <v>171.84</v>
      </c>
      <c r="D888" s="11">
        <v>172.42</v>
      </c>
      <c r="E888" s="11">
        <v>170.52</v>
      </c>
      <c r="F888" s="11">
        <v>171.09</v>
      </c>
      <c r="G888" s="11">
        <v>45143500</v>
      </c>
    </row>
    <row r="889" spans="1:7">
      <c r="A889" s="65">
        <v>45071.291666666664</v>
      </c>
      <c r="B889" s="11">
        <v>171.6883</v>
      </c>
      <c r="C889" s="11">
        <v>172.99</v>
      </c>
      <c r="D889" s="11">
        <v>173.9</v>
      </c>
      <c r="E889" s="11">
        <v>171.69</v>
      </c>
      <c r="F889" s="11">
        <v>172.41</v>
      </c>
      <c r="G889" s="11">
        <v>56058300</v>
      </c>
    </row>
    <row r="890" spans="1:7">
      <c r="A890" s="65">
        <v>45072.291666666664</v>
      </c>
      <c r="B890" s="11">
        <v>174.11</v>
      </c>
      <c r="C890" s="11">
        <v>175.43</v>
      </c>
      <c r="D890" s="11">
        <v>175.77</v>
      </c>
      <c r="E890" s="11">
        <v>173.11</v>
      </c>
      <c r="F890" s="11">
        <v>173.32</v>
      </c>
      <c r="G890" s="11">
        <v>54835000</v>
      </c>
    </row>
    <row r="891" spans="1:7">
      <c r="A891" s="65">
        <v>45076.291666666664</v>
      </c>
      <c r="B891" s="11">
        <v>175.9659</v>
      </c>
      <c r="C891" s="11">
        <v>177.3</v>
      </c>
      <c r="D891" s="11">
        <v>178.99</v>
      </c>
      <c r="E891" s="11">
        <v>176.57</v>
      </c>
      <c r="F891" s="11">
        <v>176.96</v>
      </c>
      <c r="G891" s="11">
        <v>55964400</v>
      </c>
    </row>
    <row r="892" spans="1:7">
      <c r="A892" s="65">
        <v>45077.291666666664</v>
      </c>
      <c r="B892" s="11">
        <v>175.91630000000001</v>
      </c>
      <c r="C892" s="11">
        <v>177.25</v>
      </c>
      <c r="D892" s="11">
        <v>179.35</v>
      </c>
      <c r="E892" s="11">
        <v>176.76</v>
      </c>
      <c r="F892" s="11">
        <v>177.33</v>
      </c>
      <c r="G892" s="11">
        <v>99625300</v>
      </c>
    </row>
    <row r="893" spans="1:7">
      <c r="A893" s="65">
        <v>45078.291666666664</v>
      </c>
      <c r="B893" s="11">
        <v>178.73490000000001</v>
      </c>
      <c r="C893" s="11">
        <v>180.09</v>
      </c>
      <c r="D893" s="11">
        <v>180.12</v>
      </c>
      <c r="E893" s="11">
        <v>176.93</v>
      </c>
      <c r="F893" s="11">
        <v>177.7</v>
      </c>
      <c r="G893" s="11">
        <v>68901800</v>
      </c>
    </row>
    <row r="894" spans="1:7">
      <c r="A894" s="65">
        <v>45079.291666666664</v>
      </c>
      <c r="B894" s="11">
        <v>179.58840000000001</v>
      </c>
      <c r="C894" s="11">
        <v>180.95</v>
      </c>
      <c r="D894" s="11">
        <v>181.78</v>
      </c>
      <c r="E894" s="11">
        <v>179.26</v>
      </c>
      <c r="F894" s="11">
        <v>181.03</v>
      </c>
      <c r="G894" s="11">
        <v>61945900</v>
      </c>
    </row>
    <row r="895" spans="1:7">
      <c r="A895" s="65">
        <v>45082.291666666664</v>
      </c>
      <c r="B895" s="11">
        <v>178.2287</v>
      </c>
      <c r="C895" s="11">
        <v>179.58</v>
      </c>
      <c r="D895" s="11">
        <v>184.95</v>
      </c>
      <c r="E895" s="11">
        <v>178.04</v>
      </c>
      <c r="F895" s="11">
        <v>182.63</v>
      </c>
      <c r="G895" s="11">
        <v>121946500</v>
      </c>
    </row>
    <row r="896" spans="1:7">
      <c r="A896" s="65">
        <v>45083.291666666664</v>
      </c>
      <c r="B896" s="11">
        <v>177.86150000000001</v>
      </c>
      <c r="C896" s="11">
        <v>179.21</v>
      </c>
      <c r="D896" s="11">
        <v>180.12</v>
      </c>
      <c r="E896" s="11">
        <v>177.43</v>
      </c>
      <c r="F896" s="11">
        <v>179.97</v>
      </c>
      <c r="G896" s="11">
        <v>64848400</v>
      </c>
    </row>
    <row r="897" spans="1:7">
      <c r="A897" s="65">
        <v>45084.291666666664</v>
      </c>
      <c r="B897" s="11">
        <v>176.482</v>
      </c>
      <c r="C897" s="11">
        <v>177.82</v>
      </c>
      <c r="D897" s="11">
        <v>181.21</v>
      </c>
      <c r="E897" s="11">
        <v>177.32</v>
      </c>
      <c r="F897" s="11">
        <v>178.44</v>
      </c>
      <c r="G897" s="11">
        <v>61944600</v>
      </c>
    </row>
    <row r="898" spans="1:7">
      <c r="A898" s="65">
        <v>45085.291666666664</v>
      </c>
      <c r="B898" s="11">
        <v>179.21129999999999</v>
      </c>
      <c r="C898" s="11">
        <v>180.57</v>
      </c>
      <c r="D898" s="11">
        <v>180.84</v>
      </c>
      <c r="E898" s="11">
        <v>177.46</v>
      </c>
      <c r="F898" s="11">
        <v>177.9</v>
      </c>
      <c r="G898" s="11">
        <v>50214900</v>
      </c>
    </row>
    <row r="899" spans="1:7">
      <c r="A899" s="65">
        <v>45086.291666666664</v>
      </c>
      <c r="B899" s="11">
        <v>179.5984</v>
      </c>
      <c r="C899" s="11">
        <v>180.96</v>
      </c>
      <c r="D899" s="11">
        <v>182.23</v>
      </c>
      <c r="E899" s="11">
        <v>180.63</v>
      </c>
      <c r="F899" s="11">
        <v>181.5</v>
      </c>
      <c r="G899" s="11">
        <v>48870700</v>
      </c>
    </row>
    <row r="900" spans="1:7">
      <c r="A900" s="65">
        <v>45089.291666666664</v>
      </c>
      <c r="B900" s="11">
        <v>182.40700000000001</v>
      </c>
      <c r="C900" s="11">
        <v>183.79</v>
      </c>
      <c r="D900" s="11">
        <v>183.89</v>
      </c>
      <c r="E900" s="11">
        <v>180.97</v>
      </c>
      <c r="F900" s="11">
        <v>181.27</v>
      </c>
      <c r="G900" s="11">
        <v>54274900</v>
      </c>
    </row>
    <row r="901" spans="1:7">
      <c r="A901" s="65">
        <v>45090.291666666664</v>
      </c>
      <c r="B901" s="11">
        <v>181.9306</v>
      </c>
      <c r="C901" s="11">
        <v>183.31</v>
      </c>
      <c r="D901" s="11">
        <v>184.15</v>
      </c>
      <c r="E901" s="11">
        <v>182.44</v>
      </c>
      <c r="F901" s="11">
        <v>182.8</v>
      </c>
      <c r="G901" s="11">
        <v>54929100</v>
      </c>
    </row>
    <row r="902" spans="1:7">
      <c r="A902" s="65">
        <v>45091.291666666664</v>
      </c>
      <c r="B902" s="11">
        <v>182.5658</v>
      </c>
      <c r="C902" s="11">
        <v>183.95</v>
      </c>
      <c r="D902" s="11">
        <v>184.39</v>
      </c>
      <c r="E902" s="11">
        <v>182.02</v>
      </c>
      <c r="F902" s="11">
        <v>183.37</v>
      </c>
      <c r="G902" s="11">
        <v>57462900</v>
      </c>
    </row>
    <row r="903" spans="1:7">
      <c r="A903" s="65">
        <v>45092.291666666664</v>
      </c>
      <c r="B903" s="11">
        <v>184.6103</v>
      </c>
      <c r="C903" s="11">
        <v>186.01</v>
      </c>
      <c r="D903" s="11">
        <v>186.52</v>
      </c>
      <c r="E903" s="11">
        <v>183.78</v>
      </c>
      <c r="F903" s="11">
        <v>183.96</v>
      </c>
      <c r="G903" s="11">
        <v>65433200</v>
      </c>
    </row>
    <row r="904" spans="1:7">
      <c r="A904" s="65">
        <v>45093.291666666664</v>
      </c>
      <c r="B904" s="11">
        <v>183.52850000000001</v>
      </c>
      <c r="C904" s="11">
        <v>184.92</v>
      </c>
      <c r="D904" s="11">
        <v>186.99</v>
      </c>
      <c r="E904" s="11">
        <v>184.27</v>
      </c>
      <c r="F904" s="11">
        <v>186.73</v>
      </c>
      <c r="G904" s="11">
        <v>101235600</v>
      </c>
    </row>
    <row r="905" spans="1:7">
      <c r="A905" s="65">
        <v>45097.291666666664</v>
      </c>
      <c r="B905" s="11">
        <v>183.61789999999999</v>
      </c>
      <c r="C905" s="11">
        <v>185.01</v>
      </c>
      <c r="D905" s="11">
        <v>186.1</v>
      </c>
      <c r="E905" s="11">
        <v>184.41</v>
      </c>
      <c r="F905" s="11">
        <v>184.41</v>
      </c>
      <c r="G905" s="11">
        <v>49799100</v>
      </c>
    </row>
    <row r="906" spans="1:7">
      <c r="A906" s="65">
        <v>45098.291666666664</v>
      </c>
      <c r="B906" s="11">
        <v>182.57579999999999</v>
      </c>
      <c r="C906" s="11">
        <v>183.96</v>
      </c>
      <c r="D906" s="11">
        <v>185.41</v>
      </c>
      <c r="E906" s="11">
        <v>182.59</v>
      </c>
      <c r="F906" s="11">
        <v>184.9</v>
      </c>
      <c r="G906" s="11">
        <v>49515700</v>
      </c>
    </row>
    <row r="907" spans="1:7">
      <c r="A907" s="65">
        <v>45099.291666666664</v>
      </c>
      <c r="B907" s="11">
        <v>185.59289999999999</v>
      </c>
      <c r="C907" s="11">
        <v>187</v>
      </c>
      <c r="D907" s="11">
        <v>187.05</v>
      </c>
      <c r="E907" s="11">
        <v>183.67</v>
      </c>
      <c r="F907" s="11">
        <v>183.74</v>
      </c>
      <c r="G907" s="11">
        <v>51245300</v>
      </c>
    </row>
    <row r="908" spans="1:7">
      <c r="A908" s="65">
        <v>45100.291666666664</v>
      </c>
      <c r="B908" s="11">
        <v>185.27529999999999</v>
      </c>
      <c r="C908" s="11">
        <v>186.68</v>
      </c>
      <c r="D908" s="11">
        <v>187.56</v>
      </c>
      <c r="E908" s="11">
        <v>185.01</v>
      </c>
      <c r="F908" s="11">
        <v>185.55</v>
      </c>
      <c r="G908" s="11">
        <v>53079300</v>
      </c>
    </row>
    <row r="909" spans="1:7">
      <c r="A909" s="65">
        <v>45103.291666666664</v>
      </c>
      <c r="B909" s="11">
        <v>183.8759</v>
      </c>
      <c r="C909" s="11">
        <v>185.27</v>
      </c>
      <c r="D909" s="11">
        <v>188.05</v>
      </c>
      <c r="E909" s="11">
        <v>185.23</v>
      </c>
      <c r="F909" s="11">
        <v>186.83</v>
      </c>
      <c r="G909" s="11">
        <v>48088700</v>
      </c>
    </row>
    <row r="910" spans="1:7">
      <c r="A910" s="65">
        <v>45104.291666666664</v>
      </c>
      <c r="B910" s="11">
        <v>186.64490000000001</v>
      </c>
      <c r="C910" s="11">
        <v>188.06</v>
      </c>
      <c r="D910" s="11">
        <v>188.39</v>
      </c>
      <c r="E910" s="11">
        <v>185.67</v>
      </c>
      <c r="F910" s="11">
        <v>185.89</v>
      </c>
      <c r="G910" s="11">
        <v>50730800</v>
      </c>
    </row>
    <row r="911" spans="1:7">
      <c r="A911" s="65">
        <v>45105.291666666664</v>
      </c>
      <c r="B911" s="11">
        <v>187.82599999999999</v>
      </c>
      <c r="C911" s="11">
        <v>189.25</v>
      </c>
      <c r="D911" s="11">
        <v>189.9</v>
      </c>
      <c r="E911" s="11">
        <v>187.6</v>
      </c>
      <c r="F911" s="11">
        <v>187.93</v>
      </c>
      <c r="G911" s="11">
        <v>51216800</v>
      </c>
    </row>
    <row r="912" spans="1:7">
      <c r="A912" s="65">
        <v>45106.291666666664</v>
      </c>
      <c r="B912" s="11">
        <v>188.1634</v>
      </c>
      <c r="C912" s="11">
        <v>189.59</v>
      </c>
      <c r="D912" s="11">
        <v>190.07</v>
      </c>
      <c r="E912" s="11">
        <v>188.94</v>
      </c>
      <c r="F912" s="11">
        <v>189.08</v>
      </c>
      <c r="G912" s="11">
        <v>46347300</v>
      </c>
    </row>
    <row r="913" spans="1:7">
      <c r="A913" s="65">
        <v>45107.291666666664</v>
      </c>
      <c r="B913" s="11">
        <v>192.5104</v>
      </c>
      <c r="C913" s="11">
        <v>193.97</v>
      </c>
      <c r="D913" s="11">
        <v>194.48</v>
      </c>
      <c r="E913" s="11">
        <v>191.26</v>
      </c>
      <c r="F913" s="11">
        <v>191.63</v>
      </c>
      <c r="G913" s="11">
        <v>85069600</v>
      </c>
    </row>
    <row r="914" spans="1:7">
      <c r="A914" s="65">
        <v>45110.291666666664</v>
      </c>
      <c r="B914" s="11">
        <v>191.01179999999999</v>
      </c>
      <c r="C914" s="11">
        <v>192.46</v>
      </c>
      <c r="D914" s="11">
        <v>193.88</v>
      </c>
      <c r="E914" s="11">
        <v>191.76</v>
      </c>
      <c r="F914" s="11">
        <v>193.78</v>
      </c>
      <c r="G914" s="11">
        <v>31458200</v>
      </c>
    </row>
    <row r="915" spans="1:7">
      <c r="A915" s="65">
        <v>45112.291666666664</v>
      </c>
      <c r="B915" s="11">
        <v>189.8903</v>
      </c>
      <c r="C915" s="11">
        <v>191.33</v>
      </c>
      <c r="D915" s="11">
        <v>192.98</v>
      </c>
      <c r="E915" s="11">
        <v>190.62</v>
      </c>
      <c r="F915" s="11">
        <v>191.57</v>
      </c>
      <c r="G915" s="11">
        <v>46920300</v>
      </c>
    </row>
    <row r="916" spans="1:7">
      <c r="A916" s="65">
        <v>45113.291666666664</v>
      </c>
      <c r="B916" s="11">
        <v>190.36670000000001</v>
      </c>
      <c r="C916" s="11">
        <v>191.81</v>
      </c>
      <c r="D916" s="11">
        <v>192.02</v>
      </c>
      <c r="E916" s="11">
        <v>189.2</v>
      </c>
      <c r="F916" s="11">
        <v>189.84</v>
      </c>
      <c r="G916" s="11">
        <v>45094300</v>
      </c>
    </row>
    <row r="917" spans="1:7">
      <c r="A917" s="65">
        <v>45114.291666666664</v>
      </c>
      <c r="B917" s="11">
        <v>189.24520000000001</v>
      </c>
      <c r="C917" s="11">
        <v>190.68</v>
      </c>
      <c r="D917" s="11">
        <v>192.67</v>
      </c>
      <c r="E917" s="11">
        <v>190.24</v>
      </c>
      <c r="F917" s="11">
        <v>191.41</v>
      </c>
      <c r="G917" s="11">
        <v>46778000</v>
      </c>
    </row>
    <row r="918" spans="1:7">
      <c r="A918" s="65">
        <v>45117.291666666664</v>
      </c>
      <c r="B918" s="11">
        <v>187.1908</v>
      </c>
      <c r="C918" s="11">
        <v>188.61</v>
      </c>
      <c r="D918" s="11">
        <v>189.99</v>
      </c>
      <c r="E918" s="11">
        <v>187.04</v>
      </c>
      <c r="F918" s="11">
        <v>189.26</v>
      </c>
      <c r="G918" s="11">
        <v>59922200</v>
      </c>
    </row>
    <row r="919" spans="1:7">
      <c r="A919" s="65">
        <v>45118.291666666664</v>
      </c>
      <c r="B919" s="11">
        <v>186.66480000000001</v>
      </c>
      <c r="C919" s="11">
        <v>188.08</v>
      </c>
      <c r="D919" s="11">
        <v>189.3</v>
      </c>
      <c r="E919" s="11">
        <v>186.6</v>
      </c>
      <c r="F919" s="11">
        <v>189.16</v>
      </c>
      <c r="G919" s="11">
        <v>46638100</v>
      </c>
    </row>
    <row r="920" spans="1:7">
      <c r="A920" s="65">
        <v>45119.291666666664</v>
      </c>
      <c r="B920" s="11">
        <v>188.34209999999999</v>
      </c>
      <c r="C920" s="11">
        <v>189.77</v>
      </c>
      <c r="D920" s="11">
        <v>191.7</v>
      </c>
      <c r="E920" s="11">
        <v>188.47</v>
      </c>
      <c r="F920" s="11">
        <v>189.68</v>
      </c>
      <c r="G920" s="11">
        <v>60750200</v>
      </c>
    </row>
    <row r="921" spans="1:7">
      <c r="A921" s="65">
        <v>45120.291666666664</v>
      </c>
      <c r="B921" s="11">
        <v>189.1062</v>
      </c>
      <c r="C921" s="11">
        <v>190.54</v>
      </c>
      <c r="D921" s="11">
        <v>191.19</v>
      </c>
      <c r="E921" s="11">
        <v>189.78</v>
      </c>
      <c r="F921" s="11">
        <v>190.5</v>
      </c>
      <c r="G921" s="11">
        <v>41342300</v>
      </c>
    </row>
    <row r="922" spans="1:7">
      <c r="A922" s="65">
        <v>45121.291666666664</v>
      </c>
      <c r="B922" s="11">
        <v>189.2551</v>
      </c>
      <c r="C922" s="11">
        <v>190.69</v>
      </c>
      <c r="D922" s="11">
        <v>191.18</v>
      </c>
      <c r="E922" s="11">
        <v>189.63</v>
      </c>
      <c r="F922" s="11">
        <v>190.23</v>
      </c>
      <c r="G922" s="11">
        <v>41573900</v>
      </c>
    </row>
    <row r="923" spans="1:7">
      <c r="A923" s="65">
        <v>45124.291666666664</v>
      </c>
      <c r="B923" s="11">
        <v>192.53030000000001</v>
      </c>
      <c r="C923" s="11">
        <v>193.99</v>
      </c>
      <c r="D923" s="11">
        <v>194.32</v>
      </c>
      <c r="E923" s="11">
        <v>191.81</v>
      </c>
      <c r="F923" s="11">
        <v>191.9</v>
      </c>
      <c r="G923" s="11">
        <v>50520200</v>
      </c>
    </row>
    <row r="924" spans="1:7">
      <c r="A924" s="65">
        <v>45125.291666666664</v>
      </c>
      <c r="B924" s="11">
        <v>192.2722</v>
      </c>
      <c r="C924" s="11">
        <v>193.73</v>
      </c>
      <c r="D924" s="11">
        <v>194.33</v>
      </c>
      <c r="E924" s="11">
        <v>192.42</v>
      </c>
      <c r="F924" s="11">
        <v>193.35</v>
      </c>
      <c r="G924" s="11">
        <v>48353800</v>
      </c>
    </row>
    <row r="925" spans="1:7">
      <c r="A925" s="65">
        <v>45126.291666666664</v>
      </c>
      <c r="B925" s="11">
        <v>193.6319</v>
      </c>
      <c r="C925" s="11">
        <v>195.1</v>
      </c>
      <c r="D925" s="11">
        <v>198.23</v>
      </c>
      <c r="E925" s="11">
        <v>192.65</v>
      </c>
      <c r="F925" s="11">
        <v>193.1</v>
      </c>
      <c r="G925" s="11">
        <v>80507300</v>
      </c>
    </row>
    <row r="926" spans="1:7">
      <c r="A926" s="65">
        <v>45127.291666666664</v>
      </c>
      <c r="B926" s="11">
        <v>191.67679999999999</v>
      </c>
      <c r="C926" s="11">
        <v>193.13</v>
      </c>
      <c r="D926" s="11">
        <v>196.47</v>
      </c>
      <c r="E926" s="11">
        <v>192.5</v>
      </c>
      <c r="F926" s="11">
        <v>195.09</v>
      </c>
      <c r="G926" s="11">
        <v>59581200</v>
      </c>
    </row>
    <row r="927" spans="1:7">
      <c r="A927" s="65">
        <v>45128.291666666664</v>
      </c>
      <c r="B927" s="11">
        <v>190.4957</v>
      </c>
      <c r="C927" s="11">
        <v>191.94</v>
      </c>
      <c r="D927" s="11">
        <v>194.97</v>
      </c>
      <c r="E927" s="11">
        <v>191.23</v>
      </c>
      <c r="F927" s="11">
        <v>194.1</v>
      </c>
      <c r="G927" s="11">
        <v>71917800</v>
      </c>
    </row>
    <row r="928" spans="1:7">
      <c r="A928" s="65">
        <v>45131.291666666664</v>
      </c>
      <c r="B928" s="11">
        <v>191.2996</v>
      </c>
      <c r="C928" s="11">
        <v>192.75</v>
      </c>
      <c r="D928" s="11">
        <v>194.91</v>
      </c>
      <c r="E928" s="11">
        <v>192.25</v>
      </c>
      <c r="F928" s="11">
        <v>193.41</v>
      </c>
      <c r="G928" s="11">
        <v>45377800</v>
      </c>
    </row>
    <row r="929" spans="1:7">
      <c r="A929" s="65">
        <v>45132.291666666664</v>
      </c>
      <c r="B929" s="11">
        <v>192.16309999999999</v>
      </c>
      <c r="C929" s="11">
        <v>193.62</v>
      </c>
      <c r="D929" s="11">
        <v>194.44</v>
      </c>
      <c r="E929" s="11">
        <v>192.92</v>
      </c>
      <c r="F929" s="11">
        <v>193.33</v>
      </c>
      <c r="G929" s="11">
        <v>37283200</v>
      </c>
    </row>
    <row r="930" spans="1:7">
      <c r="A930" s="65">
        <v>45133.291666666664</v>
      </c>
      <c r="B930" s="11">
        <v>193.03649999999999</v>
      </c>
      <c r="C930" s="11">
        <v>194.5</v>
      </c>
      <c r="D930" s="11">
        <v>195.64</v>
      </c>
      <c r="E930" s="11">
        <v>193.32</v>
      </c>
      <c r="F930" s="11">
        <v>193.67</v>
      </c>
      <c r="G930" s="11">
        <v>47471900</v>
      </c>
    </row>
    <row r="931" spans="1:7">
      <c r="A931" s="65">
        <v>45134.291666666664</v>
      </c>
      <c r="B931" s="11">
        <v>191.76609999999999</v>
      </c>
      <c r="C931" s="11">
        <v>193.22</v>
      </c>
      <c r="D931" s="11">
        <v>197.2</v>
      </c>
      <c r="E931" s="11">
        <v>192.55</v>
      </c>
      <c r="F931" s="11">
        <v>196.02</v>
      </c>
      <c r="G931" s="11">
        <v>47460200</v>
      </c>
    </row>
    <row r="932" spans="1:7">
      <c r="A932" s="65">
        <v>45135.291666666664</v>
      </c>
      <c r="B932" s="11">
        <v>194.35640000000001</v>
      </c>
      <c r="C932" s="11">
        <v>195.83</v>
      </c>
      <c r="D932" s="11">
        <v>196.63</v>
      </c>
      <c r="E932" s="11">
        <v>194.14</v>
      </c>
      <c r="F932" s="11">
        <v>194.67</v>
      </c>
      <c r="G932" s="11">
        <v>48291400</v>
      </c>
    </row>
    <row r="933" spans="1:7">
      <c r="A933" s="65">
        <v>45138.291666666664</v>
      </c>
      <c r="B933" s="11">
        <v>194.9718</v>
      </c>
      <c r="C933" s="11">
        <v>196.45</v>
      </c>
      <c r="D933" s="11">
        <v>196.49</v>
      </c>
      <c r="E933" s="11">
        <v>195.26</v>
      </c>
      <c r="F933" s="11">
        <v>196.06</v>
      </c>
      <c r="G933" s="11">
        <v>38824100</v>
      </c>
    </row>
    <row r="934" spans="1:7">
      <c r="A934" s="65">
        <v>45139.291666666664</v>
      </c>
      <c r="B934" s="11">
        <v>194.13810000000001</v>
      </c>
      <c r="C934" s="11">
        <v>195.61</v>
      </c>
      <c r="D934" s="11">
        <v>196.73</v>
      </c>
      <c r="E934" s="11">
        <v>195.28</v>
      </c>
      <c r="F934" s="11">
        <v>196.24</v>
      </c>
      <c r="G934" s="11">
        <v>35175100</v>
      </c>
    </row>
    <row r="935" spans="1:7">
      <c r="A935" s="65">
        <v>45140.291666666664</v>
      </c>
      <c r="B935" s="11">
        <v>191.1309</v>
      </c>
      <c r="C935" s="11">
        <v>192.58</v>
      </c>
      <c r="D935" s="11">
        <v>195.18</v>
      </c>
      <c r="E935" s="11">
        <v>191.85</v>
      </c>
      <c r="F935" s="11">
        <v>195.04</v>
      </c>
      <c r="G935" s="11">
        <v>50389300</v>
      </c>
    </row>
    <row r="936" spans="1:7">
      <c r="A936" s="65">
        <v>45141.291666666664</v>
      </c>
      <c r="B936" s="11">
        <v>189.73150000000001</v>
      </c>
      <c r="C936" s="11">
        <v>191.17</v>
      </c>
      <c r="D936" s="11">
        <v>192.37</v>
      </c>
      <c r="E936" s="11">
        <v>190.69</v>
      </c>
      <c r="F936" s="11">
        <v>191.57</v>
      </c>
      <c r="G936" s="11">
        <v>61235200</v>
      </c>
    </row>
    <row r="937" spans="1:7">
      <c r="A937" s="65">
        <v>45142.291666666664</v>
      </c>
      <c r="B937" s="11">
        <v>180.6206</v>
      </c>
      <c r="C937" s="11">
        <v>181.99</v>
      </c>
      <c r="D937" s="11">
        <v>187.38</v>
      </c>
      <c r="E937" s="11">
        <v>181.92</v>
      </c>
      <c r="F937" s="11">
        <v>185.52</v>
      </c>
      <c r="G937" s="11">
        <v>115799700</v>
      </c>
    </row>
    <row r="938" spans="1:7">
      <c r="A938" s="65">
        <v>45145.291666666664</v>
      </c>
      <c r="B938" s="11">
        <v>177.5042</v>
      </c>
      <c r="C938" s="11">
        <v>178.85</v>
      </c>
      <c r="D938" s="11">
        <v>183.13</v>
      </c>
      <c r="E938" s="11">
        <v>177.35</v>
      </c>
      <c r="F938" s="11">
        <v>182.13</v>
      </c>
      <c r="G938" s="11">
        <v>97576100</v>
      </c>
    </row>
    <row r="939" spans="1:7">
      <c r="A939" s="65">
        <v>45146.291666666664</v>
      </c>
      <c r="B939" s="11">
        <v>178.44710000000001</v>
      </c>
      <c r="C939" s="11">
        <v>179.8</v>
      </c>
      <c r="D939" s="11">
        <v>180.27</v>
      </c>
      <c r="E939" s="11">
        <v>177.58</v>
      </c>
      <c r="F939" s="11">
        <v>179.69</v>
      </c>
      <c r="G939" s="11">
        <v>67823000</v>
      </c>
    </row>
    <row r="940" spans="1:7">
      <c r="A940" s="65">
        <v>45147.291666666664</v>
      </c>
      <c r="B940" s="11">
        <v>176.8492</v>
      </c>
      <c r="C940" s="11">
        <v>178.19</v>
      </c>
      <c r="D940" s="11">
        <v>180.93</v>
      </c>
      <c r="E940" s="11">
        <v>177.01</v>
      </c>
      <c r="F940" s="11">
        <v>180.87</v>
      </c>
      <c r="G940" s="11">
        <v>60378500</v>
      </c>
    </row>
    <row r="941" spans="1:7">
      <c r="A941" s="65">
        <v>45148.291666666664</v>
      </c>
      <c r="B941" s="11">
        <v>176.63079999999999</v>
      </c>
      <c r="C941" s="11">
        <v>177.97</v>
      </c>
      <c r="D941" s="11">
        <v>180.75</v>
      </c>
      <c r="E941" s="11">
        <v>177.6</v>
      </c>
      <c r="F941" s="11">
        <v>179.48</v>
      </c>
      <c r="G941" s="11">
        <v>54686900</v>
      </c>
    </row>
    <row r="942" spans="1:7">
      <c r="A942" s="65">
        <v>45149.291666666664</v>
      </c>
      <c r="B942" s="11">
        <v>176.69049999999999</v>
      </c>
      <c r="C942" s="11">
        <v>177.79</v>
      </c>
      <c r="D942" s="11">
        <v>178.62</v>
      </c>
      <c r="E942" s="11">
        <v>176.55</v>
      </c>
      <c r="F942" s="11">
        <v>177.32</v>
      </c>
      <c r="G942" s="11">
        <v>51988100</v>
      </c>
    </row>
    <row r="943" spans="1:7">
      <c r="A943" s="65">
        <v>45152.291666666664</v>
      </c>
      <c r="B943" s="11">
        <v>178.3501</v>
      </c>
      <c r="C943" s="11">
        <v>179.46</v>
      </c>
      <c r="D943" s="11">
        <v>179.69</v>
      </c>
      <c r="E943" s="11">
        <v>177.31</v>
      </c>
      <c r="F943" s="11">
        <v>177.97</v>
      </c>
      <c r="G943" s="11">
        <v>43675600</v>
      </c>
    </row>
    <row r="944" spans="1:7">
      <c r="A944" s="65">
        <v>45153.291666666664</v>
      </c>
      <c r="B944" s="11">
        <v>176.3526</v>
      </c>
      <c r="C944" s="11">
        <v>177.45</v>
      </c>
      <c r="D944" s="11">
        <v>179.48</v>
      </c>
      <c r="E944" s="11">
        <v>177.05</v>
      </c>
      <c r="F944" s="11">
        <v>178.88</v>
      </c>
      <c r="G944" s="11">
        <v>43622600</v>
      </c>
    </row>
    <row r="945" spans="1:7">
      <c r="A945" s="65">
        <v>45154.291666666664</v>
      </c>
      <c r="B945" s="11">
        <v>175.47800000000001</v>
      </c>
      <c r="C945" s="11">
        <v>176.57</v>
      </c>
      <c r="D945" s="11">
        <v>178.54</v>
      </c>
      <c r="E945" s="11">
        <v>176.5</v>
      </c>
      <c r="F945" s="11">
        <v>177.13</v>
      </c>
      <c r="G945" s="11">
        <v>46964900</v>
      </c>
    </row>
    <row r="946" spans="1:7">
      <c r="A946" s="65">
        <v>45155.291666666664</v>
      </c>
      <c r="B946" s="11">
        <v>172.9239</v>
      </c>
      <c r="C946" s="11">
        <v>174</v>
      </c>
      <c r="D946" s="11">
        <v>177.51</v>
      </c>
      <c r="E946" s="11">
        <v>173.48</v>
      </c>
      <c r="F946" s="11">
        <v>177.14</v>
      </c>
      <c r="G946" s="11">
        <v>66062900</v>
      </c>
    </row>
    <row r="947" spans="1:7">
      <c r="A947" s="65">
        <v>45156.291666666664</v>
      </c>
      <c r="B947" s="11">
        <v>173.4109</v>
      </c>
      <c r="C947" s="11">
        <v>174.49</v>
      </c>
      <c r="D947" s="11">
        <v>175.1</v>
      </c>
      <c r="E947" s="11">
        <v>171.96</v>
      </c>
      <c r="F947" s="11">
        <v>172.3</v>
      </c>
      <c r="G947" s="11">
        <v>61114200</v>
      </c>
    </row>
    <row r="948" spans="1:7">
      <c r="A948" s="65">
        <v>45159.291666666664</v>
      </c>
      <c r="B948" s="11">
        <v>174.7525</v>
      </c>
      <c r="C948" s="11">
        <v>175.84</v>
      </c>
      <c r="D948" s="11">
        <v>176.13</v>
      </c>
      <c r="E948" s="11">
        <v>173.74</v>
      </c>
      <c r="F948" s="11">
        <v>175.07</v>
      </c>
      <c r="G948" s="11">
        <v>46311900</v>
      </c>
    </row>
    <row r="949" spans="1:7">
      <c r="A949" s="65">
        <v>45160.291666666664</v>
      </c>
      <c r="B949" s="11">
        <v>176.13390000000001</v>
      </c>
      <c r="C949" s="11">
        <v>177.23</v>
      </c>
      <c r="D949" s="11">
        <v>177.68</v>
      </c>
      <c r="E949" s="11">
        <v>176.25</v>
      </c>
      <c r="F949" s="11">
        <v>177.06</v>
      </c>
      <c r="G949" s="11">
        <v>42084200</v>
      </c>
    </row>
    <row r="950" spans="1:7">
      <c r="A950" s="65">
        <v>45161.291666666664</v>
      </c>
      <c r="B950" s="11">
        <v>179.9999</v>
      </c>
      <c r="C950" s="11">
        <v>181.12</v>
      </c>
      <c r="D950" s="11">
        <v>181.55</v>
      </c>
      <c r="E950" s="11">
        <v>178.33</v>
      </c>
      <c r="F950" s="11">
        <v>178.52</v>
      </c>
      <c r="G950" s="11">
        <v>52722800</v>
      </c>
    </row>
    <row r="951" spans="1:7">
      <c r="A951" s="65">
        <v>45162.291666666664</v>
      </c>
      <c r="B951" s="11">
        <v>175.28919999999999</v>
      </c>
      <c r="C951" s="11">
        <v>176.38</v>
      </c>
      <c r="D951" s="11">
        <v>181.1</v>
      </c>
      <c r="E951" s="11">
        <v>176.01</v>
      </c>
      <c r="F951" s="11">
        <v>180.67</v>
      </c>
      <c r="G951" s="11">
        <v>54945800</v>
      </c>
    </row>
    <row r="952" spans="1:7">
      <c r="A952" s="65">
        <v>45163.291666666664</v>
      </c>
      <c r="B952" s="11">
        <v>177.50540000000001</v>
      </c>
      <c r="C952" s="11">
        <v>178.61</v>
      </c>
      <c r="D952" s="11">
        <v>179.15</v>
      </c>
      <c r="E952" s="11">
        <v>175.82</v>
      </c>
      <c r="F952" s="11">
        <v>177.38</v>
      </c>
      <c r="G952" s="11">
        <v>51449600</v>
      </c>
    </row>
    <row r="953" spans="1:7">
      <c r="A953" s="65">
        <v>45166.291666666664</v>
      </c>
      <c r="B953" s="11">
        <v>179.07560000000001</v>
      </c>
      <c r="C953" s="11">
        <v>180.19</v>
      </c>
      <c r="D953" s="11">
        <v>180.59</v>
      </c>
      <c r="E953" s="11">
        <v>178.55</v>
      </c>
      <c r="F953" s="11">
        <v>180.09</v>
      </c>
      <c r="G953" s="11">
        <v>43820700</v>
      </c>
    </row>
    <row r="954" spans="1:7">
      <c r="A954" s="65">
        <v>45167.291666666664</v>
      </c>
      <c r="B954" s="11">
        <v>182.9813</v>
      </c>
      <c r="C954" s="11">
        <v>184.12</v>
      </c>
      <c r="D954" s="11">
        <v>184.9</v>
      </c>
      <c r="E954" s="11">
        <v>179.5</v>
      </c>
      <c r="F954" s="11">
        <v>179.7</v>
      </c>
      <c r="G954" s="11">
        <v>53003900</v>
      </c>
    </row>
    <row r="955" spans="1:7">
      <c r="A955" s="65">
        <v>45168.291666666664</v>
      </c>
      <c r="B955" s="11">
        <v>186.48949999999999</v>
      </c>
      <c r="C955" s="11">
        <v>187.65</v>
      </c>
      <c r="D955" s="11">
        <v>187.85</v>
      </c>
      <c r="E955" s="11">
        <v>184.74</v>
      </c>
      <c r="F955" s="11">
        <v>184.94</v>
      </c>
      <c r="G955" s="11">
        <v>60813900</v>
      </c>
    </row>
    <row r="956" spans="1:7">
      <c r="A956" s="65">
        <v>45169.291666666664</v>
      </c>
      <c r="B956" s="11">
        <v>186.7081</v>
      </c>
      <c r="C956" s="11">
        <v>187.87</v>
      </c>
      <c r="D956" s="11">
        <v>189.12</v>
      </c>
      <c r="E956" s="11">
        <v>187.48</v>
      </c>
      <c r="F956" s="11">
        <v>187.84</v>
      </c>
      <c r="G956" s="11">
        <v>60794500</v>
      </c>
    </row>
    <row r="957" spans="1:7">
      <c r="A957" s="65">
        <v>45170.291666666664</v>
      </c>
      <c r="B957" s="11">
        <v>188.28829999999999</v>
      </c>
      <c r="C957" s="11">
        <v>189.46</v>
      </c>
      <c r="D957" s="11">
        <v>189.92</v>
      </c>
      <c r="E957" s="11">
        <v>188.28</v>
      </c>
      <c r="F957" s="11">
        <v>189.49</v>
      </c>
      <c r="G957" s="11">
        <v>45732600</v>
      </c>
    </row>
    <row r="958" spans="1:7">
      <c r="A958" s="65">
        <v>45174.291666666664</v>
      </c>
      <c r="B958" s="11">
        <v>188.52680000000001</v>
      </c>
      <c r="C958" s="11">
        <v>189.7</v>
      </c>
      <c r="D958" s="11">
        <v>189.98</v>
      </c>
      <c r="E958" s="11">
        <v>187.61</v>
      </c>
      <c r="F958" s="11">
        <v>188.28</v>
      </c>
      <c r="G958" s="11">
        <v>45280000</v>
      </c>
    </row>
    <row r="959" spans="1:7">
      <c r="A959" s="65">
        <v>45175.291666666664</v>
      </c>
      <c r="B959" s="11">
        <v>181.77879999999999</v>
      </c>
      <c r="C959" s="11">
        <v>182.91</v>
      </c>
      <c r="D959" s="11">
        <v>188.85</v>
      </c>
      <c r="E959" s="11">
        <v>181.47</v>
      </c>
      <c r="F959" s="11">
        <v>188.4</v>
      </c>
      <c r="G959" s="11">
        <v>81755800</v>
      </c>
    </row>
    <row r="960" spans="1:7">
      <c r="A960" s="65">
        <v>45176.291666666664</v>
      </c>
      <c r="B960" s="11">
        <v>176.46190000000001</v>
      </c>
      <c r="C960" s="11">
        <v>177.56</v>
      </c>
      <c r="D960" s="11">
        <v>178.21</v>
      </c>
      <c r="E960" s="11">
        <v>173.54</v>
      </c>
      <c r="F960" s="11">
        <v>175.18</v>
      </c>
      <c r="G960" s="11">
        <v>112488800</v>
      </c>
    </row>
    <row r="961" spans="1:7">
      <c r="A961" s="65">
        <v>45177.291666666664</v>
      </c>
      <c r="B961" s="11">
        <v>177.078</v>
      </c>
      <c r="C961" s="11">
        <v>178.18</v>
      </c>
      <c r="D961" s="11">
        <v>180.24</v>
      </c>
      <c r="E961" s="11">
        <v>177.79</v>
      </c>
      <c r="F961" s="11">
        <v>178.35</v>
      </c>
      <c r="G961" s="11">
        <v>65551300</v>
      </c>
    </row>
    <row r="962" spans="1:7">
      <c r="A962" s="65">
        <v>45180.291666666664</v>
      </c>
      <c r="B962" s="11">
        <v>178.2508</v>
      </c>
      <c r="C962" s="11">
        <v>179.36</v>
      </c>
      <c r="D962" s="11">
        <v>180.3</v>
      </c>
      <c r="E962" s="11">
        <v>177.34</v>
      </c>
      <c r="F962" s="11">
        <v>180.07</v>
      </c>
      <c r="G962" s="11">
        <v>58953100</v>
      </c>
    </row>
    <row r="963" spans="1:7">
      <c r="A963" s="65">
        <v>45181.291666666664</v>
      </c>
      <c r="B963" s="11">
        <v>175.2097</v>
      </c>
      <c r="C963" s="11">
        <v>176.3</v>
      </c>
      <c r="D963" s="11">
        <v>180.13</v>
      </c>
      <c r="E963" s="11">
        <v>174.82</v>
      </c>
      <c r="F963" s="11">
        <v>179.49</v>
      </c>
      <c r="G963" s="11">
        <v>90370200</v>
      </c>
    </row>
    <row r="964" spans="1:7">
      <c r="A964" s="65">
        <v>45182.291666666664</v>
      </c>
      <c r="B964" s="11">
        <v>173.1326</v>
      </c>
      <c r="C964" s="11">
        <v>174.21</v>
      </c>
      <c r="D964" s="11">
        <v>177.3</v>
      </c>
      <c r="E964" s="11">
        <v>173.98</v>
      </c>
      <c r="F964" s="11">
        <v>176.51</v>
      </c>
      <c r="G964" s="11">
        <v>84267900</v>
      </c>
    </row>
    <row r="965" spans="1:7">
      <c r="A965" s="65">
        <v>45183.291666666664</v>
      </c>
      <c r="B965" s="11">
        <v>174.65309999999999</v>
      </c>
      <c r="C965" s="11">
        <v>175.74</v>
      </c>
      <c r="D965" s="11">
        <v>176.1</v>
      </c>
      <c r="E965" s="11">
        <v>173.58</v>
      </c>
      <c r="F965" s="11">
        <v>174</v>
      </c>
      <c r="G965" s="11">
        <v>60895800</v>
      </c>
    </row>
    <row r="966" spans="1:7">
      <c r="A966" s="65">
        <v>45184.291666666664</v>
      </c>
      <c r="B966" s="11">
        <v>173.92769999999999</v>
      </c>
      <c r="C966" s="11">
        <v>175.01</v>
      </c>
      <c r="D966" s="11">
        <v>176.5</v>
      </c>
      <c r="E966" s="11">
        <v>173.82</v>
      </c>
      <c r="F966" s="11">
        <v>176.48</v>
      </c>
      <c r="G966" s="11">
        <v>109205100</v>
      </c>
    </row>
    <row r="967" spans="1:7">
      <c r="A967" s="65">
        <v>45187.291666666664</v>
      </c>
      <c r="B967" s="11">
        <v>176.86930000000001</v>
      </c>
      <c r="C967" s="11">
        <v>177.97</v>
      </c>
      <c r="D967" s="11">
        <v>179.38</v>
      </c>
      <c r="E967" s="11">
        <v>176.17</v>
      </c>
      <c r="F967" s="11">
        <v>176.48</v>
      </c>
      <c r="G967" s="11">
        <v>67257600</v>
      </c>
    </row>
    <row r="968" spans="1:7">
      <c r="A968" s="65">
        <v>45188.291666666664</v>
      </c>
      <c r="B968" s="11">
        <v>177.96260000000001</v>
      </c>
      <c r="C968" s="11">
        <v>179.07</v>
      </c>
      <c r="D968" s="11">
        <v>179.63</v>
      </c>
      <c r="E968" s="11">
        <v>177.13</v>
      </c>
      <c r="F968" s="11">
        <v>177.52</v>
      </c>
      <c r="G968" s="11">
        <v>51826900</v>
      </c>
    </row>
    <row r="969" spans="1:7">
      <c r="A969" s="65">
        <v>45189.291666666664</v>
      </c>
      <c r="B969" s="11">
        <v>174.40469999999999</v>
      </c>
      <c r="C969" s="11">
        <v>175.49</v>
      </c>
      <c r="D969" s="11">
        <v>179.7</v>
      </c>
      <c r="E969" s="11">
        <v>175.4</v>
      </c>
      <c r="F969" s="11">
        <v>179.26</v>
      </c>
      <c r="G969" s="11">
        <v>58436200</v>
      </c>
    </row>
    <row r="970" spans="1:7">
      <c r="A970" s="65">
        <v>45190.291666666664</v>
      </c>
      <c r="B970" s="11">
        <v>172.85429999999999</v>
      </c>
      <c r="C970" s="11">
        <v>173.93</v>
      </c>
      <c r="D970" s="11">
        <v>176.3</v>
      </c>
      <c r="E970" s="11">
        <v>173.86</v>
      </c>
      <c r="F970" s="11">
        <v>174.55</v>
      </c>
      <c r="G970" s="11">
        <v>63047900</v>
      </c>
    </row>
    <row r="971" spans="1:7">
      <c r="A971" s="65">
        <v>45191.291666666664</v>
      </c>
      <c r="B971" s="11">
        <v>173.709</v>
      </c>
      <c r="C971" s="11">
        <v>174.79</v>
      </c>
      <c r="D971" s="11">
        <v>177.08</v>
      </c>
      <c r="E971" s="11">
        <v>174.05</v>
      </c>
      <c r="F971" s="11">
        <v>174.67</v>
      </c>
      <c r="G971" s="11">
        <v>56725400</v>
      </c>
    </row>
    <row r="972" spans="1:7">
      <c r="A972" s="65">
        <v>45194.291666666664</v>
      </c>
      <c r="B972" s="11">
        <v>174.99100000000001</v>
      </c>
      <c r="C972" s="11">
        <v>176.08</v>
      </c>
      <c r="D972" s="11">
        <v>176.97</v>
      </c>
      <c r="E972" s="11">
        <v>174.15</v>
      </c>
      <c r="F972" s="11">
        <v>174.2</v>
      </c>
      <c r="G972" s="11">
        <v>46172700</v>
      </c>
    </row>
    <row r="973" spans="1:7">
      <c r="A973" s="65">
        <v>45195.291666666664</v>
      </c>
      <c r="B973" s="11">
        <v>170.8965</v>
      </c>
      <c r="C973" s="11">
        <v>171.96</v>
      </c>
      <c r="D973" s="11">
        <v>175.2</v>
      </c>
      <c r="E973" s="11">
        <v>171.66</v>
      </c>
      <c r="F973" s="11">
        <v>174.82</v>
      </c>
      <c r="G973" s="11">
        <v>64588900</v>
      </c>
    </row>
    <row r="974" spans="1:7">
      <c r="A974" s="65">
        <v>45196.291666666664</v>
      </c>
      <c r="B974" s="11">
        <v>169.376</v>
      </c>
      <c r="C974" s="11">
        <v>170.43</v>
      </c>
      <c r="D974" s="11">
        <v>173.04</v>
      </c>
      <c r="E974" s="11">
        <v>169.05</v>
      </c>
      <c r="F974" s="11">
        <v>172.62</v>
      </c>
      <c r="G974" s="11">
        <v>66921800</v>
      </c>
    </row>
    <row r="975" spans="1:7">
      <c r="A975" s="65">
        <v>45197.291666666664</v>
      </c>
      <c r="B975" s="11">
        <v>169.6344</v>
      </c>
      <c r="C975" s="11">
        <v>170.69</v>
      </c>
      <c r="D975" s="11">
        <v>172.03</v>
      </c>
      <c r="E975" s="11">
        <v>167.62</v>
      </c>
      <c r="F975" s="11">
        <v>169.34</v>
      </c>
      <c r="G975" s="11">
        <v>56294400</v>
      </c>
    </row>
    <row r="976" spans="1:7">
      <c r="A976" s="65">
        <v>45198.291666666664</v>
      </c>
      <c r="B976" s="11">
        <v>170.15119999999999</v>
      </c>
      <c r="C976" s="11">
        <v>171.21</v>
      </c>
      <c r="D976" s="11">
        <v>173.07</v>
      </c>
      <c r="E976" s="11">
        <v>170.34</v>
      </c>
      <c r="F976" s="11">
        <v>172.02</v>
      </c>
      <c r="G976" s="11">
        <v>51814200</v>
      </c>
    </row>
    <row r="977" spans="1:7">
      <c r="A977" s="65">
        <v>45201.291666666664</v>
      </c>
      <c r="B977" s="11">
        <v>172.6754</v>
      </c>
      <c r="C977" s="11">
        <v>173.75</v>
      </c>
      <c r="D977" s="11">
        <v>174.3</v>
      </c>
      <c r="E977" s="11">
        <v>170.93</v>
      </c>
      <c r="F977" s="11">
        <v>171.22</v>
      </c>
      <c r="G977" s="11">
        <v>52164500</v>
      </c>
    </row>
    <row r="978" spans="1:7">
      <c r="A978" s="65">
        <v>45202.291666666664</v>
      </c>
      <c r="B978" s="11">
        <v>171.3338</v>
      </c>
      <c r="C978" s="11">
        <v>172.4</v>
      </c>
      <c r="D978" s="11">
        <v>173.63</v>
      </c>
      <c r="E978" s="11">
        <v>170.82</v>
      </c>
      <c r="F978" s="11">
        <v>172.26</v>
      </c>
      <c r="G978" s="11">
        <v>49594600</v>
      </c>
    </row>
    <row r="979" spans="1:7">
      <c r="A979" s="65">
        <v>45203.291666666664</v>
      </c>
      <c r="B979" s="11">
        <v>172.58600000000001</v>
      </c>
      <c r="C979" s="11">
        <v>173.66</v>
      </c>
      <c r="D979" s="11">
        <v>174.21</v>
      </c>
      <c r="E979" s="11">
        <v>170.97</v>
      </c>
      <c r="F979" s="11">
        <v>171.09</v>
      </c>
      <c r="G979" s="11">
        <v>53020300</v>
      </c>
    </row>
    <row r="980" spans="1:7">
      <c r="A980" s="65">
        <v>45204.291666666664</v>
      </c>
      <c r="B980" s="11">
        <v>173.82830000000001</v>
      </c>
      <c r="C980" s="11">
        <v>174.91</v>
      </c>
      <c r="D980" s="11">
        <v>175.45</v>
      </c>
      <c r="E980" s="11">
        <v>172.68</v>
      </c>
      <c r="F980" s="11">
        <v>173.79</v>
      </c>
      <c r="G980" s="11">
        <v>48527900</v>
      </c>
    </row>
    <row r="981" spans="1:7">
      <c r="A981" s="65">
        <v>45205.291666666664</v>
      </c>
      <c r="B981" s="11">
        <v>176.39230000000001</v>
      </c>
      <c r="C981" s="11">
        <v>177.49</v>
      </c>
      <c r="D981" s="11">
        <v>177.99</v>
      </c>
      <c r="E981" s="11">
        <v>173.18</v>
      </c>
      <c r="F981" s="11">
        <v>173.8</v>
      </c>
      <c r="G981" s="11">
        <v>57224100</v>
      </c>
    </row>
    <row r="982" spans="1:7">
      <c r="A982" s="65">
        <v>45208.291666666664</v>
      </c>
      <c r="B982" s="11">
        <v>177.88310000000001</v>
      </c>
      <c r="C982" s="11">
        <v>178.99</v>
      </c>
      <c r="D982" s="11">
        <v>179.05</v>
      </c>
      <c r="E982" s="11">
        <v>175.8</v>
      </c>
      <c r="F982" s="11">
        <v>176.81</v>
      </c>
      <c r="G982" s="11">
        <v>42390800</v>
      </c>
    </row>
    <row r="983" spans="1:7">
      <c r="A983" s="65">
        <v>45209.291666666664</v>
      </c>
      <c r="B983" s="11">
        <v>177.2867</v>
      </c>
      <c r="C983" s="11">
        <v>178.39</v>
      </c>
      <c r="D983" s="11">
        <v>179.72</v>
      </c>
      <c r="E983" s="11">
        <v>177.95</v>
      </c>
      <c r="F983" s="11">
        <v>178.1</v>
      </c>
      <c r="G983" s="11">
        <v>43698000</v>
      </c>
    </row>
    <row r="984" spans="1:7">
      <c r="A984" s="65">
        <v>45210.291666666664</v>
      </c>
      <c r="B984" s="11">
        <v>178.68799999999999</v>
      </c>
      <c r="C984" s="11">
        <v>179.8</v>
      </c>
      <c r="D984" s="11">
        <v>179.85</v>
      </c>
      <c r="E984" s="11">
        <v>177.6</v>
      </c>
      <c r="F984" s="11">
        <v>178.2</v>
      </c>
      <c r="G984" s="11">
        <v>47551100</v>
      </c>
    </row>
    <row r="985" spans="1:7">
      <c r="A985" s="65">
        <v>45211.291666666664</v>
      </c>
      <c r="B985" s="11">
        <v>179.5924</v>
      </c>
      <c r="C985" s="11">
        <v>180.71</v>
      </c>
      <c r="D985" s="11">
        <v>182.34</v>
      </c>
      <c r="E985" s="11">
        <v>179.04</v>
      </c>
      <c r="F985" s="11">
        <v>180.07</v>
      </c>
      <c r="G985" s="11">
        <v>56743100</v>
      </c>
    </row>
    <row r="986" spans="1:7">
      <c r="A986" s="65">
        <v>45212.291666666664</v>
      </c>
      <c r="B986" s="11">
        <v>177.7439</v>
      </c>
      <c r="C986" s="11">
        <v>178.85</v>
      </c>
      <c r="D986" s="11">
        <v>181.93</v>
      </c>
      <c r="E986" s="11">
        <v>178.14</v>
      </c>
      <c r="F986" s="11">
        <v>181.42</v>
      </c>
      <c r="G986" s="11">
        <v>51427100</v>
      </c>
    </row>
    <row r="987" spans="1:7">
      <c r="A987" s="65">
        <v>45215.291666666664</v>
      </c>
      <c r="B987" s="11">
        <v>177.6147</v>
      </c>
      <c r="C987" s="11">
        <v>178.72</v>
      </c>
      <c r="D987" s="11">
        <v>179.08</v>
      </c>
      <c r="E987" s="11">
        <v>176.51</v>
      </c>
      <c r="F987" s="11">
        <v>176.75</v>
      </c>
      <c r="G987" s="11">
        <v>52517000</v>
      </c>
    </row>
    <row r="988" spans="1:7">
      <c r="A988" s="65">
        <v>45216.291666666664</v>
      </c>
      <c r="B988" s="11">
        <v>176.05439999999999</v>
      </c>
      <c r="C988" s="11">
        <v>177.15</v>
      </c>
      <c r="D988" s="11">
        <v>178.42</v>
      </c>
      <c r="E988" s="11">
        <v>174.8</v>
      </c>
      <c r="F988" s="11">
        <v>176.65</v>
      </c>
      <c r="G988" s="11">
        <v>57549400</v>
      </c>
    </row>
    <row r="989" spans="1:7">
      <c r="A989" s="65">
        <v>45217.291666666664</v>
      </c>
      <c r="B989" s="11">
        <v>174.7525</v>
      </c>
      <c r="C989" s="11">
        <v>175.84</v>
      </c>
      <c r="D989" s="11">
        <v>177.58</v>
      </c>
      <c r="E989" s="11">
        <v>175.11</v>
      </c>
      <c r="F989" s="11">
        <v>175.58</v>
      </c>
      <c r="G989" s="11">
        <v>54764400</v>
      </c>
    </row>
    <row r="990" spans="1:7">
      <c r="A990" s="65">
        <v>45218.291666666664</v>
      </c>
      <c r="B990" s="11">
        <v>174.3749</v>
      </c>
      <c r="C990" s="11">
        <v>175.46</v>
      </c>
      <c r="D990" s="11">
        <v>177.84</v>
      </c>
      <c r="E990" s="11">
        <v>175.19</v>
      </c>
      <c r="F990" s="11">
        <v>176.04</v>
      </c>
      <c r="G990" s="11">
        <v>59302900</v>
      </c>
    </row>
    <row r="991" spans="1:7">
      <c r="A991" s="65">
        <v>45219.291666666664</v>
      </c>
      <c r="B991" s="11">
        <v>171.8109</v>
      </c>
      <c r="C991" s="11">
        <v>172.88</v>
      </c>
      <c r="D991" s="11">
        <v>175.42</v>
      </c>
      <c r="E991" s="11">
        <v>172.64</v>
      </c>
      <c r="F991" s="11">
        <v>175.31</v>
      </c>
      <c r="G991" s="11">
        <v>64189300</v>
      </c>
    </row>
    <row r="992" spans="1:7">
      <c r="A992" s="65">
        <v>45222.291666666664</v>
      </c>
      <c r="B992" s="11">
        <v>171.93010000000001</v>
      </c>
      <c r="C992" s="11">
        <v>173</v>
      </c>
      <c r="D992" s="11">
        <v>174.01</v>
      </c>
      <c r="E992" s="11">
        <v>169.93</v>
      </c>
      <c r="F992" s="11">
        <v>170.91</v>
      </c>
      <c r="G992" s="11">
        <v>55980100</v>
      </c>
    </row>
    <row r="993" spans="1:7">
      <c r="A993" s="65">
        <v>45223.291666666664</v>
      </c>
      <c r="B993" s="11">
        <v>172.3674</v>
      </c>
      <c r="C993" s="11">
        <v>173.44</v>
      </c>
      <c r="D993" s="11">
        <v>173.67</v>
      </c>
      <c r="E993" s="11">
        <v>171.45</v>
      </c>
      <c r="F993" s="11">
        <v>173.05</v>
      </c>
      <c r="G993" s="11">
        <v>43816600</v>
      </c>
    </row>
    <row r="994" spans="1:7">
      <c r="A994" s="65">
        <v>45224.291666666664</v>
      </c>
      <c r="B994" s="11">
        <v>170.04179999999999</v>
      </c>
      <c r="C994" s="11">
        <v>171.1</v>
      </c>
      <c r="D994" s="11">
        <v>173.06</v>
      </c>
      <c r="E994" s="11">
        <v>170.65</v>
      </c>
      <c r="F994" s="11">
        <v>171.88</v>
      </c>
      <c r="G994" s="11">
        <v>57157000</v>
      </c>
    </row>
    <row r="995" spans="1:7">
      <c r="A995" s="65">
        <v>45225.291666666664</v>
      </c>
      <c r="B995" s="11">
        <v>165.8579</v>
      </c>
      <c r="C995" s="11">
        <v>166.89</v>
      </c>
      <c r="D995" s="11">
        <v>171.38</v>
      </c>
      <c r="E995" s="11">
        <v>165.67</v>
      </c>
      <c r="F995" s="11">
        <v>170.37</v>
      </c>
      <c r="G995" s="11">
        <v>70625300</v>
      </c>
    </row>
    <row r="996" spans="1:7">
      <c r="A996" s="65">
        <v>45226.291666666664</v>
      </c>
      <c r="B996" s="11">
        <v>167.1797</v>
      </c>
      <c r="C996" s="11">
        <v>168.22</v>
      </c>
      <c r="D996" s="11">
        <v>168.96</v>
      </c>
      <c r="E996" s="11">
        <v>166.83</v>
      </c>
      <c r="F996" s="11">
        <v>166.91</v>
      </c>
      <c r="G996" s="11">
        <v>58499100</v>
      </c>
    </row>
    <row r="997" spans="1:7">
      <c r="A997" s="65">
        <v>45229.291666666664</v>
      </c>
      <c r="B997" s="11">
        <v>169.23679999999999</v>
      </c>
      <c r="C997" s="11">
        <v>170.29</v>
      </c>
      <c r="D997" s="11">
        <v>171.17</v>
      </c>
      <c r="E997" s="11">
        <v>168.87</v>
      </c>
      <c r="F997" s="11">
        <v>169.02</v>
      </c>
      <c r="G997" s="11">
        <v>51131000</v>
      </c>
    </row>
    <row r="998" spans="1:7">
      <c r="A998" s="65">
        <v>45230.291666666664</v>
      </c>
      <c r="B998" s="11">
        <v>169.7139</v>
      </c>
      <c r="C998" s="11">
        <v>170.77</v>
      </c>
      <c r="D998" s="11">
        <v>170.9</v>
      </c>
      <c r="E998" s="11">
        <v>167.9</v>
      </c>
      <c r="F998" s="11">
        <v>169.35</v>
      </c>
      <c r="G998" s="11">
        <v>44846000</v>
      </c>
    </row>
    <row r="999" spans="1:7">
      <c r="A999" s="65">
        <v>45231.291666666664</v>
      </c>
      <c r="B999" s="11">
        <v>172.89410000000001</v>
      </c>
      <c r="C999" s="11">
        <v>173.97</v>
      </c>
      <c r="D999" s="11">
        <v>174.23</v>
      </c>
      <c r="E999" s="11">
        <v>170.12</v>
      </c>
      <c r="F999" s="11">
        <v>171</v>
      </c>
      <c r="G999" s="11">
        <v>56934900</v>
      </c>
    </row>
    <row r="1000" spans="1:7">
      <c r="A1000" s="65">
        <v>45232.291666666664</v>
      </c>
      <c r="B1000" s="11">
        <v>176.4718</v>
      </c>
      <c r="C1000" s="11">
        <v>177.57</v>
      </c>
      <c r="D1000" s="11">
        <v>177.78</v>
      </c>
      <c r="E1000" s="11">
        <v>175.46</v>
      </c>
      <c r="F1000" s="11">
        <v>175.52</v>
      </c>
      <c r="G1000" s="11">
        <v>77334800</v>
      </c>
    </row>
    <row r="1001" spans="1:7">
      <c r="A1001" s="65">
        <v>45233.291666666664</v>
      </c>
      <c r="B1001" s="11">
        <v>175.5575</v>
      </c>
      <c r="C1001" s="11">
        <v>176.65</v>
      </c>
      <c r="D1001" s="11">
        <v>176.82</v>
      </c>
      <c r="E1001" s="11">
        <v>173.35</v>
      </c>
      <c r="F1001" s="11">
        <v>174.24</v>
      </c>
      <c r="G1001" s="11">
        <v>79763700</v>
      </c>
    </row>
    <row r="1002" spans="1:7">
      <c r="A1002" s="65">
        <v>45236.291666666664</v>
      </c>
      <c r="B1002" s="11">
        <v>178.1216</v>
      </c>
      <c r="C1002" s="11">
        <v>179.23</v>
      </c>
      <c r="D1002" s="11">
        <v>179.43</v>
      </c>
      <c r="E1002" s="11">
        <v>176.21</v>
      </c>
      <c r="F1002" s="11">
        <v>176.38</v>
      </c>
      <c r="G1002" s="11">
        <v>63841300</v>
      </c>
    </row>
    <row r="1003" spans="1:7">
      <c r="A1003" s="65">
        <v>45237.291666666664</v>
      </c>
      <c r="B1003" s="11">
        <v>180.69560000000001</v>
      </c>
      <c r="C1003" s="11">
        <v>181.82</v>
      </c>
      <c r="D1003" s="11">
        <v>182.44</v>
      </c>
      <c r="E1003" s="11">
        <v>178.97</v>
      </c>
      <c r="F1003" s="11">
        <v>179.18</v>
      </c>
      <c r="G1003" s="11">
        <v>70530000</v>
      </c>
    </row>
    <row r="1004" spans="1:7">
      <c r="A1004" s="65">
        <v>45238.291666666664</v>
      </c>
      <c r="B1004" s="11">
        <v>181.75890000000001</v>
      </c>
      <c r="C1004" s="11">
        <v>182.89</v>
      </c>
      <c r="D1004" s="11">
        <v>183.45</v>
      </c>
      <c r="E1004" s="11">
        <v>181.59</v>
      </c>
      <c r="F1004" s="11">
        <v>182.35</v>
      </c>
      <c r="G1004" s="11">
        <v>49340300</v>
      </c>
    </row>
    <row r="1005" spans="1:7">
      <c r="A1005" s="65">
        <v>45239.291666666664</v>
      </c>
      <c r="B1005" s="11">
        <v>181.28190000000001</v>
      </c>
      <c r="C1005" s="11">
        <v>182.41</v>
      </c>
      <c r="D1005" s="11">
        <v>184.12</v>
      </c>
      <c r="E1005" s="11">
        <v>181.81</v>
      </c>
      <c r="F1005" s="11">
        <v>182.96</v>
      </c>
      <c r="G1005" s="11">
        <v>53763500</v>
      </c>
    </row>
    <row r="1006" spans="1:7">
      <c r="A1006" s="65">
        <v>45240.291666666664</v>
      </c>
      <c r="B1006" s="11">
        <v>185.4913</v>
      </c>
      <c r="C1006" s="11">
        <v>186.4</v>
      </c>
      <c r="D1006" s="11">
        <v>186.57</v>
      </c>
      <c r="E1006" s="11">
        <v>183.53</v>
      </c>
      <c r="F1006" s="11">
        <v>183.97</v>
      </c>
      <c r="G1006" s="11">
        <v>66133400</v>
      </c>
    </row>
    <row r="1007" spans="1:7">
      <c r="A1007" s="65">
        <v>45243.291666666664</v>
      </c>
      <c r="B1007" s="11">
        <v>183.8991</v>
      </c>
      <c r="C1007" s="11">
        <v>184.8</v>
      </c>
      <c r="D1007" s="11">
        <v>186.03</v>
      </c>
      <c r="E1007" s="11">
        <v>184.21</v>
      </c>
      <c r="F1007" s="11">
        <v>185.82</v>
      </c>
      <c r="G1007" s="11">
        <v>43627500</v>
      </c>
    </row>
    <row r="1008" spans="1:7">
      <c r="A1008" s="65">
        <v>45244.291666666664</v>
      </c>
      <c r="B1008" s="11">
        <v>186.52619999999999</v>
      </c>
      <c r="C1008" s="11">
        <v>187.44</v>
      </c>
      <c r="D1008" s="11">
        <v>188.11</v>
      </c>
      <c r="E1008" s="11">
        <v>186.3</v>
      </c>
      <c r="F1008" s="11">
        <v>187.7</v>
      </c>
      <c r="G1008" s="11">
        <v>60108400</v>
      </c>
    </row>
    <row r="1009" spans="1:7">
      <c r="A1009" s="65">
        <v>45245.291666666664</v>
      </c>
      <c r="B1009" s="11">
        <v>187.0934</v>
      </c>
      <c r="C1009" s="11">
        <v>188.01</v>
      </c>
      <c r="D1009" s="11">
        <v>189.5</v>
      </c>
      <c r="E1009" s="11">
        <v>187.78</v>
      </c>
      <c r="F1009" s="11">
        <v>187.85</v>
      </c>
      <c r="G1009" s="11">
        <v>53790500</v>
      </c>
    </row>
    <row r="1010" spans="1:7">
      <c r="A1010" s="65">
        <v>45246.291666666664</v>
      </c>
      <c r="B1010" s="11">
        <v>188.7851</v>
      </c>
      <c r="C1010" s="11">
        <v>189.71</v>
      </c>
      <c r="D1010" s="11">
        <v>190.96</v>
      </c>
      <c r="E1010" s="11">
        <v>188.65</v>
      </c>
      <c r="F1010" s="11">
        <v>189.57</v>
      </c>
      <c r="G1010" s="11">
        <v>54412900</v>
      </c>
    </row>
    <row r="1011" spans="1:7">
      <c r="A1011" s="65">
        <v>45247.291666666664</v>
      </c>
      <c r="B1011" s="11">
        <v>188.76519999999999</v>
      </c>
      <c r="C1011" s="11">
        <v>189.69</v>
      </c>
      <c r="D1011" s="11">
        <v>190.38</v>
      </c>
      <c r="E1011" s="11">
        <v>188.57</v>
      </c>
      <c r="F1011" s="11">
        <v>190.25</v>
      </c>
      <c r="G1011" s="11">
        <v>50922700</v>
      </c>
    </row>
    <row r="1012" spans="1:7">
      <c r="A1012" s="65">
        <v>45250.291666666664</v>
      </c>
      <c r="B1012" s="11">
        <v>190.51660000000001</v>
      </c>
      <c r="C1012" s="11">
        <v>191.45</v>
      </c>
      <c r="D1012" s="11">
        <v>191.91</v>
      </c>
      <c r="E1012" s="11">
        <v>189.88</v>
      </c>
      <c r="F1012" s="11">
        <v>189.89</v>
      </c>
      <c r="G1012" s="11">
        <v>46505100</v>
      </c>
    </row>
    <row r="1013" spans="1:7">
      <c r="A1013" s="65">
        <v>45251.291666666664</v>
      </c>
      <c r="B1013" s="11">
        <v>189.7106</v>
      </c>
      <c r="C1013" s="11">
        <v>190.64</v>
      </c>
      <c r="D1013" s="11">
        <v>191.52</v>
      </c>
      <c r="E1013" s="11">
        <v>189.74</v>
      </c>
      <c r="F1013" s="11">
        <v>191.41</v>
      </c>
      <c r="G1013" s="11">
        <v>38134500</v>
      </c>
    </row>
    <row r="1014" spans="1:7">
      <c r="A1014" s="65">
        <v>45252.291666666664</v>
      </c>
      <c r="B1014" s="11">
        <v>190.37729999999999</v>
      </c>
      <c r="C1014" s="11">
        <v>191.31</v>
      </c>
      <c r="D1014" s="11">
        <v>192.93</v>
      </c>
      <c r="E1014" s="11">
        <v>190.83</v>
      </c>
      <c r="F1014" s="11">
        <v>191.49</v>
      </c>
      <c r="G1014" s="11">
        <v>39617700</v>
      </c>
    </row>
    <row r="1015" spans="1:7">
      <c r="A1015" s="65">
        <v>45254.291666666664</v>
      </c>
      <c r="B1015" s="11">
        <v>189.04390000000001</v>
      </c>
      <c r="C1015" s="11">
        <v>189.97</v>
      </c>
      <c r="D1015" s="11">
        <v>190.9</v>
      </c>
      <c r="E1015" s="11">
        <v>189.25</v>
      </c>
      <c r="F1015" s="11">
        <v>190.87</v>
      </c>
      <c r="G1015" s="11">
        <v>24048300</v>
      </c>
    </row>
    <row r="1016" spans="1:7">
      <c r="A1016" s="65">
        <v>45257.291666666664</v>
      </c>
      <c r="B1016" s="11">
        <v>188.8647</v>
      </c>
      <c r="C1016" s="11">
        <v>189.79</v>
      </c>
      <c r="D1016" s="11">
        <v>190.67</v>
      </c>
      <c r="E1016" s="11">
        <v>188.9</v>
      </c>
      <c r="F1016" s="11">
        <v>189.92</v>
      </c>
      <c r="G1016" s="11">
        <v>40552600</v>
      </c>
    </row>
    <row r="1017" spans="1:7">
      <c r="A1017" s="65">
        <v>45258.291666666664</v>
      </c>
      <c r="B1017" s="11">
        <v>189.4718</v>
      </c>
      <c r="C1017" s="11">
        <v>190.4</v>
      </c>
      <c r="D1017" s="11">
        <v>191.08</v>
      </c>
      <c r="E1017" s="11">
        <v>189.4</v>
      </c>
      <c r="F1017" s="11">
        <v>189.78</v>
      </c>
      <c r="G1017" s="11">
        <v>38415400</v>
      </c>
    </row>
    <row r="1018" spans="1:7">
      <c r="A1018" s="65">
        <v>45259.291666666664</v>
      </c>
      <c r="B1018" s="11">
        <v>188.4468</v>
      </c>
      <c r="C1018" s="11">
        <v>189.37</v>
      </c>
      <c r="D1018" s="11">
        <v>192.09</v>
      </c>
      <c r="E1018" s="11">
        <v>188.97</v>
      </c>
      <c r="F1018" s="11">
        <v>190.9</v>
      </c>
      <c r="G1018" s="11">
        <v>43014200</v>
      </c>
    </row>
    <row r="1019" spans="1:7">
      <c r="A1019" s="65">
        <v>45260.291666666664</v>
      </c>
      <c r="B1019" s="11">
        <v>189.024</v>
      </c>
      <c r="C1019" s="11">
        <v>189.95</v>
      </c>
      <c r="D1019" s="11">
        <v>190.32</v>
      </c>
      <c r="E1019" s="11">
        <v>188.19</v>
      </c>
      <c r="F1019" s="11">
        <v>189.84</v>
      </c>
      <c r="G1019" s="11">
        <v>48794400</v>
      </c>
    </row>
    <row r="1020" spans="1:7">
      <c r="A1020" s="65">
        <v>45261.291666666664</v>
      </c>
      <c r="B1020" s="11">
        <v>190.30770000000001</v>
      </c>
      <c r="C1020" s="11">
        <v>191.24</v>
      </c>
      <c r="D1020" s="11">
        <v>191.56</v>
      </c>
      <c r="E1020" s="11">
        <v>189.23</v>
      </c>
      <c r="F1020" s="11">
        <v>190.33</v>
      </c>
      <c r="G1020" s="11">
        <v>45679300</v>
      </c>
    </row>
    <row r="1021" spans="1:7">
      <c r="A1021" s="65">
        <v>45264.291666666664</v>
      </c>
      <c r="B1021" s="11">
        <v>188.50649999999999</v>
      </c>
      <c r="C1021" s="11">
        <v>189.43</v>
      </c>
      <c r="D1021" s="11">
        <v>190.05</v>
      </c>
      <c r="E1021" s="11">
        <v>187.45</v>
      </c>
      <c r="F1021" s="11">
        <v>189.98</v>
      </c>
      <c r="G1021" s="11">
        <v>43389500</v>
      </c>
    </row>
    <row r="1022" spans="1:7">
      <c r="A1022" s="65">
        <v>45265.291666666664</v>
      </c>
      <c r="B1022" s="11">
        <v>192.47710000000001</v>
      </c>
      <c r="C1022" s="11">
        <v>193.42</v>
      </c>
      <c r="D1022" s="11">
        <v>194.4</v>
      </c>
      <c r="E1022" s="11">
        <v>190.18</v>
      </c>
      <c r="F1022" s="11">
        <v>190.21</v>
      </c>
      <c r="G1022" s="11">
        <v>66628400</v>
      </c>
    </row>
    <row r="1023" spans="1:7">
      <c r="A1023" s="65">
        <v>45266.291666666664</v>
      </c>
      <c r="B1023" s="11">
        <v>191.38239999999999</v>
      </c>
      <c r="C1023" s="11">
        <v>192.32</v>
      </c>
      <c r="D1023" s="11">
        <v>194.76</v>
      </c>
      <c r="E1023" s="11">
        <v>192.11</v>
      </c>
      <c r="F1023" s="11">
        <v>194.45</v>
      </c>
      <c r="G1023" s="11">
        <v>41089700</v>
      </c>
    </row>
    <row r="1024" spans="1:7">
      <c r="A1024" s="65">
        <v>45267.291666666664</v>
      </c>
      <c r="B1024" s="11">
        <v>193.3229</v>
      </c>
      <c r="C1024" s="11">
        <v>194.27</v>
      </c>
      <c r="D1024" s="11">
        <v>195</v>
      </c>
      <c r="E1024" s="11">
        <v>193.59</v>
      </c>
      <c r="F1024" s="11">
        <v>193.63</v>
      </c>
      <c r="G1024" s="11">
        <v>47477700</v>
      </c>
    </row>
    <row r="1025" spans="1:7">
      <c r="A1025" s="65">
        <v>45268.291666666664</v>
      </c>
      <c r="B1025" s="11">
        <v>194.7559</v>
      </c>
      <c r="C1025" s="11">
        <v>195.71</v>
      </c>
      <c r="D1025" s="11">
        <v>195.99</v>
      </c>
      <c r="E1025" s="11">
        <v>193.67</v>
      </c>
      <c r="F1025" s="11">
        <v>194.2</v>
      </c>
      <c r="G1025" s="11">
        <v>53377300</v>
      </c>
    </row>
    <row r="1026" spans="1:7">
      <c r="A1026" s="65">
        <v>45271.291666666664</v>
      </c>
      <c r="B1026" s="11">
        <v>192.23820000000001</v>
      </c>
      <c r="C1026" s="11">
        <v>193.18</v>
      </c>
      <c r="D1026" s="11">
        <v>193.49</v>
      </c>
      <c r="E1026" s="11">
        <v>191.42</v>
      </c>
      <c r="F1026" s="11">
        <v>193.11</v>
      </c>
      <c r="G1026" s="11">
        <v>60943700</v>
      </c>
    </row>
    <row r="1027" spans="1:7">
      <c r="A1027" s="65">
        <v>45272.291666666664</v>
      </c>
      <c r="B1027" s="11">
        <v>193.76079999999999</v>
      </c>
      <c r="C1027" s="11">
        <v>194.71</v>
      </c>
      <c r="D1027" s="11">
        <v>194.72</v>
      </c>
      <c r="E1027" s="11">
        <v>191.72</v>
      </c>
      <c r="F1027" s="11">
        <v>193.08</v>
      </c>
      <c r="G1027" s="11">
        <v>52696900</v>
      </c>
    </row>
    <row r="1028" spans="1:7">
      <c r="A1028" s="65">
        <v>45273.291666666664</v>
      </c>
      <c r="B1028" s="11">
        <v>196.9949</v>
      </c>
      <c r="C1028" s="11">
        <v>197.96</v>
      </c>
      <c r="D1028" s="11">
        <v>198</v>
      </c>
      <c r="E1028" s="11">
        <v>194.85</v>
      </c>
      <c r="F1028" s="11">
        <v>195.09</v>
      </c>
      <c r="G1028" s="11">
        <v>70404200</v>
      </c>
    </row>
    <row r="1029" spans="1:7">
      <c r="A1029" s="65">
        <v>45274.291666666664</v>
      </c>
      <c r="B1029" s="11">
        <v>197.14420000000001</v>
      </c>
      <c r="C1029" s="11">
        <v>198.11</v>
      </c>
      <c r="D1029" s="11">
        <v>199.62</v>
      </c>
      <c r="E1029" s="11">
        <v>196.16</v>
      </c>
      <c r="F1029" s="11">
        <v>198.02</v>
      </c>
      <c r="G1029" s="11">
        <v>66831600</v>
      </c>
    </row>
    <row r="1030" spans="1:7">
      <c r="A1030" s="65">
        <v>45275.291666666664</v>
      </c>
      <c r="B1030" s="11">
        <v>196.60679999999999</v>
      </c>
      <c r="C1030" s="11">
        <v>197.57</v>
      </c>
      <c r="D1030" s="11">
        <v>198.4</v>
      </c>
      <c r="E1030" s="11">
        <v>197</v>
      </c>
      <c r="F1030" s="11">
        <v>197.53</v>
      </c>
      <c r="G1030" s="11">
        <v>128256700</v>
      </c>
    </row>
    <row r="1031" spans="1:7">
      <c r="A1031" s="65">
        <v>45278.291666666664</v>
      </c>
      <c r="B1031" s="11">
        <v>194.935</v>
      </c>
      <c r="C1031" s="11">
        <v>195.89</v>
      </c>
      <c r="D1031" s="11">
        <v>196.63</v>
      </c>
      <c r="E1031" s="11">
        <v>194.39</v>
      </c>
      <c r="F1031" s="11">
        <v>196.09</v>
      </c>
      <c r="G1031" s="11">
        <v>55751900</v>
      </c>
    </row>
    <row r="1032" spans="1:7">
      <c r="A1032" s="65">
        <v>45279.291666666664</v>
      </c>
      <c r="B1032" s="11">
        <v>195.97989999999999</v>
      </c>
      <c r="C1032" s="11">
        <v>196.94</v>
      </c>
      <c r="D1032" s="11">
        <v>196.95</v>
      </c>
      <c r="E1032" s="11">
        <v>195.89</v>
      </c>
      <c r="F1032" s="11">
        <v>196.16</v>
      </c>
      <c r="G1032" s="11">
        <v>40714100</v>
      </c>
    </row>
    <row r="1033" spans="1:7">
      <c r="A1033" s="65">
        <v>45280.291666666664</v>
      </c>
      <c r="B1033" s="11">
        <v>193.8802</v>
      </c>
      <c r="C1033" s="11">
        <v>194.83</v>
      </c>
      <c r="D1033" s="11">
        <v>197.68</v>
      </c>
      <c r="E1033" s="11">
        <v>194.83</v>
      </c>
      <c r="F1033" s="11">
        <v>196.9</v>
      </c>
      <c r="G1033" s="11">
        <v>52242800</v>
      </c>
    </row>
    <row r="1034" spans="1:7">
      <c r="A1034" s="65">
        <v>45281.291666666664</v>
      </c>
      <c r="B1034" s="11">
        <v>193.73089999999999</v>
      </c>
      <c r="C1034" s="11">
        <v>194.68</v>
      </c>
      <c r="D1034" s="11">
        <v>197.08</v>
      </c>
      <c r="E1034" s="11">
        <v>193.5</v>
      </c>
      <c r="F1034" s="11">
        <v>196.1</v>
      </c>
      <c r="G1034" s="11">
        <v>46482500</v>
      </c>
    </row>
    <row r="1035" spans="1:7">
      <c r="A1035" s="65">
        <v>45282.291666666664</v>
      </c>
      <c r="B1035" s="11">
        <v>192.65620000000001</v>
      </c>
      <c r="C1035" s="11">
        <v>193.6</v>
      </c>
      <c r="D1035" s="11">
        <v>195.41</v>
      </c>
      <c r="E1035" s="11">
        <v>192.97</v>
      </c>
      <c r="F1035" s="11">
        <v>195.18</v>
      </c>
      <c r="G1035" s="11">
        <v>37122800</v>
      </c>
    </row>
    <row r="1036" spans="1:7">
      <c r="A1036" s="65">
        <v>45286.291666666664</v>
      </c>
      <c r="B1036" s="11">
        <v>192.10890000000001</v>
      </c>
      <c r="C1036" s="11">
        <v>193.05</v>
      </c>
      <c r="D1036" s="11">
        <v>193.89</v>
      </c>
      <c r="E1036" s="11">
        <v>192.83</v>
      </c>
      <c r="F1036" s="11">
        <v>193.61</v>
      </c>
      <c r="G1036" s="11">
        <v>28919300</v>
      </c>
    </row>
    <row r="1037" spans="1:7">
      <c r="A1037" s="65">
        <v>45287.291666666664</v>
      </c>
      <c r="B1037" s="11">
        <v>192.20840000000001</v>
      </c>
      <c r="C1037" s="11">
        <v>193.15</v>
      </c>
      <c r="D1037" s="11">
        <v>193.5</v>
      </c>
      <c r="E1037" s="11">
        <v>191.09</v>
      </c>
      <c r="F1037" s="11">
        <v>192.49</v>
      </c>
      <c r="G1037" s="11">
        <v>48087700</v>
      </c>
    </row>
    <row r="1038" spans="1:7">
      <c r="A1038" s="65">
        <v>45288.291666666664</v>
      </c>
      <c r="B1038" s="11">
        <v>192.63630000000001</v>
      </c>
      <c r="C1038" s="11">
        <v>193.58</v>
      </c>
      <c r="D1038" s="11">
        <v>194.66</v>
      </c>
      <c r="E1038" s="11">
        <v>193.17</v>
      </c>
      <c r="F1038" s="11">
        <v>194.14</v>
      </c>
      <c r="G1038" s="11">
        <v>34049900</v>
      </c>
    </row>
    <row r="1039" spans="1:7">
      <c r="A1039" s="65">
        <v>45289.291666666664</v>
      </c>
      <c r="B1039" s="11">
        <v>191.59139999999999</v>
      </c>
      <c r="C1039" s="11">
        <v>192.53</v>
      </c>
      <c r="D1039" s="11">
        <v>194.4</v>
      </c>
      <c r="E1039" s="11">
        <v>191.73</v>
      </c>
      <c r="F1039" s="11">
        <v>193.9</v>
      </c>
      <c r="G1039" s="11">
        <v>42628800</v>
      </c>
    </row>
    <row r="1040" spans="1:7">
      <c r="A1040" s="65">
        <v>45293.291666666664</v>
      </c>
      <c r="B1040" s="11">
        <v>184.73500000000001</v>
      </c>
      <c r="C1040" s="11">
        <v>185.64</v>
      </c>
      <c r="D1040" s="11">
        <v>188.44</v>
      </c>
      <c r="E1040" s="11">
        <v>183.89</v>
      </c>
      <c r="F1040" s="11">
        <v>187.15</v>
      </c>
      <c r="G1040" s="11">
        <v>82488700</v>
      </c>
    </row>
    <row r="1041" spans="1:7">
      <c r="A1041" s="65">
        <v>45294.291666666664</v>
      </c>
      <c r="B1041" s="11">
        <v>183.35169999999999</v>
      </c>
      <c r="C1041" s="11">
        <v>184.25</v>
      </c>
      <c r="D1041" s="11">
        <v>185.88</v>
      </c>
      <c r="E1041" s="11">
        <v>183.43</v>
      </c>
      <c r="F1041" s="11">
        <v>184.22</v>
      </c>
      <c r="G1041" s="11">
        <v>58414500</v>
      </c>
    </row>
    <row r="1042" spans="1:7">
      <c r="A1042" s="65">
        <v>45295.291666666664</v>
      </c>
      <c r="B1042" s="11">
        <v>181.0232</v>
      </c>
      <c r="C1042" s="11">
        <v>181.91</v>
      </c>
      <c r="D1042" s="11">
        <v>183.09</v>
      </c>
      <c r="E1042" s="11">
        <v>180.88</v>
      </c>
      <c r="F1042" s="11">
        <v>182.15</v>
      </c>
      <c r="G1042" s="11">
        <v>71983600</v>
      </c>
    </row>
    <row r="1043" spans="1:7">
      <c r="A1043" s="65">
        <v>45296.291666666664</v>
      </c>
      <c r="B1043" s="11">
        <v>180.29669999999999</v>
      </c>
      <c r="C1043" s="11">
        <v>181.18</v>
      </c>
      <c r="D1043" s="11">
        <v>182.76</v>
      </c>
      <c r="E1043" s="11">
        <v>180.17</v>
      </c>
      <c r="F1043" s="11">
        <v>181.99</v>
      </c>
      <c r="G1043" s="11">
        <v>62303300</v>
      </c>
    </row>
    <row r="1044" spans="1:7">
      <c r="A1044" s="65">
        <v>45299.291666666664</v>
      </c>
      <c r="B1044" s="11">
        <v>184.65539999999999</v>
      </c>
      <c r="C1044" s="11">
        <v>185.56</v>
      </c>
      <c r="D1044" s="11">
        <v>185.6</v>
      </c>
      <c r="E1044" s="11">
        <v>181.5</v>
      </c>
      <c r="F1044" s="11">
        <v>182.09</v>
      </c>
      <c r="G1044" s="11">
        <v>59144500</v>
      </c>
    </row>
    <row r="1045" spans="1:7">
      <c r="A1045" s="65">
        <v>45300.291666666664</v>
      </c>
      <c r="B1045" s="11">
        <v>184.23740000000001</v>
      </c>
      <c r="C1045" s="11">
        <v>185.14</v>
      </c>
      <c r="D1045" s="11">
        <v>185.15</v>
      </c>
      <c r="E1045" s="11">
        <v>182.73</v>
      </c>
      <c r="F1045" s="11">
        <v>183.92</v>
      </c>
      <c r="G1045" s="11">
        <v>42841800</v>
      </c>
    </row>
    <row r="1046" spans="1:7">
      <c r="A1046" s="65">
        <v>45301.291666666664</v>
      </c>
      <c r="B1046" s="11">
        <v>185.28229999999999</v>
      </c>
      <c r="C1046" s="11">
        <v>186.19</v>
      </c>
      <c r="D1046" s="11">
        <v>186.4</v>
      </c>
      <c r="E1046" s="11">
        <v>183.92</v>
      </c>
      <c r="F1046" s="11">
        <v>184.35</v>
      </c>
      <c r="G1046" s="11">
        <v>46792900</v>
      </c>
    </row>
    <row r="1047" spans="1:7">
      <c r="A1047" s="65">
        <v>45302.291666666664</v>
      </c>
      <c r="B1047" s="11">
        <v>184.68520000000001</v>
      </c>
      <c r="C1047" s="11">
        <v>185.59</v>
      </c>
      <c r="D1047" s="11">
        <v>187.05</v>
      </c>
      <c r="E1047" s="11">
        <v>183.62</v>
      </c>
      <c r="F1047" s="11">
        <v>186.54</v>
      </c>
      <c r="G1047" s="11">
        <v>49128400</v>
      </c>
    </row>
    <row r="1048" spans="1:7">
      <c r="A1048" s="65">
        <v>45303.291666666664</v>
      </c>
      <c r="B1048" s="11">
        <v>185.0136</v>
      </c>
      <c r="C1048" s="11">
        <v>185.92</v>
      </c>
      <c r="D1048" s="11">
        <v>186.74</v>
      </c>
      <c r="E1048" s="11">
        <v>185.19</v>
      </c>
      <c r="F1048" s="11">
        <v>186.06</v>
      </c>
      <c r="G1048" s="11">
        <v>40444700</v>
      </c>
    </row>
    <row r="1049" spans="1:7">
      <c r="A1049" s="65">
        <v>45307.291666666664</v>
      </c>
      <c r="B1049" s="11">
        <v>182.73480000000001</v>
      </c>
      <c r="C1049" s="11">
        <v>183.63</v>
      </c>
      <c r="D1049" s="11">
        <v>184.26</v>
      </c>
      <c r="E1049" s="11">
        <v>180.93</v>
      </c>
      <c r="F1049" s="11">
        <v>182.16</v>
      </c>
      <c r="G1049" s="11">
        <v>65603000</v>
      </c>
    </row>
    <row r="1050" spans="1:7">
      <c r="A1050" s="65">
        <v>45308.291666666664</v>
      </c>
      <c r="B1050" s="11">
        <v>181.7894</v>
      </c>
      <c r="C1050" s="11">
        <v>182.68</v>
      </c>
      <c r="D1050" s="11">
        <v>182.93</v>
      </c>
      <c r="E1050" s="11">
        <v>180.3</v>
      </c>
      <c r="F1050" s="11">
        <v>181.27</v>
      </c>
      <c r="G1050" s="11">
        <v>47317400</v>
      </c>
    </row>
    <row r="1051" spans="1:7">
      <c r="A1051" s="65">
        <v>45309.291666666664</v>
      </c>
      <c r="B1051" s="11">
        <v>187.71039999999999</v>
      </c>
      <c r="C1051" s="11">
        <v>188.63</v>
      </c>
      <c r="D1051" s="11">
        <v>189.14</v>
      </c>
      <c r="E1051" s="11">
        <v>185.83</v>
      </c>
      <c r="F1051" s="11">
        <v>186.09</v>
      </c>
      <c r="G1051" s="11">
        <v>78005800</v>
      </c>
    </row>
    <row r="1052" spans="1:7">
      <c r="A1052" s="65">
        <v>45310.291666666664</v>
      </c>
      <c r="B1052" s="11">
        <v>190.62610000000001</v>
      </c>
      <c r="C1052" s="11">
        <v>191.56</v>
      </c>
      <c r="D1052" s="11">
        <v>191.95</v>
      </c>
      <c r="E1052" s="11">
        <v>188.82</v>
      </c>
      <c r="F1052" s="11">
        <v>189.33</v>
      </c>
      <c r="G1052" s="11">
        <v>68741000</v>
      </c>
    </row>
    <row r="1053" spans="1:7">
      <c r="A1053" s="65">
        <v>45313.291666666664</v>
      </c>
      <c r="B1053" s="11">
        <v>192.94470000000001</v>
      </c>
      <c r="C1053" s="11">
        <v>193.89</v>
      </c>
      <c r="D1053" s="11">
        <v>195.33</v>
      </c>
      <c r="E1053" s="11">
        <v>192.26</v>
      </c>
      <c r="F1053" s="11">
        <v>192.3</v>
      </c>
      <c r="G1053" s="11">
        <v>60133900</v>
      </c>
    </row>
    <row r="1054" spans="1:7">
      <c r="A1054" s="65">
        <v>45314.291666666664</v>
      </c>
      <c r="B1054" s="11">
        <v>194.2285</v>
      </c>
      <c r="C1054" s="11">
        <v>195.18</v>
      </c>
      <c r="D1054" s="11">
        <v>195.75</v>
      </c>
      <c r="E1054" s="11">
        <v>193.83</v>
      </c>
      <c r="F1054" s="11">
        <v>195.02</v>
      </c>
      <c r="G1054" s="11">
        <v>42355600</v>
      </c>
    </row>
    <row r="1055" spans="1:7">
      <c r="A1055" s="65">
        <v>45315.291666666664</v>
      </c>
      <c r="B1055" s="11">
        <v>193.55179999999999</v>
      </c>
      <c r="C1055" s="11">
        <v>194.5</v>
      </c>
      <c r="D1055" s="11">
        <v>196.38</v>
      </c>
      <c r="E1055" s="11">
        <v>194.34</v>
      </c>
      <c r="F1055" s="11">
        <v>195.42</v>
      </c>
      <c r="G1055" s="11">
        <v>53631300</v>
      </c>
    </row>
    <row r="1056" spans="1:7">
      <c r="A1056" s="65">
        <v>45316.291666666664</v>
      </c>
      <c r="B1056" s="11">
        <v>193.2234</v>
      </c>
      <c r="C1056" s="11">
        <v>194.17</v>
      </c>
      <c r="D1056" s="11">
        <v>196.27</v>
      </c>
      <c r="E1056" s="11">
        <v>193.11</v>
      </c>
      <c r="F1056" s="11">
        <v>195.22</v>
      </c>
      <c r="G1056" s="11">
        <v>54822100</v>
      </c>
    </row>
    <row r="1057" spans="1:7">
      <c r="A1057" s="65">
        <v>45317.291666666664</v>
      </c>
      <c r="B1057" s="11">
        <v>191.4819</v>
      </c>
      <c r="C1057" s="11">
        <v>192.42</v>
      </c>
      <c r="D1057" s="11">
        <v>194.76</v>
      </c>
      <c r="E1057" s="11">
        <v>191.94</v>
      </c>
      <c r="F1057" s="11">
        <v>194.27</v>
      </c>
      <c r="G1057" s="11">
        <v>44594000</v>
      </c>
    </row>
    <row r="1058" spans="1:7">
      <c r="A1058" s="65">
        <v>45320.291666666664</v>
      </c>
      <c r="B1058" s="11">
        <v>190.7953</v>
      </c>
      <c r="C1058" s="11">
        <v>191.73</v>
      </c>
      <c r="D1058" s="11">
        <v>192.2</v>
      </c>
      <c r="E1058" s="11">
        <v>189.58</v>
      </c>
      <c r="F1058" s="11">
        <v>192.01</v>
      </c>
      <c r="G1058" s="11">
        <v>47145600</v>
      </c>
    </row>
    <row r="1059" spans="1:7">
      <c r="A1059" s="65">
        <v>45321.291666666664</v>
      </c>
      <c r="B1059" s="11">
        <v>187.1233</v>
      </c>
      <c r="C1059" s="11">
        <v>188.04</v>
      </c>
      <c r="D1059" s="11">
        <v>191.8</v>
      </c>
      <c r="E1059" s="11">
        <v>187.47</v>
      </c>
      <c r="F1059" s="11">
        <v>190.94</v>
      </c>
      <c r="G1059" s="11">
        <v>55859400</v>
      </c>
    </row>
    <row r="1060" spans="1:7">
      <c r="A1060" s="65">
        <v>45322.291666666664</v>
      </c>
      <c r="B1060" s="11">
        <v>183.501</v>
      </c>
      <c r="C1060" s="11">
        <v>184.4</v>
      </c>
      <c r="D1060" s="11">
        <v>187.1</v>
      </c>
      <c r="E1060" s="11">
        <v>184.35</v>
      </c>
      <c r="F1060" s="11">
        <v>187.04</v>
      </c>
      <c r="G1060" s="11">
        <v>55467800</v>
      </c>
    </row>
    <row r="1061" spans="1:7">
      <c r="A1061" s="65">
        <v>45323.291666666664</v>
      </c>
      <c r="B1061" s="11">
        <v>185.94909999999999</v>
      </c>
      <c r="C1061" s="11">
        <v>186.86</v>
      </c>
      <c r="D1061" s="11">
        <v>186.95</v>
      </c>
      <c r="E1061" s="11">
        <v>183.82</v>
      </c>
      <c r="F1061" s="11">
        <v>183.99</v>
      </c>
      <c r="G1061" s="11">
        <v>64885400</v>
      </c>
    </row>
    <row r="1062" spans="1:7">
      <c r="A1062" s="65">
        <v>45324.291666666664</v>
      </c>
      <c r="B1062" s="11">
        <v>184.94399999999999</v>
      </c>
      <c r="C1062" s="11">
        <v>185.85</v>
      </c>
      <c r="D1062" s="11">
        <v>187.33</v>
      </c>
      <c r="E1062" s="11">
        <v>179.25</v>
      </c>
      <c r="F1062" s="11">
        <v>179.86</v>
      </c>
      <c r="G1062" s="11">
        <v>102518000</v>
      </c>
    </row>
    <row r="1063" spans="1:7">
      <c r="A1063" s="65">
        <v>45327.291666666664</v>
      </c>
      <c r="B1063" s="11">
        <v>186.76499999999999</v>
      </c>
      <c r="C1063" s="11">
        <v>187.68</v>
      </c>
      <c r="D1063" s="11">
        <v>189.25</v>
      </c>
      <c r="E1063" s="11">
        <v>185.84</v>
      </c>
      <c r="F1063" s="11">
        <v>188.15</v>
      </c>
      <c r="G1063" s="11">
        <v>69668800</v>
      </c>
    </row>
    <row r="1064" spans="1:7">
      <c r="A1064" s="65">
        <v>45328.291666666664</v>
      </c>
      <c r="B1064" s="11">
        <v>188.37719999999999</v>
      </c>
      <c r="C1064" s="11">
        <v>189.3</v>
      </c>
      <c r="D1064" s="11">
        <v>189.31</v>
      </c>
      <c r="E1064" s="11">
        <v>186.77</v>
      </c>
      <c r="F1064" s="11">
        <v>186.86</v>
      </c>
      <c r="G1064" s="11">
        <v>43490800</v>
      </c>
    </row>
    <row r="1065" spans="1:7">
      <c r="A1065" s="65">
        <v>45329.291666666664</v>
      </c>
      <c r="B1065" s="11">
        <v>188.48660000000001</v>
      </c>
      <c r="C1065" s="11">
        <v>189.41</v>
      </c>
      <c r="D1065" s="11">
        <v>191.05</v>
      </c>
      <c r="E1065" s="11">
        <v>188.61</v>
      </c>
      <c r="F1065" s="11">
        <v>190.64</v>
      </c>
      <c r="G1065" s="11">
        <v>53439000</v>
      </c>
    </row>
    <row r="1066" spans="1:7">
      <c r="A1066" s="65">
        <v>45330.291666666664</v>
      </c>
      <c r="B1066" s="11">
        <v>187.40190000000001</v>
      </c>
      <c r="C1066" s="11">
        <v>188.32</v>
      </c>
      <c r="D1066" s="11">
        <v>189.54</v>
      </c>
      <c r="E1066" s="11">
        <v>187.35</v>
      </c>
      <c r="F1066" s="11">
        <v>189.39</v>
      </c>
      <c r="G1066" s="11">
        <v>40962000</v>
      </c>
    </row>
    <row r="1067" spans="1:7">
      <c r="A1067" s="65">
        <v>45331.291666666664</v>
      </c>
      <c r="B1067" s="11">
        <v>188.16909999999999</v>
      </c>
      <c r="C1067" s="11">
        <v>188.85</v>
      </c>
      <c r="D1067" s="11">
        <v>189.99</v>
      </c>
      <c r="E1067" s="11">
        <v>188</v>
      </c>
      <c r="F1067" s="11">
        <v>188.65</v>
      </c>
      <c r="G1067" s="11">
        <v>45155200</v>
      </c>
    </row>
    <row r="1068" spans="1:7">
      <c r="A1068" s="65">
        <v>45334.291666666664</v>
      </c>
      <c r="B1068" s="11">
        <v>186.4753</v>
      </c>
      <c r="C1068" s="11">
        <v>187.15</v>
      </c>
      <c r="D1068" s="11">
        <v>188.67</v>
      </c>
      <c r="E1068" s="11">
        <v>186.79</v>
      </c>
      <c r="F1068" s="11">
        <v>188.42</v>
      </c>
      <c r="G1068" s="11">
        <v>41781900</v>
      </c>
    </row>
    <row r="1069" spans="1:7">
      <c r="A1069" s="65">
        <v>45335.291666666664</v>
      </c>
      <c r="B1069" s="11">
        <v>184.37289999999999</v>
      </c>
      <c r="C1069" s="11">
        <v>185.04</v>
      </c>
      <c r="D1069" s="11">
        <v>186.21</v>
      </c>
      <c r="E1069" s="11">
        <v>183.51</v>
      </c>
      <c r="F1069" s="11">
        <v>185.77</v>
      </c>
      <c r="G1069" s="11">
        <v>56529500</v>
      </c>
    </row>
    <row r="1070" spans="1:7">
      <c r="A1070" s="65">
        <v>45336.291666666664</v>
      </c>
      <c r="B1070" s="11">
        <v>183.48609999999999</v>
      </c>
      <c r="C1070" s="11">
        <v>184.15</v>
      </c>
      <c r="D1070" s="11">
        <v>185.53</v>
      </c>
      <c r="E1070" s="11">
        <v>182.44</v>
      </c>
      <c r="F1070" s="11">
        <v>185.32</v>
      </c>
      <c r="G1070" s="11">
        <v>54630500</v>
      </c>
    </row>
    <row r="1071" spans="1:7">
      <c r="A1071" s="65">
        <v>45337.291666666664</v>
      </c>
      <c r="B1071" s="11">
        <v>183.19710000000001</v>
      </c>
      <c r="C1071" s="11">
        <v>183.86</v>
      </c>
      <c r="D1071" s="11">
        <v>184.49</v>
      </c>
      <c r="E1071" s="11">
        <v>181.35</v>
      </c>
      <c r="F1071" s="11">
        <v>183.55</v>
      </c>
      <c r="G1071" s="11">
        <v>65434500</v>
      </c>
    </row>
    <row r="1072" spans="1:7">
      <c r="A1072" s="65">
        <v>45338.291666666664</v>
      </c>
      <c r="B1072" s="11">
        <v>181.65270000000001</v>
      </c>
      <c r="C1072" s="11">
        <v>182.31</v>
      </c>
      <c r="D1072" s="11">
        <v>184.85</v>
      </c>
      <c r="E1072" s="11">
        <v>181.67</v>
      </c>
      <c r="F1072" s="11">
        <v>183.42</v>
      </c>
      <c r="G1072" s="11">
        <v>49701400</v>
      </c>
    </row>
    <row r="1073" spans="1:7">
      <c r="A1073" s="65">
        <v>45342.291666666664</v>
      </c>
      <c r="B1073" s="11">
        <v>180.90539999999999</v>
      </c>
      <c r="C1073" s="11">
        <v>181.56</v>
      </c>
      <c r="D1073" s="11">
        <v>182.43</v>
      </c>
      <c r="E1073" s="11">
        <v>180</v>
      </c>
      <c r="F1073" s="11">
        <v>181.79</v>
      </c>
      <c r="G1073" s="11">
        <v>53665600</v>
      </c>
    </row>
    <row r="1074" spans="1:7">
      <c r="A1074" s="65">
        <v>45343.291666666664</v>
      </c>
      <c r="B1074" s="11">
        <v>181.6627</v>
      </c>
      <c r="C1074" s="11">
        <v>182.32</v>
      </c>
      <c r="D1074" s="11">
        <v>182.89</v>
      </c>
      <c r="E1074" s="11">
        <v>180.66</v>
      </c>
      <c r="F1074" s="11">
        <v>181.94</v>
      </c>
      <c r="G1074" s="11">
        <v>41529700</v>
      </c>
    </row>
    <row r="1075" spans="1:7">
      <c r="A1075" s="65">
        <v>45344.291666666664</v>
      </c>
      <c r="B1075" s="11">
        <v>183.70529999999999</v>
      </c>
      <c r="C1075" s="11">
        <v>184.37</v>
      </c>
      <c r="D1075" s="11">
        <v>184.96</v>
      </c>
      <c r="E1075" s="11">
        <v>182.46</v>
      </c>
      <c r="F1075" s="11">
        <v>183.48</v>
      </c>
      <c r="G1075" s="11">
        <v>52292200</v>
      </c>
    </row>
    <row r="1076" spans="1:7">
      <c r="A1076" s="65">
        <v>45345.291666666664</v>
      </c>
      <c r="B1076" s="11">
        <v>181.86199999999999</v>
      </c>
      <c r="C1076" s="11">
        <v>182.52</v>
      </c>
      <c r="D1076" s="11">
        <v>185.04</v>
      </c>
      <c r="E1076" s="11">
        <v>182.23</v>
      </c>
      <c r="F1076" s="11">
        <v>185.01</v>
      </c>
      <c r="G1076" s="11">
        <v>45119700</v>
      </c>
    </row>
    <row r="1077" spans="1:7">
      <c r="A1077" s="65">
        <v>45348.291666666664</v>
      </c>
      <c r="B1077" s="11">
        <v>180.5069</v>
      </c>
      <c r="C1077" s="11">
        <v>181.16</v>
      </c>
      <c r="D1077" s="11">
        <v>182.76</v>
      </c>
      <c r="E1077" s="11">
        <v>180.65</v>
      </c>
      <c r="F1077" s="11">
        <v>182.24</v>
      </c>
      <c r="G1077" s="11">
        <v>40867400</v>
      </c>
    </row>
    <row r="1078" spans="1:7">
      <c r="A1078" s="65">
        <v>45349.291666666664</v>
      </c>
      <c r="B1078" s="11">
        <v>181.9716</v>
      </c>
      <c r="C1078" s="11">
        <v>182.63</v>
      </c>
      <c r="D1078" s="11">
        <v>183.92</v>
      </c>
      <c r="E1078" s="11">
        <v>179.56</v>
      </c>
      <c r="F1078" s="11">
        <v>181.1</v>
      </c>
      <c r="G1078" s="11">
        <v>54318900</v>
      </c>
    </row>
    <row r="1079" spans="1:7">
      <c r="A1079" s="65">
        <v>45350.291666666664</v>
      </c>
      <c r="B1079" s="11">
        <v>180.76589999999999</v>
      </c>
      <c r="C1079" s="11">
        <v>181.42</v>
      </c>
      <c r="D1079" s="11">
        <v>183.12</v>
      </c>
      <c r="E1079" s="11">
        <v>180.13</v>
      </c>
      <c r="F1079" s="11">
        <v>182.51</v>
      </c>
      <c r="G1079" s="11">
        <v>48953900</v>
      </c>
    </row>
    <row r="1080" spans="1:7">
      <c r="A1080" s="65">
        <v>45351.291666666664</v>
      </c>
      <c r="B1080" s="11">
        <v>180.09829999999999</v>
      </c>
      <c r="C1080" s="11">
        <v>180.75</v>
      </c>
      <c r="D1080" s="11">
        <v>182.57</v>
      </c>
      <c r="E1080" s="11">
        <v>179.53</v>
      </c>
      <c r="F1080" s="11">
        <v>181.27</v>
      </c>
      <c r="G1080" s="11">
        <v>136682600</v>
      </c>
    </row>
    <row r="1081" spans="1:7">
      <c r="A1081" s="65">
        <v>45352.291666666664</v>
      </c>
      <c r="B1081" s="11">
        <v>179.01230000000001</v>
      </c>
      <c r="C1081" s="11">
        <v>179.66</v>
      </c>
      <c r="D1081" s="11">
        <v>180.53</v>
      </c>
      <c r="E1081" s="11">
        <v>177.38</v>
      </c>
      <c r="F1081" s="11">
        <v>179.55</v>
      </c>
      <c r="G1081" s="11">
        <v>73488000</v>
      </c>
    </row>
    <row r="1082" spans="1:7">
      <c r="A1082" s="65">
        <v>45355.291666666664</v>
      </c>
      <c r="B1082" s="11">
        <v>174.46870000000001</v>
      </c>
      <c r="C1082" s="11">
        <v>175.1</v>
      </c>
      <c r="D1082" s="11">
        <v>176.9</v>
      </c>
      <c r="E1082" s="11">
        <v>173.79</v>
      </c>
      <c r="F1082" s="11">
        <v>176.15</v>
      </c>
      <c r="G1082" s="11">
        <v>81510100</v>
      </c>
    </row>
    <row r="1083" spans="1:7">
      <c r="A1083" s="65">
        <v>45356.291666666664</v>
      </c>
      <c r="B1083" s="11">
        <v>169.5067</v>
      </c>
      <c r="C1083" s="11">
        <v>170.12</v>
      </c>
      <c r="D1083" s="11">
        <v>172.04</v>
      </c>
      <c r="E1083" s="11">
        <v>169.62</v>
      </c>
      <c r="F1083" s="11">
        <v>170.76</v>
      </c>
      <c r="G1083" s="11">
        <v>95132400</v>
      </c>
    </row>
    <row r="1084" spans="1:7">
      <c r="A1084" s="65">
        <v>45357.291666666664</v>
      </c>
      <c r="B1084" s="11">
        <v>168.5103</v>
      </c>
      <c r="C1084" s="11">
        <v>169.12</v>
      </c>
      <c r="D1084" s="11">
        <v>171.24</v>
      </c>
      <c r="E1084" s="11">
        <v>168.68</v>
      </c>
      <c r="F1084" s="11">
        <v>171.06</v>
      </c>
      <c r="G1084" s="11">
        <v>68587700</v>
      </c>
    </row>
    <row r="1085" spans="1:7">
      <c r="A1085" s="65">
        <v>45358.291666666664</v>
      </c>
      <c r="B1085" s="11">
        <v>168.39070000000001</v>
      </c>
      <c r="C1085" s="11">
        <v>169</v>
      </c>
      <c r="D1085" s="11">
        <v>170.73</v>
      </c>
      <c r="E1085" s="11">
        <v>168.49</v>
      </c>
      <c r="F1085" s="11">
        <v>169.15</v>
      </c>
      <c r="G1085" s="11">
        <v>71765100</v>
      </c>
    </row>
    <row r="1086" spans="1:7">
      <c r="A1086" s="65">
        <v>45359.291666666664</v>
      </c>
      <c r="B1086" s="11">
        <v>170.11449999999999</v>
      </c>
      <c r="C1086" s="11">
        <v>170.73</v>
      </c>
      <c r="D1086" s="11">
        <v>173.7</v>
      </c>
      <c r="E1086" s="11">
        <v>168.94</v>
      </c>
      <c r="F1086" s="11">
        <v>169</v>
      </c>
      <c r="G1086" s="11">
        <v>76114600</v>
      </c>
    </row>
    <row r="1087" spans="1:7">
      <c r="A1087" s="65">
        <v>45362.291666666664</v>
      </c>
      <c r="B1087" s="11">
        <v>172.12719999999999</v>
      </c>
      <c r="C1087" s="11">
        <v>172.75</v>
      </c>
      <c r="D1087" s="11">
        <v>174.38</v>
      </c>
      <c r="E1087" s="11">
        <v>172.05</v>
      </c>
      <c r="F1087" s="11">
        <v>172.94</v>
      </c>
      <c r="G1087" s="11">
        <v>60139500</v>
      </c>
    </row>
    <row r="1088" spans="1:7">
      <c r="A1088" s="65">
        <v>45363.291666666664</v>
      </c>
      <c r="B1088" s="11">
        <v>172.6054</v>
      </c>
      <c r="C1088" s="11">
        <v>173.23</v>
      </c>
      <c r="D1088" s="11">
        <v>174.03</v>
      </c>
      <c r="E1088" s="11">
        <v>171.01</v>
      </c>
      <c r="F1088" s="11">
        <v>173.15</v>
      </c>
      <c r="G1088" s="11">
        <v>59825400</v>
      </c>
    </row>
    <row r="1089" spans="1:7">
      <c r="A1089" s="65">
        <v>45364.291666666664</v>
      </c>
      <c r="B1089" s="11">
        <v>170.51300000000001</v>
      </c>
      <c r="C1089" s="11">
        <v>171.13</v>
      </c>
      <c r="D1089" s="11">
        <v>173.19</v>
      </c>
      <c r="E1089" s="11">
        <v>170.76</v>
      </c>
      <c r="F1089" s="11">
        <v>172.77</v>
      </c>
      <c r="G1089" s="11">
        <v>52488700</v>
      </c>
    </row>
    <row r="1090" spans="1:7">
      <c r="A1090" s="65">
        <v>45365.291666666664</v>
      </c>
      <c r="B1090" s="11">
        <v>172.37629999999999</v>
      </c>
      <c r="C1090" s="11">
        <v>173</v>
      </c>
      <c r="D1090" s="11">
        <v>174.31</v>
      </c>
      <c r="E1090" s="11">
        <v>172.05</v>
      </c>
      <c r="F1090" s="11">
        <v>172.91</v>
      </c>
      <c r="G1090" s="11">
        <v>72913500</v>
      </c>
    </row>
    <row r="1091" spans="1:7">
      <c r="A1091" s="65">
        <v>45366.291666666664</v>
      </c>
      <c r="B1091" s="11">
        <v>171.99770000000001</v>
      </c>
      <c r="C1091" s="11">
        <v>172.62</v>
      </c>
      <c r="D1091" s="11">
        <v>172.62</v>
      </c>
      <c r="E1091" s="11">
        <v>170.29</v>
      </c>
      <c r="F1091" s="11">
        <v>171.17</v>
      </c>
      <c r="G1091" s="11">
        <v>121664700</v>
      </c>
    </row>
    <row r="1092" spans="1:7">
      <c r="A1092" s="65">
        <v>45369.291666666664</v>
      </c>
      <c r="B1092" s="11">
        <v>173.09370000000001</v>
      </c>
      <c r="C1092" s="11">
        <v>173.72</v>
      </c>
      <c r="D1092" s="11">
        <v>177.71</v>
      </c>
      <c r="E1092" s="11">
        <v>173.52</v>
      </c>
      <c r="F1092" s="11">
        <v>175.57</v>
      </c>
      <c r="G1092" s="11">
        <v>75604200</v>
      </c>
    </row>
    <row r="1093" spans="1:7">
      <c r="A1093" s="65">
        <v>45370.291666666664</v>
      </c>
      <c r="B1093" s="11">
        <v>175.4452</v>
      </c>
      <c r="C1093" s="11">
        <v>176.08</v>
      </c>
      <c r="D1093" s="11">
        <v>176.61</v>
      </c>
      <c r="E1093" s="11">
        <v>173.03</v>
      </c>
      <c r="F1093" s="11">
        <v>174.34</v>
      </c>
      <c r="G1093" s="11">
        <v>55215200</v>
      </c>
    </row>
    <row r="1094" spans="1:7">
      <c r="A1094" s="65">
        <v>45371.291666666664</v>
      </c>
      <c r="B1094" s="11">
        <v>178.0258</v>
      </c>
      <c r="C1094" s="11">
        <v>178.67</v>
      </c>
      <c r="D1094" s="11">
        <v>178.67</v>
      </c>
      <c r="E1094" s="11">
        <v>175.09</v>
      </c>
      <c r="F1094" s="11">
        <v>175.72</v>
      </c>
      <c r="G1094" s="11">
        <v>53423100</v>
      </c>
    </row>
    <row r="1095" spans="1:7">
      <c r="A1095" s="65">
        <v>45372.291666666664</v>
      </c>
      <c r="B1095" s="11">
        <v>170.75210000000001</v>
      </c>
      <c r="C1095" s="11">
        <v>171.37</v>
      </c>
      <c r="D1095" s="11">
        <v>177.49</v>
      </c>
      <c r="E1095" s="11">
        <v>170.84</v>
      </c>
      <c r="F1095" s="11">
        <v>177.05</v>
      </c>
      <c r="G1095" s="11">
        <v>106181300</v>
      </c>
    </row>
    <row r="1096" spans="1:7">
      <c r="A1096" s="65">
        <v>45373.291666666664</v>
      </c>
      <c r="B1096" s="11">
        <v>171.65889999999999</v>
      </c>
      <c r="C1096" s="11">
        <v>172.28</v>
      </c>
      <c r="D1096" s="11">
        <v>173.05</v>
      </c>
      <c r="E1096" s="11">
        <v>170.06</v>
      </c>
      <c r="F1096" s="11">
        <v>171.76</v>
      </c>
      <c r="G1096" s="11">
        <v>71106600</v>
      </c>
    </row>
    <row r="1097" spans="1:7">
      <c r="A1097" s="65">
        <v>45376.291666666664</v>
      </c>
      <c r="B1097" s="11">
        <v>170.23400000000001</v>
      </c>
      <c r="C1097" s="11">
        <v>170.85</v>
      </c>
      <c r="D1097" s="11">
        <v>171.94</v>
      </c>
      <c r="E1097" s="11">
        <v>169.45</v>
      </c>
      <c r="F1097" s="11">
        <v>170.57</v>
      </c>
      <c r="G1097" s="11">
        <v>54288300</v>
      </c>
    </row>
    <row r="1098" spans="1:7">
      <c r="A1098" s="65">
        <v>45377.291666666664</v>
      </c>
      <c r="B1098" s="11">
        <v>169.09809999999999</v>
      </c>
      <c r="C1098" s="11">
        <v>169.71</v>
      </c>
      <c r="D1098" s="11">
        <v>171.42</v>
      </c>
      <c r="E1098" s="11">
        <v>169.58</v>
      </c>
      <c r="F1098" s="11">
        <v>170</v>
      </c>
      <c r="G1098" s="11">
        <v>57388400</v>
      </c>
    </row>
    <row r="1099" spans="1:7">
      <c r="A1099" s="65">
        <v>45378.291666666664</v>
      </c>
      <c r="B1099" s="11">
        <v>172.68520000000001</v>
      </c>
      <c r="C1099" s="11">
        <v>173.31</v>
      </c>
      <c r="D1099" s="11">
        <v>173.6</v>
      </c>
      <c r="E1099" s="11">
        <v>170.11</v>
      </c>
      <c r="F1099" s="11">
        <v>170.41</v>
      </c>
      <c r="G1099" s="11">
        <v>60273300</v>
      </c>
    </row>
    <row r="1100" spans="1:7">
      <c r="A1100" s="65">
        <v>45379.291666666664</v>
      </c>
      <c r="B1100" s="11">
        <v>170.86170000000001</v>
      </c>
      <c r="C1100" s="11">
        <v>171.48</v>
      </c>
      <c r="D1100" s="11">
        <v>172.23</v>
      </c>
      <c r="E1100" s="11">
        <v>170.51</v>
      </c>
      <c r="F1100" s="11">
        <v>171.75</v>
      </c>
      <c r="G1100" s="11">
        <v>65672700</v>
      </c>
    </row>
    <row r="1101" spans="1:7">
      <c r="A1101" s="65">
        <v>45383.291666666664</v>
      </c>
      <c r="B1101" s="11">
        <v>169.417</v>
      </c>
      <c r="C1101" s="11">
        <v>170.03</v>
      </c>
      <c r="D1101" s="11">
        <v>171.25</v>
      </c>
      <c r="E1101" s="11">
        <v>169.48</v>
      </c>
      <c r="F1101" s="11">
        <v>171.19</v>
      </c>
      <c r="G1101" s="11">
        <v>46240500</v>
      </c>
    </row>
    <row r="1102" spans="1:7">
      <c r="A1102" s="65">
        <v>45384.291666666664</v>
      </c>
      <c r="B1102" s="11">
        <v>168.2313</v>
      </c>
      <c r="C1102" s="11">
        <v>168.84</v>
      </c>
      <c r="D1102" s="11">
        <v>169.34</v>
      </c>
      <c r="E1102" s="11">
        <v>168.23</v>
      </c>
      <c r="F1102" s="11">
        <v>169.08</v>
      </c>
      <c r="G1102" s="11">
        <v>49329500</v>
      </c>
    </row>
    <row r="1103" spans="1:7">
      <c r="A1103" s="65">
        <v>45385.291666666664</v>
      </c>
      <c r="B1103" s="11">
        <v>169.0384</v>
      </c>
      <c r="C1103" s="11">
        <v>169.65</v>
      </c>
      <c r="D1103" s="11">
        <v>170.68</v>
      </c>
      <c r="E1103" s="11">
        <v>168.58</v>
      </c>
      <c r="F1103" s="11">
        <v>168.79</v>
      </c>
      <c r="G1103" s="11">
        <v>47691700</v>
      </c>
    </row>
    <row r="1104" spans="1:7">
      <c r="A1104" s="65">
        <v>45386.291666666664</v>
      </c>
      <c r="B1104" s="11">
        <v>168.2114</v>
      </c>
      <c r="C1104" s="11">
        <v>168.82</v>
      </c>
      <c r="D1104" s="11">
        <v>171.92</v>
      </c>
      <c r="E1104" s="11">
        <v>168.82</v>
      </c>
      <c r="F1104" s="11">
        <v>170.29</v>
      </c>
      <c r="G1104" s="11">
        <v>53704400</v>
      </c>
    </row>
    <row r="1105" spans="1:7">
      <c r="A1105" s="65">
        <v>45387.291666666664</v>
      </c>
      <c r="B1105" s="11">
        <v>168.96860000000001</v>
      </c>
      <c r="C1105" s="11">
        <v>169.58</v>
      </c>
      <c r="D1105" s="11">
        <v>170.39</v>
      </c>
      <c r="E1105" s="11">
        <v>168.95</v>
      </c>
      <c r="F1105" s="11">
        <v>169.59</v>
      </c>
      <c r="G1105" s="11">
        <v>42055200</v>
      </c>
    </row>
    <row r="1106" spans="1:7">
      <c r="A1106" s="65">
        <v>45390.291666666664</v>
      </c>
      <c r="B1106" s="11">
        <v>167.84270000000001</v>
      </c>
      <c r="C1106" s="11">
        <v>168.45</v>
      </c>
      <c r="D1106" s="11">
        <v>169.2</v>
      </c>
      <c r="E1106" s="11">
        <v>168.24</v>
      </c>
      <c r="F1106" s="11">
        <v>169.03</v>
      </c>
      <c r="G1106" s="11">
        <v>37425500</v>
      </c>
    </row>
    <row r="1107" spans="1:7">
      <c r="A1107" s="65">
        <v>45391.291666666664</v>
      </c>
      <c r="B1107" s="11">
        <v>169.0583</v>
      </c>
      <c r="C1107" s="11">
        <v>169.67</v>
      </c>
      <c r="D1107" s="11">
        <v>170.08</v>
      </c>
      <c r="E1107" s="11">
        <v>168.35</v>
      </c>
      <c r="F1107" s="11">
        <v>168.7</v>
      </c>
      <c r="G1107" s="11">
        <v>42451200</v>
      </c>
    </row>
    <row r="1108" spans="1:7">
      <c r="A1108" s="65">
        <v>45392.291666666664</v>
      </c>
      <c r="B1108" s="11">
        <v>167.17509999999999</v>
      </c>
      <c r="C1108" s="11">
        <v>167.78</v>
      </c>
      <c r="D1108" s="11">
        <v>169.09</v>
      </c>
      <c r="E1108" s="11">
        <v>167.11</v>
      </c>
      <c r="F1108" s="11">
        <v>168.8</v>
      </c>
      <c r="G1108" s="11">
        <v>49709300</v>
      </c>
    </row>
    <row r="1109" spans="1:7">
      <c r="A1109" s="65">
        <v>45393.291666666664</v>
      </c>
      <c r="B1109" s="11">
        <v>174.40889999999999</v>
      </c>
      <c r="C1109" s="11">
        <v>175.04</v>
      </c>
      <c r="D1109" s="11">
        <v>175.46</v>
      </c>
      <c r="E1109" s="11">
        <v>168.16</v>
      </c>
      <c r="F1109" s="11">
        <v>168.34</v>
      </c>
      <c r="G1109" s="11">
        <v>91070300</v>
      </c>
    </row>
    <row r="1110" spans="1:7">
      <c r="A1110" s="65">
        <v>45394.291666666664</v>
      </c>
      <c r="B1110" s="11">
        <v>175.9135</v>
      </c>
      <c r="C1110" s="11">
        <v>176.55</v>
      </c>
      <c r="D1110" s="11">
        <v>178.36</v>
      </c>
      <c r="E1110" s="11">
        <v>174.21</v>
      </c>
      <c r="F1110" s="11">
        <v>174.26</v>
      </c>
      <c r="G1110" s="11">
        <v>101593300</v>
      </c>
    </row>
    <row r="1111" spans="1:7">
      <c r="A1111" s="65">
        <v>45397.291666666664</v>
      </c>
      <c r="B1111" s="11">
        <v>172.06739999999999</v>
      </c>
      <c r="C1111" s="11">
        <v>172.69</v>
      </c>
      <c r="D1111" s="11">
        <v>176.63</v>
      </c>
      <c r="E1111" s="11">
        <v>172.5</v>
      </c>
      <c r="F1111" s="11">
        <v>175.36</v>
      </c>
      <c r="G1111" s="11">
        <v>73531800</v>
      </c>
    </row>
    <row r="1112" spans="1:7">
      <c r="A1112" s="65">
        <v>45398.291666666664</v>
      </c>
      <c r="B1112" s="11">
        <v>168.76929999999999</v>
      </c>
      <c r="C1112" s="11">
        <v>169.38</v>
      </c>
      <c r="D1112" s="11">
        <v>173.76</v>
      </c>
      <c r="E1112" s="11">
        <v>168.27</v>
      </c>
      <c r="F1112" s="11">
        <v>171.75</v>
      </c>
      <c r="G1112" s="11">
        <v>73711200</v>
      </c>
    </row>
    <row r="1113" spans="1:7">
      <c r="A1113" s="65">
        <v>45399.291666666664</v>
      </c>
      <c r="B1113" s="11">
        <v>167.39429999999999</v>
      </c>
      <c r="C1113" s="11">
        <v>168</v>
      </c>
      <c r="D1113" s="11">
        <v>170.65</v>
      </c>
      <c r="E1113" s="11">
        <v>168</v>
      </c>
      <c r="F1113" s="11">
        <v>169.61</v>
      </c>
      <c r="G1113" s="11">
        <v>50901200</v>
      </c>
    </row>
    <row r="1114" spans="1:7">
      <c r="A1114" s="65">
        <v>45400.291666666664</v>
      </c>
      <c r="B1114" s="11">
        <v>166.43770000000001</v>
      </c>
      <c r="C1114" s="11">
        <v>167.04</v>
      </c>
      <c r="D1114" s="11">
        <v>168.64</v>
      </c>
      <c r="E1114" s="11">
        <v>166.55</v>
      </c>
      <c r="F1114" s="11">
        <v>168.03</v>
      </c>
      <c r="G1114" s="11">
        <v>43122900</v>
      </c>
    </row>
    <row r="1115" spans="1:7">
      <c r="A1115" s="65">
        <v>45401.291666666664</v>
      </c>
      <c r="B1115" s="11">
        <v>164.4051</v>
      </c>
      <c r="C1115" s="11">
        <v>165</v>
      </c>
      <c r="D1115" s="11">
        <v>166.4</v>
      </c>
      <c r="E1115" s="11">
        <v>164.08</v>
      </c>
      <c r="F1115" s="11">
        <v>166.21</v>
      </c>
      <c r="G1115" s="11">
        <v>67772100</v>
      </c>
    </row>
    <row r="1116" spans="1:7">
      <c r="A1116" s="65">
        <v>45404.291666666664</v>
      </c>
      <c r="B1116" s="11">
        <v>165.24209999999999</v>
      </c>
      <c r="C1116" s="11">
        <v>165.84</v>
      </c>
      <c r="D1116" s="11">
        <v>167.26</v>
      </c>
      <c r="E1116" s="11">
        <v>164.77</v>
      </c>
      <c r="F1116" s="11">
        <v>165.52</v>
      </c>
      <c r="G1116" s="11">
        <v>48116400</v>
      </c>
    </row>
    <row r="1117" spans="1:7">
      <c r="A1117" s="65">
        <v>45405.291666666664</v>
      </c>
      <c r="B1117" s="11">
        <v>166.29820000000001</v>
      </c>
      <c r="C1117" s="11">
        <v>166.9</v>
      </c>
      <c r="D1117" s="11">
        <v>167.05</v>
      </c>
      <c r="E1117" s="11">
        <v>164.92</v>
      </c>
      <c r="F1117" s="11">
        <v>165.35</v>
      </c>
      <c r="G1117" s="11">
        <v>49537800</v>
      </c>
    </row>
    <row r="1118" spans="1:7">
      <c r="A1118" s="65">
        <v>45406.291666666664</v>
      </c>
      <c r="B1118" s="11">
        <v>168.41059999999999</v>
      </c>
      <c r="C1118" s="11">
        <v>169.02</v>
      </c>
      <c r="D1118" s="11">
        <v>169.3</v>
      </c>
      <c r="E1118" s="11">
        <v>166.21</v>
      </c>
      <c r="F1118" s="11">
        <v>166.54</v>
      </c>
      <c r="G1118" s="11">
        <v>48251800</v>
      </c>
    </row>
    <row r="1119" spans="1:7">
      <c r="A1119" s="65">
        <v>45407.291666666664</v>
      </c>
      <c r="B1119" s="11">
        <v>169.2775</v>
      </c>
      <c r="C1119" s="11">
        <v>169.89</v>
      </c>
      <c r="D1119" s="11">
        <v>170.61</v>
      </c>
      <c r="E1119" s="11">
        <v>168.15</v>
      </c>
      <c r="F1119" s="11">
        <v>169.53</v>
      </c>
      <c r="G1119" s="11">
        <v>50558300</v>
      </c>
    </row>
    <row r="1120" spans="1:7">
      <c r="A1120" s="65">
        <v>45408.291666666664</v>
      </c>
      <c r="B1120" s="11">
        <v>168.68960000000001</v>
      </c>
      <c r="C1120" s="11">
        <v>169.3</v>
      </c>
      <c r="D1120" s="11">
        <v>171.34</v>
      </c>
      <c r="E1120" s="11">
        <v>169.18</v>
      </c>
      <c r="F1120" s="11">
        <v>169.88</v>
      </c>
      <c r="G1120" s="11">
        <v>44838400</v>
      </c>
    </row>
    <row r="1121" spans="1:7">
      <c r="A1121" s="65">
        <v>45411.291666666664</v>
      </c>
      <c r="B1121" s="11">
        <v>172.87450000000001</v>
      </c>
      <c r="C1121" s="11">
        <v>173.5</v>
      </c>
      <c r="D1121" s="11">
        <v>176.03</v>
      </c>
      <c r="E1121" s="11">
        <v>173.1</v>
      </c>
      <c r="F1121" s="11">
        <v>173.37</v>
      </c>
      <c r="G1121" s="11">
        <v>68169400</v>
      </c>
    </row>
    <row r="1122" spans="1:7">
      <c r="A1122" s="65">
        <v>45412.291666666664</v>
      </c>
      <c r="B1122" s="11">
        <v>169.7159</v>
      </c>
      <c r="C1122" s="11">
        <v>170.33</v>
      </c>
      <c r="D1122" s="11">
        <v>174.99</v>
      </c>
      <c r="E1122" s="11">
        <v>170</v>
      </c>
      <c r="F1122" s="11">
        <v>173.33</v>
      </c>
      <c r="G1122" s="11">
        <v>65934800</v>
      </c>
    </row>
    <row r="1123" spans="1:7">
      <c r="A1123" s="65">
        <v>45413.291666666664</v>
      </c>
      <c r="B1123" s="11">
        <v>168.68960000000001</v>
      </c>
      <c r="C1123" s="11">
        <v>169.3</v>
      </c>
      <c r="D1123" s="11">
        <v>172.71</v>
      </c>
      <c r="E1123" s="11">
        <v>169.11</v>
      </c>
      <c r="F1123" s="11">
        <v>169.58</v>
      </c>
      <c r="G1123" s="11">
        <v>50383100</v>
      </c>
    </row>
    <row r="1124" spans="1:7">
      <c r="A1124" s="65">
        <v>45414.291666666664</v>
      </c>
      <c r="B1124" s="11">
        <v>172.40620000000001</v>
      </c>
      <c r="C1124" s="11">
        <v>173.03</v>
      </c>
      <c r="D1124" s="11">
        <v>173.42</v>
      </c>
      <c r="E1124" s="11">
        <v>170.89</v>
      </c>
      <c r="F1124" s="11">
        <v>172.51</v>
      </c>
      <c r="G1124" s="11">
        <v>94214900</v>
      </c>
    </row>
    <row r="1125" spans="1:7">
      <c r="A1125" s="65">
        <v>45415.291666666664</v>
      </c>
      <c r="B1125" s="11">
        <v>182.71879999999999</v>
      </c>
      <c r="C1125" s="11">
        <v>183.38</v>
      </c>
      <c r="D1125" s="11">
        <v>187</v>
      </c>
      <c r="E1125" s="11">
        <v>182.66</v>
      </c>
      <c r="F1125" s="11">
        <v>186.65</v>
      </c>
      <c r="G1125" s="11">
        <v>163224100</v>
      </c>
    </row>
    <row r="1126" spans="1:7">
      <c r="A1126" s="65">
        <v>45418.291666666664</v>
      </c>
      <c r="B1126" s="11">
        <v>181.0549</v>
      </c>
      <c r="C1126" s="11">
        <v>181.71</v>
      </c>
      <c r="D1126" s="11">
        <v>184.2</v>
      </c>
      <c r="E1126" s="11">
        <v>180.42</v>
      </c>
      <c r="F1126" s="11">
        <v>182.35</v>
      </c>
      <c r="G1126" s="11">
        <v>78569700</v>
      </c>
    </row>
    <row r="1127" spans="1:7">
      <c r="A1127" s="65">
        <v>45419.291666666664</v>
      </c>
      <c r="B1127" s="11">
        <v>181.7424</v>
      </c>
      <c r="C1127" s="11">
        <v>182.4</v>
      </c>
      <c r="D1127" s="11">
        <v>184.9</v>
      </c>
      <c r="E1127" s="11">
        <v>181.32</v>
      </c>
      <c r="F1127" s="11">
        <v>183.45</v>
      </c>
      <c r="G1127" s="11">
        <v>77305800</v>
      </c>
    </row>
    <row r="1128" spans="1:7">
      <c r="A1128" s="65">
        <v>45420.291666666664</v>
      </c>
      <c r="B1128" s="11">
        <v>182.0812</v>
      </c>
      <c r="C1128" s="11">
        <v>182.74</v>
      </c>
      <c r="D1128" s="11">
        <v>183.07</v>
      </c>
      <c r="E1128" s="11">
        <v>181.45</v>
      </c>
      <c r="F1128" s="11">
        <v>182.85</v>
      </c>
      <c r="G1128" s="11">
        <v>45057100</v>
      </c>
    </row>
    <row r="1129" spans="1:7">
      <c r="A1129" s="65">
        <v>45421.291666666664</v>
      </c>
      <c r="B1129" s="11">
        <v>183.90459999999999</v>
      </c>
      <c r="C1129" s="11">
        <v>184.57</v>
      </c>
      <c r="D1129" s="11">
        <v>184.66</v>
      </c>
      <c r="E1129" s="11">
        <v>182.11</v>
      </c>
      <c r="F1129" s="11">
        <v>182.56</v>
      </c>
      <c r="G1129" s="11">
        <v>48983000</v>
      </c>
    </row>
    <row r="1130" spans="1:7">
      <c r="A1130" s="65">
        <v>45422.291666666664</v>
      </c>
      <c r="B1130" s="11">
        <v>182.63740000000001</v>
      </c>
      <c r="C1130" s="11">
        <v>183.05</v>
      </c>
      <c r="D1130" s="11">
        <v>185.09</v>
      </c>
      <c r="E1130" s="11">
        <v>182.13</v>
      </c>
      <c r="F1130" s="11">
        <v>184.9</v>
      </c>
      <c r="G1130" s="11">
        <v>50759500</v>
      </c>
    </row>
    <row r="1131" spans="1:7">
      <c r="A1131" s="65">
        <v>45425.291666666664</v>
      </c>
      <c r="B1131" s="11">
        <v>185.86019999999999</v>
      </c>
      <c r="C1131" s="11">
        <v>186.28</v>
      </c>
      <c r="D1131" s="11">
        <v>187.1</v>
      </c>
      <c r="E1131" s="11">
        <v>184.62</v>
      </c>
      <c r="F1131" s="11">
        <v>185.44</v>
      </c>
      <c r="G1131" s="11">
        <v>72044800</v>
      </c>
    </row>
    <row r="1132" spans="1:7">
      <c r="A1132" s="65">
        <v>45426.291666666664</v>
      </c>
      <c r="B1132" s="11">
        <v>187.0076</v>
      </c>
      <c r="C1132" s="11">
        <v>187.43</v>
      </c>
      <c r="D1132" s="11">
        <v>188.3</v>
      </c>
      <c r="E1132" s="11">
        <v>186.29</v>
      </c>
      <c r="F1132" s="11">
        <v>187.51</v>
      </c>
      <c r="G1132" s="11">
        <v>52393600</v>
      </c>
    </row>
    <row r="1133" spans="1:7">
      <c r="A1133" s="65">
        <v>45427.291666666664</v>
      </c>
      <c r="B1133" s="11">
        <v>189.29239999999999</v>
      </c>
      <c r="C1133" s="11">
        <v>189.72</v>
      </c>
      <c r="D1133" s="11">
        <v>190.65</v>
      </c>
      <c r="E1133" s="11">
        <v>187.37</v>
      </c>
      <c r="F1133" s="11">
        <v>187.91</v>
      </c>
      <c r="G1133" s="11">
        <v>70400000</v>
      </c>
    </row>
    <row r="1134" spans="1:7">
      <c r="A1134" s="65">
        <v>45428.291666666664</v>
      </c>
      <c r="B1134" s="11">
        <v>189.41210000000001</v>
      </c>
      <c r="C1134" s="11">
        <v>189.84</v>
      </c>
      <c r="D1134" s="11">
        <v>191.1</v>
      </c>
      <c r="E1134" s="11">
        <v>189.66</v>
      </c>
      <c r="F1134" s="11">
        <v>190.47</v>
      </c>
      <c r="G1134" s="11">
        <v>52845200</v>
      </c>
    </row>
    <row r="1135" spans="1:7">
      <c r="A1135" s="65">
        <v>45429.291666666664</v>
      </c>
      <c r="B1135" s="11">
        <v>189.44210000000001</v>
      </c>
      <c r="C1135" s="11">
        <v>189.87</v>
      </c>
      <c r="D1135" s="11">
        <v>190.81</v>
      </c>
      <c r="E1135" s="11">
        <v>189.18</v>
      </c>
      <c r="F1135" s="11">
        <v>189.51</v>
      </c>
      <c r="G1135" s="11">
        <v>41282900</v>
      </c>
    </row>
    <row r="1136" spans="1:7">
      <c r="A1136" s="65">
        <v>45432.291666666664</v>
      </c>
      <c r="B1136" s="11">
        <v>190.60939999999999</v>
      </c>
      <c r="C1136" s="11">
        <v>191.04</v>
      </c>
      <c r="D1136" s="11">
        <v>191.92</v>
      </c>
      <c r="E1136" s="11">
        <v>189.01</v>
      </c>
      <c r="F1136" s="11">
        <v>189.33</v>
      </c>
      <c r="G1136" s="11">
        <v>44361300</v>
      </c>
    </row>
    <row r="1137" spans="1:7">
      <c r="A1137" s="65">
        <v>45433.291666666664</v>
      </c>
      <c r="B1137" s="11">
        <v>191.91650000000001</v>
      </c>
      <c r="C1137" s="11">
        <v>192.35</v>
      </c>
      <c r="D1137" s="11">
        <v>192.73</v>
      </c>
      <c r="E1137" s="11">
        <v>190.92</v>
      </c>
      <c r="F1137" s="11">
        <v>191.09</v>
      </c>
      <c r="G1137" s="11">
        <v>42309400</v>
      </c>
    </row>
    <row r="1138" spans="1:7">
      <c r="A1138" s="65">
        <v>45434.291666666664</v>
      </c>
      <c r="B1138" s="11">
        <v>190.46969999999999</v>
      </c>
      <c r="C1138" s="11">
        <v>190.9</v>
      </c>
      <c r="D1138" s="11">
        <v>192.82</v>
      </c>
      <c r="E1138" s="11">
        <v>190.27</v>
      </c>
      <c r="F1138" s="11">
        <v>192.27</v>
      </c>
      <c r="G1138" s="11">
        <v>34648500</v>
      </c>
    </row>
    <row r="1139" spans="1:7">
      <c r="A1139" s="65">
        <v>45435.291666666664</v>
      </c>
      <c r="B1139" s="11">
        <v>186.4588</v>
      </c>
      <c r="C1139" s="11">
        <v>186.88</v>
      </c>
      <c r="D1139" s="11">
        <v>191</v>
      </c>
      <c r="E1139" s="11">
        <v>186.63</v>
      </c>
      <c r="F1139" s="11">
        <v>190.98</v>
      </c>
      <c r="G1139" s="11">
        <v>51005900</v>
      </c>
    </row>
    <row r="1140" spans="1:7">
      <c r="A1140" s="65">
        <v>45436.291666666664</v>
      </c>
      <c r="B1140" s="11">
        <v>189.55179999999999</v>
      </c>
      <c r="C1140" s="11">
        <v>189.98</v>
      </c>
      <c r="D1140" s="11">
        <v>190.58</v>
      </c>
      <c r="E1140" s="11">
        <v>188.04</v>
      </c>
      <c r="F1140" s="11">
        <v>188.82</v>
      </c>
      <c r="G1140" s="11">
        <v>36294600</v>
      </c>
    </row>
    <row r="1141" spans="1:7">
      <c r="A1141" s="65">
        <v>45440.291666666664</v>
      </c>
      <c r="B1141" s="11">
        <v>189.56180000000001</v>
      </c>
      <c r="C1141" s="11">
        <v>189.99</v>
      </c>
      <c r="D1141" s="11">
        <v>193</v>
      </c>
      <c r="E1141" s="11">
        <v>189.1</v>
      </c>
      <c r="F1141" s="11">
        <v>191.51</v>
      </c>
      <c r="G1141" s="11">
        <v>52280100</v>
      </c>
    </row>
    <row r="1142" spans="1:7">
      <c r="A1142" s="65">
        <v>45441.291666666664</v>
      </c>
      <c r="B1142" s="11">
        <v>189.86109999999999</v>
      </c>
      <c r="C1142" s="11">
        <v>190.29</v>
      </c>
      <c r="D1142" s="11">
        <v>192.25</v>
      </c>
      <c r="E1142" s="11">
        <v>189.51</v>
      </c>
      <c r="F1142" s="11">
        <v>189.61</v>
      </c>
      <c r="G1142" s="11">
        <v>53068000</v>
      </c>
    </row>
    <row r="1143" spans="1:7">
      <c r="A1143" s="65">
        <v>45442.291666666664</v>
      </c>
      <c r="B1143" s="11">
        <v>190.85890000000001</v>
      </c>
      <c r="C1143" s="11">
        <v>191.29</v>
      </c>
      <c r="D1143" s="11">
        <v>192.18</v>
      </c>
      <c r="E1143" s="11">
        <v>190.63</v>
      </c>
      <c r="F1143" s="11">
        <v>190.76</v>
      </c>
      <c r="G1143" s="11">
        <v>49947900</v>
      </c>
    </row>
    <row r="1144" spans="1:7">
      <c r="A1144" s="65">
        <v>45443.291666666664</v>
      </c>
      <c r="B1144" s="11">
        <v>191.8167</v>
      </c>
      <c r="C1144" s="11">
        <v>192.25</v>
      </c>
      <c r="D1144" s="11">
        <v>192.57</v>
      </c>
      <c r="E1144" s="11">
        <v>189.91</v>
      </c>
      <c r="F1144" s="11">
        <v>191.44</v>
      </c>
      <c r="G1144" s="11">
        <v>75158300</v>
      </c>
    </row>
    <row r="1145" spans="1:7">
      <c r="A1145" s="65">
        <v>45446.291666666664</v>
      </c>
      <c r="B1145" s="11">
        <v>193.59270000000001</v>
      </c>
      <c r="C1145" s="11">
        <v>194.03</v>
      </c>
      <c r="D1145" s="11">
        <v>194.99</v>
      </c>
      <c r="E1145" s="11">
        <v>192.52</v>
      </c>
      <c r="F1145" s="11">
        <v>192.9</v>
      </c>
      <c r="G1145" s="11">
        <v>50080500</v>
      </c>
    </row>
    <row r="1146" spans="1:7">
      <c r="A1146" s="65">
        <v>45447.291666666664</v>
      </c>
      <c r="B1146" s="11">
        <v>193.91200000000001</v>
      </c>
      <c r="C1146" s="11">
        <v>194.35</v>
      </c>
      <c r="D1146" s="11">
        <v>195.32</v>
      </c>
      <c r="E1146" s="11">
        <v>193.03</v>
      </c>
      <c r="F1146" s="11">
        <v>194.64</v>
      </c>
      <c r="G1146" s="11">
        <v>47471400</v>
      </c>
    </row>
    <row r="1147" spans="1:7">
      <c r="A1147" s="65">
        <v>45448.291666666664</v>
      </c>
      <c r="B1147" s="11">
        <v>195.42850000000001</v>
      </c>
      <c r="C1147" s="11">
        <v>195.87</v>
      </c>
      <c r="D1147" s="11">
        <v>196.9</v>
      </c>
      <c r="E1147" s="11">
        <v>194.87</v>
      </c>
      <c r="F1147" s="11">
        <v>195.4</v>
      </c>
      <c r="G1147" s="11">
        <v>54156800</v>
      </c>
    </row>
    <row r="1148" spans="1:7">
      <c r="A1148" s="65">
        <v>45449.291666666664</v>
      </c>
      <c r="B1148" s="11">
        <v>194.04169999999999</v>
      </c>
      <c r="C1148" s="11">
        <v>194.48</v>
      </c>
      <c r="D1148" s="11">
        <v>196.5</v>
      </c>
      <c r="E1148" s="11">
        <v>194.17</v>
      </c>
      <c r="F1148" s="11">
        <v>195.69</v>
      </c>
      <c r="G1148" s="11">
        <v>41181800</v>
      </c>
    </row>
    <row r="1149" spans="1:7">
      <c r="A1149" s="65">
        <v>45450.291666666664</v>
      </c>
      <c r="B1149" s="11">
        <v>196.4462</v>
      </c>
      <c r="C1149" s="11">
        <v>196.89</v>
      </c>
      <c r="D1149" s="11">
        <v>196.94</v>
      </c>
      <c r="E1149" s="11">
        <v>194.14</v>
      </c>
      <c r="F1149" s="11">
        <v>194.65</v>
      </c>
      <c r="G1149" s="11">
        <v>53103900</v>
      </c>
    </row>
    <row r="1150" spans="1:7">
      <c r="A1150" s="65">
        <v>45453.291666666664</v>
      </c>
      <c r="B1150" s="11">
        <v>192.68469999999999</v>
      </c>
      <c r="C1150" s="11">
        <v>193.12</v>
      </c>
      <c r="D1150" s="11">
        <v>197.3</v>
      </c>
      <c r="E1150" s="11">
        <v>192.15</v>
      </c>
      <c r="F1150" s="11">
        <v>196.9</v>
      </c>
      <c r="G1150" s="11">
        <v>97262100</v>
      </c>
    </row>
    <row r="1151" spans="1:7">
      <c r="A1151" s="65">
        <v>45454.291666666664</v>
      </c>
      <c r="B1151" s="11">
        <v>206.6831</v>
      </c>
      <c r="C1151" s="11">
        <v>207.15</v>
      </c>
      <c r="D1151" s="11">
        <v>207.16</v>
      </c>
      <c r="E1151" s="11">
        <v>193.63</v>
      </c>
      <c r="F1151" s="11">
        <v>193.65</v>
      </c>
      <c r="G1151" s="11">
        <v>172373300</v>
      </c>
    </row>
    <row r="1152" spans="1:7">
      <c r="A1152" s="65">
        <v>45455.291666666664</v>
      </c>
      <c r="B1152" s="11">
        <v>212.5898</v>
      </c>
      <c r="C1152" s="11">
        <v>213.07</v>
      </c>
      <c r="D1152" s="11">
        <v>220.2</v>
      </c>
      <c r="E1152" s="11">
        <v>206.9</v>
      </c>
      <c r="F1152" s="11">
        <v>207.37</v>
      </c>
      <c r="G1152" s="11">
        <v>198134300</v>
      </c>
    </row>
    <row r="1153" spans="1:7">
      <c r="A1153" s="65">
        <v>45456.291666666664</v>
      </c>
      <c r="B1153" s="11">
        <v>213.75710000000001</v>
      </c>
      <c r="C1153" s="11">
        <v>214.24</v>
      </c>
      <c r="D1153" s="11">
        <v>216.75</v>
      </c>
      <c r="E1153" s="11">
        <v>211.6</v>
      </c>
      <c r="F1153" s="11">
        <v>214.74</v>
      </c>
      <c r="G1153" s="11">
        <v>97862700</v>
      </c>
    </row>
    <row r="1154" spans="1:7">
      <c r="A1154" s="65">
        <v>45457.291666666664</v>
      </c>
      <c r="B1154" s="11">
        <v>212.0111</v>
      </c>
      <c r="C1154" s="11">
        <v>212.49</v>
      </c>
      <c r="D1154" s="11">
        <v>215.17</v>
      </c>
      <c r="E1154" s="11">
        <v>211.3</v>
      </c>
      <c r="F1154" s="11">
        <v>213.85</v>
      </c>
      <c r="G1154" s="11">
        <v>70122700</v>
      </c>
    </row>
    <row r="1155" spans="1:7">
      <c r="A1155" s="65">
        <v>45460.291666666664</v>
      </c>
      <c r="B1155" s="11">
        <v>216.18170000000001</v>
      </c>
      <c r="C1155" s="11">
        <v>216.67</v>
      </c>
      <c r="D1155" s="11">
        <v>218.95</v>
      </c>
      <c r="E1155" s="11">
        <v>212.72</v>
      </c>
      <c r="F1155" s="11">
        <v>213.37</v>
      </c>
      <c r="G1155" s="11">
        <v>93728300</v>
      </c>
    </row>
    <row r="1156" spans="1:7">
      <c r="A1156" s="65">
        <v>45461.291666666664</v>
      </c>
      <c r="B1156" s="11">
        <v>213.80699999999999</v>
      </c>
      <c r="C1156" s="11">
        <v>214.29</v>
      </c>
      <c r="D1156" s="11">
        <v>218.63</v>
      </c>
      <c r="E1156" s="11">
        <v>213</v>
      </c>
      <c r="F1156" s="11">
        <v>217.59</v>
      </c>
      <c r="G1156" s="11">
        <v>79943300</v>
      </c>
    </row>
    <row r="1157" spans="1:7">
      <c r="A1157" s="65">
        <v>45463.291666666664</v>
      </c>
      <c r="B1157" s="11">
        <v>209.20740000000001</v>
      </c>
      <c r="C1157" s="11">
        <v>209.68</v>
      </c>
      <c r="D1157" s="11">
        <v>214.24</v>
      </c>
      <c r="E1157" s="11">
        <v>208.85</v>
      </c>
      <c r="F1157" s="11">
        <v>213.93</v>
      </c>
      <c r="G1157" s="11">
        <v>86172500</v>
      </c>
    </row>
    <row r="1158" spans="1:7">
      <c r="A1158" s="65">
        <v>45464.291666666664</v>
      </c>
      <c r="B1158" s="11">
        <v>207.0224</v>
      </c>
      <c r="C1158" s="11">
        <v>207.49</v>
      </c>
      <c r="D1158" s="11">
        <v>211.89</v>
      </c>
      <c r="E1158" s="11">
        <v>207.11</v>
      </c>
      <c r="F1158" s="11">
        <v>210.39</v>
      </c>
      <c r="G1158" s="11">
        <v>246421400</v>
      </c>
    </row>
    <row r="1159" spans="1:7">
      <c r="A1159" s="65">
        <v>45467.291666666664</v>
      </c>
      <c r="B1159" s="11">
        <v>207.67089999999999</v>
      </c>
      <c r="C1159" s="11">
        <v>208.14</v>
      </c>
      <c r="D1159" s="11">
        <v>212.7</v>
      </c>
      <c r="E1159" s="11">
        <v>206.59</v>
      </c>
      <c r="F1159" s="11">
        <v>207.72</v>
      </c>
      <c r="G1159" s="11">
        <v>80727000</v>
      </c>
    </row>
    <row r="1160" spans="1:7">
      <c r="A1160" s="65">
        <v>45468.291666666664</v>
      </c>
      <c r="B1160" s="11">
        <v>208.59880000000001</v>
      </c>
      <c r="C1160" s="11">
        <v>209.07</v>
      </c>
      <c r="D1160" s="11">
        <v>211.38</v>
      </c>
      <c r="E1160" s="11">
        <v>208.61</v>
      </c>
      <c r="F1160" s="11">
        <v>209.15</v>
      </c>
      <c r="G1160" s="11">
        <v>56713900</v>
      </c>
    </row>
    <row r="1161" spans="1:7">
      <c r="A1161" s="65">
        <v>45469.291666666664</v>
      </c>
      <c r="B1161" s="11">
        <v>212.76939999999999</v>
      </c>
      <c r="C1161" s="11">
        <v>213.25</v>
      </c>
      <c r="D1161" s="11">
        <v>214.86</v>
      </c>
      <c r="E1161" s="11">
        <v>210.64</v>
      </c>
      <c r="F1161" s="11">
        <v>211.5</v>
      </c>
      <c r="G1161" s="11">
        <v>66213200</v>
      </c>
    </row>
    <row r="1162" spans="1:7">
      <c r="A1162" s="65">
        <v>45470.291666666664</v>
      </c>
      <c r="B1162" s="11">
        <v>213.61750000000001</v>
      </c>
      <c r="C1162" s="11">
        <v>214.1</v>
      </c>
      <c r="D1162" s="11">
        <v>215.74</v>
      </c>
      <c r="E1162" s="11">
        <v>212.35</v>
      </c>
      <c r="F1162" s="11">
        <v>214.69</v>
      </c>
      <c r="G1162" s="11">
        <v>49772700</v>
      </c>
    </row>
    <row r="1163" spans="1:7">
      <c r="A1163" s="65">
        <v>45471.291666666664</v>
      </c>
      <c r="B1163" s="11">
        <v>210.14529999999999</v>
      </c>
      <c r="C1163" s="11">
        <v>210.62</v>
      </c>
      <c r="D1163" s="11">
        <v>216.07</v>
      </c>
      <c r="E1163" s="11">
        <v>210.3</v>
      </c>
      <c r="F1163" s="11">
        <v>215.77</v>
      </c>
      <c r="G1163" s="11">
        <v>82542700</v>
      </c>
    </row>
    <row r="1164" spans="1:7">
      <c r="A1164" s="65">
        <v>45474.291666666664</v>
      </c>
      <c r="B1164" s="11">
        <v>216.26150000000001</v>
      </c>
      <c r="C1164" s="11">
        <v>216.75</v>
      </c>
      <c r="D1164" s="11">
        <v>217.51</v>
      </c>
      <c r="E1164" s="11">
        <v>211.92</v>
      </c>
      <c r="F1164" s="11">
        <v>212.09</v>
      </c>
      <c r="G1164" s="11">
        <v>60402900</v>
      </c>
    </row>
    <row r="1165" spans="1:7">
      <c r="A1165" s="65">
        <v>45475.291666666664</v>
      </c>
      <c r="B1165" s="11">
        <v>219.77350000000001</v>
      </c>
      <c r="C1165" s="11">
        <v>220.27</v>
      </c>
      <c r="D1165" s="11">
        <v>220.38</v>
      </c>
      <c r="E1165" s="11">
        <v>215.1</v>
      </c>
      <c r="F1165" s="11">
        <v>216.15</v>
      </c>
      <c r="G1165" s="11">
        <v>58046200</v>
      </c>
    </row>
    <row r="1166" spans="1:7">
      <c r="A1166" s="65">
        <v>45476.291666666664</v>
      </c>
      <c r="B1166" s="11">
        <v>221.05070000000001</v>
      </c>
      <c r="C1166" s="11">
        <v>221.55</v>
      </c>
      <c r="D1166" s="11">
        <v>221.55</v>
      </c>
      <c r="E1166" s="11">
        <v>219.03</v>
      </c>
      <c r="F1166" s="11">
        <v>220</v>
      </c>
      <c r="G1166" s="11">
        <v>37369800</v>
      </c>
    </row>
    <row r="1167" spans="1:7">
      <c r="A1167" s="65">
        <v>45478.291666666664</v>
      </c>
      <c r="B1167" s="11">
        <v>225.82980000000001</v>
      </c>
      <c r="C1167" s="11">
        <v>226.34</v>
      </c>
      <c r="D1167" s="11">
        <v>226.45</v>
      </c>
      <c r="E1167" s="11">
        <v>221.65</v>
      </c>
      <c r="F1167" s="11">
        <v>221.65</v>
      </c>
      <c r="G1167" s="11">
        <v>60412400</v>
      </c>
    </row>
    <row r="1168" spans="1:7">
      <c r="A1168" s="65">
        <v>45481.291666666664</v>
      </c>
      <c r="B1168" s="11">
        <v>227.3065</v>
      </c>
      <c r="C1168" s="11">
        <v>227.82</v>
      </c>
      <c r="D1168" s="11">
        <v>227.85</v>
      </c>
      <c r="E1168" s="11">
        <v>223.25</v>
      </c>
      <c r="F1168" s="11">
        <v>227.09</v>
      </c>
      <c r="G1168" s="11">
        <v>59085900</v>
      </c>
    </row>
    <row r="1169" spans="1:7">
      <c r="A1169" s="65">
        <v>45482.291666666664</v>
      </c>
      <c r="B1169" s="11">
        <v>228.16460000000001</v>
      </c>
      <c r="C1169" s="11">
        <v>228.68</v>
      </c>
      <c r="D1169" s="11">
        <v>229.4</v>
      </c>
      <c r="E1169" s="11">
        <v>226.37</v>
      </c>
      <c r="F1169" s="11">
        <v>227.93</v>
      </c>
      <c r="G1169" s="11">
        <v>48076100</v>
      </c>
    </row>
    <row r="1170" spans="1:7">
      <c r="A1170" s="65">
        <v>45483.291666666664</v>
      </c>
      <c r="B1170" s="11">
        <v>232.45490000000001</v>
      </c>
      <c r="C1170" s="11">
        <v>232.98</v>
      </c>
      <c r="D1170" s="11">
        <v>233.08</v>
      </c>
      <c r="E1170" s="11">
        <v>229.25</v>
      </c>
      <c r="F1170" s="11">
        <v>229.3</v>
      </c>
      <c r="G1170" s="11">
        <v>62627700</v>
      </c>
    </row>
    <row r="1171" spans="1:7">
      <c r="A1171" s="65">
        <v>45484.291666666664</v>
      </c>
      <c r="B1171" s="11">
        <v>227.05709999999999</v>
      </c>
      <c r="C1171" s="11">
        <v>227.57</v>
      </c>
      <c r="D1171" s="11">
        <v>232.39</v>
      </c>
      <c r="E1171" s="11">
        <v>225.77</v>
      </c>
      <c r="F1171" s="11">
        <v>231.39</v>
      </c>
      <c r="G1171" s="11">
        <v>64710600</v>
      </c>
    </row>
    <row r="1172" spans="1:7">
      <c r="A1172" s="65">
        <v>45485.291666666664</v>
      </c>
      <c r="B1172" s="11">
        <v>230.0204</v>
      </c>
      <c r="C1172" s="11">
        <v>230.54</v>
      </c>
      <c r="D1172" s="11">
        <v>232.64</v>
      </c>
      <c r="E1172" s="11">
        <v>228.68</v>
      </c>
      <c r="F1172" s="11">
        <v>228.92</v>
      </c>
      <c r="G1172" s="11">
        <v>53046500</v>
      </c>
    </row>
    <row r="1173" spans="1:7">
      <c r="A1173" s="65">
        <v>45488.291666666664</v>
      </c>
      <c r="B1173" s="11">
        <v>233.8717</v>
      </c>
      <c r="C1173" s="11">
        <v>234.4</v>
      </c>
      <c r="D1173" s="11">
        <v>237.23</v>
      </c>
      <c r="E1173" s="11">
        <v>233.09</v>
      </c>
      <c r="F1173" s="11">
        <v>236.48</v>
      </c>
      <c r="G1173" s="11">
        <v>62631300</v>
      </c>
    </row>
    <row r="1174" spans="1:7">
      <c r="A1174" s="65">
        <v>45489.291666666664</v>
      </c>
      <c r="B1174" s="11">
        <v>234.29079999999999</v>
      </c>
      <c r="C1174" s="11">
        <v>234.82</v>
      </c>
      <c r="D1174" s="11">
        <v>236.27</v>
      </c>
      <c r="E1174" s="11">
        <v>232.33</v>
      </c>
      <c r="F1174" s="11">
        <v>235</v>
      </c>
      <c r="G1174" s="11">
        <v>43234300</v>
      </c>
    </row>
    <row r="1175" spans="1:7">
      <c r="A1175" s="65">
        <v>45490.291666666664</v>
      </c>
      <c r="B1175" s="11">
        <v>228.36410000000001</v>
      </c>
      <c r="C1175" s="11">
        <v>228.88</v>
      </c>
      <c r="D1175" s="11">
        <v>231.46</v>
      </c>
      <c r="E1175" s="11">
        <v>226.64</v>
      </c>
      <c r="F1175" s="11">
        <v>229.45</v>
      </c>
      <c r="G1175" s="11">
        <v>57345900</v>
      </c>
    </row>
    <row r="1176" spans="1:7">
      <c r="A1176" s="65">
        <v>45491.291666666664</v>
      </c>
      <c r="B1176" s="11">
        <v>223.6747</v>
      </c>
      <c r="C1176" s="11">
        <v>224.18</v>
      </c>
      <c r="D1176" s="11">
        <v>230.44</v>
      </c>
      <c r="E1176" s="11">
        <v>222.27</v>
      </c>
      <c r="F1176" s="11">
        <v>230.28</v>
      </c>
      <c r="G1176" s="11">
        <v>66034600</v>
      </c>
    </row>
    <row r="1177" spans="1:7">
      <c r="A1177" s="65">
        <v>45492.291666666664</v>
      </c>
      <c r="B1177" s="11">
        <v>223.80439999999999</v>
      </c>
      <c r="C1177" s="11">
        <v>224.31</v>
      </c>
      <c r="D1177" s="11">
        <v>226.8</v>
      </c>
      <c r="E1177" s="11">
        <v>223.28</v>
      </c>
      <c r="F1177" s="11">
        <v>224.82</v>
      </c>
      <c r="G1177" s="11">
        <v>49151500</v>
      </c>
    </row>
    <row r="1178" spans="1:7">
      <c r="A1178" s="65">
        <v>45495.291666666664</v>
      </c>
      <c r="B1178" s="11">
        <v>223.45519999999999</v>
      </c>
      <c r="C1178" s="11">
        <v>223.96</v>
      </c>
      <c r="D1178" s="11">
        <v>227.78</v>
      </c>
      <c r="E1178" s="11">
        <v>223.09</v>
      </c>
      <c r="F1178" s="11">
        <v>227.01</v>
      </c>
      <c r="G1178" s="11">
        <v>48201800</v>
      </c>
    </row>
    <row r="1179" spans="1:7">
      <c r="A1179" s="65">
        <v>45496.291666666664</v>
      </c>
      <c r="B1179" s="11">
        <v>224.50290000000001</v>
      </c>
      <c r="C1179" s="11">
        <v>225.01</v>
      </c>
      <c r="D1179" s="11">
        <v>226.94</v>
      </c>
      <c r="E1179" s="11">
        <v>222.68</v>
      </c>
      <c r="F1179" s="11">
        <v>224.37</v>
      </c>
      <c r="G1179" s="11">
        <v>39960300</v>
      </c>
    </row>
    <row r="1180" spans="1:7">
      <c r="A1180" s="65">
        <v>45497.291666666664</v>
      </c>
      <c r="B1180" s="11">
        <v>218.04740000000001</v>
      </c>
      <c r="C1180" s="11">
        <v>218.54</v>
      </c>
      <c r="D1180" s="11">
        <v>224.8</v>
      </c>
      <c r="E1180" s="11">
        <v>217.13</v>
      </c>
      <c r="F1180" s="11">
        <v>224</v>
      </c>
      <c r="G1180" s="11">
        <v>61777600</v>
      </c>
    </row>
    <row r="1181" spans="1:7">
      <c r="A1181" s="65">
        <v>45498.291666666664</v>
      </c>
      <c r="B1181" s="11">
        <v>216.99979999999999</v>
      </c>
      <c r="C1181" s="11">
        <v>217.49</v>
      </c>
      <c r="D1181" s="11">
        <v>220.85</v>
      </c>
      <c r="E1181" s="11">
        <v>214.62</v>
      </c>
      <c r="F1181" s="11">
        <v>218.93</v>
      </c>
      <c r="G1181" s="11">
        <v>51391200</v>
      </c>
    </row>
    <row r="1182" spans="1:7">
      <c r="A1182" s="65">
        <v>45499.291666666664</v>
      </c>
      <c r="B1182" s="11">
        <v>217.46879999999999</v>
      </c>
      <c r="C1182" s="11">
        <v>217.96</v>
      </c>
      <c r="D1182" s="11">
        <v>219.49</v>
      </c>
      <c r="E1182" s="11">
        <v>216.01</v>
      </c>
      <c r="F1182" s="11">
        <v>218.7</v>
      </c>
      <c r="G1182" s="11">
        <v>41601300</v>
      </c>
    </row>
    <row r="1183" spans="1:7">
      <c r="A1183" s="65">
        <v>45502.291666666664</v>
      </c>
      <c r="B1183" s="11">
        <v>217.74809999999999</v>
      </c>
      <c r="C1183" s="11">
        <v>218.24</v>
      </c>
      <c r="D1183" s="11">
        <v>219.3</v>
      </c>
      <c r="E1183" s="11">
        <v>215.75</v>
      </c>
      <c r="F1183" s="11">
        <v>216.96</v>
      </c>
      <c r="G1183" s="11">
        <v>36311800</v>
      </c>
    </row>
    <row r="1184" spans="1:7">
      <c r="A1184" s="65">
        <v>45503.291666666664</v>
      </c>
      <c r="B1184" s="11">
        <v>218.30690000000001</v>
      </c>
      <c r="C1184" s="11">
        <v>218.8</v>
      </c>
      <c r="D1184" s="11">
        <v>220.33</v>
      </c>
      <c r="E1184" s="11">
        <v>216.12</v>
      </c>
      <c r="F1184" s="11">
        <v>219.19</v>
      </c>
      <c r="G1184" s="11">
        <v>41643800</v>
      </c>
    </row>
    <row r="1185" spans="1:7">
      <c r="A1185" s="65">
        <v>45504.291666666664</v>
      </c>
      <c r="B1185" s="11">
        <v>221.5795</v>
      </c>
      <c r="C1185" s="11">
        <v>222.08</v>
      </c>
      <c r="D1185" s="11">
        <v>223.82</v>
      </c>
      <c r="E1185" s="11">
        <v>220.63</v>
      </c>
      <c r="F1185" s="11">
        <v>221.44</v>
      </c>
      <c r="G1185" s="11">
        <v>50036300</v>
      </c>
    </row>
    <row r="1186" spans="1:7">
      <c r="A1186" s="65">
        <v>45505.291666666664</v>
      </c>
      <c r="B1186" s="11">
        <v>217.86779999999999</v>
      </c>
      <c r="C1186" s="11">
        <v>218.36</v>
      </c>
      <c r="D1186" s="11">
        <v>224.48</v>
      </c>
      <c r="E1186" s="11">
        <v>217.02</v>
      </c>
      <c r="F1186" s="11">
        <v>224.37</v>
      </c>
      <c r="G1186" s="11">
        <v>62501000</v>
      </c>
    </row>
    <row r="1187" spans="1:7">
      <c r="A1187" s="65">
        <v>45506.291666666664</v>
      </c>
      <c r="B1187" s="11">
        <v>219.36449999999999</v>
      </c>
      <c r="C1187" s="11">
        <v>219.86</v>
      </c>
      <c r="D1187" s="11">
        <v>225.6</v>
      </c>
      <c r="E1187" s="11">
        <v>217.71</v>
      </c>
      <c r="F1187" s="11">
        <v>219.15</v>
      </c>
      <c r="G1187" s="11">
        <v>105568600</v>
      </c>
    </row>
    <row r="1188" spans="1:7">
      <c r="A1188" s="65">
        <v>45509.291666666664</v>
      </c>
      <c r="B1188" s="11">
        <v>208.79830000000001</v>
      </c>
      <c r="C1188" s="11">
        <v>209.27</v>
      </c>
      <c r="D1188" s="11">
        <v>213.5</v>
      </c>
      <c r="E1188" s="11">
        <v>196</v>
      </c>
      <c r="F1188" s="11">
        <v>199.09</v>
      </c>
      <c r="G1188" s="11">
        <v>119548600</v>
      </c>
    </row>
    <row r="1189" spans="1:7">
      <c r="A1189" s="65">
        <v>45510.291666666664</v>
      </c>
      <c r="B1189" s="11">
        <v>206.7629</v>
      </c>
      <c r="C1189" s="11">
        <v>207.23</v>
      </c>
      <c r="D1189" s="11">
        <v>209.99</v>
      </c>
      <c r="E1189" s="11">
        <v>201.07</v>
      </c>
      <c r="F1189" s="11">
        <v>205.3</v>
      </c>
      <c r="G1189" s="11">
        <v>69660500</v>
      </c>
    </row>
    <row r="1190" spans="1:7">
      <c r="A1190" s="65">
        <v>45511.291666666664</v>
      </c>
      <c r="B1190" s="11">
        <v>209.34710000000001</v>
      </c>
      <c r="C1190" s="11">
        <v>209.82</v>
      </c>
      <c r="D1190" s="11">
        <v>213.64</v>
      </c>
      <c r="E1190" s="11">
        <v>206.39</v>
      </c>
      <c r="F1190" s="11">
        <v>206.9</v>
      </c>
      <c r="G1190" s="11">
        <v>63516400</v>
      </c>
    </row>
    <row r="1191" spans="1:7">
      <c r="A1191" s="65">
        <v>45512.291666666664</v>
      </c>
      <c r="B1191" s="11">
        <v>212.82919999999999</v>
      </c>
      <c r="C1191" s="11">
        <v>213.31</v>
      </c>
      <c r="D1191" s="11">
        <v>214.2</v>
      </c>
      <c r="E1191" s="11">
        <v>208.83</v>
      </c>
      <c r="F1191" s="11">
        <v>213.11</v>
      </c>
      <c r="G1191" s="11">
        <v>47161100</v>
      </c>
    </row>
    <row r="1192" spans="1:7">
      <c r="A1192" s="65">
        <v>45513.291666666664</v>
      </c>
      <c r="B1192" s="11">
        <v>215.7526</v>
      </c>
      <c r="C1192" s="11">
        <v>216.24</v>
      </c>
      <c r="D1192" s="11">
        <v>216.78</v>
      </c>
      <c r="E1192" s="11">
        <v>211.97</v>
      </c>
      <c r="F1192" s="11">
        <v>212.1</v>
      </c>
      <c r="G1192" s="11">
        <v>42201600</v>
      </c>
    </row>
    <row r="1193" spans="1:7">
      <c r="A1193" s="65">
        <v>45516.291666666664</v>
      </c>
      <c r="B1193" s="11">
        <v>217.29089999999999</v>
      </c>
      <c r="C1193" s="11">
        <v>217.53</v>
      </c>
      <c r="D1193" s="11">
        <v>219.51</v>
      </c>
      <c r="E1193" s="11">
        <v>215.6</v>
      </c>
      <c r="F1193" s="11">
        <v>216.07</v>
      </c>
      <c r="G1193" s="11">
        <v>38028100</v>
      </c>
    </row>
    <row r="1194" spans="1:7">
      <c r="A1194" s="65">
        <v>45517.291666666664</v>
      </c>
      <c r="B1194" s="11">
        <v>221.02680000000001</v>
      </c>
      <c r="C1194" s="11">
        <v>221.27</v>
      </c>
      <c r="D1194" s="11">
        <v>221.89</v>
      </c>
      <c r="E1194" s="11">
        <v>219.01</v>
      </c>
      <c r="F1194" s="11">
        <v>219.01</v>
      </c>
      <c r="G1194" s="11">
        <v>44155300</v>
      </c>
    </row>
    <row r="1195" spans="1:7">
      <c r="A1195" s="65">
        <v>45518.291666666664</v>
      </c>
      <c r="B1195" s="11">
        <v>221.47630000000001</v>
      </c>
      <c r="C1195" s="11">
        <v>221.72</v>
      </c>
      <c r="D1195" s="11">
        <v>223.03</v>
      </c>
      <c r="E1195" s="11">
        <v>219.7</v>
      </c>
      <c r="F1195" s="11">
        <v>220.57</v>
      </c>
      <c r="G1195" s="11">
        <v>41960600</v>
      </c>
    </row>
    <row r="1196" spans="1:7">
      <c r="A1196" s="65">
        <v>45519.291666666664</v>
      </c>
      <c r="B1196" s="11">
        <v>224.47300000000001</v>
      </c>
      <c r="C1196" s="11">
        <v>224.72</v>
      </c>
      <c r="D1196" s="11">
        <v>225.35</v>
      </c>
      <c r="E1196" s="11">
        <v>222.76</v>
      </c>
      <c r="F1196" s="11">
        <v>224.6</v>
      </c>
      <c r="G1196" s="11">
        <v>46414000</v>
      </c>
    </row>
    <row r="1197" spans="1:7">
      <c r="A1197" s="65">
        <v>45520.291666666664</v>
      </c>
      <c r="B1197" s="11">
        <v>225.80160000000001</v>
      </c>
      <c r="C1197" s="11">
        <v>226.05</v>
      </c>
      <c r="D1197" s="11">
        <v>226.83</v>
      </c>
      <c r="E1197" s="11">
        <v>223.65</v>
      </c>
      <c r="F1197" s="11">
        <v>223.92</v>
      </c>
      <c r="G1197" s="11">
        <v>44340200</v>
      </c>
    </row>
    <row r="1198" spans="1:7">
      <c r="A1198" s="65">
        <v>45523.291666666664</v>
      </c>
      <c r="B1198" s="11">
        <v>225.64179999999999</v>
      </c>
      <c r="C1198" s="11">
        <v>225.89</v>
      </c>
      <c r="D1198" s="11">
        <v>225.99</v>
      </c>
      <c r="E1198" s="11">
        <v>223.04</v>
      </c>
      <c r="F1198" s="11">
        <v>225.72</v>
      </c>
      <c r="G1198" s="11">
        <v>40687800</v>
      </c>
    </row>
    <row r="1199" spans="1:7">
      <c r="A1199" s="65">
        <v>45524.291666666664</v>
      </c>
      <c r="B1199" s="11">
        <v>226.2611</v>
      </c>
      <c r="C1199" s="11">
        <v>226.51</v>
      </c>
      <c r="D1199" s="11">
        <v>227.17</v>
      </c>
      <c r="E1199" s="11">
        <v>225.45</v>
      </c>
      <c r="F1199" s="11">
        <v>225.77</v>
      </c>
      <c r="G1199" s="11">
        <v>30299000</v>
      </c>
    </row>
    <row r="1200" spans="1:7">
      <c r="A1200" s="65">
        <v>45525.291666666664</v>
      </c>
      <c r="B1200" s="11">
        <v>226.15119999999999</v>
      </c>
      <c r="C1200" s="11">
        <v>226.4</v>
      </c>
      <c r="D1200" s="11">
        <v>227.98</v>
      </c>
      <c r="E1200" s="11">
        <v>225.05</v>
      </c>
      <c r="F1200" s="11">
        <v>226.52</v>
      </c>
      <c r="G1200" s="11">
        <v>34765500</v>
      </c>
    </row>
    <row r="1201" spans="1:7">
      <c r="A1201" s="65">
        <v>45526.291666666664</v>
      </c>
      <c r="B1201" s="11">
        <v>224.28319999999999</v>
      </c>
      <c r="C1201" s="11">
        <v>224.53</v>
      </c>
      <c r="D1201" s="11">
        <v>228.34</v>
      </c>
      <c r="E1201" s="11">
        <v>223.9</v>
      </c>
      <c r="F1201" s="11">
        <v>227.79</v>
      </c>
      <c r="G1201" s="11">
        <v>43695300</v>
      </c>
    </row>
    <row r="1202" spans="1:7">
      <c r="A1202" s="65">
        <v>45527.291666666664</v>
      </c>
      <c r="B1202" s="11">
        <v>226.5907</v>
      </c>
      <c r="C1202" s="11">
        <v>226.84</v>
      </c>
      <c r="D1202" s="11">
        <v>228.22</v>
      </c>
      <c r="E1202" s="11">
        <v>224.33</v>
      </c>
      <c r="F1202" s="11">
        <v>225.66</v>
      </c>
      <c r="G1202" s="11">
        <v>38677300</v>
      </c>
    </row>
    <row r="1203" spans="1:7">
      <c r="A1203" s="65">
        <v>45530.291666666664</v>
      </c>
      <c r="B1203" s="11">
        <v>226.93029999999999</v>
      </c>
      <c r="C1203" s="11">
        <v>227.18</v>
      </c>
      <c r="D1203" s="11">
        <v>227.28</v>
      </c>
      <c r="E1203" s="11">
        <v>223.89</v>
      </c>
      <c r="F1203" s="11">
        <v>226.76</v>
      </c>
      <c r="G1203" s="11">
        <v>30602200</v>
      </c>
    </row>
    <row r="1204" spans="1:7">
      <c r="A1204" s="65">
        <v>45531.291666666664</v>
      </c>
      <c r="B1204" s="11">
        <v>227.77940000000001</v>
      </c>
      <c r="C1204" s="11">
        <v>228.03</v>
      </c>
      <c r="D1204" s="11">
        <v>228.85</v>
      </c>
      <c r="E1204" s="11">
        <v>224.89</v>
      </c>
      <c r="F1204" s="11">
        <v>226</v>
      </c>
      <c r="G1204" s="11">
        <v>35934600</v>
      </c>
    </row>
    <row r="1205" spans="1:7">
      <c r="A1205" s="65">
        <v>45532.291666666664</v>
      </c>
      <c r="B1205" s="11">
        <v>226.24109999999999</v>
      </c>
      <c r="C1205" s="11">
        <v>226.49</v>
      </c>
      <c r="D1205" s="11">
        <v>229.86</v>
      </c>
      <c r="E1205" s="11">
        <v>225.68</v>
      </c>
      <c r="F1205" s="11">
        <v>227.92</v>
      </c>
      <c r="G1205" s="11">
        <v>38052200</v>
      </c>
    </row>
    <row r="1206" spans="1:7">
      <c r="A1206" s="65">
        <v>45533.291666666664</v>
      </c>
      <c r="B1206" s="11">
        <v>229.53749999999999</v>
      </c>
      <c r="C1206" s="11">
        <v>229.79</v>
      </c>
      <c r="D1206" s="11">
        <v>232.92</v>
      </c>
      <c r="E1206" s="11">
        <v>228.88</v>
      </c>
      <c r="F1206" s="11">
        <v>230.1</v>
      </c>
      <c r="G1206" s="11">
        <v>51906300</v>
      </c>
    </row>
    <row r="1207" spans="1:7">
      <c r="A1207" s="65">
        <v>45534.291666666664</v>
      </c>
      <c r="B1207" s="11">
        <v>228.7483</v>
      </c>
      <c r="C1207" s="11">
        <v>229</v>
      </c>
      <c r="D1207" s="11">
        <v>230.4</v>
      </c>
      <c r="E1207" s="11">
        <v>227.48</v>
      </c>
      <c r="F1207" s="11">
        <v>230.19</v>
      </c>
      <c r="G1207" s="11">
        <v>52990800</v>
      </c>
    </row>
    <row r="1208" spans="1:7">
      <c r="A1208" s="65">
        <v>45538.291666666664</v>
      </c>
      <c r="B1208" s="11">
        <v>222.52520000000001</v>
      </c>
      <c r="C1208" s="11">
        <v>222.77</v>
      </c>
      <c r="D1208" s="11">
        <v>229</v>
      </c>
      <c r="E1208" s="11">
        <v>221.17</v>
      </c>
      <c r="F1208" s="11">
        <v>228.55</v>
      </c>
      <c r="G1208" s="11">
        <v>50190600</v>
      </c>
    </row>
    <row r="1209" spans="1:7">
      <c r="A1209" s="65">
        <v>45539.291666666664</v>
      </c>
      <c r="B1209" s="11">
        <v>220.60730000000001</v>
      </c>
      <c r="C1209" s="11">
        <v>220.85</v>
      </c>
      <c r="D1209" s="11">
        <v>221.78</v>
      </c>
      <c r="E1209" s="11">
        <v>217.48</v>
      </c>
      <c r="F1209" s="11">
        <v>221.66</v>
      </c>
      <c r="G1209" s="11">
        <v>43840200</v>
      </c>
    </row>
    <row r="1210" spans="1:7">
      <c r="A1210" s="65">
        <v>45540.291666666664</v>
      </c>
      <c r="B1210" s="11">
        <v>222.13560000000001</v>
      </c>
      <c r="C1210" s="11">
        <v>222.38</v>
      </c>
      <c r="D1210" s="11">
        <v>225.48</v>
      </c>
      <c r="E1210" s="11">
        <v>221.52</v>
      </c>
      <c r="F1210" s="11">
        <v>221.63</v>
      </c>
      <c r="G1210" s="11">
        <v>36615400</v>
      </c>
    </row>
    <row r="1211" spans="1:7">
      <c r="A1211" s="65">
        <v>45541.291666666664</v>
      </c>
      <c r="B1211" s="11">
        <v>220.57730000000001</v>
      </c>
      <c r="C1211" s="11">
        <v>220.82</v>
      </c>
      <c r="D1211" s="11">
        <v>225.24</v>
      </c>
      <c r="E1211" s="11">
        <v>219.77</v>
      </c>
      <c r="F1211" s="11">
        <v>223.95</v>
      </c>
      <c r="G1211" s="11">
        <v>48423000</v>
      </c>
    </row>
    <row r="1212" spans="1:7">
      <c r="A1212" s="65">
        <v>45544.291666666664</v>
      </c>
      <c r="B1212" s="11">
        <v>220.66720000000001</v>
      </c>
      <c r="C1212" s="11">
        <v>220.91</v>
      </c>
      <c r="D1212" s="11">
        <v>221.27</v>
      </c>
      <c r="E1212" s="11">
        <v>216.71</v>
      </c>
      <c r="F1212" s="11">
        <v>220.82</v>
      </c>
      <c r="G1212" s="11">
        <v>67180000</v>
      </c>
    </row>
    <row r="1213" spans="1:7">
      <c r="A1213" s="65">
        <v>45545.291666666664</v>
      </c>
      <c r="B1213" s="11">
        <v>219.8681</v>
      </c>
      <c r="C1213" s="11">
        <v>220.11</v>
      </c>
      <c r="D1213" s="11">
        <v>221.48</v>
      </c>
      <c r="E1213" s="11">
        <v>216.73</v>
      </c>
      <c r="F1213" s="11">
        <v>218.92</v>
      </c>
      <c r="G1213" s="11">
        <v>51591000</v>
      </c>
    </row>
    <row r="1214" spans="1:7">
      <c r="A1214" s="65">
        <v>45546.291666666664</v>
      </c>
      <c r="B1214" s="11">
        <v>222.4153</v>
      </c>
      <c r="C1214" s="11">
        <v>222.66</v>
      </c>
      <c r="D1214" s="11">
        <v>223.09</v>
      </c>
      <c r="E1214" s="11">
        <v>217.89</v>
      </c>
      <c r="F1214" s="11">
        <v>221.46</v>
      </c>
      <c r="G1214" s="11">
        <v>44587100</v>
      </c>
    </row>
    <row r="1215" spans="1:7">
      <c r="A1215" s="65">
        <v>45547.291666666664</v>
      </c>
      <c r="B1215" s="11">
        <v>222.52520000000001</v>
      </c>
      <c r="C1215" s="11">
        <v>222.77</v>
      </c>
      <c r="D1215" s="11">
        <v>223.55</v>
      </c>
      <c r="E1215" s="11">
        <v>219.82</v>
      </c>
      <c r="F1215" s="11">
        <v>222.5</v>
      </c>
      <c r="G1215" s="11">
        <v>37498200</v>
      </c>
    </row>
    <row r="1216" spans="1:7">
      <c r="A1216" s="65">
        <v>45548.291666666664</v>
      </c>
      <c r="B1216" s="11">
        <v>222.25550000000001</v>
      </c>
      <c r="C1216" s="11">
        <v>222.5</v>
      </c>
      <c r="D1216" s="11">
        <v>224.04</v>
      </c>
      <c r="E1216" s="11">
        <v>221.91</v>
      </c>
      <c r="F1216" s="11">
        <v>223.58</v>
      </c>
      <c r="G1216" s="11">
        <v>36766600</v>
      </c>
    </row>
    <row r="1217" spans="1:7">
      <c r="A1217" s="65">
        <v>45551.291666666664</v>
      </c>
      <c r="B1217" s="11">
        <v>216.0823</v>
      </c>
      <c r="C1217" s="11">
        <v>216.32</v>
      </c>
      <c r="D1217" s="11">
        <v>217.22</v>
      </c>
      <c r="E1217" s="11">
        <v>213.92</v>
      </c>
      <c r="F1217" s="11">
        <v>216.54</v>
      </c>
      <c r="G1217" s="11">
        <v>59357400</v>
      </c>
    </row>
    <row r="1218" spans="1:7">
      <c r="A1218" s="65">
        <v>45552.291666666664</v>
      </c>
      <c r="B1218" s="11">
        <v>216.55170000000001</v>
      </c>
      <c r="C1218" s="11">
        <v>216.79</v>
      </c>
      <c r="D1218" s="11">
        <v>216.9</v>
      </c>
      <c r="E1218" s="11">
        <v>214.5</v>
      </c>
      <c r="F1218" s="11">
        <v>215.75</v>
      </c>
      <c r="G1218" s="11">
        <v>45519300</v>
      </c>
    </row>
    <row r="1219" spans="1:7">
      <c r="A1219" s="65">
        <v>45553.291666666664</v>
      </c>
      <c r="B1219" s="11">
        <v>220.44749999999999</v>
      </c>
      <c r="C1219" s="11">
        <v>220.69</v>
      </c>
      <c r="D1219" s="11">
        <v>222.71</v>
      </c>
      <c r="E1219" s="11">
        <v>217.54</v>
      </c>
      <c r="F1219" s="11">
        <v>217.55</v>
      </c>
      <c r="G1219" s="11">
        <v>59894900</v>
      </c>
    </row>
    <row r="1220" spans="1:7">
      <c r="A1220" s="65">
        <v>45554.291666666664</v>
      </c>
      <c r="B1220" s="11">
        <v>228.61850000000001</v>
      </c>
      <c r="C1220" s="11">
        <v>228.87</v>
      </c>
      <c r="D1220" s="11">
        <v>229.82</v>
      </c>
      <c r="E1220" s="11">
        <v>224.63</v>
      </c>
      <c r="F1220" s="11">
        <v>224.99</v>
      </c>
      <c r="G1220" s="11">
        <v>66781300</v>
      </c>
    </row>
    <row r="1221" spans="1:7">
      <c r="A1221" s="65">
        <v>45555.291666666664</v>
      </c>
      <c r="B1221" s="11">
        <v>227.94919999999999</v>
      </c>
      <c r="C1221" s="11">
        <v>228.2</v>
      </c>
      <c r="D1221" s="11">
        <v>233.09</v>
      </c>
      <c r="E1221" s="11">
        <v>227.62</v>
      </c>
      <c r="F1221" s="11">
        <v>229.97</v>
      </c>
      <c r="G1221" s="11">
        <v>318679900</v>
      </c>
    </row>
    <row r="1222" spans="1:7">
      <c r="A1222" s="65">
        <v>45558.291666666664</v>
      </c>
      <c r="B1222" s="11">
        <v>226.22110000000001</v>
      </c>
      <c r="C1222" s="11">
        <v>226.47</v>
      </c>
      <c r="D1222" s="11">
        <v>229.45</v>
      </c>
      <c r="E1222" s="11">
        <v>225.81</v>
      </c>
      <c r="F1222" s="11">
        <v>227.34</v>
      </c>
      <c r="G1222" s="11">
        <v>54146000</v>
      </c>
    </row>
    <row r="1223" spans="1:7">
      <c r="A1223" s="65">
        <v>45559.291666666664</v>
      </c>
      <c r="B1223" s="11">
        <v>227.12010000000001</v>
      </c>
      <c r="C1223" s="11">
        <v>227.37</v>
      </c>
      <c r="D1223" s="11">
        <v>229.35</v>
      </c>
      <c r="E1223" s="11">
        <v>225.73</v>
      </c>
      <c r="F1223" s="11">
        <v>228.65</v>
      </c>
      <c r="G1223" s="11">
        <v>43556100</v>
      </c>
    </row>
    <row r="1224" spans="1:7">
      <c r="A1224" s="65">
        <v>45560.291666666664</v>
      </c>
      <c r="B1224" s="11">
        <v>226.12119999999999</v>
      </c>
      <c r="C1224" s="11">
        <v>226.37</v>
      </c>
      <c r="D1224" s="11">
        <v>227.29</v>
      </c>
      <c r="E1224" s="11">
        <v>224.02</v>
      </c>
      <c r="F1224" s="11">
        <v>224.93</v>
      </c>
      <c r="G1224" s="11">
        <v>42308700</v>
      </c>
    </row>
    <row r="1225" spans="1:7">
      <c r="A1225" s="65">
        <v>45561.291666666664</v>
      </c>
      <c r="B1225" s="11">
        <v>227.27</v>
      </c>
      <c r="C1225" s="11">
        <v>227.52</v>
      </c>
      <c r="D1225" s="11">
        <v>228.5</v>
      </c>
      <c r="E1225" s="11">
        <v>225.41</v>
      </c>
      <c r="F1225" s="11">
        <v>227.3</v>
      </c>
      <c r="G1225" s="11">
        <v>36636700</v>
      </c>
    </row>
    <row r="1226" spans="1:7">
      <c r="A1226" s="65">
        <v>45562.291666666664</v>
      </c>
      <c r="B1226" s="11">
        <v>227.53970000000001</v>
      </c>
      <c r="C1226" s="11">
        <v>227.79</v>
      </c>
      <c r="D1226" s="11">
        <v>229.52</v>
      </c>
      <c r="E1226" s="11">
        <v>227.3</v>
      </c>
      <c r="F1226" s="11">
        <v>228.46</v>
      </c>
      <c r="G1226" s="11">
        <v>34026000</v>
      </c>
    </row>
    <row r="1227" spans="1:7">
      <c r="A1227" s="65">
        <v>45565.291666666664</v>
      </c>
      <c r="B1227" s="11">
        <v>232.7439</v>
      </c>
      <c r="C1227" s="11">
        <v>233</v>
      </c>
      <c r="D1227" s="11">
        <v>233</v>
      </c>
      <c r="E1227" s="11">
        <v>229.65</v>
      </c>
      <c r="F1227" s="11">
        <v>230.04</v>
      </c>
      <c r="G1227" s="11">
        <v>54541900</v>
      </c>
    </row>
    <row r="1228" spans="1:7">
      <c r="A1228" s="65">
        <v>45566.291666666664</v>
      </c>
      <c r="B1228" s="11">
        <v>225.9614</v>
      </c>
      <c r="C1228" s="11">
        <v>226.21</v>
      </c>
      <c r="D1228" s="11">
        <v>229.65</v>
      </c>
      <c r="E1228" s="11">
        <v>223.74</v>
      </c>
      <c r="F1228" s="11">
        <v>229.52</v>
      </c>
      <c r="G1228" s="11">
        <v>63285000</v>
      </c>
    </row>
    <row r="1229" spans="1:7">
      <c r="A1229" s="65">
        <v>45567.291666666664</v>
      </c>
      <c r="B1229" s="11">
        <v>226.5308</v>
      </c>
      <c r="C1229" s="11">
        <v>226.78</v>
      </c>
      <c r="D1229" s="11">
        <v>227.37</v>
      </c>
      <c r="E1229" s="11">
        <v>223.02</v>
      </c>
      <c r="F1229" s="11">
        <v>225.89</v>
      </c>
      <c r="G1229" s="11">
        <v>32880600</v>
      </c>
    </row>
    <row r="1230" spans="1:7">
      <c r="A1230" s="65">
        <v>45568.291666666664</v>
      </c>
      <c r="B1230" s="11">
        <v>225.422</v>
      </c>
      <c r="C1230" s="11">
        <v>225.67</v>
      </c>
      <c r="D1230" s="11">
        <v>226.81</v>
      </c>
      <c r="E1230" s="11">
        <v>223.32</v>
      </c>
      <c r="F1230" s="11">
        <v>225.14</v>
      </c>
      <c r="G1230" s="11">
        <v>34044200</v>
      </c>
    </row>
    <row r="1231" spans="1:7">
      <c r="A1231" s="65">
        <v>45569.291666666664</v>
      </c>
      <c r="B1231" s="11">
        <v>226.55080000000001</v>
      </c>
      <c r="C1231" s="11">
        <v>226.8</v>
      </c>
      <c r="D1231" s="11">
        <v>228</v>
      </c>
      <c r="E1231" s="11">
        <v>224.13</v>
      </c>
      <c r="F1231" s="11">
        <v>227.9</v>
      </c>
      <c r="G1231" s="11">
        <v>37245100</v>
      </c>
    </row>
    <row r="1232" spans="1:7">
      <c r="A1232" s="65">
        <v>45572.291666666664</v>
      </c>
      <c r="B1232" s="11">
        <v>221.44640000000001</v>
      </c>
      <c r="C1232" s="11">
        <v>221.69</v>
      </c>
      <c r="D1232" s="11">
        <v>225.69</v>
      </c>
      <c r="E1232" s="11">
        <v>221.33</v>
      </c>
      <c r="F1232" s="11">
        <v>224.5</v>
      </c>
      <c r="G1232" s="11">
        <v>39505400</v>
      </c>
    </row>
    <row r="1233" spans="1:7">
      <c r="A1233" s="65">
        <v>45573.291666666664</v>
      </c>
      <c r="B1233" s="11">
        <v>225.52189999999999</v>
      </c>
      <c r="C1233" s="11">
        <v>225.77</v>
      </c>
      <c r="D1233" s="11">
        <v>225.98</v>
      </c>
      <c r="E1233" s="11">
        <v>223.25</v>
      </c>
      <c r="F1233" s="11">
        <v>224.3</v>
      </c>
      <c r="G1233" s="11">
        <v>31855700</v>
      </c>
    </row>
    <row r="1234" spans="1:7">
      <c r="A1234" s="65">
        <v>45574.291666666664</v>
      </c>
      <c r="B1234" s="11">
        <v>229.2877</v>
      </c>
      <c r="C1234" s="11">
        <v>229.54</v>
      </c>
      <c r="D1234" s="11">
        <v>229.75</v>
      </c>
      <c r="E1234" s="11">
        <v>224.83</v>
      </c>
      <c r="F1234" s="11">
        <v>225.23</v>
      </c>
      <c r="G1234" s="11">
        <v>33591100</v>
      </c>
    </row>
    <row r="1235" spans="1:7">
      <c r="A1235" s="65">
        <v>45575.291666666664</v>
      </c>
      <c r="B1235" s="11">
        <v>228.78829999999999</v>
      </c>
      <c r="C1235" s="11">
        <v>229.04</v>
      </c>
      <c r="D1235" s="11">
        <v>229.5</v>
      </c>
      <c r="E1235" s="11">
        <v>227.17</v>
      </c>
      <c r="F1235" s="11">
        <v>227.78</v>
      </c>
      <c r="G1235" s="11">
        <v>28183500</v>
      </c>
    </row>
    <row r="1236" spans="1:7">
      <c r="A1236" s="65">
        <v>45576.291666666664</v>
      </c>
      <c r="B1236" s="11">
        <v>227.29990000000001</v>
      </c>
      <c r="C1236" s="11">
        <v>227.55</v>
      </c>
      <c r="D1236" s="11">
        <v>229.41</v>
      </c>
      <c r="E1236" s="11">
        <v>227.34</v>
      </c>
      <c r="F1236" s="11">
        <v>229.3</v>
      </c>
      <c r="G1236" s="11">
        <v>31759200</v>
      </c>
    </row>
    <row r="1237" spans="1:7">
      <c r="A1237" s="65">
        <v>45579.291666666664</v>
      </c>
      <c r="B1237" s="11">
        <v>231.04580000000001</v>
      </c>
      <c r="C1237" s="11">
        <v>231.3</v>
      </c>
      <c r="D1237" s="11">
        <v>231.73</v>
      </c>
      <c r="E1237" s="11">
        <v>228.6</v>
      </c>
      <c r="F1237" s="11">
        <v>228.7</v>
      </c>
      <c r="G1237" s="11">
        <v>39882100</v>
      </c>
    </row>
    <row r="1238" spans="1:7">
      <c r="A1238" s="65">
        <v>45580.291666666664</v>
      </c>
      <c r="B1238" s="11">
        <v>233.59299999999999</v>
      </c>
      <c r="C1238" s="11">
        <v>233.85</v>
      </c>
      <c r="D1238" s="11">
        <v>237.49</v>
      </c>
      <c r="E1238" s="11">
        <v>232.37</v>
      </c>
      <c r="F1238" s="11">
        <v>233.61</v>
      </c>
      <c r="G1238" s="11">
        <v>64751400</v>
      </c>
    </row>
    <row r="1239" spans="1:7">
      <c r="A1239" s="65">
        <v>45581.291666666664</v>
      </c>
      <c r="B1239" s="11">
        <v>231.52529999999999</v>
      </c>
      <c r="C1239" s="11">
        <v>231.78</v>
      </c>
      <c r="D1239" s="11">
        <v>232.12</v>
      </c>
      <c r="E1239" s="11">
        <v>229.84</v>
      </c>
      <c r="F1239" s="11">
        <v>231.6</v>
      </c>
      <c r="G1239" s="11">
        <v>34082200</v>
      </c>
    </row>
    <row r="1240" spans="1:7">
      <c r="A1240" s="65">
        <v>45582.291666666664</v>
      </c>
      <c r="B1240" s="11">
        <v>231.89490000000001</v>
      </c>
      <c r="C1240" s="11">
        <v>232.15</v>
      </c>
      <c r="D1240" s="11">
        <v>233.85</v>
      </c>
      <c r="E1240" s="11">
        <v>230.52</v>
      </c>
      <c r="F1240" s="11">
        <v>233.43</v>
      </c>
      <c r="G1240" s="11">
        <v>32993800</v>
      </c>
    </row>
    <row r="1241" spans="1:7">
      <c r="A1241" s="65">
        <v>45583.291666666664</v>
      </c>
      <c r="B1241" s="11">
        <v>234.74170000000001</v>
      </c>
      <c r="C1241" s="11">
        <v>235</v>
      </c>
      <c r="D1241" s="11">
        <v>236.18</v>
      </c>
      <c r="E1241" s="11">
        <v>234.01</v>
      </c>
      <c r="F1241" s="11">
        <v>236.18</v>
      </c>
      <c r="G1241" s="11">
        <v>46431500</v>
      </c>
    </row>
    <row r="1242" spans="1:7">
      <c r="A1242" s="65">
        <v>45586.291666666664</v>
      </c>
      <c r="B1242" s="11">
        <v>236.2201</v>
      </c>
      <c r="C1242" s="11">
        <v>236.48</v>
      </c>
      <c r="D1242" s="11">
        <v>236.85</v>
      </c>
      <c r="E1242" s="11">
        <v>234.45</v>
      </c>
      <c r="F1242" s="11">
        <v>234.45</v>
      </c>
      <c r="G1242" s="11">
        <v>36254500</v>
      </c>
    </row>
    <row r="1243" spans="1:7">
      <c r="A1243" s="65">
        <v>45587.291666666664</v>
      </c>
      <c r="B1243" s="11">
        <v>235.60079999999999</v>
      </c>
      <c r="C1243" s="11">
        <v>235.86</v>
      </c>
      <c r="D1243" s="11">
        <v>236.22</v>
      </c>
      <c r="E1243" s="11">
        <v>232.6</v>
      </c>
      <c r="F1243" s="11">
        <v>233.89</v>
      </c>
      <c r="G1243" s="11">
        <v>38846600</v>
      </c>
    </row>
    <row r="1244" spans="1:7">
      <c r="A1244" s="65">
        <v>45588.291666666664</v>
      </c>
      <c r="B1244" s="11">
        <v>230.50640000000001</v>
      </c>
      <c r="C1244" s="11">
        <v>230.76</v>
      </c>
      <c r="D1244" s="11">
        <v>235.14</v>
      </c>
      <c r="E1244" s="11">
        <v>227.76</v>
      </c>
      <c r="F1244" s="11">
        <v>234.08</v>
      </c>
      <c r="G1244" s="11">
        <v>52287000</v>
      </c>
    </row>
    <row r="1245" spans="1:7">
      <c r="A1245" s="65">
        <v>45589.291666666664</v>
      </c>
      <c r="B1245" s="11">
        <v>230.31659999999999</v>
      </c>
      <c r="C1245" s="11">
        <v>230.57</v>
      </c>
      <c r="D1245" s="11">
        <v>230.82</v>
      </c>
      <c r="E1245" s="11">
        <v>228.41</v>
      </c>
      <c r="F1245" s="11">
        <v>229.98</v>
      </c>
      <c r="G1245" s="11">
        <v>31109500</v>
      </c>
    </row>
    <row r="1246" spans="1:7">
      <c r="A1246" s="65">
        <v>45590.291666666664</v>
      </c>
      <c r="B1246" s="11">
        <v>231.1557</v>
      </c>
      <c r="C1246" s="11">
        <v>231.41</v>
      </c>
      <c r="D1246" s="11">
        <v>233.22</v>
      </c>
      <c r="E1246" s="11">
        <v>229.57</v>
      </c>
      <c r="F1246" s="11">
        <v>229.74</v>
      </c>
      <c r="G1246" s="11">
        <v>38802300</v>
      </c>
    </row>
    <row r="1247" spans="1:7">
      <c r="A1247" s="65">
        <v>45593.291666666664</v>
      </c>
      <c r="B1247" s="11">
        <v>233.14349999999999</v>
      </c>
      <c r="C1247" s="11">
        <v>233.4</v>
      </c>
      <c r="D1247" s="11">
        <v>234.73</v>
      </c>
      <c r="E1247" s="11">
        <v>232.55</v>
      </c>
      <c r="F1247" s="11">
        <v>233.32</v>
      </c>
      <c r="G1247" s="11">
        <v>36087100</v>
      </c>
    </row>
    <row r="1248" spans="1:7">
      <c r="A1248" s="65">
        <v>45594.291666666664</v>
      </c>
      <c r="B1248" s="11">
        <v>233.41319999999999</v>
      </c>
      <c r="C1248" s="11">
        <v>233.67</v>
      </c>
      <c r="D1248" s="11">
        <v>234.33</v>
      </c>
      <c r="E1248" s="11">
        <v>232.32</v>
      </c>
      <c r="F1248" s="11">
        <v>233.1</v>
      </c>
      <c r="G1248" s="11">
        <v>35417200</v>
      </c>
    </row>
    <row r="1249" spans="1:7">
      <c r="A1249" s="65">
        <v>45595.291666666664</v>
      </c>
      <c r="B1249" s="11">
        <v>229.84710000000001</v>
      </c>
      <c r="C1249" s="11">
        <v>230.1</v>
      </c>
      <c r="D1249" s="11">
        <v>233.47</v>
      </c>
      <c r="E1249" s="11">
        <v>229.55</v>
      </c>
      <c r="F1249" s="11">
        <v>232.61</v>
      </c>
      <c r="G1249" s="11">
        <v>47070900</v>
      </c>
    </row>
    <row r="1250" spans="1:7">
      <c r="A1250" s="65">
        <v>45596.291666666664</v>
      </c>
      <c r="B1250" s="11">
        <v>225.6617</v>
      </c>
      <c r="C1250" s="11">
        <v>225.91</v>
      </c>
      <c r="D1250" s="11">
        <v>229.83</v>
      </c>
      <c r="E1250" s="11">
        <v>225.37</v>
      </c>
      <c r="F1250" s="11">
        <v>229.34</v>
      </c>
      <c r="G1250" s="11">
        <v>64370100</v>
      </c>
    </row>
    <row r="1251" spans="1:7">
      <c r="A1251" s="65">
        <v>45597.291666666664</v>
      </c>
      <c r="B1251" s="11">
        <v>222.66499999999999</v>
      </c>
      <c r="C1251" s="11">
        <v>222.91</v>
      </c>
      <c r="D1251" s="11">
        <v>225.35</v>
      </c>
      <c r="E1251" s="11">
        <v>220.27</v>
      </c>
      <c r="F1251" s="11">
        <v>220.97</v>
      </c>
      <c r="G1251" s="11">
        <v>65276700</v>
      </c>
    </row>
    <row r="1252" spans="1:7">
      <c r="A1252" s="65">
        <v>45600.291666666664</v>
      </c>
      <c r="B1252" s="11">
        <v>221.76599999999999</v>
      </c>
      <c r="C1252" s="11">
        <v>222.01</v>
      </c>
      <c r="D1252" s="11">
        <v>222.79</v>
      </c>
      <c r="E1252" s="11">
        <v>219.71</v>
      </c>
      <c r="F1252" s="11">
        <v>220.99</v>
      </c>
      <c r="G1252" s="11">
        <v>44944500</v>
      </c>
    </row>
    <row r="1253" spans="1:7">
      <c r="A1253" s="65">
        <v>45601.291666666664</v>
      </c>
      <c r="B1253" s="11">
        <v>223.20439999999999</v>
      </c>
      <c r="C1253" s="11">
        <v>223.45</v>
      </c>
      <c r="D1253" s="11">
        <v>223.95</v>
      </c>
      <c r="E1253" s="11">
        <v>221.14</v>
      </c>
      <c r="F1253" s="11">
        <v>221.8</v>
      </c>
      <c r="G1253" s="11">
        <v>28111300</v>
      </c>
    </row>
    <row r="1254" spans="1:7">
      <c r="A1254" s="65">
        <v>45602.291666666664</v>
      </c>
      <c r="B1254" s="11">
        <v>222.4752</v>
      </c>
      <c r="C1254" s="11">
        <v>222.72</v>
      </c>
      <c r="D1254" s="11">
        <v>226.07</v>
      </c>
      <c r="E1254" s="11">
        <v>221.19</v>
      </c>
      <c r="F1254" s="11">
        <v>222.61</v>
      </c>
      <c r="G1254" s="11">
        <v>54561100</v>
      </c>
    </row>
    <row r="1255" spans="1:7">
      <c r="A1255" s="65">
        <v>45603.291666666664</v>
      </c>
      <c r="B1255" s="11">
        <v>227.23</v>
      </c>
      <c r="C1255" s="11">
        <v>227.48</v>
      </c>
      <c r="D1255" s="11">
        <v>227.88</v>
      </c>
      <c r="E1255" s="11">
        <v>224.57</v>
      </c>
      <c r="F1255" s="11">
        <v>224.63</v>
      </c>
      <c r="G1255" s="11">
        <v>42137700</v>
      </c>
    </row>
    <row r="1256" spans="1:7">
      <c r="A1256" s="65">
        <v>45604.291666666664</v>
      </c>
      <c r="B1256" s="11">
        <v>226.96</v>
      </c>
      <c r="C1256" s="11">
        <v>226.96</v>
      </c>
      <c r="D1256" s="11">
        <v>228.66</v>
      </c>
      <c r="E1256" s="11">
        <v>226.41</v>
      </c>
      <c r="F1256" s="11">
        <v>227.17</v>
      </c>
      <c r="G1256" s="11">
        <v>38328800</v>
      </c>
    </row>
    <row r="1257" spans="1:7">
      <c r="A1257" s="65">
        <v>45607.291666666664</v>
      </c>
      <c r="B1257" s="11">
        <v>224.23</v>
      </c>
      <c r="C1257" s="11">
        <v>224.23</v>
      </c>
      <c r="D1257" s="11">
        <v>225.7</v>
      </c>
      <c r="E1257" s="11">
        <v>221.5</v>
      </c>
      <c r="F1257" s="11">
        <v>225</v>
      </c>
      <c r="G1257" s="11">
        <v>42005600</v>
      </c>
    </row>
    <row r="1258" spans="1:7">
      <c r="A1258" s="65">
        <v>45608.291666666664</v>
      </c>
      <c r="B1258" s="11">
        <v>224.23</v>
      </c>
      <c r="C1258" s="11">
        <v>224.23</v>
      </c>
      <c r="D1258" s="11">
        <v>225.59</v>
      </c>
      <c r="E1258" s="11">
        <v>223.36</v>
      </c>
      <c r="F1258" s="11">
        <v>224.55</v>
      </c>
      <c r="G1258" s="11">
        <v>40398300</v>
      </c>
    </row>
    <row r="1259" spans="1:7">
      <c r="A1259" s="65">
        <v>45609.291666666664</v>
      </c>
      <c r="B1259" s="11">
        <v>225.12</v>
      </c>
      <c r="C1259" s="11">
        <v>225.12</v>
      </c>
      <c r="D1259" s="11">
        <v>226.65</v>
      </c>
      <c r="E1259" s="11">
        <v>222.76</v>
      </c>
      <c r="F1259" s="11">
        <v>224.01</v>
      </c>
      <c r="G1259" s="11">
        <v>48528500</v>
      </c>
    </row>
    <row r="2519" spans="1:7">
      <c r="A2519" s="64"/>
      <c r="B2519" s="15"/>
      <c r="C2519" s="15"/>
      <c r="D2519" s="15"/>
      <c r="E2519" s="15"/>
      <c r="F2519" s="15"/>
      <c r="G2519" s="15"/>
    </row>
    <row r="3774" spans="8:8">
      <c r="H3774" s="11"/>
    </row>
    <row r="3775" spans="8:8">
      <c r="H3775" s="11"/>
    </row>
    <row r="3776" spans="8:8">
      <c r="H3776" s="11"/>
    </row>
    <row r="3777" spans="8:8">
      <c r="H3777" s="11"/>
    </row>
    <row r="3778" spans="8:8">
      <c r="H3778" s="11"/>
    </row>
    <row r="3779" spans="8:8">
      <c r="H3779" s="11"/>
    </row>
    <row r="3780" spans="8:8">
      <c r="H3780" s="11"/>
    </row>
    <row r="3781" spans="8:8">
      <c r="H3781" s="11"/>
    </row>
    <row r="3782" spans="8:8">
      <c r="H3782" s="11"/>
    </row>
    <row r="3783" spans="8:8">
      <c r="H3783" s="11"/>
    </row>
    <row r="3784" spans="8:8">
      <c r="H3784" s="11"/>
    </row>
    <row r="5037" spans="1:7">
      <c r="A5037" s="64"/>
      <c r="B5037" s="15"/>
      <c r="C5037" s="15"/>
      <c r="D5037" s="15"/>
      <c r="E5037" s="15"/>
      <c r="F5037" s="15"/>
      <c r="G5037" s="15"/>
    </row>
    <row r="6296" spans="1:7">
      <c r="A6296" s="64"/>
      <c r="B6296" s="15"/>
      <c r="C6296" s="15"/>
      <c r="D6296" s="15"/>
      <c r="E6296" s="15"/>
      <c r="F6296" s="15"/>
      <c r="G6296" s="15"/>
    </row>
    <row r="7555" spans="1:7">
      <c r="A7555" s="64"/>
      <c r="B7555" s="15"/>
      <c r="C7555" s="15"/>
      <c r="D7555" s="15"/>
      <c r="E7555" s="15"/>
      <c r="F7555" s="15"/>
      <c r="G7555" s="15"/>
    </row>
    <row r="8814" spans="1:7">
      <c r="A8814" s="64"/>
      <c r="B8814" s="15"/>
      <c r="C8814" s="15"/>
      <c r="D8814" s="15"/>
      <c r="E8814" s="15"/>
      <c r="F8814" s="15"/>
      <c r="G8814" s="15"/>
    </row>
    <row r="10073" spans="1:7">
      <c r="A10073" s="64"/>
      <c r="B10073" s="15"/>
      <c r="C10073" s="15"/>
      <c r="D10073" s="15"/>
      <c r="E10073" s="15"/>
      <c r="F10073" s="15"/>
      <c r="G10073" s="15"/>
    </row>
    <row r="11332" spans="1:7">
      <c r="A11332" s="64"/>
      <c r="B11332" s="15"/>
      <c r="C11332" s="15"/>
      <c r="D11332" s="15"/>
      <c r="E11332" s="15"/>
      <c r="F11332" s="15"/>
      <c r="G11332" s="15"/>
    </row>
    <row r="12591" spans="1:7">
      <c r="A12591" s="64"/>
      <c r="B12591" s="15"/>
      <c r="C12591" s="15"/>
      <c r="D12591" s="15"/>
      <c r="E12591" s="15"/>
      <c r="F12591" s="15"/>
      <c r="G12591" s="15"/>
    </row>
    <row r="13850" spans="1:7">
      <c r="A13850" s="64"/>
      <c r="B13850" s="15"/>
      <c r="C13850" s="15"/>
      <c r="D13850" s="15"/>
      <c r="E13850" s="15"/>
      <c r="F13850" s="15"/>
      <c r="G13850" s="15"/>
    </row>
    <row r="15109" spans="1:7">
      <c r="A15109" s="64"/>
      <c r="B15109" s="15"/>
      <c r="C15109" s="15"/>
      <c r="D15109" s="15"/>
      <c r="E15109" s="15"/>
      <c r="F15109" s="15"/>
      <c r="G15109" s="15"/>
    </row>
    <row r="16368" spans="1:7">
      <c r="A16368" s="64"/>
      <c r="B16368" s="15"/>
      <c r="C16368" s="15"/>
      <c r="D16368" s="15"/>
      <c r="E16368" s="15"/>
      <c r="F16368" s="15"/>
      <c r="G16368" s="15"/>
    </row>
    <row r="17627" spans="1:7">
      <c r="A17627" s="64"/>
      <c r="B17627" s="15"/>
      <c r="C17627" s="15"/>
      <c r="D17627" s="15"/>
      <c r="E17627" s="15"/>
      <c r="F17627" s="15"/>
      <c r="G17627" s="15"/>
    </row>
    <row r="18886" spans="1:7">
      <c r="A18886" s="64"/>
      <c r="B18886" s="15"/>
      <c r="C18886" s="15"/>
      <c r="D18886" s="15"/>
      <c r="E18886" s="15"/>
      <c r="F18886" s="15"/>
      <c r="G18886" s="15"/>
    </row>
    <row r="20145" spans="1:7">
      <c r="A20145" s="64"/>
      <c r="B20145" s="15"/>
      <c r="C20145" s="15"/>
      <c r="D20145" s="15"/>
      <c r="E20145" s="15"/>
      <c r="F20145" s="15"/>
      <c r="G20145" s="15"/>
    </row>
    <row r="21404" spans="1:7">
      <c r="A21404" s="64"/>
      <c r="B21404" s="15"/>
      <c r="C21404" s="15"/>
      <c r="D21404" s="15"/>
      <c r="E21404" s="15"/>
      <c r="F21404" s="15"/>
      <c r="G21404" s="15"/>
    </row>
    <row r="22663" spans="1:7">
      <c r="A22663" s="64"/>
      <c r="B22663" s="15"/>
      <c r="C22663" s="15"/>
      <c r="D22663" s="15"/>
      <c r="E22663" s="15"/>
      <c r="F22663" s="15"/>
      <c r="G22663" s="15"/>
    </row>
    <row r="23922" spans="1:7">
      <c r="A23922" s="64"/>
      <c r="B23922" s="15"/>
      <c r="C23922" s="15"/>
      <c r="D23922" s="15"/>
      <c r="E23922" s="15"/>
      <c r="F23922" s="15"/>
      <c r="G23922" s="15"/>
    </row>
    <row r="25181" spans="1:7">
      <c r="A25181" s="64"/>
      <c r="B25181" s="15"/>
      <c r="C25181" s="15"/>
      <c r="D25181" s="15"/>
      <c r="E25181" s="15"/>
      <c r="F25181" s="15"/>
      <c r="G25181" s="15"/>
    </row>
    <row r="26440" spans="1:7">
      <c r="A26440" s="64"/>
      <c r="B26440" s="15"/>
      <c r="C26440" s="15"/>
      <c r="D26440" s="15"/>
      <c r="E26440" s="15"/>
      <c r="F26440" s="15"/>
      <c r="G26440" s="15"/>
    </row>
    <row r="27699" spans="1:7">
      <c r="A27699" s="64"/>
      <c r="B27699" s="15"/>
      <c r="C27699" s="15"/>
      <c r="D27699" s="15"/>
      <c r="E27699" s="15"/>
      <c r="F27699" s="15"/>
      <c r="G27699" s="15"/>
    </row>
    <row r="28958" spans="1:7">
      <c r="A28958" s="64"/>
      <c r="B28958" s="15"/>
      <c r="C28958" s="15"/>
      <c r="D28958" s="15"/>
      <c r="E28958" s="15"/>
      <c r="F28958" s="15"/>
      <c r="G28958" s="15"/>
    </row>
    <row r="30217" spans="1:7">
      <c r="A30217" s="64"/>
      <c r="B30217" s="15"/>
      <c r="C30217" s="15"/>
      <c r="D30217" s="15"/>
      <c r="E30217" s="15"/>
      <c r="F30217" s="15"/>
      <c r="G30217" s="15"/>
    </row>
    <row r="31476" spans="1:7">
      <c r="A31476" s="64"/>
      <c r="B31476" s="15"/>
      <c r="C31476" s="15"/>
      <c r="D31476" s="15"/>
      <c r="E31476" s="15"/>
      <c r="F31476" s="15"/>
      <c r="G31476" s="15"/>
    </row>
    <row r="32735" spans="1:7">
      <c r="A32735" s="64"/>
      <c r="B32735" s="15"/>
      <c r="C32735" s="15"/>
      <c r="D32735" s="15"/>
      <c r="E32735" s="15"/>
      <c r="F32735" s="15"/>
      <c r="G32735" s="15"/>
    </row>
    <row r="33994" spans="1:7">
      <c r="A33994" s="64"/>
      <c r="B33994" s="15"/>
      <c r="C33994" s="15"/>
      <c r="D33994" s="15"/>
      <c r="E33994" s="15"/>
      <c r="F33994" s="15"/>
      <c r="G33994" s="15"/>
    </row>
    <row r="35253" spans="1:7">
      <c r="A35253" s="64"/>
      <c r="B35253" s="15"/>
      <c r="C35253" s="15"/>
      <c r="D35253" s="15"/>
      <c r="E35253" s="15"/>
      <c r="F35253" s="15"/>
      <c r="G35253" s="15"/>
    </row>
    <row r="36512" spans="1:7">
      <c r="A36512" s="64"/>
      <c r="B36512" s="15"/>
      <c r="C36512" s="15"/>
      <c r="D36512" s="15"/>
      <c r="E36512" s="15"/>
      <c r="F36512" s="15"/>
      <c r="G36512" s="15"/>
    </row>
    <row r="37771" spans="1:7">
      <c r="A37771" s="64"/>
      <c r="B37771" s="15"/>
      <c r="C37771" s="15"/>
      <c r="D37771" s="15"/>
      <c r="E37771" s="15"/>
      <c r="F37771" s="15"/>
      <c r="G37771" s="15"/>
    </row>
    <row r="39030" spans="1:7">
      <c r="A39030" s="64"/>
      <c r="B39030" s="15"/>
      <c r="C39030" s="15"/>
      <c r="D39030" s="15"/>
      <c r="E39030" s="15"/>
      <c r="F39030" s="15"/>
      <c r="G39030" s="15"/>
    </row>
    <row r="40289" spans="1:7">
      <c r="A40289" s="64"/>
      <c r="B40289" s="15"/>
      <c r="C40289" s="15"/>
      <c r="D40289" s="15"/>
      <c r="E40289" s="15"/>
      <c r="F40289" s="15"/>
      <c r="G40289" s="15"/>
    </row>
    <row r="41548" spans="1:7">
      <c r="A41548" s="64"/>
      <c r="B41548" s="15"/>
      <c r="C41548" s="15"/>
      <c r="D41548" s="15"/>
      <c r="E41548" s="15"/>
      <c r="F41548" s="15"/>
      <c r="G41548" s="15"/>
    </row>
    <row r="42807" spans="1:7">
      <c r="A42807" s="64"/>
      <c r="B42807" s="15"/>
      <c r="C42807" s="15"/>
      <c r="D42807" s="15"/>
      <c r="E42807" s="15"/>
      <c r="F42807" s="15"/>
      <c r="G42807" s="15"/>
    </row>
    <row r="44066" spans="1:7">
      <c r="A44066" s="64"/>
      <c r="B44066" s="15"/>
      <c r="C44066" s="15"/>
      <c r="D44066" s="15"/>
      <c r="E44066" s="15"/>
      <c r="F44066" s="15"/>
      <c r="G44066" s="15"/>
    </row>
    <row r="45325" spans="1:7">
      <c r="A45325" s="64"/>
      <c r="B45325" s="15"/>
      <c r="C45325" s="15"/>
      <c r="D45325" s="15"/>
      <c r="E45325" s="15"/>
      <c r="F45325" s="15"/>
      <c r="G45325" s="15"/>
    </row>
    <row r="46584" spans="1:7">
      <c r="A46584" s="64"/>
      <c r="B46584" s="15"/>
      <c r="C46584" s="15"/>
      <c r="D46584" s="15"/>
      <c r="E46584" s="15"/>
      <c r="F46584" s="15"/>
      <c r="G46584" s="15"/>
    </row>
    <row r="47843" spans="1:7">
      <c r="A47843" s="64"/>
      <c r="B47843" s="15"/>
      <c r="C47843" s="15"/>
      <c r="D47843" s="15"/>
      <c r="E47843" s="15"/>
      <c r="F47843" s="15"/>
      <c r="G47843" s="15"/>
    </row>
    <row r="49102" spans="1:7">
      <c r="A49102" s="64"/>
      <c r="B49102" s="15"/>
      <c r="C49102" s="15"/>
      <c r="D49102" s="15"/>
      <c r="E49102" s="15"/>
      <c r="F49102" s="15"/>
      <c r="G49102" s="15"/>
    </row>
    <row r="50361" spans="1:7">
      <c r="A50361" s="64"/>
      <c r="B50361" s="15"/>
      <c r="C50361" s="15"/>
      <c r="D50361" s="15"/>
      <c r="E50361" s="15"/>
      <c r="F50361" s="15"/>
      <c r="G50361" s="15"/>
    </row>
    <row r="51620" spans="1:7">
      <c r="A51620" s="64"/>
      <c r="B51620" s="15"/>
      <c r="C51620" s="15"/>
      <c r="D51620" s="15"/>
      <c r="E51620" s="15"/>
      <c r="F51620" s="15"/>
      <c r="G51620" s="15"/>
    </row>
    <row r="52879" spans="1:7">
      <c r="A52879" s="64"/>
      <c r="B52879" s="15"/>
      <c r="C52879" s="15"/>
      <c r="D52879" s="15"/>
      <c r="E52879" s="15"/>
      <c r="F52879" s="15"/>
      <c r="G52879" s="15"/>
    </row>
    <row r="54138" spans="1:7">
      <c r="A54138" s="64"/>
      <c r="B54138" s="15"/>
      <c r="C54138" s="15"/>
      <c r="D54138" s="15"/>
      <c r="E54138" s="15"/>
      <c r="F54138" s="15"/>
      <c r="G54138" s="15"/>
    </row>
    <row r="55397" spans="1:7">
      <c r="A55397" s="64"/>
      <c r="B55397" s="15"/>
      <c r="C55397" s="15"/>
      <c r="D55397" s="15"/>
      <c r="E55397" s="15"/>
      <c r="F55397" s="15"/>
      <c r="G55397" s="15"/>
    </row>
    <row r="56656" spans="1:7">
      <c r="A56656" s="64"/>
      <c r="B56656" s="15"/>
      <c r="C56656" s="15"/>
      <c r="D56656" s="15"/>
      <c r="E56656" s="15"/>
      <c r="F56656" s="15"/>
      <c r="G56656" s="15"/>
    </row>
    <row r="57915" spans="1:7">
      <c r="A57915" s="64"/>
      <c r="B57915" s="15"/>
      <c r="C57915" s="15"/>
      <c r="D57915" s="15"/>
      <c r="E57915" s="15"/>
      <c r="F57915" s="15"/>
      <c r="G57915" s="15"/>
    </row>
    <row r="59174" spans="1:7">
      <c r="A59174" s="64"/>
      <c r="B59174" s="15"/>
      <c r="C59174" s="15"/>
      <c r="D59174" s="15"/>
      <c r="E59174" s="15"/>
      <c r="F59174" s="15"/>
      <c r="G59174" s="15"/>
    </row>
    <row r="60433" spans="1:7">
      <c r="A60433" s="64"/>
      <c r="B60433" s="15"/>
      <c r="C60433" s="15"/>
      <c r="D60433" s="15"/>
      <c r="E60433" s="15"/>
      <c r="F60433" s="15"/>
      <c r="G60433" s="15"/>
    </row>
    <row r="61692" spans="1:7">
      <c r="A61692" s="64"/>
      <c r="B61692" s="15"/>
      <c r="C61692" s="15"/>
      <c r="D61692" s="15"/>
      <c r="E61692" s="15"/>
      <c r="F61692" s="15"/>
      <c r="G61692" s="15"/>
    </row>
    <row r="62951" spans="1:7">
      <c r="A62951" s="64"/>
      <c r="B62951" s="15"/>
      <c r="C62951" s="15"/>
      <c r="D62951" s="15"/>
      <c r="E62951" s="15"/>
      <c r="F62951" s="15"/>
      <c r="G62951" s="15"/>
    </row>
    <row r="64210" spans="1:7">
      <c r="A64210" s="64"/>
      <c r="B64210" s="15"/>
      <c r="C64210" s="15"/>
      <c r="D64210" s="15"/>
      <c r="E64210" s="15"/>
      <c r="F64210" s="15"/>
      <c r="G64210" s="15"/>
    </row>
    <row r="65469" spans="1:7">
      <c r="A65469" s="64"/>
      <c r="B65469" s="15"/>
      <c r="C65469" s="15"/>
      <c r="D65469" s="15"/>
      <c r="E65469" s="15"/>
      <c r="F65469" s="15"/>
      <c r="G65469" s="15"/>
    </row>
    <row r="66728" spans="1:7">
      <c r="A66728" s="64"/>
      <c r="B66728" s="15"/>
      <c r="C66728" s="15"/>
      <c r="D66728" s="15"/>
      <c r="E66728" s="15"/>
      <c r="F66728" s="15"/>
      <c r="G66728" s="15"/>
    </row>
    <row r="67987" spans="1:7">
      <c r="A67987" s="64"/>
      <c r="B67987" s="15"/>
      <c r="C67987" s="15"/>
      <c r="D67987" s="15"/>
      <c r="E67987" s="15"/>
      <c r="F67987" s="15"/>
      <c r="G67987" s="15"/>
    </row>
    <row r="69246" spans="1:7">
      <c r="A69246" s="64"/>
      <c r="B69246" s="15"/>
      <c r="C69246" s="15"/>
      <c r="D69246" s="15"/>
      <c r="E69246" s="15"/>
      <c r="F69246" s="15"/>
      <c r="G69246" s="15"/>
    </row>
    <row r="70505" spans="1:7">
      <c r="A70505" s="64"/>
      <c r="B70505" s="15"/>
      <c r="C70505" s="15"/>
      <c r="D70505" s="15"/>
      <c r="E70505" s="15"/>
      <c r="F70505" s="15"/>
      <c r="G70505" s="15"/>
    </row>
    <row r="71764" spans="1:7">
      <c r="A71764" s="64"/>
      <c r="B71764" s="15"/>
      <c r="C71764" s="15"/>
      <c r="D71764" s="15"/>
      <c r="E71764" s="15"/>
      <c r="F71764" s="15"/>
      <c r="G71764" s="15"/>
    </row>
    <row r="73023" spans="1:7">
      <c r="A73023" s="64"/>
      <c r="B73023" s="15"/>
      <c r="C73023" s="15"/>
      <c r="D73023" s="15"/>
      <c r="E73023" s="15"/>
      <c r="F73023" s="15"/>
      <c r="G73023" s="15"/>
    </row>
    <row r="74282" spans="1:7">
      <c r="A74282" s="64"/>
      <c r="B74282" s="15"/>
      <c r="C74282" s="15"/>
      <c r="D74282" s="15"/>
      <c r="E74282" s="15"/>
      <c r="F74282" s="15"/>
      <c r="G74282" s="15"/>
    </row>
    <row r="75541" spans="1:7">
      <c r="A75541" s="64"/>
      <c r="B75541" s="15"/>
      <c r="C75541" s="15"/>
      <c r="D75541" s="15"/>
      <c r="E75541" s="15"/>
      <c r="F75541" s="15"/>
      <c r="G75541" s="15"/>
    </row>
    <row r="76800" spans="1:7">
      <c r="A76800" s="64"/>
      <c r="B76800" s="15"/>
      <c r="C76800" s="15"/>
      <c r="D76800" s="15"/>
      <c r="E76800" s="15"/>
      <c r="F76800" s="15"/>
      <c r="G76800" s="15"/>
    </row>
    <row r="78059" spans="1:7">
      <c r="A78059" s="64"/>
      <c r="B78059" s="15"/>
      <c r="C78059" s="15"/>
      <c r="D78059" s="15"/>
      <c r="E78059" s="15"/>
      <c r="F78059" s="15"/>
      <c r="G78059" s="15"/>
    </row>
    <row r="79318" spans="1:7">
      <c r="A79318" s="64"/>
      <c r="B79318" s="15"/>
      <c r="C79318" s="15"/>
      <c r="D79318" s="15"/>
      <c r="E79318" s="15"/>
      <c r="F79318" s="15"/>
      <c r="G79318" s="15"/>
    </row>
    <row r="80577" spans="1:7">
      <c r="A80577" s="64"/>
      <c r="B80577" s="15"/>
      <c r="C80577" s="15"/>
      <c r="D80577" s="15"/>
      <c r="E80577" s="15"/>
      <c r="F80577" s="15"/>
      <c r="G80577" s="15"/>
    </row>
    <row r="81836" spans="1:7">
      <c r="A81836" s="64"/>
      <c r="B81836" s="15"/>
      <c r="C81836" s="15"/>
      <c r="D81836" s="15"/>
      <c r="E81836" s="15"/>
      <c r="F81836" s="15"/>
      <c r="G81836" s="15"/>
    </row>
    <row r="83095" spans="1:7">
      <c r="A83095" s="64"/>
      <c r="B83095" s="15"/>
      <c r="C83095" s="15"/>
      <c r="D83095" s="15"/>
      <c r="E83095" s="15"/>
      <c r="F83095" s="15"/>
      <c r="G83095" s="15"/>
    </row>
    <row r="84354" spans="1:7">
      <c r="A84354" s="64"/>
      <c r="B84354" s="15"/>
      <c r="C84354" s="15"/>
      <c r="D84354" s="15"/>
      <c r="E84354" s="15"/>
      <c r="F84354" s="15"/>
      <c r="G84354" s="15"/>
    </row>
    <row r="85613" spans="1:7">
      <c r="A85613" s="64"/>
      <c r="B85613" s="15"/>
      <c r="C85613" s="15"/>
      <c r="D85613" s="15"/>
      <c r="E85613" s="15"/>
      <c r="F85613" s="15"/>
      <c r="G85613" s="15"/>
    </row>
    <row r="86872" spans="1:7">
      <c r="A86872" s="64"/>
      <c r="B86872" s="15"/>
      <c r="C86872" s="15"/>
      <c r="D86872" s="15"/>
      <c r="E86872" s="15"/>
      <c r="F86872" s="15"/>
      <c r="G86872" s="15"/>
    </row>
    <row r="88131" spans="1:7">
      <c r="A88131" s="64"/>
      <c r="B88131" s="15"/>
      <c r="C88131" s="15"/>
      <c r="D88131" s="15"/>
      <c r="E88131" s="15"/>
      <c r="F88131" s="15"/>
      <c r="G88131" s="15"/>
    </row>
    <row r="89390" spans="1:7">
      <c r="A89390" s="64"/>
      <c r="B89390" s="15"/>
      <c r="C89390" s="15"/>
      <c r="D89390" s="15"/>
      <c r="E89390" s="15"/>
      <c r="F89390" s="15"/>
      <c r="G89390" s="15"/>
    </row>
    <row r="90649" spans="1:7">
      <c r="A90649" s="64"/>
      <c r="B90649" s="15"/>
      <c r="C90649" s="15"/>
      <c r="D90649" s="15"/>
      <c r="E90649" s="15"/>
      <c r="F90649" s="15"/>
      <c r="G90649" s="15"/>
    </row>
    <row r="91908" spans="1:7">
      <c r="A91908" s="64"/>
      <c r="B91908" s="15"/>
      <c r="C91908" s="15"/>
      <c r="D91908" s="15"/>
      <c r="E91908" s="15"/>
      <c r="F91908" s="15"/>
      <c r="G91908" s="15"/>
    </row>
    <row r="93167" spans="1:7">
      <c r="A93167" s="64"/>
      <c r="B93167" s="15"/>
      <c r="C93167" s="15"/>
      <c r="D93167" s="15"/>
      <c r="E93167" s="15"/>
      <c r="F93167" s="15"/>
      <c r="G93167" s="15"/>
    </row>
    <row r="94426" spans="1:7">
      <c r="A94426" s="64"/>
      <c r="B94426" s="15"/>
      <c r="C94426" s="15"/>
      <c r="D94426" s="15"/>
      <c r="E94426" s="15"/>
      <c r="F94426" s="15"/>
      <c r="G94426" s="15"/>
    </row>
    <row r="95685" spans="1:7">
      <c r="A95685" s="64"/>
      <c r="B95685" s="15"/>
      <c r="C95685" s="15"/>
      <c r="D95685" s="15"/>
      <c r="E95685" s="15"/>
      <c r="F95685" s="15"/>
      <c r="G95685" s="15"/>
    </row>
    <row r="96944" spans="1:7">
      <c r="A96944" s="64"/>
      <c r="B96944" s="15"/>
      <c r="C96944" s="15"/>
      <c r="D96944" s="15"/>
      <c r="E96944" s="15"/>
      <c r="F96944" s="15"/>
      <c r="G96944" s="15"/>
    </row>
    <row r="98203" spans="1:7">
      <c r="A98203" s="64"/>
      <c r="B98203" s="15"/>
      <c r="C98203" s="15"/>
      <c r="D98203" s="15"/>
      <c r="E98203" s="15"/>
      <c r="F98203" s="15"/>
      <c r="G98203" s="15"/>
    </row>
    <row r="99462" spans="1:7">
      <c r="A99462" s="64"/>
      <c r="B99462" s="15"/>
      <c r="C99462" s="15"/>
      <c r="D99462" s="15"/>
      <c r="E99462" s="15"/>
      <c r="F99462" s="15"/>
      <c r="G99462" s="15"/>
    </row>
    <row r="100721" spans="1:7">
      <c r="A100721" s="64"/>
      <c r="B100721" s="15"/>
      <c r="C100721" s="15"/>
      <c r="D100721" s="15"/>
      <c r="E100721" s="15"/>
      <c r="F100721" s="15"/>
      <c r="G100721" s="15"/>
    </row>
    <row r="101980" spans="1:7">
      <c r="A101980" s="64"/>
      <c r="B101980" s="15"/>
      <c r="C101980" s="15"/>
      <c r="D101980" s="15"/>
      <c r="E101980" s="15"/>
      <c r="F101980" s="15"/>
      <c r="G101980" s="15"/>
    </row>
    <row r="103239" spans="1:7">
      <c r="A103239" s="64"/>
      <c r="B103239" s="15"/>
      <c r="C103239" s="15"/>
      <c r="D103239" s="15"/>
      <c r="E103239" s="15"/>
      <c r="F103239" s="15"/>
      <c r="G103239" s="15"/>
    </row>
    <row r="104498" spans="1:7">
      <c r="A104498" s="64"/>
      <c r="B104498" s="15"/>
      <c r="C104498" s="15"/>
      <c r="D104498" s="15"/>
      <c r="E104498" s="15"/>
      <c r="F104498" s="15"/>
      <c r="G104498" s="15"/>
    </row>
    <row r="105757" spans="1:7">
      <c r="A105757" s="64"/>
      <c r="B105757" s="15"/>
      <c r="C105757" s="15"/>
      <c r="D105757" s="15"/>
      <c r="E105757" s="15"/>
      <c r="F105757" s="15"/>
      <c r="G105757" s="15"/>
    </row>
    <row r="107016" spans="1:7">
      <c r="A107016" s="64"/>
      <c r="B107016" s="15"/>
      <c r="C107016" s="15"/>
      <c r="D107016" s="15"/>
      <c r="E107016" s="15"/>
      <c r="F107016" s="15"/>
      <c r="G107016" s="15"/>
    </row>
    <row r="108275" spans="1:7">
      <c r="A108275" s="64"/>
      <c r="B108275" s="15"/>
      <c r="C108275" s="15"/>
      <c r="D108275" s="15"/>
      <c r="E108275" s="15"/>
      <c r="F108275" s="15"/>
      <c r="G108275" s="15"/>
    </row>
    <row r="109534" spans="1:7">
      <c r="A109534" s="64"/>
      <c r="B109534" s="15"/>
      <c r="C109534" s="15"/>
      <c r="D109534" s="15"/>
      <c r="E109534" s="15"/>
      <c r="F109534" s="15"/>
      <c r="G109534" s="15"/>
    </row>
    <row r="110793" spans="1:7">
      <c r="A110793" s="64"/>
      <c r="B110793" s="15"/>
      <c r="C110793" s="15"/>
      <c r="D110793" s="15"/>
      <c r="E110793" s="15"/>
      <c r="F110793" s="15"/>
      <c r="G110793" s="15"/>
    </row>
    <row r="112052" spans="1:7">
      <c r="A112052" s="64"/>
      <c r="B112052" s="15"/>
      <c r="C112052" s="15"/>
      <c r="D112052" s="15"/>
      <c r="E112052" s="15"/>
      <c r="F112052" s="15"/>
      <c r="G112052" s="15"/>
    </row>
    <row r="113311" spans="1:7">
      <c r="A113311" s="64"/>
      <c r="B113311" s="15"/>
      <c r="C113311" s="15"/>
      <c r="D113311" s="15"/>
      <c r="E113311" s="15"/>
      <c r="F113311" s="15"/>
      <c r="G113311" s="15"/>
    </row>
    <row r="114570" spans="1:7">
      <c r="A114570" s="64"/>
      <c r="B114570" s="15"/>
      <c r="C114570" s="15"/>
      <c r="D114570" s="15"/>
      <c r="E114570" s="15"/>
      <c r="F114570" s="15"/>
      <c r="G114570" s="15"/>
    </row>
    <row r="115829" spans="1:7">
      <c r="A115829" s="64"/>
      <c r="B115829" s="15"/>
      <c r="C115829" s="15"/>
      <c r="D115829" s="15"/>
      <c r="E115829" s="15"/>
      <c r="F115829" s="15"/>
      <c r="G115829" s="15"/>
    </row>
    <row r="117088" spans="1:7">
      <c r="A117088" s="64"/>
      <c r="B117088" s="15"/>
      <c r="C117088" s="15"/>
      <c r="D117088" s="15"/>
      <c r="E117088" s="15"/>
      <c r="F117088" s="15"/>
      <c r="G117088" s="15"/>
    </row>
    <row r="118347" spans="1:7">
      <c r="A118347" s="64"/>
      <c r="B118347" s="15"/>
      <c r="C118347" s="15"/>
      <c r="D118347" s="15"/>
      <c r="E118347" s="15"/>
      <c r="F118347" s="15"/>
      <c r="G118347" s="15"/>
    </row>
    <row r="119606" spans="1:7">
      <c r="A119606" s="64"/>
      <c r="B119606" s="15"/>
      <c r="C119606" s="15"/>
      <c r="D119606" s="15"/>
      <c r="E119606" s="15"/>
      <c r="F119606" s="15"/>
      <c r="G119606" s="15"/>
    </row>
    <row r="120865" spans="1:7">
      <c r="A120865" s="64"/>
      <c r="B120865" s="15"/>
      <c r="C120865" s="15"/>
      <c r="D120865" s="15"/>
      <c r="E120865" s="15"/>
      <c r="F120865" s="15"/>
      <c r="G120865" s="15"/>
    </row>
    <row r="122124" spans="1:7">
      <c r="A122124" s="64"/>
      <c r="B122124" s="15"/>
      <c r="C122124" s="15"/>
      <c r="D122124" s="15"/>
      <c r="E122124" s="15"/>
      <c r="F122124" s="15"/>
      <c r="G122124" s="15"/>
    </row>
    <row r="123383" spans="1:7">
      <c r="A123383" s="64"/>
      <c r="B123383" s="15"/>
      <c r="C123383" s="15"/>
      <c r="D123383" s="15"/>
      <c r="E123383" s="15"/>
      <c r="F123383" s="15"/>
      <c r="G123383" s="15"/>
    </row>
    <row r="124642" spans="1:7">
      <c r="A124642" s="64"/>
      <c r="B124642" s="15"/>
      <c r="C124642" s="15"/>
      <c r="D124642" s="15"/>
      <c r="E124642" s="15"/>
      <c r="F124642" s="15"/>
      <c r="G124642" s="15"/>
    </row>
    <row r="125901" spans="1:7">
      <c r="A125901" s="64"/>
      <c r="B125901" s="15"/>
      <c r="C125901" s="15"/>
      <c r="D125901" s="15"/>
      <c r="E125901" s="15"/>
      <c r="F125901" s="15"/>
      <c r="G125901" s="15"/>
    </row>
    <row r="127160" spans="1:7">
      <c r="A127160" s="64"/>
      <c r="B127160" s="15"/>
      <c r="C127160" s="15"/>
      <c r="D127160" s="15"/>
      <c r="E127160" s="15"/>
      <c r="F127160" s="15"/>
      <c r="G127160" s="15"/>
    </row>
    <row r="128419" spans="1:7">
      <c r="A128419" s="64"/>
      <c r="B128419" s="15"/>
      <c r="C128419" s="15"/>
      <c r="D128419" s="15"/>
      <c r="E128419" s="15"/>
      <c r="F128419" s="15"/>
      <c r="G128419" s="15"/>
    </row>
    <row r="129678" spans="1:7">
      <c r="A129678" s="64"/>
      <c r="B129678" s="15"/>
      <c r="C129678" s="15"/>
      <c r="D129678" s="15"/>
      <c r="E129678" s="15"/>
      <c r="F129678" s="15"/>
      <c r="G129678" s="15"/>
    </row>
    <row r="130937" spans="1:7">
      <c r="A130937" s="64"/>
      <c r="B130937" s="15"/>
      <c r="C130937" s="15"/>
      <c r="D130937" s="15"/>
      <c r="E130937" s="15"/>
      <c r="F130937" s="15"/>
      <c r="G130937" s="15"/>
    </row>
    <row r="132196" spans="1:7">
      <c r="A132196" s="64"/>
      <c r="B132196" s="15"/>
      <c r="C132196" s="15"/>
      <c r="D132196" s="15"/>
      <c r="E132196" s="15"/>
      <c r="F132196" s="15"/>
      <c r="G132196" s="15"/>
    </row>
    <row r="133455" spans="1:7">
      <c r="A133455" s="64"/>
      <c r="B133455" s="15"/>
      <c r="C133455" s="15"/>
      <c r="D133455" s="15"/>
      <c r="E133455" s="15"/>
      <c r="F133455" s="15"/>
      <c r="G133455" s="15"/>
    </row>
    <row r="134714" spans="1:7">
      <c r="A134714" s="64"/>
      <c r="B134714" s="15"/>
      <c r="C134714" s="15"/>
      <c r="D134714" s="15"/>
      <c r="E134714" s="15"/>
      <c r="F134714" s="15"/>
      <c r="G134714" s="15"/>
    </row>
    <row r="135973" spans="1:7">
      <c r="A135973" s="64"/>
      <c r="B135973" s="15"/>
      <c r="C135973" s="15"/>
      <c r="D135973" s="15"/>
      <c r="E135973" s="15"/>
      <c r="F135973" s="15"/>
      <c r="G135973" s="15"/>
    </row>
    <row r="137232" spans="1:7">
      <c r="A137232" s="64"/>
      <c r="B137232" s="15"/>
      <c r="C137232" s="15"/>
      <c r="D137232" s="15"/>
      <c r="E137232" s="15"/>
      <c r="F137232" s="15"/>
      <c r="G137232" s="15"/>
    </row>
    <row r="138491" spans="1:7">
      <c r="A138491" s="64"/>
      <c r="B138491" s="15"/>
      <c r="C138491" s="15"/>
      <c r="D138491" s="15"/>
      <c r="E138491" s="15"/>
      <c r="F138491" s="15"/>
      <c r="G138491" s="15"/>
    </row>
    <row r="139750" spans="1:7">
      <c r="A139750" s="64"/>
      <c r="B139750" s="15"/>
      <c r="C139750" s="15"/>
      <c r="D139750" s="15"/>
      <c r="E139750" s="15"/>
      <c r="F139750" s="15"/>
      <c r="G139750" s="15"/>
    </row>
    <row r="141009" spans="1:7">
      <c r="A141009" s="64"/>
      <c r="B141009" s="15"/>
      <c r="C141009" s="15"/>
      <c r="D141009" s="15"/>
      <c r="E141009" s="15"/>
      <c r="F141009" s="15"/>
      <c r="G141009" s="15"/>
    </row>
    <row r="142268" spans="1:7">
      <c r="A142268" s="64"/>
      <c r="B142268" s="15"/>
      <c r="C142268" s="15"/>
      <c r="D142268" s="15"/>
      <c r="E142268" s="15"/>
      <c r="F142268" s="15"/>
      <c r="G142268" s="15"/>
    </row>
    <row r="143527" spans="1:7">
      <c r="A143527" s="64"/>
      <c r="B143527" s="15"/>
      <c r="C143527" s="15"/>
      <c r="D143527" s="15"/>
      <c r="E143527" s="15"/>
      <c r="F143527" s="15"/>
      <c r="G143527" s="15"/>
    </row>
    <row r="144786" spans="1:7">
      <c r="A144786" s="64"/>
      <c r="B144786" s="15"/>
      <c r="C144786" s="15"/>
      <c r="D144786" s="15"/>
      <c r="E144786" s="15"/>
      <c r="F144786" s="15"/>
      <c r="G144786" s="15"/>
    </row>
    <row r="146045" spans="1:7">
      <c r="A146045" s="64"/>
      <c r="B146045" s="15"/>
      <c r="C146045" s="15"/>
      <c r="D146045" s="15"/>
      <c r="E146045" s="15"/>
      <c r="F146045" s="15"/>
      <c r="G146045" s="15"/>
    </row>
    <row r="147304" spans="1:7">
      <c r="A147304" s="64"/>
      <c r="B147304" s="15"/>
      <c r="C147304" s="15"/>
      <c r="D147304" s="15"/>
      <c r="E147304" s="15"/>
      <c r="F147304" s="15"/>
      <c r="G147304" s="15"/>
    </row>
    <row r="148563" spans="1:7">
      <c r="A148563" s="64"/>
      <c r="B148563" s="15"/>
      <c r="C148563" s="15"/>
      <c r="D148563" s="15"/>
      <c r="E148563" s="15"/>
      <c r="F148563" s="15"/>
      <c r="G148563" s="15"/>
    </row>
    <row r="149822" spans="1:7">
      <c r="A149822" s="64"/>
      <c r="B149822" s="15"/>
      <c r="C149822" s="15"/>
      <c r="D149822" s="15"/>
      <c r="E149822" s="15"/>
      <c r="F149822" s="15"/>
      <c r="G149822" s="15"/>
    </row>
    <row r="151081" spans="1:7">
      <c r="A151081" s="64"/>
      <c r="B151081" s="15"/>
      <c r="C151081" s="15"/>
      <c r="D151081" s="15"/>
      <c r="E151081" s="15"/>
      <c r="F151081" s="15"/>
      <c r="G151081" s="15"/>
    </row>
    <row r="152340" spans="1:7">
      <c r="A152340" s="64"/>
      <c r="B152340" s="15"/>
      <c r="C152340" s="15"/>
      <c r="D152340" s="15"/>
      <c r="E152340" s="15"/>
      <c r="F152340" s="15"/>
      <c r="G152340" s="15"/>
    </row>
    <row r="153599" spans="1:7">
      <c r="A153599" s="64"/>
      <c r="B153599" s="15"/>
      <c r="C153599" s="15"/>
      <c r="D153599" s="15"/>
      <c r="E153599" s="15"/>
      <c r="F153599" s="15"/>
      <c r="G153599" s="15"/>
    </row>
    <row r="154858" spans="1:7">
      <c r="A154858" s="64"/>
      <c r="B154858" s="15"/>
      <c r="C154858" s="15"/>
      <c r="D154858" s="15"/>
      <c r="E154858" s="15"/>
      <c r="F154858" s="15"/>
      <c r="G154858" s="15"/>
    </row>
    <row r="156117" spans="1:7">
      <c r="A156117" s="64"/>
      <c r="B156117" s="15"/>
      <c r="C156117" s="15"/>
      <c r="D156117" s="15"/>
      <c r="E156117" s="15"/>
      <c r="F156117" s="15"/>
      <c r="G156117" s="15"/>
    </row>
    <row r="157376" spans="1:7">
      <c r="A157376" s="64"/>
      <c r="B157376" s="15"/>
      <c r="C157376" s="15"/>
      <c r="D157376" s="15"/>
      <c r="E157376" s="15"/>
      <c r="F157376" s="15"/>
      <c r="G157376" s="15"/>
    </row>
    <row r="158635" spans="1:7">
      <c r="A158635" s="64"/>
      <c r="B158635" s="15"/>
      <c r="C158635" s="15"/>
      <c r="D158635" s="15"/>
      <c r="E158635" s="15"/>
      <c r="F158635" s="15"/>
      <c r="G158635" s="15"/>
    </row>
    <row r="159894" spans="1:7">
      <c r="A159894" s="64"/>
      <c r="B159894" s="15"/>
      <c r="C159894" s="15"/>
      <c r="D159894" s="15"/>
      <c r="E159894" s="15"/>
      <c r="F159894" s="15"/>
      <c r="G159894" s="15"/>
    </row>
    <row r="161153" spans="1:7">
      <c r="A161153" s="64"/>
      <c r="B161153" s="15"/>
      <c r="C161153" s="15"/>
      <c r="D161153" s="15"/>
      <c r="E161153" s="15"/>
      <c r="F161153" s="15"/>
      <c r="G161153" s="15"/>
    </row>
    <row r="162412" spans="1:7">
      <c r="A162412" s="64"/>
      <c r="B162412" s="15"/>
      <c r="C162412" s="15"/>
      <c r="D162412" s="15"/>
      <c r="E162412" s="15"/>
      <c r="F162412" s="15"/>
      <c r="G162412" s="15"/>
    </row>
    <row r="163671" spans="1:7">
      <c r="A163671" s="64"/>
      <c r="B163671" s="15"/>
      <c r="C163671" s="15"/>
      <c r="D163671" s="15"/>
      <c r="E163671" s="15"/>
      <c r="F163671" s="15"/>
      <c r="G163671" s="15"/>
    </row>
    <row r="164930" spans="1:7">
      <c r="A164930" s="64"/>
      <c r="B164930" s="15"/>
      <c r="C164930" s="15"/>
      <c r="D164930" s="15"/>
      <c r="E164930" s="15"/>
      <c r="F164930" s="15"/>
      <c r="G164930" s="15"/>
    </row>
    <row r="166189" spans="1:7">
      <c r="A166189" s="64"/>
      <c r="B166189" s="15"/>
      <c r="C166189" s="15"/>
      <c r="D166189" s="15"/>
      <c r="E166189" s="15"/>
      <c r="F166189" s="15"/>
      <c r="G166189" s="15"/>
    </row>
    <row r="167448" spans="1:7">
      <c r="A167448" s="64"/>
      <c r="B167448" s="15"/>
      <c r="C167448" s="15"/>
      <c r="D167448" s="15"/>
      <c r="E167448" s="15"/>
      <c r="F167448" s="15"/>
      <c r="G167448" s="15"/>
    </row>
    <row r="168707" spans="1:7">
      <c r="A168707" s="64"/>
      <c r="B168707" s="15"/>
      <c r="C168707" s="15"/>
      <c r="D168707" s="15"/>
      <c r="E168707" s="15"/>
      <c r="F168707" s="15"/>
      <c r="G168707" s="15"/>
    </row>
    <row r="169966" spans="1:7">
      <c r="A169966" s="64"/>
      <c r="B169966" s="15"/>
      <c r="C169966" s="15"/>
      <c r="D169966" s="15"/>
      <c r="E169966" s="15"/>
      <c r="F169966" s="15"/>
      <c r="G169966" s="15"/>
    </row>
    <row r="171225" spans="1:7">
      <c r="A171225" s="64"/>
      <c r="B171225" s="15"/>
      <c r="C171225" s="15"/>
      <c r="D171225" s="15"/>
      <c r="E171225" s="15"/>
      <c r="F171225" s="15"/>
      <c r="G171225" s="15"/>
    </row>
    <row r="172484" spans="1:7">
      <c r="A172484" s="64"/>
      <c r="B172484" s="15"/>
      <c r="C172484" s="15"/>
      <c r="D172484" s="15"/>
      <c r="E172484" s="15"/>
      <c r="F172484" s="15"/>
      <c r="G172484" s="15"/>
    </row>
    <row r="173743" spans="1:7">
      <c r="A173743" s="64"/>
      <c r="B173743" s="15"/>
      <c r="C173743" s="15"/>
      <c r="D173743" s="15"/>
      <c r="E173743" s="15"/>
      <c r="F173743" s="15"/>
      <c r="G173743" s="15"/>
    </row>
    <row r="175002" spans="1:7">
      <c r="A175002" s="64"/>
      <c r="B175002" s="15"/>
      <c r="C175002" s="15"/>
      <c r="D175002" s="15"/>
      <c r="E175002" s="15"/>
      <c r="F175002" s="15"/>
      <c r="G175002" s="15"/>
    </row>
    <row r="176261" spans="1:7">
      <c r="A176261" s="64"/>
      <c r="B176261" s="15"/>
      <c r="C176261" s="15"/>
      <c r="D176261" s="15"/>
      <c r="E176261" s="15"/>
      <c r="F176261" s="15"/>
      <c r="G176261" s="15"/>
    </row>
    <row r="177520" spans="1:7">
      <c r="A177520" s="64"/>
      <c r="B177520" s="15"/>
      <c r="C177520" s="15"/>
      <c r="D177520" s="15"/>
      <c r="E177520" s="15"/>
      <c r="F177520" s="15"/>
      <c r="G177520" s="15"/>
    </row>
    <row r="178779" spans="1:7">
      <c r="A178779" s="64"/>
      <c r="B178779" s="15"/>
      <c r="C178779" s="15"/>
      <c r="D178779" s="15"/>
      <c r="E178779" s="15"/>
      <c r="F178779" s="15"/>
      <c r="G178779" s="15"/>
    </row>
    <row r="180038" spans="1:7">
      <c r="A180038" s="64"/>
      <c r="B180038" s="15"/>
      <c r="C180038" s="15"/>
      <c r="D180038" s="15"/>
      <c r="E180038" s="15"/>
      <c r="F180038" s="15"/>
      <c r="G180038" s="15"/>
    </row>
    <row r="181297" spans="1:7">
      <c r="A181297" s="64"/>
      <c r="B181297" s="15"/>
      <c r="C181297" s="15"/>
      <c r="D181297" s="15"/>
      <c r="E181297" s="15"/>
      <c r="F181297" s="15"/>
      <c r="G181297" s="15"/>
    </row>
    <row r="182556" spans="1:7">
      <c r="A182556" s="64"/>
      <c r="B182556" s="15"/>
      <c r="C182556" s="15"/>
      <c r="D182556" s="15"/>
      <c r="E182556" s="15"/>
      <c r="F182556" s="15"/>
      <c r="G182556" s="15"/>
    </row>
    <row r="183815" spans="1:7">
      <c r="A183815" s="64"/>
      <c r="B183815" s="15"/>
      <c r="C183815" s="15"/>
      <c r="D183815" s="15"/>
      <c r="E183815" s="15"/>
      <c r="F183815" s="15"/>
      <c r="G183815" s="15"/>
    </row>
    <row r="185074" spans="1:7">
      <c r="A185074" s="64"/>
      <c r="B185074" s="15"/>
      <c r="C185074" s="15"/>
      <c r="D185074" s="15"/>
      <c r="E185074" s="15"/>
      <c r="F185074" s="15"/>
      <c r="G185074" s="15"/>
    </row>
    <row r="186333" spans="1:7">
      <c r="A186333" s="64"/>
      <c r="B186333" s="15"/>
      <c r="C186333" s="15"/>
      <c r="D186333" s="15"/>
      <c r="E186333" s="15"/>
      <c r="F186333" s="15"/>
      <c r="G186333" s="15"/>
    </row>
    <row r="187592" spans="1:7">
      <c r="A187592" s="64"/>
      <c r="B187592" s="15"/>
      <c r="C187592" s="15"/>
      <c r="D187592" s="15"/>
      <c r="E187592" s="15"/>
      <c r="F187592" s="15"/>
      <c r="G187592" s="15"/>
    </row>
    <row r="188851" spans="1:7">
      <c r="A188851" s="64"/>
      <c r="B188851" s="15"/>
      <c r="C188851" s="15"/>
      <c r="D188851" s="15"/>
      <c r="E188851" s="15"/>
      <c r="F188851" s="15"/>
      <c r="G188851" s="15"/>
    </row>
    <row r="190110" spans="1:7">
      <c r="A190110" s="64"/>
      <c r="B190110" s="15"/>
      <c r="C190110" s="15"/>
      <c r="D190110" s="15"/>
      <c r="E190110" s="15"/>
      <c r="F190110" s="15"/>
      <c r="G190110" s="15"/>
    </row>
    <row r="191369" spans="1:7">
      <c r="A191369" s="64"/>
      <c r="B191369" s="15"/>
      <c r="C191369" s="15"/>
      <c r="D191369" s="15"/>
      <c r="E191369" s="15"/>
      <c r="F191369" s="15"/>
      <c r="G191369" s="15"/>
    </row>
    <row r="192628" spans="1:7">
      <c r="A192628" s="64"/>
      <c r="B192628" s="15"/>
      <c r="C192628" s="15"/>
      <c r="D192628" s="15"/>
      <c r="E192628" s="15"/>
      <c r="F192628" s="15"/>
      <c r="G192628" s="15"/>
    </row>
    <row r="193887" spans="1:7">
      <c r="A193887" s="64"/>
      <c r="B193887" s="15"/>
      <c r="C193887" s="15"/>
      <c r="D193887" s="15"/>
      <c r="E193887" s="15"/>
      <c r="F193887" s="15"/>
      <c r="G193887" s="15"/>
    </row>
    <row r="195146" spans="1:7">
      <c r="A195146" s="64"/>
      <c r="B195146" s="15"/>
      <c r="C195146" s="15"/>
      <c r="D195146" s="15"/>
      <c r="E195146" s="15"/>
      <c r="F195146" s="15"/>
      <c r="G195146" s="15"/>
    </row>
    <row r="196405" spans="1:7">
      <c r="A196405" s="64"/>
      <c r="B196405" s="15"/>
      <c r="C196405" s="15"/>
      <c r="D196405" s="15"/>
      <c r="E196405" s="15"/>
      <c r="F196405" s="15"/>
      <c r="G196405" s="15"/>
    </row>
    <row r="197664" spans="1:7">
      <c r="A197664" s="64"/>
      <c r="B197664" s="15"/>
      <c r="C197664" s="15"/>
      <c r="D197664" s="15"/>
      <c r="E197664" s="15"/>
      <c r="F197664" s="15"/>
      <c r="G197664" s="15"/>
    </row>
    <row r="198923" spans="1:7">
      <c r="A198923" s="64"/>
      <c r="B198923" s="15"/>
      <c r="C198923" s="15"/>
      <c r="D198923" s="15"/>
      <c r="E198923" s="15"/>
      <c r="F198923" s="15"/>
      <c r="G198923" s="15"/>
    </row>
    <row r="200182" spans="1:7">
      <c r="A200182" s="64"/>
      <c r="B200182" s="15"/>
      <c r="C200182" s="15"/>
      <c r="D200182" s="15"/>
      <c r="E200182" s="15"/>
      <c r="F200182" s="15"/>
      <c r="G200182" s="15"/>
    </row>
    <row r="201441" spans="1:7">
      <c r="A201441" s="64"/>
      <c r="B201441" s="15"/>
      <c r="C201441" s="15"/>
      <c r="D201441" s="15"/>
      <c r="E201441" s="15"/>
      <c r="F201441" s="15"/>
      <c r="G201441" s="15"/>
    </row>
    <row r="202700" spans="1:7">
      <c r="A202700" s="64"/>
      <c r="B202700" s="15"/>
      <c r="C202700" s="15"/>
      <c r="D202700" s="15"/>
      <c r="E202700" s="15"/>
      <c r="F202700" s="15"/>
      <c r="G202700" s="15"/>
    </row>
    <row r="203959" spans="1:7">
      <c r="A203959" s="64"/>
      <c r="B203959" s="15"/>
      <c r="C203959" s="15"/>
      <c r="D203959" s="15"/>
      <c r="E203959" s="15"/>
      <c r="F203959" s="15"/>
      <c r="G203959" s="15"/>
    </row>
    <row r="205218" spans="1:7">
      <c r="A205218" s="64"/>
      <c r="B205218" s="15"/>
      <c r="C205218" s="15"/>
      <c r="D205218" s="15"/>
      <c r="E205218" s="15"/>
      <c r="F205218" s="15"/>
      <c r="G205218" s="15"/>
    </row>
    <row r="206477" spans="1:7">
      <c r="A206477" s="64"/>
      <c r="B206477" s="15"/>
      <c r="C206477" s="15"/>
      <c r="D206477" s="15"/>
      <c r="E206477" s="15"/>
      <c r="F206477" s="15"/>
      <c r="G206477" s="15"/>
    </row>
    <row r="207736" spans="1:7">
      <c r="A207736" s="64"/>
      <c r="B207736" s="15"/>
      <c r="C207736" s="15"/>
      <c r="D207736" s="15"/>
      <c r="E207736" s="15"/>
      <c r="F207736" s="15"/>
      <c r="G207736" s="15"/>
    </row>
    <row r="208995" spans="1:7">
      <c r="A208995" s="64"/>
      <c r="B208995" s="15"/>
      <c r="C208995" s="15"/>
      <c r="D208995" s="15"/>
      <c r="E208995" s="15"/>
      <c r="F208995" s="15"/>
      <c r="G208995" s="15"/>
    </row>
    <row r="210254" spans="1:7">
      <c r="A210254" s="64"/>
      <c r="B210254" s="15"/>
      <c r="C210254" s="15"/>
      <c r="D210254" s="15"/>
      <c r="E210254" s="15"/>
      <c r="F210254" s="15"/>
      <c r="G210254" s="15"/>
    </row>
    <row r="211513" spans="1:7">
      <c r="A211513" s="64"/>
      <c r="B211513" s="15"/>
      <c r="C211513" s="15"/>
      <c r="D211513" s="15"/>
      <c r="E211513" s="15"/>
      <c r="F211513" s="15"/>
      <c r="G211513" s="15"/>
    </row>
    <row r="212772" spans="1:7">
      <c r="A212772" s="64"/>
      <c r="B212772" s="15"/>
      <c r="C212772" s="15"/>
      <c r="D212772" s="15"/>
      <c r="E212772" s="15"/>
      <c r="F212772" s="15"/>
      <c r="G212772" s="15"/>
    </row>
    <row r="214031" spans="1:7">
      <c r="A214031" s="64"/>
      <c r="B214031" s="15"/>
      <c r="C214031" s="15"/>
      <c r="D214031" s="15"/>
      <c r="E214031" s="15"/>
      <c r="F214031" s="15"/>
      <c r="G214031" s="15"/>
    </row>
    <row r="215290" spans="1:7">
      <c r="A215290" s="64"/>
      <c r="B215290" s="15"/>
      <c r="C215290" s="15"/>
      <c r="D215290" s="15"/>
      <c r="E215290" s="15"/>
      <c r="F215290" s="15"/>
      <c r="G215290" s="15"/>
    </row>
    <row r="216549" spans="1:7">
      <c r="A216549" s="64"/>
      <c r="B216549" s="15"/>
      <c r="C216549" s="15"/>
      <c r="D216549" s="15"/>
      <c r="E216549" s="15"/>
      <c r="F216549" s="15"/>
      <c r="G216549" s="15"/>
    </row>
    <row r="217808" spans="1:7">
      <c r="A217808" s="64"/>
      <c r="B217808" s="15"/>
      <c r="C217808" s="15"/>
      <c r="D217808" s="15"/>
      <c r="E217808" s="15"/>
      <c r="F217808" s="15"/>
      <c r="G217808" s="15"/>
    </row>
    <row r="219067" spans="1:7">
      <c r="A219067" s="64"/>
      <c r="B219067" s="15"/>
      <c r="C219067" s="15"/>
      <c r="D219067" s="15"/>
      <c r="E219067" s="15"/>
      <c r="F219067" s="15"/>
      <c r="G219067" s="15"/>
    </row>
    <row r="220326" spans="1:7">
      <c r="A220326" s="64"/>
      <c r="B220326" s="15"/>
      <c r="C220326" s="15"/>
      <c r="D220326" s="15"/>
      <c r="E220326" s="15"/>
      <c r="F220326" s="15"/>
      <c r="G220326" s="15"/>
    </row>
    <row r="221585" spans="1:7">
      <c r="A221585" s="64"/>
      <c r="B221585" s="15"/>
      <c r="C221585" s="15"/>
      <c r="D221585" s="15"/>
      <c r="E221585" s="15"/>
      <c r="F221585" s="15"/>
      <c r="G221585" s="15"/>
    </row>
    <row r="222844" spans="1:7">
      <c r="A222844" s="64"/>
      <c r="B222844" s="15"/>
      <c r="C222844" s="15"/>
      <c r="D222844" s="15"/>
      <c r="E222844" s="15"/>
      <c r="F222844" s="15"/>
      <c r="G222844" s="15"/>
    </row>
    <row r="224103" spans="1:7">
      <c r="A224103" s="64"/>
      <c r="B224103" s="15"/>
      <c r="C224103" s="15"/>
      <c r="D224103" s="15"/>
      <c r="E224103" s="15"/>
      <c r="F224103" s="15"/>
      <c r="G224103" s="15"/>
    </row>
    <row r="225362" spans="1:7">
      <c r="A225362" s="64"/>
      <c r="B225362" s="15"/>
      <c r="C225362" s="15"/>
      <c r="D225362" s="15"/>
      <c r="E225362" s="15"/>
      <c r="F225362" s="15"/>
      <c r="G225362" s="15"/>
    </row>
    <row r="226621" spans="1:7">
      <c r="A226621" s="64"/>
      <c r="B226621" s="15"/>
      <c r="C226621" s="15"/>
      <c r="D226621" s="15"/>
      <c r="E226621" s="15"/>
      <c r="F226621" s="15"/>
      <c r="G226621" s="15"/>
    </row>
    <row r="227880" spans="1:7">
      <c r="A227880" s="64"/>
      <c r="B227880" s="15"/>
      <c r="C227880" s="15"/>
      <c r="D227880" s="15"/>
      <c r="E227880" s="15"/>
      <c r="F227880" s="15"/>
      <c r="G227880" s="15"/>
    </row>
    <row r="229139" spans="1:7">
      <c r="A229139" s="64"/>
      <c r="B229139" s="15"/>
      <c r="C229139" s="15"/>
      <c r="D229139" s="15"/>
      <c r="E229139" s="15"/>
      <c r="F229139" s="15"/>
      <c r="G229139" s="15"/>
    </row>
    <row r="230398" spans="1:7">
      <c r="A230398" s="64"/>
      <c r="B230398" s="15"/>
      <c r="C230398" s="15"/>
      <c r="D230398" s="15"/>
      <c r="E230398" s="15"/>
      <c r="F230398" s="15"/>
      <c r="G230398" s="15"/>
    </row>
    <row r="231657" spans="1:7">
      <c r="A231657" s="64"/>
      <c r="B231657" s="15"/>
      <c r="C231657" s="15"/>
      <c r="D231657" s="15"/>
      <c r="E231657" s="15"/>
      <c r="F231657" s="15"/>
      <c r="G231657" s="15"/>
    </row>
    <row r="232916" spans="1:7">
      <c r="A232916" s="64"/>
      <c r="B232916" s="15"/>
      <c r="C232916" s="15"/>
      <c r="D232916" s="15"/>
      <c r="E232916" s="15"/>
      <c r="F232916" s="15"/>
      <c r="G232916" s="15"/>
    </row>
    <row r="234175" spans="1:7">
      <c r="A234175" s="64"/>
      <c r="B234175" s="15"/>
      <c r="C234175" s="15"/>
      <c r="D234175" s="15"/>
      <c r="E234175" s="15"/>
      <c r="F234175" s="15"/>
      <c r="G234175" s="15"/>
    </row>
    <row r="235434" spans="1:7">
      <c r="A235434" s="64"/>
      <c r="B235434" s="15"/>
      <c r="C235434" s="15"/>
      <c r="D235434" s="15"/>
      <c r="E235434" s="15"/>
      <c r="F235434" s="15"/>
      <c r="G235434" s="15"/>
    </row>
    <row r="236693" spans="1:7">
      <c r="A236693" s="64"/>
      <c r="B236693" s="15"/>
      <c r="C236693" s="15"/>
      <c r="D236693" s="15"/>
      <c r="E236693" s="15"/>
      <c r="F236693" s="15"/>
      <c r="G236693" s="15"/>
    </row>
    <row r="237952" spans="1:7">
      <c r="A237952" s="64"/>
      <c r="B237952" s="15"/>
      <c r="C237952" s="15"/>
      <c r="D237952" s="15"/>
      <c r="E237952" s="15"/>
      <c r="F237952" s="15"/>
      <c r="G237952" s="15"/>
    </row>
    <row r="239211" spans="1:7">
      <c r="A239211" s="64"/>
      <c r="B239211" s="15"/>
      <c r="C239211" s="15"/>
      <c r="D239211" s="15"/>
      <c r="E239211" s="15"/>
      <c r="F239211" s="15"/>
      <c r="G239211" s="15"/>
    </row>
    <row r="240470" spans="1:7">
      <c r="A240470" s="64"/>
      <c r="B240470" s="15"/>
      <c r="C240470" s="15"/>
      <c r="D240470" s="15"/>
      <c r="E240470" s="15"/>
      <c r="F240470" s="15"/>
      <c r="G240470" s="15"/>
    </row>
    <row r="241729" spans="1:7">
      <c r="A241729" s="64"/>
      <c r="B241729" s="15"/>
      <c r="C241729" s="15"/>
      <c r="D241729" s="15"/>
      <c r="E241729" s="15"/>
      <c r="F241729" s="15"/>
      <c r="G241729" s="15"/>
    </row>
    <row r="242988" spans="1:7">
      <c r="A242988" s="64"/>
      <c r="B242988" s="15"/>
      <c r="C242988" s="15"/>
      <c r="D242988" s="15"/>
      <c r="E242988" s="15"/>
      <c r="F242988" s="15"/>
      <c r="G242988" s="15"/>
    </row>
    <row r="244247" spans="1:7">
      <c r="A244247" s="64"/>
      <c r="B244247" s="15"/>
      <c r="C244247" s="15"/>
      <c r="D244247" s="15"/>
      <c r="E244247" s="15"/>
      <c r="F244247" s="15"/>
      <c r="G244247" s="15"/>
    </row>
    <row r="245506" spans="1:7">
      <c r="A245506" s="64"/>
      <c r="B245506" s="15"/>
      <c r="C245506" s="15"/>
      <c r="D245506" s="15"/>
      <c r="E245506" s="15"/>
      <c r="F245506" s="15"/>
      <c r="G245506" s="15"/>
    </row>
    <row r="246765" spans="1:7">
      <c r="A246765" s="64"/>
      <c r="B246765" s="15"/>
      <c r="C246765" s="15"/>
      <c r="D246765" s="15"/>
      <c r="E246765" s="15"/>
      <c r="F246765" s="15"/>
      <c r="G246765" s="15"/>
    </row>
    <row r="248024" spans="1:7">
      <c r="A248024" s="64"/>
      <c r="B248024" s="15"/>
      <c r="C248024" s="15"/>
      <c r="D248024" s="15"/>
      <c r="E248024" s="15"/>
      <c r="F248024" s="15"/>
      <c r="G248024" s="15"/>
    </row>
    <row r="249283" spans="1:7">
      <c r="A249283" s="64"/>
      <c r="B249283" s="15"/>
      <c r="C249283" s="15"/>
      <c r="D249283" s="15"/>
      <c r="E249283" s="15"/>
      <c r="F249283" s="15"/>
      <c r="G249283" s="15"/>
    </row>
    <row r="250542" spans="1:7">
      <c r="A250542" s="64"/>
      <c r="B250542" s="15"/>
      <c r="C250542" s="15"/>
      <c r="D250542" s="15"/>
      <c r="E250542" s="15"/>
      <c r="F250542" s="15"/>
      <c r="G250542" s="15"/>
    </row>
    <row r="251801" spans="1:7">
      <c r="A251801" s="64"/>
      <c r="B251801" s="15"/>
      <c r="C251801" s="15"/>
      <c r="D251801" s="15"/>
      <c r="E251801" s="15"/>
      <c r="F251801" s="15"/>
      <c r="G251801" s="15"/>
    </row>
    <row r="253060" spans="1:7">
      <c r="A253060" s="64"/>
      <c r="B253060" s="15"/>
      <c r="C253060" s="15"/>
      <c r="D253060" s="15"/>
      <c r="E253060" s="15"/>
      <c r="F253060" s="15"/>
      <c r="G253060" s="15"/>
    </row>
    <row r="254319" spans="1:7">
      <c r="A254319" s="64"/>
      <c r="B254319" s="15"/>
      <c r="C254319" s="15"/>
      <c r="D254319" s="15"/>
      <c r="E254319" s="15"/>
      <c r="F254319" s="15"/>
      <c r="G254319" s="15"/>
    </row>
    <row r="255578" spans="1:7">
      <c r="A255578" s="64"/>
      <c r="B255578" s="15"/>
      <c r="C255578" s="15"/>
      <c r="D255578" s="15"/>
      <c r="E255578" s="15"/>
      <c r="F255578" s="15"/>
      <c r="G255578" s="15"/>
    </row>
    <row r="256837" spans="1:7">
      <c r="A256837" s="64"/>
      <c r="B256837" s="15"/>
      <c r="C256837" s="15"/>
      <c r="D256837" s="15"/>
      <c r="E256837" s="15"/>
      <c r="F256837" s="15"/>
      <c r="G256837" s="15"/>
    </row>
    <row r="258096" spans="1:7">
      <c r="A258096" s="64"/>
      <c r="B258096" s="15"/>
      <c r="C258096" s="15"/>
      <c r="D258096" s="15"/>
      <c r="E258096" s="15"/>
      <c r="F258096" s="15"/>
      <c r="G258096" s="15"/>
    </row>
    <row r="259355" spans="1:7">
      <c r="A259355" s="64"/>
      <c r="B259355" s="15"/>
      <c r="C259355" s="15"/>
      <c r="D259355" s="15"/>
      <c r="E259355" s="15"/>
      <c r="F259355" s="15"/>
      <c r="G259355" s="15"/>
    </row>
    <row r="260614" spans="1:7">
      <c r="A260614" s="64"/>
      <c r="B260614" s="15"/>
      <c r="C260614" s="15"/>
      <c r="D260614" s="15"/>
      <c r="E260614" s="15"/>
      <c r="F260614" s="15"/>
      <c r="G260614" s="15"/>
    </row>
    <row r="261869" spans="8:8">
      <c r="H261869" s="11"/>
    </row>
    <row r="261870" spans="8:8">
      <c r="H261870" s="11"/>
    </row>
    <row r="261871" spans="8:8">
      <c r="H261871" s="11"/>
    </row>
    <row r="261872" spans="8:8">
      <c r="H261872" s="11"/>
    </row>
    <row r="261873" spans="8:8">
      <c r="H261873" s="11"/>
    </row>
    <row r="261874" spans="8:8">
      <c r="H261874" s="11"/>
    </row>
    <row r="263132" spans="1:7">
      <c r="A263132" s="64"/>
      <c r="B263132" s="15"/>
      <c r="C263132" s="15"/>
      <c r="D263132" s="15"/>
      <c r="E263132" s="15"/>
      <c r="F263132" s="15"/>
      <c r="G263132" s="15"/>
    </row>
    <row r="264391" spans="1:7">
      <c r="A264391" s="64"/>
      <c r="B264391" s="15"/>
      <c r="C264391" s="15"/>
      <c r="D264391" s="15"/>
      <c r="E264391" s="15"/>
      <c r="F264391" s="15"/>
      <c r="G264391" s="15"/>
    </row>
    <row r="265650" spans="1:7">
      <c r="A265650" s="64"/>
      <c r="B265650" s="15"/>
      <c r="C265650" s="15"/>
      <c r="D265650" s="15"/>
      <c r="E265650" s="15"/>
      <c r="F265650" s="15"/>
      <c r="G265650" s="15"/>
    </row>
    <row r="266909" spans="1:7">
      <c r="A266909" s="64"/>
      <c r="B266909" s="15"/>
      <c r="C266909" s="15"/>
      <c r="D266909" s="15"/>
      <c r="E266909" s="15"/>
      <c r="F266909" s="15"/>
      <c r="G266909" s="15"/>
    </row>
    <row r="268168" spans="1:7">
      <c r="A268168" s="64"/>
      <c r="B268168" s="15"/>
      <c r="C268168" s="15"/>
      <c r="D268168" s="15"/>
      <c r="E268168" s="15"/>
      <c r="F268168" s="15"/>
      <c r="G268168" s="15"/>
    </row>
    <row r="269427" spans="1:7">
      <c r="A269427" s="64"/>
      <c r="B269427" s="15"/>
      <c r="C269427" s="15"/>
      <c r="D269427" s="15"/>
      <c r="E269427" s="15"/>
      <c r="F269427" s="15"/>
      <c r="G269427" s="15"/>
    </row>
    <row r="270686" spans="1:7">
      <c r="A270686" s="64"/>
      <c r="B270686" s="15"/>
      <c r="C270686" s="15"/>
      <c r="D270686" s="15"/>
      <c r="E270686" s="15"/>
      <c r="F270686" s="15"/>
      <c r="G270686" s="15"/>
    </row>
    <row r="271945" spans="1:7">
      <c r="A271945" s="64"/>
      <c r="B271945" s="15"/>
      <c r="C271945" s="15"/>
      <c r="D271945" s="15"/>
      <c r="E271945" s="15"/>
      <c r="F271945" s="15"/>
      <c r="G271945" s="15"/>
    </row>
    <row r="273204" spans="1:7">
      <c r="A273204" s="64"/>
      <c r="B273204" s="15"/>
      <c r="C273204" s="15"/>
      <c r="D273204" s="15"/>
      <c r="E273204" s="15"/>
      <c r="F273204" s="15"/>
      <c r="G273204" s="15"/>
    </row>
    <row r="274463" spans="1:7">
      <c r="A274463" s="64"/>
      <c r="B274463" s="15"/>
      <c r="C274463" s="15"/>
      <c r="D274463" s="15"/>
      <c r="E274463" s="15"/>
      <c r="F274463" s="15"/>
      <c r="G274463" s="15"/>
    </row>
    <row r="275722" spans="1:7">
      <c r="A275722" s="64"/>
      <c r="B275722" s="15"/>
      <c r="C275722" s="15"/>
      <c r="D275722" s="15"/>
      <c r="E275722" s="15"/>
      <c r="F275722" s="15"/>
      <c r="G275722" s="15"/>
    </row>
    <row r="276981" spans="1:7">
      <c r="A276981" s="64"/>
      <c r="B276981" s="15"/>
      <c r="C276981" s="15"/>
      <c r="D276981" s="15"/>
      <c r="E276981" s="15"/>
      <c r="F276981" s="15"/>
      <c r="G276981" s="15"/>
    </row>
    <row r="278240" spans="1:7">
      <c r="A278240" s="64"/>
      <c r="B278240" s="15"/>
      <c r="C278240" s="15"/>
      <c r="D278240" s="15"/>
      <c r="E278240" s="15"/>
      <c r="F278240" s="15"/>
      <c r="G278240" s="15"/>
    </row>
    <row r="279499" spans="1:7">
      <c r="A279499" s="64"/>
      <c r="B279499" s="15"/>
      <c r="C279499" s="15"/>
      <c r="D279499" s="15"/>
      <c r="E279499" s="15"/>
      <c r="F279499" s="15"/>
      <c r="G279499" s="15"/>
    </row>
    <row r="280758" spans="1:7">
      <c r="A280758" s="64"/>
      <c r="B280758" s="15"/>
      <c r="C280758" s="15"/>
      <c r="D280758" s="15"/>
      <c r="E280758" s="15"/>
      <c r="F280758" s="15"/>
      <c r="G280758" s="15"/>
    </row>
    <row r="282017" spans="1:7">
      <c r="A282017" s="64"/>
      <c r="B282017" s="15"/>
      <c r="C282017" s="15"/>
      <c r="D282017" s="15"/>
      <c r="E282017" s="15"/>
      <c r="F282017" s="15"/>
      <c r="G282017" s="15"/>
    </row>
    <row r="283276" spans="1:7">
      <c r="A283276" s="64"/>
      <c r="B283276" s="15"/>
      <c r="C283276" s="15"/>
      <c r="D283276" s="15"/>
      <c r="E283276" s="15"/>
      <c r="F283276" s="15"/>
      <c r="G283276" s="15"/>
    </row>
    <row r="284535" spans="1:7">
      <c r="A284535" s="64"/>
      <c r="B284535" s="15"/>
      <c r="C284535" s="15"/>
      <c r="D284535" s="15"/>
      <c r="E284535" s="15"/>
      <c r="F284535" s="15"/>
      <c r="G284535" s="15"/>
    </row>
    <row r="285794" spans="1:7">
      <c r="A285794" s="64"/>
      <c r="B285794" s="15"/>
      <c r="C285794" s="15"/>
      <c r="D285794" s="15"/>
      <c r="E285794" s="15"/>
      <c r="F285794" s="15"/>
      <c r="G285794" s="15"/>
    </row>
    <row r="287053" spans="1:7">
      <c r="A287053" s="64"/>
      <c r="B287053" s="15"/>
      <c r="C287053" s="15"/>
      <c r="D287053" s="15"/>
      <c r="E287053" s="15"/>
      <c r="F287053" s="15"/>
      <c r="G287053" s="15"/>
    </row>
    <row r="288312" spans="1:7">
      <c r="A288312" s="64"/>
      <c r="B288312" s="15"/>
      <c r="C288312" s="15"/>
      <c r="D288312" s="15"/>
      <c r="E288312" s="15"/>
      <c r="F288312" s="15"/>
      <c r="G288312" s="15"/>
    </row>
    <row r="289571" spans="1:7">
      <c r="A289571" s="64"/>
      <c r="B289571" s="15"/>
      <c r="C289571" s="15"/>
      <c r="D289571" s="15"/>
      <c r="E289571" s="15"/>
      <c r="F289571" s="15"/>
      <c r="G289571" s="15"/>
    </row>
    <row r="290830" spans="1:7">
      <c r="A290830" s="64"/>
      <c r="B290830" s="15"/>
      <c r="C290830" s="15"/>
      <c r="D290830" s="15"/>
      <c r="E290830" s="15"/>
      <c r="F290830" s="15"/>
      <c r="G290830" s="15"/>
    </row>
    <row r="292089" spans="1:7">
      <c r="A292089" s="64"/>
      <c r="B292089" s="15"/>
      <c r="C292089" s="15"/>
      <c r="D292089" s="15"/>
      <c r="E292089" s="15"/>
      <c r="F292089" s="15"/>
      <c r="G292089" s="15"/>
    </row>
    <row r="293348" spans="1:7">
      <c r="A293348" s="64"/>
      <c r="B293348" s="15"/>
      <c r="C293348" s="15"/>
      <c r="D293348" s="15"/>
      <c r="E293348" s="15"/>
      <c r="F293348" s="15"/>
      <c r="G293348" s="15"/>
    </row>
    <row r="294607" spans="1:7">
      <c r="A294607" s="64"/>
      <c r="B294607" s="15"/>
      <c r="C294607" s="15"/>
      <c r="D294607" s="15"/>
      <c r="E294607" s="15"/>
      <c r="F294607" s="15"/>
      <c r="G294607" s="15"/>
    </row>
    <row r="295866" spans="1:7">
      <c r="A295866" s="64"/>
      <c r="B295866" s="15"/>
      <c r="C295866" s="15"/>
      <c r="D295866" s="15"/>
      <c r="E295866" s="15"/>
      <c r="F295866" s="15"/>
      <c r="G295866" s="15"/>
    </row>
    <row r="297125" spans="1:7">
      <c r="A297125" s="64"/>
      <c r="B297125" s="15"/>
      <c r="C297125" s="15"/>
      <c r="D297125" s="15"/>
      <c r="E297125" s="15"/>
      <c r="F297125" s="15"/>
      <c r="G297125" s="15"/>
    </row>
    <row r="298384" spans="1:7">
      <c r="A298384" s="64"/>
      <c r="B298384" s="15"/>
      <c r="C298384" s="15"/>
      <c r="D298384" s="15"/>
      <c r="E298384" s="15"/>
      <c r="F298384" s="15"/>
      <c r="G298384" s="15"/>
    </row>
    <row r="299643" spans="1:7">
      <c r="A299643" s="64"/>
      <c r="B299643" s="15"/>
      <c r="C299643" s="15"/>
      <c r="D299643" s="15"/>
      <c r="E299643" s="15"/>
      <c r="F299643" s="15"/>
      <c r="G299643" s="15"/>
    </row>
    <row r="300902" spans="1:7">
      <c r="A300902" s="64"/>
      <c r="B300902" s="15"/>
      <c r="C300902" s="15"/>
      <c r="D300902" s="15"/>
      <c r="E300902" s="15"/>
      <c r="F300902" s="15"/>
      <c r="G300902" s="15"/>
    </row>
    <row r="302161" spans="1:7">
      <c r="A302161" s="64"/>
      <c r="B302161" s="15"/>
      <c r="C302161" s="15"/>
      <c r="D302161" s="15"/>
      <c r="E302161" s="15"/>
      <c r="F302161" s="15"/>
      <c r="G302161" s="15"/>
    </row>
    <row r="303420" spans="1:7">
      <c r="A303420" s="64"/>
      <c r="B303420" s="15"/>
      <c r="C303420" s="15"/>
      <c r="D303420" s="15"/>
      <c r="E303420" s="15"/>
      <c r="F303420" s="15"/>
      <c r="G303420" s="15"/>
    </row>
    <row r="304679" spans="1:7">
      <c r="A304679" s="64"/>
      <c r="B304679" s="15"/>
      <c r="C304679" s="15"/>
      <c r="D304679" s="15"/>
      <c r="E304679" s="15"/>
      <c r="F304679" s="15"/>
      <c r="G304679" s="15"/>
    </row>
    <row r="305938" spans="1:7">
      <c r="A305938" s="64"/>
      <c r="B305938" s="15"/>
      <c r="C305938" s="15"/>
      <c r="D305938" s="15"/>
      <c r="E305938" s="15"/>
      <c r="F305938" s="15"/>
      <c r="G305938" s="15"/>
    </row>
    <row r="307197" spans="1:7">
      <c r="A307197" s="64"/>
      <c r="B307197" s="15"/>
      <c r="C307197" s="15"/>
      <c r="D307197" s="15"/>
      <c r="E307197" s="15"/>
      <c r="F307197" s="15"/>
      <c r="G307197" s="15"/>
    </row>
    <row r="308456" spans="1:7">
      <c r="A308456" s="64"/>
      <c r="B308456" s="15"/>
      <c r="C308456" s="15"/>
      <c r="D308456" s="15"/>
      <c r="E308456" s="15"/>
      <c r="F308456" s="15"/>
      <c r="G308456" s="15"/>
    </row>
    <row r="309715" spans="1:7">
      <c r="A309715" s="64"/>
      <c r="B309715" s="15"/>
      <c r="C309715" s="15"/>
      <c r="D309715" s="15"/>
      <c r="E309715" s="15"/>
      <c r="F309715" s="15"/>
      <c r="G309715" s="15"/>
    </row>
    <row r="310974" spans="1:7">
      <c r="A310974" s="64"/>
      <c r="B310974" s="15"/>
      <c r="C310974" s="15"/>
      <c r="D310974" s="15"/>
      <c r="E310974" s="15"/>
      <c r="F310974" s="15"/>
      <c r="G310974" s="15"/>
    </row>
    <row r="312233" spans="1:7">
      <c r="A312233" s="64"/>
      <c r="B312233" s="15"/>
      <c r="C312233" s="15"/>
      <c r="D312233" s="15"/>
      <c r="E312233" s="15"/>
      <c r="F312233" s="15"/>
      <c r="G312233" s="15"/>
    </row>
    <row r="313492" spans="1:7">
      <c r="A313492" s="64"/>
      <c r="B313492" s="15"/>
      <c r="C313492" s="15"/>
      <c r="D313492" s="15"/>
      <c r="E313492" s="15"/>
      <c r="F313492" s="15"/>
      <c r="G313492" s="15"/>
    </row>
    <row r="314751" spans="1:7">
      <c r="A314751" s="64"/>
      <c r="B314751" s="15"/>
      <c r="C314751" s="15"/>
      <c r="D314751" s="15"/>
      <c r="E314751" s="15"/>
      <c r="F314751" s="15"/>
      <c r="G314751" s="15"/>
    </row>
    <row r="316010" spans="1:7">
      <c r="A316010" s="64"/>
      <c r="B316010" s="15"/>
      <c r="C316010" s="15"/>
      <c r="D316010" s="15"/>
      <c r="E316010" s="15"/>
      <c r="F316010" s="15"/>
      <c r="G316010" s="15"/>
    </row>
    <row r="317269" spans="1:7">
      <c r="A317269" s="64"/>
      <c r="B317269" s="15"/>
      <c r="C317269" s="15"/>
      <c r="D317269" s="15"/>
      <c r="E317269" s="15"/>
      <c r="F317269" s="15"/>
      <c r="G317269" s="15"/>
    </row>
    <row r="318528" spans="1:7">
      <c r="A318528" s="64"/>
      <c r="B318528" s="15"/>
      <c r="C318528" s="15"/>
      <c r="D318528" s="15"/>
      <c r="E318528" s="15"/>
      <c r="F318528" s="15"/>
      <c r="G318528" s="15"/>
    </row>
    <row r="319787" spans="1:7">
      <c r="A319787" s="64"/>
      <c r="B319787" s="15"/>
      <c r="C319787" s="15"/>
      <c r="D319787" s="15"/>
      <c r="E319787" s="15"/>
      <c r="F319787" s="15"/>
      <c r="G319787" s="15"/>
    </row>
    <row r="321046" spans="1:7">
      <c r="A321046" s="64"/>
      <c r="B321046" s="15"/>
      <c r="C321046" s="15"/>
      <c r="D321046" s="15"/>
      <c r="E321046" s="15"/>
      <c r="F321046" s="15"/>
      <c r="G321046" s="15"/>
    </row>
    <row r="322305" spans="1:7">
      <c r="A322305" s="64"/>
      <c r="B322305" s="15"/>
      <c r="C322305" s="15"/>
      <c r="D322305" s="15"/>
      <c r="E322305" s="15"/>
      <c r="F322305" s="15"/>
      <c r="G322305" s="15"/>
    </row>
    <row r="323564" spans="1:7">
      <c r="A323564" s="64"/>
      <c r="B323564" s="15"/>
      <c r="C323564" s="15"/>
      <c r="D323564" s="15"/>
      <c r="E323564" s="15"/>
      <c r="F323564" s="15"/>
      <c r="G323564" s="15"/>
    </row>
    <row r="324823" spans="1:7">
      <c r="A324823" s="64"/>
      <c r="B324823" s="15"/>
      <c r="C324823" s="15"/>
      <c r="D324823" s="15"/>
      <c r="E324823" s="15"/>
      <c r="F324823" s="15"/>
      <c r="G324823" s="15"/>
    </row>
    <row r="326082" spans="1:7">
      <c r="A326082" s="64"/>
      <c r="B326082" s="15"/>
      <c r="C326082" s="15"/>
      <c r="D326082" s="15"/>
      <c r="E326082" s="15"/>
      <c r="F326082" s="15"/>
      <c r="G326082" s="15"/>
    </row>
    <row r="327341" spans="1:7">
      <c r="A327341" s="64"/>
      <c r="B327341" s="15"/>
      <c r="C327341" s="15"/>
      <c r="D327341" s="15"/>
      <c r="E327341" s="15"/>
      <c r="F327341" s="15"/>
      <c r="G327341" s="15"/>
    </row>
    <row r="328600" spans="1:7">
      <c r="A328600" s="64"/>
      <c r="B328600" s="15"/>
      <c r="C328600" s="15"/>
      <c r="D328600" s="15"/>
      <c r="E328600" s="15"/>
      <c r="F328600" s="15"/>
      <c r="G328600" s="15"/>
    </row>
    <row r="329859" spans="1:7">
      <c r="A329859" s="64"/>
      <c r="B329859" s="15"/>
      <c r="C329859" s="15"/>
      <c r="D329859" s="15"/>
      <c r="E329859" s="15"/>
      <c r="F329859" s="15"/>
      <c r="G329859" s="15"/>
    </row>
    <row r="331118" spans="1:7">
      <c r="A331118" s="64"/>
      <c r="B331118" s="15"/>
      <c r="C331118" s="15"/>
      <c r="D331118" s="15"/>
      <c r="E331118" s="15"/>
      <c r="F331118" s="15"/>
      <c r="G331118" s="15"/>
    </row>
    <row r="332377" spans="1:7">
      <c r="A332377" s="64"/>
      <c r="B332377" s="15"/>
      <c r="C332377" s="15"/>
      <c r="D332377" s="15"/>
      <c r="E332377" s="15"/>
      <c r="F332377" s="15"/>
      <c r="G332377" s="15"/>
    </row>
    <row r="333636" spans="1:7">
      <c r="A333636" s="64"/>
      <c r="B333636" s="15"/>
      <c r="C333636" s="15"/>
      <c r="D333636" s="15"/>
      <c r="E333636" s="15"/>
      <c r="F333636" s="15"/>
      <c r="G333636" s="15"/>
    </row>
    <row r="334895" spans="1:7">
      <c r="A334895" s="64"/>
      <c r="B334895" s="15"/>
      <c r="C334895" s="15"/>
      <c r="D334895" s="15"/>
      <c r="E334895" s="15"/>
      <c r="F334895" s="15"/>
      <c r="G334895" s="15"/>
    </row>
    <row r="336154" spans="1:7">
      <c r="A336154" s="64"/>
      <c r="B336154" s="15"/>
      <c r="C336154" s="15"/>
      <c r="D336154" s="15"/>
      <c r="E336154" s="15"/>
      <c r="F336154" s="15"/>
      <c r="G336154" s="15"/>
    </row>
    <row r="337413" spans="1:7">
      <c r="A337413" s="64"/>
      <c r="B337413" s="15"/>
      <c r="C337413" s="15"/>
      <c r="D337413" s="15"/>
      <c r="E337413" s="15"/>
      <c r="F337413" s="15"/>
      <c r="G337413" s="15"/>
    </row>
    <row r="338672" spans="1:7">
      <c r="A338672" s="64"/>
      <c r="B338672" s="15"/>
      <c r="C338672" s="15"/>
      <c r="D338672" s="15"/>
      <c r="E338672" s="15"/>
      <c r="F338672" s="15"/>
      <c r="G338672" s="15"/>
    </row>
    <row r="339931" spans="1:7">
      <c r="A339931" s="64"/>
      <c r="B339931" s="15"/>
      <c r="C339931" s="15"/>
      <c r="D339931" s="15"/>
      <c r="E339931" s="15"/>
      <c r="F339931" s="15"/>
      <c r="G339931" s="15"/>
    </row>
    <row r="341190" spans="1:7">
      <c r="A341190" s="64"/>
      <c r="B341190" s="15"/>
      <c r="C341190" s="15"/>
      <c r="D341190" s="15"/>
      <c r="E341190" s="15"/>
      <c r="F341190" s="15"/>
      <c r="G341190" s="15"/>
    </row>
    <row r="342449" spans="1:7">
      <c r="A342449" s="64"/>
      <c r="B342449" s="15"/>
      <c r="C342449" s="15"/>
      <c r="D342449" s="15"/>
      <c r="E342449" s="15"/>
      <c r="F342449" s="15"/>
      <c r="G342449" s="15"/>
    </row>
    <row r="343708" spans="1:7">
      <c r="A343708" s="64"/>
      <c r="B343708" s="15"/>
      <c r="C343708" s="15"/>
      <c r="D343708" s="15"/>
      <c r="E343708" s="15"/>
      <c r="F343708" s="15"/>
      <c r="G343708" s="15"/>
    </row>
    <row r="344967" spans="1:7">
      <c r="A344967" s="64"/>
      <c r="B344967" s="15"/>
      <c r="C344967" s="15"/>
      <c r="D344967" s="15"/>
      <c r="E344967" s="15"/>
      <c r="F344967" s="15"/>
      <c r="G344967" s="15"/>
    </row>
    <row r="346226" spans="1:7">
      <c r="A346226" s="64"/>
      <c r="B346226" s="15"/>
      <c r="C346226" s="15"/>
      <c r="D346226" s="15"/>
      <c r="E346226" s="15"/>
      <c r="F346226" s="15"/>
      <c r="G346226" s="15"/>
    </row>
    <row r="347485" spans="1:7">
      <c r="A347485" s="64"/>
      <c r="B347485" s="15"/>
      <c r="C347485" s="15"/>
      <c r="D347485" s="15"/>
      <c r="E347485" s="15"/>
      <c r="F347485" s="15"/>
      <c r="G347485" s="15"/>
    </row>
    <row r="348744" spans="1:7">
      <c r="A348744" s="64"/>
      <c r="B348744" s="15"/>
      <c r="C348744" s="15"/>
      <c r="D348744" s="15"/>
      <c r="E348744" s="15"/>
      <c r="F348744" s="15"/>
      <c r="G348744" s="15"/>
    </row>
    <row r="350003" spans="1:7">
      <c r="A350003" s="64"/>
      <c r="B350003" s="15"/>
      <c r="C350003" s="15"/>
      <c r="D350003" s="15"/>
      <c r="E350003" s="15"/>
      <c r="F350003" s="15"/>
      <c r="G350003" s="15"/>
    </row>
    <row r="351262" spans="1:7">
      <c r="A351262" s="64"/>
      <c r="B351262" s="15"/>
      <c r="C351262" s="15"/>
      <c r="D351262" s="15"/>
      <c r="E351262" s="15"/>
      <c r="F351262" s="15"/>
      <c r="G351262" s="15"/>
    </row>
    <row r="352521" spans="1:7">
      <c r="A352521" s="64"/>
      <c r="B352521" s="15"/>
      <c r="C352521" s="15"/>
      <c r="D352521" s="15"/>
      <c r="E352521" s="15"/>
      <c r="F352521" s="15"/>
      <c r="G352521" s="15"/>
    </row>
    <row r="353780" spans="1:7">
      <c r="A353780" s="64"/>
      <c r="B353780" s="15"/>
      <c r="C353780" s="15"/>
      <c r="D353780" s="15"/>
      <c r="E353780" s="15"/>
      <c r="F353780" s="15"/>
      <c r="G353780" s="15"/>
    </row>
    <row r="355039" spans="1:7">
      <c r="A355039" s="64"/>
      <c r="B355039" s="15"/>
      <c r="C355039" s="15"/>
      <c r="D355039" s="15"/>
      <c r="E355039" s="15"/>
      <c r="F355039" s="15"/>
      <c r="G355039" s="15"/>
    </row>
    <row r="356298" spans="1:7">
      <c r="A356298" s="64"/>
      <c r="B356298" s="15"/>
      <c r="C356298" s="15"/>
      <c r="D356298" s="15"/>
      <c r="E356298" s="15"/>
      <c r="F356298" s="15"/>
      <c r="G356298" s="15"/>
    </row>
    <row r="357557" spans="1:7">
      <c r="A357557" s="64"/>
      <c r="B357557" s="15"/>
      <c r="C357557" s="15"/>
      <c r="D357557" s="15"/>
      <c r="E357557" s="15"/>
      <c r="F357557" s="15"/>
      <c r="G357557" s="15"/>
    </row>
    <row r="358816" spans="1:7">
      <c r="A358816" s="64"/>
      <c r="B358816" s="15"/>
      <c r="C358816" s="15"/>
      <c r="D358816" s="15"/>
      <c r="E358816" s="15"/>
      <c r="F358816" s="15"/>
      <c r="G358816" s="15"/>
    </row>
    <row r="360075" spans="1:7">
      <c r="A360075" s="64"/>
      <c r="B360075" s="15"/>
      <c r="C360075" s="15"/>
      <c r="D360075" s="15"/>
      <c r="E360075" s="15"/>
      <c r="F360075" s="15"/>
      <c r="G360075" s="15"/>
    </row>
    <row r="361334" spans="1:7">
      <c r="A361334" s="64"/>
      <c r="B361334" s="15"/>
      <c r="C361334" s="15"/>
      <c r="D361334" s="15"/>
      <c r="E361334" s="15"/>
      <c r="F361334" s="15"/>
      <c r="G361334" s="15"/>
    </row>
    <row r="362593" spans="1:7">
      <c r="A362593" s="64"/>
      <c r="B362593" s="15"/>
      <c r="C362593" s="15"/>
      <c r="D362593" s="15"/>
      <c r="E362593" s="15"/>
      <c r="F362593" s="15"/>
      <c r="G362593" s="15"/>
    </row>
    <row r="363852" spans="1:7">
      <c r="A363852" s="64"/>
      <c r="B363852" s="15"/>
      <c r="C363852" s="15"/>
      <c r="D363852" s="15"/>
      <c r="E363852" s="15"/>
      <c r="F363852" s="15"/>
      <c r="G363852" s="15"/>
    </row>
    <row r="365111" spans="1:7">
      <c r="A365111" s="64"/>
      <c r="B365111" s="15"/>
      <c r="C365111" s="15"/>
      <c r="D365111" s="15"/>
      <c r="E365111" s="15"/>
      <c r="F365111" s="15"/>
      <c r="G365111" s="15"/>
    </row>
    <row r="366370" spans="1:7">
      <c r="A366370" s="64"/>
      <c r="B366370" s="15"/>
      <c r="C366370" s="15"/>
      <c r="D366370" s="15"/>
      <c r="E366370" s="15"/>
      <c r="F366370" s="15"/>
      <c r="G366370" s="15"/>
    </row>
    <row r="367629" spans="1:7">
      <c r="A367629" s="64"/>
      <c r="B367629" s="15"/>
      <c r="C367629" s="15"/>
      <c r="D367629" s="15"/>
      <c r="E367629" s="15"/>
      <c r="F367629" s="15"/>
      <c r="G367629" s="15"/>
    </row>
    <row r="368888" spans="1:7">
      <c r="A368888" s="64"/>
      <c r="B368888" s="15"/>
      <c r="C368888" s="15"/>
      <c r="D368888" s="15"/>
      <c r="E368888" s="15"/>
      <c r="F368888" s="15"/>
      <c r="G368888" s="15"/>
    </row>
    <row r="370147" spans="1:7">
      <c r="A370147" s="64"/>
      <c r="B370147" s="15"/>
      <c r="C370147" s="15"/>
      <c r="D370147" s="15"/>
      <c r="E370147" s="15"/>
      <c r="F370147" s="15"/>
      <c r="G370147" s="15"/>
    </row>
    <row r="371406" spans="1:7">
      <c r="A371406" s="64"/>
      <c r="B371406" s="15"/>
      <c r="C371406" s="15"/>
      <c r="D371406" s="15"/>
      <c r="E371406" s="15"/>
      <c r="F371406" s="15"/>
      <c r="G371406" s="15"/>
    </row>
    <row r="372665" spans="1:7">
      <c r="A372665" s="64"/>
      <c r="B372665" s="15"/>
      <c r="C372665" s="15"/>
      <c r="D372665" s="15"/>
      <c r="E372665" s="15"/>
      <c r="F372665" s="15"/>
      <c r="G372665" s="15"/>
    </row>
    <row r="373924" spans="1:7">
      <c r="A373924" s="64"/>
      <c r="B373924" s="15"/>
      <c r="C373924" s="15"/>
      <c r="D373924" s="15"/>
      <c r="E373924" s="15"/>
      <c r="F373924" s="15"/>
      <c r="G373924" s="15"/>
    </row>
    <row r="375183" spans="1:7">
      <c r="A375183" s="64"/>
      <c r="B375183" s="15"/>
      <c r="C375183" s="15"/>
      <c r="D375183" s="15"/>
      <c r="E375183" s="15"/>
      <c r="F375183" s="15"/>
      <c r="G375183" s="15"/>
    </row>
    <row r="376442" spans="1:7">
      <c r="A376442" s="64"/>
      <c r="B376442" s="15"/>
      <c r="C376442" s="15"/>
      <c r="D376442" s="15"/>
      <c r="E376442" s="15"/>
      <c r="F376442" s="15"/>
      <c r="G376442" s="15"/>
    </row>
    <row r="377701" spans="1:7">
      <c r="A377701" s="64"/>
      <c r="B377701" s="15"/>
      <c r="C377701" s="15"/>
      <c r="D377701" s="15"/>
      <c r="E377701" s="15"/>
      <c r="F377701" s="15"/>
      <c r="G377701" s="15"/>
    </row>
    <row r="378960" spans="1:7">
      <c r="A378960" s="64"/>
      <c r="B378960" s="15"/>
      <c r="C378960" s="15"/>
      <c r="D378960" s="15"/>
      <c r="E378960" s="15"/>
      <c r="F378960" s="15"/>
      <c r="G378960" s="15"/>
    </row>
    <row r="380219" spans="1:7">
      <c r="A380219" s="64"/>
      <c r="B380219" s="15"/>
      <c r="C380219" s="15"/>
      <c r="D380219" s="15"/>
      <c r="E380219" s="15"/>
      <c r="F380219" s="15"/>
      <c r="G380219" s="15"/>
    </row>
    <row r="381478" spans="1:7">
      <c r="A381478" s="64"/>
      <c r="B381478" s="15"/>
      <c r="C381478" s="15"/>
      <c r="D381478" s="15"/>
      <c r="E381478" s="15"/>
      <c r="F381478" s="15"/>
      <c r="G381478" s="15"/>
    </row>
    <row r="382737" spans="1:7">
      <c r="A382737" s="64"/>
      <c r="B382737" s="15"/>
      <c r="C382737" s="15"/>
      <c r="D382737" s="15"/>
      <c r="E382737" s="15"/>
      <c r="F382737" s="15"/>
      <c r="G382737" s="15"/>
    </row>
    <row r="383996" spans="1:7">
      <c r="A383996" s="64"/>
      <c r="B383996" s="15"/>
      <c r="C383996" s="15"/>
      <c r="D383996" s="15"/>
      <c r="E383996" s="15"/>
      <c r="F383996" s="15"/>
      <c r="G383996" s="15"/>
    </row>
    <row r="385255" spans="1:7">
      <c r="A385255" s="64"/>
      <c r="B385255" s="15"/>
      <c r="C385255" s="15"/>
      <c r="D385255" s="15"/>
      <c r="E385255" s="15"/>
      <c r="F385255" s="15"/>
      <c r="G385255" s="15"/>
    </row>
    <row r="386514" spans="1:7">
      <c r="A386514" s="64"/>
      <c r="B386514" s="15"/>
      <c r="C386514" s="15"/>
      <c r="D386514" s="15"/>
      <c r="E386514" s="15"/>
      <c r="F386514" s="15"/>
      <c r="G386514" s="15"/>
    </row>
    <row r="387773" spans="1:7">
      <c r="A387773" s="64"/>
      <c r="B387773" s="15"/>
      <c r="C387773" s="15"/>
      <c r="D387773" s="15"/>
      <c r="E387773" s="15"/>
      <c r="F387773" s="15"/>
      <c r="G387773" s="15"/>
    </row>
    <row r="389032" spans="1:7">
      <c r="A389032" s="64"/>
      <c r="B389032" s="15"/>
      <c r="C389032" s="15"/>
      <c r="D389032" s="15"/>
      <c r="E389032" s="15"/>
      <c r="F389032" s="15"/>
      <c r="G389032" s="15"/>
    </row>
    <row r="390291" spans="1:7">
      <c r="A390291" s="64"/>
      <c r="B390291" s="15"/>
      <c r="C390291" s="15"/>
      <c r="D390291" s="15"/>
      <c r="E390291" s="15"/>
      <c r="F390291" s="15"/>
      <c r="G390291" s="15"/>
    </row>
    <row r="391550" spans="1:7">
      <c r="A391550" s="64"/>
      <c r="B391550" s="15"/>
      <c r="C391550" s="15"/>
      <c r="D391550" s="15"/>
      <c r="E391550" s="15"/>
      <c r="F391550" s="15"/>
      <c r="G391550" s="15"/>
    </row>
    <row r="392809" spans="1:7">
      <c r="A392809" s="64"/>
      <c r="B392809" s="15"/>
      <c r="C392809" s="15"/>
      <c r="D392809" s="15"/>
      <c r="E392809" s="15"/>
      <c r="F392809" s="15"/>
      <c r="G392809" s="15"/>
    </row>
    <row r="394068" spans="1:7">
      <c r="A394068" s="64"/>
      <c r="B394068" s="15"/>
      <c r="C394068" s="15"/>
      <c r="D394068" s="15"/>
      <c r="E394068" s="15"/>
      <c r="F394068" s="15"/>
      <c r="G394068" s="15"/>
    </row>
    <row r="395327" spans="1:7">
      <c r="A395327" s="64"/>
      <c r="B395327" s="15"/>
      <c r="C395327" s="15"/>
      <c r="D395327" s="15"/>
      <c r="E395327" s="15"/>
      <c r="F395327" s="15"/>
      <c r="G395327" s="15"/>
    </row>
    <row r="396586" spans="1:7">
      <c r="A396586" s="64"/>
      <c r="B396586" s="15"/>
      <c r="C396586" s="15"/>
      <c r="D396586" s="15"/>
      <c r="E396586" s="15"/>
      <c r="F396586" s="15"/>
      <c r="G396586" s="15"/>
    </row>
    <row r="397845" spans="1:7">
      <c r="A397845" s="64"/>
      <c r="B397845" s="15"/>
      <c r="C397845" s="15"/>
      <c r="D397845" s="15"/>
      <c r="E397845" s="15"/>
      <c r="F397845" s="15"/>
      <c r="G397845" s="15"/>
    </row>
    <row r="399104" spans="1:7">
      <c r="A399104" s="64"/>
      <c r="B399104" s="15"/>
      <c r="C399104" s="15"/>
      <c r="D399104" s="15"/>
      <c r="E399104" s="15"/>
      <c r="F399104" s="15"/>
      <c r="G399104" s="15"/>
    </row>
    <row r="400363" spans="1:7">
      <c r="A400363" s="64"/>
      <c r="B400363" s="15"/>
      <c r="C400363" s="15"/>
      <c r="D400363" s="15"/>
      <c r="E400363" s="15"/>
      <c r="F400363" s="15"/>
      <c r="G400363" s="15"/>
    </row>
    <row r="401622" spans="1:7">
      <c r="A401622" s="64"/>
      <c r="B401622" s="15"/>
      <c r="C401622" s="15"/>
      <c r="D401622" s="15"/>
      <c r="E401622" s="15"/>
      <c r="F401622" s="15"/>
      <c r="G401622" s="15"/>
    </row>
    <row r="402881" spans="1:7">
      <c r="A402881" s="64"/>
      <c r="B402881" s="15"/>
      <c r="C402881" s="15"/>
      <c r="D402881" s="15"/>
      <c r="E402881" s="15"/>
      <c r="F402881" s="15"/>
      <c r="G402881" s="15"/>
    </row>
    <row r="404140" spans="1:7">
      <c r="A404140" s="64"/>
      <c r="B404140" s="15"/>
      <c r="C404140" s="15"/>
      <c r="D404140" s="15"/>
      <c r="E404140" s="15"/>
      <c r="F404140" s="15"/>
      <c r="G404140" s="15"/>
    </row>
    <row r="405399" spans="1:7">
      <c r="A405399" s="64"/>
      <c r="B405399" s="15"/>
      <c r="C405399" s="15"/>
      <c r="D405399" s="15"/>
      <c r="E405399" s="15"/>
      <c r="F405399" s="15"/>
      <c r="G405399" s="15"/>
    </row>
    <row r="406658" spans="1:7">
      <c r="A406658" s="64"/>
      <c r="B406658" s="15"/>
      <c r="C406658" s="15"/>
      <c r="D406658" s="15"/>
      <c r="E406658" s="15"/>
      <c r="F406658" s="15"/>
      <c r="G406658" s="15"/>
    </row>
    <row r="407917" spans="1:7">
      <c r="A407917" s="64"/>
      <c r="B407917" s="15"/>
      <c r="C407917" s="15"/>
      <c r="D407917" s="15"/>
      <c r="E407917" s="15"/>
      <c r="F407917" s="15"/>
      <c r="G407917" s="15"/>
    </row>
    <row r="409176" spans="1:7">
      <c r="A409176" s="64"/>
      <c r="B409176" s="15"/>
      <c r="C409176" s="15"/>
      <c r="D409176" s="15"/>
      <c r="E409176" s="15"/>
      <c r="F409176" s="15"/>
      <c r="G409176" s="15"/>
    </row>
    <row r="410435" spans="1:7">
      <c r="A410435" s="64"/>
      <c r="B410435" s="15"/>
      <c r="C410435" s="15"/>
      <c r="D410435" s="15"/>
      <c r="E410435" s="15"/>
      <c r="F410435" s="15"/>
      <c r="G410435" s="15"/>
    </row>
    <row r="411694" spans="1:7">
      <c r="A411694" s="64"/>
      <c r="B411694" s="15"/>
      <c r="C411694" s="15"/>
      <c r="D411694" s="15"/>
      <c r="E411694" s="15"/>
      <c r="F411694" s="15"/>
      <c r="G411694" s="15"/>
    </row>
    <row r="412953" spans="1:7">
      <c r="A412953" s="64"/>
      <c r="B412953" s="15"/>
      <c r="C412953" s="15"/>
      <c r="D412953" s="15"/>
      <c r="E412953" s="15"/>
      <c r="F412953" s="15"/>
      <c r="G412953" s="15"/>
    </row>
    <row r="414212" spans="1:7">
      <c r="A414212" s="64"/>
      <c r="B414212" s="15"/>
      <c r="C414212" s="15"/>
      <c r="D414212" s="15"/>
      <c r="E414212" s="15"/>
      <c r="F414212" s="15"/>
      <c r="G414212" s="15"/>
    </row>
    <row r="415471" spans="1:7">
      <c r="A415471" s="64"/>
      <c r="B415471" s="15"/>
      <c r="C415471" s="15"/>
      <c r="D415471" s="15"/>
      <c r="E415471" s="15"/>
      <c r="F415471" s="15"/>
      <c r="G415471" s="15"/>
    </row>
    <row r="416730" spans="1:7">
      <c r="A416730" s="64"/>
      <c r="B416730" s="15"/>
      <c r="C416730" s="15"/>
      <c r="D416730" s="15"/>
      <c r="E416730" s="15"/>
      <c r="F416730" s="15"/>
      <c r="G416730" s="15"/>
    </row>
    <row r="417989" spans="1:7">
      <c r="A417989" s="64"/>
      <c r="B417989" s="15"/>
      <c r="C417989" s="15"/>
      <c r="D417989" s="15"/>
      <c r="E417989" s="15"/>
      <c r="F417989" s="15"/>
      <c r="G417989" s="15"/>
    </row>
    <row r="419248" spans="1:7">
      <c r="A419248" s="64"/>
      <c r="B419248" s="15"/>
      <c r="C419248" s="15"/>
      <c r="D419248" s="15"/>
      <c r="E419248" s="15"/>
      <c r="F419248" s="15"/>
      <c r="G419248" s="15"/>
    </row>
    <row r="420507" spans="1:7">
      <c r="A420507" s="64"/>
      <c r="B420507" s="15"/>
      <c r="C420507" s="15"/>
      <c r="D420507" s="15"/>
      <c r="E420507" s="15"/>
      <c r="F420507" s="15"/>
      <c r="G420507" s="15"/>
    </row>
    <row r="421766" spans="1:7">
      <c r="A421766" s="64"/>
      <c r="B421766" s="15"/>
      <c r="C421766" s="15"/>
      <c r="D421766" s="15"/>
      <c r="E421766" s="15"/>
      <c r="F421766" s="15"/>
      <c r="G421766" s="15"/>
    </row>
    <row r="423025" spans="1:7">
      <c r="A423025" s="64"/>
      <c r="B423025" s="15"/>
      <c r="C423025" s="15"/>
      <c r="D423025" s="15"/>
      <c r="E423025" s="15"/>
      <c r="F423025" s="15"/>
      <c r="G423025" s="15"/>
    </row>
    <row r="424284" spans="1:7">
      <c r="A424284" s="64"/>
      <c r="B424284" s="15"/>
      <c r="C424284" s="15"/>
      <c r="D424284" s="15"/>
      <c r="E424284" s="15"/>
      <c r="F424284" s="15"/>
      <c r="G424284" s="15"/>
    </row>
    <row r="425543" spans="1:7">
      <c r="A425543" s="64"/>
      <c r="B425543" s="15"/>
      <c r="C425543" s="15"/>
      <c r="D425543" s="15"/>
      <c r="E425543" s="15"/>
      <c r="F425543" s="15"/>
      <c r="G425543" s="15"/>
    </row>
    <row r="426802" spans="1:7">
      <c r="A426802" s="64"/>
      <c r="B426802" s="15"/>
      <c r="C426802" s="15"/>
      <c r="D426802" s="15"/>
      <c r="E426802" s="15"/>
      <c r="F426802" s="15"/>
      <c r="G426802" s="15"/>
    </row>
    <row r="428061" spans="1:7">
      <c r="A428061" s="64"/>
      <c r="B428061" s="15"/>
      <c r="C428061" s="15"/>
      <c r="D428061" s="15"/>
      <c r="E428061" s="15"/>
      <c r="F428061" s="15"/>
      <c r="G428061" s="15"/>
    </row>
    <row r="429320" spans="1:7">
      <c r="A429320" s="64"/>
      <c r="B429320" s="15"/>
      <c r="C429320" s="15"/>
      <c r="D429320" s="15"/>
      <c r="E429320" s="15"/>
      <c r="F429320" s="15"/>
      <c r="G429320" s="15"/>
    </row>
    <row r="430579" spans="1:7">
      <c r="A430579" s="64"/>
      <c r="B430579" s="15"/>
      <c r="C430579" s="15"/>
      <c r="D430579" s="15"/>
      <c r="E430579" s="15"/>
      <c r="F430579" s="15"/>
      <c r="G430579" s="15"/>
    </row>
    <row r="431838" spans="1:7">
      <c r="A431838" s="64"/>
      <c r="B431838" s="15"/>
      <c r="C431838" s="15"/>
      <c r="D431838" s="15"/>
      <c r="E431838" s="15"/>
      <c r="F431838" s="15"/>
      <c r="G431838" s="15"/>
    </row>
    <row r="433097" spans="1:7">
      <c r="A433097" s="64"/>
      <c r="B433097" s="15"/>
      <c r="C433097" s="15"/>
      <c r="D433097" s="15"/>
      <c r="E433097" s="15"/>
      <c r="F433097" s="15"/>
      <c r="G433097" s="15"/>
    </row>
    <row r="434356" spans="1:7">
      <c r="A434356" s="64"/>
      <c r="B434356" s="15"/>
      <c r="C434356" s="15"/>
      <c r="D434356" s="15"/>
      <c r="E434356" s="15"/>
      <c r="F434356" s="15"/>
      <c r="G434356" s="15"/>
    </row>
    <row r="435615" spans="1:7">
      <c r="A435615" s="64"/>
      <c r="B435615" s="15"/>
      <c r="C435615" s="15"/>
      <c r="D435615" s="15"/>
      <c r="E435615" s="15"/>
      <c r="F435615" s="15"/>
      <c r="G435615" s="15"/>
    </row>
    <row r="436874" spans="1:7">
      <c r="A436874" s="64"/>
      <c r="B436874" s="15"/>
      <c r="C436874" s="15"/>
      <c r="D436874" s="15"/>
      <c r="E436874" s="15"/>
      <c r="F436874" s="15"/>
      <c r="G436874" s="15"/>
    </row>
    <row r="438133" spans="1:7">
      <c r="A438133" s="64"/>
      <c r="B438133" s="15"/>
      <c r="C438133" s="15"/>
      <c r="D438133" s="15"/>
      <c r="E438133" s="15"/>
      <c r="F438133" s="15"/>
      <c r="G438133" s="15"/>
    </row>
    <row r="439392" spans="1:7">
      <c r="A439392" s="64"/>
      <c r="B439392" s="15"/>
      <c r="C439392" s="15"/>
      <c r="D439392" s="15"/>
      <c r="E439392" s="15"/>
      <c r="F439392" s="15"/>
      <c r="G439392" s="15"/>
    </row>
    <row r="440651" spans="1:7">
      <c r="A440651" s="64"/>
      <c r="B440651" s="15"/>
      <c r="C440651" s="15"/>
      <c r="D440651" s="15"/>
      <c r="E440651" s="15"/>
      <c r="F440651" s="15"/>
      <c r="G440651" s="15"/>
    </row>
    <row r="441910" spans="1:7">
      <c r="A441910" s="64"/>
      <c r="B441910" s="15"/>
      <c r="C441910" s="15"/>
      <c r="D441910" s="15"/>
      <c r="E441910" s="15"/>
      <c r="F441910" s="15"/>
      <c r="G441910" s="15"/>
    </row>
    <row r="443169" spans="1:7">
      <c r="A443169" s="64"/>
      <c r="B443169" s="15"/>
      <c r="C443169" s="15"/>
      <c r="D443169" s="15"/>
      <c r="E443169" s="15"/>
      <c r="F443169" s="15"/>
      <c r="G443169" s="15"/>
    </row>
    <row r="444428" spans="1:7">
      <c r="A444428" s="64"/>
      <c r="B444428" s="15"/>
      <c r="C444428" s="15"/>
      <c r="D444428" s="15"/>
      <c r="E444428" s="15"/>
      <c r="F444428" s="15"/>
      <c r="G444428" s="15"/>
    </row>
    <row r="445687" spans="1:7">
      <c r="A445687" s="64"/>
      <c r="B445687" s="15"/>
      <c r="C445687" s="15"/>
      <c r="D445687" s="15"/>
      <c r="E445687" s="15"/>
      <c r="F445687" s="15"/>
      <c r="G445687" s="15"/>
    </row>
    <row r="446946" spans="1:7">
      <c r="A446946" s="64"/>
      <c r="B446946" s="15"/>
      <c r="C446946" s="15"/>
      <c r="D446946" s="15"/>
      <c r="E446946" s="15"/>
      <c r="F446946" s="15"/>
      <c r="G446946" s="15"/>
    </row>
    <row r="448205" spans="1:7">
      <c r="A448205" s="64"/>
      <c r="B448205" s="15"/>
      <c r="C448205" s="15"/>
      <c r="D448205" s="15"/>
      <c r="E448205" s="15"/>
      <c r="F448205" s="15"/>
      <c r="G448205" s="15"/>
    </row>
    <row r="449464" spans="1:7">
      <c r="A449464" s="64"/>
      <c r="B449464" s="15"/>
      <c r="C449464" s="15"/>
      <c r="D449464" s="15"/>
      <c r="E449464" s="15"/>
      <c r="F449464" s="15"/>
      <c r="G449464" s="15"/>
    </row>
    <row r="450723" spans="1:7">
      <c r="A450723" s="64"/>
      <c r="B450723" s="15"/>
      <c r="C450723" s="15"/>
      <c r="D450723" s="15"/>
      <c r="E450723" s="15"/>
      <c r="F450723" s="15"/>
      <c r="G450723" s="15"/>
    </row>
    <row r="451982" spans="1:7">
      <c r="A451982" s="64"/>
      <c r="B451982" s="15"/>
      <c r="C451982" s="15"/>
      <c r="D451982" s="15"/>
      <c r="E451982" s="15"/>
      <c r="F451982" s="15"/>
      <c r="G451982" s="15"/>
    </row>
    <row r="453241" spans="1:7">
      <c r="A453241" s="64"/>
      <c r="B453241" s="15"/>
      <c r="C453241" s="15"/>
      <c r="D453241" s="15"/>
      <c r="E453241" s="15"/>
      <c r="F453241" s="15"/>
      <c r="G453241" s="15"/>
    </row>
    <row r="454500" spans="1:7">
      <c r="A454500" s="64"/>
      <c r="B454500" s="15"/>
      <c r="C454500" s="15"/>
      <c r="D454500" s="15"/>
      <c r="E454500" s="15"/>
      <c r="F454500" s="15"/>
      <c r="G454500" s="15"/>
    </row>
    <row r="455759" spans="1:7">
      <c r="A455759" s="64"/>
      <c r="B455759" s="15"/>
      <c r="C455759" s="15"/>
      <c r="D455759" s="15"/>
      <c r="E455759" s="15"/>
      <c r="F455759" s="15"/>
      <c r="G455759" s="15"/>
    </row>
    <row r="457018" spans="1:7">
      <c r="A457018" s="64"/>
      <c r="B457018" s="15"/>
      <c r="C457018" s="15"/>
      <c r="D457018" s="15"/>
      <c r="E457018" s="15"/>
      <c r="F457018" s="15"/>
      <c r="G457018" s="15"/>
    </row>
    <row r="458277" spans="1:7">
      <c r="A458277" s="64"/>
      <c r="B458277" s="15"/>
      <c r="C458277" s="15"/>
      <c r="D458277" s="15"/>
      <c r="E458277" s="15"/>
      <c r="F458277" s="15"/>
      <c r="G458277" s="15"/>
    </row>
    <row r="459536" spans="1:7">
      <c r="A459536" s="64"/>
      <c r="B459536" s="15"/>
      <c r="C459536" s="15"/>
      <c r="D459536" s="15"/>
      <c r="E459536" s="15"/>
      <c r="F459536" s="15"/>
      <c r="G459536" s="15"/>
    </row>
    <row r="460795" spans="1:7">
      <c r="A460795" s="64"/>
      <c r="B460795" s="15"/>
      <c r="C460795" s="15"/>
      <c r="D460795" s="15"/>
      <c r="E460795" s="15"/>
      <c r="F460795" s="15"/>
      <c r="G460795" s="15"/>
    </row>
    <row r="462054" spans="1:7">
      <c r="A462054" s="64"/>
      <c r="B462054" s="15"/>
      <c r="C462054" s="15"/>
      <c r="D462054" s="15"/>
      <c r="E462054" s="15"/>
      <c r="F462054" s="15"/>
      <c r="G462054" s="15"/>
    </row>
    <row r="463313" spans="1:7">
      <c r="A463313" s="64"/>
      <c r="B463313" s="15"/>
      <c r="C463313" s="15"/>
      <c r="D463313" s="15"/>
      <c r="E463313" s="15"/>
      <c r="F463313" s="15"/>
      <c r="G463313" s="15"/>
    </row>
    <row r="464572" spans="1:7">
      <c r="A464572" s="64"/>
      <c r="B464572" s="15"/>
      <c r="C464572" s="15"/>
      <c r="D464572" s="15"/>
      <c r="E464572" s="15"/>
      <c r="F464572" s="15"/>
      <c r="G464572" s="15"/>
    </row>
    <row r="465831" spans="1:7">
      <c r="A465831" s="64"/>
      <c r="B465831" s="15"/>
      <c r="C465831" s="15"/>
      <c r="D465831" s="15"/>
      <c r="E465831" s="15"/>
      <c r="F465831" s="15"/>
      <c r="G465831" s="15"/>
    </row>
    <row r="467090" spans="1:7">
      <c r="A467090" s="64"/>
      <c r="B467090" s="15"/>
      <c r="C467090" s="15"/>
      <c r="D467090" s="15"/>
      <c r="E467090" s="15"/>
      <c r="F467090" s="15"/>
      <c r="G467090" s="15"/>
    </row>
    <row r="468349" spans="1:7">
      <c r="A468349" s="64"/>
      <c r="B468349" s="15"/>
      <c r="C468349" s="15"/>
      <c r="D468349" s="15"/>
      <c r="E468349" s="15"/>
      <c r="F468349" s="15"/>
      <c r="G468349" s="15"/>
    </row>
    <row r="469608" spans="1:7">
      <c r="A469608" s="64"/>
      <c r="B469608" s="15"/>
      <c r="C469608" s="15"/>
      <c r="D469608" s="15"/>
      <c r="E469608" s="15"/>
      <c r="F469608" s="15"/>
      <c r="G469608" s="15"/>
    </row>
    <row r="470867" spans="1:7">
      <c r="A470867" s="64"/>
      <c r="B470867" s="15"/>
      <c r="C470867" s="15"/>
      <c r="D470867" s="15"/>
      <c r="E470867" s="15"/>
      <c r="F470867" s="15"/>
      <c r="G470867" s="15"/>
    </row>
    <row r="472126" spans="1:7">
      <c r="A472126" s="64"/>
      <c r="B472126" s="15"/>
      <c r="C472126" s="15"/>
      <c r="D472126" s="15"/>
      <c r="E472126" s="15"/>
      <c r="F472126" s="15"/>
      <c r="G472126" s="15"/>
    </row>
    <row r="473385" spans="1:7">
      <c r="A473385" s="64"/>
      <c r="B473385" s="15"/>
      <c r="C473385" s="15"/>
      <c r="D473385" s="15"/>
      <c r="E473385" s="15"/>
      <c r="F473385" s="15"/>
      <c r="G473385" s="15"/>
    </row>
    <row r="474644" spans="1:7">
      <c r="A474644" s="64"/>
      <c r="B474644" s="15"/>
      <c r="C474644" s="15"/>
      <c r="D474644" s="15"/>
      <c r="E474644" s="15"/>
      <c r="F474644" s="15"/>
      <c r="G474644" s="15"/>
    </row>
    <row r="475903" spans="1:7">
      <c r="A475903" s="64"/>
      <c r="B475903" s="15"/>
      <c r="C475903" s="15"/>
      <c r="D475903" s="15"/>
      <c r="E475903" s="15"/>
      <c r="F475903" s="15"/>
      <c r="G475903" s="15"/>
    </row>
    <row r="477162" spans="1:7">
      <c r="A477162" s="64"/>
      <c r="B477162" s="15"/>
      <c r="C477162" s="15"/>
      <c r="D477162" s="15"/>
      <c r="E477162" s="15"/>
      <c r="F477162" s="15"/>
      <c r="G477162" s="15"/>
    </row>
    <row r="478421" spans="1:7">
      <c r="A478421" s="64"/>
      <c r="B478421" s="15"/>
      <c r="C478421" s="15"/>
      <c r="D478421" s="15"/>
      <c r="E478421" s="15"/>
      <c r="F478421" s="15"/>
      <c r="G478421" s="15"/>
    </row>
    <row r="479680" spans="1:7">
      <c r="A479680" s="64"/>
      <c r="B479680" s="15"/>
      <c r="C479680" s="15"/>
      <c r="D479680" s="15"/>
      <c r="E479680" s="15"/>
      <c r="F479680" s="15"/>
      <c r="G479680" s="15"/>
    </row>
    <row r="480939" spans="1:7">
      <c r="A480939" s="64"/>
      <c r="B480939" s="15"/>
      <c r="C480939" s="15"/>
      <c r="D480939" s="15"/>
      <c r="E480939" s="15"/>
      <c r="F480939" s="15"/>
      <c r="G480939" s="15"/>
    </row>
    <row r="482198" spans="1:7">
      <c r="A482198" s="64"/>
      <c r="B482198" s="15"/>
      <c r="C482198" s="15"/>
      <c r="D482198" s="15"/>
      <c r="E482198" s="15"/>
      <c r="F482198" s="15"/>
      <c r="G482198" s="15"/>
    </row>
    <row r="483457" spans="1:7">
      <c r="A483457" s="64"/>
      <c r="B483457" s="15"/>
      <c r="C483457" s="15"/>
      <c r="D483457" s="15"/>
      <c r="E483457" s="15"/>
      <c r="F483457" s="15"/>
      <c r="G483457" s="15"/>
    </row>
    <row r="484716" spans="1:7">
      <c r="A484716" s="64"/>
      <c r="B484716" s="15"/>
      <c r="C484716" s="15"/>
      <c r="D484716" s="15"/>
      <c r="E484716" s="15"/>
      <c r="F484716" s="15"/>
      <c r="G484716" s="15"/>
    </row>
    <row r="485975" spans="1:7">
      <c r="A485975" s="64"/>
      <c r="B485975" s="15"/>
      <c r="C485975" s="15"/>
      <c r="D485975" s="15"/>
      <c r="E485975" s="15"/>
      <c r="F485975" s="15"/>
      <c r="G485975" s="15"/>
    </row>
    <row r="487234" spans="1:7">
      <c r="A487234" s="64"/>
      <c r="B487234" s="15"/>
      <c r="C487234" s="15"/>
      <c r="D487234" s="15"/>
      <c r="E487234" s="15"/>
      <c r="F487234" s="15"/>
      <c r="G487234" s="15"/>
    </row>
    <row r="488493" spans="1:7">
      <c r="A488493" s="64"/>
      <c r="B488493" s="15"/>
      <c r="C488493" s="15"/>
      <c r="D488493" s="15"/>
      <c r="E488493" s="15"/>
      <c r="F488493" s="15"/>
      <c r="G488493" s="15"/>
    </row>
    <row r="489752" spans="1:7">
      <c r="A489752" s="64"/>
      <c r="B489752" s="15"/>
      <c r="C489752" s="15"/>
      <c r="D489752" s="15"/>
      <c r="E489752" s="15"/>
      <c r="F489752" s="15"/>
      <c r="G489752" s="15"/>
    </row>
    <row r="491011" spans="1:7">
      <c r="A491011" s="64"/>
      <c r="B491011" s="15"/>
      <c r="C491011" s="15"/>
      <c r="D491011" s="15"/>
      <c r="E491011" s="15"/>
      <c r="F491011" s="15"/>
      <c r="G491011" s="15"/>
    </row>
    <row r="492270" spans="1:7">
      <c r="A492270" s="64"/>
      <c r="B492270" s="15"/>
      <c r="C492270" s="15"/>
      <c r="D492270" s="15"/>
      <c r="E492270" s="15"/>
      <c r="F492270" s="15"/>
      <c r="G492270" s="15"/>
    </row>
    <row r="493529" spans="1:7">
      <c r="A493529" s="64"/>
      <c r="B493529" s="15"/>
      <c r="C493529" s="15"/>
      <c r="D493529" s="15"/>
      <c r="E493529" s="15"/>
      <c r="F493529" s="15"/>
      <c r="G493529" s="15"/>
    </row>
    <row r="494788" spans="1:7">
      <c r="A494788" s="64"/>
      <c r="B494788" s="15"/>
      <c r="C494788" s="15"/>
      <c r="D494788" s="15"/>
      <c r="E494788" s="15"/>
      <c r="F494788" s="15"/>
      <c r="G494788" s="15"/>
    </row>
    <row r="496047" spans="1:7">
      <c r="A496047" s="64"/>
      <c r="B496047" s="15"/>
      <c r="C496047" s="15"/>
      <c r="D496047" s="15"/>
      <c r="E496047" s="15"/>
      <c r="F496047" s="15"/>
      <c r="G496047" s="15"/>
    </row>
    <row r="497306" spans="1:7">
      <c r="A497306" s="64"/>
      <c r="B497306" s="15"/>
      <c r="C497306" s="15"/>
      <c r="D497306" s="15"/>
      <c r="E497306" s="15"/>
      <c r="F497306" s="15"/>
      <c r="G497306" s="15"/>
    </row>
    <row r="498565" spans="1:7">
      <c r="A498565" s="64"/>
      <c r="B498565" s="15"/>
      <c r="C498565" s="15"/>
      <c r="D498565" s="15"/>
      <c r="E498565" s="15"/>
      <c r="F498565" s="15"/>
      <c r="G498565" s="15"/>
    </row>
    <row r="499824" spans="1:7">
      <c r="A499824" s="64"/>
      <c r="B499824" s="15"/>
      <c r="C499824" s="15"/>
      <c r="D499824" s="15"/>
      <c r="E499824" s="15"/>
      <c r="F499824" s="15"/>
      <c r="G499824" s="15"/>
    </row>
    <row r="501083" spans="1:7">
      <c r="A501083" s="64"/>
      <c r="B501083" s="15"/>
      <c r="C501083" s="15"/>
      <c r="D501083" s="15"/>
      <c r="E501083" s="15"/>
      <c r="F501083" s="15"/>
      <c r="G501083" s="15"/>
    </row>
    <row r="502342" spans="1:7">
      <c r="A502342" s="64"/>
      <c r="B502342" s="15"/>
      <c r="C502342" s="15"/>
      <c r="D502342" s="15"/>
      <c r="E502342" s="15"/>
      <c r="F502342" s="15"/>
      <c r="G502342" s="15"/>
    </row>
    <row r="503601" spans="1:7">
      <c r="A503601" s="64"/>
      <c r="B503601" s="15"/>
      <c r="C503601" s="15"/>
      <c r="D503601" s="15"/>
      <c r="E503601" s="15"/>
      <c r="F503601" s="15"/>
      <c r="G503601" s="15"/>
    </row>
    <row r="504860" spans="1:7">
      <c r="A504860" s="64"/>
      <c r="B504860" s="15"/>
      <c r="C504860" s="15"/>
      <c r="D504860" s="15"/>
      <c r="E504860" s="15"/>
      <c r="F504860" s="15"/>
      <c r="G504860" s="15"/>
    </row>
    <row r="506119" spans="1:7">
      <c r="A506119" s="64"/>
      <c r="B506119" s="15"/>
      <c r="C506119" s="15"/>
      <c r="D506119" s="15"/>
      <c r="E506119" s="15"/>
      <c r="F506119" s="15"/>
      <c r="G506119" s="15"/>
    </row>
    <row r="507378" spans="1:7">
      <c r="A507378" s="64"/>
      <c r="B507378" s="15"/>
      <c r="C507378" s="15"/>
      <c r="D507378" s="15"/>
      <c r="E507378" s="15"/>
      <c r="F507378" s="15"/>
      <c r="G507378" s="15"/>
    </row>
    <row r="508637" spans="1:7">
      <c r="A508637" s="64"/>
      <c r="B508637" s="15"/>
      <c r="C508637" s="15"/>
      <c r="D508637" s="15"/>
      <c r="E508637" s="15"/>
      <c r="F508637" s="15"/>
      <c r="G508637" s="15"/>
    </row>
    <row r="509896" spans="1:7">
      <c r="A509896" s="64"/>
      <c r="B509896" s="15"/>
      <c r="C509896" s="15"/>
      <c r="D509896" s="15"/>
      <c r="E509896" s="15"/>
      <c r="F509896" s="15"/>
      <c r="G509896" s="15"/>
    </row>
    <row r="511155" spans="1:7">
      <c r="A511155" s="64"/>
      <c r="B511155" s="15"/>
      <c r="C511155" s="15"/>
      <c r="D511155" s="15"/>
      <c r="E511155" s="15"/>
      <c r="F511155" s="15"/>
      <c r="G511155" s="15"/>
    </row>
    <row r="512414" spans="1:7">
      <c r="A512414" s="64"/>
      <c r="B512414" s="15"/>
      <c r="C512414" s="15"/>
      <c r="D512414" s="15"/>
      <c r="E512414" s="15"/>
      <c r="F512414" s="15"/>
      <c r="G512414" s="15"/>
    </row>
    <row r="513673" spans="1:7">
      <c r="A513673" s="64"/>
      <c r="B513673" s="15"/>
      <c r="C513673" s="15"/>
      <c r="D513673" s="15"/>
      <c r="E513673" s="15"/>
      <c r="F513673" s="15"/>
      <c r="G513673" s="15"/>
    </row>
    <row r="514932" spans="1:7">
      <c r="A514932" s="64"/>
      <c r="B514932" s="15"/>
      <c r="C514932" s="15"/>
      <c r="D514932" s="15"/>
      <c r="E514932" s="15"/>
      <c r="F514932" s="15"/>
      <c r="G514932" s="15"/>
    </row>
    <row r="516191" spans="1:7">
      <c r="A516191" s="64"/>
      <c r="B516191" s="15"/>
      <c r="C516191" s="15"/>
      <c r="D516191" s="15"/>
      <c r="E516191" s="15"/>
      <c r="F516191" s="15"/>
      <c r="G516191" s="15"/>
    </row>
    <row r="517450" spans="1:7">
      <c r="A517450" s="64"/>
      <c r="B517450" s="15"/>
      <c r="C517450" s="15"/>
      <c r="D517450" s="15"/>
      <c r="E517450" s="15"/>
      <c r="F517450" s="15"/>
      <c r="G517450" s="15"/>
    </row>
    <row r="518709" spans="1:7">
      <c r="A518709" s="64"/>
      <c r="B518709" s="15"/>
      <c r="C518709" s="15"/>
      <c r="D518709" s="15"/>
      <c r="E518709" s="15"/>
      <c r="F518709" s="15"/>
      <c r="G518709" s="15"/>
    </row>
    <row r="519968" spans="1:7">
      <c r="A519968" s="64"/>
      <c r="B519968" s="15"/>
      <c r="C519968" s="15"/>
      <c r="D519968" s="15"/>
      <c r="E519968" s="15"/>
      <c r="F519968" s="15"/>
      <c r="G519968" s="15"/>
    </row>
    <row r="521227" spans="1:7">
      <c r="A521227" s="64"/>
      <c r="B521227" s="15"/>
      <c r="C521227" s="15"/>
      <c r="D521227" s="15"/>
      <c r="E521227" s="15"/>
      <c r="F521227" s="15"/>
      <c r="G521227" s="15"/>
    </row>
    <row r="522486" spans="1:7">
      <c r="A522486" s="64"/>
      <c r="B522486" s="15"/>
      <c r="C522486" s="15"/>
      <c r="D522486" s="15"/>
      <c r="E522486" s="15"/>
      <c r="F522486" s="15"/>
      <c r="G522486" s="15"/>
    </row>
    <row r="523745" spans="1:7">
      <c r="A523745" s="64"/>
      <c r="B523745" s="15"/>
      <c r="C523745" s="15"/>
      <c r="D523745" s="15"/>
      <c r="E523745" s="15"/>
      <c r="F523745" s="15"/>
      <c r="G523745" s="15"/>
    </row>
    <row r="525004" spans="1:7">
      <c r="A525004" s="64"/>
      <c r="B525004" s="15"/>
      <c r="C525004" s="15"/>
      <c r="D525004" s="15"/>
      <c r="E525004" s="15"/>
      <c r="F525004" s="15"/>
      <c r="G525004" s="15"/>
    </row>
    <row r="526263" spans="1:7">
      <c r="A526263" s="64"/>
      <c r="B526263" s="15"/>
      <c r="C526263" s="15"/>
      <c r="D526263" s="15"/>
      <c r="E526263" s="15"/>
      <c r="F526263" s="15"/>
      <c r="G526263" s="15"/>
    </row>
    <row r="527522" spans="1:7">
      <c r="A527522" s="64"/>
      <c r="B527522" s="15"/>
      <c r="C527522" s="15"/>
      <c r="D527522" s="15"/>
      <c r="E527522" s="15"/>
      <c r="F527522" s="15"/>
      <c r="G527522" s="15"/>
    </row>
    <row r="528781" spans="1:7">
      <c r="A528781" s="64"/>
      <c r="B528781" s="15"/>
      <c r="C528781" s="15"/>
      <c r="D528781" s="15"/>
      <c r="E528781" s="15"/>
      <c r="F528781" s="15"/>
      <c r="G528781" s="15"/>
    </row>
    <row r="530040" spans="1:7">
      <c r="A530040" s="64"/>
      <c r="B530040" s="15"/>
      <c r="C530040" s="15"/>
      <c r="D530040" s="15"/>
      <c r="E530040" s="15"/>
      <c r="F530040" s="15"/>
      <c r="G530040" s="15"/>
    </row>
    <row r="531299" spans="1:7">
      <c r="A531299" s="64"/>
      <c r="B531299" s="15"/>
      <c r="C531299" s="15"/>
      <c r="D531299" s="15"/>
      <c r="E531299" s="15"/>
      <c r="F531299" s="15"/>
      <c r="G531299" s="15"/>
    </row>
    <row r="532558" spans="1:7">
      <c r="A532558" s="64"/>
      <c r="B532558" s="15"/>
      <c r="C532558" s="15"/>
      <c r="D532558" s="15"/>
      <c r="E532558" s="15"/>
      <c r="F532558" s="15"/>
      <c r="G532558" s="15"/>
    </row>
    <row r="533817" spans="1:7">
      <c r="A533817" s="64"/>
      <c r="B533817" s="15"/>
      <c r="C533817" s="15"/>
      <c r="D533817" s="15"/>
      <c r="E533817" s="15"/>
      <c r="F533817" s="15"/>
      <c r="G533817" s="15"/>
    </row>
    <row r="535076" spans="1:7">
      <c r="A535076" s="64"/>
      <c r="B535076" s="15"/>
      <c r="C535076" s="15"/>
      <c r="D535076" s="15"/>
      <c r="E535076" s="15"/>
      <c r="F535076" s="15"/>
      <c r="G535076" s="15"/>
    </row>
    <row r="536335" spans="1:7">
      <c r="A536335" s="64"/>
      <c r="B536335" s="15"/>
      <c r="C536335" s="15"/>
      <c r="D536335" s="15"/>
      <c r="E536335" s="15"/>
      <c r="F536335" s="15"/>
      <c r="G536335" s="15"/>
    </row>
    <row r="537594" spans="1:7">
      <c r="A537594" s="64"/>
      <c r="B537594" s="15"/>
      <c r="C537594" s="15"/>
      <c r="D537594" s="15"/>
      <c r="E537594" s="15"/>
      <c r="F537594" s="15"/>
      <c r="G537594" s="15"/>
    </row>
    <row r="538853" spans="1:7">
      <c r="A538853" s="64"/>
      <c r="B538853" s="15"/>
      <c r="C538853" s="15"/>
      <c r="D538853" s="15"/>
      <c r="E538853" s="15"/>
      <c r="F538853" s="15"/>
      <c r="G538853" s="15"/>
    </row>
    <row r="540112" spans="1:7">
      <c r="A540112" s="64"/>
      <c r="B540112" s="15"/>
      <c r="C540112" s="15"/>
      <c r="D540112" s="15"/>
      <c r="E540112" s="15"/>
      <c r="F540112" s="15"/>
      <c r="G540112" s="15"/>
    </row>
    <row r="541371" spans="1:7">
      <c r="A541371" s="64"/>
      <c r="B541371" s="15"/>
      <c r="C541371" s="15"/>
      <c r="D541371" s="15"/>
      <c r="E541371" s="15"/>
      <c r="F541371" s="15"/>
      <c r="G541371" s="15"/>
    </row>
    <row r="542630" spans="1:7">
      <c r="A542630" s="64"/>
      <c r="B542630" s="15"/>
      <c r="C542630" s="15"/>
      <c r="D542630" s="15"/>
      <c r="E542630" s="15"/>
      <c r="F542630" s="15"/>
      <c r="G542630" s="15"/>
    </row>
    <row r="543889" spans="1:7">
      <c r="A543889" s="64"/>
      <c r="B543889" s="15"/>
      <c r="C543889" s="15"/>
      <c r="D543889" s="15"/>
      <c r="E543889" s="15"/>
      <c r="F543889" s="15"/>
      <c r="G543889" s="15"/>
    </row>
    <row r="545148" spans="1:7">
      <c r="A545148" s="64"/>
      <c r="B545148" s="15"/>
      <c r="C545148" s="15"/>
      <c r="D545148" s="15"/>
      <c r="E545148" s="15"/>
      <c r="F545148" s="15"/>
      <c r="G545148" s="15"/>
    </row>
    <row r="546407" spans="1:7">
      <c r="A546407" s="64"/>
      <c r="B546407" s="15"/>
      <c r="C546407" s="15"/>
      <c r="D546407" s="15"/>
      <c r="E546407" s="15"/>
      <c r="F546407" s="15"/>
      <c r="G546407" s="15"/>
    </row>
    <row r="547666" spans="1:7">
      <c r="A547666" s="64"/>
      <c r="B547666" s="15"/>
      <c r="C547666" s="15"/>
      <c r="D547666" s="15"/>
      <c r="E547666" s="15"/>
      <c r="F547666" s="15"/>
      <c r="G547666" s="15"/>
    </row>
    <row r="548925" spans="1:7">
      <c r="A548925" s="64"/>
      <c r="B548925" s="15"/>
      <c r="C548925" s="15"/>
      <c r="D548925" s="15"/>
      <c r="E548925" s="15"/>
      <c r="F548925" s="15"/>
      <c r="G548925" s="15"/>
    </row>
    <row r="550184" spans="1:7">
      <c r="A550184" s="64"/>
      <c r="B550184" s="15"/>
      <c r="C550184" s="15"/>
      <c r="D550184" s="15"/>
      <c r="E550184" s="15"/>
      <c r="F550184" s="15"/>
      <c r="G550184" s="15"/>
    </row>
    <row r="551443" spans="1:7">
      <c r="A551443" s="64"/>
      <c r="B551443" s="15"/>
      <c r="C551443" s="15"/>
      <c r="D551443" s="15"/>
      <c r="E551443" s="15"/>
      <c r="F551443" s="15"/>
      <c r="G551443" s="15"/>
    </row>
    <row r="552702" spans="1:7">
      <c r="A552702" s="64"/>
      <c r="B552702" s="15"/>
      <c r="C552702" s="15"/>
      <c r="D552702" s="15"/>
      <c r="E552702" s="15"/>
      <c r="F552702" s="15"/>
      <c r="G552702" s="15"/>
    </row>
    <row r="553961" spans="1:7">
      <c r="A553961" s="64"/>
      <c r="B553961" s="15"/>
      <c r="C553961" s="15"/>
      <c r="D553961" s="15"/>
      <c r="E553961" s="15"/>
      <c r="F553961" s="15"/>
      <c r="G553961" s="15"/>
    </row>
    <row r="555220" spans="1:7">
      <c r="A555220" s="64"/>
      <c r="B555220" s="15"/>
      <c r="C555220" s="15"/>
      <c r="D555220" s="15"/>
      <c r="E555220" s="15"/>
      <c r="F555220" s="15"/>
      <c r="G555220" s="15"/>
    </row>
    <row r="556479" spans="1:7">
      <c r="A556479" s="64"/>
      <c r="B556479" s="15"/>
      <c r="C556479" s="15"/>
      <c r="D556479" s="15"/>
      <c r="E556479" s="15"/>
      <c r="F556479" s="15"/>
      <c r="G556479" s="15"/>
    </row>
    <row r="557738" spans="1:7">
      <c r="A557738" s="64"/>
      <c r="B557738" s="15"/>
      <c r="C557738" s="15"/>
      <c r="D557738" s="15"/>
      <c r="E557738" s="15"/>
      <c r="F557738" s="15"/>
      <c r="G557738" s="15"/>
    </row>
    <row r="558997" spans="1:7">
      <c r="A558997" s="64"/>
      <c r="B558997" s="15"/>
      <c r="C558997" s="15"/>
      <c r="D558997" s="15"/>
      <c r="E558997" s="15"/>
      <c r="F558997" s="15"/>
      <c r="G558997" s="15"/>
    </row>
    <row r="560256" spans="1:7">
      <c r="A560256" s="64"/>
      <c r="B560256" s="15"/>
      <c r="C560256" s="15"/>
      <c r="D560256" s="15"/>
      <c r="E560256" s="15"/>
      <c r="F560256" s="15"/>
      <c r="G560256" s="15"/>
    </row>
    <row r="561515" spans="1:7">
      <c r="A561515" s="64"/>
      <c r="B561515" s="15"/>
      <c r="C561515" s="15"/>
      <c r="D561515" s="15"/>
      <c r="E561515" s="15"/>
      <c r="F561515" s="15"/>
      <c r="G561515" s="15"/>
    </row>
    <row r="562774" spans="1:7">
      <c r="A562774" s="64"/>
      <c r="B562774" s="15"/>
      <c r="C562774" s="15"/>
      <c r="D562774" s="15"/>
      <c r="E562774" s="15"/>
      <c r="F562774" s="15"/>
      <c r="G562774" s="15"/>
    </row>
    <row r="564033" spans="1:7">
      <c r="A564033" s="64"/>
      <c r="B564033" s="15"/>
      <c r="C564033" s="15"/>
      <c r="D564033" s="15"/>
      <c r="E564033" s="15"/>
      <c r="F564033" s="15"/>
      <c r="G564033" s="15"/>
    </row>
    <row r="565292" spans="1:7">
      <c r="A565292" s="64"/>
      <c r="B565292" s="15"/>
      <c r="C565292" s="15"/>
      <c r="D565292" s="15"/>
      <c r="E565292" s="15"/>
      <c r="F565292" s="15"/>
      <c r="G565292" s="15"/>
    </row>
    <row r="566551" spans="1:7">
      <c r="A566551" s="64"/>
      <c r="B566551" s="15"/>
      <c r="C566551" s="15"/>
      <c r="D566551" s="15"/>
      <c r="E566551" s="15"/>
      <c r="F566551" s="15"/>
      <c r="G566551" s="15"/>
    </row>
    <row r="567810" spans="1:7">
      <c r="A567810" s="64"/>
      <c r="B567810" s="15"/>
      <c r="C567810" s="15"/>
      <c r="D567810" s="15"/>
      <c r="E567810" s="15"/>
      <c r="F567810" s="15"/>
      <c r="G567810" s="15"/>
    </row>
    <row r="569069" spans="1:7">
      <c r="A569069" s="64"/>
      <c r="B569069" s="15"/>
      <c r="C569069" s="15"/>
      <c r="D569069" s="15"/>
      <c r="E569069" s="15"/>
      <c r="F569069" s="15"/>
      <c r="G569069" s="15"/>
    </row>
    <row r="570328" spans="1:7">
      <c r="A570328" s="64"/>
      <c r="B570328" s="15"/>
      <c r="C570328" s="15"/>
      <c r="D570328" s="15"/>
      <c r="E570328" s="15"/>
      <c r="F570328" s="15"/>
      <c r="G570328" s="15"/>
    </row>
    <row r="571587" spans="1:7">
      <c r="A571587" s="64"/>
      <c r="B571587" s="15"/>
      <c r="C571587" s="15"/>
      <c r="D571587" s="15"/>
      <c r="E571587" s="15"/>
      <c r="F571587" s="15"/>
      <c r="G571587" s="15"/>
    </row>
    <row r="572846" spans="1:7">
      <c r="A572846" s="64"/>
      <c r="B572846" s="15"/>
      <c r="C572846" s="15"/>
      <c r="D572846" s="15"/>
      <c r="E572846" s="15"/>
      <c r="F572846" s="15"/>
      <c r="G572846" s="15"/>
    </row>
    <row r="574105" spans="1:7">
      <c r="A574105" s="64"/>
      <c r="B574105" s="15"/>
      <c r="C574105" s="15"/>
      <c r="D574105" s="15"/>
      <c r="E574105" s="15"/>
      <c r="F574105" s="15"/>
      <c r="G574105" s="15"/>
    </row>
    <row r="575364" spans="1:7">
      <c r="A575364" s="64"/>
      <c r="B575364" s="15"/>
      <c r="C575364" s="15"/>
      <c r="D575364" s="15"/>
      <c r="E575364" s="15"/>
      <c r="F575364" s="15"/>
      <c r="G575364" s="15"/>
    </row>
    <row r="576623" spans="1:7">
      <c r="A576623" s="64"/>
      <c r="B576623" s="15"/>
      <c r="C576623" s="15"/>
      <c r="D576623" s="15"/>
      <c r="E576623" s="15"/>
      <c r="F576623" s="15"/>
      <c r="G576623" s="15"/>
    </row>
    <row r="577882" spans="1:7">
      <c r="A577882" s="64"/>
      <c r="B577882" s="15"/>
      <c r="C577882" s="15"/>
      <c r="D577882" s="15"/>
      <c r="E577882" s="15"/>
      <c r="F577882" s="15"/>
      <c r="G577882" s="15"/>
    </row>
    <row r="579141" spans="1:7">
      <c r="A579141" s="64"/>
      <c r="B579141" s="15"/>
      <c r="C579141" s="15"/>
      <c r="D579141" s="15"/>
      <c r="E579141" s="15"/>
      <c r="F579141" s="15"/>
      <c r="G579141" s="15"/>
    </row>
    <row r="580400" spans="1:7">
      <c r="A580400" s="64"/>
      <c r="B580400" s="15"/>
      <c r="C580400" s="15"/>
      <c r="D580400" s="15"/>
      <c r="E580400" s="15"/>
      <c r="F580400" s="15"/>
      <c r="G580400" s="15"/>
    </row>
    <row r="581659" spans="1:7">
      <c r="A581659" s="64"/>
      <c r="B581659" s="15"/>
      <c r="C581659" s="15"/>
      <c r="D581659" s="15"/>
      <c r="E581659" s="15"/>
      <c r="F581659" s="15"/>
      <c r="G581659" s="15"/>
    </row>
    <row r="582918" spans="1:7">
      <c r="A582918" s="64"/>
      <c r="B582918" s="15"/>
      <c r="C582918" s="15"/>
      <c r="D582918" s="15"/>
      <c r="E582918" s="15"/>
      <c r="F582918" s="15"/>
      <c r="G582918" s="15"/>
    </row>
    <row r="584177" spans="1:7">
      <c r="A584177" s="64"/>
      <c r="B584177" s="15"/>
      <c r="C584177" s="15"/>
      <c r="D584177" s="15"/>
      <c r="E584177" s="15"/>
      <c r="F584177" s="15"/>
      <c r="G584177" s="15"/>
    </row>
    <row r="585436" spans="1:7">
      <c r="A585436" s="64"/>
      <c r="B585436" s="15"/>
      <c r="C585436" s="15"/>
      <c r="D585436" s="15"/>
      <c r="E585436" s="15"/>
      <c r="F585436" s="15"/>
      <c r="G585436" s="15"/>
    </row>
    <row r="586695" spans="1:7">
      <c r="A586695" s="64"/>
      <c r="B586695" s="15"/>
      <c r="C586695" s="15"/>
      <c r="D586695" s="15"/>
      <c r="E586695" s="15"/>
      <c r="F586695" s="15"/>
      <c r="G586695" s="15"/>
    </row>
    <row r="587954" spans="1:7">
      <c r="A587954" s="64"/>
      <c r="B587954" s="15"/>
      <c r="C587954" s="15"/>
      <c r="D587954" s="15"/>
      <c r="E587954" s="15"/>
      <c r="F587954" s="15"/>
      <c r="G587954" s="15"/>
    </row>
    <row r="589213" spans="1:7">
      <c r="A589213" s="64"/>
      <c r="B589213" s="15"/>
      <c r="C589213" s="15"/>
      <c r="D589213" s="15"/>
      <c r="E589213" s="15"/>
      <c r="F589213" s="15"/>
      <c r="G589213" s="15"/>
    </row>
    <row r="590472" spans="1:7">
      <c r="A590472" s="64"/>
      <c r="B590472" s="15"/>
      <c r="C590472" s="15"/>
      <c r="D590472" s="15"/>
      <c r="E590472" s="15"/>
      <c r="F590472" s="15"/>
      <c r="G590472" s="15"/>
    </row>
    <row r="591731" spans="1:7">
      <c r="A591731" s="64"/>
      <c r="B591731" s="15"/>
      <c r="C591731" s="15"/>
      <c r="D591731" s="15"/>
      <c r="E591731" s="15"/>
      <c r="F591731" s="15"/>
      <c r="G591731" s="15"/>
    </row>
    <row r="592990" spans="1:7">
      <c r="A592990" s="64"/>
      <c r="B592990" s="15"/>
      <c r="C592990" s="15"/>
      <c r="D592990" s="15"/>
      <c r="E592990" s="15"/>
      <c r="F592990" s="15"/>
      <c r="G592990" s="15"/>
    </row>
    <row r="594249" spans="1:7">
      <c r="A594249" s="64"/>
      <c r="B594249" s="15"/>
      <c r="C594249" s="15"/>
      <c r="D594249" s="15"/>
      <c r="E594249" s="15"/>
      <c r="F594249" s="15"/>
      <c r="G594249" s="15"/>
    </row>
    <row r="595508" spans="1:7">
      <c r="A595508" s="64"/>
      <c r="B595508" s="15"/>
      <c r="C595508" s="15"/>
      <c r="D595508" s="15"/>
      <c r="E595508" s="15"/>
      <c r="F595508" s="15"/>
      <c r="G595508" s="15"/>
    </row>
    <row r="596767" spans="1:7">
      <c r="A596767" s="64"/>
      <c r="B596767" s="15"/>
      <c r="C596767" s="15"/>
      <c r="D596767" s="15"/>
      <c r="E596767" s="15"/>
      <c r="F596767" s="15"/>
      <c r="G596767" s="15"/>
    </row>
    <row r="598026" spans="1:7">
      <c r="A598026" s="64"/>
      <c r="B598026" s="15"/>
      <c r="C598026" s="15"/>
      <c r="D598026" s="15"/>
      <c r="E598026" s="15"/>
      <c r="F598026" s="15"/>
      <c r="G598026" s="15"/>
    </row>
    <row r="599285" spans="1:7">
      <c r="A599285" s="64"/>
      <c r="B599285" s="15"/>
      <c r="C599285" s="15"/>
      <c r="D599285" s="15"/>
      <c r="E599285" s="15"/>
      <c r="F599285" s="15"/>
      <c r="G599285" s="15"/>
    </row>
    <row r="600544" spans="1:7">
      <c r="A600544" s="64"/>
      <c r="B600544" s="15"/>
      <c r="C600544" s="15"/>
      <c r="D600544" s="15"/>
      <c r="E600544" s="15"/>
      <c r="F600544" s="15"/>
      <c r="G600544" s="15"/>
    </row>
    <row r="601803" spans="1:7">
      <c r="A601803" s="64"/>
      <c r="B601803" s="15"/>
      <c r="C601803" s="15"/>
      <c r="D601803" s="15"/>
      <c r="E601803" s="15"/>
      <c r="F601803" s="15"/>
      <c r="G601803" s="15"/>
    </row>
    <row r="603062" spans="1:7">
      <c r="A603062" s="64"/>
      <c r="B603062" s="15"/>
      <c r="C603062" s="15"/>
      <c r="D603062" s="15"/>
      <c r="E603062" s="15"/>
      <c r="F603062" s="15"/>
      <c r="G603062" s="15"/>
    </row>
    <row r="604321" spans="1:7">
      <c r="A604321" s="64"/>
      <c r="B604321" s="15"/>
      <c r="C604321" s="15"/>
      <c r="D604321" s="15"/>
      <c r="E604321" s="15"/>
      <c r="F604321" s="15"/>
      <c r="G604321" s="15"/>
    </row>
    <row r="605580" spans="1:7">
      <c r="A605580" s="64"/>
      <c r="B605580" s="15"/>
      <c r="C605580" s="15"/>
      <c r="D605580" s="15"/>
      <c r="E605580" s="15"/>
      <c r="F605580" s="15"/>
      <c r="G605580" s="15"/>
    </row>
    <row r="606839" spans="1:7">
      <c r="A606839" s="64"/>
      <c r="B606839" s="15"/>
      <c r="C606839" s="15"/>
      <c r="D606839" s="15"/>
      <c r="E606839" s="15"/>
      <c r="F606839" s="15"/>
      <c r="G606839" s="15"/>
    </row>
    <row r="608098" spans="1:7">
      <c r="A608098" s="64"/>
      <c r="B608098" s="15"/>
      <c r="C608098" s="15"/>
      <c r="D608098" s="15"/>
      <c r="E608098" s="15"/>
      <c r="F608098" s="15"/>
      <c r="G608098" s="15"/>
    </row>
    <row r="609357" spans="1:7">
      <c r="A609357" s="64"/>
      <c r="B609357" s="15"/>
      <c r="C609357" s="15"/>
      <c r="D609357" s="15"/>
      <c r="E609357" s="15"/>
      <c r="F609357" s="15"/>
      <c r="G609357" s="15"/>
    </row>
    <row r="610616" spans="1:7">
      <c r="A610616" s="64"/>
      <c r="B610616" s="15"/>
      <c r="C610616" s="15"/>
      <c r="D610616" s="15"/>
      <c r="E610616" s="15"/>
      <c r="F610616" s="15"/>
      <c r="G610616" s="15"/>
    </row>
    <row r="611875" spans="1:7">
      <c r="A611875" s="64"/>
      <c r="B611875" s="15"/>
      <c r="C611875" s="15"/>
      <c r="D611875" s="15"/>
      <c r="E611875" s="15"/>
      <c r="F611875" s="15"/>
      <c r="G611875" s="15"/>
    </row>
    <row r="613134" spans="1:7">
      <c r="A613134" s="64"/>
      <c r="B613134" s="15"/>
      <c r="C613134" s="15"/>
      <c r="D613134" s="15"/>
      <c r="E613134" s="15"/>
      <c r="F613134" s="15"/>
      <c r="G613134" s="15"/>
    </row>
    <row r="614393" spans="1:7">
      <c r="A614393" s="64"/>
      <c r="B614393" s="15"/>
      <c r="C614393" s="15"/>
      <c r="D614393" s="15"/>
      <c r="E614393" s="15"/>
      <c r="F614393" s="15"/>
      <c r="G614393" s="15"/>
    </row>
    <row r="615652" spans="1:7">
      <c r="A615652" s="64"/>
      <c r="B615652" s="15"/>
      <c r="C615652" s="15"/>
      <c r="D615652" s="15"/>
      <c r="E615652" s="15"/>
      <c r="F615652" s="15"/>
      <c r="G615652" s="15"/>
    </row>
    <row r="616911" spans="1:7">
      <c r="A616911" s="64"/>
      <c r="B616911" s="15"/>
      <c r="C616911" s="15"/>
      <c r="D616911" s="15"/>
      <c r="E616911" s="15"/>
      <c r="F616911" s="15"/>
      <c r="G616911" s="15"/>
    </row>
    <row r="618170" spans="1:7">
      <c r="A618170" s="64"/>
      <c r="B618170" s="15"/>
      <c r="C618170" s="15"/>
      <c r="D618170" s="15"/>
      <c r="E618170" s="15"/>
      <c r="F618170" s="15"/>
      <c r="G618170" s="15"/>
    </row>
    <row r="619429" spans="1:7">
      <c r="A619429" s="64"/>
      <c r="B619429" s="15"/>
      <c r="C619429" s="15"/>
      <c r="D619429" s="15"/>
      <c r="E619429" s="15"/>
      <c r="F619429" s="15"/>
      <c r="G619429" s="15"/>
    </row>
    <row r="620688" spans="1:7">
      <c r="A620688" s="64"/>
      <c r="B620688" s="15"/>
      <c r="C620688" s="15"/>
      <c r="D620688" s="15"/>
      <c r="E620688" s="15"/>
      <c r="F620688" s="15"/>
      <c r="G620688" s="15"/>
    </row>
    <row r="621947" spans="1:7">
      <c r="A621947" s="64"/>
      <c r="B621947" s="15"/>
      <c r="C621947" s="15"/>
      <c r="D621947" s="15"/>
      <c r="E621947" s="15"/>
      <c r="F621947" s="15"/>
      <c r="G621947" s="15"/>
    </row>
    <row r="623206" spans="1:7">
      <c r="A623206" s="64"/>
      <c r="B623206" s="15"/>
      <c r="C623206" s="15"/>
      <c r="D623206" s="15"/>
      <c r="E623206" s="15"/>
      <c r="F623206" s="15"/>
      <c r="G623206" s="15"/>
    </row>
    <row r="624465" spans="1:7">
      <c r="A624465" s="64"/>
      <c r="B624465" s="15"/>
      <c r="C624465" s="15"/>
      <c r="D624465" s="15"/>
      <c r="E624465" s="15"/>
      <c r="F624465" s="15"/>
      <c r="G624465" s="15"/>
    </row>
    <row r="625724" spans="1:7">
      <c r="A625724" s="64"/>
      <c r="B625724" s="15"/>
      <c r="C625724" s="15"/>
      <c r="D625724" s="15"/>
      <c r="E625724" s="15"/>
      <c r="F625724" s="15"/>
      <c r="G625724" s="15"/>
    </row>
    <row r="626983" spans="1:7">
      <c r="A626983" s="64"/>
      <c r="B626983" s="15"/>
      <c r="C626983" s="15"/>
      <c r="D626983" s="15"/>
      <c r="E626983" s="15"/>
      <c r="F626983" s="15"/>
      <c r="G626983" s="15"/>
    </row>
    <row r="628242" spans="1:7">
      <c r="A628242" s="64"/>
      <c r="B628242" s="15"/>
      <c r="C628242" s="15"/>
      <c r="D628242" s="15"/>
      <c r="E628242" s="15"/>
      <c r="F628242" s="15"/>
      <c r="G628242" s="15"/>
    </row>
    <row r="629501" spans="1:7">
      <c r="A629501" s="64"/>
      <c r="B629501" s="15"/>
      <c r="C629501" s="15"/>
      <c r="D629501" s="15"/>
      <c r="E629501" s="15"/>
      <c r="F629501" s="15"/>
      <c r="G629501" s="15"/>
    </row>
    <row r="630760" spans="1:7">
      <c r="A630760" s="64"/>
      <c r="B630760" s="15"/>
      <c r="C630760" s="15"/>
      <c r="D630760" s="15"/>
      <c r="E630760" s="15"/>
      <c r="F630760" s="15"/>
      <c r="G630760" s="15"/>
    </row>
    <row r="632019" spans="1:7">
      <c r="A632019" s="64"/>
      <c r="B632019" s="15"/>
      <c r="C632019" s="15"/>
      <c r="D632019" s="15"/>
      <c r="E632019" s="15"/>
      <c r="F632019" s="15"/>
      <c r="G632019" s="15"/>
    </row>
    <row r="633278" spans="1:7">
      <c r="A633278" s="64"/>
      <c r="B633278" s="15"/>
      <c r="C633278" s="15"/>
      <c r="D633278" s="15"/>
      <c r="E633278" s="15"/>
      <c r="F633278" s="15"/>
      <c r="G633278" s="15"/>
    </row>
    <row r="634537" spans="1:7">
      <c r="A634537" s="64"/>
      <c r="B634537" s="15"/>
      <c r="C634537" s="15"/>
      <c r="D634537" s="15"/>
      <c r="E634537" s="15"/>
      <c r="F634537" s="15"/>
      <c r="G634537" s="15"/>
    </row>
    <row r="635796" spans="1:7">
      <c r="A635796" s="64"/>
      <c r="B635796" s="15"/>
      <c r="C635796" s="15"/>
      <c r="D635796" s="15"/>
      <c r="E635796" s="15"/>
      <c r="F635796" s="15"/>
      <c r="G635796" s="15"/>
    </row>
    <row r="637055" spans="1:7">
      <c r="A637055" s="64"/>
      <c r="B637055" s="15"/>
      <c r="C637055" s="15"/>
      <c r="D637055" s="15"/>
      <c r="E637055" s="15"/>
      <c r="F637055" s="15"/>
      <c r="G637055" s="15"/>
    </row>
    <row r="638314" spans="1:7">
      <c r="A638314" s="64"/>
      <c r="B638314" s="15"/>
      <c r="C638314" s="15"/>
      <c r="D638314" s="15"/>
      <c r="E638314" s="15"/>
      <c r="F638314" s="15"/>
      <c r="G638314" s="15"/>
    </row>
    <row r="639573" spans="1:7">
      <c r="A639573" s="64"/>
      <c r="B639573" s="15"/>
      <c r="C639573" s="15"/>
      <c r="D639573" s="15"/>
      <c r="E639573" s="15"/>
      <c r="F639573" s="15"/>
      <c r="G639573" s="15"/>
    </row>
    <row r="640832" spans="1:7">
      <c r="A640832" s="64"/>
      <c r="B640832" s="15"/>
      <c r="C640832" s="15"/>
      <c r="D640832" s="15"/>
      <c r="E640832" s="15"/>
      <c r="F640832" s="15"/>
      <c r="G640832" s="15"/>
    </row>
    <row r="642091" spans="1:7">
      <c r="A642091" s="64"/>
      <c r="B642091" s="15"/>
      <c r="C642091" s="15"/>
      <c r="D642091" s="15"/>
      <c r="E642091" s="15"/>
      <c r="F642091" s="15"/>
      <c r="G642091" s="15"/>
    </row>
    <row r="643350" spans="1:7">
      <c r="A643350" s="64"/>
      <c r="B643350" s="15"/>
      <c r="C643350" s="15"/>
      <c r="D643350" s="15"/>
      <c r="E643350" s="15"/>
      <c r="F643350" s="15"/>
      <c r="G643350" s="15"/>
    </row>
    <row r="644609" spans="1:7">
      <c r="A644609" s="64"/>
      <c r="B644609" s="15"/>
      <c r="C644609" s="15"/>
      <c r="D644609" s="15"/>
      <c r="E644609" s="15"/>
      <c r="F644609" s="15"/>
      <c r="G644609" s="15"/>
    </row>
    <row r="645868" spans="1:7">
      <c r="A645868" s="64"/>
      <c r="B645868" s="15"/>
      <c r="C645868" s="15"/>
      <c r="D645868" s="15"/>
      <c r="E645868" s="15"/>
      <c r="F645868" s="15"/>
      <c r="G645868" s="15"/>
    </row>
    <row r="647127" spans="1:7">
      <c r="A647127" s="64"/>
      <c r="B647127" s="15"/>
      <c r="C647127" s="15"/>
      <c r="D647127" s="15"/>
      <c r="E647127" s="15"/>
      <c r="F647127" s="15"/>
      <c r="G647127" s="15"/>
    </row>
    <row r="648386" spans="1:7">
      <c r="A648386" s="64"/>
      <c r="B648386" s="15"/>
      <c r="C648386" s="15"/>
      <c r="D648386" s="15"/>
      <c r="E648386" s="15"/>
      <c r="F648386" s="15"/>
      <c r="G648386" s="15"/>
    </row>
    <row r="649645" spans="1:7">
      <c r="A649645" s="64"/>
      <c r="B649645" s="15"/>
      <c r="C649645" s="15"/>
      <c r="D649645" s="15"/>
      <c r="E649645" s="15"/>
      <c r="F649645" s="15"/>
      <c r="G649645" s="15"/>
    </row>
    <row r="650904" spans="1:7">
      <c r="A650904" s="64"/>
      <c r="B650904" s="15"/>
      <c r="C650904" s="15"/>
      <c r="D650904" s="15"/>
      <c r="E650904" s="15"/>
      <c r="F650904" s="15"/>
      <c r="G650904" s="15"/>
    </row>
    <row r="652163" spans="1:7">
      <c r="A652163" s="64"/>
      <c r="B652163" s="15"/>
      <c r="C652163" s="15"/>
      <c r="D652163" s="15"/>
      <c r="E652163" s="15"/>
      <c r="F652163" s="15"/>
      <c r="G652163" s="15"/>
    </row>
    <row r="653422" spans="1:7">
      <c r="A653422" s="64"/>
      <c r="B653422" s="15"/>
      <c r="C653422" s="15"/>
      <c r="D653422" s="15"/>
      <c r="E653422" s="15"/>
      <c r="F653422" s="15"/>
      <c r="G653422" s="15"/>
    </row>
    <row r="654681" spans="1:7">
      <c r="A654681" s="64"/>
      <c r="B654681" s="15"/>
      <c r="C654681" s="15"/>
      <c r="D654681" s="15"/>
      <c r="E654681" s="15"/>
      <c r="F654681" s="15"/>
      <c r="G654681" s="15"/>
    </row>
    <row r="655940" spans="1:7">
      <c r="A655940" s="64"/>
      <c r="B655940" s="15"/>
      <c r="C655940" s="15"/>
      <c r="D655940" s="15"/>
      <c r="E655940" s="15"/>
      <c r="F655940" s="15"/>
      <c r="G655940" s="15"/>
    </row>
    <row r="657199" spans="1:7">
      <c r="A657199" s="64"/>
      <c r="B657199" s="15"/>
      <c r="C657199" s="15"/>
      <c r="D657199" s="15"/>
      <c r="E657199" s="15"/>
      <c r="F657199" s="15"/>
      <c r="G657199" s="15"/>
    </row>
    <row r="658458" spans="1:7">
      <c r="A658458" s="64"/>
      <c r="B658458" s="15"/>
      <c r="C658458" s="15"/>
      <c r="D658458" s="15"/>
      <c r="E658458" s="15"/>
      <c r="F658458" s="15"/>
      <c r="G658458" s="15"/>
    </row>
    <row r="659717" spans="1:7">
      <c r="A659717" s="64"/>
      <c r="B659717" s="15"/>
      <c r="C659717" s="15"/>
      <c r="D659717" s="15"/>
      <c r="E659717" s="15"/>
      <c r="F659717" s="15"/>
      <c r="G659717" s="15"/>
    </row>
    <row r="660976" spans="1:7">
      <c r="A660976" s="64"/>
      <c r="B660976" s="15"/>
      <c r="C660976" s="15"/>
      <c r="D660976" s="15"/>
      <c r="E660976" s="15"/>
      <c r="F660976" s="15"/>
      <c r="G660976" s="15"/>
    </row>
    <row r="662235" spans="1:7">
      <c r="A662235" s="64"/>
      <c r="B662235" s="15"/>
      <c r="C662235" s="15"/>
      <c r="D662235" s="15"/>
      <c r="E662235" s="15"/>
      <c r="F662235" s="15"/>
      <c r="G662235" s="15"/>
    </row>
    <row r="663494" spans="1:7">
      <c r="A663494" s="64"/>
      <c r="B663494" s="15"/>
      <c r="C663494" s="15"/>
      <c r="D663494" s="15"/>
      <c r="E663494" s="15"/>
      <c r="F663494" s="15"/>
      <c r="G663494" s="15"/>
    </row>
    <row r="664753" spans="1:7">
      <c r="A664753" s="64"/>
      <c r="B664753" s="15"/>
      <c r="C664753" s="15"/>
      <c r="D664753" s="15"/>
      <c r="E664753" s="15"/>
      <c r="F664753" s="15"/>
      <c r="G664753" s="15"/>
    </row>
    <row r="666012" spans="1:7">
      <c r="A666012" s="64"/>
      <c r="B666012" s="15"/>
      <c r="C666012" s="15"/>
      <c r="D666012" s="15"/>
      <c r="E666012" s="15"/>
      <c r="F666012" s="15"/>
      <c r="G666012" s="15"/>
    </row>
    <row r="667271" spans="1:7">
      <c r="A667271" s="64"/>
      <c r="B667271" s="15"/>
      <c r="C667271" s="15"/>
      <c r="D667271" s="15"/>
      <c r="E667271" s="15"/>
      <c r="F667271" s="15"/>
      <c r="G667271" s="15"/>
    </row>
    <row r="668530" spans="1:7">
      <c r="A668530" s="64"/>
      <c r="B668530" s="15"/>
      <c r="C668530" s="15"/>
      <c r="D668530" s="15"/>
      <c r="E668530" s="15"/>
      <c r="F668530" s="15"/>
      <c r="G668530" s="15"/>
    </row>
    <row r="669789" spans="1:7">
      <c r="A669789" s="64"/>
      <c r="B669789" s="15"/>
      <c r="C669789" s="15"/>
      <c r="D669789" s="15"/>
      <c r="E669789" s="15"/>
      <c r="F669789" s="15"/>
      <c r="G669789" s="15"/>
    </row>
    <row r="671048" spans="1:7">
      <c r="A671048" s="64"/>
      <c r="B671048" s="15"/>
      <c r="C671048" s="15"/>
      <c r="D671048" s="15"/>
      <c r="E671048" s="15"/>
      <c r="F671048" s="15"/>
      <c r="G671048" s="15"/>
    </row>
    <row r="672307" spans="1:7">
      <c r="A672307" s="64"/>
      <c r="B672307" s="15"/>
      <c r="C672307" s="15"/>
      <c r="D672307" s="15"/>
      <c r="E672307" s="15"/>
      <c r="F672307" s="15"/>
      <c r="G672307" s="15"/>
    </row>
    <row r="673566" spans="1:7">
      <c r="A673566" s="64"/>
      <c r="B673566" s="15"/>
      <c r="C673566" s="15"/>
      <c r="D673566" s="15"/>
      <c r="E673566" s="15"/>
      <c r="F673566" s="15"/>
      <c r="G673566" s="15"/>
    </row>
    <row r="674825" spans="1:7">
      <c r="A674825" s="64"/>
      <c r="B674825" s="15"/>
      <c r="C674825" s="15"/>
      <c r="D674825" s="15"/>
      <c r="E674825" s="15"/>
      <c r="F674825" s="15"/>
      <c r="G674825" s="15"/>
    </row>
    <row r="676084" spans="1:7">
      <c r="A676084" s="64"/>
      <c r="B676084" s="15"/>
      <c r="C676084" s="15"/>
      <c r="D676084" s="15"/>
      <c r="E676084" s="15"/>
      <c r="F676084" s="15"/>
      <c r="G676084" s="15"/>
    </row>
    <row r="677343" spans="1:7">
      <c r="A677343" s="64"/>
      <c r="B677343" s="15"/>
      <c r="C677343" s="15"/>
      <c r="D677343" s="15"/>
      <c r="E677343" s="15"/>
      <c r="F677343" s="15"/>
      <c r="G677343" s="15"/>
    </row>
    <row r="678602" spans="1:7">
      <c r="A678602" s="64"/>
      <c r="B678602" s="15"/>
      <c r="C678602" s="15"/>
      <c r="D678602" s="15"/>
      <c r="E678602" s="15"/>
      <c r="F678602" s="15"/>
      <c r="G678602" s="15"/>
    </row>
    <row r="679861" spans="1:7">
      <c r="A679861" s="64"/>
      <c r="B679861" s="15"/>
      <c r="C679861" s="15"/>
      <c r="D679861" s="15"/>
      <c r="E679861" s="15"/>
      <c r="F679861" s="15"/>
      <c r="G679861" s="15"/>
    </row>
    <row r="681120" spans="1:7">
      <c r="A681120" s="64"/>
      <c r="B681120" s="15"/>
      <c r="C681120" s="15"/>
      <c r="D681120" s="15"/>
      <c r="E681120" s="15"/>
      <c r="F681120" s="15"/>
      <c r="G681120" s="15"/>
    </row>
    <row r="682379" spans="1:7">
      <c r="A682379" s="64"/>
      <c r="B682379" s="15"/>
      <c r="C682379" s="15"/>
      <c r="D682379" s="15"/>
      <c r="E682379" s="15"/>
      <c r="F682379" s="15"/>
      <c r="G682379" s="15"/>
    </row>
    <row r="683638" spans="1:7">
      <c r="A683638" s="64"/>
      <c r="B683638" s="15"/>
      <c r="C683638" s="15"/>
      <c r="D683638" s="15"/>
      <c r="E683638" s="15"/>
      <c r="F683638" s="15"/>
      <c r="G683638" s="15"/>
    </row>
    <row r="684897" spans="1:7">
      <c r="A684897" s="64"/>
      <c r="B684897" s="15"/>
      <c r="C684897" s="15"/>
      <c r="D684897" s="15"/>
      <c r="E684897" s="15"/>
      <c r="F684897" s="15"/>
      <c r="G684897" s="15"/>
    </row>
    <row r="686156" spans="1:7">
      <c r="A686156" s="64"/>
      <c r="B686156" s="15"/>
      <c r="C686156" s="15"/>
      <c r="D686156" s="15"/>
      <c r="E686156" s="15"/>
      <c r="F686156" s="15"/>
      <c r="G686156" s="15"/>
    </row>
    <row r="687415" spans="1:7">
      <c r="A687415" s="64"/>
      <c r="B687415" s="15"/>
      <c r="C687415" s="15"/>
      <c r="D687415" s="15"/>
      <c r="E687415" s="15"/>
      <c r="F687415" s="15"/>
      <c r="G687415" s="15"/>
    </row>
    <row r="688674" spans="1:7">
      <c r="A688674" s="64"/>
      <c r="B688674" s="15"/>
      <c r="C688674" s="15"/>
      <c r="D688674" s="15"/>
      <c r="E688674" s="15"/>
      <c r="F688674" s="15"/>
      <c r="G688674" s="15"/>
    </row>
    <row r="689933" spans="1:7">
      <c r="A689933" s="64"/>
      <c r="B689933" s="15"/>
      <c r="C689933" s="15"/>
      <c r="D689933" s="15"/>
      <c r="E689933" s="15"/>
      <c r="F689933" s="15"/>
      <c r="G689933" s="15"/>
    </row>
    <row r="691192" spans="1:7">
      <c r="A691192" s="64"/>
      <c r="B691192" s="15"/>
      <c r="C691192" s="15"/>
      <c r="D691192" s="15"/>
      <c r="E691192" s="15"/>
      <c r="F691192" s="15"/>
      <c r="G691192" s="15"/>
    </row>
    <row r="692451" spans="1:7">
      <c r="A692451" s="64"/>
      <c r="B692451" s="15"/>
      <c r="C692451" s="15"/>
      <c r="D692451" s="15"/>
      <c r="E692451" s="15"/>
      <c r="F692451" s="15"/>
      <c r="G692451" s="15"/>
    </row>
    <row r="693710" spans="1:7">
      <c r="A693710" s="64"/>
      <c r="B693710" s="15"/>
      <c r="C693710" s="15"/>
      <c r="D693710" s="15"/>
      <c r="E693710" s="15"/>
      <c r="F693710" s="15"/>
      <c r="G693710" s="15"/>
    </row>
    <row r="694969" spans="1:7">
      <c r="A694969" s="64"/>
      <c r="B694969" s="15"/>
      <c r="C694969" s="15"/>
      <c r="D694969" s="15"/>
      <c r="E694969" s="15"/>
      <c r="F694969" s="15"/>
      <c r="G694969" s="15"/>
    </row>
    <row r="696228" spans="1:7">
      <c r="A696228" s="64"/>
      <c r="B696228" s="15"/>
      <c r="C696228" s="15"/>
      <c r="D696228" s="15"/>
      <c r="E696228" s="15"/>
      <c r="F696228" s="15"/>
      <c r="G696228" s="15"/>
    </row>
    <row r="697487" spans="1:7">
      <c r="A697487" s="64"/>
      <c r="B697487" s="15"/>
      <c r="C697487" s="15"/>
      <c r="D697487" s="15"/>
      <c r="E697487" s="15"/>
      <c r="F697487" s="15"/>
      <c r="G697487" s="15"/>
    </row>
    <row r="698746" spans="1:7">
      <c r="A698746" s="64"/>
      <c r="B698746" s="15"/>
      <c r="C698746" s="15"/>
      <c r="D698746" s="15"/>
      <c r="E698746" s="15"/>
      <c r="F698746" s="15"/>
      <c r="G698746" s="15"/>
    </row>
    <row r="700005" spans="1:7">
      <c r="A700005" s="64"/>
      <c r="B700005" s="15"/>
      <c r="C700005" s="15"/>
      <c r="D700005" s="15"/>
      <c r="E700005" s="15"/>
      <c r="F700005" s="15"/>
      <c r="G700005" s="15"/>
    </row>
    <row r="701264" spans="1:7">
      <c r="A701264" s="64"/>
      <c r="B701264" s="15"/>
      <c r="C701264" s="15"/>
      <c r="D701264" s="15"/>
      <c r="E701264" s="15"/>
      <c r="F701264" s="15"/>
      <c r="G701264" s="15"/>
    </row>
    <row r="702523" spans="1:7">
      <c r="A702523" s="64"/>
      <c r="B702523" s="15"/>
      <c r="C702523" s="15"/>
      <c r="D702523" s="15"/>
      <c r="E702523" s="15"/>
      <c r="F702523" s="15"/>
      <c r="G702523" s="15"/>
    </row>
    <row r="703782" spans="1:7">
      <c r="A703782" s="64"/>
      <c r="B703782" s="15"/>
      <c r="C703782" s="15"/>
      <c r="D703782" s="15"/>
      <c r="E703782" s="15"/>
      <c r="F703782" s="15"/>
      <c r="G703782" s="15"/>
    </row>
    <row r="705041" spans="1:7">
      <c r="A705041" s="64"/>
      <c r="B705041" s="15"/>
      <c r="C705041" s="15"/>
      <c r="D705041" s="15"/>
      <c r="E705041" s="15"/>
      <c r="F705041" s="15"/>
      <c r="G705041" s="15"/>
    </row>
    <row r="706300" spans="1:7">
      <c r="A706300" s="64"/>
      <c r="B706300" s="15"/>
      <c r="C706300" s="15"/>
      <c r="D706300" s="15"/>
      <c r="E706300" s="15"/>
      <c r="F706300" s="15"/>
      <c r="G706300" s="15"/>
    </row>
    <row r="707559" spans="1:7">
      <c r="A707559" s="64"/>
      <c r="B707559" s="15"/>
      <c r="C707559" s="15"/>
      <c r="D707559" s="15"/>
      <c r="E707559" s="15"/>
      <c r="F707559" s="15"/>
      <c r="G707559" s="15"/>
    </row>
    <row r="708818" spans="1:7">
      <c r="A708818" s="64"/>
      <c r="B708818" s="15"/>
      <c r="C708818" s="15"/>
      <c r="D708818" s="15"/>
      <c r="E708818" s="15"/>
      <c r="F708818" s="15"/>
      <c r="G708818" s="15"/>
    </row>
    <row r="710077" spans="1:7">
      <c r="A710077" s="64"/>
      <c r="B710077" s="15"/>
      <c r="C710077" s="15"/>
      <c r="D710077" s="15"/>
      <c r="E710077" s="15"/>
      <c r="F710077" s="15"/>
      <c r="G710077" s="15"/>
    </row>
    <row r="711336" spans="1:7">
      <c r="A711336" s="64"/>
      <c r="B711336" s="15"/>
      <c r="C711336" s="15"/>
      <c r="D711336" s="15"/>
      <c r="E711336" s="15"/>
      <c r="F711336" s="15"/>
      <c r="G711336" s="15"/>
    </row>
    <row r="712595" spans="1:7">
      <c r="A712595" s="64"/>
      <c r="B712595" s="15"/>
      <c r="C712595" s="15"/>
      <c r="D712595" s="15"/>
      <c r="E712595" s="15"/>
      <c r="F712595" s="15"/>
      <c r="G712595" s="15"/>
    </row>
    <row r="713854" spans="1:7">
      <c r="A713854" s="64"/>
      <c r="B713854" s="15"/>
      <c r="C713854" s="15"/>
      <c r="D713854" s="15"/>
      <c r="E713854" s="15"/>
      <c r="F713854" s="15"/>
      <c r="G713854" s="15"/>
    </row>
    <row r="715113" spans="1:7">
      <c r="A715113" s="64"/>
      <c r="B715113" s="15"/>
      <c r="C715113" s="15"/>
      <c r="D715113" s="15"/>
      <c r="E715113" s="15"/>
      <c r="F715113" s="15"/>
      <c r="G715113" s="15"/>
    </row>
    <row r="716372" spans="1:7">
      <c r="A716372" s="64"/>
      <c r="B716372" s="15"/>
      <c r="C716372" s="15"/>
      <c r="D716372" s="15"/>
      <c r="E716372" s="15"/>
      <c r="F716372" s="15"/>
      <c r="G716372" s="15"/>
    </row>
    <row r="717631" spans="1:7">
      <c r="A717631" s="64"/>
      <c r="B717631" s="15"/>
      <c r="C717631" s="15"/>
      <c r="D717631" s="15"/>
      <c r="E717631" s="15"/>
      <c r="F717631" s="15"/>
      <c r="G717631" s="15"/>
    </row>
    <row r="718890" spans="1:7">
      <c r="A718890" s="64"/>
      <c r="B718890" s="15"/>
      <c r="C718890" s="15"/>
      <c r="D718890" s="15"/>
      <c r="E718890" s="15"/>
      <c r="F718890" s="15"/>
      <c r="G718890" s="15"/>
    </row>
    <row r="720149" spans="1:7">
      <c r="A720149" s="64"/>
      <c r="B720149" s="15"/>
      <c r="C720149" s="15"/>
      <c r="D720149" s="15"/>
      <c r="E720149" s="15"/>
      <c r="F720149" s="15"/>
      <c r="G720149" s="15"/>
    </row>
    <row r="721408" spans="1:7">
      <c r="A721408" s="64"/>
      <c r="B721408" s="15"/>
      <c r="C721408" s="15"/>
      <c r="D721408" s="15"/>
      <c r="E721408" s="15"/>
      <c r="F721408" s="15"/>
      <c r="G721408" s="15"/>
    </row>
    <row r="722667" spans="1:7">
      <c r="A722667" s="64"/>
      <c r="B722667" s="15"/>
      <c r="C722667" s="15"/>
      <c r="D722667" s="15"/>
      <c r="E722667" s="15"/>
      <c r="F722667" s="15"/>
      <c r="G722667" s="15"/>
    </row>
    <row r="723926" spans="1:7">
      <c r="A723926" s="64"/>
      <c r="B723926" s="15"/>
      <c r="C723926" s="15"/>
      <c r="D723926" s="15"/>
      <c r="E723926" s="15"/>
      <c r="F723926" s="15"/>
      <c r="G723926" s="15"/>
    </row>
    <row r="725185" spans="1:7">
      <c r="A725185" s="64"/>
      <c r="B725185" s="15"/>
      <c r="C725185" s="15"/>
      <c r="D725185" s="15"/>
      <c r="E725185" s="15"/>
      <c r="F725185" s="15"/>
      <c r="G725185" s="15"/>
    </row>
    <row r="726444" spans="1:7">
      <c r="A726444" s="64"/>
      <c r="B726444" s="15"/>
      <c r="C726444" s="15"/>
      <c r="D726444" s="15"/>
      <c r="E726444" s="15"/>
      <c r="F726444" s="15"/>
      <c r="G726444" s="15"/>
    </row>
    <row r="727703" spans="1:7">
      <c r="A727703" s="64"/>
      <c r="B727703" s="15"/>
      <c r="C727703" s="15"/>
      <c r="D727703" s="15"/>
      <c r="E727703" s="15"/>
      <c r="F727703" s="15"/>
      <c r="G727703" s="15"/>
    </row>
    <row r="728962" spans="1:7">
      <c r="A728962" s="64"/>
      <c r="B728962" s="15"/>
      <c r="C728962" s="15"/>
      <c r="D728962" s="15"/>
      <c r="E728962" s="15"/>
      <c r="F728962" s="15"/>
      <c r="G728962" s="15"/>
    </row>
    <row r="730221" spans="1:7">
      <c r="A730221" s="64"/>
      <c r="B730221" s="15"/>
      <c r="C730221" s="15"/>
      <c r="D730221" s="15"/>
      <c r="E730221" s="15"/>
      <c r="F730221" s="15"/>
      <c r="G730221" s="15"/>
    </row>
    <row r="731480" spans="1:7">
      <c r="A731480" s="64"/>
      <c r="B731480" s="15"/>
      <c r="C731480" s="15"/>
      <c r="D731480" s="15"/>
      <c r="E731480" s="15"/>
      <c r="F731480" s="15"/>
      <c r="G731480" s="15"/>
    </row>
    <row r="732739" spans="1:7">
      <c r="A732739" s="64"/>
      <c r="B732739" s="15"/>
      <c r="C732739" s="15"/>
      <c r="D732739" s="15"/>
      <c r="E732739" s="15"/>
      <c r="F732739" s="15"/>
      <c r="G732739" s="15"/>
    </row>
    <row r="733998" spans="1:7">
      <c r="A733998" s="64"/>
      <c r="B733998" s="15"/>
      <c r="C733998" s="15"/>
      <c r="D733998" s="15"/>
      <c r="E733998" s="15"/>
      <c r="F733998" s="15"/>
      <c r="G733998" s="15"/>
    </row>
    <row r="735257" spans="1:7">
      <c r="A735257" s="64"/>
      <c r="B735257" s="15"/>
      <c r="C735257" s="15"/>
      <c r="D735257" s="15"/>
      <c r="E735257" s="15"/>
      <c r="F735257" s="15"/>
      <c r="G735257" s="15"/>
    </row>
    <row r="736516" spans="1:7">
      <c r="A736516" s="64"/>
      <c r="B736516" s="15"/>
      <c r="C736516" s="15"/>
      <c r="D736516" s="15"/>
      <c r="E736516" s="15"/>
      <c r="F736516" s="15"/>
      <c r="G736516" s="15"/>
    </row>
    <row r="737775" spans="1:7">
      <c r="A737775" s="64"/>
      <c r="B737775" s="15"/>
      <c r="C737775" s="15"/>
      <c r="D737775" s="15"/>
      <c r="E737775" s="15"/>
      <c r="F737775" s="15"/>
      <c r="G737775" s="15"/>
    </row>
    <row r="739034" spans="1:7">
      <c r="A739034" s="64"/>
      <c r="B739034" s="15"/>
      <c r="C739034" s="15"/>
      <c r="D739034" s="15"/>
      <c r="E739034" s="15"/>
      <c r="F739034" s="15"/>
      <c r="G739034" s="15"/>
    </row>
    <row r="740293" spans="1:7">
      <c r="A740293" s="64"/>
      <c r="B740293" s="15"/>
      <c r="C740293" s="15"/>
      <c r="D740293" s="15"/>
      <c r="E740293" s="15"/>
      <c r="F740293" s="15"/>
      <c r="G740293" s="15"/>
    </row>
    <row r="741552" spans="1:7">
      <c r="A741552" s="64"/>
      <c r="B741552" s="15"/>
      <c r="C741552" s="15"/>
      <c r="D741552" s="15"/>
      <c r="E741552" s="15"/>
      <c r="F741552" s="15"/>
      <c r="G741552" s="15"/>
    </row>
    <row r="742811" spans="1:7">
      <c r="A742811" s="64"/>
      <c r="B742811" s="15"/>
      <c r="C742811" s="15"/>
      <c r="D742811" s="15"/>
      <c r="E742811" s="15"/>
      <c r="F742811" s="15"/>
      <c r="G742811" s="15"/>
    </row>
    <row r="744070" spans="1:7">
      <c r="A744070" s="64"/>
      <c r="B744070" s="15"/>
      <c r="C744070" s="15"/>
      <c r="D744070" s="15"/>
      <c r="E744070" s="15"/>
      <c r="F744070" s="15"/>
      <c r="G744070" s="15"/>
    </row>
    <row r="745329" spans="1:7">
      <c r="A745329" s="64"/>
      <c r="B745329" s="15"/>
      <c r="C745329" s="15"/>
      <c r="D745329" s="15"/>
      <c r="E745329" s="15"/>
      <c r="F745329" s="15"/>
      <c r="G745329" s="15"/>
    </row>
    <row r="746588" spans="1:7">
      <c r="A746588" s="64"/>
      <c r="B746588" s="15"/>
      <c r="C746588" s="15"/>
      <c r="D746588" s="15"/>
      <c r="E746588" s="15"/>
      <c r="F746588" s="15"/>
      <c r="G746588" s="15"/>
    </row>
    <row r="747847" spans="1:7">
      <c r="A747847" s="64"/>
      <c r="B747847" s="15"/>
      <c r="C747847" s="15"/>
      <c r="D747847" s="15"/>
      <c r="E747847" s="15"/>
      <c r="F747847" s="15"/>
      <c r="G747847" s="15"/>
    </row>
    <row r="749106" spans="1:7">
      <c r="A749106" s="64"/>
      <c r="B749106" s="15"/>
      <c r="C749106" s="15"/>
      <c r="D749106" s="15"/>
      <c r="E749106" s="15"/>
      <c r="F749106" s="15"/>
      <c r="G749106" s="15"/>
    </row>
    <row r="750365" spans="1:7">
      <c r="A750365" s="64"/>
      <c r="B750365" s="15"/>
      <c r="C750365" s="15"/>
      <c r="D750365" s="15"/>
      <c r="E750365" s="15"/>
      <c r="F750365" s="15"/>
      <c r="G750365" s="15"/>
    </row>
    <row r="751624" spans="1:7">
      <c r="A751624" s="64"/>
      <c r="B751624" s="15"/>
      <c r="C751624" s="15"/>
      <c r="D751624" s="15"/>
      <c r="E751624" s="15"/>
      <c r="F751624" s="15"/>
      <c r="G751624" s="15"/>
    </row>
    <row r="752883" spans="1:7">
      <c r="A752883" s="64"/>
      <c r="B752883" s="15"/>
      <c r="C752883" s="15"/>
      <c r="D752883" s="15"/>
      <c r="E752883" s="15"/>
      <c r="F752883" s="15"/>
      <c r="G752883" s="15"/>
    </row>
    <row r="754142" spans="1:7">
      <c r="A754142" s="64"/>
      <c r="B754142" s="15"/>
      <c r="C754142" s="15"/>
      <c r="D754142" s="15"/>
      <c r="E754142" s="15"/>
      <c r="F754142" s="15"/>
      <c r="G754142" s="15"/>
    </row>
    <row r="755401" spans="1:7">
      <c r="A755401" s="64"/>
      <c r="B755401" s="15"/>
      <c r="C755401" s="15"/>
      <c r="D755401" s="15"/>
      <c r="E755401" s="15"/>
      <c r="F755401" s="15"/>
      <c r="G755401" s="15"/>
    </row>
    <row r="756660" spans="1:7">
      <c r="A756660" s="64"/>
      <c r="B756660" s="15"/>
      <c r="C756660" s="15"/>
      <c r="D756660" s="15"/>
      <c r="E756660" s="15"/>
      <c r="F756660" s="15"/>
      <c r="G756660" s="15"/>
    </row>
    <row r="757919" spans="1:7">
      <c r="A757919" s="64"/>
      <c r="B757919" s="15"/>
      <c r="C757919" s="15"/>
      <c r="D757919" s="15"/>
      <c r="E757919" s="15"/>
      <c r="F757919" s="15"/>
      <c r="G757919" s="15"/>
    </row>
    <row r="759178" spans="1:7">
      <c r="A759178" s="64"/>
      <c r="B759178" s="15"/>
      <c r="C759178" s="15"/>
      <c r="D759178" s="15"/>
      <c r="E759178" s="15"/>
      <c r="F759178" s="15"/>
      <c r="G759178" s="15"/>
    </row>
    <row r="760437" spans="1:7">
      <c r="A760437" s="64"/>
      <c r="B760437" s="15"/>
      <c r="C760437" s="15"/>
      <c r="D760437" s="15"/>
      <c r="E760437" s="15"/>
      <c r="F760437" s="15"/>
      <c r="G760437" s="15"/>
    </row>
    <row r="761696" spans="1:7">
      <c r="A761696" s="64"/>
      <c r="B761696" s="15"/>
      <c r="C761696" s="15"/>
      <c r="D761696" s="15"/>
      <c r="E761696" s="15"/>
      <c r="F761696" s="15"/>
      <c r="G761696" s="15"/>
    </row>
    <row r="762955" spans="1:7">
      <c r="A762955" s="64"/>
      <c r="B762955" s="15"/>
      <c r="C762955" s="15"/>
      <c r="D762955" s="15"/>
      <c r="E762955" s="15"/>
      <c r="F762955" s="15"/>
      <c r="G762955" s="15"/>
    </row>
    <row r="764214" spans="1:7">
      <c r="A764214" s="64"/>
      <c r="B764214" s="15"/>
      <c r="C764214" s="15"/>
      <c r="D764214" s="15"/>
      <c r="E764214" s="15"/>
      <c r="F764214" s="15"/>
      <c r="G764214" s="15"/>
    </row>
    <row r="765473" spans="1:7">
      <c r="A765473" s="64"/>
      <c r="B765473" s="15"/>
      <c r="C765473" s="15"/>
      <c r="D765473" s="15"/>
      <c r="E765473" s="15"/>
      <c r="F765473" s="15"/>
      <c r="G765473" s="15"/>
    </row>
    <row r="766732" spans="1:7">
      <c r="A766732" s="64"/>
      <c r="B766732" s="15"/>
      <c r="C766732" s="15"/>
      <c r="D766732" s="15"/>
      <c r="E766732" s="15"/>
      <c r="F766732" s="15"/>
      <c r="G766732" s="15"/>
    </row>
    <row r="767991" spans="1:7">
      <c r="A767991" s="64"/>
      <c r="B767991" s="15"/>
      <c r="C767991" s="15"/>
      <c r="D767991" s="15"/>
      <c r="E767991" s="15"/>
      <c r="F767991" s="15"/>
      <c r="G767991" s="15"/>
    </row>
    <row r="769250" spans="1:7">
      <c r="A769250" s="64"/>
      <c r="B769250" s="15"/>
      <c r="C769250" s="15"/>
      <c r="D769250" s="15"/>
      <c r="E769250" s="15"/>
      <c r="F769250" s="15"/>
      <c r="G769250" s="15"/>
    </row>
    <row r="770509" spans="1:7">
      <c r="A770509" s="64"/>
      <c r="B770509" s="15"/>
      <c r="C770509" s="15"/>
      <c r="D770509" s="15"/>
      <c r="E770509" s="15"/>
      <c r="F770509" s="15"/>
      <c r="G770509" s="15"/>
    </row>
    <row r="771768" spans="1:7">
      <c r="A771768" s="64"/>
      <c r="B771768" s="15"/>
      <c r="C771768" s="15"/>
      <c r="D771768" s="15"/>
      <c r="E771768" s="15"/>
      <c r="F771768" s="15"/>
      <c r="G771768" s="15"/>
    </row>
    <row r="773027" spans="1:7">
      <c r="A773027" s="64"/>
      <c r="B773027" s="15"/>
      <c r="C773027" s="15"/>
      <c r="D773027" s="15"/>
      <c r="E773027" s="15"/>
      <c r="F773027" s="15"/>
      <c r="G773027" s="15"/>
    </row>
    <row r="774286" spans="1:7">
      <c r="A774286" s="64"/>
      <c r="B774286" s="15"/>
      <c r="C774286" s="15"/>
      <c r="D774286" s="15"/>
      <c r="E774286" s="15"/>
      <c r="F774286" s="15"/>
      <c r="G774286" s="15"/>
    </row>
    <row r="775545" spans="1:7">
      <c r="A775545" s="64"/>
      <c r="B775545" s="15"/>
      <c r="C775545" s="15"/>
      <c r="D775545" s="15"/>
      <c r="E775545" s="15"/>
      <c r="F775545" s="15"/>
      <c r="G775545" s="15"/>
    </row>
    <row r="776804" spans="1:7">
      <c r="A776804" s="64"/>
      <c r="B776804" s="15"/>
      <c r="C776804" s="15"/>
      <c r="D776804" s="15"/>
      <c r="E776804" s="15"/>
      <c r="F776804" s="15"/>
      <c r="G776804" s="15"/>
    </row>
    <row r="778063" spans="1:7">
      <c r="A778063" s="64"/>
      <c r="B778063" s="15"/>
      <c r="C778063" s="15"/>
      <c r="D778063" s="15"/>
      <c r="E778063" s="15"/>
      <c r="F778063" s="15"/>
      <c r="G778063" s="15"/>
    </row>
    <row r="779322" spans="1:7">
      <c r="A779322" s="64"/>
      <c r="B779322" s="15"/>
      <c r="C779322" s="15"/>
      <c r="D779322" s="15"/>
      <c r="E779322" s="15"/>
      <c r="F779322" s="15"/>
      <c r="G779322" s="15"/>
    </row>
    <row r="780581" spans="1:7">
      <c r="A780581" s="64"/>
      <c r="B780581" s="15"/>
      <c r="C780581" s="15"/>
      <c r="D780581" s="15"/>
      <c r="E780581" s="15"/>
      <c r="F780581" s="15"/>
      <c r="G780581" s="15"/>
    </row>
    <row r="781840" spans="1:7">
      <c r="A781840" s="64"/>
      <c r="B781840" s="15"/>
      <c r="C781840" s="15"/>
      <c r="D781840" s="15"/>
      <c r="E781840" s="15"/>
      <c r="F781840" s="15"/>
      <c r="G781840" s="15"/>
    </row>
    <row r="783099" spans="1:7">
      <c r="A783099" s="64"/>
      <c r="B783099" s="15"/>
      <c r="C783099" s="15"/>
      <c r="D783099" s="15"/>
      <c r="E783099" s="15"/>
      <c r="F783099" s="15"/>
      <c r="G783099" s="15"/>
    </row>
    <row r="784358" spans="1:7">
      <c r="A784358" s="64"/>
      <c r="B784358" s="15"/>
      <c r="C784358" s="15"/>
      <c r="D784358" s="15"/>
      <c r="E784358" s="15"/>
      <c r="F784358" s="15"/>
      <c r="G784358" s="15"/>
    </row>
    <row r="785617" spans="1:7">
      <c r="A785617" s="64"/>
      <c r="B785617" s="15"/>
      <c r="C785617" s="15"/>
      <c r="D785617" s="15"/>
      <c r="E785617" s="15"/>
      <c r="F785617" s="15"/>
      <c r="G785617" s="15"/>
    </row>
    <row r="786876" spans="1:7">
      <c r="A786876" s="64"/>
      <c r="B786876" s="15"/>
      <c r="C786876" s="15"/>
      <c r="D786876" s="15"/>
      <c r="E786876" s="15"/>
      <c r="F786876" s="15"/>
      <c r="G786876" s="15"/>
    </row>
    <row r="788135" spans="1:7">
      <c r="A788135" s="64"/>
      <c r="B788135" s="15"/>
      <c r="C788135" s="15"/>
      <c r="D788135" s="15"/>
      <c r="E788135" s="15"/>
      <c r="F788135" s="15"/>
      <c r="G788135" s="15"/>
    </row>
    <row r="789394" spans="1:7">
      <c r="A789394" s="64"/>
      <c r="B789394" s="15"/>
      <c r="C789394" s="15"/>
      <c r="D789394" s="15"/>
      <c r="E789394" s="15"/>
      <c r="F789394" s="15"/>
      <c r="G789394" s="15"/>
    </row>
    <row r="790653" spans="1:7">
      <c r="A790653" s="64"/>
      <c r="B790653" s="15"/>
      <c r="C790653" s="15"/>
      <c r="D790653" s="15"/>
      <c r="E790653" s="15"/>
      <c r="F790653" s="15"/>
      <c r="G790653" s="15"/>
    </row>
    <row r="791912" spans="1:7">
      <c r="A791912" s="64"/>
      <c r="B791912" s="15"/>
      <c r="C791912" s="15"/>
      <c r="D791912" s="15"/>
      <c r="E791912" s="15"/>
      <c r="F791912" s="15"/>
      <c r="G791912" s="15"/>
    </row>
    <row r="793171" spans="1:7">
      <c r="A793171" s="64"/>
      <c r="B793171" s="15"/>
      <c r="C793171" s="15"/>
      <c r="D793171" s="15"/>
      <c r="E793171" s="15"/>
      <c r="F793171" s="15"/>
      <c r="G793171" s="15"/>
    </row>
    <row r="794430" spans="1:7">
      <c r="A794430" s="64"/>
      <c r="B794430" s="15"/>
      <c r="C794430" s="15"/>
      <c r="D794430" s="15"/>
      <c r="E794430" s="15"/>
      <c r="F794430" s="15"/>
      <c r="G794430" s="15"/>
    </row>
    <row r="795689" spans="1:7">
      <c r="A795689" s="64"/>
      <c r="B795689" s="15"/>
      <c r="C795689" s="15"/>
      <c r="D795689" s="15"/>
      <c r="E795689" s="15"/>
      <c r="F795689" s="15"/>
      <c r="G795689" s="15"/>
    </row>
    <row r="796948" spans="1:7">
      <c r="A796948" s="64"/>
      <c r="B796948" s="15"/>
      <c r="C796948" s="15"/>
      <c r="D796948" s="15"/>
      <c r="E796948" s="15"/>
      <c r="F796948" s="15"/>
      <c r="G796948" s="15"/>
    </row>
    <row r="798207" spans="1:7">
      <c r="A798207" s="64"/>
      <c r="B798207" s="15"/>
      <c r="C798207" s="15"/>
      <c r="D798207" s="15"/>
      <c r="E798207" s="15"/>
      <c r="F798207" s="15"/>
      <c r="G798207" s="15"/>
    </row>
    <row r="799466" spans="1:7">
      <c r="A799466" s="64"/>
      <c r="B799466" s="15"/>
      <c r="C799466" s="15"/>
      <c r="D799466" s="15"/>
      <c r="E799466" s="15"/>
      <c r="F799466" s="15"/>
      <c r="G799466" s="15"/>
    </row>
    <row r="800725" spans="1:7">
      <c r="A800725" s="64"/>
      <c r="B800725" s="15"/>
      <c r="C800725" s="15"/>
      <c r="D800725" s="15"/>
      <c r="E800725" s="15"/>
      <c r="F800725" s="15"/>
      <c r="G800725" s="15"/>
    </row>
    <row r="801984" spans="1:7">
      <c r="A801984" s="64"/>
      <c r="B801984" s="15"/>
      <c r="C801984" s="15"/>
      <c r="D801984" s="15"/>
      <c r="E801984" s="15"/>
      <c r="F801984" s="15"/>
      <c r="G801984" s="15"/>
    </row>
    <row r="803243" spans="1:7">
      <c r="A803243" s="64"/>
      <c r="B803243" s="15"/>
      <c r="C803243" s="15"/>
      <c r="D803243" s="15"/>
      <c r="E803243" s="15"/>
      <c r="F803243" s="15"/>
      <c r="G803243" s="15"/>
    </row>
    <row r="804502" spans="1:7">
      <c r="A804502" s="64"/>
      <c r="B804502" s="15"/>
      <c r="C804502" s="15"/>
      <c r="D804502" s="15"/>
      <c r="E804502" s="15"/>
      <c r="F804502" s="15"/>
      <c r="G804502" s="15"/>
    </row>
    <row r="805761" spans="1:7">
      <c r="A805761" s="64"/>
      <c r="B805761" s="15"/>
      <c r="C805761" s="15"/>
      <c r="D805761" s="15"/>
      <c r="E805761" s="15"/>
      <c r="F805761" s="15"/>
      <c r="G805761" s="15"/>
    </row>
    <row r="807020" spans="1:7">
      <c r="A807020" s="64"/>
      <c r="B807020" s="15"/>
      <c r="C807020" s="15"/>
      <c r="D807020" s="15"/>
      <c r="E807020" s="15"/>
      <c r="F807020" s="15"/>
      <c r="G807020" s="15"/>
    </row>
    <row r="808279" spans="1:7">
      <c r="A808279" s="64"/>
      <c r="B808279" s="15"/>
      <c r="C808279" s="15"/>
      <c r="D808279" s="15"/>
      <c r="E808279" s="15"/>
      <c r="F808279" s="15"/>
      <c r="G808279" s="15"/>
    </row>
    <row r="809538" spans="1:7">
      <c r="A809538" s="64"/>
      <c r="B809538" s="15"/>
      <c r="C809538" s="15"/>
      <c r="D809538" s="15"/>
      <c r="E809538" s="15"/>
      <c r="F809538" s="15"/>
      <c r="G809538" s="15"/>
    </row>
    <row r="810797" spans="1:7">
      <c r="A810797" s="64"/>
      <c r="B810797" s="15"/>
      <c r="C810797" s="15"/>
      <c r="D810797" s="15"/>
      <c r="E810797" s="15"/>
      <c r="F810797" s="15"/>
      <c r="G810797" s="15"/>
    </row>
    <row r="812056" spans="1:7">
      <c r="A812056" s="64"/>
      <c r="B812056" s="15"/>
      <c r="C812056" s="15"/>
      <c r="D812056" s="15"/>
      <c r="E812056" s="15"/>
      <c r="F812056" s="15"/>
      <c r="G812056" s="15"/>
    </row>
    <row r="813315" spans="1:7">
      <c r="A813315" s="64"/>
      <c r="B813315" s="15"/>
      <c r="C813315" s="15"/>
      <c r="D813315" s="15"/>
      <c r="E813315" s="15"/>
      <c r="F813315" s="15"/>
      <c r="G813315" s="15"/>
    </row>
    <row r="814574" spans="1:7">
      <c r="A814574" s="64"/>
      <c r="B814574" s="15"/>
      <c r="C814574" s="15"/>
      <c r="D814574" s="15"/>
      <c r="E814574" s="15"/>
      <c r="F814574" s="15"/>
      <c r="G814574" s="15"/>
    </row>
    <row r="815833" spans="1:7">
      <c r="A815833" s="64"/>
      <c r="B815833" s="15"/>
      <c r="C815833" s="15"/>
      <c r="D815833" s="15"/>
      <c r="E815833" s="15"/>
      <c r="F815833" s="15"/>
      <c r="G815833" s="15"/>
    </row>
    <row r="817092" spans="1:7">
      <c r="A817092" s="64"/>
      <c r="B817092" s="15"/>
      <c r="C817092" s="15"/>
      <c r="D817092" s="15"/>
      <c r="E817092" s="15"/>
      <c r="F817092" s="15"/>
      <c r="G817092" s="15"/>
    </row>
    <row r="818351" spans="1:7">
      <c r="A818351" s="64"/>
      <c r="B818351" s="15"/>
      <c r="C818351" s="15"/>
      <c r="D818351" s="15"/>
      <c r="E818351" s="15"/>
      <c r="F818351" s="15"/>
      <c r="G818351" s="15"/>
    </row>
    <row r="819610" spans="1:7">
      <c r="A819610" s="64"/>
      <c r="B819610" s="15"/>
      <c r="C819610" s="15"/>
      <c r="D819610" s="15"/>
      <c r="E819610" s="15"/>
      <c r="F819610" s="15"/>
      <c r="G819610" s="15"/>
    </row>
    <row r="820869" spans="1:7">
      <c r="A820869" s="64"/>
      <c r="B820869" s="15"/>
      <c r="C820869" s="15"/>
      <c r="D820869" s="15"/>
      <c r="E820869" s="15"/>
      <c r="F820869" s="15"/>
      <c r="G820869" s="15"/>
    </row>
    <row r="822128" spans="1:7">
      <c r="A822128" s="64"/>
      <c r="B822128" s="15"/>
      <c r="C822128" s="15"/>
      <c r="D822128" s="15"/>
      <c r="E822128" s="15"/>
      <c r="F822128" s="15"/>
      <c r="G822128" s="15"/>
    </row>
    <row r="823387" spans="1:7">
      <c r="A823387" s="64"/>
      <c r="B823387" s="15"/>
      <c r="C823387" s="15"/>
      <c r="D823387" s="15"/>
      <c r="E823387" s="15"/>
      <c r="F823387" s="15"/>
      <c r="G823387" s="15"/>
    </row>
    <row r="824646" spans="1:7">
      <c r="A824646" s="64"/>
      <c r="B824646" s="15"/>
      <c r="C824646" s="15"/>
      <c r="D824646" s="15"/>
      <c r="E824646" s="15"/>
      <c r="F824646" s="15"/>
      <c r="G824646" s="15"/>
    </row>
    <row r="825905" spans="1:7">
      <c r="A825905" s="64"/>
      <c r="B825905" s="15"/>
      <c r="C825905" s="15"/>
      <c r="D825905" s="15"/>
      <c r="E825905" s="15"/>
      <c r="F825905" s="15"/>
      <c r="G825905" s="15"/>
    </row>
    <row r="827164" spans="1:7">
      <c r="A827164" s="64"/>
      <c r="B827164" s="15"/>
      <c r="C827164" s="15"/>
      <c r="D827164" s="15"/>
      <c r="E827164" s="15"/>
      <c r="F827164" s="15"/>
      <c r="G827164" s="15"/>
    </row>
    <row r="828423" spans="1:7">
      <c r="A828423" s="64"/>
      <c r="B828423" s="15"/>
      <c r="C828423" s="15"/>
      <c r="D828423" s="15"/>
      <c r="E828423" s="15"/>
      <c r="F828423" s="15"/>
      <c r="G828423" s="15"/>
    </row>
    <row r="829682" spans="1:7">
      <c r="A829682" s="64"/>
      <c r="B829682" s="15"/>
      <c r="C829682" s="15"/>
      <c r="D829682" s="15"/>
      <c r="E829682" s="15"/>
      <c r="F829682" s="15"/>
      <c r="G829682" s="15"/>
    </row>
    <row r="830941" spans="1:7">
      <c r="A830941" s="64"/>
      <c r="B830941" s="15"/>
      <c r="C830941" s="15"/>
      <c r="D830941" s="15"/>
      <c r="E830941" s="15"/>
      <c r="F830941" s="15"/>
      <c r="G830941" s="15"/>
    </row>
    <row r="832200" spans="1:7">
      <c r="A832200" s="64"/>
      <c r="B832200" s="15"/>
      <c r="C832200" s="15"/>
      <c r="D832200" s="15"/>
      <c r="E832200" s="15"/>
      <c r="F832200" s="15"/>
      <c r="G832200" s="15"/>
    </row>
    <row r="833459" spans="1:7">
      <c r="A833459" s="64"/>
      <c r="B833459" s="15"/>
      <c r="C833459" s="15"/>
      <c r="D833459" s="15"/>
      <c r="E833459" s="15"/>
      <c r="F833459" s="15"/>
      <c r="G833459" s="15"/>
    </row>
    <row r="834718" spans="1:7">
      <c r="A834718" s="64"/>
      <c r="B834718" s="15"/>
      <c r="C834718" s="15"/>
      <c r="D834718" s="15"/>
      <c r="E834718" s="15"/>
      <c r="F834718" s="15"/>
      <c r="G834718" s="15"/>
    </row>
    <row r="835977" spans="1:7">
      <c r="A835977" s="64"/>
      <c r="B835977" s="15"/>
      <c r="C835977" s="15"/>
      <c r="D835977" s="15"/>
      <c r="E835977" s="15"/>
      <c r="F835977" s="15"/>
      <c r="G835977" s="15"/>
    </row>
    <row r="837236" spans="1:7">
      <c r="A837236" s="64"/>
      <c r="B837236" s="15"/>
      <c r="C837236" s="15"/>
      <c r="D837236" s="15"/>
      <c r="E837236" s="15"/>
      <c r="F837236" s="15"/>
      <c r="G837236" s="15"/>
    </row>
    <row r="838495" spans="1:7">
      <c r="A838495" s="64"/>
      <c r="B838495" s="15"/>
      <c r="C838495" s="15"/>
      <c r="D838495" s="15"/>
      <c r="E838495" s="15"/>
      <c r="F838495" s="15"/>
      <c r="G838495" s="15"/>
    </row>
    <row r="839754" spans="1:7">
      <c r="A839754" s="64"/>
      <c r="B839754" s="15"/>
      <c r="C839754" s="15"/>
      <c r="D839754" s="15"/>
      <c r="E839754" s="15"/>
      <c r="F839754" s="15"/>
      <c r="G839754" s="15"/>
    </row>
    <row r="841013" spans="1:7">
      <c r="A841013" s="64"/>
      <c r="B841013" s="15"/>
      <c r="C841013" s="15"/>
      <c r="D841013" s="15"/>
      <c r="E841013" s="15"/>
      <c r="F841013" s="15"/>
      <c r="G841013" s="15"/>
    </row>
    <row r="842272" spans="1:7">
      <c r="A842272" s="64"/>
      <c r="B842272" s="15"/>
      <c r="C842272" s="15"/>
      <c r="D842272" s="15"/>
      <c r="E842272" s="15"/>
      <c r="F842272" s="15"/>
      <c r="G842272" s="15"/>
    </row>
    <row r="843531" spans="1:7">
      <c r="A843531" s="64"/>
      <c r="B843531" s="15"/>
      <c r="C843531" s="15"/>
      <c r="D843531" s="15"/>
      <c r="E843531" s="15"/>
      <c r="F843531" s="15"/>
      <c r="G843531" s="15"/>
    </row>
    <row r="844790" spans="1:7">
      <c r="A844790" s="64"/>
      <c r="B844790" s="15"/>
      <c r="C844790" s="15"/>
      <c r="D844790" s="15"/>
      <c r="E844790" s="15"/>
      <c r="F844790" s="15"/>
      <c r="G844790" s="15"/>
    </row>
    <row r="846049" spans="1:7">
      <c r="A846049" s="64"/>
      <c r="B846049" s="15"/>
      <c r="C846049" s="15"/>
      <c r="D846049" s="15"/>
      <c r="E846049" s="15"/>
      <c r="F846049" s="15"/>
      <c r="G846049" s="15"/>
    </row>
    <row r="847308" spans="1:7">
      <c r="A847308" s="64"/>
      <c r="B847308" s="15"/>
      <c r="C847308" s="15"/>
      <c r="D847308" s="15"/>
      <c r="E847308" s="15"/>
      <c r="F847308" s="15"/>
      <c r="G847308" s="15"/>
    </row>
    <row r="848567" spans="1:7">
      <c r="A848567" s="64"/>
      <c r="B848567" s="15"/>
      <c r="C848567" s="15"/>
      <c r="D848567" s="15"/>
      <c r="E848567" s="15"/>
      <c r="F848567" s="15"/>
      <c r="G848567" s="15"/>
    </row>
    <row r="849826" spans="1:7">
      <c r="A849826" s="64"/>
      <c r="B849826" s="15"/>
      <c r="C849826" s="15"/>
      <c r="D849826" s="15"/>
      <c r="E849826" s="15"/>
      <c r="F849826" s="15"/>
      <c r="G849826" s="15"/>
    </row>
    <row r="851085" spans="1:7">
      <c r="A851085" s="64"/>
      <c r="B851085" s="15"/>
      <c r="C851085" s="15"/>
      <c r="D851085" s="15"/>
      <c r="E851085" s="15"/>
      <c r="F851085" s="15"/>
      <c r="G851085" s="15"/>
    </row>
    <row r="852344" spans="1:7">
      <c r="A852344" s="64"/>
      <c r="B852344" s="15"/>
      <c r="C852344" s="15"/>
      <c r="D852344" s="15"/>
      <c r="E852344" s="15"/>
      <c r="F852344" s="15"/>
      <c r="G852344" s="15"/>
    </row>
    <row r="853603" spans="1:7">
      <c r="A853603" s="64"/>
      <c r="B853603" s="15"/>
      <c r="C853603" s="15"/>
      <c r="D853603" s="15"/>
      <c r="E853603" s="15"/>
      <c r="F853603" s="15"/>
      <c r="G853603" s="15"/>
    </row>
    <row r="854862" spans="1:7">
      <c r="A854862" s="64"/>
      <c r="B854862" s="15"/>
      <c r="C854862" s="15"/>
      <c r="D854862" s="15"/>
      <c r="E854862" s="15"/>
      <c r="F854862" s="15"/>
      <c r="G854862" s="15"/>
    </row>
    <row r="856121" spans="1:7">
      <c r="A856121" s="64"/>
      <c r="B856121" s="15"/>
      <c r="C856121" s="15"/>
      <c r="D856121" s="15"/>
      <c r="E856121" s="15"/>
      <c r="F856121" s="15"/>
      <c r="G856121" s="15"/>
    </row>
    <row r="857380" spans="1:7">
      <c r="A857380" s="64"/>
      <c r="B857380" s="15"/>
      <c r="C857380" s="15"/>
      <c r="D857380" s="15"/>
      <c r="E857380" s="15"/>
      <c r="F857380" s="15"/>
      <c r="G857380" s="15"/>
    </row>
    <row r="858639" spans="1:7">
      <c r="A858639" s="64"/>
      <c r="B858639" s="15"/>
      <c r="C858639" s="15"/>
      <c r="D858639" s="15"/>
      <c r="E858639" s="15"/>
      <c r="F858639" s="15"/>
      <c r="G858639" s="15"/>
    </row>
    <row r="859898" spans="1:7">
      <c r="A859898" s="64"/>
      <c r="B859898" s="15"/>
      <c r="C859898" s="15"/>
      <c r="D859898" s="15"/>
      <c r="E859898" s="15"/>
      <c r="F859898" s="15"/>
      <c r="G859898" s="15"/>
    </row>
    <row r="861157" spans="1:7">
      <c r="A861157" s="64"/>
      <c r="B861157" s="15"/>
      <c r="C861157" s="15"/>
      <c r="D861157" s="15"/>
      <c r="E861157" s="15"/>
      <c r="F861157" s="15"/>
      <c r="G861157" s="15"/>
    </row>
    <row r="862416" spans="1:7">
      <c r="A862416" s="64"/>
      <c r="B862416" s="15"/>
      <c r="C862416" s="15"/>
      <c r="D862416" s="15"/>
      <c r="E862416" s="15"/>
      <c r="F862416" s="15"/>
      <c r="G862416" s="15"/>
    </row>
    <row r="863675" spans="1:7">
      <c r="A863675" s="64"/>
      <c r="B863675" s="15"/>
      <c r="C863675" s="15"/>
      <c r="D863675" s="15"/>
      <c r="E863675" s="15"/>
      <c r="F863675" s="15"/>
      <c r="G863675" s="15"/>
    </row>
    <row r="864934" spans="1:7">
      <c r="A864934" s="64"/>
      <c r="B864934" s="15"/>
      <c r="C864934" s="15"/>
      <c r="D864934" s="15"/>
      <c r="E864934" s="15"/>
      <c r="F864934" s="15"/>
      <c r="G864934" s="15"/>
    </row>
    <row r="866193" spans="1:7">
      <c r="A866193" s="64"/>
      <c r="B866193" s="15"/>
      <c r="C866193" s="15"/>
      <c r="D866193" s="15"/>
      <c r="E866193" s="15"/>
      <c r="F866193" s="15"/>
      <c r="G866193" s="15"/>
    </row>
    <row r="867452" spans="1:7">
      <c r="A867452" s="64"/>
      <c r="B867452" s="15"/>
      <c r="C867452" s="15"/>
      <c r="D867452" s="15"/>
      <c r="E867452" s="15"/>
      <c r="F867452" s="15"/>
      <c r="G867452" s="15"/>
    </row>
    <row r="868711" spans="1:7">
      <c r="A868711" s="64"/>
      <c r="B868711" s="15"/>
      <c r="C868711" s="15"/>
      <c r="D868711" s="15"/>
      <c r="E868711" s="15"/>
      <c r="F868711" s="15"/>
      <c r="G868711" s="15"/>
    </row>
    <row r="869970" spans="1:7">
      <c r="A869970" s="64"/>
      <c r="B869970" s="15"/>
      <c r="C869970" s="15"/>
      <c r="D869970" s="15"/>
      <c r="E869970" s="15"/>
      <c r="F869970" s="15"/>
      <c r="G869970" s="15"/>
    </row>
    <row r="871229" spans="1:7">
      <c r="A871229" s="64"/>
      <c r="B871229" s="15"/>
      <c r="C871229" s="15"/>
      <c r="D871229" s="15"/>
      <c r="E871229" s="15"/>
      <c r="F871229" s="15"/>
      <c r="G871229" s="15"/>
    </row>
    <row r="872488" spans="1:7">
      <c r="A872488" s="64"/>
      <c r="B872488" s="15"/>
      <c r="C872488" s="15"/>
      <c r="D872488" s="15"/>
      <c r="E872488" s="15"/>
      <c r="F872488" s="15"/>
      <c r="G872488" s="15"/>
    </row>
    <row r="873747" spans="1:7">
      <c r="A873747" s="64"/>
      <c r="B873747" s="15"/>
      <c r="C873747" s="15"/>
      <c r="D873747" s="15"/>
      <c r="E873747" s="15"/>
      <c r="F873747" s="15"/>
      <c r="G873747" s="15"/>
    </row>
    <row r="875006" spans="1:7">
      <c r="A875006" s="64"/>
      <c r="B875006" s="15"/>
      <c r="C875006" s="15"/>
      <c r="D875006" s="15"/>
      <c r="E875006" s="15"/>
      <c r="F875006" s="15"/>
      <c r="G875006" s="15"/>
    </row>
    <row r="876265" spans="1:7">
      <c r="A876265" s="64"/>
      <c r="B876265" s="15"/>
      <c r="C876265" s="15"/>
      <c r="D876265" s="15"/>
      <c r="E876265" s="15"/>
      <c r="F876265" s="15"/>
      <c r="G876265" s="15"/>
    </row>
    <row r="877524" spans="1:7">
      <c r="A877524" s="64"/>
      <c r="B877524" s="15"/>
      <c r="C877524" s="15"/>
      <c r="D877524" s="15"/>
      <c r="E877524" s="15"/>
      <c r="F877524" s="15"/>
      <c r="G877524" s="15"/>
    </row>
    <row r="878783" spans="1:7">
      <c r="A878783" s="64"/>
      <c r="B878783" s="15"/>
      <c r="C878783" s="15"/>
      <c r="D878783" s="15"/>
      <c r="E878783" s="15"/>
      <c r="F878783" s="15"/>
      <c r="G878783" s="15"/>
    </row>
    <row r="880042" spans="1:7">
      <c r="A880042" s="64"/>
      <c r="B880042" s="15"/>
      <c r="C880042" s="15"/>
      <c r="D880042" s="15"/>
      <c r="E880042" s="15"/>
      <c r="F880042" s="15"/>
      <c r="G880042" s="15"/>
    </row>
    <row r="881301" spans="1:7">
      <c r="A881301" s="64"/>
      <c r="B881301" s="15"/>
      <c r="C881301" s="15"/>
      <c r="D881301" s="15"/>
      <c r="E881301" s="15"/>
      <c r="F881301" s="15"/>
      <c r="G881301" s="15"/>
    </row>
    <row r="882560" spans="1:7">
      <c r="A882560" s="64"/>
      <c r="B882560" s="15"/>
      <c r="C882560" s="15"/>
      <c r="D882560" s="15"/>
      <c r="E882560" s="15"/>
      <c r="F882560" s="15"/>
      <c r="G882560" s="15"/>
    </row>
    <row r="883819" spans="1:7">
      <c r="A883819" s="64"/>
      <c r="B883819" s="15"/>
      <c r="C883819" s="15"/>
      <c r="D883819" s="15"/>
      <c r="E883819" s="15"/>
      <c r="F883819" s="15"/>
      <c r="G883819" s="15"/>
    </row>
    <row r="885078" spans="1:7">
      <c r="A885078" s="64"/>
      <c r="B885078" s="15"/>
      <c r="C885078" s="15"/>
      <c r="D885078" s="15"/>
      <c r="E885078" s="15"/>
      <c r="F885078" s="15"/>
      <c r="G885078" s="15"/>
    </row>
    <row r="886337" spans="1:7">
      <c r="A886337" s="64"/>
      <c r="B886337" s="15"/>
      <c r="C886337" s="15"/>
      <c r="D886337" s="15"/>
      <c r="E886337" s="15"/>
      <c r="F886337" s="15"/>
      <c r="G886337" s="15"/>
    </row>
    <row r="887596" spans="1:7">
      <c r="A887596" s="64"/>
      <c r="B887596" s="15"/>
      <c r="C887596" s="15"/>
      <c r="D887596" s="15"/>
      <c r="E887596" s="15"/>
      <c r="F887596" s="15"/>
      <c r="G887596" s="15"/>
    </row>
    <row r="888855" spans="1:7">
      <c r="A888855" s="64"/>
      <c r="B888855" s="15"/>
      <c r="C888855" s="15"/>
      <c r="D888855" s="15"/>
      <c r="E888855" s="15"/>
      <c r="F888855" s="15"/>
      <c r="G888855" s="15"/>
    </row>
    <row r="890114" spans="1:7">
      <c r="A890114" s="64"/>
      <c r="B890114" s="15"/>
      <c r="C890114" s="15"/>
      <c r="D890114" s="15"/>
      <c r="E890114" s="15"/>
      <c r="F890114" s="15"/>
      <c r="G890114" s="15"/>
    </row>
    <row r="891373" spans="1:7">
      <c r="A891373" s="64"/>
      <c r="B891373" s="15"/>
      <c r="C891373" s="15"/>
      <c r="D891373" s="15"/>
      <c r="E891373" s="15"/>
      <c r="F891373" s="15"/>
      <c r="G891373" s="15"/>
    </row>
    <row r="892632" spans="1:7">
      <c r="A892632" s="64"/>
      <c r="B892632" s="15"/>
      <c r="C892632" s="15"/>
      <c r="D892632" s="15"/>
      <c r="E892632" s="15"/>
      <c r="F892632" s="15"/>
      <c r="G892632" s="15"/>
    </row>
    <row r="893891" spans="1:7">
      <c r="A893891" s="64"/>
      <c r="B893891" s="15"/>
      <c r="C893891" s="15"/>
      <c r="D893891" s="15"/>
      <c r="E893891" s="15"/>
      <c r="F893891" s="15"/>
      <c r="G893891" s="15"/>
    </row>
    <row r="895150" spans="1:7">
      <c r="A895150" s="64"/>
      <c r="B895150" s="15"/>
      <c r="C895150" s="15"/>
      <c r="D895150" s="15"/>
      <c r="E895150" s="15"/>
      <c r="F895150" s="15"/>
      <c r="G895150" s="15"/>
    </row>
    <row r="896409" spans="1:7">
      <c r="A896409" s="64"/>
      <c r="B896409" s="15"/>
      <c r="C896409" s="15"/>
      <c r="D896409" s="15"/>
      <c r="E896409" s="15"/>
      <c r="F896409" s="15"/>
      <c r="G896409" s="15"/>
    </row>
    <row r="897668" spans="1:7">
      <c r="A897668" s="64"/>
      <c r="B897668" s="15"/>
      <c r="C897668" s="15"/>
      <c r="D897668" s="15"/>
      <c r="E897668" s="15"/>
      <c r="F897668" s="15"/>
      <c r="G897668" s="15"/>
    </row>
    <row r="898927" spans="1:7">
      <c r="A898927" s="64"/>
      <c r="B898927" s="15"/>
      <c r="C898927" s="15"/>
      <c r="D898927" s="15"/>
      <c r="E898927" s="15"/>
      <c r="F898927" s="15"/>
      <c r="G898927" s="15"/>
    </row>
    <row r="900186" spans="1:7">
      <c r="A900186" s="64"/>
      <c r="B900186" s="15"/>
      <c r="C900186" s="15"/>
      <c r="D900186" s="15"/>
      <c r="E900186" s="15"/>
      <c r="F900186" s="15"/>
      <c r="G900186" s="15"/>
    </row>
    <row r="901445" spans="1:7">
      <c r="A901445" s="64"/>
      <c r="B901445" s="15"/>
      <c r="C901445" s="15"/>
      <c r="D901445" s="15"/>
      <c r="E901445" s="15"/>
      <c r="F901445" s="15"/>
      <c r="G901445" s="15"/>
    </row>
    <row r="902704" spans="1:7">
      <c r="A902704" s="64"/>
      <c r="B902704" s="15"/>
      <c r="C902704" s="15"/>
      <c r="D902704" s="15"/>
      <c r="E902704" s="15"/>
      <c r="F902704" s="15"/>
      <c r="G902704" s="15"/>
    </row>
    <row r="903963" spans="1:7">
      <c r="A903963" s="64"/>
      <c r="B903963" s="15"/>
      <c r="C903963" s="15"/>
      <c r="D903963" s="15"/>
      <c r="E903963" s="15"/>
      <c r="F903963" s="15"/>
      <c r="G903963" s="15"/>
    </row>
    <row r="905222" spans="1:7">
      <c r="A905222" s="64"/>
      <c r="B905222" s="15"/>
      <c r="C905222" s="15"/>
      <c r="D905222" s="15"/>
      <c r="E905222" s="15"/>
      <c r="F905222" s="15"/>
      <c r="G905222" s="15"/>
    </row>
    <row r="906481" spans="1:7">
      <c r="A906481" s="64"/>
      <c r="B906481" s="15"/>
      <c r="C906481" s="15"/>
      <c r="D906481" s="15"/>
      <c r="E906481" s="15"/>
      <c r="F906481" s="15"/>
      <c r="G906481" s="15"/>
    </row>
    <row r="907740" spans="1:7">
      <c r="A907740" s="64"/>
      <c r="B907740" s="15"/>
      <c r="C907740" s="15"/>
      <c r="D907740" s="15"/>
      <c r="E907740" s="15"/>
      <c r="F907740" s="15"/>
      <c r="G907740" s="15"/>
    </row>
    <row r="908999" spans="1:7">
      <c r="A908999" s="64"/>
      <c r="B908999" s="15"/>
      <c r="C908999" s="15"/>
      <c r="D908999" s="15"/>
      <c r="E908999" s="15"/>
      <c r="F908999" s="15"/>
      <c r="G908999" s="15"/>
    </row>
    <row r="910258" spans="1:7">
      <c r="A910258" s="64"/>
      <c r="B910258" s="15"/>
      <c r="C910258" s="15"/>
      <c r="D910258" s="15"/>
      <c r="E910258" s="15"/>
      <c r="F910258" s="15"/>
      <c r="G910258" s="15"/>
    </row>
    <row r="911517" spans="1:7">
      <c r="A911517" s="64"/>
      <c r="B911517" s="15"/>
      <c r="C911517" s="15"/>
      <c r="D911517" s="15"/>
      <c r="E911517" s="15"/>
      <c r="F911517" s="15"/>
      <c r="G911517" s="15"/>
    </row>
    <row r="912776" spans="1:7">
      <c r="A912776" s="64"/>
      <c r="B912776" s="15"/>
      <c r="C912776" s="15"/>
      <c r="D912776" s="15"/>
      <c r="E912776" s="15"/>
      <c r="F912776" s="15"/>
      <c r="G912776" s="15"/>
    </row>
    <row r="914035" spans="1:7">
      <c r="A914035" s="64"/>
      <c r="B914035" s="15"/>
      <c r="C914035" s="15"/>
      <c r="D914035" s="15"/>
      <c r="E914035" s="15"/>
      <c r="F914035" s="15"/>
      <c r="G914035" s="15"/>
    </row>
    <row r="915294" spans="1:7">
      <c r="A915294" s="64"/>
      <c r="B915294" s="15"/>
      <c r="C915294" s="15"/>
      <c r="D915294" s="15"/>
      <c r="E915294" s="15"/>
      <c r="F915294" s="15"/>
      <c r="G915294" s="15"/>
    </row>
    <row r="916553" spans="1:7">
      <c r="A916553" s="64"/>
      <c r="B916553" s="15"/>
      <c r="C916553" s="15"/>
      <c r="D916553" s="15"/>
      <c r="E916553" s="15"/>
      <c r="F916553" s="15"/>
      <c r="G916553" s="15"/>
    </row>
    <row r="917812" spans="1:7">
      <c r="A917812" s="64"/>
      <c r="B917812" s="15"/>
      <c r="C917812" s="15"/>
      <c r="D917812" s="15"/>
      <c r="E917812" s="15"/>
      <c r="F917812" s="15"/>
      <c r="G917812" s="15"/>
    </row>
    <row r="919071" spans="1:7">
      <c r="A919071" s="64"/>
      <c r="B919071" s="15"/>
      <c r="C919071" s="15"/>
      <c r="D919071" s="15"/>
      <c r="E919071" s="15"/>
      <c r="F919071" s="15"/>
      <c r="G919071" s="15"/>
    </row>
    <row r="920330" spans="1:7">
      <c r="A920330" s="64"/>
      <c r="B920330" s="15"/>
      <c r="C920330" s="15"/>
      <c r="D920330" s="15"/>
      <c r="E920330" s="15"/>
      <c r="F920330" s="15"/>
      <c r="G920330" s="15"/>
    </row>
    <row r="921589" spans="1:7">
      <c r="A921589" s="64"/>
      <c r="B921589" s="15"/>
      <c r="C921589" s="15"/>
      <c r="D921589" s="15"/>
      <c r="E921589" s="15"/>
      <c r="F921589" s="15"/>
      <c r="G921589" s="15"/>
    </row>
    <row r="922848" spans="1:7">
      <c r="A922848" s="64"/>
      <c r="B922848" s="15"/>
      <c r="C922848" s="15"/>
      <c r="D922848" s="15"/>
      <c r="E922848" s="15"/>
      <c r="F922848" s="15"/>
      <c r="G922848" s="15"/>
    </row>
    <row r="924107" spans="1:7">
      <c r="A924107" s="64"/>
      <c r="B924107" s="15"/>
      <c r="C924107" s="15"/>
      <c r="D924107" s="15"/>
      <c r="E924107" s="15"/>
      <c r="F924107" s="15"/>
      <c r="G924107" s="15"/>
    </row>
    <row r="925366" spans="1:7">
      <c r="A925366" s="64"/>
      <c r="B925366" s="15"/>
      <c r="C925366" s="15"/>
      <c r="D925366" s="15"/>
      <c r="E925366" s="15"/>
      <c r="F925366" s="15"/>
      <c r="G925366" s="15"/>
    </row>
    <row r="926625" spans="1:7">
      <c r="A926625" s="64"/>
      <c r="B926625" s="15"/>
      <c r="C926625" s="15"/>
      <c r="D926625" s="15"/>
      <c r="E926625" s="15"/>
      <c r="F926625" s="15"/>
      <c r="G926625" s="15"/>
    </row>
    <row r="927884" spans="1:7">
      <c r="A927884" s="64"/>
      <c r="B927884" s="15"/>
      <c r="C927884" s="15"/>
      <c r="D927884" s="15"/>
      <c r="E927884" s="15"/>
      <c r="F927884" s="15"/>
      <c r="G927884" s="15"/>
    </row>
    <row r="929143" spans="1:7">
      <c r="A929143" s="64"/>
      <c r="B929143" s="15"/>
      <c r="C929143" s="15"/>
      <c r="D929143" s="15"/>
      <c r="E929143" s="15"/>
      <c r="F929143" s="15"/>
      <c r="G929143" s="15"/>
    </row>
    <row r="930402" spans="1:7">
      <c r="A930402" s="64"/>
      <c r="B930402" s="15"/>
      <c r="C930402" s="15"/>
      <c r="D930402" s="15"/>
      <c r="E930402" s="15"/>
      <c r="F930402" s="15"/>
      <c r="G930402" s="15"/>
    </row>
    <row r="931661" spans="1:7">
      <c r="A931661" s="64"/>
      <c r="B931661" s="15"/>
      <c r="C931661" s="15"/>
      <c r="D931661" s="15"/>
      <c r="E931661" s="15"/>
      <c r="F931661" s="15"/>
      <c r="G931661" s="15"/>
    </row>
    <row r="932920" spans="1:7">
      <c r="A932920" s="64"/>
      <c r="B932920" s="15"/>
      <c r="C932920" s="15"/>
      <c r="D932920" s="15"/>
      <c r="E932920" s="15"/>
      <c r="F932920" s="15"/>
      <c r="G932920" s="15"/>
    </row>
    <row r="934179" spans="1:7">
      <c r="A934179" s="64"/>
      <c r="B934179" s="15"/>
      <c r="C934179" s="15"/>
      <c r="D934179" s="15"/>
      <c r="E934179" s="15"/>
      <c r="F934179" s="15"/>
      <c r="G934179" s="15"/>
    </row>
    <row r="935438" spans="1:7">
      <c r="A935438" s="64"/>
      <c r="B935438" s="15"/>
      <c r="C935438" s="15"/>
      <c r="D935438" s="15"/>
      <c r="E935438" s="15"/>
      <c r="F935438" s="15"/>
      <c r="G935438" s="15"/>
    </row>
    <row r="936697" spans="1:7">
      <c r="A936697" s="64"/>
      <c r="B936697" s="15"/>
      <c r="C936697" s="15"/>
      <c r="D936697" s="15"/>
      <c r="E936697" s="15"/>
      <c r="F936697" s="15"/>
      <c r="G936697" s="15"/>
    </row>
    <row r="937956" spans="1:7">
      <c r="A937956" s="64"/>
      <c r="B937956" s="15"/>
      <c r="C937956" s="15"/>
      <c r="D937956" s="15"/>
      <c r="E937956" s="15"/>
      <c r="F937956" s="15"/>
      <c r="G937956" s="15"/>
    </row>
    <row r="939215" spans="1:7">
      <c r="A939215" s="64"/>
      <c r="B939215" s="15"/>
      <c r="C939215" s="15"/>
      <c r="D939215" s="15"/>
      <c r="E939215" s="15"/>
      <c r="F939215" s="15"/>
      <c r="G939215" s="15"/>
    </row>
    <row r="940474" spans="1:7">
      <c r="A940474" s="64"/>
      <c r="B940474" s="15"/>
      <c r="C940474" s="15"/>
      <c r="D940474" s="15"/>
      <c r="E940474" s="15"/>
      <c r="F940474" s="15"/>
      <c r="G940474" s="15"/>
    </row>
    <row r="941733" spans="1:7">
      <c r="A941733" s="64"/>
      <c r="B941733" s="15"/>
      <c r="C941733" s="15"/>
      <c r="D941733" s="15"/>
      <c r="E941733" s="15"/>
      <c r="F941733" s="15"/>
      <c r="G941733" s="15"/>
    </row>
    <row r="942992" spans="1:7">
      <c r="A942992" s="64"/>
      <c r="B942992" s="15"/>
      <c r="C942992" s="15"/>
      <c r="D942992" s="15"/>
      <c r="E942992" s="15"/>
      <c r="F942992" s="15"/>
      <c r="G942992" s="15"/>
    </row>
    <row r="944251" spans="1:7">
      <c r="A944251" s="64"/>
      <c r="B944251" s="15"/>
      <c r="C944251" s="15"/>
      <c r="D944251" s="15"/>
      <c r="E944251" s="15"/>
      <c r="F944251" s="15"/>
      <c r="G944251" s="15"/>
    </row>
    <row r="945510" spans="1:7">
      <c r="A945510" s="64"/>
      <c r="B945510" s="15"/>
      <c r="C945510" s="15"/>
      <c r="D945510" s="15"/>
      <c r="E945510" s="15"/>
      <c r="F945510" s="15"/>
      <c r="G945510" s="15"/>
    </row>
    <row r="946769" spans="1:7">
      <c r="A946769" s="64"/>
      <c r="B946769" s="15"/>
      <c r="C946769" s="15"/>
      <c r="D946769" s="15"/>
      <c r="E946769" s="15"/>
      <c r="F946769" s="15"/>
      <c r="G946769" s="15"/>
    </row>
    <row r="948028" spans="1:7">
      <c r="A948028" s="64"/>
      <c r="B948028" s="15"/>
      <c r="C948028" s="15"/>
      <c r="D948028" s="15"/>
      <c r="E948028" s="15"/>
      <c r="F948028" s="15"/>
      <c r="G948028" s="15"/>
    </row>
    <row r="949287" spans="1:7">
      <c r="A949287" s="64"/>
      <c r="B949287" s="15"/>
      <c r="C949287" s="15"/>
      <c r="D949287" s="15"/>
      <c r="E949287" s="15"/>
      <c r="F949287" s="15"/>
      <c r="G949287" s="15"/>
    </row>
    <row r="950546" spans="1:7">
      <c r="A950546" s="64"/>
      <c r="B950546" s="15"/>
      <c r="C950546" s="15"/>
      <c r="D950546" s="15"/>
      <c r="E950546" s="15"/>
      <c r="F950546" s="15"/>
      <c r="G950546" s="15"/>
    </row>
    <row r="951805" spans="1:7">
      <c r="A951805" s="64"/>
      <c r="B951805" s="15"/>
      <c r="C951805" s="15"/>
      <c r="D951805" s="15"/>
      <c r="E951805" s="15"/>
      <c r="F951805" s="15"/>
      <c r="G951805" s="15"/>
    </row>
    <row r="953064" spans="1:7">
      <c r="A953064" s="64"/>
      <c r="B953064" s="15"/>
      <c r="C953064" s="15"/>
      <c r="D953064" s="15"/>
      <c r="E953064" s="15"/>
      <c r="F953064" s="15"/>
      <c r="G953064" s="15"/>
    </row>
    <row r="954323" spans="1:7">
      <c r="A954323" s="64"/>
      <c r="B954323" s="15"/>
      <c r="C954323" s="15"/>
      <c r="D954323" s="15"/>
      <c r="E954323" s="15"/>
      <c r="F954323" s="15"/>
      <c r="G954323" s="15"/>
    </row>
    <row r="955582" spans="1:7">
      <c r="A955582" s="64"/>
      <c r="B955582" s="15"/>
      <c r="C955582" s="15"/>
      <c r="D955582" s="15"/>
      <c r="E955582" s="15"/>
      <c r="F955582" s="15"/>
      <c r="G955582" s="15"/>
    </row>
    <row r="956841" spans="1:7">
      <c r="A956841" s="64"/>
      <c r="B956841" s="15"/>
      <c r="C956841" s="15"/>
      <c r="D956841" s="15"/>
      <c r="E956841" s="15"/>
      <c r="F956841" s="15"/>
      <c r="G956841" s="15"/>
    </row>
    <row r="958100" spans="1:7">
      <c r="A958100" s="64"/>
      <c r="B958100" s="15"/>
      <c r="C958100" s="15"/>
      <c r="D958100" s="15"/>
      <c r="E958100" s="15"/>
      <c r="F958100" s="15"/>
      <c r="G958100" s="15"/>
    </row>
    <row r="959359" spans="1:7">
      <c r="A959359" s="64"/>
      <c r="B959359" s="15"/>
      <c r="C959359" s="15"/>
      <c r="D959359" s="15"/>
      <c r="E959359" s="15"/>
      <c r="F959359" s="15"/>
      <c r="G959359" s="15"/>
    </row>
    <row r="960618" spans="1:7">
      <c r="A960618" s="64"/>
      <c r="B960618" s="15"/>
      <c r="C960618" s="15"/>
      <c r="D960618" s="15"/>
      <c r="E960618" s="15"/>
      <c r="F960618" s="15"/>
      <c r="G960618" s="15"/>
    </row>
    <row r="961877" spans="1:7">
      <c r="A961877" s="64"/>
      <c r="B961877" s="15"/>
      <c r="C961877" s="15"/>
      <c r="D961877" s="15"/>
      <c r="E961877" s="15"/>
      <c r="F961877" s="15"/>
      <c r="G961877" s="15"/>
    </row>
    <row r="963136" spans="1:7">
      <c r="A963136" s="64"/>
      <c r="B963136" s="15"/>
      <c r="C963136" s="15"/>
      <c r="D963136" s="15"/>
      <c r="E963136" s="15"/>
      <c r="F963136" s="15"/>
      <c r="G963136" s="15"/>
    </row>
    <row r="964395" spans="1:7">
      <c r="A964395" s="64"/>
      <c r="B964395" s="15"/>
      <c r="C964395" s="15"/>
      <c r="D964395" s="15"/>
      <c r="E964395" s="15"/>
      <c r="F964395" s="15"/>
      <c r="G964395" s="15"/>
    </row>
    <row r="965654" spans="1:7">
      <c r="A965654" s="64"/>
      <c r="B965654" s="15"/>
      <c r="C965654" s="15"/>
      <c r="D965654" s="15"/>
      <c r="E965654" s="15"/>
      <c r="F965654" s="15"/>
      <c r="G965654" s="15"/>
    </row>
    <row r="966913" spans="1:7">
      <c r="A966913" s="64"/>
      <c r="B966913" s="15"/>
      <c r="C966913" s="15"/>
      <c r="D966913" s="15"/>
      <c r="E966913" s="15"/>
      <c r="F966913" s="15"/>
      <c r="G966913" s="15"/>
    </row>
    <row r="968172" spans="1:7">
      <c r="A968172" s="64"/>
      <c r="B968172" s="15"/>
      <c r="C968172" s="15"/>
      <c r="D968172" s="15"/>
      <c r="E968172" s="15"/>
      <c r="F968172" s="15"/>
      <c r="G968172" s="15"/>
    </row>
    <row r="969431" spans="1:7">
      <c r="A969431" s="64"/>
      <c r="B969431" s="15"/>
      <c r="C969431" s="15"/>
      <c r="D969431" s="15"/>
      <c r="E969431" s="15"/>
      <c r="F969431" s="15"/>
      <c r="G969431" s="15"/>
    </row>
    <row r="970690" spans="1:7">
      <c r="A970690" s="64"/>
      <c r="B970690" s="15"/>
      <c r="C970690" s="15"/>
      <c r="D970690" s="15"/>
      <c r="E970690" s="15"/>
      <c r="F970690" s="15"/>
      <c r="G970690" s="15"/>
    </row>
    <row r="971949" spans="1:7">
      <c r="A971949" s="64"/>
      <c r="B971949" s="15"/>
      <c r="C971949" s="15"/>
      <c r="D971949" s="15"/>
      <c r="E971949" s="15"/>
      <c r="F971949" s="15"/>
      <c r="G971949" s="15"/>
    </row>
    <row r="973208" spans="1:7">
      <c r="A973208" s="64"/>
      <c r="B973208" s="15"/>
      <c r="C973208" s="15"/>
      <c r="D973208" s="15"/>
      <c r="E973208" s="15"/>
      <c r="F973208" s="15"/>
      <c r="G973208" s="15"/>
    </row>
    <row r="974467" spans="1:7">
      <c r="A974467" s="64"/>
      <c r="B974467" s="15"/>
      <c r="C974467" s="15"/>
      <c r="D974467" s="15"/>
      <c r="E974467" s="15"/>
      <c r="F974467" s="15"/>
      <c r="G974467" s="15"/>
    </row>
    <row r="975726" spans="1:7">
      <c r="A975726" s="64"/>
      <c r="B975726" s="15"/>
      <c r="C975726" s="15"/>
      <c r="D975726" s="15"/>
      <c r="E975726" s="15"/>
      <c r="F975726" s="15"/>
      <c r="G975726" s="15"/>
    </row>
    <row r="976985" spans="1:7">
      <c r="A976985" s="64"/>
      <c r="B976985" s="15"/>
      <c r="C976985" s="15"/>
      <c r="D976985" s="15"/>
      <c r="E976985" s="15"/>
      <c r="F976985" s="15"/>
      <c r="G976985" s="15"/>
    </row>
    <row r="978244" spans="1:7">
      <c r="A978244" s="64"/>
      <c r="B978244" s="15"/>
      <c r="C978244" s="15"/>
      <c r="D978244" s="15"/>
      <c r="E978244" s="15"/>
      <c r="F978244" s="15"/>
      <c r="G978244" s="15"/>
    </row>
    <row r="979503" spans="1:7">
      <c r="A979503" s="64"/>
      <c r="B979503" s="15"/>
      <c r="C979503" s="15"/>
      <c r="D979503" s="15"/>
      <c r="E979503" s="15"/>
      <c r="F979503" s="15"/>
      <c r="G979503" s="15"/>
    </row>
    <row r="980762" spans="1:7">
      <c r="A980762" s="64"/>
      <c r="B980762" s="15"/>
      <c r="C980762" s="15"/>
      <c r="D980762" s="15"/>
      <c r="E980762" s="15"/>
      <c r="F980762" s="15"/>
      <c r="G980762" s="15"/>
    </row>
    <row r="982021" spans="1:7">
      <c r="A982021" s="64"/>
      <c r="B982021" s="15"/>
      <c r="C982021" s="15"/>
      <c r="D982021" s="15"/>
      <c r="E982021" s="15"/>
      <c r="F982021" s="15"/>
      <c r="G982021" s="15"/>
    </row>
    <row r="983280" spans="1:7">
      <c r="A983280" s="64"/>
      <c r="B983280" s="15"/>
      <c r="C983280" s="15"/>
      <c r="D983280" s="15"/>
      <c r="E983280" s="15"/>
      <c r="F983280" s="15"/>
      <c r="G983280" s="15"/>
    </row>
    <row r="984539" spans="1:7">
      <c r="A984539" s="64"/>
      <c r="B984539" s="15"/>
      <c r="C984539" s="15"/>
      <c r="D984539" s="15"/>
      <c r="E984539" s="15"/>
      <c r="F984539" s="15"/>
      <c r="G984539" s="15"/>
    </row>
    <row r="985798" spans="1:7">
      <c r="A985798" s="64"/>
      <c r="B985798" s="15"/>
      <c r="C985798" s="15"/>
      <c r="D985798" s="15"/>
      <c r="E985798" s="15"/>
      <c r="F985798" s="15"/>
      <c r="G985798" s="15"/>
    </row>
    <row r="987057" spans="1:7">
      <c r="A987057" s="64"/>
      <c r="B987057" s="15"/>
      <c r="C987057" s="15"/>
      <c r="D987057" s="15"/>
      <c r="E987057" s="15"/>
      <c r="F987057" s="15"/>
      <c r="G987057" s="15"/>
    </row>
    <row r="988316" spans="1:7">
      <c r="A988316" s="64"/>
      <c r="B988316" s="15"/>
      <c r="C988316" s="15"/>
      <c r="D988316" s="15"/>
      <c r="E988316" s="15"/>
      <c r="F988316" s="15"/>
      <c r="G988316" s="15"/>
    </row>
    <row r="989575" spans="1:7">
      <c r="A989575" s="64"/>
      <c r="B989575" s="15"/>
      <c r="C989575" s="15"/>
      <c r="D989575" s="15"/>
      <c r="E989575" s="15"/>
      <c r="F989575" s="15"/>
      <c r="G989575" s="15"/>
    </row>
    <row r="990834" spans="1:7">
      <c r="A990834" s="64"/>
      <c r="B990834" s="15"/>
      <c r="C990834" s="15"/>
      <c r="D990834" s="15"/>
      <c r="E990834" s="15"/>
      <c r="F990834" s="15"/>
      <c r="G990834" s="15"/>
    </row>
    <row r="992093" spans="1:7">
      <c r="A992093" s="64"/>
      <c r="B992093" s="15"/>
      <c r="C992093" s="15"/>
      <c r="D992093" s="15"/>
      <c r="E992093" s="15"/>
      <c r="F992093" s="15"/>
      <c r="G992093" s="15"/>
    </row>
    <row r="993352" spans="1:7">
      <c r="A993352" s="64"/>
      <c r="B993352" s="15"/>
      <c r="C993352" s="15"/>
      <c r="D993352" s="15"/>
      <c r="E993352" s="15"/>
      <c r="F993352" s="15"/>
      <c r="G993352" s="15"/>
    </row>
    <row r="994611" spans="1:7">
      <c r="A994611" s="64"/>
      <c r="B994611" s="15"/>
      <c r="C994611" s="15"/>
      <c r="D994611" s="15"/>
      <c r="E994611" s="15"/>
      <c r="F994611" s="15"/>
      <c r="G994611" s="15"/>
    </row>
    <row r="995870" spans="1:7">
      <c r="A995870" s="64"/>
      <c r="B995870" s="15"/>
      <c r="C995870" s="15"/>
      <c r="D995870" s="15"/>
      <c r="E995870" s="15"/>
      <c r="F995870" s="15"/>
      <c r="G995870" s="15"/>
    </row>
    <row r="997129" spans="1:7">
      <c r="A997129" s="64"/>
      <c r="B997129" s="15"/>
      <c r="C997129" s="15"/>
      <c r="D997129" s="15"/>
      <c r="E997129" s="15"/>
      <c r="F997129" s="15"/>
      <c r="G997129" s="15"/>
    </row>
    <row r="998388" spans="1:7">
      <c r="A998388" s="64"/>
      <c r="B998388" s="15"/>
      <c r="C998388" s="15"/>
      <c r="D998388" s="15"/>
      <c r="E998388" s="15"/>
      <c r="F998388" s="15"/>
      <c r="G998388" s="15"/>
    </row>
    <row r="999647" spans="1:7">
      <c r="A999647" s="64"/>
      <c r="B999647" s="15"/>
      <c r="C999647" s="15"/>
      <c r="D999647" s="15"/>
      <c r="E999647" s="15"/>
      <c r="F999647" s="15"/>
      <c r="G999647" s="15"/>
    </row>
    <row r="1000906" spans="1:7">
      <c r="A1000906" s="64"/>
      <c r="B1000906" s="15"/>
      <c r="C1000906" s="15"/>
      <c r="D1000906" s="15"/>
      <c r="E1000906" s="15"/>
      <c r="F1000906" s="15"/>
      <c r="G1000906" s="15"/>
    </row>
    <row r="1002165" spans="1:7">
      <c r="A1002165" s="64"/>
      <c r="B1002165" s="15"/>
      <c r="C1002165" s="15"/>
      <c r="D1002165" s="15"/>
      <c r="E1002165" s="15"/>
      <c r="F1002165" s="15"/>
      <c r="G1002165" s="15"/>
    </row>
    <row r="1003424" spans="1:7">
      <c r="A1003424" s="64"/>
      <c r="B1003424" s="15"/>
      <c r="C1003424" s="15"/>
      <c r="D1003424" s="15"/>
      <c r="E1003424" s="15"/>
      <c r="F1003424" s="15"/>
      <c r="G1003424" s="15"/>
    </row>
    <row r="1004683" spans="1:7">
      <c r="A1004683" s="64"/>
      <c r="B1004683" s="15"/>
      <c r="C1004683" s="15"/>
      <c r="D1004683" s="15"/>
      <c r="E1004683" s="15"/>
      <c r="F1004683" s="15"/>
      <c r="G1004683" s="15"/>
    </row>
    <row r="1005942" spans="1:7">
      <c r="A1005942" s="64"/>
      <c r="B1005942" s="15"/>
      <c r="C1005942" s="15"/>
      <c r="D1005942" s="15"/>
      <c r="E1005942" s="15"/>
      <c r="F1005942" s="15"/>
      <c r="G1005942" s="15"/>
    </row>
    <row r="1007201" spans="1:7">
      <c r="A1007201" s="64"/>
      <c r="B1007201" s="15"/>
      <c r="C1007201" s="15"/>
      <c r="D1007201" s="15"/>
      <c r="E1007201" s="15"/>
      <c r="F1007201" s="15"/>
      <c r="G1007201" s="15"/>
    </row>
    <row r="1008460" spans="1:7">
      <c r="A1008460" s="64"/>
      <c r="B1008460" s="15"/>
      <c r="C1008460" s="15"/>
      <c r="D1008460" s="15"/>
      <c r="E1008460" s="15"/>
      <c r="F1008460" s="15"/>
      <c r="G1008460" s="15"/>
    </row>
    <row r="1009719" spans="1:7">
      <c r="A1009719" s="64"/>
      <c r="B1009719" s="15"/>
      <c r="C1009719" s="15"/>
      <c r="D1009719" s="15"/>
      <c r="E1009719" s="15"/>
      <c r="F1009719" s="15"/>
      <c r="G1009719" s="15"/>
    </row>
    <row r="1010978" spans="1:7">
      <c r="A1010978" s="64"/>
      <c r="B1010978" s="15"/>
      <c r="C1010978" s="15"/>
      <c r="D1010978" s="15"/>
      <c r="E1010978" s="15"/>
      <c r="F1010978" s="15"/>
      <c r="G1010978" s="15"/>
    </row>
    <row r="1012237" spans="1:7">
      <c r="A1012237" s="64"/>
      <c r="B1012237" s="15"/>
      <c r="C1012237" s="15"/>
      <c r="D1012237" s="15"/>
      <c r="E1012237" s="15"/>
      <c r="F1012237" s="15"/>
      <c r="G1012237" s="15"/>
    </row>
    <row r="1013496" spans="1:7">
      <c r="A1013496" s="64"/>
      <c r="B1013496" s="15"/>
      <c r="C1013496" s="15"/>
      <c r="D1013496" s="15"/>
      <c r="E1013496" s="15"/>
      <c r="F1013496" s="15"/>
      <c r="G1013496" s="15"/>
    </row>
    <row r="1014755" spans="1:7">
      <c r="A1014755" s="64"/>
      <c r="B1014755" s="15"/>
      <c r="C1014755" s="15"/>
      <c r="D1014755" s="15"/>
      <c r="E1014755" s="15"/>
      <c r="F1014755" s="15"/>
      <c r="G1014755" s="15"/>
    </row>
    <row r="1016014" spans="1:7">
      <c r="A1016014" s="64"/>
      <c r="B1016014" s="15"/>
      <c r="C1016014" s="15"/>
      <c r="D1016014" s="15"/>
      <c r="E1016014" s="15"/>
      <c r="F1016014" s="15"/>
      <c r="G1016014" s="15"/>
    </row>
    <row r="1017273" spans="1:7">
      <c r="A1017273" s="64"/>
      <c r="B1017273" s="15"/>
      <c r="C1017273" s="15"/>
      <c r="D1017273" s="15"/>
      <c r="E1017273" s="15"/>
      <c r="F1017273" s="15"/>
      <c r="G1017273" s="15"/>
    </row>
    <row r="1018532" spans="1:7">
      <c r="A1018532" s="64"/>
      <c r="B1018532" s="15"/>
      <c r="C1018532" s="15"/>
      <c r="D1018532" s="15"/>
      <c r="E1018532" s="15"/>
      <c r="F1018532" s="15"/>
      <c r="G1018532" s="15"/>
    </row>
    <row r="1019791" spans="1:7">
      <c r="A1019791" s="64"/>
      <c r="B1019791" s="15"/>
      <c r="C1019791" s="15"/>
      <c r="D1019791" s="15"/>
      <c r="E1019791" s="15"/>
      <c r="F1019791" s="15"/>
      <c r="G1019791" s="15"/>
    </row>
    <row r="1021050" spans="1:7">
      <c r="A1021050" s="64"/>
      <c r="B1021050" s="15"/>
      <c r="C1021050" s="15"/>
      <c r="D1021050" s="15"/>
      <c r="E1021050" s="15"/>
      <c r="F1021050" s="15"/>
      <c r="G1021050" s="15"/>
    </row>
    <row r="1022309" spans="1:7">
      <c r="A1022309" s="64"/>
      <c r="B1022309" s="15"/>
      <c r="C1022309" s="15"/>
      <c r="D1022309" s="15"/>
      <c r="E1022309" s="15"/>
      <c r="F1022309" s="15"/>
      <c r="G1022309" s="15"/>
    </row>
    <row r="1023568" spans="1:7">
      <c r="A1023568" s="64"/>
      <c r="B1023568" s="15"/>
      <c r="C1023568" s="15"/>
      <c r="D1023568" s="15"/>
      <c r="E1023568" s="15"/>
      <c r="F1023568" s="15"/>
      <c r="G1023568" s="15"/>
    </row>
    <row r="1024827" spans="1:7">
      <c r="A1024827" s="64"/>
      <c r="B1024827" s="15"/>
      <c r="C1024827" s="15"/>
      <c r="D1024827" s="15"/>
      <c r="E1024827" s="15"/>
      <c r="F1024827" s="15"/>
      <c r="G1024827" s="15"/>
    </row>
    <row r="1026086" spans="1:7">
      <c r="A1026086" s="64"/>
      <c r="B1026086" s="15"/>
      <c r="C1026086" s="15"/>
      <c r="D1026086" s="15"/>
      <c r="E1026086" s="15"/>
      <c r="F1026086" s="15"/>
      <c r="G1026086" s="15"/>
    </row>
    <row r="1027345" spans="1:7">
      <c r="A1027345" s="64"/>
      <c r="B1027345" s="15"/>
      <c r="C1027345" s="15"/>
      <c r="D1027345" s="15"/>
      <c r="E1027345" s="15"/>
      <c r="F1027345" s="15"/>
      <c r="G1027345" s="15"/>
    </row>
    <row r="1028604" spans="1:7">
      <c r="A1028604" s="64"/>
      <c r="B1028604" s="15"/>
      <c r="C1028604" s="15"/>
      <c r="D1028604" s="15"/>
      <c r="E1028604" s="15"/>
      <c r="F1028604" s="15"/>
      <c r="G1028604" s="15"/>
    </row>
    <row r="1029863" spans="1:7">
      <c r="A1029863" s="64"/>
      <c r="B1029863" s="15"/>
      <c r="C1029863" s="15"/>
      <c r="D1029863" s="15"/>
      <c r="E1029863" s="15"/>
      <c r="F1029863" s="15"/>
      <c r="G1029863" s="15"/>
    </row>
    <row r="1031122" spans="1:7">
      <c r="A1031122" s="64"/>
      <c r="B1031122" s="15"/>
      <c r="C1031122" s="15"/>
      <c r="D1031122" s="15"/>
      <c r="E1031122" s="15"/>
      <c r="F1031122" s="15"/>
      <c r="G1031122" s="15"/>
    </row>
    <row r="1032381" spans="1:7">
      <c r="A1032381" s="64"/>
      <c r="B1032381" s="15"/>
      <c r="C1032381" s="15"/>
      <c r="D1032381" s="15"/>
      <c r="E1032381" s="15"/>
      <c r="F1032381" s="15"/>
      <c r="G1032381" s="15"/>
    </row>
    <row r="1033640" spans="1:7">
      <c r="A1033640" s="64"/>
      <c r="B1033640" s="15"/>
      <c r="C1033640" s="15"/>
      <c r="D1033640" s="15"/>
      <c r="E1033640" s="15"/>
      <c r="F1033640" s="15"/>
      <c r="G1033640" s="15"/>
    </row>
    <row r="1034899" spans="1:7">
      <c r="A1034899" s="64"/>
      <c r="B1034899" s="15"/>
      <c r="C1034899" s="15"/>
      <c r="D1034899" s="15"/>
      <c r="E1034899" s="15"/>
      <c r="F1034899" s="15"/>
      <c r="G1034899" s="15"/>
    </row>
    <row r="1036158" spans="1:7">
      <c r="A1036158" s="64"/>
      <c r="B1036158" s="15"/>
      <c r="C1036158" s="15"/>
      <c r="D1036158" s="15"/>
      <c r="E1036158" s="15"/>
      <c r="F1036158" s="15"/>
      <c r="G1036158" s="15"/>
    </row>
    <row r="1037417" spans="1:7">
      <c r="A1037417" s="64"/>
      <c r="B1037417" s="15"/>
      <c r="C1037417" s="15"/>
      <c r="D1037417" s="15"/>
      <c r="E1037417" s="15"/>
      <c r="F1037417" s="15"/>
      <c r="G1037417" s="15"/>
    </row>
    <row r="1038676" spans="1:7">
      <c r="A1038676" s="64"/>
      <c r="B1038676" s="15"/>
      <c r="C1038676" s="15"/>
      <c r="D1038676" s="15"/>
      <c r="E1038676" s="15"/>
      <c r="F1038676" s="15"/>
      <c r="G1038676" s="15"/>
    </row>
    <row r="1039935" spans="1:7">
      <c r="A1039935" s="64"/>
      <c r="B1039935" s="15"/>
      <c r="C1039935" s="15"/>
      <c r="D1039935" s="15"/>
      <c r="E1039935" s="15"/>
      <c r="F1039935" s="15"/>
      <c r="G1039935" s="15"/>
    </row>
    <row r="1041194" spans="1:7">
      <c r="A1041194" s="64"/>
      <c r="B1041194" s="15"/>
      <c r="C1041194" s="15"/>
      <c r="D1041194" s="15"/>
      <c r="E1041194" s="15"/>
      <c r="F1041194" s="15"/>
      <c r="G1041194" s="15"/>
    </row>
    <row r="1042453" spans="1:7">
      <c r="A1042453" s="64"/>
      <c r="B1042453" s="15"/>
      <c r="C1042453" s="15"/>
      <c r="D1042453" s="15"/>
      <c r="E1042453" s="15"/>
      <c r="F1042453" s="15"/>
      <c r="G1042453" s="15"/>
    </row>
    <row r="1043712" spans="1:7">
      <c r="A1043712" s="64"/>
      <c r="B1043712" s="15"/>
      <c r="C1043712" s="15"/>
      <c r="D1043712" s="15"/>
      <c r="E1043712" s="15"/>
      <c r="F1043712" s="15"/>
      <c r="G1043712" s="15"/>
    </row>
    <row r="1044971" spans="1:7">
      <c r="A1044971" s="64"/>
      <c r="B1044971" s="15"/>
      <c r="C1044971" s="15"/>
      <c r="D1044971" s="15"/>
      <c r="E1044971" s="15"/>
      <c r="F1044971" s="15"/>
      <c r="G1044971" s="15"/>
    </row>
    <row r="1046230" spans="1:7">
      <c r="A1046230" s="64"/>
      <c r="B1046230" s="15"/>
      <c r="C1046230" s="15"/>
      <c r="D1046230" s="15"/>
      <c r="E1046230" s="15"/>
      <c r="F1046230" s="15"/>
      <c r="G1046230" s="15"/>
    </row>
    <row r="1047489" spans="1:7">
      <c r="A1047489" s="64"/>
      <c r="B1047489" s="15"/>
      <c r="C1047489" s="15"/>
      <c r="D1047489" s="15"/>
      <c r="E1047489" s="15"/>
      <c r="F1047489" s="15"/>
      <c r="G1047489" s="15"/>
    </row>
  </sheetData>
  <mergeCells count="3">
    <mergeCell ref="I1:O2"/>
    <mergeCell ref="I19:N57"/>
    <mergeCell ref="I110:P125"/>
  </mergeCells>
  <phoneticPr fontId="1" type="noConversion"/>
  <conditionalFormatting sqref="R36:X42">
    <cfRule type="colorScale" priority="12">
      <colorScale>
        <cfvo type="min"/>
        <cfvo type="percentile" val="50"/>
        <cfvo type="max"/>
        <color rgb="FFF8696B"/>
        <color rgb="FFFCFCFF"/>
        <color rgb="FF5A8AC6"/>
      </colorScale>
    </cfRule>
  </conditionalFormatting>
  <pageMargins left="0.7" right="0.7" top="0.75" bottom="0.75" header="0.3" footer="0.3"/>
  <pageSetup orientation="portrait" r:id="rId3"/>
  <drawing r:id="rId4"/>
  <tableParts count="7">
    <tablePart r:id="rId5"/>
    <tablePart r:id="rId6"/>
    <tablePart r:id="rId7"/>
    <tablePart r:id="rId8"/>
    <tablePart r:id="rId9"/>
    <tablePart r:id="rId10"/>
    <tablePart r:id="rId11"/>
  </tableParts>
  <extLst>
    <ext xmlns:x14="http://schemas.microsoft.com/office/spreadsheetml/2009/9/main" uri="{78C0D931-6437-407d-A8EE-F0AAD7539E65}">
      <x14:conditionalFormattings>
        <x14:conditionalFormatting xmlns:xm="http://schemas.microsoft.com/office/excel/2006/main" pivot="1">
          <x14:cfRule type="iconSet" priority="6" id="{D41B6550-0522-471F-B643-E028D44FA866}">
            <x14:iconSet iconSet="3Triangles">
              <x14:cfvo type="percent">
                <xm:f>0</xm:f>
              </x14:cfvo>
              <x14:cfvo type="percent">
                <xm:f>33</xm:f>
              </x14:cfvo>
              <x14:cfvo type="percent">
                <xm:f>67</xm:f>
              </x14:cfvo>
            </x14:iconSet>
          </x14:cfRule>
          <xm:sqref>J130:M130</xm:sqref>
        </x14:conditionalFormatting>
        <x14:conditionalFormatting xmlns:xm="http://schemas.microsoft.com/office/excel/2006/main" pivot="1">
          <x14:cfRule type="iconSet" priority="5" id="{DA558878-7F2D-4364-AE81-35D146EBF5B5}">
            <x14:iconSet iconSet="3Triangles">
              <x14:cfvo type="percent">
                <xm:f>0</xm:f>
              </x14:cfvo>
              <x14:cfvo type="percent">
                <xm:f>33</xm:f>
              </x14:cfvo>
              <x14:cfvo type="percent">
                <xm:f>67</xm:f>
              </x14:cfvo>
            </x14:iconSet>
          </x14:cfRule>
          <xm:sqref>J131:M131</xm:sqref>
        </x14:conditionalFormatting>
        <x14:conditionalFormatting xmlns:xm="http://schemas.microsoft.com/office/excel/2006/main" pivot="1">
          <x14:cfRule type="iconSet" priority="4" id="{80D32A0C-DADA-4D67-A02C-C087FAE51486}">
            <x14:iconSet iconSet="3Triangles">
              <x14:cfvo type="percent">
                <xm:f>0</xm:f>
              </x14:cfvo>
              <x14:cfvo type="percent">
                <xm:f>33</xm:f>
              </x14:cfvo>
              <x14:cfvo type="percent">
                <xm:f>67</xm:f>
              </x14:cfvo>
            </x14:iconSet>
          </x14:cfRule>
          <xm:sqref>J132:M132</xm:sqref>
        </x14:conditionalFormatting>
        <x14:conditionalFormatting xmlns:xm="http://schemas.microsoft.com/office/excel/2006/main" pivot="1">
          <x14:cfRule type="iconSet" priority="3" id="{269E564D-BD2A-47C4-8265-AB88878274E0}">
            <x14:iconSet iconSet="3Triangles">
              <x14:cfvo type="percent">
                <xm:f>0</xm:f>
              </x14:cfvo>
              <x14:cfvo type="percent">
                <xm:f>33</xm:f>
              </x14:cfvo>
              <x14:cfvo type="percent">
                <xm:f>67</xm:f>
              </x14:cfvo>
            </x14:iconSet>
          </x14:cfRule>
          <xm:sqref>J139:M139</xm:sqref>
        </x14:conditionalFormatting>
        <x14:conditionalFormatting xmlns:xm="http://schemas.microsoft.com/office/excel/2006/main" pivot="1">
          <x14:cfRule type="iconSet" priority="2" id="{695B56E3-36FA-443F-8016-E195280AFC6A}">
            <x14:iconSet iconSet="3Triangles">
              <x14:cfvo type="percent">
                <xm:f>0</xm:f>
              </x14:cfvo>
              <x14:cfvo type="percent">
                <xm:f>33</xm:f>
              </x14:cfvo>
              <x14:cfvo type="percent">
                <xm:f>67</xm:f>
              </x14:cfvo>
            </x14:iconSet>
          </x14:cfRule>
          <xm:sqref>J140:M140</xm:sqref>
        </x14:conditionalFormatting>
        <x14:conditionalFormatting xmlns:xm="http://schemas.microsoft.com/office/excel/2006/main" pivot="1">
          <x14:cfRule type="iconSet" priority="1" id="{7B7D02A8-BFAD-4EDC-9881-E8E5E15F095D}">
            <x14:iconSet iconSet="3Triangles">
              <x14:cfvo type="percent">
                <xm:f>0</xm:f>
              </x14:cfvo>
              <x14:cfvo type="percent">
                <xm:f>33</xm:f>
              </x14:cfvo>
              <x14:cfvo type="percent">
                <xm:f>67</xm:f>
              </x14:cfvo>
            </x14:iconSet>
          </x14:cfRule>
          <xm:sqref>J141:M141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CDAC4-A6F7-47D9-AC2A-A6389FE76E6B}">
  <dimension ref="A1:X1047489"/>
  <sheetViews>
    <sheetView showGridLines="0" topLeftCell="O128" zoomScale="70" zoomScaleNormal="70" workbookViewId="0">
      <selection activeCell="Y103" sqref="Y103"/>
    </sheetView>
  </sheetViews>
  <sheetFormatPr defaultRowHeight="14"/>
  <cols>
    <col min="1" max="1" width="16.25" style="12" bestFit="1" customWidth="1"/>
    <col min="2" max="2" width="11.08203125" style="11" customWidth="1"/>
    <col min="3" max="3" width="8.33203125" style="11" bestFit="1" customWidth="1"/>
    <col min="4" max="4" width="7.33203125" style="11" bestFit="1" customWidth="1"/>
    <col min="5" max="5" width="6.9140625" style="11" customWidth="1"/>
    <col min="6" max="6" width="8.1640625" style="11" bestFit="1" customWidth="1"/>
    <col min="7" max="7" width="12.4140625" style="11" bestFit="1" customWidth="1"/>
    <col min="8" max="8" width="41.4140625" bestFit="1" customWidth="1"/>
    <col min="9" max="9" width="19.33203125" customWidth="1"/>
    <col min="10" max="10" width="17.9140625" customWidth="1"/>
    <col min="11" max="11" width="25.4140625" bestFit="1" customWidth="1"/>
    <col min="12" max="12" width="24.6640625" bestFit="1" customWidth="1"/>
    <col min="13" max="13" width="12.4140625" bestFit="1" customWidth="1"/>
    <col min="14" max="14" width="26.1640625" style="4" bestFit="1" customWidth="1"/>
    <col min="15" max="15" width="43.25" bestFit="1" customWidth="1"/>
    <col min="16" max="16" width="28" bestFit="1" customWidth="1"/>
    <col min="17" max="17" width="24.4140625" bestFit="1" customWidth="1"/>
    <col min="18" max="20" width="14.83203125" bestFit="1" customWidth="1"/>
    <col min="21" max="22" width="12.6640625" bestFit="1" customWidth="1"/>
    <col min="23" max="23" width="12.4140625" bestFit="1" customWidth="1"/>
  </cols>
  <sheetData>
    <row r="1" spans="1:16">
      <c r="A1" s="15" t="s">
        <v>90</v>
      </c>
      <c r="B1" s="15" t="s">
        <v>1</v>
      </c>
      <c r="C1" s="15" t="s">
        <v>2</v>
      </c>
      <c r="D1" s="15" t="s">
        <v>3</v>
      </c>
      <c r="E1" s="15" t="s">
        <v>4</v>
      </c>
      <c r="F1" s="15" t="s">
        <v>5</v>
      </c>
      <c r="G1" s="15" t="s">
        <v>6</v>
      </c>
      <c r="I1" s="127" t="s">
        <v>200</v>
      </c>
      <c r="J1" s="131"/>
      <c r="K1" s="131"/>
      <c r="L1" s="131"/>
      <c r="M1" s="131"/>
      <c r="N1" s="131"/>
      <c r="O1" s="131"/>
    </row>
    <row r="2" spans="1:16">
      <c r="A2" s="12">
        <v>43783.291666666664</v>
      </c>
      <c r="B2" s="11">
        <v>5.2194000000000003</v>
      </c>
      <c r="C2" s="11">
        <v>5.2447999999999997</v>
      </c>
      <c r="D2" s="11">
        <v>5.2469999999999999</v>
      </c>
      <c r="E2" s="11">
        <v>5.1630000000000003</v>
      </c>
      <c r="F2" s="11">
        <v>5.2232000000000003</v>
      </c>
      <c r="G2" s="11">
        <v>518080000</v>
      </c>
      <c r="I2" s="131"/>
      <c r="J2" s="131"/>
      <c r="K2" s="131"/>
      <c r="L2" s="131"/>
      <c r="M2" s="131"/>
      <c r="N2" s="131"/>
      <c r="O2" s="131"/>
    </row>
    <row r="3" spans="1:16" ht="14.5">
      <c r="A3" s="12">
        <v>43784.291666666664</v>
      </c>
      <c r="B3" s="11">
        <v>5.08</v>
      </c>
      <c r="C3" s="11">
        <v>5.1048</v>
      </c>
      <c r="D3" s="11">
        <v>5.2945000000000002</v>
      </c>
      <c r="E3" s="11">
        <v>5.016</v>
      </c>
      <c r="F3" s="11">
        <v>5.2424999999999997</v>
      </c>
      <c r="G3" s="11">
        <v>1053628000</v>
      </c>
      <c r="I3" s="16" t="s">
        <v>161</v>
      </c>
      <c r="J3" s="16" t="s">
        <v>1</v>
      </c>
      <c r="K3" s="16" t="s">
        <v>2</v>
      </c>
      <c r="L3" s="16" t="s">
        <v>3</v>
      </c>
      <c r="M3" s="16" t="s">
        <v>4</v>
      </c>
      <c r="N3" s="16" t="s">
        <v>5</v>
      </c>
      <c r="O3" s="16" t="s">
        <v>6</v>
      </c>
      <c r="P3" s="5"/>
    </row>
    <row r="4" spans="1:16">
      <c r="A4" s="12">
        <v>43787.291666666664</v>
      </c>
      <c r="B4" s="11">
        <v>5.2812999999999999</v>
      </c>
      <c r="C4" s="11">
        <v>5.3070000000000004</v>
      </c>
      <c r="D4" s="11">
        <v>5.3337000000000003</v>
      </c>
      <c r="E4" s="11">
        <v>5.0942999999999996</v>
      </c>
      <c r="F4" s="11">
        <v>5.0972</v>
      </c>
      <c r="G4" s="11">
        <v>574588000</v>
      </c>
      <c r="I4" s="55" t="s">
        <v>50</v>
      </c>
      <c r="J4" s="11">
        <v>35.059856836247995</v>
      </c>
      <c r="K4" s="11">
        <v>35.083405405405415</v>
      </c>
      <c r="L4" s="11">
        <v>35.731449523052461</v>
      </c>
      <c r="M4" s="11">
        <v>34.368749443561242</v>
      </c>
      <c r="N4" s="11">
        <v>35.075367885532572</v>
      </c>
      <c r="O4" s="11">
        <v>450388818.52146262</v>
      </c>
    </row>
    <row r="5" spans="1:16">
      <c r="A5" s="12">
        <v>43788.291666666664</v>
      </c>
      <c r="B5" s="11">
        <v>5.1745999999999999</v>
      </c>
      <c r="C5" s="11">
        <v>5.1997</v>
      </c>
      <c r="D5" s="11">
        <v>5.2995000000000001</v>
      </c>
      <c r="E5" s="11">
        <v>5.1413000000000002</v>
      </c>
      <c r="F5" s="11">
        <v>5.2758000000000003</v>
      </c>
      <c r="G5" s="11">
        <v>414564000</v>
      </c>
      <c r="I5" s="55" t="s">
        <v>51</v>
      </c>
      <c r="J5" s="11">
        <v>0.98546488826139156</v>
      </c>
      <c r="K5" s="11">
        <v>0.98527923432177256</v>
      </c>
      <c r="L5" s="11">
        <v>1.0037436868057807</v>
      </c>
      <c r="M5" s="11">
        <v>0.96542873343508129</v>
      </c>
      <c r="N5" s="11">
        <v>0.98617460551871394</v>
      </c>
      <c r="O5" s="11">
        <v>5255408.7675181162</v>
      </c>
    </row>
    <row r="6" spans="1:16">
      <c r="A6" s="12">
        <v>43789.291666666664</v>
      </c>
      <c r="B6" s="11">
        <v>5.2538999999999998</v>
      </c>
      <c r="C6" s="11">
        <v>5.2794999999999996</v>
      </c>
      <c r="D6" s="11">
        <v>5.3636999999999997</v>
      </c>
      <c r="E6" s="11">
        <v>5.1639999999999997</v>
      </c>
      <c r="F6" s="11">
        <v>5.1768000000000001</v>
      </c>
      <c r="G6" s="11">
        <v>472588000</v>
      </c>
      <c r="I6" s="55" t="s">
        <v>52</v>
      </c>
      <c r="J6" s="11">
        <v>20.16405</v>
      </c>
      <c r="K6" s="11">
        <v>20.2</v>
      </c>
      <c r="L6" s="11">
        <v>20.473649999999999</v>
      </c>
      <c r="M6" s="11">
        <v>19.831499999999998</v>
      </c>
      <c r="N6" s="11">
        <v>20.081499999999998</v>
      </c>
      <c r="O6" s="11">
        <v>425078500</v>
      </c>
    </row>
    <row r="7" spans="1:16">
      <c r="A7" s="12">
        <v>43790.291666666664</v>
      </c>
      <c r="B7" s="11">
        <v>5.2290999999999999</v>
      </c>
      <c r="C7" s="11">
        <v>5.2545000000000002</v>
      </c>
      <c r="D7" s="11">
        <v>5.3310000000000004</v>
      </c>
      <c r="E7" s="11">
        <v>5.2327000000000004</v>
      </c>
      <c r="F7" s="11">
        <v>5.2750000000000004</v>
      </c>
      <c r="G7" s="11">
        <v>288388000</v>
      </c>
      <c r="I7" s="55" t="s">
        <v>53</v>
      </c>
      <c r="J7" s="11">
        <v>5.2824999999999998</v>
      </c>
      <c r="K7" s="11">
        <v>5.3041999999999998</v>
      </c>
      <c r="L7" s="11">
        <v>13.837999999999999</v>
      </c>
      <c r="M7" s="11">
        <v>5.9598000000000004</v>
      </c>
      <c r="N7" s="11">
        <v>21</v>
      </c>
      <c r="O7" s="11" t="e">
        <v>#N/A</v>
      </c>
    </row>
    <row r="8" spans="1:16">
      <c r="A8" s="12">
        <v>43791.291666666664</v>
      </c>
      <c r="B8" s="11">
        <v>5.2466999999999997</v>
      </c>
      <c r="C8" s="11">
        <v>5.2723000000000004</v>
      </c>
      <c r="D8" s="11">
        <v>5.3239999999999998</v>
      </c>
      <c r="E8" s="11">
        <v>5.2484999999999999</v>
      </c>
      <c r="F8" s="11">
        <v>5.2771999999999997</v>
      </c>
      <c r="G8" s="11">
        <v>224100000</v>
      </c>
      <c r="I8" s="55" t="s">
        <v>54</v>
      </c>
      <c r="J8" s="11">
        <v>34.952760060730746</v>
      </c>
      <c r="K8" s="11">
        <v>34.94617523190211</v>
      </c>
      <c r="L8" s="11">
        <v>35.601077892579269</v>
      </c>
      <c r="M8" s="11">
        <v>34.242111796621394</v>
      </c>
      <c r="N8" s="11">
        <v>34.977932522278223</v>
      </c>
      <c r="O8" s="11">
        <v>186400392.20088166</v>
      </c>
    </row>
    <row r="9" spans="1:16">
      <c r="A9" s="12">
        <v>43794.291666666664</v>
      </c>
      <c r="B9" s="11">
        <v>5.5034999999999998</v>
      </c>
      <c r="C9" s="11">
        <v>5.5303000000000004</v>
      </c>
      <c r="D9" s="11">
        <v>5.5353000000000003</v>
      </c>
      <c r="E9" s="11">
        <v>5.3879999999999999</v>
      </c>
      <c r="F9" s="11">
        <v>5.4009999999999998</v>
      </c>
      <c r="G9" s="11">
        <v>506476000</v>
      </c>
      <c r="I9" s="55" t="s">
        <v>55</v>
      </c>
      <c r="J9" s="11">
        <v>1221.6954358630144</v>
      </c>
      <c r="K9" s="11">
        <v>1221.2351633388087</v>
      </c>
      <c r="L9" s="11">
        <v>1267.4367471134965</v>
      </c>
      <c r="M9" s="11">
        <v>1172.522220292318</v>
      </c>
      <c r="N9" s="11">
        <v>1223.4557635330489</v>
      </c>
      <c r="O9" s="11">
        <v>3.47451062126425E+16</v>
      </c>
    </row>
    <row r="10" spans="1:16">
      <c r="A10" s="12">
        <v>43795.291666666664</v>
      </c>
      <c r="B10" s="11">
        <v>5.3986999999999998</v>
      </c>
      <c r="C10" s="11">
        <v>5.4249999999999998</v>
      </c>
      <c r="D10" s="11">
        <v>5.5172999999999996</v>
      </c>
      <c r="E10" s="11">
        <v>5.4184999999999999</v>
      </c>
      <c r="F10" s="11">
        <v>5.5125000000000002</v>
      </c>
      <c r="G10" s="11">
        <v>385244000</v>
      </c>
      <c r="I10" s="55" t="s">
        <v>56</v>
      </c>
      <c r="J10" s="11">
        <v>1.8020048641869666</v>
      </c>
      <c r="K10" s="11">
        <v>1.8020810750396956</v>
      </c>
      <c r="L10" s="11">
        <v>1.7842712925489437</v>
      </c>
      <c r="M10" s="11">
        <v>1.8268441847865908</v>
      </c>
      <c r="N10" s="11">
        <v>1.8107904101814816</v>
      </c>
      <c r="O10" s="11">
        <v>2.4165399710242355</v>
      </c>
    </row>
    <row r="11" spans="1:16">
      <c r="A11" s="12">
        <v>43796.291666666664</v>
      </c>
      <c r="B11" s="11">
        <v>5.4336000000000002</v>
      </c>
      <c r="C11" s="11">
        <v>5.4560000000000004</v>
      </c>
      <c r="D11" s="11">
        <v>5.5011999999999999</v>
      </c>
      <c r="E11" s="11">
        <v>5.4295</v>
      </c>
      <c r="F11" s="11">
        <v>5.4668000000000001</v>
      </c>
      <c r="G11" s="11">
        <v>215784000</v>
      </c>
      <c r="I11" s="55" t="s">
        <v>57</v>
      </c>
      <c r="J11" s="11">
        <v>1.7016056561303212</v>
      </c>
      <c r="K11" s="11">
        <v>1.7016046024290545</v>
      </c>
      <c r="L11" s="11">
        <v>1.7001773253069929</v>
      </c>
      <c r="M11" s="11">
        <v>1.704480457486572</v>
      </c>
      <c r="N11" s="11">
        <v>1.7037419686832078</v>
      </c>
      <c r="O11" s="11">
        <v>1.1082056459889829</v>
      </c>
    </row>
    <row r="12" spans="1:16">
      <c r="A12" s="12">
        <v>43798.291666666664</v>
      </c>
      <c r="B12" s="11">
        <v>5.3963000000000001</v>
      </c>
      <c r="C12" s="11">
        <v>5.4184999999999999</v>
      </c>
      <c r="D12" s="11">
        <v>5.4535</v>
      </c>
      <c r="E12" s="11">
        <v>5.3944999999999999</v>
      </c>
      <c r="F12" s="11">
        <v>5.4249999999999998</v>
      </c>
      <c r="G12" s="11">
        <v>141556000</v>
      </c>
      <c r="I12" s="55" t="s">
        <v>58</v>
      </c>
      <c r="J12" s="11">
        <v>143.9872</v>
      </c>
      <c r="K12" s="11">
        <v>143.97</v>
      </c>
      <c r="L12" s="11">
        <v>144.5745</v>
      </c>
      <c r="M12" s="11">
        <v>141.74299999999999</v>
      </c>
      <c r="N12" s="11">
        <v>144.0675</v>
      </c>
      <c r="O12" s="11">
        <v>1446027000</v>
      </c>
    </row>
    <row r="13" spans="1:16">
      <c r="A13" s="12">
        <v>43801.291666666664</v>
      </c>
      <c r="B13" s="11">
        <v>5.2098000000000004</v>
      </c>
      <c r="C13" s="11">
        <v>5.2312000000000003</v>
      </c>
      <c r="D13" s="11">
        <v>5.4249999999999998</v>
      </c>
      <c r="E13" s="11">
        <v>5.2160000000000002</v>
      </c>
      <c r="F13" s="11">
        <v>5.4115000000000002</v>
      </c>
      <c r="G13" s="11">
        <v>372036000</v>
      </c>
      <c r="I13" s="55" t="s">
        <v>59</v>
      </c>
      <c r="J13" s="11">
        <v>4.8928000000000003</v>
      </c>
      <c r="K13" s="11">
        <v>4.91</v>
      </c>
      <c r="L13" s="11">
        <v>5.1955</v>
      </c>
      <c r="M13" s="11">
        <v>4.5170000000000003</v>
      </c>
      <c r="N13" s="11">
        <v>5.0025000000000004</v>
      </c>
      <c r="O13" s="11">
        <v>97884000</v>
      </c>
    </row>
    <row r="14" spans="1:16">
      <c r="A14" s="12">
        <v>43802.291666666664</v>
      </c>
      <c r="B14" s="11">
        <v>5.1702000000000004</v>
      </c>
      <c r="C14" s="11">
        <v>5.1914999999999996</v>
      </c>
      <c r="D14" s="11">
        <v>5.1955</v>
      </c>
      <c r="E14" s="11">
        <v>5.0092999999999996</v>
      </c>
      <c r="F14" s="11">
        <v>5.0468000000000002</v>
      </c>
      <c r="G14" s="11">
        <v>465232000</v>
      </c>
      <c r="I14" s="55" t="s">
        <v>60</v>
      </c>
      <c r="J14" s="11">
        <v>148.88</v>
      </c>
      <c r="K14" s="11">
        <v>148.88</v>
      </c>
      <c r="L14" s="11">
        <v>149.77000000000001</v>
      </c>
      <c r="M14" s="11">
        <v>146.26</v>
      </c>
      <c r="N14" s="11">
        <v>149.07</v>
      </c>
      <c r="O14" s="11">
        <v>1543911000</v>
      </c>
    </row>
    <row r="15" spans="1:16">
      <c r="A15" s="12">
        <v>43803.291666666664</v>
      </c>
      <c r="B15" s="11">
        <v>5.2140000000000004</v>
      </c>
      <c r="C15" s="11">
        <v>5.2355</v>
      </c>
      <c r="D15" s="11">
        <v>5.298</v>
      </c>
      <c r="E15" s="11">
        <v>5.2066999999999997</v>
      </c>
      <c r="F15" s="11">
        <v>5.2755000000000001</v>
      </c>
      <c r="G15" s="11">
        <v>273424000</v>
      </c>
      <c r="I15" s="55" t="s">
        <v>61</v>
      </c>
      <c r="J15" s="11">
        <v>44105.299899999976</v>
      </c>
      <c r="K15" s="11">
        <v>44134.924000000014</v>
      </c>
      <c r="L15" s="11">
        <v>44950.163499999995</v>
      </c>
      <c r="M15" s="11">
        <v>43235.886800000044</v>
      </c>
      <c r="N15" s="11">
        <v>44124.812799999978</v>
      </c>
      <c r="O15" s="11">
        <v>566589133700</v>
      </c>
    </row>
    <row r="16" spans="1:16">
      <c r="A16" s="12">
        <v>43804.291666666664</v>
      </c>
      <c r="B16" s="11">
        <v>5.1970999999999998</v>
      </c>
      <c r="C16" s="11">
        <v>5.2184999999999997</v>
      </c>
      <c r="D16" s="11">
        <v>5.2732999999999999</v>
      </c>
      <c r="E16" s="11">
        <v>5.1877000000000004</v>
      </c>
      <c r="F16" s="11">
        <v>5.2575000000000003</v>
      </c>
      <c r="G16" s="11">
        <v>184884000</v>
      </c>
      <c r="I16" s="55" t="s">
        <v>62</v>
      </c>
      <c r="J16" s="11">
        <v>1258</v>
      </c>
      <c r="K16" s="11">
        <v>1258</v>
      </c>
      <c r="L16" s="11">
        <v>1258</v>
      </c>
      <c r="M16" s="11">
        <v>1258</v>
      </c>
      <c r="N16" s="11">
        <v>1258</v>
      </c>
      <c r="O16" s="11">
        <v>1258</v>
      </c>
    </row>
    <row r="17" spans="1:24">
      <c r="A17" s="12">
        <v>43805.291666666664</v>
      </c>
      <c r="B17" s="11">
        <v>5.2824999999999998</v>
      </c>
      <c r="C17" s="11">
        <v>5.3041999999999998</v>
      </c>
      <c r="D17" s="11">
        <v>5.3372999999999999</v>
      </c>
      <c r="E17" s="11">
        <v>5.2779999999999996</v>
      </c>
      <c r="F17" s="11">
        <v>5.2880000000000003</v>
      </c>
      <c r="G17" s="11">
        <v>232236000</v>
      </c>
      <c r="I17" s="55" t="s">
        <v>63</v>
      </c>
      <c r="J17" s="11">
        <v>1.9333372676884097</v>
      </c>
      <c r="K17" s="11">
        <v>1.9329730419461899</v>
      </c>
      <c r="L17" s="11">
        <v>1.9691975838248712</v>
      </c>
      <c r="M17" s="11">
        <v>1.8940292768220666</v>
      </c>
      <c r="N17" s="11">
        <v>1.934729628633429</v>
      </c>
      <c r="O17" s="11">
        <v>10310339.564816795</v>
      </c>
    </row>
    <row r="18" spans="1:24" ht="14" customHeight="1">
      <c r="A18" s="12">
        <v>43808.291666666664</v>
      </c>
      <c r="B18" s="11">
        <v>5.2824999999999998</v>
      </c>
      <c r="C18" s="11">
        <v>5.3041999999999998</v>
      </c>
      <c r="D18" s="11">
        <v>5.3593000000000002</v>
      </c>
      <c r="E18" s="11">
        <v>5.2725</v>
      </c>
      <c r="F18" s="11">
        <v>5.2812000000000001</v>
      </c>
      <c r="G18" s="11">
        <v>211880000</v>
      </c>
      <c r="I18" s="35" t="s">
        <v>174</v>
      </c>
      <c r="N18"/>
      <c r="O18" s="4"/>
    </row>
    <row r="19" spans="1:24" ht="14" customHeight="1">
      <c r="A19" s="12">
        <v>43809.291666666664</v>
      </c>
      <c r="B19" s="11">
        <v>5.3274999999999997</v>
      </c>
      <c r="C19" s="11">
        <v>5.3494999999999999</v>
      </c>
      <c r="D19" s="11">
        <v>5.4015000000000004</v>
      </c>
      <c r="E19" s="11">
        <v>5.2815000000000003</v>
      </c>
      <c r="F19" s="11">
        <v>5.3345000000000002</v>
      </c>
      <c r="G19" s="11">
        <v>256388000</v>
      </c>
      <c r="I19" s="128" t="s">
        <v>192</v>
      </c>
      <c r="J19" s="128"/>
      <c r="K19" s="128"/>
      <c r="L19" s="128"/>
      <c r="M19" s="128"/>
      <c r="N19" s="128"/>
    </row>
    <row r="20" spans="1:24" ht="14" customHeight="1">
      <c r="A20" s="12">
        <v>43810.291666666664</v>
      </c>
      <c r="B20" s="11">
        <v>5.4112</v>
      </c>
      <c r="C20" s="11">
        <v>5.4335000000000004</v>
      </c>
      <c r="D20" s="11">
        <v>5.4390000000000001</v>
      </c>
      <c r="E20" s="11">
        <v>5.3574999999999999</v>
      </c>
      <c r="F20" s="11">
        <v>5.36</v>
      </c>
      <c r="G20" s="11">
        <v>233796000</v>
      </c>
      <c r="I20" s="128"/>
      <c r="J20" s="128"/>
      <c r="K20" s="128"/>
      <c r="L20" s="128"/>
      <c r="M20" s="128"/>
      <c r="N20" s="128"/>
      <c r="O20" s="11" t="s">
        <v>80</v>
      </c>
      <c r="P20" s="13">
        <f>INDEX(NVDA_historical_data[Date], MATCH(MAX(NVDA_historical_data[Adj Close]), NVDA_historical_data[Adj Close], 0))</f>
        <v>45603.291666666664</v>
      </c>
      <c r="Q20" s="14">
        <f>MAX(NVDA_historical_data[Adj Close])</f>
        <v>148.88</v>
      </c>
    </row>
    <row r="21" spans="1:24" ht="14" customHeight="1">
      <c r="A21" s="12">
        <v>43811.291666666664</v>
      </c>
      <c r="B21" s="11">
        <v>5.5787000000000004</v>
      </c>
      <c r="C21" s="11">
        <v>5.6017000000000001</v>
      </c>
      <c r="D21" s="11">
        <v>5.62</v>
      </c>
      <c r="E21" s="11">
        <v>5.3955000000000002</v>
      </c>
      <c r="F21" s="11">
        <v>5.4044999999999996</v>
      </c>
      <c r="G21" s="11">
        <v>404348000</v>
      </c>
      <c r="I21" s="128"/>
      <c r="J21" s="128"/>
      <c r="K21" s="128"/>
      <c r="L21" s="128"/>
      <c r="M21" s="128"/>
      <c r="N21" s="128"/>
      <c r="O21" s="11" t="s">
        <v>81</v>
      </c>
      <c r="P21" s="13">
        <f>INDEX(NVDA_historical_data[Date], MATCH(MIN(NVDA_historical_data[Adj Close]), NVDA_historical_data[Adj Close], 0))</f>
        <v>43906.291666666664</v>
      </c>
      <c r="Q21" s="14">
        <f>MIN(NVDA_historical_data[Adj Close])</f>
        <v>4.8928000000000003</v>
      </c>
    </row>
    <row r="22" spans="1:24" ht="14" customHeight="1">
      <c r="A22" s="12">
        <v>43812.291666666664</v>
      </c>
      <c r="B22" s="11">
        <v>5.5768000000000004</v>
      </c>
      <c r="C22" s="11">
        <v>5.5998000000000001</v>
      </c>
      <c r="D22" s="11">
        <v>5.7244999999999999</v>
      </c>
      <c r="E22" s="11">
        <v>5.5454999999999997</v>
      </c>
      <c r="F22" s="11">
        <v>5.6048</v>
      </c>
      <c r="G22" s="11">
        <v>454704000</v>
      </c>
      <c r="I22" s="128"/>
      <c r="J22" s="128"/>
      <c r="K22" s="128"/>
      <c r="L22" s="128"/>
      <c r="M22" s="128"/>
      <c r="N22" s="128"/>
      <c r="O22" s="11" t="s">
        <v>82</v>
      </c>
      <c r="P22" s="11">
        <f>ABS((P20)-(P21))</f>
        <v>1697</v>
      </c>
      <c r="Q22" s="11"/>
    </row>
    <row r="23" spans="1:24" ht="14" customHeight="1">
      <c r="A23" s="12">
        <v>43815.291666666664</v>
      </c>
      <c r="B23" s="11">
        <v>5.6055999999999999</v>
      </c>
      <c r="C23" s="11">
        <v>5.6287000000000003</v>
      </c>
      <c r="D23" s="11">
        <v>5.7015000000000002</v>
      </c>
      <c r="E23" s="11">
        <v>5.6192000000000002</v>
      </c>
      <c r="F23" s="11">
        <v>5.6475</v>
      </c>
      <c r="G23" s="11">
        <v>320976000</v>
      </c>
      <c r="I23" s="128"/>
      <c r="J23" s="128"/>
      <c r="K23" s="128"/>
      <c r="L23" s="128"/>
      <c r="M23" s="128"/>
      <c r="N23" s="128"/>
      <c r="O23" t="s">
        <v>96</v>
      </c>
      <c r="P23" cm="1">
        <f t="array" ref="P23">MAX(NVDA_historical_data[High]-NVDA_historical_data[Low])</f>
        <v>13.349999999999994</v>
      </c>
      <c r="Q23" s="8" cm="1">
        <f t="array" ref="Q23">INDEX(NVDA_historical_data[Date], MATCH(P23, (NVDA_historical_data[High] - NVDA_historical_data[Low]),0))</f>
        <v>45505.291666666664</v>
      </c>
    </row>
    <row r="24" spans="1:24" ht="14" customHeight="1">
      <c r="A24" s="12">
        <v>43816.291666666664</v>
      </c>
      <c r="B24" s="11">
        <v>5.6837999999999997</v>
      </c>
      <c r="C24" s="11">
        <v>5.7073</v>
      </c>
      <c r="D24" s="11">
        <v>5.73</v>
      </c>
      <c r="E24" s="11">
        <v>5.6379999999999999</v>
      </c>
      <c r="F24" s="11">
        <v>5.6475</v>
      </c>
      <c r="G24" s="11">
        <v>321196000</v>
      </c>
      <c r="I24" s="128"/>
      <c r="J24" s="128"/>
      <c r="K24" s="128"/>
      <c r="L24" s="128"/>
      <c r="M24" s="128"/>
      <c r="N24" s="128"/>
      <c r="O24" t="s">
        <v>97</v>
      </c>
      <c r="P24" cm="1">
        <f t="array" ref="P24">MAX(NVDA_historical_data[Volume]-AVERAGE(NVDA_historical_data[Volume]))</f>
        <v>1093522181.4785373</v>
      </c>
      <c r="Q24" s="8" cm="1">
        <f t="array" ref="Q24">INDEX(NVDA_historical_data[Date], MATCH(P24, (NVDA_historical_data[Volume]-AVERAGE(NVDA_historical_data[Volume])),0))</f>
        <v>45071.291666666664</v>
      </c>
    </row>
    <row r="25" spans="1:24" ht="14" customHeight="1">
      <c r="A25" s="12">
        <v>43817.291666666664</v>
      </c>
      <c r="B25" s="11">
        <v>5.7141999999999999</v>
      </c>
      <c r="C25" s="11">
        <v>5.7378</v>
      </c>
      <c r="D25" s="11">
        <v>5.7984999999999998</v>
      </c>
      <c r="E25" s="11">
        <v>5.7336999999999998</v>
      </c>
      <c r="F25" s="11">
        <v>5.7422000000000004</v>
      </c>
      <c r="G25" s="11">
        <v>343548000</v>
      </c>
      <c r="I25" s="128"/>
      <c r="J25" s="128"/>
      <c r="K25" s="128"/>
      <c r="L25" s="128"/>
      <c r="M25" s="128"/>
      <c r="N25" s="128"/>
    </row>
    <row r="26" spans="1:24" ht="14" customHeight="1">
      <c r="A26" s="12">
        <v>43818.291666666664</v>
      </c>
      <c r="B26" s="11">
        <v>5.8623000000000003</v>
      </c>
      <c r="C26" s="11">
        <v>5.8864999999999998</v>
      </c>
      <c r="D26" s="11">
        <v>5.9</v>
      </c>
      <c r="E26" s="11">
        <v>5.7675000000000001</v>
      </c>
      <c r="F26" s="11">
        <v>5.7725</v>
      </c>
      <c r="G26" s="11">
        <v>445360000</v>
      </c>
      <c r="I26" s="128"/>
      <c r="J26" s="128"/>
      <c r="K26" s="128"/>
      <c r="L26" s="128"/>
      <c r="M26" s="128"/>
      <c r="N26" s="128"/>
    </row>
    <row r="27" spans="1:24" ht="14" customHeight="1">
      <c r="A27" s="12">
        <v>43819.291666666664</v>
      </c>
      <c r="B27" s="11">
        <v>5.9596999999999998</v>
      </c>
      <c r="C27" s="11">
        <v>5.9843000000000002</v>
      </c>
      <c r="D27" s="11">
        <v>6.0096999999999996</v>
      </c>
      <c r="E27" s="11">
        <v>5.9340000000000002</v>
      </c>
      <c r="F27" s="11">
        <v>5.9531999999999998</v>
      </c>
      <c r="G27" s="11">
        <v>603044000</v>
      </c>
      <c r="I27" s="128"/>
      <c r="J27" s="128"/>
      <c r="K27" s="128"/>
      <c r="L27" s="128"/>
      <c r="M27" s="128"/>
      <c r="N27" s="128"/>
    </row>
    <row r="28" spans="1:24" ht="14" customHeight="1">
      <c r="A28" s="12">
        <v>43822.291666666664</v>
      </c>
      <c r="B28" s="11">
        <v>5.9459999999999997</v>
      </c>
      <c r="C28" s="11">
        <v>5.9705000000000004</v>
      </c>
      <c r="D28" s="11">
        <v>6.0452000000000004</v>
      </c>
      <c r="E28" s="11">
        <v>5.9598000000000004</v>
      </c>
      <c r="F28" s="11">
        <v>6.0129999999999999</v>
      </c>
      <c r="G28" s="11">
        <v>355060000</v>
      </c>
      <c r="I28" s="128"/>
      <c r="J28" s="128"/>
      <c r="K28" s="128"/>
      <c r="L28" s="128"/>
      <c r="M28" s="128"/>
      <c r="N28" s="128"/>
    </row>
    <row r="29" spans="1:24" ht="14" customHeight="1">
      <c r="A29" s="12">
        <v>43823.291666666664</v>
      </c>
      <c r="B29" s="11">
        <v>5.9409999999999998</v>
      </c>
      <c r="C29" s="11">
        <v>5.9654999999999996</v>
      </c>
      <c r="D29" s="11">
        <v>5.9827000000000004</v>
      </c>
      <c r="E29" s="11">
        <v>5.9204999999999997</v>
      </c>
      <c r="F29" s="11">
        <v>5.9550000000000001</v>
      </c>
      <c r="G29" s="11">
        <v>138864000</v>
      </c>
      <c r="I29" s="128"/>
      <c r="J29" s="128"/>
      <c r="K29" s="128"/>
      <c r="L29" s="128"/>
      <c r="M29" s="128"/>
      <c r="N29" s="128"/>
    </row>
    <row r="30" spans="1:24" ht="14" customHeight="1">
      <c r="A30" s="12">
        <v>43825.291666666664</v>
      </c>
      <c r="B30" s="11">
        <v>5.9551999999999996</v>
      </c>
      <c r="C30" s="11">
        <v>5.9798</v>
      </c>
      <c r="D30" s="11">
        <v>6.008</v>
      </c>
      <c r="E30" s="11">
        <v>5.95</v>
      </c>
      <c r="F30" s="11">
        <v>5.9690000000000003</v>
      </c>
      <c r="G30" s="11">
        <v>182852000</v>
      </c>
      <c r="I30" s="128"/>
      <c r="J30" s="128"/>
      <c r="K30" s="128"/>
      <c r="L30" s="128"/>
      <c r="M30" s="128"/>
      <c r="N30" s="128"/>
    </row>
    <row r="31" spans="1:24" ht="14" customHeight="1" thickBot="1">
      <c r="A31" s="12">
        <v>43826.291666666664</v>
      </c>
      <c r="B31" s="11">
        <v>5.8974000000000002</v>
      </c>
      <c r="C31" s="11">
        <v>5.9218000000000002</v>
      </c>
      <c r="D31" s="11">
        <v>6.0084999999999997</v>
      </c>
      <c r="E31" s="11">
        <v>5.8952</v>
      </c>
      <c r="F31" s="11">
        <v>5.9950000000000001</v>
      </c>
      <c r="G31" s="11">
        <v>254644000</v>
      </c>
      <c r="I31" s="128"/>
      <c r="J31" s="128"/>
      <c r="K31" s="128"/>
      <c r="L31" s="128"/>
      <c r="M31" s="128"/>
      <c r="N31" s="128"/>
    </row>
    <row r="32" spans="1:24" ht="14" customHeight="1">
      <c r="A32" s="12">
        <v>43829.291666666664</v>
      </c>
      <c r="B32" s="11">
        <v>5.7842000000000002</v>
      </c>
      <c r="C32" s="11">
        <v>5.8079999999999998</v>
      </c>
      <c r="D32" s="11">
        <v>5.9050000000000002</v>
      </c>
      <c r="E32" s="11">
        <v>5.7765000000000004</v>
      </c>
      <c r="F32" s="11">
        <v>5.8997999999999999</v>
      </c>
      <c r="G32" s="11">
        <v>258056000</v>
      </c>
      <c r="I32" s="128"/>
      <c r="J32" s="128"/>
      <c r="K32" s="128"/>
      <c r="L32" s="128"/>
      <c r="M32" s="128"/>
      <c r="N32" s="128"/>
      <c r="R32" s="17" t="s">
        <v>98</v>
      </c>
      <c r="S32" s="17" t="s">
        <v>1</v>
      </c>
      <c r="T32" s="17" t="s">
        <v>2</v>
      </c>
      <c r="U32" s="17" t="s">
        <v>3</v>
      </c>
      <c r="V32" s="17" t="s">
        <v>4</v>
      </c>
      <c r="W32" s="17" t="s">
        <v>5</v>
      </c>
      <c r="X32" s="17" t="s">
        <v>6</v>
      </c>
    </row>
    <row r="33" spans="1:24" ht="14" customHeight="1">
      <c r="A33" s="12">
        <v>43830.291666666664</v>
      </c>
      <c r="B33" s="11">
        <v>5.8582999999999998</v>
      </c>
      <c r="C33" s="11">
        <v>5.8825000000000003</v>
      </c>
      <c r="D33" s="11">
        <v>5.8920000000000003</v>
      </c>
      <c r="E33" s="11">
        <v>5.7533000000000003</v>
      </c>
      <c r="F33" s="11">
        <v>5.7725</v>
      </c>
      <c r="G33" s="11">
        <v>231004000</v>
      </c>
      <c r="I33" s="128"/>
      <c r="J33" s="128"/>
      <c r="K33" s="128"/>
      <c r="L33" s="128"/>
      <c r="M33" s="128"/>
      <c r="N33" s="128"/>
      <c r="R33" s="61" t="s">
        <v>1</v>
      </c>
      <c r="S33">
        <v>1</v>
      </c>
      <c r="T33" s="39"/>
      <c r="U33" s="38"/>
      <c r="V33" s="38"/>
      <c r="W33" s="38"/>
      <c r="X33" s="38"/>
    </row>
    <row r="34" spans="1:24" ht="14" customHeight="1">
      <c r="A34" s="12">
        <v>43832.291666666664</v>
      </c>
      <c r="B34" s="11">
        <v>5.9730999999999996</v>
      </c>
      <c r="C34" s="11">
        <v>5.9977</v>
      </c>
      <c r="D34" s="11">
        <v>5.9977</v>
      </c>
      <c r="E34" s="11">
        <v>5.9180000000000001</v>
      </c>
      <c r="F34" s="11">
        <v>5.9687999999999999</v>
      </c>
      <c r="G34" s="11">
        <v>237536000</v>
      </c>
      <c r="I34" s="128"/>
      <c r="J34" s="128"/>
      <c r="K34" s="128"/>
      <c r="L34" s="128"/>
      <c r="M34" s="128"/>
      <c r="N34" s="128"/>
      <c r="R34" s="61" t="s">
        <v>2</v>
      </c>
      <c r="S34">
        <v>0.9999999608599649</v>
      </c>
      <c r="T34">
        <v>1</v>
      </c>
    </row>
    <row r="35" spans="1:24" ht="14" customHeight="1">
      <c r="A35" s="12">
        <v>43833.291666666664</v>
      </c>
      <c r="B35" s="11">
        <v>5.8775000000000004</v>
      </c>
      <c r="C35" s="11">
        <v>5.9017999999999997</v>
      </c>
      <c r="D35" s="11">
        <v>5.9458000000000002</v>
      </c>
      <c r="E35" s="11">
        <v>5.8525</v>
      </c>
      <c r="F35" s="11">
        <v>5.8775000000000004</v>
      </c>
      <c r="G35" s="11">
        <v>205384000</v>
      </c>
      <c r="I35" s="128"/>
      <c r="J35" s="128"/>
      <c r="K35" s="128"/>
      <c r="L35" s="128"/>
      <c r="M35" s="128"/>
      <c r="N35" s="128"/>
      <c r="R35" s="61" t="s">
        <v>3</v>
      </c>
      <c r="S35">
        <v>0.99964749951852772</v>
      </c>
      <c r="T35">
        <v>0.99964775113533044</v>
      </c>
      <c r="U35">
        <v>1</v>
      </c>
      <c r="V35" s="38"/>
      <c r="W35" s="38"/>
      <c r="X35" s="38"/>
    </row>
    <row r="36" spans="1:24" ht="14" customHeight="1">
      <c r="A36" s="12">
        <v>43836.291666666664</v>
      </c>
      <c r="B36" s="11">
        <v>5.9021999999999997</v>
      </c>
      <c r="C36" s="11">
        <v>5.9264999999999999</v>
      </c>
      <c r="D36" s="11">
        <v>5.9317000000000002</v>
      </c>
      <c r="E36" s="11">
        <v>5.7817999999999996</v>
      </c>
      <c r="F36" s="11">
        <v>5.8079999999999998</v>
      </c>
      <c r="G36" s="11">
        <v>262636000</v>
      </c>
      <c r="I36" s="128"/>
      <c r="J36" s="128"/>
      <c r="K36" s="128"/>
      <c r="L36" s="128"/>
      <c r="M36" s="128"/>
      <c r="N36" s="128"/>
      <c r="R36" s="61" t="s">
        <v>4</v>
      </c>
      <c r="S36">
        <v>0.99975255672773611</v>
      </c>
      <c r="T36">
        <v>0.99975220689701416</v>
      </c>
      <c r="U36">
        <v>0.9996406279090384</v>
      </c>
      <c r="V36">
        <v>1</v>
      </c>
    </row>
    <row r="37" spans="1:24" ht="14" customHeight="1">
      <c r="A37" s="12">
        <v>43837.291666666664</v>
      </c>
      <c r="B37" s="11">
        <v>5.9736000000000002</v>
      </c>
      <c r="C37" s="11">
        <v>5.9983000000000004</v>
      </c>
      <c r="D37" s="11">
        <v>6.0442999999999998</v>
      </c>
      <c r="E37" s="11">
        <v>5.9097</v>
      </c>
      <c r="F37" s="11">
        <v>5.9550000000000001</v>
      </c>
      <c r="G37">
        <v>314856000</v>
      </c>
      <c r="I37" s="128"/>
      <c r="J37" s="128"/>
      <c r="K37" s="128"/>
      <c r="L37" s="128"/>
      <c r="M37" s="128"/>
      <c r="N37" s="128"/>
      <c r="O37" s="20"/>
      <c r="R37" s="61" t="s">
        <v>5</v>
      </c>
      <c r="S37">
        <v>0.99929773556743984</v>
      </c>
      <c r="T37">
        <v>0.9992977787658639</v>
      </c>
      <c r="U37">
        <v>0.99976452893060919</v>
      </c>
      <c r="V37">
        <v>0.99963479810652844</v>
      </c>
      <c r="W37">
        <v>1</v>
      </c>
      <c r="X37" s="38"/>
    </row>
    <row r="38" spans="1:24" ht="14" customHeight="1">
      <c r="A38" s="12">
        <v>43838.291666666664</v>
      </c>
      <c r="B38" s="11">
        <v>5.9847999999999999</v>
      </c>
      <c r="C38" s="11">
        <v>6.0095000000000001</v>
      </c>
      <c r="D38" s="11">
        <v>6.0510000000000002</v>
      </c>
      <c r="E38" s="11">
        <v>5.9538000000000002</v>
      </c>
      <c r="F38" s="11">
        <v>5.9939999999999998</v>
      </c>
      <c r="G38" s="11">
        <v>277108000</v>
      </c>
      <c r="I38" s="128"/>
      <c r="J38" s="128"/>
      <c r="K38" s="128"/>
      <c r="L38" s="128"/>
      <c r="M38" s="128"/>
      <c r="N38" s="128"/>
      <c r="R38" s="61" t="s">
        <v>6</v>
      </c>
      <c r="S38">
        <v>-0.16855567743525798</v>
      </c>
      <c r="T38">
        <v>-0.16858399016543321</v>
      </c>
      <c r="U38">
        <v>-0.16300826252987738</v>
      </c>
      <c r="V38">
        <v>-0.17297687211241261</v>
      </c>
      <c r="W38">
        <v>-0.16730982391968585</v>
      </c>
      <c r="X38">
        <v>1</v>
      </c>
    </row>
    <row r="39" spans="1:24" ht="14" customHeight="1">
      <c r="A39" s="12">
        <v>43839.291666666664</v>
      </c>
      <c r="B39" s="11">
        <v>6.0506000000000002</v>
      </c>
      <c r="C39" s="11">
        <v>6.0754999999999999</v>
      </c>
      <c r="D39" s="11">
        <v>6.1482999999999999</v>
      </c>
      <c r="E39" s="11">
        <v>6.0214999999999996</v>
      </c>
      <c r="F39" s="11">
        <v>6.0963000000000003</v>
      </c>
      <c r="G39" s="11">
        <v>255112000</v>
      </c>
      <c r="I39" s="128"/>
      <c r="J39" s="128"/>
      <c r="K39" s="128"/>
      <c r="L39" s="128"/>
      <c r="M39" s="128"/>
      <c r="N39" s="128"/>
    </row>
    <row r="40" spans="1:24" ht="14" customHeight="1">
      <c r="A40" s="12">
        <v>43840.291666666664</v>
      </c>
      <c r="B40" s="11">
        <v>6.0829000000000004</v>
      </c>
      <c r="C40" s="11">
        <v>6.1079999999999997</v>
      </c>
      <c r="D40" s="11">
        <v>6.2137000000000002</v>
      </c>
      <c r="E40" s="11">
        <v>6.0937999999999999</v>
      </c>
      <c r="F40" s="11">
        <v>6.1832000000000003</v>
      </c>
      <c r="G40" s="11">
        <v>316296000</v>
      </c>
      <c r="I40" s="128"/>
      <c r="J40" s="128"/>
      <c r="K40" s="128"/>
      <c r="L40" s="128"/>
      <c r="M40" s="128"/>
      <c r="N40" s="128"/>
    </row>
    <row r="41" spans="1:24" ht="14" customHeight="1">
      <c r="A41" s="12">
        <v>43843.291666666664</v>
      </c>
      <c r="B41" s="11">
        <v>6.2736000000000001</v>
      </c>
      <c r="C41" s="11">
        <v>6.2995000000000001</v>
      </c>
      <c r="D41" s="11">
        <v>6.3247</v>
      </c>
      <c r="E41" s="11">
        <v>6.1687000000000003</v>
      </c>
      <c r="F41" s="11">
        <v>6.1914999999999996</v>
      </c>
      <c r="G41" s="11">
        <v>319840000</v>
      </c>
      <c r="I41" s="128"/>
      <c r="J41" s="128"/>
      <c r="K41" s="128"/>
      <c r="L41" s="128"/>
      <c r="M41" s="128"/>
      <c r="N41" s="128"/>
    </row>
    <row r="42" spans="1:24" ht="14" customHeight="1">
      <c r="A42" s="12">
        <v>43844.291666666664</v>
      </c>
      <c r="B42" s="11">
        <v>6.1566000000000001</v>
      </c>
      <c r="C42" s="11">
        <v>6.1820000000000004</v>
      </c>
      <c r="D42" s="11">
        <v>6.282</v>
      </c>
      <c r="E42" s="11">
        <v>6.1687000000000003</v>
      </c>
      <c r="F42" s="11">
        <v>6.2565</v>
      </c>
      <c r="G42" s="11">
        <v>359088000</v>
      </c>
      <c r="I42" s="128"/>
      <c r="J42" s="128"/>
      <c r="K42" s="128"/>
      <c r="L42" s="128"/>
      <c r="M42" s="128"/>
      <c r="N42" s="128"/>
    </row>
    <row r="43" spans="1:24" ht="14" customHeight="1">
      <c r="A43" s="12">
        <v>43845.291666666664</v>
      </c>
      <c r="B43" s="11">
        <v>6.1139999999999999</v>
      </c>
      <c r="C43" s="11">
        <v>6.1391999999999998</v>
      </c>
      <c r="D43" s="11">
        <v>6.2172000000000001</v>
      </c>
      <c r="E43" s="11">
        <v>6.1132</v>
      </c>
      <c r="F43" s="11">
        <v>6.1947000000000001</v>
      </c>
      <c r="G43" s="11">
        <v>263104000</v>
      </c>
      <c r="I43" s="128"/>
      <c r="J43" s="128"/>
      <c r="K43" s="128"/>
      <c r="L43" s="128"/>
      <c r="M43" s="128"/>
      <c r="N43" s="128"/>
    </row>
    <row r="44" spans="1:24" ht="14" customHeight="1">
      <c r="A44" s="12">
        <v>43846.291666666664</v>
      </c>
      <c r="B44" s="11">
        <v>6.1977000000000002</v>
      </c>
      <c r="C44" s="11">
        <v>6.2232000000000003</v>
      </c>
      <c r="D44" s="11">
        <v>6.2291999999999996</v>
      </c>
      <c r="E44" s="11">
        <v>6.1695000000000002</v>
      </c>
      <c r="F44" s="11">
        <v>6.1929999999999996</v>
      </c>
      <c r="G44" s="11">
        <v>284192000</v>
      </c>
      <c r="I44" s="128"/>
      <c r="J44" s="128"/>
      <c r="K44" s="128"/>
      <c r="L44" s="128"/>
      <c r="M44" s="128"/>
      <c r="N44" s="128"/>
    </row>
    <row r="45" spans="1:24" ht="14" customHeight="1">
      <c r="A45" s="12">
        <v>43847.291666666664</v>
      </c>
      <c r="B45" s="11">
        <v>6.2064000000000004</v>
      </c>
      <c r="C45" s="11">
        <v>6.2320000000000002</v>
      </c>
      <c r="D45" s="11">
        <v>6.25</v>
      </c>
      <c r="E45" s="11">
        <v>6.1841999999999997</v>
      </c>
      <c r="F45" s="11">
        <v>6.2424999999999997</v>
      </c>
      <c r="G45" s="11">
        <v>253792000</v>
      </c>
      <c r="I45" s="128"/>
      <c r="J45" s="128"/>
      <c r="K45" s="128"/>
      <c r="L45" s="128"/>
      <c r="M45" s="128"/>
      <c r="N45" s="128"/>
    </row>
    <row r="46" spans="1:24" ht="14" customHeight="1">
      <c r="A46" s="12">
        <v>43851.291666666664</v>
      </c>
      <c r="B46" s="11">
        <v>6.173</v>
      </c>
      <c r="C46" s="11">
        <v>6.1985000000000001</v>
      </c>
      <c r="D46" s="11">
        <v>6.2323000000000004</v>
      </c>
      <c r="E46" s="11">
        <v>6.1642000000000001</v>
      </c>
      <c r="F46" s="11">
        <v>6.1952999999999996</v>
      </c>
      <c r="G46" s="11">
        <v>217916000</v>
      </c>
      <c r="I46" s="128"/>
      <c r="J46" s="128"/>
      <c r="K46" s="128"/>
      <c r="L46" s="128"/>
      <c r="M46" s="128"/>
      <c r="N46" s="128"/>
    </row>
    <row r="47" spans="1:24" ht="14" customHeight="1">
      <c r="A47" s="12">
        <v>43852.291666666664</v>
      </c>
      <c r="B47" s="11">
        <v>6.2271000000000001</v>
      </c>
      <c r="C47" s="11">
        <v>6.2526999999999999</v>
      </c>
      <c r="D47" s="11">
        <v>6.3396999999999997</v>
      </c>
      <c r="E47" s="11">
        <v>6.2249999999999996</v>
      </c>
      <c r="F47" s="11">
        <v>6.2439999999999998</v>
      </c>
      <c r="G47" s="11">
        <v>239240000</v>
      </c>
      <c r="I47" s="128"/>
      <c r="J47" s="128"/>
      <c r="K47" s="128"/>
      <c r="L47" s="128"/>
      <c r="M47" s="128"/>
      <c r="N47" s="128"/>
    </row>
    <row r="48" spans="1:24" ht="14" customHeight="1">
      <c r="A48" s="12">
        <v>43853.291666666664</v>
      </c>
      <c r="B48" s="11">
        <v>6.2954999999999997</v>
      </c>
      <c r="C48" s="11">
        <v>6.3215000000000003</v>
      </c>
      <c r="D48" s="11">
        <v>6.33</v>
      </c>
      <c r="E48" s="11">
        <v>6.2038000000000002</v>
      </c>
      <c r="F48" s="11">
        <v>6.2930000000000001</v>
      </c>
      <c r="G48" s="11">
        <v>244516000</v>
      </c>
      <c r="I48" s="128"/>
      <c r="J48" s="128"/>
      <c r="K48" s="128"/>
      <c r="L48" s="128"/>
      <c r="M48" s="128"/>
      <c r="N48" s="128"/>
    </row>
    <row r="49" spans="1:24" ht="14" customHeight="1">
      <c r="A49" s="12">
        <v>43854.291666666664</v>
      </c>
      <c r="B49" s="11">
        <v>6.2363</v>
      </c>
      <c r="C49" s="11">
        <v>6.2619999999999996</v>
      </c>
      <c r="D49" s="11">
        <v>6.4874999999999998</v>
      </c>
      <c r="E49" s="11">
        <v>6.2074999999999996</v>
      </c>
      <c r="F49" s="11">
        <v>6.4375</v>
      </c>
      <c r="G49" s="11">
        <v>373512000</v>
      </c>
      <c r="I49" s="128"/>
      <c r="J49" s="128"/>
      <c r="K49" s="128"/>
      <c r="L49" s="128"/>
      <c r="M49" s="128"/>
      <c r="N49" s="128"/>
    </row>
    <row r="50" spans="1:24" ht="14" customHeight="1">
      <c r="A50" s="12">
        <v>43857.291666666664</v>
      </c>
      <c r="B50" s="11">
        <v>5.9802999999999997</v>
      </c>
      <c r="C50" s="11">
        <v>6.0049999999999999</v>
      </c>
      <c r="D50" s="11">
        <v>6.0563000000000002</v>
      </c>
      <c r="E50" s="11">
        <v>5.8056999999999999</v>
      </c>
      <c r="F50" s="11">
        <v>5.9560000000000004</v>
      </c>
      <c r="G50" s="11">
        <v>470536000</v>
      </c>
      <c r="I50" s="35" t="s">
        <v>175</v>
      </c>
      <c r="J50" s="11"/>
      <c r="K50" s="11"/>
      <c r="L50" s="11"/>
      <c r="M50" s="11"/>
      <c r="N50" s="11"/>
      <c r="O50" s="11"/>
      <c r="P50" s="11"/>
      <c r="Q50" s="11"/>
      <c r="R50" s="11"/>
      <c r="S50" s="11"/>
      <c r="T50" s="11"/>
      <c r="U50" s="11"/>
      <c r="V50" s="11"/>
      <c r="W50" s="11"/>
    </row>
    <row r="51" spans="1:24" ht="14" customHeight="1" thickBot="1">
      <c r="A51" s="12">
        <v>43858.291666666664</v>
      </c>
      <c r="B51" s="11">
        <v>6.1738</v>
      </c>
      <c r="C51" s="11">
        <v>6.1993</v>
      </c>
      <c r="D51" s="11">
        <v>6.2317999999999998</v>
      </c>
      <c r="E51" s="11">
        <v>6.0176999999999996</v>
      </c>
      <c r="F51" s="11">
        <v>6.0712000000000002</v>
      </c>
      <c r="G51" s="11">
        <v>310976000</v>
      </c>
      <c r="I51" s="66" t="s">
        <v>1</v>
      </c>
      <c r="J51" s="67"/>
      <c r="K51" s="67"/>
      <c r="L51" s="67"/>
      <c r="M51" s="67"/>
      <c r="N51" s="67"/>
      <c r="O51" s="67"/>
      <c r="P51" s="67"/>
      <c r="Q51" s="67"/>
      <c r="R51" s="67"/>
      <c r="S51" s="67"/>
      <c r="T51" s="67"/>
      <c r="U51" s="67"/>
      <c r="V51" s="67"/>
      <c r="W51" s="68"/>
    </row>
    <row r="52" spans="1:24" ht="14" customHeight="1">
      <c r="A52" s="12">
        <v>43859.291666666664</v>
      </c>
      <c r="B52" s="11">
        <v>6.1132999999999997</v>
      </c>
      <c r="C52" s="11">
        <v>6.1384999999999996</v>
      </c>
      <c r="D52" s="11">
        <v>6.2210000000000001</v>
      </c>
      <c r="E52" s="11">
        <v>6.0984999999999996</v>
      </c>
      <c r="F52" s="11">
        <v>6.1848000000000001</v>
      </c>
      <c r="G52" s="11">
        <v>258848000</v>
      </c>
      <c r="I52" s="51" t="s">
        <v>98</v>
      </c>
      <c r="J52" s="51" t="s">
        <v>179</v>
      </c>
      <c r="K52" s="51" t="s">
        <v>92</v>
      </c>
      <c r="L52" s="51" t="s">
        <v>93</v>
      </c>
      <c r="M52" s="51" t="s">
        <v>94</v>
      </c>
      <c r="N52" s="51" t="s">
        <v>83</v>
      </c>
      <c r="O52" s="51" t="s">
        <v>95</v>
      </c>
      <c r="P52" s="51" t="s">
        <v>99</v>
      </c>
      <c r="Q52" s="52" t="s">
        <v>182</v>
      </c>
      <c r="R52" s="52" t="s">
        <v>86</v>
      </c>
      <c r="S52" s="52" t="s">
        <v>180</v>
      </c>
      <c r="T52" s="52" t="s">
        <v>170</v>
      </c>
      <c r="U52" s="52" t="s">
        <v>171</v>
      </c>
      <c r="V52" s="52" t="s">
        <v>172</v>
      </c>
      <c r="W52" s="53" t="s">
        <v>88</v>
      </c>
    </row>
    <row r="53" spans="1:24" ht="14" customHeight="1">
      <c r="A53" s="12">
        <v>43860.291666666664</v>
      </c>
      <c r="B53" s="11">
        <v>6.12</v>
      </c>
      <c r="C53" s="11">
        <v>6.1452</v>
      </c>
      <c r="D53" s="11">
        <v>6.1588000000000003</v>
      </c>
      <c r="E53" s="11">
        <v>5.9850000000000003</v>
      </c>
      <c r="F53" s="11">
        <v>6.0401999999999996</v>
      </c>
      <c r="G53" s="11">
        <v>290504000</v>
      </c>
      <c r="I53" s="11">
        <v>2019</v>
      </c>
      <c r="J53" s="11">
        <f>AVERAGEIFS(NVDA_historical_data[Adj Close],NVDA_historical_data[Date], "&gt;=" &amp; DATE(I53,1,1), NVDA_historical_data[Date], "&lt;=" &amp; DATE(I53,12,31))</f>
        <v>5.4779612903225807</v>
      </c>
      <c r="K53" s="11" cm="1">
        <f t="array" ref="K53">MEDIAN(_xlfn._xlws.FILTER(NVDA_historical_data[Adj Close], (NVDA_historical_data[Date]&gt;=DATE(I53,1,1)) * (NVDA_historical_data[Date]&lt;=DATE(I53,12,31))))</f>
        <v>5.3986999999999998</v>
      </c>
      <c r="L53" s="11">
        <f>SUMIFS(NVDA_historical_data[Adj Close], NVDA_historical_data[Date], "&gt;=" &amp; DATE(I53,1,1), NVDA_historical_data[Date], "&lt;=" &amp; DATE(I53,12,31))</f>
        <v>169.8168</v>
      </c>
      <c r="M53" s="11" cm="1">
        <f t="array" ref="M53">MAX(_xlfn._xlws.FILTER(NVDA_historical_data[Adj Close], (NVDA_historical_data[Date]&gt;=DATE(I53,1,1)) * (NVDA_historical_data[Date]&lt;=DATE(I53,12,31))))</f>
        <v>5.9596999999999998</v>
      </c>
      <c r="N53" s="13">
        <f>INDEX(NVDA_historical_data[Date], MATCH(M53, NVDA_historical_data[Adj Close], 0))</f>
        <v>43819.291666666664</v>
      </c>
      <c r="O53" s="11" cm="1">
        <f t="array" ref="O53">MIN(_xlfn._xlws.FILTER(NVDA_historical_data[Adj Close], (NVDA_historical_data[Date]&gt;=DATE(I53,1,1)) * (NVDA_historical_data[Date]&lt;=DATE(I53,12,31))))</f>
        <v>5.08</v>
      </c>
      <c r="P53" s="13">
        <f>INDEX(NVDA_historical_data[Date], MATCH(O53, NVDA_historical_data[Adj Close], 0))</f>
        <v>43784.291666666664</v>
      </c>
      <c r="Q53" s="11" t="e">
        <f>NA()</f>
        <v>#N/A</v>
      </c>
      <c r="R53" s="11" cm="1">
        <f t="array" ref="R53">_xlfn.STDEV.S(_xlfn._xlws.FILTER(NVDA_historical_data[Adj Close], (NVDA_historical_data[Date]&gt;=DATE(I53,1,1)) * (NVDA_historical_data[Date]&lt;=DATE(I53,12,31))))</f>
        <v>0.28289690310243099</v>
      </c>
      <c r="S53" s="11">
        <f t="shared" ref="S53:S58" si="0">R53/J53</f>
        <v>5.1642734971895365E-2</v>
      </c>
      <c r="T53" s="11" cm="1">
        <f t="array" ref="T53">_xlfn.PERCENTILE.INC(_xlfn._xlws.FILTER(NVDA_historical_data[Adj Close],(NVDA_historical_data[Date]&gt;=DATE(I53,1,1))*(NVDA_historical_data[Date]&lt;=DATE(I53,12,31))),0.25)</f>
        <v>5.2378999999999998</v>
      </c>
      <c r="U53" s="11" cm="1">
        <f t="array" ref="U53">_xlfn.PERCENTILE.INC(_xlfn._xlws.FILTER(NVDA_historical_data[Adj Close],(NVDA_historical_data[Date]&gt;=DATE(I53,1,1))*(NVDA_historical_data[Date]&lt;=DATE(I53,12,31))),0.5)</f>
        <v>5.3986999999999998</v>
      </c>
      <c r="V53" s="11" cm="1">
        <f t="array" ref="V53">_xlfn.PERCENTILE.INC(_xlfn._xlws.FILTER(NVDA_historical_data[Adj Close],(NVDA_historical_data[Date]&gt;=DATE(I53,1,1))*(NVDA_historical_data[Date]&lt;=DATE(I53,12,31))),0.75)</f>
        <v>5.6989999999999998</v>
      </c>
      <c r="W53" s="11" t="str" cm="1">
        <f t="array" ref="W53">_xlfn.IFS(NVDA_ADJCLOSE[[#This Row],[Hệ số biến thiên AdjClose]]&lt;0.1, "Biến động thấp",
     NVDA_ADJCLOSE[[#This Row],[Hệ số biến thiên AdjClose]]&gt;0.2, "Biến động cao",
     AND(NVDA_ADJCLOSE[[#This Row],[Hệ số biến thiên AdjClose]]&gt;=0.1, NVDA_ADJCLOSE[[#This Row],[Hệ số biến thiên AdjClose]]&lt;=0.2), "Biến động trung bình")</f>
        <v>Biến động thấp</v>
      </c>
    </row>
    <row r="54" spans="1:24" ht="14" customHeight="1">
      <c r="A54" s="12">
        <v>43861.291666666664</v>
      </c>
      <c r="B54" s="11">
        <v>5.8864999999999998</v>
      </c>
      <c r="C54" s="11">
        <v>5.9107000000000003</v>
      </c>
      <c r="D54" s="11">
        <v>6.1112000000000002</v>
      </c>
      <c r="E54" s="11">
        <v>5.8688000000000002</v>
      </c>
      <c r="F54" s="11">
        <v>6.0991999999999997</v>
      </c>
      <c r="G54" s="11">
        <v>370420000</v>
      </c>
      <c r="I54" s="11">
        <v>2020</v>
      </c>
      <c r="J54" s="11">
        <f>AVERAGEIFS(NVDA_historical_data[Adj Close],NVDA_historical_data[Date], "&gt;=" &amp; DATE(I54,1,1), NVDA_historical_data[Date], "&lt;=" &amp; DATE(I54,12,31))</f>
        <v>9.8476869047619076</v>
      </c>
      <c r="K54" s="11" cm="1">
        <f t="array" ref="K54">MEDIAN(_xlfn._xlws.FILTER(NVDA_historical_data[Adj Close], (NVDA_historical_data[Date]&gt;=DATE(I54,1,1)) * (NVDA_historical_data[Date]&lt;=DATE(I54,12,31))))</f>
        <v>9.5419</v>
      </c>
      <c r="L54" s="11">
        <f>SUMIFS(NVDA_historical_data[Adj Close], NVDA_historical_data[Date], "&gt;=" &amp; DATE(I54,1,1), NVDA_historical_data[Date], "&lt;=" &amp; DATE(I54,12,31))</f>
        <v>2481.6171000000008</v>
      </c>
      <c r="M54" s="11" cm="1">
        <f t="array" ref="M54">MAX(_xlfn._xlws.FILTER(NVDA_historical_data[Adj Close], (NVDA_historical_data[Date]&gt;=DATE(I54,1,1)) * (NVDA_historical_data[Date]&lt;=DATE(I54,12,31))))</f>
        <v>14.521800000000001</v>
      </c>
      <c r="N54" s="13">
        <f>INDEX(NVDA_historical_data[Date], MATCH(M54, NVDA_historical_data[Adj Close], 0))</f>
        <v>44141.291666666664</v>
      </c>
      <c r="O54" s="11" cm="1">
        <f t="array" ref="O54">MIN(_xlfn._xlws.FILTER(NVDA_historical_data[Adj Close], (NVDA_historical_data[Date]&gt;=DATE(I54,1,1)) * (NVDA_historical_data[Date]&lt;=DATE(I54,12,31))))</f>
        <v>4.8928000000000003</v>
      </c>
      <c r="P54" s="13">
        <f>INDEX(NVDA_historical_data[Date], MATCH(O54, NVDA_historical_data[Adj Close], 0))</f>
        <v>43906.291666666664</v>
      </c>
      <c r="Q54" s="11">
        <v>0</v>
      </c>
      <c r="R54" s="11" cm="1">
        <f t="array" ref="R54">_xlfn.STDEV.S(_xlfn._xlws.FILTER(NVDA_historical_data[Adj Close], (NVDA_historical_data[Date]&gt;=DATE(I54,1,1)) * (NVDA_historical_data[Date]&lt;=DATE(I54,12,31))))</f>
        <v>2.9262903164182568</v>
      </c>
      <c r="S54" s="11">
        <f t="shared" si="0"/>
        <v>0.29715509283740854</v>
      </c>
      <c r="T54" s="11" cm="1">
        <f t="array" ref="T54">_xlfn.PERCENTILE.INC(_xlfn._xlws.FILTER(NVDA_historical_data[Adj Close],(NVDA_historical_data[Date]&gt;=DATE(I54,1,1))*(NVDA_historical_data[Date]&lt;=DATE(I54,12,31))),0.25)</f>
        <v>6.8071999999999999</v>
      </c>
      <c r="U54" s="11" cm="1">
        <f t="array" ref="U54">_xlfn.PERCENTILE.INC(_xlfn._xlws.FILTER(NVDA_historical_data[Adj Close],(NVDA_historical_data[Date]&gt;=DATE(I54,1,1))*(NVDA_historical_data[Date]&lt;=DATE(I54,12,31))),0.5)</f>
        <v>9.5419</v>
      </c>
      <c r="V54" s="11" cm="1">
        <f t="array" ref="V54">_xlfn.PERCENTILE.INC(_xlfn._xlws.FILTER(NVDA_historical_data[Adj Close],(NVDA_historical_data[Date]&gt;=DATE(I54,1,1))*(NVDA_historical_data[Date]&lt;=DATE(I54,12,31))),0.75)</f>
        <v>12.944025</v>
      </c>
      <c r="W54" s="11" t="str" cm="1">
        <f t="array" ref="W54">_xlfn.IFS(NVDA_ADJCLOSE[[#This Row],[Hệ số biến thiên AdjClose]]&lt;0.1, "Biến động thấp",
     NVDA_ADJCLOSE[[#This Row],[Hệ số biến thiên AdjClose]]&gt;0.2, "Biến động cao",
     AND(NVDA_ADJCLOSE[[#This Row],[Hệ số biến thiên AdjClose]]&gt;=0.1, NVDA_ADJCLOSE[[#This Row],[Hệ số biến thiên AdjClose]]&lt;=0.2), "Biến động trung bình")</f>
        <v>Biến động cao</v>
      </c>
    </row>
    <row r="55" spans="1:24" ht="14" customHeight="1">
      <c r="A55" s="12">
        <v>43864.291666666664</v>
      </c>
      <c r="B55" s="11">
        <v>5.9836</v>
      </c>
      <c r="C55" s="11">
        <v>6.0083000000000002</v>
      </c>
      <c r="D55" s="11">
        <v>6.0278</v>
      </c>
      <c r="E55" s="11">
        <v>5.8863000000000003</v>
      </c>
      <c r="F55" s="11">
        <v>5.8925000000000001</v>
      </c>
      <c r="G55" s="11">
        <v>255564000</v>
      </c>
      <c r="I55" s="11">
        <v>2021</v>
      </c>
      <c r="J55" s="11">
        <f>AVERAGEIFS(NVDA_historical_data[Adj Close],NVDA_historical_data[Date], "&gt;=" &amp; DATE(I55,1,1), NVDA_historical_data[Date], "&lt;=" &amp; DATE(I55,12,31))</f>
        <v>19.445415139442233</v>
      </c>
      <c r="K55" s="11" cm="1">
        <f t="array" ref="K55">MEDIAN(_xlfn._xlws.FILTER(NVDA_historical_data[Adj Close], (NVDA_historical_data[Date]&gt;=DATE(I55,1,1)) * (NVDA_historical_data[Date]&lt;=DATE(I55,12,31))))</f>
        <v>19.1692</v>
      </c>
      <c r="L55" s="11">
        <f>SUMIFS(NVDA_historical_data[Adj Close], NVDA_historical_data[Date], "&gt;=" &amp; DATE(I55,1,1), NVDA_historical_data[Date], "&lt;=" &amp; DATE(I55,12,31))</f>
        <v>4880.7992000000004</v>
      </c>
      <c r="M55" s="11" cm="1">
        <f t="array" ref="M55">MAX(_xlfn._xlws.FILTER(NVDA_historical_data[Adj Close], (NVDA_historical_data[Date]&gt;=DATE(I55,1,1)) * (NVDA_historical_data[Date]&lt;=DATE(I55,12,31))))</f>
        <v>33.318800000000003</v>
      </c>
      <c r="N55" s="13">
        <f>INDEX(NVDA_historical_data[Date], MATCH(M55, NVDA_historical_data[Adj Close], 0))</f>
        <v>44529.291666666664</v>
      </c>
      <c r="O55" s="11" cm="1">
        <f t="array" ref="O55">MIN(_xlfn._xlws.FILTER(NVDA_historical_data[Adj Close], (NVDA_historical_data[Date]&gt;=DATE(I55,1,1)) * (NVDA_historical_data[Date]&lt;=DATE(I55,12,31))))</f>
        <v>11.5647</v>
      </c>
      <c r="P55" s="13">
        <f>INDEX(NVDA_historical_data[Date], MATCH(O55, NVDA_historical_data[Adj Close], 0))</f>
        <v>44263.291666666664</v>
      </c>
      <c r="Q55" s="11">
        <f>(L55-L54)/L54*100%</f>
        <v>0.96678174082536694</v>
      </c>
      <c r="R55" s="11" cm="1">
        <f t="array" ref="R55">_xlfn.STDEV.S(_xlfn._xlws.FILTER(NVDA_historical_data[Adj Close], (NVDA_historical_data[Date]&gt;=DATE(I55,1,1)) * (NVDA_historical_data[Date]&lt;=DATE(I55,12,31))))</f>
        <v>5.8424456545191621</v>
      </c>
      <c r="S55" s="11">
        <f t="shared" si="0"/>
        <v>0.30045363457777768</v>
      </c>
      <c r="T55" s="11" cm="1">
        <f t="array" ref="T55">_xlfn.PERCENTILE.INC(_xlfn._xlws.FILTER(NVDA_historical_data[Adj Close],(NVDA_historical_data[Date]&gt;=DATE(I55,1,1))*(NVDA_historical_data[Date]&lt;=DATE(I55,12,31))),0.25)</f>
        <v>14.2813</v>
      </c>
      <c r="U55" s="11" cm="1">
        <f t="array" ref="U55">_xlfn.PERCENTILE.INC(_xlfn._xlws.FILTER(NVDA_historical_data[Adj Close],(NVDA_historical_data[Date]&gt;=DATE(I55,1,1))*(NVDA_historical_data[Date]&lt;=DATE(I55,12,31))),0.5)</f>
        <v>19.1692</v>
      </c>
      <c r="V55" s="11" cm="1">
        <f t="array" ref="V55">_xlfn.PERCENTILE.INC(_xlfn._xlws.FILTER(NVDA_historical_data[Adj Close],(NVDA_historical_data[Date]&gt;=DATE(I55,1,1))*(NVDA_historical_data[Date]&lt;=DATE(I55,12,31))),0.75)</f>
        <v>22.193899999999999</v>
      </c>
      <c r="W55" s="11" t="str" cm="1">
        <f t="array" ref="W55">_xlfn.IFS(NVDA_ADJCLOSE[[#This Row],[Hệ số biến thiên AdjClose]]&lt;0.1, "Biến động thấp",
     NVDA_ADJCLOSE[[#This Row],[Hệ số biến thiên AdjClose]]&gt;0.2, "Biến động cao",
     AND(NVDA_ADJCLOSE[[#This Row],[Hệ số biến thiên AdjClose]]&gt;=0.1, NVDA_ADJCLOSE[[#This Row],[Hệ số biến thiên AdjClose]]&lt;=0.2), "Biến động trung bình")</f>
        <v>Biến động cao</v>
      </c>
    </row>
    <row r="56" spans="1:24" ht="14" customHeight="1">
      <c r="A56" s="12">
        <v>43865.291666666664</v>
      </c>
      <c r="B56" s="11">
        <v>6.1528999999999998</v>
      </c>
      <c r="C56" s="11">
        <v>6.1782000000000004</v>
      </c>
      <c r="D56" s="11">
        <v>6.1974999999999998</v>
      </c>
      <c r="E56" s="11">
        <v>6.1005000000000003</v>
      </c>
      <c r="F56" s="11">
        <v>6.1508000000000003</v>
      </c>
      <c r="G56" s="11">
        <v>271544000</v>
      </c>
      <c r="I56" s="11">
        <v>2022</v>
      </c>
      <c r="J56" s="11">
        <f>AVERAGEIFS(NVDA_historical_data[Adj Close],NVDA_historical_data[Date], "&gt;=" &amp; DATE(I56,1,1), NVDA_historical_data[Date], "&lt;=" &amp; DATE(I56,12,31))</f>
        <v>18.545464143426297</v>
      </c>
      <c r="K56" s="11" cm="1">
        <f t="array" ref="K56">MEDIAN(_xlfn._xlws.FILTER(NVDA_historical_data[Adj Close], (NVDA_historical_data[Date]&gt;=DATE(I56,1,1)) * (NVDA_historical_data[Date]&lt;=DATE(I56,12,31))))</f>
        <v>17.2012</v>
      </c>
      <c r="L56" s="11">
        <f>SUMIFS(NVDA_historical_data[Adj Close], NVDA_historical_data[Date], "&gt;=" &amp; DATE(I56,1,1), NVDA_historical_data[Date], "&lt;=" &amp; DATE(I56,12,31))</f>
        <v>4654.9115000000011</v>
      </c>
      <c r="M56" s="11" cm="1">
        <f t="array" ref="M56">MAX(_xlfn._xlws.FILTER(NVDA_historical_data[Adj Close], (NVDA_historical_data[Date]&gt;=DATE(I56,1,1)) * (NVDA_historical_data[Date]&lt;=DATE(I56,12,31))))</f>
        <v>30.0731</v>
      </c>
      <c r="N56" s="13">
        <f>INDEX(NVDA_historical_data[Date], MATCH(M56, NVDA_historical_data[Adj Close], 0))</f>
        <v>44564.291666666664</v>
      </c>
      <c r="O56" s="11" cm="1">
        <f t="array" ref="O56">MIN(_xlfn._xlws.FILTER(NVDA_historical_data[Adj Close], (NVDA_historical_data[Date]&gt;=DATE(I56,1,1)) * (NVDA_historical_data[Date]&lt;=DATE(I56,12,31))))</f>
        <v>11.216699999999999</v>
      </c>
      <c r="P56" s="13">
        <f>INDEX(NVDA_historical_data[Date], MATCH(O56, NVDA_historical_data[Adj Close], 0))</f>
        <v>44848.291666666664</v>
      </c>
      <c r="Q56" s="11">
        <f>(L56-L55)/L55*100%</f>
        <v>-4.6280883671673954E-2</v>
      </c>
      <c r="R56" s="11" cm="1">
        <f t="array" ref="R56">_xlfn.STDEV.S(_xlfn._xlws.FILTER(NVDA_historical_data[Adj Close], (NVDA_historical_data[Date]&gt;=DATE(I56,1,1)) * (NVDA_historical_data[Date]&lt;=DATE(I56,12,31))))</f>
        <v>4.631148804664897</v>
      </c>
      <c r="S56" s="11">
        <f t="shared" si="0"/>
        <v>0.24971867885584698</v>
      </c>
      <c r="T56" s="11" cm="1">
        <f t="array" ref="T56">_xlfn.PERCENTILE.INC(_xlfn._xlws.FILTER(NVDA_historical_data[Adj Close],(NVDA_historical_data[Date]&gt;=DATE(I56,1,1))*(NVDA_historical_data[Date]&lt;=DATE(I56,12,31))),0.25)</f>
        <v>15.315950000000001</v>
      </c>
      <c r="U56" s="11" cm="1">
        <f t="array" ref="U56">_xlfn.PERCENTILE.INC(_xlfn._xlws.FILTER(NVDA_historical_data[Adj Close],(NVDA_historical_data[Date]&gt;=DATE(I56,1,1))*(NVDA_historical_data[Date]&lt;=DATE(I56,12,31))),0.5)</f>
        <v>17.2012</v>
      </c>
      <c r="V56" s="11" cm="1">
        <f t="array" ref="V56">_xlfn.PERCENTILE.INC(_xlfn._xlws.FILTER(NVDA_historical_data[Adj Close],(NVDA_historical_data[Date]&gt;=DATE(I56,1,1))*(NVDA_historical_data[Date]&lt;=DATE(I56,12,31))),0.75)</f>
        <v>22.229949999999999</v>
      </c>
      <c r="W56" s="11" t="str" cm="1">
        <f t="array" ref="W56">_xlfn.IFS(NVDA_ADJCLOSE[[#This Row],[Hệ số biến thiên AdjClose]]&lt;0.1, "Biến động thấp",
     NVDA_ADJCLOSE[[#This Row],[Hệ số biến thiên AdjClose]]&gt;0.2, "Biến động cao",
     AND(NVDA_ADJCLOSE[[#This Row],[Hệ số biến thiên AdjClose]]&gt;=0.1, NVDA_ADJCLOSE[[#This Row],[Hệ số biến thiên AdjClose]]&lt;=0.2), "Biến động trung bình")</f>
        <v>Biến động cao</v>
      </c>
    </row>
    <row r="57" spans="1:24" ht="14" customHeight="1">
      <c r="A57" s="12">
        <v>43866.291666666664</v>
      </c>
      <c r="B57" s="11">
        <v>6.2432999999999996</v>
      </c>
      <c r="C57" s="11">
        <v>6.2690000000000001</v>
      </c>
      <c r="D57" s="11">
        <v>6.31</v>
      </c>
      <c r="E57" s="11">
        <v>6.1852</v>
      </c>
      <c r="F57" s="11">
        <v>6.2996999999999996</v>
      </c>
      <c r="G57" s="11">
        <v>208220000</v>
      </c>
      <c r="I57" s="30">
        <v>2023</v>
      </c>
      <c r="J57" s="30">
        <f>AVERAGEIFS(NVDA_historical_data[Adj Close],NVDA_historical_data[Date], "&gt;=" &amp; DATE(I57,1,1), NVDA_historical_data[Date], "&lt;=" &amp; DATE(I57,12,31))</f>
        <v>36.555016000000002</v>
      </c>
      <c r="K57" s="30" cm="1">
        <f t="array" ref="K57">MEDIAN(_xlfn._xlws.FILTER(NVDA_historical_data[Adj Close], (NVDA_historical_data[Date]&gt;=DATE(I57,1,1)) * (NVDA_historical_data[Date]&lt;=DATE(I57,12,31))))</f>
        <v>41.879100000000001</v>
      </c>
      <c r="L57" s="30">
        <f>SUMIFS(NVDA_historical_data[Adj Close], NVDA_historical_data[Date], "&gt;=" &amp; DATE(I57,1,1), NVDA_historical_data[Date], "&lt;=" &amp; DATE(I57,12,31))</f>
        <v>9138.7540000000008</v>
      </c>
      <c r="M57" s="30" cm="1">
        <f t="array" ref="M57">MAX(_xlfn._xlws.FILTER(NVDA_historical_data[Adj Close], (NVDA_historical_data[Date]&gt;=DATE(I57,1,1)) * (NVDA_historical_data[Date]&lt;=DATE(I57,12,31))))</f>
        <v>50.393799999999999</v>
      </c>
      <c r="N57" s="13">
        <f>INDEX(NVDA_historical_data[Date], MATCH(M57, NVDA_historical_data[Adj Close], 0))</f>
        <v>45250.291666666664</v>
      </c>
      <c r="O57" s="30" cm="1">
        <f t="array" ref="O57">MIN(_xlfn._xlws.FILTER(NVDA_historical_data[Adj Close], (NVDA_historical_data[Date]&gt;=DATE(I57,1,1)) * (NVDA_historical_data[Date]&lt;=DATE(I57,12,31))))</f>
        <v>14.255599999999999</v>
      </c>
      <c r="P57" s="13">
        <f>INDEX(NVDA_historical_data[Date], MATCH(O57, NVDA_historical_data[Adj Close], 0))</f>
        <v>44931.291666666664</v>
      </c>
      <c r="Q57" s="30">
        <f>(L57-L56)/L56*100%</f>
        <v>0.96324978466293043</v>
      </c>
      <c r="R57" s="30" cm="1">
        <f t="array" ref="R57">_xlfn.STDEV.S(_xlfn._xlws.FILTER(NVDA_historical_data[Adj Close], (NVDA_historical_data[Date]&gt;=DATE(I57,1,1)) * (NVDA_historical_data[Date]&lt;=DATE(I57,12,31))))</f>
        <v>10.755648087392153</v>
      </c>
      <c r="S57" s="30">
        <f t="shared" si="0"/>
        <v>0.29423179810377192</v>
      </c>
      <c r="T57" s="30" cm="1">
        <f t="array" ref="T57">_xlfn.PERCENTILE.INC(_xlfn._xlws.FILTER(NVDA_historical_data[Adj Close],(NVDA_historical_data[Date]&gt;=DATE(I57,1,1))*(NVDA_historical_data[Date]&lt;=DATE(I57,12,31))),0.25)</f>
        <v>26.886624999999999</v>
      </c>
      <c r="U57" s="30" cm="1">
        <f t="array" ref="U57">_xlfn.PERCENTILE.INC(_xlfn._xlws.FILTER(NVDA_historical_data[Adj Close],(NVDA_historical_data[Date]&gt;=DATE(I57,1,1))*(NVDA_historical_data[Date]&lt;=DATE(I57,12,31))),0.5)</f>
        <v>41.879100000000001</v>
      </c>
      <c r="V57" s="30" cm="1">
        <f t="array" ref="V57">_xlfn.PERCENTILE.INC(_xlfn._xlws.FILTER(NVDA_historical_data[Adj Close],(NVDA_historical_data[Date]&gt;=DATE(I57,1,1))*(NVDA_historical_data[Date]&lt;=DATE(I57,12,31))),0.75)</f>
        <v>45.629599999999996</v>
      </c>
      <c r="W57" s="30" t="str" cm="1">
        <f t="array" ref="W57">_xlfn.IFS(NVDA_ADJCLOSE[[#This Row],[Hệ số biến thiên AdjClose]]&lt;0.1, "Biến động thấp",
     NVDA_ADJCLOSE[[#This Row],[Hệ số biến thiên AdjClose]]&gt;0.2, "Biến động cao",
     AND(NVDA_ADJCLOSE[[#This Row],[Hệ số biến thiên AdjClose]]&gt;=0.1, NVDA_ADJCLOSE[[#This Row],[Hệ số biến thiên AdjClose]]&lt;=0.2), "Biến động trung bình")</f>
        <v>Biến động cao</v>
      </c>
    </row>
    <row r="58" spans="1:24" ht="14" customHeight="1">
      <c r="A58" s="12">
        <v>43867.291666666664</v>
      </c>
      <c r="B58" s="11">
        <v>6.3300999999999998</v>
      </c>
      <c r="C58" s="11">
        <v>6.3562000000000003</v>
      </c>
      <c r="D58" s="11">
        <v>6.3562000000000003</v>
      </c>
      <c r="E58" s="11">
        <v>6.2220000000000004</v>
      </c>
      <c r="F58" s="11">
        <v>6.3034999999999997</v>
      </c>
      <c r="G58" s="11">
        <v>218284000</v>
      </c>
      <c r="I58" s="11">
        <v>2024</v>
      </c>
      <c r="J58" s="11">
        <f>AVERAGEIFS(NVDA_historical_data[Adj Close],NVDA_historical_data[Date], "&gt;=" &amp; DATE(I58,1,1), NVDA_historical_data[Date], "&lt;=" &amp; DATE(I58,12,31))</f>
        <v>103.32343636363633</v>
      </c>
      <c r="K58" s="11" cm="1">
        <f t="array" ref="K58">MEDIAN(_xlfn._xlws.FILTER(NVDA_historical_data[Adj Close], (NVDA_historical_data[Date]&gt;=DATE(I58,1,1)) * (NVDA_historical_data[Date]&lt;=DATE(I58,12,31))))</f>
        <v>106.83085</v>
      </c>
      <c r="L58" s="11">
        <f>SUMIFS(NVDA_historical_data[Adj Close], NVDA_historical_data[Date], "&gt;=" &amp; DATE(I58,1,1), NVDA_historical_data[Date], "&lt;=" &amp; DATE(I58,12,31))</f>
        <v>22731.155999999992</v>
      </c>
      <c r="M58" s="11" cm="1">
        <f t="array" ref="M58">MAX(_xlfn._xlws.FILTER(NVDA_historical_data[Adj Close], (NVDA_historical_data[Date]&gt;=DATE(I58,1,1)) * (NVDA_historical_data[Date]&lt;=DATE(I58,12,31))))</f>
        <v>148.88</v>
      </c>
      <c r="N58" s="13">
        <f>INDEX(NVDA_historical_data[Date], MATCH(M58, NVDA_historical_data[Adj Close], 0))</f>
        <v>45603.291666666664</v>
      </c>
      <c r="O58" s="11" cm="1">
        <f t="array" ref="O58">MIN(_xlfn._xlws.FILTER(NVDA_historical_data[Adj Close], (NVDA_historical_data[Date]&gt;=DATE(I58,1,1)) * (NVDA_historical_data[Date]&lt;=DATE(I58,12,31))))</f>
        <v>47.558799999999998</v>
      </c>
      <c r="P58" s="13">
        <f>INDEX(NVDA_historical_data[Date], MATCH(O58, NVDA_historical_data[Adj Close], 0))</f>
        <v>45294.291666666664</v>
      </c>
      <c r="Q58" s="11">
        <f>(L58-L57)/L57*100%</f>
        <v>1.4873364574645505</v>
      </c>
      <c r="R58" s="11" cm="1">
        <f t="array" ref="R58">_xlfn.STDEV.S(_xlfn._xlws.FILTER(NVDA_historical_data[Adj Close], (NVDA_historical_data[Date]&gt;=DATE(I58,1,1)) * (NVDA_historical_data[Date]&lt;=DATE(I58,12,31))))</f>
        <v>25.885632969138097</v>
      </c>
      <c r="S58" s="11">
        <f t="shared" si="0"/>
        <v>0.25053012056273705</v>
      </c>
      <c r="T58" s="11" cm="1">
        <f t="array" ref="T58">_xlfn.PERCENTILE.INC(_xlfn._xlws.FILTER(NVDA_historical_data[Adj Close],(NVDA_historical_data[Date]&gt;=DATE(I58,1,1))*(NVDA_historical_data[Date]&lt;=DATE(I58,12,31))),0.25)</f>
        <v>85.934850000000012</v>
      </c>
      <c r="U58" s="11" cm="1">
        <f t="array" ref="U58">_xlfn.PERCENTILE.INC(_xlfn._xlws.FILTER(NVDA_historical_data[Adj Close],(NVDA_historical_data[Date]&gt;=DATE(I58,1,1))*(NVDA_historical_data[Date]&lt;=DATE(I58,12,31))),0.5)</f>
        <v>106.83085</v>
      </c>
      <c r="V58" s="11" cm="1">
        <f t="array" ref="V58">_xlfn.PERCENTILE.INC(_xlfn._xlws.FILTER(NVDA_historical_data[Adj Close],(NVDA_historical_data[Date]&gt;=DATE(I58,1,1))*(NVDA_historical_data[Date]&lt;=DATE(I58,12,31))),0.75)</f>
        <v>124.359375</v>
      </c>
      <c r="W58" s="11" t="str" cm="1">
        <f t="array" ref="W58">_xlfn.IFS(NVDA_ADJCLOSE[[#This Row],[Hệ số biến thiên AdjClose]]&lt;0.1, "Biến động thấp",
     NVDA_ADJCLOSE[[#This Row],[Hệ số biến thiên AdjClose]]&gt;0.2, "Biến động cao",
     AND(NVDA_ADJCLOSE[[#This Row],[Hệ số biến thiên AdjClose]]&gt;=0.1, NVDA_ADJCLOSE[[#This Row],[Hệ số biến thiên AdjClose]]&lt;=0.2), "Biến động trung bình")</f>
        <v>Biến động cao</v>
      </c>
    </row>
    <row r="59" spans="1:24" ht="14" customHeight="1" thickBot="1">
      <c r="A59" s="12">
        <v>43868.291666666664</v>
      </c>
      <c r="B59" s="11">
        <v>6.2638999999999996</v>
      </c>
      <c r="C59" s="11">
        <v>6.2897999999999996</v>
      </c>
      <c r="D59" s="11">
        <v>6.3383000000000003</v>
      </c>
      <c r="E59" s="11">
        <v>6.2641999999999998</v>
      </c>
      <c r="F59" s="11">
        <v>6.3159999999999998</v>
      </c>
      <c r="G59" s="11">
        <v>189752000</v>
      </c>
      <c r="I59" s="73" t="s">
        <v>6</v>
      </c>
      <c r="J59" s="34"/>
      <c r="K59" s="34"/>
      <c r="L59" s="34"/>
      <c r="M59" s="34"/>
      <c r="N59" s="34"/>
      <c r="O59" s="34"/>
      <c r="P59" s="34"/>
      <c r="Q59" s="34"/>
      <c r="R59" s="34"/>
      <c r="S59" s="34"/>
      <c r="T59" s="34"/>
      <c r="U59" s="34"/>
      <c r="V59" s="34"/>
      <c r="W59" s="74"/>
    </row>
    <row r="60" spans="1:24" ht="14" customHeight="1">
      <c r="A60" s="12">
        <v>43871.291666666664</v>
      </c>
      <c r="B60" s="11">
        <v>6.5472999999999999</v>
      </c>
      <c r="C60" s="11">
        <v>6.5743</v>
      </c>
      <c r="D60" s="11">
        <v>6.5750000000000002</v>
      </c>
      <c r="E60" s="11">
        <v>6.3075000000000001</v>
      </c>
      <c r="F60" s="11">
        <v>6.3125</v>
      </c>
      <c r="G60" s="11">
        <v>529608000</v>
      </c>
      <c r="I60" s="17" t="s">
        <v>98</v>
      </c>
      <c r="J60" s="17" t="s">
        <v>178</v>
      </c>
      <c r="K60" s="17" t="s">
        <v>163</v>
      </c>
      <c r="L60" s="17" t="s">
        <v>208</v>
      </c>
      <c r="M60" s="17" t="s">
        <v>164</v>
      </c>
      <c r="N60" s="17" t="s">
        <v>83</v>
      </c>
      <c r="O60" s="17" t="s">
        <v>165</v>
      </c>
      <c r="P60" s="17" t="s">
        <v>99</v>
      </c>
      <c r="Q60" s="29" t="s">
        <v>183</v>
      </c>
      <c r="R60" s="29" t="s">
        <v>86</v>
      </c>
      <c r="S60" s="29" t="s">
        <v>181</v>
      </c>
      <c r="T60" s="29" t="s">
        <v>170</v>
      </c>
      <c r="U60" s="29" t="s">
        <v>171</v>
      </c>
      <c r="V60" s="29" t="s">
        <v>172</v>
      </c>
      <c r="W60" s="29" t="s">
        <v>88</v>
      </c>
    </row>
    <row r="61" spans="1:24" ht="14" customHeight="1">
      <c r="A61" s="12">
        <v>43872.291666666664</v>
      </c>
      <c r="B61" s="11">
        <v>6.6696999999999997</v>
      </c>
      <c r="C61" s="11">
        <v>6.6971999999999996</v>
      </c>
      <c r="D61" s="11">
        <v>6.8125</v>
      </c>
      <c r="E61" s="11">
        <v>6.6207000000000003</v>
      </c>
      <c r="F61" s="11">
        <v>6.6829999999999998</v>
      </c>
      <c r="G61" s="11">
        <v>638556000</v>
      </c>
      <c r="I61" s="11">
        <v>2019</v>
      </c>
      <c r="J61" s="11">
        <f>AVERAGEIFS(NVDA_historical_data[Volume],NVDA_historical_data[Date], "&gt;=" &amp; DATE(I61,1,1), NVDA_historical_data[Date], "&lt;=" &amp; DATE(I61,12,31))</f>
        <v>358307225.80645162</v>
      </c>
      <c r="K61" s="11" cm="1">
        <f t="array" ref="K61">MEDIAN(_xlfn._xlws.FILTER(NVDA_historical_data[Volume], (NVDA_historical_data[Date]&gt;=DATE(I61,1,1)) * (NVDA_historical_data[Date]&lt;=DATE(I61,12,31))))</f>
        <v>321196000</v>
      </c>
      <c r="L61" s="11">
        <f>SUMIFS(NVDA_historical_data[Volume], NVDA_historical_data[Date], "&gt;=" &amp; DATE(I61,1,1), NVDA_historical_data[Date], "&lt;=" &amp; DATE(I61,12,31))</f>
        <v>11107524000</v>
      </c>
      <c r="M61" s="11" cm="1">
        <f t="array" ref="M61">MAX(_xlfn._xlws.FILTER(NVDA_historical_data[Volume], (NVDA_historical_data[Date]&gt;=DATE(I61,1,1)) * (NVDA_historical_data[Date]&lt;=DATE(I61,12,31))))</f>
        <v>1053628000</v>
      </c>
      <c r="N61" s="13">
        <f>INDEX(NVDA_historical_data[Date], MATCH(M61, NVDA_historical_data[Volume], 0))</f>
        <v>43784.291666666664</v>
      </c>
      <c r="O61" s="11" cm="1">
        <f t="array" ref="O61">MIN(_xlfn._xlws.FILTER(NVDA_historical_data[Volume], (NVDA_historical_data[Date]&gt;=DATE(I61,1,1)) * (NVDA_historical_data[Date]&lt;=DATE(I61,12,31))))</f>
        <v>138864000</v>
      </c>
      <c r="P61" s="13">
        <f>INDEX(NVDA_historical_data[Date], MATCH(O61, NVDA_historical_data[Volume], 0))</f>
        <v>43823.291666666664</v>
      </c>
      <c r="Q61" s="11" t="e">
        <f>NA()</f>
        <v>#N/A</v>
      </c>
      <c r="R61" s="11" cm="1">
        <f t="array" ref="R61">_xlfn.STDEV.S(_xlfn._xlws.FILTER(NVDA_historical_data[Volume], (NVDA_historical_data[Date]&gt;=DATE(I61,1,1)) * (NVDA_historical_data[Date]&lt;=DATE(I61,12,31))))</f>
        <v>180612282.60460943</v>
      </c>
      <c r="S61" s="11">
        <f t="shared" ref="S61:S66" si="1">R61/J61</f>
        <v>0.50407100274938788</v>
      </c>
      <c r="T61" s="11" cm="1">
        <f t="array" ref="T61">_xlfn.PERCENTILE.INC(_xlfn._xlws.FILTER(NVDA_historical_data[Volume],(NVDA_historical_data[Date]&gt;=DATE(I61,1,1))*(NVDA_historical_data[Date]&lt;=DATE(I61,12,31))),0.25)</f>
        <v>233016000</v>
      </c>
      <c r="U61" s="11" cm="1">
        <f t="array" ref="U61">_xlfn.PERCENTILE.INC(_xlfn._xlws.FILTER(NVDA_historical_data[Volume],(NVDA_historical_data[Date]&gt;=DATE(I61,1,1))*(NVDA_historical_data[Date]&lt;=DATE(I61,12,31))),0.5)</f>
        <v>321196000</v>
      </c>
      <c r="V61" s="11" cm="1">
        <f t="array" ref="V61">_xlfn.PERCENTILE.INC(_xlfn._xlws.FILTER(NVDA_historical_data[Volume],(NVDA_historical_data[Date]&gt;=DATE(I61,1,1))*(NVDA_historical_data[Date]&lt;=DATE(I61,12,31))),0.75)</f>
        <v>450032000</v>
      </c>
      <c r="W61" s="11" t="str" cm="1">
        <f t="array" ref="W61">_xlfn.IFS(NVDA_VOLUME[[#This Row],[Hệ số biến thiên Volume]]&lt;0.1, "Biến động thấp",
     NVDA_VOLUME[[#This Row],[Hệ số biến thiên Volume]]&gt;0.2, "Biến động cao",
     AND(NVDA_VOLUME[[#This Row],[Hệ số biến thiên Volume]]&gt;=0.1, NVDA_VOLUME[[#This Row],[Hệ số biến thiên Volume]]&lt;=0.2), "Biến động trung bình")</f>
        <v>Biến động cao</v>
      </c>
    </row>
    <row r="62" spans="1:24" ht="14" customHeight="1">
      <c r="A62" s="12">
        <v>43873.291666666664</v>
      </c>
      <c r="B62" s="11">
        <v>6.7854999999999999</v>
      </c>
      <c r="C62" s="11">
        <v>6.8135000000000003</v>
      </c>
      <c r="D62" s="11">
        <v>6.82</v>
      </c>
      <c r="E62" s="11">
        <v>6.7111999999999998</v>
      </c>
      <c r="F62" s="11">
        <v>6.7502000000000004</v>
      </c>
      <c r="G62" s="11">
        <v>374644000</v>
      </c>
      <c r="I62" s="11">
        <v>2020</v>
      </c>
      <c r="J62" s="11">
        <f>AVERAGEIFS(NVDA_historical_data[Volume],NVDA_historical_data[Date], "&gt;=" &amp; DATE(I62,1,1), NVDA_historical_data[Date], "&lt;=" &amp; DATE(I62,12,31))</f>
        <v>481999825.39682537</v>
      </c>
      <c r="K62" s="11" cm="1">
        <f t="array" ref="K62">MEDIAN(_xlfn._xlws.FILTER(NVDA_historical_data[Volume], (NVDA_historical_data[Date]&gt;=DATE(I62,1,1)) * (NVDA_historical_data[Date]&lt;=DATE(I62,12,31))))</f>
        <v>410944000</v>
      </c>
      <c r="L62" s="11">
        <f>SUMIFS(NVDA_historical_data[Volume], NVDA_historical_data[Date], "&gt;=" &amp; DATE(I62,1,1), NVDA_historical_data[Date], "&lt;=" &amp; DATE(I62,12,31))</f>
        <v>121463956000</v>
      </c>
      <c r="M62" s="11" cm="1">
        <f t="array" ref="M62">MAX(_xlfn._xlws.FILTER(NVDA_historical_data[Volume], (NVDA_historical_data[Date]&gt;=DATE(I62,1,1)) * (NVDA_historical_data[Date]&lt;=DATE(I62,12,31))))</f>
        <v>1463684000</v>
      </c>
      <c r="N62" s="13">
        <f>INDEX(NVDA_historical_data[Date], MATCH(M62, NVDA_historical_data[Volume], 0))</f>
        <v>44078.291666666664</v>
      </c>
      <c r="O62" s="11" cm="1">
        <f t="array" ref="O62">MIN(_xlfn._xlws.FILTER(NVDA_historical_data[Volume], (NVDA_historical_data[Date]&gt;=DATE(I62,1,1)) * (NVDA_historical_data[Date]&lt;=DATE(I62,12,31))))</f>
        <v>97884000</v>
      </c>
      <c r="P62" s="13">
        <f>INDEX(NVDA_historical_data[Date], MATCH(O62, NVDA_historical_data[Volume], 0))</f>
        <v>44189.291666666664</v>
      </c>
      <c r="Q62" s="11">
        <v>0</v>
      </c>
      <c r="R62" s="11" cm="1">
        <f t="array" ref="R62">_xlfn.STDEV.S(_xlfn._xlws.FILTER(NVDA_historical_data[Volume], (NVDA_historical_data[Date]&gt;=DATE(I62,1,1)) * (NVDA_historical_data[Date]&lt;=DATE(I62,12,31))))</f>
        <v>229911094.15175316</v>
      </c>
      <c r="S62" s="11">
        <f t="shared" si="1"/>
        <v>0.47699414405901452</v>
      </c>
      <c r="T62" s="11" cm="1">
        <f t="array" ref="T62">_xlfn.PERCENTILE.INC(_xlfn._xlws.FILTER(NVDA_historical_data[Volume],(NVDA_historical_data[Date]&gt;=DATE(I62,1,1))*(NVDA_historical_data[Date]&lt;=DATE(I62,12,31))),0.25)</f>
        <v>310816000</v>
      </c>
      <c r="U62" s="11" cm="1">
        <f t="array" ref="U62">_xlfn.PERCENTILE.INC(_xlfn._xlws.FILTER(NVDA_historical_data[Volume],(NVDA_historical_data[Date]&gt;=DATE(I62,1,1))*(NVDA_historical_data[Date]&lt;=DATE(I62,12,31))),0.5)</f>
        <v>410944000</v>
      </c>
      <c r="V62" s="11" cm="1">
        <f t="array" ref="V62">_xlfn.PERCENTILE.INC(_xlfn._xlws.FILTER(NVDA_historical_data[Volume],(NVDA_historical_data[Date]&gt;=DATE(I62,1,1))*(NVDA_historical_data[Date]&lt;=DATE(I62,12,31))),0.75)</f>
        <v>623431000</v>
      </c>
      <c r="W62" s="11" t="str" cm="1">
        <f t="array" ref="W62">_xlfn.IFS(NVDA_VOLUME[[#This Row],[Hệ số biến thiên Volume]]&lt;0.1, "Biến động thấp",
     NVDA_VOLUME[[#This Row],[Hệ số biến thiên Volume]]&gt;0.2, "Biến động cao",
     AND(NVDA_VOLUME[[#This Row],[Hệ số biến thiên Volume]]&gt;=0.1, NVDA_VOLUME[[#This Row],[Hệ số biến thiên Volume]]&lt;=0.2), "Biến động trung bình")</f>
        <v>Biến động cao</v>
      </c>
    </row>
    <row r="63" spans="1:24" ht="14" customHeight="1">
      <c r="A63" s="12">
        <v>43874.291666666664</v>
      </c>
      <c r="B63" s="11">
        <v>6.7416999999999998</v>
      </c>
      <c r="C63" s="11">
        <v>6.7694999999999999</v>
      </c>
      <c r="D63" s="11">
        <v>6.8369999999999997</v>
      </c>
      <c r="E63" s="11">
        <v>6.7276999999999996</v>
      </c>
      <c r="F63" s="11">
        <v>6.7552000000000003</v>
      </c>
      <c r="G63" s="11">
        <v>528016000</v>
      </c>
      <c r="I63" s="11">
        <v>2021</v>
      </c>
      <c r="J63" s="11">
        <f>AVERAGEIFS(NVDA_historical_data[Volume],NVDA_historical_data[Date], "&gt;=" &amp; DATE(I63,1,1), NVDA_historical_data[Date], "&lt;=" &amp; DATE(I63,12,31))</f>
        <v>359929450.19920319</v>
      </c>
      <c r="K63" s="11" cm="1">
        <f t="array" ref="K63">MEDIAN(_xlfn._xlws.FILTER(NVDA_historical_data[Volume], (NVDA_historical_data[Date]&gt;=DATE(I63,1,1)) * (NVDA_historical_data[Date]&lt;=DATE(I63,12,31))))</f>
        <v>297804000</v>
      </c>
      <c r="L63" s="11">
        <f>SUMIFS(NVDA_historical_data[Volume], NVDA_historical_data[Date], "&gt;=" &amp; DATE(I63,1,1), NVDA_historical_data[Date], "&lt;=" &amp; DATE(I63,12,31))</f>
        <v>90342292000</v>
      </c>
      <c r="M63" s="11" cm="1">
        <f t="array" ref="M63">MAX(_xlfn._xlws.FILTER(NVDA_historical_data[Volume], (NVDA_historical_data[Date]&gt;=DATE(I63,1,1)) * (NVDA_historical_data[Date]&lt;=DATE(I63,12,31))))</f>
        <v>1153631000</v>
      </c>
      <c r="N63" s="13">
        <f>INDEX(NVDA_historical_data[Date], MATCH(M63, NVDA_historical_data[Volume], 0))</f>
        <v>44504.291666666664</v>
      </c>
      <c r="O63" s="11" cm="1">
        <f t="array" ref="O63">MIN(_xlfn._xlws.FILTER(NVDA_historical_data[Volume], (NVDA_historical_data[Date]&gt;=DATE(I63,1,1)) * (NVDA_historical_data[Date]&lt;=DATE(I63,12,31))))</f>
        <v>146276000</v>
      </c>
      <c r="P63" s="13">
        <f>INDEX(NVDA_historical_data[Date], MATCH(O63, NVDA_historical_data[Volume], 0))</f>
        <v>44489.291666666664</v>
      </c>
      <c r="Q63" s="11">
        <f>(L63-L62)/L62*100%</f>
        <v>-0.25622139295380764</v>
      </c>
      <c r="R63" s="11" cm="1">
        <f t="array" ref="R63">_xlfn.STDEV.S(_xlfn._xlws.FILTER(NVDA_historical_data[Volume], (NVDA_historical_data[Date]&gt;=DATE(I63,1,1)) * (NVDA_historical_data[Date]&lt;=DATE(I63,12,31))))</f>
        <v>173653095.27137253</v>
      </c>
      <c r="S63" s="11">
        <f t="shared" si="1"/>
        <v>0.48246425841304208</v>
      </c>
      <c r="T63" s="11" cm="1">
        <f t="array" ref="T63">_xlfn.PERCENTILE.INC(_xlfn._xlws.FILTER(NVDA_historical_data[Volume],(NVDA_historical_data[Date]&gt;=DATE(I63,1,1))*(NVDA_historical_data[Date]&lt;=DATE(I63,12,31))),0.25)</f>
        <v>234036000</v>
      </c>
      <c r="U63" s="11" cm="1">
        <f t="array" ref="U63">_xlfn.PERCENTILE.INC(_xlfn._xlws.FILTER(NVDA_historical_data[Volume],(NVDA_historical_data[Date]&gt;=DATE(I63,1,1))*(NVDA_historical_data[Date]&lt;=DATE(I63,12,31))),0.5)</f>
        <v>297804000</v>
      </c>
      <c r="V63" s="11" cm="1">
        <f t="array" ref="V63">_xlfn.PERCENTILE.INC(_xlfn._xlws.FILTER(NVDA_historical_data[Volume],(NVDA_historical_data[Date]&gt;=DATE(I63,1,1))*(NVDA_historical_data[Date]&lt;=DATE(I63,12,31))),0.75)</f>
        <v>452896000</v>
      </c>
      <c r="W63" s="11" t="str" cm="1">
        <f t="array" ref="W63">_xlfn.IFS(NVDA_VOLUME[[#This Row],[Hệ số biến thiên Volume]]&lt;0.1, "Biến động thấp",
     NVDA_VOLUME[[#This Row],[Hệ số biến thiên Volume]]&gt;0.2, "Biến động cao",
     AND(NVDA_VOLUME[[#This Row],[Hệ số biến thiên Volume]]&gt;=0.1, NVDA_VOLUME[[#This Row],[Hệ số biến thiên Volume]]&lt;=0.2), "Biến động trung bình")</f>
        <v>Biến động cao</v>
      </c>
      <c r="X63" s="11"/>
    </row>
    <row r="64" spans="1:24" ht="14" customHeight="1">
      <c r="A64" s="12">
        <v>43875.291666666664</v>
      </c>
      <c r="B64" s="11">
        <v>7.2149999999999999</v>
      </c>
      <c r="C64" s="11">
        <v>7.2447999999999997</v>
      </c>
      <c r="D64" s="11">
        <v>7.3742000000000001</v>
      </c>
      <c r="E64" s="11">
        <v>7.15</v>
      </c>
      <c r="F64" s="11">
        <v>7.1814999999999998</v>
      </c>
      <c r="G64" s="11">
        <v>1041924000</v>
      </c>
      <c r="I64" s="11">
        <v>2022</v>
      </c>
      <c r="J64" s="11">
        <f>AVERAGEIFS(NVDA_historical_data[Volume],NVDA_historical_data[Date], "&gt;=" &amp; DATE(I64,1,1), NVDA_historical_data[Date], "&lt;=" &amp; DATE(I64,12,31))</f>
        <v>543163223.10756969</v>
      </c>
      <c r="K64" s="11" cm="1">
        <f t="array" ref="K64">MEDIAN(_xlfn._xlws.FILTER(NVDA_historical_data[Volume], (NVDA_historical_data[Date]&gt;=DATE(I64,1,1)) * (NVDA_historical_data[Date]&lt;=DATE(I64,12,31))))</f>
        <v>524282000</v>
      </c>
      <c r="L64" s="11">
        <f>SUMIFS(NVDA_historical_data[Volume], NVDA_historical_data[Date], "&gt;=" &amp; DATE(I64,1,1), NVDA_historical_data[Date], "&lt;=" &amp; DATE(I64,12,31))</f>
        <v>136333969000</v>
      </c>
      <c r="M64" s="11" cm="1">
        <f t="array" ref="M64">MAX(_xlfn._xlws.FILTER(NVDA_historical_data[Volume], (NVDA_historical_data[Date]&gt;=DATE(I64,1,1)) * (NVDA_historical_data[Date]&lt;=DATE(I64,12,31))))</f>
        <v>1178865000</v>
      </c>
      <c r="N64" s="13">
        <f>INDEX(NVDA_historical_data[Date], MATCH(M64, NVDA_historical_data[Volume], 0))</f>
        <v>44805.291666666664</v>
      </c>
      <c r="O64" s="11" cm="1">
        <f t="array" ref="O64">MIN(_xlfn._xlws.FILTER(NVDA_historical_data[Volume], (NVDA_historical_data[Date]&gt;=DATE(I64,1,1)) * (NVDA_historical_data[Date]&lt;=DATE(I64,12,31))))</f>
        <v>167934000</v>
      </c>
      <c r="P64" s="13">
        <f>INDEX(NVDA_historical_data[Date], MATCH(O64, NVDA_historical_data[Volume], 0))</f>
        <v>44890.291666666664</v>
      </c>
      <c r="Q64" s="11">
        <f>(L64-L63)/L63*100%</f>
        <v>0.50908246826414372</v>
      </c>
      <c r="R64" s="11" cm="1">
        <f t="array" ref="R64">_xlfn.STDEV.S(_xlfn._xlws.FILTER(NVDA_historical_data[Volume], (NVDA_historical_data[Date]&gt;=DATE(I64,1,1)) * (NVDA_historical_data[Date]&lt;=DATE(I64,12,31))))</f>
        <v>132559463.23734988</v>
      </c>
      <c r="S64" s="11">
        <f t="shared" si="1"/>
        <v>0.24405088120463084</v>
      </c>
      <c r="T64" s="11" cm="1">
        <f t="array" ref="T64">_xlfn.PERCENTILE.INC(_xlfn._xlws.FILTER(NVDA_historical_data[Volume],(NVDA_historical_data[Date]&gt;=DATE(I64,1,1))*(NVDA_historical_data[Date]&lt;=DATE(I64,12,31))),0.25)</f>
        <v>456781500</v>
      </c>
      <c r="U64" s="11" cm="1">
        <f t="array" ref="U64">_xlfn.PERCENTILE.INC(_xlfn._xlws.FILTER(NVDA_historical_data[Volume],(NVDA_historical_data[Date]&gt;=DATE(I64,1,1))*(NVDA_historical_data[Date]&lt;=DATE(I64,12,31))),0.5)</f>
        <v>524282000</v>
      </c>
      <c r="V64" s="11" cm="1">
        <f t="array" ref="V64">_xlfn.PERCENTILE.INC(_xlfn._xlws.FILTER(NVDA_historical_data[Volume],(NVDA_historical_data[Date]&gt;=DATE(I64,1,1))*(NVDA_historical_data[Date]&lt;=DATE(I64,12,31))),0.75)</f>
        <v>628332500</v>
      </c>
      <c r="W64" s="11" t="str" cm="1">
        <f t="array" ref="W64">_xlfn.IFS(NVDA_VOLUME[[#This Row],[Hệ số biến thiên Volume]]&lt;0.1, "Biến động thấp",
     NVDA_VOLUME[[#This Row],[Hệ số biến thiên Volume]]&gt;0.2, "Biến động cao",
     AND(NVDA_VOLUME[[#This Row],[Hệ số biến thiên Volume]]&gt;=0.1, NVDA_VOLUME[[#This Row],[Hệ số biến thiên Volume]]&lt;=0.2), "Biến động trung bình")</f>
        <v>Biến động cao</v>
      </c>
      <c r="X64" s="11"/>
    </row>
    <row r="65" spans="1:24" ht="14" customHeight="1">
      <c r="A65" s="12">
        <v>43879.291666666664</v>
      </c>
      <c r="B65" s="11">
        <v>7.3837999999999999</v>
      </c>
      <c r="C65" s="11">
        <v>7.4142000000000001</v>
      </c>
      <c r="D65" s="11">
        <v>7.4328000000000003</v>
      </c>
      <c r="E65" s="11">
        <v>7.1215000000000002</v>
      </c>
      <c r="F65" s="11">
        <v>7.141</v>
      </c>
      <c r="G65" s="11">
        <v>620164000</v>
      </c>
      <c r="I65" s="11">
        <v>2023</v>
      </c>
      <c r="J65" s="30">
        <f>AVERAGEIFS(NVDA_historical_data[Volume],NVDA_historical_data[Date], "&gt;=" &amp; DATE(I65,1,1), NVDA_historical_data[Date], "&lt;=" &amp; DATE(I65,12,31))</f>
        <v>473557460</v>
      </c>
      <c r="K65" s="11" cm="1">
        <f t="array" ref="K65">MEDIAN(_xlfn._xlws.FILTER(NVDA_historical_data[Volume], (NVDA_historical_data[Date]&gt;=DATE(I65,1,1)) * (NVDA_historical_data[Date]&lt;=DATE(I65,12,31))))</f>
        <v>434184500</v>
      </c>
      <c r="L65" s="11">
        <f>SUMIFS(NVDA_historical_data[Volume], NVDA_historical_data[Date], "&gt;=" &amp; DATE(I65,1,1), NVDA_historical_data[Date], "&lt;=" &amp; DATE(I65,12,31))</f>
        <v>118389365000</v>
      </c>
      <c r="M65" s="30" cm="1">
        <f t="array" ref="M65">MAX(_xlfn._xlws.FILTER(NVDA_historical_data[Volume], (NVDA_historical_data[Date]&gt;=DATE(I65,1,1)) * (NVDA_historical_data[Date]&lt;=DATE(I65,12,31))))</f>
        <v>1543911000</v>
      </c>
      <c r="N65" s="13">
        <f>INDEX(NVDA_historical_data[Date], MATCH(M65, NVDA_historical_data[Volume], 0))</f>
        <v>45071.291666666664</v>
      </c>
      <c r="O65" s="11" cm="1">
        <f t="array" ref="O65">MIN(_xlfn._xlws.FILTER(NVDA_historical_data[Volume], (NVDA_historical_data[Date]&gt;=DATE(I65,1,1)) * (NVDA_historical_data[Date]&lt;=DATE(I65,12,31))))</f>
        <v>198209000</v>
      </c>
      <c r="P65" s="13">
        <f>INDEX(NVDA_historical_data[Date], MATCH(O65, NVDA_historical_data[Volume], 0))</f>
        <v>45110.291666666664</v>
      </c>
      <c r="Q65" s="11">
        <f>(L65-L64)/L64*100%</f>
        <v>-0.13162239852343768</v>
      </c>
      <c r="R65" s="11" cm="1">
        <f t="array" ref="R65">_xlfn.STDEV.S(_xlfn._xlws.FILTER(NVDA_historical_data[Volume], (NVDA_historical_data[Date]&gt;=DATE(I65,1,1)) * (NVDA_historical_data[Date]&lt;=DATE(I65,12,31))))</f>
        <v>161402819.48598206</v>
      </c>
      <c r="S65" s="11">
        <f t="shared" si="1"/>
        <v>0.34083048651790232</v>
      </c>
      <c r="T65" s="11" cm="1">
        <f t="array" ref="T65">_xlfn.PERCENTILE.INC(_xlfn._xlws.FILTER(NVDA_historical_data[Volume],(NVDA_historical_data[Date]&gt;=DATE(I65,1,1))*(NVDA_historical_data[Date]&lt;=DATE(I65,12,31))),0.25)</f>
        <v>379023750</v>
      </c>
      <c r="U65" s="11" cm="1">
        <f t="array" ref="U65">_xlfn.PERCENTILE.INC(_xlfn._xlws.FILTER(NVDA_historical_data[Volume],(NVDA_historical_data[Date]&gt;=DATE(I65,1,1))*(NVDA_historical_data[Date]&lt;=DATE(I65,12,31))),0.5)</f>
        <v>434184500</v>
      </c>
      <c r="V65" s="30" cm="1">
        <f t="array" ref="V65">_xlfn.PERCENTILE.INC(_xlfn._xlws.FILTER(NVDA_historical_data[Volume],(NVDA_historical_data[Date]&gt;=DATE(I65,1,1))*(NVDA_historical_data[Date]&lt;=DATE(I65,12,31))),0.75)</f>
        <v>517265250</v>
      </c>
      <c r="W65" s="30" t="str" cm="1">
        <f t="array" ref="W65">_xlfn.IFS(NVDA_VOLUME[[#This Row],[Hệ số biến thiên Volume]]&lt;0.1, "Biến động thấp",
     NVDA_VOLUME[[#This Row],[Hệ số biến thiên Volume]]&gt;0.2, "Biến động cao",
     AND(NVDA_VOLUME[[#This Row],[Hệ số biến thiên Volume]]&gt;=0.1, NVDA_VOLUME[[#This Row],[Hệ số biến thiên Volume]]&lt;=0.2), "Biến động trung bình")</f>
        <v>Biến động cao</v>
      </c>
      <c r="X65" s="11"/>
    </row>
    <row r="66" spans="1:24" ht="14" customHeight="1">
      <c r="A66" s="12">
        <v>43880.291666666664</v>
      </c>
      <c r="B66" s="11">
        <v>7.8352000000000004</v>
      </c>
      <c r="C66" s="11">
        <v>7.8674999999999997</v>
      </c>
      <c r="D66" s="11">
        <v>7.8853</v>
      </c>
      <c r="E66" s="11">
        <v>7.5373000000000001</v>
      </c>
      <c r="F66" s="11">
        <v>7.5373000000000001</v>
      </c>
      <c r="G66" s="11">
        <v>694332000</v>
      </c>
      <c r="I66" s="11">
        <v>2024</v>
      </c>
      <c r="J66" s="11">
        <f>AVERAGEIFS(NVDA_historical_data[Volume],NVDA_historical_data[Date], "&gt;=" &amp; DATE(I66,1,1), NVDA_historical_data[Date], "&lt;=" &amp; DATE(I66,12,31))</f>
        <v>401191225.90909094</v>
      </c>
      <c r="K66" s="11" cm="1">
        <f t="array" ref="K66">MEDIAN(_xlfn._xlws.FILTER(NVDA_historical_data[Volume], (NVDA_historical_data[Date]&gt;=DATE(I66,1,1)) * (NVDA_historical_data[Date]&lt;=DATE(I66,12,31))))</f>
        <v>377955500</v>
      </c>
      <c r="L66" s="11">
        <f>SUMIFS(NVDA_historical_data[Volume], NVDA_historical_data[Date], "&gt;=" &amp; DATE(I66,1,1), NVDA_historical_data[Date], "&lt;=" &amp; DATE(I66,12,31))</f>
        <v>88262069700</v>
      </c>
      <c r="M66" s="11" cm="1">
        <f t="array" ref="M66">MAX(_xlfn._xlws.FILTER(NVDA_historical_data[Volume], (NVDA_historical_data[Date]&gt;=DATE(I66,1,1)) * (NVDA_historical_data[Date]&lt;=DATE(I66,12,31))))</f>
        <v>1142269000</v>
      </c>
      <c r="N66" s="13">
        <f>INDEX(NVDA_historical_data[Date], MATCH(M66, NVDA_historical_data[Volume], 0))</f>
        <v>45359.291666666664</v>
      </c>
      <c r="O66" s="11" cm="1">
        <f t="array" ref="O66">MIN(_xlfn._xlws.FILTER(NVDA_historical_data[Volume], (NVDA_historical_data[Date]&gt;=DATE(I66,1,1)) * (NVDA_historical_data[Date]&lt;=DATE(I66,12,31))))</f>
        <v>157593600</v>
      </c>
      <c r="P66" s="13">
        <f>INDEX(NVDA_historical_data[Date], MATCH(O66, NVDA_historical_data[Volume], 0))</f>
        <v>45594.291666666664</v>
      </c>
      <c r="Q66" s="11">
        <f>(L66-L65)/L65*100%</f>
        <v>-0.2544763653390657</v>
      </c>
      <c r="R66" s="11" cm="1">
        <f t="array" ref="R66">_xlfn.STDEV.S(_xlfn._xlws.FILTER(NVDA_historical_data[Volume], (NVDA_historical_data[Date]&gt;=DATE(I66,1,1)) * (NVDA_historical_data[Date]&lt;=DATE(I66,12,31))))</f>
        <v>157979611.62744331</v>
      </c>
      <c r="S66" s="11">
        <f t="shared" si="1"/>
        <v>0.39377633762918124</v>
      </c>
      <c r="T66" s="11" cm="1">
        <f t="array" ref="T66">_xlfn.PERCENTILE.INC(_xlfn._xlws.FILTER(NVDA_historical_data[Volume],(NVDA_historical_data[Date]&gt;=DATE(I66,1,1))*(NVDA_historical_data[Date]&lt;=DATE(I66,12,31))),0.25)</f>
        <v>285878125</v>
      </c>
      <c r="U66" s="11" cm="1">
        <f t="array" ref="U66">_xlfn.PERCENTILE.INC(_xlfn._xlws.FILTER(NVDA_historical_data[Volume],(NVDA_historical_data[Date]&gt;=DATE(I66,1,1))*(NVDA_historical_data[Date]&lt;=DATE(I66,12,31))),0.5)</f>
        <v>377955500</v>
      </c>
      <c r="V66" s="11" cm="1">
        <f t="array" ref="V66">_xlfn.PERCENTILE.INC(_xlfn._xlws.FILTER(NVDA_historical_data[Volume],(NVDA_historical_data[Date]&gt;=DATE(I66,1,1))*(NVDA_historical_data[Date]&lt;=DATE(I66,12,31))),0.75)</f>
        <v>486962475</v>
      </c>
      <c r="W66" s="11" t="str" cm="1">
        <f t="array" ref="W66">_xlfn.IFS(NVDA_VOLUME[[#This Row],[Hệ số biến thiên Volume]]&lt;0.1, "Biến động thấp",
     NVDA_VOLUME[[#This Row],[Hệ số biến thiên Volume]]&gt;0.2, "Biến động cao",
     AND(NVDA_VOLUME[[#This Row],[Hệ số biến thiên Volume]]&gt;=0.1, NVDA_VOLUME[[#This Row],[Hệ số biến thiên Volume]]&lt;=0.2), "Biến động trung bình")</f>
        <v>Biến động cao</v>
      </c>
      <c r="X66" s="11"/>
    </row>
    <row r="67" spans="1:24" ht="14" customHeight="1">
      <c r="A67" s="12">
        <v>43881.291666666664</v>
      </c>
      <c r="B67" s="11">
        <v>7.6858000000000004</v>
      </c>
      <c r="C67" s="11">
        <v>7.7175000000000002</v>
      </c>
      <c r="D67" s="11">
        <v>7.9080000000000004</v>
      </c>
      <c r="E67" s="11">
        <v>7.4088000000000003</v>
      </c>
      <c r="F67" s="11">
        <v>7.8193000000000001</v>
      </c>
      <c r="G67" s="11">
        <v>810052000</v>
      </c>
      <c r="X67" s="11"/>
    </row>
    <row r="68" spans="1:24" ht="14" customHeight="1">
      <c r="A68" s="12">
        <v>43882.291666666664</v>
      </c>
      <c r="B68" s="11">
        <v>7.3216000000000001</v>
      </c>
      <c r="C68" s="11">
        <v>7.3517000000000001</v>
      </c>
      <c r="D68" s="11">
        <v>7.63</v>
      </c>
      <c r="E68" s="11">
        <v>7.2664999999999997</v>
      </c>
      <c r="F68" s="11">
        <v>7.6048</v>
      </c>
      <c r="G68" s="11">
        <v>768180000</v>
      </c>
      <c r="X68" s="11"/>
    </row>
    <row r="69" spans="1:24" ht="14" customHeight="1">
      <c r="A69" s="12">
        <v>43885.291666666664</v>
      </c>
      <c r="B69" s="11">
        <v>6.8038999999999996</v>
      </c>
      <c r="C69" s="11">
        <v>6.8319999999999999</v>
      </c>
      <c r="D69" s="11">
        <v>7.0468000000000002</v>
      </c>
      <c r="E69" s="11">
        <v>6.7</v>
      </c>
      <c r="F69" s="11">
        <v>6.7546999999999997</v>
      </c>
      <c r="G69" s="11">
        <v>856916000</v>
      </c>
      <c r="X69" s="11"/>
    </row>
    <row r="70" spans="1:24" ht="14" customHeight="1">
      <c r="A70" s="12">
        <v>43886.291666666664</v>
      </c>
      <c r="B70" s="11">
        <v>6.5243000000000002</v>
      </c>
      <c r="C70" s="11">
        <v>6.5511999999999997</v>
      </c>
      <c r="D70" s="11">
        <v>6.9696999999999996</v>
      </c>
      <c r="E70" s="11">
        <v>6.4489999999999998</v>
      </c>
      <c r="F70" s="11">
        <v>6.9074999999999998</v>
      </c>
      <c r="G70" s="11">
        <v>1055496000</v>
      </c>
      <c r="X70" s="11"/>
    </row>
    <row r="71" spans="1:24" ht="14" customHeight="1">
      <c r="A71" s="12">
        <v>43887.291666666664</v>
      </c>
      <c r="B71" s="11">
        <v>6.6638000000000002</v>
      </c>
      <c r="C71" s="11">
        <v>6.6912000000000003</v>
      </c>
      <c r="D71" s="11">
        <v>6.8863000000000003</v>
      </c>
      <c r="E71" s="11">
        <v>6.55</v>
      </c>
      <c r="F71" s="11">
        <v>6.5514999999999999</v>
      </c>
      <c r="G71" s="11">
        <v>747732000</v>
      </c>
      <c r="X71" s="11"/>
    </row>
    <row r="72" spans="1:24" ht="14" customHeight="1">
      <c r="A72" s="12">
        <v>43888.291666666664</v>
      </c>
      <c r="B72" s="11">
        <v>6.2927999999999997</v>
      </c>
      <c r="C72" s="11">
        <v>6.3150000000000004</v>
      </c>
      <c r="D72" s="11">
        <v>6.6749999999999998</v>
      </c>
      <c r="E72" s="11">
        <v>6.2222</v>
      </c>
      <c r="F72" s="11">
        <v>6.3724999999999996</v>
      </c>
      <c r="G72" s="11">
        <v>906416000</v>
      </c>
      <c r="X72" s="11"/>
    </row>
    <row r="73" spans="1:24" ht="14" customHeight="1">
      <c r="A73" s="12">
        <v>43889.291666666664</v>
      </c>
      <c r="B73" s="11">
        <v>6.7279999999999998</v>
      </c>
      <c r="C73" s="11">
        <v>6.7516999999999996</v>
      </c>
      <c r="D73" s="11">
        <v>6.8114999999999997</v>
      </c>
      <c r="E73" s="11">
        <v>6.0448000000000004</v>
      </c>
      <c r="F73" s="11">
        <v>6.0614999999999997</v>
      </c>
      <c r="G73" s="11">
        <v>1133252000</v>
      </c>
      <c r="X73" s="11"/>
    </row>
    <row r="74" spans="1:24" ht="14" customHeight="1">
      <c r="A74" s="12">
        <v>43892.291666666664</v>
      </c>
      <c r="B74" s="11">
        <v>6.8864999999999998</v>
      </c>
      <c r="C74" s="11">
        <v>6.9107000000000003</v>
      </c>
      <c r="D74" s="11">
        <v>6.9398</v>
      </c>
      <c r="E74" s="11">
        <v>6.5250000000000004</v>
      </c>
      <c r="F74" s="11">
        <v>6.9225000000000003</v>
      </c>
      <c r="G74" s="11">
        <v>890744000</v>
      </c>
      <c r="X74" s="11"/>
    </row>
    <row r="75" spans="1:24" ht="14" customHeight="1">
      <c r="A75" s="12">
        <v>43893.291666666664</v>
      </c>
      <c r="B75" s="11">
        <v>6.6238999999999999</v>
      </c>
      <c r="C75" s="11">
        <v>6.6473000000000004</v>
      </c>
      <c r="D75" s="11">
        <v>7.0267999999999997</v>
      </c>
      <c r="E75" s="11">
        <v>6.5614999999999997</v>
      </c>
      <c r="F75" s="11">
        <v>6.9668000000000001</v>
      </c>
      <c r="G75" s="11">
        <v>652792000</v>
      </c>
      <c r="X75" s="11"/>
    </row>
    <row r="76" spans="1:24" ht="14" customHeight="1">
      <c r="A76" s="12">
        <v>43894.291666666664</v>
      </c>
      <c r="B76" s="11">
        <v>7.0877999999999997</v>
      </c>
      <c r="C76" s="11">
        <v>7.1128</v>
      </c>
      <c r="D76" s="11">
        <v>7.1223000000000001</v>
      </c>
      <c r="E76" s="11">
        <v>6.68</v>
      </c>
      <c r="F76" s="11">
        <v>6.7549999999999999</v>
      </c>
      <c r="G76" s="11">
        <v>597408000</v>
      </c>
      <c r="X76" s="11"/>
    </row>
    <row r="77" spans="1:24" ht="14" customHeight="1">
      <c r="A77" s="12">
        <v>43895.291666666664</v>
      </c>
      <c r="B77" s="11">
        <v>6.8083</v>
      </c>
      <c r="C77" s="11">
        <v>6.8323</v>
      </c>
      <c r="D77" s="11">
        <v>7.08</v>
      </c>
      <c r="E77" s="11">
        <v>6.7874999999999996</v>
      </c>
      <c r="F77" s="11">
        <v>6.9124999999999996</v>
      </c>
      <c r="G77" s="11">
        <v>540328000</v>
      </c>
      <c r="X77" s="11"/>
    </row>
    <row r="78" spans="1:24" ht="14" customHeight="1">
      <c r="A78" s="12">
        <v>43896.291666666664</v>
      </c>
      <c r="B78" s="11">
        <v>6.6276999999999999</v>
      </c>
      <c r="C78" s="11">
        <v>6.6509999999999998</v>
      </c>
      <c r="D78" s="11">
        <v>6.7098000000000004</v>
      </c>
      <c r="E78" s="11">
        <v>6.45</v>
      </c>
      <c r="F78" s="11">
        <v>6.6520000000000001</v>
      </c>
      <c r="G78" s="11">
        <v>515412000</v>
      </c>
      <c r="X78" s="11"/>
    </row>
    <row r="79" spans="1:24" ht="14" customHeight="1">
      <c r="A79" s="12">
        <v>43899.291666666664</v>
      </c>
      <c r="B79" s="11">
        <v>6.1144999999999996</v>
      </c>
      <c r="C79" s="11">
        <v>6.1360000000000001</v>
      </c>
      <c r="D79" s="11">
        <v>6.4850000000000003</v>
      </c>
      <c r="E79" s="11">
        <v>5.9545000000000003</v>
      </c>
      <c r="F79" s="11">
        <v>5.9974999999999996</v>
      </c>
      <c r="G79" s="11">
        <v>614160000</v>
      </c>
      <c r="X79" s="11"/>
    </row>
    <row r="80" spans="1:24" ht="14" customHeight="1">
      <c r="A80" s="12">
        <v>43900.291666666664</v>
      </c>
      <c r="B80" s="11">
        <v>6.5041000000000002</v>
      </c>
      <c r="C80" s="11">
        <v>6.5270000000000001</v>
      </c>
      <c r="D80" s="11">
        <v>6.5270000000000001</v>
      </c>
      <c r="E80" s="11">
        <v>6.1497999999999999</v>
      </c>
      <c r="F80" s="11">
        <v>6.4135</v>
      </c>
      <c r="G80" s="11">
        <v>580648000</v>
      </c>
      <c r="X80" s="11"/>
    </row>
    <row r="81" spans="1:24" ht="14" customHeight="1">
      <c r="A81" s="12">
        <v>43901.291666666664</v>
      </c>
      <c r="B81" s="11">
        <v>6.1401000000000003</v>
      </c>
      <c r="C81" s="11">
        <v>6.1616999999999997</v>
      </c>
      <c r="D81" s="11">
        <v>6.415</v>
      </c>
      <c r="E81" s="11">
        <v>6.0641999999999996</v>
      </c>
      <c r="F81" s="11">
        <v>6.3864999999999998</v>
      </c>
      <c r="G81" s="11">
        <v>499964000</v>
      </c>
      <c r="X81" s="11"/>
    </row>
    <row r="82" spans="1:24" ht="14" customHeight="1">
      <c r="A82" s="12">
        <v>43902.291666666664</v>
      </c>
      <c r="B82" s="11">
        <v>5.3887999999999998</v>
      </c>
      <c r="C82" s="11">
        <v>5.4077999999999999</v>
      </c>
      <c r="D82" s="11">
        <v>5.9029999999999996</v>
      </c>
      <c r="E82" s="11">
        <v>5.3949999999999996</v>
      </c>
      <c r="F82" s="11">
        <v>5.6364999999999998</v>
      </c>
      <c r="G82" s="11">
        <v>816540000</v>
      </c>
      <c r="I82" s="11"/>
      <c r="J82" s="11"/>
      <c r="K82" s="11"/>
      <c r="L82" s="11"/>
      <c r="M82" s="11"/>
      <c r="N82" s="11"/>
      <c r="O82" s="20"/>
      <c r="P82" s="11"/>
      <c r="Q82" s="11"/>
      <c r="R82" s="11"/>
      <c r="S82" s="11"/>
      <c r="T82" s="11"/>
      <c r="U82" s="11"/>
      <c r="V82" s="11"/>
      <c r="W82" s="11"/>
      <c r="X82" s="11"/>
    </row>
    <row r="83" spans="1:24" ht="14" customHeight="1">
      <c r="A83" s="12">
        <v>43903.291666666664</v>
      </c>
      <c r="B83" s="11">
        <v>5.9999000000000002</v>
      </c>
      <c r="C83" s="11">
        <v>6.0209999999999999</v>
      </c>
      <c r="D83" s="11">
        <v>6.0255000000000001</v>
      </c>
      <c r="E83" s="11">
        <v>5.4903000000000004</v>
      </c>
      <c r="F83" s="11">
        <v>5.7625000000000002</v>
      </c>
      <c r="G83" s="11">
        <v>634836000</v>
      </c>
      <c r="Q83" s="11"/>
      <c r="R83" s="11"/>
      <c r="S83" s="11"/>
      <c r="T83" s="11"/>
      <c r="U83" s="11"/>
      <c r="V83" s="11"/>
      <c r="W83" s="11"/>
      <c r="X83" s="11"/>
    </row>
    <row r="84" spans="1:24" ht="14" customHeight="1">
      <c r="A84" s="12">
        <v>43906.291666666664</v>
      </c>
      <c r="B84" s="11">
        <v>4.8928000000000003</v>
      </c>
      <c r="C84" s="11">
        <v>4.91</v>
      </c>
      <c r="D84" s="11">
        <v>5.6524999999999999</v>
      </c>
      <c r="E84" s="11">
        <v>4.8499999999999996</v>
      </c>
      <c r="F84" s="11">
        <v>5.3102</v>
      </c>
      <c r="G84" s="11">
        <v>726972000</v>
      </c>
      <c r="X84" s="11"/>
    </row>
    <row r="85" spans="1:24" ht="14" customHeight="1">
      <c r="A85" s="12">
        <v>43907.291666666664</v>
      </c>
      <c r="B85" s="11">
        <v>5.4127000000000001</v>
      </c>
      <c r="C85" s="11">
        <v>5.4317000000000002</v>
      </c>
      <c r="D85" s="11">
        <v>5.5214999999999996</v>
      </c>
      <c r="E85" s="11">
        <v>4.7750000000000004</v>
      </c>
      <c r="F85" s="11">
        <v>5.0227000000000004</v>
      </c>
      <c r="G85" s="11">
        <v>833632000</v>
      </c>
      <c r="X85" s="11"/>
    </row>
    <row r="86" spans="1:24" ht="14" customHeight="1">
      <c r="A86" s="12">
        <v>43908.291666666664</v>
      </c>
      <c r="B86" s="11">
        <v>5.0526999999999997</v>
      </c>
      <c r="C86" s="11">
        <v>5.0705</v>
      </c>
      <c r="D86" s="11">
        <v>5.2484999999999999</v>
      </c>
      <c r="E86" s="11">
        <v>4.5170000000000003</v>
      </c>
      <c r="F86" s="11">
        <v>5.0025000000000004</v>
      </c>
      <c r="G86" s="11">
        <v>874268000</v>
      </c>
      <c r="X86" s="11"/>
    </row>
    <row r="87" spans="1:24" ht="14" customHeight="1">
      <c r="A87" s="12">
        <v>43909.291666666664</v>
      </c>
      <c r="B87" s="11">
        <v>5.3056000000000001</v>
      </c>
      <c r="C87" s="11">
        <v>5.3243</v>
      </c>
      <c r="D87" s="11">
        <v>5.4183000000000003</v>
      </c>
      <c r="E87" s="11">
        <v>4.8348000000000004</v>
      </c>
      <c r="F87" s="11">
        <v>5.0490000000000004</v>
      </c>
      <c r="G87" s="11">
        <v>765512000</v>
      </c>
      <c r="X87" s="11"/>
    </row>
    <row r="88" spans="1:24" ht="14" customHeight="1">
      <c r="A88" s="12">
        <v>43910.291666666664</v>
      </c>
      <c r="B88" s="11">
        <v>5.1257000000000001</v>
      </c>
      <c r="C88" s="11">
        <v>5.1437999999999997</v>
      </c>
      <c r="D88" s="11">
        <v>5.758</v>
      </c>
      <c r="E88" s="11">
        <v>5.1283000000000003</v>
      </c>
      <c r="F88" s="11">
        <v>5.4749999999999996</v>
      </c>
      <c r="G88" s="11">
        <v>804636000</v>
      </c>
      <c r="X88" s="11"/>
    </row>
    <row r="89" spans="1:24" ht="14" customHeight="1">
      <c r="A89" s="12">
        <v>43913.291666666664</v>
      </c>
      <c r="B89" s="11">
        <v>5.2986000000000004</v>
      </c>
      <c r="C89" s="11">
        <v>5.3171999999999997</v>
      </c>
      <c r="D89" s="11">
        <v>5.4119999999999999</v>
      </c>
      <c r="E89" s="11">
        <v>4.9630000000000001</v>
      </c>
      <c r="F89" s="11">
        <v>5.1426999999999996</v>
      </c>
      <c r="G89" s="11">
        <v>643876000</v>
      </c>
      <c r="X89" s="11"/>
    </row>
    <row r="90" spans="1:24" ht="14" customHeight="1">
      <c r="A90" s="12">
        <v>43914.291666666664</v>
      </c>
      <c r="B90" s="11">
        <v>6.2076000000000002</v>
      </c>
      <c r="C90" s="11">
        <v>6.2294999999999998</v>
      </c>
      <c r="D90" s="11">
        <v>6.3164999999999996</v>
      </c>
      <c r="E90" s="11">
        <v>5.7012999999999998</v>
      </c>
      <c r="F90" s="11">
        <v>5.7249999999999996</v>
      </c>
      <c r="G90" s="11">
        <v>1101644000</v>
      </c>
    </row>
    <row r="91" spans="1:24" ht="14" customHeight="1">
      <c r="A91" s="12">
        <v>43915.291666666664</v>
      </c>
      <c r="B91" s="11">
        <v>6.1189</v>
      </c>
      <c r="C91" s="11">
        <v>6.1405000000000003</v>
      </c>
      <c r="D91" s="11">
        <v>6.5454999999999997</v>
      </c>
      <c r="E91" s="11">
        <v>6.0914999999999999</v>
      </c>
      <c r="F91" s="11">
        <v>6.3449999999999998</v>
      </c>
      <c r="G91" s="11">
        <v>793432000</v>
      </c>
      <c r="I91" s="11"/>
      <c r="J91" s="11"/>
      <c r="K91" s="11"/>
      <c r="N91"/>
    </row>
    <row r="92" spans="1:24" ht="14" customHeight="1">
      <c r="A92" s="12">
        <v>43916.291666666664</v>
      </c>
      <c r="B92" s="11">
        <v>6.4084000000000003</v>
      </c>
      <c r="C92" s="11">
        <v>6.431</v>
      </c>
      <c r="D92" s="11">
        <v>6.5555000000000003</v>
      </c>
      <c r="E92" s="11">
        <v>6.25</v>
      </c>
      <c r="F92" s="11">
        <v>6.3484999999999996</v>
      </c>
      <c r="G92" s="11">
        <v>696108000</v>
      </c>
      <c r="I92" s="11"/>
      <c r="J92" s="11"/>
      <c r="K92" s="11"/>
      <c r="N92"/>
    </row>
    <row r="93" spans="1:24" ht="14" customHeight="1">
      <c r="A93" s="12">
        <v>43917.291666666664</v>
      </c>
      <c r="B93" s="11">
        <v>6.2961</v>
      </c>
      <c r="C93" s="11">
        <v>6.3182999999999998</v>
      </c>
      <c r="D93" s="11">
        <v>6.5780000000000003</v>
      </c>
      <c r="E93" s="11">
        <v>6.2169999999999996</v>
      </c>
      <c r="F93" s="11">
        <v>6.25</v>
      </c>
      <c r="G93" s="11">
        <v>638828000</v>
      </c>
      <c r="I93" s="11"/>
      <c r="J93" s="11"/>
      <c r="K93" s="11"/>
      <c r="N93"/>
    </row>
    <row r="94" spans="1:24" ht="14" customHeight="1">
      <c r="A94" s="12">
        <v>43920.291666666664</v>
      </c>
      <c r="B94" s="11">
        <v>6.6163999999999996</v>
      </c>
      <c r="C94" s="11">
        <v>6.6398000000000001</v>
      </c>
      <c r="D94" s="11">
        <v>6.649</v>
      </c>
      <c r="E94" s="11">
        <v>6.3396999999999997</v>
      </c>
      <c r="F94" s="11">
        <v>6.3840000000000003</v>
      </c>
      <c r="G94" s="11">
        <v>602252000</v>
      </c>
      <c r="I94" s="11"/>
      <c r="J94" s="11"/>
      <c r="K94" s="11"/>
      <c r="N94"/>
    </row>
    <row r="95" spans="1:24" ht="14" customHeight="1">
      <c r="A95" s="12">
        <v>43921.291666666664</v>
      </c>
      <c r="B95" s="11">
        <v>6.5669000000000004</v>
      </c>
      <c r="C95" s="11">
        <v>6.59</v>
      </c>
      <c r="D95" s="11">
        <v>6.8849999999999998</v>
      </c>
      <c r="E95" s="11">
        <v>6.4436999999999998</v>
      </c>
      <c r="F95" s="11">
        <v>6.68</v>
      </c>
      <c r="G95" s="11">
        <v>949960000</v>
      </c>
      <c r="I95" s="11"/>
      <c r="J95" s="11"/>
      <c r="K95" s="11"/>
      <c r="N95"/>
    </row>
    <row r="96" spans="1:24" ht="14" customHeight="1">
      <c r="A96" s="12">
        <v>43922.291666666664</v>
      </c>
      <c r="B96" s="11">
        <v>6.0553999999999997</v>
      </c>
      <c r="C96" s="11">
        <v>6.0766999999999998</v>
      </c>
      <c r="D96" s="11">
        <v>6.5381999999999998</v>
      </c>
      <c r="E96" s="11">
        <v>6.032</v>
      </c>
      <c r="F96" s="11">
        <v>6.3913000000000002</v>
      </c>
      <c r="G96" s="11">
        <v>656912000</v>
      </c>
      <c r="J96" s="36"/>
      <c r="K96" s="36"/>
      <c r="N96"/>
    </row>
    <row r="97" spans="1:16" ht="14" customHeight="1">
      <c r="A97" s="12">
        <v>43923.291666666664</v>
      </c>
      <c r="B97" s="11">
        <v>6.3643000000000001</v>
      </c>
      <c r="C97" s="11">
        <v>6.3868</v>
      </c>
      <c r="D97" s="11">
        <v>6.4</v>
      </c>
      <c r="E97" s="11">
        <v>6.0578000000000003</v>
      </c>
      <c r="F97" s="11">
        <v>6.1059999999999999</v>
      </c>
      <c r="G97" s="11">
        <v>675764000</v>
      </c>
      <c r="I97" s="36"/>
      <c r="J97" s="36"/>
      <c r="K97" s="36"/>
      <c r="N97"/>
    </row>
    <row r="98" spans="1:16" ht="14" customHeight="1">
      <c r="A98" s="12">
        <v>43924.291666666664</v>
      </c>
      <c r="B98" s="11">
        <v>6.0762999999999998</v>
      </c>
      <c r="C98" s="11">
        <v>6.0978000000000003</v>
      </c>
      <c r="D98" s="11">
        <v>6.3906999999999998</v>
      </c>
      <c r="E98" s="11">
        <v>5.9598000000000004</v>
      </c>
      <c r="F98" s="11">
        <v>6.3490000000000002</v>
      </c>
      <c r="G98" s="11">
        <v>663212000</v>
      </c>
      <c r="I98" s="36"/>
      <c r="J98" s="36"/>
      <c r="K98" s="36"/>
      <c r="N98"/>
    </row>
    <row r="99" spans="1:16" ht="14" customHeight="1">
      <c r="A99" s="12">
        <v>43927.291666666664</v>
      </c>
      <c r="B99" s="11">
        <v>6.6863999999999999</v>
      </c>
      <c r="C99" s="11">
        <v>6.71</v>
      </c>
      <c r="D99" s="11">
        <v>6.7469999999999999</v>
      </c>
      <c r="E99" s="11">
        <v>6.3231999999999999</v>
      </c>
      <c r="F99" s="11">
        <v>6.3810000000000002</v>
      </c>
      <c r="G99" s="11">
        <v>727884000</v>
      </c>
      <c r="I99" s="36"/>
      <c r="J99" s="36"/>
      <c r="K99" s="36"/>
      <c r="N99"/>
    </row>
    <row r="100" spans="1:16" ht="14" customHeight="1">
      <c r="A100" s="12">
        <v>43928.291666666664</v>
      </c>
      <c r="B100" s="11">
        <v>6.4530000000000003</v>
      </c>
      <c r="C100" s="11">
        <v>6.4756999999999998</v>
      </c>
      <c r="D100" s="11">
        <v>6.9562999999999997</v>
      </c>
      <c r="E100" s="11">
        <v>6.4325000000000001</v>
      </c>
      <c r="F100" s="11">
        <v>6.9325000000000001</v>
      </c>
      <c r="G100" s="11">
        <v>784520000</v>
      </c>
      <c r="I100" s="36"/>
      <c r="J100" s="36"/>
      <c r="K100" s="36"/>
      <c r="N100"/>
    </row>
    <row r="101" spans="1:16" ht="14" customHeight="1">
      <c r="A101" s="12">
        <v>43929.291666666664</v>
      </c>
      <c r="B101" s="11">
        <v>6.6502999999999997</v>
      </c>
      <c r="C101" s="11">
        <v>6.6737000000000002</v>
      </c>
      <c r="D101" s="11">
        <v>6.6988000000000003</v>
      </c>
      <c r="E101" s="11">
        <v>6.5149999999999997</v>
      </c>
      <c r="F101" s="11">
        <v>6.5852000000000004</v>
      </c>
      <c r="G101" s="11">
        <v>542444000</v>
      </c>
      <c r="I101" s="36"/>
      <c r="J101" s="36"/>
      <c r="K101" s="36"/>
      <c r="N101"/>
    </row>
    <row r="102" spans="1:16" ht="14" customHeight="1">
      <c r="A102" s="12">
        <v>43930.291666666664</v>
      </c>
      <c r="B102" s="11">
        <v>6.5507</v>
      </c>
      <c r="C102" s="11">
        <v>6.5738000000000003</v>
      </c>
      <c r="D102" s="11">
        <v>6.8230000000000004</v>
      </c>
      <c r="E102" s="11">
        <v>6.5105000000000004</v>
      </c>
      <c r="F102" s="11">
        <v>6.8</v>
      </c>
      <c r="G102" s="11">
        <v>525564000</v>
      </c>
      <c r="I102" s="35" t="s">
        <v>174</v>
      </c>
      <c r="J102" s="11"/>
      <c r="K102" s="11"/>
      <c r="L102" s="11"/>
      <c r="M102" s="11"/>
      <c r="N102" s="20"/>
      <c r="O102" s="11"/>
      <c r="P102" s="11"/>
    </row>
    <row r="103" spans="1:16">
      <c r="A103" s="12">
        <v>43934.291666666664</v>
      </c>
      <c r="B103" s="11">
        <v>6.7225999999999999</v>
      </c>
      <c r="C103" s="11">
        <v>6.7462999999999997</v>
      </c>
      <c r="D103" s="11">
        <v>6.7549999999999999</v>
      </c>
      <c r="E103" s="11">
        <v>6.4249999999999998</v>
      </c>
      <c r="F103" s="11">
        <v>6.5137999999999998</v>
      </c>
      <c r="G103" s="11">
        <v>398408000</v>
      </c>
      <c r="I103" s="130" t="s">
        <v>191</v>
      </c>
      <c r="J103" s="130"/>
      <c r="K103" s="130"/>
      <c r="L103" s="130"/>
      <c r="M103" s="130"/>
      <c r="N103" s="130"/>
      <c r="O103" s="130"/>
      <c r="P103" s="130"/>
    </row>
    <row r="104" spans="1:16">
      <c r="A104" s="12">
        <v>43935.291666666664</v>
      </c>
      <c r="B104" s="11">
        <v>7.0738000000000003</v>
      </c>
      <c r="C104" s="11">
        <v>7.0987999999999998</v>
      </c>
      <c r="D104" s="11">
        <v>7.133</v>
      </c>
      <c r="E104" s="11">
        <v>6.8472</v>
      </c>
      <c r="F104" s="11">
        <v>6.875</v>
      </c>
      <c r="G104" s="11">
        <v>530948000</v>
      </c>
      <c r="I104" s="130"/>
      <c r="J104" s="130"/>
      <c r="K104" s="130"/>
      <c r="L104" s="130"/>
      <c r="M104" s="130"/>
      <c r="N104" s="130"/>
      <c r="O104" s="130"/>
      <c r="P104" s="130"/>
    </row>
    <row r="105" spans="1:16">
      <c r="A105" s="12">
        <v>43936.291666666664</v>
      </c>
      <c r="B105" s="11">
        <v>6.9964000000000004</v>
      </c>
      <c r="C105" s="11">
        <v>7.0209999999999999</v>
      </c>
      <c r="D105" s="11">
        <v>7.1041999999999996</v>
      </c>
      <c r="E105" s="11">
        <v>6.8845000000000001</v>
      </c>
      <c r="F105" s="11">
        <v>6.93</v>
      </c>
      <c r="G105" s="11">
        <v>366148000</v>
      </c>
      <c r="I105" s="130"/>
      <c r="J105" s="130"/>
      <c r="K105" s="130"/>
      <c r="L105" s="130"/>
      <c r="M105" s="130"/>
      <c r="N105" s="130"/>
      <c r="O105" s="130"/>
      <c r="P105" s="130"/>
    </row>
    <row r="106" spans="1:16">
      <c r="A106" s="12">
        <v>43937.291666666664</v>
      </c>
      <c r="B106" s="11">
        <v>7.3415999999999997</v>
      </c>
      <c r="C106" s="11">
        <v>7.3674999999999997</v>
      </c>
      <c r="D106" s="11">
        <v>7.4749999999999996</v>
      </c>
      <c r="E106" s="11">
        <v>7.1638000000000002</v>
      </c>
      <c r="F106" s="11">
        <v>7.1769999999999996</v>
      </c>
      <c r="G106" s="11">
        <v>745620000</v>
      </c>
      <c r="I106" s="130"/>
      <c r="J106" s="130"/>
      <c r="K106" s="130"/>
      <c r="L106" s="130"/>
      <c r="M106" s="130"/>
      <c r="N106" s="130"/>
      <c r="O106" s="130"/>
      <c r="P106" s="130"/>
    </row>
    <row r="107" spans="1:16">
      <c r="A107" s="12">
        <v>43938.291666666664</v>
      </c>
      <c r="B107" s="11">
        <v>7.2823000000000002</v>
      </c>
      <c r="C107" s="11">
        <v>7.3079999999999998</v>
      </c>
      <c r="D107" s="11">
        <v>7.4714999999999998</v>
      </c>
      <c r="E107" s="11">
        <v>7.1734999999999998</v>
      </c>
      <c r="F107" s="11">
        <v>7.45</v>
      </c>
      <c r="G107" s="11">
        <v>539120000</v>
      </c>
      <c r="I107" s="130"/>
      <c r="J107" s="130"/>
      <c r="K107" s="130"/>
      <c r="L107" s="130"/>
      <c r="M107" s="130"/>
      <c r="N107" s="130"/>
      <c r="O107" s="130"/>
      <c r="P107" s="130"/>
    </row>
    <row r="108" spans="1:16">
      <c r="A108" s="12">
        <v>43941.291666666664</v>
      </c>
      <c r="B108" s="11">
        <v>7.1510999999999996</v>
      </c>
      <c r="C108" s="11">
        <v>7.1761999999999997</v>
      </c>
      <c r="D108" s="11">
        <v>7.3375000000000004</v>
      </c>
      <c r="E108" s="11">
        <v>7.1318000000000001</v>
      </c>
      <c r="F108" s="11">
        <v>7.181</v>
      </c>
      <c r="G108" s="11">
        <v>449388000</v>
      </c>
      <c r="I108" s="130"/>
      <c r="J108" s="130"/>
      <c r="K108" s="130"/>
      <c r="L108" s="130"/>
      <c r="M108" s="130"/>
      <c r="N108" s="130"/>
      <c r="O108" s="130"/>
      <c r="P108" s="130"/>
    </row>
    <row r="109" spans="1:16">
      <c r="A109" s="12">
        <v>43942.291666666664</v>
      </c>
      <c r="B109" s="11">
        <v>6.7141000000000002</v>
      </c>
      <c r="C109" s="11">
        <v>6.7378</v>
      </c>
      <c r="D109" s="11">
        <v>7.1192000000000002</v>
      </c>
      <c r="E109" s="11">
        <v>6.6778000000000004</v>
      </c>
      <c r="F109" s="11">
        <v>7.0578000000000003</v>
      </c>
      <c r="G109" s="11">
        <v>735160000</v>
      </c>
      <c r="I109" s="130"/>
      <c r="J109" s="130"/>
      <c r="K109" s="130"/>
      <c r="L109" s="130"/>
      <c r="M109" s="130"/>
      <c r="N109" s="130"/>
      <c r="O109" s="130"/>
      <c r="P109" s="130"/>
    </row>
    <row r="110" spans="1:16">
      <c r="A110" s="12">
        <v>43943.291666666664</v>
      </c>
      <c r="B110" s="11">
        <v>7.1285999999999996</v>
      </c>
      <c r="C110" s="11">
        <v>7.1536999999999997</v>
      </c>
      <c r="D110" s="11">
        <v>7.1967999999999996</v>
      </c>
      <c r="E110" s="11">
        <v>6.8849999999999998</v>
      </c>
      <c r="F110" s="11">
        <v>6.9306999999999999</v>
      </c>
      <c r="G110" s="11">
        <v>483356000</v>
      </c>
      <c r="I110" s="130"/>
      <c r="J110" s="130"/>
      <c r="K110" s="130"/>
      <c r="L110" s="130"/>
      <c r="M110" s="130"/>
      <c r="N110" s="130"/>
      <c r="O110" s="130"/>
      <c r="P110" s="130"/>
    </row>
    <row r="111" spans="1:16">
      <c r="A111" s="12">
        <v>43944.291666666664</v>
      </c>
      <c r="B111" s="11">
        <v>7.0753000000000004</v>
      </c>
      <c r="C111" s="11">
        <v>7.1002000000000001</v>
      </c>
      <c r="D111" s="11">
        <v>7.3285</v>
      </c>
      <c r="E111" s="11">
        <v>7.0750000000000002</v>
      </c>
      <c r="F111" s="11">
        <v>7.1959999999999997</v>
      </c>
      <c r="G111" s="11">
        <v>424160000</v>
      </c>
      <c r="I111" s="130"/>
      <c r="J111" s="130"/>
      <c r="K111" s="130"/>
      <c r="L111" s="130"/>
      <c r="M111" s="130"/>
      <c r="N111" s="130"/>
      <c r="O111" s="130"/>
      <c r="P111" s="130"/>
    </row>
    <row r="112" spans="1:16">
      <c r="A112" s="12">
        <v>43945.291666666664</v>
      </c>
      <c r="B112" s="11">
        <v>7.2142999999999997</v>
      </c>
      <c r="C112" s="11">
        <v>7.2397</v>
      </c>
      <c r="D112" s="11">
        <v>7.2416999999999998</v>
      </c>
      <c r="E112" s="11">
        <v>7.0149999999999997</v>
      </c>
      <c r="F112" s="11">
        <v>7.09</v>
      </c>
      <c r="G112" s="11">
        <v>352328000</v>
      </c>
      <c r="I112" s="130"/>
      <c r="J112" s="130"/>
      <c r="K112" s="130"/>
      <c r="L112" s="130"/>
      <c r="M112" s="130"/>
      <c r="N112" s="130"/>
      <c r="O112" s="130"/>
      <c r="P112" s="130"/>
    </row>
    <row r="113" spans="1:23">
      <c r="A113" s="12">
        <v>43948.291666666664</v>
      </c>
      <c r="B113" s="11">
        <v>7.4009</v>
      </c>
      <c r="C113" s="11">
        <v>7.4269999999999996</v>
      </c>
      <c r="D113" s="11">
        <v>7.5875000000000004</v>
      </c>
      <c r="E113" s="11">
        <v>7.35</v>
      </c>
      <c r="F113" s="11">
        <v>7.3747999999999996</v>
      </c>
      <c r="G113" s="11">
        <v>479388000</v>
      </c>
      <c r="I113" s="130"/>
      <c r="J113" s="130"/>
      <c r="K113" s="130"/>
      <c r="L113" s="130"/>
      <c r="M113" s="130"/>
      <c r="N113" s="130"/>
      <c r="O113" s="130"/>
      <c r="P113" s="130"/>
    </row>
    <row r="114" spans="1:23">
      <c r="A114" s="12">
        <v>43949.291666666664</v>
      </c>
      <c r="B114" s="11">
        <v>7.2584</v>
      </c>
      <c r="C114" s="11">
        <v>7.2839999999999998</v>
      </c>
      <c r="D114" s="11">
        <v>7.6050000000000004</v>
      </c>
      <c r="E114" s="11">
        <v>7.2785000000000002</v>
      </c>
      <c r="F114" s="11">
        <v>7.5750000000000002</v>
      </c>
      <c r="G114" s="11">
        <v>442904000</v>
      </c>
      <c r="I114" s="130"/>
      <c r="J114" s="130"/>
      <c r="K114" s="130"/>
      <c r="L114" s="130"/>
      <c r="M114" s="130"/>
      <c r="N114" s="130"/>
      <c r="O114" s="130"/>
      <c r="P114" s="130"/>
    </row>
    <row r="115" spans="1:23">
      <c r="A115" s="12">
        <v>43950.291666666664</v>
      </c>
      <c r="B115" s="11">
        <v>7.4352999999999998</v>
      </c>
      <c r="C115" s="11">
        <v>7.4615</v>
      </c>
      <c r="D115" s="11">
        <v>7.5145</v>
      </c>
      <c r="E115" s="11">
        <v>7.3437999999999999</v>
      </c>
      <c r="F115" s="11">
        <v>7.4192999999999998</v>
      </c>
      <c r="G115" s="11">
        <v>379160000</v>
      </c>
      <c r="I115" s="130"/>
      <c r="J115" s="130"/>
      <c r="K115" s="130"/>
      <c r="L115" s="130"/>
      <c r="M115" s="130"/>
      <c r="N115" s="130"/>
      <c r="O115" s="130"/>
      <c r="P115" s="130"/>
    </row>
    <row r="116" spans="1:23">
      <c r="A116" s="12">
        <v>43951.291666666664</v>
      </c>
      <c r="B116" s="11">
        <v>7.2813999999999997</v>
      </c>
      <c r="C116" s="11">
        <v>7.3070000000000004</v>
      </c>
      <c r="D116" s="11">
        <v>7.4615</v>
      </c>
      <c r="E116" s="11">
        <v>7.2930000000000001</v>
      </c>
      <c r="F116" s="11">
        <v>7.4071999999999996</v>
      </c>
      <c r="G116" s="11">
        <v>375916000</v>
      </c>
      <c r="I116" s="130"/>
      <c r="J116" s="130"/>
      <c r="K116" s="130"/>
      <c r="L116" s="130"/>
      <c r="M116" s="130"/>
      <c r="N116" s="130"/>
      <c r="O116" s="130"/>
      <c r="P116" s="130"/>
      <c r="Q116" s="11"/>
      <c r="R116" s="11"/>
      <c r="S116" s="11"/>
      <c r="T116" s="11"/>
      <c r="U116" s="11"/>
      <c r="V116" s="11"/>
      <c r="W116" s="11"/>
    </row>
    <row r="117" spans="1:23">
      <c r="A117" s="12">
        <v>43952.291666666664</v>
      </c>
      <c r="B117" s="11">
        <v>7.0446999999999997</v>
      </c>
      <c r="C117" s="11">
        <v>7.0694999999999997</v>
      </c>
      <c r="D117" s="11">
        <v>7.2225000000000001</v>
      </c>
      <c r="E117" s="11">
        <v>7.0209999999999999</v>
      </c>
      <c r="F117" s="11">
        <v>7.1086999999999998</v>
      </c>
      <c r="G117" s="11">
        <v>342096000</v>
      </c>
      <c r="I117" s="130"/>
      <c r="J117" s="130"/>
      <c r="K117" s="130"/>
      <c r="L117" s="130"/>
      <c r="M117" s="130"/>
      <c r="N117" s="130"/>
      <c r="O117" s="130"/>
      <c r="P117" s="130"/>
      <c r="Q117" s="11"/>
      <c r="R117" s="11"/>
      <c r="S117" s="11"/>
      <c r="T117" s="11"/>
      <c r="U117" s="11"/>
      <c r="V117" s="11"/>
      <c r="W117" s="11"/>
    </row>
    <row r="118" spans="1:23">
      <c r="A118" s="12">
        <v>43955.291666666664</v>
      </c>
      <c r="B118" s="11">
        <v>7.2567000000000004</v>
      </c>
      <c r="C118" s="11">
        <v>7.2821999999999996</v>
      </c>
      <c r="D118" s="11">
        <v>7.2960000000000003</v>
      </c>
      <c r="E118" s="11">
        <v>7.0220000000000002</v>
      </c>
      <c r="F118" s="11">
        <v>7.0220000000000002</v>
      </c>
      <c r="G118" s="11">
        <v>317556000</v>
      </c>
      <c r="I118" s="130"/>
      <c r="J118" s="130"/>
      <c r="K118" s="130"/>
      <c r="L118" s="130"/>
      <c r="M118" s="130"/>
      <c r="N118" s="130"/>
      <c r="O118" s="130"/>
      <c r="P118" s="130"/>
      <c r="Q118" s="11"/>
      <c r="R118" s="11"/>
      <c r="S118" s="11"/>
      <c r="T118" s="11"/>
      <c r="U118" s="11"/>
      <c r="V118" s="11"/>
      <c r="W118" s="11"/>
    </row>
    <row r="119" spans="1:23">
      <c r="A119" s="12">
        <v>43956.291666666664</v>
      </c>
      <c r="B119" s="11">
        <v>7.3177000000000003</v>
      </c>
      <c r="C119" s="11">
        <v>7.3434999999999997</v>
      </c>
      <c r="D119" s="11">
        <v>7.5068000000000001</v>
      </c>
      <c r="E119" s="11">
        <v>7.2821999999999996</v>
      </c>
      <c r="F119" s="11">
        <v>7.3868</v>
      </c>
      <c r="G119" s="11">
        <v>368896000</v>
      </c>
      <c r="I119" s="11"/>
      <c r="J119" s="11"/>
      <c r="K119" s="11"/>
      <c r="L119" s="11"/>
      <c r="M119" s="11"/>
      <c r="N119" s="20"/>
      <c r="O119" s="11"/>
      <c r="P119" s="11"/>
      <c r="Q119" s="11"/>
      <c r="R119" s="11"/>
      <c r="S119" s="11"/>
      <c r="T119" s="11"/>
      <c r="U119" s="11"/>
      <c r="V119" s="11"/>
      <c r="W119" s="11"/>
    </row>
    <row r="120" spans="1:23">
      <c r="A120" s="12">
        <v>43957.291666666664</v>
      </c>
      <c r="B120" s="11">
        <v>7.4185999999999996</v>
      </c>
      <c r="C120" s="11">
        <v>7.4447000000000001</v>
      </c>
      <c r="D120" s="11">
        <v>7.55</v>
      </c>
      <c r="E120" s="11">
        <v>7.3853</v>
      </c>
      <c r="F120" s="11">
        <v>7.4233000000000002</v>
      </c>
      <c r="G120" s="11">
        <v>323464000</v>
      </c>
      <c r="N120"/>
      <c r="R120" s="11"/>
      <c r="S120" s="11"/>
      <c r="T120" s="11"/>
      <c r="U120" s="11"/>
      <c r="V120" s="11"/>
      <c r="W120" s="11"/>
    </row>
    <row r="121" spans="1:23">
      <c r="A121" s="12">
        <v>43958.291666666664</v>
      </c>
      <c r="B121" s="11">
        <v>7.5949999999999998</v>
      </c>
      <c r="C121" s="11">
        <v>7.6216999999999997</v>
      </c>
      <c r="D121" s="11">
        <v>7.6852</v>
      </c>
      <c r="E121" s="11">
        <v>7.5330000000000004</v>
      </c>
      <c r="F121" s="11">
        <v>7.5845000000000002</v>
      </c>
      <c r="G121" s="11">
        <v>373732000</v>
      </c>
      <c r="I121" s="2" t="s">
        <v>198</v>
      </c>
      <c r="J121" s="2" t="s">
        <v>186</v>
      </c>
      <c r="N121"/>
    </row>
    <row r="122" spans="1:23">
      <c r="A122" s="12">
        <v>43959.291666666664</v>
      </c>
      <c r="B122" s="11">
        <v>7.7850999999999999</v>
      </c>
      <c r="C122" s="11">
        <v>7.8125</v>
      </c>
      <c r="D122" s="11">
        <v>7.8186999999999998</v>
      </c>
      <c r="E122" s="11">
        <v>7.6597</v>
      </c>
      <c r="F122" s="11">
        <v>7.6936999999999998</v>
      </c>
      <c r="G122" s="11">
        <v>339216000</v>
      </c>
      <c r="I122" s="2" t="s">
        <v>35</v>
      </c>
      <c r="J122" t="s">
        <v>64</v>
      </c>
      <c r="K122" t="s">
        <v>65</v>
      </c>
      <c r="L122" t="s">
        <v>66</v>
      </c>
      <c r="M122" t="s">
        <v>67</v>
      </c>
      <c r="N122" t="s">
        <v>36</v>
      </c>
      <c r="O122" s="11"/>
    </row>
    <row r="123" spans="1:23">
      <c r="A123" s="12">
        <v>43962.291666666664</v>
      </c>
      <c r="B123" s="11">
        <v>8.0372000000000003</v>
      </c>
      <c r="C123" s="11">
        <v>8.0655000000000001</v>
      </c>
      <c r="D123" s="11">
        <v>8.1125000000000007</v>
      </c>
      <c r="E123" s="11">
        <v>7.7786999999999997</v>
      </c>
      <c r="F123" s="11">
        <v>7.8075000000000001</v>
      </c>
      <c r="G123" s="11">
        <v>469060000</v>
      </c>
      <c r="I123" s="3" t="s">
        <v>166</v>
      </c>
      <c r="M123">
        <v>5.4898468749999996</v>
      </c>
      <c r="N123">
        <v>5.4898468749999996</v>
      </c>
    </row>
    <row r="124" spans="1:23">
      <c r="A124" s="12">
        <v>43963.291666666664</v>
      </c>
      <c r="B124" s="11">
        <v>7.7751000000000001</v>
      </c>
      <c r="C124" s="11">
        <v>7.8025000000000002</v>
      </c>
      <c r="D124" s="11">
        <v>8.1724999999999994</v>
      </c>
      <c r="E124" s="11">
        <v>7.7927</v>
      </c>
      <c r="F124" s="11">
        <v>8.1234999999999999</v>
      </c>
      <c r="G124" s="11">
        <v>493060000</v>
      </c>
      <c r="I124" s="3" t="s">
        <v>37</v>
      </c>
      <c r="J124">
        <v>6.2847580645161312</v>
      </c>
      <c r="K124">
        <v>8.0624698412698415</v>
      </c>
      <c r="L124">
        <v>11.601512499999998</v>
      </c>
      <c r="M124">
        <v>13.352382812499995</v>
      </c>
      <c r="N124">
        <v>9.8602367588932847</v>
      </c>
    </row>
    <row r="125" spans="1:23">
      <c r="A125" s="12">
        <v>43964.291666666664</v>
      </c>
      <c r="B125" s="11">
        <v>7.7526999999999999</v>
      </c>
      <c r="C125" s="11">
        <v>7.78</v>
      </c>
      <c r="D125" s="11">
        <v>8.0785</v>
      </c>
      <c r="E125" s="11">
        <v>7.5946999999999996</v>
      </c>
      <c r="F125" s="11">
        <v>7.9175000000000004</v>
      </c>
      <c r="G125" s="11">
        <v>625852000</v>
      </c>
      <c r="I125" s="3" t="s">
        <v>38</v>
      </c>
      <c r="J125">
        <v>13.408921311475412</v>
      </c>
      <c r="K125">
        <v>15.995553968253969</v>
      </c>
      <c r="L125">
        <v>20.7262921875</v>
      </c>
      <c r="M125">
        <v>27.469009374999992</v>
      </c>
      <c r="N125">
        <v>19.484775396825398</v>
      </c>
    </row>
    <row r="126" spans="1:23">
      <c r="A126" s="12">
        <v>43965.291666666664</v>
      </c>
      <c r="B126" s="11">
        <v>8.0023</v>
      </c>
      <c r="C126" s="11">
        <v>8.0305</v>
      </c>
      <c r="D126" s="11">
        <v>8.0359999999999996</v>
      </c>
      <c r="E126" s="11">
        <v>7.6875</v>
      </c>
      <c r="F126" s="11">
        <v>7.8418000000000001</v>
      </c>
      <c r="G126" s="11">
        <v>602312000</v>
      </c>
      <c r="I126" s="3" t="s">
        <v>167</v>
      </c>
      <c r="J126">
        <v>25.041316129032253</v>
      </c>
      <c r="K126">
        <v>18.847456451612906</v>
      </c>
      <c r="L126">
        <v>15.791379687500003</v>
      </c>
      <c r="M126">
        <v>14.65332222222222</v>
      </c>
      <c r="N126">
        <v>18.545464143426297</v>
      </c>
    </row>
    <row r="127" spans="1:23">
      <c r="A127" s="12">
        <v>43966.291666666664</v>
      </c>
      <c r="B127" s="11">
        <v>8.4609000000000005</v>
      </c>
      <c r="C127" s="11">
        <v>8.4908000000000001</v>
      </c>
      <c r="D127" s="11">
        <v>8.5005000000000006</v>
      </c>
      <c r="E127" s="11">
        <v>7.8739999999999997</v>
      </c>
      <c r="F127" s="11">
        <v>7.8898000000000001</v>
      </c>
      <c r="G127" s="11">
        <v>987660000</v>
      </c>
      <c r="I127" s="3" t="s">
        <v>168</v>
      </c>
      <c r="J127">
        <v>21.628164516129033</v>
      </c>
      <c r="K127">
        <v>33.185674193548394</v>
      </c>
      <c r="L127">
        <v>44.786625396825386</v>
      </c>
      <c r="M127">
        <v>46.329184126984124</v>
      </c>
      <c r="N127">
        <v>36.555016000000002</v>
      </c>
    </row>
    <row r="128" spans="1:23">
      <c r="A128" s="12">
        <v>43969.291666666664</v>
      </c>
      <c r="B128" s="11">
        <v>8.7195</v>
      </c>
      <c r="C128" s="11">
        <v>8.7501999999999995</v>
      </c>
      <c r="D128" s="11">
        <v>8.9164999999999992</v>
      </c>
      <c r="E128" s="11">
        <v>8.6805000000000003</v>
      </c>
      <c r="F128" s="11">
        <v>8.7605000000000004</v>
      </c>
      <c r="G128" s="11">
        <v>774460000</v>
      </c>
      <c r="I128" s="3" t="s">
        <v>169</v>
      </c>
      <c r="J128">
        <v>72.466072131147527</v>
      </c>
      <c r="K128">
        <v>101.08873333333328</v>
      </c>
      <c r="L128">
        <v>118.11477187499997</v>
      </c>
      <c r="M128">
        <v>136.96218750000003</v>
      </c>
      <c r="N128">
        <v>103.32343636363633</v>
      </c>
    </row>
    <row r="129" spans="1:14">
      <c r="A129" s="12">
        <v>43970.291666666664</v>
      </c>
      <c r="B129" s="11">
        <v>8.7745999999999995</v>
      </c>
      <c r="C129" s="11">
        <v>8.8055000000000003</v>
      </c>
      <c r="D129" s="11">
        <v>9.0875000000000004</v>
      </c>
      <c r="E129" s="11">
        <v>8.7627000000000006</v>
      </c>
      <c r="F129" s="11">
        <v>8.7902000000000005</v>
      </c>
      <c r="G129" s="11">
        <v>717320000</v>
      </c>
      <c r="I129" s="3" t="s">
        <v>36</v>
      </c>
      <c r="J129">
        <v>27.667329220779219</v>
      </c>
      <c r="K129">
        <v>35.49616549520767</v>
      </c>
      <c r="L129">
        <v>42.196020689655192</v>
      </c>
      <c r="M129">
        <v>34.631861949685536</v>
      </c>
      <c r="N129">
        <v>35.059856836248009</v>
      </c>
    </row>
    <row r="130" spans="1:14">
      <c r="A130" s="12">
        <v>43971.291666666664</v>
      </c>
      <c r="B130" s="11">
        <v>8.9384999999999994</v>
      </c>
      <c r="C130" s="11">
        <v>8.9700000000000006</v>
      </c>
      <c r="D130" s="11">
        <v>9.0429999999999993</v>
      </c>
      <c r="E130" s="11">
        <v>8.8887999999999998</v>
      </c>
      <c r="F130" s="11">
        <v>8.9909999999999997</v>
      </c>
      <c r="G130" s="11">
        <v>587536000</v>
      </c>
      <c r="I130" s="2" t="s">
        <v>198</v>
      </c>
      <c r="J130" s="2" t="s">
        <v>186</v>
      </c>
      <c r="N130"/>
    </row>
    <row r="131" spans="1:14">
      <c r="A131" s="12">
        <v>43972.291666666664</v>
      </c>
      <c r="B131" s="11">
        <v>8.7444000000000006</v>
      </c>
      <c r="C131" s="11">
        <v>8.7752999999999997</v>
      </c>
      <c r="D131" s="11">
        <v>9.0525000000000002</v>
      </c>
      <c r="E131" s="11">
        <v>8.7375000000000007</v>
      </c>
      <c r="F131" s="11">
        <v>9.0515000000000008</v>
      </c>
      <c r="G131" s="11">
        <v>761068000</v>
      </c>
      <c r="I131" s="2" t="s">
        <v>35</v>
      </c>
      <c r="J131" t="s">
        <v>64</v>
      </c>
      <c r="K131" t="s">
        <v>65</v>
      </c>
      <c r="L131" t="s">
        <v>66</v>
      </c>
      <c r="M131" t="s">
        <v>67</v>
      </c>
      <c r="N131" t="s">
        <v>36</v>
      </c>
    </row>
    <row r="132" spans="1:14">
      <c r="A132" s="12">
        <v>43973.291666666664</v>
      </c>
      <c r="B132" s="11">
        <v>8.9946000000000002</v>
      </c>
      <c r="C132" s="11">
        <v>9.0261999999999993</v>
      </c>
      <c r="D132" s="11">
        <v>9.093</v>
      </c>
      <c r="E132" s="11">
        <v>8.7133000000000003</v>
      </c>
      <c r="F132" s="11">
        <v>8.8252000000000006</v>
      </c>
      <c r="G132" s="11">
        <v>1038764000</v>
      </c>
      <c r="I132" s="3" t="s">
        <v>37</v>
      </c>
      <c r="J132" s="102"/>
      <c r="K132" s="102"/>
      <c r="L132" s="102"/>
      <c r="M132" s="102"/>
      <c r="N132" s="102"/>
    </row>
    <row r="133" spans="1:14">
      <c r="A133" s="12">
        <v>43977.291666666664</v>
      </c>
      <c r="B133" s="11">
        <v>8.6870999999999992</v>
      </c>
      <c r="C133" s="11">
        <v>8.7177000000000007</v>
      </c>
      <c r="D133" s="11">
        <v>9.1818000000000008</v>
      </c>
      <c r="E133" s="11">
        <v>8.6720000000000006</v>
      </c>
      <c r="F133" s="11">
        <v>9.1567000000000007</v>
      </c>
      <c r="G133" s="11">
        <v>770780000</v>
      </c>
      <c r="I133" s="3" t="s">
        <v>38</v>
      </c>
      <c r="J133" s="102">
        <v>1.1335620518445171</v>
      </c>
      <c r="K133" s="102">
        <v>0.98395209943937778</v>
      </c>
      <c r="L133" s="102">
        <v>0.78651638633324783</v>
      </c>
      <c r="M133" s="102">
        <v>1.0572365068266727</v>
      </c>
      <c r="N133" s="102">
        <v>0.9760960992393426</v>
      </c>
    </row>
    <row r="134" spans="1:14">
      <c r="A134" s="12">
        <v>43978.291666666664</v>
      </c>
      <c r="B134" s="11">
        <v>8.4953000000000003</v>
      </c>
      <c r="C134" s="11">
        <v>8.5252999999999997</v>
      </c>
      <c r="D134" s="11">
        <v>8.6326999999999998</v>
      </c>
      <c r="E134" s="11">
        <v>7.9966999999999997</v>
      </c>
      <c r="F134" s="11">
        <v>8.625</v>
      </c>
      <c r="G134" s="11">
        <v>1175892000</v>
      </c>
      <c r="I134" s="3" t="s">
        <v>167</v>
      </c>
      <c r="J134" s="102">
        <v>0.86751160271197869</v>
      </c>
      <c r="K134" s="102">
        <v>0.17829344885579124</v>
      </c>
      <c r="L134" s="102">
        <v>-0.2380991474672077</v>
      </c>
      <c r="M134" s="102">
        <v>-0.46655075826802639</v>
      </c>
      <c r="N134" s="102">
        <v>-4.8207445775953893E-2</v>
      </c>
    </row>
    <row r="135" spans="1:14">
      <c r="A135" s="12">
        <v>43979.291666666664</v>
      </c>
      <c r="B135" s="11">
        <v>8.4572000000000003</v>
      </c>
      <c r="C135" s="11">
        <v>8.4870000000000001</v>
      </c>
      <c r="D135" s="11">
        <v>8.7605000000000004</v>
      </c>
      <c r="E135" s="11">
        <v>8.3792000000000009</v>
      </c>
      <c r="F135" s="11">
        <v>8.4122000000000003</v>
      </c>
      <c r="G135" s="11">
        <v>734896000</v>
      </c>
      <c r="I135" s="3" t="s">
        <v>168</v>
      </c>
      <c r="J135" s="102">
        <v>-0.13630080764589289</v>
      </c>
      <c r="K135" s="102">
        <v>0.76075080893520075</v>
      </c>
      <c r="L135" s="102">
        <v>1.8361439141557196</v>
      </c>
      <c r="M135" s="102">
        <v>2.1616846626578967</v>
      </c>
      <c r="N135" s="102">
        <v>0.97110278380158233</v>
      </c>
    </row>
    <row r="136" spans="1:14">
      <c r="A136" s="12">
        <v>43980.291666666664</v>
      </c>
      <c r="B136" s="11">
        <v>8.8443000000000005</v>
      </c>
      <c r="C136" s="11">
        <v>8.8755000000000006</v>
      </c>
      <c r="D136" s="11">
        <v>8.8755000000000006</v>
      </c>
      <c r="E136" s="11">
        <v>8.4849999999999994</v>
      </c>
      <c r="F136" s="11">
        <v>8.5545000000000009</v>
      </c>
      <c r="G136" s="11">
        <v>745256000</v>
      </c>
      <c r="I136" s="3" t="s">
        <v>169</v>
      </c>
      <c r="J136" s="102">
        <v>2.3505419323542931</v>
      </c>
      <c r="K136" s="102">
        <v>2.0461557822738428</v>
      </c>
      <c r="L136" s="102">
        <v>1.6372777772038238</v>
      </c>
      <c r="M136" s="102">
        <v>1.9562831740053734</v>
      </c>
      <c r="N136" s="102">
        <v>1.8265187016642619</v>
      </c>
    </row>
    <row r="137" spans="1:14">
      <c r="A137" s="12">
        <v>43983.291666666664</v>
      </c>
      <c r="B137" s="11">
        <v>8.7752999999999997</v>
      </c>
      <c r="C137" s="11">
        <v>8.8062000000000005</v>
      </c>
      <c r="D137" s="11">
        <v>8.8407</v>
      </c>
      <c r="E137" s="11">
        <v>8.6895000000000007</v>
      </c>
      <c r="F137" s="11">
        <v>8.8332999999999995</v>
      </c>
      <c r="G137" s="11">
        <v>389876000</v>
      </c>
      <c r="I137" s="3" t="s">
        <v>36</v>
      </c>
      <c r="J137" s="102"/>
      <c r="K137" s="102"/>
      <c r="L137" s="102"/>
      <c r="M137" s="102"/>
      <c r="N137" s="102"/>
    </row>
    <row r="138" spans="1:14">
      <c r="A138" s="12">
        <v>43984.291666666664</v>
      </c>
      <c r="B138" s="11">
        <v>8.7942999999999998</v>
      </c>
      <c r="C138" s="11">
        <v>8.8252000000000006</v>
      </c>
      <c r="D138" s="11">
        <v>8.8371999999999993</v>
      </c>
      <c r="E138" s="11">
        <v>8.6579999999999995</v>
      </c>
      <c r="F138" s="11">
        <v>8.7963000000000005</v>
      </c>
      <c r="G138" s="11">
        <v>391320000</v>
      </c>
      <c r="N138"/>
    </row>
    <row r="139" spans="1:14">
      <c r="A139" s="12">
        <v>43985.291666666664</v>
      </c>
      <c r="B139" s="11">
        <v>8.7386999999999997</v>
      </c>
      <c r="C139" s="11">
        <v>8.7695000000000007</v>
      </c>
      <c r="D139" s="11">
        <v>8.8663000000000007</v>
      </c>
      <c r="E139" s="11">
        <v>8.6999999999999993</v>
      </c>
      <c r="F139" s="11">
        <v>8.8223000000000003</v>
      </c>
      <c r="G139" s="11">
        <v>365440000</v>
      </c>
    </row>
    <row r="140" spans="1:14">
      <c r="A140" s="12">
        <v>43986.291666666664</v>
      </c>
      <c r="B140" s="11">
        <v>8.7396999999999991</v>
      </c>
      <c r="C140" s="11">
        <v>8.7665000000000006</v>
      </c>
      <c r="D140" s="11">
        <v>8.9431999999999992</v>
      </c>
      <c r="E140" s="11">
        <v>8.6775000000000002</v>
      </c>
      <c r="F140" s="11">
        <v>8.7279999999999998</v>
      </c>
      <c r="G140" s="11">
        <v>424280000</v>
      </c>
    </row>
    <row r="141" spans="1:14">
      <c r="A141" s="12">
        <v>43987.291666666664</v>
      </c>
      <c r="B141" s="11">
        <v>8.8926999999999996</v>
      </c>
      <c r="C141" s="11">
        <v>8.92</v>
      </c>
      <c r="D141" s="11">
        <v>8.9969999999999999</v>
      </c>
      <c r="E141" s="11">
        <v>8.7080000000000002</v>
      </c>
      <c r="F141" s="11">
        <v>8.7944999999999993</v>
      </c>
      <c r="G141" s="11">
        <v>481748000</v>
      </c>
    </row>
    <row r="142" spans="1:14">
      <c r="A142" s="12">
        <v>43990.291666666664</v>
      </c>
      <c r="B142" s="11">
        <v>8.7781000000000002</v>
      </c>
      <c r="C142" s="11">
        <v>8.8049999999999997</v>
      </c>
      <c r="D142" s="11">
        <v>8.8896999999999995</v>
      </c>
      <c r="E142" s="11">
        <v>8.6858000000000004</v>
      </c>
      <c r="F142" s="11">
        <v>8.8772000000000002</v>
      </c>
      <c r="G142" s="11">
        <v>387736000</v>
      </c>
    </row>
    <row r="143" spans="1:14">
      <c r="A143" s="12">
        <v>43991.291666666664</v>
      </c>
      <c r="B143" s="11">
        <v>9.0183999999999997</v>
      </c>
      <c r="C143" s="11">
        <v>9.0459999999999994</v>
      </c>
      <c r="D143" s="11">
        <v>9.1097000000000001</v>
      </c>
      <c r="E143" s="11">
        <v>8.7513000000000005</v>
      </c>
      <c r="F143" s="11">
        <v>8.8000000000000007</v>
      </c>
      <c r="G143" s="11">
        <v>468488000</v>
      </c>
    </row>
    <row r="144" spans="1:14">
      <c r="A144" s="12">
        <v>43992.291666666664</v>
      </c>
      <c r="B144" s="11">
        <v>9.3381000000000007</v>
      </c>
      <c r="C144" s="11">
        <v>9.3666999999999998</v>
      </c>
      <c r="D144" s="11">
        <v>9.5</v>
      </c>
      <c r="E144" s="11">
        <v>9.1534999999999993</v>
      </c>
      <c r="F144" s="11">
        <v>9.1677999999999997</v>
      </c>
      <c r="G144" s="11">
        <v>632180000</v>
      </c>
    </row>
    <row r="145" spans="1:7">
      <c r="A145" s="12">
        <v>43993.291666666664</v>
      </c>
      <c r="B145" s="11">
        <v>8.7693999999999992</v>
      </c>
      <c r="C145" s="11">
        <v>8.7963000000000005</v>
      </c>
      <c r="D145" s="11">
        <v>9.2612000000000005</v>
      </c>
      <c r="E145" s="11">
        <v>8.7859999999999996</v>
      </c>
      <c r="F145" s="11">
        <v>9.15</v>
      </c>
      <c r="G145" s="11">
        <v>583652000</v>
      </c>
    </row>
    <row r="146" spans="1:7">
      <c r="A146" s="12">
        <v>43994.291666666664</v>
      </c>
      <c r="B146" s="11">
        <v>8.9052000000000007</v>
      </c>
      <c r="C146" s="11">
        <v>8.9324999999999992</v>
      </c>
      <c r="D146" s="11">
        <v>9.1873000000000005</v>
      </c>
      <c r="E146" s="11">
        <v>8.7032000000000007</v>
      </c>
      <c r="F146" s="11">
        <v>9.1624999999999996</v>
      </c>
      <c r="G146" s="11">
        <v>570908000</v>
      </c>
    </row>
    <row r="147" spans="1:7">
      <c r="A147" s="12">
        <v>43997.291666666664</v>
      </c>
      <c r="B147" s="11">
        <v>9.1456999999999997</v>
      </c>
      <c r="C147" s="11">
        <v>9.1737000000000002</v>
      </c>
      <c r="D147" s="11">
        <v>9.1822999999999997</v>
      </c>
      <c r="E147" s="11">
        <v>8.7437000000000005</v>
      </c>
      <c r="F147" s="11">
        <v>8.8153000000000006</v>
      </c>
      <c r="G147" s="11">
        <v>400004000</v>
      </c>
    </row>
    <row r="148" spans="1:7">
      <c r="A148" s="12">
        <v>43998.291666666664</v>
      </c>
      <c r="B148" s="11">
        <v>9.0408000000000008</v>
      </c>
      <c r="C148" s="11">
        <v>9.0685000000000002</v>
      </c>
      <c r="D148" s="11">
        <v>9.2667999999999999</v>
      </c>
      <c r="E148" s="11">
        <v>8.8386999999999993</v>
      </c>
      <c r="F148" s="11">
        <v>9.2249999999999996</v>
      </c>
      <c r="G148" s="11">
        <v>535716000</v>
      </c>
    </row>
    <row r="149" spans="1:7">
      <c r="A149" s="12">
        <v>43999.291666666664</v>
      </c>
      <c r="B149" s="11">
        <v>9.2078000000000007</v>
      </c>
      <c r="C149" s="11">
        <v>9.2360000000000007</v>
      </c>
      <c r="D149" s="11">
        <v>9.2989999999999995</v>
      </c>
      <c r="E149" s="11">
        <v>9.0701999999999998</v>
      </c>
      <c r="F149" s="11">
        <v>9.1137999999999995</v>
      </c>
      <c r="G149" s="11">
        <v>408304000</v>
      </c>
    </row>
    <row r="150" spans="1:7">
      <c r="A150" s="12">
        <v>44000.291666666664</v>
      </c>
      <c r="B150" s="11">
        <v>9.1898</v>
      </c>
      <c r="C150" s="11">
        <v>9.218</v>
      </c>
      <c r="D150" s="11">
        <v>9.2825000000000006</v>
      </c>
      <c r="E150" s="11">
        <v>9.1144999999999996</v>
      </c>
      <c r="F150" s="11">
        <v>9.2270000000000003</v>
      </c>
      <c r="G150" s="11">
        <v>254408000</v>
      </c>
    </row>
    <row r="151" spans="1:7">
      <c r="A151" s="12">
        <v>44001.291666666664</v>
      </c>
      <c r="B151" s="11">
        <v>9.2330000000000005</v>
      </c>
      <c r="C151" s="11">
        <v>9.2612000000000005</v>
      </c>
      <c r="D151" s="11">
        <v>9.4450000000000003</v>
      </c>
      <c r="E151" s="11">
        <v>9.2272999999999996</v>
      </c>
      <c r="F151" s="11">
        <v>9.2424999999999997</v>
      </c>
      <c r="G151" s="11">
        <v>524160000</v>
      </c>
    </row>
    <row r="152" spans="1:7">
      <c r="A152" s="12">
        <v>44004.291666666664</v>
      </c>
      <c r="B152" s="11">
        <v>9.4976000000000003</v>
      </c>
      <c r="C152" s="11">
        <v>9.5266999999999999</v>
      </c>
      <c r="D152" s="11">
        <v>9.5312000000000001</v>
      </c>
      <c r="E152" s="11">
        <v>9.2731999999999992</v>
      </c>
      <c r="F152" s="11">
        <v>9.3000000000000007</v>
      </c>
      <c r="G152" s="11">
        <v>398468000</v>
      </c>
    </row>
    <row r="153" spans="1:7">
      <c r="A153" s="12">
        <v>44005.291666666664</v>
      </c>
      <c r="B153" s="11">
        <v>9.4210999999999991</v>
      </c>
      <c r="C153" s="11">
        <v>9.4499999999999993</v>
      </c>
      <c r="D153" s="11">
        <v>9.6425000000000001</v>
      </c>
      <c r="E153" s="11">
        <v>9.4075000000000006</v>
      </c>
      <c r="F153" s="11">
        <v>9.5510000000000002</v>
      </c>
      <c r="G153" s="11">
        <v>375108000</v>
      </c>
    </row>
    <row r="154" spans="1:7">
      <c r="A154" s="12">
        <v>44006.291666666664</v>
      </c>
      <c r="B154" s="11">
        <v>9.2073</v>
      </c>
      <c r="C154" s="11">
        <v>9.2355</v>
      </c>
      <c r="D154" s="11">
        <v>9.5564999999999998</v>
      </c>
      <c r="E154" s="11">
        <v>9.1445000000000007</v>
      </c>
      <c r="F154" s="11">
        <v>9.4762000000000004</v>
      </c>
      <c r="G154" s="11">
        <v>449372000</v>
      </c>
    </row>
    <row r="155" spans="1:7">
      <c r="A155" s="12">
        <v>44007.291666666664</v>
      </c>
      <c r="B155" s="11">
        <v>9.4610000000000003</v>
      </c>
      <c r="C155" s="11">
        <v>9.49</v>
      </c>
      <c r="D155" s="11">
        <v>9.5050000000000008</v>
      </c>
      <c r="E155" s="11">
        <v>9.1822999999999997</v>
      </c>
      <c r="F155" s="11">
        <v>9.3558000000000003</v>
      </c>
      <c r="G155" s="11">
        <v>376072000</v>
      </c>
    </row>
    <row r="156" spans="1:7">
      <c r="A156" s="12">
        <v>44008.291666666664</v>
      </c>
      <c r="B156" s="11">
        <v>9.1270000000000007</v>
      </c>
      <c r="C156" s="11">
        <v>9.1549999999999994</v>
      </c>
      <c r="D156" s="11">
        <v>9.5</v>
      </c>
      <c r="E156" s="11">
        <v>9.125</v>
      </c>
      <c r="F156" s="11">
        <v>9.5</v>
      </c>
      <c r="G156" s="11">
        <v>592084000</v>
      </c>
    </row>
    <row r="157" spans="1:7">
      <c r="A157" s="12">
        <v>44011.291666666664</v>
      </c>
      <c r="B157" s="11">
        <v>9.1719000000000008</v>
      </c>
      <c r="C157" s="11">
        <v>9.1999999999999993</v>
      </c>
      <c r="D157" s="11">
        <v>9.2044999999999995</v>
      </c>
      <c r="E157" s="11">
        <v>8.9</v>
      </c>
      <c r="F157" s="11">
        <v>9.1698000000000004</v>
      </c>
      <c r="G157" s="11">
        <v>342248000</v>
      </c>
    </row>
    <row r="158" spans="1:7">
      <c r="A158" s="12">
        <v>44012.291666666664</v>
      </c>
      <c r="B158" s="11">
        <v>9.4687000000000001</v>
      </c>
      <c r="C158" s="11">
        <v>9.4977999999999998</v>
      </c>
      <c r="D158" s="11">
        <v>9.5261999999999993</v>
      </c>
      <c r="E158" s="11">
        <v>9.2665000000000006</v>
      </c>
      <c r="F158" s="11">
        <v>9.3140000000000001</v>
      </c>
      <c r="G158" s="11">
        <v>367892000</v>
      </c>
    </row>
    <row r="159" spans="1:7">
      <c r="A159" s="12">
        <v>44013.291666666664</v>
      </c>
      <c r="B159" s="11">
        <v>9.5008999999999997</v>
      </c>
      <c r="C159" s="11">
        <v>9.5299999999999994</v>
      </c>
      <c r="D159" s="11">
        <v>9.5757999999999992</v>
      </c>
      <c r="E159" s="11">
        <v>9.4130000000000003</v>
      </c>
      <c r="F159" s="11">
        <v>9.5207999999999995</v>
      </c>
      <c r="G159" s="11">
        <v>326648000</v>
      </c>
    </row>
    <row r="160" spans="1:7">
      <c r="A160" s="12">
        <v>44014.291666666664</v>
      </c>
      <c r="B160" s="11">
        <v>9.5829000000000004</v>
      </c>
      <c r="C160" s="11">
        <v>9.6122999999999994</v>
      </c>
      <c r="D160" s="11">
        <v>9.7375000000000007</v>
      </c>
      <c r="E160" s="11">
        <v>9.5782000000000007</v>
      </c>
      <c r="F160" s="11">
        <v>9.6389999999999993</v>
      </c>
      <c r="G160" s="11">
        <v>364056000</v>
      </c>
    </row>
    <row r="161" spans="1:7">
      <c r="A161" s="12">
        <v>44018.291666666664</v>
      </c>
      <c r="B161" s="11">
        <v>9.8092000000000006</v>
      </c>
      <c r="C161" s="11">
        <v>9.8391999999999999</v>
      </c>
      <c r="D161" s="11">
        <v>9.9086999999999996</v>
      </c>
      <c r="E161" s="11">
        <v>9.7125000000000004</v>
      </c>
      <c r="F161" s="11">
        <v>9.7416999999999998</v>
      </c>
      <c r="G161" s="11">
        <v>315892000</v>
      </c>
    </row>
    <row r="162" spans="1:7">
      <c r="A162" s="12">
        <v>44019.291666666664</v>
      </c>
      <c r="B162" s="11">
        <v>9.8415999999999997</v>
      </c>
      <c r="C162" s="11">
        <v>9.8717000000000006</v>
      </c>
      <c r="D162" s="11">
        <v>10.07</v>
      </c>
      <c r="E162" s="11">
        <v>9.8506999999999998</v>
      </c>
      <c r="F162" s="11">
        <v>9.9461999999999993</v>
      </c>
      <c r="G162" s="11">
        <v>357800000</v>
      </c>
    </row>
    <row r="163" spans="1:7">
      <c r="A163" s="12">
        <v>44020.291666666664</v>
      </c>
      <c r="B163" s="11">
        <v>10.184799999999999</v>
      </c>
      <c r="C163" s="11">
        <v>10.215999999999999</v>
      </c>
      <c r="D163" s="11">
        <v>10.225</v>
      </c>
      <c r="E163" s="11">
        <v>9.9655000000000005</v>
      </c>
      <c r="F163" s="11">
        <v>9.9937000000000005</v>
      </c>
      <c r="G163" s="11">
        <v>365480000</v>
      </c>
    </row>
    <row r="164" spans="1:7">
      <c r="A164" s="12">
        <v>44021.291666666664</v>
      </c>
      <c r="B164" s="11">
        <v>10.476900000000001</v>
      </c>
      <c r="C164" s="11">
        <v>10.509</v>
      </c>
      <c r="D164" s="11">
        <v>10.57</v>
      </c>
      <c r="E164" s="11">
        <v>10.233499999999999</v>
      </c>
      <c r="F164" s="11">
        <v>10.3802</v>
      </c>
      <c r="G164" s="11">
        <v>494548000</v>
      </c>
    </row>
    <row r="165" spans="1:7">
      <c r="A165" s="12">
        <v>44022.291666666664</v>
      </c>
      <c r="B165" s="11">
        <v>10.4472</v>
      </c>
      <c r="C165" s="11">
        <v>10.479200000000001</v>
      </c>
      <c r="D165" s="11">
        <v>10.655200000000001</v>
      </c>
      <c r="E165" s="11">
        <v>10.3787</v>
      </c>
      <c r="F165" s="11">
        <v>10.588699999999999</v>
      </c>
      <c r="G165" s="11">
        <v>497676000</v>
      </c>
    </row>
    <row r="166" spans="1:7">
      <c r="A166" s="12">
        <v>44025.291666666664</v>
      </c>
      <c r="B166" s="11">
        <v>10.0215</v>
      </c>
      <c r="C166" s="11">
        <v>10.052199999999999</v>
      </c>
      <c r="D166" s="11">
        <v>10.792199999999999</v>
      </c>
      <c r="E166" s="11">
        <v>10.025</v>
      </c>
      <c r="F166" s="11">
        <v>10.595000000000001</v>
      </c>
      <c r="G166" s="11">
        <v>457076000</v>
      </c>
    </row>
    <row r="167" spans="1:7">
      <c r="A167" s="12">
        <v>44026.291666666664</v>
      </c>
      <c r="B167" s="11">
        <v>10.3453</v>
      </c>
      <c r="C167" s="11">
        <v>10.377000000000001</v>
      </c>
      <c r="D167" s="11">
        <v>10.402799999999999</v>
      </c>
      <c r="E167" s="11">
        <v>9.7855000000000008</v>
      </c>
      <c r="F167" s="11">
        <v>10.074999999999999</v>
      </c>
      <c r="G167" s="11">
        <v>542676000</v>
      </c>
    </row>
    <row r="168" spans="1:7">
      <c r="A168" s="12">
        <v>44027.291666666664</v>
      </c>
      <c r="B168" s="11">
        <v>10.196</v>
      </c>
      <c r="C168" s="11">
        <v>10.2273</v>
      </c>
      <c r="D168" s="11">
        <v>10.433</v>
      </c>
      <c r="E168" s="11">
        <v>10.0557</v>
      </c>
      <c r="F168" s="11">
        <v>10.414300000000001</v>
      </c>
      <c r="G168" s="11">
        <v>403984000</v>
      </c>
    </row>
    <row r="169" spans="1:7">
      <c r="A169" s="12">
        <v>44028.291666666664</v>
      </c>
      <c r="B169" s="11">
        <v>10.1038</v>
      </c>
      <c r="C169" s="11">
        <v>10.1348</v>
      </c>
      <c r="D169" s="11">
        <v>10.2067</v>
      </c>
      <c r="E169" s="11">
        <v>9.8955000000000002</v>
      </c>
      <c r="F169" s="11">
        <v>10.015000000000001</v>
      </c>
      <c r="G169" s="11">
        <v>344964000</v>
      </c>
    </row>
    <row r="170" spans="1:7">
      <c r="A170" s="12">
        <v>44029.291666666664</v>
      </c>
      <c r="B170" s="11">
        <v>10.170299999999999</v>
      </c>
      <c r="C170" s="11">
        <v>10.201499999999999</v>
      </c>
      <c r="D170" s="11">
        <v>10.2485</v>
      </c>
      <c r="E170" s="11">
        <v>10.0878</v>
      </c>
      <c r="F170" s="11">
        <v>10.2255</v>
      </c>
      <c r="G170" s="11">
        <v>266284000</v>
      </c>
    </row>
    <row r="171" spans="1:7">
      <c r="A171" s="12">
        <v>44032.291666666664</v>
      </c>
      <c r="B171" s="11">
        <v>10.4786</v>
      </c>
      <c r="C171" s="11">
        <v>10.5107</v>
      </c>
      <c r="D171" s="11">
        <v>10.5312</v>
      </c>
      <c r="E171" s="11">
        <v>10.156700000000001</v>
      </c>
      <c r="F171" s="11">
        <v>10.2743</v>
      </c>
      <c r="G171" s="11">
        <v>284852000</v>
      </c>
    </row>
    <row r="172" spans="1:7">
      <c r="A172" s="12">
        <v>44033.291666666664</v>
      </c>
      <c r="B172" s="11">
        <v>10.296900000000001</v>
      </c>
      <c r="C172" s="11">
        <v>10.3285</v>
      </c>
      <c r="D172" s="11">
        <v>10.56</v>
      </c>
      <c r="E172" s="11">
        <v>10.2867</v>
      </c>
      <c r="F172" s="11">
        <v>10.513</v>
      </c>
      <c r="G172" s="11">
        <v>277036000</v>
      </c>
    </row>
    <row r="173" spans="1:7">
      <c r="A173" s="12">
        <v>44034.291666666664</v>
      </c>
      <c r="B173" s="11">
        <v>10.4069</v>
      </c>
      <c r="C173" s="11">
        <v>10.438800000000001</v>
      </c>
      <c r="D173" s="11">
        <v>10.602499999999999</v>
      </c>
      <c r="E173" s="11">
        <v>10.291499999999999</v>
      </c>
      <c r="F173" s="11">
        <v>10.3675</v>
      </c>
      <c r="G173" s="11">
        <v>367292000</v>
      </c>
    </row>
    <row r="174" spans="1:7">
      <c r="A174" s="12">
        <v>44035.291666666664</v>
      </c>
      <c r="B174" s="11">
        <v>10.098800000000001</v>
      </c>
      <c r="C174" s="11">
        <v>10.129799999999999</v>
      </c>
      <c r="D174" s="11">
        <v>10.547000000000001</v>
      </c>
      <c r="E174" s="11">
        <v>10.0312</v>
      </c>
      <c r="F174" s="11">
        <v>10.45</v>
      </c>
      <c r="G174" s="11">
        <v>411660000</v>
      </c>
    </row>
    <row r="175" spans="1:7">
      <c r="A175" s="12">
        <v>44036.291666666664</v>
      </c>
      <c r="B175" s="11">
        <v>10.1633</v>
      </c>
      <c r="C175" s="11">
        <v>10.1945</v>
      </c>
      <c r="D175" s="11">
        <v>10.364699999999999</v>
      </c>
      <c r="E175" s="11">
        <v>9.7769999999999992</v>
      </c>
      <c r="F175" s="11">
        <v>9.875</v>
      </c>
      <c r="G175" s="11">
        <v>473292000</v>
      </c>
    </row>
    <row r="176" spans="1:7">
      <c r="A176" s="12">
        <v>44039.291666666664</v>
      </c>
      <c r="B176" s="11">
        <v>10.389699999999999</v>
      </c>
      <c r="C176" s="11">
        <v>10.4215</v>
      </c>
      <c r="D176" s="11">
        <v>10.441700000000001</v>
      </c>
      <c r="E176" s="11">
        <v>10.217700000000001</v>
      </c>
      <c r="F176" s="11">
        <v>10.2323</v>
      </c>
      <c r="G176" s="11">
        <v>292132000</v>
      </c>
    </row>
    <row r="177" spans="1:14">
      <c r="A177" s="12">
        <v>44040.291666666664</v>
      </c>
      <c r="B177" s="11">
        <v>10.1843</v>
      </c>
      <c r="C177" s="11">
        <v>10.2155</v>
      </c>
      <c r="D177" s="11">
        <v>10.382</v>
      </c>
      <c r="E177" s="11">
        <v>10.209300000000001</v>
      </c>
      <c r="F177" s="11">
        <v>10.3743</v>
      </c>
      <c r="G177" s="11">
        <v>271636000</v>
      </c>
    </row>
    <row r="178" spans="1:14">
      <c r="A178" s="12">
        <v>44041.291666666664</v>
      </c>
      <c r="B178" s="11">
        <v>10.4335</v>
      </c>
      <c r="C178" s="11">
        <v>10.4655</v>
      </c>
      <c r="D178" s="11">
        <v>10.5162</v>
      </c>
      <c r="E178" s="11">
        <v>10.347</v>
      </c>
      <c r="F178" s="11">
        <v>10.390700000000001</v>
      </c>
      <c r="G178" s="11">
        <v>284508000</v>
      </c>
    </row>
    <row r="179" spans="1:14">
      <c r="A179" s="12">
        <v>44042.291666666664</v>
      </c>
      <c r="B179" s="11">
        <v>10.5816</v>
      </c>
      <c r="C179" s="11">
        <v>10.614000000000001</v>
      </c>
      <c r="D179" s="11">
        <v>10.622999999999999</v>
      </c>
      <c r="E179" s="11">
        <v>10.295199999999999</v>
      </c>
      <c r="F179" s="11">
        <v>10.375</v>
      </c>
      <c r="G179" s="11">
        <v>308880000</v>
      </c>
    </row>
    <row r="180" spans="1:14">
      <c r="A180" s="12">
        <v>44043.291666666664</v>
      </c>
      <c r="B180" s="11">
        <v>10.5823</v>
      </c>
      <c r="C180" s="11">
        <v>10.614699999999999</v>
      </c>
      <c r="D180" s="11">
        <v>10.766500000000001</v>
      </c>
      <c r="E180" s="11">
        <v>10.433</v>
      </c>
      <c r="F180" s="11">
        <v>10.5632</v>
      </c>
      <c r="G180" s="11">
        <v>386080000</v>
      </c>
    </row>
    <row r="181" spans="1:14">
      <c r="A181" s="12">
        <v>44046.291666666664</v>
      </c>
      <c r="B181" s="11">
        <v>10.976599999999999</v>
      </c>
      <c r="C181" s="11">
        <v>11.010300000000001</v>
      </c>
      <c r="D181" s="11">
        <v>11.098800000000001</v>
      </c>
      <c r="E181" s="11">
        <v>10.715299999999999</v>
      </c>
      <c r="F181" s="11">
        <v>10.7325</v>
      </c>
      <c r="G181" s="11">
        <v>412720000</v>
      </c>
    </row>
    <row r="182" spans="1:14">
      <c r="A182" s="12">
        <v>44047.291666666664</v>
      </c>
      <c r="B182" s="11">
        <v>11.1934</v>
      </c>
      <c r="C182" s="11">
        <v>11.2277</v>
      </c>
      <c r="D182" s="11">
        <v>11.2277</v>
      </c>
      <c r="E182" s="11">
        <v>10.906000000000001</v>
      </c>
      <c r="F182" s="11">
        <v>11.05</v>
      </c>
      <c r="G182" s="11">
        <v>310336000</v>
      </c>
    </row>
    <row r="183" spans="1:14">
      <c r="A183" s="12">
        <v>44048.291666666664</v>
      </c>
      <c r="B183" s="11">
        <v>11.2523</v>
      </c>
      <c r="C183" s="11">
        <v>11.2867</v>
      </c>
      <c r="D183" s="11">
        <v>11.371700000000001</v>
      </c>
      <c r="E183" s="11">
        <v>11.1663</v>
      </c>
      <c r="F183" s="11">
        <v>11.244</v>
      </c>
      <c r="G183" s="11">
        <v>249924000</v>
      </c>
      <c r="I183" s="4"/>
      <c r="N183"/>
    </row>
    <row r="184" spans="1:14">
      <c r="A184" s="12">
        <v>44049.291666666664</v>
      </c>
      <c r="B184" s="11">
        <v>11.3009</v>
      </c>
      <c r="C184" s="11">
        <v>11.3355</v>
      </c>
      <c r="D184" s="11">
        <v>11.358000000000001</v>
      </c>
      <c r="E184" s="11">
        <v>11.178800000000001</v>
      </c>
      <c r="F184" s="11">
        <v>11.3497</v>
      </c>
      <c r="G184" s="11">
        <v>244316000</v>
      </c>
      <c r="I184" s="4"/>
      <c r="N184"/>
    </row>
    <row r="185" spans="1:14">
      <c r="A185" s="12">
        <v>44050.291666666664</v>
      </c>
      <c r="B185" s="11">
        <v>11.1653</v>
      </c>
      <c r="C185" s="11">
        <v>11.1995</v>
      </c>
      <c r="D185" s="11">
        <v>11.504799999999999</v>
      </c>
      <c r="E185" s="11">
        <v>11.0375</v>
      </c>
      <c r="F185" s="11">
        <v>11.3125</v>
      </c>
      <c r="G185" s="11">
        <v>342516000</v>
      </c>
      <c r="I185" s="4"/>
      <c r="N185"/>
    </row>
    <row r="186" spans="1:14">
      <c r="A186" s="12">
        <v>44053.291666666664</v>
      </c>
      <c r="B186" s="11">
        <v>11.1309</v>
      </c>
      <c r="C186" s="11">
        <v>11.164999999999999</v>
      </c>
      <c r="D186" s="11">
        <v>11.408200000000001</v>
      </c>
      <c r="E186" s="11">
        <v>10.8565</v>
      </c>
      <c r="F186" s="11">
        <v>11.334300000000001</v>
      </c>
      <c r="G186" s="11">
        <v>427796000</v>
      </c>
      <c r="I186" s="4"/>
      <c r="N186"/>
    </row>
    <row r="187" spans="1:14">
      <c r="A187" s="12">
        <v>44054.291666666664</v>
      </c>
      <c r="B187" s="11">
        <v>10.816800000000001</v>
      </c>
      <c r="C187" s="11">
        <v>10.85</v>
      </c>
      <c r="D187" s="11">
        <v>11.136799999999999</v>
      </c>
      <c r="E187" s="11">
        <v>10.7957</v>
      </c>
      <c r="F187" s="11">
        <v>11.073700000000001</v>
      </c>
      <c r="G187" s="11">
        <v>354512000</v>
      </c>
      <c r="I187" s="4"/>
      <c r="N187"/>
    </row>
    <row r="188" spans="1:14">
      <c r="A188" s="12">
        <v>44055.291666666664</v>
      </c>
      <c r="B188" s="11">
        <v>11.4053</v>
      </c>
      <c r="C188" s="11">
        <v>11.440300000000001</v>
      </c>
      <c r="D188" s="11">
        <v>11.467000000000001</v>
      </c>
      <c r="E188" s="11">
        <v>10.958299999999999</v>
      </c>
      <c r="F188" s="11">
        <v>10.9908</v>
      </c>
      <c r="G188" s="11">
        <v>464412000</v>
      </c>
      <c r="I188" s="4"/>
    </row>
    <row r="189" spans="1:14">
      <c r="A189" s="12">
        <v>44056.291666666664</v>
      </c>
      <c r="B189" s="11">
        <v>11.407999999999999</v>
      </c>
      <c r="C189" s="11">
        <v>11.443</v>
      </c>
      <c r="D189" s="11">
        <v>11.7218</v>
      </c>
      <c r="E189" s="11">
        <v>11.3558</v>
      </c>
      <c r="F189" s="11">
        <v>11.545999999999999</v>
      </c>
      <c r="G189" s="11">
        <v>374460000</v>
      </c>
      <c r="I189" s="4"/>
    </row>
    <row r="190" spans="1:14">
      <c r="A190" s="12">
        <v>44057.291666666664</v>
      </c>
      <c r="B190" s="11">
        <v>11.528700000000001</v>
      </c>
      <c r="C190" s="11">
        <v>11.564</v>
      </c>
      <c r="D190" s="11">
        <v>11.704800000000001</v>
      </c>
      <c r="E190" s="11">
        <v>11.4405</v>
      </c>
      <c r="F190" s="11">
        <v>11.53</v>
      </c>
      <c r="G190" s="11">
        <v>366436000</v>
      </c>
      <c r="I190" s="4"/>
    </row>
    <row r="191" spans="1:14">
      <c r="A191" s="12">
        <v>44060.291666666664</v>
      </c>
      <c r="B191" s="11">
        <v>12.299300000000001</v>
      </c>
      <c r="C191" s="11">
        <v>12.337</v>
      </c>
      <c r="D191" s="11">
        <v>12.409700000000001</v>
      </c>
      <c r="E191" s="11">
        <v>11.817299999999999</v>
      </c>
      <c r="F191" s="11">
        <v>11.8512</v>
      </c>
      <c r="G191" s="11">
        <v>621300000</v>
      </c>
      <c r="I191" s="4"/>
    </row>
    <row r="192" spans="1:14">
      <c r="A192" s="12">
        <v>44061.291666666664</v>
      </c>
      <c r="B192" s="11">
        <v>12.2233</v>
      </c>
      <c r="C192" s="11">
        <v>12.2607</v>
      </c>
      <c r="D192" s="11">
        <v>12.496</v>
      </c>
      <c r="E192" s="11">
        <v>12.0863</v>
      </c>
      <c r="F192" s="11">
        <v>12.45</v>
      </c>
      <c r="G192" s="11">
        <v>503448000</v>
      </c>
      <c r="I192" s="4"/>
    </row>
    <row r="193" spans="1:14">
      <c r="A193" s="12">
        <v>44062.291666666664</v>
      </c>
      <c r="B193" s="11">
        <v>12.1014</v>
      </c>
      <c r="C193" s="11">
        <v>12.138500000000001</v>
      </c>
      <c r="D193" s="11">
        <v>12.315</v>
      </c>
      <c r="E193" s="11">
        <v>12.098000000000001</v>
      </c>
      <c r="F193" s="11">
        <v>12.2965</v>
      </c>
      <c r="G193" s="11">
        <v>622624000</v>
      </c>
      <c r="I193" s="4"/>
    </row>
    <row r="194" spans="1:14">
      <c r="A194" s="12">
        <v>44063.291666666664</v>
      </c>
      <c r="B194" s="11">
        <v>12.103899999999999</v>
      </c>
      <c r="C194" s="11">
        <v>12.141</v>
      </c>
      <c r="D194" s="11">
        <v>12.375</v>
      </c>
      <c r="E194" s="11">
        <v>11.8787</v>
      </c>
      <c r="F194" s="11">
        <v>11.975</v>
      </c>
      <c r="G194" s="11">
        <v>921388000</v>
      </c>
      <c r="I194" s="4"/>
    </row>
    <row r="195" spans="1:14">
      <c r="A195" s="12">
        <v>44064.291666666664</v>
      </c>
      <c r="B195" s="11">
        <v>12.6447</v>
      </c>
      <c r="C195" s="11">
        <v>12.6835</v>
      </c>
      <c r="D195" s="11">
        <v>12.8088</v>
      </c>
      <c r="E195" s="11">
        <v>12.1952</v>
      </c>
      <c r="F195" s="11">
        <v>12.201700000000001</v>
      </c>
      <c r="G195" s="11">
        <v>999868000</v>
      </c>
      <c r="I195" s="4"/>
    </row>
    <row r="196" spans="1:14">
      <c r="A196" s="12">
        <v>44067.291666666664</v>
      </c>
      <c r="B196" s="11">
        <v>12.6814</v>
      </c>
      <c r="C196" s="11">
        <v>12.7203</v>
      </c>
      <c r="D196" s="11">
        <v>12.9125</v>
      </c>
      <c r="E196" s="11">
        <v>12.5075</v>
      </c>
      <c r="F196" s="11">
        <v>12.883699999999999</v>
      </c>
      <c r="G196" s="11">
        <v>490564000</v>
      </c>
      <c r="I196" s="4"/>
    </row>
    <row r="197" spans="1:14">
      <c r="A197" s="12">
        <v>44068.291666666664</v>
      </c>
      <c r="B197" s="11">
        <v>12.711</v>
      </c>
      <c r="C197" s="11">
        <v>12.75</v>
      </c>
      <c r="D197" s="11">
        <v>12.761200000000001</v>
      </c>
      <c r="E197" s="11">
        <v>12.573700000000001</v>
      </c>
      <c r="F197" s="11">
        <v>12.630699999999999</v>
      </c>
      <c r="G197" s="11">
        <v>289076000</v>
      </c>
      <c r="I197" s="4"/>
    </row>
    <row r="198" spans="1:14">
      <c r="A198" s="12">
        <v>44069.291666666664</v>
      </c>
      <c r="B198" s="11">
        <v>12.734</v>
      </c>
      <c r="C198" s="11">
        <v>12.773</v>
      </c>
      <c r="D198" s="11">
        <v>12.868499999999999</v>
      </c>
      <c r="E198" s="11">
        <v>12.6777</v>
      </c>
      <c r="F198" s="11">
        <v>12.799200000000001</v>
      </c>
      <c r="G198" s="11">
        <v>321244000</v>
      </c>
      <c r="I198" s="4"/>
    </row>
    <row r="199" spans="1:14">
      <c r="A199" s="12">
        <v>44070.291666666664</v>
      </c>
      <c r="B199" s="11">
        <v>12.589700000000001</v>
      </c>
      <c r="C199" s="11">
        <v>12.628299999999999</v>
      </c>
      <c r="D199" s="11">
        <v>12.85</v>
      </c>
      <c r="E199" s="11">
        <v>12.5665</v>
      </c>
      <c r="F199" s="11">
        <v>12.781499999999999</v>
      </c>
      <c r="G199" s="11">
        <v>317604000</v>
      </c>
      <c r="I199" s="4"/>
    </row>
    <row r="200" spans="1:14">
      <c r="A200" s="12">
        <v>44071.291666666664</v>
      </c>
      <c r="B200" s="11">
        <v>13.1076</v>
      </c>
      <c r="C200" s="11">
        <v>13.1477</v>
      </c>
      <c r="D200" s="11">
        <v>13.148</v>
      </c>
      <c r="E200" s="11">
        <v>12.6425</v>
      </c>
      <c r="F200" s="11">
        <v>12.675000000000001</v>
      </c>
      <c r="G200" s="11">
        <v>537160000</v>
      </c>
      <c r="I200" s="4"/>
    </row>
    <row r="201" spans="1:14">
      <c r="A201" s="12">
        <v>44074.291666666664</v>
      </c>
      <c r="B201" s="11">
        <v>13.333600000000001</v>
      </c>
      <c r="C201" s="11">
        <v>13.374499999999999</v>
      </c>
      <c r="D201" s="11">
        <v>13.574999999999999</v>
      </c>
      <c r="E201" s="11">
        <v>13.037800000000001</v>
      </c>
      <c r="F201" s="11">
        <v>13.182700000000001</v>
      </c>
      <c r="G201" s="11">
        <v>500840000</v>
      </c>
      <c r="I201" s="4"/>
    </row>
    <row r="202" spans="1:14">
      <c r="A202" s="12">
        <v>44075.291666666664</v>
      </c>
      <c r="B202" s="11">
        <v>13.7829</v>
      </c>
      <c r="C202" s="11">
        <v>13.821</v>
      </c>
      <c r="D202" s="11">
        <v>13.9937</v>
      </c>
      <c r="E202" s="11">
        <v>13.436500000000001</v>
      </c>
      <c r="F202" s="11">
        <v>13.48</v>
      </c>
      <c r="G202" s="11">
        <v>511316000</v>
      </c>
      <c r="I202" s="4"/>
    </row>
    <row r="203" spans="1:14">
      <c r="A203" s="12">
        <v>44076.291666666664</v>
      </c>
      <c r="B203" s="11">
        <v>14.306900000000001</v>
      </c>
      <c r="C203" s="11">
        <v>14.346500000000001</v>
      </c>
      <c r="D203" s="11">
        <v>14.726800000000001</v>
      </c>
      <c r="E203" s="11">
        <v>13.9</v>
      </c>
      <c r="F203" s="11">
        <v>14.7037</v>
      </c>
      <c r="G203" s="11">
        <v>874012000</v>
      </c>
      <c r="I203" s="4"/>
    </row>
    <row r="204" spans="1:14">
      <c r="A204" s="12">
        <v>44077.291666666664</v>
      </c>
      <c r="B204" s="11">
        <v>12.9796</v>
      </c>
      <c r="C204" s="11">
        <v>13.015499999999999</v>
      </c>
      <c r="D204" s="11">
        <v>13.884499999999999</v>
      </c>
      <c r="E204" s="11">
        <v>12.8787</v>
      </c>
      <c r="F204" s="11">
        <v>13.8287</v>
      </c>
      <c r="G204" s="11">
        <v>945128000</v>
      </c>
      <c r="I204" s="4"/>
    </row>
    <row r="205" spans="1:14">
      <c r="A205" s="12">
        <v>44078.291666666664</v>
      </c>
      <c r="B205" s="11">
        <v>12.5877</v>
      </c>
      <c r="C205" s="11">
        <v>12.6225</v>
      </c>
      <c r="D205" s="11">
        <v>13.175000000000001</v>
      </c>
      <c r="E205" s="11">
        <v>11.704800000000001</v>
      </c>
      <c r="F205" s="11">
        <v>12.7837</v>
      </c>
      <c r="G205" s="11">
        <v>1463684000</v>
      </c>
      <c r="I205" s="4"/>
    </row>
    <row r="206" spans="1:14">
      <c r="A206" s="12">
        <v>44082.291666666664</v>
      </c>
      <c r="B206" s="11">
        <v>11.8802</v>
      </c>
      <c r="C206" s="11">
        <v>11.913</v>
      </c>
      <c r="D206" s="11">
        <v>12.55</v>
      </c>
      <c r="E206" s="11">
        <v>11.7043</v>
      </c>
      <c r="F206" s="11">
        <v>11.734500000000001</v>
      </c>
      <c r="G206" s="11">
        <v>795728000</v>
      </c>
      <c r="I206" s="4"/>
    </row>
    <row r="207" spans="1:14">
      <c r="A207" s="12">
        <v>44083.291666666664</v>
      </c>
      <c r="B207" s="11">
        <v>12.6799</v>
      </c>
      <c r="C207" s="11">
        <v>12.715</v>
      </c>
      <c r="D207" s="11">
        <v>12.809200000000001</v>
      </c>
      <c r="E207" s="11">
        <v>12.2317</v>
      </c>
      <c r="F207" s="11">
        <v>12.4</v>
      </c>
      <c r="G207" s="11">
        <v>736200000</v>
      </c>
      <c r="I207" s="4"/>
      <c r="N207"/>
    </row>
    <row r="208" spans="1:14">
      <c r="A208" s="12">
        <v>44084.291666666664</v>
      </c>
      <c r="B208" s="11">
        <v>12.277799999999999</v>
      </c>
      <c r="C208" s="11">
        <v>12.3118</v>
      </c>
      <c r="D208" s="11">
        <v>13.065300000000001</v>
      </c>
      <c r="E208" s="11">
        <v>12.167</v>
      </c>
      <c r="F208" s="11">
        <v>12.9893</v>
      </c>
      <c r="G208" s="11">
        <v>698684000</v>
      </c>
      <c r="I208" s="4"/>
      <c r="N208"/>
    </row>
    <row r="209" spans="1:15">
      <c r="A209" s="12">
        <v>44085.291666666664</v>
      </c>
      <c r="B209" s="11">
        <v>12.131</v>
      </c>
      <c r="C209" s="11">
        <v>12.1645</v>
      </c>
      <c r="D209" s="11">
        <v>12.6525</v>
      </c>
      <c r="E209" s="11">
        <v>11.895799999999999</v>
      </c>
      <c r="F209" s="11">
        <v>12.4855</v>
      </c>
      <c r="G209" s="11">
        <v>636928000</v>
      </c>
      <c r="I209" s="4"/>
      <c r="N209"/>
    </row>
    <row r="210" spans="1:15">
      <c r="A210" s="12">
        <v>44088.291666666664</v>
      </c>
      <c r="B210" s="11">
        <v>12.8368</v>
      </c>
      <c r="C210" s="11">
        <v>12.872199999999999</v>
      </c>
      <c r="D210" s="11">
        <v>13.315</v>
      </c>
      <c r="E210" s="11">
        <v>12.6313</v>
      </c>
      <c r="F210" s="11">
        <v>13.081</v>
      </c>
      <c r="G210" s="11">
        <v>1201744000</v>
      </c>
      <c r="I210" s="4"/>
      <c r="N210"/>
    </row>
    <row r="211" spans="1:15">
      <c r="A211" s="12">
        <v>44089.291666666664</v>
      </c>
      <c r="B211" s="11">
        <v>12.9552</v>
      </c>
      <c r="C211" s="11">
        <v>12.991</v>
      </c>
      <c r="D211" s="11">
        <v>13.2987</v>
      </c>
      <c r="E211" s="11">
        <v>12.8278</v>
      </c>
      <c r="F211" s="11">
        <v>13.28</v>
      </c>
      <c r="G211" s="11">
        <v>727556000</v>
      </c>
      <c r="I211" s="4"/>
      <c r="N211"/>
    </row>
    <row r="212" spans="1:15">
      <c r="A212" s="12">
        <v>44090.291666666664</v>
      </c>
      <c r="B212" s="11">
        <v>12.48</v>
      </c>
      <c r="C212" s="11">
        <v>12.5145</v>
      </c>
      <c r="D212" s="11">
        <v>13.092700000000001</v>
      </c>
      <c r="E212" s="11">
        <v>12.5138</v>
      </c>
      <c r="F212" s="11">
        <v>12.9572</v>
      </c>
      <c r="G212" s="11">
        <v>556384000</v>
      </c>
      <c r="I212" s="4"/>
      <c r="N212"/>
    </row>
    <row r="213" spans="1:15">
      <c r="A213" s="12">
        <v>44091.291666666664</v>
      </c>
      <c r="B213" s="11">
        <v>12.4291</v>
      </c>
      <c r="C213" s="11">
        <v>12.4635</v>
      </c>
      <c r="D213" s="11">
        <v>12.5898</v>
      </c>
      <c r="E213" s="11">
        <v>12.034700000000001</v>
      </c>
      <c r="F213" s="11">
        <v>12.132199999999999</v>
      </c>
      <c r="G213" s="11">
        <v>792512000</v>
      </c>
      <c r="I213" s="4"/>
      <c r="N213"/>
    </row>
    <row r="214" spans="1:15">
      <c r="A214" s="12">
        <v>44092.291666666664</v>
      </c>
      <c r="B214" s="11">
        <v>12.1556</v>
      </c>
      <c r="C214" s="11">
        <v>12.1892</v>
      </c>
      <c r="D214" s="11">
        <v>12.6325</v>
      </c>
      <c r="E214" s="11">
        <v>11.988799999999999</v>
      </c>
      <c r="F214" s="11">
        <v>12.5938</v>
      </c>
      <c r="G214" s="11">
        <v>698460000</v>
      </c>
      <c r="I214" s="4"/>
      <c r="N214"/>
    </row>
    <row r="215" spans="1:15">
      <c r="A215" s="12">
        <v>44095.291666666664</v>
      </c>
      <c r="B215" s="11">
        <v>12.482699999999999</v>
      </c>
      <c r="C215" s="11">
        <v>12.517300000000001</v>
      </c>
      <c r="D215" s="11">
        <v>12.522500000000001</v>
      </c>
      <c r="E215" s="11">
        <v>11.904500000000001</v>
      </c>
      <c r="F215" s="11">
        <v>11.925000000000001</v>
      </c>
      <c r="G215" s="11">
        <v>721044000</v>
      </c>
      <c r="I215" s="4"/>
      <c r="N215"/>
    </row>
    <row r="216" spans="1:15">
      <c r="A216" s="12">
        <v>44096.291666666664</v>
      </c>
      <c r="B216" s="11">
        <v>12.6029</v>
      </c>
      <c r="C216" s="11">
        <v>12.637700000000001</v>
      </c>
      <c r="D216" s="11">
        <v>12.648</v>
      </c>
      <c r="E216" s="11">
        <v>12.1555</v>
      </c>
      <c r="F216" s="11">
        <v>12.574999999999999</v>
      </c>
      <c r="G216" s="11">
        <v>646452000</v>
      </c>
      <c r="I216" s="4"/>
      <c r="N216"/>
    </row>
    <row r="217" spans="1:15">
      <c r="A217" s="12">
        <v>44097.291666666664</v>
      </c>
      <c r="B217" s="11">
        <v>12.090299999999999</v>
      </c>
      <c r="C217" s="11">
        <v>12.123699999999999</v>
      </c>
      <c r="D217" s="11">
        <v>12.727</v>
      </c>
      <c r="E217" s="11">
        <v>12.0793</v>
      </c>
      <c r="F217" s="11">
        <v>12.5755</v>
      </c>
      <c r="G217" s="11">
        <v>647012000</v>
      </c>
      <c r="I217" s="4"/>
      <c r="N217"/>
    </row>
    <row r="218" spans="1:15">
      <c r="A218" s="12">
        <v>44098.291666666664</v>
      </c>
      <c r="B218" s="11">
        <v>12.314</v>
      </c>
      <c r="C218" s="11">
        <v>12.348000000000001</v>
      </c>
      <c r="D218" s="11">
        <v>12.5695</v>
      </c>
      <c r="E218" s="11">
        <v>12.013999999999999</v>
      </c>
      <c r="F218" s="11">
        <v>12.0723</v>
      </c>
      <c r="G218" s="11">
        <v>731240000</v>
      </c>
      <c r="I218" s="4"/>
      <c r="N218"/>
    </row>
    <row r="219" spans="1:15">
      <c r="A219" s="12">
        <v>44099.291666666664</v>
      </c>
      <c r="B219" s="11">
        <v>12.838200000000001</v>
      </c>
      <c r="C219" s="11">
        <v>12.873699999999999</v>
      </c>
      <c r="D219" s="11">
        <v>12.8835</v>
      </c>
      <c r="E219" s="11">
        <v>12.245799999999999</v>
      </c>
      <c r="F219" s="11">
        <v>12.4475</v>
      </c>
      <c r="G219" s="11">
        <v>588016000</v>
      </c>
      <c r="I219" s="4"/>
      <c r="N219"/>
    </row>
    <row r="220" spans="1:15">
      <c r="A220" s="12">
        <v>44102.291666666664</v>
      </c>
      <c r="B220" s="11">
        <v>12.9991</v>
      </c>
      <c r="C220" s="11">
        <v>13.035</v>
      </c>
      <c r="D220" s="11">
        <v>13.0518</v>
      </c>
      <c r="E220" s="11">
        <v>12.75</v>
      </c>
      <c r="F220" s="11">
        <v>13.0402</v>
      </c>
      <c r="G220" s="11">
        <v>573808000</v>
      </c>
      <c r="I220" s="4"/>
      <c r="N220"/>
    </row>
    <row r="221" spans="1:15">
      <c r="A221" s="12">
        <v>44103.291666666664</v>
      </c>
      <c r="B221" s="11">
        <v>13.189299999999999</v>
      </c>
      <c r="C221" s="11">
        <v>13.2257</v>
      </c>
      <c r="D221" s="11">
        <v>13.4427</v>
      </c>
      <c r="E221" s="11">
        <v>12.933299999999999</v>
      </c>
      <c r="F221" s="11">
        <v>12.9375</v>
      </c>
      <c r="G221" s="11">
        <v>621460000</v>
      </c>
      <c r="N221"/>
      <c r="O221" s="4"/>
    </row>
    <row r="222" spans="1:15">
      <c r="A222" s="12">
        <v>44104.291666666664</v>
      </c>
      <c r="B222" s="11">
        <v>13.4932</v>
      </c>
      <c r="C222" s="11">
        <v>13.5305</v>
      </c>
      <c r="D222" s="11">
        <v>13.6225</v>
      </c>
      <c r="E222" s="11">
        <v>13.1503</v>
      </c>
      <c r="F222" s="11">
        <v>13.157500000000001</v>
      </c>
      <c r="G222" s="11">
        <v>689184000</v>
      </c>
      <c r="N222"/>
      <c r="O222" s="4"/>
    </row>
    <row r="223" spans="1:15">
      <c r="A223" s="12">
        <v>44105.291666666664</v>
      </c>
      <c r="B223" s="11">
        <v>13.577</v>
      </c>
      <c r="C223" s="11">
        <v>13.6145</v>
      </c>
      <c r="D223" s="11">
        <v>13.762700000000001</v>
      </c>
      <c r="E223" s="11">
        <v>13.460699999999999</v>
      </c>
      <c r="F223" s="11">
        <v>13.757999999999999</v>
      </c>
      <c r="G223" s="11">
        <v>525004000</v>
      </c>
      <c r="N223"/>
      <c r="O223" s="4"/>
    </row>
    <row r="224" spans="1:15">
      <c r="A224" s="12">
        <v>44106.291666666664</v>
      </c>
      <c r="B224" s="11">
        <v>13.026199999999999</v>
      </c>
      <c r="C224" s="11">
        <v>13.0623</v>
      </c>
      <c r="D224" s="11">
        <v>13.519500000000001</v>
      </c>
      <c r="E224" s="11">
        <v>13.051</v>
      </c>
      <c r="F224" s="11">
        <v>13.225</v>
      </c>
      <c r="G224" s="11">
        <v>552496000</v>
      </c>
      <c r="N224"/>
      <c r="O224" s="4"/>
    </row>
    <row r="225" spans="1:17" ht="14.5" thickBot="1">
      <c r="A225" s="12">
        <v>44109.291666666664</v>
      </c>
      <c r="B225" s="11">
        <v>13.604900000000001</v>
      </c>
      <c r="C225" s="11">
        <v>13.6425</v>
      </c>
      <c r="D225" s="11">
        <v>13.6442</v>
      </c>
      <c r="E225" s="11">
        <v>13.2227</v>
      </c>
      <c r="F225" s="11">
        <v>13.236000000000001</v>
      </c>
      <c r="G225" s="11">
        <v>479820000</v>
      </c>
      <c r="N225"/>
      <c r="O225" s="4"/>
    </row>
    <row r="226" spans="1:17">
      <c r="A226" s="12">
        <v>44110.291666666664</v>
      </c>
      <c r="B226" s="11">
        <v>13.698600000000001</v>
      </c>
      <c r="C226" s="11">
        <v>13.736499999999999</v>
      </c>
      <c r="D226" s="11">
        <v>14.141999999999999</v>
      </c>
      <c r="E226" s="11">
        <v>13.664999999999999</v>
      </c>
      <c r="F226" s="11">
        <v>13.83</v>
      </c>
      <c r="G226" s="11">
        <v>784420000</v>
      </c>
      <c r="I226" s="51" t="s">
        <v>193</v>
      </c>
      <c r="J226" s="51" t="s">
        <v>194</v>
      </c>
      <c r="K226" s="51" t="s">
        <v>195</v>
      </c>
      <c r="M226" s="51" t="s">
        <v>196</v>
      </c>
      <c r="N226" s="51" t="s">
        <v>197</v>
      </c>
      <c r="O226" s="11"/>
      <c r="P226" s="11"/>
      <c r="Q226" s="11"/>
    </row>
    <row r="227" spans="1:17">
      <c r="A227" s="12">
        <v>44111.291666666664</v>
      </c>
      <c r="B227" s="11">
        <v>13.9255</v>
      </c>
      <c r="C227" s="11">
        <v>13.964</v>
      </c>
      <c r="D227" s="11">
        <v>14.119300000000001</v>
      </c>
      <c r="E227" s="11">
        <v>13.8635</v>
      </c>
      <c r="F227" s="11">
        <v>13.9998</v>
      </c>
      <c r="G227" s="11">
        <v>418084000</v>
      </c>
      <c r="I227" s="97">
        <v>11</v>
      </c>
      <c r="J227">
        <v>58.217099999999995</v>
      </c>
      <c r="K227">
        <f>J227-AVERAGE(AutocorrTable4143[Series])</f>
        <v>-664.8206032786884</v>
      </c>
      <c r="M227" s="42">
        <v>1</v>
      </c>
      <c r="N227" s="99">
        <f ca="1">SUMPRODUCT(OFFSET($K$226,1,0,COUNT(AutocorrTable4143[Series])-M227,1),OFFSET($K$226,1+M227,0,COUNT(AutocorrTable4143[Series])-M227,1))/SUMPRODUCT(AutocorrTable4143[Centered Series],AutocorrTable4143[Centered Series])</f>
        <v>0.9123420379954591</v>
      </c>
      <c r="O227" s="4"/>
    </row>
    <row r="228" spans="1:17">
      <c r="A228" s="12">
        <v>44112.291666666664</v>
      </c>
      <c r="B228" s="11">
        <v>13.800599999999999</v>
      </c>
      <c r="C228" s="11">
        <v>13.838699999999999</v>
      </c>
      <c r="D228" s="11">
        <v>14.0845</v>
      </c>
      <c r="E228" s="11">
        <v>13.757999999999999</v>
      </c>
      <c r="F228" s="11">
        <v>14.074999999999999</v>
      </c>
      <c r="G228" s="11">
        <v>378900000</v>
      </c>
      <c r="I228" s="97">
        <v>12</v>
      </c>
      <c r="J228">
        <v>117.45799999999998</v>
      </c>
      <c r="K228">
        <f>J228-AVERAGE(AutocorrTable4143[Series])</f>
        <v>-605.57970327868838</v>
      </c>
      <c r="M228" s="42">
        <v>2</v>
      </c>
      <c r="N228" s="98">
        <f ca="1">SUMPRODUCT(OFFSET($K$226,1,0,COUNT(AutocorrTable4143[Series])-M228,1),OFFSET($K$226,1+M228,0,COUNT(AutocorrTable4143[Series])-M228,1))/SUMPRODUCT(AutocorrTable4143[Centered Series],AutocorrTable4143[Centered Series])</f>
        <v>0.83524255461878349</v>
      </c>
      <c r="O228" s="4"/>
    </row>
    <row r="229" spans="1:17">
      <c r="A229" s="12">
        <v>44113.291666666664</v>
      </c>
      <c r="B229" s="11">
        <v>13.7248</v>
      </c>
      <c r="C229" s="11">
        <v>13.762700000000001</v>
      </c>
      <c r="D229" s="11">
        <v>13.824299999999999</v>
      </c>
      <c r="E229" s="11">
        <v>13.6608</v>
      </c>
      <c r="F229" s="11">
        <v>13.766999999999999</v>
      </c>
      <c r="G229" s="11">
        <v>346892000</v>
      </c>
      <c r="I229" s="97">
        <v>1</v>
      </c>
      <c r="J229">
        <v>127.99880000000002</v>
      </c>
      <c r="K229">
        <f>J229-AVERAGE(AutocorrTable4143[Series])</f>
        <v>-595.03890327868839</v>
      </c>
      <c r="M229" s="42">
        <v>3</v>
      </c>
      <c r="N229" s="99">
        <f ca="1">SUMPRODUCT(OFFSET($K$226,1,0,COUNT(AutocorrTable4143[Series])-M229,1),OFFSET($K$226,1+M229,0,COUNT(AutocorrTable4143[Series])-M229,1))/SUMPRODUCT(AutocorrTable4143[Centered Series],AutocorrTable4143[Centered Series])</f>
        <v>0.75410087480347454</v>
      </c>
      <c r="O229" s="4"/>
    </row>
    <row r="230" spans="1:17">
      <c r="A230" s="12">
        <v>44116.291666666664</v>
      </c>
      <c r="B230" s="11">
        <v>14.1868</v>
      </c>
      <c r="C230" s="11">
        <v>14.226000000000001</v>
      </c>
      <c r="D230" s="11">
        <v>14.347</v>
      </c>
      <c r="E230" s="11">
        <v>13.9125</v>
      </c>
      <c r="F230" s="11">
        <v>13.9895</v>
      </c>
      <c r="G230" s="11">
        <v>434744000</v>
      </c>
      <c r="I230" s="97">
        <v>2</v>
      </c>
      <c r="J230">
        <v>128.1722</v>
      </c>
      <c r="K230">
        <f>J230-AVERAGE(AutocorrTable4143[Series])</f>
        <v>-594.86550327868838</v>
      </c>
      <c r="M230" s="42">
        <v>4</v>
      </c>
      <c r="N230" s="99">
        <f ca="1">SUMPRODUCT(OFFSET($K$226,1,0,COUNT(AutocorrTable4143[Series])-M230,1),OFFSET($K$226,1+M230,0,COUNT(AutocorrTable4143[Series])-M230,1))/SUMPRODUCT(AutocorrTable4143[Centered Series],AutocorrTable4143[Centered Series])</f>
        <v>0.64731216796337043</v>
      </c>
      <c r="O230" s="4"/>
    </row>
    <row r="231" spans="1:17">
      <c r="A231" s="12">
        <v>44117.291666666664</v>
      </c>
      <c r="B231" s="11">
        <v>14.209</v>
      </c>
      <c r="C231" s="11">
        <v>14.2483</v>
      </c>
      <c r="D231" s="11">
        <v>14.3485</v>
      </c>
      <c r="E231" s="11">
        <v>14.018800000000001</v>
      </c>
      <c r="F231" s="11">
        <v>14.2965</v>
      </c>
      <c r="G231" s="11">
        <v>344604000</v>
      </c>
      <c r="I231" s="97">
        <v>3</v>
      </c>
      <c r="J231">
        <v>133.48400000000001</v>
      </c>
      <c r="K231">
        <f>J231-AVERAGE(AutocorrTable4143[Series])</f>
        <v>-589.55370327868832</v>
      </c>
      <c r="M231" s="101">
        <v>5</v>
      </c>
      <c r="N231" s="99">
        <f ca="1">SUMPRODUCT(OFFSET($K$226,1,0,COUNT(AutocorrTable4143[Series])-M231,1),OFFSET($K$226,1+M231,0,COUNT(AutocorrTable4143[Series])-M231,1))/SUMPRODUCT(AutocorrTable4143[Centered Series],AutocorrTable4143[Centered Series])</f>
        <v>0.54492594759322521</v>
      </c>
      <c r="O231" s="4"/>
    </row>
    <row r="232" spans="1:17">
      <c r="A232" s="12">
        <v>44118.291666666664</v>
      </c>
      <c r="B232" s="11">
        <v>14.0564</v>
      </c>
      <c r="C232" s="11">
        <v>14.0953</v>
      </c>
      <c r="D232" s="11">
        <v>14.342700000000001</v>
      </c>
      <c r="E232" s="11">
        <v>13.96</v>
      </c>
      <c r="F232" s="11">
        <v>14.2905</v>
      </c>
      <c r="G232" s="11">
        <v>276100000</v>
      </c>
      <c r="I232" s="97">
        <v>4</v>
      </c>
      <c r="J232">
        <v>144.91250000000002</v>
      </c>
      <c r="K232">
        <f>J232-AVERAGE(AutocorrTable4143[Series])</f>
        <v>-578.12520327868833</v>
      </c>
      <c r="M232" s="42">
        <v>6</v>
      </c>
      <c r="N232" s="99">
        <f ca="1">SUMPRODUCT(OFFSET($K$226,1,0,COUNT(AutocorrTable4143[Series])-M232,1),OFFSET($K$226,1+M232,0,COUNT(AutocorrTable4143[Series])-M232,1))/SUMPRODUCT(AutocorrTable4143[Centered Series],AutocorrTable4143[Centered Series])</f>
        <v>0.45248326294144431</v>
      </c>
      <c r="O232" s="4"/>
    </row>
    <row r="233" spans="1:17">
      <c r="A233" s="12">
        <v>44119.291666666664</v>
      </c>
      <c r="B233" s="11">
        <v>13.9315</v>
      </c>
      <c r="C233" s="11">
        <v>13.97</v>
      </c>
      <c r="D233" s="11">
        <v>14.005699999999999</v>
      </c>
      <c r="E233" s="11">
        <v>13.7677</v>
      </c>
      <c r="F233" s="11">
        <v>13.8108</v>
      </c>
      <c r="G233" s="11">
        <v>267224000</v>
      </c>
      <c r="I233" s="97">
        <v>5</v>
      </c>
      <c r="J233">
        <v>163.10149999999999</v>
      </c>
      <c r="K233">
        <f>J233-AVERAGE(AutocorrTable4143[Series])</f>
        <v>-559.93620327868837</v>
      </c>
      <c r="M233" s="42">
        <v>7</v>
      </c>
      <c r="N233" s="99">
        <f ca="1">SUMPRODUCT(OFFSET($K$226,1,0,COUNT(AutocorrTable4143[Series])-M233,1),OFFSET($K$226,1+M233,0,COUNT(AutocorrTable4143[Series])-M233,1))/SUMPRODUCT(AutocorrTable4143[Centered Series],AutocorrTable4143[Centered Series])</f>
        <v>0.37896884618027321</v>
      </c>
      <c r="O233" s="4"/>
    </row>
    <row r="234" spans="1:17">
      <c r="A234" s="12">
        <v>44120.291666666664</v>
      </c>
      <c r="B234" s="11">
        <v>13.773400000000001</v>
      </c>
      <c r="C234" s="11">
        <v>13.811500000000001</v>
      </c>
      <c r="D234" s="11">
        <v>14.121499999999999</v>
      </c>
      <c r="E234" s="11">
        <v>13.7925</v>
      </c>
      <c r="F234" s="11">
        <v>14.0367</v>
      </c>
      <c r="G234" s="11">
        <v>242392000</v>
      </c>
      <c r="I234" s="97">
        <v>6</v>
      </c>
      <c r="J234">
        <v>199.92160000000004</v>
      </c>
      <c r="K234">
        <f>J234-AVERAGE(AutocorrTable4143[Series])</f>
        <v>-523.11610327868834</v>
      </c>
      <c r="M234" s="42">
        <v>8</v>
      </c>
      <c r="N234" s="99">
        <f ca="1">SUMPRODUCT(OFFSET($K$226,1,0,COUNT(AutocorrTable4143[Series])-M234,1),OFFSET($K$226,1+M234,0,COUNT(AutocorrTable4143[Series])-M234,1))/SUMPRODUCT(AutocorrTable4143[Centered Series],AutocorrTable4143[Centered Series])</f>
        <v>0.30787653173596241</v>
      </c>
    </row>
    <row r="235" spans="1:17">
      <c r="A235" s="12">
        <v>44123.291666666664</v>
      </c>
      <c r="B235" s="11">
        <v>13.4605</v>
      </c>
      <c r="C235" s="11">
        <v>13.4978</v>
      </c>
      <c r="D235" s="11">
        <v>13.983499999999999</v>
      </c>
      <c r="E235" s="11">
        <v>13.406700000000001</v>
      </c>
      <c r="F235" s="11">
        <v>13.903</v>
      </c>
      <c r="G235" s="11">
        <v>298068000</v>
      </c>
      <c r="I235" s="97">
        <v>7</v>
      </c>
      <c r="J235">
        <v>224.29630000000003</v>
      </c>
      <c r="K235">
        <f>J235-AVERAGE(AutocorrTable4143[Series])</f>
        <v>-498.74140327868832</v>
      </c>
      <c r="M235" s="42">
        <v>9</v>
      </c>
      <c r="N235" s="99">
        <f ca="1">SUMPRODUCT(OFFSET($K$226,1,0,COUNT(AutocorrTable4143[Series])-M235,1),OFFSET($K$226,1+M235,0,COUNT(AutocorrTable4143[Series])-M235,1))/SUMPRODUCT(AutocorrTable4143[Centered Series],AutocorrTable4143[Centered Series])</f>
        <v>0.25002539994151779</v>
      </c>
    </row>
    <row r="236" spans="1:17">
      <c r="A236" s="12">
        <v>44124.291666666664</v>
      </c>
      <c r="B236" s="11">
        <v>13.607900000000001</v>
      </c>
      <c r="C236" s="11">
        <v>13.6455</v>
      </c>
      <c r="D236" s="11">
        <v>13.799799999999999</v>
      </c>
      <c r="E236" s="11">
        <v>13.507</v>
      </c>
      <c r="F236" s="11">
        <v>13.583500000000001</v>
      </c>
      <c r="G236" s="11">
        <v>229212000</v>
      </c>
      <c r="I236" s="97">
        <v>8</v>
      </c>
      <c r="J236">
        <v>250.70809999999997</v>
      </c>
      <c r="K236">
        <f>J236-AVERAGE(AutocorrTable4143[Series])</f>
        <v>-472.32960327868841</v>
      </c>
      <c r="M236" s="42">
        <v>10</v>
      </c>
      <c r="N236" s="99">
        <f ca="1">SUMPRODUCT(OFFSET($K$226,1,0,COUNT(AutocorrTable4143[Series])-M236,1),OFFSET($K$226,1+M236,0,COUNT(AutocorrTable4143[Series])-M236,1))/SUMPRODUCT(AutocorrTable4143[Centered Series],AutocorrTable4143[Centered Series])</f>
        <v>0.20474530443506803</v>
      </c>
    </row>
    <row r="237" spans="1:17">
      <c r="A237" s="12">
        <v>44125.291666666664</v>
      </c>
      <c r="B237" s="11">
        <v>13.487500000000001</v>
      </c>
      <c r="C237" s="11">
        <v>13.524699999999999</v>
      </c>
      <c r="D237" s="11">
        <v>13.791499999999999</v>
      </c>
      <c r="E237" s="11">
        <v>13.477499999999999</v>
      </c>
      <c r="F237" s="11">
        <v>13.625</v>
      </c>
      <c r="G237" s="11">
        <v>219596000</v>
      </c>
      <c r="I237" s="97">
        <v>9</v>
      </c>
      <c r="J237">
        <v>267.49239999999998</v>
      </c>
      <c r="K237">
        <f>J237-AVERAGE(AutocorrTable4143[Series])</f>
        <v>-455.54530327868838</v>
      </c>
      <c r="M237" s="42">
        <v>11</v>
      </c>
      <c r="N237" s="99">
        <f ca="1">SUMPRODUCT(OFFSET($K$226,1,0,COUNT(AutocorrTable4143[Series])-M237,1),OFFSET($K$226,1+M237,0,COUNT(AutocorrTable4143[Series])-M237,1))/SUMPRODUCT(AutocorrTable4143[Centered Series],AutocorrTable4143[Centered Series])</f>
        <v>0.17877009192687596</v>
      </c>
    </row>
    <row r="238" spans="1:17">
      <c r="A238" s="12">
        <v>44126.291666666664</v>
      </c>
      <c r="B238" s="11">
        <v>13.324199999999999</v>
      </c>
      <c r="C238" s="11">
        <v>13.361000000000001</v>
      </c>
      <c r="D238" s="11">
        <v>13.611700000000001</v>
      </c>
      <c r="E238" s="11">
        <v>13.2317</v>
      </c>
      <c r="F238" s="11">
        <v>13.522500000000001</v>
      </c>
      <c r="G238" s="11">
        <v>290480000</v>
      </c>
      <c r="I238" s="97">
        <v>10</v>
      </c>
      <c r="J238">
        <v>297.49209999999999</v>
      </c>
      <c r="K238">
        <f>J238-AVERAGE(AutocorrTable4143[Series])</f>
        <v>-425.54560327868836</v>
      </c>
      <c r="M238" s="42">
        <v>12</v>
      </c>
      <c r="N238" s="99">
        <f ca="1">SUMPRODUCT(OFFSET($K$226,1,0,COUNT(AutocorrTable4143[Series])-M238,1),OFFSET($K$226,1+M238,0,COUNT(AutocorrTable4143[Series])-M238,1))/SUMPRODUCT(AutocorrTable4143[Centered Series],AutocorrTable4143[Centered Series])</f>
        <v>0.15075922209027098</v>
      </c>
    </row>
    <row r="239" spans="1:17">
      <c r="A239" s="12">
        <v>44127.291666666664</v>
      </c>
      <c r="B239" s="11">
        <v>13.5528</v>
      </c>
      <c r="C239" s="11">
        <v>13.590299999999999</v>
      </c>
      <c r="D239" s="11">
        <v>13.593299999999999</v>
      </c>
      <c r="E239" s="11">
        <v>13.2913</v>
      </c>
      <c r="F239" s="11">
        <v>13.45</v>
      </c>
      <c r="G239" s="11">
        <v>233484000</v>
      </c>
      <c r="I239" s="97">
        <v>11</v>
      </c>
      <c r="J239">
        <v>266.84070000000003</v>
      </c>
      <c r="K239">
        <f>J239-AVERAGE(AutocorrTable4143[Series])</f>
        <v>-456.19700327868833</v>
      </c>
      <c r="M239" s="42">
        <v>13</v>
      </c>
      <c r="N239" s="99">
        <f ca="1">SUMPRODUCT(OFFSET($K$226,1,0,COUNT(AutocorrTable4143[Series])-M239,1),OFFSET($K$226,1+M239,0,COUNT(AutocorrTable4143[Series])-M239,1))/SUMPRODUCT(AutocorrTable4143[Centered Series],AutocorrTable4143[Centered Series])</f>
        <v>0.11381586337321144</v>
      </c>
    </row>
    <row r="240" spans="1:17">
      <c r="A240" s="12">
        <v>44130.291666666664</v>
      </c>
      <c r="B240" s="11">
        <v>13.105</v>
      </c>
      <c r="C240" s="11">
        <v>13.1412</v>
      </c>
      <c r="D240" s="11">
        <v>13.6927</v>
      </c>
      <c r="E240" s="11">
        <v>13.038500000000001</v>
      </c>
      <c r="F240" s="11">
        <v>13.427</v>
      </c>
      <c r="G240" s="11">
        <v>336896000</v>
      </c>
      <c r="I240" s="97">
        <v>12</v>
      </c>
      <c r="J240">
        <v>290.21970000000005</v>
      </c>
      <c r="K240">
        <f>J240-AVERAGE(AutocorrTable4143[Series])</f>
        <v>-432.81800327868831</v>
      </c>
      <c r="M240" s="42">
        <v>14</v>
      </c>
      <c r="N240" s="99">
        <f ca="1">SUMPRODUCT(OFFSET($K$226,1,0,COUNT(AutocorrTable4143[Series])-M240,1),OFFSET($K$226,1+M240,0,COUNT(AutocorrTable4143[Series])-M240,1))/SUMPRODUCT(AutocorrTable4143[Centered Series],AutocorrTable4143[Centered Series])</f>
        <v>8.6404443719248825E-2</v>
      </c>
    </row>
    <row r="241" spans="1:14">
      <c r="A241" s="12">
        <v>44131.291666666664</v>
      </c>
      <c r="B241" s="11">
        <v>13.3598</v>
      </c>
      <c r="C241" s="11">
        <v>13.396800000000001</v>
      </c>
      <c r="D241" s="11">
        <v>13.442</v>
      </c>
      <c r="E241" s="11">
        <v>13.1915</v>
      </c>
      <c r="F241" s="11">
        <v>13.305999999999999</v>
      </c>
      <c r="G241" s="11">
        <v>250520000</v>
      </c>
      <c r="I241" s="97">
        <v>1</v>
      </c>
      <c r="J241">
        <v>251.84729999999999</v>
      </c>
      <c r="K241">
        <f>J241-AVERAGE(AutocorrTable4143[Series])</f>
        <v>-471.19040327868834</v>
      </c>
      <c r="M241" s="42">
        <v>15</v>
      </c>
      <c r="N241" s="99">
        <f ca="1">SUMPRODUCT(OFFSET($K$226,1,0,COUNT(AutocorrTable4143[Series])-M241,1),OFFSET($K$226,1+M241,0,COUNT(AutocorrTable4143[Series])-M241,1))/SUMPRODUCT(AutocorrTable4143[Centered Series],AutocorrTable4143[Centered Series])</f>
        <v>4.4950243544049931E-2</v>
      </c>
    </row>
    <row r="242" spans="1:14">
      <c r="A242" s="12">
        <v>44132.291666666664</v>
      </c>
      <c r="B242" s="11">
        <v>12.5922</v>
      </c>
      <c r="C242" s="11">
        <v>12.627000000000001</v>
      </c>
      <c r="D242" s="11">
        <v>13.26</v>
      </c>
      <c r="E242" s="11">
        <v>12.609</v>
      </c>
      <c r="F242" s="11">
        <v>13.198</v>
      </c>
      <c r="G242" s="11">
        <v>376520000</v>
      </c>
      <c r="I242" s="97">
        <v>2</v>
      </c>
      <c r="J242">
        <v>270.60020000000003</v>
      </c>
      <c r="K242">
        <f>J242-AVERAGE(AutocorrTable4143[Series])</f>
        <v>-452.43750327868833</v>
      </c>
      <c r="M242" s="42">
        <v>16</v>
      </c>
      <c r="N242" s="99">
        <f ca="1">SUMPRODUCT(OFFSET($K$226,1,0,COUNT(AutocorrTable4143[Series])-M242,1),OFFSET($K$226,1+M242,0,COUNT(AutocorrTable4143[Series])-M242,1))/SUMPRODUCT(AutocorrTable4143[Centered Series],AutocorrTable4143[Centered Series])</f>
        <v>8.0081789935356699E-3</v>
      </c>
    </row>
    <row r="243" spans="1:14">
      <c r="A243" s="12">
        <v>44133.291666666664</v>
      </c>
      <c r="B243" s="11">
        <v>12.988099999999999</v>
      </c>
      <c r="C243" s="11">
        <v>13.023999999999999</v>
      </c>
      <c r="D243" s="11">
        <v>13.1927</v>
      </c>
      <c r="E243" s="11">
        <v>12.75</v>
      </c>
      <c r="F243" s="11">
        <v>12.8385</v>
      </c>
      <c r="G243" s="11">
        <v>320080000</v>
      </c>
      <c r="I243" s="97">
        <v>3</v>
      </c>
      <c r="J243">
        <v>295.49669999999998</v>
      </c>
      <c r="K243">
        <f>J243-AVERAGE(AutocorrTable4143[Series])</f>
        <v>-427.54100327868838</v>
      </c>
      <c r="M243" s="42">
        <v>17</v>
      </c>
      <c r="N243" s="99">
        <f ca="1">SUMPRODUCT(OFFSET($K$226,1,0,COUNT(AutocorrTable4143[Series])-M243,1),OFFSET($K$226,1+M243,0,COUNT(AutocorrTable4143[Series])-M243,1))/SUMPRODUCT(AutocorrTable4143[Centered Series],AutocorrTable4143[Centered Series])</f>
        <v>-2.8272891665745193E-2</v>
      </c>
    </row>
    <row r="244" spans="1:14">
      <c r="A244" s="12">
        <v>44134.291666666664</v>
      </c>
      <c r="B244" s="11">
        <v>12.4994</v>
      </c>
      <c r="C244" s="11">
        <v>12.534000000000001</v>
      </c>
      <c r="D244" s="11">
        <v>12.936500000000001</v>
      </c>
      <c r="E244" s="11">
        <v>12.3</v>
      </c>
      <c r="F244" s="11">
        <v>12.85</v>
      </c>
      <c r="G244" s="11">
        <v>416820000</v>
      </c>
      <c r="I244" s="97">
        <v>4</v>
      </c>
      <c r="J244">
        <v>314.54859999999996</v>
      </c>
      <c r="K244">
        <f>J244-AVERAGE(AutocorrTable4143[Series])</f>
        <v>-408.48910327868839</v>
      </c>
      <c r="M244" s="42">
        <v>18</v>
      </c>
      <c r="N244" s="99">
        <f ca="1">SUMPRODUCT(OFFSET($K$226,1,0,COUNT(AutocorrTable4143[Series])-M244,1),OFFSET($K$226,1+M244,0,COUNT(AutocorrTable4143[Series])-M244,1))/SUMPRODUCT(AutocorrTable4143[Centered Series],AutocorrTable4143[Centered Series])</f>
        <v>-5.836533519344448E-2</v>
      </c>
    </row>
    <row r="245" spans="1:14">
      <c r="A245" s="12">
        <v>44137.291666666664</v>
      </c>
      <c r="B245" s="11">
        <v>12.546099999999999</v>
      </c>
      <c r="C245" s="11">
        <v>12.5808</v>
      </c>
      <c r="D245" s="11">
        <v>12.8368</v>
      </c>
      <c r="E245" s="11">
        <v>12.395</v>
      </c>
      <c r="F245" s="11">
        <v>12.6578</v>
      </c>
      <c r="G245" s="11">
        <v>299652000</v>
      </c>
      <c r="I245" s="97">
        <v>5</v>
      </c>
      <c r="J245">
        <v>293.14159999999998</v>
      </c>
      <c r="K245">
        <f>J245-AVERAGE(AutocorrTable4143[Series])</f>
        <v>-429.89610327868837</v>
      </c>
      <c r="M245" s="42">
        <v>19</v>
      </c>
      <c r="N245" s="99">
        <f ca="1">SUMPRODUCT(OFFSET($K$226,1,0,COUNT(AutocorrTable4143[Series])-M245,1),OFFSET($K$226,1+M245,0,COUNT(AutocorrTable4143[Series])-M245,1))/SUMPRODUCT(AutocorrTable4143[Centered Series],AutocorrTable4143[Centered Series])</f>
        <v>-7.252509276345448E-2</v>
      </c>
    </row>
    <row r="246" spans="1:14">
      <c r="A246" s="12">
        <v>44138.291666666664</v>
      </c>
      <c r="B246" s="11">
        <v>12.983599999999999</v>
      </c>
      <c r="C246" s="11">
        <v>13.019500000000001</v>
      </c>
      <c r="D246" s="11">
        <v>13.105</v>
      </c>
      <c r="E246" s="11">
        <v>12.6027</v>
      </c>
      <c r="F246" s="11">
        <v>12.708500000000001</v>
      </c>
      <c r="G246" s="11">
        <v>272900000</v>
      </c>
      <c r="I246" s="97">
        <v>6</v>
      </c>
      <c r="J246">
        <v>400.02969999999993</v>
      </c>
      <c r="K246">
        <f>J246-AVERAGE(AutocorrTable4143[Series])</f>
        <v>-323.00800327868842</v>
      </c>
      <c r="M246" s="42">
        <v>20</v>
      </c>
      <c r="N246" s="99">
        <f ca="1">SUMPRODUCT(OFFSET($K$226,1,0,COUNT(AutocorrTable4143[Series])-M246,1),OFFSET($K$226,1+M246,0,COUNT(AutocorrTable4143[Series])-M246,1))/SUMPRODUCT(AutocorrTable4143[Centered Series],AutocorrTable4143[Centered Series])</f>
        <v>-8.959824661525187E-2</v>
      </c>
    </row>
    <row r="247" spans="1:14">
      <c r="A247" s="12">
        <v>44139.291666666664</v>
      </c>
      <c r="B247" s="11">
        <v>13.7562</v>
      </c>
      <c r="C247" s="11">
        <v>13.7942</v>
      </c>
      <c r="D247" s="11">
        <v>13.827500000000001</v>
      </c>
      <c r="E247" s="11">
        <v>13.337</v>
      </c>
      <c r="F247" s="11">
        <v>13.389200000000001</v>
      </c>
      <c r="G247" s="11">
        <v>410228000</v>
      </c>
      <c r="I247" s="97">
        <v>7</v>
      </c>
      <c r="J247">
        <v>411.79339999999996</v>
      </c>
      <c r="K247">
        <f>J247-AVERAGE(AutocorrTable4143[Series])</f>
        <v>-311.24430327868839</v>
      </c>
      <c r="M247" s="42">
        <v>21</v>
      </c>
      <c r="N247" s="99">
        <f ca="1">SUMPRODUCT(OFFSET($K$226,1,0,COUNT(AutocorrTable4143[Series])-M247,1),OFFSET($K$226,1+M247,0,COUNT(AutocorrTable4143[Series])-M247,1))/SUMPRODUCT(AutocorrTable4143[Centered Series],AutocorrTable4143[Centered Series])</f>
        <v>-0.10060860796765847</v>
      </c>
    </row>
    <row r="248" spans="1:14">
      <c r="A248" s="12">
        <v>44140.291666666664</v>
      </c>
      <c r="B248" s="11">
        <v>14.121</v>
      </c>
      <c r="C248" s="11">
        <v>14.16</v>
      </c>
      <c r="D248" s="11">
        <v>14.339</v>
      </c>
      <c r="E248" s="11">
        <v>13.991</v>
      </c>
      <c r="F248" s="11">
        <v>14.1625</v>
      </c>
      <c r="G248" s="11">
        <v>319028000</v>
      </c>
      <c r="I248" s="97">
        <v>8</v>
      </c>
      <c r="J248">
        <v>454.81070000000005</v>
      </c>
      <c r="K248">
        <f>J248-AVERAGE(AutocorrTable4143[Series])</f>
        <v>-268.2270032786883</v>
      </c>
      <c r="M248" s="42">
        <v>22</v>
      </c>
      <c r="N248" s="99">
        <f ca="1">SUMPRODUCT(OFFSET($K$226,1,0,COUNT(AutocorrTable4143[Series])-M248,1),OFFSET($K$226,1+M248,0,COUNT(AutocorrTable4143[Series])-M248,1))/SUMPRODUCT(AutocorrTable4143[Centered Series],AutocorrTable4143[Centered Series])</f>
        <v>-0.10161904572545397</v>
      </c>
    </row>
    <row r="249" spans="1:14">
      <c r="A249" s="12">
        <v>44141.291666666664</v>
      </c>
      <c r="B249" s="11">
        <v>14.521800000000001</v>
      </c>
      <c r="C249" s="11">
        <v>14.561999999999999</v>
      </c>
      <c r="D249" s="11">
        <v>14.588699999999999</v>
      </c>
      <c r="E249" s="11">
        <v>13.895</v>
      </c>
      <c r="F249" s="11">
        <v>14.1097</v>
      </c>
      <c r="G249" s="11">
        <v>383348000</v>
      </c>
      <c r="I249" s="97">
        <v>9</v>
      </c>
      <c r="J249">
        <v>459.87859999999995</v>
      </c>
      <c r="K249">
        <f>J249-AVERAGE(AutocorrTable4143[Series])</f>
        <v>-263.15910327868841</v>
      </c>
      <c r="M249" s="42">
        <v>23</v>
      </c>
      <c r="N249" s="99">
        <f ca="1">SUMPRODUCT(OFFSET($K$226,1,0,COUNT(AutocorrTable4143[Series])-M249,1),OFFSET($K$226,1+M249,0,COUNT(AutocorrTable4143[Series])-M249,1))/SUMPRODUCT(AutocorrTable4143[Centered Series],AutocorrTable4143[Centered Series])</f>
        <v>-9.791959051683162E-2</v>
      </c>
    </row>
    <row r="250" spans="1:14">
      <c r="A250" s="12">
        <v>44144.291666666664</v>
      </c>
      <c r="B250" s="11">
        <v>13.5932</v>
      </c>
      <c r="C250" s="11">
        <v>13.630699999999999</v>
      </c>
      <c r="D250" s="11">
        <v>14.6915</v>
      </c>
      <c r="E250" s="11">
        <v>13.610799999999999</v>
      </c>
      <c r="F250" s="11">
        <v>14.5525</v>
      </c>
      <c r="G250" s="11">
        <v>582976000</v>
      </c>
      <c r="I250" s="97">
        <v>10</v>
      </c>
      <c r="J250">
        <v>463.52330000000001</v>
      </c>
      <c r="K250">
        <f>J250-AVERAGE(AutocorrTable4143[Series])</f>
        <v>-259.51440327868835</v>
      </c>
      <c r="M250" s="42">
        <v>24</v>
      </c>
      <c r="N250" s="99">
        <f ca="1">SUMPRODUCT(OFFSET($K$226,1,0,COUNT(AutocorrTable4143[Series])-M250,1),OFFSET($K$226,1+M250,0,COUNT(AutocorrTable4143[Series])-M250,1))/SUMPRODUCT(AutocorrTable4143[Centered Series],AutocorrTable4143[Centered Series])</f>
        <v>-9.6058540866056016E-2</v>
      </c>
    </row>
    <row r="251" spans="1:14">
      <c r="A251" s="12">
        <v>44145.291666666664</v>
      </c>
      <c r="B251" s="11">
        <v>12.7348</v>
      </c>
      <c r="C251" s="11">
        <v>12.77</v>
      </c>
      <c r="D251" s="11">
        <v>13.6065</v>
      </c>
      <c r="E251" s="11">
        <v>12.628299999999999</v>
      </c>
      <c r="F251" s="11">
        <v>13.6065</v>
      </c>
      <c r="G251" s="11">
        <v>644068000</v>
      </c>
      <c r="I251" s="97">
        <v>11</v>
      </c>
      <c r="J251">
        <v>637.0652</v>
      </c>
      <c r="K251">
        <f>J251-AVERAGE(AutocorrTable4143[Series])</f>
        <v>-85.97250327868835</v>
      </c>
      <c r="M251" s="42">
        <v>25</v>
      </c>
      <c r="N251" s="99">
        <f ca="1">SUMPRODUCT(OFFSET($K$226,1,0,COUNT(AutocorrTable4143[Series])-M251,1),OFFSET($K$226,1+M251,0,COUNT(AutocorrTable4143[Series])-M251,1))/SUMPRODUCT(AutocorrTable4143[Centered Series],AutocorrTable4143[Centered Series])</f>
        <v>-8.6393554148767038E-2</v>
      </c>
    </row>
    <row r="252" spans="1:14">
      <c r="A252" s="12">
        <v>44146.291666666664</v>
      </c>
      <c r="B252" s="11">
        <v>13.381</v>
      </c>
      <c r="C252" s="11">
        <v>13.417999999999999</v>
      </c>
      <c r="D252" s="11">
        <v>13.435</v>
      </c>
      <c r="E252" s="11">
        <v>12.9482</v>
      </c>
      <c r="F252" s="11">
        <v>13.053800000000001</v>
      </c>
      <c r="G252" s="11">
        <v>404744000</v>
      </c>
      <c r="I252" s="97">
        <v>12</v>
      </c>
      <c r="J252">
        <v>657.42809999999997</v>
      </c>
      <c r="K252">
        <f>J252-AVERAGE(AutocorrTable4143[Series])</f>
        <v>-65.609603278688382</v>
      </c>
      <c r="M252" s="42">
        <v>26</v>
      </c>
      <c r="N252" s="99">
        <f ca="1">SUMPRODUCT(OFFSET($K$226,1,0,COUNT(AutocorrTable4143[Series])-M252,1),OFFSET($K$226,1+M252,0,COUNT(AutocorrTable4143[Series])-M252,1))/SUMPRODUCT(AutocorrTable4143[Centered Series],AutocorrTable4143[Centered Series])</f>
        <v>-6.8451956992144403E-2</v>
      </c>
    </row>
    <row r="253" spans="1:14">
      <c r="A253" s="12">
        <v>44147.291666666664</v>
      </c>
      <c r="B253" s="11">
        <v>13.419600000000001</v>
      </c>
      <c r="C253" s="11">
        <v>13.4567</v>
      </c>
      <c r="D253" s="11">
        <v>13.766</v>
      </c>
      <c r="E253" s="11">
        <v>13.316000000000001</v>
      </c>
      <c r="F253" s="11">
        <v>13.478999999999999</v>
      </c>
      <c r="G253" s="11">
        <v>365812000</v>
      </c>
      <c r="I253" s="97">
        <v>1</v>
      </c>
      <c r="J253">
        <v>514.58479999999997</v>
      </c>
      <c r="K253">
        <f>J253-AVERAGE(AutocorrTable4143[Series])</f>
        <v>-208.45290327868838</v>
      </c>
      <c r="M253" s="42">
        <v>27</v>
      </c>
      <c r="N253" s="99">
        <f ca="1">SUMPRODUCT(OFFSET($K$226,1,0,COUNT(AutocorrTable4143[Series])-M253,1),OFFSET($K$226,1+M253,0,COUNT(AutocorrTable4143[Series])-M253,1))/SUMPRODUCT(AutocorrTable4143[Centered Series],AutocorrTable4143[Centered Series])</f>
        <v>-6.3109609345812084E-2</v>
      </c>
    </row>
    <row r="254" spans="1:14">
      <c r="A254" s="12">
        <v>44148.291666666664</v>
      </c>
      <c r="B254" s="11">
        <v>13.260300000000001</v>
      </c>
      <c r="C254" s="11">
        <v>13.297000000000001</v>
      </c>
      <c r="D254" s="11">
        <v>13.668699999999999</v>
      </c>
      <c r="E254" s="11">
        <v>13.059200000000001</v>
      </c>
      <c r="F254" s="11">
        <v>13.6272</v>
      </c>
      <c r="G254" s="11">
        <v>346312000</v>
      </c>
      <c r="I254" s="97">
        <v>2</v>
      </c>
      <c r="J254">
        <v>467.20530000000002</v>
      </c>
      <c r="K254">
        <f>J254-AVERAGE(AutocorrTable4143[Series])</f>
        <v>-255.83240327868833</v>
      </c>
      <c r="M254" s="42">
        <v>28</v>
      </c>
      <c r="N254" s="99">
        <f ca="1">SUMPRODUCT(OFFSET($K$226,1,0,COUNT(AutocorrTable4143[Series])-M254,1),OFFSET($K$226,1+M254,0,COUNT(AutocorrTable4143[Series])-M254,1))/SUMPRODUCT(AutocorrTable4143[Centered Series],AutocorrTable4143[Centered Series])</f>
        <v>-5.6421234160860208E-2</v>
      </c>
    </row>
    <row r="255" spans="1:14">
      <c r="A255" s="12">
        <v>44151.291666666664</v>
      </c>
      <c r="B255" s="11">
        <v>13.478</v>
      </c>
      <c r="C255" s="11">
        <v>13.5153</v>
      </c>
      <c r="D255" s="11">
        <v>13.6495</v>
      </c>
      <c r="E255" s="11">
        <v>13.156000000000001</v>
      </c>
      <c r="F255" s="11">
        <v>13.172499999999999</v>
      </c>
      <c r="G255" s="11">
        <v>413776000</v>
      </c>
      <c r="I255" s="97">
        <v>3</v>
      </c>
      <c r="J255">
        <v>570.77150000000006</v>
      </c>
      <c r="K255">
        <f>J255-AVERAGE(AutocorrTable4143[Series])</f>
        <v>-152.26620327868829</v>
      </c>
      <c r="M255" s="42">
        <v>29</v>
      </c>
      <c r="N255" s="99">
        <f ca="1">SUMPRODUCT(OFFSET($K$226,1,0,COUNT(AutocorrTable4143[Series])-M255,1),OFFSET($K$226,1+M255,0,COUNT(AutocorrTable4143[Series])-M255,1))/SUMPRODUCT(AutocorrTable4143[Centered Series],AutocorrTable4143[Centered Series])</f>
        <v>-4.9958204832523376E-2</v>
      </c>
    </row>
    <row r="256" spans="1:14">
      <c r="A256" s="12">
        <v>44152.291666666664</v>
      </c>
      <c r="B256" s="11">
        <v>13.385199999999999</v>
      </c>
      <c r="C256" s="11">
        <v>13.4222</v>
      </c>
      <c r="D256" s="11">
        <v>13.5962</v>
      </c>
      <c r="E256" s="11">
        <v>13.303800000000001</v>
      </c>
      <c r="F256" s="11">
        <v>13.5525</v>
      </c>
      <c r="G256" s="11">
        <v>312028000</v>
      </c>
      <c r="I256" s="97">
        <v>4</v>
      </c>
      <c r="J256">
        <v>438.58940000000001</v>
      </c>
      <c r="K256">
        <f>J256-AVERAGE(AutocorrTable4143[Series])</f>
        <v>-284.44830327868834</v>
      </c>
      <c r="M256" s="42">
        <v>30</v>
      </c>
      <c r="N256" s="99">
        <f ca="1">SUMPRODUCT(OFFSET($K$226,1,0,COUNT(AutocorrTable4143[Series])-M256,1),OFFSET($K$226,1+M256,0,COUNT(AutocorrTable4143[Series])-M256,1))/SUMPRODUCT(AutocorrTable4143[Centered Series],AutocorrTable4143[Centered Series])</f>
        <v>-4.6614412861246436E-2</v>
      </c>
    </row>
    <row r="257" spans="1:15">
      <c r="A257" s="12">
        <v>44153.291666666664</v>
      </c>
      <c r="B257" s="11">
        <v>13.3917</v>
      </c>
      <c r="C257" s="11">
        <v>13.428800000000001</v>
      </c>
      <c r="D257" s="11">
        <v>13.6058</v>
      </c>
      <c r="E257" s="11">
        <v>13.185</v>
      </c>
      <c r="F257" s="11">
        <v>13.465299999999999</v>
      </c>
      <c r="G257" s="11">
        <v>510924000</v>
      </c>
      <c r="I257" s="97">
        <v>5</v>
      </c>
      <c r="J257">
        <v>373.07110000000006</v>
      </c>
      <c r="K257">
        <f>J257-AVERAGE(AutocorrTable4143[Series])</f>
        <v>-349.9666032786883</v>
      </c>
      <c r="M257" s="42">
        <v>31</v>
      </c>
      <c r="N257" s="99">
        <f ca="1">SUMPRODUCT(OFFSET($K$226,1,0,COUNT(AutocorrTable4143[Series])-M257,1),OFFSET($K$226,1+M257,0,COUNT(AutocorrTable4143[Series])-M257,1))/SUMPRODUCT(AutocorrTable4143[Centered Series],AutocorrTable4143[Centered Series])</f>
        <v>-4.5036660518469121E-2</v>
      </c>
    </row>
    <row r="258" spans="1:15">
      <c r="A258" s="12">
        <v>44154.291666666664</v>
      </c>
      <c r="B258" s="11">
        <v>13.4032</v>
      </c>
      <c r="C258" s="11">
        <v>13.440300000000001</v>
      </c>
      <c r="D258" s="11">
        <v>13.487500000000001</v>
      </c>
      <c r="E258" s="11">
        <v>13.1</v>
      </c>
      <c r="F258" s="11">
        <v>13.2128</v>
      </c>
      <c r="G258" s="11">
        <v>565936000</v>
      </c>
      <c r="I258" s="97">
        <v>6</v>
      </c>
      <c r="J258">
        <v>356.88180000000011</v>
      </c>
      <c r="K258">
        <f>J258-AVERAGE(AutocorrTable4143[Series])</f>
        <v>-366.15590327868824</v>
      </c>
      <c r="M258" s="42">
        <v>32</v>
      </c>
      <c r="N258" s="99">
        <f ca="1">SUMPRODUCT(OFFSET($K$226,1,0,COUNT(AutocorrTable4143[Series])-M258,1),OFFSET($K$226,1+M258,0,COUNT(AutocorrTable4143[Series])-M258,1))/SUMPRODUCT(AutocorrTable4143[Centered Series],AutocorrTable4143[Centered Series])</f>
        <v>-5.9159143664740982E-2</v>
      </c>
    </row>
    <row r="259" spans="1:15">
      <c r="A259" s="12">
        <v>44155.291666666664</v>
      </c>
      <c r="B259" s="11">
        <v>13.0517</v>
      </c>
      <c r="C259" s="11">
        <v>13.0878</v>
      </c>
      <c r="D259" s="11">
        <v>13.4945</v>
      </c>
      <c r="E259" s="11">
        <v>13.065</v>
      </c>
      <c r="F259" s="11">
        <v>13.454000000000001</v>
      </c>
      <c r="G259" s="11">
        <v>341088000</v>
      </c>
      <c r="I259" s="97">
        <v>7</v>
      </c>
      <c r="J259">
        <v>326.21250000000003</v>
      </c>
      <c r="K259">
        <f>J259-AVERAGE(AutocorrTable4143[Series])</f>
        <v>-396.82520327868832</v>
      </c>
      <c r="M259" s="42">
        <v>33</v>
      </c>
      <c r="N259" s="99">
        <f ca="1">SUMPRODUCT(OFFSET($K$226,1,0,COUNT(AutocorrTable4143[Series])-M259,1),OFFSET($K$226,1+M259,0,COUNT(AutocorrTable4143[Series])-M259,1))/SUMPRODUCT(AutocorrTable4143[Centered Series],AutocorrTable4143[Centered Series])</f>
        <v>-7.4102106333462842E-2</v>
      </c>
    </row>
    <row r="260" spans="1:15">
      <c r="A260" s="12">
        <v>44158.291666666664</v>
      </c>
      <c r="B260" s="11">
        <v>13.1038</v>
      </c>
      <c r="C260" s="11">
        <v>13.14</v>
      </c>
      <c r="D260" s="11">
        <v>13.3825</v>
      </c>
      <c r="E260" s="11">
        <v>13.015499999999999</v>
      </c>
      <c r="F260" s="11">
        <v>13.1713</v>
      </c>
      <c r="G260" s="11">
        <v>361356000</v>
      </c>
      <c r="I260" s="97">
        <v>8</v>
      </c>
      <c r="J260">
        <v>408.03769999999997</v>
      </c>
      <c r="K260">
        <f>J260-AVERAGE(AutocorrTable4143[Series])</f>
        <v>-315.00000327868838</v>
      </c>
      <c r="M260" s="42">
        <v>34</v>
      </c>
      <c r="N260" s="99">
        <f ca="1">SUMPRODUCT(OFFSET($K$226,1,0,COUNT(AutocorrTable4143[Series])-M260,1),OFFSET($K$226,1+M260,0,COUNT(AutocorrTable4143[Series])-M260,1))/SUMPRODUCT(AutocorrTable4143[Centered Series],AutocorrTable4143[Centered Series])</f>
        <v>-8.5134625464526784E-2</v>
      </c>
    </row>
    <row r="261" spans="1:15">
      <c r="A261" s="12">
        <v>44159.291666666664</v>
      </c>
      <c r="B261" s="11">
        <v>12.922000000000001</v>
      </c>
      <c r="C261" s="11">
        <v>12.957800000000001</v>
      </c>
      <c r="D261" s="11">
        <v>13.162000000000001</v>
      </c>
      <c r="E261" s="11">
        <v>12.885</v>
      </c>
      <c r="F261" s="11">
        <v>13.1425</v>
      </c>
      <c r="G261" s="11">
        <v>346500000</v>
      </c>
      <c r="I261" s="97">
        <v>9</v>
      </c>
      <c r="J261">
        <v>276.3981</v>
      </c>
      <c r="K261">
        <f>J261-AVERAGE(AutocorrTable4143[Series])</f>
        <v>-446.63960327868836</v>
      </c>
      <c r="M261" s="42">
        <v>35</v>
      </c>
      <c r="N261" s="99">
        <f ca="1">SUMPRODUCT(OFFSET($K$226,1,0,COUNT(AutocorrTable4143[Series])-M261,1),OFFSET($K$226,1+M261,0,COUNT(AutocorrTable4143[Series])-M261,1))/SUMPRODUCT(AutocorrTable4143[Centered Series],AutocorrTable4143[Centered Series])</f>
        <v>-0.10861419410769856</v>
      </c>
    </row>
    <row r="262" spans="1:15">
      <c r="A262" s="12">
        <v>44160.291666666664</v>
      </c>
      <c r="B262" s="11">
        <v>13.1983</v>
      </c>
      <c r="C262" s="11">
        <v>13.2347</v>
      </c>
      <c r="D262" s="11">
        <v>13.269500000000001</v>
      </c>
      <c r="E262" s="11">
        <v>13.02</v>
      </c>
      <c r="F262" s="11">
        <v>13.032500000000001</v>
      </c>
      <c r="G262" s="11">
        <v>259916000</v>
      </c>
      <c r="I262" s="97">
        <v>10</v>
      </c>
      <c r="J262">
        <v>261.62689999999998</v>
      </c>
      <c r="K262">
        <f>J262-AVERAGE(AutocorrTable4143[Series])</f>
        <v>-461.41080327868838</v>
      </c>
      <c r="M262" s="42">
        <v>36</v>
      </c>
      <c r="N262" s="99">
        <f ca="1">SUMPRODUCT(OFFSET($K$226,1,0,COUNT(AutocorrTable4143[Series])-M262,1),OFFSET($K$226,1+M262,0,COUNT(AutocorrTable4143[Series])-M262,1))/SUMPRODUCT(AutocorrTable4143[Centered Series],AutocorrTable4143[Centered Series])</f>
        <v>-0.14047191997954586</v>
      </c>
    </row>
    <row r="263" spans="1:15">
      <c r="A263" s="12">
        <v>44162.291666666664</v>
      </c>
      <c r="B263" s="11">
        <v>13.2247</v>
      </c>
      <c r="C263" s="11">
        <v>13.261200000000001</v>
      </c>
      <c r="D263" s="11">
        <v>13.407500000000001</v>
      </c>
      <c r="E263" s="11">
        <v>13.170500000000001</v>
      </c>
      <c r="F263" s="11">
        <v>13.375</v>
      </c>
      <c r="G263" s="11">
        <v>167276000</v>
      </c>
      <c r="I263" s="97">
        <v>11</v>
      </c>
      <c r="J263">
        <v>321.29540000000003</v>
      </c>
      <c r="K263">
        <f>J263-AVERAGE(AutocorrTable4143[Series])</f>
        <v>-401.74230327868833</v>
      </c>
      <c r="M263" s="42">
        <v>37</v>
      </c>
      <c r="N263" s="99">
        <f ca="1">SUMPRODUCT(OFFSET($K$226,1,0,COUNT(AutocorrTable4143[Series])-M263,1),OFFSET($K$226,1+M263,0,COUNT(AutocorrTable4143[Series])-M263,1))/SUMPRODUCT(AutocorrTable4143[Centered Series],AutocorrTable4143[Centered Series])</f>
        <v>-0.16202160110856986</v>
      </c>
    </row>
    <row r="264" spans="1:15">
      <c r="A264" s="12">
        <v>44165.291666666664</v>
      </c>
      <c r="B264" s="11">
        <v>13.3645</v>
      </c>
      <c r="C264" s="11">
        <v>13.4015</v>
      </c>
      <c r="D264" s="11">
        <v>13.4125</v>
      </c>
      <c r="E264" s="11">
        <v>12.972200000000001</v>
      </c>
      <c r="F264" s="11">
        <v>13.265000000000001</v>
      </c>
      <c r="G264" s="11">
        <v>286952000</v>
      </c>
      <c r="I264" s="97">
        <v>12</v>
      </c>
      <c r="J264">
        <v>340.23699999999991</v>
      </c>
      <c r="K264">
        <f>J264-AVERAGE(AutocorrTable4143[Series])</f>
        <v>-382.80070327868845</v>
      </c>
      <c r="M264" s="42">
        <v>38</v>
      </c>
      <c r="N264" s="99">
        <f ca="1">SUMPRODUCT(OFFSET($K$226,1,0,COUNT(AutocorrTable4143[Series])-M264,1),OFFSET($K$226,1+M264,0,COUNT(AutocorrTable4143[Series])-M264,1))/SUMPRODUCT(AutocorrTable4143[Centered Series],AutocorrTable4143[Centered Series])</f>
        <v>-0.18097376102995505</v>
      </c>
    </row>
    <row r="265" spans="1:15">
      <c r="A265" s="12">
        <v>44166.291666666664</v>
      </c>
      <c r="B265" s="11">
        <v>13.3531</v>
      </c>
      <c r="C265" s="11">
        <v>13.39</v>
      </c>
      <c r="D265" s="11">
        <v>13.5288</v>
      </c>
      <c r="E265" s="11">
        <v>13.228199999999999</v>
      </c>
      <c r="F265" s="11">
        <v>13.4923</v>
      </c>
      <c r="G265" s="11">
        <v>296948000</v>
      </c>
      <c r="I265" s="97">
        <v>1</v>
      </c>
      <c r="J265">
        <v>345.23880000000003</v>
      </c>
      <c r="K265">
        <f>J265-AVERAGE(AutocorrTable4143[Series])</f>
        <v>-377.79890327868833</v>
      </c>
      <c r="M265" s="42">
        <v>39</v>
      </c>
      <c r="N265" s="99">
        <f ca="1">SUMPRODUCT(OFFSET($K$226,1,0,COUNT(AutocorrTable4143[Series])-M265,1),OFFSET($K$226,1+M265,0,COUNT(AutocorrTable4143[Series])-M265,1))/SUMPRODUCT(AutocorrTable4143[Centered Series],AutocorrTable4143[Centered Series])</f>
        <v>-0.20023913836169466</v>
      </c>
    </row>
    <row r="266" spans="1:15">
      <c r="A266" s="12">
        <v>44167.291666666664</v>
      </c>
      <c r="B266" s="11">
        <v>13.507199999999999</v>
      </c>
      <c r="C266" s="11">
        <v>13.544499999999999</v>
      </c>
      <c r="D266" s="11">
        <v>13.673500000000001</v>
      </c>
      <c r="E266" s="11">
        <v>13.234299999999999</v>
      </c>
      <c r="F266" s="11">
        <v>13.3505</v>
      </c>
      <c r="G266" s="11">
        <v>283360000</v>
      </c>
      <c r="I266" s="97">
        <v>2</v>
      </c>
      <c r="J266">
        <v>418.53419999999988</v>
      </c>
      <c r="K266">
        <f>J266-AVERAGE(AutocorrTable4143[Series])</f>
        <v>-304.50350327868847</v>
      </c>
      <c r="M266" s="42">
        <v>40</v>
      </c>
      <c r="N266" s="99">
        <f ca="1">SUMPRODUCT(OFFSET($K$226,1,0,COUNT(AutocorrTable4143[Series])-M266,1),OFFSET($K$226,1+M266,0,COUNT(AutocorrTable4143[Series])-M266,1))/SUMPRODUCT(AutocorrTable4143[Centered Series],AutocorrTable4143[Centered Series])</f>
        <v>-0.21569602256555712</v>
      </c>
    </row>
    <row r="267" spans="1:15">
      <c r="A267" s="12">
        <v>44168.291666666664</v>
      </c>
      <c r="B267" s="11">
        <v>13.363</v>
      </c>
      <c r="C267" s="11">
        <v>13.396000000000001</v>
      </c>
      <c r="D267" s="11">
        <v>13.66</v>
      </c>
      <c r="E267" s="11">
        <v>13.329000000000001</v>
      </c>
      <c r="F267" s="11">
        <v>13.5875</v>
      </c>
      <c r="G267" s="11">
        <v>199520000</v>
      </c>
      <c r="I267" s="97">
        <v>3</v>
      </c>
      <c r="J267">
        <v>577.17319999999995</v>
      </c>
      <c r="K267">
        <f>J267-AVERAGE(AutocorrTable4143[Series])</f>
        <v>-145.8645032786884</v>
      </c>
      <c r="M267" s="42">
        <v>41</v>
      </c>
      <c r="N267" s="99">
        <f ca="1">SUMPRODUCT(OFFSET($K$226,1,0,COUNT(AutocorrTable4143[Series])-M267,1),OFFSET($K$226,1+M267,0,COUNT(AutocorrTable4143[Series])-M267,1))/SUMPRODUCT(AutocorrTable4143[Centered Series],AutocorrTable4143[Centered Series])</f>
        <v>-0.22935957632752499</v>
      </c>
    </row>
    <row r="268" spans="1:15">
      <c r="A268" s="12">
        <v>44169.291666666664</v>
      </c>
      <c r="B268" s="11">
        <v>13.524900000000001</v>
      </c>
      <c r="C268" s="11">
        <v>13.558299999999999</v>
      </c>
      <c r="D268" s="11">
        <v>13.56</v>
      </c>
      <c r="E268" s="11">
        <v>13.3888</v>
      </c>
      <c r="F268" s="11">
        <v>13.448499999999999</v>
      </c>
      <c r="G268" s="11">
        <v>202244000</v>
      </c>
      <c r="I268" s="97">
        <v>4</v>
      </c>
      <c r="J268">
        <v>515.58519999999987</v>
      </c>
      <c r="K268">
        <f>J268-AVERAGE(AutocorrTable4143[Series])</f>
        <v>-207.45250327868848</v>
      </c>
      <c r="M268" s="42">
        <v>42</v>
      </c>
      <c r="N268" s="99">
        <f ca="1">SUMPRODUCT(OFFSET($K$226,1,0,COUNT(AutocorrTable4143[Series])-M268,1),OFFSET($K$226,1+M268,0,COUNT(AutocorrTable4143[Series])-M268,1))/SUMPRODUCT(AutocorrTable4143[Centered Series],AutocorrTable4143[Centered Series])</f>
        <v>-0.23817761920410038</v>
      </c>
    </row>
    <row r="269" spans="1:15">
      <c r="A269" s="12">
        <v>44172.291666666664</v>
      </c>
      <c r="B269" s="11">
        <v>13.5732</v>
      </c>
      <c r="C269" s="11">
        <v>13.6067</v>
      </c>
      <c r="D269" s="11">
        <v>13.731199999999999</v>
      </c>
      <c r="E269" s="11">
        <v>13.5</v>
      </c>
      <c r="F269" s="11">
        <v>13.6012</v>
      </c>
      <c r="G269" s="11">
        <v>223244000</v>
      </c>
      <c r="I269" s="97">
        <v>5</v>
      </c>
      <c r="J269">
        <v>682.9144</v>
      </c>
      <c r="K269">
        <f>J269-AVERAGE(AutocorrTable4143[Series])</f>
        <v>-40.123303278688354</v>
      </c>
      <c r="M269" s="42">
        <v>43</v>
      </c>
      <c r="N269" s="99">
        <f ca="1">SUMPRODUCT(OFFSET($K$226,1,0,COUNT(AutocorrTable4143[Series])-M269,1),OFFSET($K$226,1+M269,0,COUNT(AutocorrTable4143[Series])-M269,1))/SUMPRODUCT(AutocorrTable4143[Centered Series],AutocorrTable4143[Centered Series])</f>
        <v>-0.24346980481667019</v>
      </c>
    </row>
    <row r="270" spans="1:15">
      <c r="A270" s="12">
        <v>44173.291666666664</v>
      </c>
      <c r="B270" s="11">
        <v>13.3171</v>
      </c>
      <c r="C270" s="11">
        <v>13.35</v>
      </c>
      <c r="D270" s="11">
        <v>13.598800000000001</v>
      </c>
      <c r="E270" s="11">
        <v>13.281499999999999</v>
      </c>
      <c r="F270" s="11">
        <v>13.585000000000001</v>
      </c>
      <c r="G270" s="11">
        <v>271920000</v>
      </c>
      <c r="I270" s="97">
        <v>6</v>
      </c>
      <c r="J270">
        <v>859.01220000000012</v>
      </c>
      <c r="K270">
        <f>J270-AVERAGE(AutocorrTable4143[Series])</f>
        <v>135.97449672131177</v>
      </c>
      <c r="M270" s="42">
        <v>44</v>
      </c>
      <c r="N270" s="99">
        <f ca="1">SUMPRODUCT(OFFSET($K$226,1,0,COUNT(AutocorrTable4143[Series])-M270,1),OFFSET($K$226,1+M270,0,COUNT(AutocorrTable4143[Series])-M270,1))/SUMPRODUCT(AutocorrTable4143[Centered Series],AutocorrTable4143[Centered Series])</f>
        <v>-0.24603000407658604</v>
      </c>
    </row>
    <row r="271" spans="1:15">
      <c r="A271" s="12">
        <v>44174.291666666664</v>
      </c>
      <c r="B271" s="11">
        <v>12.898899999999999</v>
      </c>
      <c r="C271" s="11">
        <v>12.9307</v>
      </c>
      <c r="D271" s="11">
        <v>13.414</v>
      </c>
      <c r="E271" s="11">
        <v>12.8682</v>
      </c>
      <c r="F271" s="11">
        <v>13.3005</v>
      </c>
      <c r="G271" s="11">
        <v>401300000</v>
      </c>
      <c r="I271" s="97">
        <v>7</v>
      </c>
      <c r="J271">
        <v>894.90730000000008</v>
      </c>
      <c r="K271">
        <f>J271-AVERAGE(AutocorrTable4143[Series])</f>
        <v>171.86959672131172</v>
      </c>
      <c r="M271" s="42">
        <v>45</v>
      </c>
      <c r="N271" s="99">
        <f ca="1">SUMPRODUCT(OFFSET($K$226,1,0,COUNT(AutocorrTable4143[Series])-M271,1),OFFSET($K$226,1+M271,0,COUNT(AutocorrTable4143[Series])-M271,1))/SUMPRODUCT(AutocorrTable4143[Centered Series],AutocorrTable4143[Centered Series])</f>
        <v>-0.24784052022376818</v>
      </c>
    </row>
    <row r="272" spans="1:15">
      <c r="A272" s="12">
        <v>44175.291666666664</v>
      </c>
      <c r="B272" s="11">
        <v>12.940300000000001</v>
      </c>
      <c r="C272" s="11">
        <v>12.972200000000001</v>
      </c>
      <c r="D272" s="11">
        <v>13.0688</v>
      </c>
      <c r="E272" s="11">
        <v>12.849500000000001</v>
      </c>
      <c r="F272" s="11">
        <v>12.869</v>
      </c>
      <c r="G272" s="11">
        <v>207764000</v>
      </c>
      <c r="I272" s="97">
        <v>8</v>
      </c>
      <c r="J272">
        <v>1040.4404999999999</v>
      </c>
      <c r="K272">
        <f>J272-AVERAGE(AutocorrTable4143[Series])</f>
        <v>317.40279672131157</v>
      </c>
      <c r="M272" s="42">
        <v>46</v>
      </c>
      <c r="N272" s="99">
        <f ca="1">SUMPRODUCT(OFFSET($K$226,1,0,COUNT(AutocorrTable4143[Series])-M272,1),OFFSET($K$226,1+M272,0,COUNT(AutocorrTable4143[Series])-M272,1))/SUMPRODUCT(AutocorrTable4143[Centered Series],AutocorrTable4143[Centered Series])</f>
        <v>-0.24499792262062098</v>
      </c>
      <c r="O272" s="4"/>
    </row>
    <row r="273" spans="1:15">
      <c r="A273" s="12">
        <v>44176.291666666664</v>
      </c>
      <c r="B273" s="11">
        <v>12.981199999999999</v>
      </c>
      <c r="C273" s="11">
        <v>13.013299999999999</v>
      </c>
      <c r="D273" s="11">
        <v>13.02</v>
      </c>
      <c r="E273" s="11">
        <v>12.823</v>
      </c>
      <c r="F273" s="11">
        <v>12.9672</v>
      </c>
      <c r="G273" s="11">
        <v>209264000</v>
      </c>
      <c r="I273" s="97">
        <v>9</v>
      </c>
      <c r="J273">
        <v>886.20960000000002</v>
      </c>
      <c r="K273">
        <f>J273-AVERAGE(AutocorrTable4143[Series])</f>
        <v>163.17189672131167</v>
      </c>
      <c r="M273" s="42">
        <v>47</v>
      </c>
      <c r="N273" s="99">
        <f ca="1">SUMPRODUCT(OFFSET($K$226,1,0,COUNT(AutocorrTable4143[Series])-M273,1),OFFSET($K$226,1+M273,0,COUNT(AutocorrTable4143[Series])-M273,1))/SUMPRODUCT(AutocorrTable4143[Centered Series],AutocorrTable4143[Centered Series])</f>
        <v>-0.24925407878221531</v>
      </c>
      <c r="O273" s="4"/>
    </row>
    <row r="274" spans="1:15">
      <c r="A274" s="12">
        <v>44179.291666666664</v>
      </c>
      <c r="B274" s="11">
        <v>13.276</v>
      </c>
      <c r="C274" s="11">
        <v>13.3088</v>
      </c>
      <c r="D274" s="11">
        <v>13.3888</v>
      </c>
      <c r="E274" s="11">
        <v>13.077500000000001</v>
      </c>
      <c r="F274" s="11">
        <v>13.087999999999999</v>
      </c>
      <c r="G274" s="11">
        <v>270156000</v>
      </c>
      <c r="I274" s="97">
        <v>10</v>
      </c>
      <c r="J274">
        <v>959.68370000000004</v>
      </c>
      <c r="K274">
        <f>J274-AVERAGE(AutocorrTable4143[Series])</f>
        <v>236.64599672131169</v>
      </c>
      <c r="M274" s="42">
        <v>48</v>
      </c>
      <c r="N274" s="99">
        <f ca="1">SUMPRODUCT(OFFSET($K$226,1,0,COUNT(AutocorrTable4143[Series])-M274,1),OFFSET($K$226,1+M274,0,COUNT(AutocorrTable4143[Series])-M274,1))/SUMPRODUCT(AutocorrTable4143[Centered Series],AutocorrTable4143[Centered Series])</f>
        <v>-0.25121856153415711</v>
      </c>
      <c r="O274" s="4"/>
    </row>
    <row r="275" spans="1:15">
      <c r="A275" s="12">
        <v>44180.291666666664</v>
      </c>
      <c r="B275" s="11">
        <v>13.3276</v>
      </c>
      <c r="C275" s="11">
        <v>13.3605</v>
      </c>
      <c r="D275" s="11">
        <v>13.464</v>
      </c>
      <c r="E275" s="11">
        <v>13.1868</v>
      </c>
      <c r="F275" s="11">
        <v>13.4397</v>
      </c>
      <c r="G275" s="11">
        <v>193016000</v>
      </c>
      <c r="I275" s="97">
        <v>11</v>
      </c>
      <c r="J275">
        <v>997.85919999999987</v>
      </c>
      <c r="K275">
        <f>J275-AVERAGE(AutocorrTable4143[Series])</f>
        <v>274.82149672131152</v>
      </c>
      <c r="M275" s="42">
        <v>49</v>
      </c>
      <c r="N275" s="99">
        <f ca="1">SUMPRODUCT(OFFSET($K$226,1,0,COUNT(AutocorrTable4143[Series])-M275,1),OFFSET($K$226,1+M275,0,COUNT(AutocorrTable4143[Series])-M275,1))/SUMPRODUCT(AutocorrTable4143[Centered Series],AutocorrTable4143[Centered Series])</f>
        <v>-0.25500946500316335</v>
      </c>
      <c r="O275" s="4"/>
    </row>
    <row r="276" spans="1:15">
      <c r="A276" s="12">
        <v>44181.291666666664</v>
      </c>
      <c r="B276" s="11">
        <v>13.209899999999999</v>
      </c>
      <c r="C276" s="11">
        <v>13.2425</v>
      </c>
      <c r="D276" s="11">
        <v>13.4373</v>
      </c>
      <c r="E276" s="11">
        <v>13.2125</v>
      </c>
      <c r="F276" s="11">
        <v>13.422499999999999</v>
      </c>
      <c r="G276" s="11">
        <v>223116000</v>
      </c>
      <c r="I276" s="97">
        <v>12</v>
      </c>
      <c r="J276">
        <v>961.19569999999999</v>
      </c>
      <c r="K276">
        <f>J276-AVERAGE(AutocorrTable4143[Series])</f>
        <v>238.15799672131163</v>
      </c>
      <c r="M276" s="42">
        <v>50</v>
      </c>
      <c r="N276" s="99">
        <f ca="1">SUMPRODUCT(OFFSET($K$226,1,0,COUNT(AutocorrTable4143[Series])-M276,1),OFFSET($K$226,1+M276,0,COUNT(AutocorrTable4143[Series])-M276,1))/SUMPRODUCT(AutocorrTable4143[Centered Series],AutocorrTable4143[Centered Series])</f>
        <v>-0.25965583787739288</v>
      </c>
      <c r="O276" s="4"/>
    </row>
    <row r="277" spans="1:15">
      <c r="A277" s="12">
        <v>44182.291666666664</v>
      </c>
      <c r="B277" s="11">
        <v>13.308400000000001</v>
      </c>
      <c r="C277" s="11">
        <v>13.3413</v>
      </c>
      <c r="D277" s="11">
        <v>13.3795</v>
      </c>
      <c r="E277" s="11">
        <v>13.1785</v>
      </c>
      <c r="F277" s="11">
        <v>13.3667</v>
      </c>
      <c r="G277" s="11">
        <v>231384000</v>
      </c>
      <c r="I277" s="97">
        <v>1</v>
      </c>
      <c r="J277">
        <v>1181.1895</v>
      </c>
      <c r="K277">
        <f>J277-AVERAGE(AutocorrTable4143[Series])</f>
        <v>458.1517967213116</v>
      </c>
      <c r="M277" s="42">
        <v>51</v>
      </c>
      <c r="N277" s="99">
        <f ca="1">SUMPRODUCT(OFFSET($K$226,1,0,COUNT(AutocorrTable4143[Series])-M277,1),OFFSET($K$226,1+M277,0,COUNT(AutocorrTable4143[Series])-M277,1))/SUMPRODUCT(AutocorrTable4143[Centered Series],AutocorrTable4143[Centered Series])</f>
        <v>-0.25935188105226048</v>
      </c>
      <c r="O277" s="4"/>
    </row>
    <row r="278" spans="1:15">
      <c r="A278" s="12">
        <v>44183.291666666664</v>
      </c>
      <c r="B278" s="11">
        <v>13.2393</v>
      </c>
      <c r="C278" s="11">
        <v>13.272</v>
      </c>
      <c r="D278" s="11">
        <v>13.404999999999999</v>
      </c>
      <c r="E278" s="11">
        <v>13.070499999999999</v>
      </c>
      <c r="F278" s="11">
        <v>13.379</v>
      </c>
      <c r="G278" s="11">
        <v>342064000</v>
      </c>
      <c r="I278" s="97">
        <v>2</v>
      </c>
      <c r="J278">
        <v>1450.6975</v>
      </c>
      <c r="K278">
        <f>J278-AVERAGE(AutocorrTable4143[Series])</f>
        <v>727.65979672131164</v>
      </c>
      <c r="M278" s="42">
        <v>52</v>
      </c>
      <c r="N278" s="99">
        <f ca="1">SUMPRODUCT(OFFSET($K$226,1,0,COUNT(AutocorrTable4143[Series])-M278,1),OFFSET($K$226,1+M278,0,COUNT(AutocorrTable4143[Series])-M278,1))/SUMPRODUCT(AutocorrTable4143[Centered Series],AutocorrTable4143[Centered Series])</f>
        <v>-0.25251826200607219</v>
      </c>
      <c r="O278" s="4"/>
    </row>
    <row r="279" spans="1:15">
      <c r="A279" s="12">
        <v>44186.291666666664</v>
      </c>
      <c r="B279" s="11">
        <v>13.2994</v>
      </c>
      <c r="C279" s="11">
        <v>13.3322</v>
      </c>
      <c r="D279" s="11">
        <v>13.37</v>
      </c>
      <c r="E279" s="11">
        <v>12.967499999999999</v>
      </c>
      <c r="F279" s="11">
        <v>13.0747</v>
      </c>
      <c r="G279" s="11">
        <v>302332000</v>
      </c>
      <c r="I279" s="97">
        <v>3</v>
      </c>
      <c r="J279">
        <v>1788.5433999999998</v>
      </c>
      <c r="K279">
        <f>J279-AVERAGE(AutocorrTable4143[Series])</f>
        <v>1065.5056967213113</v>
      </c>
      <c r="M279" s="42">
        <v>53</v>
      </c>
      <c r="N279" s="99">
        <f ca="1">SUMPRODUCT(OFFSET($K$226,1,0,COUNT(AutocorrTable4143[Series])-M279,1),OFFSET($K$226,1+M279,0,COUNT(AutocorrTable4143[Series])-M279,1))/SUMPRODUCT(AutocorrTable4143[Centered Series],AutocorrTable4143[Centered Series])</f>
        <v>-0.23761986865635448</v>
      </c>
      <c r="O279" s="4"/>
    </row>
    <row r="280" spans="1:15">
      <c r="A280" s="12">
        <v>44187.291666666664</v>
      </c>
      <c r="B280" s="11">
        <v>13.2455</v>
      </c>
      <c r="C280" s="11">
        <v>13.2782</v>
      </c>
      <c r="D280" s="11">
        <v>13.337199999999999</v>
      </c>
      <c r="E280" s="11">
        <v>13.054</v>
      </c>
      <c r="F280" s="11">
        <v>13.3193</v>
      </c>
      <c r="G280" s="11">
        <v>185580000</v>
      </c>
      <c r="I280" s="97">
        <v>4</v>
      </c>
      <c r="J280">
        <v>1885.1696999999997</v>
      </c>
      <c r="K280">
        <f>J280-AVERAGE(AutocorrTable4143[Series])</f>
        <v>1162.1319967213112</v>
      </c>
      <c r="M280" s="42">
        <v>54</v>
      </c>
      <c r="N280" s="99">
        <f ca="1">SUMPRODUCT(OFFSET($K$226,1,0,COUNT(AutocorrTable4143[Series])-M280,1),OFFSET($K$226,1+M280,0,COUNT(AutocorrTable4143[Series])-M280,1))/SUMPRODUCT(AutocorrTable4143[Centered Series],AutocorrTable4143[Centered Series])</f>
        <v>-0.2189506943339837</v>
      </c>
      <c r="O280" s="4"/>
    </row>
    <row r="281" spans="1:15">
      <c r="A281" s="12">
        <v>44188.291666666664</v>
      </c>
      <c r="B281" s="11">
        <v>12.9772</v>
      </c>
      <c r="C281" s="11">
        <v>13.0092</v>
      </c>
      <c r="D281" s="11">
        <v>13.275</v>
      </c>
      <c r="E281" s="11">
        <v>13.005000000000001</v>
      </c>
      <c r="F281" s="11">
        <v>13.256</v>
      </c>
      <c r="G281" s="11">
        <v>179144000</v>
      </c>
      <c r="I281" s="97">
        <v>5</v>
      </c>
      <c r="J281">
        <v>2116.4889000000003</v>
      </c>
      <c r="K281">
        <f>J281-AVERAGE(AutocorrTable4143[Series])</f>
        <v>1393.451196721312</v>
      </c>
      <c r="M281" s="42">
        <v>55</v>
      </c>
      <c r="N281" s="99">
        <f ca="1">SUMPRODUCT(OFFSET($K$226,1,0,COUNT(AutocorrTable4143[Series])-M281,1),OFFSET($K$226,1+M281,0,COUNT(AutocorrTable4143[Series])-M281,1))/SUMPRODUCT(AutocorrTable4143[Centered Series],AutocorrTable4143[Centered Series])</f>
        <v>-0.19443548590551454</v>
      </c>
      <c r="O281" s="4"/>
    </row>
    <row r="282" spans="1:15">
      <c r="A282" s="12">
        <v>44189.291666666664</v>
      </c>
      <c r="B282" s="11">
        <v>12.9617</v>
      </c>
      <c r="C282" s="11">
        <v>12.9937</v>
      </c>
      <c r="D282" s="11">
        <v>13.1325</v>
      </c>
      <c r="E282" s="11">
        <v>12.938800000000001</v>
      </c>
      <c r="F282" s="11">
        <v>13.0372</v>
      </c>
      <c r="G282" s="11">
        <v>97884000</v>
      </c>
      <c r="I282" s="97">
        <v>6</v>
      </c>
      <c r="J282">
        <v>2366.9315999999999</v>
      </c>
      <c r="K282">
        <f>J282-AVERAGE(AutocorrTable4143[Series])</f>
        <v>1643.8938967213116</v>
      </c>
      <c r="M282" s="42">
        <v>56</v>
      </c>
      <c r="N282" s="99">
        <f ca="1">SUMPRODUCT(OFFSET($K$226,1,0,COUNT(AutocorrTable4143[Series])-M282,1),OFFSET($K$226,1+M282,0,COUNT(AutocorrTable4143[Series])-M282,1))/SUMPRODUCT(AutocorrTable4143[Centered Series],AutocorrTable4143[Centered Series])</f>
        <v>-0.16426895412634143</v>
      </c>
      <c r="O282" s="4"/>
    </row>
    <row r="283" spans="1:15">
      <c r="A283" s="12">
        <v>44193.291666666664</v>
      </c>
      <c r="B283" s="11">
        <v>12.8682</v>
      </c>
      <c r="C283" s="11">
        <v>12.9</v>
      </c>
      <c r="D283" s="11">
        <v>13.0625</v>
      </c>
      <c r="E283" s="11">
        <v>12.763299999999999</v>
      </c>
      <c r="F283" s="11">
        <v>13.0625</v>
      </c>
      <c r="G283" s="11">
        <v>212564000</v>
      </c>
      <c r="I283" s="97">
        <v>7</v>
      </c>
      <c r="J283">
        <v>2681.8504999999996</v>
      </c>
      <c r="K283">
        <f>J283-AVERAGE(AutocorrTable4143[Series])</f>
        <v>1958.8127967213113</v>
      </c>
      <c r="M283" s="42">
        <v>57</v>
      </c>
      <c r="N283" s="99">
        <f ca="1">SUMPRODUCT(OFFSET($K$226,1,0,COUNT(AutocorrTable4143[Series])-M283,1),OFFSET($K$226,1+M283,0,COUNT(AutocorrTable4143[Series])-M283,1))/SUMPRODUCT(AutocorrTable4143[Centered Series],AutocorrTable4143[Centered Series])</f>
        <v>-0.12656259184790675</v>
      </c>
      <c r="O283" s="4"/>
    </row>
    <row r="284" spans="1:15">
      <c r="A284" s="12">
        <v>44194.291666666664</v>
      </c>
      <c r="B284" s="11">
        <v>12.9114</v>
      </c>
      <c r="C284" s="11">
        <v>12.943199999999999</v>
      </c>
      <c r="D284" s="11">
        <v>13.0725</v>
      </c>
      <c r="E284" s="11">
        <v>12.8422</v>
      </c>
      <c r="F284" s="11">
        <v>12.925000000000001</v>
      </c>
      <c r="G284" s="11">
        <v>170372000</v>
      </c>
      <c r="I284" s="97">
        <v>8</v>
      </c>
      <c r="J284">
        <v>2576.4595000000004</v>
      </c>
      <c r="K284">
        <f>J284-AVERAGE(AutocorrTable4143[Series])</f>
        <v>1853.4217967213121</v>
      </c>
      <c r="M284" s="42">
        <v>58</v>
      </c>
      <c r="N284" s="99">
        <f ca="1">SUMPRODUCT(OFFSET($K$226,1,0,COUNT(AutocorrTable4143[Series])-M284,1),OFFSET($K$226,1+M284,0,COUNT(AutocorrTable4143[Series])-M284,1))/SUMPRODUCT(AutocorrTable4143[Centered Series],AutocorrTable4143[Centered Series])</f>
        <v>-9.0744786552569567E-2</v>
      </c>
      <c r="O284" s="4"/>
    </row>
    <row r="285" spans="1:15">
      <c r="A285" s="12">
        <v>44195.291666666664</v>
      </c>
      <c r="B285" s="11">
        <v>13.1134</v>
      </c>
      <c r="C285" s="11">
        <v>13.145799999999999</v>
      </c>
      <c r="D285" s="11">
        <v>13.213699999999999</v>
      </c>
      <c r="E285" s="11">
        <v>12.896800000000001</v>
      </c>
      <c r="F285" s="11">
        <v>12.9902</v>
      </c>
      <c r="G285" s="11">
        <v>225396000</v>
      </c>
      <c r="I285" s="97">
        <v>9</v>
      </c>
      <c r="J285">
        <v>2301.0354000000002</v>
      </c>
      <c r="K285">
        <f>J285-AVERAGE(AutocorrTable4143[Series])</f>
        <v>1577.997696721312</v>
      </c>
      <c r="M285" s="42">
        <v>59</v>
      </c>
      <c r="N285" s="99">
        <f ca="1">SUMPRODUCT(OFFSET($K$226,1,0,COUNT(AutocorrTable4143[Series])-M285,1),OFFSET($K$226,1+M285,0,COUNT(AutocorrTable4143[Series])-M285,1))/SUMPRODUCT(AutocorrTable4143[Centered Series],AutocorrTable4143[Centered Series])</f>
        <v>-6.1706227142723322E-2</v>
      </c>
      <c r="O285" s="4"/>
    </row>
    <row r="286" spans="1:15">
      <c r="A286" s="12">
        <v>44196.291666666664</v>
      </c>
      <c r="B286" s="11">
        <v>13.0228</v>
      </c>
      <c r="C286" s="11">
        <v>13.055</v>
      </c>
      <c r="D286" s="11">
        <v>13.151</v>
      </c>
      <c r="E286" s="11">
        <v>12.914999999999999</v>
      </c>
      <c r="F286" s="11">
        <v>13.1365</v>
      </c>
      <c r="G286" s="11">
        <v>192424000</v>
      </c>
      <c r="I286" s="97">
        <v>10</v>
      </c>
      <c r="J286">
        <v>3089.49</v>
      </c>
      <c r="K286">
        <f>J286-AVERAGE(AutocorrTable4143[Series])</f>
        <v>2366.4522967213115</v>
      </c>
      <c r="M286" s="42">
        <v>60</v>
      </c>
      <c r="N286" s="99">
        <f ca="1">SUMPRODUCT(OFFSET($K$226,1,0,COUNT(AutocorrTable4143[Series])-M286,1),OFFSET($K$226,1+M286,0,COUNT(AutocorrTable4143[Series])-M286,1))/SUMPRODUCT(AutocorrTable4143[Centered Series],AutocorrTable4143[Centered Series])</f>
        <v>-1.2193332976374533E-2</v>
      </c>
      <c r="O286" s="4"/>
    </row>
    <row r="287" spans="1:15">
      <c r="A287" s="12">
        <v>44200.291666666664</v>
      </c>
      <c r="B287" s="11">
        <v>13.081200000000001</v>
      </c>
      <c r="C287" s="11">
        <v>13.1135</v>
      </c>
      <c r="D287" s="11">
        <v>13.6525</v>
      </c>
      <c r="E287" s="11">
        <v>12.9625</v>
      </c>
      <c r="F287" s="11">
        <v>13.104200000000001</v>
      </c>
      <c r="G287" s="11">
        <v>560640000</v>
      </c>
      <c r="I287" s="97">
        <v>11</v>
      </c>
      <c r="J287">
        <v>1293.3000000000002</v>
      </c>
      <c r="K287">
        <f>J287-AVERAGE(AutocorrTable4143[Series])</f>
        <v>570.26229672131183</v>
      </c>
      <c r="M287" s="42">
        <v>61</v>
      </c>
      <c r="N287" s="99" t="e">
        <f ca="1">SUMPRODUCT(OFFSET($K$226,1,0,COUNT(AutocorrTable4143[Series])-M287,1),OFFSET($K$226,1+M287,0,COUNT(AutocorrTable4143[Series])-M287,1))/SUMPRODUCT(AutocorrTable4143[Centered Series],AutocorrTable4143[Centered Series])</f>
        <v>#REF!</v>
      </c>
      <c r="O287" s="4"/>
    </row>
    <row r="288" spans="1:15">
      <c r="A288" s="12">
        <v>44201.291666666664</v>
      </c>
      <c r="B288" s="11">
        <v>13.371700000000001</v>
      </c>
      <c r="C288" s="11">
        <v>13.4047</v>
      </c>
      <c r="D288" s="11">
        <v>13.4435</v>
      </c>
      <c r="E288" s="11">
        <v>13.087</v>
      </c>
      <c r="F288" s="11">
        <v>13.0997</v>
      </c>
      <c r="G288" s="11">
        <v>322760000</v>
      </c>
      <c r="I288" s="4"/>
      <c r="N288"/>
    </row>
    <row r="289" spans="1:15">
      <c r="A289" s="12">
        <v>44202.291666666664</v>
      </c>
      <c r="B289" s="11">
        <v>12.583399999999999</v>
      </c>
      <c r="C289" s="11">
        <v>12.6145</v>
      </c>
      <c r="D289" s="11">
        <v>13.244999999999999</v>
      </c>
      <c r="E289" s="11">
        <v>12.586</v>
      </c>
      <c r="F289" s="11">
        <v>13.2225</v>
      </c>
      <c r="G289" s="11">
        <v>580424000</v>
      </c>
      <c r="N289"/>
      <c r="O289" s="4"/>
    </row>
    <row r="290" spans="1:15">
      <c r="A290" s="12">
        <v>44203.291666666664</v>
      </c>
      <c r="B290" s="11">
        <v>13.3111</v>
      </c>
      <c r="C290" s="11">
        <v>13.343999999999999</v>
      </c>
      <c r="D290" s="11">
        <v>13.377800000000001</v>
      </c>
      <c r="E290" s="11">
        <v>12.8865</v>
      </c>
      <c r="F290" s="11">
        <v>12.967499999999999</v>
      </c>
      <c r="G290" s="11">
        <v>461480000</v>
      </c>
      <c r="N290"/>
      <c r="O290" s="4"/>
    </row>
    <row r="291" spans="1:15">
      <c r="A291" s="12">
        <v>44204.291666666664</v>
      </c>
      <c r="B291" s="11">
        <v>13.2441</v>
      </c>
      <c r="C291" s="11">
        <v>13.2767</v>
      </c>
      <c r="D291" s="11">
        <v>13.420999999999999</v>
      </c>
      <c r="E291" s="11">
        <v>13.042</v>
      </c>
      <c r="F291" s="11">
        <v>13.362500000000001</v>
      </c>
      <c r="G291" s="11">
        <v>292528000</v>
      </c>
      <c r="N291"/>
      <c r="O291" s="4"/>
    </row>
    <row r="292" spans="1:15">
      <c r="A292" s="12">
        <v>44207.291666666664</v>
      </c>
      <c r="B292" s="11">
        <v>13.587999999999999</v>
      </c>
      <c r="C292" s="11">
        <v>13.621499999999999</v>
      </c>
      <c r="D292" s="11">
        <v>13.961</v>
      </c>
      <c r="E292" s="11">
        <v>13.362500000000001</v>
      </c>
      <c r="F292" s="11">
        <v>13.418699999999999</v>
      </c>
      <c r="G292" s="11">
        <v>518344000</v>
      </c>
      <c r="N292"/>
      <c r="O292" s="4"/>
    </row>
    <row r="293" spans="1:15">
      <c r="A293" s="12">
        <v>44208.291666666664</v>
      </c>
      <c r="B293" s="11">
        <v>13.451499999999999</v>
      </c>
      <c r="C293" s="11">
        <v>13.4847</v>
      </c>
      <c r="D293" s="11">
        <v>13.7545</v>
      </c>
      <c r="E293" s="11">
        <v>13.345000000000001</v>
      </c>
      <c r="F293" s="11">
        <v>13.7525</v>
      </c>
      <c r="G293" s="11">
        <v>291476000</v>
      </c>
      <c r="N293"/>
      <c r="O293" s="4"/>
    </row>
    <row r="294" spans="1:15">
      <c r="A294" s="12">
        <v>44209.291666666664</v>
      </c>
      <c r="B294" s="11">
        <v>13.4984</v>
      </c>
      <c r="C294" s="11">
        <v>13.531700000000001</v>
      </c>
      <c r="D294" s="11">
        <v>13.625</v>
      </c>
      <c r="E294" s="11">
        <v>13.385</v>
      </c>
      <c r="F294" s="11">
        <v>13.49</v>
      </c>
      <c r="G294" s="11">
        <v>210028000</v>
      </c>
      <c r="N294"/>
      <c r="O294" s="4"/>
    </row>
    <row r="295" spans="1:15">
      <c r="A295" s="12">
        <v>44210.291666666664</v>
      </c>
      <c r="B295" s="11">
        <v>13.1677</v>
      </c>
      <c r="C295" s="11">
        <v>13.200200000000001</v>
      </c>
      <c r="D295" s="11">
        <v>13.5997</v>
      </c>
      <c r="E295" s="11">
        <v>13.1805</v>
      </c>
      <c r="F295" s="11">
        <v>13.574999999999999</v>
      </c>
      <c r="G295" s="11">
        <v>283120000</v>
      </c>
      <c r="N295"/>
      <c r="O295" s="4"/>
    </row>
    <row r="296" spans="1:15">
      <c r="A296" s="12">
        <v>44211.291666666664</v>
      </c>
      <c r="B296" s="11">
        <v>12.8278</v>
      </c>
      <c r="C296" s="11">
        <v>12.859500000000001</v>
      </c>
      <c r="D296" s="11">
        <v>13.325200000000001</v>
      </c>
      <c r="E296" s="11">
        <v>12.8485</v>
      </c>
      <c r="F296" s="11">
        <v>13.228</v>
      </c>
      <c r="G296" s="11">
        <v>277780000</v>
      </c>
      <c r="N296"/>
      <c r="O296" s="4"/>
    </row>
    <row r="297" spans="1:15">
      <c r="A297" s="12">
        <v>44215.291666666664</v>
      </c>
      <c r="B297" s="11">
        <v>12.9932</v>
      </c>
      <c r="C297" s="11">
        <v>13.0253</v>
      </c>
      <c r="D297" s="11">
        <v>13.093999999999999</v>
      </c>
      <c r="E297" s="11">
        <v>12.843999999999999</v>
      </c>
      <c r="F297" s="11">
        <v>13.0162</v>
      </c>
      <c r="G297" s="11">
        <v>226188000</v>
      </c>
      <c r="N297"/>
      <c r="O297" s="4"/>
    </row>
    <row r="298" spans="1:15">
      <c r="A298" s="12">
        <v>44216.291666666664</v>
      </c>
      <c r="B298" s="11">
        <v>13.332800000000001</v>
      </c>
      <c r="C298" s="11">
        <v>13.3658</v>
      </c>
      <c r="D298" s="11">
        <v>13.4305</v>
      </c>
      <c r="E298" s="11">
        <v>13.056800000000001</v>
      </c>
      <c r="F298" s="11">
        <v>13.111700000000001</v>
      </c>
      <c r="G298" s="11">
        <v>258572000</v>
      </c>
      <c r="N298"/>
      <c r="O298" s="4"/>
    </row>
    <row r="299" spans="1:15">
      <c r="A299" s="12">
        <v>44217.291666666664</v>
      </c>
      <c r="B299" s="11">
        <v>13.833299999999999</v>
      </c>
      <c r="C299" s="11">
        <v>13.8675</v>
      </c>
      <c r="D299" s="11">
        <v>13.9993</v>
      </c>
      <c r="E299" s="11">
        <v>13.253</v>
      </c>
      <c r="F299" s="11">
        <v>13.4185</v>
      </c>
      <c r="G299" s="11">
        <v>337780000</v>
      </c>
      <c r="N299"/>
      <c r="O299" s="4"/>
    </row>
    <row r="300" spans="1:15">
      <c r="A300" s="12">
        <v>44218.291666666664</v>
      </c>
      <c r="B300" s="11">
        <v>13.678699999999999</v>
      </c>
      <c r="C300" s="11">
        <v>13.7125</v>
      </c>
      <c r="D300" s="11">
        <v>13.841799999999999</v>
      </c>
      <c r="E300" s="11">
        <v>13.6272</v>
      </c>
      <c r="F300" s="11">
        <v>13.74</v>
      </c>
      <c r="G300" s="11">
        <v>246820000</v>
      </c>
      <c r="N300"/>
      <c r="O300" s="4"/>
    </row>
    <row r="301" spans="1:15">
      <c r="A301" s="12">
        <v>44221.291666666664</v>
      </c>
      <c r="B301" s="11">
        <v>13.6196</v>
      </c>
      <c r="C301" s="11">
        <v>13.6532</v>
      </c>
      <c r="D301" s="11">
        <v>13.8285</v>
      </c>
      <c r="E301" s="11">
        <v>13.236499999999999</v>
      </c>
      <c r="F301" s="11">
        <v>13.781700000000001</v>
      </c>
      <c r="G301" s="11">
        <v>251112000</v>
      </c>
      <c r="N301"/>
      <c r="O301" s="4"/>
    </row>
    <row r="302" spans="1:15">
      <c r="A302" s="12">
        <v>44222.291666666664</v>
      </c>
      <c r="B302" s="11">
        <v>13.402200000000001</v>
      </c>
      <c r="C302" s="11">
        <v>13.4353</v>
      </c>
      <c r="D302" s="11">
        <v>13.6447</v>
      </c>
      <c r="E302" s="11">
        <v>13.387499999999999</v>
      </c>
      <c r="F302" s="11">
        <v>13.580500000000001</v>
      </c>
      <c r="G302" s="11">
        <v>163980000</v>
      </c>
      <c r="N302"/>
      <c r="O302" s="4"/>
    </row>
    <row r="303" spans="1:15">
      <c r="A303" s="12">
        <v>44223.291666666664</v>
      </c>
      <c r="B303" s="11">
        <v>12.885899999999999</v>
      </c>
      <c r="C303" s="11">
        <v>12.9178</v>
      </c>
      <c r="D303" s="11">
        <v>13.232699999999999</v>
      </c>
      <c r="E303" s="11">
        <v>12.793699999999999</v>
      </c>
      <c r="F303" s="11">
        <v>13.23</v>
      </c>
      <c r="G303" s="11">
        <v>371272000</v>
      </c>
      <c r="N303"/>
      <c r="O303" s="4"/>
    </row>
    <row r="304" spans="1:15">
      <c r="A304" s="12">
        <v>44224.291666666664</v>
      </c>
      <c r="B304" s="11">
        <v>13.0189</v>
      </c>
      <c r="C304" s="11">
        <v>13.051</v>
      </c>
      <c r="D304" s="11">
        <v>13.3398</v>
      </c>
      <c r="E304" s="11">
        <v>12.9605</v>
      </c>
      <c r="F304" s="11">
        <v>12.9963</v>
      </c>
      <c r="G304" s="11">
        <v>228316000</v>
      </c>
      <c r="N304"/>
      <c r="O304" s="4"/>
    </row>
    <row r="305" spans="1:15">
      <c r="A305" s="12">
        <v>44225.291666666664</v>
      </c>
      <c r="B305" s="11">
        <v>12.957800000000001</v>
      </c>
      <c r="C305" s="11">
        <v>12.989699999999999</v>
      </c>
      <c r="D305" s="11">
        <v>13.3348</v>
      </c>
      <c r="E305" s="11">
        <v>12.9115</v>
      </c>
      <c r="F305" s="11">
        <v>13.074999999999999</v>
      </c>
      <c r="G305" s="11">
        <v>271552000</v>
      </c>
      <c r="N305"/>
      <c r="O305" s="4"/>
    </row>
    <row r="306" spans="1:15">
      <c r="A306" s="12">
        <v>44228.291666666664</v>
      </c>
      <c r="B306" s="11">
        <v>13.2044</v>
      </c>
      <c r="C306" s="11">
        <v>13.237</v>
      </c>
      <c r="D306" s="11">
        <v>13.270799999999999</v>
      </c>
      <c r="E306" s="11">
        <v>12.902799999999999</v>
      </c>
      <c r="F306" s="11">
        <v>13.0533</v>
      </c>
      <c r="G306" s="11">
        <v>217204000</v>
      </c>
      <c r="N306"/>
      <c r="O306" s="4"/>
    </row>
    <row r="307" spans="1:15">
      <c r="A307" s="12">
        <v>44229.291666666664</v>
      </c>
      <c r="B307" s="11">
        <v>13.523400000000001</v>
      </c>
      <c r="C307" s="11">
        <v>13.556800000000001</v>
      </c>
      <c r="D307" s="11">
        <v>13.571999999999999</v>
      </c>
      <c r="E307" s="11">
        <v>13.285500000000001</v>
      </c>
      <c r="F307" s="11">
        <v>13.3988</v>
      </c>
      <c r="G307" s="11">
        <v>220440000</v>
      </c>
      <c r="N307"/>
      <c r="O307" s="4"/>
    </row>
    <row r="308" spans="1:15">
      <c r="A308" s="12">
        <v>44230.291666666664</v>
      </c>
      <c r="B308" s="11">
        <v>13.497199999999999</v>
      </c>
      <c r="C308" s="11">
        <v>13.5305</v>
      </c>
      <c r="D308" s="11">
        <v>13.931800000000001</v>
      </c>
      <c r="E308" s="11">
        <v>13.516500000000001</v>
      </c>
      <c r="F308" s="11">
        <v>13.635999999999999</v>
      </c>
      <c r="G308" s="11">
        <v>245408000</v>
      </c>
      <c r="N308"/>
      <c r="O308" s="4"/>
    </row>
    <row r="309" spans="1:15">
      <c r="A309" s="12">
        <v>44231.291666666664</v>
      </c>
      <c r="B309" s="11">
        <v>13.630599999999999</v>
      </c>
      <c r="C309" s="11">
        <v>13.664300000000001</v>
      </c>
      <c r="D309" s="11">
        <v>13.673500000000001</v>
      </c>
      <c r="E309" s="11">
        <v>13.3378</v>
      </c>
      <c r="F309" s="11">
        <v>13.531000000000001</v>
      </c>
      <c r="G309" s="11">
        <v>201340000</v>
      </c>
      <c r="N309"/>
      <c r="O309" s="4"/>
    </row>
    <row r="310" spans="1:15">
      <c r="A310" s="12">
        <v>44232.291666666664</v>
      </c>
      <c r="B310" s="11">
        <v>13.557499999999999</v>
      </c>
      <c r="C310" s="11">
        <v>13.590999999999999</v>
      </c>
      <c r="D310" s="11">
        <v>13.737299999999999</v>
      </c>
      <c r="E310" s="11">
        <v>13.5457</v>
      </c>
      <c r="F310" s="11">
        <v>13.725</v>
      </c>
      <c r="G310" s="11">
        <v>169152000</v>
      </c>
      <c r="N310"/>
      <c r="O310" s="4"/>
    </row>
    <row r="311" spans="1:15">
      <c r="A311" s="12">
        <v>44235.291666666664</v>
      </c>
      <c r="B311" s="11">
        <v>14.4032</v>
      </c>
      <c r="C311" s="11">
        <v>14.438800000000001</v>
      </c>
      <c r="D311" s="11">
        <v>14.473800000000001</v>
      </c>
      <c r="E311" s="11">
        <v>13.7273</v>
      </c>
      <c r="F311" s="11">
        <v>13.7273</v>
      </c>
      <c r="G311" s="11">
        <v>434624000</v>
      </c>
      <c r="N311"/>
      <c r="O311" s="4"/>
    </row>
    <row r="312" spans="1:15">
      <c r="A312" s="12">
        <v>44236.291666666664</v>
      </c>
      <c r="B312" s="11">
        <v>14.2281</v>
      </c>
      <c r="C312" s="11">
        <v>14.263299999999999</v>
      </c>
      <c r="D312" s="11">
        <v>14.583299999999999</v>
      </c>
      <c r="E312" s="11">
        <v>14.2225</v>
      </c>
      <c r="F312" s="11">
        <v>14.3407</v>
      </c>
      <c r="G312" s="11">
        <v>287560000</v>
      </c>
      <c r="N312"/>
      <c r="O312" s="4"/>
    </row>
    <row r="313" spans="1:15">
      <c r="A313" s="12">
        <v>44237.291666666664</v>
      </c>
      <c r="B313" s="11">
        <v>14.7279</v>
      </c>
      <c r="C313" s="11">
        <v>14.764200000000001</v>
      </c>
      <c r="D313" s="11">
        <v>14.904999999999999</v>
      </c>
      <c r="E313" s="11">
        <v>14.3415</v>
      </c>
      <c r="F313" s="11">
        <v>14.4633</v>
      </c>
      <c r="G313" s="11">
        <v>485352000</v>
      </c>
      <c r="N313"/>
      <c r="O313" s="4"/>
    </row>
    <row r="314" spans="1:15">
      <c r="A314" s="12">
        <v>44238.291666666664</v>
      </c>
      <c r="B314" s="11">
        <v>15.213200000000001</v>
      </c>
      <c r="C314" s="11">
        <v>15.2507</v>
      </c>
      <c r="D314" s="11">
        <v>15.2723</v>
      </c>
      <c r="E314" s="11">
        <v>14.925000000000001</v>
      </c>
      <c r="F314" s="11">
        <v>14.9803</v>
      </c>
      <c r="G314" s="11">
        <v>450828000</v>
      </c>
      <c r="N314"/>
      <c r="O314" s="4"/>
    </row>
    <row r="315" spans="1:15">
      <c r="A315" s="12">
        <v>44239.291666666664</v>
      </c>
      <c r="B315" s="11">
        <v>14.9244</v>
      </c>
      <c r="C315" s="11">
        <v>14.9613</v>
      </c>
      <c r="D315" s="11">
        <v>15.2913</v>
      </c>
      <c r="E315" s="11">
        <v>14.775</v>
      </c>
      <c r="F315" s="11">
        <v>15.05</v>
      </c>
      <c r="G315" s="11">
        <v>374756000</v>
      </c>
      <c r="N315"/>
      <c r="O315" s="4"/>
    </row>
    <row r="316" spans="1:15">
      <c r="A316" s="12">
        <v>44243.291666666664</v>
      </c>
      <c r="B316" s="11">
        <v>15.2925</v>
      </c>
      <c r="C316" s="11">
        <v>15.3302</v>
      </c>
      <c r="D316" s="11">
        <v>15.3725</v>
      </c>
      <c r="E316" s="11">
        <v>14.95</v>
      </c>
      <c r="F316" s="11">
        <v>15.0642</v>
      </c>
      <c r="G316" s="11">
        <v>321960000</v>
      </c>
      <c r="N316"/>
      <c r="O316" s="4"/>
    </row>
    <row r="317" spans="1:15">
      <c r="A317" s="12">
        <v>44244.291666666664</v>
      </c>
      <c r="B317" s="11">
        <v>14.869300000000001</v>
      </c>
      <c r="C317" s="11">
        <v>14.906000000000001</v>
      </c>
      <c r="D317" s="11">
        <v>15.2235</v>
      </c>
      <c r="E317" s="11">
        <v>14.78</v>
      </c>
      <c r="F317" s="11">
        <v>15.170999999999999</v>
      </c>
      <c r="G317" s="11">
        <v>274756000</v>
      </c>
      <c r="N317"/>
      <c r="O317" s="4"/>
    </row>
    <row r="318" spans="1:15">
      <c r="A318" s="12">
        <v>44245.291666666664</v>
      </c>
      <c r="B318" s="11">
        <v>14.7925</v>
      </c>
      <c r="C318" s="11">
        <v>14.829000000000001</v>
      </c>
      <c r="D318" s="11">
        <v>14.8733</v>
      </c>
      <c r="E318" s="11">
        <v>14.574999999999999</v>
      </c>
      <c r="F318" s="11">
        <v>14.728999999999999</v>
      </c>
      <c r="G318" s="11">
        <v>233868000</v>
      </c>
      <c r="N318"/>
      <c r="O318" s="4"/>
    </row>
    <row r="319" spans="1:15">
      <c r="A319" s="12">
        <v>44246.291666666664</v>
      </c>
      <c r="B319" s="11">
        <v>14.889699999999999</v>
      </c>
      <c r="C319" s="11">
        <v>14.926500000000001</v>
      </c>
      <c r="D319" s="11">
        <v>15.177</v>
      </c>
      <c r="E319" s="11">
        <v>14.8468</v>
      </c>
      <c r="F319" s="11">
        <v>15.0245</v>
      </c>
      <c r="G319" s="11">
        <v>271724000</v>
      </c>
      <c r="N319"/>
      <c r="O319" s="4"/>
    </row>
    <row r="320" spans="1:15">
      <c r="A320" s="12">
        <v>44249.291666666664</v>
      </c>
      <c r="B320" s="11">
        <v>14.320399999999999</v>
      </c>
      <c r="C320" s="11">
        <v>14.3558</v>
      </c>
      <c r="D320" s="11">
        <v>15.1333</v>
      </c>
      <c r="E320" s="11">
        <v>14.324999999999999</v>
      </c>
      <c r="F320" s="11">
        <v>14.774699999999999</v>
      </c>
      <c r="G320" s="11">
        <v>325884000</v>
      </c>
      <c r="N320"/>
      <c r="O320" s="4"/>
    </row>
    <row r="321" spans="1:15">
      <c r="A321" s="12">
        <v>44250.291666666664</v>
      </c>
      <c r="B321" s="11">
        <v>14.107200000000001</v>
      </c>
      <c r="C321" s="11">
        <v>14.141999999999999</v>
      </c>
      <c r="D321" s="11">
        <v>14.238799999999999</v>
      </c>
      <c r="E321" s="11">
        <v>13.3895</v>
      </c>
      <c r="F321" s="11">
        <v>14.075200000000001</v>
      </c>
      <c r="G321" s="11">
        <v>391780000</v>
      </c>
      <c r="N321"/>
      <c r="O321" s="4"/>
    </row>
    <row r="322" spans="1:15">
      <c r="A322" s="12">
        <v>44251.291666666664</v>
      </c>
      <c r="B322" s="11">
        <v>14.4633</v>
      </c>
      <c r="C322" s="11">
        <v>14.499000000000001</v>
      </c>
      <c r="D322" s="11">
        <v>14.5068</v>
      </c>
      <c r="E322" s="11">
        <v>13.756</v>
      </c>
      <c r="F322" s="11">
        <v>14.1228</v>
      </c>
      <c r="G322" s="11">
        <v>448320000</v>
      </c>
      <c r="N322"/>
      <c r="O322" s="4"/>
    </row>
    <row r="323" spans="1:15">
      <c r="A323" s="12">
        <v>44252.291666666664</v>
      </c>
      <c r="B323" s="11">
        <v>13.274699999999999</v>
      </c>
      <c r="C323" s="11">
        <v>13.307499999999999</v>
      </c>
      <c r="D323" s="11">
        <v>14.3748</v>
      </c>
      <c r="E323" s="11">
        <v>13.2163</v>
      </c>
      <c r="F323" s="11">
        <v>14.045500000000001</v>
      </c>
      <c r="G323" s="11">
        <v>824436000</v>
      </c>
      <c r="N323"/>
      <c r="O323" s="4"/>
    </row>
    <row r="324" spans="1:15">
      <c r="A324" s="12">
        <v>44253.291666666664</v>
      </c>
      <c r="B324" s="11">
        <v>13.6807</v>
      </c>
      <c r="C324" s="11">
        <v>13.714499999999999</v>
      </c>
      <c r="D324" s="11">
        <v>13.8545</v>
      </c>
      <c r="E324" s="11">
        <v>13.361000000000001</v>
      </c>
      <c r="F324" s="11">
        <v>13.7525</v>
      </c>
      <c r="G324" s="11">
        <v>500932000</v>
      </c>
      <c r="N324"/>
      <c r="O324" s="4"/>
    </row>
    <row r="325" spans="1:15">
      <c r="A325" s="12">
        <v>44256.291666666664</v>
      </c>
      <c r="B325" s="11">
        <v>13.807700000000001</v>
      </c>
      <c r="C325" s="11">
        <v>13.841799999999999</v>
      </c>
      <c r="D325" s="11">
        <v>13.925000000000001</v>
      </c>
      <c r="E325" s="11">
        <v>13.5533</v>
      </c>
      <c r="F325" s="11">
        <v>13.875</v>
      </c>
      <c r="G325" s="11">
        <v>353184000</v>
      </c>
      <c r="N325"/>
      <c r="O325" s="4"/>
    </row>
    <row r="326" spans="1:15">
      <c r="A326" s="12">
        <v>44257.291666666664</v>
      </c>
      <c r="B326" s="11">
        <v>13.373200000000001</v>
      </c>
      <c r="C326" s="11">
        <v>13.4062</v>
      </c>
      <c r="D326" s="11">
        <v>13.920500000000001</v>
      </c>
      <c r="E326" s="11">
        <v>13.396000000000001</v>
      </c>
      <c r="F326" s="11">
        <v>13.9</v>
      </c>
      <c r="G326" s="11">
        <v>264116000</v>
      </c>
      <c r="N326"/>
      <c r="O326" s="4"/>
    </row>
    <row r="327" spans="1:15">
      <c r="A327" s="12">
        <v>44258.291666666664</v>
      </c>
      <c r="B327" s="11">
        <v>12.773199999999999</v>
      </c>
      <c r="C327" s="11">
        <v>12.8048</v>
      </c>
      <c r="D327" s="11">
        <v>13.451499999999999</v>
      </c>
      <c r="E327" s="11">
        <v>12.7987</v>
      </c>
      <c r="F327" s="11">
        <v>13.426299999999999</v>
      </c>
      <c r="G327" s="11">
        <v>377592000</v>
      </c>
      <c r="N327"/>
      <c r="O327" s="4"/>
    </row>
    <row r="328" spans="1:15">
      <c r="A328" s="12">
        <v>44259.291666666664</v>
      </c>
      <c r="B328" s="11">
        <v>12.3398</v>
      </c>
      <c r="C328" s="11">
        <v>12.370200000000001</v>
      </c>
      <c r="D328" s="11">
        <v>12.975</v>
      </c>
      <c r="E328" s="11">
        <v>12.0837</v>
      </c>
      <c r="F328" s="11">
        <v>12.800700000000001</v>
      </c>
      <c r="G328" s="11">
        <v>573344000</v>
      </c>
      <c r="N328"/>
      <c r="O328" s="4"/>
    </row>
    <row r="329" spans="1:15">
      <c r="A329" s="12">
        <v>44260.291666666664</v>
      </c>
      <c r="B329" s="11">
        <v>12.4308</v>
      </c>
      <c r="C329" s="11">
        <v>12.461499999999999</v>
      </c>
      <c r="D329" s="11">
        <v>12.55</v>
      </c>
      <c r="E329" s="11">
        <v>11.6792</v>
      </c>
      <c r="F329" s="11">
        <v>12.55</v>
      </c>
      <c r="G329" s="11">
        <v>542840000</v>
      </c>
      <c r="N329"/>
      <c r="O329" s="4"/>
    </row>
    <row r="330" spans="1:15">
      <c r="A330" s="12">
        <v>44263.291666666664</v>
      </c>
      <c r="B330" s="11">
        <v>11.5647</v>
      </c>
      <c r="C330" s="11">
        <v>11.593299999999999</v>
      </c>
      <c r="D330" s="11">
        <v>12.4712</v>
      </c>
      <c r="E330" s="11">
        <v>11.5665</v>
      </c>
      <c r="F330" s="11">
        <v>12.45</v>
      </c>
      <c r="G330" s="11">
        <v>543112000</v>
      </c>
      <c r="N330"/>
      <c r="O330" s="4"/>
    </row>
    <row r="331" spans="1:15">
      <c r="A331" s="12">
        <v>44264.291666666664</v>
      </c>
      <c r="B331" s="11">
        <v>12.4937</v>
      </c>
      <c r="C331" s="11">
        <v>12.520300000000001</v>
      </c>
      <c r="D331" s="11">
        <v>12.6167</v>
      </c>
      <c r="E331" s="11">
        <v>12.059200000000001</v>
      </c>
      <c r="F331" s="11">
        <v>12.1302</v>
      </c>
      <c r="G331" s="11">
        <v>521824000</v>
      </c>
      <c r="N331"/>
      <c r="O331" s="4"/>
    </row>
    <row r="332" spans="1:15">
      <c r="A332" s="12">
        <v>44265.291666666664</v>
      </c>
      <c r="B332" s="11">
        <v>12.441800000000001</v>
      </c>
      <c r="C332" s="11">
        <v>12.468299999999999</v>
      </c>
      <c r="D332" s="11">
        <v>12.98</v>
      </c>
      <c r="E332" s="11">
        <v>12.4575</v>
      </c>
      <c r="F332" s="11">
        <v>12.8405</v>
      </c>
      <c r="G332" s="11">
        <v>384376000</v>
      </c>
      <c r="N332"/>
      <c r="O332" s="4"/>
    </row>
    <row r="333" spans="1:15">
      <c r="A333" s="12">
        <v>44266.291666666664</v>
      </c>
      <c r="B333" s="11">
        <v>12.965999999999999</v>
      </c>
      <c r="C333" s="11">
        <v>12.993499999999999</v>
      </c>
      <c r="D333" s="11">
        <v>13.0463</v>
      </c>
      <c r="E333" s="11">
        <v>12.734500000000001</v>
      </c>
      <c r="F333" s="11">
        <v>12.95</v>
      </c>
      <c r="G333" s="11">
        <v>299916000</v>
      </c>
      <c r="N333"/>
      <c r="O333" s="4"/>
    </row>
    <row r="334" spans="1:15">
      <c r="A334" s="12">
        <v>44267.291666666664</v>
      </c>
      <c r="B334" s="11">
        <v>12.828799999999999</v>
      </c>
      <c r="C334" s="11">
        <v>12.856</v>
      </c>
      <c r="D334" s="11">
        <v>12.8888</v>
      </c>
      <c r="E334" s="11">
        <v>12.59</v>
      </c>
      <c r="F334" s="11">
        <v>12.648199999999999</v>
      </c>
      <c r="G334" s="11">
        <v>243964000</v>
      </c>
      <c r="N334"/>
      <c r="O334" s="4"/>
    </row>
    <row r="335" spans="1:15">
      <c r="A335" s="12">
        <v>44270.291666666664</v>
      </c>
      <c r="B335" s="11">
        <v>13.1633</v>
      </c>
      <c r="C335" s="11">
        <v>13.1912</v>
      </c>
      <c r="D335" s="11">
        <v>13.2067</v>
      </c>
      <c r="E335" s="11">
        <v>12.767300000000001</v>
      </c>
      <c r="F335" s="11">
        <v>12.864699999999999</v>
      </c>
      <c r="G335" s="11">
        <v>221988000</v>
      </c>
      <c r="N335"/>
      <c r="O335" s="4"/>
    </row>
    <row r="336" spans="1:15">
      <c r="A336" s="12">
        <v>44271.291666666664</v>
      </c>
      <c r="B336" s="11">
        <v>13.2631</v>
      </c>
      <c r="C336" s="11">
        <v>13.2913</v>
      </c>
      <c r="D336" s="11">
        <v>13.512499999999999</v>
      </c>
      <c r="E336" s="11">
        <v>13.1167</v>
      </c>
      <c r="F336" s="11">
        <v>13.3565</v>
      </c>
      <c r="G336" s="11">
        <v>272128000</v>
      </c>
      <c r="N336"/>
      <c r="O336" s="4"/>
    </row>
    <row r="337" spans="1:15">
      <c r="A337" s="12">
        <v>44272.291666666664</v>
      </c>
      <c r="B337" s="11">
        <v>13.313000000000001</v>
      </c>
      <c r="C337" s="11">
        <v>13.3413</v>
      </c>
      <c r="D337" s="11">
        <v>13.453200000000001</v>
      </c>
      <c r="E337" s="11">
        <v>12.9895</v>
      </c>
      <c r="F337" s="11">
        <v>13.0398</v>
      </c>
      <c r="G337" s="11">
        <v>243864000</v>
      </c>
      <c r="N337"/>
      <c r="O337" s="4"/>
    </row>
    <row r="338" spans="1:15">
      <c r="A338" s="12">
        <v>44273.291666666664</v>
      </c>
      <c r="B338" s="11">
        <v>12.695499999999999</v>
      </c>
      <c r="C338" s="11">
        <v>12.7225</v>
      </c>
      <c r="D338" s="11">
        <v>13.183999999999999</v>
      </c>
      <c r="E338" s="11">
        <v>12.717000000000001</v>
      </c>
      <c r="F338" s="11">
        <v>13.1365</v>
      </c>
      <c r="G338" s="11">
        <v>293896000</v>
      </c>
      <c r="N338"/>
      <c r="O338" s="4"/>
    </row>
    <row r="339" spans="1:15">
      <c r="A339" s="12">
        <v>44274.291666666664</v>
      </c>
      <c r="B339" s="11">
        <v>12.8185</v>
      </c>
      <c r="C339" s="11">
        <v>12.845700000000001</v>
      </c>
      <c r="D339" s="11">
        <v>12.9215</v>
      </c>
      <c r="E339" s="11">
        <v>12.612500000000001</v>
      </c>
      <c r="F339" s="11">
        <v>12.75</v>
      </c>
      <c r="G339" s="11">
        <v>299208000</v>
      </c>
      <c r="N339"/>
      <c r="O339" s="4"/>
    </row>
    <row r="340" spans="1:15">
      <c r="A340" s="12">
        <v>44277.291666666664</v>
      </c>
      <c r="B340" s="11">
        <v>13.158300000000001</v>
      </c>
      <c r="C340" s="11">
        <v>13.186199999999999</v>
      </c>
      <c r="D340" s="11">
        <v>13.394500000000001</v>
      </c>
      <c r="E340" s="11">
        <v>12.906700000000001</v>
      </c>
      <c r="F340" s="11">
        <v>12.912800000000001</v>
      </c>
      <c r="G340" s="11">
        <v>297804000</v>
      </c>
      <c r="N340"/>
      <c r="O340" s="4"/>
    </row>
    <row r="341" spans="1:15">
      <c r="A341" s="12">
        <v>44278.291666666664</v>
      </c>
      <c r="B341" s="11">
        <v>13.043100000000001</v>
      </c>
      <c r="C341" s="11">
        <v>13.0708</v>
      </c>
      <c r="D341" s="11">
        <v>13.3445</v>
      </c>
      <c r="E341" s="11">
        <v>13.0212</v>
      </c>
      <c r="F341" s="11">
        <v>13.254200000000001</v>
      </c>
      <c r="G341" s="11">
        <v>222048000</v>
      </c>
      <c r="N341"/>
      <c r="O341" s="4"/>
    </row>
    <row r="342" spans="1:15">
      <c r="A342" s="12">
        <v>44279.291666666664</v>
      </c>
      <c r="B342" s="11">
        <v>12.616199999999999</v>
      </c>
      <c r="C342" s="11">
        <v>12.643000000000001</v>
      </c>
      <c r="D342" s="11">
        <v>13.1593</v>
      </c>
      <c r="E342" s="11">
        <v>12.636799999999999</v>
      </c>
      <c r="F342" s="11">
        <v>13.151199999999999</v>
      </c>
      <c r="G342" s="11">
        <v>245840000</v>
      </c>
      <c r="N342"/>
      <c r="O342" s="4"/>
    </row>
    <row r="343" spans="1:15">
      <c r="A343" s="12">
        <v>44280.291666666664</v>
      </c>
      <c r="B343" s="11">
        <v>12.508699999999999</v>
      </c>
      <c r="C343" s="11">
        <v>12.5352</v>
      </c>
      <c r="D343" s="11">
        <v>12.7148</v>
      </c>
      <c r="E343" s="11">
        <v>12.272</v>
      </c>
      <c r="F343" s="11">
        <v>12.499499999999999</v>
      </c>
      <c r="G343" s="11">
        <v>295144000</v>
      </c>
      <c r="N343"/>
      <c r="O343" s="4"/>
    </row>
    <row r="344" spans="1:15">
      <c r="A344" s="12">
        <v>44281.291666666664</v>
      </c>
      <c r="B344" s="11">
        <v>12.811999999999999</v>
      </c>
      <c r="C344" s="11">
        <v>12.8392</v>
      </c>
      <c r="D344" s="11">
        <v>12.856199999999999</v>
      </c>
      <c r="E344" s="11">
        <v>12.3735</v>
      </c>
      <c r="F344" s="11">
        <v>12.554500000000001</v>
      </c>
      <c r="G344" s="11">
        <v>363968000</v>
      </c>
      <c r="N344"/>
      <c r="O344" s="4"/>
    </row>
    <row r="345" spans="1:15">
      <c r="A345" s="12">
        <v>44284.291666666664</v>
      </c>
      <c r="B345" s="11">
        <v>12.9208</v>
      </c>
      <c r="C345" s="11">
        <v>12.9482</v>
      </c>
      <c r="D345" s="11">
        <v>13.0625</v>
      </c>
      <c r="E345" s="11">
        <v>12.7</v>
      </c>
      <c r="F345" s="11">
        <v>12.8202</v>
      </c>
      <c r="G345" s="11">
        <v>273520000</v>
      </c>
      <c r="N345"/>
      <c r="O345" s="4"/>
    </row>
    <row r="346" spans="1:15">
      <c r="A346" s="12">
        <v>44285.291666666664</v>
      </c>
      <c r="B346" s="11">
        <v>12.8445</v>
      </c>
      <c r="C346" s="11">
        <v>12.871700000000001</v>
      </c>
      <c r="D346" s="11">
        <v>12.975300000000001</v>
      </c>
      <c r="E346" s="11">
        <v>12.705</v>
      </c>
      <c r="F346" s="11">
        <v>12.842000000000001</v>
      </c>
      <c r="G346" s="11">
        <v>200204000</v>
      </c>
      <c r="N346"/>
      <c r="O346" s="4"/>
    </row>
    <row r="347" spans="1:15">
      <c r="A347" s="12">
        <v>44286.291666666664</v>
      </c>
      <c r="B347" s="11">
        <v>13.32</v>
      </c>
      <c r="C347" s="11">
        <v>13.3483</v>
      </c>
      <c r="D347" s="11">
        <v>13.470499999999999</v>
      </c>
      <c r="E347" s="11">
        <v>12.9825</v>
      </c>
      <c r="F347" s="11">
        <v>13.015499999999999</v>
      </c>
      <c r="G347" s="11">
        <v>314776000</v>
      </c>
      <c r="N347"/>
      <c r="O347" s="4"/>
    </row>
    <row r="348" spans="1:15">
      <c r="A348" s="12">
        <v>44287.291666666664</v>
      </c>
      <c r="B348" s="11">
        <v>13.782500000000001</v>
      </c>
      <c r="C348" s="11">
        <v>13.8118</v>
      </c>
      <c r="D348" s="11">
        <v>13.87</v>
      </c>
      <c r="E348" s="11">
        <v>13.511200000000001</v>
      </c>
      <c r="F348" s="11">
        <v>13.5723</v>
      </c>
      <c r="G348" s="11">
        <v>308276000</v>
      </c>
      <c r="N348"/>
      <c r="O348" s="4"/>
    </row>
    <row r="349" spans="1:15">
      <c r="A349" s="12">
        <v>44291.291666666664</v>
      </c>
      <c r="B349" s="11">
        <v>13.9579</v>
      </c>
      <c r="C349" s="11">
        <v>13.987500000000001</v>
      </c>
      <c r="D349" s="11">
        <v>14.013999999999999</v>
      </c>
      <c r="E349" s="11">
        <v>13.733000000000001</v>
      </c>
      <c r="F349" s="11">
        <v>13.8675</v>
      </c>
      <c r="G349" s="11">
        <v>255672000</v>
      </c>
      <c r="N349"/>
      <c r="O349" s="4"/>
    </row>
    <row r="350" spans="1:15">
      <c r="A350" s="12">
        <v>44292.291666666664</v>
      </c>
      <c r="B350" s="11">
        <v>13.832100000000001</v>
      </c>
      <c r="C350" s="11">
        <v>13.861499999999999</v>
      </c>
      <c r="D350" s="11">
        <v>14.0542</v>
      </c>
      <c r="E350" s="11">
        <v>13.7735</v>
      </c>
      <c r="F350" s="11">
        <v>13.9998</v>
      </c>
      <c r="G350" s="11">
        <v>191744000</v>
      </c>
      <c r="N350"/>
      <c r="O350" s="4"/>
    </row>
    <row r="351" spans="1:15">
      <c r="A351" s="12">
        <v>44293.291666666664</v>
      </c>
      <c r="B351" s="11">
        <v>14.1135</v>
      </c>
      <c r="C351" s="11">
        <v>14.1435</v>
      </c>
      <c r="D351" s="11">
        <v>14.243499999999999</v>
      </c>
      <c r="E351" s="11">
        <v>13.711499999999999</v>
      </c>
      <c r="F351" s="11">
        <v>13.880699999999999</v>
      </c>
      <c r="G351" s="11">
        <v>251284000</v>
      </c>
      <c r="N351"/>
      <c r="O351" s="4"/>
    </row>
    <row r="352" spans="1:15">
      <c r="A352" s="12">
        <v>44294.291666666664</v>
      </c>
      <c r="B352" s="11">
        <v>14.2867</v>
      </c>
      <c r="C352" s="11">
        <v>14.317</v>
      </c>
      <c r="D352" s="11">
        <v>14.471500000000001</v>
      </c>
      <c r="E352" s="11">
        <v>14.249000000000001</v>
      </c>
      <c r="F352" s="11">
        <v>14.252800000000001</v>
      </c>
      <c r="G352" s="11">
        <v>244416000</v>
      </c>
      <c r="N352"/>
      <c r="O352" s="4"/>
    </row>
    <row r="353" spans="1:15">
      <c r="A353" s="12">
        <v>44295.291666666664</v>
      </c>
      <c r="B353" s="11">
        <v>14.3695</v>
      </c>
      <c r="C353" s="11">
        <v>14.4</v>
      </c>
      <c r="D353" s="11">
        <v>14.407999999999999</v>
      </c>
      <c r="E353" s="11">
        <v>14.175000000000001</v>
      </c>
      <c r="F353" s="11">
        <v>14.214</v>
      </c>
      <c r="G353" s="11">
        <v>195172000</v>
      </c>
      <c r="N353"/>
      <c r="O353" s="4"/>
    </row>
    <row r="354" spans="1:15">
      <c r="A354" s="12">
        <v>44298.291666666664</v>
      </c>
      <c r="B354" s="11">
        <v>15.1768</v>
      </c>
      <c r="C354" s="11">
        <v>15.209</v>
      </c>
      <c r="D354" s="11">
        <v>15.352499999999999</v>
      </c>
      <c r="E354" s="11">
        <v>14.139200000000001</v>
      </c>
      <c r="F354" s="11">
        <v>14.2898</v>
      </c>
      <c r="G354" s="11">
        <v>869324000</v>
      </c>
      <c r="N354"/>
      <c r="O354" s="4"/>
    </row>
    <row r="355" spans="1:15">
      <c r="A355" s="12">
        <v>44299.291666666664</v>
      </c>
      <c r="B355" s="11">
        <v>15.6463</v>
      </c>
      <c r="C355" s="11">
        <v>15.679500000000001</v>
      </c>
      <c r="D355" s="11">
        <v>15.7</v>
      </c>
      <c r="E355" s="11">
        <v>15.1257</v>
      </c>
      <c r="F355" s="11">
        <v>15.2315</v>
      </c>
      <c r="G355" s="11">
        <v>676212000</v>
      </c>
      <c r="N355"/>
      <c r="O355" s="4"/>
    </row>
    <row r="356" spans="1:15">
      <c r="A356" s="12">
        <v>44300.291666666664</v>
      </c>
      <c r="B356" s="11">
        <v>15.2446</v>
      </c>
      <c r="C356" s="11">
        <v>15.276999999999999</v>
      </c>
      <c r="D356" s="11">
        <v>15.720499999999999</v>
      </c>
      <c r="E356" s="11">
        <v>15.227499999999999</v>
      </c>
      <c r="F356" s="11">
        <v>15.625</v>
      </c>
      <c r="G356" s="11">
        <v>385500000</v>
      </c>
      <c r="N356"/>
      <c r="O356" s="4"/>
    </row>
    <row r="357" spans="1:15">
      <c r="A357" s="12">
        <v>44301.291666666664</v>
      </c>
      <c r="B357" s="11">
        <v>16.103100000000001</v>
      </c>
      <c r="C357" s="11">
        <v>16.1373</v>
      </c>
      <c r="D357" s="11">
        <v>16.214300000000001</v>
      </c>
      <c r="E357" s="11">
        <v>15.631500000000001</v>
      </c>
      <c r="F357" s="11">
        <v>15.6625</v>
      </c>
      <c r="G357" s="11">
        <v>598480000</v>
      </c>
      <c r="N357"/>
      <c r="O357" s="4"/>
    </row>
    <row r="358" spans="1:15">
      <c r="A358" s="12">
        <v>44302.291666666664</v>
      </c>
      <c r="B358" s="11">
        <v>15.8788</v>
      </c>
      <c r="C358" s="11">
        <v>15.9125</v>
      </c>
      <c r="D358" s="11">
        <v>16.165800000000001</v>
      </c>
      <c r="E358" s="11">
        <v>15.8652</v>
      </c>
      <c r="F358" s="11">
        <v>16.053000000000001</v>
      </c>
      <c r="G358" s="11">
        <v>335208000</v>
      </c>
      <c r="N358"/>
      <c r="O358" s="4"/>
    </row>
    <row r="359" spans="1:15">
      <c r="A359" s="12">
        <v>44305.291666666664</v>
      </c>
      <c r="B359" s="11">
        <v>15.3292</v>
      </c>
      <c r="C359" s="11">
        <v>15.361700000000001</v>
      </c>
      <c r="D359" s="11">
        <v>15.807499999999999</v>
      </c>
      <c r="E359" s="11">
        <v>15.233000000000001</v>
      </c>
      <c r="F359" s="11">
        <v>15.5365</v>
      </c>
      <c r="G359" s="11">
        <v>404420000</v>
      </c>
      <c r="N359"/>
      <c r="O359" s="4"/>
    </row>
    <row r="360" spans="1:15">
      <c r="A360" s="12">
        <v>44306.291666666664</v>
      </c>
      <c r="B360" s="11">
        <v>15.139099999999999</v>
      </c>
      <c r="C360" s="11">
        <v>15.1713</v>
      </c>
      <c r="D360" s="11">
        <v>15.497</v>
      </c>
      <c r="E360" s="11">
        <v>14.962999999999999</v>
      </c>
      <c r="F360" s="11">
        <v>15.3232</v>
      </c>
      <c r="G360" s="11">
        <v>334132000</v>
      </c>
      <c r="N360"/>
      <c r="O360" s="4"/>
    </row>
    <row r="361" spans="1:15">
      <c r="A361" s="12">
        <v>44307.291666666664</v>
      </c>
      <c r="B361" s="11">
        <v>15.327999999999999</v>
      </c>
      <c r="C361" s="11">
        <v>15.3605</v>
      </c>
      <c r="D361" s="11">
        <v>15.362500000000001</v>
      </c>
      <c r="E361" s="11">
        <v>15.1023</v>
      </c>
      <c r="F361" s="11">
        <v>15.1187</v>
      </c>
      <c r="G361" s="11">
        <v>216776000</v>
      </c>
      <c r="N361"/>
      <c r="O361" s="4"/>
    </row>
    <row r="362" spans="1:15">
      <c r="A362" s="12">
        <v>44308.291666666664</v>
      </c>
      <c r="B362" s="11">
        <v>14.8188</v>
      </c>
      <c r="C362" s="11">
        <v>14.850300000000001</v>
      </c>
      <c r="D362" s="11">
        <v>15.438499999999999</v>
      </c>
      <c r="E362" s="11">
        <v>14.7835</v>
      </c>
      <c r="F362" s="11">
        <v>15.375</v>
      </c>
      <c r="G362" s="11">
        <v>277788000</v>
      </c>
      <c r="N362"/>
      <c r="O362" s="4"/>
    </row>
    <row r="363" spans="1:15">
      <c r="A363" s="12">
        <v>44309.291666666664</v>
      </c>
      <c r="B363" s="11">
        <v>15.232900000000001</v>
      </c>
      <c r="C363" s="11">
        <v>15.2653</v>
      </c>
      <c r="D363" s="11">
        <v>15.335000000000001</v>
      </c>
      <c r="E363" s="11">
        <v>14.9003</v>
      </c>
      <c r="F363" s="11">
        <v>14.934200000000001</v>
      </c>
      <c r="G363" s="11">
        <v>227500000</v>
      </c>
      <c r="N363"/>
      <c r="O363" s="4"/>
    </row>
    <row r="364" spans="1:15">
      <c r="A364" s="12">
        <v>44312.291666666664</v>
      </c>
      <c r="B364" s="11">
        <v>15.4452</v>
      </c>
      <c r="C364" s="11">
        <v>15.478</v>
      </c>
      <c r="D364" s="11">
        <v>15.478999999999999</v>
      </c>
      <c r="E364" s="11">
        <v>15.125</v>
      </c>
      <c r="F364" s="11">
        <v>15.185</v>
      </c>
      <c r="G364" s="11">
        <v>197796000</v>
      </c>
      <c r="N364"/>
      <c r="O364" s="4"/>
    </row>
    <row r="365" spans="1:15">
      <c r="A365" s="12">
        <v>44313.291666666664</v>
      </c>
      <c r="B365" s="11">
        <v>15.3492</v>
      </c>
      <c r="C365" s="11">
        <v>15.3818</v>
      </c>
      <c r="D365" s="11">
        <v>15.670500000000001</v>
      </c>
      <c r="E365" s="11">
        <v>15.3545</v>
      </c>
      <c r="F365" s="11">
        <v>15.5785</v>
      </c>
      <c r="G365" s="11">
        <v>164572000</v>
      </c>
      <c r="N365"/>
      <c r="O365" s="4"/>
    </row>
    <row r="366" spans="1:15">
      <c r="A366" s="12">
        <v>44314.291666666664</v>
      </c>
      <c r="B366" s="11">
        <v>15.244400000000001</v>
      </c>
      <c r="C366" s="11">
        <v>15.2767</v>
      </c>
      <c r="D366" s="11">
        <v>15.532299999999999</v>
      </c>
      <c r="E366" s="11">
        <v>15.2155</v>
      </c>
      <c r="F366" s="11">
        <v>15.3645</v>
      </c>
      <c r="G366" s="11">
        <v>209416000</v>
      </c>
      <c r="N366"/>
      <c r="O366" s="4"/>
    </row>
    <row r="367" spans="1:15">
      <c r="A367" s="12">
        <v>44315.291666666664</v>
      </c>
      <c r="B367" s="11">
        <v>15.292299999999999</v>
      </c>
      <c r="C367" s="11">
        <v>15.3247</v>
      </c>
      <c r="D367" s="11">
        <v>15.436500000000001</v>
      </c>
      <c r="E367" s="11">
        <v>15.0715</v>
      </c>
      <c r="F367" s="11">
        <v>15.4</v>
      </c>
      <c r="G367" s="11">
        <v>173196000</v>
      </c>
      <c r="N367"/>
      <c r="O367" s="4"/>
    </row>
    <row r="368" spans="1:15">
      <c r="A368" s="12">
        <v>44316.291666666664</v>
      </c>
      <c r="B368" s="11">
        <v>14.9777</v>
      </c>
      <c r="C368" s="11">
        <v>15.009499999999999</v>
      </c>
      <c r="D368" s="11">
        <v>15.365</v>
      </c>
      <c r="E368" s="11">
        <v>14.997</v>
      </c>
      <c r="F368" s="11">
        <v>15.1745</v>
      </c>
      <c r="G368" s="11">
        <v>201912000</v>
      </c>
      <c r="N368"/>
      <c r="O368" s="4"/>
    </row>
    <row r="369" spans="1:15">
      <c r="A369" s="12">
        <v>44319.291666666664</v>
      </c>
      <c r="B369" s="11">
        <v>14.805300000000001</v>
      </c>
      <c r="C369" s="11">
        <v>14.8368</v>
      </c>
      <c r="D369" s="11">
        <v>15.246700000000001</v>
      </c>
      <c r="E369" s="11">
        <v>14.7875</v>
      </c>
      <c r="F369" s="11">
        <v>15.125</v>
      </c>
      <c r="G369" s="11">
        <v>203912000</v>
      </c>
      <c r="N369"/>
      <c r="O369" s="4"/>
    </row>
    <row r="370" spans="1:15">
      <c r="A370" s="12">
        <v>44320.291666666664</v>
      </c>
      <c r="B370" s="11">
        <v>14.3208</v>
      </c>
      <c r="C370" s="11">
        <v>14.3512</v>
      </c>
      <c r="D370" s="11">
        <v>14.637499999999999</v>
      </c>
      <c r="E370" s="11">
        <v>14.010300000000001</v>
      </c>
      <c r="F370" s="11">
        <v>14.6372</v>
      </c>
      <c r="G370" s="11">
        <v>405324000</v>
      </c>
      <c r="N370"/>
      <c r="O370" s="4"/>
    </row>
    <row r="371" spans="1:15">
      <c r="A371" s="12">
        <v>44321.291666666664</v>
      </c>
      <c r="B371" s="11">
        <v>14.427899999999999</v>
      </c>
      <c r="C371" s="11">
        <v>14.458500000000001</v>
      </c>
      <c r="D371" s="11">
        <v>14.813499999999999</v>
      </c>
      <c r="E371" s="11">
        <v>14.387499999999999</v>
      </c>
      <c r="F371" s="11">
        <v>14.709</v>
      </c>
      <c r="G371" s="11">
        <v>292024000</v>
      </c>
      <c r="N371"/>
      <c r="O371" s="4"/>
    </row>
    <row r="372" spans="1:15">
      <c r="A372" s="12">
        <v>44322.291666666664</v>
      </c>
      <c r="B372" s="11">
        <v>14.4922</v>
      </c>
      <c r="C372" s="11">
        <v>14.523</v>
      </c>
      <c r="D372" s="11">
        <v>14.571199999999999</v>
      </c>
      <c r="E372" s="11">
        <v>14.218</v>
      </c>
      <c r="F372" s="11">
        <v>14.495200000000001</v>
      </c>
      <c r="G372" s="11">
        <v>193380000</v>
      </c>
      <c r="N372"/>
      <c r="O372" s="4"/>
    </row>
    <row r="373" spans="1:15">
      <c r="A373" s="12">
        <v>44323.291666666664</v>
      </c>
      <c r="B373" s="11">
        <v>14.780900000000001</v>
      </c>
      <c r="C373" s="11">
        <v>14.8123</v>
      </c>
      <c r="D373" s="11">
        <v>14.970700000000001</v>
      </c>
      <c r="E373" s="11">
        <v>14.671799999999999</v>
      </c>
      <c r="F373" s="11">
        <v>14.808299999999999</v>
      </c>
      <c r="G373" s="11">
        <v>229328000</v>
      </c>
      <c r="N373"/>
      <c r="O373" s="4"/>
    </row>
    <row r="374" spans="1:15">
      <c r="A374" s="12">
        <v>44326.291666666664</v>
      </c>
      <c r="B374" s="11">
        <v>14.2355</v>
      </c>
      <c r="C374" s="11">
        <v>14.265700000000001</v>
      </c>
      <c r="D374" s="11">
        <v>14.805999999999999</v>
      </c>
      <c r="E374" s="11">
        <v>14.25</v>
      </c>
      <c r="F374" s="11">
        <v>14.7872</v>
      </c>
      <c r="G374" s="11">
        <v>268904000</v>
      </c>
      <c r="N374"/>
      <c r="O374" s="4"/>
    </row>
    <row r="375" spans="1:15">
      <c r="A375" s="12">
        <v>44327.291666666664</v>
      </c>
      <c r="B375" s="11">
        <v>14.2759</v>
      </c>
      <c r="C375" s="11">
        <v>14.3062</v>
      </c>
      <c r="D375" s="11">
        <v>14.354699999999999</v>
      </c>
      <c r="E375" s="11">
        <v>13.75</v>
      </c>
      <c r="F375" s="11">
        <v>13.824999999999999</v>
      </c>
      <c r="G375" s="11">
        <v>285584000</v>
      </c>
      <c r="N375"/>
      <c r="O375" s="4"/>
    </row>
    <row r="376" spans="1:15">
      <c r="A376" s="12">
        <v>44328.291666666664</v>
      </c>
      <c r="B376" s="11">
        <v>13.7294</v>
      </c>
      <c r="C376" s="11">
        <v>13.7585</v>
      </c>
      <c r="D376" s="11">
        <v>14.260300000000001</v>
      </c>
      <c r="E376" s="11">
        <v>13.709300000000001</v>
      </c>
      <c r="F376" s="11">
        <v>14.009499999999999</v>
      </c>
      <c r="G376" s="11">
        <v>303408000</v>
      </c>
      <c r="N376"/>
      <c r="O376" s="4"/>
    </row>
    <row r="377" spans="1:15">
      <c r="A377" s="12">
        <v>44329.291666666664</v>
      </c>
      <c r="B377" s="11">
        <v>13.6363</v>
      </c>
      <c r="C377" s="11">
        <v>13.6652</v>
      </c>
      <c r="D377" s="11">
        <v>14.0808</v>
      </c>
      <c r="E377" s="11">
        <v>13.459</v>
      </c>
      <c r="F377" s="11">
        <v>14.0337</v>
      </c>
      <c r="G377" s="11">
        <v>285404000</v>
      </c>
      <c r="N377"/>
      <c r="O377" s="4"/>
    </row>
    <row r="378" spans="1:15">
      <c r="A378" s="12">
        <v>44330.291666666664</v>
      </c>
      <c r="B378" s="11">
        <v>14.2128</v>
      </c>
      <c r="C378" s="11">
        <v>14.243</v>
      </c>
      <c r="D378" s="11">
        <v>14.327999999999999</v>
      </c>
      <c r="E378" s="11">
        <v>13.7485</v>
      </c>
      <c r="F378" s="11">
        <v>13.89</v>
      </c>
      <c r="G378" s="11">
        <v>258616000</v>
      </c>
      <c r="N378"/>
      <c r="O378" s="4"/>
    </row>
    <row r="379" spans="1:15">
      <c r="A379" s="12">
        <v>44333.291666666664</v>
      </c>
      <c r="B379" s="11">
        <v>14.1355</v>
      </c>
      <c r="C379" s="11">
        <v>14.1655</v>
      </c>
      <c r="D379" s="11">
        <v>14.1692</v>
      </c>
      <c r="E379" s="11">
        <v>13.8535</v>
      </c>
      <c r="F379" s="11">
        <v>14.157</v>
      </c>
      <c r="G379" s="11">
        <v>216980000</v>
      </c>
      <c r="N379"/>
      <c r="O379" s="4"/>
    </row>
    <row r="380" spans="1:15">
      <c r="A380" s="12">
        <v>44334.291666666664</v>
      </c>
      <c r="B380" s="11">
        <v>13.9861</v>
      </c>
      <c r="C380" s="11">
        <v>14.015700000000001</v>
      </c>
      <c r="D380" s="11">
        <v>14.404299999999999</v>
      </c>
      <c r="E380" s="11">
        <v>14.004</v>
      </c>
      <c r="F380" s="11">
        <v>14.266999999999999</v>
      </c>
      <c r="G380" s="11">
        <v>186256000</v>
      </c>
      <c r="N380"/>
      <c r="O380" s="4"/>
    </row>
    <row r="381" spans="1:15">
      <c r="A381" s="12">
        <v>44335.291666666664</v>
      </c>
      <c r="B381" s="11">
        <v>14.036</v>
      </c>
      <c r="C381" s="11">
        <v>14.065799999999999</v>
      </c>
      <c r="D381" s="11">
        <v>14.079499999999999</v>
      </c>
      <c r="E381" s="11">
        <v>13.5433</v>
      </c>
      <c r="F381" s="11">
        <v>13.5665</v>
      </c>
      <c r="G381" s="11">
        <v>344000000</v>
      </c>
      <c r="N381"/>
      <c r="O381" s="4"/>
    </row>
    <row r="382" spans="1:15">
      <c r="A382" s="12">
        <v>44336.291666666664</v>
      </c>
      <c r="B382" s="11">
        <v>14.5815</v>
      </c>
      <c r="C382" s="11">
        <v>14.612500000000001</v>
      </c>
      <c r="D382" s="11">
        <v>14.6838</v>
      </c>
      <c r="E382" s="11">
        <v>14.2705</v>
      </c>
      <c r="F382" s="11">
        <v>14.3025</v>
      </c>
      <c r="G382" s="11">
        <v>321592000</v>
      </c>
      <c r="N382"/>
      <c r="O382" s="4"/>
    </row>
    <row r="383" spans="1:15">
      <c r="A383" s="12">
        <v>44337.291666666664</v>
      </c>
      <c r="B383" s="11">
        <v>14.96</v>
      </c>
      <c r="C383" s="11">
        <v>14.9917</v>
      </c>
      <c r="D383" s="11">
        <v>15.222</v>
      </c>
      <c r="E383" s="11">
        <v>14.8695</v>
      </c>
      <c r="F383" s="11">
        <v>15.1637</v>
      </c>
      <c r="G383" s="11">
        <v>672992000</v>
      </c>
      <c r="N383"/>
      <c r="O383" s="4"/>
    </row>
    <row r="384" spans="1:15">
      <c r="A384" s="12">
        <v>44340.291666666664</v>
      </c>
      <c r="B384" s="11">
        <v>15.578900000000001</v>
      </c>
      <c r="C384" s="11">
        <v>15.612</v>
      </c>
      <c r="D384" s="11">
        <v>15.744999999999999</v>
      </c>
      <c r="E384" s="11">
        <v>15.176</v>
      </c>
      <c r="F384" s="11">
        <v>15.2125</v>
      </c>
      <c r="G384" s="11">
        <v>554816000</v>
      </c>
      <c r="N384"/>
      <c r="O384" s="4"/>
    </row>
    <row r="385" spans="1:15">
      <c r="A385" s="12">
        <v>44341.291666666664</v>
      </c>
      <c r="B385" s="11">
        <v>15.614599999999999</v>
      </c>
      <c r="C385" s="11">
        <v>15.6477</v>
      </c>
      <c r="D385" s="11">
        <v>15.8185</v>
      </c>
      <c r="E385" s="11">
        <v>15.4825</v>
      </c>
      <c r="F385" s="11">
        <v>15.766</v>
      </c>
      <c r="G385" s="11">
        <v>435408000</v>
      </c>
      <c r="N385"/>
      <c r="O385" s="4"/>
    </row>
    <row r="386" spans="1:15">
      <c r="A386" s="12">
        <v>44342.291666666664</v>
      </c>
      <c r="B386" s="11">
        <v>15.666700000000001</v>
      </c>
      <c r="C386" s="11">
        <v>15.7</v>
      </c>
      <c r="D386" s="11">
        <v>15.793699999999999</v>
      </c>
      <c r="E386" s="11">
        <v>15.5863</v>
      </c>
      <c r="F386" s="11">
        <v>15.734299999999999</v>
      </c>
      <c r="G386" s="11">
        <v>370440000</v>
      </c>
      <c r="N386"/>
      <c r="O386" s="4"/>
    </row>
    <row r="387" spans="1:15">
      <c r="A387" s="12">
        <v>44343.291666666664</v>
      </c>
      <c r="B387" s="11">
        <v>15.4552</v>
      </c>
      <c r="C387" s="11">
        <v>15.488</v>
      </c>
      <c r="D387" s="11">
        <v>15.75</v>
      </c>
      <c r="E387" s="11">
        <v>15.46</v>
      </c>
      <c r="F387" s="11">
        <v>15.6997</v>
      </c>
      <c r="G387" s="11">
        <v>581476000</v>
      </c>
      <c r="N387"/>
      <c r="O387" s="4"/>
    </row>
    <row r="388" spans="1:15">
      <c r="A388" s="12">
        <v>44344.291666666664</v>
      </c>
      <c r="B388" s="11">
        <v>16.210100000000001</v>
      </c>
      <c r="C388" s="11">
        <v>16.244499999999999</v>
      </c>
      <c r="D388" s="11">
        <v>16.2775</v>
      </c>
      <c r="E388" s="11">
        <v>15.500999999999999</v>
      </c>
      <c r="F388" s="11">
        <v>15.500999999999999</v>
      </c>
      <c r="G388" s="11">
        <v>644536000</v>
      </c>
      <c r="N388"/>
      <c r="O388" s="4"/>
    </row>
    <row r="389" spans="1:15">
      <c r="A389" s="12">
        <v>44348.291666666664</v>
      </c>
      <c r="B389" s="11">
        <v>16.23</v>
      </c>
      <c r="C389" s="11">
        <v>16.264500000000002</v>
      </c>
      <c r="D389" s="11">
        <v>16.388300000000001</v>
      </c>
      <c r="E389" s="11">
        <v>15.9032</v>
      </c>
      <c r="F389" s="11">
        <v>16.27</v>
      </c>
      <c r="G389" s="11">
        <v>472804000</v>
      </c>
      <c r="N389"/>
      <c r="O389" s="4"/>
    </row>
    <row r="390" spans="1:15">
      <c r="A390" s="12">
        <v>44349.291666666664</v>
      </c>
      <c r="B390" s="11">
        <v>16.742699999999999</v>
      </c>
      <c r="C390" s="11">
        <v>16.778199999999998</v>
      </c>
      <c r="D390" s="11">
        <v>16.918800000000001</v>
      </c>
      <c r="E390" s="11">
        <v>16.235499999999998</v>
      </c>
      <c r="F390" s="11">
        <v>16.252300000000002</v>
      </c>
      <c r="G390" s="11">
        <v>594168000</v>
      </c>
      <c r="N390"/>
      <c r="O390" s="4"/>
    </row>
    <row r="391" spans="1:15">
      <c r="A391" s="12">
        <v>44350.291666666664</v>
      </c>
      <c r="B391" s="11">
        <v>16.933800000000002</v>
      </c>
      <c r="C391" s="11">
        <v>16.9697</v>
      </c>
      <c r="D391" s="11">
        <v>17.259</v>
      </c>
      <c r="E391" s="11">
        <v>16.582999999999998</v>
      </c>
      <c r="F391" s="11">
        <v>16.700800000000001</v>
      </c>
      <c r="G391" s="11">
        <v>580008000</v>
      </c>
      <c r="N391"/>
      <c r="O391" s="4"/>
    </row>
    <row r="392" spans="1:15">
      <c r="A392" s="12">
        <v>44351.291666666664</v>
      </c>
      <c r="B392" s="11">
        <v>17.541</v>
      </c>
      <c r="C392" s="11">
        <v>17.578299999999999</v>
      </c>
      <c r="D392" s="11">
        <v>17.661000000000001</v>
      </c>
      <c r="E392" s="11">
        <v>17.095500000000001</v>
      </c>
      <c r="F392" s="11">
        <v>17.112500000000001</v>
      </c>
      <c r="G392" s="11">
        <v>617120000</v>
      </c>
      <c r="N392"/>
      <c r="O392" s="4"/>
    </row>
    <row r="393" spans="1:15">
      <c r="A393" s="12">
        <v>44354.291666666664</v>
      </c>
      <c r="B393" s="11">
        <v>17.581700000000001</v>
      </c>
      <c r="C393" s="11">
        <v>17.619</v>
      </c>
      <c r="D393" s="11">
        <v>17.8125</v>
      </c>
      <c r="E393" s="11">
        <v>17.192799999999998</v>
      </c>
      <c r="F393" s="11">
        <v>17.571300000000001</v>
      </c>
      <c r="G393" s="11">
        <v>575756000</v>
      </c>
      <c r="N393"/>
      <c r="O393" s="4"/>
    </row>
    <row r="394" spans="1:15">
      <c r="A394" s="12">
        <v>44355.291666666664</v>
      </c>
      <c r="B394" s="11">
        <v>17.420000000000002</v>
      </c>
      <c r="C394" s="11">
        <v>17.457000000000001</v>
      </c>
      <c r="D394" s="11">
        <v>17.621500000000001</v>
      </c>
      <c r="E394" s="11">
        <v>17.251000000000001</v>
      </c>
      <c r="F394" s="11">
        <v>17.5273</v>
      </c>
      <c r="G394" s="11">
        <v>323848000</v>
      </c>
      <c r="N394"/>
      <c r="O394" s="4"/>
    </row>
    <row r="395" spans="1:15">
      <c r="A395" s="12">
        <v>44356.291666666664</v>
      </c>
      <c r="B395" s="11">
        <v>17.325399999999998</v>
      </c>
      <c r="C395" s="11">
        <v>17.3582</v>
      </c>
      <c r="D395" s="11">
        <v>17.574999999999999</v>
      </c>
      <c r="E395" s="11">
        <v>17.255800000000001</v>
      </c>
      <c r="F395" s="11">
        <v>17.515799999999999</v>
      </c>
      <c r="G395" s="11">
        <v>381656000</v>
      </c>
      <c r="N395"/>
      <c r="O395" s="4"/>
    </row>
    <row r="396" spans="1:15">
      <c r="A396" s="12">
        <v>44357.291666666664</v>
      </c>
      <c r="B396" s="11">
        <v>17.392099999999999</v>
      </c>
      <c r="C396" s="11">
        <v>17.425000000000001</v>
      </c>
      <c r="D396" s="11">
        <v>17.492000000000001</v>
      </c>
      <c r="E396" s="11">
        <v>17.175999999999998</v>
      </c>
      <c r="F396" s="11">
        <v>17.350000000000001</v>
      </c>
      <c r="G396" s="11">
        <v>287772000</v>
      </c>
      <c r="N396"/>
      <c r="O396" s="4"/>
    </row>
    <row r="397" spans="1:15">
      <c r="A397" s="12">
        <v>44358.291666666664</v>
      </c>
      <c r="B397" s="11">
        <v>17.791599999999999</v>
      </c>
      <c r="C397" s="11">
        <v>17.825299999999999</v>
      </c>
      <c r="D397" s="11">
        <v>17.939299999999999</v>
      </c>
      <c r="E397" s="11">
        <v>17.4438</v>
      </c>
      <c r="F397" s="11">
        <v>17.479500000000002</v>
      </c>
      <c r="G397" s="11">
        <v>416308000</v>
      </c>
      <c r="N397"/>
      <c r="O397" s="4"/>
    </row>
    <row r="398" spans="1:15">
      <c r="A398" s="12">
        <v>44361.291666666664</v>
      </c>
      <c r="B398" s="11">
        <v>17.9847</v>
      </c>
      <c r="C398" s="11">
        <v>18.018699999999999</v>
      </c>
      <c r="D398" s="11">
        <v>18.0395</v>
      </c>
      <c r="E398" s="11">
        <v>17.662800000000001</v>
      </c>
      <c r="F398" s="11">
        <v>17.905999999999999</v>
      </c>
      <c r="G398" s="11">
        <v>321376000</v>
      </c>
      <c r="N398"/>
      <c r="O398" s="4"/>
    </row>
    <row r="399" spans="1:15">
      <c r="A399" s="12">
        <v>44362.291666666664</v>
      </c>
      <c r="B399" s="11">
        <v>17.754899999999999</v>
      </c>
      <c r="C399" s="11">
        <v>17.788499999999999</v>
      </c>
      <c r="D399" s="11">
        <v>18.016300000000001</v>
      </c>
      <c r="E399" s="11">
        <v>17.728000000000002</v>
      </c>
      <c r="F399" s="11">
        <v>17.914999999999999</v>
      </c>
      <c r="G399" s="11">
        <v>243032000</v>
      </c>
      <c r="N399"/>
      <c r="O399" s="4"/>
    </row>
    <row r="400" spans="1:15">
      <c r="A400" s="12">
        <v>44363.291666666664</v>
      </c>
      <c r="B400" s="11">
        <v>17.776599999999998</v>
      </c>
      <c r="C400" s="11">
        <v>17.810199999999998</v>
      </c>
      <c r="D400" s="11">
        <v>17.954799999999999</v>
      </c>
      <c r="E400" s="11">
        <v>17.584499999999998</v>
      </c>
      <c r="F400" s="11">
        <v>17.790800000000001</v>
      </c>
      <c r="G400" s="11">
        <v>307124000</v>
      </c>
      <c r="N400"/>
      <c r="O400" s="4"/>
    </row>
    <row r="401" spans="1:15">
      <c r="A401" s="12">
        <v>44364.291666666664</v>
      </c>
      <c r="B401" s="11">
        <v>18.622</v>
      </c>
      <c r="C401" s="11">
        <v>18.6572</v>
      </c>
      <c r="D401" s="11">
        <v>18.835000000000001</v>
      </c>
      <c r="E401" s="11">
        <v>17.7563</v>
      </c>
      <c r="F401" s="11">
        <v>17.7745</v>
      </c>
      <c r="G401" s="11">
        <v>809656000</v>
      </c>
      <c r="N401"/>
      <c r="O401" s="4"/>
    </row>
    <row r="402" spans="1:15">
      <c r="A402" s="12">
        <v>44365.291666666664</v>
      </c>
      <c r="B402" s="11">
        <v>18.6035</v>
      </c>
      <c r="C402" s="11">
        <v>18.6388</v>
      </c>
      <c r="D402" s="11">
        <v>19.375</v>
      </c>
      <c r="E402" s="11">
        <v>18.584</v>
      </c>
      <c r="F402" s="11">
        <v>18.783999999999999</v>
      </c>
      <c r="G402" s="11">
        <v>968856000</v>
      </c>
      <c r="N402"/>
      <c r="O402" s="4"/>
    </row>
    <row r="403" spans="1:15">
      <c r="A403" s="12">
        <v>44368.291666666664</v>
      </c>
      <c r="B403" s="11">
        <v>18.392399999999999</v>
      </c>
      <c r="C403" s="11">
        <v>18.427199999999999</v>
      </c>
      <c r="D403" s="11">
        <v>18.5365</v>
      </c>
      <c r="E403" s="11">
        <v>17.822800000000001</v>
      </c>
      <c r="F403" s="11">
        <v>18.435199999999998</v>
      </c>
      <c r="G403" s="11">
        <v>672384000</v>
      </c>
      <c r="N403"/>
      <c r="O403" s="4"/>
    </row>
    <row r="404" spans="1:15">
      <c r="A404" s="12">
        <v>44369.291666666664</v>
      </c>
      <c r="B404" s="11">
        <v>18.851099999999999</v>
      </c>
      <c r="C404" s="11">
        <v>18.886700000000001</v>
      </c>
      <c r="D404" s="11">
        <v>18.963799999999999</v>
      </c>
      <c r="E404" s="11">
        <v>18.385999999999999</v>
      </c>
      <c r="F404" s="11">
        <v>18.471499999999999</v>
      </c>
      <c r="G404" s="11">
        <v>580144000</v>
      </c>
      <c r="N404"/>
      <c r="O404" s="4"/>
    </row>
    <row r="405" spans="1:15">
      <c r="A405" s="12">
        <v>44370.291666666664</v>
      </c>
      <c r="B405" s="11">
        <v>19.0212</v>
      </c>
      <c r="C405" s="11">
        <v>19.057200000000002</v>
      </c>
      <c r="D405" s="11">
        <v>19.152799999999999</v>
      </c>
      <c r="E405" s="11">
        <v>18.907699999999998</v>
      </c>
      <c r="F405" s="11">
        <v>19.0077</v>
      </c>
      <c r="G405" s="11">
        <v>332356000</v>
      </c>
      <c r="N405"/>
      <c r="O405" s="4"/>
    </row>
    <row r="406" spans="1:15">
      <c r="A406" s="12">
        <v>44371.291666666664</v>
      </c>
      <c r="B406" s="11">
        <v>19.1692</v>
      </c>
      <c r="C406" s="11">
        <v>19.205500000000001</v>
      </c>
      <c r="D406" s="11">
        <v>19.420000000000002</v>
      </c>
      <c r="E406" s="11">
        <v>19.088200000000001</v>
      </c>
      <c r="F406" s="11">
        <v>19.227799999999998</v>
      </c>
      <c r="G406" s="11">
        <v>320924000</v>
      </c>
      <c r="N406"/>
      <c r="O406" s="4"/>
    </row>
    <row r="407" spans="1:15">
      <c r="A407" s="12">
        <v>44372.291666666664</v>
      </c>
      <c r="B407" s="11">
        <v>18.995000000000001</v>
      </c>
      <c r="C407" s="11">
        <v>19.030999999999999</v>
      </c>
      <c r="D407" s="11">
        <v>19.345500000000001</v>
      </c>
      <c r="E407" s="11">
        <v>18.894500000000001</v>
      </c>
      <c r="F407" s="11">
        <v>19.2805</v>
      </c>
      <c r="G407" s="11">
        <v>278364000</v>
      </c>
      <c r="N407"/>
      <c r="O407" s="4"/>
    </row>
    <row r="408" spans="1:15">
      <c r="A408" s="12">
        <v>44375.291666666664</v>
      </c>
      <c r="B408" s="11">
        <v>19.947199999999999</v>
      </c>
      <c r="C408" s="11">
        <v>19.984999999999999</v>
      </c>
      <c r="D408" s="11">
        <v>20.078800000000001</v>
      </c>
      <c r="E408" s="11">
        <v>19.318999999999999</v>
      </c>
      <c r="F408" s="11">
        <v>19.3612</v>
      </c>
      <c r="G408" s="11">
        <v>495436000</v>
      </c>
      <c r="N408"/>
      <c r="O408" s="4"/>
    </row>
    <row r="409" spans="1:15">
      <c r="A409" s="12">
        <v>44376.291666666664</v>
      </c>
      <c r="B409" s="11">
        <v>19.988900000000001</v>
      </c>
      <c r="C409" s="11">
        <v>20.026800000000001</v>
      </c>
      <c r="D409" s="11">
        <v>20.098700000000001</v>
      </c>
      <c r="E409" s="11">
        <v>19.657</v>
      </c>
      <c r="F409" s="11">
        <v>19.8825</v>
      </c>
      <c r="G409" s="11">
        <v>367632000</v>
      </c>
      <c r="N409"/>
      <c r="O409" s="4"/>
    </row>
    <row r="410" spans="1:15">
      <c r="A410" s="12">
        <v>44377.291666666664</v>
      </c>
      <c r="B410" s="11">
        <v>19.964700000000001</v>
      </c>
      <c r="C410" s="11">
        <v>20.002500000000001</v>
      </c>
      <c r="D410" s="11">
        <v>20.162500000000001</v>
      </c>
      <c r="E410" s="11">
        <v>19.863800000000001</v>
      </c>
      <c r="F410" s="11">
        <v>19.999300000000002</v>
      </c>
      <c r="G410" s="11">
        <v>326568000</v>
      </c>
      <c r="N410"/>
      <c r="O410" s="4"/>
    </row>
    <row r="411" spans="1:15">
      <c r="A411" s="12">
        <v>44378.291666666664</v>
      </c>
      <c r="B411" s="11">
        <v>20.1738</v>
      </c>
      <c r="C411" s="11">
        <v>20.212</v>
      </c>
      <c r="D411" s="11">
        <v>20.456</v>
      </c>
      <c r="E411" s="11">
        <v>20.018999999999998</v>
      </c>
      <c r="F411" s="11">
        <v>20.125</v>
      </c>
      <c r="G411" s="11">
        <v>480136000</v>
      </c>
      <c r="N411"/>
      <c r="O411" s="4"/>
    </row>
    <row r="412" spans="1:15">
      <c r="A412" s="12">
        <v>44379.291666666664</v>
      </c>
      <c r="B412" s="11">
        <v>20.4483</v>
      </c>
      <c r="C412" s="11">
        <v>20.486999999999998</v>
      </c>
      <c r="D412" s="11">
        <v>20.505299999999998</v>
      </c>
      <c r="E412" s="11">
        <v>20.287800000000001</v>
      </c>
      <c r="F412" s="11">
        <v>20.440300000000001</v>
      </c>
      <c r="G412" s="11">
        <v>342764000</v>
      </c>
      <c r="N412"/>
      <c r="O412" s="4"/>
    </row>
    <row r="413" spans="1:15">
      <c r="A413" s="12">
        <v>44383.291666666664</v>
      </c>
      <c r="B413" s="11">
        <v>20.659400000000002</v>
      </c>
      <c r="C413" s="11">
        <v>20.698499999999999</v>
      </c>
      <c r="D413" s="11">
        <v>20.841999999999999</v>
      </c>
      <c r="E413" s="11">
        <v>20.350300000000001</v>
      </c>
      <c r="F413" s="11">
        <v>20.737500000000001</v>
      </c>
      <c r="G413" s="11">
        <v>446708000</v>
      </c>
      <c r="N413"/>
      <c r="O413" s="4"/>
    </row>
    <row r="414" spans="1:15">
      <c r="A414" s="12">
        <v>44384.291666666664</v>
      </c>
      <c r="B414" s="11">
        <v>20.333300000000001</v>
      </c>
      <c r="C414" s="11">
        <v>20.371700000000001</v>
      </c>
      <c r="D414" s="11">
        <v>20.875</v>
      </c>
      <c r="E414" s="11">
        <v>20.332000000000001</v>
      </c>
      <c r="F414" s="11">
        <v>20.8535</v>
      </c>
      <c r="G414" s="11">
        <v>418428000</v>
      </c>
      <c r="N414"/>
      <c r="O414" s="4"/>
    </row>
    <row r="415" spans="1:15">
      <c r="A415" s="12">
        <v>44385.291666666664</v>
      </c>
      <c r="B415" s="11">
        <v>19.865100000000002</v>
      </c>
      <c r="C415" s="11">
        <v>19.902799999999999</v>
      </c>
      <c r="D415" s="11">
        <v>20.132999999999999</v>
      </c>
      <c r="E415" s="11">
        <v>19.700800000000001</v>
      </c>
      <c r="F415" s="11">
        <v>19.8565</v>
      </c>
      <c r="G415" s="11">
        <v>503300000</v>
      </c>
      <c r="N415"/>
      <c r="O415" s="4"/>
    </row>
    <row r="416" spans="1:15">
      <c r="A416" s="12">
        <v>44386.291666666664</v>
      </c>
      <c r="B416" s="11">
        <v>20.0124</v>
      </c>
      <c r="C416" s="11">
        <v>20.0502</v>
      </c>
      <c r="D416" s="11">
        <v>20.080200000000001</v>
      </c>
      <c r="E416" s="11">
        <v>19.754200000000001</v>
      </c>
      <c r="F416" s="11">
        <v>19.962499999999999</v>
      </c>
      <c r="G416" s="11">
        <v>296624000</v>
      </c>
      <c r="N416"/>
      <c r="O416" s="4"/>
    </row>
    <row r="417" spans="1:15">
      <c r="A417" s="12">
        <v>44389.291666666664</v>
      </c>
      <c r="B417" s="11">
        <v>20.473700000000001</v>
      </c>
      <c r="C417" s="11">
        <v>20.512499999999999</v>
      </c>
      <c r="D417" s="11">
        <v>20.532699999999998</v>
      </c>
      <c r="E417" s="11">
        <v>20.1877</v>
      </c>
      <c r="F417" s="11">
        <v>20.239999999999998</v>
      </c>
      <c r="G417" s="11">
        <v>321984000</v>
      </c>
      <c r="N417"/>
      <c r="O417" s="4"/>
    </row>
    <row r="418" spans="1:15">
      <c r="A418" s="12">
        <v>44390.291666666664</v>
      </c>
      <c r="B418" s="11">
        <v>20.2117</v>
      </c>
      <c r="C418" s="11">
        <v>20.25</v>
      </c>
      <c r="D418" s="11">
        <v>20.461300000000001</v>
      </c>
      <c r="E418" s="11">
        <v>20.114000000000001</v>
      </c>
      <c r="F418" s="11">
        <v>20.400500000000001</v>
      </c>
      <c r="G418" s="11">
        <v>290708000</v>
      </c>
      <c r="N418"/>
      <c r="O418" s="4"/>
    </row>
    <row r="419" spans="1:15">
      <c r="A419" s="12">
        <v>44391.291666666664</v>
      </c>
      <c r="B419" s="11">
        <v>19.803999999999998</v>
      </c>
      <c r="C419" s="11">
        <v>19.8415</v>
      </c>
      <c r="D419" s="11">
        <v>20.4177</v>
      </c>
      <c r="E419" s="11">
        <v>19.752800000000001</v>
      </c>
      <c r="F419" s="11">
        <v>20.357700000000001</v>
      </c>
      <c r="G419" s="11">
        <v>380100000</v>
      </c>
      <c r="N419"/>
      <c r="O419" s="4"/>
    </row>
    <row r="420" spans="1:15">
      <c r="A420" s="12">
        <v>44392.291666666664</v>
      </c>
      <c r="B420" s="11">
        <v>18.930399999999999</v>
      </c>
      <c r="C420" s="11">
        <v>18.966200000000001</v>
      </c>
      <c r="D420" s="11">
        <v>19.847000000000001</v>
      </c>
      <c r="E420" s="11">
        <v>18.858499999999999</v>
      </c>
      <c r="F420" s="11">
        <v>19.811800000000002</v>
      </c>
      <c r="G420" s="11">
        <v>550564000</v>
      </c>
      <c r="N420"/>
      <c r="O420" s="4"/>
    </row>
    <row r="421" spans="1:15">
      <c r="A421" s="12">
        <v>44393.291666666664</v>
      </c>
      <c r="B421" s="11">
        <v>18.1267</v>
      </c>
      <c r="C421" s="11">
        <v>18.161000000000001</v>
      </c>
      <c r="D421" s="11">
        <v>19.157</v>
      </c>
      <c r="E421" s="11">
        <v>18.073</v>
      </c>
      <c r="F421" s="11">
        <v>19.0305</v>
      </c>
      <c r="G421" s="11">
        <v>688224000</v>
      </c>
      <c r="N421"/>
      <c r="O421" s="4"/>
    </row>
    <row r="422" spans="1:15">
      <c r="A422" s="12">
        <v>44396.291666666664</v>
      </c>
      <c r="B422" s="11">
        <v>18.744299999999999</v>
      </c>
      <c r="C422" s="11">
        <v>18.779800000000002</v>
      </c>
      <c r="D422" s="11">
        <v>19.042000000000002</v>
      </c>
      <c r="E422" s="11">
        <v>17.865500000000001</v>
      </c>
      <c r="F422" s="11">
        <v>17.915299999999998</v>
      </c>
      <c r="G422" s="11">
        <v>749060000</v>
      </c>
      <c r="N422"/>
      <c r="O422" s="4"/>
    </row>
    <row r="423" spans="1:15">
      <c r="A423" s="12">
        <v>44397.291666666664</v>
      </c>
      <c r="B423" s="11">
        <v>18.576799999999999</v>
      </c>
      <c r="C423" s="11">
        <v>18.611999999999998</v>
      </c>
      <c r="D423" s="11">
        <v>18.838000000000001</v>
      </c>
      <c r="E423" s="11">
        <v>18.164000000000001</v>
      </c>
      <c r="F423" s="11">
        <v>18.73</v>
      </c>
      <c r="G423" s="11">
        <v>434687000</v>
      </c>
      <c r="N423"/>
      <c r="O423" s="4"/>
    </row>
    <row r="424" spans="1:15">
      <c r="A424" s="12">
        <v>44398.291666666664</v>
      </c>
      <c r="B424" s="11">
        <v>19.3733</v>
      </c>
      <c r="C424" s="11">
        <v>19.41</v>
      </c>
      <c r="D424" s="11">
        <v>19.527000000000001</v>
      </c>
      <c r="E424" s="11">
        <v>18.742000000000001</v>
      </c>
      <c r="F424" s="11">
        <v>18.882000000000001</v>
      </c>
      <c r="G424" s="11">
        <v>371017000</v>
      </c>
      <c r="N424"/>
      <c r="O424" s="4"/>
    </row>
    <row r="425" spans="1:15">
      <c r="A425" s="12">
        <v>44399.291666666664</v>
      </c>
      <c r="B425" s="11">
        <v>19.556999999999999</v>
      </c>
      <c r="C425" s="11">
        <v>19.594000000000001</v>
      </c>
      <c r="D425" s="11">
        <v>19.887</v>
      </c>
      <c r="E425" s="11">
        <v>19.276</v>
      </c>
      <c r="F425" s="11">
        <v>19.641999999999999</v>
      </c>
      <c r="G425" s="11">
        <v>323826000</v>
      </c>
      <c r="N425"/>
      <c r="O425" s="4"/>
    </row>
    <row r="426" spans="1:15">
      <c r="A426" s="12">
        <v>44400.291666666664</v>
      </c>
      <c r="B426" s="11">
        <v>19.521000000000001</v>
      </c>
      <c r="C426" s="11">
        <v>19.558</v>
      </c>
      <c r="D426" s="11">
        <v>19.7</v>
      </c>
      <c r="E426" s="11">
        <v>19.25</v>
      </c>
      <c r="F426" s="11">
        <v>19.655999999999999</v>
      </c>
      <c r="G426" s="11">
        <v>195672000</v>
      </c>
      <c r="N426"/>
      <c r="O426" s="4"/>
    </row>
    <row r="427" spans="1:15">
      <c r="A427" s="12">
        <v>44403.291666666664</v>
      </c>
      <c r="B427" s="11">
        <v>19.2575</v>
      </c>
      <c r="C427" s="11">
        <v>19.294</v>
      </c>
      <c r="D427" s="11">
        <v>19.442</v>
      </c>
      <c r="E427" s="11">
        <v>18.914000000000001</v>
      </c>
      <c r="F427" s="11">
        <v>19.311</v>
      </c>
      <c r="G427" s="11">
        <v>203943000</v>
      </c>
      <c r="N427"/>
      <c r="O427" s="4"/>
    </row>
    <row r="428" spans="1:15">
      <c r="A428" s="12">
        <v>44404.291666666664</v>
      </c>
      <c r="B428" s="11">
        <v>19.171700000000001</v>
      </c>
      <c r="C428" s="11">
        <v>19.207999999999998</v>
      </c>
      <c r="D428" s="11">
        <v>19.622</v>
      </c>
      <c r="E428" s="11">
        <v>18.741</v>
      </c>
      <c r="F428" s="11">
        <v>19.265000000000001</v>
      </c>
      <c r="G428" s="11">
        <v>248863000</v>
      </c>
      <c r="N428"/>
      <c r="O428" s="4"/>
    </row>
    <row r="429" spans="1:15">
      <c r="A429" s="12">
        <v>44405.291666666664</v>
      </c>
      <c r="B429" s="11">
        <v>19.466100000000001</v>
      </c>
      <c r="C429" s="11">
        <v>19.503</v>
      </c>
      <c r="D429" s="11">
        <v>19.646000000000001</v>
      </c>
      <c r="E429" s="11">
        <v>18.995000000000001</v>
      </c>
      <c r="F429" s="11">
        <v>19.318999999999999</v>
      </c>
      <c r="G429" s="11">
        <v>202191000</v>
      </c>
      <c r="N429"/>
      <c r="O429" s="4"/>
    </row>
    <row r="430" spans="1:15">
      <c r="A430" s="12">
        <v>44406.291666666664</v>
      </c>
      <c r="B430" s="11">
        <v>19.6248</v>
      </c>
      <c r="C430" s="11">
        <v>19.661999999999999</v>
      </c>
      <c r="D430" s="11">
        <v>19.853000000000002</v>
      </c>
      <c r="E430" s="11">
        <v>19.327999999999999</v>
      </c>
      <c r="F430" s="11">
        <v>19.518999999999998</v>
      </c>
      <c r="G430" s="11">
        <v>190781000</v>
      </c>
      <c r="N430"/>
      <c r="O430" s="4"/>
    </row>
    <row r="431" spans="1:15">
      <c r="A431" s="12">
        <v>44407.291666666664</v>
      </c>
      <c r="B431" s="11">
        <v>19.4621</v>
      </c>
      <c r="C431" s="11">
        <v>19.498999999999999</v>
      </c>
      <c r="D431" s="11">
        <v>19.63</v>
      </c>
      <c r="E431" s="11">
        <v>19.263000000000002</v>
      </c>
      <c r="F431" s="11">
        <v>19.417999999999999</v>
      </c>
      <c r="G431" s="11">
        <v>183497000</v>
      </c>
      <c r="N431"/>
      <c r="O431" s="4"/>
    </row>
    <row r="432" spans="1:15">
      <c r="A432" s="12">
        <v>44410.291666666664</v>
      </c>
      <c r="B432" s="11">
        <v>19.712700000000002</v>
      </c>
      <c r="C432" s="11">
        <v>19.75</v>
      </c>
      <c r="D432" s="11">
        <v>19.960999999999999</v>
      </c>
      <c r="E432" s="11">
        <v>19.361000000000001</v>
      </c>
      <c r="F432" s="11">
        <v>19.7</v>
      </c>
      <c r="G432" s="11">
        <v>217444000</v>
      </c>
      <c r="N432"/>
      <c r="O432" s="4"/>
    </row>
    <row r="433" spans="1:15">
      <c r="A433" s="12">
        <v>44411.291666666664</v>
      </c>
      <c r="B433" s="11">
        <v>19.7776</v>
      </c>
      <c r="C433" s="11">
        <v>19.815000000000001</v>
      </c>
      <c r="D433" s="11">
        <v>20.222000000000001</v>
      </c>
      <c r="E433" s="11">
        <v>19.22</v>
      </c>
      <c r="F433" s="11">
        <v>19.739999999999998</v>
      </c>
      <c r="G433" s="11">
        <v>301811000</v>
      </c>
      <c r="N433"/>
      <c r="O433" s="4"/>
    </row>
    <row r="434" spans="1:15">
      <c r="A434" s="12">
        <v>44412.291666666664</v>
      </c>
      <c r="B434" s="11">
        <v>20.235700000000001</v>
      </c>
      <c r="C434" s="11">
        <v>20.274000000000001</v>
      </c>
      <c r="D434" s="11">
        <v>20.318000000000001</v>
      </c>
      <c r="E434" s="11">
        <v>19.827999999999999</v>
      </c>
      <c r="F434" s="11">
        <v>19.989999999999998</v>
      </c>
      <c r="G434" s="11">
        <v>231309000</v>
      </c>
      <c r="N434"/>
      <c r="O434" s="4"/>
    </row>
    <row r="435" spans="1:15">
      <c r="A435" s="12">
        <v>44413.291666666664</v>
      </c>
      <c r="B435" s="11">
        <v>20.597999999999999</v>
      </c>
      <c r="C435" s="11">
        <v>20.637</v>
      </c>
      <c r="D435" s="11">
        <v>20.733000000000001</v>
      </c>
      <c r="E435" s="11">
        <v>20.341999999999999</v>
      </c>
      <c r="F435" s="11">
        <v>20.5</v>
      </c>
      <c r="G435" s="11">
        <v>211435000</v>
      </c>
      <c r="N435"/>
      <c r="O435" s="4"/>
    </row>
    <row r="436" spans="1:15">
      <c r="A436" s="12">
        <v>44414.291666666664</v>
      </c>
      <c r="B436" s="11">
        <v>20.327500000000001</v>
      </c>
      <c r="C436" s="11">
        <v>20.366</v>
      </c>
      <c r="D436" s="11">
        <v>20.57</v>
      </c>
      <c r="E436" s="11">
        <v>20.21</v>
      </c>
      <c r="F436" s="11">
        <v>20.524000000000001</v>
      </c>
      <c r="G436" s="11">
        <v>178497000</v>
      </c>
      <c r="N436"/>
      <c r="O436" s="4"/>
    </row>
    <row r="437" spans="1:15">
      <c r="A437" s="12">
        <v>44417.291666666664</v>
      </c>
      <c r="B437" s="11">
        <v>20.256599999999999</v>
      </c>
      <c r="C437" s="11">
        <v>20.295000000000002</v>
      </c>
      <c r="D437" s="11">
        <v>20.507999999999999</v>
      </c>
      <c r="E437" s="11">
        <v>20.143000000000001</v>
      </c>
      <c r="F437" s="11">
        <v>20.446000000000002</v>
      </c>
      <c r="G437" s="11">
        <v>146443000</v>
      </c>
      <c r="N437"/>
      <c r="O437" s="4"/>
    </row>
    <row r="438" spans="1:15">
      <c r="A438" s="12">
        <v>44418.291666666664</v>
      </c>
      <c r="B438" s="11">
        <v>19.898299999999999</v>
      </c>
      <c r="C438" s="11">
        <v>19.936</v>
      </c>
      <c r="D438" s="11">
        <v>20.43</v>
      </c>
      <c r="E438" s="11">
        <v>19.835000000000001</v>
      </c>
      <c r="F438" s="11">
        <v>20.321999999999999</v>
      </c>
      <c r="G438" s="11">
        <v>179238000</v>
      </c>
      <c r="N438"/>
      <c r="O438" s="4"/>
    </row>
    <row r="439" spans="1:15">
      <c r="A439" s="12">
        <v>44419.291666666664</v>
      </c>
      <c r="B439" s="11">
        <v>19.661799999999999</v>
      </c>
      <c r="C439" s="11">
        <v>19.699000000000002</v>
      </c>
      <c r="D439" s="11">
        <v>20.048999999999999</v>
      </c>
      <c r="E439" s="11">
        <v>19.43</v>
      </c>
      <c r="F439" s="11">
        <v>20.042999999999999</v>
      </c>
      <c r="G439" s="11">
        <v>185925000</v>
      </c>
      <c r="N439"/>
      <c r="O439" s="4"/>
    </row>
    <row r="440" spans="1:15">
      <c r="A440" s="12">
        <v>44420.291666666664</v>
      </c>
      <c r="B440" s="11">
        <v>19.8674</v>
      </c>
      <c r="C440" s="11">
        <v>19.905000000000001</v>
      </c>
      <c r="D440" s="11">
        <v>20.029</v>
      </c>
      <c r="E440" s="11">
        <v>19.62</v>
      </c>
      <c r="F440" s="11">
        <v>19.87</v>
      </c>
      <c r="G440" s="11">
        <v>151652000</v>
      </c>
      <c r="N440"/>
      <c r="O440" s="4"/>
    </row>
    <row r="441" spans="1:15">
      <c r="A441" s="12">
        <v>44421.291666666664</v>
      </c>
      <c r="B441" s="11">
        <v>20.149799999999999</v>
      </c>
      <c r="C441" s="11">
        <v>20.187999999999999</v>
      </c>
      <c r="D441" s="11">
        <v>20.213999999999999</v>
      </c>
      <c r="E441" s="11">
        <v>19.850999999999999</v>
      </c>
      <c r="F441" s="11">
        <v>19.905000000000001</v>
      </c>
      <c r="G441" s="11">
        <v>183063000</v>
      </c>
      <c r="N441"/>
      <c r="O441" s="4"/>
    </row>
    <row r="442" spans="1:15">
      <c r="A442" s="12">
        <v>44424.291666666664</v>
      </c>
      <c r="B442" s="11">
        <v>19.912299999999998</v>
      </c>
      <c r="C442" s="11">
        <v>19.95</v>
      </c>
      <c r="D442" s="11">
        <v>20.286999999999999</v>
      </c>
      <c r="E442" s="11">
        <v>19.452999999999999</v>
      </c>
      <c r="F442" s="11">
        <v>20.135000000000002</v>
      </c>
      <c r="G442" s="11">
        <v>210876000</v>
      </c>
      <c r="N442"/>
      <c r="O442" s="4"/>
    </row>
    <row r="443" spans="1:15">
      <c r="A443" s="12">
        <v>44425.291666666664</v>
      </c>
      <c r="B443" s="11">
        <v>19.421199999999999</v>
      </c>
      <c r="C443" s="11">
        <v>19.457999999999998</v>
      </c>
      <c r="D443" s="11">
        <v>19.77</v>
      </c>
      <c r="E443" s="11">
        <v>19.266999999999999</v>
      </c>
      <c r="F443" s="11">
        <v>19.684999999999999</v>
      </c>
      <c r="G443" s="11">
        <v>204585000</v>
      </c>
      <c r="N443"/>
      <c r="O443" s="4"/>
    </row>
    <row r="444" spans="1:15">
      <c r="A444" s="12">
        <v>44426.291666666664</v>
      </c>
      <c r="B444" s="11">
        <v>19.004000000000001</v>
      </c>
      <c r="C444" s="11">
        <v>19.04</v>
      </c>
      <c r="D444" s="11">
        <v>19.634</v>
      </c>
      <c r="E444" s="11">
        <v>19</v>
      </c>
      <c r="F444" s="11">
        <v>19.5</v>
      </c>
      <c r="G444" s="11">
        <v>285913000</v>
      </c>
      <c r="N444"/>
      <c r="O444" s="4"/>
    </row>
    <row r="445" spans="1:15">
      <c r="A445" s="12">
        <v>44427.291666666664</v>
      </c>
      <c r="B445" s="11">
        <v>19.7606</v>
      </c>
      <c r="C445" s="11">
        <v>19.797999999999998</v>
      </c>
      <c r="D445" s="11">
        <v>20.495000000000001</v>
      </c>
      <c r="E445" s="11">
        <v>18.762</v>
      </c>
      <c r="F445" s="11">
        <v>19.494</v>
      </c>
      <c r="G445" s="11">
        <v>766555000</v>
      </c>
      <c r="N445"/>
      <c r="O445" s="4"/>
    </row>
    <row r="446" spans="1:15">
      <c r="A446" s="12">
        <v>44428.291666666664</v>
      </c>
      <c r="B446" s="11">
        <v>20.776700000000002</v>
      </c>
      <c r="C446" s="11">
        <v>20.815999999999999</v>
      </c>
      <c r="D446" s="11">
        <v>20.864999999999998</v>
      </c>
      <c r="E446" s="11">
        <v>19.933</v>
      </c>
      <c r="F446" s="11">
        <v>19.991</v>
      </c>
      <c r="G446" s="11">
        <v>675741000</v>
      </c>
      <c r="N446"/>
      <c r="O446" s="4"/>
    </row>
    <row r="447" spans="1:15">
      <c r="A447" s="12">
        <v>44431.291666666664</v>
      </c>
      <c r="B447" s="11">
        <v>21.916499999999999</v>
      </c>
      <c r="C447" s="11">
        <v>21.957999999999998</v>
      </c>
      <c r="D447" s="11">
        <v>21.997</v>
      </c>
      <c r="E447" s="11">
        <v>20.95</v>
      </c>
      <c r="F447" s="11">
        <v>20.971</v>
      </c>
      <c r="G447" s="11">
        <v>575807000</v>
      </c>
      <c r="N447"/>
      <c r="O447" s="4"/>
    </row>
    <row r="448" spans="1:15">
      <c r="A448" s="12">
        <v>44432.291666666664</v>
      </c>
      <c r="B448" s="11">
        <v>21.751799999999999</v>
      </c>
      <c r="C448" s="11">
        <v>21.792999999999999</v>
      </c>
      <c r="D448" s="11">
        <v>21.959</v>
      </c>
      <c r="E448" s="11">
        <v>21.535</v>
      </c>
      <c r="F448" s="11">
        <v>21.753</v>
      </c>
      <c r="G448" s="11">
        <v>297299000</v>
      </c>
      <c r="N448"/>
      <c r="O448" s="4"/>
    </row>
    <row r="449" spans="1:15">
      <c r="A449" s="12">
        <v>44433.291666666664</v>
      </c>
      <c r="B449" s="11">
        <v>22.170999999999999</v>
      </c>
      <c r="C449" s="11">
        <v>22.213000000000001</v>
      </c>
      <c r="D449" s="11">
        <v>22.47</v>
      </c>
      <c r="E449" s="11">
        <v>21.722000000000001</v>
      </c>
      <c r="F449" s="11">
        <v>21.736999999999998</v>
      </c>
      <c r="G449" s="11">
        <v>347701000</v>
      </c>
      <c r="N449"/>
      <c r="O449" s="4"/>
    </row>
    <row r="450" spans="1:15">
      <c r="A450" s="12">
        <v>44434.291666666664</v>
      </c>
      <c r="B450" s="11">
        <v>22.026299999999999</v>
      </c>
      <c r="C450" s="11">
        <v>22.068000000000001</v>
      </c>
      <c r="D450" s="11">
        <v>22.34</v>
      </c>
      <c r="E450" s="11">
        <v>21.79</v>
      </c>
      <c r="F450" s="11">
        <v>22.2</v>
      </c>
      <c r="G450" s="11">
        <v>237940000</v>
      </c>
      <c r="N450"/>
      <c r="O450" s="4"/>
    </row>
    <row r="451" spans="1:15">
      <c r="A451" s="12">
        <v>44435.291666666664</v>
      </c>
      <c r="B451" s="11">
        <v>22.5932</v>
      </c>
      <c r="C451" s="11">
        <v>22.635999999999999</v>
      </c>
      <c r="D451" s="11">
        <v>22.722000000000001</v>
      </c>
      <c r="E451" s="11">
        <v>22.167000000000002</v>
      </c>
      <c r="F451" s="11">
        <v>22.184000000000001</v>
      </c>
      <c r="G451" s="11">
        <v>304722000</v>
      </c>
      <c r="N451"/>
      <c r="O451" s="4"/>
    </row>
    <row r="452" spans="1:15">
      <c r="A452" s="12">
        <v>44438.291666666664</v>
      </c>
      <c r="B452" s="11">
        <v>22.645099999999999</v>
      </c>
      <c r="C452" s="11">
        <v>22.687999999999999</v>
      </c>
      <c r="D452" s="11">
        <v>23.042999999999999</v>
      </c>
      <c r="E452" s="11">
        <v>22.550999999999998</v>
      </c>
      <c r="F452" s="11">
        <v>22.83</v>
      </c>
      <c r="G452" s="11">
        <v>262580000</v>
      </c>
      <c r="N452"/>
      <c r="O452" s="4"/>
    </row>
    <row r="453" spans="1:15">
      <c r="A453" s="12">
        <v>44439.291666666664</v>
      </c>
      <c r="B453" s="11">
        <v>22.346599999999999</v>
      </c>
      <c r="C453" s="11">
        <v>22.385000000000002</v>
      </c>
      <c r="D453" s="11">
        <v>22.695</v>
      </c>
      <c r="E453" s="11">
        <v>22.12</v>
      </c>
      <c r="F453" s="11">
        <v>22.695</v>
      </c>
      <c r="G453" s="11">
        <v>259850000</v>
      </c>
      <c r="N453"/>
      <c r="O453" s="4"/>
    </row>
    <row r="454" spans="1:15">
      <c r="A454" s="12">
        <v>44440.291666666664</v>
      </c>
      <c r="B454" s="11">
        <v>22.4025</v>
      </c>
      <c r="C454" s="11">
        <v>22.440999999999999</v>
      </c>
      <c r="D454" s="11">
        <v>22.696999999999999</v>
      </c>
      <c r="E454" s="11">
        <v>22.356999999999999</v>
      </c>
      <c r="F454" s="11">
        <v>22.484999999999999</v>
      </c>
      <c r="G454" s="11">
        <v>201767000</v>
      </c>
      <c r="N454"/>
      <c r="O454" s="4"/>
    </row>
    <row r="455" spans="1:15">
      <c r="A455" s="12">
        <v>44441.291666666664</v>
      </c>
      <c r="B455" s="11">
        <v>22.357600000000001</v>
      </c>
      <c r="C455" s="11">
        <v>22.396000000000001</v>
      </c>
      <c r="D455" s="11">
        <v>22.593</v>
      </c>
      <c r="E455" s="11">
        <v>22.295000000000002</v>
      </c>
      <c r="F455" s="11">
        <v>22.518000000000001</v>
      </c>
      <c r="G455" s="11">
        <v>187834000</v>
      </c>
      <c r="N455"/>
      <c r="O455" s="4"/>
    </row>
    <row r="456" spans="1:15">
      <c r="A456" s="12">
        <v>44442.291666666664</v>
      </c>
      <c r="B456" s="11">
        <v>22.803899999999999</v>
      </c>
      <c r="C456" s="11">
        <v>22.843</v>
      </c>
      <c r="D456" s="11">
        <v>22.986000000000001</v>
      </c>
      <c r="E456" s="11">
        <v>22.2</v>
      </c>
      <c r="F456" s="11">
        <v>22.324999999999999</v>
      </c>
      <c r="G456" s="11">
        <v>280532000</v>
      </c>
      <c r="N456"/>
      <c r="O456" s="4"/>
    </row>
    <row r="457" spans="1:15">
      <c r="A457" s="12">
        <v>44446.291666666664</v>
      </c>
      <c r="B457" s="11">
        <v>22.623200000000001</v>
      </c>
      <c r="C457" s="11">
        <v>22.661999999999999</v>
      </c>
      <c r="D457" s="11">
        <v>22.899000000000001</v>
      </c>
      <c r="E457" s="11">
        <v>22.521999999999998</v>
      </c>
      <c r="F457" s="11">
        <v>22.832999999999998</v>
      </c>
      <c r="G457" s="11">
        <v>198107000</v>
      </c>
      <c r="N457"/>
      <c r="O457" s="4"/>
    </row>
    <row r="458" spans="1:15">
      <c r="A458" s="12">
        <v>44447.291666666664</v>
      </c>
      <c r="B458" s="11">
        <v>22.300699999999999</v>
      </c>
      <c r="C458" s="11">
        <v>22.338999999999999</v>
      </c>
      <c r="D458" s="11">
        <v>22.61</v>
      </c>
      <c r="E458" s="11">
        <v>21.977</v>
      </c>
      <c r="F458" s="11">
        <v>22.513000000000002</v>
      </c>
      <c r="G458" s="11">
        <v>254434000</v>
      </c>
      <c r="N458"/>
      <c r="O458" s="4"/>
    </row>
    <row r="459" spans="1:15">
      <c r="A459" s="12">
        <v>44448.291666666664</v>
      </c>
      <c r="B459" s="11">
        <v>22.138999999999999</v>
      </c>
      <c r="C459" s="11">
        <v>22.177</v>
      </c>
      <c r="D459" s="11">
        <v>22.538</v>
      </c>
      <c r="E459" s="11">
        <v>22.131</v>
      </c>
      <c r="F459" s="11">
        <v>22.312000000000001</v>
      </c>
      <c r="G459" s="11">
        <v>196856000</v>
      </c>
      <c r="N459"/>
      <c r="O459" s="4"/>
    </row>
    <row r="460" spans="1:15">
      <c r="A460" s="12">
        <v>44449.291666666664</v>
      </c>
      <c r="B460" s="11">
        <v>22.439499999999999</v>
      </c>
      <c r="C460" s="11">
        <v>22.478000000000002</v>
      </c>
      <c r="D460" s="11">
        <v>22.626000000000001</v>
      </c>
      <c r="E460" s="11">
        <v>22.27</v>
      </c>
      <c r="F460" s="11">
        <v>22.347999999999999</v>
      </c>
      <c r="G460" s="11">
        <v>248376000</v>
      </c>
      <c r="N460"/>
      <c r="O460" s="4"/>
    </row>
    <row r="461" spans="1:15">
      <c r="A461" s="12">
        <v>44452.291666666664</v>
      </c>
      <c r="B461" s="11">
        <v>22.114000000000001</v>
      </c>
      <c r="C461" s="11">
        <v>22.152000000000001</v>
      </c>
      <c r="D461" s="11">
        <v>22.963999999999999</v>
      </c>
      <c r="E461" s="11">
        <v>21.858000000000001</v>
      </c>
      <c r="F461" s="11">
        <v>22.684000000000001</v>
      </c>
      <c r="G461" s="11">
        <v>297500000</v>
      </c>
      <c r="N461"/>
      <c r="O461" s="4"/>
    </row>
    <row r="462" spans="1:15">
      <c r="A462" s="12">
        <v>44453.291666666664</v>
      </c>
      <c r="B462" s="11">
        <v>22.203900000000001</v>
      </c>
      <c r="C462" s="11">
        <v>22.242000000000001</v>
      </c>
      <c r="D462" s="11">
        <v>22.41</v>
      </c>
      <c r="E462" s="11">
        <v>22.085999999999999</v>
      </c>
      <c r="F462" s="11">
        <v>22.274999999999999</v>
      </c>
      <c r="G462" s="11">
        <v>199755000</v>
      </c>
      <c r="N462"/>
      <c r="O462" s="4"/>
    </row>
    <row r="463" spans="1:15">
      <c r="A463" s="12">
        <v>44454.291666666664</v>
      </c>
      <c r="B463" s="11">
        <v>22.302700000000002</v>
      </c>
      <c r="C463" s="11">
        <v>22.341000000000001</v>
      </c>
      <c r="D463" s="11">
        <v>22.367000000000001</v>
      </c>
      <c r="E463" s="11">
        <v>21.966000000000001</v>
      </c>
      <c r="F463" s="11">
        <v>22.309000000000001</v>
      </c>
      <c r="G463" s="11">
        <v>166538000</v>
      </c>
      <c r="N463"/>
      <c r="O463" s="4"/>
    </row>
    <row r="464" spans="1:15">
      <c r="A464" s="12">
        <v>44455.291666666664</v>
      </c>
      <c r="B464" s="11">
        <v>22.203900000000001</v>
      </c>
      <c r="C464" s="11">
        <v>22.242000000000001</v>
      </c>
      <c r="D464" s="11">
        <v>22.277000000000001</v>
      </c>
      <c r="E464" s="11">
        <v>21.927</v>
      </c>
      <c r="F464" s="11">
        <v>22.183</v>
      </c>
      <c r="G464" s="11">
        <v>156033000</v>
      </c>
      <c r="N464"/>
      <c r="O464" s="4"/>
    </row>
    <row r="465" spans="1:15">
      <c r="A465" s="12">
        <v>44456.291666666664</v>
      </c>
      <c r="B465" s="11">
        <v>21.862500000000001</v>
      </c>
      <c r="C465" s="11">
        <v>21.9</v>
      </c>
      <c r="D465" s="11">
        <v>22.321000000000002</v>
      </c>
      <c r="E465" s="11">
        <v>21.83</v>
      </c>
      <c r="F465" s="11">
        <v>22.3</v>
      </c>
      <c r="G465" s="11">
        <v>294503000</v>
      </c>
      <c r="N465"/>
      <c r="O465" s="4"/>
    </row>
    <row r="466" spans="1:15">
      <c r="A466" s="12">
        <v>44459.291666666664</v>
      </c>
      <c r="B466" s="11">
        <v>21.076799999999999</v>
      </c>
      <c r="C466" s="11">
        <v>21.113</v>
      </c>
      <c r="D466" s="11">
        <v>21.433</v>
      </c>
      <c r="E466" s="11">
        <v>20.661999999999999</v>
      </c>
      <c r="F466" s="11">
        <v>21.146000000000001</v>
      </c>
      <c r="G466" s="11">
        <v>349440000</v>
      </c>
      <c r="N466"/>
      <c r="O466" s="4"/>
    </row>
    <row r="467" spans="1:15">
      <c r="A467" s="12">
        <v>44460.291666666664</v>
      </c>
      <c r="B467" s="11">
        <v>21.209599999999998</v>
      </c>
      <c r="C467" s="11">
        <v>21.245999999999999</v>
      </c>
      <c r="D467" s="11">
        <v>21.425000000000001</v>
      </c>
      <c r="E467" s="11">
        <v>20.95</v>
      </c>
      <c r="F467" s="11">
        <v>21.417000000000002</v>
      </c>
      <c r="G467" s="11">
        <v>204688000</v>
      </c>
      <c r="N467"/>
      <c r="O467" s="4"/>
    </row>
    <row r="468" spans="1:15">
      <c r="A468" s="12">
        <v>44461.291666666664</v>
      </c>
      <c r="B468" s="11">
        <v>21.903400000000001</v>
      </c>
      <c r="C468" s="11">
        <v>21.940999999999999</v>
      </c>
      <c r="D468" s="11">
        <v>21.96</v>
      </c>
      <c r="E468" s="11">
        <v>21.196000000000002</v>
      </c>
      <c r="F468" s="11">
        <v>21.366</v>
      </c>
      <c r="G468" s="11">
        <v>268726000</v>
      </c>
      <c r="N468"/>
      <c r="O468" s="4"/>
    </row>
    <row r="469" spans="1:15">
      <c r="A469" s="12">
        <v>44462.291666666664</v>
      </c>
      <c r="B469" s="11">
        <v>22.4435</v>
      </c>
      <c r="C469" s="11">
        <v>22.481999999999999</v>
      </c>
      <c r="D469" s="11">
        <v>22.535</v>
      </c>
      <c r="E469" s="11">
        <v>21.89</v>
      </c>
      <c r="F469" s="11">
        <v>22.14</v>
      </c>
      <c r="G469" s="11">
        <v>248555000</v>
      </c>
      <c r="N469"/>
      <c r="O469" s="4"/>
    </row>
    <row r="470" spans="1:15">
      <c r="A470" s="12">
        <v>44463.291666666664</v>
      </c>
      <c r="B470" s="11">
        <v>22.043199999999999</v>
      </c>
      <c r="C470" s="11">
        <v>22.081</v>
      </c>
      <c r="D470" s="11">
        <v>22.149000000000001</v>
      </c>
      <c r="E470" s="11">
        <v>21.861000000000001</v>
      </c>
      <c r="F470" s="11">
        <v>22.07</v>
      </c>
      <c r="G470" s="11">
        <v>217655000</v>
      </c>
      <c r="N470"/>
      <c r="O470" s="4"/>
    </row>
    <row r="471" spans="1:15">
      <c r="A471" s="12">
        <v>44466.291666666664</v>
      </c>
      <c r="B471" s="11">
        <v>21.622900000000001</v>
      </c>
      <c r="C471" s="11">
        <v>21.66</v>
      </c>
      <c r="D471" s="11">
        <v>21.798999999999999</v>
      </c>
      <c r="E471" s="11">
        <v>21.324999999999999</v>
      </c>
      <c r="F471" s="11">
        <v>21.71</v>
      </c>
      <c r="G471" s="11">
        <v>245215000</v>
      </c>
      <c r="N471"/>
      <c r="O471" s="4"/>
    </row>
    <row r="472" spans="1:15">
      <c r="A472" s="12">
        <v>44467.291666666664</v>
      </c>
      <c r="B472" s="11">
        <v>20.663499999999999</v>
      </c>
      <c r="C472" s="11">
        <v>20.699000000000002</v>
      </c>
      <c r="D472" s="11">
        <v>21.419</v>
      </c>
      <c r="E472" s="11">
        <v>20.651</v>
      </c>
      <c r="F472" s="11">
        <v>21.213999999999999</v>
      </c>
      <c r="G472" s="11">
        <v>343069000</v>
      </c>
      <c r="N472"/>
      <c r="O472" s="4"/>
    </row>
    <row r="473" spans="1:15">
      <c r="A473" s="12">
        <v>44468.291666666664</v>
      </c>
      <c r="B473" s="11">
        <v>20.4818</v>
      </c>
      <c r="C473" s="11">
        <v>20.516999999999999</v>
      </c>
      <c r="D473" s="11">
        <v>21.016999999999999</v>
      </c>
      <c r="E473" s="11">
        <v>20.466999999999999</v>
      </c>
      <c r="F473" s="11">
        <v>20.94</v>
      </c>
      <c r="G473" s="11">
        <v>218394000</v>
      </c>
      <c r="N473"/>
      <c r="O473" s="4"/>
    </row>
    <row r="474" spans="1:15">
      <c r="A474" s="12">
        <v>44469.291666666664</v>
      </c>
      <c r="B474" s="11">
        <v>20.680499999999999</v>
      </c>
      <c r="C474" s="11">
        <v>20.716000000000001</v>
      </c>
      <c r="D474" s="11">
        <v>21.065999999999999</v>
      </c>
      <c r="E474" s="11">
        <v>20.687999999999999</v>
      </c>
      <c r="F474" s="11">
        <v>20.768000000000001</v>
      </c>
      <c r="G474" s="11">
        <v>221009000</v>
      </c>
      <c r="N474"/>
      <c r="O474" s="4"/>
    </row>
    <row r="475" spans="1:15">
      <c r="A475" s="12">
        <v>44470.291666666664</v>
      </c>
      <c r="B475" s="11">
        <v>20.706499999999998</v>
      </c>
      <c r="C475" s="11">
        <v>20.742000000000001</v>
      </c>
      <c r="D475" s="11">
        <v>20.859000000000002</v>
      </c>
      <c r="E475" s="11">
        <v>20.202999999999999</v>
      </c>
      <c r="F475" s="11">
        <v>20.75</v>
      </c>
      <c r="G475" s="11">
        <v>240978000</v>
      </c>
      <c r="N475"/>
      <c r="O475" s="4"/>
    </row>
    <row r="476" spans="1:15">
      <c r="A476" s="12">
        <v>44473.291666666664</v>
      </c>
      <c r="B476" s="11">
        <v>19.6982</v>
      </c>
      <c r="C476" s="11">
        <v>19.731999999999999</v>
      </c>
      <c r="D476" s="11">
        <v>20.542000000000002</v>
      </c>
      <c r="E476" s="11">
        <v>19.555</v>
      </c>
      <c r="F476" s="11">
        <v>20.504000000000001</v>
      </c>
      <c r="G476" s="11">
        <v>345635000</v>
      </c>
      <c r="N476"/>
      <c r="O476" s="4"/>
    </row>
    <row r="477" spans="1:15">
      <c r="A477" s="12">
        <v>44474.291666666664</v>
      </c>
      <c r="B477" s="11">
        <v>20.416</v>
      </c>
      <c r="C477" s="11">
        <v>20.451000000000001</v>
      </c>
      <c r="D477" s="11">
        <v>20.648</v>
      </c>
      <c r="E477" s="11">
        <v>19.853999999999999</v>
      </c>
      <c r="F477" s="11">
        <v>19.95</v>
      </c>
      <c r="G477" s="11">
        <v>279282000</v>
      </c>
      <c r="N477"/>
      <c r="O477" s="4"/>
    </row>
    <row r="478" spans="1:15">
      <c r="A478" s="12">
        <v>44475.291666666664</v>
      </c>
      <c r="B478" s="11">
        <v>20.6645</v>
      </c>
      <c r="C478" s="11">
        <v>20.7</v>
      </c>
      <c r="D478" s="11">
        <v>20.72</v>
      </c>
      <c r="E478" s="11">
        <v>20.079999999999998</v>
      </c>
      <c r="F478" s="11">
        <v>20.12</v>
      </c>
      <c r="G478" s="11">
        <v>297202000</v>
      </c>
      <c r="N478"/>
      <c r="O478" s="4"/>
    </row>
    <row r="479" spans="1:15">
      <c r="A479" s="12">
        <v>44476.291666666664</v>
      </c>
      <c r="B479" s="11">
        <v>21.038900000000002</v>
      </c>
      <c r="C479" s="11">
        <v>21.074999999999999</v>
      </c>
      <c r="D479" s="11">
        <v>21.321999999999999</v>
      </c>
      <c r="E479" s="11">
        <v>20.972000000000001</v>
      </c>
      <c r="F479" s="11">
        <v>21.091999999999999</v>
      </c>
      <c r="G479" s="11">
        <v>256919000</v>
      </c>
      <c r="N479"/>
      <c r="O479" s="4"/>
    </row>
    <row r="480" spans="1:15">
      <c r="A480" s="12">
        <v>44477.291666666664</v>
      </c>
      <c r="B480" s="11">
        <v>20.795300000000001</v>
      </c>
      <c r="C480" s="11">
        <v>20.831</v>
      </c>
      <c r="D480" s="11">
        <v>21.206</v>
      </c>
      <c r="E480" s="11">
        <v>20.774999999999999</v>
      </c>
      <c r="F480" s="11">
        <v>21.100999999999999</v>
      </c>
      <c r="G480" s="11">
        <v>151258000</v>
      </c>
      <c r="N480"/>
      <c r="O480" s="4"/>
    </row>
    <row r="481" spans="1:15">
      <c r="A481" s="12">
        <v>44480.291666666664</v>
      </c>
      <c r="B481" s="11">
        <v>20.659500000000001</v>
      </c>
      <c r="C481" s="11">
        <v>20.695</v>
      </c>
      <c r="D481" s="11">
        <v>21.062999999999999</v>
      </c>
      <c r="E481" s="11">
        <v>20.510999999999999</v>
      </c>
      <c r="F481" s="11">
        <v>20.574999999999999</v>
      </c>
      <c r="G481" s="11">
        <v>163388000</v>
      </c>
      <c r="N481"/>
      <c r="O481" s="4"/>
    </row>
    <row r="482" spans="1:15">
      <c r="A482" s="12">
        <v>44481.291666666664</v>
      </c>
      <c r="B482" s="11">
        <v>20.6356</v>
      </c>
      <c r="C482" s="11">
        <v>20.670999999999999</v>
      </c>
      <c r="D482" s="11">
        <v>21.056999999999999</v>
      </c>
      <c r="E482" s="11">
        <v>20.527999999999999</v>
      </c>
      <c r="F482" s="11">
        <v>20.827999999999999</v>
      </c>
      <c r="G482" s="11">
        <v>162134000</v>
      </c>
      <c r="N482"/>
      <c r="O482" s="4"/>
    </row>
    <row r="483" spans="1:15">
      <c r="A483" s="12">
        <v>44482.291666666664</v>
      </c>
      <c r="B483" s="11">
        <v>20.903099999999998</v>
      </c>
      <c r="C483" s="11">
        <v>20.939</v>
      </c>
      <c r="D483" s="11">
        <v>20.99</v>
      </c>
      <c r="E483" s="11">
        <v>20.713000000000001</v>
      </c>
      <c r="F483" s="11">
        <v>20.917999999999999</v>
      </c>
      <c r="G483" s="11">
        <v>180652000</v>
      </c>
      <c r="N483"/>
      <c r="O483" s="4"/>
    </row>
    <row r="484" spans="1:15">
      <c r="A484" s="12">
        <v>44483.291666666664</v>
      </c>
      <c r="B484" s="11">
        <v>21.7087</v>
      </c>
      <c r="C484" s="11">
        <v>21.745999999999999</v>
      </c>
      <c r="D484" s="11">
        <v>21.754999999999999</v>
      </c>
      <c r="E484" s="11">
        <v>21.122</v>
      </c>
      <c r="F484" s="11">
        <v>21.288</v>
      </c>
      <c r="G484" s="11">
        <v>243589000</v>
      </c>
      <c r="N484"/>
      <c r="O484" s="4"/>
    </row>
    <row r="485" spans="1:15">
      <c r="A485" s="12">
        <v>44484.291666666664</v>
      </c>
      <c r="B485" s="11">
        <v>21.8245</v>
      </c>
      <c r="C485" s="11">
        <v>21.861999999999998</v>
      </c>
      <c r="D485" s="11">
        <v>21.931000000000001</v>
      </c>
      <c r="E485" s="11">
        <v>21.661999999999999</v>
      </c>
      <c r="F485" s="11">
        <v>21.81</v>
      </c>
      <c r="G485" s="11">
        <v>226994000</v>
      </c>
      <c r="N485"/>
      <c r="O485" s="4"/>
    </row>
    <row r="486" spans="1:15">
      <c r="A486" s="12">
        <v>44487.291666666664</v>
      </c>
      <c r="B486" s="11">
        <v>22.183900000000001</v>
      </c>
      <c r="C486" s="11">
        <v>22.222000000000001</v>
      </c>
      <c r="D486" s="11">
        <v>22.291</v>
      </c>
      <c r="E486" s="11">
        <v>21.643999999999998</v>
      </c>
      <c r="F486" s="11">
        <v>21.748999999999999</v>
      </c>
      <c r="G486" s="11">
        <v>189494000</v>
      </c>
      <c r="N486"/>
      <c r="O486" s="4"/>
    </row>
    <row r="487" spans="1:15">
      <c r="A487" s="12">
        <v>44488.291666666664</v>
      </c>
      <c r="B487" s="11">
        <v>22.251799999999999</v>
      </c>
      <c r="C487" s="11">
        <v>22.29</v>
      </c>
      <c r="D487" s="11">
        <v>22.379000000000001</v>
      </c>
      <c r="E487" s="11">
        <v>22.036999999999999</v>
      </c>
      <c r="F487" s="11">
        <v>22.276</v>
      </c>
      <c r="G487" s="11">
        <v>161473000</v>
      </c>
      <c r="N487"/>
      <c r="O487" s="4"/>
    </row>
    <row r="488" spans="1:15">
      <c r="A488" s="12">
        <v>44489.291666666664</v>
      </c>
      <c r="B488" s="11">
        <v>22.065100000000001</v>
      </c>
      <c r="C488" s="11">
        <v>22.103000000000002</v>
      </c>
      <c r="D488" s="11">
        <v>22.433</v>
      </c>
      <c r="E488" s="11">
        <v>21.981999999999999</v>
      </c>
      <c r="F488" s="11">
        <v>22.305</v>
      </c>
      <c r="G488" s="11">
        <v>146276000</v>
      </c>
      <c r="N488"/>
      <c r="O488" s="4"/>
    </row>
    <row r="489" spans="1:15">
      <c r="A489" s="12">
        <v>44490.291666666664</v>
      </c>
      <c r="B489" s="11">
        <v>22.653099999999998</v>
      </c>
      <c r="C489" s="11">
        <v>22.692</v>
      </c>
      <c r="D489" s="11">
        <v>22.710999999999999</v>
      </c>
      <c r="E489" s="11">
        <v>22.082999999999998</v>
      </c>
      <c r="F489" s="11">
        <v>22.097000000000001</v>
      </c>
      <c r="G489" s="11">
        <v>187590000</v>
      </c>
      <c r="N489"/>
      <c r="O489" s="4"/>
    </row>
    <row r="490" spans="1:15">
      <c r="A490" s="12">
        <v>44491.291666666664</v>
      </c>
      <c r="B490" s="11">
        <v>22.687100000000001</v>
      </c>
      <c r="C490" s="11">
        <v>22.725999999999999</v>
      </c>
      <c r="D490" s="11">
        <v>23.13</v>
      </c>
      <c r="E490" s="11">
        <v>22.561</v>
      </c>
      <c r="F490" s="11">
        <v>22.823</v>
      </c>
      <c r="G490" s="11">
        <v>249384000</v>
      </c>
      <c r="N490"/>
      <c r="O490" s="4"/>
    </row>
    <row r="491" spans="1:15">
      <c r="A491" s="12">
        <v>44494.291666666664</v>
      </c>
      <c r="B491" s="11">
        <v>23.126300000000001</v>
      </c>
      <c r="C491" s="11">
        <v>23.166</v>
      </c>
      <c r="D491" s="11">
        <v>23.355</v>
      </c>
      <c r="E491" s="11">
        <v>22.77</v>
      </c>
      <c r="F491" s="11">
        <v>22.972999999999999</v>
      </c>
      <c r="G491" s="11">
        <v>230235000</v>
      </c>
      <c r="N491"/>
      <c r="O491" s="4"/>
    </row>
    <row r="492" spans="1:15">
      <c r="A492" s="12">
        <v>44495.291666666664</v>
      </c>
      <c r="B492" s="11">
        <v>24.674600000000002</v>
      </c>
      <c r="C492" s="11">
        <v>24.716999999999999</v>
      </c>
      <c r="D492" s="11">
        <v>25.259</v>
      </c>
      <c r="E492" s="11">
        <v>23.923999999999999</v>
      </c>
      <c r="F492" s="11">
        <v>23.989000000000001</v>
      </c>
      <c r="G492" s="11">
        <v>485898000</v>
      </c>
      <c r="N492"/>
      <c r="O492" s="4"/>
    </row>
    <row r="493" spans="1:15">
      <c r="A493" s="12">
        <v>44496.291666666664</v>
      </c>
      <c r="B493" s="11">
        <v>24.409099999999999</v>
      </c>
      <c r="C493" s="11">
        <v>24.451000000000001</v>
      </c>
      <c r="D493" s="11">
        <v>25.09</v>
      </c>
      <c r="E493" s="11">
        <v>24.282</v>
      </c>
      <c r="F493" s="11">
        <v>24.474</v>
      </c>
      <c r="G493" s="11">
        <v>245990000</v>
      </c>
      <c r="N493"/>
      <c r="O493" s="4"/>
    </row>
    <row r="494" spans="1:15">
      <c r="A494" s="12">
        <v>44497.291666666664</v>
      </c>
      <c r="B494" s="11">
        <v>24.898299999999999</v>
      </c>
      <c r="C494" s="11">
        <v>24.940999999999999</v>
      </c>
      <c r="D494" s="11">
        <v>24.95</v>
      </c>
      <c r="E494" s="11">
        <v>24.523</v>
      </c>
      <c r="F494" s="11">
        <v>24.878</v>
      </c>
      <c r="G494" s="11">
        <v>234204000</v>
      </c>
      <c r="N494"/>
      <c r="O494" s="4"/>
    </row>
    <row r="495" spans="1:15">
      <c r="A495" s="12">
        <v>44498.291666666664</v>
      </c>
      <c r="B495" s="11">
        <v>25.523199999999999</v>
      </c>
      <c r="C495" s="11">
        <v>25.567</v>
      </c>
      <c r="D495" s="11">
        <v>25.709</v>
      </c>
      <c r="E495" s="11">
        <v>25</v>
      </c>
      <c r="F495" s="11">
        <v>25.001000000000001</v>
      </c>
      <c r="G495" s="11">
        <v>292503000</v>
      </c>
      <c r="N495"/>
      <c r="O495" s="4"/>
    </row>
    <row r="496" spans="1:15">
      <c r="A496" s="12">
        <v>44501.291666666664</v>
      </c>
      <c r="B496" s="11">
        <v>25.782699999999998</v>
      </c>
      <c r="C496" s="11">
        <v>25.827000000000002</v>
      </c>
      <c r="D496" s="11">
        <v>25.893999999999998</v>
      </c>
      <c r="E496" s="11">
        <v>25.227</v>
      </c>
      <c r="F496" s="11">
        <v>25.649000000000001</v>
      </c>
      <c r="G496" s="11">
        <v>265740000</v>
      </c>
      <c r="N496"/>
      <c r="O496" s="4"/>
    </row>
    <row r="497" spans="1:15">
      <c r="A497" s="12">
        <v>44502.291666666664</v>
      </c>
      <c r="B497" s="11">
        <v>26.355799999999999</v>
      </c>
      <c r="C497" s="11">
        <v>26.401</v>
      </c>
      <c r="D497" s="11">
        <v>26.678000000000001</v>
      </c>
      <c r="E497" s="11">
        <v>25.8</v>
      </c>
      <c r="F497" s="11">
        <v>25.821999999999999</v>
      </c>
      <c r="G497" s="11">
        <v>294112000</v>
      </c>
      <c r="N497"/>
      <c r="O497" s="4"/>
    </row>
    <row r="498" spans="1:15">
      <c r="A498" s="12">
        <v>44503.291666666664</v>
      </c>
      <c r="B498" s="11">
        <v>26.552399999999999</v>
      </c>
      <c r="C498" s="11">
        <v>26.597999999999999</v>
      </c>
      <c r="D498" s="11">
        <v>26.783999999999999</v>
      </c>
      <c r="E498" s="11">
        <v>26.234999999999999</v>
      </c>
      <c r="F498" s="11">
        <v>26.67</v>
      </c>
      <c r="G498" s="11">
        <v>239910000</v>
      </c>
      <c r="N498"/>
      <c r="O498" s="4"/>
    </row>
    <row r="499" spans="1:15">
      <c r="A499" s="12">
        <v>44504.291666666664</v>
      </c>
      <c r="B499" s="11">
        <v>29.7499</v>
      </c>
      <c r="C499" s="11">
        <v>29.800999999999998</v>
      </c>
      <c r="D499" s="11">
        <v>31.364999999999998</v>
      </c>
      <c r="E499" s="11">
        <v>27.117999999999999</v>
      </c>
      <c r="F499" s="11">
        <v>27.228999999999999</v>
      </c>
      <c r="G499" s="11">
        <v>1153631000</v>
      </c>
      <c r="N499"/>
      <c r="O499" s="4"/>
    </row>
    <row r="500" spans="1:15">
      <c r="A500" s="12">
        <v>44505.291666666664</v>
      </c>
      <c r="B500" s="11">
        <v>29.701000000000001</v>
      </c>
      <c r="C500" s="11">
        <v>29.751999999999999</v>
      </c>
      <c r="D500" s="11">
        <v>31.4</v>
      </c>
      <c r="E500" s="11">
        <v>29.41</v>
      </c>
      <c r="F500" s="11">
        <v>30.187000000000001</v>
      </c>
      <c r="G500" s="11">
        <v>851260000</v>
      </c>
      <c r="N500"/>
      <c r="O500" s="4"/>
    </row>
    <row r="501" spans="1:15">
      <c r="A501" s="12">
        <v>44508.291666666664</v>
      </c>
      <c r="B501" s="11">
        <v>30.751200000000001</v>
      </c>
      <c r="C501" s="11">
        <v>30.803999999999998</v>
      </c>
      <c r="D501" s="11">
        <v>31.1</v>
      </c>
      <c r="E501" s="11">
        <v>29.907</v>
      </c>
      <c r="F501" s="11">
        <v>30.149000000000001</v>
      </c>
      <c r="G501" s="11">
        <v>503101000</v>
      </c>
      <c r="N501"/>
      <c r="O501" s="4"/>
    </row>
    <row r="502" spans="1:15">
      <c r="A502" s="12">
        <v>44509.291666666664</v>
      </c>
      <c r="B502" s="11">
        <v>30.604500000000002</v>
      </c>
      <c r="C502" s="11">
        <v>30.657</v>
      </c>
      <c r="D502" s="11">
        <v>32.31</v>
      </c>
      <c r="E502" s="11">
        <v>29.963999999999999</v>
      </c>
      <c r="F502" s="11">
        <v>32.281999999999996</v>
      </c>
      <c r="G502" s="11">
        <v>646746000</v>
      </c>
      <c r="N502"/>
      <c r="O502" s="4"/>
    </row>
    <row r="503" spans="1:15">
      <c r="A503" s="12">
        <v>44510.291666666664</v>
      </c>
      <c r="B503" s="11">
        <v>29.4085</v>
      </c>
      <c r="C503" s="11">
        <v>29.459</v>
      </c>
      <c r="D503" s="11">
        <v>30.85</v>
      </c>
      <c r="E503" s="11">
        <v>28.777999999999999</v>
      </c>
      <c r="F503" s="11">
        <v>29.356000000000002</v>
      </c>
      <c r="G503" s="11">
        <v>636206000</v>
      </c>
      <c r="N503"/>
      <c r="O503" s="4"/>
    </row>
    <row r="504" spans="1:15">
      <c r="A504" s="12">
        <v>44511.291666666664</v>
      </c>
      <c r="B504" s="11">
        <v>30.337900000000001</v>
      </c>
      <c r="C504" s="11">
        <v>30.39</v>
      </c>
      <c r="D504" s="11">
        <v>30.59</v>
      </c>
      <c r="E504" s="11">
        <v>29.777000000000001</v>
      </c>
      <c r="F504" s="11">
        <v>30.468</v>
      </c>
      <c r="G504" s="11">
        <v>332172000</v>
      </c>
      <c r="N504"/>
      <c r="O504" s="4"/>
    </row>
    <row r="505" spans="1:15">
      <c r="A505" s="12">
        <v>44512.291666666664</v>
      </c>
      <c r="B505" s="11">
        <v>30.337900000000001</v>
      </c>
      <c r="C505" s="11">
        <v>30.39</v>
      </c>
      <c r="D505" s="11">
        <v>30.68</v>
      </c>
      <c r="E505" s="11">
        <v>29.63</v>
      </c>
      <c r="F505" s="11">
        <v>30.01</v>
      </c>
      <c r="G505" s="11">
        <v>413054000</v>
      </c>
      <c r="N505"/>
      <c r="O505" s="4"/>
    </row>
    <row r="506" spans="1:15">
      <c r="A506" s="12">
        <v>44515.291666666664</v>
      </c>
      <c r="B506" s="11">
        <v>29.973500000000001</v>
      </c>
      <c r="C506" s="11">
        <v>30.024999999999999</v>
      </c>
      <c r="D506" s="11">
        <v>30.643999999999998</v>
      </c>
      <c r="E506" s="11">
        <v>29.247</v>
      </c>
      <c r="F506" s="11">
        <v>30.552</v>
      </c>
      <c r="G506" s="11">
        <v>384909000</v>
      </c>
      <c r="N506"/>
      <c r="O506" s="4"/>
    </row>
    <row r="507" spans="1:15">
      <c r="A507" s="12">
        <v>44516.291666666664</v>
      </c>
      <c r="B507" s="11">
        <v>30.151199999999999</v>
      </c>
      <c r="C507" s="11">
        <v>30.202999999999999</v>
      </c>
      <c r="D507" s="11">
        <v>30.39</v>
      </c>
      <c r="E507" s="11">
        <v>29.706</v>
      </c>
      <c r="F507" s="11">
        <v>29.759</v>
      </c>
      <c r="G507" s="11">
        <v>264484000</v>
      </c>
      <c r="N507"/>
      <c r="O507" s="4"/>
    </row>
    <row r="508" spans="1:15">
      <c r="A508" s="12">
        <v>44517.291666666664</v>
      </c>
      <c r="B508" s="11">
        <v>29.210899999999999</v>
      </c>
      <c r="C508" s="11">
        <v>29.260999999999999</v>
      </c>
      <c r="D508" s="11">
        <v>30.509</v>
      </c>
      <c r="E508" s="11">
        <v>28.8</v>
      </c>
      <c r="F508" s="11">
        <v>30.417999999999999</v>
      </c>
      <c r="G508" s="11">
        <v>428508000</v>
      </c>
      <c r="N508"/>
      <c r="O508" s="4"/>
    </row>
    <row r="509" spans="1:15">
      <c r="A509" s="12">
        <v>44518.291666666664</v>
      </c>
      <c r="B509" s="11">
        <v>31.620699999999999</v>
      </c>
      <c r="C509" s="11">
        <v>31.675000000000001</v>
      </c>
      <c r="D509" s="11">
        <v>32.76</v>
      </c>
      <c r="E509" s="11">
        <v>31.321000000000002</v>
      </c>
      <c r="F509" s="11">
        <v>32.366999999999997</v>
      </c>
      <c r="G509" s="11">
        <v>781711000</v>
      </c>
      <c r="N509"/>
      <c r="O509" s="4"/>
    </row>
    <row r="510" spans="1:15">
      <c r="A510" s="12">
        <v>44519.291666666664</v>
      </c>
      <c r="B510" s="11">
        <v>32.9285</v>
      </c>
      <c r="C510" s="11">
        <v>32.984999999999999</v>
      </c>
      <c r="D510" s="11">
        <v>33.088000000000001</v>
      </c>
      <c r="E510" s="11">
        <v>31.905000000000001</v>
      </c>
      <c r="F510" s="11">
        <v>32.243000000000002</v>
      </c>
      <c r="G510" s="11">
        <v>533867000</v>
      </c>
      <c r="N510"/>
      <c r="O510" s="4"/>
    </row>
    <row r="511" spans="1:15">
      <c r="A511" s="12">
        <v>44522.291666666664</v>
      </c>
      <c r="B511" s="11">
        <v>31.901199999999999</v>
      </c>
      <c r="C511" s="11">
        <v>31.956</v>
      </c>
      <c r="D511" s="11">
        <v>34.646999999999998</v>
      </c>
      <c r="E511" s="11">
        <v>31.9</v>
      </c>
      <c r="F511" s="11">
        <v>33.517000000000003</v>
      </c>
      <c r="G511" s="11">
        <v>754335000</v>
      </c>
      <c r="N511"/>
      <c r="O511" s="4"/>
    </row>
    <row r="512" spans="1:15">
      <c r="A512" s="12">
        <v>44523.291666666664</v>
      </c>
      <c r="B512" s="11">
        <v>31.691600000000001</v>
      </c>
      <c r="C512" s="11">
        <v>31.745999999999999</v>
      </c>
      <c r="D512" s="11">
        <v>32.36</v>
      </c>
      <c r="E512" s="11">
        <v>30.88</v>
      </c>
      <c r="F512" s="11">
        <v>31.535</v>
      </c>
      <c r="G512" s="11">
        <v>532163000</v>
      </c>
      <c r="N512"/>
      <c r="O512" s="4"/>
    </row>
    <row r="513" spans="1:15">
      <c r="A513" s="12">
        <v>44524.291666666664</v>
      </c>
      <c r="B513" s="11">
        <v>32.618000000000002</v>
      </c>
      <c r="C513" s="11">
        <v>32.673999999999999</v>
      </c>
      <c r="D513" s="11">
        <v>32.854999999999997</v>
      </c>
      <c r="E513" s="11">
        <v>30.928000000000001</v>
      </c>
      <c r="F513" s="11">
        <v>31.460999999999999</v>
      </c>
      <c r="G513" s="11">
        <v>435162000</v>
      </c>
      <c r="N513"/>
      <c r="O513" s="4"/>
    </row>
    <row r="514" spans="1:15">
      <c r="A514" s="12">
        <v>44526.291666666664</v>
      </c>
      <c r="B514" s="11">
        <v>31.449000000000002</v>
      </c>
      <c r="C514" s="11">
        <v>31.503</v>
      </c>
      <c r="D514" s="11">
        <v>32.71</v>
      </c>
      <c r="E514" s="11">
        <v>31.35</v>
      </c>
      <c r="F514" s="11">
        <v>32.6</v>
      </c>
      <c r="G514" s="11">
        <v>283069000</v>
      </c>
      <c r="N514"/>
      <c r="O514" s="4"/>
    </row>
    <row r="515" spans="1:15">
      <c r="A515" s="12">
        <v>44529.291666666664</v>
      </c>
      <c r="B515" s="11">
        <v>33.318800000000003</v>
      </c>
      <c r="C515" s="11">
        <v>33.375999999999998</v>
      </c>
      <c r="D515" s="11">
        <v>33.411999999999999</v>
      </c>
      <c r="E515" s="11">
        <v>32.036000000000001</v>
      </c>
      <c r="F515" s="11">
        <v>32.366</v>
      </c>
      <c r="G515" s="11">
        <v>454964000</v>
      </c>
      <c r="N515"/>
      <c r="O515" s="4"/>
    </row>
    <row r="516" spans="1:15">
      <c r="A516" s="12">
        <v>44530.291666666664</v>
      </c>
      <c r="B516" s="11">
        <v>32.619999999999997</v>
      </c>
      <c r="C516" s="11">
        <v>32.676000000000002</v>
      </c>
      <c r="D516" s="11">
        <v>33.353000000000002</v>
      </c>
      <c r="E516" s="11">
        <v>31.864000000000001</v>
      </c>
      <c r="F516" s="11">
        <v>33.168999999999997</v>
      </c>
      <c r="G516" s="11">
        <v>622066000</v>
      </c>
      <c r="N516"/>
      <c r="O516" s="4"/>
    </row>
    <row r="517" spans="1:15">
      <c r="A517" s="12">
        <v>44531.291666666664</v>
      </c>
      <c r="B517" s="11">
        <v>31.385000000000002</v>
      </c>
      <c r="C517" s="11">
        <v>31.434999999999999</v>
      </c>
      <c r="D517" s="11">
        <v>33.289000000000001</v>
      </c>
      <c r="E517" s="11">
        <v>31.38</v>
      </c>
      <c r="F517" s="11">
        <v>33.219000000000001</v>
      </c>
      <c r="G517" s="11">
        <v>484368000</v>
      </c>
      <c r="N517"/>
      <c r="O517" s="4"/>
    </row>
    <row r="518" spans="1:15">
      <c r="A518" s="12">
        <v>44532.291666666664</v>
      </c>
      <c r="B518" s="11">
        <v>32.0749</v>
      </c>
      <c r="C518" s="11">
        <v>32.125999999999998</v>
      </c>
      <c r="D518" s="11">
        <v>32.478000000000002</v>
      </c>
      <c r="E518" s="11">
        <v>31.024999999999999</v>
      </c>
      <c r="F518" s="11">
        <v>31.213999999999999</v>
      </c>
      <c r="G518" s="11">
        <v>472890000</v>
      </c>
      <c r="N518"/>
      <c r="O518" s="4"/>
    </row>
    <row r="519" spans="1:15">
      <c r="A519" s="12">
        <v>44533.291666666664</v>
      </c>
      <c r="B519" s="11">
        <v>30.644100000000002</v>
      </c>
      <c r="C519" s="11">
        <v>30.693000000000001</v>
      </c>
      <c r="D519" s="11">
        <v>32.128999999999998</v>
      </c>
      <c r="E519" s="11">
        <v>30.13</v>
      </c>
      <c r="F519" s="11">
        <v>32</v>
      </c>
      <c r="G519" s="11">
        <v>544325000</v>
      </c>
      <c r="N519"/>
      <c r="O519" s="4"/>
    </row>
    <row r="520" spans="1:15">
      <c r="A520" s="12">
        <v>44536.291666666664</v>
      </c>
      <c r="B520" s="11">
        <v>29.9892</v>
      </c>
      <c r="C520" s="11">
        <v>30.036999999999999</v>
      </c>
      <c r="D520" s="11">
        <v>30.241</v>
      </c>
      <c r="E520" s="11">
        <v>28.038</v>
      </c>
      <c r="F520" s="11">
        <v>29.88</v>
      </c>
      <c r="G520" s="11">
        <v>658938000</v>
      </c>
      <c r="N520"/>
      <c r="O520" s="4"/>
    </row>
    <row r="521" spans="1:15">
      <c r="A521" s="12">
        <v>44537.291666666664</v>
      </c>
      <c r="B521" s="11">
        <v>32.375399999999999</v>
      </c>
      <c r="C521" s="11">
        <v>32.427</v>
      </c>
      <c r="D521" s="11">
        <v>32.448999999999998</v>
      </c>
      <c r="E521" s="11">
        <v>30.651</v>
      </c>
      <c r="F521" s="11">
        <v>30.957000000000001</v>
      </c>
      <c r="G521" s="11">
        <v>593053000</v>
      </c>
      <c r="N521"/>
      <c r="O521" s="4"/>
    </row>
    <row r="522" spans="1:15">
      <c r="A522" s="12">
        <v>44538.291666666664</v>
      </c>
      <c r="B522" s="11">
        <v>31.775400000000001</v>
      </c>
      <c r="C522" s="11">
        <v>31.826000000000001</v>
      </c>
      <c r="D522" s="11">
        <v>32.29</v>
      </c>
      <c r="E522" s="11">
        <v>31.420999999999999</v>
      </c>
      <c r="F522" s="11">
        <v>31.998999999999999</v>
      </c>
      <c r="G522" s="11">
        <v>475551000</v>
      </c>
      <c r="N522"/>
      <c r="O522" s="4"/>
    </row>
    <row r="523" spans="1:15">
      <c r="A523" s="12">
        <v>44539.291666666664</v>
      </c>
      <c r="B523" s="11">
        <v>30.441500000000001</v>
      </c>
      <c r="C523" s="11">
        <v>30.49</v>
      </c>
      <c r="D523" s="11">
        <v>32.204999999999998</v>
      </c>
      <c r="E523" s="11">
        <v>30.428000000000001</v>
      </c>
      <c r="F523" s="11">
        <v>31.734000000000002</v>
      </c>
      <c r="G523" s="11">
        <v>488507000</v>
      </c>
      <c r="N523"/>
      <c r="O523" s="4"/>
    </row>
    <row r="524" spans="1:15">
      <c r="A524" s="12">
        <v>44540.291666666664</v>
      </c>
      <c r="B524" s="11">
        <v>30.149899999999999</v>
      </c>
      <c r="C524" s="11">
        <v>30.198</v>
      </c>
      <c r="D524" s="11">
        <v>31.305</v>
      </c>
      <c r="E524" s="11">
        <v>29.861000000000001</v>
      </c>
      <c r="F524" s="11">
        <v>31.15</v>
      </c>
      <c r="G524" s="11">
        <v>488825000</v>
      </c>
      <c r="N524"/>
      <c r="O524" s="4"/>
    </row>
    <row r="525" spans="1:15">
      <c r="A525" s="12">
        <v>44543.291666666664</v>
      </c>
      <c r="B525" s="11">
        <v>28.116199999999999</v>
      </c>
      <c r="C525" s="11">
        <v>28.161000000000001</v>
      </c>
      <c r="D525" s="11">
        <v>30.294</v>
      </c>
      <c r="E525" s="11">
        <v>28.116</v>
      </c>
      <c r="F525" s="11">
        <v>30.248999999999999</v>
      </c>
      <c r="G525" s="11">
        <v>598344000</v>
      </c>
      <c r="N525"/>
      <c r="O525" s="4"/>
    </row>
    <row r="526" spans="1:15">
      <c r="A526" s="12">
        <v>44544.291666666664</v>
      </c>
      <c r="B526" s="11">
        <v>28.291899999999998</v>
      </c>
      <c r="C526" s="11">
        <v>28.337</v>
      </c>
      <c r="D526" s="11">
        <v>28.678000000000001</v>
      </c>
      <c r="E526" s="11">
        <v>27.25</v>
      </c>
      <c r="F526" s="11">
        <v>27.699000000000002</v>
      </c>
      <c r="G526" s="11">
        <v>667035000</v>
      </c>
      <c r="N526"/>
      <c r="O526" s="4"/>
    </row>
    <row r="527" spans="1:15">
      <c r="A527" s="12">
        <v>44545.291666666664</v>
      </c>
      <c r="B527" s="11">
        <v>30.410499999999999</v>
      </c>
      <c r="C527" s="11">
        <v>30.459</v>
      </c>
      <c r="D527" s="11">
        <v>30.5</v>
      </c>
      <c r="E527" s="11">
        <v>27.838000000000001</v>
      </c>
      <c r="F527" s="11">
        <v>28.4</v>
      </c>
      <c r="G527" s="11">
        <v>698297000</v>
      </c>
      <c r="N527"/>
      <c r="O527" s="4"/>
    </row>
    <row r="528" spans="1:15">
      <c r="A528" s="12">
        <v>44546.291666666664</v>
      </c>
      <c r="B528" s="11">
        <v>28.341799999999999</v>
      </c>
      <c r="C528" s="11">
        <v>28.387</v>
      </c>
      <c r="D528" s="11">
        <v>31.16</v>
      </c>
      <c r="E528" s="11">
        <v>28.093</v>
      </c>
      <c r="F528" s="11">
        <v>31.152000000000001</v>
      </c>
      <c r="G528" s="11">
        <v>707366000</v>
      </c>
      <c r="N528"/>
      <c r="O528" s="4"/>
    </row>
    <row r="529" spans="1:15">
      <c r="A529" s="12">
        <v>44547.291666666664</v>
      </c>
      <c r="B529" s="11">
        <v>27.756799999999998</v>
      </c>
      <c r="C529" s="11">
        <v>27.800999999999998</v>
      </c>
      <c r="D529" s="11">
        <v>28.922000000000001</v>
      </c>
      <c r="E529" s="11">
        <v>27.76</v>
      </c>
      <c r="F529" s="11">
        <v>27.984999999999999</v>
      </c>
      <c r="G529" s="11">
        <v>713758000</v>
      </c>
      <c r="N529"/>
      <c r="O529" s="4"/>
    </row>
    <row r="530" spans="1:15">
      <c r="A530" s="12">
        <v>44550.291666666664</v>
      </c>
      <c r="B530" s="11">
        <v>27.674900000000001</v>
      </c>
      <c r="C530" s="11">
        <v>27.719000000000001</v>
      </c>
      <c r="D530" s="11">
        <v>28.143999999999998</v>
      </c>
      <c r="E530" s="11">
        <v>27.145</v>
      </c>
      <c r="F530" s="11">
        <v>27.305</v>
      </c>
      <c r="G530" s="11">
        <v>461847000</v>
      </c>
      <c r="N530"/>
      <c r="O530" s="4"/>
    </row>
    <row r="531" spans="1:15">
      <c r="A531" s="12">
        <v>44551.291666666664</v>
      </c>
      <c r="B531" s="11">
        <v>29.028700000000001</v>
      </c>
      <c r="C531" s="11">
        <v>29.074999999999999</v>
      </c>
      <c r="D531" s="11">
        <v>29.12</v>
      </c>
      <c r="E531" s="11">
        <v>27.401</v>
      </c>
      <c r="F531" s="11">
        <v>28.373999999999999</v>
      </c>
      <c r="G531" s="11">
        <v>524385000</v>
      </c>
      <c r="N531"/>
      <c r="O531" s="4"/>
    </row>
    <row r="532" spans="1:15">
      <c r="A532" s="12">
        <v>44552.291666666664</v>
      </c>
      <c r="B532" s="11">
        <v>29.353200000000001</v>
      </c>
      <c r="C532" s="11">
        <v>29.4</v>
      </c>
      <c r="D532" s="11">
        <v>29.555</v>
      </c>
      <c r="E532" s="11">
        <v>28.449000000000002</v>
      </c>
      <c r="F532" s="11">
        <v>28.890999999999998</v>
      </c>
      <c r="G532" s="11">
        <v>395184000</v>
      </c>
      <c r="N532"/>
      <c r="O532" s="4"/>
    </row>
    <row r="533" spans="1:15">
      <c r="A533" s="12">
        <v>44553.291666666664</v>
      </c>
      <c r="B533" s="11">
        <v>29.5928</v>
      </c>
      <c r="C533" s="11">
        <v>29.64</v>
      </c>
      <c r="D533" s="11">
        <v>30.059000000000001</v>
      </c>
      <c r="E533" s="11">
        <v>29.431000000000001</v>
      </c>
      <c r="F533" s="11">
        <v>29.754999999999999</v>
      </c>
      <c r="G533" s="11">
        <v>343022000</v>
      </c>
      <c r="N533"/>
      <c r="O533" s="4"/>
    </row>
    <row r="534" spans="1:15">
      <c r="A534" s="12">
        <v>44557.291666666664</v>
      </c>
      <c r="B534" s="11">
        <v>30.895800000000001</v>
      </c>
      <c r="C534" s="11">
        <v>30.945</v>
      </c>
      <c r="D534" s="11">
        <v>31.087</v>
      </c>
      <c r="E534" s="11">
        <v>29.64</v>
      </c>
      <c r="F534" s="11">
        <v>29.66</v>
      </c>
      <c r="G534" s="11">
        <v>403686000</v>
      </c>
      <c r="N534"/>
      <c r="O534" s="4"/>
    </row>
    <row r="535" spans="1:15">
      <c r="A535" s="12">
        <v>44558.291666666664</v>
      </c>
      <c r="B535" s="11">
        <v>30.273700000000002</v>
      </c>
      <c r="C535" s="11">
        <v>30.321999999999999</v>
      </c>
      <c r="D535" s="11">
        <v>31.33</v>
      </c>
      <c r="E535" s="11">
        <v>30.012</v>
      </c>
      <c r="F535" s="11">
        <v>31.312000000000001</v>
      </c>
      <c r="G535" s="11">
        <v>420591000</v>
      </c>
      <c r="N535"/>
      <c r="O535" s="4"/>
    </row>
    <row r="536" spans="1:15">
      <c r="A536" s="12">
        <v>44559.291666666664</v>
      </c>
      <c r="B536" s="11">
        <v>29.953299999999999</v>
      </c>
      <c r="C536" s="11">
        <v>30.001000000000001</v>
      </c>
      <c r="D536" s="11">
        <v>30.547999999999998</v>
      </c>
      <c r="E536" s="11">
        <v>29.366</v>
      </c>
      <c r="F536" s="11">
        <v>30.273</v>
      </c>
      <c r="G536" s="11">
        <v>343139000</v>
      </c>
      <c r="N536"/>
      <c r="O536" s="4"/>
    </row>
    <row r="537" spans="1:15">
      <c r="A537" s="12">
        <v>44560.291666666664</v>
      </c>
      <c r="B537" s="11">
        <v>29.538900000000002</v>
      </c>
      <c r="C537" s="11">
        <v>29.585999999999999</v>
      </c>
      <c r="D537" s="11">
        <v>30.457000000000001</v>
      </c>
      <c r="E537" s="11">
        <v>29.54</v>
      </c>
      <c r="F537" s="11">
        <v>29.827000000000002</v>
      </c>
      <c r="G537" s="11">
        <v>308864000</v>
      </c>
      <c r="N537"/>
      <c r="O537" s="4"/>
    </row>
    <row r="538" spans="1:15">
      <c r="A538" s="12">
        <v>44561.291666666664</v>
      </c>
      <c r="B538" s="11">
        <v>29.3642</v>
      </c>
      <c r="C538" s="11">
        <v>29.411000000000001</v>
      </c>
      <c r="D538" s="11">
        <v>30.03</v>
      </c>
      <c r="E538" s="11">
        <v>29.331</v>
      </c>
      <c r="F538" s="11">
        <v>29.673999999999999</v>
      </c>
      <c r="G538" s="11">
        <v>266530000</v>
      </c>
      <c r="N538"/>
      <c r="O538" s="4"/>
    </row>
    <row r="539" spans="1:15">
      <c r="A539" s="12">
        <v>44564.291666666664</v>
      </c>
      <c r="B539" s="11">
        <v>30.0731</v>
      </c>
      <c r="C539" s="11">
        <v>30.120999999999999</v>
      </c>
      <c r="D539" s="11">
        <v>30.710999999999999</v>
      </c>
      <c r="E539" s="11">
        <v>29.785</v>
      </c>
      <c r="F539" s="11">
        <v>29.815000000000001</v>
      </c>
      <c r="G539" s="11">
        <v>391547000</v>
      </c>
      <c r="N539"/>
      <c r="O539" s="4"/>
    </row>
    <row r="540" spans="1:15">
      <c r="A540" s="12">
        <v>44565.291666666664</v>
      </c>
      <c r="B540" s="11">
        <v>29.243400000000001</v>
      </c>
      <c r="C540" s="11">
        <v>29.29</v>
      </c>
      <c r="D540" s="11">
        <v>30.468</v>
      </c>
      <c r="E540" s="11">
        <v>28.349</v>
      </c>
      <c r="F540" s="11">
        <v>30.277000000000001</v>
      </c>
      <c r="G540" s="11">
        <v>527154000</v>
      </c>
      <c r="N540"/>
      <c r="O540" s="4"/>
    </row>
    <row r="541" spans="1:15">
      <c r="A541" s="12">
        <v>44566.291666666664</v>
      </c>
      <c r="B541" s="11">
        <v>27.560099999999998</v>
      </c>
      <c r="C541" s="11">
        <v>27.603999999999999</v>
      </c>
      <c r="D541" s="11">
        <v>29.416</v>
      </c>
      <c r="E541" s="11">
        <v>27.533000000000001</v>
      </c>
      <c r="F541" s="11">
        <v>28.949000000000002</v>
      </c>
      <c r="G541" s="11">
        <v>498064000</v>
      </c>
      <c r="N541"/>
      <c r="O541" s="4"/>
    </row>
    <row r="542" spans="1:15">
      <c r="A542" s="12">
        <v>44567.291666666664</v>
      </c>
      <c r="B542" s="11">
        <v>28.133199999999999</v>
      </c>
      <c r="C542" s="11">
        <v>28.178000000000001</v>
      </c>
      <c r="D542" s="11">
        <v>28.437999999999999</v>
      </c>
      <c r="E542" s="11">
        <v>27.065000000000001</v>
      </c>
      <c r="F542" s="11">
        <v>27.64</v>
      </c>
      <c r="G542" s="11">
        <v>454186000</v>
      </c>
      <c r="N542"/>
      <c r="O542" s="4"/>
    </row>
    <row r="543" spans="1:15">
      <c r="A543" s="12">
        <v>44568.291666666664</v>
      </c>
      <c r="B543" s="11">
        <v>27.203600000000002</v>
      </c>
      <c r="C543" s="11">
        <v>27.247</v>
      </c>
      <c r="D543" s="11">
        <v>28.422000000000001</v>
      </c>
      <c r="E543" s="11">
        <v>27.056999999999999</v>
      </c>
      <c r="F543" s="11">
        <v>28.140999999999998</v>
      </c>
      <c r="G543" s="11">
        <v>409939000</v>
      </c>
      <c r="N543"/>
      <c r="O543" s="4"/>
    </row>
    <row r="544" spans="1:15">
      <c r="A544" s="12">
        <v>44571.291666666664</v>
      </c>
      <c r="B544" s="11">
        <v>27.356400000000001</v>
      </c>
      <c r="C544" s="11">
        <v>27.4</v>
      </c>
      <c r="D544" s="11">
        <v>27.469000000000001</v>
      </c>
      <c r="E544" s="11">
        <v>25.643999999999998</v>
      </c>
      <c r="F544" s="11">
        <v>26.581</v>
      </c>
      <c r="G544" s="11">
        <v>594681000</v>
      </c>
      <c r="N544"/>
      <c r="O544" s="4"/>
    </row>
    <row r="545" spans="1:15">
      <c r="A545" s="12">
        <v>44572.291666666664</v>
      </c>
      <c r="B545" s="11">
        <v>27.7727</v>
      </c>
      <c r="C545" s="11">
        <v>27.817</v>
      </c>
      <c r="D545" s="11">
        <v>28.065000000000001</v>
      </c>
      <c r="E545" s="11">
        <v>26.838999999999999</v>
      </c>
      <c r="F545" s="11">
        <v>27.323</v>
      </c>
      <c r="G545" s="11">
        <v>404089000</v>
      </c>
      <c r="N545"/>
      <c r="O545" s="4"/>
    </row>
    <row r="546" spans="1:15">
      <c r="A546" s="12">
        <v>44573.291666666664</v>
      </c>
      <c r="B546" s="11">
        <v>27.9544</v>
      </c>
      <c r="C546" s="11">
        <v>27.998999999999999</v>
      </c>
      <c r="D546" s="11">
        <v>28.594999999999999</v>
      </c>
      <c r="E546" s="11">
        <v>27.608000000000001</v>
      </c>
      <c r="F546" s="11">
        <v>28.067</v>
      </c>
      <c r="G546" s="11">
        <v>383413000</v>
      </c>
      <c r="N546"/>
      <c r="O546" s="4"/>
    </row>
    <row r="547" spans="1:15">
      <c r="A547" s="12">
        <v>44574.291666666664</v>
      </c>
      <c r="B547" s="11">
        <v>26.532699999999998</v>
      </c>
      <c r="C547" s="11">
        <v>26.574999999999999</v>
      </c>
      <c r="D547" s="11">
        <v>28.48</v>
      </c>
      <c r="E547" s="11">
        <v>26.498000000000001</v>
      </c>
      <c r="F547" s="11">
        <v>28.379000000000001</v>
      </c>
      <c r="G547" s="11">
        <v>540171000</v>
      </c>
      <c r="N547"/>
      <c r="O547" s="4"/>
    </row>
    <row r="548" spans="1:15">
      <c r="A548" s="12">
        <v>44575.291666666664</v>
      </c>
      <c r="B548" s="11">
        <v>26.899100000000001</v>
      </c>
      <c r="C548" s="11">
        <v>26.942</v>
      </c>
      <c r="D548" s="11">
        <v>27.196999999999999</v>
      </c>
      <c r="E548" s="11">
        <v>26.21</v>
      </c>
      <c r="F548" s="11">
        <v>26.3</v>
      </c>
      <c r="G548" s="11">
        <v>395832000</v>
      </c>
      <c r="N548"/>
      <c r="O548" s="4"/>
    </row>
    <row r="549" spans="1:15">
      <c r="A549" s="12">
        <v>44579.291666666664</v>
      </c>
      <c r="B549" s="11">
        <v>25.861799999999999</v>
      </c>
      <c r="C549" s="11">
        <v>25.902999999999999</v>
      </c>
      <c r="D549" s="11">
        <v>26.638000000000002</v>
      </c>
      <c r="E549" s="11">
        <v>25.77</v>
      </c>
      <c r="F549" s="11">
        <v>26.26</v>
      </c>
      <c r="G549" s="11">
        <v>424270000</v>
      </c>
      <c r="N549"/>
      <c r="O549" s="4"/>
    </row>
    <row r="550" spans="1:15">
      <c r="A550" s="12">
        <v>44580.291666666664</v>
      </c>
      <c r="B550" s="11">
        <v>25.027100000000001</v>
      </c>
      <c r="C550" s="11">
        <v>25.067</v>
      </c>
      <c r="D550" s="11">
        <v>26.542999999999999</v>
      </c>
      <c r="E550" s="11">
        <v>25.052</v>
      </c>
      <c r="F550" s="11">
        <v>26.079000000000001</v>
      </c>
      <c r="G550" s="11">
        <v>488315000</v>
      </c>
      <c r="N550"/>
      <c r="O550" s="4"/>
    </row>
    <row r="551" spans="1:15">
      <c r="A551" s="12">
        <v>44581.291666666664</v>
      </c>
      <c r="B551" s="11">
        <v>24.111599999999999</v>
      </c>
      <c r="C551" s="11">
        <v>24.15</v>
      </c>
      <c r="D551" s="11">
        <v>25.579000000000001</v>
      </c>
      <c r="E551" s="11">
        <v>24.077999999999999</v>
      </c>
      <c r="F551" s="11">
        <v>25.303999999999998</v>
      </c>
      <c r="G551" s="11">
        <v>435181000</v>
      </c>
      <c r="N551"/>
      <c r="O551" s="4"/>
    </row>
    <row r="552" spans="1:15">
      <c r="A552" s="12">
        <v>44582.291666666664</v>
      </c>
      <c r="B552" s="11">
        <v>23.3368</v>
      </c>
      <c r="C552" s="11">
        <v>23.373999999999999</v>
      </c>
      <c r="D552" s="11">
        <v>24.823</v>
      </c>
      <c r="E552" s="11">
        <v>23.263000000000002</v>
      </c>
      <c r="F552" s="11">
        <v>23.507000000000001</v>
      </c>
      <c r="G552" s="11">
        <v>718958000</v>
      </c>
      <c r="N552"/>
      <c r="O552" s="4"/>
    </row>
    <row r="553" spans="1:15">
      <c r="A553" s="12">
        <v>44585.291666666664</v>
      </c>
      <c r="B553" s="11">
        <v>23.334800000000001</v>
      </c>
      <c r="C553" s="11">
        <v>23.372</v>
      </c>
      <c r="D553" s="11">
        <v>23.38</v>
      </c>
      <c r="E553" s="11">
        <v>20.888000000000002</v>
      </c>
      <c r="F553" s="11">
        <v>22.33</v>
      </c>
      <c r="G553" s="11">
        <v>913982000</v>
      </c>
      <c r="N553"/>
      <c r="O553" s="4"/>
    </row>
    <row r="554" spans="1:15">
      <c r="A554" s="12">
        <v>44586.291666666664</v>
      </c>
      <c r="B554" s="11">
        <v>22.288499999999999</v>
      </c>
      <c r="C554" s="11">
        <v>22.324000000000002</v>
      </c>
      <c r="D554" s="11">
        <v>22.943000000000001</v>
      </c>
      <c r="E554" s="11">
        <v>22</v>
      </c>
      <c r="F554" s="11">
        <v>22.545999999999999</v>
      </c>
      <c r="G554" s="11">
        <v>664616000</v>
      </c>
      <c r="N554"/>
      <c r="O554" s="4"/>
    </row>
    <row r="555" spans="1:15">
      <c r="A555" s="12">
        <v>44587.291666666664</v>
      </c>
      <c r="B555" s="11">
        <v>22.735800000000001</v>
      </c>
      <c r="C555" s="11">
        <v>22.771999999999998</v>
      </c>
      <c r="D555" s="11">
        <v>24.056999999999999</v>
      </c>
      <c r="E555" s="11">
        <v>22.3</v>
      </c>
      <c r="F555" s="11">
        <v>23.24</v>
      </c>
      <c r="G555" s="11">
        <v>755959000</v>
      </c>
      <c r="N555"/>
      <c r="O555" s="4"/>
    </row>
    <row r="556" spans="1:15">
      <c r="A556" s="12">
        <v>44588.291666666664</v>
      </c>
      <c r="B556" s="11">
        <v>21.909099999999999</v>
      </c>
      <c r="C556" s="11">
        <v>21.943999999999999</v>
      </c>
      <c r="D556" s="11">
        <v>23.995000000000001</v>
      </c>
      <c r="E556" s="11">
        <v>21.675000000000001</v>
      </c>
      <c r="F556" s="11">
        <v>23.568000000000001</v>
      </c>
      <c r="G556" s="11">
        <v>573353000</v>
      </c>
      <c r="N556"/>
      <c r="O556" s="4"/>
    </row>
    <row r="557" spans="1:15">
      <c r="A557" s="12">
        <v>44589.291666666664</v>
      </c>
      <c r="B557" s="11">
        <v>22.803599999999999</v>
      </c>
      <c r="C557" s="11">
        <v>22.84</v>
      </c>
      <c r="D557" s="11">
        <v>22.858000000000001</v>
      </c>
      <c r="E557" s="11">
        <v>21.295999999999999</v>
      </c>
      <c r="F557" s="11">
        <v>22.012</v>
      </c>
      <c r="G557" s="11">
        <v>543774000</v>
      </c>
      <c r="N557"/>
      <c r="O557" s="4"/>
    </row>
    <row r="558" spans="1:15">
      <c r="A558" s="12">
        <v>44592.291666666664</v>
      </c>
      <c r="B558" s="11">
        <v>24.446999999999999</v>
      </c>
      <c r="C558" s="11">
        <v>24.486000000000001</v>
      </c>
      <c r="D558" s="11">
        <v>24.509</v>
      </c>
      <c r="E558" s="11">
        <v>23.052</v>
      </c>
      <c r="F558" s="11">
        <v>23.181999999999999</v>
      </c>
      <c r="G558" s="11">
        <v>564680000</v>
      </c>
      <c r="N558"/>
      <c r="O558" s="4"/>
    </row>
    <row r="559" spans="1:15">
      <c r="A559" s="12">
        <v>44593.291666666664</v>
      </c>
      <c r="B559" s="11">
        <v>24.598800000000001</v>
      </c>
      <c r="C559" s="11">
        <v>24.638000000000002</v>
      </c>
      <c r="D559" s="11">
        <v>25.145</v>
      </c>
      <c r="E559" s="11">
        <v>23.89</v>
      </c>
      <c r="F559" s="11">
        <v>25.103999999999999</v>
      </c>
      <c r="G559" s="11">
        <v>518925000</v>
      </c>
      <c r="N559"/>
      <c r="O559" s="4"/>
    </row>
    <row r="560" spans="1:15">
      <c r="A560" s="12">
        <v>44594.291666666664</v>
      </c>
      <c r="B560" s="11">
        <v>25.201799999999999</v>
      </c>
      <c r="C560" s="11">
        <v>25.242000000000001</v>
      </c>
      <c r="D560" s="11">
        <v>25.817</v>
      </c>
      <c r="E560" s="11">
        <v>24.553000000000001</v>
      </c>
      <c r="F560" s="11">
        <v>25.794</v>
      </c>
      <c r="G560" s="11">
        <v>543419000</v>
      </c>
      <c r="N560"/>
      <c r="O560" s="4"/>
    </row>
    <row r="561" spans="1:15">
      <c r="A561" s="12">
        <v>44595.291666666664</v>
      </c>
      <c r="B561" s="11">
        <v>23.9099</v>
      </c>
      <c r="C561" s="11">
        <v>23.948</v>
      </c>
      <c r="D561" s="11">
        <v>25.077000000000002</v>
      </c>
      <c r="E561" s="11">
        <v>23.78</v>
      </c>
      <c r="F561" s="11">
        <v>24.457999999999998</v>
      </c>
      <c r="G561" s="11">
        <v>410178000</v>
      </c>
      <c r="N561"/>
      <c r="O561" s="4"/>
    </row>
    <row r="562" spans="1:15">
      <c r="A562" s="12">
        <v>44596.291666666664</v>
      </c>
      <c r="B562" s="11">
        <v>24.2803</v>
      </c>
      <c r="C562" s="11">
        <v>24.318999999999999</v>
      </c>
      <c r="D562" s="11">
        <v>24.635000000000002</v>
      </c>
      <c r="E562" s="11">
        <v>23.632000000000001</v>
      </c>
      <c r="F562" s="11">
        <v>23.972000000000001</v>
      </c>
      <c r="G562" s="11">
        <v>354829000</v>
      </c>
      <c r="N562"/>
      <c r="O562" s="4"/>
    </row>
    <row r="563" spans="1:15">
      <c r="A563" s="12">
        <v>44599.291666666664</v>
      </c>
      <c r="B563" s="11">
        <v>24.688600000000001</v>
      </c>
      <c r="C563" s="11">
        <v>24.728000000000002</v>
      </c>
      <c r="D563" s="11">
        <v>25.181999999999999</v>
      </c>
      <c r="E563" s="11">
        <v>24.202000000000002</v>
      </c>
      <c r="F563" s="11">
        <v>24.372</v>
      </c>
      <c r="G563" s="11">
        <v>376868000</v>
      </c>
      <c r="N563"/>
      <c r="O563" s="4"/>
    </row>
    <row r="564" spans="1:15">
      <c r="A564" s="12">
        <v>44600.291666666664</v>
      </c>
      <c r="B564" s="11">
        <v>25.068000000000001</v>
      </c>
      <c r="C564" s="11">
        <v>25.108000000000001</v>
      </c>
      <c r="D564" s="11">
        <v>25.23</v>
      </c>
      <c r="E564" s="11">
        <v>23.98</v>
      </c>
      <c r="F564" s="11">
        <v>24.359000000000002</v>
      </c>
      <c r="G564" s="11">
        <v>410359000</v>
      </c>
      <c r="N564"/>
      <c r="O564" s="4"/>
    </row>
    <row r="565" spans="1:15">
      <c r="A565" s="12">
        <v>44601.291666666664</v>
      </c>
      <c r="B565" s="11">
        <v>26.662500000000001</v>
      </c>
      <c r="C565" s="11">
        <v>26.704999999999998</v>
      </c>
      <c r="D565" s="11">
        <v>26.725000000000001</v>
      </c>
      <c r="E565" s="11">
        <v>25.353000000000002</v>
      </c>
      <c r="F565" s="11">
        <v>25.622</v>
      </c>
      <c r="G565" s="11">
        <v>524282000</v>
      </c>
      <c r="N565"/>
      <c r="O565" s="4"/>
    </row>
    <row r="566" spans="1:15">
      <c r="A566" s="12">
        <v>44602.291666666664</v>
      </c>
      <c r="B566" s="11">
        <v>25.782900000000001</v>
      </c>
      <c r="C566" s="11">
        <v>25.824000000000002</v>
      </c>
      <c r="D566" s="11">
        <v>26.925000000000001</v>
      </c>
      <c r="E566" s="11">
        <v>25.6</v>
      </c>
      <c r="F566" s="11">
        <v>25.995000000000001</v>
      </c>
      <c r="G566" s="11">
        <v>513200000</v>
      </c>
      <c r="N566"/>
      <c r="O566" s="4"/>
    </row>
    <row r="567" spans="1:15">
      <c r="A567" s="12">
        <v>44603.291666666664</v>
      </c>
      <c r="B567" s="11">
        <v>23.910900000000002</v>
      </c>
      <c r="C567" s="11">
        <v>23.949000000000002</v>
      </c>
      <c r="D567" s="11">
        <v>26.152000000000001</v>
      </c>
      <c r="E567" s="11">
        <v>23.773</v>
      </c>
      <c r="F567" s="11">
        <v>25.916</v>
      </c>
      <c r="G567" s="11">
        <v>605472000</v>
      </c>
      <c r="N567"/>
      <c r="O567" s="4"/>
    </row>
    <row r="568" spans="1:15">
      <c r="A568" s="12">
        <v>44606.291666666664</v>
      </c>
      <c r="B568" s="11">
        <v>24.228400000000001</v>
      </c>
      <c r="C568" s="11">
        <v>24.266999999999999</v>
      </c>
      <c r="D568" s="11">
        <v>24.875</v>
      </c>
      <c r="E568" s="11">
        <v>23.754999999999999</v>
      </c>
      <c r="F568" s="11">
        <v>23.934000000000001</v>
      </c>
      <c r="G568" s="11">
        <v>440424000</v>
      </c>
      <c r="N568"/>
      <c r="O568" s="4"/>
    </row>
    <row r="569" spans="1:15">
      <c r="A569" s="12">
        <v>44607.291666666664</v>
      </c>
      <c r="B569" s="11">
        <v>26.4528</v>
      </c>
      <c r="C569" s="11">
        <v>26.495000000000001</v>
      </c>
      <c r="D569" s="11">
        <v>26.545000000000002</v>
      </c>
      <c r="E569" s="11">
        <v>24.783999999999999</v>
      </c>
      <c r="F569" s="11">
        <v>24.949000000000002</v>
      </c>
      <c r="G569" s="11">
        <v>699869000</v>
      </c>
      <c r="N569"/>
      <c r="O569" s="4"/>
    </row>
    <row r="570" spans="1:15">
      <c r="A570" s="12">
        <v>44608.291666666664</v>
      </c>
      <c r="B570" s="11">
        <v>26.468800000000002</v>
      </c>
      <c r="C570" s="11">
        <v>26.510999999999999</v>
      </c>
      <c r="D570" s="11">
        <v>26.582000000000001</v>
      </c>
      <c r="E570" s="11">
        <v>25.552</v>
      </c>
      <c r="F570" s="11">
        <v>26.259</v>
      </c>
      <c r="G570" s="11">
        <v>732676000</v>
      </c>
      <c r="N570"/>
      <c r="O570" s="4"/>
    </row>
    <row r="571" spans="1:15">
      <c r="A571" s="12">
        <v>44609.291666666664</v>
      </c>
      <c r="B571" s="11">
        <v>24.468</v>
      </c>
      <c r="C571" s="11">
        <v>24.507000000000001</v>
      </c>
      <c r="D571" s="11">
        <v>25.785</v>
      </c>
      <c r="E571" s="11">
        <v>24.164999999999999</v>
      </c>
      <c r="F571" s="11">
        <v>25.63</v>
      </c>
      <c r="G571" s="11">
        <v>810595000</v>
      </c>
      <c r="N571"/>
      <c r="O571" s="4"/>
    </row>
    <row r="572" spans="1:15">
      <c r="A572" s="12">
        <v>44610.291666666664</v>
      </c>
      <c r="B572" s="11">
        <v>23.604399999999998</v>
      </c>
      <c r="C572" s="11">
        <v>23.641999999999999</v>
      </c>
      <c r="D572" s="11">
        <v>24.986000000000001</v>
      </c>
      <c r="E572" s="11">
        <v>23.1</v>
      </c>
      <c r="F572" s="11">
        <v>24.667999999999999</v>
      </c>
      <c r="G572" s="11">
        <v>761255000</v>
      </c>
      <c r="N572"/>
      <c r="O572" s="4"/>
    </row>
    <row r="573" spans="1:15">
      <c r="A573" s="12">
        <v>44614.291666666664</v>
      </c>
      <c r="B573" s="11">
        <v>23.352799999999998</v>
      </c>
      <c r="C573" s="11">
        <v>23.39</v>
      </c>
      <c r="D573" s="11">
        <v>24.064</v>
      </c>
      <c r="E573" s="11">
        <v>23</v>
      </c>
      <c r="F573" s="11">
        <v>23.035</v>
      </c>
      <c r="G573" s="11">
        <v>633422000</v>
      </c>
      <c r="N573"/>
      <c r="O573" s="4"/>
    </row>
    <row r="574" spans="1:15">
      <c r="A574" s="12">
        <v>44615.291666666664</v>
      </c>
      <c r="B574" s="11">
        <v>22.351400000000002</v>
      </c>
      <c r="C574" s="11">
        <v>22.387</v>
      </c>
      <c r="D574" s="11">
        <v>24.155000000000001</v>
      </c>
      <c r="E574" s="11">
        <v>22.300999999999998</v>
      </c>
      <c r="F574" s="11">
        <v>23.802</v>
      </c>
      <c r="G574" s="11">
        <v>566511000</v>
      </c>
      <c r="N574"/>
      <c r="O574" s="4"/>
    </row>
    <row r="575" spans="1:15">
      <c r="A575" s="12">
        <v>44616.291666666664</v>
      </c>
      <c r="B575" s="11">
        <v>23.7102</v>
      </c>
      <c r="C575" s="11">
        <v>23.748000000000001</v>
      </c>
      <c r="D575" s="11">
        <v>23.8</v>
      </c>
      <c r="E575" s="11">
        <v>20.89</v>
      </c>
      <c r="F575" s="11">
        <v>21.015000000000001</v>
      </c>
      <c r="G575" s="11">
        <v>735801000</v>
      </c>
      <c r="N575"/>
      <c r="O575" s="4"/>
    </row>
    <row r="576" spans="1:15">
      <c r="A576" s="12">
        <v>44617.291666666664</v>
      </c>
      <c r="B576" s="11">
        <v>24.118600000000001</v>
      </c>
      <c r="C576" s="11">
        <v>24.157</v>
      </c>
      <c r="D576" s="11">
        <v>24.216999999999999</v>
      </c>
      <c r="E576" s="11">
        <v>23.381</v>
      </c>
      <c r="F576" s="11">
        <v>23.721</v>
      </c>
      <c r="G576" s="11">
        <v>528866000</v>
      </c>
      <c r="N576"/>
      <c r="O576" s="4"/>
    </row>
    <row r="577" spans="1:15">
      <c r="A577" s="12">
        <v>44620.291666666664</v>
      </c>
      <c r="B577" s="11">
        <v>24.3462</v>
      </c>
      <c r="C577" s="11">
        <v>24.385000000000002</v>
      </c>
      <c r="D577" s="11">
        <v>24.664999999999999</v>
      </c>
      <c r="E577" s="11">
        <v>23.707000000000001</v>
      </c>
      <c r="F577" s="11">
        <v>23.992000000000001</v>
      </c>
      <c r="G577" s="11">
        <v>477319000</v>
      </c>
      <c r="N577"/>
      <c r="O577" s="4"/>
    </row>
    <row r="578" spans="1:15">
      <c r="A578" s="12">
        <v>44621.291666666664</v>
      </c>
      <c r="B578" s="11">
        <v>23.439599999999999</v>
      </c>
      <c r="C578" s="11">
        <v>23.477</v>
      </c>
      <c r="D578" s="11">
        <v>24.376999999999999</v>
      </c>
      <c r="E578" s="11">
        <v>23.132000000000001</v>
      </c>
      <c r="F578" s="11">
        <v>24.291</v>
      </c>
      <c r="G578" s="11">
        <v>412056000</v>
      </c>
      <c r="N578"/>
      <c r="O578" s="4"/>
    </row>
    <row r="579" spans="1:15">
      <c r="A579" s="12">
        <v>44622.291666666664</v>
      </c>
      <c r="B579" s="11">
        <v>24.185600000000001</v>
      </c>
      <c r="C579" s="11">
        <v>24.22</v>
      </c>
      <c r="D579" s="11">
        <v>24.408999999999999</v>
      </c>
      <c r="E579" s="11">
        <v>23.414999999999999</v>
      </c>
      <c r="F579" s="11">
        <v>23.756</v>
      </c>
      <c r="G579" s="11">
        <v>389642000</v>
      </c>
      <c r="N579"/>
      <c r="O579" s="4"/>
    </row>
    <row r="580" spans="1:15">
      <c r="A580" s="12">
        <v>44623.291666666664</v>
      </c>
      <c r="B580" s="11">
        <v>23.680299999999999</v>
      </c>
      <c r="C580" s="11">
        <v>23.713999999999999</v>
      </c>
      <c r="D580" s="11">
        <v>24.326000000000001</v>
      </c>
      <c r="E580" s="11">
        <v>23.469000000000001</v>
      </c>
      <c r="F580" s="11">
        <v>24.262</v>
      </c>
      <c r="G580" s="11">
        <v>365095000</v>
      </c>
      <c r="N580"/>
      <c r="O580" s="4"/>
    </row>
    <row r="581" spans="1:15">
      <c r="A581" s="12">
        <v>44624.291666666664</v>
      </c>
      <c r="B581" s="11">
        <v>22.903400000000001</v>
      </c>
      <c r="C581" s="11">
        <v>22.936</v>
      </c>
      <c r="D581" s="11">
        <v>23.68</v>
      </c>
      <c r="E581" s="11">
        <v>22.481999999999999</v>
      </c>
      <c r="F581" s="11">
        <v>23.384</v>
      </c>
      <c r="G581" s="11">
        <v>431415000</v>
      </c>
      <c r="N581"/>
      <c r="O581" s="4"/>
    </row>
    <row r="582" spans="1:15">
      <c r="A582" s="12">
        <v>44627.291666666664</v>
      </c>
      <c r="B582" s="11">
        <v>21.3216</v>
      </c>
      <c r="C582" s="11">
        <v>21.352</v>
      </c>
      <c r="D582" s="11">
        <v>23.033000000000001</v>
      </c>
      <c r="E582" s="11">
        <v>21.33</v>
      </c>
      <c r="F582" s="11">
        <v>22.817</v>
      </c>
      <c r="G582" s="11">
        <v>450821000</v>
      </c>
      <c r="N582"/>
      <c r="O582" s="4"/>
    </row>
    <row r="583" spans="1:15">
      <c r="A583" s="12">
        <v>44628.291666666664</v>
      </c>
      <c r="B583" s="11">
        <v>21.4834</v>
      </c>
      <c r="C583" s="11">
        <v>21.513999999999999</v>
      </c>
      <c r="D583" s="11">
        <v>22.373000000000001</v>
      </c>
      <c r="E583" s="11">
        <v>20.65</v>
      </c>
      <c r="F583" s="11">
        <v>21.309000000000001</v>
      </c>
      <c r="G583" s="11">
        <v>557467000</v>
      </c>
      <c r="N583"/>
      <c r="O583" s="4"/>
    </row>
    <row r="584" spans="1:15">
      <c r="A584" s="12">
        <v>44629.291666666664</v>
      </c>
      <c r="B584" s="11">
        <v>22.981300000000001</v>
      </c>
      <c r="C584" s="11">
        <v>23.013999999999999</v>
      </c>
      <c r="D584" s="11">
        <v>23.22</v>
      </c>
      <c r="E584" s="11">
        <v>22.247</v>
      </c>
      <c r="F584" s="11">
        <v>22.387</v>
      </c>
      <c r="G584" s="11">
        <v>492742000</v>
      </c>
      <c r="N584"/>
      <c r="O584" s="4"/>
    </row>
    <row r="585" spans="1:15">
      <c r="A585" s="12">
        <v>44630.291666666664</v>
      </c>
      <c r="B585" s="11">
        <v>22.625800000000002</v>
      </c>
      <c r="C585" s="11">
        <v>22.658000000000001</v>
      </c>
      <c r="D585" s="11">
        <v>22.788</v>
      </c>
      <c r="E585" s="11">
        <v>21.882000000000001</v>
      </c>
      <c r="F585" s="11">
        <v>22.530999999999999</v>
      </c>
      <c r="G585" s="11">
        <v>428066000</v>
      </c>
      <c r="N585"/>
      <c r="O585" s="4"/>
    </row>
    <row r="586" spans="1:15">
      <c r="A586" s="12">
        <v>44631.291666666664</v>
      </c>
      <c r="B586" s="11">
        <v>22.0686</v>
      </c>
      <c r="C586" s="11">
        <v>22.1</v>
      </c>
      <c r="D586" s="11">
        <v>23.145</v>
      </c>
      <c r="E586" s="11">
        <v>22.045999999999999</v>
      </c>
      <c r="F586" s="11">
        <v>23.021999999999998</v>
      </c>
      <c r="G586" s="11">
        <v>367209000</v>
      </c>
      <c r="N586"/>
      <c r="O586" s="4"/>
    </row>
    <row r="587" spans="1:15">
      <c r="A587" s="12">
        <v>44634.291666666664</v>
      </c>
      <c r="B587" s="11">
        <v>21.299700000000001</v>
      </c>
      <c r="C587" s="11">
        <v>21.33</v>
      </c>
      <c r="D587" s="11">
        <v>22.262</v>
      </c>
      <c r="E587" s="11">
        <v>21.158999999999999</v>
      </c>
      <c r="F587" s="11">
        <v>21.869</v>
      </c>
      <c r="G587" s="11">
        <v>385354000</v>
      </c>
      <c r="N587"/>
      <c r="O587" s="4"/>
    </row>
    <row r="588" spans="1:15">
      <c r="A588" s="12">
        <v>44635.291666666664</v>
      </c>
      <c r="B588" s="11">
        <v>22.940300000000001</v>
      </c>
      <c r="C588" s="11">
        <v>22.972999999999999</v>
      </c>
      <c r="D588" s="11">
        <v>23.038</v>
      </c>
      <c r="E588" s="11">
        <v>21.321999999999999</v>
      </c>
      <c r="F588" s="11">
        <v>21.518000000000001</v>
      </c>
      <c r="G588" s="11">
        <v>491996000</v>
      </c>
      <c r="N588"/>
      <c r="O588" s="4"/>
    </row>
    <row r="589" spans="1:15">
      <c r="A589" s="12">
        <v>44636.291666666664</v>
      </c>
      <c r="B589" s="11">
        <v>24.461200000000002</v>
      </c>
      <c r="C589" s="11">
        <v>24.495999999999999</v>
      </c>
      <c r="D589" s="11">
        <v>24.597000000000001</v>
      </c>
      <c r="E589" s="11">
        <v>23.172000000000001</v>
      </c>
      <c r="F589" s="11">
        <v>23.5</v>
      </c>
      <c r="G589" s="11">
        <v>671422000</v>
      </c>
      <c r="N589"/>
      <c r="O589" s="4"/>
    </row>
    <row r="590" spans="1:15">
      <c r="A590" s="12">
        <v>44637.291666666664</v>
      </c>
      <c r="B590" s="11">
        <v>24.730799999999999</v>
      </c>
      <c r="C590" s="11">
        <v>24.765999999999998</v>
      </c>
      <c r="D590" s="11">
        <v>24.841999999999999</v>
      </c>
      <c r="E590" s="11">
        <v>23.905999999999999</v>
      </c>
      <c r="F590" s="11">
        <v>24.12</v>
      </c>
      <c r="G590" s="11">
        <v>471941000</v>
      </c>
      <c r="N590"/>
      <c r="O590" s="4"/>
    </row>
    <row r="591" spans="1:15">
      <c r="A591" s="12">
        <v>44638.291666666664</v>
      </c>
      <c r="B591" s="11">
        <v>26.415400000000002</v>
      </c>
      <c r="C591" s="11">
        <v>26.452999999999999</v>
      </c>
      <c r="D591" s="11">
        <v>26.568999999999999</v>
      </c>
      <c r="E591" s="11">
        <v>24.623999999999999</v>
      </c>
      <c r="F591" s="11">
        <v>24.798999999999999</v>
      </c>
      <c r="G591" s="11">
        <v>730719000</v>
      </c>
      <c r="N591"/>
      <c r="O591" s="4"/>
    </row>
    <row r="592" spans="1:15">
      <c r="A592" s="12">
        <v>44641.291666666664</v>
      </c>
      <c r="B592" s="11">
        <v>26.696000000000002</v>
      </c>
      <c r="C592" s="11">
        <v>26.734000000000002</v>
      </c>
      <c r="D592" s="11">
        <v>27.152000000000001</v>
      </c>
      <c r="E592" s="11">
        <v>25.966999999999999</v>
      </c>
      <c r="F592" s="11">
        <v>26.507000000000001</v>
      </c>
      <c r="G592" s="11">
        <v>591727000</v>
      </c>
      <c r="N592"/>
      <c r="O592" s="4"/>
    </row>
    <row r="593" spans="1:15">
      <c r="A593" s="12">
        <v>44642.291666666664</v>
      </c>
      <c r="B593" s="11">
        <v>26.4863</v>
      </c>
      <c r="C593" s="11">
        <v>26.524000000000001</v>
      </c>
      <c r="D593" s="11">
        <v>27.238</v>
      </c>
      <c r="E593" s="11">
        <v>26.071999999999999</v>
      </c>
      <c r="F593" s="11">
        <v>26.727</v>
      </c>
      <c r="G593" s="11">
        <v>547007000</v>
      </c>
      <c r="N593"/>
      <c r="O593" s="4"/>
    </row>
    <row r="594" spans="1:15">
      <c r="A594" s="12">
        <v>44643.291666666664</v>
      </c>
      <c r="B594" s="11">
        <v>25.5976</v>
      </c>
      <c r="C594" s="11">
        <v>25.634</v>
      </c>
      <c r="D594" s="11">
        <v>26.611999999999998</v>
      </c>
      <c r="E594" s="11">
        <v>25.574999999999999</v>
      </c>
      <c r="F594" s="11">
        <v>26.126000000000001</v>
      </c>
      <c r="G594" s="11">
        <v>502120000</v>
      </c>
      <c r="N594"/>
      <c r="O594" s="4"/>
    </row>
    <row r="595" spans="1:15">
      <c r="A595" s="12">
        <v>44644.291666666664</v>
      </c>
      <c r="B595" s="11">
        <v>28.11</v>
      </c>
      <c r="C595" s="11">
        <v>28.15</v>
      </c>
      <c r="D595" s="11">
        <v>28.32</v>
      </c>
      <c r="E595" s="11">
        <v>25.907</v>
      </c>
      <c r="F595" s="11">
        <v>26.166</v>
      </c>
      <c r="G595" s="11">
        <v>877379000</v>
      </c>
      <c r="N595"/>
      <c r="O595" s="4"/>
    </row>
    <row r="596" spans="1:15">
      <c r="A596" s="12">
        <v>44645.291666666664</v>
      </c>
      <c r="B596" s="11">
        <v>27.6526</v>
      </c>
      <c r="C596" s="11">
        <v>27.692</v>
      </c>
      <c r="D596" s="11">
        <v>28.358000000000001</v>
      </c>
      <c r="E596" s="11">
        <v>27.271000000000001</v>
      </c>
      <c r="F596" s="11">
        <v>27.885999999999999</v>
      </c>
      <c r="G596" s="11">
        <v>579016000</v>
      </c>
      <c r="N596"/>
      <c r="O596" s="4"/>
    </row>
    <row r="597" spans="1:15">
      <c r="A597" s="12">
        <v>44648.291666666664</v>
      </c>
      <c r="B597" s="11">
        <v>28.178899999999999</v>
      </c>
      <c r="C597" s="11">
        <v>28.219000000000001</v>
      </c>
      <c r="D597" s="11">
        <v>28.25</v>
      </c>
      <c r="E597" s="11">
        <v>27.206</v>
      </c>
      <c r="F597" s="11">
        <v>27.756</v>
      </c>
      <c r="G597" s="11">
        <v>425494000</v>
      </c>
      <c r="N597"/>
      <c r="O597" s="4"/>
    </row>
    <row r="598" spans="1:15">
      <c r="A598" s="12">
        <v>44649.291666666664</v>
      </c>
      <c r="B598" s="11">
        <v>28.615300000000001</v>
      </c>
      <c r="C598" s="11">
        <v>28.655999999999999</v>
      </c>
      <c r="D598" s="11">
        <v>28.946000000000002</v>
      </c>
      <c r="E598" s="11">
        <v>27.98</v>
      </c>
      <c r="F598" s="11">
        <v>28.695</v>
      </c>
      <c r="G598" s="11">
        <v>488984000</v>
      </c>
      <c r="N598"/>
      <c r="O598" s="4"/>
    </row>
    <row r="599" spans="1:15">
      <c r="A599" s="12">
        <v>44650.291666666664</v>
      </c>
      <c r="B599" s="11">
        <v>27.650600000000001</v>
      </c>
      <c r="C599" s="11">
        <v>27.69</v>
      </c>
      <c r="D599" s="11">
        <v>28.495999999999999</v>
      </c>
      <c r="E599" s="11">
        <v>27.503</v>
      </c>
      <c r="F599" s="11">
        <v>28.303999999999998</v>
      </c>
      <c r="G599" s="11">
        <v>463487000</v>
      </c>
      <c r="N599"/>
      <c r="O599" s="4"/>
    </row>
    <row r="600" spans="1:15">
      <c r="A600" s="12">
        <v>44651.291666666664</v>
      </c>
      <c r="B600" s="11">
        <v>27.247199999999999</v>
      </c>
      <c r="C600" s="11">
        <v>27.286000000000001</v>
      </c>
      <c r="D600" s="11">
        <v>28.248000000000001</v>
      </c>
      <c r="E600" s="11">
        <v>27.27</v>
      </c>
      <c r="F600" s="11">
        <v>27.782</v>
      </c>
      <c r="G600" s="11">
        <v>523440000</v>
      </c>
      <c r="N600"/>
      <c r="O600" s="4"/>
    </row>
    <row r="601" spans="1:15">
      <c r="A601" s="12">
        <v>44652.291666666664</v>
      </c>
      <c r="B601" s="11">
        <v>26.673999999999999</v>
      </c>
      <c r="C601" s="11">
        <v>26.712</v>
      </c>
      <c r="D601" s="11">
        <v>27.495999999999999</v>
      </c>
      <c r="E601" s="11">
        <v>26.266999999999999</v>
      </c>
      <c r="F601" s="11">
        <v>27.375</v>
      </c>
      <c r="G601" s="11">
        <v>517235000</v>
      </c>
      <c r="N601"/>
      <c r="O601" s="4"/>
    </row>
    <row r="602" spans="1:15">
      <c r="A602" s="12">
        <v>44655.291666666664</v>
      </c>
      <c r="B602" s="11">
        <v>27.321100000000001</v>
      </c>
      <c r="C602" s="11">
        <v>27.36</v>
      </c>
      <c r="D602" s="11">
        <v>27.558</v>
      </c>
      <c r="E602" s="11">
        <v>26.613</v>
      </c>
      <c r="F602" s="11">
        <v>26.728000000000002</v>
      </c>
      <c r="G602" s="11">
        <v>397120000</v>
      </c>
      <c r="N602"/>
      <c r="O602" s="4"/>
    </row>
    <row r="603" spans="1:15">
      <c r="A603" s="12">
        <v>44656.291666666664</v>
      </c>
      <c r="B603" s="11">
        <v>25.894100000000002</v>
      </c>
      <c r="C603" s="11">
        <v>25.931000000000001</v>
      </c>
      <c r="D603" s="11">
        <v>27.318999999999999</v>
      </c>
      <c r="E603" s="11">
        <v>25.82</v>
      </c>
      <c r="F603" s="11">
        <v>27.254000000000001</v>
      </c>
      <c r="G603" s="11">
        <v>436615000</v>
      </c>
      <c r="N603"/>
      <c r="O603" s="4"/>
    </row>
    <row r="604" spans="1:15">
      <c r="A604" s="12">
        <v>44657.291666666664</v>
      </c>
      <c r="B604" s="11">
        <v>24.372299999999999</v>
      </c>
      <c r="C604" s="11">
        <v>24.407</v>
      </c>
      <c r="D604" s="11">
        <v>25.3</v>
      </c>
      <c r="E604" s="11">
        <v>24.003</v>
      </c>
      <c r="F604" s="11">
        <v>24.934000000000001</v>
      </c>
      <c r="G604" s="11">
        <v>703833000</v>
      </c>
      <c r="N604"/>
      <c r="O604" s="4"/>
    </row>
    <row r="605" spans="1:15">
      <c r="A605" s="12">
        <v>44658.291666666664</v>
      </c>
      <c r="B605" s="11">
        <v>24.1736</v>
      </c>
      <c r="C605" s="11">
        <v>24.207999999999998</v>
      </c>
      <c r="D605" s="11">
        <v>24.722000000000001</v>
      </c>
      <c r="E605" s="11">
        <v>23.478000000000002</v>
      </c>
      <c r="F605" s="11">
        <v>24.440999999999999</v>
      </c>
      <c r="G605" s="11">
        <v>557992000</v>
      </c>
      <c r="N605"/>
      <c r="O605" s="4"/>
    </row>
    <row r="606" spans="1:15">
      <c r="A606" s="12">
        <v>44659.291666666664</v>
      </c>
      <c r="B606" s="11">
        <v>23.086099999999998</v>
      </c>
      <c r="C606" s="11">
        <v>23.119</v>
      </c>
      <c r="D606" s="11">
        <v>23.922999999999998</v>
      </c>
      <c r="E606" s="11">
        <v>23.062000000000001</v>
      </c>
      <c r="F606" s="11">
        <v>23.917000000000002</v>
      </c>
      <c r="G606" s="11">
        <v>524781000</v>
      </c>
      <c r="N606"/>
      <c r="O606" s="4"/>
    </row>
    <row r="607" spans="1:15">
      <c r="A607" s="12">
        <v>44662.291666666664</v>
      </c>
      <c r="B607" s="11">
        <v>21.8858</v>
      </c>
      <c r="C607" s="11">
        <v>21.917000000000002</v>
      </c>
      <c r="D607" s="11">
        <v>22.32</v>
      </c>
      <c r="E607" s="11">
        <v>21.66</v>
      </c>
      <c r="F607" s="11">
        <v>22.213999999999999</v>
      </c>
      <c r="G607" s="11">
        <v>575207000</v>
      </c>
      <c r="N607"/>
      <c r="O607" s="4"/>
    </row>
    <row r="608" spans="1:15">
      <c r="A608" s="12">
        <v>44663.291666666664</v>
      </c>
      <c r="B608" s="11">
        <v>21.473400000000002</v>
      </c>
      <c r="C608" s="11">
        <v>21.504000000000001</v>
      </c>
      <c r="D608" s="11">
        <v>22.725000000000001</v>
      </c>
      <c r="E608" s="11">
        <v>21.282</v>
      </c>
      <c r="F608" s="11">
        <v>22.536999999999999</v>
      </c>
      <c r="G608" s="11">
        <v>662258000</v>
      </c>
      <c r="N608"/>
      <c r="O608" s="4"/>
    </row>
    <row r="609" spans="1:15">
      <c r="A609" s="12">
        <v>44664.291666666664</v>
      </c>
      <c r="B609" s="11">
        <v>22.171399999999998</v>
      </c>
      <c r="C609" s="11">
        <v>22.202999999999999</v>
      </c>
      <c r="D609" s="11">
        <v>22.5</v>
      </c>
      <c r="E609" s="11">
        <v>21.454999999999998</v>
      </c>
      <c r="F609" s="11">
        <v>21.728000000000002</v>
      </c>
      <c r="G609" s="11">
        <v>516943000</v>
      </c>
      <c r="N609"/>
      <c r="O609" s="4"/>
    </row>
    <row r="610" spans="1:15">
      <c r="A610" s="12">
        <v>44665.291666666664</v>
      </c>
      <c r="B610" s="11">
        <v>21.227799999999998</v>
      </c>
      <c r="C610" s="11">
        <v>21.257999999999999</v>
      </c>
      <c r="D610" s="11">
        <v>22.777000000000001</v>
      </c>
      <c r="E610" s="11">
        <v>21.163</v>
      </c>
      <c r="F610" s="11">
        <v>22.504999999999999</v>
      </c>
      <c r="G610" s="11">
        <v>569097000</v>
      </c>
      <c r="N610"/>
      <c r="O610" s="4"/>
    </row>
    <row r="611" spans="1:15">
      <c r="A611" s="12">
        <v>44669.291666666664</v>
      </c>
      <c r="B611" s="11">
        <v>21.751999999999999</v>
      </c>
      <c r="C611" s="11">
        <v>21.783000000000001</v>
      </c>
      <c r="D611" s="11">
        <v>22.088000000000001</v>
      </c>
      <c r="E611" s="11">
        <v>21.079000000000001</v>
      </c>
      <c r="F611" s="11">
        <v>21.2</v>
      </c>
      <c r="G611" s="11">
        <v>525701000</v>
      </c>
      <c r="N611"/>
      <c r="O611" s="4"/>
    </row>
    <row r="612" spans="1:15">
      <c r="A612" s="12">
        <v>44670.291666666664</v>
      </c>
      <c r="B612" s="11">
        <v>22.166399999999999</v>
      </c>
      <c r="C612" s="11">
        <v>22.198</v>
      </c>
      <c r="D612" s="11">
        <v>22.373000000000001</v>
      </c>
      <c r="E612" s="11">
        <v>21.314</v>
      </c>
      <c r="F612" s="11">
        <v>21.72</v>
      </c>
      <c r="G612" s="11">
        <v>512781000</v>
      </c>
      <c r="N612"/>
      <c r="O612" s="4"/>
    </row>
    <row r="613" spans="1:15">
      <c r="A613" s="12">
        <v>44671.291666666664</v>
      </c>
      <c r="B613" s="11">
        <v>21.451499999999999</v>
      </c>
      <c r="C613" s="11">
        <v>21.481999999999999</v>
      </c>
      <c r="D613" s="11">
        <v>22.67</v>
      </c>
      <c r="E613" s="11">
        <v>21.2</v>
      </c>
      <c r="F613" s="11">
        <v>22.516999999999999</v>
      </c>
      <c r="G613" s="11">
        <v>468974000</v>
      </c>
      <c r="N613"/>
      <c r="O613" s="4"/>
    </row>
    <row r="614" spans="1:15">
      <c r="A614" s="12">
        <v>44672.291666666664</v>
      </c>
      <c r="B614" s="11">
        <v>20.154299999999999</v>
      </c>
      <c r="C614" s="11">
        <v>20.183</v>
      </c>
      <c r="D614" s="11">
        <v>22.391999999999999</v>
      </c>
      <c r="E614" s="11">
        <v>20</v>
      </c>
      <c r="F614" s="11">
        <v>21.709</v>
      </c>
      <c r="G614" s="11">
        <v>656209000</v>
      </c>
      <c r="N614"/>
      <c r="O614" s="4"/>
    </row>
    <row r="615" spans="1:15">
      <c r="A615" s="12">
        <v>44673.291666666664</v>
      </c>
      <c r="B615" s="11">
        <v>19.487300000000001</v>
      </c>
      <c r="C615" s="11">
        <v>19.515000000000001</v>
      </c>
      <c r="D615" s="11">
        <v>20.486000000000001</v>
      </c>
      <c r="E615" s="11">
        <v>19.5</v>
      </c>
      <c r="F615" s="11">
        <v>20.303000000000001</v>
      </c>
      <c r="G615" s="11">
        <v>624713000</v>
      </c>
      <c r="N615"/>
      <c r="O615" s="4"/>
    </row>
    <row r="616" spans="1:15">
      <c r="A616" s="12">
        <v>44676.291666666664</v>
      </c>
      <c r="B616" s="11">
        <v>19.873699999999999</v>
      </c>
      <c r="C616" s="11">
        <v>19.902000000000001</v>
      </c>
      <c r="D616" s="11">
        <v>19.945</v>
      </c>
      <c r="E616" s="11">
        <v>19.096</v>
      </c>
      <c r="F616" s="11">
        <v>19.202000000000002</v>
      </c>
      <c r="G616" s="11">
        <v>641566000</v>
      </c>
      <c r="N616"/>
      <c r="O616" s="4"/>
    </row>
    <row r="617" spans="1:15">
      <c r="A617" s="12">
        <v>44677.291666666664</v>
      </c>
      <c r="B617" s="11">
        <v>18.761299999999999</v>
      </c>
      <c r="C617" s="11">
        <v>18.788</v>
      </c>
      <c r="D617" s="11">
        <v>19.788</v>
      </c>
      <c r="E617" s="11">
        <v>18.670000000000002</v>
      </c>
      <c r="F617" s="11">
        <v>19.718</v>
      </c>
      <c r="G617" s="11">
        <v>653143000</v>
      </c>
      <c r="N617"/>
      <c r="O617" s="4"/>
    </row>
    <row r="618" spans="1:15">
      <c r="A618" s="12">
        <v>44678.291666666664</v>
      </c>
      <c r="B618" s="11">
        <v>18.3888</v>
      </c>
      <c r="C618" s="11">
        <v>18.414999999999999</v>
      </c>
      <c r="D618" s="11">
        <v>19.167000000000002</v>
      </c>
      <c r="E618" s="11">
        <v>18.29</v>
      </c>
      <c r="F618" s="11">
        <v>18.597999999999999</v>
      </c>
      <c r="G618" s="11">
        <v>499460000</v>
      </c>
      <c r="N618"/>
      <c r="O618" s="4"/>
    </row>
    <row r="619" spans="1:15">
      <c r="A619" s="12">
        <v>44679.291666666664</v>
      </c>
      <c r="B619" s="11">
        <v>19.753900000000002</v>
      </c>
      <c r="C619" s="11">
        <v>19.782</v>
      </c>
      <c r="D619" s="11">
        <v>20.036999999999999</v>
      </c>
      <c r="E619" s="11">
        <v>18.489999999999998</v>
      </c>
      <c r="F619" s="11">
        <v>18.966999999999999</v>
      </c>
      <c r="G619" s="11">
        <v>570327000</v>
      </c>
      <c r="N619"/>
      <c r="O619" s="4"/>
    </row>
    <row r="620" spans="1:15">
      <c r="A620" s="12">
        <v>44680.291666666664</v>
      </c>
      <c r="B620" s="11">
        <v>18.520600000000002</v>
      </c>
      <c r="C620" s="11">
        <v>18.547000000000001</v>
      </c>
      <c r="D620" s="11">
        <v>20.128</v>
      </c>
      <c r="E620" s="11">
        <v>18.516999999999999</v>
      </c>
      <c r="F620" s="11">
        <v>19.402000000000001</v>
      </c>
      <c r="G620" s="11">
        <v>500435000</v>
      </c>
      <c r="N620"/>
      <c r="O620" s="4"/>
    </row>
    <row r="621" spans="1:15">
      <c r="A621" s="12">
        <v>44683.291666666664</v>
      </c>
      <c r="B621" s="11">
        <v>19.505199999999999</v>
      </c>
      <c r="C621" s="11">
        <v>19.533000000000001</v>
      </c>
      <c r="D621" s="11">
        <v>19.574000000000002</v>
      </c>
      <c r="E621" s="11">
        <v>18.390999999999998</v>
      </c>
      <c r="F621" s="11">
        <v>18.541</v>
      </c>
      <c r="G621" s="11">
        <v>572049000</v>
      </c>
      <c r="N621"/>
      <c r="O621" s="4"/>
    </row>
    <row r="622" spans="1:15">
      <c r="A622" s="12">
        <v>44684.291666666664</v>
      </c>
      <c r="B622" s="11">
        <v>19.574100000000001</v>
      </c>
      <c r="C622" s="11">
        <v>19.602</v>
      </c>
      <c r="D622" s="11">
        <v>19.824999999999999</v>
      </c>
      <c r="E622" s="11">
        <v>19.132999999999999</v>
      </c>
      <c r="F622" s="11">
        <v>19.399999999999999</v>
      </c>
      <c r="G622" s="11">
        <v>475751000</v>
      </c>
      <c r="N622"/>
      <c r="O622" s="4"/>
    </row>
    <row r="623" spans="1:15">
      <c r="A623" s="12">
        <v>44685.291666666664</v>
      </c>
      <c r="B623" s="11">
        <v>20.305099999999999</v>
      </c>
      <c r="C623" s="11">
        <v>20.334</v>
      </c>
      <c r="D623" s="11">
        <v>20.399999999999999</v>
      </c>
      <c r="E623" s="11">
        <v>18.751000000000001</v>
      </c>
      <c r="F623" s="11">
        <v>19.922999999999998</v>
      </c>
      <c r="G623" s="11">
        <v>648855000</v>
      </c>
      <c r="N623"/>
      <c r="O623" s="4"/>
    </row>
    <row r="624" spans="1:15">
      <c r="A624" s="12">
        <v>44686.291666666664</v>
      </c>
      <c r="B624" s="11">
        <v>18.8172</v>
      </c>
      <c r="C624" s="11">
        <v>18.844000000000001</v>
      </c>
      <c r="D624" s="11">
        <v>19.925000000000001</v>
      </c>
      <c r="E624" s="11">
        <v>18.5</v>
      </c>
      <c r="F624" s="11">
        <v>19.867000000000001</v>
      </c>
      <c r="G624" s="11">
        <v>626331000</v>
      </c>
      <c r="N624"/>
      <c r="O624" s="4"/>
    </row>
    <row r="625" spans="1:15">
      <c r="A625" s="12">
        <v>44687.291666666664</v>
      </c>
      <c r="B625" s="11">
        <v>18.648499999999999</v>
      </c>
      <c r="C625" s="11">
        <v>18.675000000000001</v>
      </c>
      <c r="D625" s="11">
        <v>19.512</v>
      </c>
      <c r="E625" s="11">
        <v>17.989999999999998</v>
      </c>
      <c r="F625" s="11">
        <v>18.736000000000001</v>
      </c>
      <c r="G625" s="11">
        <v>633297000</v>
      </c>
      <c r="N625"/>
      <c r="O625" s="4"/>
    </row>
    <row r="626" spans="1:15">
      <c r="A626" s="12">
        <v>44690.291666666664</v>
      </c>
      <c r="B626" s="11">
        <v>16.925899999999999</v>
      </c>
      <c r="C626" s="11">
        <v>16.95</v>
      </c>
      <c r="D626" s="11">
        <v>18.254999999999999</v>
      </c>
      <c r="E626" s="11">
        <v>16.827000000000002</v>
      </c>
      <c r="F626" s="11">
        <v>18.033999999999999</v>
      </c>
      <c r="G626" s="11">
        <v>644455000</v>
      </c>
      <c r="N626"/>
      <c r="O626" s="4"/>
    </row>
    <row r="627" spans="1:15">
      <c r="A627" s="12">
        <v>44691.291666666664</v>
      </c>
      <c r="B627" s="11">
        <v>17.57</v>
      </c>
      <c r="C627" s="11">
        <v>17.594999999999999</v>
      </c>
      <c r="D627" s="11">
        <v>18.198</v>
      </c>
      <c r="E627" s="11">
        <v>17.024999999999999</v>
      </c>
      <c r="F627" s="11">
        <v>17.689</v>
      </c>
      <c r="G627" s="11">
        <v>761474000</v>
      </c>
      <c r="N627"/>
      <c r="O627" s="4"/>
    </row>
    <row r="628" spans="1:15">
      <c r="A628" s="12">
        <v>44692.291666666664</v>
      </c>
      <c r="B628" s="11">
        <v>16.606400000000001</v>
      </c>
      <c r="C628" s="11">
        <v>16.63</v>
      </c>
      <c r="D628" s="11">
        <v>17.753</v>
      </c>
      <c r="E628" s="11">
        <v>16.568000000000001</v>
      </c>
      <c r="F628" s="11">
        <v>17.347000000000001</v>
      </c>
      <c r="G628" s="11">
        <v>670167000</v>
      </c>
      <c r="N628"/>
      <c r="O628" s="4"/>
    </row>
    <row r="629" spans="1:15">
      <c r="A629" s="12">
        <v>44693.291666666664</v>
      </c>
      <c r="B629" s="11">
        <v>16.152000000000001</v>
      </c>
      <c r="C629" s="11">
        <v>16.175000000000001</v>
      </c>
      <c r="D629" s="11">
        <v>16.788</v>
      </c>
      <c r="E629" s="11">
        <v>15.567</v>
      </c>
      <c r="F629" s="11">
        <v>16.219000000000001</v>
      </c>
      <c r="G629" s="11">
        <v>708728000</v>
      </c>
      <c r="N629"/>
      <c r="O629" s="4"/>
    </row>
    <row r="630" spans="1:15">
      <c r="A630" s="12">
        <v>44694.291666666664</v>
      </c>
      <c r="B630" s="11">
        <v>17.680800000000001</v>
      </c>
      <c r="C630" s="11">
        <v>17.706</v>
      </c>
      <c r="D630" s="11">
        <v>17.928000000000001</v>
      </c>
      <c r="E630" s="11">
        <v>16.593</v>
      </c>
      <c r="F630" s="11">
        <v>16.788</v>
      </c>
      <c r="G630" s="11">
        <v>670437000</v>
      </c>
      <c r="N630"/>
      <c r="O630" s="4"/>
    </row>
    <row r="631" spans="1:15">
      <c r="A631" s="12">
        <v>44697.291666666664</v>
      </c>
      <c r="B631" s="11">
        <v>17.2395</v>
      </c>
      <c r="C631" s="11">
        <v>17.263999999999999</v>
      </c>
      <c r="D631" s="11">
        <v>17.788</v>
      </c>
      <c r="E631" s="11">
        <v>17.106000000000002</v>
      </c>
      <c r="F631" s="11">
        <v>17.509</v>
      </c>
      <c r="G631" s="11">
        <v>521446000</v>
      </c>
      <c r="N631"/>
      <c r="O631" s="4"/>
    </row>
    <row r="632" spans="1:15">
      <c r="A632" s="12">
        <v>44698.291666666664</v>
      </c>
      <c r="B632" s="11">
        <v>18.151199999999999</v>
      </c>
      <c r="C632" s="11">
        <v>18.177</v>
      </c>
      <c r="D632" s="11">
        <v>18.370999999999999</v>
      </c>
      <c r="E632" s="11">
        <v>17.634</v>
      </c>
      <c r="F632" s="11">
        <v>18.074000000000002</v>
      </c>
      <c r="G632" s="11">
        <v>585830000</v>
      </c>
      <c r="N632"/>
      <c r="O632" s="4"/>
    </row>
    <row r="633" spans="1:15">
      <c r="A633" s="12">
        <v>44699.291666666664</v>
      </c>
      <c r="B633" s="11">
        <v>16.913900000000002</v>
      </c>
      <c r="C633" s="11">
        <v>16.937999999999999</v>
      </c>
      <c r="D633" s="11">
        <v>18.117999999999999</v>
      </c>
      <c r="E633" s="11">
        <v>16.864000000000001</v>
      </c>
      <c r="F633" s="11">
        <v>17.704999999999998</v>
      </c>
      <c r="G633" s="11">
        <v>545161000</v>
      </c>
      <c r="N633"/>
      <c r="O633" s="4"/>
    </row>
    <row r="634" spans="1:15">
      <c r="A634" s="12">
        <v>44700.291666666664</v>
      </c>
      <c r="B634" s="11">
        <v>17.099699999999999</v>
      </c>
      <c r="C634" s="11">
        <v>17.123999999999999</v>
      </c>
      <c r="D634" s="11">
        <v>17.687000000000001</v>
      </c>
      <c r="E634" s="11">
        <v>16.734000000000002</v>
      </c>
      <c r="F634" s="11">
        <v>16.937000000000001</v>
      </c>
      <c r="G634" s="11">
        <v>621310000</v>
      </c>
      <c r="N634"/>
      <c r="O634" s="4"/>
    </row>
    <row r="635" spans="1:15">
      <c r="A635" s="12">
        <v>44701.291666666664</v>
      </c>
      <c r="B635" s="11">
        <v>16.670300000000001</v>
      </c>
      <c r="C635" s="11">
        <v>16.693999999999999</v>
      </c>
      <c r="D635" s="11">
        <v>17.41</v>
      </c>
      <c r="E635" s="11">
        <v>15.755000000000001</v>
      </c>
      <c r="F635" s="11">
        <v>17.332000000000001</v>
      </c>
      <c r="G635" s="11">
        <v>739105000</v>
      </c>
      <c r="N635"/>
      <c r="O635" s="4"/>
    </row>
    <row r="636" spans="1:15">
      <c r="A636" s="12">
        <v>44704.291666666664</v>
      </c>
      <c r="B636" s="11">
        <v>16.873999999999999</v>
      </c>
      <c r="C636" s="11">
        <v>16.898</v>
      </c>
      <c r="D636" s="11">
        <v>16.914999999999999</v>
      </c>
      <c r="E636" s="11">
        <v>16.178999999999998</v>
      </c>
      <c r="F636" s="11">
        <v>16.274000000000001</v>
      </c>
      <c r="G636" s="11">
        <v>639889000</v>
      </c>
      <c r="N636"/>
      <c r="O636" s="4"/>
    </row>
    <row r="637" spans="1:15">
      <c r="A637" s="12">
        <v>44705.291666666664</v>
      </c>
      <c r="B637" s="11">
        <v>16.131</v>
      </c>
      <c r="C637" s="11">
        <v>16.154</v>
      </c>
      <c r="D637" s="11">
        <v>16.597000000000001</v>
      </c>
      <c r="E637" s="11">
        <v>15.78</v>
      </c>
      <c r="F637" s="11">
        <v>16.510000000000002</v>
      </c>
      <c r="G637" s="11">
        <v>588550000</v>
      </c>
      <c r="N637"/>
      <c r="O637" s="4"/>
    </row>
    <row r="638" spans="1:15">
      <c r="A638" s="12">
        <v>44706.291666666664</v>
      </c>
      <c r="B638" s="11">
        <v>16.950900000000001</v>
      </c>
      <c r="C638" s="11">
        <v>16.975000000000001</v>
      </c>
      <c r="D638" s="11">
        <v>17.111000000000001</v>
      </c>
      <c r="E638" s="11">
        <v>16</v>
      </c>
      <c r="F638" s="11">
        <v>16.02</v>
      </c>
      <c r="G638" s="11">
        <v>781132000</v>
      </c>
      <c r="N638"/>
      <c r="O638" s="4"/>
    </row>
    <row r="639" spans="1:15">
      <c r="A639" s="12">
        <v>44707.291666666664</v>
      </c>
      <c r="B639" s="11">
        <v>17.825600000000001</v>
      </c>
      <c r="C639" s="11">
        <v>17.850999999999999</v>
      </c>
      <c r="D639" s="11">
        <v>18.091999999999999</v>
      </c>
      <c r="E639" s="11">
        <v>16.021999999999998</v>
      </c>
      <c r="F639" s="11">
        <v>16.036000000000001</v>
      </c>
      <c r="G639" s="11">
        <v>996575000</v>
      </c>
      <c r="N639"/>
      <c r="O639" s="4"/>
    </row>
    <row r="640" spans="1:15">
      <c r="A640" s="12">
        <v>44708.291666666664</v>
      </c>
      <c r="B640" s="11">
        <v>18.784300000000002</v>
      </c>
      <c r="C640" s="11">
        <v>18.811</v>
      </c>
      <c r="D640" s="11">
        <v>18.881</v>
      </c>
      <c r="E640" s="11">
        <v>18.100000000000001</v>
      </c>
      <c r="F640" s="11">
        <v>18.186</v>
      </c>
      <c r="G640" s="11">
        <v>738379000</v>
      </c>
      <c r="N640"/>
      <c r="O640" s="4"/>
    </row>
    <row r="641" spans="1:15">
      <c r="A641" s="12">
        <v>44712.291666666664</v>
      </c>
      <c r="B641" s="11">
        <v>18.645499999999998</v>
      </c>
      <c r="C641" s="11">
        <v>18.672000000000001</v>
      </c>
      <c r="D641" s="11">
        <v>19.2</v>
      </c>
      <c r="E641" s="11">
        <v>18.350000000000001</v>
      </c>
      <c r="F641" s="11">
        <v>18.98</v>
      </c>
      <c r="G641" s="11">
        <v>664100000</v>
      </c>
      <c r="N641"/>
      <c r="O641" s="4"/>
    </row>
    <row r="642" spans="1:15">
      <c r="A642" s="12">
        <v>44713.291666666664</v>
      </c>
      <c r="B642" s="11">
        <v>18.294</v>
      </c>
      <c r="C642" s="11">
        <v>18.32</v>
      </c>
      <c r="D642" s="11">
        <v>19.053000000000001</v>
      </c>
      <c r="E642" s="11">
        <v>18.122</v>
      </c>
      <c r="F642" s="11">
        <v>18.724</v>
      </c>
      <c r="G642" s="11">
        <v>544514000</v>
      </c>
      <c r="N642"/>
      <c r="O642" s="4"/>
    </row>
    <row r="643" spans="1:15">
      <c r="A643" s="12">
        <v>44714.291666666664</v>
      </c>
      <c r="B643" s="11">
        <v>19.5641</v>
      </c>
      <c r="C643" s="11">
        <v>19.591999999999999</v>
      </c>
      <c r="D643" s="11">
        <v>19.619</v>
      </c>
      <c r="E643" s="11">
        <v>18.198</v>
      </c>
      <c r="F643" s="11">
        <v>18.292000000000002</v>
      </c>
      <c r="G643" s="11">
        <v>648656000</v>
      </c>
      <c r="N643"/>
      <c r="O643" s="4"/>
    </row>
    <row r="644" spans="1:15">
      <c r="A644" s="12">
        <v>44715.291666666664</v>
      </c>
      <c r="B644" s="11">
        <v>18.6934</v>
      </c>
      <c r="C644" s="11">
        <v>18.72</v>
      </c>
      <c r="D644" s="11">
        <v>19.332000000000001</v>
      </c>
      <c r="E644" s="11">
        <v>18.521999999999998</v>
      </c>
      <c r="F644" s="11">
        <v>19.082000000000001</v>
      </c>
      <c r="G644" s="11">
        <v>598779000</v>
      </c>
      <c r="N644"/>
      <c r="O644" s="4"/>
    </row>
    <row r="645" spans="1:15">
      <c r="A645" s="12">
        <v>44718.291666666664</v>
      </c>
      <c r="B645" s="11">
        <v>18.7593</v>
      </c>
      <c r="C645" s="11">
        <v>18.786000000000001</v>
      </c>
      <c r="D645" s="11">
        <v>19.337</v>
      </c>
      <c r="E645" s="11">
        <v>18.564</v>
      </c>
      <c r="F645" s="11">
        <v>19.138999999999999</v>
      </c>
      <c r="G645" s="11">
        <v>422406000</v>
      </c>
      <c r="N645"/>
      <c r="O645" s="4"/>
    </row>
    <row r="646" spans="1:15">
      <c r="A646" s="12">
        <v>44719.291666666664</v>
      </c>
      <c r="B646" s="11">
        <v>18.899100000000001</v>
      </c>
      <c r="C646" s="11">
        <v>18.925999999999998</v>
      </c>
      <c r="D646" s="11">
        <v>19</v>
      </c>
      <c r="E646" s="11">
        <v>18.187999999999999</v>
      </c>
      <c r="F646" s="11">
        <v>18.472000000000001</v>
      </c>
      <c r="G646" s="11">
        <v>388914000</v>
      </c>
      <c r="N646"/>
      <c r="O646" s="4"/>
    </row>
    <row r="647" spans="1:15">
      <c r="A647" s="12">
        <v>44720.291666666664</v>
      </c>
      <c r="B647" s="11">
        <v>18.625399999999999</v>
      </c>
      <c r="C647" s="11">
        <v>18.648</v>
      </c>
      <c r="D647" s="11">
        <v>19.18</v>
      </c>
      <c r="E647" s="11">
        <v>18.535</v>
      </c>
      <c r="F647" s="11">
        <v>18.798999999999999</v>
      </c>
      <c r="G647" s="11">
        <v>363252000</v>
      </c>
      <c r="N647"/>
      <c r="O647" s="4"/>
    </row>
    <row r="648" spans="1:15">
      <c r="A648" s="12">
        <v>44721.291666666664</v>
      </c>
      <c r="B648" s="11">
        <v>18.026199999999999</v>
      </c>
      <c r="C648" s="11">
        <v>18.047999999999998</v>
      </c>
      <c r="D648" s="11">
        <v>18.933</v>
      </c>
      <c r="E648" s="11">
        <v>18.041</v>
      </c>
      <c r="F648" s="11">
        <v>18.481000000000002</v>
      </c>
      <c r="G648" s="11">
        <v>395574000</v>
      </c>
      <c r="N648"/>
      <c r="O648" s="4"/>
    </row>
    <row r="649" spans="1:15">
      <c r="A649" s="12">
        <v>44722.291666666664</v>
      </c>
      <c r="B649" s="11">
        <v>16.953499999999998</v>
      </c>
      <c r="C649" s="11">
        <v>16.974</v>
      </c>
      <c r="D649" s="11">
        <v>17.696999999999999</v>
      </c>
      <c r="E649" s="11">
        <v>16.869</v>
      </c>
      <c r="F649" s="11">
        <v>17.600000000000001</v>
      </c>
      <c r="G649" s="11">
        <v>465248000</v>
      </c>
      <c r="N649"/>
      <c r="O649" s="4"/>
    </row>
    <row r="650" spans="1:15">
      <c r="A650" s="12">
        <v>44725.291666666664</v>
      </c>
      <c r="B650" s="11">
        <v>15.6281</v>
      </c>
      <c r="C650" s="11">
        <v>15.647</v>
      </c>
      <c r="D650" s="11">
        <v>16.312000000000001</v>
      </c>
      <c r="E650" s="11">
        <v>15.606</v>
      </c>
      <c r="F650" s="11">
        <v>16</v>
      </c>
      <c r="G650" s="11">
        <v>604153000</v>
      </c>
      <c r="N650"/>
      <c r="O650" s="4"/>
    </row>
    <row r="651" spans="1:15">
      <c r="A651" s="12">
        <v>44726.291666666664</v>
      </c>
      <c r="B651" s="11">
        <v>15.816800000000001</v>
      </c>
      <c r="C651" s="11">
        <v>15.836</v>
      </c>
      <c r="D651" s="11">
        <v>16.065999999999999</v>
      </c>
      <c r="E651" s="11">
        <v>15.412000000000001</v>
      </c>
      <c r="F651" s="11">
        <v>15.731</v>
      </c>
      <c r="G651" s="11">
        <v>469680000</v>
      </c>
      <c r="N651"/>
      <c r="O651" s="4"/>
    </row>
    <row r="652" spans="1:15">
      <c r="A652" s="12">
        <v>44727.291666666664</v>
      </c>
      <c r="B652" s="11">
        <v>16.507000000000001</v>
      </c>
      <c r="C652" s="11">
        <v>16.527000000000001</v>
      </c>
      <c r="D652" s="11">
        <v>16.867999999999999</v>
      </c>
      <c r="E652" s="11">
        <v>15.926</v>
      </c>
      <c r="F652" s="11">
        <v>16.094999999999999</v>
      </c>
      <c r="G652" s="11">
        <v>563936000</v>
      </c>
      <c r="N652"/>
      <c r="O652" s="4"/>
    </row>
    <row r="653" spans="1:15">
      <c r="A653" s="12">
        <v>44728.291666666664</v>
      </c>
      <c r="B653" s="11">
        <v>15.582100000000001</v>
      </c>
      <c r="C653" s="11">
        <v>15.601000000000001</v>
      </c>
      <c r="D653" s="11">
        <v>15.942</v>
      </c>
      <c r="E653" s="11">
        <v>15.401</v>
      </c>
      <c r="F653" s="11">
        <v>15.86</v>
      </c>
      <c r="G653" s="11">
        <v>545749000</v>
      </c>
      <c r="N653"/>
      <c r="O653" s="4"/>
    </row>
    <row r="654" spans="1:15">
      <c r="A654" s="12">
        <v>44729.291666666664</v>
      </c>
      <c r="B654" s="11">
        <v>15.860799999999999</v>
      </c>
      <c r="C654" s="11">
        <v>15.88</v>
      </c>
      <c r="D654" s="11">
        <v>15.994999999999999</v>
      </c>
      <c r="E654" s="11">
        <v>15.327999999999999</v>
      </c>
      <c r="F654" s="11">
        <v>15.648</v>
      </c>
      <c r="G654" s="11">
        <v>630334000</v>
      </c>
      <c r="N654"/>
      <c r="O654" s="4"/>
    </row>
    <row r="655" spans="1:15">
      <c r="A655" s="12">
        <v>44733.291666666664</v>
      </c>
      <c r="B655" s="11">
        <v>16.5459</v>
      </c>
      <c r="C655" s="11">
        <v>16.565999999999999</v>
      </c>
      <c r="D655" s="11">
        <v>17.007999999999999</v>
      </c>
      <c r="E655" s="11">
        <v>16.407</v>
      </c>
      <c r="F655" s="11">
        <v>16.475000000000001</v>
      </c>
      <c r="G655" s="11">
        <v>483089000</v>
      </c>
      <c r="N655"/>
      <c r="O655" s="4"/>
    </row>
    <row r="656" spans="1:15">
      <c r="A656" s="12">
        <v>44734.291666666664</v>
      </c>
      <c r="B656" s="11">
        <v>16.340199999999999</v>
      </c>
      <c r="C656" s="11">
        <v>16.36</v>
      </c>
      <c r="D656" s="11">
        <v>16.661999999999999</v>
      </c>
      <c r="E656" s="11">
        <v>16.18</v>
      </c>
      <c r="F656" s="11">
        <v>16.225999999999999</v>
      </c>
      <c r="G656" s="11">
        <v>437135000</v>
      </c>
      <c r="N656"/>
      <c r="O656" s="4"/>
    </row>
    <row r="657" spans="1:15">
      <c r="A657" s="12">
        <v>44735.291666666664</v>
      </c>
      <c r="B657" s="11">
        <v>16.205400000000001</v>
      </c>
      <c r="C657" s="11">
        <v>16.225000000000001</v>
      </c>
      <c r="D657" s="11">
        <v>16.585000000000001</v>
      </c>
      <c r="E657" s="11">
        <v>15.853</v>
      </c>
      <c r="F657" s="11">
        <v>16.518999999999998</v>
      </c>
      <c r="G657" s="11">
        <v>463680000</v>
      </c>
      <c r="N657"/>
      <c r="O657" s="4"/>
    </row>
    <row r="658" spans="1:15">
      <c r="A658" s="12">
        <v>44736.291666666664</v>
      </c>
      <c r="B658" s="11">
        <v>17.1053</v>
      </c>
      <c r="C658" s="11">
        <v>17.126000000000001</v>
      </c>
      <c r="D658" s="11">
        <v>17.14</v>
      </c>
      <c r="E658" s="11">
        <v>16.309999999999999</v>
      </c>
      <c r="F658" s="11">
        <v>16.5</v>
      </c>
      <c r="G658" s="11">
        <v>472153000</v>
      </c>
      <c r="N658"/>
      <c r="O658" s="4"/>
    </row>
    <row r="659" spans="1:15">
      <c r="A659" s="12">
        <v>44739.291666666664</v>
      </c>
      <c r="B659" s="11">
        <v>16.848600000000001</v>
      </c>
      <c r="C659" s="11">
        <v>16.869</v>
      </c>
      <c r="D659" s="11">
        <v>17.329999999999998</v>
      </c>
      <c r="E659" s="11">
        <v>16.626000000000001</v>
      </c>
      <c r="F659" s="11">
        <v>17.312000000000001</v>
      </c>
      <c r="G659" s="11">
        <v>427968000</v>
      </c>
      <c r="N659"/>
      <c r="O659" s="4"/>
    </row>
    <row r="660" spans="1:15">
      <c r="A660" s="12">
        <v>44740.291666666664</v>
      </c>
      <c r="B660" s="11">
        <v>15.9627</v>
      </c>
      <c r="C660" s="11">
        <v>15.981999999999999</v>
      </c>
      <c r="D660" s="11">
        <v>17.202000000000002</v>
      </c>
      <c r="E660" s="11">
        <v>15.945</v>
      </c>
      <c r="F660" s="11">
        <v>16.899999999999999</v>
      </c>
      <c r="G660" s="11">
        <v>461149000</v>
      </c>
      <c r="N660"/>
      <c r="O660" s="4"/>
    </row>
    <row r="661" spans="1:15">
      <c r="A661" s="12">
        <v>44741.291666666664</v>
      </c>
      <c r="B661" s="11">
        <v>15.523199999999999</v>
      </c>
      <c r="C661" s="11">
        <v>15.542</v>
      </c>
      <c r="D661" s="11">
        <v>15.82</v>
      </c>
      <c r="E661" s="11">
        <v>15.17</v>
      </c>
      <c r="F661" s="11">
        <v>15.814</v>
      </c>
      <c r="G661" s="11">
        <v>482352000</v>
      </c>
      <c r="N661"/>
      <c r="O661" s="4"/>
    </row>
    <row r="662" spans="1:15">
      <c r="A662" s="12">
        <v>44742.291666666664</v>
      </c>
      <c r="B662" s="11">
        <v>15.140700000000001</v>
      </c>
      <c r="C662" s="11">
        <v>15.159000000000001</v>
      </c>
      <c r="D662" s="11">
        <v>15.567</v>
      </c>
      <c r="E662" s="11">
        <v>14.862</v>
      </c>
      <c r="F662" s="11">
        <v>15.361000000000001</v>
      </c>
      <c r="G662" s="11">
        <v>686070000</v>
      </c>
      <c r="N662"/>
      <c r="O662" s="4"/>
    </row>
    <row r="663" spans="1:15">
      <c r="A663" s="12">
        <v>44743.291666666664</v>
      </c>
      <c r="B663" s="11">
        <v>14.5054</v>
      </c>
      <c r="C663" s="11">
        <v>14.523</v>
      </c>
      <c r="D663" s="11">
        <v>15.063000000000001</v>
      </c>
      <c r="E663" s="11">
        <v>14.391999999999999</v>
      </c>
      <c r="F663" s="11">
        <v>14.898999999999999</v>
      </c>
      <c r="G663" s="11">
        <v>577610000</v>
      </c>
      <c r="N663"/>
      <c r="O663" s="4"/>
    </row>
    <row r="664" spans="1:15">
      <c r="A664" s="12">
        <v>44747.291666666664</v>
      </c>
      <c r="B664" s="11">
        <v>14.9459</v>
      </c>
      <c r="C664" s="11">
        <v>14.964</v>
      </c>
      <c r="D664" s="11">
        <v>14.971</v>
      </c>
      <c r="E664" s="11">
        <v>14.055</v>
      </c>
      <c r="F664" s="11">
        <v>14.175000000000001</v>
      </c>
      <c r="G664" s="11">
        <v>651397000</v>
      </c>
      <c r="N664"/>
      <c r="O664" s="4"/>
    </row>
    <row r="665" spans="1:15">
      <c r="A665" s="12">
        <v>44748.291666666664</v>
      </c>
      <c r="B665" s="11">
        <v>15.111700000000001</v>
      </c>
      <c r="C665" s="11">
        <v>15.13</v>
      </c>
      <c r="D665" s="11">
        <v>15.319000000000001</v>
      </c>
      <c r="E665" s="11">
        <v>14.789</v>
      </c>
      <c r="F665" s="11">
        <v>15.01</v>
      </c>
      <c r="G665" s="11">
        <v>529066000</v>
      </c>
      <c r="N665"/>
      <c r="O665" s="4"/>
    </row>
    <row r="666" spans="1:15">
      <c r="A666" s="12">
        <v>44749.291666666664</v>
      </c>
      <c r="B666" s="11">
        <v>15.838800000000001</v>
      </c>
      <c r="C666" s="11">
        <v>15.858000000000001</v>
      </c>
      <c r="D666" s="11">
        <v>15.945</v>
      </c>
      <c r="E666" s="11">
        <v>15.388999999999999</v>
      </c>
      <c r="F666" s="11">
        <v>15.456</v>
      </c>
      <c r="G666" s="11">
        <v>492903000</v>
      </c>
      <c r="N666"/>
      <c r="O666" s="4"/>
    </row>
    <row r="667" spans="1:15">
      <c r="A667" s="12">
        <v>44750.291666666664</v>
      </c>
      <c r="B667" s="11">
        <v>15.8188</v>
      </c>
      <c r="C667" s="11">
        <v>15.837999999999999</v>
      </c>
      <c r="D667" s="11">
        <v>16.036999999999999</v>
      </c>
      <c r="E667" s="11">
        <v>15.388999999999999</v>
      </c>
      <c r="F667" s="11">
        <v>15.43</v>
      </c>
      <c r="G667" s="11">
        <v>467972000</v>
      </c>
      <c r="N667"/>
      <c r="O667" s="4"/>
    </row>
    <row r="668" spans="1:15">
      <c r="A668" s="12">
        <v>44753.291666666664</v>
      </c>
      <c r="B668" s="11">
        <v>15.133699999999999</v>
      </c>
      <c r="C668" s="11">
        <v>15.151999999999999</v>
      </c>
      <c r="D668" s="11">
        <v>15.526999999999999</v>
      </c>
      <c r="E668" s="11">
        <v>15.038</v>
      </c>
      <c r="F668" s="11">
        <v>15.526</v>
      </c>
      <c r="G668" s="11">
        <v>437321000</v>
      </c>
      <c r="N668"/>
      <c r="O668" s="4"/>
    </row>
    <row r="669" spans="1:15">
      <c r="A669" s="12">
        <v>44754.291666666664</v>
      </c>
      <c r="B669" s="11">
        <v>15.063700000000001</v>
      </c>
      <c r="C669" s="11">
        <v>15.082000000000001</v>
      </c>
      <c r="D669" s="11">
        <v>15.430999999999999</v>
      </c>
      <c r="E669" s="11">
        <v>14.877000000000001</v>
      </c>
      <c r="F669" s="11">
        <v>15.268000000000001</v>
      </c>
      <c r="G669" s="11">
        <v>458483000</v>
      </c>
      <c r="N669"/>
      <c r="O669" s="4"/>
    </row>
    <row r="670" spans="1:15">
      <c r="A670" s="12">
        <v>44755.291666666664</v>
      </c>
      <c r="B670" s="11">
        <v>15.1456</v>
      </c>
      <c r="C670" s="11">
        <v>15.164</v>
      </c>
      <c r="D670" s="11">
        <v>15.375</v>
      </c>
      <c r="E670" s="11">
        <v>14.465</v>
      </c>
      <c r="F670" s="11">
        <v>14.59</v>
      </c>
      <c r="G670" s="11">
        <v>521918000</v>
      </c>
      <c r="N670"/>
      <c r="O670" s="4"/>
    </row>
    <row r="671" spans="1:15">
      <c r="A671" s="12">
        <v>44756.291666666664</v>
      </c>
      <c r="B671" s="11">
        <v>15.353400000000001</v>
      </c>
      <c r="C671" s="11">
        <v>15.372</v>
      </c>
      <c r="D671" s="11">
        <v>15.473000000000001</v>
      </c>
      <c r="E671" s="11">
        <v>14.728</v>
      </c>
      <c r="F671" s="11">
        <v>15.108000000000001</v>
      </c>
      <c r="G671" s="11">
        <v>456235000</v>
      </c>
      <c r="N671"/>
      <c r="O671" s="4"/>
    </row>
    <row r="672" spans="1:15">
      <c r="A672" s="12">
        <v>44757.291666666664</v>
      </c>
      <c r="B672" s="11">
        <v>15.742900000000001</v>
      </c>
      <c r="C672" s="11">
        <v>15.762</v>
      </c>
      <c r="D672" s="11">
        <v>15.782</v>
      </c>
      <c r="E672" s="11">
        <v>15.445</v>
      </c>
      <c r="F672" s="11">
        <v>15.659000000000001</v>
      </c>
      <c r="G672" s="11">
        <v>385935000</v>
      </c>
      <c r="N672"/>
      <c r="O672" s="4"/>
    </row>
    <row r="673" spans="1:15">
      <c r="A673" s="12">
        <v>44760.291666666664</v>
      </c>
      <c r="B673" s="11">
        <v>16.081499999999998</v>
      </c>
      <c r="C673" s="11">
        <v>16.100999999999999</v>
      </c>
      <c r="D673" s="11">
        <v>16.896999999999998</v>
      </c>
      <c r="E673" s="11">
        <v>16.001999999999999</v>
      </c>
      <c r="F673" s="11">
        <v>16.302</v>
      </c>
      <c r="G673" s="11">
        <v>670517000</v>
      </c>
      <c r="N673"/>
      <c r="O673" s="4"/>
    </row>
    <row r="674" spans="1:15">
      <c r="A674" s="12">
        <v>44761.291666666664</v>
      </c>
      <c r="B674" s="11">
        <v>16.971399999999999</v>
      </c>
      <c r="C674" s="11">
        <v>16.992000000000001</v>
      </c>
      <c r="D674" s="11">
        <v>17.11</v>
      </c>
      <c r="E674" s="11">
        <v>16.172000000000001</v>
      </c>
      <c r="F674" s="11">
        <v>16.486000000000001</v>
      </c>
      <c r="G674" s="11">
        <v>702366000</v>
      </c>
      <c r="N674"/>
      <c r="O674" s="4"/>
    </row>
    <row r="675" spans="1:15">
      <c r="A675" s="12">
        <v>44762.291666666664</v>
      </c>
      <c r="B675" s="11">
        <v>17.785399999999999</v>
      </c>
      <c r="C675" s="11">
        <v>17.806999999999999</v>
      </c>
      <c r="D675" s="11">
        <v>17.933</v>
      </c>
      <c r="E675" s="11">
        <v>16.800999999999998</v>
      </c>
      <c r="F675" s="11">
        <v>16.946999999999999</v>
      </c>
      <c r="G675" s="11">
        <v>760538000</v>
      </c>
      <c r="N675"/>
      <c r="O675" s="4"/>
    </row>
    <row r="676" spans="1:15">
      <c r="A676" s="12">
        <v>44763.291666666664</v>
      </c>
      <c r="B676" s="11">
        <v>18.028199999999998</v>
      </c>
      <c r="C676" s="11">
        <v>18.05</v>
      </c>
      <c r="D676" s="11">
        <v>18.143999999999998</v>
      </c>
      <c r="E676" s="11">
        <v>17.545000000000002</v>
      </c>
      <c r="F676" s="11">
        <v>17.885000000000002</v>
      </c>
      <c r="G676" s="11">
        <v>557049000</v>
      </c>
      <c r="N676"/>
      <c r="O676" s="4"/>
    </row>
    <row r="677" spans="1:15">
      <c r="A677" s="12">
        <v>44764.291666666664</v>
      </c>
      <c r="B677" s="11">
        <v>17.297999999999998</v>
      </c>
      <c r="C677" s="11">
        <v>17.318999999999999</v>
      </c>
      <c r="D677" s="11">
        <v>17.966999999999999</v>
      </c>
      <c r="E677" s="11">
        <v>17.137</v>
      </c>
      <c r="F677" s="11">
        <v>17.893000000000001</v>
      </c>
      <c r="G677" s="11">
        <v>536671000</v>
      </c>
      <c r="N677"/>
      <c r="O677" s="4"/>
    </row>
    <row r="678" spans="1:15">
      <c r="A678" s="12">
        <v>44767.291666666664</v>
      </c>
      <c r="B678" s="11">
        <v>17.003399999999999</v>
      </c>
      <c r="C678" s="11">
        <v>17.024000000000001</v>
      </c>
      <c r="D678" s="11">
        <v>17.123999999999999</v>
      </c>
      <c r="E678" s="11">
        <v>16.649000000000001</v>
      </c>
      <c r="F678" s="11">
        <v>17.018999999999998</v>
      </c>
      <c r="G678" s="11">
        <v>480748000</v>
      </c>
      <c r="N678"/>
      <c r="O678" s="4"/>
    </row>
    <row r="679" spans="1:15">
      <c r="A679" s="12">
        <v>44768.291666666664</v>
      </c>
      <c r="B679" s="11">
        <v>16.513000000000002</v>
      </c>
      <c r="C679" s="11">
        <v>16.533000000000001</v>
      </c>
      <c r="D679" s="11">
        <v>16.919</v>
      </c>
      <c r="E679" s="11">
        <v>16.478000000000002</v>
      </c>
      <c r="F679" s="11">
        <v>16.888999999999999</v>
      </c>
      <c r="G679" s="11">
        <v>397865000</v>
      </c>
      <c r="N679"/>
      <c r="O679" s="4"/>
    </row>
    <row r="680" spans="1:15">
      <c r="A680" s="12">
        <v>44769.291666666664</v>
      </c>
      <c r="B680" s="11">
        <v>17.7685</v>
      </c>
      <c r="C680" s="11">
        <v>17.79</v>
      </c>
      <c r="D680" s="11">
        <v>17.936</v>
      </c>
      <c r="E680" s="11">
        <v>16.913</v>
      </c>
      <c r="F680" s="11">
        <v>17.032</v>
      </c>
      <c r="G680" s="11">
        <v>569776000</v>
      </c>
      <c r="N680"/>
      <c r="O680" s="4"/>
    </row>
    <row r="681" spans="1:15">
      <c r="A681" s="12">
        <v>44770.291666666664</v>
      </c>
      <c r="B681" s="11">
        <v>17.962199999999999</v>
      </c>
      <c r="C681" s="11">
        <v>17.984000000000002</v>
      </c>
      <c r="D681" s="11">
        <v>18.14</v>
      </c>
      <c r="E681" s="11">
        <v>17.440000000000001</v>
      </c>
      <c r="F681" s="11">
        <v>17.975000000000001</v>
      </c>
      <c r="G681" s="11">
        <v>474646000</v>
      </c>
      <c r="N681"/>
      <c r="O681" s="4"/>
    </row>
    <row r="682" spans="1:15">
      <c r="A682" s="12">
        <v>44771.291666666664</v>
      </c>
      <c r="B682" s="11">
        <v>18.140999999999998</v>
      </c>
      <c r="C682" s="11">
        <v>18.163</v>
      </c>
      <c r="D682" s="11">
        <v>18.244</v>
      </c>
      <c r="E682" s="11">
        <v>17.692</v>
      </c>
      <c r="F682" s="11">
        <v>17.812999999999999</v>
      </c>
      <c r="G682" s="11">
        <v>435460000</v>
      </c>
      <c r="N682"/>
      <c r="O682" s="4"/>
    </row>
    <row r="683" spans="1:15">
      <c r="A683" s="12">
        <v>44774.291666666664</v>
      </c>
      <c r="B683" s="11">
        <v>18.418700000000001</v>
      </c>
      <c r="C683" s="11">
        <v>18.440999999999999</v>
      </c>
      <c r="D683" s="11">
        <v>18.846</v>
      </c>
      <c r="E683" s="11">
        <v>17.989999999999998</v>
      </c>
      <c r="F683" s="11">
        <v>18.181999999999999</v>
      </c>
      <c r="G683" s="11">
        <v>476469000</v>
      </c>
      <c r="N683"/>
      <c r="O683" s="4"/>
    </row>
    <row r="684" spans="1:15">
      <c r="A684" s="12">
        <v>44775.291666666664</v>
      </c>
      <c r="B684" s="11">
        <v>18.503599999999999</v>
      </c>
      <c r="C684" s="11">
        <v>18.526</v>
      </c>
      <c r="D684" s="11">
        <v>18.937999999999999</v>
      </c>
      <c r="E684" s="11">
        <v>18.091999999999999</v>
      </c>
      <c r="F684" s="11">
        <v>18.122</v>
      </c>
      <c r="G684" s="11">
        <v>489527000</v>
      </c>
      <c r="N684"/>
      <c r="O684" s="4"/>
    </row>
    <row r="685" spans="1:15">
      <c r="A685" s="12">
        <v>44776.291666666664</v>
      </c>
      <c r="B685" s="11">
        <v>18.870100000000001</v>
      </c>
      <c r="C685" s="11">
        <v>18.893000000000001</v>
      </c>
      <c r="D685" s="11">
        <v>18.968</v>
      </c>
      <c r="E685" s="11">
        <v>18.137</v>
      </c>
      <c r="F685" s="11">
        <v>18.184000000000001</v>
      </c>
      <c r="G685" s="11">
        <v>418146000</v>
      </c>
      <c r="N685"/>
      <c r="O685" s="4"/>
    </row>
    <row r="686" spans="1:15">
      <c r="A686" s="12">
        <v>44777.291666666664</v>
      </c>
      <c r="B686" s="11">
        <v>19.191700000000001</v>
      </c>
      <c r="C686" s="11">
        <v>19.215</v>
      </c>
      <c r="D686" s="11">
        <v>19.274000000000001</v>
      </c>
      <c r="E686" s="11">
        <v>18.760000000000002</v>
      </c>
      <c r="F686" s="11">
        <v>18.849</v>
      </c>
      <c r="G686" s="11">
        <v>409652000</v>
      </c>
      <c r="N686"/>
      <c r="O686" s="4"/>
    </row>
    <row r="687" spans="1:15">
      <c r="A687" s="12">
        <v>44778.291666666664</v>
      </c>
      <c r="B687" s="11">
        <v>18.966000000000001</v>
      </c>
      <c r="C687" s="11">
        <v>18.989000000000001</v>
      </c>
      <c r="D687" s="11">
        <v>19.228999999999999</v>
      </c>
      <c r="E687" s="11">
        <v>18.666</v>
      </c>
      <c r="F687" s="11">
        <v>18.809999999999999</v>
      </c>
      <c r="G687" s="11">
        <v>386068000</v>
      </c>
      <c r="N687"/>
      <c r="O687" s="4"/>
    </row>
    <row r="688" spans="1:15">
      <c r="A688" s="12">
        <v>44781.291666666664</v>
      </c>
      <c r="B688" s="11">
        <v>17.7715</v>
      </c>
      <c r="C688" s="11">
        <v>17.792999999999999</v>
      </c>
      <c r="D688" s="11">
        <v>18.239000000000001</v>
      </c>
      <c r="E688" s="11">
        <v>17.242000000000001</v>
      </c>
      <c r="F688" s="11">
        <v>17.501999999999999</v>
      </c>
      <c r="G688" s="11">
        <v>981859000</v>
      </c>
      <c r="N688"/>
      <c r="O688" s="4"/>
    </row>
    <row r="689" spans="1:15">
      <c r="A689" s="12">
        <v>44782.291666666664</v>
      </c>
      <c r="B689" s="11">
        <v>17.065300000000001</v>
      </c>
      <c r="C689" s="11">
        <v>17.085999999999999</v>
      </c>
      <c r="D689" s="11">
        <v>17.446999999999999</v>
      </c>
      <c r="E689" s="11">
        <v>16.724</v>
      </c>
      <c r="F689" s="11">
        <v>17.251999999999999</v>
      </c>
      <c r="G689" s="11">
        <v>668263000</v>
      </c>
      <c r="N689"/>
      <c r="O689" s="4"/>
    </row>
    <row r="690" spans="1:15">
      <c r="A690" s="12">
        <v>44783.291666666664</v>
      </c>
      <c r="B690" s="11">
        <v>18.075099999999999</v>
      </c>
      <c r="C690" s="11">
        <v>18.097000000000001</v>
      </c>
      <c r="D690" s="11">
        <v>18.117999999999999</v>
      </c>
      <c r="E690" s="11">
        <v>17.317</v>
      </c>
      <c r="F690" s="11">
        <v>17.698</v>
      </c>
      <c r="G690" s="11">
        <v>597422000</v>
      </c>
      <c r="N690"/>
      <c r="O690" s="4"/>
    </row>
    <row r="691" spans="1:15">
      <c r="A691" s="12">
        <v>44784.291666666664</v>
      </c>
      <c r="B691" s="11">
        <v>17.920300000000001</v>
      </c>
      <c r="C691" s="11">
        <v>17.942</v>
      </c>
      <c r="D691" s="11">
        <v>18.707000000000001</v>
      </c>
      <c r="E691" s="11">
        <v>17.876000000000001</v>
      </c>
      <c r="F691" s="11">
        <v>18.131</v>
      </c>
      <c r="G691" s="11">
        <v>509327000</v>
      </c>
      <c r="N691"/>
      <c r="O691" s="4"/>
    </row>
    <row r="692" spans="1:15">
      <c r="A692" s="12">
        <v>44785.291666666664</v>
      </c>
      <c r="B692" s="11">
        <v>18.686399999999999</v>
      </c>
      <c r="C692" s="11">
        <v>18.709</v>
      </c>
      <c r="D692" s="11">
        <v>18.718</v>
      </c>
      <c r="E692" s="11">
        <v>17.952999999999999</v>
      </c>
      <c r="F692" s="11">
        <v>18.16</v>
      </c>
      <c r="G692" s="11">
        <v>478094000</v>
      </c>
      <c r="N692"/>
      <c r="O692" s="4"/>
    </row>
    <row r="693" spans="1:15">
      <c r="A693" s="12">
        <v>44788.291666666664</v>
      </c>
      <c r="B693" s="11">
        <v>19.009</v>
      </c>
      <c r="C693" s="11">
        <v>19.032</v>
      </c>
      <c r="D693" s="11">
        <v>19.164000000000001</v>
      </c>
      <c r="E693" s="11">
        <v>18.613</v>
      </c>
      <c r="F693" s="11">
        <v>18.701000000000001</v>
      </c>
      <c r="G693" s="11">
        <v>457666000</v>
      </c>
      <c r="N693"/>
      <c r="O693" s="4"/>
    </row>
    <row r="694" spans="1:15">
      <c r="A694" s="12">
        <v>44789.291666666664</v>
      </c>
      <c r="B694" s="11">
        <v>18.856200000000001</v>
      </c>
      <c r="C694" s="11">
        <v>18.879000000000001</v>
      </c>
      <c r="D694" s="11">
        <v>19.141999999999999</v>
      </c>
      <c r="E694" s="11">
        <v>18.501000000000001</v>
      </c>
      <c r="F694" s="11">
        <v>18.920000000000002</v>
      </c>
      <c r="G694" s="11">
        <v>451240000</v>
      </c>
      <c r="N694"/>
      <c r="O694" s="4"/>
    </row>
    <row r="695" spans="1:15">
      <c r="A695" s="12">
        <v>44790.291666666664</v>
      </c>
      <c r="B695" s="11">
        <v>18.312799999999999</v>
      </c>
      <c r="C695" s="11">
        <v>18.335000000000001</v>
      </c>
      <c r="D695" s="11">
        <v>18.687999999999999</v>
      </c>
      <c r="E695" s="11">
        <v>18.145</v>
      </c>
      <c r="F695" s="11">
        <v>18.523</v>
      </c>
      <c r="G695" s="11">
        <v>446799000</v>
      </c>
      <c r="N695"/>
      <c r="O695" s="4"/>
    </row>
    <row r="696" spans="1:15">
      <c r="A696" s="12">
        <v>44791.291666666664</v>
      </c>
      <c r="B696" s="11">
        <v>18.750299999999999</v>
      </c>
      <c r="C696" s="11">
        <v>18.773</v>
      </c>
      <c r="D696" s="11">
        <v>18.864999999999998</v>
      </c>
      <c r="E696" s="11">
        <v>18.183</v>
      </c>
      <c r="F696" s="11">
        <v>18.300999999999998</v>
      </c>
      <c r="G696" s="11">
        <v>415447000</v>
      </c>
      <c r="N696"/>
      <c r="O696" s="4"/>
    </row>
    <row r="697" spans="1:15">
      <c r="A697" s="12">
        <v>44792.291666666664</v>
      </c>
      <c r="B697" s="11">
        <v>17.827400000000001</v>
      </c>
      <c r="C697" s="11">
        <v>17.849</v>
      </c>
      <c r="D697" s="11">
        <v>18.52</v>
      </c>
      <c r="E697" s="11">
        <v>17.77</v>
      </c>
      <c r="F697" s="11">
        <v>18.405999999999999</v>
      </c>
      <c r="G697" s="11">
        <v>441588000</v>
      </c>
      <c r="N697"/>
      <c r="O697" s="4"/>
    </row>
    <row r="698" spans="1:15">
      <c r="A698" s="12">
        <v>44795.291666666664</v>
      </c>
      <c r="B698" s="11">
        <v>17.013400000000001</v>
      </c>
      <c r="C698" s="11">
        <v>17.033999999999999</v>
      </c>
      <c r="D698" s="11">
        <v>17.558</v>
      </c>
      <c r="E698" s="11">
        <v>16.966000000000001</v>
      </c>
      <c r="F698" s="11">
        <v>17.489999999999998</v>
      </c>
      <c r="G698" s="11">
        <v>409593000</v>
      </c>
      <c r="N698"/>
      <c r="O698" s="4"/>
    </row>
    <row r="699" spans="1:15">
      <c r="A699" s="12">
        <v>44796.291666666664</v>
      </c>
      <c r="B699" s="11">
        <v>17.1602</v>
      </c>
      <c r="C699" s="11">
        <v>17.181000000000001</v>
      </c>
      <c r="D699" s="11">
        <v>17.465</v>
      </c>
      <c r="E699" s="11">
        <v>16.97</v>
      </c>
      <c r="F699" s="11">
        <v>16.989000000000001</v>
      </c>
      <c r="G699" s="11">
        <v>369986000</v>
      </c>
      <c r="N699"/>
      <c r="O699" s="4"/>
    </row>
    <row r="700" spans="1:15">
      <c r="A700" s="12">
        <v>44797.291666666664</v>
      </c>
      <c r="B700" s="11">
        <v>17.2012</v>
      </c>
      <c r="C700" s="11">
        <v>17.222000000000001</v>
      </c>
      <c r="D700" s="11">
        <v>17.405999999999999</v>
      </c>
      <c r="E700" s="11">
        <v>16.895</v>
      </c>
      <c r="F700" s="11">
        <v>17.012</v>
      </c>
      <c r="G700" s="11">
        <v>522661000</v>
      </c>
      <c r="N700"/>
      <c r="O700" s="4"/>
    </row>
    <row r="701" spans="1:15">
      <c r="A701" s="12">
        <v>44798.291666666664</v>
      </c>
      <c r="B701" s="11">
        <v>17.891300000000001</v>
      </c>
      <c r="C701" s="11">
        <v>17.913</v>
      </c>
      <c r="D701" s="11">
        <v>17.946999999999999</v>
      </c>
      <c r="E701" s="11">
        <v>16.832999999999998</v>
      </c>
      <c r="F701" s="11">
        <v>16.844000000000001</v>
      </c>
      <c r="G701" s="11">
        <v>770691000</v>
      </c>
      <c r="N701"/>
      <c r="O701" s="4"/>
    </row>
    <row r="702" spans="1:15">
      <c r="A702" s="12">
        <v>44799.291666666664</v>
      </c>
      <c r="B702" s="11">
        <v>16.240300000000001</v>
      </c>
      <c r="C702" s="11">
        <v>16.260000000000002</v>
      </c>
      <c r="D702" s="11">
        <v>17.923999999999999</v>
      </c>
      <c r="E702" s="11">
        <v>16.236999999999998</v>
      </c>
      <c r="F702" s="11">
        <v>17.856999999999999</v>
      </c>
      <c r="G702" s="11">
        <v>769127000</v>
      </c>
      <c r="N702"/>
      <c r="O702" s="4"/>
    </row>
    <row r="703" spans="1:15">
      <c r="A703" s="12">
        <v>44802.291666666664</v>
      </c>
      <c r="B703" s="11">
        <v>15.7819</v>
      </c>
      <c r="C703" s="11">
        <v>15.801</v>
      </c>
      <c r="D703" s="11">
        <v>16.338000000000001</v>
      </c>
      <c r="E703" s="11">
        <v>15.766999999999999</v>
      </c>
      <c r="F703" s="11">
        <v>16.02</v>
      </c>
      <c r="G703" s="11">
        <v>496132000</v>
      </c>
      <c r="N703"/>
      <c r="O703" s="4"/>
    </row>
    <row r="704" spans="1:15">
      <c r="A704" s="12">
        <v>44803.291666666664</v>
      </c>
      <c r="B704" s="11">
        <v>15.449299999999999</v>
      </c>
      <c r="C704" s="11">
        <v>15.468</v>
      </c>
      <c r="D704" s="11">
        <v>16.039000000000001</v>
      </c>
      <c r="E704" s="11">
        <v>15.182</v>
      </c>
      <c r="F704" s="11">
        <v>15.96</v>
      </c>
      <c r="G704" s="11">
        <v>530181000</v>
      </c>
      <c r="N704"/>
      <c r="O704" s="4"/>
    </row>
    <row r="705" spans="1:15">
      <c r="A705" s="12">
        <v>44804.291666666664</v>
      </c>
      <c r="B705" s="11">
        <v>15.075699999999999</v>
      </c>
      <c r="C705" s="11">
        <v>15.093999999999999</v>
      </c>
      <c r="D705" s="11">
        <v>15.54</v>
      </c>
      <c r="E705" s="11">
        <v>14.959</v>
      </c>
      <c r="F705" s="11">
        <v>15.384</v>
      </c>
      <c r="G705" s="11">
        <v>573710000</v>
      </c>
      <c r="N705"/>
      <c r="O705" s="4"/>
    </row>
    <row r="706" spans="1:15">
      <c r="A706" s="12">
        <v>44805.291666666664</v>
      </c>
      <c r="B706" s="11">
        <v>13.9201</v>
      </c>
      <c r="C706" s="11">
        <v>13.936999999999999</v>
      </c>
      <c r="D706" s="11">
        <v>14.38</v>
      </c>
      <c r="E706" s="11">
        <v>13.27</v>
      </c>
      <c r="F706" s="11">
        <v>14.209</v>
      </c>
      <c r="G706" s="11">
        <v>1178865000</v>
      </c>
      <c r="N706"/>
      <c r="O706" s="4"/>
    </row>
    <row r="707" spans="1:15">
      <c r="A707" s="12">
        <v>44806.291666666664</v>
      </c>
      <c r="B707" s="11">
        <v>13.6305</v>
      </c>
      <c r="C707" s="11">
        <v>13.647</v>
      </c>
      <c r="D707" s="11">
        <v>14.170999999999999</v>
      </c>
      <c r="E707" s="11">
        <v>13.590999999999999</v>
      </c>
      <c r="F707" s="11">
        <v>14.1</v>
      </c>
      <c r="G707" s="11">
        <v>743157000</v>
      </c>
      <c r="N707"/>
      <c r="O707" s="4"/>
    </row>
    <row r="708" spans="1:15">
      <c r="A708" s="12">
        <v>44810.291666666664</v>
      </c>
      <c r="B708" s="11">
        <v>13.448700000000001</v>
      </c>
      <c r="C708" s="11">
        <v>13.465</v>
      </c>
      <c r="D708" s="11">
        <v>13.779</v>
      </c>
      <c r="E708" s="11">
        <v>13.351000000000001</v>
      </c>
      <c r="F708" s="11">
        <v>13.731</v>
      </c>
      <c r="G708" s="11">
        <v>535751000</v>
      </c>
      <c r="N708"/>
      <c r="O708" s="4"/>
    </row>
    <row r="709" spans="1:15">
      <c r="A709" s="12">
        <v>44811.291666666664</v>
      </c>
      <c r="B709" s="11">
        <v>13.701499999999999</v>
      </c>
      <c r="C709" s="11">
        <v>13.714</v>
      </c>
      <c r="D709" s="11">
        <v>13.837999999999999</v>
      </c>
      <c r="E709" s="11">
        <v>13.346</v>
      </c>
      <c r="F709" s="11">
        <v>13.563000000000001</v>
      </c>
      <c r="G709" s="11">
        <v>512657000</v>
      </c>
      <c r="N709"/>
      <c r="O709" s="4"/>
    </row>
    <row r="710" spans="1:15">
      <c r="A710" s="12">
        <v>44812.291666666664</v>
      </c>
      <c r="B710" s="11">
        <v>13.9772</v>
      </c>
      <c r="C710" s="11">
        <v>13.99</v>
      </c>
      <c r="D710" s="11">
        <v>14.007999999999999</v>
      </c>
      <c r="E710" s="11">
        <v>13.369</v>
      </c>
      <c r="F710" s="11">
        <v>13.459</v>
      </c>
      <c r="G710" s="11">
        <v>624873000</v>
      </c>
      <c r="N710"/>
      <c r="O710" s="4"/>
    </row>
    <row r="711" spans="1:15">
      <c r="A711" s="12">
        <v>44813.291666666664</v>
      </c>
      <c r="B711" s="11">
        <v>14.373900000000001</v>
      </c>
      <c r="C711" s="11">
        <v>14.387</v>
      </c>
      <c r="D711" s="11">
        <v>14.474</v>
      </c>
      <c r="E711" s="11">
        <v>14.125999999999999</v>
      </c>
      <c r="F711" s="11">
        <v>14.157</v>
      </c>
      <c r="G711" s="11">
        <v>486612000</v>
      </c>
      <c r="N711"/>
      <c r="O711" s="4"/>
    </row>
    <row r="712" spans="1:15">
      <c r="A712" s="12">
        <v>44816.291666666664</v>
      </c>
      <c r="B712" s="11">
        <v>14.4917</v>
      </c>
      <c r="C712" s="11">
        <v>14.505000000000001</v>
      </c>
      <c r="D712" s="11">
        <v>14.547000000000001</v>
      </c>
      <c r="E712" s="11">
        <v>14.198</v>
      </c>
      <c r="F712" s="11">
        <v>14.369</v>
      </c>
      <c r="G712" s="11">
        <v>484159000</v>
      </c>
      <c r="N712"/>
      <c r="O712" s="4"/>
    </row>
    <row r="713" spans="1:15">
      <c r="A713" s="12">
        <v>44817.291666666664</v>
      </c>
      <c r="B713" s="11">
        <v>13.119</v>
      </c>
      <c r="C713" s="11">
        <v>13.131</v>
      </c>
      <c r="D713" s="11">
        <v>13.922000000000001</v>
      </c>
      <c r="E713" s="11">
        <v>13.099</v>
      </c>
      <c r="F713" s="11">
        <v>13.802</v>
      </c>
      <c r="G713" s="11">
        <v>714956000</v>
      </c>
      <c r="N713"/>
      <c r="O713" s="4"/>
    </row>
    <row r="714" spans="1:15">
      <c r="A714" s="12">
        <v>44818.291666666664</v>
      </c>
      <c r="B714" s="11">
        <v>13.116</v>
      </c>
      <c r="C714" s="11">
        <v>13.128</v>
      </c>
      <c r="D714" s="11">
        <v>13.29</v>
      </c>
      <c r="E714" s="11">
        <v>12.913</v>
      </c>
      <c r="F714" s="11">
        <v>13.254</v>
      </c>
      <c r="G714" s="11">
        <v>588507000</v>
      </c>
      <c r="N714"/>
      <c r="O714" s="4"/>
    </row>
    <row r="715" spans="1:15">
      <c r="A715" s="12">
        <v>44819.291666666664</v>
      </c>
      <c r="B715" s="11">
        <v>12.917199999999999</v>
      </c>
      <c r="C715" s="11">
        <v>12.929</v>
      </c>
      <c r="D715" s="11">
        <v>13.233000000000001</v>
      </c>
      <c r="E715" s="11">
        <v>12.79</v>
      </c>
      <c r="F715" s="11">
        <v>13.015000000000001</v>
      </c>
      <c r="G715" s="11">
        <v>523625000</v>
      </c>
      <c r="N715"/>
      <c r="O715" s="4"/>
    </row>
    <row r="716" spans="1:15">
      <c r="A716" s="12">
        <v>44820.291666666664</v>
      </c>
      <c r="B716" s="11">
        <v>13.1859</v>
      </c>
      <c r="C716" s="11">
        <v>13.198</v>
      </c>
      <c r="D716" s="11">
        <v>13.212</v>
      </c>
      <c r="E716" s="11">
        <v>12.617000000000001</v>
      </c>
      <c r="F716" s="11">
        <v>12.742000000000001</v>
      </c>
      <c r="G716" s="11">
        <v>670751000</v>
      </c>
      <c r="N716"/>
      <c r="O716" s="4"/>
    </row>
    <row r="717" spans="1:15">
      <c r="A717" s="12">
        <v>44823.291666666664</v>
      </c>
      <c r="B717" s="11">
        <v>13.3698</v>
      </c>
      <c r="C717" s="11">
        <v>13.382</v>
      </c>
      <c r="D717" s="11">
        <v>13.462999999999999</v>
      </c>
      <c r="E717" s="11">
        <v>13.01</v>
      </c>
      <c r="F717" s="11">
        <v>13.012</v>
      </c>
      <c r="G717" s="11">
        <v>569685000</v>
      </c>
      <c r="N717"/>
      <c r="O717" s="4"/>
    </row>
    <row r="718" spans="1:15">
      <c r="A718" s="12">
        <v>44824.291666666664</v>
      </c>
      <c r="B718" s="11">
        <v>13.164</v>
      </c>
      <c r="C718" s="11">
        <v>13.176</v>
      </c>
      <c r="D718" s="11">
        <v>13.483000000000001</v>
      </c>
      <c r="E718" s="11">
        <v>13.057</v>
      </c>
      <c r="F718" s="11">
        <v>13.215</v>
      </c>
      <c r="G718" s="11">
        <v>524818000</v>
      </c>
      <c r="N718"/>
      <c r="O718" s="4"/>
    </row>
    <row r="719" spans="1:15">
      <c r="A719" s="12">
        <v>44825.291666666664</v>
      </c>
      <c r="B719" s="11">
        <v>13.248900000000001</v>
      </c>
      <c r="C719" s="11">
        <v>13.260999999999999</v>
      </c>
      <c r="D719" s="11">
        <v>14.031000000000001</v>
      </c>
      <c r="E719" s="11">
        <v>13.11</v>
      </c>
      <c r="F719" s="11">
        <v>13.212999999999999</v>
      </c>
      <c r="G719" s="11">
        <v>807679000</v>
      </c>
      <c r="N719"/>
      <c r="O719" s="4"/>
    </row>
    <row r="720" spans="1:15">
      <c r="A720" s="12">
        <v>44826.291666666664</v>
      </c>
      <c r="B720" s="11">
        <v>12.5495</v>
      </c>
      <c r="C720" s="11">
        <v>12.561</v>
      </c>
      <c r="D720" s="11">
        <v>13.148999999999999</v>
      </c>
      <c r="E720" s="11">
        <v>12.428000000000001</v>
      </c>
      <c r="F720" s="11">
        <v>13.07</v>
      </c>
      <c r="G720" s="11">
        <v>759162000</v>
      </c>
      <c r="N720"/>
      <c r="O720" s="4"/>
    </row>
    <row r="721" spans="1:15">
      <c r="A721" s="12">
        <v>44827.291666666664</v>
      </c>
      <c r="B721" s="11">
        <v>12.5046</v>
      </c>
      <c r="C721" s="11">
        <v>12.516</v>
      </c>
      <c r="D721" s="11">
        <v>12.611000000000001</v>
      </c>
      <c r="E721" s="11">
        <v>12.257</v>
      </c>
      <c r="F721" s="11">
        <v>12.42</v>
      </c>
      <c r="G721" s="11">
        <v>663309000</v>
      </c>
      <c r="N721"/>
      <c r="O721" s="4"/>
    </row>
    <row r="722" spans="1:15">
      <c r="A722" s="12">
        <v>44830.291666666664</v>
      </c>
      <c r="B722" s="11">
        <v>12.216799999999999</v>
      </c>
      <c r="C722" s="11">
        <v>12.228</v>
      </c>
      <c r="D722" s="11">
        <v>12.659000000000001</v>
      </c>
      <c r="E722" s="11">
        <v>12.214</v>
      </c>
      <c r="F722" s="11">
        <v>12.491</v>
      </c>
      <c r="G722" s="11">
        <v>547343000</v>
      </c>
      <c r="N722"/>
      <c r="O722" s="4"/>
    </row>
    <row r="723" spans="1:15">
      <c r="A723" s="12">
        <v>44831.291666666664</v>
      </c>
      <c r="B723" s="11">
        <v>12.4017</v>
      </c>
      <c r="C723" s="11">
        <v>12.413</v>
      </c>
      <c r="D723" s="11">
        <v>12.736000000000001</v>
      </c>
      <c r="E723" s="11">
        <v>12.257999999999999</v>
      </c>
      <c r="F723" s="11">
        <v>12.507</v>
      </c>
      <c r="G723" s="11">
        <v>553854000</v>
      </c>
      <c r="N723"/>
      <c r="O723" s="4"/>
    </row>
    <row r="724" spans="1:15">
      <c r="A724" s="12">
        <v>44832.291666666664</v>
      </c>
      <c r="B724" s="11">
        <v>12.724399999999999</v>
      </c>
      <c r="C724" s="11">
        <v>12.736000000000001</v>
      </c>
      <c r="D724" s="11">
        <v>12.823</v>
      </c>
      <c r="E724" s="11">
        <v>12.353999999999999</v>
      </c>
      <c r="F724" s="11">
        <v>12.41</v>
      </c>
      <c r="G724" s="11">
        <v>542414000</v>
      </c>
      <c r="N724"/>
      <c r="O724" s="4"/>
    </row>
    <row r="725" spans="1:15">
      <c r="A725" s="12">
        <v>44833.291666666664</v>
      </c>
      <c r="B725" s="11">
        <v>12.2088</v>
      </c>
      <c r="C725" s="11">
        <v>12.22</v>
      </c>
      <c r="D725" s="11">
        <v>12.5</v>
      </c>
      <c r="E725" s="11">
        <v>11.946</v>
      </c>
      <c r="F725" s="11">
        <v>12.448</v>
      </c>
      <c r="G725" s="11">
        <v>532763000</v>
      </c>
      <c r="N725"/>
      <c r="O725" s="4"/>
    </row>
    <row r="726" spans="1:15">
      <c r="A726" s="12">
        <v>44834.291666666664</v>
      </c>
      <c r="B726" s="11">
        <v>12.1279</v>
      </c>
      <c r="C726" s="11">
        <v>12.138999999999999</v>
      </c>
      <c r="D726" s="11">
        <v>12.632999999999999</v>
      </c>
      <c r="E726" s="11">
        <v>12.074999999999999</v>
      </c>
      <c r="F726" s="11">
        <v>12.087</v>
      </c>
      <c r="G726" s="11">
        <v>565638000</v>
      </c>
      <c r="N726"/>
      <c r="O726" s="4"/>
    </row>
    <row r="727" spans="1:15">
      <c r="A727" s="12">
        <v>44837.291666666664</v>
      </c>
      <c r="B727" s="11">
        <v>12.5006</v>
      </c>
      <c r="C727" s="11">
        <v>12.512</v>
      </c>
      <c r="D727" s="11">
        <v>12.678000000000001</v>
      </c>
      <c r="E727" s="11">
        <v>12.105</v>
      </c>
      <c r="F727" s="11">
        <v>12.347</v>
      </c>
      <c r="G727" s="11">
        <v>547478000</v>
      </c>
      <c r="N727"/>
      <c r="O727" s="4"/>
    </row>
    <row r="728" spans="1:15">
      <c r="A728" s="12">
        <v>44838.291666666664</v>
      </c>
      <c r="B728" s="11">
        <v>13.154999999999999</v>
      </c>
      <c r="C728" s="11">
        <v>13.167</v>
      </c>
      <c r="D728" s="11">
        <v>13.22</v>
      </c>
      <c r="E728" s="11">
        <v>12.879</v>
      </c>
      <c r="F728" s="11">
        <v>12.879</v>
      </c>
      <c r="G728" s="11">
        <v>584182000</v>
      </c>
      <c r="N728"/>
      <c r="O728" s="4"/>
    </row>
    <row r="729" spans="1:15">
      <c r="A729" s="12">
        <v>44839.291666666664</v>
      </c>
      <c r="B729" s="11">
        <v>13.196899999999999</v>
      </c>
      <c r="C729" s="11">
        <v>13.209</v>
      </c>
      <c r="D729" s="11">
        <v>13.321</v>
      </c>
      <c r="E729" s="11">
        <v>12.621</v>
      </c>
      <c r="F729" s="11">
        <v>12.911</v>
      </c>
      <c r="G729" s="11">
        <v>507131000</v>
      </c>
      <c r="N729"/>
      <c r="O729" s="4"/>
    </row>
    <row r="730" spans="1:15">
      <c r="A730" s="12">
        <v>44840.291666666664</v>
      </c>
      <c r="B730" s="11">
        <v>13.118</v>
      </c>
      <c r="C730" s="11">
        <v>13.13</v>
      </c>
      <c r="D730" s="11">
        <v>13.656000000000001</v>
      </c>
      <c r="E730" s="11">
        <v>13.103</v>
      </c>
      <c r="F730" s="11">
        <v>13.22</v>
      </c>
      <c r="G730" s="11">
        <v>644157000</v>
      </c>
      <c r="N730"/>
      <c r="O730" s="4"/>
    </row>
    <row r="731" spans="1:15">
      <c r="A731" s="12">
        <v>44841.291666666664</v>
      </c>
      <c r="B731" s="11">
        <v>12.065</v>
      </c>
      <c r="C731" s="11">
        <v>12.076000000000001</v>
      </c>
      <c r="D731" s="11">
        <v>12.67</v>
      </c>
      <c r="E731" s="11">
        <v>12.022</v>
      </c>
      <c r="F731" s="11">
        <v>12.505000000000001</v>
      </c>
      <c r="G731" s="11">
        <v>672478000</v>
      </c>
      <c r="N731"/>
      <c r="O731" s="4"/>
    </row>
    <row r="732" spans="1:15">
      <c r="A732" s="12">
        <v>44844.291666666664</v>
      </c>
      <c r="B732" s="11">
        <v>11.6593</v>
      </c>
      <c r="C732" s="11">
        <v>11.67</v>
      </c>
      <c r="D732" s="11">
        <v>12.124000000000001</v>
      </c>
      <c r="E732" s="11">
        <v>11.407999999999999</v>
      </c>
      <c r="F732" s="11">
        <v>12.037000000000001</v>
      </c>
      <c r="G732" s="11">
        <v>698699000</v>
      </c>
      <c r="N732"/>
      <c r="O732" s="4"/>
    </row>
    <row r="733" spans="1:15">
      <c r="A733" s="12">
        <v>44845.291666666664</v>
      </c>
      <c r="B733" s="11">
        <v>11.5754</v>
      </c>
      <c r="C733" s="11">
        <v>11.586</v>
      </c>
      <c r="D733" s="11">
        <v>11.846</v>
      </c>
      <c r="E733" s="11">
        <v>11.282999999999999</v>
      </c>
      <c r="F733" s="11">
        <v>11.561</v>
      </c>
      <c r="G733" s="11">
        <v>667482000</v>
      </c>
      <c r="N733"/>
      <c r="O733" s="4"/>
    </row>
    <row r="734" spans="1:15">
      <c r="A734" s="12">
        <v>44846.291666666664</v>
      </c>
      <c r="B734" s="11">
        <v>11.4895</v>
      </c>
      <c r="C734" s="11">
        <v>11.5</v>
      </c>
      <c r="D734" s="11">
        <v>11.734999999999999</v>
      </c>
      <c r="E734" s="11">
        <v>11.345000000000001</v>
      </c>
      <c r="F734" s="11">
        <v>11.579000000000001</v>
      </c>
      <c r="G734" s="11">
        <v>492590000</v>
      </c>
      <c r="N734"/>
      <c r="O734" s="4"/>
    </row>
    <row r="735" spans="1:15">
      <c r="A735" s="12">
        <v>44847.291666666664</v>
      </c>
      <c r="B735" s="11">
        <v>11.9491</v>
      </c>
      <c r="C735" s="11">
        <v>11.96</v>
      </c>
      <c r="D735" s="11">
        <v>12.077999999999999</v>
      </c>
      <c r="E735" s="11">
        <v>10.813000000000001</v>
      </c>
      <c r="F735" s="11">
        <v>10.971</v>
      </c>
      <c r="G735" s="11">
        <v>850103000</v>
      </c>
      <c r="N735"/>
      <c r="O735" s="4"/>
    </row>
    <row r="736" spans="1:15">
      <c r="A736" s="12">
        <v>44848.291666666664</v>
      </c>
      <c r="B736" s="11">
        <v>11.216699999999999</v>
      </c>
      <c r="C736" s="11">
        <v>11.227</v>
      </c>
      <c r="D736" s="11">
        <v>12.111000000000001</v>
      </c>
      <c r="E736" s="11">
        <v>11.204000000000001</v>
      </c>
      <c r="F736" s="11">
        <v>12.057</v>
      </c>
      <c r="G736" s="11">
        <v>713432000</v>
      </c>
      <c r="N736"/>
      <c r="O736" s="4"/>
    </row>
    <row r="737" spans="1:15">
      <c r="A737" s="12">
        <v>44851.291666666664</v>
      </c>
      <c r="B737" s="11">
        <v>11.8771</v>
      </c>
      <c r="C737" s="11">
        <v>11.888</v>
      </c>
      <c r="D737" s="11">
        <v>11.948</v>
      </c>
      <c r="E737" s="11">
        <v>11.516999999999999</v>
      </c>
      <c r="F737" s="11">
        <v>11.518000000000001</v>
      </c>
      <c r="G737" s="11">
        <v>580774000</v>
      </c>
      <c r="N737"/>
      <c r="O737" s="4"/>
    </row>
    <row r="738" spans="1:15">
      <c r="A738" s="12">
        <v>44852.291666666664</v>
      </c>
      <c r="B738" s="11">
        <v>11.956099999999999</v>
      </c>
      <c r="C738" s="11">
        <v>11.967000000000001</v>
      </c>
      <c r="D738" s="11">
        <v>12.492000000000001</v>
      </c>
      <c r="E738" s="11">
        <v>11.618</v>
      </c>
      <c r="F738" s="11">
        <v>12.343999999999999</v>
      </c>
      <c r="G738" s="11">
        <v>659362000</v>
      </c>
      <c r="N738"/>
      <c r="O738" s="4"/>
    </row>
    <row r="739" spans="1:15">
      <c r="A739" s="12">
        <v>44853.291666666664</v>
      </c>
      <c r="B739" s="11">
        <v>12.04</v>
      </c>
      <c r="C739" s="11">
        <v>12.051</v>
      </c>
      <c r="D739" s="11">
        <v>12.35</v>
      </c>
      <c r="E739" s="11">
        <v>11.834</v>
      </c>
      <c r="F739" s="11">
        <v>11.879</v>
      </c>
      <c r="G739" s="11">
        <v>523131000</v>
      </c>
      <c r="N739"/>
      <c r="O739" s="4"/>
    </row>
    <row r="740" spans="1:15">
      <c r="A740" s="12">
        <v>44854.291666666664</v>
      </c>
      <c r="B740" s="11">
        <v>12.1829</v>
      </c>
      <c r="C740" s="11">
        <v>12.194000000000001</v>
      </c>
      <c r="D740" s="11">
        <v>12.769</v>
      </c>
      <c r="E740" s="11">
        <v>12.105</v>
      </c>
      <c r="F740" s="11">
        <v>12.113</v>
      </c>
      <c r="G740" s="11">
        <v>652398000</v>
      </c>
      <c r="N740"/>
      <c r="O740" s="4"/>
    </row>
    <row r="741" spans="1:15">
      <c r="A741" s="12">
        <v>44855.291666666664</v>
      </c>
      <c r="B741" s="11">
        <v>12.454599999999999</v>
      </c>
      <c r="C741" s="11">
        <v>12.465999999999999</v>
      </c>
      <c r="D741" s="11">
        <v>12.497999999999999</v>
      </c>
      <c r="E741" s="11">
        <v>11.887</v>
      </c>
      <c r="F741" s="11">
        <v>12.098000000000001</v>
      </c>
      <c r="G741" s="11">
        <v>609494000</v>
      </c>
      <c r="N741"/>
      <c r="O741" s="4"/>
    </row>
    <row r="742" spans="1:15">
      <c r="A742" s="12">
        <v>44858.291666666664</v>
      </c>
      <c r="B742" s="11">
        <v>12.5875</v>
      </c>
      <c r="C742" s="11">
        <v>12.599</v>
      </c>
      <c r="D742" s="11">
        <v>12.71</v>
      </c>
      <c r="E742" s="11">
        <v>12.064</v>
      </c>
      <c r="F742" s="11">
        <v>12.507999999999999</v>
      </c>
      <c r="G742" s="11">
        <v>517457000</v>
      </c>
      <c r="N742"/>
      <c r="O742" s="4"/>
    </row>
    <row r="743" spans="1:15">
      <c r="A743" s="12">
        <v>44859.291666666664</v>
      </c>
      <c r="B743" s="11">
        <v>13.248900000000001</v>
      </c>
      <c r="C743" s="11">
        <v>13.260999999999999</v>
      </c>
      <c r="D743" s="11">
        <v>13.3</v>
      </c>
      <c r="E743" s="11">
        <v>12.664</v>
      </c>
      <c r="F743" s="11">
        <v>12.694000000000001</v>
      </c>
      <c r="G743" s="11">
        <v>505482000</v>
      </c>
      <c r="N743"/>
      <c r="O743" s="4"/>
    </row>
    <row r="744" spans="1:15">
      <c r="A744" s="12">
        <v>44860.291666666664</v>
      </c>
      <c r="B744" s="11">
        <v>12.8842</v>
      </c>
      <c r="C744" s="11">
        <v>12.896000000000001</v>
      </c>
      <c r="D744" s="11">
        <v>13.388</v>
      </c>
      <c r="E744" s="11">
        <v>12.708</v>
      </c>
      <c r="F744" s="11">
        <v>12.869</v>
      </c>
      <c r="G744" s="11">
        <v>532953000</v>
      </c>
      <c r="N744"/>
      <c r="O744" s="4"/>
    </row>
    <row r="745" spans="1:15">
      <c r="A745" s="12">
        <v>44861.291666666664</v>
      </c>
      <c r="B745" s="11">
        <v>13.164</v>
      </c>
      <c r="C745" s="11">
        <v>13.176</v>
      </c>
      <c r="D745" s="11">
        <v>13.837999999999999</v>
      </c>
      <c r="E745" s="11">
        <v>13.122</v>
      </c>
      <c r="F745" s="11">
        <v>13.63</v>
      </c>
      <c r="G745" s="11">
        <v>583113000</v>
      </c>
      <c r="N745"/>
      <c r="O745" s="4"/>
    </row>
    <row r="746" spans="1:15">
      <c r="A746" s="12">
        <v>44862.291666666664</v>
      </c>
      <c r="B746" s="11">
        <v>13.821400000000001</v>
      </c>
      <c r="C746" s="11">
        <v>13.834</v>
      </c>
      <c r="D746" s="11">
        <v>13.85</v>
      </c>
      <c r="E746" s="11">
        <v>13.061</v>
      </c>
      <c r="F746" s="11">
        <v>13.103999999999999</v>
      </c>
      <c r="G746" s="11">
        <v>521040000</v>
      </c>
      <c r="N746"/>
      <c r="O746" s="4"/>
    </row>
    <row r="747" spans="1:15">
      <c r="A747" s="12">
        <v>44865.291666666664</v>
      </c>
      <c r="B747" s="11">
        <v>13.4847</v>
      </c>
      <c r="C747" s="11">
        <v>13.497</v>
      </c>
      <c r="D747" s="11">
        <v>13.837999999999999</v>
      </c>
      <c r="E747" s="11">
        <v>13.297000000000001</v>
      </c>
      <c r="F747" s="11">
        <v>13.778</v>
      </c>
      <c r="G747" s="11">
        <v>486341000</v>
      </c>
      <c r="N747"/>
      <c r="O747" s="4"/>
    </row>
    <row r="748" spans="1:15">
      <c r="A748" s="12">
        <v>44866.291666666664</v>
      </c>
      <c r="B748" s="11">
        <v>13.5306</v>
      </c>
      <c r="C748" s="11">
        <v>13.542999999999999</v>
      </c>
      <c r="D748" s="11">
        <v>13.925000000000001</v>
      </c>
      <c r="E748" s="11">
        <v>13.519</v>
      </c>
      <c r="F748" s="11">
        <v>13.811</v>
      </c>
      <c r="G748" s="11">
        <v>432817000</v>
      </c>
      <c r="N748"/>
      <c r="O748" s="4"/>
    </row>
    <row r="749" spans="1:15">
      <c r="A749" s="12">
        <v>44867.291666666664</v>
      </c>
      <c r="B749" s="11">
        <v>13.206899999999999</v>
      </c>
      <c r="C749" s="11">
        <v>13.218999999999999</v>
      </c>
      <c r="D749" s="11">
        <v>14.21</v>
      </c>
      <c r="E749" s="11">
        <v>13.211</v>
      </c>
      <c r="F749" s="11">
        <v>13.85</v>
      </c>
      <c r="G749" s="11">
        <v>672628000</v>
      </c>
      <c r="N749"/>
      <c r="O749" s="4"/>
    </row>
    <row r="750" spans="1:15">
      <c r="A750" s="12">
        <v>44868.291666666664</v>
      </c>
      <c r="B750" s="11">
        <v>13.4087</v>
      </c>
      <c r="C750" s="11">
        <v>13.420999999999999</v>
      </c>
      <c r="D750" s="11">
        <v>13.781000000000001</v>
      </c>
      <c r="E750" s="11">
        <v>12.956</v>
      </c>
      <c r="F750" s="11">
        <v>13.042999999999999</v>
      </c>
      <c r="G750" s="11">
        <v>500065000</v>
      </c>
      <c r="N750"/>
      <c r="O750" s="4"/>
    </row>
    <row r="751" spans="1:15">
      <c r="A751" s="12">
        <v>44869.291666666664</v>
      </c>
      <c r="B751" s="11">
        <v>14.1431</v>
      </c>
      <c r="C751" s="11">
        <v>14.156000000000001</v>
      </c>
      <c r="D751" s="11">
        <v>14.228999999999999</v>
      </c>
      <c r="E751" s="11">
        <v>13.696999999999999</v>
      </c>
      <c r="F751" s="11">
        <v>13.986000000000001</v>
      </c>
      <c r="G751" s="11">
        <v>612576000</v>
      </c>
      <c r="N751"/>
      <c r="O751" s="4"/>
    </row>
    <row r="752" spans="1:15">
      <c r="A752" s="12">
        <v>44872.291666666664</v>
      </c>
      <c r="B752" s="11">
        <v>14.2879</v>
      </c>
      <c r="C752" s="11">
        <v>14.301</v>
      </c>
      <c r="D752" s="11">
        <v>14.412000000000001</v>
      </c>
      <c r="E752" s="11">
        <v>13.954000000000001</v>
      </c>
      <c r="F752" s="11">
        <v>14.228</v>
      </c>
      <c r="G752" s="11">
        <v>410061000</v>
      </c>
      <c r="N752"/>
      <c r="O752" s="4"/>
    </row>
    <row r="753" spans="1:15">
      <c r="A753" s="12">
        <v>44873.291666666664</v>
      </c>
      <c r="B753" s="11">
        <v>14.588699999999999</v>
      </c>
      <c r="C753" s="11">
        <v>14.602</v>
      </c>
      <c r="D753" s="11">
        <v>14.891</v>
      </c>
      <c r="E753" s="11">
        <v>14.215999999999999</v>
      </c>
      <c r="F753" s="11">
        <v>14.801</v>
      </c>
      <c r="G753" s="11">
        <v>595292000</v>
      </c>
      <c r="N753"/>
      <c r="O753" s="4"/>
    </row>
    <row r="754" spans="1:15">
      <c r="A754" s="12">
        <v>44874.291666666664</v>
      </c>
      <c r="B754" s="11">
        <v>13.763400000000001</v>
      </c>
      <c r="C754" s="11">
        <v>13.776</v>
      </c>
      <c r="D754" s="11">
        <v>14.211</v>
      </c>
      <c r="E754" s="11">
        <v>13.759</v>
      </c>
      <c r="F754" s="11">
        <v>14.162000000000001</v>
      </c>
      <c r="G754" s="11">
        <v>454414000</v>
      </c>
      <c r="N754"/>
      <c r="O754" s="4"/>
    </row>
    <row r="755" spans="1:15">
      <c r="A755" s="12">
        <v>44875.291666666664</v>
      </c>
      <c r="B755" s="11">
        <v>15.7356</v>
      </c>
      <c r="C755" s="11">
        <v>15.75</v>
      </c>
      <c r="D755" s="11">
        <v>15.773</v>
      </c>
      <c r="E755" s="11">
        <v>14.547000000000001</v>
      </c>
      <c r="F755" s="11">
        <v>14.8</v>
      </c>
      <c r="G755" s="11">
        <v>700819000</v>
      </c>
      <c r="N755"/>
      <c r="O755" s="4"/>
    </row>
    <row r="756" spans="1:15">
      <c r="A756" s="12">
        <v>44876.291666666664</v>
      </c>
      <c r="B756" s="11">
        <v>16.312100000000001</v>
      </c>
      <c r="C756" s="11">
        <v>16.327000000000002</v>
      </c>
      <c r="D756" s="11">
        <v>16.388999999999999</v>
      </c>
      <c r="E756" s="11">
        <v>15.481999999999999</v>
      </c>
      <c r="F756" s="11">
        <v>15.807</v>
      </c>
      <c r="G756" s="11">
        <v>655487000</v>
      </c>
      <c r="N756"/>
      <c r="O756" s="4"/>
    </row>
    <row r="757" spans="1:15">
      <c r="A757" s="12">
        <v>44879.291666666664</v>
      </c>
      <c r="B757" s="11">
        <v>16.280100000000001</v>
      </c>
      <c r="C757" s="11">
        <v>16.295000000000002</v>
      </c>
      <c r="D757" s="11">
        <v>16.54</v>
      </c>
      <c r="E757" s="11">
        <v>15.922000000000001</v>
      </c>
      <c r="F757" s="11">
        <v>16.218</v>
      </c>
      <c r="G757" s="11">
        <v>527852000</v>
      </c>
      <c r="N757"/>
      <c r="O757" s="4"/>
    </row>
    <row r="758" spans="1:15">
      <c r="A758" s="12">
        <v>44880.291666666664</v>
      </c>
      <c r="B758" s="11">
        <v>16.6508</v>
      </c>
      <c r="C758" s="11">
        <v>16.666</v>
      </c>
      <c r="D758" s="11">
        <v>16.998000000000001</v>
      </c>
      <c r="E758" s="11">
        <v>16.382000000000001</v>
      </c>
      <c r="F758" s="11">
        <v>16.722000000000001</v>
      </c>
      <c r="G758" s="11">
        <v>545876000</v>
      </c>
      <c r="N758"/>
      <c r="O758" s="4"/>
    </row>
    <row r="759" spans="1:15">
      <c r="A759" s="12">
        <v>44881.291666666664</v>
      </c>
      <c r="B759" s="11">
        <v>15.8955</v>
      </c>
      <c r="C759" s="11">
        <v>15.91</v>
      </c>
      <c r="D759" s="11">
        <v>16.361999999999998</v>
      </c>
      <c r="E759" s="11">
        <v>15.872999999999999</v>
      </c>
      <c r="F759" s="11">
        <v>16.161999999999999</v>
      </c>
      <c r="G759" s="11">
        <v>649547000</v>
      </c>
      <c r="N759"/>
      <c r="O759" s="4"/>
    </row>
    <row r="760" spans="1:15">
      <c r="A760" s="12">
        <v>44882.291666666664</v>
      </c>
      <c r="B760" s="11">
        <v>15.662699999999999</v>
      </c>
      <c r="C760" s="11">
        <v>15.677</v>
      </c>
      <c r="D760" s="11">
        <v>16.265999999999998</v>
      </c>
      <c r="E760" s="11">
        <v>15.535</v>
      </c>
      <c r="F760" s="11">
        <v>15.715</v>
      </c>
      <c r="G760" s="11">
        <v>710894000</v>
      </c>
      <c r="N760"/>
      <c r="O760" s="4"/>
    </row>
    <row r="761" spans="1:15">
      <c r="A761" s="12">
        <v>44883.291666666664</v>
      </c>
      <c r="B761" s="11">
        <v>15.3949</v>
      </c>
      <c r="C761" s="11">
        <v>15.409000000000001</v>
      </c>
      <c r="D761" s="11">
        <v>16.001999999999999</v>
      </c>
      <c r="E761" s="11">
        <v>15.12</v>
      </c>
      <c r="F761" s="11">
        <v>15.965999999999999</v>
      </c>
      <c r="G761" s="11">
        <v>492072000</v>
      </c>
      <c r="N761"/>
      <c r="O761" s="4"/>
    </row>
    <row r="762" spans="1:15">
      <c r="A762" s="12">
        <v>44886.291666666664</v>
      </c>
      <c r="B762" s="11">
        <v>15.303000000000001</v>
      </c>
      <c r="C762" s="11">
        <v>15.317</v>
      </c>
      <c r="D762" s="11">
        <v>15.477</v>
      </c>
      <c r="E762" s="11">
        <v>15.08</v>
      </c>
      <c r="F762" s="11">
        <v>15.147</v>
      </c>
      <c r="G762" s="11">
        <v>404739000</v>
      </c>
      <c r="N762"/>
      <c r="O762" s="4"/>
    </row>
    <row r="763" spans="1:15">
      <c r="A763" s="12">
        <v>44887.291666666664</v>
      </c>
      <c r="B763" s="11">
        <v>16.023299999999999</v>
      </c>
      <c r="C763" s="11">
        <v>16.038</v>
      </c>
      <c r="D763" s="11">
        <v>16.058</v>
      </c>
      <c r="E763" s="11">
        <v>15.122</v>
      </c>
      <c r="F763" s="11">
        <v>15.327999999999999</v>
      </c>
      <c r="G763" s="11">
        <v>472866000</v>
      </c>
      <c r="N763"/>
      <c r="O763" s="4"/>
    </row>
    <row r="764" spans="1:15">
      <c r="A764" s="12">
        <v>44888.291666666664</v>
      </c>
      <c r="B764" s="11">
        <v>16.503900000000002</v>
      </c>
      <c r="C764" s="11">
        <v>16.518999999999998</v>
      </c>
      <c r="D764" s="11">
        <v>16.527000000000001</v>
      </c>
      <c r="E764" s="11">
        <v>16.047999999999998</v>
      </c>
      <c r="F764" s="11">
        <v>16.097999999999999</v>
      </c>
      <c r="G764" s="11">
        <v>427241000</v>
      </c>
      <c r="N764"/>
      <c r="O764" s="4"/>
    </row>
    <row r="765" spans="1:15">
      <c r="A765" s="12">
        <v>44890.291666666664</v>
      </c>
      <c r="B765" s="11">
        <v>16.255099999999999</v>
      </c>
      <c r="C765" s="11">
        <v>16.27</v>
      </c>
      <c r="D765" s="11">
        <v>16.486999999999998</v>
      </c>
      <c r="E765" s="11">
        <v>16.172000000000001</v>
      </c>
      <c r="F765" s="11">
        <v>16.318000000000001</v>
      </c>
      <c r="G765" s="11">
        <v>167934000</v>
      </c>
      <c r="N765"/>
      <c r="O765" s="4"/>
    </row>
    <row r="766" spans="1:15">
      <c r="A766" s="12">
        <v>44893.291666666664</v>
      </c>
      <c r="B766" s="11">
        <v>15.8125</v>
      </c>
      <c r="C766" s="11">
        <v>15.827</v>
      </c>
      <c r="D766" s="11">
        <v>16.356999999999999</v>
      </c>
      <c r="E766" s="11">
        <v>15.725</v>
      </c>
      <c r="F766" s="11">
        <v>16.026</v>
      </c>
      <c r="G766" s="11">
        <v>303741000</v>
      </c>
      <c r="N766"/>
      <c r="O766" s="4"/>
    </row>
    <row r="767" spans="1:15">
      <c r="A767" s="12">
        <v>44894.291666666664</v>
      </c>
      <c r="B767" s="11">
        <v>15.624700000000001</v>
      </c>
      <c r="C767" s="11">
        <v>15.638999999999999</v>
      </c>
      <c r="D767" s="11">
        <v>15.932</v>
      </c>
      <c r="E767" s="11">
        <v>15.52</v>
      </c>
      <c r="F767" s="11">
        <v>15.827</v>
      </c>
      <c r="G767" s="11">
        <v>298384000</v>
      </c>
      <c r="N767"/>
      <c r="O767" s="4"/>
    </row>
    <row r="768" spans="1:15">
      <c r="A768" s="12">
        <v>44895.291666666664</v>
      </c>
      <c r="B768" s="11">
        <v>16.911899999999999</v>
      </c>
      <c r="C768" s="11">
        <v>16.922999999999998</v>
      </c>
      <c r="D768" s="11">
        <v>16.93</v>
      </c>
      <c r="E768" s="11">
        <v>15.597</v>
      </c>
      <c r="F768" s="11">
        <v>15.696999999999999</v>
      </c>
      <c r="G768" s="11">
        <v>565298000</v>
      </c>
      <c r="N768"/>
      <c r="O768" s="4"/>
    </row>
    <row r="769" spans="1:15">
      <c r="A769" s="12">
        <v>44896.291666666664</v>
      </c>
      <c r="B769" s="11">
        <v>17.123699999999999</v>
      </c>
      <c r="C769" s="11">
        <v>17.135000000000002</v>
      </c>
      <c r="D769" s="11">
        <v>17.265000000000001</v>
      </c>
      <c r="E769" s="11">
        <v>16.635000000000002</v>
      </c>
      <c r="F769" s="11">
        <v>16.998999999999999</v>
      </c>
      <c r="G769" s="11">
        <v>470977000</v>
      </c>
      <c r="N769"/>
      <c r="O769" s="4"/>
    </row>
    <row r="770" spans="1:15">
      <c r="A770" s="12">
        <v>44897.291666666664</v>
      </c>
      <c r="B770" s="11">
        <v>16.864899999999999</v>
      </c>
      <c r="C770" s="11">
        <v>16.876000000000001</v>
      </c>
      <c r="D770" s="11">
        <v>16.933</v>
      </c>
      <c r="E770" s="11">
        <v>16.445</v>
      </c>
      <c r="F770" s="11">
        <v>16.658999999999999</v>
      </c>
      <c r="G770" s="11">
        <v>371389000</v>
      </c>
      <c r="N770"/>
      <c r="O770" s="4"/>
    </row>
    <row r="771" spans="1:15">
      <c r="A771" s="12">
        <v>44900.291666666664</v>
      </c>
      <c r="B771" s="11">
        <v>16.5991</v>
      </c>
      <c r="C771" s="11">
        <v>16.61</v>
      </c>
      <c r="D771" s="11">
        <v>16.995000000000001</v>
      </c>
      <c r="E771" s="11">
        <v>16.472000000000001</v>
      </c>
      <c r="F771" s="11">
        <v>16.678999999999998</v>
      </c>
      <c r="G771" s="11">
        <v>352255000</v>
      </c>
      <c r="N771"/>
      <c r="O771" s="4"/>
    </row>
    <row r="772" spans="1:15">
      <c r="A772" s="12">
        <v>44901.291666666664</v>
      </c>
      <c r="B772" s="11">
        <v>15.9765</v>
      </c>
      <c r="C772" s="11">
        <v>15.987</v>
      </c>
      <c r="D772" s="11">
        <v>16.573</v>
      </c>
      <c r="E772" s="11">
        <v>15.819000000000001</v>
      </c>
      <c r="F772" s="11">
        <v>16.53</v>
      </c>
      <c r="G772" s="11">
        <v>352694000</v>
      </c>
      <c r="N772"/>
      <c r="O772" s="4"/>
    </row>
    <row r="773" spans="1:15">
      <c r="A773" s="12">
        <v>44902.291666666664</v>
      </c>
      <c r="B773" s="11">
        <v>16.109400000000001</v>
      </c>
      <c r="C773" s="11">
        <v>16.12</v>
      </c>
      <c r="D773" s="11">
        <v>16.186</v>
      </c>
      <c r="E773" s="11">
        <v>15.667</v>
      </c>
      <c r="F773" s="11">
        <v>15.772</v>
      </c>
      <c r="G773" s="11">
        <v>372388000</v>
      </c>
      <c r="N773"/>
      <c r="O773" s="4"/>
    </row>
    <row r="774" spans="1:15">
      <c r="A774" s="12">
        <v>44903.291666666664</v>
      </c>
      <c r="B774" s="11">
        <v>17.157699999999998</v>
      </c>
      <c r="C774" s="11">
        <v>17.169</v>
      </c>
      <c r="D774" s="11">
        <v>17.178999999999998</v>
      </c>
      <c r="E774" s="11">
        <v>15.959</v>
      </c>
      <c r="F774" s="11">
        <v>16.273</v>
      </c>
      <c r="G774" s="11">
        <v>515456000</v>
      </c>
      <c r="N774"/>
      <c r="O774" s="4"/>
    </row>
    <row r="775" spans="1:15">
      <c r="A775" s="12">
        <v>44904.291666666664</v>
      </c>
      <c r="B775" s="11">
        <v>16.989799999999999</v>
      </c>
      <c r="C775" s="11">
        <v>17.001000000000001</v>
      </c>
      <c r="D775" s="11">
        <v>17.582999999999998</v>
      </c>
      <c r="E775" s="11">
        <v>16.975000000000001</v>
      </c>
      <c r="F775" s="11">
        <v>17.16</v>
      </c>
      <c r="G775" s="11">
        <v>465338000</v>
      </c>
      <c r="N775"/>
      <c r="O775" s="4"/>
    </row>
    <row r="776" spans="1:15">
      <c r="A776" s="12">
        <v>44907.291666666664</v>
      </c>
      <c r="B776" s="11">
        <v>17.523499999999999</v>
      </c>
      <c r="C776" s="11">
        <v>17.535</v>
      </c>
      <c r="D776" s="11">
        <v>17.538</v>
      </c>
      <c r="E776" s="11">
        <v>16.797000000000001</v>
      </c>
      <c r="F776" s="11">
        <v>17.036999999999999</v>
      </c>
      <c r="G776" s="11">
        <v>457328000</v>
      </c>
      <c r="N776"/>
      <c r="O776" s="4"/>
    </row>
    <row r="777" spans="1:15">
      <c r="A777" s="12">
        <v>44908.291666666664</v>
      </c>
      <c r="B777" s="11">
        <v>18.060099999999998</v>
      </c>
      <c r="C777" s="11">
        <v>18.071999999999999</v>
      </c>
      <c r="D777" s="11">
        <v>18.79</v>
      </c>
      <c r="E777" s="11">
        <v>17.710999999999999</v>
      </c>
      <c r="F777" s="11">
        <v>18.530999999999999</v>
      </c>
      <c r="G777" s="11">
        <v>656589000</v>
      </c>
      <c r="N777"/>
      <c r="O777" s="4"/>
    </row>
    <row r="778" spans="1:15">
      <c r="A778" s="12">
        <v>44909.291666666664</v>
      </c>
      <c r="B778" s="11">
        <v>17.662400000000002</v>
      </c>
      <c r="C778" s="11">
        <v>17.673999999999999</v>
      </c>
      <c r="D778" s="11">
        <v>18.251999999999999</v>
      </c>
      <c r="E778" s="11">
        <v>17.420000000000002</v>
      </c>
      <c r="F778" s="11">
        <v>17.986999999999998</v>
      </c>
      <c r="G778" s="11">
        <v>496888000</v>
      </c>
      <c r="N778"/>
      <c r="O778" s="4"/>
    </row>
    <row r="779" spans="1:15">
      <c r="A779" s="12">
        <v>44910.291666666664</v>
      </c>
      <c r="B779" s="11">
        <v>16.940799999999999</v>
      </c>
      <c r="C779" s="11">
        <v>16.952000000000002</v>
      </c>
      <c r="D779" s="11">
        <v>17.32</v>
      </c>
      <c r="E779" s="11">
        <v>16.7</v>
      </c>
      <c r="F779" s="11">
        <v>17.146000000000001</v>
      </c>
      <c r="G779" s="11">
        <v>478542000</v>
      </c>
      <c r="N779"/>
      <c r="O779" s="4"/>
    </row>
    <row r="780" spans="1:15">
      <c r="A780" s="12">
        <v>44911.291666666664</v>
      </c>
      <c r="B780" s="11">
        <v>16.560099999999998</v>
      </c>
      <c r="C780" s="11">
        <v>16.571000000000002</v>
      </c>
      <c r="D780" s="11">
        <v>17.041</v>
      </c>
      <c r="E780" s="11">
        <v>16.41</v>
      </c>
      <c r="F780" s="11">
        <v>16.864000000000001</v>
      </c>
      <c r="G780" s="11">
        <v>478232000</v>
      </c>
      <c r="N780"/>
      <c r="O780" s="4"/>
    </row>
    <row r="781" spans="1:15">
      <c r="A781" s="12">
        <v>44914.291666666664</v>
      </c>
      <c r="B781" s="11">
        <v>16.243300000000001</v>
      </c>
      <c r="C781" s="11">
        <v>16.254000000000001</v>
      </c>
      <c r="D781" s="11">
        <v>16.609000000000002</v>
      </c>
      <c r="E781" s="11">
        <v>16.145</v>
      </c>
      <c r="F781" s="11">
        <v>16.571999999999999</v>
      </c>
      <c r="G781" s="11">
        <v>354039000</v>
      </c>
      <c r="N781"/>
      <c r="O781" s="4"/>
    </row>
    <row r="782" spans="1:15">
      <c r="A782" s="12">
        <v>44915.291666666664</v>
      </c>
      <c r="B782" s="11">
        <v>16.074400000000001</v>
      </c>
      <c r="C782" s="11">
        <v>16.085000000000001</v>
      </c>
      <c r="D782" s="11">
        <v>16.309999999999999</v>
      </c>
      <c r="E782" s="11">
        <v>15.852</v>
      </c>
      <c r="F782" s="11">
        <v>16.064</v>
      </c>
      <c r="G782" s="11">
        <v>403260000</v>
      </c>
      <c r="N782"/>
      <c r="O782" s="4"/>
    </row>
    <row r="783" spans="1:15">
      <c r="A783" s="12">
        <v>44916.291666666664</v>
      </c>
      <c r="B783" s="11">
        <v>16.490100000000002</v>
      </c>
      <c r="C783" s="11">
        <v>16.501000000000001</v>
      </c>
      <c r="D783" s="11">
        <v>16.626999999999999</v>
      </c>
      <c r="E783" s="11">
        <v>16.102</v>
      </c>
      <c r="F783" s="11">
        <v>16.114000000000001</v>
      </c>
      <c r="G783" s="11">
        <v>325025000</v>
      </c>
      <c r="N783"/>
      <c r="O783" s="4"/>
    </row>
    <row r="784" spans="1:15">
      <c r="A784" s="12">
        <v>44917.291666666664</v>
      </c>
      <c r="B784" s="11">
        <v>15.328900000000001</v>
      </c>
      <c r="C784" s="11">
        <v>15.339</v>
      </c>
      <c r="D784" s="11">
        <v>16.138000000000002</v>
      </c>
      <c r="E784" s="11">
        <v>14.882</v>
      </c>
      <c r="F784" s="11">
        <v>16.094000000000001</v>
      </c>
      <c r="G784" s="11">
        <v>565045000</v>
      </c>
      <c r="N784"/>
      <c r="O784" s="4"/>
    </row>
    <row r="785" spans="1:15">
      <c r="A785" s="12">
        <v>44918.291666666664</v>
      </c>
      <c r="B785" s="11">
        <v>15.196</v>
      </c>
      <c r="C785" s="11">
        <v>15.206</v>
      </c>
      <c r="D785" s="11">
        <v>15.339</v>
      </c>
      <c r="E785" s="11">
        <v>14.882999999999999</v>
      </c>
      <c r="F785" s="11">
        <v>15.196</v>
      </c>
      <c r="G785" s="11">
        <v>349326000</v>
      </c>
      <c r="N785"/>
      <c r="O785" s="4"/>
    </row>
    <row r="786" spans="1:15">
      <c r="A786" s="12">
        <v>44922.291666666664</v>
      </c>
      <c r="B786" s="11">
        <v>14.111700000000001</v>
      </c>
      <c r="C786" s="11">
        <v>14.121</v>
      </c>
      <c r="D786" s="11">
        <v>15.1</v>
      </c>
      <c r="E786" s="11">
        <v>14.055999999999999</v>
      </c>
      <c r="F786" s="11">
        <v>15.074</v>
      </c>
      <c r="G786" s="11">
        <v>464902000</v>
      </c>
      <c r="N786"/>
      <c r="O786" s="4"/>
    </row>
    <row r="787" spans="1:15">
      <c r="A787" s="12">
        <v>44923.291666666664</v>
      </c>
      <c r="B787" s="11">
        <v>14.0268</v>
      </c>
      <c r="C787" s="11">
        <v>14.036</v>
      </c>
      <c r="D787" s="11">
        <v>14.262</v>
      </c>
      <c r="E787" s="11">
        <v>13.884</v>
      </c>
      <c r="F787" s="11">
        <v>13.927</v>
      </c>
      <c r="G787" s="11">
        <v>351066000</v>
      </c>
      <c r="N787"/>
      <c r="O787" s="4"/>
    </row>
    <row r="788" spans="1:15">
      <c r="A788" s="12">
        <v>44924.291666666664</v>
      </c>
      <c r="B788" s="11">
        <v>14.593400000000001</v>
      </c>
      <c r="C788" s="11">
        <v>14.603</v>
      </c>
      <c r="D788" s="11">
        <v>14.683</v>
      </c>
      <c r="E788" s="11">
        <v>14.227</v>
      </c>
      <c r="F788" s="11">
        <v>14.401999999999999</v>
      </c>
      <c r="G788" s="11">
        <v>354923000</v>
      </c>
      <c r="N788"/>
      <c r="O788" s="4"/>
    </row>
    <row r="789" spans="1:15">
      <c r="A789" s="12">
        <v>44925.291666666664</v>
      </c>
      <c r="B789" s="11">
        <v>14.6044</v>
      </c>
      <c r="C789" s="11">
        <v>14.614000000000001</v>
      </c>
      <c r="D789" s="11">
        <v>14.629</v>
      </c>
      <c r="E789" s="11">
        <v>14.233000000000001</v>
      </c>
      <c r="F789" s="11">
        <v>14.334</v>
      </c>
      <c r="G789" s="11">
        <v>310490000</v>
      </c>
      <c r="N789"/>
      <c r="O789" s="4"/>
    </row>
    <row r="790" spans="1:15">
      <c r="A790" s="12">
        <v>44929.291666666664</v>
      </c>
      <c r="B790" s="11">
        <v>14.3056</v>
      </c>
      <c r="C790" s="11">
        <v>14.315</v>
      </c>
      <c r="D790" s="11">
        <v>14.996</v>
      </c>
      <c r="E790" s="11">
        <v>14.096</v>
      </c>
      <c r="F790" s="11">
        <v>14.851000000000001</v>
      </c>
      <c r="G790" s="11">
        <v>401277000</v>
      </c>
      <c r="N790"/>
      <c r="O790" s="4"/>
    </row>
    <row r="791" spans="1:15">
      <c r="A791" s="12">
        <v>44930.291666666664</v>
      </c>
      <c r="B791" s="11">
        <v>14.7393</v>
      </c>
      <c r="C791" s="11">
        <v>14.749000000000001</v>
      </c>
      <c r="D791" s="11">
        <v>14.853</v>
      </c>
      <c r="E791" s="11">
        <v>14.241</v>
      </c>
      <c r="F791" s="11">
        <v>14.567</v>
      </c>
      <c r="G791" s="11">
        <v>431324000</v>
      </c>
      <c r="N791"/>
      <c r="O791" s="4"/>
    </row>
    <row r="792" spans="1:15">
      <c r="A792" s="12">
        <v>44931.291666666664</v>
      </c>
      <c r="B792" s="11">
        <v>14.255599999999999</v>
      </c>
      <c r="C792" s="11">
        <v>14.265000000000001</v>
      </c>
      <c r="D792" s="11">
        <v>14.564</v>
      </c>
      <c r="E792" s="11">
        <v>14.148</v>
      </c>
      <c r="F792" s="11">
        <v>14.491</v>
      </c>
      <c r="G792" s="11">
        <v>389168000</v>
      </c>
      <c r="N792"/>
      <c r="O792" s="4"/>
    </row>
    <row r="793" spans="1:15">
      <c r="A793" s="12">
        <v>44932.291666666664</v>
      </c>
      <c r="B793" s="11">
        <v>14.8492</v>
      </c>
      <c r="C793" s="11">
        <v>14.859</v>
      </c>
      <c r="D793" s="11">
        <v>15.01</v>
      </c>
      <c r="E793" s="11">
        <v>14.034000000000001</v>
      </c>
      <c r="F793" s="11">
        <v>14.474</v>
      </c>
      <c r="G793" s="11">
        <v>405044000</v>
      </c>
      <c r="N793"/>
      <c r="O793" s="4"/>
    </row>
    <row r="794" spans="1:15">
      <c r="A794" s="12">
        <v>44935.291666666664</v>
      </c>
      <c r="B794" s="11">
        <v>15.617699999999999</v>
      </c>
      <c r="C794" s="11">
        <v>15.628</v>
      </c>
      <c r="D794" s="11">
        <v>16.056000000000001</v>
      </c>
      <c r="E794" s="11">
        <v>15.141</v>
      </c>
      <c r="F794" s="11">
        <v>15.284000000000001</v>
      </c>
      <c r="G794" s="11">
        <v>504231000</v>
      </c>
      <c r="N794"/>
      <c r="O794" s="4"/>
    </row>
    <row r="795" spans="1:15">
      <c r="A795" s="12">
        <v>44936.291666666664</v>
      </c>
      <c r="B795" s="11">
        <v>15.8985</v>
      </c>
      <c r="C795" s="11">
        <v>15.909000000000001</v>
      </c>
      <c r="D795" s="11">
        <v>15.962</v>
      </c>
      <c r="E795" s="11">
        <v>15.472</v>
      </c>
      <c r="F795" s="11">
        <v>15.507</v>
      </c>
      <c r="G795" s="11">
        <v>384101000</v>
      </c>
      <c r="N795"/>
      <c r="O795" s="4"/>
    </row>
    <row r="796" spans="1:15">
      <c r="A796" s="12">
        <v>44937.291666666664</v>
      </c>
      <c r="B796" s="11">
        <v>15.990500000000001</v>
      </c>
      <c r="C796" s="11">
        <v>16.001000000000001</v>
      </c>
      <c r="D796" s="11">
        <v>16.027999999999999</v>
      </c>
      <c r="E796" s="11">
        <v>15.563000000000001</v>
      </c>
      <c r="F796" s="11">
        <v>15.84</v>
      </c>
      <c r="G796" s="11">
        <v>353285000</v>
      </c>
      <c r="N796"/>
      <c r="O796" s="4"/>
    </row>
    <row r="797" spans="1:15">
      <c r="A797" s="12">
        <v>44938.291666666664</v>
      </c>
      <c r="B797" s="11">
        <v>16.5001</v>
      </c>
      <c r="C797" s="11">
        <v>16.510999999999999</v>
      </c>
      <c r="D797" s="11">
        <v>16.637</v>
      </c>
      <c r="E797" s="11">
        <v>15.492000000000001</v>
      </c>
      <c r="F797" s="11">
        <v>16.100000000000001</v>
      </c>
      <c r="G797" s="11">
        <v>551409000</v>
      </c>
      <c r="N797"/>
      <c r="O797" s="4"/>
    </row>
    <row r="798" spans="1:15">
      <c r="A798" s="12">
        <v>44939.291666666664</v>
      </c>
      <c r="B798" s="11">
        <v>16.887899999999998</v>
      </c>
      <c r="C798" s="11">
        <v>16.899000000000001</v>
      </c>
      <c r="D798" s="11">
        <v>16.922000000000001</v>
      </c>
      <c r="E798" s="11">
        <v>16.164999999999999</v>
      </c>
      <c r="F798" s="11">
        <v>16.277999999999999</v>
      </c>
      <c r="G798" s="11">
        <v>447287000</v>
      </c>
      <c r="N798"/>
      <c r="O798" s="4"/>
    </row>
    <row r="799" spans="1:15">
      <c r="A799" s="12">
        <v>44943.291666666664</v>
      </c>
      <c r="B799" s="11">
        <v>17.6904</v>
      </c>
      <c r="C799" s="11">
        <v>17.702000000000002</v>
      </c>
      <c r="D799" s="11">
        <v>17.728000000000002</v>
      </c>
      <c r="E799" s="11">
        <v>16.899000000000001</v>
      </c>
      <c r="F799" s="11">
        <v>16.899000000000001</v>
      </c>
      <c r="G799" s="11">
        <v>511102000</v>
      </c>
      <c r="N799"/>
      <c r="O799" s="4"/>
    </row>
    <row r="800" spans="1:15">
      <c r="A800" s="12">
        <v>44944.291666666664</v>
      </c>
      <c r="B800" s="11">
        <v>17.365600000000001</v>
      </c>
      <c r="C800" s="11">
        <v>17.376999999999999</v>
      </c>
      <c r="D800" s="11">
        <v>17.873000000000001</v>
      </c>
      <c r="E800" s="11">
        <v>17.282</v>
      </c>
      <c r="F800" s="11">
        <v>17.667000000000002</v>
      </c>
      <c r="G800" s="11">
        <v>439624000</v>
      </c>
      <c r="N800"/>
      <c r="O800" s="4"/>
    </row>
    <row r="801" spans="1:15">
      <c r="A801" s="12">
        <v>44945.291666666664</v>
      </c>
      <c r="B801" s="11">
        <v>16.754000000000001</v>
      </c>
      <c r="C801" s="11">
        <v>16.765000000000001</v>
      </c>
      <c r="D801" s="11">
        <v>17.196999999999999</v>
      </c>
      <c r="E801" s="11">
        <v>16.731000000000002</v>
      </c>
      <c r="F801" s="11">
        <v>17.036000000000001</v>
      </c>
      <c r="G801" s="11">
        <v>452932000</v>
      </c>
      <c r="N801"/>
      <c r="O801" s="4"/>
    </row>
    <row r="802" spans="1:15">
      <c r="A802" s="12">
        <v>44946.291666666664</v>
      </c>
      <c r="B802" s="11">
        <v>17.827300000000001</v>
      </c>
      <c r="C802" s="11">
        <v>17.838999999999999</v>
      </c>
      <c r="D802" s="11">
        <v>17.856000000000002</v>
      </c>
      <c r="E802" s="11">
        <v>16.824999999999999</v>
      </c>
      <c r="F802" s="11">
        <v>17.010999999999999</v>
      </c>
      <c r="G802" s="11">
        <v>564967000</v>
      </c>
      <c r="N802"/>
      <c r="O802" s="4"/>
    </row>
    <row r="803" spans="1:15">
      <c r="A803" s="12">
        <v>44949.291666666664</v>
      </c>
      <c r="B803" s="11">
        <v>19.180399999999999</v>
      </c>
      <c r="C803" s="11">
        <v>19.193000000000001</v>
      </c>
      <c r="D803" s="11">
        <v>19.245000000000001</v>
      </c>
      <c r="E803" s="11">
        <v>17.818000000000001</v>
      </c>
      <c r="F803" s="11">
        <v>18.064</v>
      </c>
      <c r="G803" s="11">
        <v>655163000</v>
      </c>
      <c r="N803"/>
      <c r="O803" s="4"/>
    </row>
    <row r="804" spans="1:15">
      <c r="A804" s="12">
        <v>44950.291666666664</v>
      </c>
      <c r="B804" s="11">
        <v>19.252300000000002</v>
      </c>
      <c r="C804" s="11">
        <v>19.265000000000001</v>
      </c>
      <c r="D804" s="11">
        <v>19.495000000000001</v>
      </c>
      <c r="E804" s="11">
        <v>18.82</v>
      </c>
      <c r="F804" s="11">
        <v>18.827000000000002</v>
      </c>
      <c r="G804" s="11">
        <v>496204000</v>
      </c>
      <c r="N804"/>
      <c r="O804" s="4"/>
    </row>
    <row r="805" spans="1:15">
      <c r="A805" s="12">
        <v>44951.291666666664</v>
      </c>
      <c r="B805" s="11">
        <v>19.310300000000002</v>
      </c>
      <c r="C805" s="11">
        <v>19.323</v>
      </c>
      <c r="D805" s="11">
        <v>19.37</v>
      </c>
      <c r="E805" s="11">
        <v>18.579999999999998</v>
      </c>
      <c r="F805" s="11">
        <v>18.913</v>
      </c>
      <c r="G805" s="11">
        <v>449537000</v>
      </c>
      <c r="N805"/>
      <c r="O805" s="4"/>
    </row>
    <row r="806" spans="1:15">
      <c r="A806" s="12">
        <v>44952.291666666664</v>
      </c>
      <c r="B806" s="11">
        <v>19.789000000000001</v>
      </c>
      <c r="C806" s="11">
        <v>19.802</v>
      </c>
      <c r="D806" s="11">
        <v>20.166</v>
      </c>
      <c r="E806" s="11">
        <v>19.277999999999999</v>
      </c>
      <c r="F806" s="11">
        <v>19.701000000000001</v>
      </c>
      <c r="G806" s="11">
        <v>489535000</v>
      </c>
      <c r="N806"/>
      <c r="O806" s="4"/>
    </row>
    <row r="807" spans="1:15">
      <c r="A807" s="12">
        <v>44953.291666666664</v>
      </c>
      <c r="B807" s="11">
        <v>20.351600000000001</v>
      </c>
      <c r="C807" s="11">
        <v>20.364999999999998</v>
      </c>
      <c r="D807" s="11">
        <v>20.628</v>
      </c>
      <c r="E807" s="11">
        <v>19.405000000000001</v>
      </c>
      <c r="F807" s="11">
        <v>19.462</v>
      </c>
      <c r="G807" s="11">
        <v>542142000</v>
      </c>
      <c r="N807"/>
      <c r="O807" s="4"/>
    </row>
    <row r="808" spans="1:15">
      <c r="A808" s="12">
        <v>44956.291666666664</v>
      </c>
      <c r="B808" s="11">
        <v>19.1494</v>
      </c>
      <c r="C808" s="11">
        <v>19.161999999999999</v>
      </c>
      <c r="D808" s="11">
        <v>20.14</v>
      </c>
      <c r="E808" s="11">
        <v>19.149999999999999</v>
      </c>
      <c r="F808" s="11">
        <v>19.95</v>
      </c>
      <c r="G808" s="11">
        <v>488611000</v>
      </c>
      <c r="N808"/>
      <c r="O808" s="4"/>
    </row>
    <row r="809" spans="1:15">
      <c r="A809" s="12">
        <v>44957.291666666664</v>
      </c>
      <c r="B809" s="11">
        <v>19.524100000000001</v>
      </c>
      <c r="C809" s="11">
        <v>19.536999999999999</v>
      </c>
      <c r="D809" s="11">
        <v>19.687000000000001</v>
      </c>
      <c r="E809" s="11">
        <v>18.95</v>
      </c>
      <c r="F809" s="11">
        <v>19.170000000000002</v>
      </c>
      <c r="G809" s="11">
        <v>498017000</v>
      </c>
      <c r="N809"/>
      <c r="O809" s="4"/>
    </row>
    <row r="810" spans="1:15">
      <c r="A810" s="12">
        <v>44958.291666666664</v>
      </c>
      <c r="B810" s="11">
        <v>20.929200000000002</v>
      </c>
      <c r="C810" s="11">
        <v>20.943000000000001</v>
      </c>
      <c r="D810" s="11">
        <v>21.192</v>
      </c>
      <c r="E810" s="11">
        <v>19.611000000000001</v>
      </c>
      <c r="F810" s="11">
        <v>19.690999999999999</v>
      </c>
      <c r="G810" s="11">
        <v>660477000</v>
      </c>
      <c r="N810"/>
      <c r="O810" s="4"/>
    </row>
    <row r="811" spans="1:15">
      <c r="A811" s="12">
        <v>44959.291666666664</v>
      </c>
      <c r="B811" s="11">
        <v>21.694700000000001</v>
      </c>
      <c r="C811" s="11">
        <v>21.709</v>
      </c>
      <c r="D811" s="11">
        <v>21.949000000000002</v>
      </c>
      <c r="E811" s="11">
        <v>20.7</v>
      </c>
      <c r="F811" s="11">
        <v>21</v>
      </c>
      <c r="G811" s="11">
        <v>564276000</v>
      </c>
      <c r="N811"/>
      <c r="O811" s="4"/>
    </row>
    <row r="812" spans="1:15">
      <c r="A812" s="12">
        <v>44960.291666666664</v>
      </c>
      <c r="B812" s="11">
        <v>21.086099999999998</v>
      </c>
      <c r="C812" s="11">
        <v>21.1</v>
      </c>
      <c r="D812" s="11">
        <v>21.745000000000001</v>
      </c>
      <c r="E812" s="11">
        <v>20.789000000000001</v>
      </c>
      <c r="F812" s="11">
        <v>21</v>
      </c>
      <c r="G812" s="11">
        <v>429366000</v>
      </c>
      <c r="N812"/>
      <c r="O812" s="4"/>
    </row>
    <row r="813" spans="1:15">
      <c r="A813" s="12">
        <v>44963.291666666664</v>
      </c>
      <c r="B813" s="11">
        <v>21.075099999999999</v>
      </c>
      <c r="C813" s="11">
        <v>21.088999999999999</v>
      </c>
      <c r="D813" s="11">
        <v>21.57</v>
      </c>
      <c r="E813" s="11">
        <v>20.786000000000001</v>
      </c>
      <c r="F813" s="11">
        <v>20.806000000000001</v>
      </c>
      <c r="G813" s="11">
        <v>452197000</v>
      </c>
      <c r="N813"/>
      <c r="O813" s="4"/>
    </row>
    <row r="814" spans="1:15">
      <c r="A814" s="12">
        <v>44964.291666666664</v>
      </c>
      <c r="B814" s="11">
        <v>22.1584</v>
      </c>
      <c r="C814" s="11">
        <v>22.172999999999998</v>
      </c>
      <c r="D814" s="11">
        <v>22.259</v>
      </c>
      <c r="E814" s="11">
        <v>21.15</v>
      </c>
      <c r="F814" s="11">
        <v>21.382000000000001</v>
      </c>
      <c r="G814" s="11">
        <v>664150000</v>
      </c>
      <c r="N814"/>
      <c r="O814" s="4"/>
    </row>
    <row r="815" spans="1:15">
      <c r="A815" s="12">
        <v>44965.291666666664</v>
      </c>
      <c r="B815" s="11">
        <v>22.1904</v>
      </c>
      <c r="C815" s="11">
        <v>22.204999999999998</v>
      </c>
      <c r="D815" s="11">
        <v>22.878</v>
      </c>
      <c r="E815" s="11">
        <v>22.007999999999999</v>
      </c>
      <c r="F815" s="11">
        <v>22.387</v>
      </c>
      <c r="G815" s="11">
        <v>559651000</v>
      </c>
      <c r="N815"/>
      <c r="O815" s="4"/>
    </row>
    <row r="816" spans="1:15">
      <c r="A816" s="12">
        <v>44966.291666666664</v>
      </c>
      <c r="B816" s="11">
        <v>22.322299999999998</v>
      </c>
      <c r="C816" s="11">
        <v>22.337</v>
      </c>
      <c r="D816" s="11">
        <v>23.02</v>
      </c>
      <c r="E816" s="11">
        <v>22.12</v>
      </c>
      <c r="F816" s="11">
        <v>22.606000000000002</v>
      </c>
      <c r="G816" s="11">
        <v>523876000</v>
      </c>
      <c r="N816"/>
      <c r="O816" s="4"/>
    </row>
    <row r="817" spans="1:15">
      <c r="A817" s="12">
        <v>44967.291666666664</v>
      </c>
      <c r="B817" s="11">
        <v>21.251000000000001</v>
      </c>
      <c r="C817" s="11">
        <v>21.265000000000001</v>
      </c>
      <c r="D817" s="11">
        <v>22.077999999999999</v>
      </c>
      <c r="E817" s="11">
        <v>20.811</v>
      </c>
      <c r="F817" s="11">
        <v>21.69</v>
      </c>
      <c r="G817" s="11">
        <v>550737000</v>
      </c>
      <c r="N817"/>
      <c r="O817" s="4"/>
    </row>
    <row r="818" spans="1:15">
      <c r="A818" s="12">
        <v>44970.291666666664</v>
      </c>
      <c r="B818" s="11">
        <v>21.773700000000002</v>
      </c>
      <c r="C818" s="11">
        <v>21.788</v>
      </c>
      <c r="D818" s="11">
        <v>22.047999999999998</v>
      </c>
      <c r="E818" s="11">
        <v>20.962</v>
      </c>
      <c r="F818" s="11">
        <v>21.538</v>
      </c>
      <c r="G818" s="11">
        <v>474919000</v>
      </c>
      <c r="N818"/>
      <c r="O818" s="4"/>
    </row>
    <row r="819" spans="1:15">
      <c r="A819" s="12">
        <v>44971.291666666664</v>
      </c>
      <c r="B819" s="11">
        <v>22.9559</v>
      </c>
      <c r="C819" s="11">
        <v>22.971</v>
      </c>
      <c r="D819" s="11">
        <v>23.048999999999999</v>
      </c>
      <c r="E819" s="11">
        <v>21.366</v>
      </c>
      <c r="F819" s="11">
        <v>21.577999999999999</v>
      </c>
      <c r="G819" s="11">
        <v>675474000</v>
      </c>
      <c r="N819"/>
      <c r="O819" s="4"/>
    </row>
    <row r="820" spans="1:15">
      <c r="A820" s="12">
        <v>44972.291666666664</v>
      </c>
      <c r="B820" s="11">
        <v>22.748999999999999</v>
      </c>
      <c r="C820" s="11">
        <v>22.763999999999999</v>
      </c>
      <c r="D820" s="11">
        <v>22.855</v>
      </c>
      <c r="E820" s="11">
        <v>22.106000000000002</v>
      </c>
      <c r="F820" s="11">
        <v>22.548999999999999</v>
      </c>
      <c r="G820" s="11">
        <v>420575000</v>
      </c>
      <c r="N820"/>
      <c r="O820" s="4"/>
    </row>
    <row r="821" spans="1:15">
      <c r="A821" s="12">
        <v>44973.291666666664</v>
      </c>
      <c r="B821" s="11">
        <v>21.987500000000001</v>
      </c>
      <c r="C821" s="11">
        <v>22.001999999999999</v>
      </c>
      <c r="D821" s="11">
        <v>22.55</v>
      </c>
      <c r="E821" s="11">
        <v>21.927</v>
      </c>
      <c r="F821" s="11">
        <v>22.132999999999999</v>
      </c>
      <c r="G821" s="11">
        <v>412026000</v>
      </c>
      <c r="N821"/>
      <c r="O821" s="4"/>
    </row>
    <row r="822" spans="1:15">
      <c r="A822" s="12">
        <v>44974.291666666664</v>
      </c>
      <c r="B822" s="11">
        <v>21.373899999999999</v>
      </c>
      <c r="C822" s="11">
        <v>21.388000000000002</v>
      </c>
      <c r="D822" s="11">
        <v>21.74</v>
      </c>
      <c r="E822" s="11">
        <v>20.975000000000001</v>
      </c>
      <c r="F822" s="11">
        <v>21.631</v>
      </c>
      <c r="G822" s="11">
        <v>465888000</v>
      </c>
      <c r="N822"/>
      <c r="O822" s="4"/>
    </row>
    <row r="823" spans="1:15">
      <c r="A823" s="12">
        <v>44978.291666666664</v>
      </c>
      <c r="B823" s="11">
        <v>20.641400000000001</v>
      </c>
      <c r="C823" s="11">
        <v>20.655000000000001</v>
      </c>
      <c r="D823" s="11">
        <v>21.494</v>
      </c>
      <c r="E823" s="11">
        <v>20.617999999999999</v>
      </c>
      <c r="F823" s="11">
        <v>21</v>
      </c>
      <c r="G823" s="11">
        <v>410015000</v>
      </c>
      <c r="N823"/>
      <c r="O823" s="4"/>
    </row>
    <row r="824" spans="1:15">
      <c r="A824" s="12">
        <v>44979.291666666664</v>
      </c>
      <c r="B824" s="11">
        <v>20.740300000000001</v>
      </c>
      <c r="C824" s="11">
        <v>20.754000000000001</v>
      </c>
      <c r="D824" s="11">
        <v>21.103999999999999</v>
      </c>
      <c r="E824" s="11">
        <v>20.420999999999999</v>
      </c>
      <c r="F824" s="11">
        <v>20.707000000000001</v>
      </c>
      <c r="G824" s="11">
        <v>513184000</v>
      </c>
      <c r="N824"/>
      <c r="O824" s="4"/>
    </row>
    <row r="825" spans="1:15">
      <c r="A825" s="12">
        <v>44980.291666666664</v>
      </c>
      <c r="B825" s="11">
        <v>23.648399999999999</v>
      </c>
      <c r="C825" s="11">
        <v>23.664000000000001</v>
      </c>
      <c r="D825" s="11">
        <v>23.888000000000002</v>
      </c>
      <c r="E825" s="11">
        <v>23.024999999999999</v>
      </c>
      <c r="F825" s="11">
        <v>23.44</v>
      </c>
      <c r="G825" s="11">
        <v>1117995000</v>
      </c>
      <c r="N825"/>
      <c r="O825" s="4"/>
    </row>
    <row r="826" spans="1:15">
      <c r="A826" s="12">
        <v>44981.291666666664</v>
      </c>
      <c r="B826" s="11">
        <v>23.270700000000001</v>
      </c>
      <c r="C826" s="11">
        <v>23.286000000000001</v>
      </c>
      <c r="D826" s="11">
        <v>23.474</v>
      </c>
      <c r="E826" s="11">
        <v>22.946999999999999</v>
      </c>
      <c r="F826" s="11">
        <v>23.225000000000001</v>
      </c>
      <c r="G826" s="11">
        <v>589716000</v>
      </c>
      <c r="N826"/>
      <c r="O826" s="4"/>
    </row>
    <row r="827" spans="1:15">
      <c r="A827" s="12">
        <v>44984.291666666664</v>
      </c>
      <c r="B827" s="11">
        <v>23.485499999999998</v>
      </c>
      <c r="C827" s="11">
        <v>23.501000000000001</v>
      </c>
      <c r="D827" s="11">
        <v>23.88</v>
      </c>
      <c r="E827" s="11">
        <v>23.454000000000001</v>
      </c>
      <c r="F827" s="11">
        <v>23.67</v>
      </c>
      <c r="G827" s="11">
        <v>452994000</v>
      </c>
      <c r="N827"/>
      <c r="O827" s="4"/>
    </row>
    <row r="828" spans="1:15">
      <c r="A828" s="12">
        <v>44985.291666666664</v>
      </c>
      <c r="B828" s="11">
        <v>23.200700000000001</v>
      </c>
      <c r="C828" s="11">
        <v>23.216000000000001</v>
      </c>
      <c r="D828" s="11">
        <v>23.824999999999999</v>
      </c>
      <c r="E828" s="11">
        <v>23.206</v>
      </c>
      <c r="F828" s="11">
        <v>23.372</v>
      </c>
      <c r="G828" s="11">
        <v>455963000</v>
      </c>
      <c r="N828"/>
      <c r="O828" s="4"/>
    </row>
    <row r="829" spans="1:15">
      <c r="A829" s="12">
        <v>44986.291666666664</v>
      </c>
      <c r="B829" s="11">
        <v>22.6831</v>
      </c>
      <c r="C829" s="11">
        <v>22.698</v>
      </c>
      <c r="D829" s="11">
        <v>23.256</v>
      </c>
      <c r="E829" s="11">
        <v>22.507999999999999</v>
      </c>
      <c r="F829" s="11">
        <v>23.192</v>
      </c>
      <c r="G829" s="11">
        <v>460026000</v>
      </c>
      <c r="N829"/>
      <c r="O829" s="4"/>
    </row>
    <row r="830" spans="1:15">
      <c r="A830" s="12">
        <v>44987.291666666664</v>
      </c>
      <c r="B830" s="11">
        <v>23.2987</v>
      </c>
      <c r="C830" s="11">
        <v>23.314</v>
      </c>
      <c r="D830" s="11">
        <v>23.38</v>
      </c>
      <c r="E830" s="11">
        <v>22.431999999999999</v>
      </c>
      <c r="F830" s="11">
        <v>22.488</v>
      </c>
      <c r="G830" s="11">
        <v>389415000</v>
      </c>
      <c r="N830"/>
      <c r="O830" s="4"/>
    </row>
    <row r="831" spans="1:15">
      <c r="A831" s="12">
        <v>44988.291666666664</v>
      </c>
      <c r="B831" s="11">
        <v>23.874300000000002</v>
      </c>
      <c r="C831" s="11">
        <v>23.89</v>
      </c>
      <c r="D831" s="11">
        <v>23.9</v>
      </c>
      <c r="E831" s="11">
        <v>23.13</v>
      </c>
      <c r="F831" s="11">
        <v>23.32</v>
      </c>
      <c r="G831" s="11">
        <v>412393000</v>
      </c>
      <c r="N831"/>
      <c r="O831" s="4"/>
    </row>
    <row r="832" spans="1:15">
      <c r="A832" s="12">
        <v>44991.291666666664</v>
      </c>
      <c r="B832" s="11">
        <v>23.538499999999999</v>
      </c>
      <c r="C832" s="11">
        <v>23.553999999999998</v>
      </c>
      <c r="D832" s="11">
        <v>24.248000000000001</v>
      </c>
      <c r="E832" s="11">
        <v>23.486999999999998</v>
      </c>
      <c r="F832" s="11">
        <v>23.890999999999998</v>
      </c>
      <c r="G832" s="11">
        <v>437429000</v>
      </c>
      <c r="N832"/>
      <c r="O832" s="4"/>
    </row>
    <row r="833" spans="1:15">
      <c r="A833" s="12">
        <v>44992.291666666664</v>
      </c>
      <c r="B833" s="11">
        <v>23.276599999999998</v>
      </c>
      <c r="C833" s="11">
        <v>23.288</v>
      </c>
      <c r="D833" s="11">
        <v>24.125</v>
      </c>
      <c r="E833" s="11">
        <v>23.241</v>
      </c>
      <c r="F833" s="11">
        <v>23.6</v>
      </c>
      <c r="G833" s="11">
        <v>515154000</v>
      </c>
      <c r="N833"/>
      <c r="O833" s="4"/>
    </row>
    <row r="834" spans="1:15">
      <c r="A834" s="12">
        <v>44993.291666666664</v>
      </c>
      <c r="B834" s="11">
        <v>24.1692</v>
      </c>
      <c r="C834" s="11">
        <v>24.181000000000001</v>
      </c>
      <c r="D834" s="11">
        <v>24.2</v>
      </c>
      <c r="E834" s="11">
        <v>23.423999999999999</v>
      </c>
      <c r="F834" s="11">
        <v>23.486999999999998</v>
      </c>
      <c r="G834" s="11">
        <v>513573000</v>
      </c>
      <c r="N834"/>
      <c r="O834" s="4"/>
    </row>
    <row r="835" spans="1:15">
      <c r="A835" s="12">
        <v>44994.291666666664</v>
      </c>
      <c r="B835" s="11">
        <v>23.424600000000002</v>
      </c>
      <c r="C835" s="11">
        <v>23.436</v>
      </c>
      <c r="D835" s="11">
        <v>24.454000000000001</v>
      </c>
      <c r="E835" s="11">
        <v>23.382999999999999</v>
      </c>
      <c r="F835" s="11">
        <v>24.175000000000001</v>
      </c>
      <c r="G835" s="11">
        <v>501257000</v>
      </c>
      <c r="N835"/>
      <c r="O835" s="4"/>
    </row>
    <row r="836" spans="1:15">
      <c r="A836" s="12">
        <v>44995.291666666664</v>
      </c>
      <c r="B836" s="11">
        <v>22.953800000000001</v>
      </c>
      <c r="C836" s="11">
        <v>22.965</v>
      </c>
      <c r="D836" s="11">
        <v>23.626999999999999</v>
      </c>
      <c r="E836" s="11">
        <v>22.725999999999999</v>
      </c>
      <c r="F836" s="11">
        <v>23.408999999999999</v>
      </c>
      <c r="G836" s="11">
        <v>474866000</v>
      </c>
      <c r="N836"/>
      <c r="O836" s="4"/>
    </row>
    <row r="837" spans="1:15">
      <c r="A837" s="12">
        <v>44998.291666666664</v>
      </c>
      <c r="B837" s="11">
        <v>22.954799999999999</v>
      </c>
      <c r="C837" s="11">
        <v>22.966000000000001</v>
      </c>
      <c r="D837" s="11">
        <v>23.297999999999998</v>
      </c>
      <c r="E837" s="11">
        <v>22.297000000000001</v>
      </c>
      <c r="F837" s="11">
        <v>22.751999999999999</v>
      </c>
      <c r="G837" s="11">
        <v>421890000</v>
      </c>
      <c r="N837"/>
      <c r="O837" s="4"/>
    </row>
    <row r="838" spans="1:15">
      <c r="A838" s="12">
        <v>44999.291666666664</v>
      </c>
      <c r="B838" s="11">
        <v>24.051300000000001</v>
      </c>
      <c r="C838" s="11">
        <v>24.062999999999999</v>
      </c>
      <c r="D838" s="11">
        <v>24.219000000000001</v>
      </c>
      <c r="E838" s="11">
        <v>23.46</v>
      </c>
      <c r="F838" s="11">
        <v>23.495999999999999</v>
      </c>
      <c r="G838" s="11">
        <v>474910000</v>
      </c>
      <c r="N838"/>
      <c r="O838" s="4"/>
    </row>
    <row r="839" spans="1:15">
      <c r="A839" s="12">
        <v>45000.291666666664</v>
      </c>
      <c r="B839" s="11">
        <v>24.216200000000001</v>
      </c>
      <c r="C839" s="11">
        <v>24.228000000000002</v>
      </c>
      <c r="D839" s="11">
        <v>24.286000000000001</v>
      </c>
      <c r="E839" s="11">
        <v>23.36</v>
      </c>
      <c r="F839" s="11">
        <v>23.760999999999999</v>
      </c>
      <c r="G839" s="11">
        <v>524486000</v>
      </c>
      <c r="N839"/>
      <c r="O839" s="4"/>
    </row>
    <row r="840" spans="1:15">
      <c r="A840" s="12">
        <v>45001.291666666664</v>
      </c>
      <c r="B840" s="11">
        <v>25.528500000000001</v>
      </c>
      <c r="C840" s="11">
        <v>25.541</v>
      </c>
      <c r="D840" s="11">
        <v>25.588000000000001</v>
      </c>
      <c r="E840" s="11">
        <v>23.893999999999998</v>
      </c>
      <c r="F840" s="11">
        <v>24.027000000000001</v>
      </c>
      <c r="G840" s="11">
        <v>583253000</v>
      </c>
      <c r="N840"/>
      <c r="O840" s="4"/>
    </row>
    <row r="841" spans="1:15">
      <c r="A841" s="12">
        <v>45002.291666666664</v>
      </c>
      <c r="B841" s="11">
        <v>25.712399999999999</v>
      </c>
      <c r="C841" s="11">
        <v>25.725000000000001</v>
      </c>
      <c r="D841" s="11">
        <v>26.399000000000001</v>
      </c>
      <c r="E841" s="11">
        <v>25.667999999999999</v>
      </c>
      <c r="F841" s="11">
        <v>25.981999999999999</v>
      </c>
      <c r="G841" s="11">
        <v>848547000</v>
      </c>
      <c r="N841"/>
      <c r="O841" s="4"/>
    </row>
    <row r="842" spans="1:15">
      <c r="A842" s="12">
        <v>45005.291666666664</v>
      </c>
      <c r="B842" s="11">
        <v>25.8874</v>
      </c>
      <c r="C842" s="11">
        <v>25.9</v>
      </c>
      <c r="D842" s="11">
        <v>26.024000000000001</v>
      </c>
      <c r="E842" s="11">
        <v>25.13</v>
      </c>
      <c r="F842" s="11">
        <v>25.614999999999998</v>
      </c>
      <c r="G842" s="11">
        <v>432747000</v>
      </c>
      <c r="N842"/>
      <c r="O842" s="4"/>
    </row>
    <row r="843" spans="1:15">
      <c r="A843" s="12">
        <v>45006.291666666664</v>
      </c>
      <c r="B843" s="11">
        <v>26.186199999999999</v>
      </c>
      <c r="C843" s="11">
        <v>26.199000000000002</v>
      </c>
      <c r="D843" s="11">
        <v>26.391999999999999</v>
      </c>
      <c r="E843" s="11">
        <v>25.381</v>
      </c>
      <c r="F843" s="11">
        <v>26.18</v>
      </c>
      <c r="G843" s="11">
        <v>547408000</v>
      </c>
      <c r="N843"/>
      <c r="O843" s="4"/>
    </row>
    <row r="844" spans="1:15">
      <c r="A844" s="12">
        <v>45007.291666666664</v>
      </c>
      <c r="B844" s="11">
        <v>26.455100000000002</v>
      </c>
      <c r="C844" s="11">
        <v>26.468</v>
      </c>
      <c r="D844" s="11">
        <v>27.588999999999999</v>
      </c>
      <c r="E844" s="11">
        <v>26.236999999999998</v>
      </c>
      <c r="F844" s="11">
        <v>26.425000000000001</v>
      </c>
      <c r="G844" s="11">
        <v>797295000</v>
      </c>
      <c r="N844"/>
      <c r="O844" s="4"/>
    </row>
    <row r="845" spans="1:15">
      <c r="A845" s="12">
        <v>45008.291666666664</v>
      </c>
      <c r="B845" s="11">
        <v>27.177700000000002</v>
      </c>
      <c r="C845" s="11">
        <v>27.190999999999999</v>
      </c>
      <c r="D845" s="11">
        <v>27.498999999999999</v>
      </c>
      <c r="E845" s="11">
        <v>26.69</v>
      </c>
      <c r="F845" s="11">
        <v>27.114999999999998</v>
      </c>
      <c r="G845" s="11">
        <v>564889000</v>
      </c>
      <c r="N845"/>
      <c r="O845" s="4"/>
    </row>
    <row r="846" spans="1:15">
      <c r="A846" s="12">
        <v>45009.291666666664</v>
      </c>
      <c r="B846" s="11">
        <v>26.765899999999998</v>
      </c>
      <c r="C846" s="11">
        <v>26.779</v>
      </c>
      <c r="D846" s="11">
        <v>27.167000000000002</v>
      </c>
      <c r="E846" s="11">
        <v>26.355</v>
      </c>
      <c r="F846" s="11">
        <v>27.030999999999999</v>
      </c>
      <c r="G846" s="11">
        <v>454920000</v>
      </c>
      <c r="N846"/>
      <c r="O846" s="4"/>
    </row>
    <row r="847" spans="1:15">
      <c r="A847" s="12">
        <v>45012.291666666664</v>
      </c>
      <c r="B847" s="11">
        <v>26.518000000000001</v>
      </c>
      <c r="C847" s="11">
        <v>26.530999999999999</v>
      </c>
      <c r="D847" s="11">
        <v>27</v>
      </c>
      <c r="E847" s="11">
        <v>26.364999999999998</v>
      </c>
      <c r="F847" s="11">
        <v>26.837</v>
      </c>
      <c r="G847" s="11">
        <v>361026000</v>
      </c>
      <c r="N847"/>
      <c r="O847" s="4"/>
    </row>
    <row r="848" spans="1:15">
      <c r="A848" s="12">
        <v>45013.291666666664</v>
      </c>
      <c r="B848" s="11">
        <v>26.397099999999998</v>
      </c>
      <c r="C848" s="11">
        <v>26.41</v>
      </c>
      <c r="D848" s="11">
        <v>26.513000000000002</v>
      </c>
      <c r="E848" s="11">
        <v>25.85</v>
      </c>
      <c r="F848" s="11">
        <v>26.446999999999999</v>
      </c>
      <c r="G848" s="11">
        <v>356104000</v>
      </c>
      <c r="N848"/>
      <c r="O848" s="4"/>
    </row>
    <row r="849" spans="1:15">
      <c r="A849" s="12">
        <v>45014.291666666664</v>
      </c>
      <c r="B849" s="11">
        <v>26.970800000000001</v>
      </c>
      <c r="C849" s="11">
        <v>26.984000000000002</v>
      </c>
      <c r="D849" s="11">
        <v>27.077999999999999</v>
      </c>
      <c r="E849" s="11">
        <v>26.597000000000001</v>
      </c>
      <c r="F849" s="11">
        <v>26.824999999999999</v>
      </c>
      <c r="G849" s="11">
        <v>393694000</v>
      </c>
      <c r="N849"/>
      <c r="O849" s="4"/>
    </row>
    <row r="850" spans="1:15">
      <c r="A850" s="12">
        <v>45015.291666666664</v>
      </c>
      <c r="B850" s="11">
        <v>27.369599999999998</v>
      </c>
      <c r="C850" s="11">
        <v>27.382999999999999</v>
      </c>
      <c r="D850" s="11">
        <v>27.498999999999999</v>
      </c>
      <c r="E850" s="11">
        <v>27.102</v>
      </c>
      <c r="F850" s="11">
        <v>27.228999999999999</v>
      </c>
      <c r="G850" s="11">
        <v>364516000</v>
      </c>
      <c r="N850"/>
      <c r="O850" s="4"/>
    </row>
    <row r="851" spans="1:15">
      <c r="A851" s="12">
        <v>45016.291666666664</v>
      </c>
      <c r="B851" s="11">
        <v>27.763400000000001</v>
      </c>
      <c r="C851" s="11">
        <v>27.777000000000001</v>
      </c>
      <c r="D851" s="11">
        <v>27.834</v>
      </c>
      <c r="E851" s="11">
        <v>27.105</v>
      </c>
      <c r="F851" s="11">
        <v>27.14</v>
      </c>
      <c r="G851" s="11">
        <v>433933000</v>
      </c>
      <c r="N851"/>
      <c r="O851" s="4"/>
    </row>
    <row r="852" spans="1:15">
      <c r="A852" s="12">
        <v>45019.291666666664</v>
      </c>
      <c r="B852" s="11">
        <v>27.9513</v>
      </c>
      <c r="C852" s="11">
        <v>27.965</v>
      </c>
      <c r="D852" s="11">
        <v>28</v>
      </c>
      <c r="E852" s="11">
        <v>27.335999999999999</v>
      </c>
      <c r="F852" s="11">
        <v>27.509</v>
      </c>
      <c r="G852" s="11">
        <v>398716000</v>
      </c>
      <c r="N852"/>
      <c r="O852" s="4"/>
    </row>
    <row r="853" spans="1:15">
      <c r="A853" s="12">
        <v>45020.291666666664</v>
      </c>
      <c r="B853" s="11">
        <v>27.439599999999999</v>
      </c>
      <c r="C853" s="11">
        <v>27.452999999999999</v>
      </c>
      <c r="D853" s="11">
        <v>28</v>
      </c>
      <c r="E853" s="11">
        <v>27.306999999999999</v>
      </c>
      <c r="F853" s="11">
        <v>27.966000000000001</v>
      </c>
      <c r="G853" s="11">
        <v>368592000</v>
      </c>
      <c r="N853"/>
      <c r="O853" s="4"/>
    </row>
    <row r="854" spans="1:15">
      <c r="A854" s="12">
        <v>45021.291666666664</v>
      </c>
      <c r="B854" s="11">
        <v>26.867899999999999</v>
      </c>
      <c r="C854" s="11">
        <v>26.881</v>
      </c>
      <c r="D854" s="11">
        <v>26.998000000000001</v>
      </c>
      <c r="E854" s="11">
        <v>26.395</v>
      </c>
      <c r="F854" s="11">
        <v>26.829000000000001</v>
      </c>
      <c r="G854" s="11">
        <v>515015000</v>
      </c>
      <c r="N854"/>
      <c r="O854" s="4"/>
    </row>
    <row r="855" spans="1:15">
      <c r="A855" s="12">
        <v>45022.291666666664</v>
      </c>
      <c r="B855" s="11">
        <v>27.023800000000001</v>
      </c>
      <c r="C855" s="11">
        <v>27.036999999999999</v>
      </c>
      <c r="D855" s="11">
        <v>27.08</v>
      </c>
      <c r="E855" s="11">
        <v>26.427</v>
      </c>
      <c r="F855" s="11">
        <v>26.584</v>
      </c>
      <c r="G855" s="11">
        <v>397654000</v>
      </c>
      <c r="N855"/>
      <c r="O855" s="4"/>
    </row>
    <row r="856" spans="1:15">
      <c r="A856" s="12">
        <v>45026.291666666664</v>
      </c>
      <c r="B856" s="11">
        <v>27.5655</v>
      </c>
      <c r="C856" s="11">
        <v>27.579000000000001</v>
      </c>
      <c r="D856" s="11">
        <v>27.620999999999999</v>
      </c>
      <c r="E856" s="11">
        <v>26.669</v>
      </c>
      <c r="F856" s="11">
        <v>26.823</v>
      </c>
      <c r="G856" s="11">
        <v>395279000</v>
      </c>
      <c r="N856"/>
      <c r="O856" s="4"/>
    </row>
    <row r="857" spans="1:15">
      <c r="A857" s="12">
        <v>45027.291666666664</v>
      </c>
      <c r="B857" s="11">
        <v>27.1557</v>
      </c>
      <c r="C857" s="11">
        <v>27.169</v>
      </c>
      <c r="D857" s="11">
        <v>27.79</v>
      </c>
      <c r="E857" s="11">
        <v>27.126000000000001</v>
      </c>
      <c r="F857" s="11">
        <v>27.724</v>
      </c>
      <c r="G857" s="11">
        <v>314378000</v>
      </c>
      <c r="N857"/>
      <c r="O857" s="4"/>
    </row>
    <row r="858" spans="1:15">
      <c r="A858" s="12">
        <v>45028.291666666664</v>
      </c>
      <c r="B858" s="11">
        <v>26.482099999999999</v>
      </c>
      <c r="C858" s="11">
        <v>26.495000000000001</v>
      </c>
      <c r="D858" s="11">
        <v>27.468</v>
      </c>
      <c r="E858" s="11">
        <v>26.448</v>
      </c>
      <c r="F858" s="11">
        <v>27.37</v>
      </c>
      <c r="G858" s="11">
        <v>446259000</v>
      </c>
      <c r="N858"/>
      <c r="O858" s="4"/>
    </row>
    <row r="859" spans="1:15">
      <c r="A859" s="12">
        <v>45029.291666666664</v>
      </c>
      <c r="B859" s="11">
        <v>26.450099999999999</v>
      </c>
      <c r="C859" s="11">
        <v>26.463000000000001</v>
      </c>
      <c r="D859" s="11">
        <v>26.887</v>
      </c>
      <c r="E859" s="11">
        <v>26.329000000000001</v>
      </c>
      <c r="F859" s="11">
        <v>26.734000000000002</v>
      </c>
      <c r="G859" s="11">
        <v>353615000</v>
      </c>
      <c r="N859"/>
      <c r="O859" s="4"/>
    </row>
    <row r="860" spans="1:15">
      <c r="A860" s="12">
        <v>45030.291666666664</v>
      </c>
      <c r="B860" s="11">
        <v>26.744900000000001</v>
      </c>
      <c r="C860" s="11">
        <v>26.757999999999999</v>
      </c>
      <c r="D860" s="11">
        <v>26.882999999999999</v>
      </c>
      <c r="E860" s="11">
        <v>26.22</v>
      </c>
      <c r="F860" s="11">
        <v>26.504000000000001</v>
      </c>
      <c r="G860" s="11">
        <v>395660000</v>
      </c>
      <c r="N860"/>
      <c r="O860" s="4"/>
    </row>
    <row r="861" spans="1:15">
      <c r="A861" s="12">
        <v>45033.291666666664</v>
      </c>
      <c r="B861" s="11">
        <v>26.988800000000001</v>
      </c>
      <c r="C861" s="11">
        <v>27.001999999999999</v>
      </c>
      <c r="D861" s="11">
        <v>27.006</v>
      </c>
      <c r="E861" s="11">
        <v>26.433</v>
      </c>
      <c r="F861" s="11">
        <v>26.565000000000001</v>
      </c>
      <c r="G861" s="11">
        <v>321471000</v>
      </c>
      <c r="N861"/>
      <c r="O861" s="4"/>
    </row>
    <row r="862" spans="1:15">
      <c r="A862" s="12">
        <v>45034.291666666664</v>
      </c>
      <c r="B862" s="11">
        <v>27.653500000000001</v>
      </c>
      <c r="C862" s="11">
        <v>27.667000000000002</v>
      </c>
      <c r="D862" s="11">
        <v>28.11</v>
      </c>
      <c r="E862" s="11">
        <v>27.356999999999999</v>
      </c>
      <c r="F862" s="11">
        <v>27.533000000000001</v>
      </c>
      <c r="G862" s="11">
        <v>604812000</v>
      </c>
      <c r="N862"/>
      <c r="O862" s="4"/>
    </row>
    <row r="863" spans="1:15">
      <c r="A863" s="12">
        <v>45035.291666666664</v>
      </c>
      <c r="B863" s="11">
        <v>27.917400000000001</v>
      </c>
      <c r="C863" s="11">
        <v>27.931000000000001</v>
      </c>
      <c r="D863" s="11">
        <v>28</v>
      </c>
      <c r="E863" s="11">
        <v>27.231999999999999</v>
      </c>
      <c r="F863" s="11">
        <v>27.361000000000001</v>
      </c>
      <c r="G863" s="11">
        <v>358660000</v>
      </c>
      <c r="N863"/>
      <c r="O863" s="4"/>
    </row>
    <row r="864" spans="1:15">
      <c r="A864" s="12">
        <v>45036.291666666664</v>
      </c>
      <c r="B864" s="11">
        <v>27.090800000000002</v>
      </c>
      <c r="C864" s="11">
        <v>27.103999999999999</v>
      </c>
      <c r="D864" s="11">
        <v>28.03</v>
      </c>
      <c r="E864" s="11">
        <v>27</v>
      </c>
      <c r="F864" s="11">
        <v>27.670999999999999</v>
      </c>
      <c r="G864" s="11">
        <v>427713000</v>
      </c>
      <c r="N864"/>
      <c r="O864" s="4"/>
    </row>
    <row r="865" spans="1:15">
      <c r="A865" s="12">
        <v>45037.291666666664</v>
      </c>
      <c r="B865" s="11">
        <v>27.105799999999999</v>
      </c>
      <c r="C865" s="11">
        <v>27.119</v>
      </c>
      <c r="D865" s="11">
        <v>27.183</v>
      </c>
      <c r="E865" s="11">
        <v>26.722000000000001</v>
      </c>
      <c r="F865" s="11">
        <v>26.952000000000002</v>
      </c>
      <c r="G865" s="11">
        <v>345103000</v>
      </c>
      <c r="N865"/>
      <c r="O865" s="4"/>
    </row>
    <row r="866" spans="1:15">
      <c r="A866" s="12">
        <v>45040.291666666664</v>
      </c>
      <c r="B866" s="11">
        <v>27.0288</v>
      </c>
      <c r="C866" s="11">
        <v>27.042000000000002</v>
      </c>
      <c r="D866" s="11">
        <v>27.366</v>
      </c>
      <c r="E866" s="11">
        <v>26.670999999999999</v>
      </c>
      <c r="F866" s="11">
        <v>27.013000000000002</v>
      </c>
      <c r="G866" s="11">
        <v>339282000</v>
      </c>
      <c r="N866"/>
      <c r="O866" s="4"/>
    </row>
    <row r="867" spans="1:15">
      <c r="A867" s="12">
        <v>45041.291666666664</v>
      </c>
      <c r="B867" s="11">
        <v>26.228200000000001</v>
      </c>
      <c r="C867" s="11">
        <v>26.241</v>
      </c>
      <c r="D867" s="11">
        <v>27.247</v>
      </c>
      <c r="E867" s="11">
        <v>26.225000000000001</v>
      </c>
      <c r="F867" s="11">
        <v>27.077999999999999</v>
      </c>
      <c r="G867" s="11">
        <v>378527000</v>
      </c>
      <c r="N867"/>
      <c r="O867" s="4"/>
    </row>
    <row r="868" spans="1:15">
      <c r="A868" s="12">
        <v>45042.291666666664</v>
      </c>
      <c r="B868" s="11">
        <v>26.942799999999998</v>
      </c>
      <c r="C868" s="11">
        <v>26.956</v>
      </c>
      <c r="D868" s="11">
        <v>27.33</v>
      </c>
      <c r="E868" s="11">
        <v>26.704999999999998</v>
      </c>
      <c r="F868" s="11">
        <v>27.001999999999999</v>
      </c>
      <c r="G868" s="11">
        <v>406337000</v>
      </c>
      <c r="N868"/>
      <c r="O868" s="4"/>
    </row>
    <row r="869" spans="1:15">
      <c r="A869" s="12">
        <v>45043.291666666664</v>
      </c>
      <c r="B869" s="11">
        <v>27.212700000000002</v>
      </c>
      <c r="C869" s="11">
        <v>27.225999999999999</v>
      </c>
      <c r="D869" s="11">
        <v>27.495000000000001</v>
      </c>
      <c r="E869" s="11">
        <v>26.625</v>
      </c>
      <c r="F869" s="11">
        <v>27.363</v>
      </c>
      <c r="G869" s="11">
        <v>377161000</v>
      </c>
      <c r="N869"/>
      <c r="O869" s="4"/>
    </row>
    <row r="870" spans="1:15">
      <c r="A870" s="12">
        <v>45044.291666666664</v>
      </c>
      <c r="B870" s="11">
        <v>27.735499999999998</v>
      </c>
      <c r="C870" s="11">
        <v>27.748999999999999</v>
      </c>
      <c r="D870" s="11">
        <v>27.757999999999999</v>
      </c>
      <c r="E870" s="11">
        <v>27.071000000000002</v>
      </c>
      <c r="F870" s="11">
        <v>27.225000000000001</v>
      </c>
      <c r="G870" s="11">
        <v>292216000</v>
      </c>
      <c r="N870"/>
      <c r="O870" s="4"/>
    </row>
    <row r="871" spans="1:15">
      <c r="A871" s="12">
        <v>45047.291666666664</v>
      </c>
      <c r="B871" s="11">
        <v>28.895900000000001</v>
      </c>
      <c r="C871" s="11">
        <v>28.91</v>
      </c>
      <c r="D871" s="11">
        <v>29.058</v>
      </c>
      <c r="E871" s="11">
        <v>27.78</v>
      </c>
      <c r="F871" s="11">
        <v>27.84</v>
      </c>
      <c r="G871" s="11">
        <v>570329000</v>
      </c>
      <c r="N871"/>
      <c r="O871" s="4"/>
    </row>
    <row r="872" spans="1:15">
      <c r="A872" s="12">
        <v>45048.291666666664</v>
      </c>
      <c r="B872" s="11">
        <v>28.196200000000001</v>
      </c>
      <c r="C872" s="11">
        <v>28.21</v>
      </c>
      <c r="D872" s="11">
        <v>28.835999999999999</v>
      </c>
      <c r="E872" s="11">
        <v>28.082999999999998</v>
      </c>
      <c r="F872" s="11">
        <v>28.68</v>
      </c>
      <c r="G872" s="11">
        <v>402730000</v>
      </c>
      <c r="N872"/>
      <c r="O872" s="4"/>
    </row>
    <row r="873" spans="1:15">
      <c r="A873" s="12">
        <v>45049.291666666664</v>
      </c>
      <c r="B873" s="11">
        <v>27.788399999999999</v>
      </c>
      <c r="C873" s="11">
        <v>27.802</v>
      </c>
      <c r="D873" s="11">
        <v>28.367000000000001</v>
      </c>
      <c r="E873" s="11">
        <v>27.472000000000001</v>
      </c>
      <c r="F873" s="11">
        <v>27.84</v>
      </c>
      <c r="G873" s="11">
        <v>383387000</v>
      </c>
      <c r="N873"/>
      <c r="O873" s="4"/>
    </row>
    <row r="874" spans="1:15">
      <c r="A874" s="12">
        <v>45050.291666666664</v>
      </c>
      <c r="B874" s="11">
        <v>27.548500000000001</v>
      </c>
      <c r="C874" s="11">
        <v>27.562000000000001</v>
      </c>
      <c r="D874" s="11">
        <v>27.859000000000002</v>
      </c>
      <c r="E874" s="11">
        <v>27.24</v>
      </c>
      <c r="F874" s="11">
        <v>27.651</v>
      </c>
      <c r="G874" s="11">
        <v>321850000</v>
      </c>
      <c r="N874"/>
      <c r="O874" s="4"/>
    </row>
    <row r="875" spans="1:15">
      <c r="A875" s="12">
        <v>45051.291666666664</v>
      </c>
      <c r="B875" s="11">
        <v>28.666</v>
      </c>
      <c r="C875" s="11">
        <v>28.68</v>
      </c>
      <c r="D875" s="11">
        <v>28.754999999999999</v>
      </c>
      <c r="E875" s="11">
        <v>27.731000000000002</v>
      </c>
      <c r="F875" s="11">
        <v>27.826000000000001</v>
      </c>
      <c r="G875" s="11">
        <v>361494000</v>
      </c>
      <c r="N875"/>
      <c r="O875" s="4"/>
    </row>
    <row r="876" spans="1:15">
      <c r="A876" s="12">
        <v>45054.291666666664</v>
      </c>
      <c r="B876" s="11">
        <v>29.136800000000001</v>
      </c>
      <c r="C876" s="11">
        <v>29.151</v>
      </c>
      <c r="D876" s="11">
        <v>29.22</v>
      </c>
      <c r="E876" s="11">
        <v>28.35</v>
      </c>
      <c r="F876" s="11">
        <v>28.521999999999998</v>
      </c>
      <c r="G876" s="11">
        <v>344979000</v>
      </c>
      <c r="N876"/>
      <c r="O876" s="4"/>
    </row>
    <row r="877" spans="1:15">
      <c r="A877" s="12">
        <v>45055.291666666664</v>
      </c>
      <c r="B877" s="11">
        <v>28.557099999999998</v>
      </c>
      <c r="C877" s="11">
        <v>28.571000000000002</v>
      </c>
      <c r="D877" s="11">
        <v>28.972999999999999</v>
      </c>
      <c r="E877" s="11">
        <v>28.45</v>
      </c>
      <c r="F877" s="11">
        <v>28.899000000000001</v>
      </c>
      <c r="G877" s="11">
        <v>314869000</v>
      </c>
      <c r="N877"/>
      <c r="O877" s="4"/>
    </row>
    <row r="878" spans="1:15">
      <c r="A878" s="12">
        <v>45056.291666666664</v>
      </c>
      <c r="B878" s="11">
        <v>28.870899999999999</v>
      </c>
      <c r="C878" s="11">
        <v>28.885000000000002</v>
      </c>
      <c r="D878" s="11">
        <v>29.113</v>
      </c>
      <c r="E878" s="11">
        <v>28.460999999999999</v>
      </c>
      <c r="F878" s="11">
        <v>29.004999999999999</v>
      </c>
      <c r="G878" s="11">
        <v>369350000</v>
      </c>
      <c r="N878"/>
      <c r="O878" s="4"/>
    </row>
    <row r="879" spans="1:15">
      <c r="A879" s="12">
        <v>45057.291666666664</v>
      </c>
      <c r="B879" s="11">
        <v>28.564</v>
      </c>
      <c r="C879" s="11">
        <v>28.577999999999999</v>
      </c>
      <c r="D879" s="11">
        <v>28.95</v>
      </c>
      <c r="E879" s="11">
        <v>28.245999999999999</v>
      </c>
      <c r="F879" s="11">
        <v>28.896000000000001</v>
      </c>
      <c r="G879" s="11">
        <v>322149000</v>
      </c>
      <c r="N879"/>
      <c r="O879" s="4"/>
    </row>
    <row r="880" spans="1:15">
      <c r="A880" s="12">
        <v>45058.291666666664</v>
      </c>
      <c r="B880" s="11">
        <v>28.3262</v>
      </c>
      <c r="C880" s="11">
        <v>28.34</v>
      </c>
      <c r="D880" s="11">
        <v>28.78</v>
      </c>
      <c r="E880" s="11">
        <v>28.045999999999999</v>
      </c>
      <c r="F880" s="11">
        <v>28.529</v>
      </c>
      <c r="G880" s="11">
        <v>274222000</v>
      </c>
      <c r="N880"/>
      <c r="O880" s="4"/>
    </row>
    <row r="881" spans="1:15">
      <c r="A881" s="12">
        <v>45061.291666666664</v>
      </c>
      <c r="B881" s="11">
        <v>28.9389</v>
      </c>
      <c r="C881" s="11">
        <v>28.952999999999999</v>
      </c>
      <c r="D881" s="11">
        <v>28.969000000000001</v>
      </c>
      <c r="E881" s="11">
        <v>28.152000000000001</v>
      </c>
      <c r="F881" s="11">
        <v>28.507999999999999</v>
      </c>
      <c r="G881" s="11">
        <v>293926000</v>
      </c>
      <c r="N881"/>
      <c r="O881" s="4"/>
    </row>
    <row r="882" spans="1:15">
      <c r="A882" s="12">
        <v>45062.291666666664</v>
      </c>
      <c r="B882" s="11">
        <v>29.198699999999999</v>
      </c>
      <c r="C882" s="11">
        <v>29.213000000000001</v>
      </c>
      <c r="D882" s="11">
        <v>29.87</v>
      </c>
      <c r="E882" s="11">
        <v>28.832000000000001</v>
      </c>
      <c r="F882" s="11">
        <v>28.841000000000001</v>
      </c>
      <c r="G882" s="11">
        <v>449405000</v>
      </c>
      <c r="N882"/>
      <c r="O882" s="4"/>
    </row>
    <row r="883" spans="1:15">
      <c r="A883" s="12">
        <v>45063.291666666664</v>
      </c>
      <c r="B883" s="11">
        <v>30.1633</v>
      </c>
      <c r="C883" s="11">
        <v>30.178000000000001</v>
      </c>
      <c r="D883" s="11">
        <v>30.199000000000002</v>
      </c>
      <c r="E883" s="11">
        <v>29.43</v>
      </c>
      <c r="F883" s="11">
        <v>29.584</v>
      </c>
      <c r="G883" s="11">
        <v>432535000</v>
      </c>
      <c r="N883"/>
      <c r="O883" s="4"/>
    </row>
    <row r="884" spans="1:15">
      <c r="A884" s="12">
        <v>45064.291666666664</v>
      </c>
      <c r="B884" s="11">
        <v>31.662500000000001</v>
      </c>
      <c r="C884" s="11">
        <v>31.678000000000001</v>
      </c>
      <c r="D884" s="11">
        <v>31.827999999999999</v>
      </c>
      <c r="E884" s="11">
        <v>30.32</v>
      </c>
      <c r="F884" s="11">
        <v>30.41</v>
      </c>
      <c r="G884" s="11">
        <v>748725000</v>
      </c>
      <c r="N884"/>
      <c r="O884" s="4"/>
    </row>
    <row r="885" spans="1:15">
      <c r="A885" s="12">
        <v>45065.291666666664</v>
      </c>
      <c r="B885" s="11">
        <v>31.248699999999999</v>
      </c>
      <c r="C885" s="11">
        <v>31.263999999999999</v>
      </c>
      <c r="D885" s="11">
        <v>31.58</v>
      </c>
      <c r="E885" s="11">
        <v>30.916</v>
      </c>
      <c r="F885" s="11">
        <v>31.536000000000001</v>
      </c>
      <c r="G885" s="11">
        <v>473908000</v>
      </c>
      <c r="N885"/>
      <c r="O885" s="4"/>
    </row>
    <row r="886" spans="1:15">
      <c r="A886" s="12">
        <v>45068.291666666664</v>
      </c>
      <c r="B886" s="11">
        <v>31.160799999999998</v>
      </c>
      <c r="C886" s="11">
        <v>31.175999999999998</v>
      </c>
      <c r="D886" s="11">
        <v>31.52</v>
      </c>
      <c r="E886" s="11">
        <v>30.68</v>
      </c>
      <c r="F886" s="11">
        <v>30.901</v>
      </c>
      <c r="G886" s="11">
        <v>372000000</v>
      </c>
      <c r="N886"/>
      <c r="O886" s="4"/>
    </row>
    <row r="887" spans="1:15">
      <c r="A887" s="12">
        <v>45069.291666666664</v>
      </c>
      <c r="B887" s="11">
        <v>30.672999999999998</v>
      </c>
      <c r="C887" s="11">
        <v>30.687999999999999</v>
      </c>
      <c r="D887" s="11">
        <v>31.288</v>
      </c>
      <c r="E887" s="11">
        <v>30.631</v>
      </c>
      <c r="F887" s="11">
        <v>31</v>
      </c>
      <c r="G887" s="11">
        <v>356253000</v>
      </c>
      <c r="N887"/>
      <c r="O887" s="4"/>
    </row>
    <row r="888" spans="1:15">
      <c r="A888" s="12">
        <v>45070.291666666664</v>
      </c>
      <c r="B888" s="11">
        <v>30.523099999999999</v>
      </c>
      <c r="C888" s="11">
        <v>30.538</v>
      </c>
      <c r="D888" s="11">
        <v>30.606999999999999</v>
      </c>
      <c r="E888" s="11">
        <v>29.806000000000001</v>
      </c>
      <c r="F888" s="11">
        <v>30.21</v>
      </c>
      <c r="G888" s="11">
        <v>721419000</v>
      </c>
      <c r="N888"/>
      <c r="O888" s="4"/>
    </row>
    <row r="889" spans="1:15">
      <c r="A889" s="12">
        <v>45071.291666666664</v>
      </c>
      <c r="B889" s="11">
        <v>37.961500000000001</v>
      </c>
      <c r="C889" s="11">
        <v>37.979999999999997</v>
      </c>
      <c r="D889" s="11">
        <v>39.479999999999997</v>
      </c>
      <c r="E889" s="11">
        <v>36.634999999999998</v>
      </c>
      <c r="F889" s="11">
        <v>38.523000000000003</v>
      </c>
      <c r="G889" s="11">
        <v>1543911000</v>
      </c>
      <c r="N889"/>
      <c r="O889" s="4"/>
    </row>
    <row r="890" spans="1:15">
      <c r="A890" s="12">
        <v>45072.291666666664</v>
      </c>
      <c r="B890" s="11">
        <v>38.927</v>
      </c>
      <c r="C890" s="11">
        <v>38.945999999999998</v>
      </c>
      <c r="D890" s="11">
        <v>39.17</v>
      </c>
      <c r="E890" s="11">
        <v>37.549999999999997</v>
      </c>
      <c r="F890" s="11">
        <v>37.89</v>
      </c>
      <c r="G890" s="11">
        <v>714397000</v>
      </c>
      <c r="N890"/>
      <c r="O890" s="4"/>
    </row>
    <row r="891" spans="1:15">
      <c r="A891" s="12">
        <v>45076.291666666664</v>
      </c>
      <c r="B891" s="11">
        <v>40.0914</v>
      </c>
      <c r="C891" s="11">
        <v>40.110999999999997</v>
      </c>
      <c r="D891" s="11">
        <v>41.938000000000002</v>
      </c>
      <c r="E891" s="11">
        <v>39.948999999999998</v>
      </c>
      <c r="F891" s="11">
        <v>40.594999999999999</v>
      </c>
      <c r="G891" s="11">
        <v>923401000</v>
      </c>
      <c r="N891"/>
      <c r="O891" s="4"/>
    </row>
    <row r="892" spans="1:15">
      <c r="A892" s="12">
        <v>45077.291666666664</v>
      </c>
      <c r="B892" s="11">
        <v>37.8155</v>
      </c>
      <c r="C892" s="11">
        <v>37.834000000000003</v>
      </c>
      <c r="D892" s="11">
        <v>40.295000000000002</v>
      </c>
      <c r="E892" s="11">
        <v>37.822000000000003</v>
      </c>
      <c r="F892" s="11">
        <v>39.488</v>
      </c>
      <c r="G892" s="11">
        <v>1002580000</v>
      </c>
      <c r="N892"/>
      <c r="O892" s="4"/>
    </row>
    <row r="893" spans="1:15">
      <c r="A893" s="12">
        <v>45078.291666666664</v>
      </c>
      <c r="B893" s="11">
        <v>39.750599999999999</v>
      </c>
      <c r="C893" s="11">
        <v>39.770000000000003</v>
      </c>
      <c r="D893" s="11">
        <v>40.049999999999997</v>
      </c>
      <c r="E893" s="11">
        <v>38.340000000000003</v>
      </c>
      <c r="F893" s="11">
        <v>38.488999999999997</v>
      </c>
      <c r="G893" s="11">
        <v>635873000</v>
      </c>
      <c r="N893"/>
      <c r="O893" s="4"/>
    </row>
    <row r="894" spans="1:15">
      <c r="A894" s="12">
        <v>45079.291666666664</v>
      </c>
      <c r="B894" s="11">
        <v>39.3078</v>
      </c>
      <c r="C894" s="11">
        <v>39.326999999999998</v>
      </c>
      <c r="D894" s="11">
        <v>40.5</v>
      </c>
      <c r="E894" s="11">
        <v>39.058</v>
      </c>
      <c r="F894" s="11">
        <v>40.097000000000001</v>
      </c>
      <c r="G894" s="11">
        <v>482731000</v>
      </c>
      <c r="N894"/>
      <c r="O894" s="4"/>
    </row>
    <row r="895" spans="1:15">
      <c r="A895" s="12">
        <v>45082.291666666664</v>
      </c>
      <c r="B895" s="11">
        <v>39.151899999999998</v>
      </c>
      <c r="C895" s="11">
        <v>39.170999999999999</v>
      </c>
      <c r="D895" s="11">
        <v>39.564999999999998</v>
      </c>
      <c r="E895" s="11">
        <v>38.707000000000001</v>
      </c>
      <c r="F895" s="11">
        <v>38.908999999999999</v>
      </c>
      <c r="G895" s="11">
        <v>396094000</v>
      </c>
      <c r="N895"/>
      <c r="O895" s="4"/>
    </row>
    <row r="896" spans="1:15">
      <c r="A896" s="12">
        <v>45083.291666666664</v>
      </c>
      <c r="B896" s="11">
        <v>38.635100000000001</v>
      </c>
      <c r="C896" s="11">
        <v>38.654000000000003</v>
      </c>
      <c r="D896" s="11">
        <v>39.159999999999997</v>
      </c>
      <c r="E896" s="11">
        <v>38.148000000000003</v>
      </c>
      <c r="F896" s="11">
        <v>38.83</v>
      </c>
      <c r="G896" s="11">
        <v>388729000</v>
      </c>
      <c r="N896"/>
      <c r="O896" s="4"/>
    </row>
    <row r="897" spans="1:15">
      <c r="A897" s="12">
        <v>45084.291666666664</v>
      </c>
      <c r="B897" s="11">
        <v>37.460599999999999</v>
      </c>
      <c r="C897" s="11">
        <v>37.475000000000001</v>
      </c>
      <c r="D897" s="11">
        <v>39.499000000000002</v>
      </c>
      <c r="E897" s="11">
        <v>37.356000000000002</v>
      </c>
      <c r="F897" s="11">
        <v>38.914999999999999</v>
      </c>
      <c r="G897" s="11">
        <v>511998000</v>
      </c>
      <c r="N897"/>
      <c r="O897" s="4"/>
    </row>
    <row r="898" spans="1:15">
      <c r="A898" s="12">
        <v>45085.291666666664</v>
      </c>
      <c r="B898" s="11">
        <v>38.495199999999997</v>
      </c>
      <c r="C898" s="11">
        <v>38.51</v>
      </c>
      <c r="D898" s="11">
        <v>38.863999999999997</v>
      </c>
      <c r="E898" s="11">
        <v>37.505000000000003</v>
      </c>
      <c r="F898" s="11">
        <v>37.723999999999997</v>
      </c>
      <c r="G898" s="11">
        <v>417772000</v>
      </c>
      <c r="N898"/>
      <c r="O898" s="4"/>
    </row>
    <row r="899" spans="1:15">
      <c r="A899" s="12">
        <v>45086.291666666664</v>
      </c>
      <c r="B899" s="11">
        <v>38.755099999999999</v>
      </c>
      <c r="C899" s="11">
        <v>38.770000000000003</v>
      </c>
      <c r="D899" s="11">
        <v>39.710999999999999</v>
      </c>
      <c r="E899" s="11">
        <v>38.567</v>
      </c>
      <c r="F899" s="11">
        <v>39.036999999999999</v>
      </c>
      <c r="G899" s="11">
        <v>427717000</v>
      </c>
      <c r="N899"/>
      <c r="O899" s="4"/>
    </row>
    <row r="900" spans="1:15">
      <c r="A900" s="12">
        <v>45089.291666666664</v>
      </c>
      <c r="B900" s="11">
        <v>39.466799999999999</v>
      </c>
      <c r="C900" s="11">
        <v>39.481999999999999</v>
      </c>
      <c r="D900" s="11">
        <v>39.53</v>
      </c>
      <c r="E900" s="11">
        <v>38.618000000000002</v>
      </c>
      <c r="F900" s="11">
        <v>39.200000000000003</v>
      </c>
      <c r="G900" s="11">
        <v>388701000</v>
      </c>
      <c r="N900"/>
      <c r="O900" s="4"/>
    </row>
    <row r="901" spans="1:15">
      <c r="A901" s="12">
        <v>45090.291666666664</v>
      </c>
      <c r="B901" s="11">
        <v>41.0062</v>
      </c>
      <c r="C901" s="11">
        <v>41.021999999999998</v>
      </c>
      <c r="D901" s="11">
        <v>41.100999999999999</v>
      </c>
      <c r="E901" s="11">
        <v>39.74</v>
      </c>
      <c r="F901" s="11">
        <v>40.186</v>
      </c>
      <c r="G901" s="11">
        <v>613208000</v>
      </c>
      <c r="N901"/>
      <c r="O901" s="4"/>
    </row>
    <row r="902" spans="1:15">
      <c r="A902" s="12">
        <v>45091.291666666664</v>
      </c>
      <c r="B902" s="11">
        <v>42.980499999999999</v>
      </c>
      <c r="C902" s="11">
        <v>42.997</v>
      </c>
      <c r="D902" s="11">
        <v>43</v>
      </c>
      <c r="E902" s="11">
        <v>40.552</v>
      </c>
      <c r="F902" s="11">
        <v>40.823999999999998</v>
      </c>
      <c r="G902" s="11">
        <v>740465000</v>
      </c>
      <c r="N902"/>
      <c r="O902" s="4"/>
    </row>
    <row r="903" spans="1:15">
      <c r="A903" s="12">
        <v>45092.291666666664</v>
      </c>
      <c r="B903" s="11">
        <v>42.636600000000001</v>
      </c>
      <c r="C903" s="11">
        <v>42.652999999999999</v>
      </c>
      <c r="D903" s="11">
        <v>43.289000000000001</v>
      </c>
      <c r="E903" s="11">
        <v>42.146999999999998</v>
      </c>
      <c r="F903" s="11">
        <v>42.601999999999997</v>
      </c>
      <c r="G903" s="11">
        <v>568622000</v>
      </c>
      <c r="N903"/>
      <c r="O903" s="4"/>
    </row>
    <row r="904" spans="1:15">
      <c r="A904" s="12">
        <v>45093.291666666664</v>
      </c>
      <c r="B904" s="11">
        <v>42.675600000000003</v>
      </c>
      <c r="C904" s="11">
        <v>42.692</v>
      </c>
      <c r="D904" s="11">
        <v>43.720999999999997</v>
      </c>
      <c r="E904" s="11">
        <v>42.661000000000001</v>
      </c>
      <c r="F904" s="11">
        <v>43.45</v>
      </c>
      <c r="G904" s="11">
        <v>655709000</v>
      </c>
      <c r="N904"/>
      <c r="O904" s="4"/>
    </row>
    <row r="905" spans="1:15">
      <c r="A905" s="12">
        <v>45097.291666666664</v>
      </c>
      <c r="B905" s="11">
        <v>43.7911</v>
      </c>
      <c r="C905" s="11">
        <v>43.808</v>
      </c>
      <c r="D905" s="11">
        <v>43.99</v>
      </c>
      <c r="E905" s="11">
        <v>42.673999999999999</v>
      </c>
      <c r="F905" s="11">
        <v>42.997999999999998</v>
      </c>
      <c r="G905" s="11">
        <v>451153000</v>
      </c>
      <c r="N905"/>
      <c r="O905" s="4"/>
    </row>
    <row r="906" spans="1:15">
      <c r="A906" s="12">
        <v>45098.291666666664</v>
      </c>
      <c r="B906" s="11">
        <v>43.028399999999998</v>
      </c>
      <c r="C906" s="11">
        <v>43.045000000000002</v>
      </c>
      <c r="D906" s="11">
        <v>43.615000000000002</v>
      </c>
      <c r="E906" s="11">
        <v>42.08</v>
      </c>
      <c r="F906" s="11">
        <v>43.500999999999998</v>
      </c>
      <c r="G906" s="11">
        <v>551603000</v>
      </c>
      <c r="N906"/>
      <c r="O906" s="4"/>
    </row>
    <row r="907" spans="1:15">
      <c r="A907" s="12">
        <v>45099.291666666664</v>
      </c>
      <c r="B907" s="11">
        <v>43.008400000000002</v>
      </c>
      <c r="C907" s="11">
        <v>43.024999999999999</v>
      </c>
      <c r="D907" s="11">
        <v>43.426000000000002</v>
      </c>
      <c r="E907" s="11">
        <v>42.234000000000002</v>
      </c>
      <c r="F907" s="11">
        <v>42.253</v>
      </c>
      <c r="G907" s="11">
        <v>417737000</v>
      </c>
      <c r="N907"/>
      <c r="O907" s="4"/>
    </row>
    <row r="908" spans="1:15">
      <c r="A908" s="12">
        <v>45100.291666666664</v>
      </c>
      <c r="B908" s="11">
        <v>42.192799999999998</v>
      </c>
      <c r="C908" s="11">
        <v>42.209000000000003</v>
      </c>
      <c r="D908" s="11">
        <v>42.808999999999997</v>
      </c>
      <c r="E908" s="11">
        <v>42.015000000000001</v>
      </c>
      <c r="F908" s="11">
        <v>42.463999999999999</v>
      </c>
      <c r="G908" s="11">
        <v>358140000</v>
      </c>
      <c r="N908"/>
      <c r="O908" s="4"/>
    </row>
    <row r="909" spans="1:15">
      <c r="A909" s="12">
        <v>45103.291666666664</v>
      </c>
      <c r="B909" s="11">
        <v>40.616399999999999</v>
      </c>
      <c r="C909" s="11">
        <v>40.631999999999998</v>
      </c>
      <c r="D909" s="11">
        <v>42.764000000000003</v>
      </c>
      <c r="E909" s="11">
        <v>40.1</v>
      </c>
      <c r="F909" s="11">
        <v>42.460999999999999</v>
      </c>
      <c r="G909" s="11">
        <v>594322000</v>
      </c>
      <c r="N909"/>
      <c r="O909" s="4"/>
    </row>
    <row r="910" spans="1:15">
      <c r="A910" s="12">
        <v>45104.291666666664</v>
      </c>
      <c r="B910" s="11">
        <v>41.859900000000003</v>
      </c>
      <c r="C910" s="11">
        <v>41.875999999999998</v>
      </c>
      <c r="D910" s="11">
        <v>41.94</v>
      </c>
      <c r="E910" s="11">
        <v>40.448</v>
      </c>
      <c r="F910" s="11">
        <v>40.798999999999999</v>
      </c>
      <c r="G910" s="11">
        <v>462175000</v>
      </c>
      <c r="N910"/>
      <c r="O910" s="4"/>
    </row>
    <row r="911" spans="1:15">
      <c r="A911" s="12">
        <v>45105.291666666664</v>
      </c>
      <c r="B911" s="11">
        <v>41.101199999999999</v>
      </c>
      <c r="C911" s="11">
        <v>41.116999999999997</v>
      </c>
      <c r="D911" s="11">
        <v>41.844999999999999</v>
      </c>
      <c r="E911" s="11">
        <v>40.518000000000001</v>
      </c>
      <c r="F911" s="11">
        <v>40.659999999999997</v>
      </c>
      <c r="G911" s="11">
        <v>582639000</v>
      </c>
      <c r="N911"/>
      <c r="O911" s="4"/>
    </row>
    <row r="912" spans="1:15">
      <c r="A912" s="12">
        <v>45106.291666666664</v>
      </c>
      <c r="B912" s="11">
        <v>40.8063</v>
      </c>
      <c r="C912" s="11">
        <v>40.822000000000003</v>
      </c>
      <c r="D912" s="11">
        <v>41.6</v>
      </c>
      <c r="E912" s="11">
        <v>40.6</v>
      </c>
      <c r="F912" s="11">
        <v>41.558</v>
      </c>
      <c r="G912" s="11">
        <v>380514000</v>
      </c>
      <c r="N912"/>
      <c r="O912" s="4"/>
    </row>
    <row r="913" spans="1:15">
      <c r="A913" s="12">
        <v>45107.291666666664</v>
      </c>
      <c r="B913" s="11">
        <v>42.285699999999999</v>
      </c>
      <c r="C913" s="11">
        <v>42.302</v>
      </c>
      <c r="D913" s="11">
        <v>42.55</v>
      </c>
      <c r="E913" s="11">
        <v>41.500999999999998</v>
      </c>
      <c r="F913" s="11">
        <v>41.68</v>
      </c>
      <c r="G913" s="11">
        <v>501148000</v>
      </c>
      <c r="N913"/>
      <c r="O913" s="4"/>
    </row>
    <row r="914" spans="1:15">
      <c r="A914" s="12">
        <v>45110.291666666664</v>
      </c>
      <c r="B914" s="11">
        <v>42.396700000000003</v>
      </c>
      <c r="C914" s="11">
        <v>42.412999999999997</v>
      </c>
      <c r="D914" s="11">
        <v>42.898000000000003</v>
      </c>
      <c r="E914" s="11">
        <v>42.201999999999998</v>
      </c>
      <c r="F914" s="11">
        <v>42.517000000000003</v>
      </c>
      <c r="G914" s="11">
        <v>198209000</v>
      </c>
      <c r="N914"/>
      <c r="O914" s="4"/>
    </row>
    <row r="915" spans="1:15">
      <c r="A915" s="12">
        <v>45112.291666666664</v>
      </c>
      <c r="B915" s="11">
        <v>42.300699999999999</v>
      </c>
      <c r="C915" s="11">
        <v>42.317</v>
      </c>
      <c r="D915" s="11">
        <v>43.177</v>
      </c>
      <c r="E915" s="11">
        <v>42.085000000000001</v>
      </c>
      <c r="F915" s="11">
        <v>42.134999999999998</v>
      </c>
      <c r="G915" s="11">
        <v>323618000</v>
      </c>
      <c r="N915"/>
      <c r="O915" s="4"/>
    </row>
    <row r="916" spans="1:15">
      <c r="A916" s="12">
        <v>45113.291666666664</v>
      </c>
      <c r="B916" s="11">
        <v>42.086799999999997</v>
      </c>
      <c r="C916" s="11">
        <v>42.103000000000002</v>
      </c>
      <c r="D916" s="11">
        <v>42.179000000000002</v>
      </c>
      <c r="E916" s="11">
        <v>41.345999999999997</v>
      </c>
      <c r="F916" s="11">
        <v>41.844000000000001</v>
      </c>
      <c r="G916" s="11">
        <v>303582000</v>
      </c>
      <c r="N916"/>
      <c r="O916" s="4"/>
    </row>
    <row r="917" spans="1:15">
      <c r="A917" s="12">
        <v>45114.291666666664</v>
      </c>
      <c r="B917" s="11">
        <v>42.486600000000003</v>
      </c>
      <c r="C917" s="11">
        <v>42.503</v>
      </c>
      <c r="D917" s="11">
        <v>43.213999999999999</v>
      </c>
      <c r="E917" s="11">
        <v>42.18</v>
      </c>
      <c r="F917" s="11">
        <v>42.322000000000003</v>
      </c>
      <c r="G917" s="11">
        <v>355881000</v>
      </c>
      <c r="N917"/>
      <c r="O917" s="4"/>
    </row>
    <row r="918" spans="1:15">
      <c r="A918" s="12">
        <v>45117.291666666664</v>
      </c>
      <c r="B918" s="11">
        <v>42.163800000000002</v>
      </c>
      <c r="C918" s="11">
        <v>42.18</v>
      </c>
      <c r="D918" s="11">
        <v>42.811</v>
      </c>
      <c r="E918" s="11">
        <v>41.649000000000001</v>
      </c>
      <c r="F918" s="11">
        <v>42.656999999999996</v>
      </c>
      <c r="G918" s="11">
        <v>353908000</v>
      </c>
      <c r="N918"/>
      <c r="O918" s="4"/>
    </row>
    <row r="919" spans="1:15">
      <c r="A919" s="12">
        <v>45118.291666666664</v>
      </c>
      <c r="B919" s="11">
        <v>42.3887</v>
      </c>
      <c r="C919" s="11">
        <v>42.405000000000001</v>
      </c>
      <c r="D919" s="11">
        <v>42.758000000000003</v>
      </c>
      <c r="E919" s="11">
        <v>42.067</v>
      </c>
      <c r="F919" s="11">
        <v>42.481000000000002</v>
      </c>
      <c r="G919" s="11">
        <v>298244000</v>
      </c>
      <c r="N919"/>
      <c r="O919" s="4"/>
    </row>
    <row r="920" spans="1:15">
      <c r="A920" s="12">
        <v>45119.291666666664</v>
      </c>
      <c r="B920" s="11">
        <v>43.885100000000001</v>
      </c>
      <c r="C920" s="11">
        <v>43.902000000000001</v>
      </c>
      <c r="D920" s="11">
        <v>43.935000000000002</v>
      </c>
      <c r="E920" s="11">
        <v>42.777000000000001</v>
      </c>
      <c r="F920" s="11">
        <v>43.033000000000001</v>
      </c>
      <c r="G920" s="11">
        <v>481277000</v>
      </c>
      <c r="N920"/>
      <c r="O920" s="4"/>
    </row>
    <row r="921" spans="1:15">
      <c r="A921" s="12">
        <v>45120.291666666664</v>
      </c>
      <c r="B921" s="11">
        <v>45.959299999999999</v>
      </c>
      <c r="C921" s="11">
        <v>45.976999999999997</v>
      </c>
      <c r="D921" s="11">
        <v>46.155000000000001</v>
      </c>
      <c r="E921" s="11">
        <v>44.491999999999997</v>
      </c>
      <c r="F921" s="11">
        <v>44.518000000000001</v>
      </c>
      <c r="G921" s="11">
        <v>478204000</v>
      </c>
      <c r="N921"/>
      <c r="O921" s="4"/>
    </row>
    <row r="922" spans="1:15">
      <c r="A922" s="12">
        <v>45121.291666666664</v>
      </c>
      <c r="B922" s="11">
        <v>45.451500000000003</v>
      </c>
      <c r="C922" s="11">
        <v>45.469000000000001</v>
      </c>
      <c r="D922" s="11">
        <v>48.088000000000001</v>
      </c>
      <c r="E922" s="11">
        <v>45.06</v>
      </c>
      <c r="F922" s="11">
        <v>46.582999999999998</v>
      </c>
      <c r="G922" s="11">
        <v>772075000</v>
      </c>
      <c r="N922"/>
      <c r="O922" s="4"/>
    </row>
    <row r="923" spans="1:15">
      <c r="A923" s="12">
        <v>45124.291666666664</v>
      </c>
      <c r="B923" s="11">
        <v>46.443100000000001</v>
      </c>
      <c r="C923" s="11">
        <v>46.460999999999999</v>
      </c>
      <c r="D923" s="11">
        <v>46.496000000000002</v>
      </c>
      <c r="E923" s="11">
        <v>45.262</v>
      </c>
      <c r="F923" s="11">
        <v>46.289000000000001</v>
      </c>
      <c r="G923" s="11">
        <v>510488000</v>
      </c>
      <c r="N923"/>
      <c r="O923" s="4"/>
    </row>
    <row r="924" spans="1:15">
      <c r="A924" s="12">
        <v>45125.291666666664</v>
      </c>
      <c r="B924" s="11">
        <v>47.475700000000003</v>
      </c>
      <c r="C924" s="11">
        <v>47.494</v>
      </c>
      <c r="D924" s="11">
        <v>47.896000000000001</v>
      </c>
      <c r="E924" s="11">
        <v>45.734000000000002</v>
      </c>
      <c r="F924" s="11">
        <v>46.701000000000001</v>
      </c>
      <c r="G924" s="11">
        <v>569164000</v>
      </c>
      <c r="N924"/>
      <c r="O924" s="4"/>
    </row>
    <row r="925" spans="1:15">
      <c r="A925" s="12">
        <v>45126.291666666664</v>
      </c>
      <c r="B925" s="11">
        <v>47.058900000000001</v>
      </c>
      <c r="C925" s="11">
        <v>47.076999999999998</v>
      </c>
      <c r="D925" s="11">
        <v>47.817999999999998</v>
      </c>
      <c r="E925" s="11">
        <v>46.741999999999997</v>
      </c>
      <c r="F925" s="11">
        <v>47.463999999999999</v>
      </c>
      <c r="G925" s="11">
        <v>427502000</v>
      </c>
      <c r="N925"/>
      <c r="O925" s="4"/>
    </row>
    <row r="926" spans="1:15">
      <c r="A926" s="12">
        <v>45127.291666666664</v>
      </c>
      <c r="B926" s="11">
        <v>45.502499999999998</v>
      </c>
      <c r="C926" s="11">
        <v>45.52</v>
      </c>
      <c r="D926" s="11">
        <v>47.087000000000003</v>
      </c>
      <c r="E926" s="11">
        <v>45.061999999999998</v>
      </c>
      <c r="F926" s="11">
        <v>46.506999999999998</v>
      </c>
      <c r="G926" s="11">
        <v>537865000</v>
      </c>
      <c r="N926"/>
      <c r="O926" s="4"/>
    </row>
    <row r="927" spans="1:15">
      <c r="A927" s="12">
        <v>45128.291666666664</v>
      </c>
      <c r="B927" s="11">
        <v>44.291899999999998</v>
      </c>
      <c r="C927" s="11">
        <v>44.308999999999997</v>
      </c>
      <c r="D927" s="11">
        <v>45.866</v>
      </c>
      <c r="E927" s="11">
        <v>44.1</v>
      </c>
      <c r="F927" s="11">
        <v>45.787999999999997</v>
      </c>
      <c r="G927" s="11">
        <v>963769000</v>
      </c>
      <c r="N927"/>
      <c r="O927" s="4"/>
    </row>
    <row r="928" spans="1:15">
      <c r="A928" s="12">
        <v>45131.291666666664</v>
      </c>
      <c r="B928" s="11">
        <v>44.594799999999999</v>
      </c>
      <c r="C928" s="11">
        <v>44.612000000000002</v>
      </c>
      <c r="D928" s="11">
        <v>45.109000000000002</v>
      </c>
      <c r="E928" s="11">
        <v>44.04</v>
      </c>
      <c r="F928" s="11">
        <v>44.731000000000002</v>
      </c>
      <c r="G928" s="11">
        <v>382516000</v>
      </c>
      <c r="N928"/>
      <c r="O928" s="4"/>
    </row>
    <row r="929" spans="1:15">
      <c r="A929" s="12">
        <v>45132.291666666664</v>
      </c>
      <c r="B929" s="11">
        <v>45.6614</v>
      </c>
      <c r="C929" s="11">
        <v>45.679000000000002</v>
      </c>
      <c r="D929" s="11">
        <v>46.183</v>
      </c>
      <c r="E929" s="11">
        <v>44.923000000000002</v>
      </c>
      <c r="F929" s="11">
        <v>44.941000000000003</v>
      </c>
      <c r="G929" s="11">
        <v>348081000</v>
      </c>
      <c r="N929"/>
      <c r="O929" s="4"/>
    </row>
    <row r="930" spans="1:15">
      <c r="A930" s="12">
        <v>45133.291666666664</v>
      </c>
      <c r="B930" s="11">
        <v>45.4345</v>
      </c>
      <c r="C930" s="11">
        <v>45.451999999999998</v>
      </c>
      <c r="D930" s="11">
        <v>46.052999999999997</v>
      </c>
      <c r="E930" s="11">
        <v>44.63</v>
      </c>
      <c r="F930" s="11">
        <v>46.021000000000001</v>
      </c>
      <c r="G930" s="11">
        <v>364237000</v>
      </c>
      <c r="N930"/>
      <c r="O930" s="4"/>
    </row>
    <row r="931" spans="1:15">
      <c r="A931" s="12">
        <v>45134.291666666664</v>
      </c>
      <c r="B931" s="11">
        <v>45.882300000000001</v>
      </c>
      <c r="C931" s="11">
        <v>45.9</v>
      </c>
      <c r="D931" s="11">
        <v>47.395000000000003</v>
      </c>
      <c r="E931" s="11">
        <v>45.75</v>
      </c>
      <c r="F931" s="11">
        <v>46.518999999999998</v>
      </c>
      <c r="G931" s="11">
        <v>455976000</v>
      </c>
      <c r="N931"/>
      <c r="O931" s="4"/>
    </row>
    <row r="932" spans="1:15">
      <c r="A932" s="12">
        <v>45135.291666666664</v>
      </c>
      <c r="B932" s="11">
        <v>46.731999999999999</v>
      </c>
      <c r="C932" s="11">
        <v>46.75</v>
      </c>
      <c r="D932" s="11">
        <v>47.027000000000001</v>
      </c>
      <c r="E932" s="11">
        <v>46.381</v>
      </c>
      <c r="F932" s="11">
        <v>46.667999999999999</v>
      </c>
      <c r="G932" s="11">
        <v>331194000</v>
      </c>
      <c r="N932"/>
      <c r="O932" s="4"/>
    </row>
    <row r="933" spans="1:15">
      <c r="A933" s="12">
        <v>45138.291666666664</v>
      </c>
      <c r="B933" s="11">
        <v>46.710999999999999</v>
      </c>
      <c r="C933" s="11">
        <v>46.728999999999999</v>
      </c>
      <c r="D933" s="11">
        <v>47.13</v>
      </c>
      <c r="E933" s="11">
        <v>46.506</v>
      </c>
      <c r="F933" s="11">
        <v>46.753999999999998</v>
      </c>
      <c r="G933" s="11">
        <v>251055000</v>
      </c>
      <c r="N933"/>
      <c r="O933" s="4"/>
    </row>
    <row r="934" spans="1:15">
      <c r="A934" s="12">
        <v>45139.291666666664</v>
      </c>
      <c r="B934" s="11">
        <v>46.489100000000001</v>
      </c>
      <c r="C934" s="11">
        <v>46.506999999999998</v>
      </c>
      <c r="D934" s="11">
        <v>46.9</v>
      </c>
      <c r="E934" s="11">
        <v>46.027000000000001</v>
      </c>
      <c r="F934" s="11">
        <v>46.46</v>
      </c>
      <c r="G934" s="11">
        <v>237858000</v>
      </c>
      <c r="N934"/>
      <c r="O934" s="4"/>
    </row>
    <row r="935" spans="1:15">
      <c r="A935" s="12">
        <v>45140.291666666664</v>
      </c>
      <c r="B935" s="11">
        <v>44.252000000000002</v>
      </c>
      <c r="C935" s="11">
        <v>44.268999999999998</v>
      </c>
      <c r="D935" s="11">
        <v>45.84</v>
      </c>
      <c r="E935" s="11">
        <v>43.387</v>
      </c>
      <c r="F935" s="11">
        <v>45.831000000000003</v>
      </c>
      <c r="G935" s="11">
        <v>530142000</v>
      </c>
      <c r="N935"/>
      <c r="O935" s="4"/>
    </row>
    <row r="936" spans="1:15">
      <c r="A936" s="12">
        <v>45141.291666666664</v>
      </c>
      <c r="B936" s="11">
        <v>44.497900000000001</v>
      </c>
      <c r="C936" s="11">
        <v>44.515000000000001</v>
      </c>
      <c r="D936" s="11">
        <v>45.118000000000002</v>
      </c>
      <c r="E936" s="11">
        <v>43.8</v>
      </c>
      <c r="F936" s="11">
        <v>43.8</v>
      </c>
      <c r="G936" s="11">
        <v>324176000</v>
      </c>
      <c r="N936"/>
      <c r="O936" s="4"/>
    </row>
    <row r="937" spans="1:15">
      <c r="A937" s="12">
        <v>45142.291666666664</v>
      </c>
      <c r="B937" s="11">
        <v>44.662799999999997</v>
      </c>
      <c r="C937" s="11">
        <v>44.68</v>
      </c>
      <c r="D937" s="11">
        <v>45.642000000000003</v>
      </c>
      <c r="E937" s="11">
        <v>44.393000000000001</v>
      </c>
      <c r="F937" s="11">
        <v>44.984999999999999</v>
      </c>
      <c r="G937" s="11">
        <v>362666000</v>
      </c>
      <c r="N937"/>
      <c r="O937" s="4"/>
    </row>
    <row r="938" spans="1:15">
      <c r="A938" s="12">
        <v>45145.291666666664</v>
      </c>
      <c r="B938" s="11">
        <v>45.399500000000003</v>
      </c>
      <c r="C938" s="11">
        <v>45.417000000000002</v>
      </c>
      <c r="D938" s="11">
        <v>45.54</v>
      </c>
      <c r="E938" s="11">
        <v>44.563000000000002</v>
      </c>
      <c r="F938" s="11">
        <v>45.110999999999997</v>
      </c>
      <c r="G938" s="11">
        <v>322154000</v>
      </c>
      <c r="N938"/>
      <c r="O938" s="4"/>
    </row>
    <row r="939" spans="1:15">
      <c r="A939" s="12">
        <v>45146.291666666664</v>
      </c>
      <c r="B939" s="11">
        <v>44.646799999999999</v>
      </c>
      <c r="C939" s="11">
        <v>44.664000000000001</v>
      </c>
      <c r="D939" s="11">
        <v>45.241999999999997</v>
      </c>
      <c r="E939" s="11">
        <v>44.055999999999997</v>
      </c>
      <c r="F939" s="11">
        <v>44.853000000000002</v>
      </c>
      <c r="G939" s="11">
        <v>353843000</v>
      </c>
      <c r="N939"/>
      <c r="O939" s="4"/>
    </row>
    <row r="940" spans="1:15">
      <c r="A940" s="12">
        <v>45147.291666666664</v>
      </c>
      <c r="B940" s="11">
        <v>42.537599999999998</v>
      </c>
      <c r="C940" s="11">
        <v>42.554000000000002</v>
      </c>
      <c r="D940" s="11">
        <v>44.311999999999998</v>
      </c>
      <c r="E940" s="11">
        <v>42.134</v>
      </c>
      <c r="F940" s="11">
        <v>44.274000000000001</v>
      </c>
      <c r="G940" s="11">
        <v>586449000</v>
      </c>
      <c r="N940"/>
      <c r="O940" s="4"/>
    </row>
    <row r="941" spans="1:15">
      <c r="A941" s="12">
        <v>45148.291666666664</v>
      </c>
      <c r="B941" s="11">
        <v>42.371699999999997</v>
      </c>
      <c r="C941" s="11">
        <v>42.387999999999998</v>
      </c>
      <c r="D941" s="11">
        <v>43.573999999999998</v>
      </c>
      <c r="E941" s="11">
        <v>41.835000000000001</v>
      </c>
      <c r="F941" s="11">
        <v>42.16</v>
      </c>
      <c r="G941" s="11">
        <v>492705000</v>
      </c>
      <c r="N941"/>
      <c r="O941" s="4"/>
    </row>
    <row r="942" spans="1:15">
      <c r="A942" s="12">
        <v>45149.291666666664</v>
      </c>
      <c r="B942" s="11">
        <v>40.839300000000001</v>
      </c>
      <c r="C942" s="11">
        <v>40.854999999999997</v>
      </c>
      <c r="D942" s="11">
        <v>42.018000000000001</v>
      </c>
      <c r="E942" s="11">
        <v>40.639000000000003</v>
      </c>
      <c r="F942" s="11">
        <v>41.750999999999998</v>
      </c>
      <c r="G942" s="11">
        <v>533085000</v>
      </c>
      <c r="N942"/>
      <c r="O942" s="4"/>
    </row>
    <row r="943" spans="1:15">
      <c r="A943" s="12">
        <v>45152.291666666664</v>
      </c>
      <c r="B943" s="11">
        <v>43.736199999999997</v>
      </c>
      <c r="C943" s="11">
        <v>43.753</v>
      </c>
      <c r="D943" s="11">
        <v>43.8</v>
      </c>
      <c r="E943" s="11">
        <v>40.311</v>
      </c>
      <c r="F943" s="11">
        <v>40.485999999999997</v>
      </c>
      <c r="G943" s="11">
        <v>690286000</v>
      </c>
      <c r="N943"/>
      <c r="O943" s="4"/>
    </row>
    <row r="944" spans="1:15">
      <c r="A944" s="12">
        <v>45153.291666666664</v>
      </c>
      <c r="B944" s="11">
        <v>43.923099999999998</v>
      </c>
      <c r="C944" s="11">
        <v>43.94</v>
      </c>
      <c r="D944" s="11">
        <v>45.268000000000001</v>
      </c>
      <c r="E944" s="11">
        <v>43.71</v>
      </c>
      <c r="F944" s="11">
        <v>44.56</v>
      </c>
      <c r="G944" s="11">
        <v>676512000</v>
      </c>
      <c r="N944"/>
      <c r="O944" s="4"/>
    </row>
    <row r="945" spans="1:15">
      <c r="A945" s="12">
        <v>45154.291666666664</v>
      </c>
      <c r="B945" s="11">
        <v>43.469299999999997</v>
      </c>
      <c r="C945" s="11">
        <v>43.485999999999997</v>
      </c>
      <c r="D945" s="11">
        <v>44.674999999999997</v>
      </c>
      <c r="E945" s="11">
        <v>43.405999999999999</v>
      </c>
      <c r="F945" s="11">
        <v>44.52</v>
      </c>
      <c r="G945" s="11">
        <v>527451000</v>
      </c>
      <c r="N945"/>
      <c r="O945" s="4"/>
    </row>
    <row r="946" spans="1:15">
      <c r="A946" s="12">
        <v>45155.291666666664</v>
      </c>
      <c r="B946" s="11">
        <v>43.327300000000001</v>
      </c>
      <c r="C946" s="11">
        <v>43.344000000000001</v>
      </c>
      <c r="D946" s="11">
        <v>44.061999999999998</v>
      </c>
      <c r="E946" s="11">
        <v>43.000999999999998</v>
      </c>
      <c r="F946" s="11">
        <v>43.97</v>
      </c>
      <c r="G946" s="11">
        <v>452395000</v>
      </c>
      <c r="N946"/>
      <c r="O946" s="4"/>
    </row>
    <row r="947" spans="1:15">
      <c r="A947" s="12">
        <v>45156.291666666664</v>
      </c>
      <c r="B947" s="11">
        <v>43.282299999999999</v>
      </c>
      <c r="C947" s="11">
        <v>43.298999999999999</v>
      </c>
      <c r="D947" s="11">
        <v>43.578000000000003</v>
      </c>
      <c r="E947" s="11">
        <v>41.66</v>
      </c>
      <c r="F947" s="11">
        <v>42.634999999999998</v>
      </c>
      <c r="G947" s="11">
        <v>583768000</v>
      </c>
      <c r="N947"/>
      <c r="O947" s="4"/>
    </row>
    <row r="948" spans="1:15">
      <c r="A948" s="12">
        <v>45159.291666666664</v>
      </c>
      <c r="B948" s="11">
        <v>46.948900000000002</v>
      </c>
      <c r="C948" s="11">
        <v>46.966999999999999</v>
      </c>
      <c r="D948" s="11">
        <v>47.064999999999998</v>
      </c>
      <c r="E948" s="11">
        <v>44.222000000000001</v>
      </c>
      <c r="F948" s="11">
        <v>44.494</v>
      </c>
      <c r="G948" s="11">
        <v>692573000</v>
      </c>
      <c r="N948"/>
      <c r="O948" s="4"/>
    </row>
    <row r="949" spans="1:15">
      <c r="A949" s="12">
        <v>45160.291666666664</v>
      </c>
      <c r="B949" s="11">
        <v>45.650399999999998</v>
      </c>
      <c r="C949" s="11">
        <v>45.667999999999999</v>
      </c>
      <c r="D949" s="11">
        <v>48.186999999999998</v>
      </c>
      <c r="E949" s="11">
        <v>45.332999999999998</v>
      </c>
      <c r="F949" s="11">
        <v>48.134999999999998</v>
      </c>
      <c r="G949" s="11">
        <v>755293000</v>
      </c>
      <c r="N949"/>
      <c r="O949" s="4"/>
    </row>
    <row r="950" spans="1:15">
      <c r="A950" s="12">
        <v>45161.291666666664</v>
      </c>
      <c r="B950" s="11">
        <v>47.097900000000003</v>
      </c>
      <c r="C950" s="11">
        <v>47.116</v>
      </c>
      <c r="D950" s="11">
        <v>47.2</v>
      </c>
      <c r="E950" s="11">
        <v>45.207999999999998</v>
      </c>
      <c r="F950" s="11">
        <v>45.866</v>
      </c>
      <c r="G950" s="11">
        <v>779046000</v>
      </c>
      <c r="N950"/>
      <c r="O950" s="4"/>
    </row>
    <row r="951" spans="1:15">
      <c r="A951" s="12">
        <v>45162.291666666664</v>
      </c>
      <c r="B951" s="11">
        <v>47.1449</v>
      </c>
      <c r="C951" s="11">
        <v>47.162999999999997</v>
      </c>
      <c r="D951" s="11">
        <v>50.265999999999998</v>
      </c>
      <c r="E951" s="11">
        <v>47.158999999999999</v>
      </c>
      <c r="F951" s="11">
        <v>50.216000000000001</v>
      </c>
      <c r="G951" s="11">
        <v>1156044000</v>
      </c>
      <c r="N951"/>
      <c r="O951" s="4"/>
    </row>
    <row r="952" spans="1:15">
      <c r="A952" s="12">
        <v>45163.291666666664</v>
      </c>
      <c r="B952" s="11">
        <v>46.000300000000003</v>
      </c>
      <c r="C952" s="11">
        <v>46.018000000000001</v>
      </c>
      <c r="D952" s="11">
        <v>47.805</v>
      </c>
      <c r="E952" s="11">
        <v>45.024000000000001</v>
      </c>
      <c r="F952" s="11">
        <v>47.012</v>
      </c>
      <c r="G952" s="11">
        <v>925341000</v>
      </c>
      <c r="N952"/>
      <c r="O952" s="4"/>
    </row>
    <row r="953" spans="1:15">
      <c r="A953" s="12">
        <v>45166.291666666664</v>
      </c>
      <c r="B953" s="11">
        <v>46.817</v>
      </c>
      <c r="C953" s="11">
        <v>46.835000000000001</v>
      </c>
      <c r="D953" s="11">
        <v>46.98</v>
      </c>
      <c r="E953" s="11">
        <v>44.887999999999998</v>
      </c>
      <c r="F953" s="11">
        <v>46.481999999999999</v>
      </c>
      <c r="G953" s="11">
        <v>685192000</v>
      </c>
      <c r="N953"/>
      <c r="O953" s="4"/>
    </row>
    <row r="954" spans="1:15">
      <c r="A954" s="12">
        <v>45167.291666666664</v>
      </c>
      <c r="B954" s="11">
        <v>48.7652</v>
      </c>
      <c r="C954" s="11">
        <v>48.783999999999999</v>
      </c>
      <c r="D954" s="11">
        <v>49.081000000000003</v>
      </c>
      <c r="E954" s="11">
        <v>46.390999999999998</v>
      </c>
      <c r="F954" s="11">
        <v>46.665999999999997</v>
      </c>
      <c r="G954" s="11">
        <v>701397000</v>
      </c>
      <c r="N954"/>
      <c r="O954" s="4"/>
    </row>
    <row r="955" spans="1:15">
      <c r="A955" s="12">
        <v>45168.291666666664</v>
      </c>
      <c r="B955" s="11">
        <v>49.244999999999997</v>
      </c>
      <c r="C955" s="11">
        <v>49.264000000000003</v>
      </c>
      <c r="D955" s="11">
        <v>49.927</v>
      </c>
      <c r="E955" s="11">
        <v>48.424999999999997</v>
      </c>
      <c r="F955" s="11">
        <v>49.043999999999997</v>
      </c>
      <c r="G955" s="11">
        <v>735206000</v>
      </c>
      <c r="N955"/>
      <c r="O955" s="4"/>
    </row>
    <row r="956" spans="1:15">
      <c r="A956" s="12">
        <v>45169.291666666664</v>
      </c>
      <c r="B956" s="11">
        <v>49.335999999999999</v>
      </c>
      <c r="C956" s="11">
        <v>49.354999999999997</v>
      </c>
      <c r="D956" s="11">
        <v>49.744</v>
      </c>
      <c r="E956" s="11">
        <v>48.957999999999998</v>
      </c>
      <c r="F956" s="11">
        <v>49.38</v>
      </c>
      <c r="G956" s="11">
        <v>528570000</v>
      </c>
      <c r="N956"/>
      <c r="O956" s="4"/>
    </row>
    <row r="957" spans="1:15">
      <c r="A957" s="12">
        <v>45170.291666666664</v>
      </c>
      <c r="B957" s="11">
        <v>48.490299999999998</v>
      </c>
      <c r="C957" s="11">
        <v>48.509</v>
      </c>
      <c r="D957" s="11">
        <v>49.8</v>
      </c>
      <c r="E957" s="11">
        <v>48.142000000000003</v>
      </c>
      <c r="F957" s="11">
        <v>49.762</v>
      </c>
      <c r="G957" s="11">
        <v>463830000</v>
      </c>
      <c r="N957"/>
      <c r="O957" s="4"/>
    </row>
    <row r="958" spans="1:15">
      <c r="A958" s="12">
        <v>45174.291666666664</v>
      </c>
      <c r="B958" s="11">
        <v>48.529299999999999</v>
      </c>
      <c r="C958" s="11">
        <v>48.548000000000002</v>
      </c>
      <c r="D958" s="11">
        <v>48.850999999999999</v>
      </c>
      <c r="E958" s="11">
        <v>47.86</v>
      </c>
      <c r="F958" s="11">
        <v>48.222999999999999</v>
      </c>
      <c r="G958" s="11">
        <v>382653000</v>
      </c>
      <c r="N958"/>
      <c r="O958" s="4"/>
    </row>
    <row r="959" spans="1:15">
      <c r="A959" s="12">
        <v>45175.291666666664</v>
      </c>
      <c r="B959" s="11">
        <v>47.046799999999998</v>
      </c>
      <c r="C959" s="11">
        <v>47.061</v>
      </c>
      <c r="D959" s="11">
        <v>48.548999999999999</v>
      </c>
      <c r="E959" s="11">
        <v>46.58</v>
      </c>
      <c r="F959" s="11">
        <v>48.441000000000003</v>
      </c>
      <c r="G959" s="11">
        <v>468670000</v>
      </c>
      <c r="N959"/>
      <c r="O959" s="4"/>
    </row>
    <row r="960" spans="1:15">
      <c r="A960" s="12">
        <v>45176.291666666664</v>
      </c>
      <c r="B960" s="11">
        <v>46.226999999999997</v>
      </c>
      <c r="C960" s="11">
        <v>46.241</v>
      </c>
      <c r="D960" s="11">
        <v>46.344000000000001</v>
      </c>
      <c r="E960" s="11">
        <v>45.152000000000001</v>
      </c>
      <c r="F960" s="11">
        <v>45.524999999999999</v>
      </c>
      <c r="G960" s="11">
        <v>433330000</v>
      </c>
      <c r="N960"/>
      <c r="O960" s="4"/>
    </row>
    <row r="961" spans="1:15">
      <c r="A961" s="12">
        <v>45177.291666666664</v>
      </c>
      <c r="B961" s="11">
        <v>45.558199999999999</v>
      </c>
      <c r="C961" s="11">
        <v>45.572000000000003</v>
      </c>
      <c r="D961" s="11">
        <v>46.606000000000002</v>
      </c>
      <c r="E961" s="11">
        <v>45.271000000000001</v>
      </c>
      <c r="F961" s="11">
        <v>45.942</v>
      </c>
      <c r="G961" s="11">
        <v>473069000</v>
      </c>
      <c r="N961"/>
      <c r="O961" s="4"/>
    </row>
    <row r="962" spans="1:15">
      <c r="A962" s="12">
        <v>45180.291666666664</v>
      </c>
      <c r="B962" s="11">
        <v>45.164299999999997</v>
      </c>
      <c r="C962" s="11">
        <v>45.177999999999997</v>
      </c>
      <c r="D962" s="11">
        <v>46.162999999999997</v>
      </c>
      <c r="E962" s="11">
        <v>44.311999999999998</v>
      </c>
      <c r="F962" s="11">
        <v>46.148000000000003</v>
      </c>
      <c r="G962" s="11">
        <v>473966000</v>
      </c>
      <c r="N962"/>
      <c r="O962" s="4"/>
    </row>
    <row r="963" spans="1:15">
      <c r="A963" s="12">
        <v>45181.291666666664</v>
      </c>
      <c r="B963" s="11">
        <v>44.856400000000001</v>
      </c>
      <c r="C963" s="11">
        <v>44.87</v>
      </c>
      <c r="D963" s="11">
        <v>45.673000000000002</v>
      </c>
      <c r="E963" s="11">
        <v>44.530999999999999</v>
      </c>
      <c r="F963" s="11">
        <v>44.738</v>
      </c>
      <c r="G963" s="11">
        <v>349256000</v>
      </c>
      <c r="N963"/>
      <c r="O963" s="4"/>
    </row>
    <row r="964" spans="1:15">
      <c r="A964" s="12">
        <v>45182.291666666664</v>
      </c>
      <c r="B964" s="11">
        <v>45.471200000000003</v>
      </c>
      <c r="C964" s="11">
        <v>45.484999999999999</v>
      </c>
      <c r="D964" s="11">
        <v>45.93</v>
      </c>
      <c r="E964" s="11">
        <v>44.503</v>
      </c>
      <c r="F964" s="11">
        <v>44.6</v>
      </c>
      <c r="G964" s="11">
        <v>398355000</v>
      </c>
      <c r="N964"/>
      <c r="O964" s="4"/>
    </row>
    <row r="965" spans="1:15">
      <c r="A965" s="12">
        <v>45183.291666666664</v>
      </c>
      <c r="B965" s="11">
        <v>45.5672</v>
      </c>
      <c r="C965" s="11">
        <v>45.581000000000003</v>
      </c>
      <c r="D965" s="11">
        <v>45.987000000000002</v>
      </c>
      <c r="E965" s="11">
        <v>45.131</v>
      </c>
      <c r="F965" s="11">
        <v>45.95</v>
      </c>
      <c r="G965" s="11">
        <v>370097000</v>
      </c>
      <c r="N965"/>
      <c r="O965" s="4"/>
    </row>
    <row r="966" spans="1:15">
      <c r="A966" s="12">
        <v>45184.291666666664</v>
      </c>
      <c r="B966" s="11">
        <v>43.886699999999998</v>
      </c>
      <c r="C966" s="11">
        <v>43.9</v>
      </c>
      <c r="D966" s="11">
        <v>45.598999999999997</v>
      </c>
      <c r="E966" s="11">
        <v>43.808</v>
      </c>
      <c r="F966" s="11">
        <v>45.341000000000001</v>
      </c>
      <c r="G966" s="11">
        <v>506831000</v>
      </c>
      <c r="N966"/>
      <c r="O966" s="4"/>
    </row>
    <row r="967" spans="1:15">
      <c r="A967" s="12">
        <v>45187.291666666664</v>
      </c>
      <c r="B967" s="11">
        <v>43.9527</v>
      </c>
      <c r="C967" s="11">
        <v>43.966000000000001</v>
      </c>
      <c r="D967" s="11">
        <v>44.241999999999997</v>
      </c>
      <c r="E967" s="11">
        <v>42</v>
      </c>
      <c r="F967" s="11">
        <v>42.747999999999998</v>
      </c>
      <c r="G967" s="11">
        <v>500271000</v>
      </c>
      <c r="N967"/>
      <c r="O967" s="4"/>
    </row>
    <row r="968" spans="1:15">
      <c r="A968" s="12">
        <v>45188.291666666664</v>
      </c>
      <c r="B968" s="11">
        <v>43.506799999999998</v>
      </c>
      <c r="C968" s="11">
        <v>43.52</v>
      </c>
      <c r="D968" s="11">
        <v>43.966000000000001</v>
      </c>
      <c r="E968" s="11">
        <v>43.002000000000002</v>
      </c>
      <c r="F968" s="11">
        <v>43.832999999999998</v>
      </c>
      <c r="G968" s="11">
        <v>373064000</v>
      </c>
      <c r="N968"/>
      <c r="O968" s="4"/>
    </row>
    <row r="969" spans="1:15">
      <c r="A969" s="12">
        <v>45189.291666666664</v>
      </c>
      <c r="B969" s="11">
        <v>42.226199999999999</v>
      </c>
      <c r="C969" s="11">
        <v>42.238999999999997</v>
      </c>
      <c r="D969" s="11">
        <v>43.902999999999999</v>
      </c>
      <c r="E969" s="11">
        <v>42.222999999999999</v>
      </c>
      <c r="F969" s="11">
        <v>43.6</v>
      </c>
      <c r="G969" s="11">
        <v>367108000</v>
      </c>
      <c r="N969"/>
      <c r="O969" s="4"/>
    </row>
    <row r="970" spans="1:15">
      <c r="A970" s="12">
        <v>45190.291666666664</v>
      </c>
      <c r="B970" s="11">
        <v>41.004600000000003</v>
      </c>
      <c r="C970" s="11">
        <v>41.017000000000003</v>
      </c>
      <c r="D970" s="11">
        <v>42.1</v>
      </c>
      <c r="E970" s="11">
        <v>40.98</v>
      </c>
      <c r="F970" s="11">
        <v>41.582999999999998</v>
      </c>
      <c r="G970" s="11">
        <v>450736000</v>
      </c>
      <c r="N970"/>
      <c r="O970" s="4"/>
    </row>
    <row r="971" spans="1:15">
      <c r="A971" s="12">
        <v>45191.291666666664</v>
      </c>
      <c r="B971" s="11">
        <v>41.5974</v>
      </c>
      <c r="C971" s="11">
        <v>41.61</v>
      </c>
      <c r="D971" s="11">
        <v>42.115000000000002</v>
      </c>
      <c r="E971" s="11">
        <v>41.231000000000002</v>
      </c>
      <c r="F971" s="11">
        <v>41.572000000000003</v>
      </c>
      <c r="G971" s="11">
        <v>479236000</v>
      </c>
      <c r="N971"/>
      <c r="O971" s="4"/>
    </row>
    <row r="972" spans="1:15">
      <c r="A972" s="12">
        <v>45194.291666666664</v>
      </c>
      <c r="B972" s="11">
        <v>42.209200000000003</v>
      </c>
      <c r="C972" s="11">
        <v>42.222000000000001</v>
      </c>
      <c r="D972" s="11">
        <v>42.536000000000001</v>
      </c>
      <c r="E972" s="11">
        <v>41.177</v>
      </c>
      <c r="F972" s="11">
        <v>41.591000000000001</v>
      </c>
      <c r="G972" s="11">
        <v>419091000</v>
      </c>
      <c r="N972"/>
      <c r="O972" s="4"/>
    </row>
    <row r="973" spans="1:15">
      <c r="A973" s="12">
        <v>45195.291666666664</v>
      </c>
      <c r="B973" s="11">
        <v>41.898299999999999</v>
      </c>
      <c r="C973" s="11">
        <v>41.911000000000001</v>
      </c>
      <c r="D973" s="11">
        <v>42.82</v>
      </c>
      <c r="E973" s="11">
        <v>41.655000000000001</v>
      </c>
      <c r="F973" s="11">
        <v>42.000999999999998</v>
      </c>
      <c r="G973" s="11">
        <v>402282000</v>
      </c>
      <c r="N973"/>
      <c r="O973" s="4"/>
    </row>
    <row r="974" spans="1:15">
      <c r="A974" s="12">
        <v>45196.291666666664</v>
      </c>
      <c r="B974" s="11">
        <v>42.455199999999998</v>
      </c>
      <c r="C974" s="11">
        <v>42.468000000000004</v>
      </c>
      <c r="D974" s="11">
        <v>42.872</v>
      </c>
      <c r="E974" s="11">
        <v>41.628999999999998</v>
      </c>
      <c r="F974" s="11">
        <v>42.33</v>
      </c>
      <c r="G974" s="11">
        <v>444935000</v>
      </c>
      <c r="N974"/>
      <c r="O974" s="4"/>
    </row>
    <row r="975" spans="1:15">
      <c r="A975" s="12">
        <v>45197.291666666664</v>
      </c>
      <c r="B975" s="11">
        <v>43.076000000000001</v>
      </c>
      <c r="C975" s="11">
        <v>43.088999999999999</v>
      </c>
      <c r="D975" s="11">
        <v>43.445999999999998</v>
      </c>
      <c r="E975" s="11">
        <v>42.115000000000002</v>
      </c>
      <c r="F975" s="11">
        <v>42.46</v>
      </c>
      <c r="G975" s="11">
        <v>424663000</v>
      </c>
      <c r="N975"/>
      <c r="O975" s="4"/>
    </row>
    <row r="976" spans="1:15">
      <c r="A976" s="12">
        <v>45198.291666666664</v>
      </c>
      <c r="B976" s="11">
        <v>43.485799999999998</v>
      </c>
      <c r="C976" s="11">
        <v>43.499000000000002</v>
      </c>
      <c r="D976" s="11">
        <v>44.143999999999998</v>
      </c>
      <c r="E976" s="11">
        <v>43.307000000000002</v>
      </c>
      <c r="F976" s="11">
        <v>43.826999999999998</v>
      </c>
      <c r="G976" s="11">
        <v>397830000</v>
      </c>
      <c r="N976"/>
      <c r="O976" s="4"/>
    </row>
    <row r="977" spans="1:15">
      <c r="A977" s="12">
        <v>45201.291666666664</v>
      </c>
      <c r="B977" s="11">
        <v>44.768500000000003</v>
      </c>
      <c r="C977" s="11">
        <v>44.781999999999996</v>
      </c>
      <c r="D977" s="11">
        <v>45.174999999999997</v>
      </c>
      <c r="E977" s="11">
        <v>43.860999999999997</v>
      </c>
      <c r="F977" s="11">
        <v>44.03</v>
      </c>
      <c r="G977" s="11">
        <v>433298000</v>
      </c>
      <c r="N977"/>
      <c r="O977" s="4"/>
    </row>
    <row r="978" spans="1:15">
      <c r="A978" s="12">
        <v>45202.291666666664</v>
      </c>
      <c r="B978" s="11">
        <v>43.503799999999998</v>
      </c>
      <c r="C978" s="11">
        <v>43.517000000000003</v>
      </c>
      <c r="D978" s="11">
        <v>45.13</v>
      </c>
      <c r="E978" s="11">
        <v>43.246000000000002</v>
      </c>
      <c r="F978" s="11">
        <v>44.808</v>
      </c>
      <c r="G978" s="11">
        <v>470850000</v>
      </c>
      <c r="N978"/>
      <c r="O978" s="4"/>
    </row>
    <row r="979" spans="1:15">
      <c r="A979" s="12">
        <v>45203.291666666664</v>
      </c>
      <c r="B979" s="11">
        <v>44.027700000000003</v>
      </c>
      <c r="C979" s="11">
        <v>44.040999999999997</v>
      </c>
      <c r="D979" s="11">
        <v>44.143000000000001</v>
      </c>
      <c r="E979" s="11">
        <v>43.292000000000002</v>
      </c>
      <c r="F979" s="11">
        <v>43.741999999999997</v>
      </c>
      <c r="G979" s="11">
        <v>361821000</v>
      </c>
      <c r="N979"/>
      <c r="O979" s="4"/>
    </row>
    <row r="980" spans="1:15">
      <c r="A980" s="12">
        <v>45204.291666666664</v>
      </c>
      <c r="B980" s="11">
        <v>44.674500000000002</v>
      </c>
      <c r="C980" s="11">
        <v>44.688000000000002</v>
      </c>
      <c r="D980" s="11">
        <v>44.9</v>
      </c>
      <c r="E980" s="11">
        <v>43.887999999999998</v>
      </c>
      <c r="F980" s="11">
        <v>44.05</v>
      </c>
      <c r="G980" s="11">
        <v>393483000</v>
      </c>
      <c r="N980"/>
      <c r="O980" s="4"/>
    </row>
    <row r="981" spans="1:15">
      <c r="A981" s="12">
        <v>45205.291666666664</v>
      </c>
      <c r="B981" s="11">
        <v>45.748199999999997</v>
      </c>
      <c r="C981" s="11">
        <v>45.762</v>
      </c>
      <c r="D981" s="11">
        <v>45.789000000000001</v>
      </c>
      <c r="E981" s="11">
        <v>44.026000000000003</v>
      </c>
      <c r="F981" s="11">
        <v>44.192999999999998</v>
      </c>
      <c r="G981" s="11">
        <v>434436000</v>
      </c>
      <c r="N981"/>
      <c r="O981" s="4"/>
    </row>
    <row r="982" spans="1:15">
      <c r="A982" s="12">
        <v>45208.291666666664</v>
      </c>
      <c r="B982" s="11">
        <v>45.259300000000003</v>
      </c>
      <c r="C982" s="11">
        <v>45.273000000000003</v>
      </c>
      <c r="D982" s="11">
        <v>45.604999999999997</v>
      </c>
      <c r="E982" s="11">
        <v>44.368000000000002</v>
      </c>
      <c r="F982" s="11">
        <v>44.841999999999999</v>
      </c>
      <c r="G982" s="11">
        <v>409675000</v>
      </c>
      <c r="N982"/>
      <c r="O982" s="4"/>
    </row>
    <row r="983" spans="1:15">
      <c r="A983" s="12">
        <v>45209.291666666664</v>
      </c>
      <c r="B983" s="11">
        <v>45.784100000000002</v>
      </c>
      <c r="C983" s="11">
        <v>45.798000000000002</v>
      </c>
      <c r="D983" s="11">
        <v>46.259</v>
      </c>
      <c r="E983" s="11">
        <v>45.088000000000001</v>
      </c>
      <c r="F983" s="11">
        <v>45.31</v>
      </c>
      <c r="G983" s="11">
        <v>368582000</v>
      </c>
      <c r="N983"/>
      <c r="O983" s="4"/>
    </row>
    <row r="984" spans="1:15">
      <c r="A984" s="12">
        <v>45210.291666666664</v>
      </c>
      <c r="B984" s="11">
        <v>46.791800000000002</v>
      </c>
      <c r="C984" s="11">
        <v>46.805999999999997</v>
      </c>
      <c r="D984" s="11">
        <v>46.859000000000002</v>
      </c>
      <c r="E984" s="11">
        <v>46.05</v>
      </c>
      <c r="F984" s="11">
        <v>46.195999999999998</v>
      </c>
      <c r="G984" s="11">
        <v>378137000</v>
      </c>
      <c r="N984"/>
      <c r="O984" s="4"/>
    </row>
    <row r="985" spans="1:15">
      <c r="A985" s="12">
        <v>45211.291666666664</v>
      </c>
      <c r="B985" s="11">
        <v>46.930799999999998</v>
      </c>
      <c r="C985" s="11">
        <v>46.945</v>
      </c>
      <c r="D985" s="11">
        <v>47.609000000000002</v>
      </c>
      <c r="E985" s="11">
        <v>46.33</v>
      </c>
      <c r="F985" s="11">
        <v>46.777000000000001</v>
      </c>
      <c r="G985" s="11">
        <v>481325000</v>
      </c>
      <c r="N985"/>
      <c r="O985" s="4"/>
    </row>
    <row r="986" spans="1:15">
      <c r="A986" s="12">
        <v>45212.291666666664</v>
      </c>
      <c r="B986" s="11">
        <v>45.447200000000002</v>
      </c>
      <c r="C986" s="11">
        <v>45.460999999999999</v>
      </c>
      <c r="D986" s="11">
        <v>47.116</v>
      </c>
      <c r="E986" s="11">
        <v>45.28</v>
      </c>
      <c r="F986" s="11">
        <v>46.96</v>
      </c>
      <c r="G986" s="11">
        <v>474115000</v>
      </c>
      <c r="N986"/>
      <c r="O986" s="4"/>
    </row>
    <row r="987" spans="1:15">
      <c r="A987" s="12">
        <v>45215.291666666664</v>
      </c>
      <c r="B987" s="11">
        <v>46.081099999999999</v>
      </c>
      <c r="C987" s="11">
        <v>46.094999999999999</v>
      </c>
      <c r="D987" s="11">
        <v>46.225000000000001</v>
      </c>
      <c r="E987" s="11">
        <v>44.911999999999999</v>
      </c>
      <c r="F987" s="11">
        <v>45.063000000000002</v>
      </c>
      <c r="G987" s="11">
        <v>375099000</v>
      </c>
      <c r="N987"/>
      <c r="O987" s="4"/>
    </row>
    <row r="988" spans="1:15">
      <c r="A988" s="12">
        <v>45216.291666666664</v>
      </c>
      <c r="B988" s="11">
        <v>43.924700000000001</v>
      </c>
      <c r="C988" s="11">
        <v>43.938000000000002</v>
      </c>
      <c r="D988" s="11">
        <v>44.753999999999998</v>
      </c>
      <c r="E988" s="11">
        <v>42.48</v>
      </c>
      <c r="F988" s="11">
        <v>44</v>
      </c>
      <c r="G988" s="11">
        <v>812333000</v>
      </c>
      <c r="N988"/>
      <c r="O988" s="4"/>
    </row>
    <row r="989" spans="1:15">
      <c r="A989" s="12">
        <v>45217.291666666664</v>
      </c>
      <c r="B989" s="11">
        <v>42.183199999999999</v>
      </c>
      <c r="C989" s="11">
        <v>42.195999999999998</v>
      </c>
      <c r="D989" s="11">
        <v>43.219000000000001</v>
      </c>
      <c r="E989" s="11">
        <v>41.825000000000003</v>
      </c>
      <c r="F989" s="11">
        <v>42.591000000000001</v>
      </c>
      <c r="G989" s="11">
        <v>627294000</v>
      </c>
      <c r="N989"/>
      <c r="O989" s="4"/>
    </row>
    <row r="990" spans="1:15">
      <c r="A990" s="12">
        <v>45218.291666666664</v>
      </c>
      <c r="B990" s="11">
        <v>42.088299999999997</v>
      </c>
      <c r="C990" s="11">
        <v>42.100999999999999</v>
      </c>
      <c r="D990" s="11">
        <v>43.296999999999997</v>
      </c>
      <c r="E990" s="11">
        <v>41.881999999999998</v>
      </c>
      <c r="F990" s="11">
        <v>42.811</v>
      </c>
      <c r="G990" s="11">
        <v>501233000</v>
      </c>
      <c r="N990"/>
      <c r="O990" s="4"/>
    </row>
    <row r="991" spans="1:15">
      <c r="A991" s="12">
        <v>45219.291666666664</v>
      </c>
      <c r="B991" s="11">
        <v>41.374499999999998</v>
      </c>
      <c r="C991" s="11">
        <v>41.387</v>
      </c>
      <c r="D991" s="11">
        <v>42.47</v>
      </c>
      <c r="E991" s="11">
        <v>41.078000000000003</v>
      </c>
      <c r="F991" s="11">
        <v>41.89</v>
      </c>
      <c r="G991" s="11">
        <v>477266000</v>
      </c>
      <c r="N991"/>
      <c r="O991" s="4"/>
    </row>
    <row r="992" spans="1:15">
      <c r="A992" s="12">
        <v>45222.291666666664</v>
      </c>
      <c r="B992" s="11">
        <v>42.962000000000003</v>
      </c>
      <c r="C992" s="11">
        <v>42.975000000000001</v>
      </c>
      <c r="D992" s="11">
        <v>43.247999999999998</v>
      </c>
      <c r="E992" s="11">
        <v>40.945</v>
      </c>
      <c r="F992" s="11">
        <v>41.228999999999999</v>
      </c>
      <c r="G992" s="11">
        <v>478530000</v>
      </c>
      <c r="N992"/>
      <c r="O992" s="4"/>
    </row>
    <row r="993" spans="1:15">
      <c r="A993" s="12">
        <v>45223.291666666664</v>
      </c>
      <c r="B993" s="11">
        <v>43.649799999999999</v>
      </c>
      <c r="C993" s="11">
        <v>43.662999999999997</v>
      </c>
      <c r="D993" s="11">
        <v>43.697000000000003</v>
      </c>
      <c r="E993" s="11">
        <v>42.691000000000003</v>
      </c>
      <c r="F993" s="11">
        <v>43.076999999999998</v>
      </c>
      <c r="G993" s="11">
        <v>401463000</v>
      </c>
      <c r="N993"/>
      <c r="O993" s="4"/>
    </row>
    <row r="994" spans="1:15">
      <c r="A994" s="12">
        <v>45224.291666666664</v>
      </c>
      <c r="B994" s="11">
        <v>41.766399999999997</v>
      </c>
      <c r="C994" s="11">
        <v>41.779000000000003</v>
      </c>
      <c r="D994" s="11">
        <v>43.65</v>
      </c>
      <c r="E994" s="11">
        <v>41.555</v>
      </c>
      <c r="F994" s="11">
        <v>43.398000000000003</v>
      </c>
      <c r="G994" s="11">
        <v>398379000</v>
      </c>
      <c r="N994"/>
      <c r="O994" s="4"/>
    </row>
    <row r="995" spans="1:15">
      <c r="A995" s="12">
        <v>45225.291666666664</v>
      </c>
      <c r="B995" s="11">
        <v>40.313800000000001</v>
      </c>
      <c r="C995" s="11">
        <v>40.326000000000001</v>
      </c>
      <c r="D995" s="11">
        <v>42.256</v>
      </c>
      <c r="E995" s="11">
        <v>39.880000000000003</v>
      </c>
      <c r="F995" s="11">
        <v>41.853000000000002</v>
      </c>
      <c r="G995" s="11">
        <v>541001000</v>
      </c>
      <c r="N995"/>
      <c r="O995" s="4"/>
    </row>
    <row r="996" spans="1:15">
      <c r="A996" s="12">
        <v>45226.291666666664</v>
      </c>
      <c r="B996" s="11">
        <v>40.4878</v>
      </c>
      <c r="C996" s="11">
        <v>40.5</v>
      </c>
      <c r="D996" s="11">
        <v>41.206000000000003</v>
      </c>
      <c r="E996" s="11">
        <v>40.015000000000001</v>
      </c>
      <c r="F996" s="11">
        <v>41.13</v>
      </c>
      <c r="G996" s="11">
        <v>416784000</v>
      </c>
      <c r="N996"/>
      <c r="O996" s="4"/>
    </row>
    <row r="997" spans="1:15">
      <c r="A997" s="12">
        <v>45229.291666666664</v>
      </c>
      <c r="B997" s="11">
        <v>41.148499999999999</v>
      </c>
      <c r="C997" s="11">
        <v>41.161000000000001</v>
      </c>
      <c r="D997" s="11">
        <v>41.765999999999998</v>
      </c>
      <c r="E997" s="11">
        <v>40.481000000000002</v>
      </c>
      <c r="F997" s="11">
        <v>41.087000000000003</v>
      </c>
      <c r="G997" s="11">
        <v>388028000</v>
      </c>
      <c r="N997"/>
      <c r="O997" s="4"/>
    </row>
    <row r="998" spans="1:15">
      <c r="A998" s="12">
        <v>45230.291666666664</v>
      </c>
      <c r="B998" s="11">
        <v>40.767699999999998</v>
      </c>
      <c r="C998" s="11">
        <v>40.78</v>
      </c>
      <c r="D998" s="11">
        <v>40.878999999999998</v>
      </c>
      <c r="E998" s="11">
        <v>39.229999999999997</v>
      </c>
      <c r="F998" s="11">
        <v>40.450000000000003</v>
      </c>
      <c r="G998" s="11">
        <v>517969000</v>
      </c>
      <c r="N998"/>
      <c r="O998" s="4"/>
    </row>
    <row r="999" spans="1:15">
      <c r="A999" s="12">
        <v>45231.291666666664</v>
      </c>
      <c r="B999" s="11">
        <v>42.312199999999997</v>
      </c>
      <c r="C999" s="11">
        <v>42.325000000000003</v>
      </c>
      <c r="D999" s="11">
        <v>42.381</v>
      </c>
      <c r="E999" s="11">
        <v>40.869</v>
      </c>
      <c r="F999" s="11">
        <v>40.884</v>
      </c>
      <c r="G999" s="11">
        <v>437593000</v>
      </c>
      <c r="N999"/>
      <c r="O999" s="4"/>
    </row>
    <row r="1000" spans="1:15">
      <c r="A1000" s="12">
        <v>45232.291666666664</v>
      </c>
      <c r="B1000" s="11">
        <v>43.492800000000003</v>
      </c>
      <c r="C1000" s="11">
        <v>43.506</v>
      </c>
      <c r="D1000" s="11">
        <v>43.884</v>
      </c>
      <c r="E1000" s="11">
        <v>42.893999999999998</v>
      </c>
      <c r="F1000" s="11">
        <v>43.328000000000003</v>
      </c>
      <c r="G1000" s="11">
        <v>409172000</v>
      </c>
      <c r="N1000"/>
      <c r="O1000" s="4"/>
    </row>
    <row r="1001" spans="1:15">
      <c r="A1001" s="12">
        <v>45233.291666666664</v>
      </c>
      <c r="B1001" s="11">
        <v>44.991399999999999</v>
      </c>
      <c r="C1001" s="11">
        <v>45.005000000000003</v>
      </c>
      <c r="D1001" s="11">
        <v>45.308999999999997</v>
      </c>
      <c r="E1001" s="11">
        <v>43.722999999999999</v>
      </c>
      <c r="F1001" s="11">
        <v>44.02</v>
      </c>
      <c r="G1001" s="11">
        <v>424610000</v>
      </c>
      <c r="N1001"/>
      <c r="O1001" s="4"/>
    </row>
    <row r="1002" spans="1:15">
      <c r="A1002" s="12">
        <v>45236.291666666664</v>
      </c>
      <c r="B1002" s="11">
        <v>45.737200000000001</v>
      </c>
      <c r="C1002" s="11">
        <v>45.750999999999998</v>
      </c>
      <c r="D1002" s="11">
        <v>45.935000000000002</v>
      </c>
      <c r="E1002" s="11">
        <v>44.899000000000001</v>
      </c>
      <c r="F1002" s="11">
        <v>45.284999999999997</v>
      </c>
      <c r="G1002" s="11">
        <v>400733000</v>
      </c>
      <c r="N1002"/>
      <c r="O1002" s="4"/>
    </row>
    <row r="1003" spans="1:15">
      <c r="A1003" s="12">
        <v>45237.291666666664</v>
      </c>
      <c r="B1003" s="11">
        <v>45.941099999999999</v>
      </c>
      <c r="C1003" s="11">
        <v>45.954999999999998</v>
      </c>
      <c r="D1003" s="11">
        <v>46.218000000000004</v>
      </c>
      <c r="E1003" s="11">
        <v>45.158000000000001</v>
      </c>
      <c r="F1003" s="11">
        <v>45.719000000000001</v>
      </c>
      <c r="G1003" s="11">
        <v>343165000</v>
      </c>
      <c r="N1003"/>
      <c r="O1003" s="4"/>
    </row>
    <row r="1004" spans="1:15">
      <c r="A1004" s="12">
        <v>45238.291666666664</v>
      </c>
      <c r="B1004" s="11">
        <v>46.559899999999999</v>
      </c>
      <c r="C1004" s="11">
        <v>46.573999999999998</v>
      </c>
      <c r="D1004" s="11">
        <v>46.866999999999997</v>
      </c>
      <c r="E1004" s="11">
        <v>45.968000000000004</v>
      </c>
      <c r="F1004" s="11">
        <v>46.1</v>
      </c>
      <c r="G1004" s="11">
        <v>346719000</v>
      </c>
      <c r="N1004"/>
      <c r="O1004" s="4"/>
    </row>
    <row r="1005" spans="1:15">
      <c r="A1005" s="12">
        <v>45239.291666666664</v>
      </c>
      <c r="B1005" s="11">
        <v>46.9358</v>
      </c>
      <c r="C1005" s="11">
        <v>46.95</v>
      </c>
      <c r="D1005" s="11">
        <v>48.23</v>
      </c>
      <c r="E1005" s="11">
        <v>46.75</v>
      </c>
      <c r="F1005" s="11">
        <v>47.466999999999999</v>
      </c>
      <c r="G1005" s="11">
        <v>540496000</v>
      </c>
      <c r="N1005"/>
      <c r="O1005" s="4"/>
    </row>
    <row r="1006" spans="1:15">
      <c r="A1006" s="12">
        <v>45240.291666666664</v>
      </c>
      <c r="B1006" s="11">
        <v>48.320399999999999</v>
      </c>
      <c r="C1006" s="11">
        <v>48.335000000000001</v>
      </c>
      <c r="D1006" s="11">
        <v>48.472000000000001</v>
      </c>
      <c r="E1006" s="11">
        <v>47.283000000000001</v>
      </c>
      <c r="F1006" s="11">
        <v>47.5</v>
      </c>
      <c r="G1006" s="11">
        <v>421245000</v>
      </c>
      <c r="N1006"/>
      <c r="O1006" s="4"/>
    </row>
    <row r="1007" spans="1:15">
      <c r="A1007" s="12">
        <v>45243.291666666664</v>
      </c>
      <c r="B1007" s="11">
        <v>48.6053</v>
      </c>
      <c r="C1007" s="11">
        <v>48.62</v>
      </c>
      <c r="D1007" s="11">
        <v>49.116</v>
      </c>
      <c r="E1007" s="11">
        <v>48.098999999999997</v>
      </c>
      <c r="F1007" s="11">
        <v>48.32</v>
      </c>
      <c r="G1007" s="11">
        <v>384136000</v>
      </c>
      <c r="N1007"/>
      <c r="O1007" s="4"/>
    </row>
    <row r="1008" spans="1:15">
      <c r="A1008" s="12">
        <v>45244.291666666664</v>
      </c>
      <c r="B1008" s="11">
        <v>49.640999999999998</v>
      </c>
      <c r="C1008" s="11">
        <v>49.655999999999999</v>
      </c>
      <c r="D1008" s="11">
        <v>49.834000000000003</v>
      </c>
      <c r="E1008" s="11">
        <v>49.04</v>
      </c>
      <c r="F1008" s="11">
        <v>49.68</v>
      </c>
      <c r="G1008" s="11">
        <v>416954000</v>
      </c>
      <c r="N1008"/>
      <c r="O1008" s="4"/>
    </row>
    <row r="1009" spans="1:15">
      <c r="A1009" s="12">
        <v>45245.291666666664</v>
      </c>
      <c r="B1009" s="11">
        <v>48.873199999999997</v>
      </c>
      <c r="C1009" s="11">
        <v>48.887999999999998</v>
      </c>
      <c r="D1009" s="11">
        <v>49.96</v>
      </c>
      <c r="E1009" s="11">
        <v>48.2</v>
      </c>
      <c r="F1009" s="11">
        <v>49.935000000000002</v>
      </c>
      <c r="G1009" s="11">
        <v>475497000</v>
      </c>
      <c r="N1009"/>
      <c r="O1009" s="4"/>
    </row>
    <row r="1010" spans="1:15">
      <c r="A1010" s="12">
        <v>45246.291666666664</v>
      </c>
      <c r="B1010" s="11">
        <v>49.465000000000003</v>
      </c>
      <c r="C1010" s="11">
        <v>49.48</v>
      </c>
      <c r="D1010" s="11">
        <v>49.524999999999999</v>
      </c>
      <c r="E1010" s="11">
        <v>48.33</v>
      </c>
      <c r="F1010" s="11">
        <v>48.679000000000002</v>
      </c>
      <c r="G1010" s="11">
        <v>339756000</v>
      </c>
      <c r="N1010"/>
      <c r="O1010" s="4"/>
    </row>
    <row r="1011" spans="1:15">
      <c r="A1011" s="12">
        <v>45247.291666666664</v>
      </c>
      <c r="B1011" s="11">
        <v>49.283099999999997</v>
      </c>
      <c r="C1011" s="11">
        <v>49.298000000000002</v>
      </c>
      <c r="D1011" s="11">
        <v>49.716999999999999</v>
      </c>
      <c r="E1011" s="11">
        <v>49.006999999999998</v>
      </c>
      <c r="F1011" s="11">
        <v>49.524000000000001</v>
      </c>
      <c r="G1011" s="11">
        <v>325205000</v>
      </c>
      <c r="N1011"/>
      <c r="O1011" s="4"/>
    </row>
    <row r="1012" spans="1:15">
      <c r="A1012" s="12">
        <v>45250.291666666664</v>
      </c>
      <c r="B1012" s="11">
        <v>50.393799999999999</v>
      </c>
      <c r="C1012" s="11">
        <v>50.408999999999999</v>
      </c>
      <c r="D1012" s="11">
        <v>50.548000000000002</v>
      </c>
      <c r="E1012" s="11">
        <v>49.180999999999997</v>
      </c>
      <c r="F1012" s="11">
        <v>49.311999999999998</v>
      </c>
      <c r="G1012" s="11">
        <v>414120000</v>
      </c>
      <c r="N1012"/>
      <c r="O1012" s="4"/>
    </row>
    <row r="1013" spans="1:15">
      <c r="A1013" s="12">
        <v>45251.291666666664</v>
      </c>
      <c r="B1013" s="11">
        <v>49.928899999999999</v>
      </c>
      <c r="C1013" s="11">
        <v>49.944000000000003</v>
      </c>
      <c r="D1013" s="11">
        <v>50.517000000000003</v>
      </c>
      <c r="E1013" s="11">
        <v>49.222000000000001</v>
      </c>
      <c r="F1013" s="11">
        <v>50.125999999999998</v>
      </c>
      <c r="G1013" s="11">
        <v>565747000</v>
      </c>
      <c r="N1013"/>
      <c r="O1013" s="4"/>
    </row>
    <row r="1014" spans="1:15">
      <c r="A1014" s="12">
        <v>45252.291666666664</v>
      </c>
      <c r="B1014" s="11">
        <v>48.701300000000003</v>
      </c>
      <c r="C1014" s="11">
        <v>48.716000000000001</v>
      </c>
      <c r="D1014" s="11">
        <v>50.335000000000001</v>
      </c>
      <c r="E1014" s="11">
        <v>47.69</v>
      </c>
      <c r="F1014" s="11">
        <v>49.851999999999997</v>
      </c>
      <c r="G1014" s="11">
        <v>899420000</v>
      </c>
      <c r="N1014"/>
      <c r="O1014" s="4"/>
    </row>
    <row r="1015" spans="1:15">
      <c r="A1015" s="12">
        <v>45254.291666666664</v>
      </c>
      <c r="B1015" s="11">
        <v>47.761600000000001</v>
      </c>
      <c r="C1015" s="11">
        <v>47.776000000000003</v>
      </c>
      <c r="D1015" s="11">
        <v>48.920999999999999</v>
      </c>
      <c r="E1015" s="11">
        <v>47.744999999999997</v>
      </c>
      <c r="F1015" s="11">
        <v>48.47</v>
      </c>
      <c r="G1015" s="11">
        <v>294645000</v>
      </c>
      <c r="N1015"/>
      <c r="O1015" s="4"/>
    </row>
    <row r="1016" spans="1:15">
      <c r="A1016" s="12">
        <v>45257.291666666664</v>
      </c>
      <c r="B1016" s="11">
        <v>48.227400000000003</v>
      </c>
      <c r="C1016" s="11">
        <v>48.241999999999997</v>
      </c>
      <c r="D1016" s="11">
        <v>48.53</v>
      </c>
      <c r="E1016" s="11">
        <v>47.652000000000001</v>
      </c>
      <c r="F1016" s="11">
        <v>47.8</v>
      </c>
      <c r="G1016" s="11">
        <v>395662000</v>
      </c>
      <c r="N1016"/>
      <c r="O1016" s="4"/>
    </row>
    <row r="1017" spans="1:15">
      <c r="A1017" s="12">
        <v>45258.291666666664</v>
      </c>
      <c r="B1017" s="11">
        <v>47.8065</v>
      </c>
      <c r="C1017" s="11">
        <v>47.820999999999998</v>
      </c>
      <c r="D1017" s="11">
        <v>48.323</v>
      </c>
      <c r="E1017" s="11">
        <v>47.472999999999999</v>
      </c>
      <c r="F1017" s="11">
        <v>48.235999999999997</v>
      </c>
      <c r="G1017" s="11">
        <v>401491000</v>
      </c>
      <c r="N1017"/>
      <c r="O1017" s="4"/>
    </row>
    <row r="1018" spans="1:15">
      <c r="A1018" s="12">
        <v>45259.291666666664</v>
      </c>
      <c r="B1018" s="11">
        <v>48.125399999999999</v>
      </c>
      <c r="C1018" s="11">
        <v>48.14</v>
      </c>
      <c r="D1018" s="11">
        <v>48.762</v>
      </c>
      <c r="E1018" s="11">
        <v>47.86</v>
      </c>
      <c r="F1018" s="11">
        <v>48.378999999999998</v>
      </c>
      <c r="G1018" s="11">
        <v>382005000</v>
      </c>
      <c r="N1018"/>
      <c r="O1018" s="4"/>
    </row>
    <row r="1019" spans="1:15">
      <c r="A1019" s="12">
        <v>45260.291666666664</v>
      </c>
      <c r="B1019" s="11">
        <v>46.755899999999997</v>
      </c>
      <c r="C1019" s="11">
        <v>46.77</v>
      </c>
      <c r="D1019" s="11">
        <v>48.11</v>
      </c>
      <c r="E1019" s="11">
        <v>46.421999999999997</v>
      </c>
      <c r="F1019" s="11">
        <v>48.024000000000001</v>
      </c>
      <c r="G1019" s="11">
        <v>526247000</v>
      </c>
      <c r="N1019"/>
      <c r="O1019" s="4"/>
    </row>
    <row r="1020" spans="1:15">
      <c r="A1020" s="12">
        <v>45261.291666666664</v>
      </c>
      <c r="B1020" s="11">
        <v>46.750900000000001</v>
      </c>
      <c r="C1020" s="11">
        <v>46.765000000000001</v>
      </c>
      <c r="D1020" s="11">
        <v>47.2</v>
      </c>
      <c r="E1020" s="11">
        <v>46.186999999999998</v>
      </c>
      <c r="F1020" s="11">
        <v>46.524999999999999</v>
      </c>
      <c r="G1020" s="11">
        <v>369317000</v>
      </c>
      <c r="N1020"/>
      <c r="O1020" s="4"/>
    </row>
    <row r="1021" spans="1:15">
      <c r="A1021" s="12">
        <v>45264.291666666664</v>
      </c>
      <c r="B1021" s="11">
        <v>45.496200000000002</v>
      </c>
      <c r="C1021" s="11">
        <v>45.51</v>
      </c>
      <c r="D1021" s="11">
        <v>46.076999999999998</v>
      </c>
      <c r="E1021" s="11">
        <v>45.01</v>
      </c>
      <c r="F1021" s="11">
        <v>46.076999999999998</v>
      </c>
      <c r="G1021" s="11">
        <v>437543000</v>
      </c>
      <c r="N1021"/>
      <c r="O1021" s="4"/>
    </row>
    <row r="1022" spans="1:15">
      <c r="A1022" s="12">
        <v>45265.291666666664</v>
      </c>
      <c r="B1022" s="11">
        <v>46.555999999999997</v>
      </c>
      <c r="C1022" s="11">
        <v>46.566000000000003</v>
      </c>
      <c r="D1022" s="11">
        <v>46.6</v>
      </c>
      <c r="E1022" s="11">
        <v>45.271000000000001</v>
      </c>
      <c r="F1022" s="11">
        <v>45.466000000000001</v>
      </c>
      <c r="G1022" s="11">
        <v>371718000</v>
      </c>
      <c r="N1022"/>
      <c r="O1022" s="4"/>
    </row>
    <row r="1023" spans="1:15">
      <c r="A1023" s="12">
        <v>45266.291666666664</v>
      </c>
      <c r="B1023" s="11">
        <v>45.493200000000002</v>
      </c>
      <c r="C1023" s="11">
        <v>45.503</v>
      </c>
      <c r="D1023" s="11">
        <v>47.387</v>
      </c>
      <c r="E1023" s="11">
        <v>45.411999999999999</v>
      </c>
      <c r="F1023" s="11">
        <v>47.215000000000003</v>
      </c>
      <c r="G1023" s="11">
        <v>380590000</v>
      </c>
      <c r="N1023"/>
      <c r="O1023" s="4"/>
    </row>
    <row r="1024" spans="1:15">
      <c r="A1024" s="12">
        <v>45267.291666666664</v>
      </c>
      <c r="B1024" s="11">
        <v>46.585999999999999</v>
      </c>
      <c r="C1024" s="11">
        <v>46.595999999999997</v>
      </c>
      <c r="D1024" s="11">
        <v>46.628999999999998</v>
      </c>
      <c r="E1024" s="11">
        <v>45.603999999999999</v>
      </c>
      <c r="F1024" s="11">
        <v>45.7</v>
      </c>
      <c r="G1024" s="11">
        <v>350823000</v>
      </c>
      <c r="N1024"/>
      <c r="O1024" s="4"/>
    </row>
    <row r="1025" spans="1:15">
      <c r="A1025" s="12">
        <v>45268.291666666664</v>
      </c>
      <c r="B1025" s="11">
        <v>47.495800000000003</v>
      </c>
      <c r="C1025" s="11">
        <v>47.506</v>
      </c>
      <c r="D1025" s="11">
        <v>47.741</v>
      </c>
      <c r="E1025" s="11">
        <v>46.55</v>
      </c>
      <c r="F1025" s="11">
        <v>46.594999999999999</v>
      </c>
      <c r="G1025" s="11">
        <v>359224000</v>
      </c>
      <c r="N1025"/>
      <c r="O1025" s="4"/>
    </row>
    <row r="1026" spans="1:15">
      <c r="A1026" s="12">
        <v>45271.291666666664</v>
      </c>
      <c r="B1026" s="11">
        <v>46.616999999999997</v>
      </c>
      <c r="C1026" s="11">
        <v>46.627000000000002</v>
      </c>
      <c r="D1026" s="11">
        <v>47.530999999999999</v>
      </c>
      <c r="E1026" s="11">
        <v>45.83</v>
      </c>
      <c r="F1026" s="11">
        <v>47.491</v>
      </c>
      <c r="G1026" s="11">
        <v>509728000</v>
      </c>
      <c r="N1026"/>
      <c r="O1026" s="4"/>
    </row>
    <row r="1027" spans="1:15">
      <c r="A1027" s="12">
        <v>45272.291666666664</v>
      </c>
      <c r="B1027" s="11">
        <v>47.646799999999999</v>
      </c>
      <c r="C1027" s="11">
        <v>47.656999999999996</v>
      </c>
      <c r="D1027" s="11">
        <v>47.665999999999997</v>
      </c>
      <c r="E1027" s="11">
        <v>46.045999999999999</v>
      </c>
      <c r="F1027" s="11">
        <v>46.045999999999999</v>
      </c>
      <c r="G1027" s="11">
        <v>372387000</v>
      </c>
      <c r="N1027"/>
      <c r="O1027" s="4"/>
    </row>
    <row r="1028" spans="1:15">
      <c r="A1028" s="12">
        <v>45273.291666666664</v>
      </c>
      <c r="B1028" s="11">
        <v>48.0777</v>
      </c>
      <c r="C1028" s="11">
        <v>48.088000000000001</v>
      </c>
      <c r="D1028" s="11">
        <v>48.594000000000001</v>
      </c>
      <c r="E1028" s="11">
        <v>47.607999999999997</v>
      </c>
      <c r="F1028" s="11">
        <v>47.628999999999998</v>
      </c>
      <c r="G1028" s="11">
        <v>447792000</v>
      </c>
      <c r="N1028"/>
      <c r="O1028" s="4"/>
    </row>
    <row r="1029" spans="1:15">
      <c r="A1029" s="12">
        <v>45274.291666666664</v>
      </c>
      <c r="B1029" s="11">
        <v>48.339599999999997</v>
      </c>
      <c r="C1029" s="11">
        <v>48.35</v>
      </c>
      <c r="D1029" s="11">
        <v>48.67</v>
      </c>
      <c r="E1029" s="11">
        <v>47.421999999999997</v>
      </c>
      <c r="F1029" s="11">
        <v>48.39</v>
      </c>
      <c r="G1029" s="11">
        <v>391232000</v>
      </c>
      <c r="N1029"/>
      <c r="O1029" s="4"/>
    </row>
    <row r="1030" spans="1:15">
      <c r="A1030" s="12">
        <v>45275.291666666664</v>
      </c>
      <c r="B1030" s="11">
        <v>48.8795</v>
      </c>
      <c r="C1030" s="11">
        <v>48.89</v>
      </c>
      <c r="D1030" s="11">
        <v>49.404000000000003</v>
      </c>
      <c r="E1030" s="11">
        <v>48.12</v>
      </c>
      <c r="F1030" s="11">
        <v>48.194000000000003</v>
      </c>
      <c r="G1030" s="11">
        <v>479948000</v>
      </c>
      <c r="N1030"/>
      <c r="O1030" s="4"/>
    </row>
    <row r="1031" spans="1:15">
      <c r="A1031" s="12">
        <v>45278.291666666664</v>
      </c>
      <c r="B1031" s="11">
        <v>50.066299999999998</v>
      </c>
      <c r="C1031" s="11">
        <v>50.076999999999998</v>
      </c>
      <c r="D1031" s="11">
        <v>50.433</v>
      </c>
      <c r="E1031" s="11">
        <v>49.15</v>
      </c>
      <c r="F1031" s="11">
        <v>49.4</v>
      </c>
      <c r="G1031" s="11">
        <v>412587000</v>
      </c>
      <c r="N1031"/>
      <c r="O1031" s="4"/>
    </row>
    <row r="1032" spans="1:15">
      <c r="A1032" s="12">
        <v>45279.291666666664</v>
      </c>
      <c r="B1032" s="11">
        <v>49.593400000000003</v>
      </c>
      <c r="C1032" s="11">
        <v>49.603999999999999</v>
      </c>
      <c r="D1032" s="11">
        <v>49.7</v>
      </c>
      <c r="E1032" s="11">
        <v>48.895000000000003</v>
      </c>
      <c r="F1032" s="11">
        <v>49.423999999999999</v>
      </c>
      <c r="G1032" s="11">
        <v>464444000</v>
      </c>
      <c r="N1032"/>
      <c r="O1032" s="4"/>
    </row>
    <row r="1033" spans="1:15">
      <c r="A1033" s="12">
        <v>45280.291666666664</v>
      </c>
      <c r="B1033" s="11">
        <v>48.100700000000003</v>
      </c>
      <c r="C1033" s="11">
        <v>48.110999999999997</v>
      </c>
      <c r="D1033" s="11">
        <v>49.999000000000002</v>
      </c>
      <c r="E1033" s="11">
        <v>48.097999999999999</v>
      </c>
      <c r="F1033" s="11">
        <v>49.655000000000001</v>
      </c>
      <c r="G1033" s="11">
        <v>397894000</v>
      </c>
      <c r="N1033"/>
      <c r="O1033" s="4"/>
    </row>
    <row r="1034" spans="1:15">
      <c r="A1034" s="12">
        <v>45281.291666666664</v>
      </c>
      <c r="B1034" s="11">
        <v>48.979500000000002</v>
      </c>
      <c r="C1034" s="11">
        <v>48.99</v>
      </c>
      <c r="D1034" s="11">
        <v>49.094999999999999</v>
      </c>
      <c r="E1034" s="11">
        <v>48.418999999999997</v>
      </c>
      <c r="F1034" s="11">
        <v>48.811</v>
      </c>
      <c r="G1034" s="11">
        <v>300425000</v>
      </c>
      <c r="N1034"/>
      <c r="O1034" s="4"/>
    </row>
    <row r="1035" spans="1:15">
      <c r="A1035" s="12">
        <v>45282.291666666664</v>
      </c>
      <c r="B1035" s="11">
        <v>48.819499999999998</v>
      </c>
      <c r="C1035" s="11">
        <v>48.83</v>
      </c>
      <c r="D1035" s="11">
        <v>49.383000000000003</v>
      </c>
      <c r="E1035" s="11">
        <v>48.466999999999999</v>
      </c>
      <c r="F1035" s="11">
        <v>49.195</v>
      </c>
      <c r="G1035" s="11">
        <v>252507000</v>
      </c>
      <c r="N1035"/>
      <c r="O1035" s="4"/>
    </row>
    <row r="1036" spans="1:15">
      <c r="A1036" s="12">
        <v>45286.291666666664</v>
      </c>
      <c r="B1036" s="11">
        <v>49.2684</v>
      </c>
      <c r="C1036" s="11">
        <v>49.279000000000003</v>
      </c>
      <c r="D1036" s="11">
        <v>49.6</v>
      </c>
      <c r="E1036" s="11">
        <v>48.96</v>
      </c>
      <c r="F1036" s="11">
        <v>48.968000000000004</v>
      </c>
      <c r="G1036" s="11">
        <v>244200000</v>
      </c>
      <c r="N1036"/>
      <c r="O1036" s="4"/>
    </row>
    <row r="1037" spans="1:15">
      <c r="A1037" s="12">
        <v>45287.291666666664</v>
      </c>
      <c r="B1037" s="11">
        <v>49.406399999999998</v>
      </c>
      <c r="C1037" s="11">
        <v>49.417000000000002</v>
      </c>
      <c r="D1037" s="11">
        <v>49.68</v>
      </c>
      <c r="E1037" s="11">
        <v>49.085000000000001</v>
      </c>
      <c r="F1037" s="11">
        <v>49.511000000000003</v>
      </c>
      <c r="G1037" s="11">
        <v>233648000</v>
      </c>
      <c r="N1037"/>
      <c r="O1037" s="4"/>
    </row>
    <row r="1038" spans="1:15">
      <c r="A1038" s="12">
        <v>45288.291666666664</v>
      </c>
      <c r="B1038" s="11">
        <v>49.511400000000002</v>
      </c>
      <c r="C1038" s="11">
        <v>49.521999999999998</v>
      </c>
      <c r="D1038" s="11">
        <v>49.884</v>
      </c>
      <c r="E1038" s="11">
        <v>49.411999999999999</v>
      </c>
      <c r="F1038" s="11">
        <v>49.643000000000001</v>
      </c>
      <c r="G1038" s="11">
        <v>246587000</v>
      </c>
      <c r="N1038"/>
      <c r="O1038" s="4"/>
    </row>
    <row r="1039" spans="1:15">
      <c r="A1039" s="12">
        <v>45289.291666666664</v>
      </c>
      <c r="B1039" s="11">
        <v>49.511400000000002</v>
      </c>
      <c r="C1039" s="11">
        <v>49.521999999999998</v>
      </c>
      <c r="D1039" s="11">
        <v>49.997</v>
      </c>
      <c r="E1039" s="11">
        <v>48.750999999999998</v>
      </c>
      <c r="F1039" s="11">
        <v>49.813000000000002</v>
      </c>
      <c r="G1039" s="11">
        <v>389293000</v>
      </c>
      <c r="N1039"/>
      <c r="O1039" s="4"/>
    </row>
    <row r="1040" spans="1:15">
      <c r="A1040" s="12">
        <v>45293.291666666664</v>
      </c>
      <c r="B1040" s="11">
        <v>48.157699999999998</v>
      </c>
      <c r="C1040" s="11">
        <v>48.167999999999999</v>
      </c>
      <c r="D1040" s="11">
        <v>49.295000000000002</v>
      </c>
      <c r="E1040" s="11">
        <v>47.594999999999999</v>
      </c>
      <c r="F1040" s="11">
        <v>49.244</v>
      </c>
      <c r="G1040" s="11">
        <v>411254000</v>
      </c>
      <c r="N1040"/>
      <c r="O1040" s="4"/>
    </row>
    <row r="1041" spans="1:15">
      <c r="A1041" s="12">
        <v>45294.291666666664</v>
      </c>
      <c r="B1041" s="11">
        <v>47.558799999999998</v>
      </c>
      <c r="C1041" s="11">
        <v>47.569000000000003</v>
      </c>
      <c r="D1041" s="11">
        <v>48.183999999999997</v>
      </c>
      <c r="E1041" s="11">
        <v>47.32</v>
      </c>
      <c r="F1041" s="11">
        <v>47.484999999999999</v>
      </c>
      <c r="G1041" s="11">
        <v>320896000</v>
      </c>
      <c r="N1041"/>
      <c r="O1041" s="4"/>
    </row>
    <row r="1042" spans="1:15">
      <c r="A1042" s="12">
        <v>45295.291666666664</v>
      </c>
      <c r="B1042" s="11">
        <v>47.987699999999997</v>
      </c>
      <c r="C1042" s="11">
        <v>47.997999999999998</v>
      </c>
      <c r="D1042" s="11">
        <v>48.5</v>
      </c>
      <c r="E1042" s="11">
        <v>47.508000000000003</v>
      </c>
      <c r="F1042" s="11">
        <v>47.767000000000003</v>
      </c>
      <c r="G1042" s="11">
        <v>306535000</v>
      </c>
      <c r="N1042"/>
      <c r="O1042" s="4"/>
    </row>
    <row r="1043" spans="1:15">
      <c r="A1043" s="12">
        <v>45296.291666666664</v>
      </c>
      <c r="B1043" s="11">
        <v>49.086500000000001</v>
      </c>
      <c r="C1043" s="11">
        <v>49.097000000000001</v>
      </c>
      <c r="D1043" s="11">
        <v>49.546999999999997</v>
      </c>
      <c r="E1043" s="11">
        <v>48.305999999999997</v>
      </c>
      <c r="F1043" s="11">
        <v>48.462000000000003</v>
      </c>
      <c r="G1043" s="11">
        <v>415039000</v>
      </c>
      <c r="N1043"/>
      <c r="O1043" s="4"/>
    </row>
    <row r="1044" spans="1:15">
      <c r="A1044" s="12">
        <v>45299.291666666664</v>
      </c>
      <c r="B1044" s="11">
        <v>52.241799999999998</v>
      </c>
      <c r="C1044" s="11">
        <v>52.253</v>
      </c>
      <c r="D1044" s="11">
        <v>52.274999999999999</v>
      </c>
      <c r="E1044" s="11">
        <v>49.478999999999999</v>
      </c>
      <c r="F1044" s="11">
        <v>49.512</v>
      </c>
      <c r="G1044" s="11">
        <v>642510000</v>
      </c>
      <c r="N1044"/>
      <c r="O1044" s="4"/>
    </row>
    <row r="1045" spans="1:15">
      <c r="A1045" s="12">
        <v>45300.291666666664</v>
      </c>
      <c r="B1045" s="11">
        <v>53.128599999999999</v>
      </c>
      <c r="C1045" s="11">
        <v>53.14</v>
      </c>
      <c r="D1045" s="11">
        <v>54.325000000000003</v>
      </c>
      <c r="E1045" s="11">
        <v>51.69</v>
      </c>
      <c r="F1045" s="11">
        <v>52.401000000000003</v>
      </c>
      <c r="G1045" s="11">
        <v>773100000</v>
      </c>
      <c r="N1045"/>
      <c r="O1045" s="4"/>
    </row>
    <row r="1046" spans="1:15">
      <c r="A1046" s="12">
        <v>45301.291666666664</v>
      </c>
      <c r="B1046" s="11">
        <v>54.338299999999997</v>
      </c>
      <c r="C1046" s="11">
        <v>54.35</v>
      </c>
      <c r="D1046" s="11">
        <v>54.6</v>
      </c>
      <c r="E1046" s="11">
        <v>53.488999999999997</v>
      </c>
      <c r="F1046" s="11">
        <v>53.616</v>
      </c>
      <c r="G1046" s="11">
        <v>533796000</v>
      </c>
      <c r="N1046"/>
      <c r="O1046" s="4"/>
    </row>
    <row r="1047" spans="1:15">
      <c r="A1047" s="12">
        <v>45302.291666666664</v>
      </c>
      <c r="B1047" s="11">
        <v>54.810200000000002</v>
      </c>
      <c r="C1047" s="11">
        <v>54.822000000000003</v>
      </c>
      <c r="D1047" s="11">
        <v>55.345999999999997</v>
      </c>
      <c r="E1047" s="11">
        <v>53.56</v>
      </c>
      <c r="F1047" s="11">
        <v>54.999000000000002</v>
      </c>
      <c r="G1047" s="11">
        <v>596759000</v>
      </c>
      <c r="N1047"/>
      <c r="O1047" s="4"/>
    </row>
    <row r="1048" spans="1:15">
      <c r="A1048" s="12">
        <v>45303.291666666664</v>
      </c>
      <c r="B1048" s="11">
        <v>54.698300000000003</v>
      </c>
      <c r="C1048" s="11">
        <v>54.71</v>
      </c>
      <c r="D1048" s="11">
        <v>54.97</v>
      </c>
      <c r="E1048" s="11">
        <v>54.33</v>
      </c>
      <c r="F1048" s="11">
        <v>54.62</v>
      </c>
      <c r="G1048" s="11">
        <v>352994000</v>
      </c>
      <c r="N1048"/>
      <c r="O1048" s="4"/>
    </row>
    <row r="1049" spans="1:15">
      <c r="A1049" s="12">
        <v>45307.291666666664</v>
      </c>
      <c r="B1049" s="11">
        <v>56.369900000000001</v>
      </c>
      <c r="C1049" s="11">
        <v>56.381999999999998</v>
      </c>
      <c r="D1049" s="11">
        <v>56.835000000000001</v>
      </c>
      <c r="E1049" s="11">
        <v>54.9</v>
      </c>
      <c r="F1049" s="11">
        <v>55.018000000000001</v>
      </c>
      <c r="G1049" s="11">
        <v>449580000</v>
      </c>
      <c r="N1049"/>
      <c r="O1049" s="4"/>
    </row>
    <row r="1050" spans="1:15">
      <c r="A1050" s="12">
        <v>45308.291666666664</v>
      </c>
      <c r="B1050" s="11">
        <v>56.040999999999997</v>
      </c>
      <c r="C1050" s="11">
        <v>56.052999999999997</v>
      </c>
      <c r="D1050" s="11">
        <v>56.470999999999997</v>
      </c>
      <c r="E1050" s="11">
        <v>54.74</v>
      </c>
      <c r="F1050" s="11">
        <v>56.347000000000001</v>
      </c>
      <c r="G1050" s="11">
        <v>474394000</v>
      </c>
      <c r="N1050"/>
      <c r="O1050" s="4"/>
    </row>
    <row r="1051" spans="1:15">
      <c r="A1051" s="12">
        <v>45309.291666666664</v>
      </c>
      <c r="B1051" s="11">
        <v>57.094700000000003</v>
      </c>
      <c r="C1051" s="11">
        <v>57.106999999999999</v>
      </c>
      <c r="D1051" s="11">
        <v>57.6</v>
      </c>
      <c r="E1051" s="11">
        <v>56.106999999999999</v>
      </c>
      <c r="F1051" s="11">
        <v>57.26</v>
      </c>
      <c r="G1051" s="11">
        <v>491650000</v>
      </c>
      <c r="N1051"/>
      <c r="O1051" s="4"/>
    </row>
    <row r="1052" spans="1:15">
      <c r="A1052" s="12">
        <v>45310.291666666664</v>
      </c>
      <c r="B1052" s="11">
        <v>59.478200000000001</v>
      </c>
      <c r="C1052" s="11">
        <v>59.491</v>
      </c>
      <c r="D1052" s="11">
        <v>59.5</v>
      </c>
      <c r="E1052" s="11">
        <v>57.225000000000001</v>
      </c>
      <c r="F1052" s="11">
        <v>57.988999999999997</v>
      </c>
      <c r="G1052" s="11">
        <v>543501000</v>
      </c>
      <c r="N1052"/>
      <c r="O1052" s="4"/>
    </row>
    <row r="1053" spans="1:15">
      <c r="A1053" s="12">
        <v>45313.291666666664</v>
      </c>
      <c r="B1053" s="11">
        <v>59.641199999999998</v>
      </c>
      <c r="C1053" s="11">
        <v>59.654000000000003</v>
      </c>
      <c r="D1053" s="11">
        <v>60.331000000000003</v>
      </c>
      <c r="E1053" s="11">
        <v>59.07</v>
      </c>
      <c r="F1053" s="11">
        <v>60.048999999999999</v>
      </c>
      <c r="G1053" s="11">
        <v>452955000</v>
      </c>
      <c r="N1053"/>
      <c r="O1053" s="4"/>
    </row>
    <row r="1054" spans="1:15">
      <c r="A1054" s="12">
        <v>45314.291666666664</v>
      </c>
      <c r="B1054" s="11">
        <v>59.860199999999999</v>
      </c>
      <c r="C1054" s="11">
        <v>59.872999999999998</v>
      </c>
      <c r="D1054" s="11">
        <v>59.91</v>
      </c>
      <c r="E1054" s="11">
        <v>58.585000000000001</v>
      </c>
      <c r="F1054" s="11">
        <v>59.57</v>
      </c>
      <c r="G1054" s="11">
        <v>294654000</v>
      </c>
      <c r="N1054"/>
      <c r="O1054" s="4"/>
    </row>
    <row r="1055" spans="1:15">
      <c r="A1055" s="12">
        <v>45315.291666666664</v>
      </c>
      <c r="B1055" s="11">
        <v>61.348799999999997</v>
      </c>
      <c r="C1055" s="11">
        <v>61.362000000000002</v>
      </c>
      <c r="D1055" s="11">
        <v>62.848999999999997</v>
      </c>
      <c r="E1055" s="11">
        <v>59.938000000000002</v>
      </c>
      <c r="F1055" s="11">
        <v>60.304000000000002</v>
      </c>
      <c r="G1055" s="11">
        <v>560271000</v>
      </c>
      <c r="N1055"/>
      <c r="O1055" s="4"/>
    </row>
    <row r="1056" spans="1:15">
      <c r="A1056" s="12">
        <v>45316.291666666664</v>
      </c>
      <c r="B1056" s="11">
        <v>61.6038</v>
      </c>
      <c r="C1056" s="11">
        <v>61.616999999999997</v>
      </c>
      <c r="D1056" s="11">
        <v>62.719000000000001</v>
      </c>
      <c r="E1056" s="11">
        <v>60.85</v>
      </c>
      <c r="F1056" s="11">
        <v>62.35</v>
      </c>
      <c r="G1056" s="11">
        <v>482777000</v>
      </c>
      <c r="N1056"/>
      <c r="O1056" s="4"/>
    </row>
    <row r="1057" spans="1:15">
      <c r="A1057" s="12">
        <v>45317.291666666664</v>
      </c>
      <c r="B1057" s="11">
        <v>61.017899999999997</v>
      </c>
      <c r="C1057" s="11">
        <v>61.030999999999999</v>
      </c>
      <c r="D1057" s="11">
        <v>61.783000000000001</v>
      </c>
      <c r="E1057" s="11">
        <v>60.573</v>
      </c>
      <c r="F1057" s="11">
        <v>60.96</v>
      </c>
      <c r="G1057" s="11">
        <v>390309000</v>
      </c>
      <c r="N1057"/>
      <c r="O1057" s="4"/>
    </row>
    <row r="1058" spans="1:15">
      <c r="A1058" s="12">
        <v>45320.291666666664</v>
      </c>
      <c r="B1058" s="11">
        <v>62.451599999999999</v>
      </c>
      <c r="C1058" s="11">
        <v>62.465000000000003</v>
      </c>
      <c r="D1058" s="11">
        <v>62.488999999999997</v>
      </c>
      <c r="E1058" s="11">
        <v>60.906999999999996</v>
      </c>
      <c r="F1058" s="11">
        <v>61.231999999999999</v>
      </c>
      <c r="G1058" s="11">
        <v>348733000</v>
      </c>
      <c r="N1058"/>
      <c r="O1058" s="4"/>
    </row>
    <row r="1059" spans="1:15">
      <c r="A1059" s="12">
        <v>45321.291666666664</v>
      </c>
      <c r="B1059" s="11">
        <v>62.7605</v>
      </c>
      <c r="C1059" s="11">
        <v>62.774000000000001</v>
      </c>
      <c r="D1059" s="11">
        <v>63.493000000000002</v>
      </c>
      <c r="E1059" s="11">
        <v>62.26</v>
      </c>
      <c r="F1059" s="11">
        <v>62.9</v>
      </c>
      <c r="G1059" s="11">
        <v>410735000</v>
      </c>
      <c r="N1059"/>
      <c r="O1059" s="4"/>
    </row>
    <row r="1060" spans="1:15">
      <c r="A1060" s="12">
        <v>45322.291666666664</v>
      </c>
      <c r="B1060" s="11">
        <v>61.513800000000003</v>
      </c>
      <c r="C1060" s="11">
        <v>61.527000000000001</v>
      </c>
      <c r="D1060" s="11">
        <v>62.268999999999998</v>
      </c>
      <c r="E1060" s="11">
        <v>60.7</v>
      </c>
      <c r="F1060" s="11">
        <v>61.44</v>
      </c>
      <c r="G1060" s="11">
        <v>453795000</v>
      </c>
      <c r="N1060"/>
      <c r="O1060" s="4"/>
    </row>
    <row r="1061" spans="1:15">
      <c r="A1061" s="12">
        <v>45323.291666666664</v>
      </c>
      <c r="B1061" s="11">
        <v>63.013500000000001</v>
      </c>
      <c r="C1061" s="11">
        <v>63.027000000000001</v>
      </c>
      <c r="D1061" s="11">
        <v>63.191000000000003</v>
      </c>
      <c r="E1061" s="11">
        <v>61.65</v>
      </c>
      <c r="F1061" s="11">
        <v>62.1</v>
      </c>
      <c r="G1061" s="11">
        <v>369146000</v>
      </c>
      <c r="N1061"/>
      <c r="O1061" s="4"/>
    </row>
    <row r="1062" spans="1:15">
      <c r="A1062" s="12">
        <v>45324.291666666664</v>
      </c>
      <c r="B1062" s="11">
        <v>66.145799999999994</v>
      </c>
      <c r="C1062" s="11">
        <v>66.16</v>
      </c>
      <c r="D1062" s="11">
        <v>66.599999999999994</v>
      </c>
      <c r="E1062" s="11">
        <v>63.69</v>
      </c>
      <c r="F1062" s="11">
        <v>63.973999999999997</v>
      </c>
      <c r="G1062" s="11">
        <v>476578000</v>
      </c>
      <c r="N1062"/>
      <c r="O1062" s="4"/>
    </row>
    <row r="1063" spans="1:15">
      <c r="A1063" s="12">
        <v>45327.291666666664</v>
      </c>
      <c r="B1063" s="11">
        <v>69.317099999999996</v>
      </c>
      <c r="C1063" s="11">
        <v>69.331999999999994</v>
      </c>
      <c r="D1063" s="11">
        <v>69.497</v>
      </c>
      <c r="E1063" s="11">
        <v>67.204999999999998</v>
      </c>
      <c r="F1063" s="11">
        <v>68.224999999999994</v>
      </c>
      <c r="G1063" s="11">
        <v>680078000</v>
      </c>
      <c r="N1063"/>
      <c r="O1063" s="4"/>
    </row>
    <row r="1064" spans="1:15">
      <c r="A1064" s="12">
        <v>45328.291666666664</v>
      </c>
      <c r="B1064" s="11">
        <v>68.208399999999997</v>
      </c>
      <c r="C1064" s="11">
        <v>68.222999999999999</v>
      </c>
      <c r="D1064" s="11">
        <v>69.754000000000005</v>
      </c>
      <c r="E1064" s="11">
        <v>66.3</v>
      </c>
      <c r="F1064" s="11">
        <v>69.63</v>
      </c>
      <c r="G1064" s="11">
        <v>683111000</v>
      </c>
      <c r="N1064"/>
      <c r="O1064" s="4"/>
    </row>
    <row r="1065" spans="1:15">
      <c r="A1065" s="12">
        <v>45329.291666666664</v>
      </c>
      <c r="B1065" s="11">
        <v>70.084000000000003</v>
      </c>
      <c r="C1065" s="11">
        <v>70.099000000000004</v>
      </c>
      <c r="D1065" s="11">
        <v>70.22</v>
      </c>
      <c r="E1065" s="11">
        <v>67.599999999999994</v>
      </c>
      <c r="F1065" s="11">
        <v>68.319000000000003</v>
      </c>
      <c r="G1065" s="11">
        <v>495575000</v>
      </c>
      <c r="N1065"/>
      <c r="O1065" s="4"/>
    </row>
    <row r="1066" spans="1:15">
      <c r="A1066" s="12">
        <v>45330.291666666664</v>
      </c>
      <c r="B1066" s="11">
        <v>69.626099999999994</v>
      </c>
      <c r="C1066" s="11">
        <v>69.641000000000005</v>
      </c>
      <c r="D1066" s="11">
        <v>70.793999999999997</v>
      </c>
      <c r="E1066" s="11">
        <v>69.454999999999998</v>
      </c>
      <c r="F1066" s="11">
        <v>70.073999999999998</v>
      </c>
      <c r="G1066" s="11">
        <v>414422000</v>
      </c>
      <c r="N1066"/>
      <c r="O1066" s="4"/>
    </row>
    <row r="1067" spans="1:15">
      <c r="A1067" s="12">
        <v>45331.291666666664</v>
      </c>
      <c r="B1067" s="11">
        <v>72.117500000000007</v>
      </c>
      <c r="C1067" s="11">
        <v>72.132999999999996</v>
      </c>
      <c r="D1067" s="11">
        <v>72.185000000000002</v>
      </c>
      <c r="E1067" s="11">
        <v>70.212000000000003</v>
      </c>
      <c r="F1067" s="11">
        <v>70.533000000000001</v>
      </c>
      <c r="G1067" s="11">
        <v>436637000</v>
      </c>
      <c r="N1067"/>
      <c r="O1067" s="4"/>
    </row>
    <row r="1068" spans="1:15">
      <c r="A1068" s="12">
        <v>45334.291666666664</v>
      </c>
      <c r="B1068" s="11">
        <v>72.232500000000002</v>
      </c>
      <c r="C1068" s="11">
        <v>72.248000000000005</v>
      </c>
      <c r="D1068" s="11">
        <v>74.611000000000004</v>
      </c>
      <c r="E1068" s="11">
        <v>71.25</v>
      </c>
      <c r="F1068" s="11">
        <v>72.599999999999994</v>
      </c>
      <c r="G1068" s="11">
        <v>613710000</v>
      </c>
      <c r="N1068"/>
      <c r="O1068" s="4"/>
    </row>
    <row r="1069" spans="1:15">
      <c r="A1069" s="12">
        <v>45335.291666666664</v>
      </c>
      <c r="B1069" s="11">
        <v>72.112499999999997</v>
      </c>
      <c r="C1069" s="11">
        <v>72.128</v>
      </c>
      <c r="D1069" s="11">
        <v>73.45</v>
      </c>
      <c r="E1069" s="11">
        <v>69.62</v>
      </c>
      <c r="F1069" s="11">
        <v>70.400000000000006</v>
      </c>
      <c r="G1069" s="11">
        <v>602580000</v>
      </c>
      <c r="N1069"/>
      <c r="O1069" s="4"/>
    </row>
    <row r="1070" spans="1:15">
      <c r="A1070" s="12">
        <v>45336.291666666664</v>
      </c>
      <c r="B1070" s="11">
        <v>73.884100000000004</v>
      </c>
      <c r="C1070" s="11">
        <v>73.900000000000006</v>
      </c>
      <c r="D1070" s="11">
        <v>74.236000000000004</v>
      </c>
      <c r="E1070" s="11">
        <v>71.938000000000002</v>
      </c>
      <c r="F1070" s="11">
        <v>73.201999999999998</v>
      </c>
      <c r="G1070" s="11">
        <v>504917000</v>
      </c>
      <c r="N1070"/>
      <c r="O1070" s="4"/>
    </row>
    <row r="1071" spans="1:15">
      <c r="A1071" s="12">
        <v>45337.291666666664</v>
      </c>
      <c r="B1071" s="11">
        <v>72.642399999999995</v>
      </c>
      <c r="C1071" s="11">
        <v>72.658000000000001</v>
      </c>
      <c r="D1071" s="11">
        <v>73.974999999999994</v>
      </c>
      <c r="E1071" s="11">
        <v>72.400000000000006</v>
      </c>
      <c r="F1071" s="11">
        <v>73.869</v>
      </c>
      <c r="G1071" s="11">
        <v>420122000</v>
      </c>
      <c r="N1071"/>
      <c r="O1071" s="4"/>
    </row>
    <row r="1072" spans="1:15">
      <c r="A1072" s="12">
        <v>45338.291666666664</v>
      </c>
      <c r="B1072" s="11">
        <v>72.597399999999993</v>
      </c>
      <c r="C1072" s="11">
        <v>72.613</v>
      </c>
      <c r="D1072" s="11">
        <v>74.402000000000001</v>
      </c>
      <c r="E1072" s="11">
        <v>72.501000000000005</v>
      </c>
      <c r="F1072" s="11">
        <v>74.099999999999994</v>
      </c>
      <c r="G1072" s="11">
        <v>495327000</v>
      </c>
      <c r="N1072"/>
      <c r="O1072" s="4"/>
    </row>
    <row r="1073" spans="1:15">
      <c r="A1073" s="12">
        <v>45342.291666666664</v>
      </c>
      <c r="B1073" s="11">
        <v>69.437100000000001</v>
      </c>
      <c r="C1073" s="11">
        <v>69.451999999999998</v>
      </c>
      <c r="D1073" s="11">
        <v>71.956000000000003</v>
      </c>
      <c r="E1073" s="11">
        <v>67.733999999999995</v>
      </c>
      <c r="F1073" s="11">
        <v>71.947000000000003</v>
      </c>
      <c r="G1073" s="11">
        <v>704833000</v>
      </c>
      <c r="N1073"/>
      <c r="O1073" s="4"/>
    </row>
    <row r="1074" spans="1:15">
      <c r="A1074" s="12">
        <v>45343.291666666664</v>
      </c>
      <c r="B1074" s="11">
        <v>67.457499999999996</v>
      </c>
      <c r="C1074" s="11">
        <v>67.471999999999994</v>
      </c>
      <c r="D1074" s="11">
        <v>68.888000000000005</v>
      </c>
      <c r="E1074" s="11">
        <v>66.248000000000005</v>
      </c>
      <c r="F1074" s="11">
        <v>68.006</v>
      </c>
      <c r="G1074" s="11">
        <v>690298000</v>
      </c>
      <c r="N1074"/>
      <c r="O1074" s="4"/>
    </row>
    <row r="1075" spans="1:15">
      <c r="A1075" s="12">
        <v>45344.291666666664</v>
      </c>
      <c r="B1075" s="11">
        <v>78.521100000000004</v>
      </c>
      <c r="C1075" s="11">
        <v>78.537999999999997</v>
      </c>
      <c r="D1075" s="11">
        <v>78.575000000000003</v>
      </c>
      <c r="E1075" s="11">
        <v>74.22</v>
      </c>
      <c r="F1075" s="11">
        <v>75.025000000000006</v>
      </c>
      <c r="G1075" s="11">
        <v>865100000</v>
      </c>
      <c r="N1075"/>
      <c r="O1075" s="4"/>
    </row>
    <row r="1076" spans="1:15">
      <c r="A1076" s="12">
        <v>45345.291666666664</v>
      </c>
      <c r="B1076" s="11">
        <v>78.8001</v>
      </c>
      <c r="C1076" s="11">
        <v>78.816999999999993</v>
      </c>
      <c r="D1076" s="11">
        <v>82.394000000000005</v>
      </c>
      <c r="E1076" s="11">
        <v>77.569999999999993</v>
      </c>
      <c r="F1076" s="11">
        <v>80.790000000000006</v>
      </c>
      <c r="G1076" s="11">
        <v>829388000</v>
      </c>
      <c r="N1076"/>
      <c r="O1076" s="4"/>
    </row>
    <row r="1077" spans="1:15">
      <c r="A1077" s="12">
        <v>45348.291666666664</v>
      </c>
      <c r="B1077" s="11">
        <v>79.075000000000003</v>
      </c>
      <c r="C1077" s="11">
        <v>79.091999999999999</v>
      </c>
      <c r="D1077" s="11">
        <v>80.646000000000001</v>
      </c>
      <c r="E1077" s="11">
        <v>78.504999999999995</v>
      </c>
      <c r="F1077" s="11">
        <v>79.7</v>
      </c>
      <c r="G1077" s="11">
        <v>503973000</v>
      </c>
      <c r="N1077"/>
      <c r="O1077" s="4"/>
    </row>
    <row r="1078" spans="1:15">
      <c r="A1078" s="12">
        <v>45349.291666666664</v>
      </c>
      <c r="B1078" s="11">
        <v>78.684100000000001</v>
      </c>
      <c r="C1078" s="11">
        <v>78.700999999999993</v>
      </c>
      <c r="D1078" s="11">
        <v>79.48</v>
      </c>
      <c r="E1078" s="11">
        <v>77.162000000000006</v>
      </c>
      <c r="F1078" s="11">
        <v>79.381</v>
      </c>
      <c r="G1078" s="11">
        <v>391705000</v>
      </c>
      <c r="N1078"/>
      <c r="O1078" s="4"/>
    </row>
    <row r="1079" spans="1:15">
      <c r="A1079" s="12">
        <v>45350.291666666664</v>
      </c>
      <c r="B1079" s="11">
        <v>77.646299999999997</v>
      </c>
      <c r="C1079" s="11">
        <v>77.662999999999997</v>
      </c>
      <c r="D1079" s="11">
        <v>78.933000000000007</v>
      </c>
      <c r="E1079" s="11">
        <v>77.125</v>
      </c>
      <c r="F1079" s="11">
        <v>77.62</v>
      </c>
      <c r="G1079" s="11">
        <v>393110000</v>
      </c>
      <c r="N1079"/>
      <c r="O1079" s="4"/>
    </row>
    <row r="1080" spans="1:15">
      <c r="A1080" s="12">
        <v>45351.291666666664</v>
      </c>
      <c r="B1080" s="11">
        <v>79.094999999999999</v>
      </c>
      <c r="C1080" s="11">
        <v>79.111999999999995</v>
      </c>
      <c r="D1080" s="11">
        <v>79.989999999999995</v>
      </c>
      <c r="E1080" s="11">
        <v>78.349999999999994</v>
      </c>
      <c r="F1080" s="11">
        <v>79.093999999999994</v>
      </c>
      <c r="G1080" s="11">
        <v>507289000</v>
      </c>
      <c r="N1080"/>
      <c r="O1080" s="4"/>
    </row>
    <row r="1081" spans="1:15">
      <c r="A1081" s="12">
        <v>45352.291666666664</v>
      </c>
      <c r="B1081" s="11">
        <v>82.261300000000006</v>
      </c>
      <c r="C1081" s="11">
        <v>82.278999999999996</v>
      </c>
      <c r="D1081" s="11">
        <v>82.3</v>
      </c>
      <c r="E1081" s="11">
        <v>79.435000000000002</v>
      </c>
      <c r="F1081" s="11">
        <v>80</v>
      </c>
      <c r="G1081" s="11">
        <v>479135000</v>
      </c>
      <c r="N1081"/>
      <c r="O1081" s="4"/>
    </row>
    <row r="1082" spans="1:15">
      <c r="A1082" s="12">
        <v>45355.291666666664</v>
      </c>
      <c r="B1082" s="11">
        <v>85.218699999999998</v>
      </c>
      <c r="C1082" s="11">
        <v>85.236999999999995</v>
      </c>
      <c r="D1082" s="11">
        <v>87.694999999999993</v>
      </c>
      <c r="E1082" s="11">
        <v>83.718999999999994</v>
      </c>
      <c r="F1082" s="11">
        <v>84.13</v>
      </c>
      <c r="G1082" s="11">
        <v>615616000</v>
      </c>
      <c r="N1082"/>
      <c r="O1082" s="4"/>
    </row>
    <row r="1083" spans="1:15">
      <c r="A1083" s="12">
        <v>45356.291666666664</v>
      </c>
      <c r="B1083" s="11">
        <v>85.949600000000004</v>
      </c>
      <c r="C1083" s="11">
        <v>85.963999999999999</v>
      </c>
      <c r="D1083" s="11">
        <v>86.096999999999994</v>
      </c>
      <c r="E1083" s="11">
        <v>83.417000000000002</v>
      </c>
      <c r="F1083" s="11">
        <v>85.27</v>
      </c>
      <c r="G1083" s="11">
        <v>520639000</v>
      </c>
      <c r="N1083"/>
      <c r="O1083" s="4"/>
    </row>
    <row r="1084" spans="1:15">
      <c r="A1084" s="12">
        <v>45357.291666666664</v>
      </c>
      <c r="B1084" s="11">
        <v>88.685100000000006</v>
      </c>
      <c r="C1084" s="11">
        <v>88.7</v>
      </c>
      <c r="D1084" s="11">
        <v>89.724000000000004</v>
      </c>
      <c r="E1084" s="11">
        <v>87.03</v>
      </c>
      <c r="F1084" s="11">
        <v>88.022000000000006</v>
      </c>
      <c r="G1084" s="11">
        <v>582520000</v>
      </c>
      <c r="N1084"/>
      <c r="O1084" s="4"/>
    </row>
    <row r="1085" spans="1:15">
      <c r="A1085" s="12">
        <v>45358.291666666664</v>
      </c>
      <c r="B1085" s="11">
        <v>92.653499999999994</v>
      </c>
      <c r="C1085" s="11">
        <v>92.668999999999997</v>
      </c>
      <c r="D1085" s="11">
        <v>92.766999999999996</v>
      </c>
      <c r="E1085" s="11">
        <v>89.602000000000004</v>
      </c>
      <c r="F1085" s="11">
        <v>90.158000000000001</v>
      </c>
      <c r="G1085" s="11">
        <v>608119000</v>
      </c>
      <c r="N1085"/>
      <c r="O1085" s="4"/>
    </row>
    <row r="1086" spans="1:15">
      <c r="A1086" s="12">
        <v>45359.291666666664</v>
      </c>
      <c r="B1086" s="11">
        <v>87.513300000000001</v>
      </c>
      <c r="C1086" s="11">
        <v>87.528000000000006</v>
      </c>
      <c r="D1086" s="11">
        <v>97.4</v>
      </c>
      <c r="E1086" s="11">
        <v>86.506</v>
      </c>
      <c r="F1086" s="11">
        <v>95.138000000000005</v>
      </c>
      <c r="G1086" s="11">
        <v>1142269000</v>
      </c>
      <c r="N1086"/>
      <c r="O1086" s="4"/>
    </row>
    <row r="1087" spans="1:15">
      <c r="A1087" s="12">
        <v>45362.291666666664</v>
      </c>
      <c r="B1087" s="11">
        <v>85.759600000000006</v>
      </c>
      <c r="C1087" s="11">
        <v>85.774000000000001</v>
      </c>
      <c r="D1087" s="11">
        <v>88.796999999999997</v>
      </c>
      <c r="E1087" s="11">
        <v>84.165999999999997</v>
      </c>
      <c r="F1087" s="11">
        <v>86.429000000000002</v>
      </c>
      <c r="G1087" s="11">
        <v>678364000</v>
      </c>
      <c r="N1087"/>
      <c r="O1087" s="4"/>
    </row>
    <row r="1088" spans="1:15">
      <c r="A1088" s="12">
        <v>45363.291666666664</v>
      </c>
      <c r="B1088" s="11">
        <v>91.897599999999997</v>
      </c>
      <c r="C1088" s="11">
        <v>91.912999999999997</v>
      </c>
      <c r="D1088" s="11">
        <v>91.96</v>
      </c>
      <c r="E1088" s="11">
        <v>86.15</v>
      </c>
      <c r="F1088" s="11">
        <v>88.049000000000007</v>
      </c>
      <c r="G1088" s="11">
        <v>668075000</v>
      </c>
      <c r="N1088"/>
      <c r="O1088" s="4"/>
    </row>
    <row r="1089" spans="1:15">
      <c r="A1089" s="12">
        <v>45364.291666666664</v>
      </c>
      <c r="B1089" s="11">
        <v>90.872799999999998</v>
      </c>
      <c r="C1089" s="11">
        <v>90.888000000000005</v>
      </c>
      <c r="D1089" s="11">
        <v>91.504000000000005</v>
      </c>
      <c r="E1089" s="11">
        <v>88.435000000000002</v>
      </c>
      <c r="F1089" s="11">
        <v>91.055000000000007</v>
      </c>
      <c r="G1089" s="11">
        <v>635713000</v>
      </c>
      <c r="N1089"/>
      <c r="O1089" s="4"/>
    </row>
    <row r="1090" spans="1:15">
      <c r="A1090" s="12">
        <v>45365.291666666664</v>
      </c>
      <c r="B1090" s="11">
        <v>87.929299999999998</v>
      </c>
      <c r="C1090" s="11">
        <v>87.944000000000003</v>
      </c>
      <c r="D1090" s="11">
        <v>90.646000000000001</v>
      </c>
      <c r="E1090" s="11">
        <v>86.6</v>
      </c>
      <c r="F1090" s="11">
        <v>89.576999999999998</v>
      </c>
      <c r="G1090" s="11">
        <v>602318000</v>
      </c>
      <c r="N1090"/>
      <c r="O1090" s="4"/>
    </row>
    <row r="1091" spans="1:15">
      <c r="A1091" s="12">
        <v>45366.291666666664</v>
      </c>
      <c r="B1091" s="11">
        <v>87.822299999999998</v>
      </c>
      <c r="C1091" s="11">
        <v>87.837000000000003</v>
      </c>
      <c r="D1091" s="11">
        <v>89.546000000000006</v>
      </c>
      <c r="E1091" s="11">
        <v>86.257000000000005</v>
      </c>
      <c r="F1091" s="11">
        <v>86.93</v>
      </c>
      <c r="G1091" s="11">
        <v>642086000</v>
      </c>
      <c r="N1091"/>
      <c r="O1091" s="4"/>
    </row>
    <row r="1092" spans="1:15">
      <c r="A1092" s="12">
        <v>45369.291666666664</v>
      </c>
      <c r="B1092" s="11">
        <v>88.440200000000004</v>
      </c>
      <c r="C1092" s="11">
        <v>88.454999999999998</v>
      </c>
      <c r="D1092" s="11">
        <v>92.405000000000001</v>
      </c>
      <c r="E1092" s="11">
        <v>87.084999999999994</v>
      </c>
      <c r="F1092" s="11">
        <v>90.388000000000005</v>
      </c>
      <c r="G1092" s="11">
        <v>668976000</v>
      </c>
      <c r="N1092"/>
      <c r="O1092" s="4"/>
    </row>
    <row r="1093" spans="1:15">
      <c r="A1093" s="12">
        <v>45370.291666666664</v>
      </c>
      <c r="B1093" s="11">
        <v>89.382999999999996</v>
      </c>
      <c r="C1093" s="11">
        <v>89.397999999999996</v>
      </c>
      <c r="D1093" s="11">
        <v>90.543999999999997</v>
      </c>
      <c r="E1093" s="11">
        <v>85.01</v>
      </c>
      <c r="F1093" s="11">
        <v>86.7</v>
      </c>
      <c r="G1093" s="11">
        <v>672171000</v>
      </c>
      <c r="N1093"/>
      <c r="O1093" s="4"/>
    </row>
    <row r="1094" spans="1:15">
      <c r="A1094" s="12">
        <v>45371.291666666664</v>
      </c>
      <c r="B1094" s="11">
        <v>90.356800000000007</v>
      </c>
      <c r="C1094" s="11">
        <v>90.372</v>
      </c>
      <c r="D1094" s="11">
        <v>90.41</v>
      </c>
      <c r="E1094" s="11">
        <v>88.222999999999999</v>
      </c>
      <c r="F1094" s="11">
        <v>89.796999999999997</v>
      </c>
      <c r="G1094" s="11">
        <v>479063000</v>
      </c>
      <c r="N1094"/>
      <c r="O1094" s="4"/>
    </row>
    <row r="1095" spans="1:15">
      <c r="A1095" s="12">
        <v>45372.291666666664</v>
      </c>
      <c r="B1095" s="11">
        <v>91.419700000000006</v>
      </c>
      <c r="C1095" s="11">
        <v>91.435000000000002</v>
      </c>
      <c r="D1095" s="11">
        <v>92.647999999999996</v>
      </c>
      <c r="E1095" s="11">
        <v>90.405000000000001</v>
      </c>
      <c r="F1095" s="11">
        <v>92.3</v>
      </c>
      <c r="G1095" s="11">
        <v>480372000</v>
      </c>
      <c r="N1095"/>
      <c r="O1095" s="4"/>
    </row>
    <row r="1096" spans="1:15">
      <c r="A1096" s="12">
        <v>45373.291666666664</v>
      </c>
      <c r="B1096" s="11">
        <v>94.273200000000003</v>
      </c>
      <c r="C1096" s="11">
        <v>94.289000000000001</v>
      </c>
      <c r="D1096" s="11">
        <v>94.778000000000006</v>
      </c>
      <c r="E1096" s="11">
        <v>90.834000000000003</v>
      </c>
      <c r="F1096" s="11">
        <v>91.141000000000005</v>
      </c>
      <c r="G1096" s="11">
        <v>586719000</v>
      </c>
      <c r="N1096"/>
      <c r="O1096" s="4"/>
    </row>
    <row r="1097" spans="1:15">
      <c r="A1097" s="12">
        <v>45376.291666666664</v>
      </c>
      <c r="B1097" s="11">
        <v>94.986099999999993</v>
      </c>
      <c r="C1097" s="11">
        <v>95.001999999999995</v>
      </c>
      <c r="D1097" s="11">
        <v>96.766000000000005</v>
      </c>
      <c r="E1097" s="11">
        <v>93.51</v>
      </c>
      <c r="F1097" s="11">
        <v>93.941000000000003</v>
      </c>
      <c r="G1097" s="11">
        <v>552136000</v>
      </c>
      <c r="N1097"/>
      <c r="O1097" s="4"/>
    </row>
    <row r="1098" spans="1:15">
      <c r="A1098" s="12">
        <v>45377.291666666664</v>
      </c>
      <c r="B1098" s="11">
        <v>92.545500000000004</v>
      </c>
      <c r="C1098" s="11">
        <v>92.561000000000007</v>
      </c>
      <c r="D1098" s="11">
        <v>96.375</v>
      </c>
      <c r="E1098" s="11">
        <v>92.501999999999995</v>
      </c>
      <c r="F1098" s="11">
        <v>95.850999999999999</v>
      </c>
      <c r="G1098" s="11">
        <v>513648000</v>
      </c>
      <c r="N1098"/>
      <c r="O1098" s="4"/>
    </row>
    <row r="1099" spans="1:15">
      <c r="A1099" s="12">
        <v>45378.291666666664</v>
      </c>
      <c r="B1099" s="11">
        <v>90.234899999999996</v>
      </c>
      <c r="C1099" s="11">
        <v>90.25</v>
      </c>
      <c r="D1099" s="11">
        <v>93.24</v>
      </c>
      <c r="E1099" s="11">
        <v>89.123000000000005</v>
      </c>
      <c r="F1099" s="11">
        <v>93.111999999999995</v>
      </c>
      <c r="G1099" s="11">
        <v>586067000</v>
      </c>
      <c r="N1099"/>
      <c r="O1099" s="4"/>
    </row>
    <row r="1100" spans="1:15">
      <c r="A1100" s="12">
        <v>45379.291666666664</v>
      </c>
      <c r="B1100" s="11">
        <v>90.340900000000005</v>
      </c>
      <c r="C1100" s="11">
        <v>90.355999999999995</v>
      </c>
      <c r="D1100" s="11">
        <v>91.3</v>
      </c>
      <c r="E1100" s="11">
        <v>89.192999999999998</v>
      </c>
      <c r="F1100" s="11">
        <v>90</v>
      </c>
      <c r="G1100" s="11">
        <v>435212000</v>
      </c>
      <c r="N1100"/>
      <c r="O1100" s="4"/>
    </row>
    <row r="1101" spans="1:15">
      <c r="A1101" s="12">
        <v>45383.291666666664</v>
      </c>
      <c r="B1101" s="11">
        <v>90.347800000000007</v>
      </c>
      <c r="C1101" s="11">
        <v>90.363</v>
      </c>
      <c r="D1101" s="11">
        <v>92.224999999999994</v>
      </c>
      <c r="E1101" s="11">
        <v>89.203999999999994</v>
      </c>
      <c r="F1101" s="11">
        <v>90.299000000000007</v>
      </c>
      <c r="G1101" s="11">
        <v>452441000</v>
      </c>
      <c r="N1101"/>
      <c r="O1101" s="4"/>
    </row>
    <row r="1102" spans="1:15">
      <c r="A1102" s="12">
        <v>45384.291666666664</v>
      </c>
      <c r="B1102" s="11">
        <v>89.436999999999998</v>
      </c>
      <c r="C1102" s="11">
        <v>89.451999999999998</v>
      </c>
      <c r="D1102" s="11">
        <v>90.093999999999994</v>
      </c>
      <c r="E1102" s="11">
        <v>87.62</v>
      </c>
      <c r="F1102" s="11">
        <v>88.447999999999993</v>
      </c>
      <c r="G1102" s="11">
        <v>433064000</v>
      </c>
      <c r="N1102"/>
      <c r="O1102" s="4"/>
    </row>
    <row r="1103" spans="1:15">
      <c r="A1103" s="12">
        <v>45385.291666666664</v>
      </c>
      <c r="B1103" s="11">
        <v>88.949100000000001</v>
      </c>
      <c r="C1103" s="11">
        <v>88.963999999999999</v>
      </c>
      <c r="D1103" s="11">
        <v>90.373999999999995</v>
      </c>
      <c r="E1103" s="11">
        <v>88.4</v>
      </c>
      <c r="F1103" s="11">
        <v>88.483999999999995</v>
      </c>
      <c r="G1103" s="11">
        <v>370067000</v>
      </c>
      <c r="N1103"/>
      <c r="O1103" s="4"/>
    </row>
    <row r="1104" spans="1:15">
      <c r="A1104" s="12">
        <v>45386.291666666664</v>
      </c>
      <c r="B1104" s="11">
        <v>85.890600000000006</v>
      </c>
      <c r="C1104" s="11">
        <v>85.905000000000001</v>
      </c>
      <c r="D1104" s="11">
        <v>90.634</v>
      </c>
      <c r="E1104" s="11">
        <v>85.88</v>
      </c>
      <c r="F1104" s="11">
        <v>90.406000000000006</v>
      </c>
      <c r="G1104" s="11">
        <v>434965000</v>
      </c>
      <c r="N1104"/>
      <c r="O1104" s="4"/>
    </row>
    <row r="1105" spans="1:15">
      <c r="A1105" s="12">
        <v>45387.291666666664</v>
      </c>
      <c r="B1105" s="11">
        <v>87.993200000000002</v>
      </c>
      <c r="C1105" s="11">
        <v>88.007999999999996</v>
      </c>
      <c r="D1105" s="11">
        <v>88.480999999999995</v>
      </c>
      <c r="E1105" s="11">
        <v>85.926000000000002</v>
      </c>
      <c r="F1105" s="11">
        <v>86.866</v>
      </c>
      <c r="G1105" s="11">
        <v>399678000</v>
      </c>
      <c r="N1105"/>
      <c r="O1105" s="4"/>
    </row>
    <row r="1106" spans="1:15">
      <c r="A1106" s="12">
        <v>45390.291666666664</v>
      </c>
      <c r="B1106" s="11">
        <v>87.118399999999994</v>
      </c>
      <c r="C1106" s="11">
        <v>87.132999999999996</v>
      </c>
      <c r="D1106" s="11">
        <v>88.83</v>
      </c>
      <c r="E1106" s="11">
        <v>86.731999999999999</v>
      </c>
      <c r="F1106" s="11">
        <v>88.7</v>
      </c>
      <c r="G1106" s="11">
        <v>283220000</v>
      </c>
      <c r="N1106"/>
      <c r="O1106" s="4"/>
    </row>
    <row r="1107" spans="1:15">
      <c r="A1107" s="12">
        <v>45391.291666666664</v>
      </c>
      <c r="B1107" s="11">
        <v>85.339699999999993</v>
      </c>
      <c r="C1107" s="11">
        <v>85.353999999999999</v>
      </c>
      <c r="D1107" s="11">
        <v>87.635000000000005</v>
      </c>
      <c r="E1107" s="11">
        <v>83.022000000000006</v>
      </c>
      <c r="F1107" s="11">
        <v>87.441999999999993</v>
      </c>
      <c r="G1107" s="11">
        <v>503547000</v>
      </c>
      <c r="N1107"/>
      <c r="O1107" s="4"/>
    </row>
    <row r="1108" spans="1:15">
      <c r="A1108" s="12">
        <v>45392.291666666664</v>
      </c>
      <c r="B1108" s="11">
        <v>87.0244</v>
      </c>
      <c r="C1108" s="11">
        <v>87.039000000000001</v>
      </c>
      <c r="D1108" s="11">
        <v>87.4</v>
      </c>
      <c r="E1108" s="11">
        <v>83.709000000000003</v>
      </c>
      <c r="F1108" s="11">
        <v>83.926000000000002</v>
      </c>
      <c r="G1108" s="11">
        <v>431929000</v>
      </c>
      <c r="N1108"/>
      <c r="O1108" s="4"/>
    </row>
    <row r="1109" spans="1:15">
      <c r="A1109" s="12">
        <v>45393.291666666664</v>
      </c>
      <c r="B1109" s="11">
        <v>90.600800000000007</v>
      </c>
      <c r="C1109" s="11">
        <v>90.616</v>
      </c>
      <c r="D1109" s="11">
        <v>90.739000000000004</v>
      </c>
      <c r="E1109" s="11">
        <v>86.926000000000002</v>
      </c>
      <c r="F1109" s="11">
        <v>87.42</v>
      </c>
      <c r="G1109" s="11">
        <v>431637000</v>
      </c>
      <c r="N1109"/>
      <c r="O1109" s="4"/>
    </row>
    <row r="1110" spans="1:15">
      <c r="A1110" s="12">
        <v>45394.291666666664</v>
      </c>
      <c r="B1110" s="11">
        <v>88.171199999999999</v>
      </c>
      <c r="C1110" s="11">
        <v>88.186000000000007</v>
      </c>
      <c r="D1110" s="11">
        <v>90.174999999999997</v>
      </c>
      <c r="E1110" s="11">
        <v>87.53</v>
      </c>
      <c r="F1110" s="11">
        <v>89.698999999999998</v>
      </c>
      <c r="G1110" s="11">
        <v>426805000</v>
      </c>
      <c r="N1110"/>
      <c r="O1110" s="4"/>
    </row>
    <row r="1111" spans="1:15">
      <c r="A1111" s="12">
        <v>45397.291666666664</v>
      </c>
      <c r="B1111" s="11">
        <v>85.986599999999996</v>
      </c>
      <c r="C1111" s="11">
        <v>86.001000000000005</v>
      </c>
      <c r="D1111" s="11">
        <v>90.613</v>
      </c>
      <c r="E1111" s="11">
        <v>85.929000000000002</v>
      </c>
      <c r="F1111" s="11">
        <v>89.097999999999999</v>
      </c>
      <c r="G1111" s="11">
        <v>443077000</v>
      </c>
      <c r="N1111"/>
      <c r="O1111" s="4"/>
    </row>
    <row r="1112" spans="1:15">
      <c r="A1112" s="12">
        <v>45398.291666666664</v>
      </c>
      <c r="B1112" s="11">
        <v>87.400300000000001</v>
      </c>
      <c r="C1112" s="11">
        <v>87.415000000000006</v>
      </c>
      <c r="D1112" s="11">
        <v>88.117999999999995</v>
      </c>
      <c r="E1112" s="11">
        <v>86.063999999999993</v>
      </c>
      <c r="F1112" s="11">
        <v>86.433000000000007</v>
      </c>
      <c r="G1112" s="11">
        <v>370453000</v>
      </c>
      <c r="N1112"/>
      <c r="O1112" s="4"/>
    </row>
    <row r="1113" spans="1:15">
      <c r="A1113" s="12">
        <v>45399.291666666664</v>
      </c>
      <c r="B1113" s="11">
        <v>84.020899999999997</v>
      </c>
      <c r="C1113" s="11">
        <v>84.034999999999997</v>
      </c>
      <c r="D1113" s="11">
        <v>88.775000000000006</v>
      </c>
      <c r="E1113" s="11">
        <v>83.95</v>
      </c>
      <c r="F1113" s="11">
        <v>88.34</v>
      </c>
      <c r="G1113" s="11">
        <v>495400000</v>
      </c>
      <c r="N1113"/>
      <c r="O1113" s="4"/>
    </row>
    <row r="1114" spans="1:15">
      <c r="A1114" s="12">
        <v>45400.291666666664</v>
      </c>
      <c r="B1114" s="11">
        <v>84.656800000000004</v>
      </c>
      <c r="C1114" s="11">
        <v>84.671000000000006</v>
      </c>
      <c r="D1114" s="11">
        <v>86.19</v>
      </c>
      <c r="E1114" s="11">
        <v>82.402000000000001</v>
      </c>
      <c r="F1114" s="11">
        <v>84.97</v>
      </c>
      <c r="G1114" s="11">
        <v>447260000</v>
      </c>
      <c r="N1114"/>
      <c r="O1114" s="4"/>
    </row>
    <row r="1115" spans="1:15">
      <c r="A1115" s="12">
        <v>45401.291666666664</v>
      </c>
      <c r="B1115" s="11">
        <v>76.187200000000004</v>
      </c>
      <c r="C1115" s="11">
        <v>76.2</v>
      </c>
      <c r="D1115" s="11">
        <v>84.323999999999998</v>
      </c>
      <c r="E1115" s="11">
        <v>75.605999999999995</v>
      </c>
      <c r="F1115" s="11">
        <v>83.15</v>
      </c>
      <c r="G1115" s="11">
        <v>875198000</v>
      </c>
      <c r="N1115"/>
      <c r="O1115" s="4"/>
    </row>
    <row r="1116" spans="1:15">
      <c r="A1116" s="12">
        <v>45404.291666666664</v>
      </c>
      <c r="B1116" s="11">
        <v>79.5047</v>
      </c>
      <c r="C1116" s="11">
        <v>79.518000000000001</v>
      </c>
      <c r="D1116" s="11">
        <v>80.072999999999993</v>
      </c>
      <c r="E1116" s="11">
        <v>76.400000000000006</v>
      </c>
      <c r="F1116" s="11">
        <v>78.103999999999999</v>
      </c>
      <c r="G1116" s="11">
        <v>596341000</v>
      </c>
      <c r="N1116"/>
      <c r="O1116" s="4"/>
    </row>
    <row r="1117" spans="1:15">
      <c r="A1117" s="12">
        <v>45405.291666666664</v>
      </c>
      <c r="B1117" s="11">
        <v>82.409199999999998</v>
      </c>
      <c r="C1117" s="11">
        <v>82.423000000000002</v>
      </c>
      <c r="D1117" s="11">
        <v>82.769000000000005</v>
      </c>
      <c r="E1117" s="11">
        <v>80.263999999999996</v>
      </c>
      <c r="F1117" s="11">
        <v>80.769000000000005</v>
      </c>
      <c r="G1117" s="11">
        <v>438559000</v>
      </c>
      <c r="N1117"/>
      <c r="O1117" s="4"/>
    </row>
    <row r="1118" spans="1:15">
      <c r="A1118" s="12">
        <v>45406.291666666664</v>
      </c>
      <c r="B1118" s="11">
        <v>79.663600000000002</v>
      </c>
      <c r="C1118" s="11">
        <v>79.677000000000007</v>
      </c>
      <c r="D1118" s="11">
        <v>84.081999999999994</v>
      </c>
      <c r="E1118" s="11">
        <v>79.183000000000007</v>
      </c>
      <c r="F1118" s="11">
        <v>83.95</v>
      </c>
      <c r="G1118" s="11">
        <v>512208000</v>
      </c>
      <c r="N1118"/>
      <c r="O1118" s="4"/>
    </row>
    <row r="1119" spans="1:15">
      <c r="A1119" s="12">
        <v>45407.291666666664</v>
      </c>
      <c r="B1119" s="11">
        <v>82.618099999999998</v>
      </c>
      <c r="C1119" s="11">
        <v>82.632000000000005</v>
      </c>
      <c r="D1119" s="11">
        <v>83.322999999999993</v>
      </c>
      <c r="E1119" s="11">
        <v>78.222999999999999</v>
      </c>
      <c r="F1119" s="11">
        <v>78.867999999999995</v>
      </c>
      <c r="G1119" s="11">
        <v>424641000</v>
      </c>
      <c r="N1119"/>
      <c r="O1119" s="4"/>
    </row>
    <row r="1120" spans="1:15">
      <c r="A1120" s="12">
        <v>45408.291666666664</v>
      </c>
      <c r="B1120" s="11">
        <v>87.720299999999995</v>
      </c>
      <c r="C1120" s="11">
        <v>87.734999999999999</v>
      </c>
      <c r="D1120" s="11">
        <v>88.331000000000003</v>
      </c>
      <c r="E1120" s="11">
        <v>83.387</v>
      </c>
      <c r="F1120" s="11">
        <v>83.817999999999998</v>
      </c>
      <c r="G1120" s="11">
        <v>551011000</v>
      </c>
      <c r="N1120"/>
      <c r="O1120" s="4"/>
    </row>
    <row r="1121" spans="1:15">
      <c r="A1121" s="12">
        <v>45411.291666666664</v>
      </c>
      <c r="B1121" s="11">
        <v>87.7423</v>
      </c>
      <c r="C1121" s="11">
        <v>87.757000000000005</v>
      </c>
      <c r="D1121" s="11">
        <v>87.992000000000004</v>
      </c>
      <c r="E1121" s="11">
        <v>85.266000000000005</v>
      </c>
      <c r="F1121" s="11">
        <v>87.594999999999999</v>
      </c>
      <c r="G1121" s="11">
        <v>388971000</v>
      </c>
      <c r="N1121"/>
      <c r="O1121" s="4"/>
    </row>
    <row r="1122" spans="1:15">
      <c r="A1122" s="12">
        <v>45412.291666666664</v>
      </c>
      <c r="B1122" s="11">
        <v>86.387500000000003</v>
      </c>
      <c r="C1122" s="11">
        <v>86.402000000000001</v>
      </c>
      <c r="D1122" s="11">
        <v>88.819000000000003</v>
      </c>
      <c r="E1122" s="11">
        <v>86.3</v>
      </c>
      <c r="F1122" s="11">
        <v>87.24</v>
      </c>
      <c r="G1122" s="11">
        <v>363709000</v>
      </c>
      <c r="N1122"/>
      <c r="O1122" s="4"/>
    </row>
    <row r="1123" spans="1:15">
      <c r="A1123" s="12">
        <v>45413.291666666664</v>
      </c>
      <c r="B1123" s="11">
        <v>83.027100000000004</v>
      </c>
      <c r="C1123" s="11">
        <v>83.040999999999997</v>
      </c>
      <c r="D1123" s="11">
        <v>86</v>
      </c>
      <c r="E1123" s="11">
        <v>81.254999999999995</v>
      </c>
      <c r="F1123" s="11">
        <v>85.076999999999998</v>
      </c>
      <c r="G1123" s="11">
        <v>559863000</v>
      </c>
      <c r="N1123"/>
      <c r="O1123" s="4"/>
    </row>
    <row r="1124" spans="1:15">
      <c r="A1124" s="12">
        <v>45414.291666666664</v>
      </c>
      <c r="B1124" s="11">
        <v>85.802599999999998</v>
      </c>
      <c r="C1124" s="11">
        <v>85.816999999999993</v>
      </c>
      <c r="D1124" s="11">
        <v>86.236999999999995</v>
      </c>
      <c r="E1124" s="11">
        <v>83.2</v>
      </c>
      <c r="F1124" s="11">
        <v>84.448999999999998</v>
      </c>
      <c r="G1124" s="11">
        <v>377898000</v>
      </c>
      <c r="N1124"/>
      <c r="O1124" s="4"/>
    </row>
    <row r="1125" spans="1:15">
      <c r="A1125" s="12">
        <v>45415.291666666664</v>
      </c>
      <c r="B1125" s="11">
        <v>88.774100000000004</v>
      </c>
      <c r="C1125" s="11">
        <v>88.789000000000001</v>
      </c>
      <c r="D1125" s="11">
        <v>89.281000000000006</v>
      </c>
      <c r="E1125" s="11">
        <v>87.04</v>
      </c>
      <c r="F1125" s="11">
        <v>87.789000000000001</v>
      </c>
      <c r="G1125" s="11">
        <v>398341000</v>
      </c>
      <c r="N1125"/>
      <c r="O1125" s="4"/>
    </row>
    <row r="1126" spans="1:15">
      <c r="A1126" s="12">
        <v>45418.291666666664</v>
      </c>
      <c r="B1126" s="11">
        <v>92.124499999999998</v>
      </c>
      <c r="C1126" s="11">
        <v>92.14</v>
      </c>
      <c r="D1126" s="11">
        <v>92.22</v>
      </c>
      <c r="E1126" s="11">
        <v>89.055000000000007</v>
      </c>
      <c r="F1126" s="11">
        <v>89.39</v>
      </c>
      <c r="G1126" s="11">
        <v>376203000</v>
      </c>
      <c r="N1126"/>
      <c r="O1126" s="4"/>
    </row>
    <row r="1127" spans="1:15">
      <c r="A1127" s="12">
        <v>45419.291666666664</v>
      </c>
      <c r="B1127" s="11">
        <v>90.538799999999995</v>
      </c>
      <c r="C1127" s="11">
        <v>90.554000000000002</v>
      </c>
      <c r="D1127" s="11">
        <v>91.781000000000006</v>
      </c>
      <c r="E1127" s="11">
        <v>89.010999999999996</v>
      </c>
      <c r="F1127" s="11">
        <v>91.097999999999999</v>
      </c>
      <c r="G1127" s="11">
        <v>437342000</v>
      </c>
      <c r="N1127"/>
      <c r="O1127" s="4"/>
    </row>
    <row r="1128" spans="1:15">
      <c r="A1128" s="12">
        <v>45420.291666666664</v>
      </c>
      <c r="B1128" s="11">
        <v>90.396799999999999</v>
      </c>
      <c r="C1128" s="11">
        <v>90.412000000000006</v>
      </c>
      <c r="D1128" s="11">
        <v>91.194000000000003</v>
      </c>
      <c r="E1128" s="11">
        <v>89.42</v>
      </c>
      <c r="F1128" s="11">
        <v>89.483000000000004</v>
      </c>
      <c r="G1128" s="11">
        <v>325721000</v>
      </c>
      <c r="N1128"/>
      <c r="O1128" s="4"/>
    </row>
    <row r="1129" spans="1:15">
      <c r="A1129" s="12">
        <v>45421.291666666664</v>
      </c>
      <c r="B1129" s="11">
        <v>88.732100000000003</v>
      </c>
      <c r="C1129" s="11">
        <v>88.747</v>
      </c>
      <c r="D1129" s="11">
        <v>91.072000000000003</v>
      </c>
      <c r="E1129" s="11">
        <v>88.230999999999995</v>
      </c>
      <c r="F1129" s="11">
        <v>90.528999999999996</v>
      </c>
      <c r="G1129" s="11">
        <v>378013000</v>
      </c>
      <c r="N1129"/>
      <c r="O1129" s="4"/>
    </row>
    <row r="1130" spans="1:15">
      <c r="A1130" s="12">
        <v>45422.291666666664</v>
      </c>
      <c r="B1130" s="11">
        <v>89.862899999999996</v>
      </c>
      <c r="C1130" s="11">
        <v>89.878</v>
      </c>
      <c r="D1130" s="11">
        <v>91.400999999999996</v>
      </c>
      <c r="E1130" s="11">
        <v>89.227000000000004</v>
      </c>
      <c r="F1130" s="11">
        <v>90.305000000000007</v>
      </c>
      <c r="G1130" s="11">
        <v>335325000</v>
      </c>
      <c r="N1130"/>
      <c r="O1130" s="4"/>
    </row>
    <row r="1131" spans="1:15">
      <c r="A1131" s="12">
        <v>45425.291666666664</v>
      </c>
      <c r="B1131" s="11">
        <v>90.383899999999997</v>
      </c>
      <c r="C1131" s="11">
        <v>90.399000000000001</v>
      </c>
      <c r="D1131" s="11">
        <v>90.998000000000005</v>
      </c>
      <c r="E1131" s="11">
        <v>88.528999999999996</v>
      </c>
      <c r="F1131" s="11">
        <v>90.477999999999994</v>
      </c>
      <c r="G1131" s="11">
        <v>289680000</v>
      </c>
      <c r="N1131"/>
      <c r="O1131" s="4"/>
    </row>
    <row r="1132" spans="1:15">
      <c r="A1132" s="12">
        <v>45426.291666666664</v>
      </c>
      <c r="B1132" s="11">
        <v>91.340699999999998</v>
      </c>
      <c r="C1132" s="11">
        <v>91.355999999999995</v>
      </c>
      <c r="D1132" s="11">
        <v>91.650999999999996</v>
      </c>
      <c r="E1132" s="11">
        <v>88.933999999999997</v>
      </c>
      <c r="F1132" s="11">
        <v>89.599000000000004</v>
      </c>
      <c r="G1132" s="11">
        <v>296507000</v>
      </c>
      <c r="N1132"/>
      <c r="O1132" s="4"/>
    </row>
    <row r="1133" spans="1:15">
      <c r="A1133" s="12">
        <v>45427.291666666664</v>
      </c>
      <c r="B1133" s="11">
        <v>94.614099999999993</v>
      </c>
      <c r="C1133" s="11">
        <v>94.63</v>
      </c>
      <c r="D1133" s="11">
        <v>94.861999999999995</v>
      </c>
      <c r="E1133" s="11">
        <v>91.599000000000004</v>
      </c>
      <c r="F1133" s="11">
        <v>92.471999999999994</v>
      </c>
      <c r="G1133" s="11">
        <v>417735000</v>
      </c>
      <c r="N1133"/>
      <c r="O1133" s="4"/>
    </row>
    <row r="1134" spans="1:15">
      <c r="A1134" s="12">
        <v>45428.291666666664</v>
      </c>
      <c r="B1134" s="11">
        <v>94.343199999999996</v>
      </c>
      <c r="C1134" s="11">
        <v>94.358999999999995</v>
      </c>
      <c r="D1134" s="11">
        <v>95.819000000000003</v>
      </c>
      <c r="E1134" s="11">
        <v>94.102999999999994</v>
      </c>
      <c r="F1134" s="11">
        <v>94.91</v>
      </c>
      <c r="G1134" s="11">
        <v>323952000</v>
      </c>
      <c r="N1134"/>
      <c r="O1134" s="4"/>
    </row>
    <row r="1135" spans="1:15">
      <c r="A1135" s="12">
        <v>45429.291666666664</v>
      </c>
      <c r="B1135" s="11">
        <v>92.463499999999996</v>
      </c>
      <c r="C1135" s="11">
        <v>92.478999999999999</v>
      </c>
      <c r="D1135" s="11">
        <v>94.74</v>
      </c>
      <c r="E1135" s="11">
        <v>91.805999999999997</v>
      </c>
      <c r="F1135" s="11">
        <v>94.369</v>
      </c>
      <c r="G1135" s="11">
        <v>359691000</v>
      </c>
      <c r="N1135"/>
      <c r="O1135" s="4"/>
    </row>
    <row r="1136" spans="1:15">
      <c r="A1136" s="12">
        <v>45432.291666666664</v>
      </c>
      <c r="B1136" s="11">
        <v>94.764099999999999</v>
      </c>
      <c r="C1136" s="11">
        <v>94.78</v>
      </c>
      <c r="D1136" s="11">
        <v>95.2</v>
      </c>
      <c r="E1136" s="11">
        <v>93.44</v>
      </c>
      <c r="F1136" s="11">
        <v>93.75</v>
      </c>
      <c r="G1136" s="11">
        <v>318764000</v>
      </c>
      <c r="N1136"/>
      <c r="O1136" s="4"/>
    </row>
    <row r="1137" spans="1:15">
      <c r="A1137" s="12">
        <v>45433.291666666664</v>
      </c>
      <c r="B1137" s="11">
        <v>95.37</v>
      </c>
      <c r="C1137" s="11">
        <v>95.385999999999996</v>
      </c>
      <c r="D1137" s="11">
        <v>95.4</v>
      </c>
      <c r="E1137" s="11">
        <v>93.18</v>
      </c>
      <c r="F1137" s="11">
        <v>93.599000000000004</v>
      </c>
      <c r="G1137" s="11">
        <v>328946000</v>
      </c>
      <c r="N1137"/>
      <c r="O1137" s="4"/>
    </row>
    <row r="1138" spans="1:15">
      <c r="A1138" s="12">
        <v>45434.291666666664</v>
      </c>
      <c r="B1138" s="11">
        <v>94.934100000000001</v>
      </c>
      <c r="C1138" s="11">
        <v>94.95</v>
      </c>
      <c r="D1138" s="11">
        <v>96.02</v>
      </c>
      <c r="E1138" s="11">
        <v>93.248999999999995</v>
      </c>
      <c r="F1138" s="11">
        <v>95.459000000000003</v>
      </c>
      <c r="G1138" s="11">
        <v>548648000</v>
      </c>
      <c r="N1138"/>
      <c r="O1138" s="4"/>
    </row>
    <row r="1139" spans="1:15">
      <c r="A1139" s="12">
        <v>45435.291666666664</v>
      </c>
      <c r="B1139" s="11">
        <v>103.7816</v>
      </c>
      <c r="C1139" s="11">
        <v>103.79900000000001</v>
      </c>
      <c r="D1139" s="11">
        <v>106.32</v>
      </c>
      <c r="E1139" s="11">
        <v>101.52</v>
      </c>
      <c r="F1139" s="11">
        <v>102.02800000000001</v>
      </c>
      <c r="G1139" s="11">
        <v>835065000</v>
      </c>
      <c r="N1139"/>
      <c r="O1139" s="4"/>
    </row>
    <row r="1140" spans="1:15">
      <c r="A1140" s="12">
        <v>45436.291666666664</v>
      </c>
      <c r="B1140" s="11">
        <v>106.4511</v>
      </c>
      <c r="C1140" s="11">
        <v>106.46899999999999</v>
      </c>
      <c r="D1140" s="11">
        <v>106.47499999999999</v>
      </c>
      <c r="E1140" s="11">
        <v>103</v>
      </c>
      <c r="F1140" s="11">
        <v>104.449</v>
      </c>
      <c r="G1140" s="11">
        <v>429494000</v>
      </c>
      <c r="N1140"/>
      <c r="O1140" s="4"/>
    </row>
    <row r="1141" spans="1:15">
      <c r="A1141" s="12">
        <v>45440.291666666664</v>
      </c>
      <c r="B1141" s="11">
        <v>113.8819</v>
      </c>
      <c r="C1141" s="11">
        <v>113.901</v>
      </c>
      <c r="D1141" s="11">
        <v>114.93899999999999</v>
      </c>
      <c r="E1141" s="11">
        <v>109.883</v>
      </c>
      <c r="F1141" s="11">
        <v>110.244</v>
      </c>
      <c r="G1141" s="11">
        <v>652728000</v>
      </c>
      <c r="N1141"/>
      <c r="O1141" s="4"/>
    </row>
    <row r="1142" spans="1:15">
      <c r="A1142" s="12">
        <v>45441.291666666664</v>
      </c>
      <c r="B1142" s="11">
        <v>114.8057</v>
      </c>
      <c r="C1142" s="11">
        <v>114.825</v>
      </c>
      <c r="D1142" s="11">
        <v>115.492</v>
      </c>
      <c r="E1142" s="11">
        <v>110.901</v>
      </c>
      <c r="F1142" s="11">
        <v>113.05</v>
      </c>
      <c r="G1142" s="11">
        <v>557442000</v>
      </c>
      <c r="N1142"/>
      <c r="O1142" s="4"/>
    </row>
    <row r="1143" spans="1:15">
      <c r="A1143" s="12">
        <v>45442.291666666664</v>
      </c>
      <c r="B1143" s="11">
        <v>110.4815</v>
      </c>
      <c r="C1143" s="11">
        <v>110.5</v>
      </c>
      <c r="D1143" s="11">
        <v>115.819</v>
      </c>
      <c r="E1143" s="11">
        <v>109.663</v>
      </c>
      <c r="F1143" s="11">
        <v>114.65</v>
      </c>
      <c r="G1143" s="11">
        <v>487350000</v>
      </c>
      <c r="N1143"/>
      <c r="O1143" s="4"/>
    </row>
    <row r="1144" spans="1:15">
      <c r="A1144" s="12">
        <v>45443.291666666664</v>
      </c>
      <c r="B1144" s="11">
        <v>109.6146</v>
      </c>
      <c r="C1144" s="11">
        <v>109.633</v>
      </c>
      <c r="D1144" s="11">
        <v>112.717</v>
      </c>
      <c r="E1144" s="11">
        <v>106.94</v>
      </c>
      <c r="F1144" s="11">
        <v>112.52</v>
      </c>
      <c r="G1144" s="11">
        <v>613263000</v>
      </c>
      <c r="N1144"/>
      <c r="O1144" s="4"/>
    </row>
    <row r="1145" spans="1:15">
      <c r="A1145" s="12">
        <v>45446.291666666664</v>
      </c>
      <c r="B1145" s="11">
        <v>114.9807</v>
      </c>
      <c r="C1145" s="11">
        <v>115</v>
      </c>
      <c r="D1145" s="11">
        <v>115</v>
      </c>
      <c r="E1145" s="11">
        <v>112.003</v>
      </c>
      <c r="F1145" s="11">
        <v>113.621</v>
      </c>
      <c r="G1145" s="11">
        <v>438392000</v>
      </c>
      <c r="N1145"/>
      <c r="O1145" s="4"/>
    </row>
    <row r="1146" spans="1:15">
      <c r="A1146" s="12">
        <v>45447.291666666664</v>
      </c>
      <c r="B1146" s="11">
        <v>116.4175</v>
      </c>
      <c r="C1146" s="11">
        <v>116.437</v>
      </c>
      <c r="D1146" s="11">
        <v>116.6</v>
      </c>
      <c r="E1146" s="11">
        <v>114.045</v>
      </c>
      <c r="F1146" s="11">
        <v>115.71599999999999</v>
      </c>
      <c r="G1146" s="11">
        <v>403324000</v>
      </c>
      <c r="N1146"/>
      <c r="O1146" s="4"/>
    </row>
    <row r="1147" spans="1:15">
      <c r="A1147" s="12">
        <v>45448.291666666664</v>
      </c>
      <c r="B1147" s="11">
        <v>122.4195</v>
      </c>
      <c r="C1147" s="11">
        <v>122.44</v>
      </c>
      <c r="D1147" s="11">
        <v>122.449</v>
      </c>
      <c r="E1147" s="11">
        <v>117.468</v>
      </c>
      <c r="F1147" s="11">
        <v>118.371</v>
      </c>
      <c r="G1147" s="11">
        <v>528402000</v>
      </c>
      <c r="N1147"/>
      <c r="O1147" s="4"/>
    </row>
    <row r="1148" spans="1:15">
      <c r="A1148" s="12">
        <v>45449.291666666664</v>
      </c>
      <c r="B1148" s="11">
        <v>120.9777</v>
      </c>
      <c r="C1148" s="11">
        <v>120.998</v>
      </c>
      <c r="D1148" s="11">
        <v>125.587</v>
      </c>
      <c r="E1148" s="11">
        <v>118.32</v>
      </c>
      <c r="F1148" s="11">
        <v>124.048</v>
      </c>
      <c r="G1148" s="11">
        <v>664696000</v>
      </c>
      <c r="N1148"/>
      <c r="O1148" s="4"/>
    </row>
    <row r="1149" spans="1:15">
      <c r="A1149" s="12">
        <v>45450.291666666664</v>
      </c>
      <c r="B1149" s="11">
        <v>120.8677</v>
      </c>
      <c r="C1149" s="11">
        <v>120.88800000000001</v>
      </c>
      <c r="D1149" s="11">
        <v>121.69199999999999</v>
      </c>
      <c r="E1149" s="11">
        <v>118.02200000000001</v>
      </c>
      <c r="F1149" s="11">
        <v>119.77</v>
      </c>
      <c r="G1149" s="11">
        <v>412386000</v>
      </c>
      <c r="N1149"/>
      <c r="O1149" s="4"/>
    </row>
    <row r="1150" spans="1:15">
      <c r="A1150" s="12">
        <v>45453.291666666664</v>
      </c>
      <c r="B1150" s="11">
        <v>121.7696</v>
      </c>
      <c r="C1150" s="11">
        <v>121.79</v>
      </c>
      <c r="D1150" s="11">
        <v>123.1</v>
      </c>
      <c r="E1150" s="11">
        <v>117.01</v>
      </c>
      <c r="F1150" s="11">
        <v>120.37</v>
      </c>
      <c r="G1150" s="11">
        <v>314162700</v>
      </c>
      <c r="N1150"/>
      <c r="O1150" s="4"/>
    </row>
    <row r="1151" spans="1:15">
      <c r="A1151" s="12">
        <v>45454.291666666664</v>
      </c>
      <c r="B1151" s="11">
        <v>120.8997</v>
      </c>
      <c r="C1151" s="11">
        <v>120.91</v>
      </c>
      <c r="D1151" s="11">
        <v>122.87</v>
      </c>
      <c r="E1151" s="11">
        <v>118.74</v>
      </c>
      <c r="F1151" s="11">
        <v>121.77</v>
      </c>
      <c r="G1151" s="11">
        <v>222551200</v>
      </c>
      <c r="N1151"/>
      <c r="O1151" s="4"/>
    </row>
    <row r="1152" spans="1:15">
      <c r="A1152" s="12">
        <v>45455.291666666664</v>
      </c>
      <c r="B1152" s="11">
        <v>125.1893</v>
      </c>
      <c r="C1152" s="11">
        <v>125.2</v>
      </c>
      <c r="D1152" s="11">
        <v>126.88</v>
      </c>
      <c r="E1152" s="11">
        <v>122.57</v>
      </c>
      <c r="F1152" s="11">
        <v>123.06</v>
      </c>
      <c r="G1152" s="11">
        <v>299595000</v>
      </c>
      <c r="N1152"/>
      <c r="O1152" s="4"/>
    </row>
    <row r="1153" spans="1:15">
      <c r="A1153" s="12">
        <v>45456.291666666664</v>
      </c>
      <c r="B1153" s="11">
        <v>129.59889999999999</v>
      </c>
      <c r="C1153" s="11">
        <v>129.61000000000001</v>
      </c>
      <c r="D1153" s="11">
        <v>129.80000000000001</v>
      </c>
      <c r="E1153" s="11">
        <v>127.16</v>
      </c>
      <c r="F1153" s="11">
        <v>129.38999999999999</v>
      </c>
      <c r="G1153" s="11">
        <v>260704500</v>
      </c>
      <c r="N1153"/>
      <c r="O1153" s="4"/>
    </row>
    <row r="1154" spans="1:15">
      <c r="A1154" s="12">
        <v>45457.291666666664</v>
      </c>
      <c r="B1154" s="11">
        <v>131.86869999999999</v>
      </c>
      <c r="C1154" s="11">
        <v>131.88</v>
      </c>
      <c r="D1154" s="11">
        <v>132.84</v>
      </c>
      <c r="E1154" s="11">
        <v>128.32</v>
      </c>
      <c r="F1154" s="11">
        <v>129.96</v>
      </c>
      <c r="G1154" s="11">
        <v>309320400</v>
      </c>
      <c r="N1154"/>
      <c r="O1154" s="4"/>
    </row>
    <row r="1155" spans="1:15">
      <c r="A1155" s="12">
        <v>45460.291666666664</v>
      </c>
      <c r="B1155" s="11">
        <v>130.96879999999999</v>
      </c>
      <c r="C1155" s="11">
        <v>130.97999999999999</v>
      </c>
      <c r="D1155" s="11">
        <v>133.72999999999999</v>
      </c>
      <c r="E1155" s="11">
        <v>129.58000000000001</v>
      </c>
      <c r="F1155" s="11">
        <v>132.99</v>
      </c>
      <c r="G1155" s="11">
        <v>288504400</v>
      </c>
      <c r="N1155"/>
      <c r="O1155" s="4"/>
    </row>
    <row r="1156" spans="1:15">
      <c r="A1156" s="12">
        <v>45461.291666666664</v>
      </c>
      <c r="B1156" s="11">
        <v>135.5684</v>
      </c>
      <c r="C1156" s="11">
        <v>135.58000000000001</v>
      </c>
      <c r="D1156" s="11">
        <v>136.33000000000001</v>
      </c>
      <c r="E1156" s="11">
        <v>130.69</v>
      </c>
      <c r="F1156" s="11">
        <v>131.13999999999999</v>
      </c>
      <c r="G1156" s="11">
        <v>294335100</v>
      </c>
      <c r="N1156"/>
      <c r="O1156" s="4"/>
    </row>
    <row r="1157" spans="1:15">
      <c r="A1157" s="12">
        <v>45463.291666666664</v>
      </c>
      <c r="B1157" s="11">
        <v>130.7688</v>
      </c>
      <c r="C1157" s="11">
        <v>130.78</v>
      </c>
      <c r="D1157" s="11">
        <v>140.76</v>
      </c>
      <c r="E1157" s="11">
        <v>129.52000000000001</v>
      </c>
      <c r="F1157" s="11">
        <v>139.80000000000001</v>
      </c>
      <c r="G1157" s="11">
        <v>517768400</v>
      </c>
      <c r="N1157"/>
      <c r="O1157" s="4"/>
    </row>
    <row r="1158" spans="1:15">
      <c r="A1158" s="12">
        <v>45464.291666666664</v>
      </c>
      <c r="B1158" s="11">
        <v>126.5592</v>
      </c>
      <c r="C1158" s="11">
        <v>126.57</v>
      </c>
      <c r="D1158" s="11">
        <v>130.63</v>
      </c>
      <c r="E1158" s="11">
        <v>124.3</v>
      </c>
      <c r="F1158" s="11">
        <v>127.12</v>
      </c>
      <c r="G1158" s="11">
        <v>655484700</v>
      </c>
      <c r="N1158"/>
      <c r="O1158" s="4"/>
    </row>
    <row r="1159" spans="1:15">
      <c r="A1159" s="12">
        <v>45467.291666666664</v>
      </c>
      <c r="B1159" s="11">
        <v>118.09990000000001</v>
      </c>
      <c r="C1159" s="11">
        <v>118.11</v>
      </c>
      <c r="D1159" s="11">
        <v>124.46</v>
      </c>
      <c r="E1159" s="11">
        <v>118.04</v>
      </c>
      <c r="F1159" s="11">
        <v>123.24</v>
      </c>
      <c r="G1159" s="11">
        <v>476060900</v>
      </c>
      <c r="N1159"/>
      <c r="O1159" s="4"/>
    </row>
    <row r="1160" spans="1:15">
      <c r="A1160" s="12">
        <v>45468.291666666664</v>
      </c>
      <c r="B1160" s="11">
        <v>126.0792</v>
      </c>
      <c r="C1160" s="11">
        <v>126.09</v>
      </c>
      <c r="D1160" s="11">
        <v>126.5</v>
      </c>
      <c r="E1160" s="11">
        <v>119.32</v>
      </c>
      <c r="F1160" s="11">
        <v>121.2</v>
      </c>
      <c r="G1160" s="11">
        <v>425787500</v>
      </c>
      <c r="N1160"/>
      <c r="O1160" s="4"/>
    </row>
    <row r="1161" spans="1:15">
      <c r="A1161" s="12">
        <v>45469.291666666664</v>
      </c>
      <c r="B1161" s="11">
        <v>126.3892</v>
      </c>
      <c r="C1161" s="11">
        <v>126.4</v>
      </c>
      <c r="D1161" s="11">
        <v>128.12</v>
      </c>
      <c r="E1161" s="11">
        <v>122.6</v>
      </c>
      <c r="F1161" s="11">
        <v>126.13</v>
      </c>
      <c r="G1161" s="11">
        <v>362975900</v>
      </c>
      <c r="N1161"/>
      <c r="O1161" s="4"/>
    </row>
    <row r="1162" spans="1:15">
      <c r="A1162" s="12">
        <v>45470.291666666664</v>
      </c>
      <c r="B1162" s="11">
        <v>123.9794</v>
      </c>
      <c r="C1162" s="11">
        <v>123.99</v>
      </c>
      <c r="D1162" s="11">
        <v>126.41</v>
      </c>
      <c r="E1162" s="11">
        <v>122.92</v>
      </c>
      <c r="F1162" s="11">
        <v>124.1</v>
      </c>
      <c r="G1162" s="11">
        <v>252571700</v>
      </c>
      <c r="N1162"/>
      <c r="O1162" s="4"/>
    </row>
    <row r="1163" spans="1:15">
      <c r="A1163" s="12">
        <v>45471.291666666664</v>
      </c>
      <c r="B1163" s="11">
        <v>123.5294</v>
      </c>
      <c r="C1163" s="11">
        <v>123.54</v>
      </c>
      <c r="D1163" s="11">
        <v>127.71</v>
      </c>
      <c r="E1163" s="11">
        <v>122.75</v>
      </c>
      <c r="F1163" s="11">
        <v>124.58</v>
      </c>
      <c r="G1163" s="11">
        <v>315516700</v>
      </c>
      <c r="N1163"/>
      <c r="O1163" s="4"/>
    </row>
    <row r="1164" spans="1:15">
      <c r="A1164" s="12">
        <v>45474.291666666664</v>
      </c>
      <c r="B1164" s="11">
        <v>124.2894</v>
      </c>
      <c r="C1164" s="11">
        <v>124.3</v>
      </c>
      <c r="D1164" s="11">
        <v>124.84</v>
      </c>
      <c r="E1164" s="11">
        <v>118.83</v>
      </c>
      <c r="F1164" s="11">
        <v>123.47</v>
      </c>
      <c r="G1164" s="11">
        <v>284885500</v>
      </c>
      <c r="N1164"/>
      <c r="O1164" s="4"/>
    </row>
    <row r="1165" spans="1:15">
      <c r="A1165" s="12">
        <v>45475.291666666664</v>
      </c>
      <c r="B1165" s="11">
        <v>122.65949999999999</v>
      </c>
      <c r="C1165" s="11">
        <v>122.67</v>
      </c>
      <c r="D1165" s="11">
        <v>123.41</v>
      </c>
      <c r="E1165" s="11">
        <v>121.03</v>
      </c>
      <c r="F1165" s="11">
        <v>121.13</v>
      </c>
      <c r="G1165" s="11">
        <v>218374000</v>
      </c>
      <c r="N1165"/>
      <c r="O1165" s="4"/>
    </row>
    <row r="1166" spans="1:15">
      <c r="A1166" s="12">
        <v>45476.291666666664</v>
      </c>
      <c r="B1166" s="11">
        <v>128.26900000000001</v>
      </c>
      <c r="C1166" s="11">
        <v>128.28</v>
      </c>
      <c r="D1166" s="11">
        <v>128.28</v>
      </c>
      <c r="E1166" s="11">
        <v>121.36</v>
      </c>
      <c r="F1166" s="11">
        <v>121.66</v>
      </c>
      <c r="G1166" s="11">
        <v>215749000</v>
      </c>
      <c r="N1166"/>
      <c r="O1166" s="4"/>
    </row>
    <row r="1167" spans="1:15">
      <c r="A1167" s="12">
        <v>45478.291666666664</v>
      </c>
      <c r="B1167" s="11">
        <v>125.8192</v>
      </c>
      <c r="C1167" s="11">
        <v>125.83</v>
      </c>
      <c r="D1167" s="11">
        <v>128.85</v>
      </c>
      <c r="E1167" s="11">
        <v>125.68</v>
      </c>
      <c r="F1167" s="11">
        <v>127.38</v>
      </c>
      <c r="G1167" s="11">
        <v>214176700</v>
      </c>
      <c r="N1167"/>
      <c r="O1167" s="4"/>
    </row>
    <row r="1168" spans="1:15">
      <c r="A1168" s="12">
        <v>45481.291666666664</v>
      </c>
      <c r="B1168" s="11">
        <v>128.18899999999999</v>
      </c>
      <c r="C1168" s="11">
        <v>128.19999999999999</v>
      </c>
      <c r="D1168" s="11">
        <v>130.77000000000001</v>
      </c>
      <c r="E1168" s="11">
        <v>127.04</v>
      </c>
      <c r="F1168" s="11">
        <v>127.49</v>
      </c>
      <c r="G1168" s="11">
        <v>237677300</v>
      </c>
      <c r="N1168"/>
      <c r="O1168" s="4"/>
    </row>
    <row r="1169" spans="1:15">
      <c r="A1169" s="12">
        <v>45482.291666666664</v>
      </c>
      <c r="B1169" s="11">
        <v>131.36879999999999</v>
      </c>
      <c r="C1169" s="11">
        <v>131.38</v>
      </c>
      <c r="D1169" s="11">
        <v>133.82</v>
      </c>
      <c r="E1169" s="11">
        <v>128.65</v>
      </c>
      <c r="F1169" s="11">
        <v>130.35</v>
      </c>
      <c r="G1169" s="11">
        <v>285366600</v>
      </c>
      <c r="N1169"/>
      <c r="O1169" s="4"/>
    </row>
    <row r="1170" spans="1:15">
      <c r="A1170" s="12">
        <v>45483.291666666664</v>
      </c>
      <c r="B1170" s="11">
        <v>134.89850000000001</v>
      </c>
      <c r="C1170" s="11">
        <v>134.91</v>
      </c>
      <c r="D1170" s="11">
        <v>135.1</v>
      </c>
      <c r="E1170" s="11">
        <v>132.41999999999999</v>
      </c>
      <c r="F1170" s="11">
        <v>134.03</v>
      </c>
      <c r="G1170" s="11">
        <v>248978600</v>
      </c>
      <c r="N1170"/>
      <c r="O1170" s="4"/>
    </row>
    <row r="1171" spans="1:15">
      <c r="A1171" s="12">
        <v>45484.291666666664</v>
      </c>
      <c r="B1171" s="11">
        <v>127.3891</v>
      </c>
      <c r="C1171" s="11">
        <v>127.4</v>
      </c>
      <c r="D1171" s="11">
        <v>136.15</v>
      </c>
      <c r="E1171" s="11">
        <v>127.05</v>
      </c>
      <c r="F1171" s="11">
        <v>135.75</v>
      </c>
      <c r="G1171" s="11">
        <v>374782700</v>
      </c>
      <c r="N1171"/>
      <c r="O1171" s="4"/>
    </row>
    <row r="1172" spans="1:15">
      <c r="A1172" s="12">
        <v>45485.291666666664</v>
      </c>
      <c r="B1172" s="11">
        <v>129.22900000000001</v>
      </c>
      <c r="C1172" s="11">
        <v>129.24</v>
      </c>
      <c r="D1172" s="11">
        <v>131.91999999999999</v>
      </c>
      <c r="E1172" s="11">
        <v>127.22</v>
      </c>
      <c r="F1172" s="11">
        <v>128.26</v>
      </c>
      <c r="G1172" s="11">
        <v>252680500</v>
      </c>
      <c r="N1172"/>
      <c r="O1172" s="4"/>
    </row>
    <row r="1173" spans="1:15">
      <c r="A1173" s="12">
        <v>45488.291666666664</v>
      </c>
      <c r="B1173" s="11">
        <v>128.429</v>
      </c>
      <c r="C1173" s="11">
        <v>128.44</v>
      </c>
      <c r="D1173" s="11">
        <v>131.38999999999999</v>
      </c>
      <c r="E1173" s="11">
        <v>127.18</v>
      </c>
      <c r="F1173" s="11">
        <v>130.56</v>
      </c>
      <c r="G1173" s="11">
        <v>208326200</v>
      </c>
      <c r="N1173"/>
      <c r="O1173" s="4"/>
    </row>
    <row r="1174" spans="1:15">
      <c r="A1174" s="12">
        <v>45489.291666666664</v>
      </c>
      <c r="B1174" s="11">
        <v>126.3492</v>
      </c>
      <c r="C1174" s="11">
        <v>126.36</v>
      </c>
      <c r="D1174" s="11">
        <v>129.04</v>
      </c>
      <c r="E1174" s="11">
        <v>124.58</v>
      </c>
      <c r="F1174" s="11">
        <v>128.44</v>
      </c>
      <c r="G1174" s="11">
        <v>214769500</v>
      </c>
      <c r="N1174"/>
      <c r="O1174" s="4"/>
    </row>
    <row r="1175" spans="1:15">
      <c r="A1175" s="12">
        <v>45490.291666666664</v>
      </c>
      <c r="B1175" s="11">
        <v>117.9799</v>
      </c>
      <c r="C1175" s="11">
        <v>117.99</v>
      </c>
      <c r="D1175" s="11">
        <v>121.85</v>
      </c>
      <c r="E1175" s="11">
        <v>116.72</v>
      </c>
      <c r="F1175" s="11">
        <v>121.35</v>
      </c>
      <c r="G1175" s="11">
        <v>390086200</v>
      </c>
      <c r="N1175"/>
      <c r="O1175" s="4"/>
    </row>
    <row r="1176" spans="1:15">
      <c r="A1176" s="12">
        <v>45491.291666666664</v>
      </c>
      <c r="B1176" s="11">
        <v>121.0796</v>
      </c>
      <c r="C1176" s="11">
        <v>121.09</v>
      </c>
      <c r="D1176" s="11">
        <v>122.4</v>
      </c>
      <c r="E1176" s="11">
        <v>116.56</v>
      </c>
      <c r="F1176" s="11">
        <v>121.85</v>
      </c>
      <c r="G1176" s="11">
        <v>320979500</v>
      </c>
      <c r="N1176"/>
      <c r="O1176" s="4"/>
    </row>
    <row r="1177" spans="1:15">
      <c r="A1177" s="12">
        <v>45492.291666666664</v>
      </c>
      <c r="B1177" s="11">
        <v>117.9199</v>
      </c>
      <c r="C1177" s="11">
        <v>117.93</v>
      </c>
      <c r="D1177" s="11">
        <v>121.6</v>
      </c>
      <c r="E1177" s="11">
        <v>117.37</v>
      </c>
      <c r="F1177" s="11">
        <v>120.35</v>
      </c>
      <c r="G1177" s="11">
        <v>217223800</v>
      </c>
      <c r="N1177"/>
      <c r="O1177" s="4"/>
    </row>
    <row r="1178" spans="1:15">
      <c r="A1178" s="12">
        <v>45495.291666666664</v>
      </c>
      <c r="B1178" s="11">
        <v>123.5294</v>
      </c>
      <c r="C1178" s="11">
        <v>123.54</v>
      </c>
      <c r="D1178" s="11">
        <v>124.07</v>
      </c>
      <c r="E1178" s="11">
        <v>119.86</v>
      </c>
      <c r="F1178" s="11">
        <v>120.35</v>
      </c>
      <c r="G1178" s="11">
        <v>258068900</v>
      </c>
      <c r="N1178"/>
      <c r="O1178" s="4"/>
    </row>
    <row r="1179" spans="1:15">
      <c r="A1179" s="12">
        <v>45496.291666666664</v>
      </c>
      <c r="B1179" s="11">
        <v>122.5795</v>
      </c>
      <c r="C1179" s="11">
        <v>122.59</v>
      </c>
      <c r="D1179" s="11">
        <v>124.69</v>
      </c>
      <c r="E1179" s="11">
        <v>122.1</v>
      </c>
      <c r="F1179" s="11">
        <v>122.78</v>
      </c>
      <c r="G1179" s="11">
        <v>173911000</v>
      </c>
      <c r="N1179"/>
      <c r="O1179" s="4"/>
    </row>
    <row r="1180" spans="1:15">
      <c r="A1180" s="12">
        <v>45497.291666666664</v>
      </c>
      <c r="B1180" s="11">
        <v>114.2402</v>
      </c>
      <c r="C1180" s="11">
        <v>114.25</v>
      </c>
      <c r="D1180" s="11">
        <v>119.95</v>
      </c>
      <c r="E1180" s="11">
        <v>113.44</v>
      </c>
      <c r="F1180" s="11">
        <v>119.17</v>
      </c>
      <c r="G1180" s="11">
        <v>327776900</v>
      </c>
      <c r="N1180"/>
      <c r="O1180" s="4"/>
    </row>
    <row r="1181" spans="1:15">
      <c r="A1181" s="12">
        <v>45498.291666666664</v>
      </c>
      <c r="B1181" s="11">
        <v>112.2704</v>
      </c>
      <c r="C1181" s="11">
        <v>112.28</v>
      </c>
      <c r="D1181" s="11">
        <v>116.63</v>
      </c>
      <c r="E1181" s="11">
        <v>106.3</v>
      </c>
      <c r="F1181" s="11">
        <v>113.04</v>
      </c>
      <c r="G1181" s="11">
        <v>460067000</v>
      </c>
      <c r="N1181"/>
      <c r="O1181" s="4"/>
    </row>
    <row r="1182" spans="1:15">
      <c r="A1182" s="12">
        <v>45499.291666666664</v>
      </c>
      <c r="B1182" s="11">
        <v>113.05029999999999</v>
      </c>
      <c r="C1182" s="11">
        <v>113.06</v>
      </c>
      <c r="D1182" s="11">
        <v>116.2</v>
      </c>
      <c r="E1182" s="11">
        <v>111.58</v>
      </c>
      <c r="F1182" s="11">
        <v>116.19</v>
      </c>
      <c r="G1182" s="11">
        <v>293399100</v>
      </c>
      <c r="N1182"/>
      <c r="O1182" s="4"/>
    </row>
    <row r="1183" spans="1:15">
      <c r="A1183" s="12">
        <v>45502.291666666664</v>
      </c>
      <c r="B1183" s="11">
        <v>111.5805</v>
      </c>
      <c r="C1183" s="11">
        <v>111.59</v>
      </c>
      <c r="D1183" s="11">
        <v>116.28</v>
      </c>
      <c r="E1183" s="11">
        <v>111.3</v>
      </c>
      <c r="F1183" s="11">
        <v>113.69</v>
      </c>
      <c r="G1183" s="11">
        <v>248152100</v>
      </c>
      <c r="N1183"/>
      <c r="O1183" s="4"/>
    </row>
    <row r="1184" spans="1:15">
      <c r="A1184" s="12">
        <v>45503.291666666664</v>
      </c>
      <c r="B1184" s="11">
        <v>103.72110000000001</v>
      </c>
      <c r="C1184" s="11">
        <v>103.73</v>
      </c>
      <c r="D1184" s="11">
        <v>111.99</v>
      </c>
      <c r="E1184" s="11">
        <v>102.54</v>
      </c>
      <c r="F1184" s="11">
        <v>111.52</v>
      </c>
      <c r="G1184" s="11">
        <v>486833300</v>
      </c>
      <c r="N1184"/>
      <c r="O1184" s="4"/>
    </row>
    <row r="1185" spans="1:15">
      <c r="A1185" s="12">
        <v>45504.291666666664</v>
      </c>
      <c r="B1185" s="11">
        <v>117.01</v>
      </c>
      <c r="C1185" s="11">
        <v>117.02</v>
      </c>
      <c r="D1185" s="11">
        <v>118.34</v>
      </c>
      <c r="E1185" s="11">
        <v>110.88</v>
      </c>
      <c r="F1185" s="11">
        <v>112.9</v>
      </c>
      <c r="G1185" s="11">
        <v>473174200</v>
      </c>
      <c r="N1185"/>
      <c r="O1185" s="4"/>
    </row>
    <row r="1186" spans="1:15">
      <c r="A1186" s="12">
        <v>45505.291666666664</v>
      </c>
      <c r="B1186" s="11">
        <v>109.2007</v>
      </c>
      <c r="C1186" s="11">
        <v>109.21</v>
      </c>
      <c r="D1186" s="11">
        <v>120.16</v>
      </c>
      <c r="E1186" s="11">
        <v>106.81</v>
      </c>
      <c r="F1186" s="11">
        <v>117.53</v>
      </c>
      <c r="G1186" s="11">
        <v>523462300</v>
      </c>
      <c r="N1186"/>
      <c r="O1186" s="4"/>
    </row>
    <row r="1187" spans="1:15">
      <c r="A1187" s="12">
        <v>45506.291666666664</v>
      </c>
      <c r="B1187" s="11">
        <v>107.2608</v>
      </c>
      <c r="C1187" s="11">
        <v>107.27</v>
      </c>
      <c r="D1187" s="11">
        <v>108.72</v>
      </c>
      <c r="E1187" s="11">
        <v>101.37</v>
      </c>
      <c r="F1187" s="11">
        <v>103.76</v>
      </c>
      <c r="G1187" s="11">
        <v>482027500</v>
      </c>
      <c r="N1187"/>
      <c r="O1187" s="4"/>
    </row>
    <row r="1188" spans="1:15">
      <c r="A1188" s="12">
        <v>45509.291666666664</v>
      </c>
      <c r="B1188" s="11">
        <v>100.4414</v>
      </c>
      <c r="C1188" s="11">
        <v>100.45</v>
      </c>
      <c r="D1188" s="11">
        <v>103.41</v>
      </c>
      <c r="E1188" s="11">
        <v>90.69</v>
      </c>
      <c r="F1188" s="11">
        <v>92.06</v>
      </c>
      <c r="G1188" s="11">
        <v>552842400</v>
      </c>
      <c r="N1188"/>
      <c r="O1188" s="4"/>
    </row>
    <row r="1189" spans="1:15">
      <c r="A1189" s="12">
        <v>45510.291666666664</v>
      </c>
      <c r="B1189" s="11">
        <v>104.2411</v>
      </c>
      <c r="C1189" s="11">
        <v>104.25</v>
      </c>
      <c r="D1189" s="11">
        <v>107.71</v>
      </c>
      <c r="E1189" s="11">
        <v>100.55</v>
      </c>
      <c r="F1189" s="11">
        <v>103.84</v>
      </c>
      <c r="G1189" s="11">
        <v>409012100</v>
      </c>
      <c r="N1189"/>
      <c r="O1189" s="4"/>
    </row>
    <row r="1190" spans="1:15">
      <c r="A1190" s="12">
        <v>45511.291666666664</v>
      </c>
      <c r="B1190" s="11">
        <v>98.901499999999999</v>
      </c>
      <c r="C1190" s="11">
        <v>98.91</v>
      </c>
      <c r="D1190" s="11">
        <v>108.8</v>
      </c>
      <c r="E1190" s="11">
        <v>98.69</v>
      </c>
      <c r="F1190" s="11">
        <v>107.81</v>
      </c>
      <c r="G1190" s="11">
        <v>411440400</v>
      </c>
      <c r="N1190"/>
      <c r="O1190" s="4"/>
    </row>
    <row r="1191" spans="1:15">
      <c r="A1191" s="12">
        <v>45512.291666666664</v>
      </c>
      <c r="B1191" s="11">
        <v>104.961</v>
      </c>
      <c r="C1191" s="11">
        <v>104.97</v>
      </c>
      <c r="D1191" s="11">
        <v>105.5</v>
      </c>
      <c r="E1191" s="11">
        <v>97.52</v>
      </c>
      <c r="F1191" s="11">
        <v>102</v>
      </c>
      <c r="G1191" s="11">
        <v>391910000</v>
      </c>
      <c r="N1191"/>
      <c r="O1191" s="4"/>
    </row>
    <row r="1192" spans="1:15">
      <c r="A1192" s="12">
        <v>45513.291666666664</v>
      </c>
      <c r="B1192" s="11">
        <v>104.741</v>
      </c>
      <c r="C1192" s="11">
        <v>104.75</v>
      </c>
      <c r="D1192" s="11">
        <v>106.6</v>
      </c>
      <c r="E1192" s="11">
        <v>103.43</v>
      </c>
      <c r="F1192" s="11">
        <v>105.64</v>
      </c>
      <c r="G1192" s="11">
        <v>290844200</v>
      </c>
      <c r="N1192"/>
      <c r="O1192" s="4"/>
    </row>
    <row r="1193" spans="1:15">
      <c r="A1193" s="12">
        <v>45516.291666666664</v>
      </c>
      <c r="B1193" s="11">
        <v>109.0107</v>
      </c>
      <c r="C1193" s="11">
        <v>109.02</v>
      </c>
      <c r="D1193" s="11">
        <v>111.07</v>
      </c>
      <c r="E1193" s="11">
        <v>106.26</v>
      </c>
      <c r="F1193" s="11">
        <v>106.32</v>
      </c>
      <c r="G1193" s="11">
        <v>325559900</v>
      </c>
      <c r="N1193"/>
      <c r="O1193" s="4"/>
    </row>
    <row r="1194" spans="1:15">
      <c r="A1194" s="12">
        <v>45517.291666666664</v>
      </c>
      <c r="B1194" s="11">
        <v>116.1301</v>
      </c>
      <c r="C1194" s="11">
        <v>116.14</v>
      </c>
      <c r="D1194" s="11">
        <v>116.23</v>
      </c>
      <c r="E1194" s="11">
        <v>111.58</v>
      </c>
      <c r="F1194" s="11">
        <v>112.44</v>
      </c>
      <c r="G1194" s="11">
        <v>312646700</v>
      </c>
      <c r="N1194"/>
      <c r="O1194" s="4"/>
    </row>
    <row r="1195" spans="1:15">
      <c r="A1195" s="12">
        <v>45518.291666666664</v>
      </c>
      <c r="B1195" s="11">
        <v>118.0699</v>
      </c>
      <c r="C1195" s="11">
        <v>118.08</v>
      </c>
      <c r="D1195" s="11">
        <v>118.6</v>
      </c>
      <c r="E1195" s="11">
        <v>114.07</v>
      </c>
      <c r="F1195" s="11">
        <v>118.53</v>
      </c>
      <c r="G1195" s="11">
        <v>339246400</v>
      </c>
      <c r="N1195"/>
      <c r="O1195" s="4"/>
    </row>
    <row r="1196" spans="1:15">
      <c r="A1196" s="12">
        <v>45519.291666666664</v>
      </c>
      <c r="B1196" s="11">
        <v>122.84950000000001</v>
      </c>
      <c r="C1196" s="11">
        <v>122.86</v>
      </c>
      <c r="D1196" s="11">
        <v>123.24</v>
      </c>
      <c r="E1196" s="11">
        <v>117.47</v>
      </c>
      <c r="F1196" s="11">
        <v>118.76</v>
      </c>
      <c r="G1196" s="11">
        <v>318086700</v>
      </c>
      <c r="N1196"/>
      <c r="O1196" s="4"/>
    </row>
    <row r="1197" spans="1:15">
      <c r="A1197" s="12">
        <v>45520.291666666664</v>
      </c>
      <c r="B1197" s="11">
        <v>124.5693</v>
      </c>
      <c r="C1197" s="11">
        <v>124.58</v>
      </c>
      <c r="D1197" s="11">
        <v>125</v>
      </c>
      <c r="E1197" s="11">
        <v>121.18</v>
      </c>
      <c r="F1197" s="11">
        <v>121.94</v>
      </c>
      <c r="G1197" s="11">
        <v>302589900</v>
      </c>
      <c r="N1197"/>
      <c r="O1197" s="4"/>
    </row>
    <row r="1198" spans="1:15">
      <c r="A1198" s="12">
        <v>45523.291666666664</v>
      </c>
      <c r="B1198" s="11">
        <v>129.9889</v>
      </c>
      <c r="C1198" s="11">
        <v>130</v>
      </c>
      <c r="D1198" s="11">
        <v>130</v>
      </c>
      <c r="E1198" s="11">
        <v>123.42</v>
      </c>
      <c r="F1198" s="11">
        <v>124.28</v>
      </c>
      <c r="G1198" s="11">
        <v>318333600</v>
      </c>
      <c r="N1198"/>
      <c r="O1198" s="4"/>
    </row>
    <row r="1199" spans="1:15">
      <c r="A1199" s="12">
        <v>45524.291666666664</v>
      </c>
      <c r="B1199" s="11">
        <v>127.23909999999999</v>
      </c>
      <c r="C1199" s="11">
        <v>127.25</v>
      </c>
      <c r="D1199" s="11">
        <v>129.88</v>
      </c>
      <c r="E1199" s="11">
        <v>125.89</v>
      </c>
      <c r="F1199" s="11">
        <v>128.4</v>
      </c>
      <c r="G1199" s="11">
        <v>300087400</v>
      </c>
      <c r="N1199"/>
      <c r="O1199" s="4"/>
    </row>
    <row r="1200" spans="1:15">
      <c r="A1200" s="12">
        <v>45525.291666666664</v>
      </c>
      <c r="B1200" s="11">
        <v>128.489</v>
      </c>
      <c r="C1200" s="11">
        <v>128.5</v>
      </c>
      <c r="D1200" s="11">
        <v>129.35</v>
      </c>
      <c r="E1200" s="11">
        <v>126.66</v>
      </c>
      <c r="F1200" s="11">
        <v>127.32</v>
      </c>
      <c r="G1200" s="11">
        <v>257883600</v>
      </c>
      <c r="N1200"/>
      <c r="O1200" s="4"/>
    </row>
    <row r="1201" spans="1:15">
      <c r="A1201" s="12">
        <v>45526.291666666664</v>
      </c>
      <c r="B1201" s="11">
        <v>123.7294</v>
      </c>
      <c r="C1201" s="11">
        <v>123.74</v>
      </c>
      <c r="D1201" s="11">
        <v>130.75</v>
      </c>
      <c r="E1201" s="11">
        <v>123.1</v>
      </c>
      <c r="F1201" s="11">
        <v>130.02000000000001</v>
      </c>
      <c r="G1201" s="11">
        <v>376189100</v>
      </c>
      <c r="N1201"/>
      <c r="O1201" s="4"/>
    </row>
    <row r="1202" spans="1:15">
      <c r="A1202" s="12">
        <v>45527.291666666664</v>
      </c>
      <c r="B1202" s="11">
        <v>129.35890000000001</v>
      </c>
      <c r="C1202" s="11">
        <v>129.37</v>
      </c>
      <c r="D1202" s="11">
        <v>129.6</v>
      </c>
      <c r="E1202" s="11">
        <v>125.22</v>
      </c>
      <c r="F1202" s="11">
        <v>125.86</v>
      </c>
      <c r="G1202" s="11">
        <v>323230300</v>
      </c>
      <c r="N1202"/>
      <c r="O1202" s="4"/>
    </row>
    <row r="1203" spans="1:15">
      <c r="A1203" s="12">
        <v>45530.291666666664</v>
      </c>
      <c r="B1203" s="11">
        <v>126.4492</v>
      </c>
      <c r="C1203" s="11">
        <v>126.46</v>
      </c>
      <c r="D1203" s="11">
        <v>131.26</v>
      </c>
      <c r="E1203" s="11">
        <v>124.37</v>
      </c>
      <c r="F1203" s="11">
        <v>129.57</v>
      </c>
      <c r="G1203" s="11">
        <v>331964700</v>
      </c>
      <c r="N1203"/>
      <c r="O1203" s="4"/>
    </row>
    <row r="1204" spans="1:15">
      <c r="A1204" s="12">
        <v>45531.291666666664</v>
      </c>
      <c r="B1204" s="11">
        <v>128.28899999999999</v>
      </c>
      <c r="C1204" s="11">
        <v>128.30000000000001</v>
      </c>
      <c r="D1204" s="11">
        <v>129.19999999999999</v>
      </c>
      <c r="E1204" s="11">
        <v>123.88</v>
      </c>
      <c r="F1204" s="11">
        <v>125.05</v>
      </c>
      <c r="G1204" s="11">
        <v>303134600</v>
      </c>
      <c r="N1204"/>
      <c r="O1204" s="4"/>
    </row>
    <row r="1205" spans="1:15">
      <c r="A1205" s="12">
        <v>45532.291666666664</v>
      </c>
      <c r="B1205" s="11">
        <v>125.5993</v>
      </c>
      <c r="C1205" s="11">
        <v>125.61</v>
      </c>
      <c r="D1205" s="11">
        <v>128.33000000000001</v>
      </c>
      <c r="E1205" s="11">
        <v>122.64</v>
      </c>
      <c r="F1205" s="11">
        <v>128.12</v>
      </c>
      <c r="G1205" s="11">
        <v>448101100</v>
      </c>
      <c r="N1205"/>
      <c r="O1205" s="4"/>
    </row>
    <row r="1206" spans="1:15">
      <c r="A1206" s="12">
        <v>45533.291666666664</v>
      </c>
      <c r="B1206" s="11">
        <v>117.57989999999999</v>
      </c>
      <c r="C1206" s="11">
        <v>117.59</v>
      </c>
      <c r="D1206" s="11">
        <v>124.43</v>
      </c>
      <c r="E1206" s="11">
        <v>116.71</v>
      </c>
      <c r="F1206" s="11">
        <v>121.36</v>
      </c>
      <c r="G1206" s="11">
        <v>453023300</v>
      </c>
      <c r="N1206"/>
      <c r="O1206" s="4"/>
    </row>
    <row r="1207" spans="1:15">
      <c r="A1207" s="12">
        <v>45534.291666666664</v>
      </c>
      <c r="B1207" s="11">
        <v>119.35980000000001</v>
      </c>
      <c r="C1207" s="11">
        <v>119.37</v>
      </c>
      <c r="D1207" s="11">
        <v>121.75</v>
      </c>
      <c r="E1207" s="11">
        <v>117.22</v>
      </c>
      <c r="F1207" s="11">
        <v>119.53</v>
      </c>
      <c r="G1207" s="11">
        <v>333751600</v>
      </c>
      <c r="N1207"/>
      <c r="O1207" s="4"/>
    </row>
    <row r="1208" spans="1:15">
      <c r="A1208" s="12">
        <v>45538.291666666664</v>
      </c>
      <c r="B1208" s="11">
        <v>107.99079999999999</v>
      </c>
      <c r="C1208" s="11">
        <v>108</v>
      </c>
      <c r="D1208" s="11">
        <v>116.21</v>
      </c>
      <c r="E1208" s="11">
        <v>107.29</v>
      </c>
      <c r="F1208" s="11">
        <v>116.01</v>
      </c>
      <c r="G1208" s="11">
        <v>477155100</v>
      </c>
      <c r="N1208"/>
      <c r="O1208" s="4"/>
    </row>
    <row r="1209" spans="1:15">
      <c r="A1209" s="12">
        <v>45539.291666666664</v>
      </c>
      <c r="B1209" s="11">
        <v>106.2009</v>
      </c>
      <c r="C1209" s="11">
        <v>106.21</v>
      </c>
      <c r="D1209" s="11">
        <v>113.27</v>
      </c>
      <c r="E1209" s="11">
        <v>104.12</v>
      </c>
      <c r="F1209" s="11">
        <v>105.41</v>
      </c>
      <c r="G1209" s="11">
        <v>372470300</v>
      </c>
      <c r="N1209"/>
      <c r="O1209" s="4"/>
    </row>
    <row r="1210" spans="1:15">
      <c r="A1210" s="12">
        <v>45540.291666666664</v>
      </c>
      <c r="B1210" s="11">
        <v>107.2008</v>
      </c>
      <c r="C1210" s="11">
        <v>107.21</v>
      </c>
      <c r="D1210" s="11">
        <v>109.65</v>
      </c>
      <c r="E1210" s="11">
        <v>104.76</v>
      </c>
      <c r="F1210" s="11">
        <v>104.99</v>
      </c>
      <c r="G1210" s="11">
        <v>306850700</v>
      </c>
      <c r="N1210"/>
      <c r="O1210" s="4"/>
    </row>
    <row r="1211" spans="1:15">
      <c r="A1211" s="12">
        <v>45541.291666666664</v>
      </c>
      <c r="B1211" s="11">
        <v>102.8212</v>
      </c>
      <c r="C1211" s="11">
        <v>102.83</v>
      </c>
      <c r="D1211" s="11">
        <v>108.15</v>
      </c>
      <c r="E1211" s="11">
        <v>100.95</v>
      </c>
      <c r="F1211" s="11">
        <v>108.04</v>
      </c>
      <c r="G1211" s="11">
        <v>413638100</v>
      </c>
      <c r="N1211"/>
      <c r="O1211" s="4"/>
    </row>
    <row r="1212" spans="1:15">
      <c r="A1212" s="12">
        <v>45544.291666666664</v>
      </c>
      <c r="B1212" s="11">
        <v>106.4609</v>
      </c>
      <c r="C1212" s="11">
        <v>106.47</v>
      </c>
      <c r="D1212" s="11">
        <v>106.55</v>
      </c>
      <c r="E1212" s="11">
        <v>103.69</v>
      </c>
      <c r="F1212" s="11">
        <v>104.88</v>
      </c>
      <c r="G1212" s="11">
        <v>273912000</v>
      </c>
      <c r="N1212"/>
      <c r="O1212" s="4"/>
    </row>
    <row r="1213" spans="1:15">
      <c r="A1213" s="12">
        <v>45545.291666666664</v>
      </c>
      <c r="B1213" s="11">
        <v>108.0908</v>
      </c>
      <c r="C1213" s="11">
        <v>108.1</v>
      </c>
      <c r="D1213" s="11">
        <v>109.4</v>
      </c>
      <c r="E1213" s="11">
        <v>104.95</v>
      </c>
      <c r="F1213" s="11">
        <v>107.81</v>
      </c>
      <c r="G1213" s="11">
        <v>268283700</v>
      </c>
      <c r="N1213"/>
      <c r="O1213" s="4"/>
    </row>
    <row r="1214" spans="1:15">
      <c r="A1214" s="12">
        <v>45546.291666666664</v>
      </c>
      <c r="B1214" s="11">
        <v>116.9</v>
      </c>
      <c r="C1214" s="11">
        <v>116.91</v>
      </c>
      <c r="D1214" s="11">
        <v>117.19</v>
      </c>
      <c r="E1214" s="11">
        <v>107.42</v>
      </c>
      <c r="F1214" s="11">
        <v>109.39</v>
      </c>
      <c r="G1214" s="11">
        <v>441422400</v>
      </c>
      <c r="N1214"/>
      <c r="O1214" s="4"/>
    </row>
    <row r="1215" spans="1:15">
      <c r="A1215" s="12">
        <v>45547.291666666664</v>
      </c>
      <c r="B1215" s="11">
        <v>119.14</v>
      </c>
      <c r="C1215" s="11">
        <v>119.14</v>
      </c>
      <c r="D1215" s="11">
        <v>120.79</v>
      </c>
      <c r="E1215" s="11">
        <v>115.38</v>
      </c>
      <c r="F1215" s="11">
        <v>116.84</v>
      </c>
      <c r="G1215" s="11">
        <v>367100500</v>
      </c>
      <c r="N1215"/>
      <c r="O1215" s="4"/>
    </row>
    <row r="1216" spans="1:15">
      <c r="A1216" s="12">
        <v>45548.291666666664</v>
      </c>
      <c r="B1216" s="11">
        <v>119.1</v>
      </c>
      <c r="C1216" s="11">
        <v>119.1</v>
      </c>
      <c r="D1216" s="11">
        <v>119.96</v>
      </c>
      <c r="E1216" s="11">
        <v>117.6</v>
      </c>
      <c r="F1216" s="11">
        <v>119.08</v>
      </c>
      <c r="G1216" s="11">
        <v>238358300</v>
      </c>
      <c r="N1216"/>
      <c r="O1216" s="4"/>
    </row>
    <row r="1217" spans="1:15">
      <c r="A1217" s="12">
        <v>45551.291666666664</v>
      </c>
      <c r="B1217" s="11">
        <v>116.78</v>
      </c>
      <c r="C1217" s="11">
        <v>116.78</v>
      </c>
      <c r="D1217" s="11">
        <v>118.18</v>
      </c>
      <c r="E1217" s="11">
        <v>114.36</v>
      </c>
      <c r="F1217" s="11">
        <v>116.79</v>
      </c>
      <c r="G1217" s="11">
        <v>248772300</v>
      </c>
      <c r="N1217"/>
      <c r="O1217" s="4"/>
    </row>
    <row r="1218" spans="1:15">
      <c r="A1218" s="12">
        <v>45552.291666666664</v>
      </c>
      <c r="B1218" s="11">
        <v>115.59</v>
      </c>
      <c r="C1218" s="11">
        <v>115.59</v>
      </c>
      <c r="D1218" s="11">
        <v>118.8</v>
      </c>
      <c r="E1218" s="11">
        <v>114.83</v>
      </c>
      <c r="F1218" s="11">
        <v>118.17</v>
      </c>
      <c r="G1218" s="11">
        <v>231925900</v>
      </c>
      <c r="N1218"/>
      <c r="O1218" s="4"/>
    </row>
    <row r="1219" spans="1:15">
      <c r="A1219" s="12">
        <v>45553.291666666664</v>
      </c>
      <c r="B1219" s="11">
        <v>113.37</v>
      </c>
      <c r="C1219" s="11">
        <v>113.37</v>
      </c>
      <c r="D1219" s="11">
        <v>117.7</v>
      </c>
      <c r="E1219" s="11">
        <v>113.22</v>
      </c>
      <c r="F1219" s="11">
        <v>115.89</v>
      </c>
      <c r="G1219" s="11">
        <v>310318900</v>
      </c>
      <c r="N1219"/>
      <c r="O1219" s="4"/>
    </row>
    <row r="1220" spans="1:15">
      <c r="A1220" s="12">
        <v>45554.291666666664</v>
      </c>
      <c r="B1220" s="11">
        <v>117.87</v>
      </c>
      <c r="C1220" s="11">
        <v>117.87</v>
      </c>
      <c r="D1220" s="11">
        <v>119.66</v>
      </c>
      <c r="E1220" s="11">
        <v>117.25</v>
      </c>
      <c r="F1220" s="11">
        <v>117.35</v>
      </c>
      <c r="G1220" s="11">
        <v>293506400</v>
      </c>
      <c r="N1220"/>
      <c r="O1220" s="4"/>
    </row>
    <row r="1221" spans="1:15">
      <c r="A1221" s="12">
        <v>45555.291666666664</v>
      </c>
      <c r="B1221" s="11">
        <v>116</v>
      </c>
      <c r="C1221" s="11">
        <v>116</v>
      </c>
      <c r="D1221" s="11">
        <v>118.62</v>
      </c>
      <c r="E1221" s="11">
        <v>115.39</v>
      </c>
      <c r="F1221" s="11">
        <v>117.06</v>
      </c>
      <c r="G1221" s="11">
        <v>382462400</v>
      </c>
      <c r="N1221"/>
      <c r="O1221" s="4"/>
    </row>
    <row r="1222" spans="1:15">
      <c r="A1222" s="12">
        <v>45558.291666666664</v>
      </c>
      <c r="B1222" s="11">
        <v>116.26</v>
      </c>
      <c r="C1222" s="11">
        <v>116.26</v>
      </c>
      <c r="D1222" s="11">
        <v>116.99</v>
      </c>
      <c r="E1222" s="11">
        <v>114.86</v>
      </c>
      <c r="F1222" s="11">
        <v>116.55</v>
      </c>
      <c r="G1222" s="11">
        <v>206228500</v>
      </c>
      <c r="N1222"/>
      <c r="O1222" s="4"/>
    </row>
    <row r="1223" spans="1:15">
      <c r="A1223" s="12">
        <v>45559.291666666664</v>
      </c>
      <c r="B1223" s="11">
        <v>120.87</v>
      </c>
      <c r="C1223" s="11">
        <v>120.87</v>
      </c>
      <c r="D1223" s="11">
        <v>121.8</v>
      </c>
      <c r="E1223" s="11">
        <v>115.38</v>
      </c>
      <c r="F1223" s="11">
        <v>116.52</v>
      </c>
      <c r="G1223" s="11">
        <v>354966800</v>
      </c>
      <c r="N1223"/>
      <c r="O1223" s="4"/>
    </row>
    <row r="1224" spans="1:15">
      <c r="A1224" s="12">
        <v>45560.291666666664</v>
      </c>
      <c r="B1224" s="11">
        <v>123.51</v>
      </c>
      <c r="C1224" s="11">
        <v>123.51</v>
      </c>
      <c r="D1224" s="11">
        <v>124.94</v>
      </c>
      <c r="E1224" s="11">
        <v>121.61</v>
      </c>
      <c r="F1224" s="11">
        <v>122.02</v>
      </c>
      <c r="G1224" s="11">
        <v>284692900</v>
      </c>
      <c r="N1224"/>
      <c r="O1224" s="4"/>
    </row>
    <row r="1225" spans="1:15">
      <c r="A1225" s="12">
        <v>45561.291666666664</v>
      </c>
      <c r="B1225" s="11">
        <v>124.04</v>
      </c>
      <c r="C1225" s="11">
        <v>124.04</v>
      </c>
      <c r="D1225" s="11">
        <v>127.67</v>
      </c>
      <c r="E1225" s="11">
        <v>121.8</v>
      </c>
      <c r="F1225" s="11">
        <v>126.8</v>
      </c>
      <c r="G1225" s="11">
        <v>302582900</v>
      </c>
      <c r="N1225"/>
      <c r="O1225" s="4"/>
    </row>
    <row r="1226" spans="1:15">
      <c r="A1226" s="12">
        <v>45562.291666666664</v>
      </c>
      <c r="B1226" s="11">
        <v>121.4</v>
      </c>
      <c r="C1226" s="11">
        <v>121.4</v>
      </c>
      <c r="D1226" s="11">
        <v>124.03</v>
      </c>
      <c r="E1226" s="11">
        <v>119.26</v>
      </c>
      <c r="F1226" s="11">
        <v>123.97</v>
      </c>
      <c r="G1226" s="11">
        <v>271009200</v>
      </c>
      <c r="N1226"/>
      <c r="O1226" s="4"/>
    </row>
    <row r="1227" spans="1:15">
      <c r="A1227" s="12">
        <v>45565.291666666664</v>
      </c>
      <c r="B1227" s="11">
        <v>121.44</v>
      </c>
      <c r="C1227" s="11">
        <v>121.44</v>
      </c>
      <c r="D1227" s="11">
        <v>121.5</v>
      </c>
      <c r="E1227" s="11">
        <v>118.15</v>
      </c>
      <c r="F1227" s="11">
        <v>118.31</v>
      </c>
      <c r="G1227" s="11">
        <v>226553700</v>
      </c>
      <c r="N1227"/>
      <c r="O1227" s="4"/>
    </row>
    <row r="1228" spans="1:15">
      <c r="A1228" s="12">
        <v>45566.291666666664</v>
      </c>
      <c r="B1228" s="11">
        <v>117</v>
      </c>
      <c r="C1228" s="11">
        <v>117</v>
      </c>
      <c r="D1228" s="11">
        <v>122.44</v>
      </c>
      <c r="E1228" s="11">
        <v>115.79</v>
      </c>
      <c r="F1228" s="11">
        <v>121.77</v>
      </c>
      <c r="G1228" s="11">
        <v>302094500</v>
      </c>
      <c r="N1228"/>
      <c r="O1228" s="4"/>
    </row>
    <row r="1229" spans="1:15">
      <c r="A1229" s="12">
        <v>45567.291666666664</v>
      </c>
      <c r="B1229" s="11">
        <v>118.85</v>
      </c>
      <c r="C1229" s="11">
        <v>118.85</v>
      </c>
      <c r="D1229" s="11">
        <v>119.38</v>
      </c>
      <c r="E1229" s="11">
        <v>115.14</v>
      </c>
      <c r="F1229" s="11">
        <v>116.44</v>
      </c>
      <c r="G1229" s="11">
        <v>221845900</v>
      </c>
      <c r="N1229"/>
      <c r="O1229" s="4"/>
    </row>
    <row r="1230" spans="1:15">
      <c r="A1230" s="12">
        <v>45568.291666666664</v>
      </c>
      <c r="B1230" s="11">
        <v>122.85</v>
      </c>
      <c r="C1230" s="11">
        <v>122.85</v>
      </c>
      <c r="D1230" s="11">
        <v>124.36</v>
      </c>
      <c r="E1230" s="11">
        <v>120.34</v>
      </c>
      <c r="F1230" s="11">
        <v>120.92</v>
      </c>
      <c r="G1230" s="11">
        <v>277118000</v>
      </c>
      <c r="N1230"/>
      <c r="O1230" s="4"/>
    </row>
    <row r="1231" spans="1:15">
      <c r="A1231" s="12">
        <v>45569.291666666664</v>
      </c>
      <c r="B1231" s="11">
        <v>124.92</v>
      </c>
      <c r="C1231" s="11">
        <v>124.92</v>
      </c>
      <c r="D1231" s="11">
        <v>125.04</v>
      </c>
      <c r="E1231" s="11">
        <v>121.83</v>
      </c>
      <c r="F1231" s="11">
        <v>124.94</v>
      </c>
      <c r="G1231" s="11">
        <v>243678100</v>
      </c>
      <c r="N1231"/>
      <c r="O1231" s="4"/>
    </row>
    <row r="1232" spans="1:15">
      <c r="A1232" s="12">
        <v>45572.291666666664</v>
      </c>
      <c r="B1232" s="11">
        <v>127.72</v>
      </c>
      <c r="C1232" s="11">
        <v>127.72</v>
      </c>
      <c r="D1232" s="11">
        <v>130.63999999999999</v>
      </c>
      <c r="E1232" s="11">
        <v>124.95</v>
      </c>
      <c r="F1232" s="11">
        <v>124.99</v>
      </c>
      <c r="G1232" s="11">
        <v>346250200</v>
      </c>
      <c r="N1232"/>
      <c r="O1232" s="4"/>
    </row>
    <row r="1233" spans="1:15">
      <c r="A1233" s="12">
        <v>45573.291666666664</v>
      </c>
      <c r="B1233" s="11">
        <v>132.88999999999999</v>
      </c>
      <c r="C1233" s="11">
        <v>132.88999999999999</v>
      </c>
      <c r="D1233" s="11">
        <v>133.47999999999999</v>
      </c>
      <c r="E1233" s="11">
        <v>129.41999999999999</v>
      </c>
      <c r="F1233" s="11">
        <v>130.26</v>
      </c>
      <c r="G1233" s="11">
        <v>285722500</v>
      </c>
      <c r="N1233"/>
      <c r="O1233" s="4"/>
    </row>
    <row r="1234" spans="1:15">
      <c r="A1234" s="12">
        <v>45574.291666666664</v>
      </c>
      <c r="B1234" s="11">
        <v>132.65</v>
      </c>
      <c r="C1234" s="11">
        <v>132.65</v>
      </c>
      <c r="D1234" s="11">
        <v>134.52000000000001</v>
      </c>
      <c r="E1234" s="11">
        <v>131.38</v>
      </c>
      <c r="F1234" s="11">
        <v>134.11000000000001</v>
      </c>
      <c r="G1234" s="11">
        <v>246191600</v>
      </c>
      <c r="N1234"/>
      <c r="O1234" s="4"/>
    </row>
    <row r="1235" spans="1:15">
      <c r="A1235" s="12">
        <v>45575.291666666664</v>
      </c>
      <c r="B1235" s="11">
        <v>134.81</v>
      </c>
      <c r="C1235" s="11">
        <v>134.81</v>
      </c>
      <c r="D1235" s="11">
        <v>135</v>
      </c>
      <c r="E1235" s="11">
        <v>131</v>
      </c>
      <c r="F1235" s="11">
        <v>131.91</v>
      </c>
      <c r="G1235" s="11">
        <v>242311300</v>
      </c>
      <c r="N1235"/>
      <c r="O1235" s="4"/>
    </row>
    <row r="1236" spans="1:15">
      <c r="A1236" s="12">
        <v>45576.291666666664</v>
      </c>
      <c r="B1236" s="11">
        <v>134.80000000000001</v>
      </c>
      <c r="C1236" s="11">
        <v>134.80000000000001</v>
      </c>
      <c r="D1236" s="11">
        <v>135.78</v>
      </c>
      <c r="E1236" s="11">
        <v>133.66</v>
      </c>
      <c r="F1236" s="11">
        <v>134.01</v>
      </c>
      <c r="G1236" s="11">
        <v>170209500</v>
      </c>
      <c r="N1236"/>
      <c r="O1236" s="4"/>
    </row>
    <row r="1237" spans="1:15">
      <c r="A1237" s="12">
        <v>45579.291666666664</v>
      </c>
      <c r="B1237" s="11">
        <v>138.07</v>
      </c>
      <c r="C1237" s="11">
        <v>138.07</v>
      </c>
      <c r="D1237" s="11">
        <v>139.6</v>
      </c>
      <c r="E1237" s="11">
        <v>136.30000000000001</v>
      </c>
      <c r="F1237" s="11">
        <v>136.47</v>
      </c>
      <c r="G1237" s="11">
        <v>232347700</v>
      </c>
      <c r="N1237"/>
      <c r="O1237" s="4"/>
    </row>
    <row r="1238" spans="1:15">
      <c r="A1238" s="12">
        <v>45580.291666666664</v>
      </c>
      <c r="B1238" s="11">
        <v>131.6</v>
      </c>
      <c r="C1238" s="11">
        <v>131.6</v>
      </c>
      <c r="D1238" s="11">
        <v>138.57</v>
      </c>
      <c r="E1238" s="11">
        <v>128.74</v>
      </c>
      <c r="F1238" s="11">
        <v>137.87</v>
      </c>
      <c r="G1238" s="11">
        <v>377831000</v>
      </c>
      <c r="N1238"/>
      <c r="O1238" s="4"/>
    </row>
    <row r="1239" spans="1:15">
      <c r="A1239" s="12">
        <v>45581.291666666664</v>
      </c>
      <c r="B1239" s="11">
        <v>135.72</v>
      </c>
      <c r="C1239" s="11">
        <v>135.72</v>
      </c>
      <c r="D1239" s="11">
        <v>136.62</v>
      </c>
      <c r="E1239" s="11">
        <v>131.58000000000001</v>
      </c>
      <c r="F1239" s="11">
        <v>133.97999999999999</v>
      </c>
      <c r="G1239" s="11">
        <v>264879700</v>
      </c>
      <c r="N1239"/>
      <c r="O1239" s="4"/>
    </row>
    <row r="1240" spans="1:15">
      <c r="A1240" s="12">
        <v>45582.291666666664</v>
      </c>
      <c r="B1240" s="11">
        <v>136.93</v>
      </c>
      <c r="C1240" s="11">
        <v>136.93</v>
      </c>
      <c r="D1240" s="11">
        <v>140.88999999999999</v>
      </c>
      <c r="E1240" s="11">
        <v>136.87</v>
      </c>
      <c r="F1240" s="11">
        <v>139.34</v>
      </c>
      <c r="G1240" s="11">
        <v>306435900</v>
      </c>
      <c r="N1240"/>
      <c r="O1240" s="4"/>
    </row>
    <row r="1241" spans="1:15">
      <c r="A1241" s="12">
        <v>45583.291666666664</v>
      </c>
      <c r="B1241" s="11">
        <v>138</v>
      </c>
      <c r="C1241" s="11">
        <v>138</v>
      </c>
      <c r="D1241" s="11">
        <v>138.9</v>
      </c>
      <c r="E1241" s="11">
        <v>137.28</v>
      </c>
      <c r="F1241" s="11">
        <v>138.66999999999999</v>
      </c>
      <c r="G1241" s="11">
        <v>176090200</v>
      </c>
      <c r="N1241"/>
      <c r="O1241" s="4"/>
    </row>
    <row r="1242" spans="1:15">
      <c r="A1242" s="12">
        <v>45586.291666666664</v>
      </c>
      <c r="B1242" s="11">
        <v>143.71</v>
      </c>
      <c r="C1242" s="11">
        <v>143.71</v>
      </c>
      <c r="D1242" s="11">
        <v>143.71</v>
      </c>
      <c r="E1242" s="11">
        <v>138</v>
      </c>
      <c r="F1242" s="11">
        <v>138.13</v>
      </c>
      <c r="G1242" s="11">
        <v>264554500</v>
      </c>
      <c r="N1242"/>
      <c r="O1242" s="4"/>
    </row>
    <row r="1243" spans="1:15">
      <c r="A1243" s="12">
        <v>45587.291666666664</v>
      </c>
      <c r="B1243" s="11">
        <v>143.59</v>
      </c>
      <c r="C1243" s="11">
        <v>143.59</v>
      </c>
      <c r="D1243" s="11">
        <v>144.41999999999999</v>
      </c>
      <c r="E1243" s="11">
        <v>141.78</v>
      </c>
      <c r="F1243" s="11">
        <v>142.91</v>
      </c>
      <c r="G1243" s="11">
        <v>226311600</v>
      </c>
      <c r="N1243"/>
      <c r="O1243" s="4"/>
    </row>
    <row r="1244" spans="1:15">
      <c r="A1244" s="12">
        <v>45588.291666666664</v>
      </c>
      <c r="B1244" s="11">
        <v>139.56</v>
      </c>
      <c r="C1244" s="11">
        <v>139.56</v>
      </c>
      <c r="D1244" s="11">
        <v>142.43</v>
      </c>
      <c r="E1244" s="11">
        <v>137.46</v>
      </c>
      <c r="F1244" s="11">
        <v>142.03</v>
      </c>
      <c r="G1244" s="11">
        <v>285930000</v>
      </c>
      <c r="N1244"/>
      <c r="O1244" s="4"/>
    </row>
    <row r="1245" spans="1:15">
      <c r="A1245" s="12">
        <v>45589.291666666664</v>
      </c>
      <c r="B1245" s="11">
        <v>140.41</v>
      </c>
      <c r="C1245" s="11">
        <v>140.41</v>
      </c>
      <c r="D1245" s="11">
        <v>141.35</v>
      </c>
      <c r="E1245" s="11">
        <v>138.46</v>
      </c>
      <c r="F1245" s="11">
        <v>140.82</v>
      </c>
      <c r="G1245" s="11">
        <v>172354900</v>
      </c>
      <c r="N1245"/>
      <c r="O1245" s="4"/>
    </row>
    <row r="1246" spans="1:15">
      <c r="A1246" s="12">
        <v>45590.291666666664</v>
      </c>
      <c r="B1246" s="11">
        <v>141.54</v>
      </c>
      <c r="C1246" s="11">
        <v>141.54</v>
      </c>
      <c r="D1246" s="11">
        <v>144.13</v>
      </c>
      <c r="E1246" s="11">
        <v>140.80000000000001</v>
      </c>
      <c r="F1246" s="11">
        <v>140.93</v>
      </c>
      <c r="G1246" s="11">
        <v>205122100</v>
      </c>
      <c r="N1246"/>
      <c r="O1246" s="4"/>
    </row>
    <row r="1247" spans="1:15">
      <c r="A1247" s="12">
        <v>45593.291666666664</v>
      </c>
      <c r="B1247" s="11">
        <v>140.52000000000001</v>
      </c>
      <c r="C1247" s="11">
        <v>140.52000000000001</v>
      </c>
      <c r="D1247" s="11">
        <v>143.13999999999999</v>
      </c>
      <c r="E1247" s="11">
        <v>140.05000000000001</v>
      </c>
      <c r="F1247" s="11">
        <v>143</v>
      </c>
      <c r="G1247" s="11">
        <v>173586700</v>
      </c>
      <c r="N1247"/>
      <c r="O1247" s="4"/>
    </row>
    <row r="1248" spans="1:15">
      <c r="A1248" s="12">
        <v>45594.291666666664</v>
      </c>
      <c r="B1248" s="11">
        <v>141.25</v>
      </c>
      <c r="C1248" s="11">
        <v>141.25</v>
      </c>
      <c r="D1248" s="11">
        <v>142.26</v>
      </c>
      <c r="E1248" s="11">
        <v>138.9</v>
      </c>
      <c r="F1248" s="11">
        <v>140.29</v>
      </c>
      <c r="G1248" s="11">
        <v>157593600</v>
      </c>
      <c r="N1248"/>
      <c r="O1248" s="4"/>
    </row>
    <row r="1249" spans="1:15">
      <c r="A1249" s="12">
        <v>45595.291666666664</v>
      </c>
      <c r="B1249" s="11">
        <v>139.34</v>
      </c>
      <c r="C1249" s="11">
        <v>139.34</v>
      </c>
      <c r="D1249" s="11">
        <v>140.33000000000001</v>
      </c>
      <c r="E1249" s="11">
        <v>136.81</v>
      </c>
      <c r="F1249" s="11">
        <v>139.54</v>
      </c>
      <c r="G1249" s="11">
        <v>179418100</v>
      </c>
      <c r="N1249"/>
      <c r="O1249" s="4"/>
    </row>
    <row r="1250" spans="1:15">
      <c r="A1250" s="12">
        <v>45596.291666666664</v>
      </c>
      <c r="B1250" s="11">
        <v>132.76</v>
      </c>
      <c r="C1250" s="11">
        <v>132.76</v>
      </c>
      <c r="D1250" s="11">
        <v>137.61000000000001</v>
      </c>
      <c r="E1250" s="11">
        <v>132.11000000000001</v>
      </c>
      <c r="F1250" s="11">
        <v>137.6</v>
      </c>
      <c r="G1250" s="11">
        <v>270039600</v>
      </c>
      <c r="N1250"/>
      <c r="O1250" s="4"/>
    </row>
    <row r="1251" spans="1:15">
      <c r="A1251" s="12">
        <v>45597.291666666664</v>
      </c>
      <c r="B1251" s="11">
        <v>135.4</v>
      </c>
      <c r="C1251" s="11">
        <v>135.4</v>
      </c>
      <c r="D1251" s="11">
        <v>137.31</v>
      </c>
      <c r="E1251" s="11">
        <v>134.57</v>
      </c>
      <c r="F1251" s="11">
        <v>134.69999999999999</v>
      </c>
      <c r="G1251" s="11">
        <v>207127800</v>
      </c>
      <c r="N1251"/>
      <c r="O1251" s="4"/>
    </row>
    <row r="1252" spans="1:15">
      <c r="A1252" s="12">
        <v>45600.291666666664</v>
      </c>
      <c r="B1252" s="11">
        <v>136.05000000000001</v>
      </c>
      <c r="C1252" s="11">
        <v>136.05000000000001</v>
      </c>
      <c r="D1252" s="11">
        <v>138.96</v>
      </c>
      <c r="E1252" s="11">
        <v>135.57</v>
      </c>
      <c r="F1252" s="11">
        <v>137.21</v>
      </c>
      <c r="G1252" s="11">
        <v>187528200</v>
      </c>
      <c r="N1252"/>
      <c r="O1252" s="4"/>
    </row>
    <row r="1253" spans="1:15">
      <c r="A1253" s="12">
        <v>45601.291666666664</v>
      </c>
      <c r="B1253" s="11">
        <v>139.91</v>
      </c>
      <c r="C1253" s="11">
        <v>139.91</v>
      </c>
      <c r="D1253" s="11">
        <v>140.37</v>
      </c>
      <c r="E1253" s="11">
        <v>137.33000000000001</v>
      </c>
      <c r="F1253" s="11">
        <v>137.44999999999999</v>
      </c>
      <c r="G1253" s="11">
        <v>160537400</v>
      </c>
      <c r="N1253"/>
      <c r="O1253" s="4"/>
    </row>
    <row r="1254" spans="1:15">
      <c r="A1254" s="12">
        <v>45602.291666666664</v>
      </c>
      <c r="B1254" s="11">
        <v>145.61000000000001</v>
      </c>
      <c r="C1254" s="11">
        <v>145.61000000000001</v>
      </c>
      <c r="D1254" s="11">
        <v>146.49</v>
      </c>
      <c r="E1254" s="11">
        <v>141.96</v>
      </c>
      <c r="F1254" s="11">
        <v>142.96</v>
      </c>
      <c r="G1254" s="11">
        <v>242043900</v>
      </c>
      <c r="N1254"/>
      <c r="O1254" s="4"/>
    </row>
    <row r="1255" spans="1:15">
      <c r="A1255" s="12">
        <v>45603.291666666664</v>
      </c>
      <c r="B1255" s="11">
        <v>148.88</v>
      </c>
      <c r="C1255" s="11">
        <v>148.88</v>
      </c>
      <c r="D1255" s="11">
        <v>148.93</v>
      </c>
      <c r="E1255" s="11">
        <v>146.16999999999999</v>
      </c>
      <c r="F1255" s="11">
        <v>146.38999999999999</v>
      </c>
      <c r="G1255" s="11">
        <v>207323300</v>
      </c>
      <c r="N1255"/>
      <c r="O1255" s="4"/>
    </row>
    <row r="1256" spans="1:15">
      <c r="A1256" s="12">
        <v>45604.291666666664</v>
      </c>
      <c r="B1256" s="11">
        <v>147.63</v>
      </c>
      <c r="C1256" s="11">
        <v>147.63</v>
      </c>
      <c r="D1256" s="11">
        <v>149.77000000000001</v>
      </c>
      <c r="E1256" s="11">
        <v>146.26</v>
      </c>
      <c r="F1256" s="11">
        <v>148.77000000000001</v>
      </c>
      <c r="G1256" s="11">
        <v>175665800</v>
      </c>
      <c r="N1256"/>
      <c r="O1256" s="4"/>
    </row>
    <row r="1257" spans="1:15">
      <c r="A1257" s="12">
        <v>45607.291666666664</v>
      </c>
      <c r="B1257" s="11">
        <v>145.26</v>
      </c>
      <c r="C1257" s="11">
        <v>145.26</v>
      </c>
      <c r="D1257" s="11">
        <v>148.85</v>
      </c>
      <c r="E1257" s="11">
        <v>143.57</v>
      </c>
      <c r="F1257" s="11">
        <v>148.68</v>
      </c>
      <c r="G1257" s="11">
        <v>182325600</v>
      </c>
      <c r="N1257"/>
      <c r="O1257" s="4"/>
    </row>
    <row r="1258" spans="1:15">
      <c r="A1258" s="12">
        <v>45608.291666666664</v>
      </c>
      <c r="B1258" s="11">
        <v>148.29</v>
      </c>
      <c r="C1258" s="11">
        <v>148.29</v>
      </c>
      <c r="D1258" s="11">
        <v>149.65</v>
      </c>
      <c r="E1258" s="11">
        <v>146.01</v>
      </c>
      <c r="F1258" s="11">
        <v>146.78</v>
      </c>
      <c r="G1258" s="11">
        <v>198634700</v>
      </c>
      <c r="N1258"/>
      <c r="O1258" s="4"/>
    </row>
    <row r="1259" spans="1:15">
      <c r="A1259" s="12">
        <v>45609.291666666664</v>
      </c>
      <c r="B1259" s="11">
        <v>146.27000000000001</v>
      </c>
      <c r="C1259" s="11">
        <v>146.27000000000001</v>
      </c>
      <c r="D1259" s="11">
        <v>149.33000000000001</v>
      </c>
      <c r="E1259" s="11">
        <v>145.9</v>
      </c>
      <c r="F1259" s="11">
        <v>149.07</v>
      </c>
      <c r="G1259" s="11">
        <v>191903300</v>
      </c>
      <c r="N1259"/>
      <c r="O1259" s="4"/>
    </row>
    <row r="1260" spans="1:15">
      <c r="A1260"/>
      <c r="B1260"/>
      <c r="C1260"/>
      <c r="D1260"/>
      <c r="E1260"/>
      <c r="F1260"/>
      <c r="G1260"/>
    </row>
    <row r="1261" spans="1:15">
      <c r="A1261"/>
      <c r="B1261"/>
      <c r="C1261"/>
      <c r="D1261"/>
      <c r="E1261"/>
      <c r="F1261"/>
      <c r="G1261"/>
    </row>
    <row r="2519" spans="1:7">
      <c r="A2519" s="15"/>
      <c r="B2519" s="15"/>
      <c r="C2519" s="15"/>
      <c r="D2519" s="15"/>
      <c r="E2519" s="15"/>
      <c r="F2519" s="15"/>
      <c r="G2519" s="15"/>
    </row>
    <row r="3778" spans="1:7">
      <c r="A3778" s="15"/>
      <c r="B3778" s="15"/>
      <c r="C3778" s="15"/>
      <c r="D3778" s="15"/>
      <c r="E3778" s="15"/>
      <c r="F3778" s="15"/>
      <c r="G3778" s="15"/>
    </row>
    <row r="5037" spans="1:7">
      <c r="A5037" s="15"/>
      <c r="B5037" s="15"/>
      <c r="C5037" s="15"/>
      <c r="D5037" s="15"/>
      <c r="E5037" s="15"/>
      <c r="F5037" s="15"/>
      <c r="G5037" s="15"/>
    </row>
    <row r="6296" spans="1:7">
      <c r="A6296" s="15"/>
      <c r="B6296" s="15"/>
      <c r="C6296" s="15"/>
      <c r="D6296" s="15"/>
      <c r="E6296" s="15"/>
      <c r="F6296" s="15"/>
      <c r="G6296" s="15"/>
    </row>
    <row r="7555" spans="1:7">
      <c r="A7555" s="15"/>
      <c r="B7555" s="15"/>
      <c r="C7555" s="15"/>
      <c r="D7555" s="15"/>
      <c r="E7555" s="15"/>
      <c r="F7555" s="15"/>
      <c r="G7555" s="15"/>
    </row>
    <row r="8814" spans="1:7">
      <c r="A8814" s="15"/>
      <c r="B8814" s="15"/>
      <c r="C8814" s="15"/>
      <c r="D8814" s="15"/>
      <c r="E8814" s="15"/>
      <c r="F8814" s="15"/>
      <c r="G8814" s="15"/>
    </row>
    <row r="10073" spans="1:7">
      <c r="A10073" s="15"/>
      <c r="B10073" s="15"/>
      <c r="C10073" s="15"/>
      <c r="D10073" s="15"/>
      <c r="E10073" s="15"/>
      <c r="F10073" s="15"/>
      <c r="G10073" s="15"/>
    </row>
    <row r="11332" spans="1:7">
      <c r="A11332" s="15"/>
      <c r="B11332" s="15"/>
      <c r="C11332" s="15"/>
      <c r="D11332" s="15"/>
      <c r="E11332" s="15"/>
      <c r="F11332" s="15"/>
      <c r="G11332" s="15"/>
    </row>
    <row r="12591" spans="1:7">
      <c r="A12591" s="15"/>
      <c r="B12591" s="15"/>
      <c r="C12591" s="15"/>
      <c r="D12591" s="15"/>
      <c r="E12591" s="15"/>
      <c r="F12591" s="15"/>
      <c r="G12591" s="15"/>
    </row>
    <row r="13850" spans="1:7">
      <c r="A13850" s="15"/>
      <c r="B13850" s="15"/>
      <c r="C13850" s="15"/>
      <c r="D13850" s="15"/>
      <c r="E13850" s="15"/>
      <c r="F13850" s="15"/>
      <c r="G13850" s="15"/>
    </row>
    <row r="15109" spans="1:7">
      <c r="A15109" s="15"/>
      <c r="B15109" s="15"/>
      <c r="C15109" s="15"/>
      <c r="D15109" s="15"/>
      <c r="E15109" s="15"/>
      <c r="F15109" s="15"/>
      <c r="G15109" s="15"/>
    </row>
    <row r="16368" spans="1:7">
      <c r="A16368" s="15"/>
      <c r="B16368" s="15"/>
      <c r="C16368" s="15"/>
      <c r="D16368" s="15"/>
      <c r="E16368" s="15"/>
      <c r="F16368" s="15"/>
      <c r="G16368" s="15"/>
    </row>
    <row r="17627" spans="1:7">
      <c r="A17627" s="15"/>
      <c r="B17627" s="15"/>
      <c r="C17627" s="15"/>
      <c r="D17627" s="15"/>
      <c r="E17627" s="15"/>
      <c r="F17627" s="15"/>
      <c r="G17627" s="15"/>
    </row>
    <row r="18886" spans="1:7">
      <c r="A18886" s="15"/>
      <c r="B18886" s="15"/>
      <c r="C18886" s="15"/>
      <c r="D18886" s="15"/>
      <c r="E18886" s="15"/>
      <c r="F18886" s="15"/>
      <c r="G18886" s="15"/>
    </row>
    <row r="20145" spans="1:7">
      <c r="A20145" s="15"/>
      <c r="B20145" s="15"/>
      <c r="C20145" s="15"/>
      <c r="D20145" s="15"/>
      <c r="E20145" s="15"/>
      <c r="F20145" s="15"/>
      <c r="G20145" s="15"/>
    </row>
    <row r="21404" spans="1:7">
      <c r="A21404" s="15"/>
      <c r="B21404" s="15"/>
      <c r="C21404" s="15"/>
      <c r="D21404" s="15"/>
      <c r="E21404" s="15"/>
      <c r="F21404" s="15"/>
      <c r="G21404" s="15"/>
    </row>
    <row r="22663" spans="1:7">
      <c r="A22663" s="15"/>
      <c r="B22663" s="15"/>
      <c r="C22663" s="15"/>
      <c r="D22663" s="15"/>
      <c r="E22663" s="15"/>
      <c r="F22663" s="15"/>
      <c r="G22663" s="15"/>
    </row>
    <row r="23922" spans="1:7">
      <c r="A23922" s="15"/>
      <c r="B23922" s="15"/>
      <c r="C23922" s="15"/>
      <c r="D23922" s="15"/>
      <c r="E23922" s="15"/>
      <c r="F23922" s="15"/>
      <c r="G23922" s="15"/>
    </row>
    <row r="25181" spans="1:7">
      <c r="A25181" s="15"/>
      <c r="B25181" s="15"/>
      <c r="C25181" s="15"/>
      <c r="D25181" s="15"/>
      <c r="E25181" s="15"/>
      <c r="F25181" s="15"/>
      <c r="G25181" s="15"/>
    </row>
    <row r="26440" spans="1:7">
      <c r="A26440" s="15"/>
      <c r="B26440" s="15"/>
      <c r="C26440" s="15"/>
      <c r="D26440" s="15"/>
      <c r="E26440" s="15"/>
      <c r="F26440" s="15"/>
      <c r="G26440" s="15"/>
    </row>
    <row r="27699" spans="1:7">
      <c r="A27699" s="15"/>
      <c r="B27699" s="15"/>
      <c r="C27699" s="15"/>
      <c r="D27699" s="15"/>
      <c r="E27699" s="15"/>
      <c r="F27699" s="15"/>
      <c r="G27699" s="15"/>
    </row>
    <row r="28958" spans="1:7">
      <c r="A28958" s="15"/>
      <c r="B28958" s="15"/>
      <c r="C28958" s="15"/>
      <c r="D28958" s="15"/>
      <c r="E28958" s="15"/>
      <c r="F28958" s="15"/>
      <c r="G28958" s="15"/>
    </row>
    <row r="30217" spans="1:7">
      <c r="A30217" s="15"/>
      <c r="B30217" s="15"/>
      <c r="C30217" s="15"/>
      <c r="D30217" s="15"/>
      <c r="E30217" s="15"/>
      <c r="F30217" s="15"/>
      <c r="G30217" s="15"/>
    </row>
    <row r="31476" spans="1:7">
      <c r="A31476" s="15"/>
      <c r="B31476" s="15"/>
      <c r="C31476" s="15"/>
      <c r="D31476" s="15"/>
      <c r="E31476" s="15"/>
      <c r="F31476" s="15"/>
      <c r="G31476" s="15"/>
    </row>
    <row r="32735" spans="1:7">
      <c r="A32735" s="15"/>
      <c r="B32735" s="15"/>
      <c r="C32735" s="15"/>
      <c r="D32735" s="15"/>
      <c r="E32735" s="15"/>
      <c r="F32735" s="15"/>
      <c r="G32735" s="15"/>
    </row>
    <row r="33994" spans="1:7">
      <c r="A33994" s="15"/>
      <c r="B33994" s="15"/>
      <c r="C33994" s="15"/>
      <c r="D33994" s="15"/>
      <c r="E33994" s="15"/>
      <c r="F33994" s="15"/>
      <c r="G33994" s="15"/>
    </row>
    <row r="35253" spans="1:7">
      <c r="A35253" s="15"/>
      <c r="B35253" s="15"/>
      <c r="C35253" s="15"/>
      <c r="D35253" s="15"/>
      <c r="E35253" s="15"/>
      <c r="F35253" s="15"/>
      <c r="G35253" s="15"/>
    </row>
    <row r="36512" spans="1:7">
      <c r="A36512" s="15"/>
      <c r="B36512" s="15"/>
      <c r="C36512" s="15"/>
      <c r="D36512" s="15"/>
      <c r="E36512" s="15"/>
      <c r="F36512" s="15"/>
      <c r="G36512" s="15"/>
    </row>
    <row r="37771" spans="1:7">
      <c r="A37771" s="15"/>
      <c r="B37771" s="15"/>
      <c r="C37771" s="15"/>
      <c r="D37771" s="15"/>
      <c r="E37771" s="15"/>
      <c r="F37771" s="15"/>
      <c r="G37771" s="15"/>
    </row>
    <row r="39030" spans="1:7">
      <c r="A39030" s="15"/>
      <c r="B39030" s="15"/>
      <c r="C39030" s="15"/>
      <c r="D39030" s="15"/>
      <c r="E39030" s="15"/>
      <c r="F39030" s="15"/>
      <c r="G39030" s="15"/>
    </row>
    <row r="40289" spans="1:7">
      <c r="A40289" s="15"/>
      <c r="B40289" s="15"/>
      <c r="C40289" s="15"/>
      <c r="D40289" s="15"/>
      <c r="E40289" s="15"/>
      <c r="F40289" s="15"/>
      <c r="G40289" s="15"/>
    </row>
    <row r="41548" spans="1:7">
      <c r="A41548" s="15"/>
      <c r="B41548" s="15"/>
      <c r="C41548" s="15"/>
      <c r="D41548" s="15"/>
      <c r="E41548" s="15"/>
      <c r="F41548" s="15"/>
      <c r="G41548" s="15"/>
    </row>
    <row r="42807" spans="1:7">
      <c r="A42807" s="15"/>
      <c r="B42807" s="15"/>
      <c r="C42807" s="15"/>
      <c r="D42807" s="15"/>
      <c r="E42807" s="15"/>
      <c r="F42807" s="15"/>
      <c r="G42807" s="15"/>
    </row>
    <row r="44066" spans="1:7">
      <c r="A44066" s="15"/>
      <c r="B44066" s="15"/>
      <c r="C44066" s="15"/>
      <c r="D44066" s="15"/>
      <c r="E44066" s="15"/>
      <c r="F44066" s="15"/>
      <c r="G44066" s="15"/>
    </row>
    <row r="45325" spans="1:7">
      <c r="A45325" s="15"/>
      <c r="B45325" s="15"/>
      <c r="C45325" s="15"/>
      <c r="D45325" s="15"/>
      <c r="E45325" s="15"/>
      <c r="F45325" s="15"/>
      <c r="G45325" s="15"/>
    </row>
    <row r="46584" spans="1:7">
      <c r="A46584" s="15"/>
      <c r="B46584" s="15"/>
      <c r="C46584" s="15"/>
      <c r="D46584" s="15"/>
      <c r="E46584" s="15"/>
      <c r="F46584" s="15"/>
      <c r="G46584" s="15"/>
    </row>
    <row r="47843" spans="1:7">
      <c r="A47843" s="15"/>
      <c r="B47843" s="15"/>
      <c r="C47843" s="15"/>
      <c r="D47843" s="15"/>
      <c r="E47843" s="15"/>
      <c r="F47843" s="15"/>
      <c r="G47843" s="15"/>
    </row>
    <row r="49102" spans="1:7">
      <c r="A49102" s="15"/>
      <c r="B49102" s="15"/>
      <c r="C49102" s="15"/>
      <c r="D49102" s="15"/>
      <c r="E49102" s="15"/>
      <c r="F49102" s="15"/>
      <c r="G49102" s="15"/>
    </row>
    <row r="50361" spans="1:7">
      <c r="A50361" s="15"/>
      <c r="B50361" s="15"/>
      <c r="C50361" s="15"/>
      <c r="D50361" s="15"/>
      <c r="E50361" s="15"/>
      <c r="F50361" s="15"/>
      <c r="G50361" s="15"/>
    </row>
    <row r="51620" spans="1:7">
      <c r="A51620" s="15"/>
      <c r="B51620" s="15"/>
      <c r="C51620" s="15"/>
      <c r="D51620" s="15"/>
      <c r="E51620" s="15"/>
      <c r="F51620" s="15"/>
      <c r="G51620" s="15"/>
    </row>
    <row r="52879" spans="1:7">
      <c r="A52879" s="15"/>
      <c r="B52879" s="15"/>
      <c r="C52879" s="15"/>
      <c r="D52879" s="15"/>
      <c r="E52879" s="15"/>
      <c r="F52879" s="15"/>
      <c r="G52879" s="15"/>
    </row>
    <row r="54138" spans="1:7">
      <c r="A54138" s="15"/>
      <c r="B54138" s="15"/>
      <c r="C54138" s="15"/>
      <c r="D54138" s="15"/>
      <c r="E54138" s="15"/>
      <c r="F54138" s="15"/>
      <c r="G54138" s="15"/>
    </row>
    <row r="55397" spans="1:7">
      <c r="A55397" s="15"/>
      <c r="B55397" s="15"/>
      <c r="C55397" s="15"/>
      <c r="D55397" s="15"/>
      <c r="E55397" s="15"/>
      <c r="F55397" s="15"/>
      <c r="G55397" s="15"/>
    </row>
    <row r="56656" spans="1:7">
      <c r="A56656" s="15"/>
      <c r="B56656" s="15"/>
      <c r="C56656" s="15"/>
      <c r="D56656" s="15"/>
      <c r="E56656" s="15"/>
      <c r="F56656" s="15"/>
      <c r="G56656" s="15"/>
    </row>
    <row r="57915" spans="1:7">
      <c r="A57915" s="15"/>
      <c r="B57915" s="15"/>
      <c r="C57915" s="15"/>
      <c r="D57915" s="15"/>
      <c r="E57915" s="15"/>
      <c r="F57915" s="15"/>
      <c r="G57915" s="15"/>
    </row>
    <row r="59174" spans="1:7">
      <c r="A59174" s="15"/>
      <c r="B59174" s="15"/>
      <c r="C59174" s="15"/>
      <c r="D59174" s="15"/>
      <c r="E59174" s="15"/>
      <c r="F59174" s="15"/>
      <c r="G59174" s="15"/>
    </row>
    <row r="60433" spans="1:7">
      <c r="A60433" s="15"/>
      <c r="B60433" s="15"/>
      <c r="C60433" s="15"/>
      <c r="D60433" s="15"/>
      <c r="E60433" s="15"/>
      <c r="F60433" s="15"/>
      <c r="G60433" s="15"/>
    </row>
    <row r="61692" spans="1:7">
      <c r="A61692" s="15"/>
      <c r="B61692" s="15"/>
      <c r="C61692" s="15"/>
      <c r="D61692" s="15"/>
      <c r="E61692" s="15"/>
      <c r="F61692" s="15"/>
      <c r="G61692" s="15"/>
    </row>
    <row r="62951" spans="1:7">
      <c r="A62951" s="15"/>
      <c r="B62951" s="15"/>
      <c r="C62951" s="15"/>
      <c r="D62951" s="15"/>
      <c r="E62951" s="15"/>
      <c r="F62951" s="15"/>
      <c r="G62951" s="15"/>
    </row>
    <row r="64210" spans="1:7">
      <c r="A64210" s="15"/>
      <c r="B64210" s="15"/>
      <c r="C64210" s="15"/>
      <c r="D64210" s="15"/>
      <c r="E64210" s="15"/>
      <c r="F64210" s="15"/>
      <c r="G64210" s="15"/>
    </row>
    <row r="65469" spans="1:7">
      <c r="A65469" s="15"/>
      <c r="B65469" s="15"/>
      <c r="C65469" s="15"/>
      <c r="D65469" s="15"/>
      <c r="E65469" s="15"/>
      <c r="F65469" s="15"/>
      <c r="G65469" s="15"/>
    </row>
    <row r="66728" spans="1:7">
      <c r="A66728" s="15"/>
      <c r="B66728" s="15"/>
      <c r="C66728" s="15"/>
      <c r="D66728" s="15"/>
      <c r="E66728" s="15"/>
      <c r="F66728" s="15"/>
      <c r="G66728" s="15"/>
    </row>
    <row r="67987" spans="1:7">
      <c r="A67987" s="15"/>
      <c r="B67987" s="15"/>
      <c r="C67987" s="15"/>
      <c r="D67987" s="15"/>
      <c r="E67987" s="15"/>
      <c r="F67987" s="15"/>
      <c r="G67987" s="15"/>
    </row>
    <row r="69246" spans="1:7">
      <c r="A69246" s="15"/>
      <c r="B69246" s="15"/>
      <c r="C69246" s="15"/>
      <c r="D69246" s="15"/>
      <c r="E69246" s="15"/>
      <c r="F69246" s="15"/>
      <c r="G69246" s="15"/>
    </row>
    <row r="70505" spans="1:7">
      <c r="A70505" s="15"/>
      <c r="B70505" s="15"/>
      <c r="C70505" s="15"/>
      <c r="D70505" s="15"/>
      <c r="E70505" s="15"/>
      <c r="F70505" s="15"/>
      <c r="G70505" s="15"/>
    </row>
    <row r="71764" spans="1:7">
      <c r="A71764" s="15"/>
      <c r="B71764" s="15"/>
      <c r="C71764" s="15"/>
      <c r="D71764" s="15"/>
      <c r="E71764" s="15"/>
      <c r="F71764" s="15"/>
      <c r="G71764" s="15"/>
    </row>
    <row r="73023" spans="1:7">
      <c r="A73023" s="15"/>
      <c r="B73023" s="15"/>
      <c r="C73023" s="15"/>
      <c r="D73023" s="15"/>
      <c r="E73023" s="15"/>
      <c r="F73023" s="15"/>
      <c r="G73023" s="15"/>
    </row>
    <row r="74282" spans="1:7">
      <c r="A74282" s="15"/>
      <c r="B74282" s="15"/>
      <c r="C74282" s="15"/>
      <c r="D74282" s="15"/>
      <c r="E74282" s="15"/>
      <c r="F74282" s="15"/>
      <c r="G74282" s="15"/>
    </row>
    <row r="75541" spans="1:7">
      <c r="A75541" s="15"/>
      <c r="B75541" s="15"/>
      <c r="C75541" s="15"/>
      <c r="D75541" s="15"/>
      <c r="E75541" s="15"/>
      <c r="F75541" s="15"/>
      <c r="G75541" s="15"/>
    </row>
    <row r="76800" spans="1:7">
      <c r="A76800" s="15"/>
      <c r="B76800" s="15"/>
      <c r="C76800" s="15"/>
      <c r="D76800" s="15"/>
      <c r="E76800" s="15"/>
      <c r="F76800" s="15"/>
      <c r="G76800" s="15"/>
    </row>
    <row r="78059" spans="1:7">
      <c r="A78059" s="15"/>
      <c r="B78059" s="15"/>
      <c r="C78059" s="15"/>
      <c r="D78059" s="15"/>
      <c r="E78059" s="15"/>
      <c r="F78059" s="15"/>
      <c r="G78059" s="15"/>
    </row>
    <row r="79318" spans="1:7">
      <c r="A79318" s="15"/>
      <c r="B79318" s="15"/>
      <c r="C79318" s="15"/>
      <c r="D79318" s="15"/>
      <c r="E79318" s="15"/>
      <c r="F79318" s="15"/>
      <c r="G79318" s="15"/>
    </row>
    <row r="80577" spans="1:7">
      <c r="A80577" s="15"/>
      <c r="B80577" s="15"/>
      <c r="C80577" s="15"/>
      <c r="D80577" s="15"/>
      <c r="E80577" s="15"/>
      <c r="F80577" s="15"/>
      <c r="G80577" s="15"/>
    </row>
    <row r="81836" spans="1:7">
      <c r="A81836" s="15"/>
      <c r="B81836" s="15"/>
      <c r="C81836" s="15"/>
      <c r="D81836" s="15"/>
      <c r="E81836" s="15"/>
      <c r="F81836" s="15"/>
      <c r="G81836" s="15"/>
    </row>
    <row r="83095" spans="1:7">
      <c r="A83095" s="15"/>
      <c r="B83095" s="15"/>
      <c r="C83095" s="15"/>
      <c r="D83095" s="15"/>
      <c r="E83095" s="15"/>
      <c r="F83095" s="15"/>
      <c r="G83095" s="15"/>
    </row>
    <row r="84354" spans="1:7">
      <c r="A84354" s="15"/>
      <c r="B84354" s="15"/>
      <c r="C84354" s="15"/>
      <c r="D84354" s="15"/>
      <c r="E84354" s="15"/>
      <c r="F84354" s="15"/>
      <c r="G84354" s="15"/>
    </row>
    <row r="85613" spans="1:7">
      <c r="A85613" s="15"/>
      <c r="B85613" s="15"/>
      <c r="C85613" s="15"/>
      <c r="D85613" s="15"/>
      <c r="E85613" s="15"/>
      <c r="F85613" s="15"/>
      <c r="G85613" s="15"/>
    </row>
    <row r="86872" spans="1:7">
      <c r="A86872" s="15"/>
      <c r="B86872" s="15"/>
      <c r="C86872" s="15"/>
      <c r="D86872" s="15"/>
      <c r="E86872" s="15"/>
      <c r="F86872" s="15"/>
      <c r="G86872" s="15"/>
    </row>
    <row r="88131" spans="1:7">
      <c r="A88131" s="15"/>
      <c r="B88131" s="15"/>
      <c r="C88131" s="15"/>
      <c r="D88131" s="15"/>
      <c r="E88131" s="15"/>
      <c r="F88131" s="15"/>
      <c r="G88131" s="15"/>
    </row>
    <row r="89390" spans="1:7">
      <c r="A89390" s="15"/>
      <c r="B89390" s="15"/>
      <c r="C89390" s="15"/>
      <c r="D89390" s="15"/>
      <c r="E89390" s="15"/>
      <c r="F89390" s="15"/>
      <c r="G89390" s="15"/>
    </row>
    <row r="90649" spans="1:7">
      <c r="A90649" s="15"/>
      <c r="B90649" s="15"/>
      <c r="C90649" s="15"/>
      <c r="D90649" s="15"/>
      <c r="E90649" s="15"/>
      <c r="F90649" s="15"/>
      <c r="G90649" s="15"/>
    </row>
    <row r="91908" spans="1:7">
      <c r="A91908" s="15"/>
      <c r="B91908" s="15"/>
      <c r="C91908" s="15"/>
      <c r="D91908" s="15"/>
      <c r="E91908" s="15"/>
      <c r="F91908" s="15"/>
      <c r="G91908" s="15"/>
    </row>
    <row r="93167" spans="1:7">
      <c r="A93167" s="15"/>
      <c r="B93167" s="15"/>
      <c r="C93167" s="15"/>
      <c r="D93167" s="15"/>
      <c r="E93167" s="15"/>
      <c r="F93167" s="15"/>
      <c r="G93167" s="15"/>
    </row>
    <row r="94426" spans="1:7">
      <c r="A94426" s="15"/>
      <c r="B94426" s="15"/>
      <c r="C94426" s="15"/>
      <c r="D94426" s="15"/>
      <c r="E94426" s="15"/>
      <c r="F94426" s="15"/>
      <c r="G94426" s="15"/>
    </row>
    <row r="95685" spans="1:7">
      <c r="A95685" s="15"/>
      <c r="B95685" s="15"/>
      <c r="C95685" s="15"/>
      <c r="D95685" s="15"/>
      <c r="E95685" s="15"/>
      <c r="F95685" s="15"/>
      <c r="G95685" s="15"/>
    </row>
    <row r="96944" spans="1:7">
      <c r="A96944" s="15"/>
      <c r="B96944" s="15"/>
      <c r="C96944" s="15"/>
      <c r="D96944" s="15"/>
      <c r="E96944" s="15"/>
      <c r="F96944" s="15"/>
      <c r="G96944" s="15"/>
    </row>
    <row r="98203" spans="1:7">
      <c r="A98203" s="15"/>
      <c r="B98203" s="15"/>
      <c r="C98203" s="15"/>
      <c r="D98203" s="15"/>
      <c r="E98203" s="15"/>
      <c r="F98203" s="15"/>
      <c r="G98203" s="15"/>
    </row>
    <row r="99462" spans="1:7">
      <c r="A99462" s="15"/>
      <c r="B99462" s="15"/>
      <c r="C99462" s="15"/>
      <c r="D99462" s="15"/>
      <c r="E99462" s="15"/>
      <c r="F99462" s="15"/>
      <c r="G99462" s="15"/>
    </row>
    <row r="100721" spans="1:7">
      <c r="A100721" s="15"/>
      <c r="B100721" s="15"/>
      <c r="C100721" s="15"/>
      <c r="D100721" s="15"/>
      <c r="E100721" s="15"/>
      <c r="F100721" s="15"/>
      <c r="G100721" s="15"/>
    </row>
    <row r="101980" spans="1:7">
      <c r="A101980" s="15"/>
      <c r="B101980" s="15"/>
      <c r="C101980" s="15"/>
      <c r="D101980" s="15"/>
      <c r="E101980" s="15"/>
      <c r="F101980" s="15"/>
      <c r="G101980" s="15"/>
    </row>
    <row r="103239" spans="1:7">
      <c r="A103239" s="15"/>
      <c r="B103239" s="15"/>
      <c r="C103239" s="15"/>
      <c r="D103239" s="15"/>
      <c r="E103239" s="15"/>
      <c r="F103239" s="15"/>
      <c r="G103239" s="15"/>
    </row>
    <row r="104498" spans="1:7">
      <c r="A104498" s="15"/>
      <c r="B104498" s="15"/>
      <c r="C104498" s="15"/>
      <c r="D104498" s="15"/>
      <c r="E104498" s="15"/>
      <c r="F104498" s="15"/>
      <c r="G104498" s="15"/>
    </row>
    <row r="105757" spans="1:7">
      <c r="A105757" s="15"/>
      <c r="B105757" s="15"/>
      <c r="C105757" s="15"/>
      <c r="D105757" s="15"/>
      <c r="E105757" s="15"/>
      <c r="F105757" s="15"/>
      <c r="G105757" s="15"/>
    </row>
    <row r="107016" spans="1:7">
      <c r="A107016" s="15"/>
      <c r="B107016" s="15"/>
      <c r="C107016" s="15"/>
      <c r="D107016" s="15"/>
      <c r="E107016" s="15"/>
      <c r="F107016" s="15"/>
      <c r="G107016" s="15"/>
    </row>
    <row r="108275" spans="1:7">
      <c r="A108275" s="15"/>
      <c r="B108275" s="15"/>
      <c r="C108275" s="15"/>
      <c r="D108275" s="15"/>
      <c r="E108275" s="15"/>
      <c r="F108275" s="15"/>
      <c r="G108275" s="15"/>
    </row>
    <row r="109534" spans="1:7">
      <c r="A109534" s="15"/>
      <c r="B109534" s="15"/>
      <c r="C109534" s="15"/>
      <c r="D109534" s="15"/>
      <c r="E109534" s="15"/>
      <c r="F109534" s="15"/>
      <c r="G109534" s="15"/>
    </row>
    <row r="110793" spans="1:7">
      <c r="A110793" s="15"/>
      <c r="B110793" s="15"/>
      <c r="C110793" s="15"/>
      <c r="D110793" s="15"/>
      <c r="E110793" s="15"/>
      <c r="F110793" s="15"/>
      <c r="G110793" s="15"/>
    </row>
    <row r="112052" spans="1:7">
      <c r="A112052" s="15"/>
      <c r="B112052" s="15"/>
      <c r="C112052" s="15"/>
      <c r="D112052" s="15"/>
      <c r="E112052" s="15"/>
      <c r="F112052" s="15"/>
      <c r="G112052" s="15"/>
    </row>
    <row r="113311" spans="1:7">
      <c r="A113311" s="15"/>
      <c r="B113311" s="15"/>
      <c r="C113311" s="15"/>
      <c r="D113311" s="15"/>
      <c r="E113311" s="15"/>
      <c r="F113311" s="15"/>
      <c r="G113311" s="15"/>
    </row>
    <row r="114570" spans="1:7">
      <c r="A114570" s="15"/>
      <c r="B114570" s="15"/>
      <c r="C114570" s="15"/>
      <c r="D114570" s="15"/>
      <c r="E114570" s="15"/>
      <c r="F114570" s="15"/>
      <c r="G114570" s="15"/>
    </row>
    <row r="115829" spans="1:7">
      <c r="A115829" s="15"/>
      <c r="B115829" s="15"/>
      <c r="C115829" s="15"/>
      <c r="D115829" s="15"/>
      <c r="E115829" s="15"/>
      <c r="F115829" s="15"/>
      <c r="G115829" s="15"/>
    </row>
    <row r="117088" spans="1:7">
      <c r="A117088" s="15"/>
      <c r="B117088" s="15"/>
      <c r="C117088" s="15"/>
      <c r="D117088" s="15"/>
      <c r="E117088" s="15"/>
      <c r="F117088" s="15"/>
      <c r="G117088" s="15"/>
    </row>
    <row r="118347" spans="1:7">
      <c r="A118347" s="15"/>
      <c r="B118347" s="15"/>
      <c r="C118347" s="15"/>
      <c r="D118347" s="15"/>
      <c r="E118347" s="15"/>
      <c r="F118347" s="15"/>
      <c r="G118347" s="15"/>
    </row>
    <row r="119606" spans="1:7">
      <c r="A119606" s="15"/>
      <c r="B119606" s="15"/>
      <c r="C119606" s="15"/>
      <c r="D119606" s="15"/>
      <c r="E119606" s="15"/>
      <c r="F119606" s="15"/>
      <c r="G119606" s="15"/>
    </row>
    <row r="120865" spans="1:7">
      <c r="A120865" s="15"/>
      <c r="B120865" s="15"/>
      <c r="C120865" s="15"/>
      <c r="D120865" s="15"/>
      <c r="E120865" s="15"/>
      <c r="F120865" s="15"/>
      <c r="G120865" s="15"/>
    </row>
    <row r="122124" spans="1:7">
      <c r="A122124" s="15"/>
      <c r="B122124" s="15"/>
      <c r="C122124" s="15"/>
      <c r="D122124" s="15"/>
      <c r="E122124" s="15"/>
      <c r="F122124" s="15"/>
      <c r="G122124" s="15"/>
    </row>
    <row r="123383" spans="1:7">
      <c r="A123383" s="15"/>
      <c r="B123383" s="15"/>
      <c r="C123383" s="15"/>
      <c r="D123383" s="15"/>
      <c r="E123383" s="15"/>
      <c r="F123383" s="15"/>
      <c r="G123383" s="15"/>
    </row>
    <row r="124642" spans="1:7">
      <c r="A124642" s="15"/>
      <c r="B124642" s="15"/>
      <c r="C124642" s="15"/>
      <c r="D124642" s="15"/>
      <c r="E124642" s="15"/>
      <c r="F124642" s="15"/>
      <c r="G124642" s="15"/>
    </row>
    <row r="125901" spans="1:7">
      <c r="A125901" s="15"/>
      <c r="B125901" s="15"/>
      <c r="C125901" s="15"/>
      <c r="D125901" s="15"/>
      <c r="E125901" s="15"/>
      <c r="F125901" s="15"/>
      <c r="G125901" s="15"/>
    </row>
    <row r="127160" spans="1:7">
      <c r="A127160" s="15"/>
      <c r="B127160" s="15"/>
      <c r="C127160" s="15"/>
      <c r="D127160" s="15"/>
      <c r="E127160" s="15"/>
      <c r="F127160" s="15"/>
      <c r="G127160" s="15"/>
    </row>
    <row r="128419" spans="1:7">
      <c r="A128419" s="15"/>
      <c r="B128419" s="15"/>
      <c r="C128419" s="15"/>
      <c r="D128419" s="15"/>
      <c r="E128419" s="15"/>
      <c r="F128419" s="15"/>
      <c r="G128419" s="15"/>
    </row>
    <row r="129678" spans="1:7">
      <c r="A129678" s="15"/>
      <c r="B129678" s="15"/>
      <c r="C129678" s="15"/>
      <c r="D129678" s="15"/>
      <c r="E129678" s="15"/>
      <c r="F129678" s="15"/>
      <c r="G129678" s="15"/>
    </row>
    <row r="130937" spans="1:7">
      <c r="A130937" s="15"/>
      <c r="B130937" s="15"/>
      <c r="C130937" s="15"/>
      <c r="D130937" s="15"/>
      <c r="E130937" s="15"/>
      <c r="F130937" s="15"/>
      <c r="G130937" s="15"/>
    </row>
    <row r="132196" spans="1:7">
      <c r="A132196" s="15"/>
      <c r="B132196" s="15"/>
      <c r="C132196" s="15"/>
      <c r="D132196" s="15"/>
      <c r="E132196" s="15"/>
      <c r="F132196" s="15"/>
      <c r="G132196" s="15"/>
    </row>
    <row r="133455" spans="1:7">
      <c r="A133455" s="15"/>
      <c r="B133455" s="15"/>
      <c r="C133455" s="15"/>
      <c r="D133455" s="15"/>
      <c r="E133455" s="15"/>
      <c r="F133455" s="15"/>
      <c r="G133455" s="15"/>
    </row>
    <row r="134714" spans="1:7">
      <c r="A134714" s="15"/>
      <c r="B134714" s="15"/>
      <c r="C134714" s="15"/>
      <c r="D134714" s="15"/>
      <c r="E134714" s="15"/>
      <c r="F134714" s="15"/>
      <c r="G134714" s="15"/>
    </row>
    <row r="135973" spans="1:7">
      <c r="A135973" s="15"/>
      <c r="B135973" s="15"/>
      <c r="C135973" s="15"/>
      <c r="D135973" s="15"/>
      <c r="E135973" s="15"/>
      <c r="F135973" s="15"/>
      <c r="G135973" s="15"/>
    </row>
    <row r="137232" spans="1:7">
      <c r="A137232" s="15"/>
      <c r="B137232" s="15"/>
      <c r="C137232" s="15"/>
      <c r="D137232" s="15"/>
      <c r="E137232" s="15"/>
      <c r="F137232" s="15"/>
      <c r="G137232" s="15"/>
    </row>
    <row r="138491" spans="1:7">
      <c r="A138491" s="15"/>
      <c r="B138491" s="15"/>
      <c r="C138491" s="15"/>
      <c r="D138491" s="15"/>
      <c r="E138491" s="15"/>
      <c r="F138491" s="15"/>
      <c r="G138491" s="15"/>
    </row>
    <row r="139750" spans="1:7">
      <c r="A139750" s="15"/>
      <c r="B139750" s="15"/>
      <c r="C139750" s="15"/>
      <c r="D139750" s="15"/>
      <c r="E139750" s="15"/>
      <c r="F139750" s="15"/>
      <c r="G139750" s="15"/>
    </row>
    <row r="141009" spans="1:7">
      <c r="A141009" s="15"/>
      <c r="B141009" s="15"/>
      <c r="C141009" s="15"/>
      <c r="D141009" s="15"/>
      <c r="E141009" s="15"/>
      <c r="F141009" s="15"/>
      <c r="G141009" s="15"/>
    </row>
    <row r="142268" spans="1:7">
      <c r="A142268" s="15"/>
      <c r="B142268" s="15"/>
      <c r="C142268" s="15"/>
      <c r="D142268" s="15"/>
      <c r="E142268" s="15"/>
      <c r="F142268" s="15"/>
      <c r="G142268" s="15"/>
    </row>
    <row r="143527" spans="1:7">
      <c r="A143527" s="15"/>
      <c r="B143527" s="15"/>
      <c r="C143527" s="15"/>
      <c r="D143527" s="15"/>
      <c r="E143527" s="15"/>
      <c r="F143527" s="15"/>
      <c r="G143527" s="15"/>
    </row>
    <row r="144786" spans="1:7">
      <c r="A144786" s="15"/>
      <c r="B144786" s="15"/>
      <c r="C144786" s="15"/>
      <c r="D144786" s="15"/>
      <c r="E144786" s="15"/>
      <c r="F144786" s="15"/>
      <c r="G144786" s="15"/>
    </row>
    <row r="146045" spans="1:7">
      <c r="A146045" s="15"/>
      <c r="B146045" s="15"/>
      <c r="C146045" s="15"/>
      <c r="D146045" s="15"/>
      <c r="E146045" s="15"/>
      <c r="F146045" s="15"/>
      <c r="G146045" s="15"/>
    </row>
    <row r="147304" spans="1:7">
      <c r="A147304" s="15"/>
      <c r="B147304" s="15"/>
      <c r="C147304" s="15"/>
      <c r="D147304" s="15"/>
      <c r="E147304" s="15"/>
      <c r="F147304" s="15"/>
      <c r="G147304" s="15"/>
    </row>
    <row r="148563" spans="1:7">
      <c r="A148563" s="15"/>
      <c r="B148563" s="15"/>
      <c r="C148563" s="15"/>
      <c r="D148563" s="15"/>
      <c r="E148563" s="15"/>
      <c r="F148563" s="15"/>
      <c r="G148563" s="15"/>
    </row>
    <row r="149822" spans="1:7">
      <c r="A149822" s="15"/>
      <c r="B149822" s="15"/>
      <c r="C149822" s="15"/>
      <c r="D149822" s="15"/>
      <c r="E149822" s="15"/>
      <c r="F149822" s="15"/>
      <c r="G149822" s="15"/>
    </row>
    <row r="151081" spans="1:7">
      <c r="A151081" s="15"/>
      <c r="B151081" s="15"/>
      <c r="C151081" s="15"/>
      <c r="D151081" s="15"/>
      <c r="E151081" s="15"/>
      <c r="F151081" s="15"/>
      <c r="G151081" s="15"/>
    </row>
    <row r="152340" spans="1:7">
      <c r="A152340" s="15"/>
      <c r="B152340" s="15"/>
      <c r="C152340" s="15"/>
      <c r="D152340" s="15"/>
      <c r="E152340" s="15"/>
      <c r="F152340" s="15"/>
      <c r="G152340" s="15"/>
    </row>
    <row r="153599" spans="1:7">
      <c r="A153599" s="15"/>
      <c r="B153599" s="15"/>
      <c r="C153599" s="15"/>
      <c r="D153599" s="15"/>
      <c r="E153599" s="15"/>
      <c r="F153599" s="15"/>
      <c r="G153599" s="15"/>
    </row>
    <row r="154858" spans="1:7">
      <c r="A154858" s="15"/>
      <c r="B154858" s="15"/>
      <c r="C154858" s="15"/>
      <c r="D154858" s="15"/>
      <c r="E154858" s="15"/>
      <c r="F154858" s="15"/>
      <c r="G154858" s="15"/>
    </row>
    <row r="156117" spans="1:7">
      <c r="A156117" s="15"/>
      <c r="B156117" s="15"/>
      <c r="C156117" s="15"/>
      <c r="D156117" s="15"/>
      <c r="E156117" s="15"/>
      <c r="F156117" s="15"/>
      <c r="G156117" s="15"/>
    </row>
    <row r="157376" spans="1:7">
      <c r="A157376" s="15"/>
      <c r="B157376" s="15"/>
      <c r="C157376" s="15"/>
      <c r="D157376" s="15"/>
      <c r="E157376" s="15"/>
      <c r="F157376" s="15"/>
      <c r="G157376" s="15"/>
    </row>
    <row r="158635" spans="1:7">
      <c r="A158635" s="15"/>
      <c r="B158635" s="15"/>
      <c r="C158635" s="15"/>
      <c r="D158635" s="15"/>
      <c r="E158635" s="15"/>
      <c r="F158635" s="15"/>
      <c r="G158635" s="15"/>
    </row>
    <row r="159894" spans="1:7">
      <c r="A159894" s="15"/>
      <c r="B159894" s="15"/>
      <c r="C159894" s="15"/>
      <c r="D159894" s="15"/>
      <c r="E159894" s="15"/>
      <c r="F159894" s="15"/>
      <c r="G159894" s="15"/>
    </row>
    <row r="161153" spans="1:7">
      <c r="A161153" s="15"/>
      <c r="B161153" s="15"/>
      <c r="C161153" s="15"/>
      <c r="D161153" s="15"/>
      <c r="E161153" s="15"/>
      <c r="F161153" s="15"/>
      <c r="G161153" s="15"/>
    </row>
    <row r="162412" spans="1:7">
      <c r="A162412" s="15"/>
      <c r="B162412" s="15"/>
      <c r="C162412" s="15"/>
      <c r="D162412" s="15"/>
      <c r="E162412" s="15"/>
      <c r="F162412" s="15"/>
      <c r="G162412" s="15"/>
    </row>
    <row r="163671" spans="1:7">
      <c r="A163671" s="15"/>
      <c r="B163671" s="15"/>
      <c r="C163671" s="15"/>
      <c r="D163671" s="15"/>
      <c r="E163671" s="15"/>
      <c r="F163671" s="15"/>
      <c r="G163671" s="15"/>
    </row>
    <row r="164930" spans="1:7">
      <c r="A164930" s="15"/>
      <c r="B164930" s="15"/>
      <c r="C164930" s="15"/>
      <c r="D164930" s="15"/>
      <c r="E164930" s="15"/>
      <c r="F164930" s="15"/>
      <c r="G164930" s="15"/>
    </row>
    <row r="166189" spans="1:7">
      <c r="A166189" s="15"/>
      <c r="B166189" s="15"/>
      <c r="C166189" s="15"/>
      <c r="D166189" s="15"/>
      <c r="E166189" s="15"/>
      <c r="F166189" s="15"/>
      <c r="G166189" s="15"/>
    </row>
    <row r="167448" spans="1:7">
      <c r="A167448" s="15"/>
      <c r="B167448" s="15"/>
      <c r="C167448" s="15"/>
      <c r="D167448" s="15"/>
      <c r="E167448" s="15"/>
      <c r="F167448" s="15"/>
      <c r="G167448" s="15"/>
    </row>
    <row r="168707" spans="1:7">
      <c r="A168707" s="15"/>
      <c r="B168707" s="15"/>
      <c r="C168707" s="15"/>
      <c r="D168707" s="15"/>
      <c r="E168707" s="15"/>
      <c r="F168707" s="15"/>
      <c r="G168707" s="15"/>
    </row>
    <row r="169966" spans="1:7">
      <c r="A169966" s="15"/>
      <c r="B169966" s="15"/>
      <c r="C169966" s="15"/>
      <c r="D169966" s="15"/>
      <c r="E169966" s="15"/>
      <c r="F169966" s="15"/>
      <c r="G169966" s="15"/>
    </row>
    <row r="171225" spans="1:7">
      <c r="A171225" s="15"/>
      <c r="B171225" s="15"/>
      <c r="C171225" s="15"/>
      <c r="D171225" s="15"/>
      <c r="E171225" s="15"/>
      <c r="F171225" s="15"/>
      <c r="G171225" s="15"/>
    </row>
    <row r="172484" spans="1:7">
      <c r="A172484" s="15"/>
      <c r="B172484" s="15"/>
      <c r="C172484" s="15"/>
      <c r="D172484" s="15"/>
      <c r="E172484" s="15"/>
      <c r="F172484" s="15"/>
      <c r="G172484" s="15"/>
    </row>
    <row r="173743" spans="1:7">
      <c r="A173743" s="15"/>
      <c r="B173743" s="15"/>
      <c r="C173743" s="15"/>
      <c r="D173743" s="15"/>
      <c r="E173743" s="15"/>
      <c r="F173743" s="15"/>
      <c r="G173743" s="15"/>
    </row>
    <row r="175002" spans="1:7">
      <c r="A175002" s="15"/>
      <c r="B175002" s="15"/>
      <c r="C175002" s="15"/>
      <c r="D175002" s="15"/>
      <c r="E175002" s="15"/>
      <c r="F175002" s="15"/>
      <c r="G175002" s="15"/>
    </row>
    <row r="176261" spans="1:7">
      <c r="A176261" s="15"/>
      <c r="B176261" s="15"/>
      <c r="C176261" s="15"/>
      <c r="D176261" s="15"/>
      <c r="E176261" s="15"/>
      <c r="F176261" s="15"/>
      <c r="G176261" s="15"/>
    </row>
    <row r="177520" spans="1:7">
      <c r="A177520" s="15"/>
      <c r="B177520" s="15"/>
      <c r="C177520" s="15"/>
      <c r="D177520" s="15"/>
      <c r="E177520" s="15"/>
      <c r="F177520" s="15"/>
      <c r="G177520" s="15"/>
    </row>
    <row r="178779" spans="1:7">
      <c r="A178779" s="15"/>
      <c r="B178779" s="15"/>
      <c r="C178779" s="15"/>
      <c r="D178779" s="15"/>
      <c r="E178779" s="15"/>
      <c r="F178779" s="15"/>
      <c r="G178779" s="15"/>
    </row>
    <row r="180038" spans="1:7">
      <c r="A180038" s="15"/>
      <c r="B180038" s="15"/>
      <c r="C180038" s="15"/>
      <c r="D180038" s="15"/>
      <c r="E180038" s="15"/>
      <c r="F180038" s="15"/>
      <c r="G180038" s="15"/>
    </row>
    <row r="181297" spans="1:7">
      <c r="A181297" s="15"/>
      <c r="B181297" s="15"/>
      <c r="C181297" s="15"/>
      <c r="D181297" s="15"/>
      <c r="E181297" s="15"/>
      <c r="F181297" s="15"/>
      <c r="G181297" s="15"/>
    </row>
    <row r="182556" spans="1:7">
      <c r="A182556" s="15"/>
      <c r="B182556" s="15"/>
      <c r="C182556" s="15"/>
      <c r="D182556" s="15"/>
      <c r="E182556" s="15"/>
      <c r="F182556" s="15"/>
      <c r="G182556" s="15"/>
    </row>
    <row r="183815" spans="1:7">
      <c r="A183815" s="15"/>
      <c r="B183815" s="15"/>
      <c r="C183815" s="15"/>
      <c r="D183815" s="15"/>
      <c r="E183815" s="15"/>
      <c r="F183815" s="15"/>
      <c r="G183815" s="15"/>
    </row>
    <row r="185074" spans="1:7">
      <c r="A185074" s="15"/>
      <c r="B185074" s="15"/>
      <c r="C185074" s="15"/>
      <c r="D185074" s="15"/>
      <c r="E185074" s="15"/>
      <c r="F185074" s="15"/>
      <c r="G185074" s="15"/>
    </row>
    <row r="186333" spans="1:7">
      <c r="A186333" s="15"/>
      <c r="B186333" s="15"/>
      <c r="C186333" s="15"/>
      <c r="D186333" s="15"/>
      <c r="E186333" s="15"/>
      <c r="F186333" s="15"/>
      <c r="G186333" s="15"/>
    </row>
    <row r="187592" spans="1:7">
      <c r="A187592" s="15"/>
      <c r="B187592" s="15"/>
      <c r="C187592" s="15"/>
      <c r="D187592" s="15"/>
      <c r="E187592" s="15"/>
      <c r="F187592" s="15"/>
      <c r="G187592" s="15"/>
    </row>
    <row r="188851" spans="1:7">
      <c r="A188851" s="15"/>
      <c r="B188851" s="15"/>
      <c r="C188851" s="15"/>
      <c r="D188851" s="15"/>
      <c r="E188851" s="15"/>
      <c r="F188851" s="15"/>
      <c r="G188851" s="15"/>
    </row>
    <row r="190110" spans="1:7">
      <c r="A190110" s="15"/>
      <c r="B190110" s="15"/>
      <c r="C190110" s="15"/>
      <c r="D190110" s="15"/>
      <c r="E190110" s="15"/>
      <c r="F190110" s="15"/>
      <c r="G190110" s="15"/>
    </row>
    <row r="191369" spans="1:7">
      <c r="A191369" s="15"/>
      <c r="B191369" s="15"/>
      <c r="C191369" s="15"/>
      <c r="D191369" s="15"/>
      <c r="E191369" s="15"/>
      <c r="F191369" s="15"/>
      <c r="G191369" s="15"/>
    </row>
    <row r="192628" spans="1:7">
      <c r="A192628" s="15"/>
      <c r="B192628" s="15"/>
      <c r="C192628" s="15"/>
      <c r="D192628" s="15"/>
      <c r="E192628" s="15"/>
      <c r="F192628" s="15"/>
      <c r="G192628" s="15"/>
    </row>
    <row r="193887" spans="1:7">
      <c r="A193887" s="15"/>
      <c r="B193887" s="15"/>
      <c r="C193887" s="15"/>
      <c r="D193887" s="15"/>
      <c r="E193887" s="15"/>
      <c r="F193887" s="15"/>
      <c r="G193887" s="15"/>
    </row>
    <row r="195146" spans="1:7">
      <c r="A195146" s="15"/>
      <c r="B195146" s="15"/>
      <c r="C195146" s="15"/>
      <c r="D195146" s="15"/>
      <c r="E195146" s="15"/>
      <c r="F195146" s="15"/>
      <c r="G195146" s="15"/>
    </row>
    <row r="196405" spans="1:7">
      <c r="A196405" s="15"/>
      <c r="B196405" s="15"/>
      <c r="C196405" s="15"/>
      <c r="D196405" s="15"/>
      <c r="E196405" s="15"/>
      <c r="F196405" s="15"/>
      <c r="G196405" s="15"/>
    </row>
    <row r="197664" spans="1:7">
      <c r="A197664" s="15"/>
      <c r="B197664" s="15"/>
      <c r="C197664" s="15"/>
      <c r="D197664" s="15"/>
      <c r="E197664" s="15"/>
      <c r="F197664" s="15"/>
      <c r="G197664" s="15"/>
    </row>
    <row r="198923" spans="1:7">
      <c r="A198923" s="15"/>
      <c r="B198923" s="15"/>
      <c r="C198923" s="15"/>
      <c r="D198923" s="15"/>
      <c r="E198923" s="15"/>
      <c r="F198923" s="15"/>
      <c r="G198923" s="15"/>
    </row>
    <row r="200182" spans="1:7">
      <c r="A200182" s="15"/>
      <c r="B200182" s="15"/>
      <c r="C200182" s="15"/>
      <c r="D200182" s="15"/>
      <c r="E200182" s="15"/>
      <c r="F200182" s="15"/>
      <c r="G200182" s="15"/>
    </row>
    <row r="201441" spans="1:7">
      <c r="A201441" s="15"/>
      <c r="B201441" s="15"/>
      <c r="C201441" s="15"/>
      <c r="D201441" s="15"/>
      <c r="E201441" s="15"/>
      <c r="F201441" s="15"/>
      <c r="G201441" s="15"/>
    </row>
    <row r="202700" spans="1:7">
      <c r="A202700" s="15"/>
      <c r="B202700" s="15"/>
      <c r="C202700" s="15"/>
      <c r="D202700" s="15"/>
      <c r="E202700" s="15"/>
      <c r="F202700" s="15"/>
      <c r="G202700" s="15"/>
    </row>
    <row r="203959" spans="1:7">
      <c r="A203959" s="15"/>
      <c r="B203959" s="15"/>
      <c r="C203959" s="15"/>
      <c r="D203959" s="15"/>
      <c r="E203959" s="15"/>
      <c r="F203959" s="15"/>
      <c r="G203959" s="15"/>
    </row>
    <row r="205218" spans="1:7">
      <c r="A205218" s="15"/>
      <c r="B205218" s="15"/>
      <c r="C205218" s="15"/>
      <c r="D205218" s="15"/>
      <c r="E205218" s="15"/>
      <c r="F205218" s="15"/>
      <c r="G205218" s="15"/>
    </row>
    <row r="206477" spans="1:7">
      <c r="A206477" s="15"/>
      <c r="B206477" s="15"/>
      <c r="C206477" s="15"/>
      <c r="D206477" s="15"/>
      <c r="E206477" s="15"/>
      <c r="F206477" s="15"/>
      <c r="G206477" s="15"/>
    </row>
    <row r="207736" spans="1:7">
      <c r="A207736" s="15"/>
      <c r="B207736" s="15"/>
      <c r="C207736" s="15"/>
      <c r="D207736" s="15"/>
      <c r="E207736" s="15"/>
      <c r="F207736" s="15"/>
      <c r="G207736" s="15"/>
    </row>
    <row r="208995" spans="1:7">
      <c r="A208995" s="15"/>
      <c r="B208995" s="15"/>
      <c r="C208995" s="15"/>
      <c r="D208995" s="15"/>
      <c r="E208995" s="15"/>
      <c r="F208995" s="15"/>
      <c r="G208995" s="15"/>
    </row>
    <row r="210254" spans="1:7">
      <c r="A210254" s="15"/>
      <c r="B210254" s="15"/>
      <c r="C210254" s="15"/>
      <c r="D210254" s="15"/>
      <c r="E210254" s="15"/>
      <c r="F210254" s="15"/>
      <c r="G210254" s="15"/>
    </row>
    <row r="211513" spans="1:7">
      <c r="A211513" s="15"/>
      <c r="B211513" s="15"/>
      <c r="C211513" s="15"/>
      <c r="D211513" s="15"/>
      <c r="E211513" s="15"/>
      <c r="F211513" s="15"/>
      <c r="G211513" s="15"/>
    </row>
    <row r="212772" spans="1:7">
      <c r="A212772" s="15"/>
      <c r="B212772" s="15"/>
      <c r="C212772" s="15"/>
      <c r="D212772" s="15"/>
      <c r="E212772" s="15"/>
      <c r="F212772" s="15"/>
      <c r="G212772" s="15"/>
    </row>
    <row r="214031" spans="1:7">
      <c r="A214031" s="15"/>
      <c r="B214031" s="15"/>
      <c r="C214031" s="15"/>
      <c r="D214031" s="15"/>
      <c r="E214031" s="15"/>
      <c r="F214031" s="15"/>
      <c r="G214031" s="15"/>
    </row>
    <row r="215290" spans="1:7">
      <c r="A215290" s="15"/>
      <c r="B215290" s="15"/>
      <c r="C215290" s="15"/>
      <c r="D215290" s="15"/>
      <c r="E215290" s="15"/>
      <c r="F215290" s="15"/>
      <c r="G215290" s="15"/>
    </row>
    <row r="216549" spans="1:7">
      <c r="A216549" s="15"/>
      <c r="B216549" s="15"/>
      <c r="C216549" s="15"/>
      <c r="D216549" s="15"/>
      <c r="E216549" s="15"/>
      <c r="F216549" s="15"/>
      <c r="G216549" s="15"/>
    </row>
    <row r="217808" spans="1:7">
      <c r="A217808" s="15"/>
      <c r="B217808" s="15"/>
      <c r="C217808" s="15"/>
      <c r="D217808" s="15"/>
      <c r="E217808" s="15"/>
      <c r="F217808" s="15"/>
      <c r="G217808" s="15"/>
    </row>
    <row r="219067" spans="1:7">
      <c r="A219067" s="15"/>
      <c r="B219067" s="15"/>
      <c r="C219067" s="15"/>
      <c r="D219067" s="15"/>
      <c r="E219067" s="15"/>
      <c r="F219067" s="15"/>
      <c r="G219067" s="15"/>
    </row>
    <row r="220326" spans="1:7">
      <c r="A220326" s="15"/>
      <c r="B220326" s="15"/>
      <c r="C220326" s="15"/>
      <c r="D220326" s="15"/>
      <c r="E220326" s="15"/>
      <c r="F220326" s="15"/>
      <c r="G220326" s="15"/>
    </row>
    <row r="221585" spans="1:7">
      <c r="A221585" s="15"/>
      <c r="B221585" s="15"/>
      <c r="C221585" s="15"/>
      <c r="D221585" s="15"/>
      <c r="E221585" s="15"/>
      <c r="F221585" s="15"/>
      <c r="G221585" s="15"/>
    </row>
    <row r="222844" spans="1:7">
      <c r="A222844" s="15"/>
      <c r="B222844" s="15"/>
      <c r="C222844" s="15"/>
      <c r="D222844" s="15"/>
      <c r="E222844" s="15"/>
      <c r="F222844" s="15"/>
      <c r="G222844" s="15"/>
    </row>
    <row r="224103" spans="1:7">
      <c r="A224103" s="15"/>
      <c r="B224103" s="15"/>
      <c r="C224103" s="15"/>
      <c r="D224103" s="15"/>
      <c r="E224103" s="15"/>
      <c r="F224103" s="15"/>
      <c r="G224103" s="15"/>
    </row>
    <row r="225362" spans="1:7">
      <c r="A225362" s="15"/>
      <c r="B225362" s="15"/>
      <c r="C225362" s="15"/>
      <c r="D225362" s="15"/>
      <c r="E225362" s="15"/>
      <c r="F225362" s="15"/>
      <c r="G225362" s="15"/>
    </row>
    <row r="226621" spans="1:7">
      <c r="A226621" s="15"/>
      <c r="B226621" s="15"/>
      <c r="C226621" s="15"/>
      <c r="D226621" s="15"/>
      <c r="E226621" s="15"/>
      <c r="F226621" s="15"/>
      <c r="G226621" s="15"/>
    </row>
    <row r="227880" spans="1:7">
      <c r="A227880" s="15"/>
      <c r="B227880" s="15"/>
      <c r="C227880" s="15"/>
      <c r="D227880" s="15"/>
      <c r="E227880" s="15"/>
      <c r="F227880" s="15"/>
      <c r="G227880" s="15"/>
    </row>
    <row r="229139" spans="1:7">
      <c r="A229139" s="15"/>
      <c r="B229139" s="15"/>
      <c r="C229139" s="15"/>
      <c r="D229139" s="15"/>
      <c r="E229139" s="15"/>
      <c r="F229139" s="15"/>
      <c r="G229139" s="15"/>
    </row>
    <row r="230398" spans="1:7">
      <c r="A230398" s="15"/>
      <c r="B230398" s="15"/>
      <c r="C230398" s="15"/>
      <c r="D230398" s="15"/>
      <c r="E230398" s="15"/>
      <c r="F230398" s="15"/>
      <c r="G230398" s="15"/>
    </row>
    <row r="231657" spans="1:7">
      <c r="A231657" s="15"/>
      <c r="B231657" s="15"/>
      <c r="C231657" s="15"/>
      <c r="D231657" s="15"/>
      <c r="E231657" s="15"/>
      <c r="F231657" s="15"/>
      <c r="G231657" s="15"/>
    </row>
    <row r="232916" spans="1:7">
      <c r="A232916" s="15"/>
      <c r="B232916" s="15"/>
      <c r="C232916" s="15"/>
      <c r="D232916" s="15"/>
      <c r="E232916" s="15"/>
      <c r="F232916" s="15"/>
      <c r="G232916" s="15"/>
    </row>
    <row r="234175" spans="1:7">
      <c r="A234175" s="15"/>
      <c r="B234175" s="15"/>
      <c r="C234175" s="15"/>
      <c r="D234175" s="15"/>
      <c r="E234175" s="15"/>
      <c r="F234175" s="15"/>
      <c r="G234175" s="15"/>
    </row>
    <row r="235434" spans="1:7">
      <c r="A235434" s="15"/>
      <c r="B235434" s="15"/>
      <c r="C235434" s="15"/>
      <c r="D235434" s="15"/>
      <c r="E235434" s="15"/>
      <c r="F235434" s="15"/>
      <c r="G235434" s="15"/>
    </row>
    <row r="236693" spans="1:7">
      <c r="A236693" s="15"/>
      <c r="B236693" s="15"/>
      <c r="C236693" s="15"/>
      <c r="D236693" s="15"/>
      <c r="E236693" s="15"/>
      <c r="F236693" s="15"/>
      <c r="G236693" s="15"/>
    </row>
    <row r="237952" spans="1:7">
      <c r="A237952" s="15"/>
      <c r="B237952" s="15"/>
      <c r="C237952" s="15"/>
      <c r="D237952" s="15"/>
      <c r="E237952" s="15"/>
      <c r="F237952" s="15"/>
      <c r="G237952" s="15"/>
    </row>
    <row r="239211" spans="1:7">
      <c r="A239211" s="15"/>
      <c r="B239211" s="15"/>
      <c r="C239211" s="15"/>
      <c r="D239211" s="15"/>
      <c r="E239211" s="15"/>
      <c r="F239211" s="15"/>
      <c r="G239211" s="15"/>
    </row>
    <row r="240470" spans="1:7">
      <c r="A240470" s="15"/>
      <c r="B240470" s="15"/>
      <c r="C240470" s="15"/>
      <c r="D240470" s="15"/>
      <c r="E240470" s="15"/>
      <c r="F240470" s="15"/>
      <c r="G240470" s="15"/>
    </row>
    <row r="241729" spans="1:7">
      <c r="A241729" s="15"/>
      <c r="B241729" s="15"/>
      <c r="C241729" s="15"/>
      <c r="D241729" s="15"/>
      <c r="E241729" s="15"/>
      <c r="F241729" s="15"/>
      <c r="G241729" s="15"/>
    </row>
    <row r="242988" spans="1:7">
      <c r="A242988" s="15"/>
      <c r="B242988" s="15"/>
      <c r="C242988" s="15"/>
      <c r="D242988" s="15"/>
      <c r="E242988" s="15"/>
      <c r="F242988" s="15"/>
      <c r="G242988" s="15"/>
    </row>
    <row r="244247" spans="1:7">
      <c r="A244247" s="15"/>
      <c r="B244247" s="15"/>
      <c r="C244247" s="15"/>
      <c r="D244247" s="15"/>
      <c r="E244247" s="15"/>
      <c r="F244247" s="15"/>
      <c r="G244247" s="15"/>
    </row>
    <row r="245506" spans="1:7">
      <c r="A245506" s="15"/>
      <c r="B245506" s="15"/>
      <c r="C245506" s="15"/>
      <c r="D245506" s="15"/>
      <c r="E245506" s="15"/>
      <c r="F245506" s="15"/>
      <c r="G245506" s="15"/>
    </row>
    <row r="246765" spans="1:7">
      <c r="A246765" s="15"/>
      <c r="B246765" s="15"/>
      <c r="C246765" s="15"/>
      <c r="D246765" s="15"/>
      <c r="E246765" s="15"/>
      <c r="F246765" s="15"/>
      <c r="G246765" s="15"/>
    </row>
    <row r="248024" spans="1:7">
      <c r="A248024" s="15"/>
      <c r="B248024" s="15"/>
      <c r="C248024" s="15"/>
      <c r="D248024" s="15"/>
      <c r="E248024" s="15"/>
      <c r="F248024" s="15"/>
      <c r="G248024" s="15"/>
    </row>
    <row r="249283" spans="1:7">
      <c r="A249283" s="15"/>
      <c r="B249283" s="15"/>
      <c r="C249283" s="15"/>
      <c r="D249283" s="15"/>
      <c r="E249283" s="15"/>
      <c r="F249283" s="15"/>
      <c r="G249283" s="15"/>
    </row>
    <row r="250542" spans="1:7">
      <c r="A250542" s="15"/>
      <c r="B250542" s="15"/>
      <c r="C250542" s="15"/>
      <c r="D250542" s="15"/>
      <c r="E250542" s="15"/>
      <c r="F250542" s="15"/>
      <c r="G250542" s="15"/>
    </row>
    <row r="251801" spans="1:7">
      <c r="A251801" s="15"/>
      <c r="B251801" s="15"/>
      <c r="C251801" s="15"/>
      <c r="D251801" s="15"/>
      <c r="E251801" s="15"/>
      <c r="F251801" s="15"/>
      <c r="G251801" s="15"/>
    </row>
    <row r="253060" spans="1:7">
      <c r="A253060" s="15"/>
      <c r="B253060" s="15"/>
      <c r="C253060" s="15"/>
      <c r="D253060" s="15"/>
      <c r="E253060" s="15"/>
      <c r="F253060" s="15"/>
      <c r="G253060" s="15"/>
    </row>
    <row r="254319" spans="1:7">
      <c r="A254319" s="15"/>
      <c r="B254319" s="15"/>
      <c r="C254319" s="15"/>
      <c r="D254319" s="15"/>
      <c r="E254319" s="15"/>
      <c r="F254319" s="15"/>
      <c r="G254319" s="15"/>
    </row>
    <row r="255578" spans="1:7">
      <c r="A255578" s="15"/>
      <c r="B255578" s="15"/>
      <c r="C255578" s="15"/>
      <c r="D255578" s="15"/>
      <c r="E255578" s="15"/>
      <c r="F255578" s="15"/>
      <c r="G255578" s="15"/>
    </row>
    <row r="256837" spans="1:7">
      <c r="A256837" s="15"/>
      <c r="B256837" s="15"/>
      <c r="C256837" s="15"/>
      <c r="D256837" s="15"/>
      <c r="E256837" s="15"/>
      <c r="F256837" s="15"/>
      <c r="G256837" s="15"/>
    </row>
    <row r="258096" spans="1:7">
      <c r="A258096" s="15"/>
      <c r="B258096" s="15"/>
      <c r="C258096" s="15"/>
      <c r="D258096" s="15"/>
      <c r="E258096" s="15"/>
      <c r="F258096" s="15"/>
      <c r="G258096" s="15"/>
    </row>
    <row r="259355" spans="1:7">
      <c r="A259355" s="15"/>
      <c r="B259355" s="15"/>
      <c r="C259355" s="15"/>
      <c r="D259355" s="15"/>
      <c r="E259355" s="15"/>
      <c r="F259355" s="15"/>
      <c r="G259355" s="15"/>
    </row>
    <row r="260614" spans="1:7">
      <c r="A260614" s="15"/>
      <c r="B260614" s="15"/>
      <c r="C260614" s="15"/>
      <c r="D260614" s="15"/>
      <c r="E260614" s="15"/>
      <c r="F260614" s="15"/>
      <c r="G260614" s="15"/>
    </row>
    <row r="261873" spans="1:7">
      <c r="A261873" s="15"/>
      <c r="B261873" s="15"/>
      <c r="C261873" s="15"/>
      <c r="D261873" s="15"/>
      <c r="E261873" s="15"/>
      <c r="F261873" s="15"/>
      <c r="G261873" s="15"/>
    </row>
    <row r="263132" spans="1:7">
      <c r="A263132" s="15"/>
      <c r="B263132" s="15"/>
      <c r="C263132" s="15"/>
      <c r="D263132" s="15"/>
      <c r="E263132" s="15"/>
      <c r="F263132" s="15"/>
      <c r="G263132" s="15"/>
    </row>
    <row r="264391" spans="1:7">
      <c r="A264391" s="15"/>
      <c r="B264391" s="15"/>
      <c r="C264391" s="15"/>
      <c r="D264391" s="15"/>
      <c r="E264391" s="15"/>
      <c r="F264391" s="15"/>
      <c r="G264391" s="15"/>
    </row>
    <row r="265650" spans="1:7">
      <c r="A265650" s="15"/>
      <c r="B265650" s="15"/>
      <c r="C265650" s="15"/>
      <c r="D265650" s="15"/>
      <c r="E265650" s="15"/>
      <c r="F265650" s="15"/>
      <c r="G265650" s="15"/>
    </row>
    <row r="266909" spans="1:7">
      <c r="A266909" s="15"/>
      <c r="B266909" s="15"/>
      <c r="C266909" s="15"/>
      <c r="D266909" s="15"/>
      <c r="E266909" s="15"/>
      <c r="F266909" s="15"/>
      <c r="G266909" s="15"/>
    </row>
    <row r="268168" spans="1:7">
      <c r="A268168" s="15"/>
      <c r="B268168" s="15"/>
      <c r="C268168" s="15"/>
      <c r="D268168" s="15"/>
      <c r="E268168" s="15"/>
      <c r="F268168" s="15"/>
      <c r="G268168" s="15"/>
    </row>
    <row r="269427" spans="1:7">
      <c r="A269427" s="15"/>
      <c r="B269427" s="15"/>
      <c r="C269427" s="15"/>
      <c r="D269427" s="15"/>
      <c r="E269427" s="15"/>
      <c r="F269427" s="15"/>
      <c r="G269427" s="15"/>
    </row>
    <row r="270686" spans="1:7">
      <c r="A270686" s="15"/>
      <c r="B270686" s="15"/>
      <c r="C270686" s="15"/>
      <c r="D270686" s="15"/>
      <c r="E270686" s="15"/>
      <c r="F270686" s="15"/>
      <c r="G270686" s="15"/>
    </row>
    <row r="271945" spans="1:7">
      <c r="A271945" s="15"/>
      <c r="B271945" s="15"/>
      <c r="C271945" s="15"/>
      <c r="D271945" s="15"/>
      <c r="E271945" s="15"/>
      <c r="F271945" s="15"/>
      <c r="G271945" s="15"/>
    </row>
    <row r="273204" spans="1:7">
      <c r="A273204" s="15"/>
      <c r="B273204" s="15"/>
      <c r="C273204" s="15"/>
      <c r="D273204" s="15"/>
      <c r="E273204" s="15"/>
      <c r="F273204" s="15"/>
      <c r="G273204" s="15"/>
    </row>
    <row r="274463" spans="1:7">
      <c r="A274463" s="15"/>
      <c r="B274463" s="15"/>
      <c r="C274463" s="15"/>
      <c r="D274463" s="15"/>
      <c r="E274463" s="15"/>
      <c r="F274463" s="15"/>
      <c r="G274463" s="15"/>
    </row>
    <row r="275722" spans="1:7">
      <c r="A275722" s="15"/>
      <c r="B275722" s="15"/>
      <c r="C275722" s="15"/>
      <c r="D275722" s="15"/>
      <c r="E275722" s="15"/>
      <c r="F275722" s="15"/>
      <c r="G275722" s="15"/>
    </row>
    <row r="276981" spans="1:7">
      <c r="A276981" s="15"/>
      <c r="B276981" s="15"/>
      <c r="C276981" s="15"/>
      <c r="D276981" s="15"/>
      <c r="E276981" s="15"/>
      <c r="F276981" s="15"/>
      <c r="G276981" s="15"/>
    </row>
    <row r="278240" spans="1:7">
      <c r="A278240" s="15"/>
      <c r="B278240" s="15"/>
      <c r="C278240" s="15"/>
      <c r="D278240" s="15"/>
      <c r="E278240" s="15"/>
      <c r="F278240" s="15"/>
      <c r="G278240" s="15"/>
    </row>
    <row r="279499" spans="1:7">
      <c r="A279499" s="15"/>
      <c r="B279499" s="15"/>
      <c r="C279499" s="15"/>
      <c r="D279499" s="15"/>
      <c r="E279499" s="15"/>
      <c r="F279499" s="15"/>
      <c r="G279499" s="15"/>
    </row>
    <row r="280758" spans="1:7">
      <c r="A280758" s="15"/>
      <c r="B280758" s="15"/>
      <c r="C280758" s="15"/>
      <c r="D280758" s="15"/>
      <c r="E280758" s="15"/>
      <c r="F280758" s="15"/>
      <c r="G280758" s="15"/>
    </row>
    <row r="282017" spans="1:7">
      <c r="A282017" s="15"/>
      <c r="B282017" s="15"/>
      <c r="C282017" s="15"/>
      <c r="D282017" s="15"/>
      <c r="E282017" s="15"/>
      <c r="F282017" s="15"/>
      <c r="G282017" s="15"/>
    </row>
    <row r="283276" spans="1:7">
      <c r="A283276" s="15"/>
      <c r="B283276" s="15"/>
      <c r="C283276" s="15"/>
      <c r="D283276" s="15"/>
      <c r="E283276" s="15"/>
      <c r="F283276" s="15"/>
      <c r="G283276" s="15"/>
    </row>
    <row r="284535" spans="1:7">
      <c r="A284535" s="15"/>
      <c r="B284535" s="15"/>
      <c r="C284535" s="15"/>
      <c r="D284535" s="15"/>
      <c r="E284535" s="15"/>
      <c r="F284535" s="15"/>
      <c r="G284535" s="15"/>
    </row>
    <row r="285794" spans="1:7">
      <c r="A285794" s="15"/>
      <c r="B285794" s="15"/>
      <c r="C285794" s="15"/>
      <c r="D285794" s="15"/>
      <c r="E285794" s="15"/>
      <c r="F285794" s="15"/>
      <c r="G285794" s="15"/>
    </row>
    <row r="287053" spans="1:7">
      <c r="A287053" s="15"/>
      <c r="B287053" s="15"/>
      <c r="C287053" s="15"/>
      <c r="D287053" s="15"/>
      <c r="E287053" s="15"/>
      <c r="F287053" s="15"/>
      <c r="G287053" s="15"/>
    </row>
    <row r="288312" spans="1:7">
      <c r="A288312" s="15"/>
      <c r="B288312" s="15"/>
      <c r="C288312" s="15"/>
      <c r="D288312" s="15"/>
      <c r="E288312" s="15"/>
      <c r="F288312" s="15"/>
      <c r="G288312" s="15"/>
    </row>
    <row r="289571" spans="1:7">
      <c r="A289571" s="15"/>
      <c r="B289571" s="15"/>
      <c r="C289571" s="15"/>
      <c r="D289571" s="15"/>
      <c r="E289571" s="15"/>
      <c r="F289571" s="15"/>
      <c r="G289571" s="15"/>
    </row>
    <row r="290830" spans="1:7">
      <c r="A290830" s="15"/>
      <c r="B290830" s="15"/>
      <c r="C290830" s="15"/>
      <c r="D290830" s="15"/>
      <c r="E290830" s="15"/>
      <c r="F290830" s="15"/>
      <c r="G290830" s="15"/>
    </row>
    <row r="292089" spans="1:7">
      <c r="A292089" s="15"/>
      <c r="B292089" s="15"/>
      <c r="C292089" s="15"/>
      <c r="D292089" s="15"/>
      <c r="E292089" s="15"/>
      <c r="F292089" s="15"/>
      <c r="G292089" s="15"/>
    </row>
    <row r="293348" spans="1:7">
      <c r="A293348" s="15"/>
      <c r="B293348" s="15"/>
      <c r="C293348" s="15"/>
      <c r="D293348" s="15"/>
      <c r="E293348" s="15"/>
      <c r="F293348" s="15"/>
      <c r="G293348" s="15"/>
    </row>
    <row r="294607" spans="1:7">
      <c r="A294607" s="15"/>
      <c r="B294607" s="15"/>
      <c r="C294607" s="15"/>
      <c r="D294607" s="15"/>
      <c r="E294607" s="15"/>
      <c r="F294607" s="15"/>
      <c r="G294607" s="15"/>
    </row>
    <row r="295866" spans="1:7">
      <c r="A295866" s="15"/>
      <c r="B295866" s="15"/>
      <c r="C295866" s="15"/>
      <c r="D295866" s="15"/>
      <c r="E295866" s="15"/>
      <c r="F295866" s="15"/>
      <c r="G295866" s="15"/>
    </row>
    <row r="297125" spans="1:7">
      <c r="A297125" s="15"/>
      <c r="B297125" s="15"/>
      <c r="C297125" s="15"/>
      <c r="D297125" s="15"/>
      <c r="E297125" s="15"/>
      <c r="F297125" s="15"/>
      <c r="G297125" s="15"/>
    </row>
    <row r="298384" spans="1:7">
      <c r="A298384" s="15"/>
      <c r="B298384" s="15"/>
      <c r="C298384" s="15"/>
      <c r="D298384" s="15"/>
      <c r="E298384" s="15"/>
      <c r="F298384" s="15"/>
      <c r="G298384" s="15"/>
    </row>
    <row r="299643" spans="1:7">
      <c r="A299643" s="15"/>
      <c r="B299643" s="15"/>
      <c r="C299643" s="15"/>
      <c r="D299643" s="15"/>
      <c r="E299643" s="15"/>
      <c r="F299643" s="15"/>
      <c r="G299643" s="15"/>
    </row>
    <row r="300902" spans="1:7">
      <c r="A300902" s="15"/>
      <c r="B300902" s="15"/>
      <c r="C300902" s="15"/>
      <c r="D300902" s="15"/>
      <c r="E300902" s="15"/>
      <c r="F300902" s="15"/>
      <c r="G300902" s="15"/>
    </row>
    <row r="302161" spans="1:7">
      <c r="A302161" s="15"/>
      <c r="B302161" s="15"/>
      <c r="C302161" s="15"/>
      <c r="D302161" s="15"/>
      <c r="E302161" s="15"/>
      <c r="F302161" s="15"/>
      <c r="G302161" s="15"/>
    </row>
    <row r="303420" spans="1:7">
      <c r="A303420" s="15"/>
      <c r="B303420" s="15"/>
      <c r="C303420" s="15"/>
      <c r="D303420" s="15"/>
      <c r="E303420" s="15"/>
      <c r="F303420" s="15"/>
      <c r="G303420" s="15"/>
    </row>
    <row r="304679" spans="1:7">
      <c r="A304679" s="15"/>
      <c r="B304679" s="15"/>
      <c r="C304679" s="15"/>
      <c r="D304679" s="15"/>
      <c r="E304679" s="15"/>
      <c r="F304679" s="15"/>
      <c r="G304679" s="15"/>
    </row>
    <row r="305938" spans="1:7">
      <c r="A305938" s="15"/>
      <c r="B305938" s="15"/>
      <c r="C305938" s="15"/>
      <c r="D305938" s="15"/>
      <c r="E305938" s="15"/>
      <c r="F305938" s="15"/>
      <c r="G305938" s="15"/>
    </row>
    <row r="307197" spans="1:7">
      <c r="A307197" s="15"/>
      <c r="B307197" s="15"/>
      <c r="C307197" s="15"/>
      <c r="D307197" s="15"/>
      <c r="E307197" s="15"/>
      <c r="F307197" s="15"/>
      <c r="G307197" s="15"/>
    </row>
    <row r="308456" spans="1:7">
      <c r="A308456" s="15"/>
      <c r="B308456" s="15"/>
      <c r="C308456" s="15"/>
      <c r="D308456" s="15"/>
      <c r="E308456" s="15"/>
      <c r="F308456" s="15"/>
      <c r="G308456" s="15"/>
    </row>
    <row r="309715" spans="1:7">
      <c r="A309715" s="15"/>
      <c r="B309715" s="15"/>
      <c r="C309715" s="15"/>
      <c r="D309715" s="15"/>
      <c r="E309715" s="15"/>
      <c r="F309715" s="15"/>
      <c r="G309715" s="15"/>
    </row>
    <row r="310974" spans="1:7">
      <c r="A310974" s="15"/>
      <c r="B310974" s="15"/>
      <c r="C310974" s="15"/>
      <c r="D310974" s="15"/>
      <c r="E310974" s="15"/>
      <c r="F310974" s="15"/>
      <c r="G310974" s="15"/>
    </row>
    <row r="312233" spans="1:7">
      <c r="A312233" s="15"/>
      <c r="B312233" s="15"/>
      <c r="C312233" s="15"/>
      <c r="D312233" s="15"/>
      <c r="E312233" s="15"/>
      <c r="F312233" s="15"/>
      <c r="G312233" s="15"/>
    </row>
    <row r="313492" spans="1:7">
      <c r="A313492" s="15"/>
      <c r="B313492" s="15"/>
      <c r="C313492" s="15"/>
      <c r="D313492" s="15"/>
      <c r="E313492" s="15"/>
      <c r="F313492" s="15"/>
      <c r="G313492" s="15"/>
    </row>
    <row r="314751" spans="1:7">
      <c r="A314751" s="15"/>
      <c r="B314751" s="15"/>
      <c r="C314751" s="15"/>
      <c r="D314751" s="15"/>
      <c r="E314751" s="15"/>
      <c r="F314751" s="15"/>
      <c r="G314751" s="15"/>
    </row>
    <row r="316010" spans="1:7">
      <c r="A316010" s="15"/>
      <c r="B316010" s="15"/>
      <c r="C316010" s="15"/>
      <c r="D316010" s="15"/>
      <c r="E316010" s="15"/>
      <c r="F316010" s="15"/>
      <c r="G316010" s="15"/>
    </row>
    <row r="317269" spans="1:7">
      <c r="A317269" s="15"/>
      <c r="B317269" s="15"/>
      <c r="C317269" s="15"/>
      <c r="D317269" s="15"/>
      <c r="E317269" s="15"/>
      <c r="F317269" s="15"/>
      <c r="G317269" s="15"/>
    </row>
    <row r="318528" spans="1:7">
      <c r="A318528" s="15"/>
      <c r="B318528" s="15"/>
      <c r="C318528" s="15"/>
      <c r="D318528" s="15"/>
      <c r="E318528" s="15"/>
      <c r="F318528" s="15"/>
      <c r="G318528" s="15"/>
    </row>
    <row r="319787" spans="1:7">
      <c r="A319787" s="15"/>
      <c r="B319787" s="15"/>
      <c r="C319787" s="15"/>
      <c r="D319787" s="15"/>
      <c r="E319787" s="15"/>
      <c r="F319787" s="15"/>
      <c r="G319787" s="15"/>
    </row>
    <row r="321046" spans="1:7">
      <c r="A321046" s="15"/>
      <c r="B321046" s="15"/>
      <c r="C321046" s="15"/>
      <c r="D321046" s="15"/>
      <c r="E321046" s="15"/>
      <c r="F321046" s="15"/>
      <c r="G321046" s="15"/>
    </row>
    <row r="322305" spans="1:7">
      <c r="A322305" s="15"/>
      <c r="B322305" s="15"/>
      <c r="C322305" s="15"/>
      <c r="D322305" s="15"/>
      <c r="E322305" s="15"/>
      <c r="F322305" s="15"/>
      <c r="G322305" s="15"/>
    </row>
    <row r="323564" spans="1:7">
      <c r="A323564" s="15"/>
      <c r="B323564" s="15"/>
      <c r="C323564" s="15"/>
      <c r="D323564" s="15"/>
      <c r="E323564" s="15"/>
      <c r="F323564" s="15"/>
      <c r="G323564" s="15"/>
    </row>
    <row r="324823" spans="1:7">
      <c r="A324823" s="15"/>
      <c r="B324823" s="15"/>
      <c r="C324823" s="15"/>
      <c r="D324823" s="15"/>
      <c r="E324823" s="15"/>
      <c r="F324823" s="15"/>
      <c r="G324823" s="15"/>
    </row>
    <row r="326082" spans="1:7">
      <c r="A326082" s="15"/>
      <c r="B326082" s="15"/>
      <c r="C326082" s="15"/>
      <c r="D326082" s="15"/>
      <c r="E326082" s="15"/>
      <c r="F326082" s="15"/>
      <c r="G326082" s="15"/>
    </row>
    <row r="327341" spans="1:7">
      <c r="A327341" s="15"/>
      <c r="B327341" s="15"/>
      <c r="C327341" s="15"/>
      <c r="D327341" s="15"/>
      <c r="E327341" s="15"/>
      <c r="F327341" s="15"/>
      <c r="G327341" s="15"/>
    </row>
    <row r="328600" spans="1:7">
      <c r="A328600" s="15"/>
      <c r="B328600" s="15"/>
      <c r="C328600" s="15"/>
      <c r="D328600" s="15"/>
      <c r="E328600" s="15"/>
      <c r="F328600" s="15"/>
      <c r="G328600" s="15"/>
    </row>
    <row r="329859" spans="1:7">
      <c r="A329859" s="15"/>
      <c r="B329859" s="15"/>
      <c r="C329859" s="15"/>
      <c r="D329859" s="15"/>
      <c r="E329859" s="15"/>
      <c r="F329859" s="15"/>
      <c r="G329859" s="15"/>
    </row>
    <row r="331118" spans="1:7">
      <c r="A331118" s="15"/>
      <c r="B331118" s="15"/>
      <c r="C331118" s="15"/>
      <c r="D331118" s="15"/>
      <c r="E331118" s="15"/>
      <c r="F331118" s="15"/>
      <c r="G331118" s="15"/>
    </row>
    <row r="332377" spans="1:7">
      <c r="A332377" s="15"/>
      <c r="B332377" s="15"/>
      <c r="C332377" s="15"/>
      <c r="D332377" s="15"/>
      <c r="E332377" s="15"/>
      <c r="F332377" s="15"/>
      <c r="G332377" s="15"/>
    </row>
    <row r="333636" spans="1:7">
      <c r="A333636" s="15"/>
      <c r="B333636" s="15"/>
      <c r="C333636" s="15"/>
      <c r="D333636" s="15"/>
      <c r="E333636" s="15"/>
      <c r="F333636" s="15"/>
      <c r="G333636" s="15"/>
    </row>
    <row r="334895" spans="1:7">
      <c r="A334895" s="15"/>
      <c r="B334895" s="15"/>
      <c r="C334895" s="15"/>
      <c r="D334895" s="15"/>
      <c r="E334895" s="15"/>
      <c r="F334895" s="15"/>
      <c r="G334895" s="15"/>
    </row>
    <row r="336154" spans="1:7">
      <c r="A336154" s="15"/>
      <c r="B336154" s="15"/>
      <c r="C336154" s="15"/>
      <c r="D336154" s="15"/>
      <c r="E336154" s="15"/>
      <c r="F336154" s="15"/>
      <c r="G336154" s="15"/>
    </row>
    <row r="337413" spans="1:7">
      <c r="A337413" s="15"/>
      <c r="B337413" s="15"/>
      <c r="C337413" s="15"/>
      <c r="D337413" s="15"/>
      <c r="E337413" s="15"/>
      <c r="F337413" s="15"/>
      <c r="G337413" s="15"/>
    </row>
    <row r="338672" spans="1:7">
      <c r="A338672" s="15"/>
      <c r="B338672" s="15"/>
      <c r="C338672" s="15"/>
      <c r="D338672" s="15"/>
      <c r="E338672" s="15"/>
      <c r="F338672" s="15"/>
      <c r="G338672" s="15"/>
    </row>
    <row r="339931" spans="1:7">
      <c r="A339931" s="15"/>
      <c r="B339931" s="15"/>
      <c r="C339931" s="15"/>
      <c r="D339931" s="15"/>
      <c r="E339931" s="15"/>
      <c r="F339931" s="15"/>
      <c r="G339931" s="15"/>
    </row>
    <row r="341190" spans="1:7">
      <c r="A341190" s="15"/>
      <c r="B341190" s="15"/>
      <c r="C341190" s="15"/>
      <c r="D341190" s="15"/>
      <c r="E341190" s="15"/>
      <c r="F341190" s="15"/>
      <c r="G341190" s="15"/>
    </row>
    <row r="342449" spans="1:7">
      <c r="A342449" s="15"/>
      <c r="B342449" s="15"/>
      <c r="C342449" s="15"/>
      <c r="D342449" s="15"/>
      <c r="E342449" s="15"/>
      <c r="F342449" s="15"/>
      <c r="G342449" s="15"/>
    </row>
    <row r="343708" spans="1:7">
      <c r="A343708" s="15"/>
      <c r="B343708" s="15"/>
      <c r="C343708" s="15"/>
      <c r="D343708" s="15"/>
      <c r="E343708" s="15"/>
      <c r="F343708" s="15"/>
      <c r="G343708" s="15"/>
    </row>
    <row r="344967" spans="1:7">
      <c r="A344967" s="15"/>
      <c r="B344967" s="15"/>
      <c r="C344967" s="15"/>
      <c r="D344967" s="15"/>
      <c r="E344967" s="15"/>
      <c r="F344967" s="15"/>
      <c r="G344967" s="15"/>
    </row>
    <row r="346226" spans="1:7">
      <c r="A346226" s="15"/>
      <c r="B346226" s="15"/>
      <c r="C346226" s="15"/>
      <c r="D346226" s="15"/>
      <c r="E346226" s="15"/>
      <c r="F346226" s="15"/>
      <c r="G346226" s="15"/>
    </row>
    <row r="347485" spans="1:7">
      <c r="A347485" s="15"/>
      <c r="B347485" s="15"/>
      <c r="C347485" s="15"/>
      <c r="D347485" s="15"/>
      <c r="E347485" s="15"/>
      <c r="F347485" s="15"/>
      <c r="G347485" s="15"/>
    </row>
    <row r="348744" spans="1:7">
      <c r="A348744" s="15"/>
      <c r="B348744" s="15"/>
      <c r="C348744" s="15"/>
      <c r="D348744" s="15"/>
      <c r="E348744" s="15"/>
      <c r="F348744" s="15"/>
      <c r="G348744" s="15"/>
    </row>
    <row r="350003" spans="1:7">
      <c r="A350003" s="15"/>
      <c r="B350003" s="15"/>
      <c r="C350003" s="15"/>
      <c r="D350003" s="15"/>
      <c r="E350003" s="15"/>
      <c r="F350003" s="15"/>
      <c r="G350003" s="15"/>
    </row>
    <row r="351262" spans="1:7">
      <c r="A351262" s="15"/>
      <c r="B351262" s="15"/>
      <c r="C351262" s="15"/>
      <c r="D351262" s="15"/>
      <c r="E351262" s="15"/>
      <c r="F351262" s="15"/>
      <c r="G351262" s="15"/>
    </row>
    <row r="352521" spans="1:7">
      <c r="A352521" s="15"/>
      <c r="B352521" s="15"/>
      <c r="C352521" s="15"/>
      <c r="D352521" s="15"/>
      <c r="E352521" s="15"/>
      <c r="F352521" s="15"/>
      <c r="G352521" s="15"/>
    </row>
    <row r="353780" spans="1:7">
      <c r="A353780" s="15"/>
      <c r="B353780" s="15"/>
      <c r="C353780" s="15"/>
      <c r="D353780" s="15"/>
      <c r="E353780" s="15"/>
      <c r="F353780" s="15"/>
      <c r="G353780" s="15"/>
    </row>
    <row r="355039" spans="1:7">
      <c r="A355039" s="15"/>
      <c r="B355039" s="15"/>
      <c r="C355039" s="15"/>
      <c r="D355039" s="15"/>
      <c r="E355039" s="15"/>
      <c r="F355039" s="15"/>
      <c r="G355039" s="15"/>
    </row>
    <row r="356298" spans="1:7">
      <c r="A356298" s="15"/>
      <c r="B356298" s="15"/>
      <c r="C356298" s="15"/>
      <c r="D356298" s="15"/>
      <c r="E356298" s="15"/>
      <c r="F356298" s="15"/>
      <c r="G356298" s="15"/>
    </row>
    <row r="357557" spans="1:7">
      <c r="A357557" s="15"/>
      <c r="B357557" s="15"/>
      <c r="C357557" s="15"/>
      <c r="D357557" s="15"/>
      <c r="E357557" s="15"/>
      <c r="F357557" s="15"/>
      <c r="G357557" s="15"/>
    </row>
    <row r="358816" spans="1:7">
      <c r="A358816" s="15"/>
      <c r="B358816" s="15"/>
      <c r="C358816" s="15"/>
      <c r="D358816" s="15"/>
      <c r="E358816" s="15"/>
      <c r="F358816" s="15"/>
      <c r="G358816" s="15"/>
    </row>
    <row r="360075" spans="1:7">
      <c r="A360075" s="15"/>
      <c r="B360075" s="15"/>
      <c r="C360075" s="15"/>
      <c r="D360075" s="15"/>
      <c r="E360075" s="15"/>
      <c r="F360075" s="15"/>
      <c r="G360075" s="15"/>
    </row>
    <row r="361334" spans="1:7">
      <c r="A361334" s="15"/>
      <c r="B361334" s="15"/>
      <c r="C361334" s="15"/>
      <c r="D361334" s="15"/>
      <c r="E361334" s="15"/>
      <c r="F361334" s="15"/>
      <c r="G361334" s="15"/>
    </row>
    <row r="362593" spans="1:7">
      <c r="A362593" s="15"/>
      <c r="B362593" s="15"/>
      <c r="C362593" s="15"/>
      <c r="D362593" s="15"/>
      <c r="E362593" s="15"/>
      <c r="F362593" s="15"/>
      <c r="G362593" s="15"/>
    </row>
    <row r="363852" spans="1:7">
      <c r="A363852" s="15"/>
      <c r="B363852" s="15"/>
      <c r="C363852" s="15"/>
      <c r="D363852" s="15"/>
      <c r="E363852" s="15"/>
      <c r="F363852" s="15"/>
      <c r="G363852" s="15"/>
    </row>
    <row r="365111" spans="1:7">
      <c r="A365111" s="15"/>
      <c r="B365111" s="15"/>
      <c r="C365111" s="15"/>
      <c r="D365111" s="15"/>
      <c r="E365111" s="15"/>
      <c r="F365111" s="15"/>
      <c r="G365111" s="15"/>
    </row>
    <row r="366370" spans="1:7">
      <c r="A366370" s="15"/>
      <c r="B366370" s="15"/>
      <c r="C366370" s="15"/>
      <c r="D366370" s="15"/>
      <c r="E366370" s="15"/>
      <c r="F366370" s="15"/>
      <c r="G366370" s="15"/>
    </row>
    <row r="367629" spans="1:7">
      <c r="A367629" s="15"/>
      <c r="B367629" s="15"/>
      <c r="C367629" s="15"/>
      <c r="D367629" s="15"/>
      <c r="E367629" s="15"/>
      <c r="F367629" s="15"/>
      <c r="G367629" s="15"/>
    </row>
    <row r="368888" spans="1:7">
      <c r="A368888" s="15"/>
      <c r="B368888" s="15"/>
      <c r="C368888" s="15"/>
      <c r="D368888" s="15"/>
      <c r="E368888" s="15"/>
      <c r="F368888" s="15"/>
      <c r="G368888" s="15"/>
    </row>
    <row r="370147" spans="1:7">
      <c r="A370147" s="15"/>
      <c r="B370147" s="15"/>
      <c r="C370147" s="15"/>
      <c r="D370147" s="15"/>
      <c r="E370147" s="15"/>
      <c r="F370147" s="15"/>
      <c r="G370147" s="15"/>
    </row>
    <row r="371406" spans="1:7">
      <c r="A371406" s="15"/>
      <c r="B371406" s="15"/>
      <c r="C371406" s="15"/>
      <c r="D371406" s="15"/>
      <c r="E371406" s="15"/>
      <c r="F371406" s="15"/>
      <c r="G371406" s="15"/>
    </row>
    <row r="372665" spans="1:7">
      <c r="A372665" s="15"/>
      <c r="B372665" s="15"/>
      <c r="C372665" s="15"/>
      <c r="D372665" s="15"/>
      <c r="E372665" s="15"/>
      <c r="F372665" s="15"/>
      <c r="G372665" s="15"/>
    </row>
    <row r="373924" spans="1:7">
      <c r="A373924" s="15"/>
      <c r="B373924" s="15"/>
      <c r="C373924" s="15"/>
      <c r="D373924" s="15"/>
      <c r="E373924" s="15"/>
      <c r="F373924" s="15"/>
      <c r="G373924" s="15"/>
    </row>
    <row r="375183" spans="1:7">
      <c r="A375183" s="15"/>
      <c r="B375183" s="15"/>
      <c r="C375183" s="15"/>
      <c r="D375183" s="15"/>
      <c r="E375183" s="15"/>
      <c r="F375183" s="15"/>
      <c r="G375183" s="15"/>
    </row>
    <row r="376442" spans="1:7">
      <c r="A376442" s="15"/>
      <c r="B376442" s="15"/>
      <c r="C376442" s="15"/>
      <c r="D376442" s="15"/>
      <c r="E376442" s="15"/>
      <c r="F376442" s="15"/>
      <c r="G376442" s="15"/>
    </row>
    <row r="377701" spans="1:7">
      <c r="A377701" s="15"/>
      <c r="B377701" s="15"/>
      <c r="C377701" s="15"/>
      <c r="D377701" s="15"/>
      <c r="E377701" s="15"/>
      <c r="F377701" s="15"/>
      <c r="G377701" s="15"/>
    </row>
    <row r="378960" spans="1:7">
      <c r="A378960" s="15"/>
      <c r="B378960" s="15"/>
      <c r="C378960" s="15"/>
      <c r="D378960" s="15"/>
      <c r="E378960" s="15"/>
      <c r="F378960" s="15"/>
      <c r="G378960" s="15"/>
    </row>
    <row r="380219" spans="1:7">
      <c r="A380219" s="15"/>
      <c r="B380219" s="15"/>
      <c r="C380219" s="15"/>
      <c r="D380219" s="15"/>
      <c r="E380219" s="15"/>
      <c r="F380219" s="15"/>
      <c r="G380219" s="15"/>
    </row>
    <row r="381478" spans="1:7">
      <c r="A381478" s="15"/>
      <c r="B381478" s="15"/>
      <c r="C381478" s="15"/>
      <c r="D381478" s="15"/>
      <c r="E381478" s="15"/>
      <c r="F381478" s="15"/>
      <c r="G381478" s="15"/>
    </row>
    <row r="382737" spans="1:7">
      <c r="A382737" s="15"/>
      <c r="B382737" s="15"/>
      <c r="C382737" s="15"/>
      <c r="D382737" s="15"/>
      <c r="E382737" s="15"/>
      <c r="F382737" s="15"/>
      <c r="G382737" s="15"/>
    </row>
    <row r="383996" spans="1:7">
      <c r="A383996" s="15"/>
      <c r="B383996" s="15"/>
      <c r="C383996" s="15"/>
      <c r="D383996" s="15"/>
      <c r="E383996" s="15"/>
      <c r="F383996" s="15"/>
      <c r="G383996" s="15"/>
    </row>
    <row r="385255" spans="1:7">
      <c r="A385255" s="15"/>
      <c r="B385255" s="15"/>
      <c r="C385255" s="15"/>
      <c r="D385255" s="15"/>
      <c r="E385255" s="15"/>
      <c r="F385255" s="15"/>
      <c r="G385255" s="15"/>
    </row>
    <row r="386514" spans="1:7">
      <c r="A386514" s="15"/>
      <c r="B386514" s="15"/>
      <c r="C386514" s="15"/>
      <c r="D386514" s="15"/>
      <c r="E386514" s="15"/>
      <c r="F386514" s="15"/>
      <c r="G386514" s="15"/>
    </row>
    <row r="387773" spans="1:7">
      <c r="A387773" s="15"/>
      <c r="B387773" s="15"/>
      <c r="C387773" s="15"/>
      <c r="D387773" s="15"/>
      <c r="E387773" s="15"/>
      <c r="F387773" s="15"/>
      <c r="G387773" s="15"/>
    </row>
    <row r="389032" spans="1:7">
      <c r="A389032" s="15"/>
      <c r="B389032" s="15"/>
      <c r="C389032" s="15"/>
      <c r="D389032" s="15"/>
      <c r="E389032" s="15"/>
      <c r="F389032" s="15"/>
      <c r="G389032" s="15"/>
    </row>
    <row r="390291" spans="1:7">
      <c r="A390291" s="15"/>
      <c r="B390291" s="15"/>
      <c r="C390291" s="15"/>
      <c r="D390291" s="15"/>
      <c r="E390291" s="15"/>
      <c r="F390291" s="15"/>
      <c r="G390291" s="15"/>
    </row>
    <row r="391550" spans="1:7">
      <c r="A391550" s="15"/>
      <c r="B391550" s="15"/>
      <c r="C391550" s="15"/>
      <c r="D391550" s="15"/>
      <c r="E391550" s="15"/>
      <c r="F391550" s="15"/>
      <c r="G391550" s="15"/>
    </row>
    <row r="392809" spans="1:7">
      <c r="A392809" s="15"/>
      <c r="B392809" s="15"/>
      <c r="C392809" s="15"/>
      <c r="D392809" s="15"/>
      <c r="E392809" s="15"/>
      <c r="F392809" s="15"/>
      <c r="G392809" s="15"/>
    </row>
    <row r="394068" spans="1:7">
      <c r="A394068" s="15"/>
      <c r="B394068" s="15"/>
      <c r="C394068" s="15"/>
      <c r="D394068" s="15"/>
      <c r="E394068" s="15"/>
      <c r="F394068" s="15"/>
      <c r="G394068" s="15"/>
    </row>
    <row r="395327" spans="1:7">
      <c r="A395327" s="15"/>
      <c r="B395327" s="15"/>
      <c r="C395327" s="15"/>
      <c r="D395327" s="15"/>
      <c r="E395327" s="15"/>
      <c r="F395327" s="15"/>
      <c r="G395327" s="15"/>
    </row>
    <row r="396586" spans="1:7">
      <c r="A396586" s="15"/>
      <c r="B396586" s="15"/>
      <c r="C396586" s="15"/>
      <c r="D396586" s="15"/>
      <c r="E396586" s="15"/>
      <c r="F396586" s="15"/>
      <c r="G396586" s="15"/>
    </row>
    <row r="397845" spans="1:7">
      <c r="A397845" s="15"/>
      <c r="B397845" s="15"/>
      <c r="C397845" s="15"/>
      <c r="D397845" s="15"/>
      <c r="E397845" s="15"/>
      <c r="F397845" s="15"/>
      <c r="G397845" s="15"/>
    </row>
    <row r="399104" spans="1:7">
      <c r="A399104" s="15"/>
      <c r="B399104" s="15"/>
      <c r="C399104" s="15"/>
      <c r="D399104" s="15"/>
      <c r="E399104" s="15"/>
      <c r="F399104" s="15"/>
      <c r="G399104" s="15"/>
    </row>
    <row r="400363" spans="1:7">
      <c r="A400363" s="15"/>
      <c r="B400363" s="15"/>
      <c r="C400363" s="15"/>
      <c r="D400363" s="15"/>
      <c r="E400363" s="15"/>
      <c r="F400363" s="15"/>
      <c r="G400363" s="15"/>
    </row>
    <row r="401622" spans="1:7">
      <c r="A401622" s="15"/>
      <c r="B401622" s="15"/>
      <c r="C401622" s="15"/>
      <c r="D401622" s="15"/>
      <c r="E401622" s="15"/>
      <c r="F401622" s="15"/>
      <c r="G401622" s="15"/>
    </row>
    <row r="402881" spans="1:7">
      <c r="A402881" s="15"/>
      <c r="B402881" s="15"/>
      <c r="C402881" s="15"/>
      <c r="D402881" s="15"/>
      <c r="E402881" s="15"/>
      <c r="F402881" s="15"/>
      <c r="G402881" s="15"/>
    </row>
    <row r="404140" spans="1:7">
      <c r="A404140" s="15"/>
      <c r="B404140" s="15"/>
      <c r="C404140" s="15"/>
      <c r="D404140" s="15"/>
      <c r="E404140" s="15"/>
      <c r="F404140" s="15"/>
      <c r="G404140" s="15"/>
    </row>
    <row r="405399" spans="1:7">
      <c r="A405399" s="15"/>
      <c r="B405399" s="15"/>
      <c r="C405399" s="15"/>
      <c r="D405399" s="15"/>
      <c r="E405399" s="15"/>
      <c r="F405399" s="15"/>
      <c r="G405399" s="15"/>
    </row>
    <row r="406658" spans="1:7">
      <c r="A406658" s="15"/>
      <c r="B406658" s="15"/>
      <c r="C406658" s="15"/>
      <c r="D406658" s="15"/>
      <c r="E406658" s="15"/>
      <c r="F406658" s="15"/>
      <c r="G406658" s="15"/>
    </row>
    <row r="407917" spans="1:7">
      <c r="A407917" s="15"/>
      <c r="B407917" s="15"/>
      <c r="C407917" s="15"/>
      <c r="D407917" s="15"/>
      <c r="E407917" s="15"/>
      <c r="F407917" s="15"/>
      <c r="G407917" s="15"/>
    </row>
    <row r="409176" spans="1:7">
      <c r="A409176" s="15"/>
      <c r="B409176" s="15"/>
      <c r="C409176" s="15"/>
      <c r="D409176" s="15"/>
      <c r="E409176" s="15"/>
      <c r="F409176" s="15"/>
      <c r="G409176" s="15"/>
    </row>
    <row r="410435" spans="1:7">
      <c r="A410435" s="15"/>
      <c r="B410435" s="15"/>
      <c r="C410435" s="15"/>
      <c r="D410435" s="15"/>
      <c r="E410435" s="15"/>
      <c r="F410435" s="15"/>
      <c r="G410435" s="15"/>
    </row>
    <row r="411694" spans="1:7">
      <c r="A411694" s="15"/>
      <c r="B411694" s="15"/>
      <c r="C411694" s="15"/>
      <c r="D411694" s="15"/>
      <c r="E411694" s="15"/>
      <c r="F411694" s="15"/>
      <c r="G411694" s="15"/>
    </row>
    <row r="412953" spans="1:7">
      <c r="A412953" s="15"/>
      <c r="B412953" s="15"/>
      <c r="C412953" s="15"/>
      <c r="D412953" s="15"/>
      <c r="E412953" s="15"/>
      <c r="F412953" s="15"/>
      <c r="G412953" s="15"/>
    </row>
    <row r="414212" spans="1:7">
      <c r="A414212" s="15"/>
      <c r="B414212" s="15"/>
      <c r="C414212" s="15"/>
      <c r="D414212" s="15"/>
      <c r="E414212" s="15"/>
      <c r="F414212" s="15"/>
      <c r="G414212" s="15"/>
    </row>
    <row r="415471" spans="1:7">
      <c r="A415471" s="15"/>
      <c r="B415471" s="15"/>
      <c r="C415471" s="15"/>
      <c r="D415471" s="15"/>
      <c r="E415471" s="15"/>
      <c r="F415471" s="15"/>
      <c r="G415471" s="15"/>
    </row>
    <row r="416730" spans="1:7">
      <c r="A416730" s="15"/>
      <c r="B416730" s="15"/>
      <c r="C416730" s="15"/>
      <c r="D416730" s="15"/>
      <c r="E416730" s="15"/>
      <c r="F416730" s="15"/>
      <c r="G416730" s="15"/>
    </row>
    <row r="417989" spans="1:7">
      <c r="A417989" s="15"/>
      <c r="B417989" s="15"/>
      <c r="C417989" s="15"/>
      <c r="D417989" s="15"/>
      <c r="E417989" s="15"/>
      <c r="F417989" s="15"/>
      <c r="G417989" s="15"/>
    </row>
    <row r="419248" spans="1:7">
      <c r="A419248" s="15"/>
      <c r="B419248" s="15"/>
      <c r="C419248" s="15"/>
      <c r="D419248" s="15"/>
      <c r="E419248" s="15"/>
      <c r="F419248" s="15"/>
      <c r="G419248" s="15"/>
    </row>
    <row r="420507" spans="1:7">
      <c r="A420507" s="15"/>
      <c r="B420507" s="15"/>
      <c r="C420507" s="15"/>
      <c r="D420507" s="15"/>
      <c r="E420507" s="15"/>
      <c r="F420507" s="15"/>
      <c r="G420507" s="15"/>
    </row>
    <row r="421766" spans="1:7">
      <c r="A421766" s="15"/>
      <c r="B421766" s="15"/>
      <c r="C421766" s="15"/>
      <c r="D421766" s="15"/>
      <c r="E421766" s="15"/>
      <c r="F421766" s="15"/>
      <c r="G421766" s="15"/>
    </row>
    <row r="423025" spans="1:7">
      <c r="A423025" s="15"/>
      <c r="B423025" s="15"/>
      <c r="C423025" s="15"/>
      <c r="D423025" s="15"/>
      <c r="E423025" s="15"/>
      <c r="F423025" s="15"/>
      <c r="G423025" s="15"/>
    </row>
    <row r="424284" spans="1:7">
      <c r="A424284" s="15"/>
      <c r="B424284" s="15"/>
      <c r="C424284" s="15"/>
      <c r="D424284" s="15"/>
      <c r="E424284" s="15"/>
      <c r="F424284" s="15"/>
      <c r="G424284" s="15"/>
    </row>
    <row r="425543" spans="1:7">
      <c r="A425543" s="15"/>
      <c r="B425543" s="15"/>
      <c r="C425543" s="15"/>
      <c r="D425543" s="15"/>
      <c r="E425543" s="15"/>
      <c r="F425543" s="15"/>
      <c r="G425543" s="15"/>
    </row>
    <row r="426802" spans="1:7">
      <c r="A426802" s="15"/>
      <c r="B426802" s="15"/>
      <c r="C426802" s="15"/>
      <c r="D426802" s="15"/>
      <c r="E426802" s="15"/>
      <c r="F426802" s="15"/>
      <c r="G426802" s="15"/>
    </row>
    <row r="428061" spans="1:7">
      <c r="A428061" s="15"/>
      <c r="B428061" s="15"/>
      <c r="C428061" s="15"/>
      <c r="D428061" s="15"/>
      <c r="E428061" s="15"/>
      <c r="F428061" s="15"/>
      <c r="G428061" s="15"/>
    </row>
    <row r="429320" spans="1:7">
      <c r="A429320" s="15"/>
      <c r="B429320" s="15"/>
      <c r="C429320" s="15"/>
      <c r="D429320" s="15"/>
      <c r="E429320" s="15"/>
      <c r="F429320" s="15"/>
      <c r="G429320" s="15"/>
    </row>
    <row r="430579" spans="1:7">
      <c r="A430579" s="15"/>
      <c r="B430579" s="15"/>
      <c r="C430579" s="15"/>
      <c r="D430579" s="15"/>
      <c r="E430579" s="15"/>
      <c r="F430579" s="15"/>
      <c r="G430579" s="15"/>
    </row>
    <row r="431838" spans="1:7">
      <c r="A431838" s="15"/>
      <c r="B431838" s="15"/>
      <c r="C431838" s="15"/>
      <c r="D431838" s="15"/>
      <c r="E431838" s="15"/>
      <c r="F431838" s="15"/>
      <c r="G431838" s="15"/>
    </row>
    <row r="433097" spans="1:7">
      <c r="A433097" s="15"/>
      <c r="B433097" s="15"/>
      <c r="C433097" s="15"/>
      <c r="D433097" s="15"/>
      <c r="E433097" s="15"/>
      <c r="F433097" s="15"/>
      <c r="G433097" s="15"/>
    </row>
    <row r="434356" spans="1:7">
      <c r="A434356" s="15"/>
      <c r="B434356" s="15"/>
      <c r="C434356" s="15"/>
      <c r="D434356" s="15"/>
      <c r="E434356" s="15"/>
      <c r="F434356" s="15"/>
      <c r="G434356" s="15"/>
    </row>
    <row r="435615" spans="1:7">
      <c r="A435615" s="15"/>
      <c r="B435615" s="15"/>
      <c r="C435615" s="15"/>
      <c r="D435615" s="15"/>
      <c r="E435615" s="15"/>
      <c r="F435615" s="15"/>
      <c r="G435615" s="15"/>
    </row>
    <row r="436874" spans="1:7">
      <c r="A436874" s="15"/>
      <c r="B436874" s="15"/>
      <c r="C436874" s="15"/>
      <c r="D436874" s="15"/>
      <c r="E436874" s="15"/>
      <c r="F436874" s="15"/>
      <c r="G436874" s="15"/>
    </row>
    <row r="438133" spans="1:7">
      <c r="A438133" s="15"/>
      <c r="B438133" s="15"/>
      <c r="C438133" s="15"/>
      <c r="D438133" s="15"/>
      <c r="E438133" s="15"/>
      <c r="F438133" s="15"/>
      <c r="G438133" s="15"/>
    </row>
    <row r="439392" spans="1:7">
      <c r="A439392" s="15"/>
      <c r="B439392" s="15"/>
      <c r="C439392" s="15"/>
      <c r="D439392" s="15"/>
      <c r="E439392" s="15"/>
      <c r="F439392" s="15"/>
      <c r="G439392" s="15"/>
    </row>
    <row r="440651" spans="1:7">
      <c r="A440651" s="15"/>
      <c r="B440651" s="15"/>
      <c r="C440651" s="15"/>
      <c r="D440651" s="15"/>
      <c r="E440651" s="15"/>
      <c r="F440651" s="15"/>
      <c r="G440651" s="15"/>
    </row>
    <row r="441910" spans="1:7">
      <c r="A441910" s="15"/>
      <c r="B441910" s="15"/>
      <c r="C441910" s="15"/>
      <c r="D441910" s="15"/>
      <c r="E441910" s="15"/>
      <c r="F441910" s="15"/>
      <c r="G441910" s="15"/>
    </row>
    <row r="443169" spans="1:7">
      <c r="A443169" s="15"/>
      <c r="B443169" s="15"/>
      <c r="C443169" s="15"/>
      <c r="D443169" s="15"/>
      <c r="E443169" s="15"/>
      <c r="F443169" s="15"/>
      <c r="G443169" s="15"/>
    </row>
    <row r="444428" spans="1:7">
      <c r="A444428" s="15"/>
      <c r="B444428" s="15"/>
      <c r="C444428" s="15"/>
      <c r="D444428" s="15"/>
      <c r="E444428" s="15"/>
      <c r="F444428" s="15"/>
      <c r="G444428" s="15"/>
    </row>
    <row r="445687" spans="1:7">
      <c r="A445687" s="15"/>
      <c r="B445687" s="15"/>
      <c r="C445687" s="15"/>
      <c r="D445687" s="15"/>
      <c r="E445687" s="15"/>
      <c r="F445687" s="15"/>
      <c r="G445687" s="15"/>
    </row>
    <row r="446946" spans="1:7">
      <c r="A446946" s="15"/>
      <c r="B446946" s="15"/>
      <c r="C446946" s="15"/>
      <c r="D446946" s="15"/>
      <c r="E446946" s="15"/>
      <c r="F446946" s="15"/>
      <c r="G446946" s="15"/>
    </row>
    <row r="448205" spans="1:7">
      <c r="A448205" s="15"/>
      <c r="B448205" s="15"/>
      <c r="C448205" s="15"/>
      <c r="D448205" s="15"/>
      <c r="E448205" s="15"/>
      <c r="F448205" s="15"/>
      <c r="G448205" s="15"/>
    </row>
    <row r="449464" spans="1:7">
      <c r="A449464" s="15"/>
      <c r="B449464" s="15"/>
      <c r="C449464" s="15"/>
      <c r="D449464" s="15"/>
      <c r="E449464" s="15"/>
      <c r="F449464" s="15"/>
      <c r="G449464" s="15"/>
    </row>
    <row r="450723" spans="1:7">
      <c r="A450723" s="15"/>
      <c r="B450723" s="15"/>
      <c r="C450723" s="15"/>
      <c r="D450723" s="15"/>
      <c r="E450723" s="15"/>
      <c r="F450723" s="15"/>
      <c r="G450723" s="15"/>
    </row>
    <row r="451982" spans="1:7">
      <c r="A451982" s="15"/>
      <c r="B451982" s="15"/>
      <c r="C451982" s="15"/>
      <c r="D451982" s="15"/>
      <c r="E451982" s="15"/>
      <c r="F451982" s="15"/>
      <c r="G451982" s="15"/>
    </row>
    <row r="453241" spans="1:7">
      <c r="A453241" s="15"/>
      <c r="B453241" s="15"/>
      <c r="C453241" s="15"/>
      <c r="D453241" s="15"/>
      <c r="E453241" s="15"/>
      <c r="F453241" s="15"/>
      <c r="G453241" s="15"/>
    </row>
    <row r="454500" spans="1:7">
      <c r="A454500" s="15"/>
      <c r="B454500" s="15"/>
      <c r="C454500" s="15"/>
      <c r="D454500" s="15"/>
      <c r="E454500" s="15"/>
      <c r="F454500" s="15"/>
      <c r="G454500" s="15"/>
    </row>
    <row r="455759" spans="1:7">
      <c r="A455759" s="15"/>
      <c r="B455759" s="15"/>
      <c r="C455759" s="15"/>
      <c r="D455759" s="15"/>
      <c r="E455759" s="15"/>
      <c r="F455759" s="15"/>
      <c r="G455759" s="15"/>
    </row>
    <row r="457018" spans="1:7">
      <c r="A457018" s="15"/>
      <c r="B457018" s="15"/>
      <c r="C457018" s="15"/>
      <c r="D457018" s="15"/>
      <c r="E457018" s="15"/>
      <c r="F457018" s="15"/>
      <c r="G457018" s="15"/>
    </row>
    <row r="458277" spans="1:7">
      <c r="A458277" s="15"/>
      <c r="B458277" s="15"/>
      <c r="C458277" s="15"/>
      <c r="D458277" s="15"/>
      <c r="E458277" s="15"/>
      <c r="F458277" s="15"/>
      <c r="G458277" s="15"/>
    </row>
    <row r="459536" spans="1:7">
      <c r="A459536" s="15"/>
      <c r="B459536" s="15"/>
      <c r="C459536" s="15"/>
      <c r="D459536" s="15"/>
      <c r="E459536" s="15"/>
      <c r="F459536" s="15"/>
      <c r="G459536" s="15"/>
    </row>
    <row r="460795" spans="1:7">
      <c r="A460795" s="15"/>
      <c r="B460795" s="15"/>
      <c r="C460795" s="15"/>
      <c r="D460795" s="15"/>
      <c r="E460795" s="15"/>
      <c r="F460795" s="15"/>
      <c r="G460795" s="15"/>
    </row>
    <row r="462054" spans="1:7">
      <c r="A462054" s="15"/>
      <c r="B462054" s="15"/>
      <c r="C462054" s="15"/>
      <c r="D462054" s="15"/>
      <c r="E462054" s="15"/>
      <c r="F462054" s="15"/>
      <c r="G462054" s="15"/>
    </row>
    <row r="463313" spans="1:7">
      <c r="A463313" s="15"/>
      <c r="B463313" s="15"/>
      <c r="C463313" s="15"/>
      <c r="D463313" s="15"/>
      <c r="E463313" s="15"/>
      <c r="F463313" s="15"/>
      <c r="G463313" s="15"/>
    </row>
    <row r="464572" spans="1:7">
      <c r="A464572" s="15"/>
      <c r="B464572" s="15"/>
      <c r="C464572" s="15"/>
      <c r="D464572" s="15"/>
      <c r="E464572" s="15"/>
      <c r="F464572" s="15"/>
      <c r="G464572" s="15"/>
    </row>
    <row r="465831" spans="1:7">
      <c r="A465831" s="15"/>
      <c r="B465831" s="15"/>
      <c r="C465831" s="15"/>
      <c r="D465831" s="15"/>
      <c r="E465831" s="15"/>
      <c r="F465831" s="15"/>
      <c r="G465831" s="15"/>
    </row>
    <row r="467090" spans="1:7">
      <c r="A467090" s="15"/>
      <c r="B467090" s="15"/>
      <c r="C467090" s="15"/>
      <c r="D467090" s="15"/>
      <c r="E467090" s="15"/>
      <c r="F467090" s="15"/>
      <c r="G467090" s="15"/>
    </row>
    <row r="468349" spans="1:7">
      <c r="A468349" s="15"/>
      <c r="B468349" s="15"/>
      <c r="C468349" s="15"/>
      <c r="D468349" s="15"/>
      <c r="E468349" s="15"/>
      <c r="F468349" s="15"/>
      <c r="G468349" s="15"/>
    </row>
    <row r="469608" spans="1:7">
      <c r="A469608" s="15"/>
      <c r="B469608" s="15"/>
      <c r="C469608" s="15"/>
      <c r="D469608" s="15"/>
      <c r="E469608" s="15"/>
      <c r="F469608" s="15"/>
      <c r="G469608" s="15"/>
    </row>
    <row r="470867" spans="1:7">
      <c r="A470867" s="15"/>
      <c r="B470867" s="15"/>
      <c r="C470867" s="15"/>
      <c r="D470867" s="15"/>
      <c r="E470867" s="15"/>
      <c r="F470867" s="15"/>
      <c r="G470867" s="15"/>
    </row>
    <row r="472126" spans="1:7">
      <c r="A472126" s="15"/>
      <c r="B472126" s="15"/>
      <c r="C472126" s="15"/>
      <c r="D472126" s="15"/>
      <c r="E472126" s="15"/>
      <c r="F472126" s="15"/>
      <c r="G472126" s="15"/>
    </row>
    <row r="473385" spans="1:7">
      <c r="A473385" s="15"/>
      <c r="B473385" s="15"/>
      <c r="C473385" s="15"/>
      <c r="D473385" s="15"/>
      <c r="E473385" s="15"/>
      <c r="F473385" s="15"/>
      <c r="G473385" s="15"/>
    </row>
    <row r="474644" spans="1:7">
      <c r="A474644" s="15"/>
      <c r="B474644" s="15"/>
      <c r="C474644" s="15"/>
      <c r="D474644" s="15"/>
      <c r="E474644" s="15"/>
      <c r="F474644" s="15"/>
      <c r="G474644" s="15"/>
    </row>
    <row r="475903" spans="1:7">
      <c r="A475903" s="15"/>
      <c r="B475903" s="15"/>
      <c r="C475903" s="15"/>
      <c r="D475903" s="15"/>
      <c r="E475903" s="15"/>
      <c r="F475903" s="15"/>
      <c r="G475903" s="15"/>
    </row>
    <row r="477162" spans="1:7">
      <c r="A477162" s="15"/>
      <c r="B477162" s="15"/>
      <c r="C477162" s="15"/>
      <c r="D477162" s="15"/>
      <c r="E477162" s="15"/>
      <c r="F477162" s="15"/>
      <c r="G477162" s="15"/>
    </row>
    <row r="478421" spans="1:7">
      <c r="A478421" s="15"/>
      <c r="B478421" s="15"/>
      <c r="C478421" s="15"/>
      <c r="D478421" s="15"/>
      <c r="E478421" s="15"/>
      <c r="F478421" s="15"/>
      <c r="G478421" s="15"/>
    </row>
    <row r="479680" spans="1:7">
      <c r="A479680" s="15"/>
      <c r="B479680" s="15"/>
      <c r="C479680" s="15"/>
      <c r="D479680" s="15"/>
      <c r="E479680" s="15"/>
      <c r="F479680" s="15"/>
      <c r="G479680" s="15"/>
    </row>
    <row r="480939" spans="1:7">
      <c r="A480939" s="15"/>
      <c r="B480939" s="15"/>
      <c r="C480939" s="15"/>
      <c r="D480939" s="15"/>
      <c r="E480939" s="15"/>
      <c r="F480939" s="15"/>
      <c r="G480939" s="15"/>
    </row>
    <row r="482198" spans="1:7">
      <c r="A482198" s="15"/>
      <c r="B482198" s="15"/>
      <c r="C482198" s="15"/>
      <c r="D482198" s="15"/>
      <c r="E482198" s="15"/>
      <c r="F482198" s="15"/>
      <c r="G482198" s="15"/>
    </row>
    <row r="483457" spans="1:7">
      <c r="A483457" s="15"/>
      <c r="B483457" s="15"/>
      <c r="C483457" s="15"/>
      <c r="D483457" s="15"/>
      <c r="E483457" s="15"/>
      <c r="F483457" s="15"/>
      <c r="G483457" s="15"/>
    </row>
    <row r="484716" spans="1:7">
      <c r="A484716" s="15"/>
      <c r="B484716" s="15"/>
      <c r="C484716" s="15"/>
      <c r="D484716" s="15"/>
      <c r="E484716" s="15"/>
      <c r="F484716" s="15"/>
      <c r="G484716" s="15"/>
    </row>
    <row r="485975" spans="1:7">
      <c r="A485975" s="15"/>
      <c r="B485975" s="15"/>
      <c r="C485975" s="15"/>
      <c r="D485975" s="15"/>
      <c r="E485975" s="15"/>
      <c r="F485975" s="15"/>
      <c r="G485975" s="15"/>
    </row>
    <row r="487234" spans="1:7">
      <c r="A487234" s="15"/>
      <c r="B487234" s="15"/>
      <c r="C487234" s="15"/>
      <c r="D487234" s="15"/>
      <c r="E487234" s="15"/>
      <c r="F487234" s="15"/>
      <c r="G487234" s="15"/>
    </row>
    <row r="488493" spans="1:7">
      <c r="A488493" s="15"/>
      <c r="B488493" s="15"/>
      <c r="C488493" s="15"/>
      <c r="D488493" s="15"/>
      <c r="E488493" s="15"/>
      <c r="F488493" s="15"/>
      <c r="G488493" s="15"/>
    </row>
    <row r="489752" spans="1:7">
      <c r="A489752" s="15"/>
      <c r="B489752" s="15"/>
      <c r="C489752" s="15"/>
      <c r="D489752" s="15"/>
      <c r="E489752" s="15"/>
      <c r="F489752" s="15"/>
      <c r="G489752" s="15"/>
    </row>
    <row r="491011" spans="1:7">
      <c r="A491011" s="15"/>
      <c r="B491011" s="15"/>
      <c r="C491011" s="15"/>
      <c r="D491011" s="15"/>
      <c r="E491011" s="15"/>
      <c r="F491011" s="15"/>
      <c r="G491011" s="15"/>
    </row>
    <row r="492270" spans="1:7">
      <c r="A492270" s="15"/>
      <c r="B492270" s="15"/>
      <c r="C492270" s="15"/>
      <c r="D492270" s="15"/>
      <c r="E492270" s="15"/>
      <c r="F492270" s="15"/>
      <c r="G492270" s="15"/>
    </row>
    <row r="493529" spans="1:7">
      <c r="A493529" s="15"/>
      <c r="B493529" s="15"/>
      <c r="C493529" s="15"/>
      <c r="D493529" s="15"/>
      <c r="E493529" s="15"/>
      <c r="F493529" s="15"/>
      <c r="G493529" s="15"/>
    </row>
    <row r="494788" spans="1:7">
      <c r="A494788" s="15"/>
      <c r="B494788" s="15"/>
      <c r="C494788" s="15"/>
      <c r="D494788" s="15"/>
      <c r="E494788" s="15"/>
      <c r="F494788" s="15"/>
      <c r="G494788" s="15"/>
    </row>
    <row r="496047" spans="1:7">
      <c r="A496047" s="15"/>
      <c r="B496047" s="15"/>
      <c r="C496047" s="15"/>
      <c r="D496047" s="15"/>
      <c r="E496047" s="15"/>
      <c r="F496047" s="15"/>
      <c r="G496047" s="15"/>
    </row>
    <row r="497306" spans="1:7">
      <c r="A497306" s="15"/>
      <c r="B497306" s="15"/>
      <c r="C497306" s="15"/>
      <c r="D497306" s="15"/>
      <c r="E497306" s="15"/>
      <c r="F497306" s="15"/>
      <c r="G497306" s="15"/>
    </row>
    <row r="498565" spans="1:7">
      <c r="A498565" s="15"/>
      <c r="B498565" s="15"/>
      <c r="C498565" s="15"/>
      <c r="D498565" s="15"/>
      <c r="E498565" s="15"/>
      <c r="F498565" s="15"/>
      <c r="G498565" s="15"/>
    </row>
    <row r="499824" spans="1:7">
      <c r="A499824" s="15"/>
      <c r="B499824" s="15"/>
      <c r="C499824" s="15"/>
      <c r="D499824" s="15"/>
      <c r="E499824" s="15"/>
      <c r="F499824" s="15"/>
      <c r="G499824" s="15"/>
    </row>
    <row r="501083" spans="1:7">
      <c r="A501083" s="15"/>
      <c r="B501083" s="15"/>
      <c r="C501083" s="15"/>
      <c r="D501083" s="15"/>
      <c r="E501083" s="15"/>
      <c r="F501083" s="15"/>
      <c r="G501083" s="15"/>
    </row>
    <row r="502342" spans="1:7">
      <c r="A502342" s="15"/>
      <c r="B502342" s="15"/>
      <c r="C502342" s="15"/>
      <c r="D502342" s="15"/>
      <c r="E502342" s="15"/>
      <c r="F502342" s="15"/>
      <c r="G502342" s="15"/>
    </row>
    <row r="503601" spans="1:7">
      <c r="A503601" s="15"/>
      <c r="B503601" s="15"/>
      <c r="C503601" s="15"/>
      <c r="D503601" s="15"/>
      <c r="E503601" s="15"/>
      <c r="F503601" s="15"/>
      <c r="G503601" s="15"/>
    </row>
    <row r="504860" spans="1:7">
      <c r="A504860" s="15"/>
      <c r="B504860" s="15"/>
      <c r="C504860" s="15"/>
      <c r="D504860" s="15"/>
      <c r="E504860" s="15"/>
      <c r="F504860" s="15"/>
      <c r="G504860" s="15"/>
    </row>
    <row r="506119" spans="1:7">
      <c r="A506119" s="15"/>
      <c r="B506119" s="15"/>
      <c r="C506119" s="15"/>
      <c r="D506119" s="15"/>
      <c r="E506119" s="15"/>
      <c r="F506119" s="15"/>
      <c r="G506119" s="15"/>
    </row>
    <row r="507378" spans="1:7">
      <c r="A507378" s="15"/>
      <c r="B507378" s="15"/>
      <c r="C507378" s="15"/>
      <c r="D507378" s="15"/>
      <c r="E507378" s="15"/>
      <c r="F507378" s="15"/>
      <c r="G507378" s="15"/>
    </row>
    <row r="508637" spans="1:7">
      <c r="A508637" s="15"/>
      <c r="B508637" s="15"/>
      <c r="C508637" s="15"/>
      <c r="D508637" s="15"/>
      <c r="E508637" s="15"/>
      <c r="F508637" s="15"/>
      <c r="G508637" s="15"/>
    </row>
    <row r="509896" spans="1:7">
      <c r="A509896" s="15"/>
      <c r="B509896" s="15"/>
      <c r="C509896" s="15"/>
      <c r="D509896" s="15"/>
      <c r="E509896" s="15"/>
      <c r="F509896" s="15"/>
      <c r="G509896" s="15"/>
    </row>
    <row r="511155" spans="1:7">
      <c r="A511155" s="15"/>
      <c r="B511155" s="15"/>
      <c r="C511155" s="15"/>
      <c r="D511155" s="15"/>
      <c r="E511155" s="15"/>
      <c r="F511155" s="15"/>
      <c r="G511155" s="15"/>
    </row>
    <row r="512414" spans="1:7">
      <c r="A512414" s="15"/>
      <c r="B512414" s="15"/>
      <c r="C512414" s="15"/>
      <c r="D512414" s="15"/>
      <c r="E512414" s="15"/>
      <c r="F512414" s="15"/>
      <c r="G512414" s="15"/>
    </row>
    <row r="513673" spans="1:7">
      <c r="A513673" s="15"/>
      <c r="B513673" s="15"/>
      <c r="C513673" s="15"/>
      <c r="D513673" s="15"/>
      <c r="E513673" s="15"/>
      <c r="F513673" s="15"/>
      <c r="G513673" s="15"/>
    </row>
    <row r="514932" spans="1:7">
      <c r="A514932" s="15"/>
      <c r="B514932" s="15"/>
      <c r="C514932" s="15"/>
      <c r="D514932" s="15"/>
      <c r="E514932" s="15"/>
      <c r="F514932" s="15"/>
      <c r="G514932" s="15"/>
    </row>
    <row r="516191" spans="1:7">
      <c r="A516191" s="15"/>
      <c r="B516191" s="15"/>
      <c r="C516191" s="15"/>
      <c r="D516191" s="15"/>
      <c r="E516191" s="15"/>
      <c r="F516191" s="15"/>
      <c r="G516191" s="15"/>
    </row>
    <row r="517450" spans="1:7">
      <c r="A517450" s="15"/>
      <c r="B517450" s="15"/>
      <c r="C517450" s="15"/>
      <c r="D517450" s="15"/>
      <c r="E517450" s="15"/>
      <c r="F517450" s="15"/>
      <c r="G517450" s="15"/>
    </row>
    <row r="518709" spans="1:7">
      <c r="A518709" s="15"/>
      <c r="B518709" s="15"/>
      <c r="C518709" s="15"/>
      <c r="D518709" s="15"/>
      <c r="E518709" s="15"/>
      <c r="F518709" s="15"/>
      <c r="G518709" s="15"/>
    </row>
    <row r="519968" spans="1:7">
      <c r="A519968" s="15"/>
      <c r="B519968" s="15"/>
      <c r="C519968" s="15"/>
      <c r="D519968" s="15"/>
      <c r="E519968" s="15"/>
      <c r="F519968" s="15"/>
      <c r="G519968" s="15"/>
    </row>
    <row r="521227" spans="1:7">
      <c r="A521227" s="15"/>
      <c r="B521227" s="15"/>
      <c r="C521227" s="15"/>
      <c r="D521227" s="15"/>
      <c r="E521227" s="15"/>
      <c r="F521227" s="15"/>
      <c r="G521227" s="15"/>
    </row>
    <row r="522486" spans="1:7">
      <c r="A522486" s="15"/>
      <c r="B522486" s="15"/>
      <c r="C522486" s="15"/>
      <c r="D522486" s="15"/>
      <c r="E522486" s="15"/>
      <c r="F522486" s="15"/>
      <c r="G522486" s="15"/>
    </row>
    <row r="523745" spans="1:7">
      <c r="A523745" s="15"/>
      <c r="B523745" s="15"/>
      <c r="C523745" s="15"/>
      <c r="D523745" s="15"/>
      <c r="E523745" s="15"/>
      <c r="F523745" s="15"/>
      <c r="G523745" s="15"/>
    </row>
    <row r="525004" spans="1:7">
      <c r="A525004" s="15"/>
      <c r="B525004" s="15"/>
      <c r="C525004" s="15"/>
      <c r="D525004" s="15"/>
      <c r="E525004" s="15"/>
      <c r="F525004" s="15"/>
      <c r="G525004" s="15"/>
    </row>
    <row r="526263" spans="1:7">
      <c r="A526263" s="15"/>
      <c r="B526263" s="15"/>
      <c r="C526263" s="15"/>
      <c r="D526263" s="15"/>
      <c r="E526263" s="15"/>
      <c r="F526263" s="15"/>
      <c r="G526263" s="15"/>
    </row>
    <row r="527522" spans="1:7">
      <c r="A527522" s="15"/>
      <c r="B527522" s="15"/>
      <c r="C527522" s="15"/>
      <c r="D527522" s="15"/>
      <c r="E527522" s="15"/>
      <c r="F527522" s="15"/>
      <c r="G527522" s="15"/>
    </row>
    <row r="528781" spans="1:7">
      <c r="A528781" s="15"/>
      <c r="B528781" s="15"/>
      <c r="C528781" s="15"/>
      <c r="D528781" s="15"/>
      <c r="E528781" s="15"/>
      <c r="F528781" s="15"/>
      <c r="G528781" s="15"/>
    </row>
    <row r="530040" spans="1:7">
      <c r="A530040" s="15"/>
      <c r="B530040" s="15"/>
      <c r="C530040" s="15"/>
      <c r="D530040" s="15"/>
      <c r="E530040" s="15"/>
      <c r="F530040" s="15"/>
      <c r="G530040" s="15"/>
    </row>
    <row r="531299" spans="1:7">
      <c r="A531299" s="15"/>
      <c r="B531299" s="15"/>
      <c r="C531299" s="15"/>
      <c r="D531299" s="15"/>
      <c r="E531299" s="15"/>
      <c r="F531299" s="15"/>
      <c r="G531299" s="15"/>
    </row>
    <row r="532558" spans="1:7">
      <c r="A532558" s="15"/>
      <c r="B532558" s="15"/>
      <c r="C532558" s="15"/>
      <c r="D532558" s="15"/>
      <c r="E532558" s="15"/>
      <c r="F532558" s="15"/>
      <c r="G532558" s="15"/>
    </row>
    <row r="533817" spans="1:7">
      <c r="A533817" s="15"/>
      <c r="B533817" s="15"/>
      <c r="C533817" s="15"/>
      <c r="D533817" s="15"/>
      <c r="E533817" s="15"/>
      <c r="F533817" s="15"/>
      <c r="G533817" s="15"/>
    </row>
    <row r="535076" spans="1:7">
      <c r="A535076" s="15"/>
      <c r="B535076" s="15"/>
      <c r="C535076" s="15"/>
      <c r="D535076" s="15"/>
      <c r="E535076" s="15"/>
      <c r="F535076" s="15"/>
      <c r="G535076" s="15"/>
    </row>
    <row r="536335" spans="1:7">
      <c r="A536335" s="15"/>
      <c r="B536335" s="15"/>
      <c r="C536335" s="15"/>
      <c r="D536335" s="15"/>
      <c r="E536335" s="15"/>
      <c r="F536335" s="15"/>
      <c r="G536335" s="15"/>
    </row>
    <row r="537594" spans="1:7">
      <c r="A537594" s="15"/>
      <c r="B537594" s="15"/>
      <c r="C537594" s="15"/>
      <c r="D537594" s="15"/>
      <c r="E537594" s="15"/>
      <c r="F537594" s="15"/>
      <c r="G537594" s="15"/>
    </row>
    <row r="538853" spans="1:7">
      <c r="A538853" s="15"/>
      <c r="B538853" s="15"/>
      <c r="C538853" s="15"/>
      <c r="D538853" s="15"/>
      <c r="E538853" s="15"/>
      <c r="F538853" s="15"/>
      <c r="G538853" s="15"/>
    </row>
    <row r="540112" spans="1:7">
      <c r="A540112" s="15"/>
      <c r="B540112" s="15"/>
      <c r="C540112" s="15"/>
      <c r="D540112" s="15"/>
      <c r="E540112" s="15"/>
      <c r="F540112" s="15"/>
      <c r="G540112" s="15"/>
    </row>
    <row r="541371" spans="1:7">
      <c r="A541371" s="15"/>
      <c r="B541371" s="15"/>
      <c r="C541371" s="15"/>
      <c r="D541371" s="15"/>
      <c r="E541371" s="15"/>
      <c r="F541371" s="15"/>
      <c r="G541371" s="15"/>
    </row>
    <row r="542630" spans="1:7">
      <c r="A542630" s="15"/>
      <c r="B542630" s="15"/>
      <c r="C542630" s="15"/>
      <c r="D542630" s="15"/>
      <c r="E542630" s="15"/>
      <c r="F542630" s="15"/>
      <c r="G542630" s="15"/>
    </row>
    <row r="543889" spans="1:7">
      <c r="A543889" s="15"/>
      <c r="B543889" s="15"/>
      <c r="C543889" s="15"/>
      <c r="D543889" s="15"/>
      <c r="E543889" s="15"/>
      <c r="F543889" s="15"/>
      <c r="G543889" s="15"/>
    </row>
    <row r="545148" spans="1:7">
      <c r="A545148" s="15"/>
      <c r="B545148" s="15"/>
      <c r="C545148" s="15"/>
      <c r="D545148" s="15"/>
      <c r="E545148" s="15"/>
      <c r="F545148" s="15"/>
      <c r="G545148" s="15"/>
    </row>
    <row r="546407" spans="1:7">
      <c r="A546407" s="15"/>
      <c r="B546407" s="15"/>
      <c r="C546407" s="15"/>
      <c r="D546407" s="15"/>
      <c r="E546407" s="15"/>
      <c r="F546407" s="15"/>
      <c r="G546407" s="15"/>
    </row>
    <row r="547666" spans="1:7">
      <c r="A547666" s="15"/>
      <c r="B547666" s="15"/>
      <c r="C547666" s="15"/>
      <c r="D547666" s="15"/>
      <c r="E547666" s="15"/>
      <c r="F547666" s="15"/>
      <c r="G547666" s="15"/>
    </row>
    <row r="548925" spans="1:7">
      <c r="A548925" s="15"/>
      <c r="B548925" s="15"/>
      <c r="C548925" s="15"/>
      <c r="D548925" s="15"/>
      <c r="E548925" s="15"/>
      <c r="F548925" s="15"/>
      <c r="G548925" s="15"/>
    </row>
    <row r="550184" spans="1:7">
      <c r="A550184" s="15"/>
      <c r="B550184" s="15"/>
      <c r="C550184" s="15"/>
      <c r="D550184" s="15"/>
      <c r="E550184" s="15"/>
      <c r="F550184" s="15"/>
      <c r="G550184" s="15"/>
    </row>
    <row r="551443" spans="1:7">
      <c r="A551443" s="15"/>
      <c r="B551443" s="15"/>
      <c r="C551443" s="15"/>
      <c r="D551443" s="15"/>
      <c r="E551443" s="15"/>
      <c r="F551443" s="15"/>
      <c r="G551443" s="15"/>
    </row>
    <row r="552702" spans="1:7">
      <c r="A552702" s="15"/>
      <c r="B552702" s="15"/>
      <c r="C552702" s="15"/>
      <c r="D552702" s="15"/>
      <c r="E552702" s="15"/>
      <c r="F552702" s="15"/>
      <c r="G552702" s="15"/>
    </row>
    <row r="553961" spans="1:7">
      <c r="A553961" s="15"/>
      <c r="B553961" s="15"/>
      <c r="C553961" s="15"/>
      <c r="D553961" s="15"/>
      <c r="E553961" s="15"/>
      <c r="F553961" s="15"/>
      <c r="G553961" s="15"/>
    </row>
    <row r="555220" spans="1:7">
      <c r="A555220" s="15"/>
      <c r="B555220" s="15"/>
      <c r="C555220" s="15"/>
      <c r="D555220" s="15"/>
      <c r="E555220" s="15"/>
      <c r="F555220" s="15"/>
      <c r="G555220" s="15"/>
    </row>
    <row r="556479" spans="1:7">
      <c r="A556479" s="15"/>
      <c r="B556479" s="15"/>
      <c r="C556479" s="15"/>
      <c r="D556479" s="15"/>
      <c r="E556479" s="15"/>
      <c r="F556479" s="15"/>
      <c r="G556479" s="15"/>
    </row>
    <row r="557738" spans="1:7">
      <c r="A557738" s="15"/>
      <c r="B557738" s="15"/>
      <c r="C557738" s="15"/>
      <c r="D557738" s="15"/>
      <c r="E557738" s="15"/>
      <c r="F557738" s="15"/>
      <c r="G557738" s="15"/>
    </row>
    <row r="558997" spans="1:7">
      <c r="A558997" s="15"/>
      <c r="B558997" s="15"/>
      <c r="C558997" s="15"/>
      <c r="D558997" s="15"/>
      <c r="E558997" s="15"/>
      <c r="F558997" s="15"/>
      <c r="G558997" s="15"/>
    </row>
    <row r="560256" spans="1:7">
      <c r="A560256" s="15"/>
      <c r="B560256" s="15"/>
      <c r="C560256" s="15"/>
      <c r="D560256" s="15"/>
      <c r="E560256" s="15"/>
      <c r="F560256" s="15"/>
      <c r="G560256" s="15"/>
    </row>
    <row r="561515" spans="1:7">
      <c r="A561515" s="15"/>
      <c r="B561515" s="15"/>
      <c r="C561515" s="15"/>
      <c r="D561515" s="15"/>
      <c r="E561515" s="15"/>
      <c r="F561515" s="15"/>
      <c r="G561515" s="15"/>
    </row>
    <row r="562774" spans="1:7">
      <c r="A562774" s="15"/>
      <c r="B562774" s="15"/>
      <c r="C562774" s="15"/>
      <c r="D562774" s="15"/>
      <c r="E562774" s="15"/>
      <c r="F562774" s="15"/>
      <c r="G562774" s="15"/>
    </row>
    <row r="564033" spans="1:7">
      <c r="A564033" s="15"/>
      <c r="B564033" s="15"/>
      <c r="C564033" s="15"/>
      <c r="D564033" s="15"/>
      <c r="E564033" s="15"/>
      <c r="F564033" s="15"/>
      <c r="G564033" s="15"/>
    </row>
    <row r="565292" spans="1:7">
      <c r="A565292" s="15"/>
      <c r="B565292" s="15"/>
      <c r="C565292" s="15"/>
      <c r="D565292" s="15"/>
      <c r="E565292" s="15"/>
      <c r="F565292" s="15"/>
      <c r="G565292" s="15"/>
    </row>
    <row r="566551" spans="1:7">
      <c r="A566551" s="15"/>
      <c r="B566551" s="15"/>
      <c r="C566551" s="15"/>
      <c r="D566551" s="15"/>
      <c r="E566551" s="15"/>
      <c r="F566551" s="15"/>
      <c r="G566551" s="15"/>
    </row>
    <row r="567810" spans="1:7">
      <c r="A567810" s="15"/>
      <c r="B567810" s="15"/>
      <c r="C567810" s="15"/>
      <c r="D567810" s="15"/>
      <c r="E567810" s="15"/>
      <c r="F567810" s="15"/>
      <c r="G567810" s="15"/>
    </row>
    <row r="569069" spans="1:7">
      <c r="A569069" s="15"/>
      <c r="B569069" s="15"/>
      <c r="C569069" s="15"/>
      <c r="D569069" s="15"/>
      <c r="E569069" s="15"/>
      <c r="F569069" s="15"/>
      <c r="G569069" s="15"/>
    </row>
    <row r="570328" spans="1:7">
      <c r="A570328" s="15"/>
      <c r="B570328" s="15"/>
      <c r="C570328" s="15"/>
      <c r="D570328" s="15"/>
      <c r="E570328" s="15"/>
      <c r="F570328" s="15"/>
      <c r="G570328" s="15"/>
    </row>
    <row r="571587" spans="1:7">
      <c r="A571587" s="15"/>
      <c r="B571587" s="15"/>
      <c r="C571587" s="15"/>
      <c r="D571587" s="15"/>
      <c r="E571587" s="15"/>
      <c r="F571587" s="15"/>
      <c r="G571587" s="15"/>
    </row>
    <row r="572846" spans="1:7">
      <c r="A572846" s="15"/>
      <c r="B572846" s="15"/>
      <c r="C572846" s="15"/>
      <c r="D572846" s="15"/>
      <c r="E572846" s="15"/>
      <c r="F572846" s="15"/>
      <c r="G572846" s="15"/>
    </row>
    <row r="574105" spans="1:7">
      <c r="A574105" s="15"/>
      <c r="B574105" s="15"/>
      <c r="C574105" s="15"/>
      <c r="D574105" s="15"/>
      <c r="E574105" s="15"/>
      <c r="F574105" s="15"/>
      <c r="G574105" s="15"/>
    </row>
    <row r="575364" spans="1:7">
      <c r="A575364" s="15"/>
      <c r="B575364" s="15"/>
      <c r="C575364" s="15"/>
      <c r="D575364" s="15"/>
      <c r="E575364" s="15"/>
      <c r="F575364" s="15"/>
      <c r="G575364" s="15"/>
    </row>
    <row r="576623" spans="1:7">
      <c r="A576623" s="15"/>
      <c r="B576623" s="15"/>
      <c r="C576623" s="15"/>
      <c r="D576623" s="15"/>
      <c r="E576623" s="15"/>
      <c r="F576623" s="15"/>
      <c r="G576623" s="15"/>
    </row>
    <row r="577882" spans="1:7">
      <c r="A577882" s="15"/>
      <c r="B577882" s="15"/>
      <c r="C577882" s="15"/>
      <c r="D577882" s="15"/>
      <c r="E577882" s="15"/>
      <c r="F577882" s="15"/>
      <c r="G577882" s="15"/>
    </row>
    <row r="579141" spans="1:7">
      <c r="A579141" s="15"/>
      <c r="B579141" s="15"/>
      <c r="C579141" s="15"/>
      <c r="D579141" s="15"/>
      <c r="E579141" s="15"/>
      <c r="F579141" s="15"/>
      <c r="G579141" s="15"/>
    </row>
    <row r="580400" spans="1:7">
      <c r="A580400" s="15"/>
      <c r="B580400" s="15"/>
      <c r="C580400" s="15"/>
      <c r="D580400" s="15"/>
      <c r="E580400" s="15"/>
      <c r="F580400" s="15"/>
      <c r="G580400" s="15"/>
    </row>
    <row r="581659" spans="1:7">
      <c r="A581659" s="15"/>
      <c r="B581659" s="15"/>
      <c r="C581659" s="15"/>
      <c r="D581659" s="15"/>
      <c r="E581659" s="15"/>
      <c r="F581659" s="15"/>
      <c r="G581659" s="15"/>
    </row>
    <row r="582918" spans="1:7">
      <c r="A582918" s="15"/>
      <c r="B582918" s="15"/>
      <c r="C582918" s="15"/>
      <c r="D582918" s="15"/>
      <c r="E582918" s="15"/>
      <c r="F582918" s="15"/>
      <c r="G582918" s="15"/>
    </row>
    <row r="584177" spans="1:7">
      <c r="A584177" s="15"/>
      <c r="B584177" s="15"/>
      <c r="C584177" s="15"/>
      <c r="D584177" s="15"/>
      <c r="E584177" s="15"/>
      <c r="F584177" s="15"/>
      <c r="G584177" s="15"/>
    </row>
    <row r="585436" spans="1:7">
      <c r="A585436" s="15"/>
      <c r="B585436" s="15"/>
      <c r="C585436" s="15"/>
      <c r="D585436" s="15"/>
      <c r="E585436" s="15"/>
      <c r="F585436" s="15"/>
      <c r="G585436" s="15"/>
    </row>
    <row r="586695" spans="1:7">
      <c r="A586695" s="15"/>
      <c r="B586695" s="15"/>
      <c r="C586695" s="15"/>
      <c r="D586695" s="15"/>
      <c r="E586695" s="15"/>
      <c r="F586695" s="15"/>
      <c r="G586695" s="15"/>
    </row>
    <row r="587954" spans="1:7">
      <c r="A587954" s="15"/>
      <c r="B587954" s="15"/>
      <c r="C587954" s="15"/>
      <c r="D587954" s="15"/>
      <c r="E587954" s="15"/>
      <c r="F587954" s="15"/>
      <c r="G587954" s="15"/>
    </row>
    <row r="589213" spans="1:7">
      <c r="A589213" s="15"/>
      <c r="B589213" s="15"/>
      <c r="C589213" s="15"/>
      <c r="D589213" s="15"/>
      <c r="E589213" s="15"/>
      <c r="F589213" s="15"/>
      <c r="G589213" s="15"/>
    </row>
    <row r="590472" spans="1:7">
      <c r="A590472" s="15"/>
      <c r="B590472" s="15"/>
      <c r="C590472" s="15"/>
      <c r="D590472" s="15"/>
      <c r="E590472" s="15"/>
      <c r="F590472" s="15"/>
      <c r="G590472" s="15"/>
    </row>
    <row r="591731" spans="1:7">
      <c r="A591731" s="15"/>
      <c r="B591731" s="15"/>
      <c r="C591731" s="15"/>
      <c r="D591731" s="15"/>
      <c r="E591731" s="15"/>
      <c r="F591731" s="15"/>
      <c r="G591731" s="15"/>
    </row>
    <row r="592990" spans="1:7">
      <c r="A592990" s="15"/>
      <c r="B592990" s="15"/>
      <c r="C592990" s="15"/>
      <c r="D592990" s="15"/>
      <c r="E592990" s="15"/>
      <c r="F592990" s="15"/>
      <c r="G592990" s="15"/>
    </row>
    <row r="594249" spans="1:7">
      <c r="A594249" s="15"/>
      <c r="B594249" s="15"/>
      <c r="C594249" s="15"/>
      <c r="D594249" s="15"/>
      <c r="E594249" s="15"/>
      <c r="F594249" s="15"/>
      <c r="G594249" s="15"/>
    </row>
    <row r="595508" spans="1:7">
      <c r="A595508" s="15"/>
      <c r="B595508" s="15"/>
      <c r="C595508" s="15"/>
      <c r="D595508" s="15"/>
      <c r="E595508" s="15"/>
      <c r="F595508" s="15"/>
      <c r="G595508" s="15"/>
    </row>
    <row r="596767" spans="1:7">
      <c r="A596767" s="15"/>
      <c r="B596767" s="15"/>
      <c r="C596767" s="15"/>
      <c r="D596767" s="15"/>
      <c r="E596767" s="15"/>
      <c r="F596767" s="15"/>
      <c r="G596767" s="15"/>
    </row>
    <row r="598026" spans="1:7">
      <c r="A598026" s="15"/>
      <c r="B598026" s="15"/>
      <c r="C598026" s="15"/>
      <c r="D598026" s="15"/>
      <c r="E598026" s="15"/>
      <c r="F598026" s="15"/>
      <c r="G598026" s="15"/>
    </row>
    <row r="599285" spans="1:7">
      <c r="A599285" s="15"/>
      <c r="B599285" s="15"/>
      <c r="C599285" s="15"/>
      <c r="D599285" s="15"/>
      <c r="E599285" s="15"/>
      <c r="F599285" s="15"/>
      <c r="G599285" s="15"/>
    </row>
    <row r="600544" spans="1:7">
      <c r="A600544" s="15"/>
      <c r="B600544" s="15"/>
      <c r="C600544" s="15"/>
      <c r="D600544" s="15"/>
      <c r="E600544" s="15"/>
      <c r="F600544" s="15"/>
      <c r="G600544" s="15"/>
    </row>
    <row r="601803" spans="1:7">
      <c r="A601803" s="15"/>
      <c r="B601803" s="15"/>
      <c r="C601803" s="15"/>
      <c r="D601803" s="15"/>
      <c r="E601803" s="15"/>
      <c r="F601803" s="15"/>
      <c r="G601803" s="15"/>
    </row>
    <row r="603062" spans="1:7">
      <c r="A603062" s="15"/>
      <c r="B603062" s="15"/>
      <c r="C603062" s="15"/>
      <c r="D603062" s="15"/>
      <c r="E603062" s="15"/>
      <c r="F603062" s="15"/>
      <c r="G603062" s="15"/>
    </row>
    <row r="604321" spans="1:7">
      <c r="A604321" s="15"/>
      <c r="B604321" s="15"/>
      <c r="C604321" s="15"/>
      <c r="D604321" s="15"/>
      <c r="E604321" s="15"/>
      <c r="F604321" s="15"/>
      <c r="G604321" s="15"/>
    </row>
    <row r="605580" spans="1:7">
      <c r="A605580" s="15"/>
      <c r="B605580" s="15"/>
      <c r="C605580" s="15"/>
      <c r="D605580" s="15"/>
      <c r="E605580" s="15"/>
      <c r="F605580" s="15"/>
      <c r="G605580" s="15"/>
    </row>
    <row r="606839" spans="1:7">
      <c r="A606839" s="15"/>
      <c r="B606839" s="15"/>
      <c r="C606839" s="15"/>
      <c r="D606839" s="15"/>
      <c r="E606839" s="15"/>
      <c r="F606839" s="15"/>
      <c r="G606839" s="15"/>
    </row>
    <row r="608098" spans="1:7">
      <c r="A608098" s="15"/>
      <c r="B608098" s="15"/>
      <c r="C608098" s="15"/>
      <c r="D608098" s="15"/>
      <c r="E608098" s="15"/>
      <c r="F608098" s="15"/>
      <c r="G608098" s="15"/>
    </row>
    <row r="609357" spans="1:7">
      <c r="A609357" s="15"/>
      <c r="B609357" s="15"/>
      <c r="C609357" s="15"/>
      <c r="D609357" s="15"/>
      <c r="E609357" s="15"/>
      <c r="F609357" s="15"/>
      <c r="G609357" s="15"/>
    </row>
    <row r="610616" spans="1:7">
      <c r="A610616" s="15"/>
      <c r="B610616" s="15"/>
      <c r="C610616" s="15"/>
      <c r="D610616" s="15"/>
      <c r="E610616" s="15"/>
      <c r="F610616" s="15"/>
      <c r="G610616" s="15"/>
    </row>
    <row r="611875" spans="1:7">
      <c r="A611875" s="15"/>
      <c r="B611875" s="15"/>
      <c r="C611875" s="15"/>
      <c r="D611875" s="15"/>
      <c r="E611875" s="15"/>
      <c r="F611875" s="15"/>
      <c r="G611875" s="15"/>
    </row>
    <row r="613134" spans="1:7">
      <c r="A613134" s="15"/>
      <c r="B613134" s="15"/>
      <c r="C613134" s="15"/>
      <c r="D613134" s="15"/>
      <c r="E613134" s="15"/>
      <c r="F613134" s="15"/>
      <c r="G613134" s="15"/>
    </row>
    <row r="614393" spans="1:7">
      <c r="A614393" s="15"/>
      <c r="B614393" s="15"/>
      <c r="C614393" s="15"/>
      <c r="D614393" s="15"/>
      <c r="E614393" s="15"/>
      <c r="F614393" s="15"/>
      <c r="G614393" s="15"/>
    </row>
    <row r="615652" spans="1:7">
      <c r="A615652" s="15"/>
      <c r="B615652" s="15"/>
      <c r="C615652" s="15"/>
      <c r="D615652" s="15"/>
      <c r="E615652" s="15"/>
      <c r="F615652" s="15"/>
      <c r="G615652" s="15"/>
    </row>
    <row r="616911" spans="1:7">
      <c r="A616911" s="15"/>
      <c r="B616911" s="15"/>
      <c r="C616911" s="15"/>
      <c r="D616911" s="15"/>
      <c r="E616911" s="15"/>
      <c r="F616911" s="15"/>
      <c r="G616911" s="15"/>
    </row>
    <row r="618170" spans="1:7">
      <c r="A618170" s="15"/>
      <c r="B618170" s="15"/>
      <c r="C618170" s="15"/>
      <c r="D618170" s="15"/>
      <c r="E618170" s="15"/>
      <c r="F618170" s="15"/>
      <c r="G618170" s="15"/>
    </row>
    <row r="619429" spans="1:7">
      <c r="A619429" s="15"/>
      <c r="B619429" s="15"/>
      <c r="C619429" s="15"/>
      <c r="D619429" s="15"/>
      <c r="E619429" s="15"/>
      <c r="F619429" s="15"/>
      <c r="G619429" s="15"/>
    </row>
    <row r="620688" spans="1:7">
      <c r="A620688" s="15"/>
      <c r="B620688" s="15"/>
      <c r="C620688" s="15"/>
      <c r="D620688" s="15"/>
      <c r="E620688" s="15"/>
      <c r="F620688" s="15"/>
      <c r="G620688" s="15"/>
    </row>
    <row r="621947" spans="1:7">
      <c r="A621947" s="15"/>
      <c r="B621947" s="15"/>
      <c r="C621947" s="15"/>
      <c r="D621947" s="15"/>
      <c r="E621947" s="15"/>
      <c r="F621947" s="15"/>
      <c r="G621947" s="15"/>
    </row>
    <row r="623206" spans="1:7">
      <c r="A623206" s="15"/>
      <c r="B623206" s="15"/>
      <c r="C623206" s="15"/>
      <c r="D623206" s="15"/>
      <c r="E623206" s="15"/>
      <c r="F623206" s="15"/>
      <c r="G623206" s="15"/>
    </row>
    <row r="624465" spans="1:7">
      <c r="A624465" s="15"/>
      <c r="B624465" s="15"/>
      <c r="C624465" s="15"/>
      <c r="D624465" s="15"/>
      <c r="E624465" s="15"/>
      <c r="F624465" s="15"/>
      <c r="G624465" s="15"/>
    </row>
    <row r="625724" spans="1:7">
      <c r="A625724" s="15"/>
      <c r="B625724" s="15"/>
      <c r="C625724" s="15"/>
      <c r="D625724" s="15"/>
      <c r="E625724" s="15"/>
      <c r="F625724" s="15"/>
      <c r="G625724" s="15"/>
    </row>
    <row r="626983" spans="1:7">
      <c r="A626983" s="15"/>
      <c r="B626983" s="15"/>
      <c r="C626983" s="15"/>
      <c r="D626983" s="15"/>
      <c r="E626983" s="15"/>
      <c r="F626983" s="15"/>
      <c r="G626983" s="15"/>
    </row>
    <row r="628242" spans="1:7">
      <c r="A628242" s="15"/>
      <c r="B628242" s="15"/>
      <c r="C628242" s="15"/>
      <c r="D628242" s="15"/>
      <c r="E628242" s="15"/>
      <c r="F628242" s="15"/>
      <c r="G628242" s="15"/>
    </row>
    <row r="629501" spans="1:7">
      <c r="A629501" s="15"/>
      <c r="B629501" s="15"/>
      <c r="C629501" s="15"/>
      <c r="D629501" s="15"/>
      <c r="E629501" s="15"/>
      <c r="F629501" s="15"/>
      <c r="G629501" s="15"/>
    </row>
    <row r="630760" spans="1:7">
      <c r="A630760" s="15"/>
      <c r="B630760" s="15"/>
      <c r="C630760" s="15"/>
      <c r="D630760" s="15"/>
      <c r="E630760" s="15"/>
      <c r="F630760" s="15"/>
      <c r="G630760" s="15"/>
    </row>
    <row r="632019" spans="1:7">
      <c r="A632019" s="15"/>
      <c r="B632019" s="15"/>
      <c r="C632019" s="15"/>
      <c r="D632019" s="15"/>
      <c r="E632019" s="15"/>
      <c r="F632019" s="15"/>
      <c r="G632019" s="15"/>
    </row>
    <row r="633278" spans="1:7">
      <c r="A633278" s="15"/>
      <c r="B633278" s="15"/>
      <c r="C633278" s="15"/>
      <c r="D633278" s="15"/>
      <c r="E633278" s="15"/>
      <c r="F633278" s="15"/>
      <c r="G633278" s="15"/>
    </row>
    <row r="634537" spans="1:7">
      <c r="A634537" s="15"/>
      <c r="B634537" s="15"/>
      <c r="C634537" s="15"/>
      <c r="D634537" s="15"/>
      <c r="E634537" s="15"/>
      <c r="F634537" s="15"/>
      <c r="G634537" s="15"/>
    </row>
    <row r="635796" spans="1:7">
      <c r="A635796" s="15"/>
      <c r="B635796" s="15"/>
      <c r="C635796" s="15"/>
      <c r="D635796" s="15"/>
      <c r="E635796" s="15"/>
      <c r="F635796" s="15"/>
      <c r="G635796" s="15"/>
    </row>
    <row r="637055" spans="1:7">
      <c r="A637055" s="15"/>
      <c r="B637055" s="15"/>
      <c r="C637055" s="15"/>
      <c r="D637055" s="15"/>
      <c r="E637055" s="15"/>
      <c r="F637055" s="15"/>
      <c r="G637055" s="15"/>
    </row>
    <row r="638314" spans="1:7">
      <c r="A638314" s="15"/>
      <c r="B638314" s="15"/>
      <c r="C638314" s="15"/>
      <c r="D638314" s="15"/>
      <c r="E638314" s="15"/>
      <c r="F638314" s="15"/>
      <c r="G638314" s="15"/>
    </row>
    <row r="639573" spans="1:7">
      <c r="A639573" s="15"/>
      <c r="B639573" s="15"/>
      <c r="C639573" s="15"/>
      <c r="D639573" s="15"/>
      <c r="E639573" s="15"/>
      <c r="F639573" s="15"/>
      <c r="G639573" s="15"/>
    </row>
    <row r="640832" spans="1:7">
      <c r="A640832" s="15"/>
      <c r="B640832" s="15"/>
      <c r="C640832" s="15"/>
      <c r="D640832" s="15"/>
      <c r="E640832" s="15"/>
      <c r="F640832" s="15"/>
      <c r="G640832" s="15"/>
    </row>
    <row r="642091" spans="1:7">
      <c r="A642091" s="15"/>
      <c r="B642091" s="15"/>
      <c r="C642091" s="15"/>
      <c r="D642091" s="15"/>
      <c r="E642091" s="15"/>
      <c r="F642091" s="15"/>
      <c r="G642091" s="15"/>
    </row>
    <row r="643350" spans="1:7">
      <c r="A643350" s="15"/>
      <c r="B643350" s="15"/>
      <c r="C643350" s="15"/>
      <c r="D643350" s="15"/>
      <c r="E643350" s="15"/>
      <c r="F643350" s="15"/>
      <c r="G643350" s="15"/>
    </row>
    <row r="644609" spans="1:7">
      <c r="A644609" s="15"/>
      <c r="B644609" s="15"/>
      <c r="C644609" s="15"/>
      <c r="D644609" s="15"/>
      <c r="E644609" s="15"/>
      <c r="F644609" s="15"/>
      <c r="G644609" s="15"/>
    </row>
    <row r="645868" spans="1:7">
      <c r="A645868" s="15"/>
      <c r="B645868" s="15"/>
      <c r="C645868" s="15"/>
      <c r="D645868" s="15"/>
      <c r="E645868" s="15"/>
      <c r="F645868" s="15"/>
      <c r="G645868" s="15"/>
    </row>
    <row r="647127" spans="1:7">
      <c r="A647127" s="15"/>
      <c r="B647127" s="15"/>
      <c r="C647127" s="15"/>
      <c r="D647127" s="15"/>
      <c r="E647127" s="15"/>
      <c r="F647127" s="15"/>
      <c r="G647127" s="15"/>
    </row>
    <row r="648386" spans="1:7">
      <c r="A648386" s="15"/>
      <c r="B648386" s="15"/>
      <c r="C648386" s="15"/>
      <c r="D648386" s="15"/>
      <c r="E648386" s="15"/>
      <c r="F648386" s="15"/>
      <c r="G648386" s="15"/>
    </row>
    <row r="649645" spans="1:7">
      <c r="A649645" s="15"/>
      <c r="B649645" s="15"/>
      <c r="C649645" s="15"/>
      <c r="D649645" s="15"/>
      <c r="E649645" s="15"/>
      <c r="F649645" s="15"/>
      <c r="G649645" s="15"/>
    </row>
    <row r="650904" spans="1:7">
      <c r="A650904" s="15"/>
      <c r="B650904" s="15"/>
      <c r="C650904" s="15"/>
      <c r="D650904" s="15"/>
      <c r="E650904" s="15"/>
      <c r="F650904" s="15"/>
      <c r="G650904" s="15"/>
    </row>
    <row r="652163" spans="1:7">
      <c r="A652163" s="15"/>
      <c r="B652163" s="15"/>
      <c r="C652163" s="15"/>
      <c r="D652163" s="15"/>
      <c r="E652163" s="15"/>
      <c r="F652163" s="15"/>
      <c r="G652163" s="15"/>
    </row>
    <row r="653422" spans="1:7">
      <c r="A653422" s="15"/>
      <c r="B653422" s="15"/>
      <c r="C653422" s="15"/>
      <c r="D653422" s="15"/>
      <c r="E653422" s="15"/>
      <c r="F653422" s="15"/>
      <c r="G653422" s="15"/>
    </row>
    <row r="654681" spans="1:7">
      <c r="A654681" s="15"/>
      <c r="B654681" s="15"/>
      <c r="C654681" s="15"/>
      <c r="D654681" s="15"/>
      <c r="E654681" s="15"/>
      <c r="F654681" s="15"/>
      <c r="G654681" s="15"/>
    </row>
    <row r="655940" spans="1:7">
      <c r="A655940" s="15"/>
      <c r="B655940" s="15"/>
      <c r="C655940" s="15"/>
      <c r="D655940" s="15"/>
      <c r="E655940" s="15"/>
      <c r="F655940" s="15"/>
      <c r="G655940" s="15"/>
    </row>
    <row r="657199" spans="1:7">
      <c r="A657199" s="15"/>
      <c r="B657199" s="15"/>
      <c r="C657199" s="15"/>
      <c r="D657199" s="15"/>
      <c r="E657199" s="15"/>
      <c r="F657199" s="15"/>
      <c r="G657199" s="15"/>
    </row>
    <row r="658458" spans="1:7">
      <c r="A658458" s="15"/>
      <c r="B658458" s="15"/>
      <c r="C658458" s="15"/>
      <c r="D658458" s="15"/>
      <c r="E658458" s="15"/>
      <c r="F658458" s="15"/>
      <c r="G658458" s="15"/>
    </row>
    <row r="659717" spans="1:7">
      <c r="A659717" s="15"/>
      <c r="B659717" s="15"/>
      <c r="C659717" s="15"/>
      <c r="D659717" s="15"/>
      <c r="E659717" s="15"/>
      <c r="F659717" s="15"/>
      <c r="G659717" s="15"/>
    </row>
    <row r="660976" spans="1:7">
      <c r="A660976" s="15"/>
      <c r="B660976" s="15"/>
      <c r="C660976" s="15"/>
      <c r="D660976" s="15"/>
      <c r="E660976" s="15"/>
      <c r="F660976" s="15"/>
      <c r="G660976" s="15"/>
    </row>
    <row r="662235" spans="1:7">
      <c r="A662235" s="15"/>
      <c r="B662235" s="15"/>
      <c r="C662235" s="15"/>
      <c r="D662235" s="15"/>
      <c r="E662235" s="15"/>
      <c r="F662235" s="15"/>
      <c r="G662235" s="15"/>
    </row>
    <row r="663494" spans="1:7">
      <c r="A663494" s="15"/>
      <c r="B663494" s="15"/>
      <c r="C663494" s="15"/>
      <c r="D663494" s="15"/>
      <c r="E663494" s="15"/>
      <c r="F663494" s="15"/>
      <c r="G663494" s="15"/>
    </row>
    <row r="664753" spans="1:7">
      <c r="A664753" s="15"/>
      <c r="B664753" s="15"/>
      <c r="C664753" s="15"/>
      <c r="D664753" s="15"/>
      <c r="E664753" s="15"/>
      <c r="F664753" s="15"/>
      <c r="G664753" s="15"/>
    </row>
    <row r="666012" spans="1:7">
      <c r="A666012" s="15"/>
      <c r="B666012" s="15"/>
      <c r="C666012" s="15"/>
      <c r="D666012" s="15"/>
      <c r="E666012" s="15"/>
      <c r="F666012" s="15"/>
      <c r="G666012" s="15"/>
    </row>
    <row r="667271" spans="1:7">
      <c r="A667271" s="15"/>
      <c r="B667271" s="15"/>
      <c r="C667271" s="15"/>
      <c r="D667271" s="15"/>
      <c r="E667271" s="15"/>
      <c r="F667271" s="15"/>
      <c r="G667271" s="15"/>
    </row>
    <row r="668530" spans="1:7">
      <c r="A668530" s="15"/>
      <c r="B668530" s="15"/>
      <c r="C668530" s="15"/>
      <c r="D668530" s="15"/>
      <c r="E668530" s="15"/>
      <c r="F668530" s="15"/>
      <c r="G668530" s="15"/>
    </row>
    <row r="669789" spans="1:7">
      <c r="A669789" s="15"/>
      <c r="B669789" s="15"/>
      <c r="C669789" s="15"/>
      <c r="D669789" s="15"/>
      <c r="E669789" s="15"/>
      <c r="F669789" s="15"/>
      <c r="G669789" s="15"/>
    </row>
    <row r="671048" spans="1:7">
      <c r="A671048" s="15"/>
      <c r="B671048" s="15"/>
      <c r="C671048" s="15"/>
      <c r="D671048" s="15"/>
      <c r="E671048" s="15"/>
      <c r="F671048" s="15"/>
      <c r="G671048" s="15"/>
    </row>
    <row r="672307" spans="1:7">
      <c r="A672307" s="15"/>
      <c r="B672307" s="15"/>
      <c r="C672307" s="15"/>
      <c r="D672307" s="15"/>
      <c r="E672307" s="15"/>
      <c r="F672307" s="15"/>
      <c r="G672307" s="15"/>
    </row>
    <row r="673566" spans="1:7">
      <c r="A673566" s="15"/>
      <c r="B673566" s="15"/>
      <c r="C673566" s="15"/>
      <c r="D673566" s="15"/>
      <c r="E673566" s="15"/>
      <c r="F673566" s="15"/>
      <c r="G673566" s="15"/>
    </row>
    <row r="674825" spans="1:7">
      <c r="A674825" s="15"/>
      <c r="B674825" s="15"/>
      <c r="C674825" s="15"/>
      <c r="D674825" s="15"/>
      <c r="E674825" s="15"/>
      <c r="F674825" s="15"/>
      <c r="G674825" s="15"/>
    </row>
    <row r="676084" spans="1:7">
      <c r="A676084" s="15"/>
      <c r="B676084" s="15"/>
      <c r="C676084" s="15"/>
      <c r="D676084" s="15"/>
      <c r="E676084" s="15"/>
      <c r="F676084" s="15"/>
      <c r="G676084" s="15"/>
    </row>
    <row r="677343" spans="1:7">
      <c r="A677343" s="15"/>
      <c r="B677343" s="15"/>
      <c r="C677343" s="15"/>
      <c r="D677343" s="15"/>
      <c r="E677343" s="15"/>
      <c r="F677343" s="15"/>
      <c r="G677343" s="15"/>
    </row>
    <row r="678602" spans="1:7">
      <c r="A678602" s="15"/>
      <c r="B678602" s="15"/>
      <c r="C678602" s="15"/>
      <c r="D678602" s="15"/>
      <c r="E678602" s="15"/>
      <c r="F678602" s="15"/>
      <c r="G678602" s="15"/>
    </row>
    <row r="679861" spans="1:7">
      <c r="A679861" s="15"/>
      <c r="B679861" s="15"/>
      <c r="C679861" s="15"/>
      <c r="D679861" s="15"/>
      <c r="E679861" s="15"/>
      <c r="F679861" s="15"/>
      <c r="G679861" s="15"/>
    </row>
    <row r="681120" spans="1:7">
      <c r="A681120" s="15"/>
      <c r="B681120" s="15"/>
      <c r="C681120" s="15"/>
      <c r="D681120" s="15"/>
      <c r="E681120" s="15"/>
      <c r="F681120" s="15"/>
      <c r="G681120" s="15"/>
    </row>
    <row r="682379" spans="1:7">
      <c r="A682379" s="15"/>
      <c r="B682379" s="15"/>
      <c r="C682379" s="15"/>
      <c r="D682379" s="15"/>
      <c r="E682379" s="15"/>
      <c r="F682379" s="15"/>
      <c r="G682379" s="15"/>
    </row>
    <row r="683638" spans="1:7">
      <c r="A683638" s="15"/>
      <c r="B683638" s="15"/>
      <c r="C683638" s="15"/>
      <c r="D683638" s="15"/>
      <c r="E683638" s="15"/>
      <c r="F683638" s="15"/>
      <c r="G683638" s="15"/>
    </row>
    <row r="684897" spans="1:7">
      <c r="A684897" s="15"/>
      <c r="B684897" s="15"/>
      <c r="C684897" s="15"/>
      <c r="D684897" s="15"/>
      <c r="E684897" s="15"/>
      <c r="F684897" s="15"/>
      <c r="G684897" s="15"/>
    </row>
    <row r="686156" spans="1:7">
      <c r="A686156" s="15"/>
      <c r="B686156" s="15"/>
      <c r="C686156" s="15"/>
      <c r="D686156" s="15"/>
      <c r="E686156" s="15"/>
      <c r="F686156" s="15"/>
      <c r="G686156" s="15"/>
    </row>
    <row r="687415" spans="1:7">
      <c r="A687415" s="15"/>
      <c r="B687415" s="15"/>
      <c r="C687415" s="15"/>
      <c r="D687415" s="15"/>
      <c r="E687415" s="15"/>
      <c r="F687415" s="15"/>
      <c r="G687415" s="15"/>
    </row>
    <row r="688674" spans="1:7">
      <c r="A688674" s="15"/>
      <c r="B688674" s="15"/>
      <c r="C688674" s="15"/>
      <c r="D688674" s="15"/>
      <c r="E688674" s="15"/>
      <c r="F688674" s="15"/>
      <c r="G688674" s="15"/>
    </row>
    <row r="689933" spans="1:7">
      <c r="A689933" s="15"/>
      <c r="B689933" s="15"/>
      <c r="C689933" s="15"/>
      <c r="D689933" s="15"/>
      <c r="E689933" s="15"/>
      <c r="F689933" s="15"/>
      <c r="G689933" s="15"/>
    </row>
    <row r="691192" spans="1:7">
      <c r="A691192" s="15"/>
      <c r="B691192" s="15"/>
      <c r="C691192" s="15"/>
      <c r="D691192" s="15"/>
      <c r="E691192" s="15"/>
      <c r="F691192" s="15"/>
      <c r="G691192" s="15"/>
    </row>
    <row r="692451" spans="1:7">
      <c r="A692451" s="15"/>
      <c r="B692451" s="15"/>
      <c r="C692451" s="15"/>
      <c r="D692451" s="15"/>
      <c r="E692451" s="15"/>
      <c r="F692451" s="15"/>
      <c r="G692451" s="15"/>
    </row>
    <row r="693710" spans="1:7">
      <c r="A693710" s="15"/>
      <c r="B693710" s="15"/>
      <c r="C693710" s="15"/>
      <c r="D693710" s="15"/>
      <c r="E693710" s="15"/>
      <c r="F693710" s="15"/>
      <c r="G693710" s="15"/>
    </row>
    <row r="694969" spans="1:7">
      <c r="A694969" s="15"/>
      <c r="B694969" s="15"/>
      <c r="C694969" s="15"/>
      <c r="D694969" s="15"/>
      <c r="E694969" s="15"/>
      <c r="F694969" s="15"/>
      <c r="G694969" s="15"/>
    </row>
    <row r="696228" spans="1:7">
      <c r="A696228" s="15"/>
      <c r="B696228" s="15"/>
      <c r="C696228" s="15"/>
      <c r="D696228" s="15"/>
      <c r="E696228" s="15"/>
      <c r="F696228" s="15"/>
      <c r="G696228" s="15"/>
    </row>
    <row r="697487" spans="1:7">
      <c r="A697487" s="15"/>
      <c r="B697487" s="15"/>
      <c r="C697487" s="15"/>
      <c r="D697487" s="15"/>
      <c r="E697487" s="15"/>
      <c r="F697487" s="15"/>
      <c r="G697487" s="15"/>
    </row>
    <row r="698746" spans="1:7">
      <c r="A698746" s="15"/>
      <c r="B698746" s="15"/>
      <c r="C698746" s="15"/>
      <c r="D698746" s="15"/>
      <c r="E698746" s="15"/>
      <c r="F698746" s="15"/>
      <c r="G698746" s="15"/>
    </row>
    <row r="700005" spans="1:7">
      <c r="A700005" s="15"/>
      <c r="B700005" s="15"/>
      <c r="C700005" s="15"/>
      <c r="D700005" s="15"/>
      <c r="E700005" s="15"/>
      <c r="F700005" s="15"/>
      <c r="G700005" s="15"/>
    </row>
    <row r="701264" spans="1:7">
      <c r="A701264" s="15"/>
      <c r="B701264" s="15"/>
      <c r="C701264" s="15"/>
      <c r="D701264" s="15"/>
      <c r="E701264" s="15"/>
      <c r="F701264" s="15"/>
      <c r="G701264" s="15"/>
    </row>
    <row r="702523" spans="1:7">
      <c r="A702523" s="15"/>
      <c r="B702523" s="15"/>
      <c r="C702523" s="15"/>
      <c r="D702523" s="15"/>
      <c r="E702523" s="15"/>
      <c r="F702523" s="15"/>
      <c r="G702523" s="15"/>
    </row>
    <row r="703782" spans="1:7">
      <c r="A703782" s="15"/>
      <c r="B703782" s="15"/>
      <c r="C703782" s="15"/>
      <c r="D703782" s="15"/>
      <c r="E703782" s="15"/>
      <c r="F703782" s="15"/>
      <c r="G703782" s="15"/>
    </row>
    <row r="705041" spans="1:7">
      <c r="A705041" s="15"/>
      <c r="B705041" s="15"/>
      <c r="C705041" s="15"/>
      <c r="D705041" s="15"/>
      <c r="E705041" s="15"/>
      <c r="F705041" s="15"/>
      <c r="G705041" s="15"/>
    </row>
    <row r="706300" spans="1:7">
      <c r="A706300" s="15"/>
      <c r="B706300" s="15"/>
      <c r="C706300" s="15"/>
      <c r="D706300" s="15"/>
      <c r="E706300" s="15"/>
      <c r="F706300" s="15"/>
      <c r="G706300" s="15"/>
    </row>
    <row r="707559" spans="1:7">
      <c r="A707559" s="15"/>
      <c r="B707559" s="15"/>
      <c r="C707559" s="15"/>
      <c r="D707559" s="15"/>
      <c r="E707559" s="15"/>
      <c r="F707559" s="15"/>
      <c r="G707559" s="15"/>
    </row>
    <row r="708818" spans="1:7">
      <c r="A708818" s="15"/>
      <c r="B708818" s="15"/>
      <c r="C708818" s="15"/>
      <c r="D708818" s="15"/>
      <c r="E708818" s="15"/>
      <c r="F708818" s="15"/>
      <c r="G708818" s="15"/>
    </row>
    <row r="710077" spans="1:7">
      <c r="A710077" s="15"/>
      <c r="B710077" s="15"/>
      <c r="C710077" s="15"/>
      <c r="D710077" s="15"/>
      <c r="E710077" s="15"/>
      <c r="F710077" s="15"/>
      <c r="G710077" s="15"/>
    </row>
    <row r="711336" spans="1:7">
      <c r="A711336" s="15"/>
      <c r="B711336" s="15"/>
      <c r="C711336" s="15"/>
      <c r="D711336" s="15"/>
      <c r="E711336" s="15"/>
      <c r="F711336" s="15"/>
      <c r="G711336" s="15"/>
    </row>
    <row r="712595" spans="1:7">
      <c r="A712595" s="15"/>
      <c r="B712595" s="15"/>
      <c r="C712595" s="15"/>
      <c r="D712595" s="15"/>
      <c r="E712595" s="15"/>
      <c r="F712595" s="15"/>
      <c r="G712595" s="15"/>
    </row>
    <row r="713854" spans="1:7">
      <c r="A713854" s="15"/>
      <c r="B713854" s="15"/>
      <c r="C713854" s="15"/>
      <c r="D713854" s="15"/>
      <c r="E713854" s="15"/>
      <c r="F713854" s="15"/>
      <c r="G713854" s="15"/>
    </row>
    <row r="715113" spans="1:7">
      <c r="A715113" s="15"/>
      <c r="B715113" s="15"/>
      <c r="C715113" s="15"/>
      <c r="D715113" s="15"/>
      <c r="E715113" s="15"/>
      <c r="F715113" s="15"/>
      <c r="G715113" s="15"/>
    </row>
    <row r="716372" spans="1:7">
      <c r="A716372" s="15"/>
      <c r="B716372" s="15"/>
      <c r="C716372" s="15"/>
      <c r="D716372" s="15"/>
      <c r="E716372" s="15"/>
      <c r="F716372" s="15"/>
      <c r="G716372" s="15"/>
    </row>
    <row r="717631" spans="1:7">
      <c r="A717631" s="15"/>
      <c r="B717631" s="15"/>
      <c r="C717631" s="15"/>
      <c r="D717631" s="15"/>
      <c r="E717631" s="15"/>
      <c r="F717631" s="15"/>
      <c r="G717631" s="15"/>
    </row>
    <row r="718890" spans="1:7">
      <c r="A718890" s="15"/>
      <c r="B718890" s="15"/>
      <c r="C718890" s="15"/>
      <c r="D718890" s="15"/>
      <c r="E718890" s="15"/>
      <c r="F718890" s="15"/>
      <c r="G718890" s="15"/>
    </row>
    <row r="720149" spans="1:7">
      <c r="A720149" s="15"/>
      <c r="B720149" s="15"/>
      <c r="C720149" s="15"/>
      <c r="D720149" s="15"/>
      <c r="E720149" s="15"/>
      <c r="F720149" s="15"/>
      <c r="G720149" s="15"/>
    </row>
    <row r="721408" spans="1:7">
      <c r="A721408" s="15"/>
      <c r="B721408" s="15"/>
      <c r="C721408" s="15"/>
      <c r="D721408" s="15"/>
      <c r="E721408" s="15"/>
      <c r="F721408" s="15"/>
      <c r="G721408" s="15"/>
    </row>
    <row r="722667" spans="1:7">
      <c r="A722667" s="15"/>
      <c r="B722667" s="15"/>
      <c r="C722667" s="15"/>
      <c r="D722667" s="15"/>
      <c r="E722667" s="15"/>
      <c r="F722667" s="15"/>
      <c r="G722667" s="15"/>
    </row>
    <row r="723926" spans="1:7">
      <c r="A723926" s="15"/>
      <c r="B723926" s="15"/>
      <c r="C723926" s="15"/>
      <c r="D723926" s="15"/>
      <c r="E723926" s="15"/>
      <c r="F723926" s="15"/>
      <c r="G723926" s="15"/>
    </row>
    <row r="725185" spans="1:7">
      <c r="A725185" s="15"/>
      <c r="B725185" s="15"/>
      <c r="C725185" s="15"/>
      <c r="D725185" s="15"/>
      <c r="E725185" s="15"/>
      <c r="F725185" s="15"/>
      <c r="G725185" s="15"/>
    </row>
    <row r="726444" spans="1:7">
      <c r="A726444" s="15"/>
      <c r="B726444" s="15"/>
      <c r="C726444" s="15"/>
      <c r="D726444" s="15"/>
      <c r="E726444" s="15"/>
      <c r="F726444" s="15"/>
      <c r="G726444" s="15"/>
    </row>
    <row r="727703" spans="1:7">
      <c r="A727703" s="15"/>
      <c r="B727703" s="15"/>
      <c r="C727703" s="15"/>
      <c r="D727703" s="15"/>
      <c r="E727703" s="15"/>
      <c r="F727703" s="15"/>
      <c r="G727703" s="15"/>
    </row>
    <row r="728962" spans="1:7">
      <c r="A728962" s="15"/>
      <c r="B728962" s="15"/>
      <c r="C728962" s="15"/>
      <c r="D728962" s="15"/>
      <c r="E728962" s="15"/>
      <c r="F728962" s="15"/>
      <c r="G728962" s="15"/>
    </row>
    <row r="730221" spans="1:7">
      <c r="A730221" s="15"/>
      <c r="B730221" s="15"/>
      <c r="C730221" s="15"/>
      <c r="D730221" s="15"/>
      <c r="E730221" s="15"/>
      <c r="F730221" s="15"/>
      <c r="G730221" s="15"/>
    </row>
    <row r="731480" spans="1:7">
      <c r="A731480" s="15"/>
      <c r="B731480" s="15"/>
      <c r="C731480" s="15"/>
      <c r="D731480" s="15"/>
      <c r="E731480" s="15"/>
      <c r="F731480" s="15"/>
      <c r="G731480" s="15"/>
    </row>
    <row r="732739" spans="1:7">
      <c r="A732739" s="15"/>
      <c r="B732739" s="15"/>
      <c r="C732739" s="15"/>
      <c r="D732739" s="15"/>
      <c r="E732739" s="15"/>
      <c r="F732739" s="15"/>
      <c r="G732739" s="15"/>
    </row>
    <row r="733998" spans="1:7">
      <c r="A733998" s="15"/>
      <c r="B733998" s="15"/>
      <c r="C733998" s="15"/>
      <c r="D733998" s="15"/>
      <c r="E733998" s="15"/>
      <c r="F733998" s="15"/>
      <c r="G733998" s="15"/>
    </row>
    <row r="735257" spans="1:7">
      <c r="A735257" s="15"/>
      <c r="B735257" s="15"/>
      <c r="C735257" s="15"/>
      <c r="D735257" s="15"/>
      <c r="E735257" s="15"/>
      <c r="F735257" s="15"/>
      <c r="G735257" s="15"/>
    </row>
    <row r="736516" spans="1:7">
      <c r="A736516" s="15"/>
      <c r="B736516" s="15"/>
      <c r="C736516" s="15"/>
      <c r="D736516" s="15"/>
      <c r="E736516" s="15"/>
      <c r="F736516" s="15"/>
      <c r="G736516" s="15"/>
    </row>
    <row r="737775" spans="1:7">
      <c r="A737775" s="15"/>
      <c r="B737775" s="15"/>
      <c r="C737775" s="15"/>
      <c r="D737775" s="15"/>
      <c r="E737775" s="15"/>
      <c r="F737775" s="15"/>
      <c r="G737775" s="15"/>
    </row>
    <row r="739034" spans="1:7">
      <c r="A739034" s="15"/>
      <c r="B739034" s="15"/>
      <c r="C739034" s="15"/>
      <c r="D739034" s="15"/>
      <c r="E739034" s="15"/>
      <c r="F739034" s="15"/>
      <c r="G739034" s="15"/>
    </row>
    <row r="740293" spans="1:7">
      <c r="A740293" s="15"/>
      <c r="B740293" s="15"/>
      <c r="C740293" s="15"/>
      <c r="D740293" s="15"/>
      <c r="E740293" s="15"/>
      <c r="F740293" s="15"/>
      <c r="G740293" s="15"/>
    </row>
    <row r="741552" spans="1:7">
      <c r="A741552" s="15"/>
      <c r="B741552" s="15"/>
      <c r="C741552" s="15"/>
      <c r="D741552" s="15"/>
      <c r="E741552" s="15"/>
      <c r="F741552" s="15"/>
      <c r="G741552" s="15"/>
    </row>
    <row r="742811" spans="1:7">
      <c r="A742811" s="15"/>
      <c r="B742811" s="15"/>
      <c r="C742811" s="15"/>
      <c r="D742811" s="15"/>
      <c r="E742811" s="15"/>
      <c r="F742811" s="15"/>
      <c r="G742811" s="15"/>
    </row>
    <row r="744070" spans="1:7">
      <c r="A744070" s="15"/>
      <c r="B744070" s="15"/>
      <c r="C744070" s="15"/>
      <c r="D744070" s="15"/>
      <c r="E744070" s="15"/>
      <c r="F744070" s="15"/>
      <c r="G744070" s="15"/>
    </row>
    <row r="745329" spans="1:7">
      <c r="A745329" s="15"/>
      <c r="B745329" s="15"/>
      <c r="C745329" s="15"/>
      <c r="D745329" s="15"/>
      <c r="E745329" s="15"/>
      <c r="F745329" s="15"/>
      <c r="G745329" s="15"/>
    </row>
    <row r="746588" spans="1:7">
      <c r="A746588" s="15"/>
      <c r="B746588" s="15"/>
      <c r="C746588" s="15"/>
      <c r="D746588" s="15"/>
      <c r="E746588" s="15"/>
      <c r="F746588" s="15"/>
      <c r="G746588" s="15"/>
    </row>
    <row r="747847" spans="1:7">
      <c r="A747847" s="15"/>
      <c r="B747847" s="15"/>
      <c r="C747847" s="15"/>
      <c r="D747847" s="15"/>
      <c r="E747847" s="15"/>
      <c r="F747847" s="15"/>
      <c r="G747847" s="15"/>
    </row>
    <row r="749106" spans="1:7">
      <c r="A749106" s="15"/>
      <c r="B749106" s="15"/>
      <c r="C749106" s="15"/>
      <c r="D749106" s="15"/>
      <c r="E749106" s="15"/>
      <c r="F749106" s="15"/>
      <c r="G749106" s="15"/>
    </row>
    <row r="750365" spans="1:7">
      <c r="A750365" s="15"/>
      <c r="B750365" s="15"/>
      <c r="C750365" s="15"/>
      <c r="D750365" s="15"/>
      <c r="E750365" s="15"/>
      <c r="F750365" s="15"/>
      <c r="G750365" s="15"/>
    </row>
    <row r="751624" spans="1:7">
      <c r="A751624" s="15"/>
      <c r="B751624" s="15"/>
      <c r="C751624" s="15"/>
      <c r="D751624" s="15"/>
      <c r="E751624" s="15"/>
      <c r="F751624" s="15"/>
      <c r="G751624" s="15"/>
    </row>
    <row r="752883" spans="1:7">
      <c r="A752883" s="15"/>
      <c r="B752883" s="15"/>
      <c r="C752883" s="15"/>
      <c r="D752883" s="15"/>
      <c r="E752883" s="15"/>
      <c r="F752883" s="15"/>
      <c r="G752883" s="15"/>
    </row>
    <row r="754142" spans="1:7">
      <c r="A754142" s="15"/>
      <c r="B754142" s="15"/>
      <c r="C754142" s="15"/>
      <c r="D754142" s="15"/>
      <c r="E754142" s="15"/>
      <c r="F754142" s="15"/>
      <c r="G754142" s="15"/>
    </row>
    <row r="755401" spans="1:7">
      <c r="A755401" s="15"/>
      <c r="B755401" s="15"/>
      <c r="C755401" s="15"/>
      <c r="D755401" s="15"/>
      <c r="E755401" s="15"/>
      <c r="F755401" s="15"/>
      <c r="G755401" s="15"/>
    </row>
    <row r="756660" spans="1:7">
      <c r="A756660" s="15"/>
      <c r="B756660" s="15"/>
      <c r="C756660" s="15"/>
      <c r="D756660" s="15"/>
      <c r="E756660" s="15"/>
      <c r="F756660" s="15"/>
      <c r="G756660" s="15"/>
    </row>
    <row r="757919" spans="1:7">
      <c r="A757919" s="15"/>
      <c r="B757919" s="15"/>
      <c r="C757919" s="15"/>
      <c r="D757919" s="15"/>
      <c r="E757919" s="15"/>
      <c r="F757919" s="15"/>
      <c r="G757919" s="15"/>
    </row>
    <row r="759178" spans="1:7">
      <c r="A759178" s="15"/>
      <c r="B759178" s="15"/>
      <c r="C759178" s="15"/>
      <c r="D759178" s="15"/>
      <c r="E759178" s="15"/>
      <c r="F759178" s="15"/>
      <c r="G759178" s="15"/>
    </row>
    <row r="760437" spans="1:7">
      <c r="A760437" s="15"/>
      <c r="B760437" s="15"/>
      <c r="C760437" s="15"/>
      <c r="D760437" s="15"/>
      <c r="E760437" s="15"/>
      <c r="F760437" s="15"/>
      <c r="G760437" s="15"/>
    </row>
    <row r="761696" spans="1:7">
      <c r="A761696" s="15"/>
      <c r="B761696" s="15"/>
      <c r="C761696" s="15"/>
      <c r="D761696" s="15"/>
      <c r="E761696" s="15"/>
      <c r="F761696" s="15"/>
      <c r="G761696" s="15"/>
    </row>
    <row r="762955" spans="1:7">
      <c r="A762955" s="15"/>
      <c r="B762955" s="15"/>
      <c r="C762955" s="15"/>
      <c r="D762955" s="15"/>
      <c r="E762955" s="15"/>
      <c r="F762955" s="15"/>
      <c r="G762955" s="15"/>
    </row>
    <row r="764214" spans="1:7">
      <c r="A764214" s="15"/>
      <c r="B764214" s="15"/>
      <c r="C764214" s="15"/>
      <c r="D764214" s="15"/>
      <c r="E764214" s="15"/>
      <c r="F764214" s="15"/>
      <c r="G764214" s="15"/>
    </row>
    <row r="765473" spans="1:7">
      <c r="A765473" s="15"/>
      <c r="B765473" s="15"/>
      <c r="C765473" s="15"/>
      <c r="D765473" s="15"/>
      <c r="E765473" s="15"/>
      <c r="F765473" s="15"/>
      <c r="G765473" s="15"/>
    </row>
    <row r="766732" spans="1:7">
      <c r="A766732" s="15"/>
      <c r="B766732" s="15"/>
      <c r="C766732" s="15"/>
      <c r="D766732" s="15"/>
      <c r="E766732" s="15"/>
      <c r="F766732" s="15"/>
      <c r="G766732" s="15"/>
    </row>
    <row r="767991" spans="1:7">
      <c r="A767991" s="15"/>
      <c r="B767991" s="15"/>
      <c r="C767991" s="15"/>
      <c r="D767991" s="15"/>
      <c r="E767991" s="15"/>
      <c r="F767991" s="15"/>
      <c r="G767991" s="15"/>
    </row>
    <row r="769250" spans="1:7">
      <c r="A769250" s="15"/>
      <c r="B769250" s="15"/>
      <c r="C769250" s="15"/>
      <c r="D769250" s="15"/>
      <c r="E769250" s="15"/>
      <c r="F769250" s="15"/>
      <c r="G769250" s="15"/>
    </row>
    <row r="770509" spans="1:7">
      <c r="A770509" s="15"/>
      <c r="B770509" s="15"/>
      <c r="C770509" s="15"/>
      <c r="D770509" s="15"/>
      <c r="E770509" s="15"/>
      <c r="F770509" s="15"/>
      <c r="G770509" s="15"/>
    </row>
    <row r="771768" spans="1:7">
      <c r="A771768" s="15"/>
      <c r="B771768" s="15"/>
      <c r="C771768" s="15"/>
      <c r="D771768" s="15"/>
      <c r="E771768" s="15"/>
      <c r="F771768" s="15"/>
      <c r="G771768" s="15"/>
    </row>
    <row r="773027" spans="1:7">
      <c r="A773027" s="15"/>
      <c r="B773027" s="15"/>
      <c r="C773027" s="15"/>
      <c r="D773027" s="15"/>
      <c r="E773027" s="15"/>
      <c r="F773027" s="15"/>
      <c r="G773027" s="15"/>
    </row>
    <row r="774286" spans="1:7">
      <c r="A774286" s="15"/>
      <c r="B774286" s="15"/>
      <c r="C774286" s="15"/>
      <c r="D774286" s="15"/>
      <c r="E774286" s="15"/>
      <c r="F774286" s="15"/>
      <c r="G774286" s="15"/>
    </row>
    <row r="775545" spans="1:7">
      <c r="A775545" s="15"/>
      <c r="B775545" s="15"/>
      <c r="C775545" s="15"/>
      <c r="D775545" s="15"/>
      <c r="E775545" s="15"/>
      <c r="F775545" s="15"/>
      <c r="G775545" s="15"/>
    </row>
    <row r="776804" spans="1:7">
      <c r="A776804" s="15"/>
      <c r="B776804" s="15"/>
      <c r="C776804" s="15"/>
      <c r="D776804" s="15"/>
      <c r="E776804" s="15"/>
      <c r="F776804" s="15"/>
      <c r="G776804" s="15"/>
    </row>
    <row r="778063" spans="1:7">
      <c r="A778063" s="15"/>
      <c r="B778063" s="15"/>
      <c r="C778063" s="15"/>
      <c r="D778063" s="15"/>
      <c r="E778063" s="15"/>
      <c r="F778063" s="15"/>
      <c r="G778063" s="15"/>
    </row>
    <row r="779322" spans="1:7">
      <c r="A779322" s="15"/>
      <c r="B779322" s="15"/>
      <c r="C779322" s="15"/>
      <c r="D779322" s="15"/>
      <c r="E779322" s="15"/>
      <c r="F779322" s="15"/>
      <c r="G779322" s="15"/>
    </row>
    <row r="780581" spans="1:7">
      <c r="A780581" s="15"/>
      <c r="B780581" s="15"/>
      <c r="C780581" s="15"/>
      <c r="D780581" s="15"/>
      <c r="E780581" s="15"/>
      <c r="F780581" s="15"/>
      <c r="G780581" s="15"/>
    </row>
    <row r="781840" spans="1:7">
      <c r="A781840" s="15"/>
      <c r="B781840" s="15"/>
      <c r="C781840" s="15"/>
      <c r="D781840" s="15"/>
      <c r="E781840" s="15"/>
      <c r="F781840" s="15"/>
      <c r="G781840" s="15"/>
    </row>
    <row r="783099" spans="1:7">
      <c r="A783099" s="15"/>
      <c r="B783099" s="15"/>
      <c r="C783099" s="15"/>
      <c r="D783099" s="15"/>
      <c r="E783099" s="15"/>
      <c r="F783099" s="15"/>
      <c r="G783099" s="15"/>
    </row>
    <row r="784358" spans="1:7">
      <c r="A784358" s="15"/>
      <c r="B784358" s="15"/>
      <c r="C784358" s="15"/>
      <c r="D784358" s="15"/>
      <c r="E784358" s="15"/>
      <c r="F784358" s="15"/>
      <c r="G784358" s="15"/>
    </row>
    <row r="785617" spans="1:7">
      <c r="A785617" s="15"/>
      <c r="B785617" s="15"/>
      <c r="C785617" s="15"/>
      <c r="D785617" s="15"/>
      <c r="E785617" s="15"/>
      <c r="F785617" s="15"/>
      <c r="G785617" s="15"/>
    </row>
    <row r="786876" spans="1:7">
      <c r="A786876" s="15"/>
      <c r="B786876" s="15"/>
      <c r="C786876" s="15"/>
      <c r="D786876" s="15"/>
      <c r="E786876" s="15"/>
      <c r="F786876" s="15"/>
      <c r="G786876" s="15"/>
    </row>
    <row r="788135" spans="1:7">
      <c r="A788135" s="15"/>
      <c r="B788135" s="15"/>
      <c r="C788135" s="15"/>
      <c r="D788135" s="15"/>
      <c r="E788135" s="15"/>
      <c r="F788135" s="15"/>
      <c r="G788135" s="15"/>
    </row>
    <row r="789394" spans="1:7">
      <c r="A789394" s="15"/>
      <c r="B789394" s="15"/>
      <c r="C789394" s="15"/>
      <c r="D789394" s="15"/>
      <c r="E789394" s="15"/>
      <c r="F789394" s="15"/>
      <c r="G789394" s="15"/>
    </row>
    <row r="790653" spans="1:7">
      <c r="A790653" s="15"/>
      <c r="B790653" s="15"/>
      <c r="C790653" s="15"/>
      <c r="D790653" s="15"/>
      <c r="E790653" s="15"/>
      <c r="F790653" s="15"/>
      <c r="G790653" s="15"/>
    </row>
    <row r="791912" spans="1:7">
      <c r="A791912" s="15"/>
      <c r="B791912" s="15"/>
      <c r="C791912" s="15"/>
      <c r="D791912" s="15"/>
      <c r="E791912" s="15"/>
      <c r="F791912" s="15"/>
      <c r="G791912" s="15"/>
    </row>
    <row r="793171" spans="1:7">
      <c r="A793171" s="15"/>
      <c r="B793171" s="15"/>
      <c r="C793171" s="15"/>
      <c r="D793171" s="15"/>
      <c r="E793171" s="15"/>
      <c r="F793171" s="15"/>
      <c r="G793171" s="15"/>
    </row>
    <row r="794430" spans="1:7">
      <c r="A794430" s="15"/>
      <c r="B794430" s="15"/>
      <c r="C794430" s="15"/>
      <c r="D794430" s="15"/>
      <c r="E794430" s="15"/>
      <c r="F794430" s="15"/>
      <c r="G794430" s="15"/>
    </row>
    <row r="795689" spans="1:7">
      <c r="A795689" s="15"/>
      <c r="B795689" s="15"/>
      <c r="C795689" s="15"/>
      <c r="D795689" s="15"/>
      <c r="E795689" s="15"/>
      <c r="F795689" s="15"/>
      <c r="G795689" s="15"/>
    </row>
    <row r="796948" spans="1:7">
      <c r="A796948" s="15"/>
      <c r="B796948" s="15"/>
      <c r="C796948" s="15"/>
      <c r="D796948" s="15"/>
      <c r="E796948" s="15"/>
      <c r="F796948" s="15"/>
      <c r="G796948" s="15"/>
    </row>
    <row r="798207" spans="1:7">
      <c r="A798207" s="15"/>
      <c r="B798207" s="15"/>
      <c r="C798207" s="15"/>
      <c r="D798207" s="15"/>
      <c r="E798207" s="15"/>
      <c r="F798207" s="15"/>
      <c r="G798207" s="15"/>
    </row>
    <row r="799466" spans="1:7">
      <c r="A799466" s="15"/>
      <c r="B799466" s="15"/>
      <c r="C799466" s="15"/>
      <c r="D799466" s="15"/>
      <c r="E799466" s="15"/>
      <c r="F799466" s="15"/>
      <c r="G799466" s="15"/>
    </row>
    <row r="800725" spans="1:7">
      <c r="A800725" s="15"/>
      <c r="B800725" s="15"/>
      <c r="C800725" s="15"/>
      <c r="D800725" s="15"/>
      <c r="E800725" s="15"/>
      <c r="F800725" s="15"/>
      <c r="G800725" s="15"/>
    </row>
    <row r="801984" spans="1:7">
      <c r="A801984" s="15"/>
      <c r="B801984" s="15"/>
      <c r="C801984" s="15"/>
      <c r="D801984" s="15"/>
      <c r="E801984" s="15"/>
      <c r="F801984" s="15"/>
      <c r="G801984" s="15"/>
    </row>
    <row r="803243" spans="1:7">
      <c r="A803243" s="15"/>
      <c r="B803243" s="15"/>
      <c r="C803243" s="15"/>
      <c r="D803243" s="15"/>
      <c r="E803243" s="15"/>
      <c r="F803243" s="15"/>
      <c r="G803243" s="15"/>
    </row>
    <row r="804502" spans="1:7">
      <c r="A804502" s="15"/>
      <c r="B804502" s="15"/>
      <c r="C804502" s="15"/>
      <c r="D804502" s="15"/>
      <c r="E804502" s="15"/>
      <c r="F804502" s="15"/>
      <c r="G804502" s="15"/>
    </row>
    <row r="805761" spans="1:7">
      <c r="A805761" s="15"/>
      <c r="B805761" s="15"/>
      <c r="C805761" s="15"/>
      <c r="D805761" s="15"/>
      <c r="E805761" s="15"/>
      <c r="F805761" s="15"/>
      <c r="G805761" s="15"/>
    </row>
    <row r="807020" spans="1:7">
      <c r="A807020" s="15"/>
      <c r="B807020" s="15"/>
      <c r="C807020" s="15"/>
      <c r="D807020" s="15"/>
      <c r="E807020" s="15"/>
      <c r="F807020" s="15"/>
      <c r="G807020" s="15"/>
    </row>
    <row r="808279" spans="1:7">
      <c r="A808279" s="15"/>
      <c r="B808279" s="15"/>
      <c r="C808279" s="15"/>
      <c r="D808279" s="15"/>
      <c r="E808279" s="15"/>
      <c r="F808279" s="15"/>
      <c r="G808279" s="15"/>
    </row>
    <row r="809538" spans="1:7">
      <c r="A809538" s="15"/>
      <c r="B809538" s="15"/>
      <c r="C809538" s="15"/>
      <c r="D809538" s="15"/>
      <c r="E809538" s="15"/>
      <c r="F809538" s="15"/>
      <c r="G809538" s="15"/>
    </row>
    <row r="810797" spans="1:7">
      <c r="A810797" s="15"/>
      <c r="B810797" s="15"/>
      <c r="C810797" s="15"/>
      <c r="D810797" s="15"/>
      <c r="E810797" s="15"/>
      <c r="F810797" s="15"/>
      <c r="G810797" s="15"/>
    </row>
    <row r="812056" spans="1:7">
      <c r="A812056" s="15"/>
      <c r="B812056" s="15"/>
      <c r="C812056" s="15"/>
      <c r="D812056" s="15"/>
      <c r="E812056" s="15"/>
      <c r="F812056" s="15"/>
      <c r="G812056" s="15"/>
    </row>
    <row r="813315" spans="1:7">
      <c r="A813315" s="15"/>
      <c r="B813315" s="15"/>
      <c r="C813315" s="15"/>
      <c r="D813315" s="15"/>
      <c r="E813315" s="15"/>
      <c r="F813315" s="15"/>
      <c r="G813315" s="15"/>
    </row>
    <row r="814574" spans="1:7">
      <c r="A814574" s="15"/>
      <c r="B814574" s="15"/>
      <c r="C814574" s="15"/>
      <c r="D814574" s="15"/>
      <c r="E814574" s="15"/>
      <c r="F814574" s="15"/>
      <c r="G814574" s="15"/>
    </row>
    <row r="815833" spans="1:7">
      <c r="A815833" s="15"/>
      <c r="B815833" s="15"/>
      <c r="C815833" s="15"/>
      <c r="D815833" s="15"/>
      <c r="E815833" s="15"/>
      <c r="F815833" s="15"/>
      <c r="G815833" s="15"/>
    </row>
    <row r="817092" spans="1:7">
      <c r="A817092" s="15"/>
      <c r="B817092" s="15"/>
      <c r="C817092" s="15"/>
      <c r="D817092" s="15"/>
      <c r="E817092" s="15"/>
      <c r="F817092" s="15"/>
      <c r="G817092" s="15"/>
    </row>
    <row r="818351" spans="1:7">
      <c r="A818351" s="15"/>
      <c r="B818351" s="15"/>
      <c r="C818351" s="15"/>
      <c r="D818351" s="15"/>
      <c r="E818351" s="15"/>
      <c r="F818351" s="15"/>
      <c r="G818351" s="15"/>
    </row>
    <row r="819610" spans="1:7">
      <c r="A819610" s="15"/>
      <c r="B819610" s="15"/>
      <c r="C819610" s="15"/>
      <c r="D819610" s="15"/>
      <c r="E819610" s="15"/>
      <c r="F819610" s="15"/>
      <c r="G819610" s="15"/>
    </row>
    <row r="820869" spans="1:7">
      <c r="A820869" s="15"/>
      <c r="B820869" s="15"/>
      <c r="C820869" s="15"/>
      <c r="D820869" s="15"/>
      <c r="E820869" s="15"/>
      <c r="F820869" s="15"/>
      <c r="G820869" s="15"/>
    </row>
    <row r="822128" spans="1:7">
      <c r="A822128" s="15"/>
      <c r="B822128" s="15"/>
      <c r="C822128" s="15"/>
      <c r="D822128" s="15"/>
      <c r="E822128" s="15"/>
      <c r="F822128" s="15"/>
      <c r="G822128" s="15"/>
    </row>
    <row r="823387" spans="1:7">
      <c r="A823387" s="15"/>
      <c r="B823387" s="15"/>
      <c r="C823387" s="15"/>
      <c r="D823387" s="15"/>
      <c r="E823387" s="15"/>
      <c r="F823387" s="15"/>
      <c r="G823387" s="15"/>
    </row>
    <row r="824646" spans="1:7">
      <c r="A824646" s="15"/>
      <c r="B824646" s="15"/>
      <c r="C824646" s="15"/>
      <c r="D824646" s="15"/>
      <c r="E824646" s="15"/>
      <c r="F824646" s="15"/>
      <c r="G824646" s="15"/>
    </row>
    <row r="825905" spans="1:7">
      <c r="A825905" s="15"/>
      <c r="B825905" s="15"/>
      <c r="C825905" s="15"/>
      <c r="D825905" s="15"/>
      <c r="E825905" s="15"/>
      <c r="F825905" s="15"/>
      <c r="G825905" s="15"/>
    </row>
    <row r="827164" spans="1:7">
      <c r="A827164" s="15"/>
      <c r="B827164" s="15"/>
      <c r="C827164" s="15"/>
      <c r="D827164" s="15"/>
      <c r="E827164" s="15"/>
      <c r="F827164" s="15"/>
      <c r="G827164" s="15"/>
    </row>
    <row r="828423" spans="1:7">
      <c r="A828423" s="15"/>
      <c r="B828423" s="15"/>
      <c r="C828423" s="15"/>
      <c r="D828423" s="15"/>
      <c r="E828423" s="15"/>
      <c r="F828423" s="15"/>
      <c r="G828423" s="15"/>
    </row>
    <row r="829682" spans="1:7">
      <c r="A829682" s="15"/>
      <c r="B829682" s="15"/>
      <c r="C829682" s="15"/>
      <c r="D829682" s="15"/>
      <c r="E829682" s="15"/>
      <c r="F829682" s="15"/>
      <c r="G829682" s="15"/>
    </row>
    <row r="830941" spans="1:7">
      <c r="A830941" s="15"/>
      <c r="B830941" s="15"/>
      <c r="C830941" s="15"/>
      <c r="D830941" s="15"/>
      <c r="E830941" s="15"/>
      <c r="F830941" s="15"/>
      <c r="G830941" s="15"/>
    </row>
    <row r="832200" spans="1:7">
      <c r="A832200" s="15"/>
      <c r="B832200" s="15"/>
      <c r="C832200" s="15"/>
      <c r="D832200" s="15"/>
      <c r="E832200" s="15"/>
      <c r="F832200" s="15"/>
      <c r="G832200" s="15"/>
    </row>
    <row r="833459" spans="1:7">
      <c r="A833459" s="15"/>
      <c r="B833459" s="15"/>
      <c r="C833459" s="15"/>
      <c r="D833459" s="15"/>
      <c r="E833459" s="15"/>
      <c r="F833459" s="15"/>
      <c r="G833459" s="15"/>
    </row>
    <row r="834718" spans="1:7">
      <c r="A834718" s="15"/>
      <c r="B834718" s="15"/>
      <c r="C834718" s="15"/>
      <c r="D834718" s="15"/>
      <c r="E834718" s="15"/>
      <c r="F834718" s="15"/>
      <c r="G834718" s="15"/>
    </row>
    <row r="835977" spans="1:7">
      <c r="A835977" s="15"/>
      <c r="B835977" s="15"/>
      <c r="C835977" s="15"/>
      <c r="D835977" s="15"/>
      <c r="E835977" s="15"/>
      <c r="F835977" s="15"/>
      <c r="G835977" s="15"/>
    </row>
    <row r="837236" spans="1:7">
      <c r="A837236" s="15"/>
      <c r="B837236" s="15"/>
      <c r="C837236" s="15"/>
      <c r="D837236" s="15"/>
      <c r="E837236" s="15"/>
      <c r="F837236" s="15"/>
      <c r="G837236" s="15"/>
    </row>
    <row r="838495" spans="1:7">
      <c r="A838495" s="15"/>
      <c r="B838495" s="15"/>
      <c r="C838495" s="15"/>
      <c r="D838495" s="15"/>
      <c r="E838495" s="15"/>
      <c r="F838495" s="15"/>
      <c r="G838495" s="15"/>
    </row>
    <row r="839754" spans="1:7">
      <c r="A839754" s="15"/>
      <c r="B839754" s="15"/>
      <c r="C839754" s="15"/>
      <c r="D839754" s="15"/>
      <c r="E839754" s="15"/>
      <c r="F839754" s="15"/>
      <c r="G839754" s="15"/>
    </row>
    <row r="841013" spans="1:7">
      <c r="A841013" s="15"/>
      <c r="B841013" s="15"/>
      <c r="C841013" s="15"/>
      <c r="D841013" s="15"/>
      <c r="E841013" s="15"/>
      <c r="F841013" s="15"/>
      <c r="G841013" s="15"/>
    </row>
    <row r="842272" spans="1:7">
      <c r="A842272" s="15"/>
      <c r="B842272" s="15"/>
      <c r="C842272" s="15"/>
      <c r="D842272" s="15"/>
      <c r="E842272" s="15"/>
      <c r="F842272" s="15"/>
      <c r="G842272" s="15"/>
    </row>
    <row r="843531" spans="1:7">
      <c r="A843531" s="15"/>
      <c r="B843531" s="15"/>
      <c r="C843531" s="15"/>
      <c r="D843531" s="15"/>
      <c r="E843531" s="15"/>
      <c r="F843531" s="15"/>
      <c r="G843531" s="15"/>
    </row>
    <row r="844790" spans="1:7">
      <c r="A844790" s="15"/>
      <c r="B844790" s="15"/>
      <c r="C844790" s="15"/>
      <c r="D844790" s="15"/>
      <c r="E844790" s="15"/>
      <c r="F844790" s="15"/>
      <c r="G844790" s="15"/>
    </row>
    <row r="846049" spans="1:7">
      <c r="A846049" s="15"/>
      <c r="B846049" s="15"/>
      <c r="C846049" s="15"/>
      <c r="D846049" s="15"/>
      <c r="E846049" s="15"/>
      <c r="F846049" s="15"/>
      <c r="G846049" s="15"/>
    </row>
    <row r="847308" spans="1:7">
      <c r="A847308" s="15"/>
      <c r="B847308" s="15"/>
      <c r="C847308" s="15"/>
      <c r="D847308" s="15"/>
      <c r="E847308" s="15"/>
      <c r="F847308" s="15"/>
      <c r="G847308" s="15"/>
    </row>
    <row r="848567" spans="1:7">
      <c r="A848567" s="15"/>
      <c r="B848567" s="15"/>
      <c r="C848567" s="15"/>
      <c r="D848567" s="15"/>
      <c r="E848567" s="15"/>
      <c r="F848567" s="15"/>
      <c r="G848567" s="15"/>
    </row>
    <row r="849826" spans="1:7">
      <c r="A849826" s="15"/>
      <c r="B849826" s="15"/>
      <c r="C849826" s="15"/>
      <c r="D849826" s="15"/>
      <c r="E849826" s="15"/>
      <c r="F849826" s="15"/>
      <c r="G849826" s="15"/>
    </row>
    <row r="851085" spans="1:7">
      <c r="A851085" s="15"/>
      <c r="B851085" s="15"/>
      <c r="C851085" s="15"/>
      <c r="D851085" s="15"/>
      <c r="E851085" s="15"/>
      <c r="F851085" s="15"/>
      <c r="G851085" s="15"/>
    </row>
    <row r="852344" spans="1:7">
      <c r="A852344" s="15"/>
      <c r="B852344" s="15"/>
      <c r="C852344" s="15"/>
      <c r="D852344" s="15"/>
      <c r="E852344" s="15"/>
      <c r="F852344" s="15"/>
      <c r="G852344" s="15"/>
    </row>
    <row r="853603" spans="1:7">
      <c r="A853603" s="15"/>
      <c r="B853603" s="15"/>
      <c r="C853603" s="15"/>
      <c r="D853603" s="15"/>
      <c r="E853603" s="15"/>
      <c r="F853603" s="15"/>
      <c r="G853603" s="15"/>
    </row>
    <row r="854862" spans="1:7">
      <c r="A854862" s="15"/>
      <c r="B854862" s="15"/>
      <c r="C854862" s="15"/>
      <c r="D854862" s="15"/>
      <c r="E854862" s="15"/>
      <c r="F854862" s="15"/>
      <c r="G854862" s="15"/>
    </row>
    <row r="856121" spans="1:7">
      <c r="A856121" s="15"/>
      <c r="B856121" s="15"/>
      <c r="C856121" s="15"/>
      <c r="D856121" s="15"/>
      <c r="E856121" s="15"/>
      <c r="F856121" s="15"/>
      <c r="G856121" s="15"/>
    </row>
    <row r="857380" spans="1:7">
      <c r="A857380" s="15"/>
      <c r="B857380" s="15"/>
      <c r="C857380" s="15"/>
      <c r="D857380" s="15"/>
      <c r="E857380" s="15"/>
      <c r="F857380" s="15"/>
      <c r="G857380" s="15"/>
    </row>
    <row r="858639" spans="1:7">
      <c r="A858639" s="15"/>
      <c r="B858639" s="15"/>
      <c r="C858639" s="15"/>
      <c r="D858639" s="15"/>
      <c r="E858639" s="15"/>
      <c r="F858639" s="15"/>
      <c r="G858639" s="15"/>
    </row>
    <row r="859898" spans="1:7">
      <c r="A859898" s="15"/>
      <c r="B859898" s="15"/>
      <c r="C859898" s="15"/>
      <c r="D859898" s="15"/>
      <c r="E859898" s="15"/>
      <c r="F859898" s="15"/>
      <c r="G859898" s="15"/>
    </row>
    <row r="861157" spans="1:7">
      <c r="A861157" s="15"/>
      <c r="B861157" s="15"/>
      <c r="C861157" s="15"/>
      <c r="D861157" s="15"/>
      <c r="E861157" s="15"/>
      <c r="F861157" s="15"/>
      <c r="G861157" s="15"/>
    </row>
    <row r="862416" spans="1:7">
      <c r="A862416" s="15"/>
      <c r="B862416" s="15"/>
      <c r="C862416" s="15"/>
      <c r="D862416" s="15"/>
      <c r="E862416" s="15"/>
      <c r="F862416" s="15"/>
      <c r="G862416" s="15"/>
    </row>
    <row r="863675" spans="1:7">
      <c r="A863675" s="15"/>
      <c r="B863675" s="15"/>
      <c r="C863675" s="15"/>
      <c r="D863675" s="15"/>
      <c r="E863675" s="15"/>
      <c r="F863675" s="15"/>
      <c r="G863675" s="15"/>
    </row>
    <row r="864934" spans="1:7">
      <c r="A864934" s="15"/>
      <c r="B864934" s="15"/>
      <c r="C864934" s="15"/>
      <c r="D864934" s="15"/>
      <c r="E864934" s="15"/>
      <c r="F864934" s="15"/>
      <c r="G864934" s="15"/>
    </row>
    <row r="866193" spans="1:7">
      <c r="A866193" s="15"/>
      <c r="B866193" s="15"/>
      <c r="C866193" s="15"/>
      <c r="D866193" s="15"/>
      <c r="E866193" s="15"/>
      <c r="F866193" s="15"/>
      <c r="G866193" s="15"/>
    </row>
    <row r="867452" spans="1:7">
      <c r="A867452" s="15"/>
      <c r="B867452" s="15"/>
      <c r="C867452" s="15"/>
      <c r="D867452" s="15"/>
      <c r="E867452" s="15"/>
      <c r="F867452" s="15"/>
      <c r="G867452" s="15"/>
    </row>
    <row r="868711" spans="1:7">
      <c r="A868711" s="15"/>
      <c r="B868711" s="15"/>
      <c r="C868711" s="15"/>
      <c r="D868711" s="15"/>
      <c r="E868711" s="15"/>
      <c r="F868711" s="15"/>
      <c r="G868711" s="15"/>
    </row>
    <row r="869970" spans="1:7">
      <c r="A869970" s="15"/>
      <c r="B869970" s="15"/>
      <c r="C869970" s="15"/>
      <c r="D869970" s="15"/>
      <c r="E869970" s="15"/>
      <c r="F869970" s="15"/>
      <c r="G869970" s="15"/>
    </row>
    <row r="871229" spans="1:7">
      <c r="A871229" s="15"/>
      <c r="B871229" s="15"/>
      <c r="C871229" s="15"/>
      <c r="D871229" s="15"/>
      <c r="E871229" s="15"/>
      <c r="F871229" s="15"/>
      <c r="G871229" s="15"/>
    </row>
    <row r="872488" spans="1:7">
      <c r="A872488" s="15"/>
      <c r="B872488" s="15"/>
      <c r="C872488" s="15"/>
      <c r="D872488" s="15"/>
      <c r="E872488" s="15"/>
      <c r="F872488" s="15"/>
      <c r="G872488" s="15"/>
    </row>
    <row r="873747" spans="1:7">
      <c r="A873747" s="15"/>
      <c r="B873747" s="15"/>
      <c r="C873747" s="15"/>
      <c r="D873747" s="15"/>
      <c r="E873747" s="15"/>
      <c r="F873747" s="15"/>
      <c r="G873747" s="15"/>
    </row>
    <row r="875006" spans="1:7">
      <c r="A875006" s="15"/>
      <c r="B875006" s="15"/>
      <c r="C875006" s="15"/>
      <c r="D875006" s="15"/>
      <c r="E875006" s="15"/>
      <c r="F875006" s="15"/>
      <c r="G875006" s="15"/>
    </row>
    <row r="876265" spans="1:7">
      <c r="A876265" s="15"/>
      <c r="B876265" s="15"/>
      <c r="C876265" s="15"/>
      <c r="D876265" s="15"/>
      <c r="E876265" s="15"/>
      <c r="F876265" s="15"/>
      <c r="G876265" s="15"/>
    </row>
    <row r="877524" spans="1:7">
      <c r="A877524" s="15"/>
      <c r="B877524" s="15"/>
      <c r="C877524" s="15"/>
      <c r="D877524" s="15"/>
      <c r="E877524" s="15"/>
      <c r="F877524" s="15"/>
      <c r="G877524" s="15"/>
    </row>
    <row r="878783" spans="1:7">
      <c r="A878783" s="15"/>
      <c r="B878783" s="15"/>
      <c r="C878783" s="15"/>
      <c r="D878783" s="15"/>
      <c r="E878783" s="15"/>
      <c r="F878783" s="15"/>
      <c r="G878783" s="15"/>
    </row>
    <row r="880042" spans="1:7">
      <c r="A880042" s="15"/>
      <c r="B880042" s="15"/>
      <c r="C880042" s="15"/>
      <c r="D880042" s="15"/>
      <c r="E880042" s="15"/>
      <c r="F880042" s="15"/>
      <c r="G880042" s="15"/>
    </row>
    <row r="881301" spans="1:7">
      <c r="A881301" s="15"/>
      <c r="B881301" s="15"/>
      <c r="C881301" s="15"/>
      <c r="D881301" s="15"/>
      <c r="E881301" s="15"/>
      <c r="F881301" s="15"/>
      <c r="G881301" s="15"/>
    </row>
    <row r="882560" spans="1:7">
      <c r="A882560" s="15"/>
      <c r="B882560" s="15"/>
      <c r="C882560" s="15"/>
      <c r="D882560" s="15"/>
      <c r="E882560" s="15"/>
      <c r="F882560" s="15"/>
      <c r="G882560" s="15"/>
    </row>
    <row r="883819" spans="1:7">
      <c r="A883819" s="15"/>
      <c r="B883819" s="15"/>
      <c r="C883819" s="15"/>
      <c r="D883819" s="15"/>
      <c r="E883819" s="15"/>
      <c r="F883819" s="15"/>
      <c r="G883819" s="15"/>
    </row>
    <row r="885078" spans="1:7">
      <c r="A885078" s="15"/>
      <c r="B885078" s="15"/>
      <c r="C885078" s="15"/>
      <c r="D885078" s="15"/>
      <c r="E885078" s="15"/>
      <c r="F885078" s="15"/>
      <c r="G885078" s="15"/>
    </row>
    <row r="886337" spans="1:7">
      <c r="A886337" s="15"/>
      <c r="B886337" s="15"/>
      <c r="C886337" s="15"/>
      <c r="D886337" s="15"/>
      <c r="E886337" s="15"/>
      <c r="F886337" s="15"/>
      <c r="G886337" s="15"/>
    </row>
    <row r="887596" spans="1:7">
      <c r="A887596" s="15"/>
      <c r="B887596" s="15"/>
      <c r="C887596" s="15"/>
      <c r="D887596" s="15"/>
      <c r="E887596" s="15"/>
      <c r="F887596" s="15"/>
      <c r="G887596" s="15"/>
    </row>
    <row r="888855" spans="1:7">
      <c r="A888855" s="15"/>
      <c r="B888855" s="15"/>
      <c r="C888855" s="15"/>
      <c r="D888855" s="15"/>
      <c r="E888855" s="15"/>
      <c r="F888855" s="15"/>
      <c r="G888855" s="15"/>
    </row>
    <row r="890114" spans="1:7">
      <c r="A890114" s="15"/>
      <c r="B890114" s="15"/>
      <c r="C890114" s="15"/>
      <c r="D890114" s="15"/>
      <c r="E890114" s="15"/>
      <c r="F890114" s="15"/>
      <c r="G890114" s="15"/>
    </row>
    <row r="891373" spans="1:7">
      <c r="A891373" s="15"/>
      <c r="B891373" s="15"/>
      <c r="C891373" s="15"/>
      <c r="D891373" s="15"/>
      <c r="E891373" s="15"/>
      <c r="F891373" s="15"/>
      <c r="G891373" s="15"/>
    </row>
    <row r="892632" spans="1:7">
      <c r="A892632" s="15"/>
      <c r="B892632" s="15"/>
      <c r="C892632" s="15"/>
      <c r="D892632" s="15"/>
      <c r="E892632" s="15"/>
      <c r="F892632" s="15"/>
      <c r="G892632" s="15"/>
    </row>
    <row r="893891" spans="1:7">
      <c r="A893891" s="15"/>
      <c r="B893891" s="15"/>
      <c r="C893891" s="15"/>
      <c r="D893891" s="15"/>
      <c r="E893891" s="15"/>
      <c r="F893891" s="15"/>
      <c r="G893891" s="15"/>
    </row>
    <row r="895150" spans="1:7">
      <c r="A895150" s="15"/>
      <c r="B895150" s="15"/>
      <c r="C895150" s="15"/>
      <c r="D895150" s="15"/>
      <c r="E895150" s="15"/>
      <c r="F895150" s="15"/>
      <c r="G895150" s="15"/>
    </row>
    <row r="896409" spans="1:7">
      <c r="A896409" s="15"/>
      <c r="B896409" s="15"/>
      <c r="C896409" s="15"/>
      <c r="D896409" s="15"/>
      <c r="E896409" s="15"/>
      <c r="F896409" s="15"/>
      <c r="G896409" s="15"/>
    </row>
    <row r="897668" spans="1:7">
      <c r="A897668" s="15"/>
      <c r="B897668" s="15"/>
      <c r="C897668" s="15"/>
      <c r="D897668" s="15"/>
      <c r="E897668" s="15"/>
      <c r="F897668" s="15"/>
      <c r="G897668" s="15"/>
    </row>
    <row r="898927" spans="1:7">
      <c r="A898927" s="15"/>
      <c r="B898927" s="15"/>
      <c r="C898927" s="15"/>
      <c r="D898927" s="15"/>
      <c r="E898927" s="15"/>
      <c r="F898927" s="15"/>
      <c r="G898927" s="15"/>
    </row>
    <row r="900186" spans="1:7">
      <c r="A900186" s="15"/>
      <c r="B900186" s="15"/>
      <c r="C900186" s="15"/>
      <c r="D900186" s="15"/>
      <c r="E900186" s="15"/>
      <c r="F900186" s="15"/>
      <c r="G900186" s="15"/>
    </row>
    <row r="901445" spans="1:7">
      <c r="A901445" s="15"/>
      <c r="B901445" s="15"/>
      <c r="C901445" s="15"/>
      <c r="D901445" s="15"/>
      <c r="E901445" s="15"/>
      <c r="F901445" s="15"/>
      <c r="G901445" s="15"/>
    </row>
    <row r="902704" spans="1:7">
      <c r="A902704" s="15"/>
      <c r="B902704" s="15"/>
      <c r="C902704" s="15"/>
      <c r="D902704" s="15"/>
      <c r="E902704" s="15"/>
      <c r="F902704" s="15"/>
      <c r="G902704" s="15"/>
    </row>
    <row r="903963" spans="1:7">
      <c r="A903963" s="15"/>
      <c r="B903963" s="15"/>
      <c r="C903963" s="15"/>
      <c r="D903963" s="15"/>
      <c r="E903963" s="15"/>
      <c r="F903963" s="15"/>
      <c r="G903963" s="15"/>
    </row>
    <row r="905222" spans="1:7">
      <c r="A905222" s="15"/>
      <c r="B905222" s="15"/>
      <c r="C905222" s="15"/>
      <c r="D905222" s="15"/>
      <c r="E905222" s="15"/>
      <c r="F905222" s="15"/>
      <c r="G905222" s="15"/>
    </row>
    <row r="906481" spans="1:7">
      <c r="A906481" s="15"/>
      <c r="B906481" s="15"/>
      <c r="C906481" s="15"/>
      <c r="D906481" s="15"/>
      <c r="E906481" s="15"/>
      <c r="F906481" s="15"/>
      <c r="G906481" s="15"/>
    </row>
    <row r="907740" spans="1:7">
      <c r="A907740" s="15"/>
      <c r="B907740" s="15"/>
      <c r="C907740" s="15"/>
      <c r="D907740" s="15"/>
      <c r="E907740" s="15"/>
      <c r="F907740" s="15"/>
      <c r="G907740" s="15"/>
    </row>
    <row r="908999" spans="1:7">
      <c r="A908999" s="15"/>
      <c r="B908999" s="15"/>
      <c r="C908999" s="15"/>
      <c r="D908999" s="15"/>
      <c r="E908999" s="15"/>
      <c r="F908999" s="15"/>
      <c r="G908999" s="15"/>
    </row>
    <row r="910258" spans="1:7">
      <c r="A910258" s="15"/>
      <c r="B910258" s="15"/>
      <c r="C910258" s="15"/>
      <c r="D910258" s="15"/>
      <c r="E910258" s="15"/>
      <c r="F910258" s="15"/>
      <c r="G910258" s="15"/>
    </row>
    <row r="911517" spans="1:7">
      <c r="A911517" s="15"/>
      <c r="B911517" s="15"/>
      <c r="C911517" s="15"/>
      <c r="D911517" s="15"/>
      <c r="E911517" s="15"/>
      <c r="F911517" s="15"/>
      <c r="G911517" s="15"/>
    </row>
    <row r="912776" spans="1:7">
      <c r="A912776" s="15"/>
      <c r="B912776" s="15"/>
      <c r="C912776" s="15"/>
      <c r="D912776" s="15"/>
      <c r="E912776" s="15"/>
      <c r="F912776" s="15"/>
      <c r="G912776" s="15"/>
    </row>
    <row r="914035" spans="1:7">
      <c r="A914035" s="15"/>
      <c r="B914035" s="15"/>
      <c r="C914035" s="15"/>
      <c r="D914035" s="15"/>
      <c r="E914035" s="15"/>
      <c r="F914035" s="15"/>
      <c r="G914035" s="15"/>
    </row>
    <row r="915294" spans="1:7">
      <c r="A915294" s="15"/>
      <c r="B915294" s="15"/>
      <c r="C915294" s="15"/>
      <c r="D915294" s="15"/>
      <c r="E915294" s="15"/>
      <c r="F915294" s="15"/>
      <c r="G915294" s="15"/>
    </row>
    <row r="916553" spans="1:7">
      <c r="A916553" s="15"/>
      <c r="B916553" s="15"/>
      <c r="C916553" s="15"/>
      <c r="D916553" s="15"/>
      <c r="E916553" s="15"/>
      <c r="F916553" s="15"/>
      <c r="G916553" s="15"/>
    </row>
    <row r="917812" spans="1:7">
      <c r="A917812" s="15"/>
      <c r="B917812" s="15"/>
      <c r="C917812" s="15"/>
      <c r="D917812" s="15"/>
      <c r="E917812" s="15"/>
      <c r="F917812" s="15"/>
      <c r="G917812" s="15"/>
    </row>
    <row r="919071" spans="1:7">
      <c r="A919071" s="15"/>
      <c r="B919071" s="15"/>
      <c r="C919071" s="15"/>
      <c r="D919071" s="15"/>
      <c r="E919071" s="15"/>
      <c r="F919071" s="15"/>
      <c r="G919071" s="15"/>
    </row>
    <row r="920330" spans="1:7">
      <c r="A920330" s="15"/>
      <c r="B920330" s="15"/>
      <c r="C920330" s="15"/>
      <c r="D920330" s="15"/>
      <c r="E920330" s="15"/>
      <c r="F920330" s="15"/>
      <c r="G920330" s="15"/>
    </row>
    <row r="921589" spans="1:7">
      <c r="A921589" s="15"/>
      <c r="B921589" s="15"/>
      <c r="C921589" s="15"/>
      <c r="D921589" s="15"/>
      <c r="E921589" s="15"/>
      <c r="F921589" s="15"/>
      <c r="G921589" s="15"/>
    </row>
    <row r="922848" spans="1:7">
      <c r="A922848" s="15"/>
      <c r="B922848" s="15"/>
      <c r="C922848" s="15"/>
      <c r="D922848" s="15"/>
      <c r="E922848" s="15"/>
      <c r="F922848" s="15"/>
      <c r="G922848" s="15"/>
    </row>
    <row r="924107" spans="1:7">
      <c r="A924107" s="15"/>
      <c r="B924107" s="15"/>
      <c r="C924107" s="15"/>
      <c r="D924107" s="15"/>
      <c r="E924107" s="15"/>
      <c r="F924107" s="15"/>
      <c r="G924107" s="15"/>
    </row>
    <row r="925366" spans="1:7">
      <c r="A925366" s="15"/>
      <c r="B925366" s="15"/>
      <c r="C925366" s="15"/>
      <c r="D925366" s="15"/>
      <c r="E925366" s="15"/>
      <c r="F925366" s="15"/>
      <c r="G925366" s="15"/>
    </row>
    <row r="926625" spans="1:7">
      <c r="A926625" s="15"/>
      <c r="B926625" s="15"/>
      <c r="C926625" s="15"/>
      <c r="D926625" s="15"/>
      <c r="E926625" s="15"/>
      <c r="F926625" s="15"/>
      <c r="G926625" s="15"/>
    </row>
    <row r="927884" spans="1:7">
      <c r="A927884" s="15"/>
      <c r="B927884" s="15"/>
      <c r="C927884" s="15"/>
      <c r="D927884" s="15"/>
      <c r="E927884" s="15"/>
      <c r="F927884" s="15"/>
      <c r="G927884" s="15"/>
    </row>
    <row r="929143" spans="1:7">
      <c r="A929143" s="15"/>
      <c r="B929143" s="15"/>
      <c r="C929143" s="15"/>
      <c r="D929143" s="15"/>
      <c r="E929143" s="15"/>
      <c r="F929143" s="15"/>
      <c r="G929143" s="15"/>
    </row>
    <row r="930402" spans="1:7">
      <c r="A930402" s="15"/>
      <c r="B930402" s="15"/>
      <c r="C930402" s="15"/>
      <c r="D930402" s="15"/>
      <c r="E930402" s="15"/>
      <c r="F930402" s="15"/>
      <c r="G930402" s="15"/>
    </row>
    <row r="931661" spans="1:7">
      <c r="A931661" s="15"/>
      <c r="B931661" s="15"/>
      <c r="C931661" s="15"/>
      <c r="D931661" s="15"/>
      <c r="E931661" s="15"/>
      <c r="F931661" s="15"/>
      <c r="G931661" s="15"/>
    </row>
    <row r="932920" spans="1:7">
      <c r="A932920" s="15"/>
      <c r="B932920" s="15"/>
      <c r="C932920" s="15"/>
      <c r="D932920" s="15"/>
      <c r="E932920" s="15"/>
      <c r="F932920" s="15"/>
      <c r="G932920" s="15"/>
    </row>
    <row r="934179" spans="1:7">
      <c r="A934179" s="15"/>
      <c r="B934179" s="15"/>
      <c r="C934179" s="15"/>
      <c r="D934179" s="15"/>
      <c r="E934179" s="15"/>
      <c r="F934179" s="15"/>
      <c r="G934179" s="15"/>
    </row>
    <row r="935438" spans="1:7">
      <c r="A935438" s="15"/>
      <c r="B935438" s="15"/>
      <c r="C935438" s="15"/>
      <c r="D935438" s="15"/>
      <c r="E935438" s="15"/>
      <c r="F935438" s="15"/>
      <c r="G935438" s="15"/>
    </row>
    <row r="936697" spans="1:7">
      <c r="A936697" s="15"/>
      <c r="B936697" s="15"/>
      <c r="C936697" s="15"/>
      <c r="D936697" s="15"/>
      <c r="E936697" s="15"/>
      <c r="F936697" s="15"/>
      <c r="G936697" s="15"/>
    </row>
    <row r="937956" spans="1:7">
      <c r="A937956" s="15"/>
      <c r="B937956" s="15"/>
      <c r="C937956" s="15"/>
      <c r="D937956" s="15"/>
      <c r="E937956" s="15"/>
      <c r="F937956" s="15"/>
      <c r="G937956" s="15"/>
    </row>
    <row r="939215" spans="1:7">
      <c r="A939215" s="15"/>
      <c r="B939215" s="15"/>
      <c r="C939215" s="15"/>
      <c r="D939215" s="15"/>
      <c r="E939215" s="15"/>
      <c r="F939215" s="15"/>
      <c r="G939215" s="15"/>
    </row>
    <row r="940474" spans="1:7">
      <c r="A940474" s="15"/>
      <c r="B940474" s="15"/>
      <c r="C940474" s="15"/>
      <c r="D940474" s="15"/>
      <c r="E940474" s="15"/>
      <c r="F940474" s="15"/>
      <c r="G940474" s="15"/>
    </row>
    <row r="941733" spans="1:7">
      <c r="A941733" s="15"/>
      <c r="B941733" s="15"/>
      <c r="C941733" s="15"/>
      <c r="D941733" s="15"/>
      <c r="E941733" s="15"/>
      <c r="F941733" s="15"/>
      <c r="G941733" s="15"/>
    </row>
    <row r="942992" spans="1:7">
      <c r="A942992" s="15"/>
      <c r="B942992" s="15"/>
      <c r="C942992" s="15"/>
      <c r="D942992" s="15"/>
      <c r="E942992" s="15"/>
      <c r="F942992" s="15"/>
      <c r="G942992" s="15"/>
    </row>
    <row r="944251" spans="1:7">
      <c r="A944251" s="15"/>
      <c r="B944251" s="15"/>
      <c r="C944251" s="15"/>
      <c r="D944251" s="15"/>
      <c r="E944251" s="15"/>
      <c r="F944251" s="15"/>
      <c r="G944251" s="15"/>
    </row>
    <row r="945510" spans="1:7">
      <c r="A945510" s="15"/>
      <c r="B945510" s="15"/>
      <c r="C945510" s="15"/>
      <c r="D945510" s="15"/>
      <c r="E945510" s="15"/>
      <c r="F945510" s="15"/>
      <c r="G945510" s="15"/>
    </row>
    <row r="946769" spans="1:7">
      <c r="A946769" s="15"/>
      <c r="B946769" s="15"/>
      <c r="C946769" s="15"/>
      <c r="D946769" s="15"/>
      <c r="E946769" s="15"/>
      <c r="F946769" s="15"/>
      <c r="G946769" s="15"/>
    </row>
    <row r="948028" spans="1:7">
      <c r="A948028" s="15"/>
      <c r="B948028" s="15"/>
      <c r="C948028" s="15"/>
      <c r="D948028" s="15"/>
      <c r="E948028" s="15"/>
      <c r="F948028" s="15"/>
      <c r="G948028" s="15"/>
    </row>
    <row r="949287" spans="1:7">
      <c r="A949287" s="15"/>
      <c r="B949287" s="15"/>
      <c r="C949287" s="15"/>
      <c r="D949287" s="15"/>
      <c r="E949287" s="15"/>
      <c r="F949287" s="15"/>
      <c r="G949287" s="15"/>
    </row>
    <row r="950546" spans="1:7">
      <c r="A950546" s="15"/>
      <c r="B950546" s="15"/>
      <c r="C950546" s="15"/>
      <c r="D950546" s="15"/>
      <c r="E950546" s="15"/>
      <c r="F950546" s="15"/>
      <c r="G950546" s="15"/>
    </row>
    <row r="951805" spans="1:7">
      <c r="A951805" s="15"/>
      <c r="B951805" s="15"/>
      <c r="C951805" s="15"/>
      <c r="D951805" s="15"/>
      <c r="E951805" s="15"/>
      <c r="F951805" s="15"/>
      <c r="G951805" s="15"/>
    </row>
    <row r="953064" spans="1:7">
      <c r="A953064" s="15"/>
      <c r="B953064" s="15"/>
      <c r="C953064" s="15"/>
      <c r="D953064" s="15"/>
      <c r="E953064" s="15"/>
      <c r="F953064" s="15"/>
      <c r="G953064" s="15"/>
    </row>
    <row r="954323" spans="1:7">
      <c r="A954323" s="15"/>
      <c r="B954323" s="15"/>
      <c r="C954323" s="15"/>
      <c r="D954323" s="15"/>
      <c r="E954323" s="15"/>
      <c r="F954323" s="15"/>
      <c r="G954323" s="15"/>
    </row>
    <row r="955582" spans="1:7">
      <c r="A955582" s="15"/>
      <c r="B955582" s="15"/>
      <c r="C955582" s="15"/>
      <c r="D955582" s="15"/>
      <c r="E955582" s="15"/>
      <c r="F955582" s="15"/>
      <c r="G955582" s="15"/>
    </row>
    <row r="956841" spans="1:7">
      <c r="A956841" s="15"/>
      <c r="B956841" s="15"/>
      <c r="C956841" s="15"/>
      <c r="D956841" s="15"/>
      <c r="E956841" s="15"/>
      <c r="F956841" s="15"/>
      <c r="G956841" s="15"/>
    </row>
    <row r="958100" spans="1:7">
      <c r="A958100" s="15"/>
      <c r="B958100" s="15"/>
      <c r="C958100" s="15"/>
      <c r="D958100" s="15"/>
      <c r="E958100" s="15"/>
      <c r="F958100" s="15"/>
      <c r="G958100" s="15"/>
    </row>
    <row r="959359" spans="1:7">
      <c r="A959359" s="15"/>
      <c r="B959359" s="15"/>
      <c r="C959359" s="15"/>
      <c r="D959359" s="15"/>
      <c r="E959359" s="15"/>
      <c r="F959359" s="15"/>
      <c r="G959359" s="15"/>
    </row>
    <row r="960618" spans="1:7">
      <c r="A960618" s="15"/>
      <c r="B960618" s="15"/>
      <c r="C960618" s="15"/>
      <c r="D960618" s="15"/>
      <c r="E960618" s="15"/>
      <c r="F960618" s="15"/>
      <c r="G960618" s="15"/>
    </row>
    <row r="961877" spans="1:7">
      <c r="A961877" s="15"/>
      <c r="B961877" s="15"/>
      <c r="C961877" s="15"/>
      <c r="D961877" s="15"/>
      <c r="E961877" s="15"/>
      <c r="F961877" s="15"/>
      <c r="G961877" s="15"/>
    </row>
    <row r="963136" spans="1:7">
      <c r="A963136" s="15"/>
      <c r="B963136" s="15"/>
      <c r="C963136" s="15"/>
      <c r="D963136" s="15"/>
      <c r="E963136" s="15"/>
      <c r="F963136" s="15"/>
      <c r="G963136" s="15"/>
    </row>
    <row r="964395" spans="1:7">
      <c r="A964395" s="15"/>
      <c r="B964395" s="15"/>
      <c r="C964395" s="15"/>
      <c r="D964395" s="15"/>
      <c r="E964395" s="15"/>
      <c r="F964395" s="15"/>
      <c r="G964395" s="15"/>
    </row>
    <row r="965654" spans="1:7">
      <c r="A965654" s="15"/>
      <c r="B965654" s="15"/>
      <c r="C965654" s="15"/>
      <c r="D965654" s="15"/>
      <c r="E965654" s="15"/>
      <c r="F965654" s="15"/>
      <c r="G965654" s="15"/>
    </row>
    <row r="966913" spans="1:7">
      <c r="A966913" s="15"/>
      <c r="B966913" s="15"/>
      <c r="C966913" s="15"/>
      <c r="D966913" s="15"/>
      <c r="E966913" s="15"/>
      <c r="F966913" s="15"/>
      <c r="G966913" s="15"/>
    </row>
    <row r="968172" spans="1:7">
      <c r="A968172" s="15"/>
      <c r="B968172" s="15"/>
      <c r="C968172" s="15"/>
      <c r="D968172" s="15"/>
      <c r="E968172" s="15"/>
      <c r="F968172" s="15"/>
      <c r="G968172" s="15"/>
    </row>
    <row r="969431" spans="1:7">
      <c r="A969431" s="15"/>
      <c r="B969431" s="15"/>
      <c r="C969431" s="15"/>
      <c r="D969431" s="15"/>
      <c r="E969431" s="15"/>
      <c r="F969431" s="15"/>
      <c r="G969431" s="15"/>
    </row>
    <row r="970690" spans="1:7">
      <c r="A970690" s="15"/>
      <c r="B970690" s="15"/>
      <c r="C970690" s="15"/>
      <c r="D970690" s="15"/>
      <c r="E970690" s="15"/>
      <c r="F970690" s="15"/>
      <c r="G970690" s="15"/>
    </row>
    <row r="971949" spans="1:7">
      <c r="A971949" s="15"/>
      <c r="B971949" s="15"/>
      <c r="C971949" s="15"/>
      <c r="D971949" s="15"/>
      <c r="E971949" s="15"/>
      <c r="F971949" s="15"/>
      <c r="G971949" s="15"/>
    </row>
    <row r="973208" spans="1:7">
      <c r="A973208" s="15"/>
      <c r="B973208" s="15"/>
      <c r="C973208" s="15"/>
      <c r="D973208" s="15"/>
      <c r="E973208" s="15"/>
      <c r="F973208" s="15"/>
      <c r="G973208" s="15"/>
    </row>
    <row r="974467" spans="1:7">
      <c r="A974467" s="15"/>
      <c r="B974467" s="15"/>
      <c r="C974467" s="15"/>
      <c r="D974467" s="15"/>
      <c r="E974467" s="15"/>
      <c r="F974467" s="15"/>
      <c r="G974467" s="15"/>
    </row>
    <row r="975726" spans="1:7">
      <c r="A975726" s="15"/>
      <c r="B975726" s="15"/>
      <c r="C975726" s="15"/>
      <c r="D975726" s="15"/>
      <c r="E975726" s="15"/>
      <c r="F975726" s="15"/>
      <c r="G975726" s="15"/>
    </row>
    <row r="976985" spans="1:7">
      <c r="A976985" s="15"/>
      <c r="B976985" s="15"/>
      <c r="C976985" s="15"/>
      <c r="D976985" s="15"/>
      <c r="E976985" s="15"/>
      <c r="F976985" s="15"/>
      <c r="G976985" s="15"/>
    </row>
    <row r="978244" spans="1:7">
      <c r="A978244" s="15"/>
      <c r="B978244" s="15"/>
      <c r="C978244" s="15"/>
      <c r="D978244" s="15"/>
      <c r="E978244" s="15"/>
      <c r="F978244" s="15"/>
      <c r="G978244" s="15"/>
    </row>
    <row r="979503" spans="1:7">
      <c r="A979503" s="15"/>
      <c r="B979503" s="15"/>
      <c r="C979503" s="15"/>
      <c r="D979503" s="15"/>
      <c r="E979503" s="15"/>
      <c r="F979503" s="15"/>
      <c r="G979503" s="15"/>
    </row>
    <row r="980762" spans="1:7">
      <c r="A980762" s="15"/>
      <c r="B980762" s="15"/>
      <c r="C980762" s="15"/>
      <c r="D980762" s="15"/>
      <c r="E980762" s="15"/>
      <c r="F980762" s="15"/>
      <c r="G980762" s="15"/>
    </row>
    <row r="982021" spans="1:7">
      <c r="A982021" s="15"/>
      <c r="B982021" s="15"/>
      <c r="C982021" s="15"/>
      <c r="D982021" s="15"/>
      <c r="E982021" s="15"/>
      <c r="F982021" s="15"/>
      <c r="G982021" s="15"/>
    </row>
    <row r="983280" spans="1:7">
      <c r="A983280" s="15"/>
      <c r="B983280" s="15"/>
      <c r="C983280" s="15"/>
      <c r="D983280" s="15"/>
      <c r="E983280" s="15"/>
      <c r="F983280" s="15"/>
      <c r="G983280" s="15"/>
    </row>
    <row r="984539" spans="1:7">
      <c r="A984539" s="15"/>
      <c r="B984539" s="15"/>
      <c r="C984539" s="15"/>
      <c r="D984539" s="15"/>
      <c r="E984539" s="15"/>
      <c r="F984539" s="15"/>
      <c r="G984539" s="15"/>
    </row>
    <row r="985798" spans="1:7">
      <c r="A985798" s="15"/>
      <c r="B985798" s="15"/>
      <c r="C985798" s="15"/>
      <c r="D985798" s="15"/>
      <c r="E985798" s="15"/>
      <c r="F985798" s="15"/>
      <c r="G985798" s="15"/>
    </row>
    <row r="987057" spans="1:7">
      <c r="A987057" s="15"/>
      <c r="B987057" s="15"/>
      <c r="C987057" s="15"/>
      <c r="D987057" s="15"/>
      <c r="E987057" s="15"/>
      <c r="F987057" s="15"/>
      <c r="G987057" s="15"/>
    </row>
    <row r="988316" spans="1:7">
      <c r="A988316" s="15"/>
      <c r="B988316" s="15"/>
      <c r="C988316" s="15"/>
      <c r="D988316" s="15"/>
      <c r="E988316" s="15"/>
      <c r="F988316" s="15"/>
      <c r="G988316" s="15"/>
    </row>
    <row r="989575" spans="1:7">
      <c r="A989575" s="15"/>
      <c r="B989575" s="15"/>
      <c r="C989575" s="15"/>
      <c r="D989575" s="15"/>
      <c r="E989575" s="15"/>
      <c r="F989575" s="15"/>
      <c r="G989575" s="15"/>
    </row>
    <row r="990834" spans="1:7">
      <c r="A990834" s="15"/>
      <c r="B990834" s="15"/>
      <c r="C990834" s="15"/>
      <c r="D990834" s="15"/>
      <c r="E990834" s="15"/>
      <c r="F990834" s="15"/>
      <c r="G990834" s="15"/>
    </row>
    <row r="992093" spans="1:7">
      <c r="A992093" s="15"/>
      <c r="B992093" s="15"/>
      <c r="C992093" s="15"/>
      <c r="D992093" s="15"/>
      <c r="E992093" s="15"/>
      <c r="F992093" s="15"/>
      <c r="G992093" s="15"/>
    </row>
    <row r="993352" spans="1:7">
      <c r="A993352" s="15"/>
      <c r="B993352" s="15"/>
      <c r="C993352" s="15"/>
      <c r="D993352" s="15"/>
      <c r="E993352" s="15"/>
      <c r="F993352" s="15"/>
      <c r="G993352" s="15"/>
    </row>
    <row r="994611" spans="1:7">
      <c r="A994611" s="15"/>
      <c r="B994611" s="15"/>
      <c r="C994611" s="15"/>
      <c r="D994611" s="15"/>
      <c r="E994611" s="15"/>
      <c r="F994611" s="15"/>
      <c r="G994611" s="15"/>
    </row>
    <row r="995870" spans="1:7">
      <c r="A995870" s="15"/>
      <c r="B995870" s="15"/>
      <c r="C995870" s="15"/>
      <c r="D995870" s="15"/>
      <c r="E995870" s="15"/>
      <c r="F995870" s="15"/>
      <c r="G995870" s="15"/>
    </row>
    <row r="997129" spans="1:7">
      <c r="A997129" s="15"/>
      <c r="B997129" s="15"/>
      <c r="C997129" s="15"/>
      <c r="D997129" s="15"/>
      <c r="E997129" s="15"/>
      <c r="F997129" s="15"/>
      <c r="G997129" s="15"/>
    </row>
    <row r="998388" spans="1:7">
      <c r="A998388" s="15"/>
      <c r="B998388" s="15"/>
      <c r="C998388" s="15"/>
      <c r="D998388" s="15"/>
      <c r="E998388" s="15"/>
      <c r="F998388" s="15"/>
      <c r="G998388" s="15"/>
    </row>
    <row r="999647" spans="1:7">
      <c r="A999647" s="15"/>
      <c r="B999647" s="15"/>
      <c r="C999647" s="15"/>
      <c r="D999647" s="15"/>
      <c r="E999647" s="15"/>
      <c r="F999647" s="15"/>
      <c r="G999647" s="15"/>
    </row>
    <row r="1000906" spans="1:7">
      <c r="A1000906" s="15"/>
      <c r="B1000906" s="15"/>
      <c r="C1000906" s="15"/>
      <c r="D1000906" s="15"/>
      <c r="E1000906" s="15"/>
      <c r="F1000906" s="15"/>
      <c r="G1000906" s="15"/>
    </row>
    <row r="1002165" spans="1:7">
      <c r="A1002165" s="15"/>
      <c r="B1002165" s="15"/>
      <c r="C1002165" s="15"/>
      <c r="D1002165" s="15"/>
      <c r="E1002165" s="15"/>
      <c r="F1002165" s="15"/>
      <c r="G1002165" s="15"/>
    </row>
    <row r="1003424" spans="1:7">
      <c r="A1003424" s="15"/>
      <c r="B1003424" s="15"/>
      <c r="C1003424" s="15"/>
      <c r="D1003424" s="15"/>
      <c r="E1003424" s="15"/>
      <c r="F1003424" s="15"/>
      <c r="G1003424" s="15"/>
    </row>
    <row r="1004683" spans="1:7">
      <c r="A1004683" s="15"/>
      <c r="B1004683" s="15"/>
      <c r="C1004683" s="15"/>
      <c r="D1004683" s="15"/>
      <c r="E1004683" s="15"/>
      <c r="F1004683" s="15"/>
      <c r="G1004683" s="15"/>
    </row>
    <row r="1005942" spans="1:7">
      <c r="A1005942" s="15"/>
      <c r="B1005942" s="15"/>
      <c r="C1005942" s="15"/>
      <c r="D1005942" s="15"/>
      <c r="E1005942" s="15"/>
      <c r="F1005942" s="15"/>
      <c r="G1005942" s="15"/>
    </row>
    <row r="1007201" spans="1:7">
      <c r="A1007201" s="15"/>
      <c r="B1007201" s="15"/>
      <c r="C1007201" s="15"/>
      <c r="D1007201" s="15"/>
      <c r="E1007201" s="15"/>
      <c r="F1007201" s="15"/>
      <c r="G1007201" s="15"/>
    </row>
    <row r="1008460" spans="1:7">
      <c r="A1008460" s="15"/>
      <c r="B1008460" s="15"/>
      <c r="C1008460" s="15"/>
      <c r="D1008460" s="15"/>
      <c r="E1008460" s="15"/>
      <c r="F1008460" s="15"/>
      <c r="G1008460" s="15"/>
    </row>
    <row r="1009719" spans="1:7">
      <c r="A1009719" s="15"/>
      <c r="B1009719" s="15"/>
      <c r="C1009719" s="15"/>
      <c r="D1009719" s="15"/>
      <c r="E1009719" s="15"/>
      <c r="F1009719" s="15"/>
      <c r="G1009719" s="15"/>
    </row>
    <row r="1010978" spans="1:7">
      <c r="A1010978" s="15"/>
      <c r="B1010978" s="15"/>
      <c r="C1010978" s="15"/>
      <c r="D1010978" s="15"/>
      <c r="E1010978" s="15"/>
      <c r="F1010978" s="15"/>
      <c r="G1010978" s="15"/>
    </row>
    <row r="1012237" spans="1:7">
      <c r="A1012237" s="15"/>
      <c r="B1012237" s="15"/>
      <c r="C1012237" s="15"/>
      <c r="D1012237" s="15"/>
      <c r="E1012237" s="15"/>
      <c r="F1012237" s="15"/>
      <c r="G1012237" s="15"/>
    </row>
    <row r="1013496" spans="1:7">
      <c r="A1013496" s="15"/>
      <c r="B1013496" s="15"/>
      <c r="C1013496" s="15"/>
      <c r="D1013496" s="15"/>
      <c r="E1013496" s="15"/>
      <c r="F1013496" s="15"/>
      <c r="G1013496" s="15"/>
    </row>
    <row r="1014755" spans="1:7">
      <c r="A1014755" s="15"/>
      <c r="B1014755" s="15"/>
      <c r="C1014755" s="15"/>
      <c r="D1014755" s="15"/>
      <c r="E1014755" s="15"/>
      <c r="F1014755" s="15"/>
      <c r="G1014755" s="15"/>
    </row>
    <row r="1016014" spans="1:7">
      <c r="A1016014" s="15"/>
      <c r="B1016014" s="15"/>
      <c r="C1016014" s="15"/>
      <c r="D1016014" s="15"/>
      <c r="E1016014" s="15"/>
      <c r="F1016014" s="15"/>
      <c r="G1016014" s="15"/>
    </row>
    <row r="1017273" spans="1:7">
      <c r="A1017273" s="15"/>
      <c r="B1017273" s="15"/>
      <c r="C1017273" s="15"/>
      <c r="D1017273" s="15"/>
      <c r="E1017273" s="15"/>
      <c r="F1017273" s="15"/>
      <c r="G1017273" s="15"/>
    </row>
    <row r="1018532" spans="1:7">
      <c r="A1018532" s="15"/>
      <c r="B1018532" s="15"/>
      <c r="C1018532" s="15"/>
      <c r="D1018532" s="15"/>
      <c r="E1018532" s="15"/>
      <c r="F1018532" s="15"/>
      <c r="G1018532" s="15"/>
    </row>
    <row r="1019791" spans="1:7">
      <c r="A1019791" s="15"/>
      <c r="B1019791" s="15"/>
      <c r="C1019791" s="15"/>
      <c r="D1019791" s="15"/>
      <c r="E1019791" s="15"/>
      <c r="F1019791" s="15"/>
      <c r="G1019791" s="15"/>
    </row>
    <row r="1021050" spans="1:7">
      <c r="A1021050" s="15"/>
      <c r="B1021050" s="15"/>
      <c r="C1021050" s="15"/>
      <c r="D1021050" s="15"/>
      <c r="E1021050" s="15"/>
      <c r="F1021050" s="15"/>
      <c r="G1021050" s="15"/>
    </row>
    <row r="1022309" spans="1:7">
      <c r="A1022309" s="15"/>
      <c r="B1022309" s="15"/>
      <c r="C1022309" s="15"/>
      <c r="D1022309" s="15"/>
      <c r="E1022309" s="15"/>
      <c r="F1022309" s="15"/>
      <c r="G1022309" s="15"/>
    </row>
    <row r="1023568" spans="1:7">
      <c r="A1023568" s="15"/>
      <c r="B1023568" s="15"/>
      <c r="C1023568" s="15"/>
      <c r="D1023568" s="15"/>
      <c r="E1023568" s="15"/>
      <c r="F1023568" s="15"/>
      <c r="G1023568" s="15"/>
    </row>
    <row r="1024827" spans="1:7">
      <c r="A1024827" s="15"/>
      <c r="B1024827" s="15"/>
      <c r="C1024827" s="15"/>
      <c r="D1024827" s="15"/>
      <c r="E1024827" s="15"/>
      <c r="F1024827" s="15"/>
      <c r="G1024827" s="15"/>
    </row>
    <row r="1026086" spans="1:7">
      <c r="A1026086" s="15"/>
      <c r="B1026086" s="15"/>
      <c r="C1026086" s="15"/>
      <c r="D1026086" s="15"/>
      <c r="E1026086" s="15"/>
      <c r="F1026086" s="15"/>
      <c r="G1026086" s="15"/>
    </row>
    <row r="1027345" spans="1:7">
      <c r="A1027345" s="15"/>
      <c r="B1027345" s="15"/>
      <c r="C1027345" s="15"/>
      <c r="D1027345" s="15"/>
      <c r="E1027345" s="15"/>
      <c r="F1027345" s="15"/>
      <c r="G1027345" s="15"/>
    </row>
    <row r="1028604" spans="1:7">
      <c r="A1028604" s="15"/>
      <c r="B1028604" s="15"/>
      <c r="C1028604" s="15"/>
      <c r="D1028604" s="15"/>
      <c r="E1028604" s="15"/>
      <c r="F1028604" s="15"/>
      <c r="G1028604" s="15"/>
    </row>
    <row r="1029863" spans="1:7">
      <c r="A1029863" s="15"/>
      <c r="B1029863" s="15"/>
      <c r="C1029863" s="15"/>
      <c r="D1029863" s="15"/>
      <c r="E1029863" s="15"/>
      <c r="F1029863" s="15"/>
      <c r="G1029863" s="15"/>
    </row>
    <row r="1031122" spans="1:7">
      <c r="A1031122" s="15"/>
      <c r="B1031122" s="15"/>
      <c r="C1031122" s="15"/>
      <c r="D1031122" s="15"/>
      <c r="E1031122" s="15"/>
      <c r="F1031122" s="15"/>
      <c r="G1031122" s="15"/>
    </row>
    <row r="1032381" spans="1:7">
      <c r="A1032381" s="15"/>
      <c r="B1032381" s="15"/>
      <c r="C1032381" s="15"/>
      <c r="D1032381" s="15"/>
      <c r="E1032381" s="15"/>
      <c r="F1032381" s="15"/>
      <c r="G1032381" s="15"/>
    </row>
    <row r="1033640" spans="1:7">
      <c r="A1033640" s="15"/>
      <c r="B1033640" s="15"/>
      <c r="C1033640" s="15"/>
      <c r="D1033640" s="15"/>
      <c r="E1033640" s="15"/>
      <c r="F1033640" s="15"/>
      <c r="G1033640" s="15"/>
    </row>
    <row r="1034899" spans="1:7">
      <c r="A1034899" s="15"/>
      <c r="B1034899" s="15"/>
      <c r="C1034899" s="15"/>
      <c r="D1034899" s="15"/>
      <c r="E1034899" s="15"/>
      <c r="F1034899" s="15"/>
      <c r="G1034899" s="15"/>
    </row>
    <row r="1036158" spans="1:7">
      <c r="A1036158" s="15"/>
      <c r="B1036158" s="15"/>
      <c r="C1036158" s="15"/>
      <c r="D1036158" s="15"/>
      <c r="E1036158" s="15"/>
      <c r="F1036158" s="15"/>
      <c r="G1036158" s="15"/>
    </row>
    <row r="1037417" spans="1:7">
      <c r="A1037417" s="15"/>
      <c r="B1037417" s="15"/>
      <c r="C1037417" s="15"/>
      <c r="D1037417" s="15"/>
      <c r="E1037417" s="15"/>
      <c r="F1037417" s="15"/>
      <c r="G1037417" s="15"/>
    </row>
    <row r="1038676" spans="1:7">
      <c r="A1038676" s="15"/>
      <c r="B1038676" s="15"/>
      <c r="C1038676" s="15"/>
      <c r="D1038676" s="15"/>
      <c r="E1038676" s="15"/>
      <c r="F1038676" s="15"/>
      <c r="G1038676" s="15"/>
    </row>
    <row r="1039935" spans="1:7">
      <c r="A1039935" s="15"/>
      <c r="B1039935" s="15"/>
      <c r="C1039935" s="15"/>
      <c r="D1039935" s="15"/>
      <c r="E1039935" s="15"/>
      <c r="F1039935" s="15"/>
      <c r="G1039935" s="15"/>
    </row>
    <row r="1041194" spans="1:7">
      <c r="A1041194" s="15"/>
      <c r="B1041194" s="15"/>
      <c r="C1041194" s="15"/>
      <c r="D1041194" s="15"/>
      <c r="E1041194" s="15"/>
      <c r="F1041194" s="15"/>
      <c r="G1041194" s="15"/>
    </row>
    <row r="1042453" spans="1:7">
      <c r="A1042453" s="15"/>
      <c r="B1042453" s="15"/>
      <c r="C1042453" s="15"/>
      <c r="D1042453" s="15"/>
      <c r="E1042453" s="15"/>
      <c r="F1042453" s="15"/>
      <c r="G1042453" s="15"/>
    </row>
    <row r="1043712" spans="1:7">
      <c r="A1043712" s="15"/>
      <c r="B1043712" s="15"/>
      <c r="C1043712" s="15"/>
      <c r="D1043712" s="15"/>
      <c r="E1043712" s="15"/>
      <c r="F1043712" s="15"/>
      <c r="G1043712" s="15"/>
    </row>
    <row r="1044971" spans="1:7">
      <c r="A1044971" s="15"/>
      <c r="B1044971" s="15"/>
      <c r="C1044971" s="15"/>
      <c r="D1044971" s="15"/>
      <c r="E1044971" s="15"/>
      <c r="F1044971" s="15"/>
      <c r="G1044971" s="15"/>
    </row>
    <row r="1046230" spans="1:7">
      <c r="A1046230" s="15"/>
      <c r="B1046230" s="15"/>
      <c r="C1046230" s="15"/>
      <c r="D1046230" s="15"/>
      <c r="E1046230" s="15"/>
      <c r="F1046230" s="15"/>
      <c r="G1046230" s="15"/>
    </row>
    <row r="1047489" spans="1:7">
      <c r="A1047489" s="15"/>
      <c r="B1047489" s="15"/>
      <c r="C1047489" s="15"/>
      <c r="D1047489" s="15"/>
      <c r="E1047489" s="15"/>
      <c r="F1047489" s="15"/>
      <c r="G1047489" s="15"/>
    </row>
  </sheetData>
  <mergeCells count="3">
    <mergeCell ref="I1:O2"/>
    <mergeCell ref="I103:P118"/>
    <mergeCell ref="I19:N49"/>
  </mergeCells>
  <conditionalFormatting sqref="S34:X38 S33 U33:X33">
    <cfRule type="colorScale" priority="12">
      <colorScale>
        <cfvo type="min"/>
        <cfvo type="percentile" val="50"/>
        <cfvo type="max"/>
        <color rgb="FFF8696B"/>
        <color rgb="FFFCFCFF"/>
        <color rgb="FF5A8AC6"/>
      </colorScale>
    </cfRule>
  </conditionalFormatting>
  <pageMargins left="0.7" right="0.7" top="0.75" bottom="0.75" header="0.3" footer="0.3"/>
  <pageSetup orientation="portrait" r:id="rId3"/>
  <drawing r:id="rId4"/>
  <tableParts count="7">
    <tablePart r:id="rId5"/>
    <tablePart r:id="rId6"/>
    <tablePart r:id="rId7"/>
    <tablePart r:id="rId8"/>
    <tablePart r:id="rId9"/>
    <tablePart r:id="rId10"/>
    <tablePart r:id="rId11"/>
  </tableParts>
  <extLst>
    <ext xmlns:x14="http://schemas.microsoft.com/office/spreadsheetml/2009/9/main" uri="{78C0D931-6437-407d-A8EE-F0AAD7539E65}">
      <x14:conditionalFormattings>
        <x14:conditionalFormatting xmlns:xm="http://schemas.microsoft.com/office/excel/2006/main" pivot="1">
          <x14:cfRule type="iconSet" priority="6" id="{1FE337A9-3012-4CB4-8733-72755839283F}">
            <x14:iconSet iconSet="3Triangles">
              <x14:cfvo type="percent">
                <xm:f>0</xm:f>
              </x14:cfvo>
              <x14:cfvo type="percent">
                <xm:f>33</xm:f>
              </x14:cfvo>
              <x14:cfvo type="percent">
                <xm:f>67</xm:f>
              </x14:cfvo>
            </x14:iconSet>
          </x14:cfRule>
          <xm:sqref>J124:M124</xm:sqref>
        </x14:conditionalFormatting>
        <x14:conditionalFormatting xmlns:xm="http://schemas.microsoft.com/office/excel/2006/main" pivot="1">
          <x14:cfRule type="iconSet" priority="5" id="{79F4FD20-C3E8-493C-8B1E-D3EB36AF0752}">
            <x14:iconSet iconSet="3Triangles">
              <x14:cfvo type="percent">
                <xm:f>0</xm:f>
              </x14:cfvo>
              <x14:cfvo type="percent">
                <xm:f>33</xm:f>
              </x14:cfvo>
              <x14:cfvo type="percent">
                <xm:f>67</xm:f>
              </x14:cfvo>
            </x14:iconSet>
          </x14:cfRule>
          <xm:sqref>J125:M125</xm:sqref>
        </x14:conditionalFormatting>
        <x14:conditionalFormatting xmlns:xm="http://schemas.microsoft.com/office/excel/2006/main" pivot="1">
          <x14:cfRule type="iconSet" priority="4" id="{75C2003B-E970-40BE-8E91-F1CA3960B587}">
            <x14:iconSet iconSet="3Triangles">
              <x14:cfvo type="percent">
                <xm:f>0</xm:f>
              </x14:cfvo>
              <x14:cfvo type="percent">
                <xm:f>33</xm:f>
              </x14:cfvo>
              <x14:cfvo type="percent">
                <xm:f>67</xm:f>
              </x14:cfvo>
            </x14:iconSet>
          </x14:cfRule>
          <xm:sqref>J126:M126</xm:sqref>
        </x14:conditionalFormatting>
        <x14:conditionalFormatting xmlns:xm="http://schemas.microsoft.com/office/excel/2006/main" pivot="1">
          <x14:cfRule type="iconSet" priority="3" id="{18F61F43-7100-4F5C-B362-5347E369AB94}">
            <x14:iconSet iconSet="3Triangles">
              <x14:cfvo type="percent">
                <xm:f>0</xm:f>
              </x14:cfvo>
              <x14:cfvo type="percent">
                <xm:f>33</xm:f>
              </x14:cfvo>
              <x14:cfvo type="percent">
                <xm:f>67</xm:f>
              </x14:cfvo>
            </x14:iconSet>
          </x14:cfRule>
          <xm:sqref>J132:M132</xm:sqref>
        </x14:conditionalFormatting>
        <x14:conditionalFormatting xmlns:xm="http://schemas.microsoft.com/office/excel/2006/main" pivot="1">
          <x14:cfRule type="iconSet" priority="2" id="{8E1BB4DE-B038-44A1-BC10-7AF8E044EBCA}">
            <x14:iconSet iconSet="3Triangles">
              <x14:cfvo type="percent">
                <xm:f>0</xm:f>
              </x14:cfvo>
              <x14:cfvo type="percent">
                <xm:f>33</xm:f>
              </x14:cfvo>
              <x14:cfvo type="percent">
                <xm:f>67</xm:f>
              </x14:cfvo>
            </x14:iconSet>
          </x14:cfRule>
          <xm:sqref>J133:M133</xm:sqref>
        </x14:conditionalFormatting>
        <x14:conditionalFormatting xmlns:xm="http://schemas.microsoft.com/office/excel/2006/main" pivot="1">
          <x14:cfRule type="iconSet" priority="1" id="{1DF7AA00-CA03-4A80-B748-A5FE9BCEE55A}">
            <x14:iconSet iconSet="3Triangles">
              <x14:cfvo type="percent">
                <xm:f>0</xm:f>
              </x14:cfvo>
              <x14:cfvo type="percent">
                <xm:f>33</xm:f>
              </x14:cfvo>
              <x14:cfvo type="percent">
                <xm:f>67</xm:f>
              </x14:cfvo>
            </x14:iconSet>
          </x14:cfRule>
          <xm:sqref>J134:M134</xm:sqref>
        </x14:conditionalFormatting>
      </x14:conditionalFormattings>
    </ext>
    <ext xmlns:x14="http://schemas.microsoft.com/office/spreadsheetml/2009/9/main" uri="{A8765BA9-456A-4dab-B4F3-ACF838C121DE}">
      <x14:slicerList>
        <x14:slicer r:id="rId1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AA9BD-41D2-4D58-9476-7744DC0A2F59}">
  <dimension ref="A1:AN1047489"/>
  <sheetViews>
    <sheetView tabSelected="1" topLeftCell="A66" zoomScale="33" zoomScaleNormal="33" workbookViewId="0">
      <selection activeCell="Q1" sqref="Q1"/>
    </sheetView>
  </sheetViews>
  <sheetFormatPr defaultColWidth="8.6640625" defaultRowHeight="14"/>
  <cols>
    <col min="1" max="1" width="16.1640625" style="12" bestFit="1" customWidth="1"/>
    <col min="2" max="2" width="11.08203125" style="11" customWidth="1"/>
    <col min="3" max="3" width="8.25" style="11" bestFit="1" customWidth="1"/>
    <col min="4" max="4" width="7.25" style="11" bestFit="1" customWidth="1"/>
    <col min="5" max="5" width="6.9140625" style="11" customWidth="1"/>
    <col min="6" max="6" width="8" style="11" bestFit="1" customWidth="1"/>
    <col min="7" max="7" width="10.08203125" style="11" bestFit="1" customWidth="1"/>
    <col min="8" max="8" width="7.75" style="11" customWidth="1"/>
    <col min="9" max="9" width="23.5" style="11" customWidth="1"/>
    <col min="10" max="10" width="14.83203125" style="11" customWidth="1"/>
    <col min="11" max="11" width="18.75" style="11" customWidth="1"/>
    <col min="12" max="12" width="20.9140625" style="11" customWidth="1"/>
    <col min="13" max="13" width="21.4140625" style="11" customWidth="1"/>
    <col min="14" max="14" width="15.9140625" style="20" bestFit="1" customWidth="1"/>
    <col min="15" max="15" width="28.9140625" style="11" bestFit="1" customWidth="1"/>
    <col min="16" max="16" width="53.1640625" style="11" bestFit="1" customWidth="1"/>
    <col min="17" max="17" width="37.4140625" style="11" bestFit="1" customWidth="1"/>
    <col min="18" max="18" width="27.75" style="11" bestFit="1" customWidth="1"/>
    <col min="19" max="19" width="24.4140625" style="11" bestFit="1" customWidth="1"/>
    <col min="20" max="22" width="24.08203125" style="11" bestFit="1" customWidth="1"/>
    <col min="23" max="23" width="19.75" style="11" bestFit="1" customWidth="1"/>
    <col min="24" max="16384" width="8.6640625" style="11"/>
  </cols>
  <sheetData>
    <row r="1" spans="1:15">
      <c r="A1" s="15" t="s">
        <v>90</v>
      </c>
      <c r="B1" s="15" t="s">
        <v>1</v>
      </c>
      <c r="C1" s="15" t="s">
        <v>2</v>
      </c>
      <c r="D1" s="15" t="s">
        <v>3</v>
      </c>
      <c r="E1" s="15" t="s">
        <v>4</v>
      </c>
      <c r="F1" s="15" t="s">
        <v>5</v>
      </c>
      <c r="G1" s="15" t="s">
        <v>6</v>
      </c>
      <c r="I1" s="127" t="s">
        <v>201</v>
      </c>
      <c r="J1" s="131"/>
      <c r="K1" s="131"/>
      <c r="L1" s="131"/>
      <c r="M1" s="131"/>
      <c r="N1" s="131"/>
      <c r="O1" s="131"/>
    </row>
    <row r="2" spans="1:15">
      <c r="A2" s="12">
        <v>43783.291666666664</v>
      </c>
      <c r="B2" s="11">
        <v>141.4195</v>
      </c>
      <c r="C2" s="11">
        <v>148.06</v>
      </c>
      <c r="D2" s="11">
        <v>148.41</v>
      </c>
      <c r="E2" s="11">
        <v>147</v>
      </c>
      <c r="F2" s="11">
        <v>147.02000000000001</v>
      </c>
      <c r="G2" s="11">
        <v>19729800</v>
      </c>
      <c r="I2" s="131"/>
      <c r="J2" s="131"/>
      <c r="K2" s="131"/>
      <c r="L2" s="131"/>
      <c r="M2" s="131"/>
      <c r="N2" s="131"/>
      <c r="O2" s="131"/>
    </row>
    <row r="3" spans="1:15" ht="14.5">
      <c r="A3" s="12">
        <v>43784.291666666664</v>
      </c>
      <c r="B3" s="11">
        <v>143.2439</v>
      </c>
      <c r="C3" s="11">
        <v>149.97</v>
      </c>
      <c r="D3" s="11">
        <v>149.99</v>
      </c>
      <c r="E3" s="11">
        <v>148.27000000000001</v>
      </c>
      <c r="F3" s="11">
        <v>148.93</v>
      </c>
      <c r="G3" s="11">
        <v>23485700</v>
      </c>
      <c r="I3" s="16" t="s">
        <v>161</v>
      </c>
      <c r="J3" s="16" t="s">
        <v>1</v>
      </c>
      <c r="K3" s="16" t="s">
        <v>2</v>
      </c>
      <c r="L3" s="16" t="s">
        <v>3</v>
      </c>
      <c r="M3" s="16" t="s">
        <v>4</v>
      </c>
      <c r="N3" s="16" t="s">
        <v>5</v>
      </c>
      <c r="O3" s="16" t="s">
        <v>6</v>
      </c>
    </row>
    <row r="4" spans="1:15">
      <c r="A4" s="12">
        <v>43787.291666666664</v>
      </c>
      <c r="B4" s="11">
        <v>143.59719999999999</v>
      </c>
      <c r="C4" s="11">
        <v>150.34</v>
      </c>
      <c r="D4" s="11">
        <v>150.55000000000001</v>
      </c>
      <c r="E4" s="11">
        <v>148.97999999999999</v>
      </c>
      <c r="F4" s="11">
        <v>150.07</v>
      </c>
      <c r="G4" s="11">
        <v>21534000</v>
      </c>
      <c r="I4" s="55" t="s">
        <v>50</v>
      </c>
      <c r="J4" s="11">
        <v>282.3962851351352</v>
      </c>
      <c r="K4" s="11">
        <v>287.2240779014312</v>
      </c>
      <c r="L4" s="11">
        <v>289.997885532591</v>
      </c>
      <c r="M4" s="11">
        <v>284.19476947535765</v>
      </c>
      <c r="N4" s="11">
        <v>287.16196343402225</v>
      </c>
      <c r="O4" s="11">
        <v>28623017.806041334</v>
      </c>
    </row>
    <row r="5" spans="1:15">
      <c r="A5" s="12">
        <v>43788.291666666664</v>
      </c>
      <c r="B5" s="11">
        <v>143.64500000000001</v>
      </c>
      <c r="C5" s="11">
        <v>150.38999999999999</v>
      </c>
      <c r="D5" s="11">
        <v>151.33000000000001</v>
      </c>
      <c r="E5" s="11">
        <v>150.19999999999999</v>
      </c>
      <c r="F5" s="11">
        <v>150.88</v>
      </c>
      <c r="G5" s="11">
        <v>23935700</v>
      </c>
      <c r="I5" s="55" t="s">
        <v>51</v>
      </c>
      <c r="J5" s="11">
        <v>2.3069015842390428</v>
      </c>
      <c r="K5" s="11">
        <v>2.2547934336838376</v>
      </c>
      <c r="L5" s="11">
        <v>2.2636685588808518</v>
      </c>
      <c r="M5" s="11">
        <v>2.2443838420544426</v>
      </c>
      <c r="N5" s="11">
        <v>2.2578004696550056</v>
      </c>
      <c r="O5" s="11">
        <v>358471.13807391381</v>
      </c>
    </row>
    <row r="6" spans="1:15">
      <c r="A6" s="12">
        <v>43789.291666666664</v>
      </c>
      <c r="B6" s="11">
        <v>143.39580000000001</v>
      </c>
      <c r="C6" s="11">
        <v>149.62</v>
      </c>
      <c r="D6" s="11">
        <v>150.84</v>
      </c>
      <c r="E6" s="11">
        <v>148.46</v>
      </c>
      <c r="F6" s="11">
        <v>150.31</v>
      </c>
      <c r="G6" s="11">
        <v>25696800</v>
      </c>
      <c r="I6" s="55" t="s">
        <v>52</v>
      </c>
      <c r="J6" s="11">
        <v>272.96654999999998</v>
      </c>
      <c r="K6" s="11">
        <v>277.97500000000002</v>
      </c>
      <c r="L6" s="11">
        <v>281.49</v>
      </c>
      <c r="M6" s="11">
        <v>275.66999999999996</v>
      </c>
      <c r="N6" s="11">
        <v>278.14499999999998</v>
      </c>
      <c r="O6" s="11">
        <v>25453050</v>
      </c>
    </row>
    <row r="7" spans="1:15">
      <c r="A7" s="12">
        <v>43790.291666666664</v>
      </c>
      <c r="B7" s="11">
        <v>143.26159999999999</v>
      </c>
      <c r="C7" s="11">
        <v>149.47999999999999</v>
      </c>
      <c r="D7" s="11">
        <v>149.80000000000001</v>
      </c>
      <c r="E7" s="11">
        <v>148.5</v>
      </c>
      <c r="F7" s="11">
        <v>149.4</v>
      </c>
      <c r="G7" s="11">
        <v>18576100</v>
      </c>
      <c r="I7" s="55" t="s">
        <v>53</v>
      </c>
      <c r="J7" s="11">
        <v>150.86179999999999</v>
      </c>
      <c r="K7" s="11">
        <v>157.41</v>
      </c>
      <c r="L7" s="11">
        <v>151.87</v>
      </c>
      <c r="M7" s="11">
        <v>326.36</v>
      </c>
      <c r="N7" s="11">
        <v>150.07</v>
      </c>
      <c r="O7" s="11">
        <v>34620200</v>
      </c>
    </row>
    <row r="8" spans="1:15">
      <c r="A8" s="12">
        <v>43791.291666666664</v>
      </c>
      <c r="B8" s="11">
        <v>143.36709999999999</v>
      </c>
      <c r="C8" s="11">
        <v>149.59</v>
      </c>
      <c r="D8" s="11">
        <v>150.30000000000001</v>
      </c>
      <c r="E8" s="11">
        <v>148.82</v>
      </c>
      <c r="F8" s="11">
        <v>150.07</v>
      </c>
      <c r="G8" s="11">
        <v>15901800</v>
      </c>
      <c r="I8" s="55" t="s">
        <v>54</v>
      </c>
      <c r="J8" s="11">
        <v>81.821867545055909</v>
      </c>
      <c r="K8" s="11">
        <v>79.973680252682868</v>
      </c>
      <c r="L8" s="11">
        <v>80.288465817562283</v>
      </c>
      <c r="M8" s="11">
        <v>79.604469778635092</v>
      </c>
      <c r="N8" s="11">
        <v>80.08033469369461</v>
      </c>
      <c r="O8" s="11">
        <v>12714360.325815247</v>
      </c>
    </row>
    <row r="9" spans="1:15">
      <c r="A9" s="12">
        <v>43794.291666666664</v>
      </c>
      <c r="B9" s="11">
        <v>144.93879999999999</v>
      </c>
      <c r="C9" s="11">
        <v>151.22999999999999</v>
      </c>
      <c r="D9" s="11">
        <v>151.35</v>
      </c>
      <c r="E9" s="11">
        <v>149.91999999999999</v>
      </c>
      <c r="F9" s="11">
        <v>150</v>
      </c>
      <c r="G9" s="11">
        <v>22420900</v>
      </c>
      <c r="I9" s="55" t="s">
        <v>55</v>
      </c>
      <c r="J9" s="11">
        <v>6694.8180085606728</v>
      </c>
      <c r="K9" s="11">
        <v>6395.7895331583568</v>
      </c>
      <c r="L9" s="11">
        <v>6446.237743337866</v>
      </c>
      <c r="M9" s="11">
        <v>6336.8716087376279</v>
      </c>
      <c r="N9" s="11">
        <v>6412.8600046541496</v>
      </c>
      <c r="O9" s="11">
        <v>161654958494664.81</v>
      </c>
    </row>
    <row r="10" spans="1:15">
      <c r="A10" s="12">
        <v>43795.291666666664</v>
      </c>
      <c r="B10" s="11">
        <v>145.7055</v>
      </c>
      <c r="C10" s="11">
        <v>152.03</v>
      </c>
      <c r="D10" s="11">
        <v>152.41999999999999</v>
      </c>
      <c r="E10" s="11">
        <v>151.32</v>
      </c>
      <c r="F10" s="11">
        <v>151.36000000000001</v>
      </c>
      <c r="G10" s="11">
        <v>24620100</v>
      </c>
      <c r="I10" s="55" t="s">
        <v>56</v>
      </c>
      <c r="J10" s="11">
        <v>-0.74636998542887723</v>
      </c>
      <c r="K10" s="18">
        <v>-0.7561637675215418</v>
      </c>
      <c r="L10" s="11">
        <v>-0.75996035322024635</v>
      </c>
      <c r="M10" s="11">
        <v>-0.75471357150713336</v>
      </c>
      <c r="N10" s="11">
        <v>-0.75628429752076043</v>
      </c>
      <c r="O10" s="11">
        <v>5.7446178627064874</v>
      </c>
    </row>
    <row r="11" spans="1:15">
      <c r="A11" s="12">
        <v>43796.291666666664</v>
      </c>
      <c r="B11" s="11">
        <v>145.98349999999999</v>
      </c>
      <c r="C11" s="11">
        <v>152.32</v>
      </c>
      <c r="D11" s="11">
        <v>152.5</v>
      </c>
      <c r="E11" s="11">
        <v>151.52000000000001</v>
      </c>
      <c r="F11" s="11">
        <v>152.33000000000001</v>
      </c>
      <c r="G11" s="11">
        <v>15184400</v>
      </c>
      <c r="I11" s="55" t="s">
        <v>57</v>
      </c>
      <c r="J11" s="11">
        <v>0.35138013162372717</v>
      </c>
      <c r="K11" s="11">
        <v>0.32672843915756816</v>
      </c>
      <c r="L11" s="11">
        <v>0.32398273808292916</v>
      </c>
      <c r="M11" s="11">
        <v>0.32895888207195817</v>
      </c>
      <c r="N11" s="11">
        <v>0.32753800782528986</v>
      </c>
      <c r="O11" s="11">
        <v>2.048561389982674</v>
      </c>
    </row>
    <row r="12" spans="1:15">
      <c r="A12" s="12">
        <v>43798.291666666664</v>
      </c>
      <c r="B12" s="11">
        <v>145.08260000000001</v>
      </c>
      <c r="C12" s="11">
        <v>151.38</v>
      </c>
      <c r="D12" s="11">
        <v>152.30000000000001</v>
      </c>
      <c r="E12" s="11">
        <v>151.28</v>
      </c>
      <c r="F12" s="11">
        <v>152.1</v>
      </c>
      <c r="G12" s="11">
        <v>11977300</v>
      </c>
      <c r="I12" s="55" t="s">
        <v>58</v>
      </c>
      <c r="J12" s="11">
        <v>336.57780000000002</v>
      </c>
      <c r="K12" s="11">
        <v>332.14</v>
      </c>
      <c r="L12" s="11">
        <v>327.78000000000003</v>
      </c>
      <c r="M12" s="11">
        <v>331.93999999999994</v>
      </c>
      <c r="N12" s="11">
        <v>329.99</v>
      </c>
      <c r="O12" s="11">
        <v>88023500</v>
      </c>
    </row>
    <row r="13" spans="1:15">
      <c r="A13" s="12">
        <v>43801.291666666664</v>
      </c>
      <c r="B13" s="11">
        <v>143.3287</v>
      </c>
      <c r="C13" s="11">
        <v>149.55000000000001</v>
      </c>
      <c r="D13" s="11">
        <v>151.83000000000001</v>
      </c>
      <c r="E13" s="11">
        <v>148.32</v>
      </c>
      <c r="F13" s="11">
        <v>151.81</v>
      </c>
      <c r="G13" s="11">
        <v>27418400</v>
      </c>
      <c r="I13" s="55" t="s">
        <v>59</v>
      </c>
      <c r="J13" s="11">
        <v>130.14099999999999</v>
      </c>
      <c r="K13" s="11">
        <v>135.41999999999999</v>
      </c>
      <c r="L13" s="11">
        <v>140.57</v>
      </c>
      <c r="M13" s="11">
        <v>132.52000000000001</v>
      </c>
      <c r="N13" s="11">
        <v>137.01</v>
      </c>
      <c r="O13" s="11">
        <v>8989200</v>
      </c>
    </row>
    <row r="14" spans="1:15">
      <c r="A14" s="12">
        <v>43802.291666666664</v>
      </c>
      <c r="B14" s="11">
        <v>143.09870000000001</v>
      </c>
      <c r="C14" s="11">
        <v>149.31</v>
      </c>
      <c r="D14" s="11">
        <v>149.43</v>
      </c>
      <c r="E14" s="11">
        <v>146.65</v>
      </c>
      <c r="F14" s="11">
        <v>147.49</v>
      </c>
      <c r="G14" s="11">
        <v>24066000</v>
      </c>
      <c r="I14" s="55" t="s">
        <v>60</v>
      </c>
      <c r="J14" s="11">
        <v>466.71879999999999</v>
      </c>
      <c r="K14" s="11">
        <v>467.56</v>
      </c>
      <c r="L14" s="11">
        <v>468.35</v>
      </c>
      <c r="M14" s="11">
        <v>464.46</v>
      </c>
      <c r="N14" s="11">
        <v>467</v>
      </c>
      <c r="O14" s="11">
        <v>97012700</v>
      </c>
    </row>
    <row r="15" spans="1:15">
      <c r="A15" s="12">
        <v>43803.291666666664</v>
      </c>
      <c r="B15" s="11">
        <v>143.6163</v>
      </c>
      <c r="C15" s="11">
        <v>149.85</v>
      </c>
      <c r="D15" s="11">
        <v>150.18</v>
      </c>
      <c r="E15" s="11">
        <v>149.19999999999999</v>
      </c>
      <c r="F15" s="11">
        <v>150.13999999999999</v>
      </c>
      <c r="G15" s="11">
        <v>17574700</v>
      </c>
      <c r="I15" s="55" t="s">
        <v>61</v>
      </c>
      <c r="J15" s="11">
        <v>355254.5267000001</v>
      </c>
      <c r="K15" s="11">
        <v>361327.89000000042</v>
      </c>
      <c r="L15" s="11">
        <v>364817.3399999995</v>
      </c>
      <c r="M15" s="11">
        <v>357517.0199999999</v>
      </c>
      <c r="N15" s="11">
        <v>361249.75</v>
      </c>
      <c r="O15" s="11">
        <v>36007756400</v>
      </c>
    </row>
    <row r="16" spans="1:15">
      <c r="A16" s="12">
        <v>43804.291666666664</v>
      </c>
      <c r="B16" s="11">
        <v>143.69290000000001</v>
      </c>
      <c r="C16" s="11">
        <v>149.93</v>
      </c>
      <c r="D16" s="11">
        <v>150.32</v>
      </c>
      <c r="E16" s="11">
        <v>149.47999999999999</v>
      </c>
      <c r="F16" s="11">
        <v>150.05000000000001</v>
      </c>
      <c r="G16" s="11">
        <v>17869100</v>
      </c>
      <c r="I16" s="55" t="s">
        <v>62</v>
      </c>
      <c r="J16" s="11">
        <v>1258</v>
      </c>
      <c r="K16" s="11">
        <v>1258</v>
      </c>
      <c r="L16" s="11">
        <v>1258</v>
      </c>
      <c r="M16" s="11">
        <v>1258</v>
      </c>
      <c r="N16" s="11">
        <v>1258</v>
      </c>
      <c r="O16" s="11">
        <v>1258</v>
      </c>
    </row>
    <row r="17" spans="1:19">
      <c r="A17" s="12">
        <v>43805.291666666664</v>
      </c>
      <c r="B17" s="11">
        <v>145.43719999999999</v>
      </c>
      <c r="C17" s="11">
        <v>151.75</v>
      </c>
      <c r="D17" s="11">
        <v>151.87</v>
      </c>
      <c r="E17" s="11">
        <v>150.27000000000001</v>
      </c>
      <c r="F17" s="11">
        <v>150.99</v>
      </c>
      <c r="G17" s="11">
        <v>16403500</v>
      </c>
      <c r="I17" s="55" t="s">
        <v>63</v>
      </c>
      <c r="J17" s="11">
        <v>4.5258018411669356</v>
      </c>
      <c r="K17" s="11">
        <v>4.4235733086045714</v>
      </c>
      <c r="L17" s="11">
        <v>4.440984999780154</v>
      </c>
      <c r="M17" s="11">
        <v>4.4031512198236786</v>
      </c>
      <c r="N17" s="11">
        <v>4.4294726712075301</v>
      </c>
      <c r="O17" s="11">
        <v>703267.68501278851</v>
      </c>
    </row>
    <row r="18" spans="1:19" ht="18">
      <c r="A18" s="12">
        <v>43808.291666666664</v>
      </c>
      <c r="B18" s="11">
        <v>145.0634</v>
      </c>
      <c r="C18" s="11">
        <v>151.36000000000001</v>
      </c>
      <c r="D18" s="11">
        <v>152.21</v>
      </c>
      <c r="E18" s="11">
        <v>150.91</v>
      </c>
      <c r="F18" s="11">
        <v>151.07</v>
      </c>
      <c r="G18" s="11">
        <v>16687400</v>
      </c>
      <c r="I18" s="35" t="s">
        <v>174</v>
      </c>
      <c r="N18" s="11"/>
      <c r="O18" s="20"/>
    </row>
    <row r="19" spans="1:19" ht="18" customHeight="1">
      <c r="A19" s="12">
        <v>43809.291666666664</v>
      </c>
      <c r="B19" s="11">
        <v>144.84299999999999</v>
      </c>
      <c r="C19" s="11">
        <v>151.13</v>
      </c>
      <c r="D19" s="11">
        <v>151.88999999999999</v>
      </c>
      <c r="E19" s="11">
        <v>150.76</v>
      </c>
      <c r="F19" s="11">
        <v>151.29</v>
      </c>
      <c r="G19" s="11">
        <v>16476100</v>
      </c>
      <c r="I19" s="132" t="s">
        <v>206</v>
      </c>
      <c r="J19" s="132"/>
      <c r="K19" s="132"/>
      <c r="L19" s="132"/>
      <c r="M19" s="132"/>
      <c r="N19" s="132"/>
      <c r="O19" s="132"/>
      <c r="P19" s="132"/>
      <c r="Q19" s="11" t="s">
        <v>80</v>
      </c>
      <c r="R19" s="13">
        <f>INDEX(MSFT_historical_data[Date], MATCH(MAX(MSFT_historical_data[Adj Close]), MSFT_historical_data[Adj Close], 0))</f>
        <v>45478.291666666664</v>
      </c>
      <c r="S19" s="14">
        <f>MAX(MSFT_historical_data[Adj Close])</f>
        <v>466.71879999999999</v>
      </c>
    </row>
    <row r="20" spans="1:19" ht="14" customHeight="1">
      <c r="A20" s="12">
        <v>43810.291666666664</v>
      </c>
      <c r="B20" s="11">
        <v>145.38929999999999</v>
      </c>
      <c r="C20" s="11">
        <v>151.69999999999999</v>
      </c>
      <c r="D20" s="11">
        <v>151.87</v>
      </c>
      <c r="E20" s="11">
        <v>150.33000000000001</v>
      </c>
      <c r="F20" s="11">
        <v>151.54</v>
      </c>
      <c r="G20" s="11">
        <v>18856600</v>
      </c>
      <c r="I20" s="132"/>
      <c r="J20" s="132"/>
      <c r="K20" s="132"/>
      <c r="L20" s="132"/>
      <c r="M20" s="132"/>
      <c r="N20" s="132"/>
      <c r="O20" s="132"/>
      <c r="P20" s="132"/>
      <c r="Q20" s="11" t="s">
        <v>81</v>
      </c>
      <c r="R20" s="13">
        <f>INDEX(MSFT_historical_data[Date], MATCH(MIN(MSFT_historical_data[Adj Close]), MSFT_historical_data[Adj Close], 0))</f>
        <v>43906.291666666664</v>
      </c>
      <c r="S20" s="14">
        <f>MIN(MSFT_historical_data[Adj Close])</f>
        <v>130.14099999999999</v>
      </c>
    </row>
    <row r="21" spans="1:19" ht="14" customHeight="1">
      <c r="A21" s="12">
        <v>43811.291666666664</v>
      </c>
      <c r="B21" s="11">
        <v>146.86519999999999</v>
      </c>
      <c r="C21" s="11">
        <v>153.24</v>
      </c>
      <c r="D21" s="11">
        <v>153.44</v>
      </c>
      <c r="E21" s="11">
        <v>151.02000000000001</v>
      </c>
      <c r="F21" s="11">
        <v>151.65</v>
      </c>
      <c r="G21" s="11">
        <v>24612100</v>
      </c>
      <c r="I21" s="132"/>
      <c r="J21" s="132"/>
      <c r="K21" s="132"/>
      <c r="L21" s="132"/>
      <c r="M21" s="132"/>
      <c r="N21" s="132"/>
      <c r="O21" s="132"/>
      <c r="P21" s="132"/>
      <c r="Q21" s="11" t="s">
        <v>82</v>
      </c>
      <c r="R21" s="11">
        <f>ABS((R19)-(R20))</f>
        <v>1572</v>
      </c>
    </row>
    <row r="22" spans="1:19" ht="14" customHeight="1">
      <c r="A22" s="12">
        <v>43812.291666666664</v>
      </c>
      <c r="B22" s="11">
        <v>148.10149999999999</v>
      </c>
      <c r="C22" s="11">
        <v>154.53</v>
      </c>
      <c r="D22" s="11">
        <v>154.88999999999999</v>
      </c>
      <c r="E22" s="11">
        <v>152.83000000000001</v>
      </c>
      <c r="F22" s="11">
        <v>153</v>
      </c>
      <c r="G22" s="11">
        <v>23845400</v>
      </c>
      <c r="I22" s="132"/>
      <c r="J22" s="132"/>
      <c r="K22" s="132"/>
      <c r="L22" s="132"/>
      <c r="M22" s="132"/>
      <c r="N22" s="132"/>
      <c r="O22" s="132"/>
      <c r="P22" s="132"/>
      <c r="Q22" t="s">
        <v>96</v>
      </c>
      <c r="R22" cm="1">
        <f t="array" ref="R22">MAX(MSFT_historical_data[High]-MSFT_historical_data[Low])</f>
        <v>24.609999999999957</v>
      </c>
      <c r="S22" s="8" cm="1">
        <f t="array" ref="S22">INDEX(MSFT_historical_data[Date], MATCH(R22, (MSFT_historical_data[High] - MSFT_historical_data[Low]),0))</f>
        <v>45125.291666666664</v>
      </c>
    </row>
    <row r="23" spans="1:19" ht="14" customHeight="1">
      <c r="A23" s="12">
        <v>43815.291666666664</v>
      </c>
      <c r="B23" s="11">
        <v>149.06</v>
      </c>
      <c r="C23" s="11">
        <v>155.53</v>
      </c>
      <c r="D23" s="11">
        <v>155.9</v>
      </c>
      <c r="E23" s="11">
        <v>154.82</v>
      </c>
      <c r="F23" s="11">
        <v>155.11000000000001</v>
      </c>
      <c r="G23" s="11">
        <v>24144200</v>
      </c>
      <c r="I23" s="132"/>
      <c r="J23" s="132"/>
      <c r="K23" s="132"/>
      <c r="L23" s="132"/>
      <c r="M23" s="132"/>
      <c r="N23" s="132"/>
      <c r="O23" s="132"/>
      <c r="P23" s="132"/>
      <c r="Q23" t="s">
        <v>97</v>
      </c>
      <c r="R23" cm="1">
        <f t="array" ref="R23">MAX(MSFT_historical_data[Volume]-AVERAGE(MSFT_historical_data[Volume]))</f>
        <v>68389682.19395867</v>
      </c>
      <c r="S23" s="8" cm="1">
        <f t="array" ref="S23">INDEX(MSFT_historical_data[Date], MATCH(R23, (MSFT_historical_data[Volume]-AVERAGE(MSFT_historical_data[Volume])),0))</f>
        <v>43889.291666666664</v>
      </c>
    </row>
    <row r="24" spans="1:19" ht="14" customHeight="1">
      <c r="A24" s="12">
        <v>43816.291666666664</v>
      </c>
      <c r="B24" s="11">
        <v>148.25489999999999</v>
      </c>
      <c r="C24" s="11">
        <v>154.69</v>
      </c>
      <c r="D24" s="11">
        <v>155.71</v>
      </c>
      <c r="E24" s="11">
        <v>154.44999999999999</v>
      </c>
      <c r="F24" s="11">
        <v>155.44999999999999</v>
      </c>
      <c r="G24" s="11">
        <v>25425600</v>
      </c>
      <c r="I24" s="132"/>
      <c r="J24" s="132"/>
      <c r="K24" s="132"/>
      <c r="L24" s="132"/>
      <c r="M24" s="132"/>
      <c r="N24" s="132"/>
      <c r="O24" s="132"/>
      <c r="P24" s="132"/>
    </row>
    <row r="25" spans="1:19" ht="14" customHeight="1">
      <c r="A25" s="12">
        <v>43817.291666666664</v>
      </c>
      <c r="B25" s="11">
        <v>147.94820000000001</v>
      </c>
      <c r="C25" s="11">
        <v>154.37</v>
      </c>
      <c r="D25" s="11">
        <v>155.47999999999999</v>
      </c>
      <c r="E25" s="11">
        <v>154.18</v>
      </c>
      <c r="F25" s="11">
        <v>154.30000000000001</v>
      </c>
      <c r="G25" s="11">
        <v>24129200</v>
      </c>
      <c r="I25" s="132"/>
      <c r="J25" s="132"/>
      <c r="K25" s="132"/>
      <c r="L25" s="132"/>
      <c r="M25" s="132"/>
      <c r="N25" s="132"/>
      <c r="O25" s="132"/>
      <c r="P25" s="132"/>
    </row>
    <row r="26" spans="1:19" ht="14" customHeight="1">
      <c r="A26" s="12">
        <v>43818.291666666664</v>
      </c>
      <c r="B26" s="11">
        <v>149.23249999999999</v>
      </c>
      <c r="C26" s="11">
        <v>155.71</v>
      </c>
      <c r="D26" s="11">
        <v>155.77000000000001</v>
      </c>
      <c r="E26" s="11">
        <v>153.75</v>
      </c>
      <c r="F26" s="11">
        <v>154</v>
      </c>
      <c r="G26" s="11">
        <v>24958900</v>
      </c>
      <c r="I26" s="132"/>
      <c r="J26" s="132"/>
      <c r="K26" s="132"/>
      <c r="L26" s="132"/>
      <c r="M26" s="132"/>
      <c r="N26" s="132"/>
      <c r="O26" s="132"/>
      <c r="P26" s="132"/>
    </row>
    <row r="27" spans="1:19" ht="14" customHeight="1">
      <c r="A27" s="12">
        <v>43819.291666666664</v>
      </c>
      <c r="B27" s="11">
        <v>150.86179999999999</v>
      </c>
      <c r="C27" s="11">
        <v>157.41</v>
      </c>
      <c r="D27" s="11">
        <v>158.49</v>
      </c>
      <c r="E27" s="11">
        <v>156.29</v>
      </c>
      <c r="F27" s="11">
        <v>157.35</v>
      </c>
      <c r="G27" s="11">
        <v>53477500</v>
      </c>
      <c r="I27" s="132"/>
      <c r="J27" s="132"/>
      <c r="K27" s="132"/>
      <c r="L27" s="132"/>
      <c r="M27" s="132"/>
      <c r="N27" s="132"/>
      <c r="O27" s="132"/>
      <c r="P27" s="132"/>
    </row>
    <row r="28" spans="1:19" ht="14" customHeight="1">
      <c r="A28" s="12">
        <v>43822.291666666664</v>
      </c>
      <c r="B28" s="11">
        <v>150.86179999999999</v>
      </c>
      <c r="C28" s="11">
        <v>157.41</v>
      </c>
      <c r="D28" s="11">
        <v>158.12</v>
      </c>
      <c r="E28" s="11">
        <v>157.27000000000001</v>
      </c>
      <c r="F28" s="11">
        <v>158.12</v>
      </c>
      <c r="G28" s="11">
        <v>17718200</v>
      </c>
      <c r="I28" s="132"/>
      <c r="J28" s="132"/>
      <c r="K28" s="132"/>
      <c r="L28" s="132"/>
      <c r="M28" s="132"/>
      <c r="N28" s="132"/>
      <c r="O28" s="132"/>
      <c r="P28" s="132"/>
    </row>
    <row r="29" spans="1:19" ht="14" customHeight="1">
      <c r="A29" s="12">
        <v>43823.291666666664</v>
      </c>
      <c r="B29" s="11">
        <v>150.833</v>
      </c>
      <c r="C29" s="11">
        <v>157.38</v>
      </c>
      <c r="D29" s="11">
        <v>157.71</v>
      </c>
      <c r="E29" s="11">
        <v>157.12</v>
      </c>
      <c r="F29" s="11">
        <v>157.47999999999999</v>
      </c>
      <c r="G29" s="11">
        <v>8989200</v>
      </c>
      <c r="I29" s="132"/>
      <c r="J29" s="132"/>
      <c r="K29" s="132"/>
      <c r="L29" s="132"/>
      <c r="M29" s="132"/>
      <c r="N29" s="132"/>
      <c r="O29" s="132"/>
      <c r="P29" s="132"/>
    </row>
    <row r="30" spans="1:19" ht="14" customHeight="1">
      <c r="A30" s="12">
        <v>43825.291666666664</v>
      </c>
      <c r="B30" s="11">
        <v>152.0693</v>
      </c>
      <c r="C30" s="11">
        <v>158.66999999999999</v>
      </c>
      <c r="D30" s="11">
        <v>158.72999999999999</v>
      </c>
      <c r="E30" s="11">
        <v>157.4</v>
      </c>
      <c r="F30" s="11">
        <v>157.56</v>
      </c>
      <c r="G30" s="11">
        <v>14520600</v>
      </c>
      <c r="I30" s="132"/>
      <c r="J30" s="132"/>
      <c r="K30" s="132"/>
      <c r="L30" s="132"/>
      <c r="M30" s="132"/>
      <c r="N30" s="132"/>
      <c r="O30" s="132"/>
      <c r="P30" s="132"/>
    </row>
    <row r="31" spans="1:19" ht="14" customHeight="1">
      <c r="A31" s="12">
        <v>43826.291666666664</v>
      </c>
      <c r="B31" s="11">
        <v>152.34729999999999</v>
      </c>
      <c r="C31" s="11">
        <v>158.96</v>
      </c>
      <c r="D31" s="11">
        <v>159.55000000000001</v>
      </c>
      <c r="E31" s="11">
        <v>158.22</v>
      </c>
      <c r="F31" s="11">
        <v>159.44999999999999</v>
      </c>
      <c r="G31" s="11">
        <v>18412800</v>
      </c>
      <c r="I31" s="132"/>
      <c r="J31" s="132"/>
      <c r="K31" s="132"/>
      <c r="L31" s="132"/>
      <c r="M31" s="132"/>
      <c r="N31" s="132"/>
      <c r="O31" s="132"/>
      <c r="P31" s="132"/>
    </row>
    <row r="32" spans="1:19" ht="14" customHeight="1">
      <c r="A32" s="12">
        <v>43829.291666666664</v>
      </c>
      <c r="B32" s="11">
        <v>151.0343</v>
      </c>
      <c r="C32" s="11">
        <v>157.59</v>
      </c>
      <c r="D32" s="11">
        <v>159.02000000000001</v>
      </c>
      <c r="E32" s="11">
        <v>156.72999999999999</v>
      </c>
      <c r="F32" s="11">
        <v>158.99</v>
      </c>
      <c r="G32" s="11">
        <v>16348400</v>
      </c>
      <c r="I32" s="132"/>
      <c r="J32" s="132"/>
      <c r="K32" s="132"/>
      <c r="L32" s="132"/>
      <c r="M32" s="132"/>
      <c r="N32" s="132"/>
      <c r="O32" s="132"/>
      <c r="P32" s="132"/>
    </row>
    <row r="33" spans="1:27" ht="14" customHeight="1">
      <c r="A33" s="12">
        <v>43830.291666666664</v>
      </c>
      <c r="B33" s="11">
        <v>151.1397</v>
      </c>
      <c r="C33" s="11">
        <v>157.69999999999999</v>
      </c>
      <c r="D33" s="11">
        <v>157.77000000000001</v>
      </c>
      <c r="E33" s="11">
        <v>156.44999999999999</v>
      </c>
      <c r="F33" s="11">
        <v>156.77000000000001</v>
      </c>
      <c r="G33" s="11">
        <v>18369400</v>
      </c>
      <c r="I33" s="132"/>
      <c r="J33" s="132"/>
      <c r="K33" s="132"/>
      <c r="L33" s="132"/>
      <c r="M33" s="132"/>
      <c r="N33" s="132"/>
      <c r="O33" s="132"/>
      <c r="P33" s="132"/>
    </row>
    <row r="34" spans="1:27" ht="14" customHeight="1">
      <c r="A34" s="12">
        <v>43832.291666666664</v>
      </c>
      <c r="B34" s="11">
        <v>153.93819999999999</v>
      </c>
      <c r="C34" s="11">
        <v>160.62</v>
      </c>
      <c r="D34" s="11">
        <v>160.72999999999999</v>
      </c>
      <c r="E34" s="11">
        <v>158.33000000000001</v>
      </c>
      <c r="F34" s="11">
        <v>158.78</v>
      </c>
      <c r="G34" s="11">
        <v>22622100</v>
      </c>
      <c r="I34" s="132"/>
      <c r="J34" s="132"/>
      <c r="K34" s="132"/>
      <c r="L34" s="132"/>
      <c r="M34" s="132"/>
      <c r="N34" s="132"/>
      <c r="O34" s="132"/>
      <c r="P34" s="132"/>
    </row>
    <row r="35" spans="1:27" ht="14" customHeight="1">
      <c r="A35" s="12">
        <v>43833.291666666664</v>
      </c>
      <c r="B35" s="11">
        <v>152.0214</v>
      </c>
      <c r="C35" s="11">
        <v>158.62</v>
      </c>
      <c r="D35" s="11">
        <v>159.94999999999999</v>
      </c>
      <c r="E35" s="11">
        <v>158.06</v>
      </c>
      <c r="F35" s="11">
        <v>158.32</v>
      </c>
      <c r="G35" s="11">
        <v>21116200</v>
      </c>
      <c r="I35" s="132"/>
      <c r="J35" s="132"/>
      <c r="K35" s="132"/>
      <c r="L35" s="132"/>
      <c r="M35" s="132"/>
      <c r="N35" s="132"/>
      <c r="O35" s="132"/>
      <c r="P35" s="132"/>
    </row>
    <row r="36" spans="1:27" ht="14" customHeight="1">
      <c r="A36" s="12">
        <v>43836.291666666664</v>
      </c>
      <c r="B36" s="11">
        <v>152.4144</v>
      </c>
      <c r="C36" s="11">
        <v>159.03</v>
      </c>
      <c r="D36" s="11">
        <v>159.1</v>
      </c>
      <c r="E36" s="11">
        <v>156.51</v>
      </c>
      <c r="F36" s="11">
        <v>157.08000000000001</v>
      </c>
      <c r="G36" s="11">
        <v>20813700</v>
      </c>
      <c r="I36" s="132"/>
      <c r="J36" s="132"/>
      <c r="K36" s="132"/>
      <c r="L36" s="132"/>
      <c r="M36" s="132"/>
      <c r="N36" s="132"/>
      <c r="O36" s="132"/>
      <c r="P36" s="132"/>
      <c r="AA36" s="20"/>
    </row>
    <row r="37" spans="1:27" ht="14" customHeight="1">
      <c r="A37" s="12">
        <v>43837.291666666664</v>
      </c>
      <c r="B37" s="11">
        <v>151.0247</v>
      </c>
      <c r="C37" s="11">
        <v>157.58000000000001</v>
      </c>
      <c r="D37" s="11">
        <v>159.66999999999999</v>
      </c>
      <c r="E37" s="11">
        <v>157.32</v>
      </c>
      <c r="F37" s="11">
        <v>159.32</v>
      </c>
      <c r="G37" s="11">
        <v>21634100</v>
      </c>
      <c r="I37" s="132"/>
      <c r="J37" s="132"/>
      <c r="K37" s="132"/>
      <c r="L37" s="132"/>
      <c r="M37" s="132"/>
      <c r="N37" s="132"/>
      <c r="O37" s="132"/>
      <c r="P37" s="132"/>
      <c r="U37" s="29" t="s">
        <v>98</v>
      </c>
      <c r="V37" s="29" t="s">
        <v>1</v>
      </c>
      <c r="W37" s="29" t="s">
        <v>2</v>
      </c>
      <c r="X37" s="29" t="s">
        <v>3</v>
      </c>
      <c r="Y37" s="29" t="s">
        <v>4</v>
      </c>
      <c r="Z37" s="29" t="s">
        <v>5</v>
      </c>
      <c r="AA37" s="29" t="s">
        <v>6</v>
      </c>
    </row>
    <row r="38" spans="1:27" ht="14" customHeight="1">
      <c r="A38" s="12">
        <v>43838.291666666664</v>
      </c>
      <c r="B38" s="11">
        <v>153.43029999999999</v>
      </c>
      <c r="C38" s="11">
        <v>160.09</v>
      </c>
      <c r="D38" s="11">
        <v>160.80000000000001</v>
      </c>
      <c r="E38" s="11">
        <v>157.94999999999999</v>
      </c>
      <c r="F38" s="11">
        <v>158.93</v>
      </c>
      <c r="G38" s="11">
        <v>27746500</v>
      </c>
      <c r="I38" s="132"/>
      <c r="J38" s="132"/>
      <c r="K38" s="132"/>
      <c r="L38" s="132"/>
      <c r="M38" s="132"/>
      <c r="N38" s="132"/>
      <c r="O38" s="132"/>
      <c r="P38" s="132"/>
      <c r="U38" s="62" t="s">
        <v>1</v>
      </c>
      <c r="V38">
        <v>1</v>
      </c>
      <c r="W38"/>
      <c r="X38"/>
      <c r="Y38"/>
      <c r="Z38"/>
      <c r="AA38"/>
    </row>
    <row r="39" spans="1:27" ht="14" customHeight="1">
      <c r="A39" s="12">
        <v>43839.291666666664</v>
      </c>
      <c r="B39" s="11">
        <v>155.34700000000001</v>
      </c>
      <c r="C39" s="11">
        <v>162.09</v>
      </c>
      <c r="D39" s="11">
        <v>162.22</v>
      </c>
      <c r="E39" s="11">
        <v>161.03</v>
      </c>
      <c r="F39" s="11">
        <v>161.84</v>
      </c>
      <c r="G39" s="11">
        <v>21385000</v>
      </c>
      <c r="I39" s="132"/>
      <c r="J39" s="132"/>
      <c r="K39" s="132"/>
      <c r="L39" s="132"/>
      <c r="M39" s="132"/>
      <c r="N39" s="132"/>
      <c r="O39" s="132"/>
      <c r="P39" s="132"/>
      <c r="U39" s="63" t="s">
        <v>2</v>
      </c>
      <c r="V39">
        <v>0.99978347292602776</v>
      </c>
      <c r="W39">
        <v>1</v>
      </c>
      <c r="X39"/>
      <c r="Y39"/>
      <c r="Z39"/>
      <c r="AA39"/>
    </row>
    <row r="40" spans="1:27" ht="14" customHeight="1">
      <c r="A40" s="12">
        <v>43840.291666666664</v>
      </c>
      <c r="B40" s="11">
        <v>154.6283</v>
      </c>
      <c r="C40" s="11">
        <v>161.34</v>
      </c>
      <c r="D40" s="11">
        <v>163.22</v>
      </c>
      <c r="E40" s="11">
        <v>161.18</v>
      </c>
      <c r="F40" s="11">
        <v>162.82</v>
      </c>
      <c r="G40" s="11">
        <v>20725900</v>
      </c>
      <c r="I40" s="132"/>
      <c r="J40" s="132"/>
      <c r="K40" s="132"/>
      <c r="L40" s="132"/>
      <c r="M40" s="132"/>
      <c r="N40" s="132"/>
      <c r="O40" s="132"/>
      <c r="P40" s="132"/>
      <c r="U40" s="62" t="s">
        <v>3</v>
      </c>
      <c r="V40">
        <v>0.99927557553873525</v>
      </c>
      <c r="W40">
        <v>0.99942313022060481</v>
      </c>
      <c r="X40">
        <v>1</v>
      </c>
      <c r="Y40"/>
      <c r="Z40"/>
      <c r="AA40"/>
    </row>
    <row r="41" spans="1:27" ht="14" customHeight="1">
      <c r="A41" s="12">
        <v>43843.291666666664</v>
      </c>
      <c r="B41" s="11">
        <v>156.48759999999999</v>
      </c>
      <c r="C41" s="11">
        <v>163.28</v>
      </c>
      <c r="D41" s="11">
        <v>163.31</v>
      </c>
      <c r="E41" s="11">
        <v>161.26</v>
      </c>
      <c r="F41" s="11">
        <v>161.76</v>
      </c>
      <c r="G41" s="11">
        <v>21626500</v>
      </c>
      <c r="I41" s="132"/>
      <c r="J41" s="132"/>
      <c r="K41" s="132"/>
      <c r="L41" s="132"/>
      <c r="M41" s="132"/>
      <c r="N41" s="132"/>
      <c r="O41" s="132"/>
      <c r="P41" s="132"/>
      <c r="U41" s="63" t="s">
        <v>4</v>
      </c>
      <c r="V41">
        <v>0.9992876915620984</v>
      </c>
      <c r="W41">
        <v>0.999503600538306</v>
      </c>
      <c r="X41">
        <v>0.99937822858067726</v>
      </c>
      <c r="Y41">
        <v>1</v>
      </c>
      <c r="Z41"/>
      <c r="AA41"/>
    </row>
    <row r="42" spans="1:27" ht="14" customHeight="1">
      <c r="A42" s="12">
        <v>43844.291666666664</v>
      </c>
      <c r="B42" s="11">
        <v>155.3854</v>
      </c>
      <c r="C42" s="11">
        <v>162.13</v>
      </c>
      <c r="D42" s="11">
        <v>163.6</v>
      </c>
      <c r="E42" s="11">
        <v>161.72</v>
      </c>
      <c r="F42" s="11">
        <v>163.38999999999999</v>
      </c>
      <c r="G42" s="11">
        <v>23477400</v>
      </c>
      <c r="I42" s="132"/>
      <c r="J42" s="132"/>
      <c r="K42" s="132"/>
      <c r="L42" s="132"/>
      <c r="M42" s="132"/>
      <c r="N42" s="132"/>
      <c r="O42" s="132"/>
      <c r="P42" s="132"/>
      <c r="U42" s="62" t="s">
        <v>5</v>
      </c>
      <c r="V42">
        <v>0.99863132985494485</v>
      </c>
      <c r="W42">
        <v>0.99880644279910269</v>
      </c>
      <c r="X42">
        <v>0.99952323286816569</v>
      </c>
      <c r="Y42">
        <v>0.99946349812041646</v>
      </c>
      <c r="Z42">
        <v>1</v>
      </c>
      <c r="AA42"/>
    </row>
    <row r="43" spans="1:27" ht="14" customHeight="1" thickBot="1">
      <c r="A43" s="12">
        <v>43845.291666666664</v>
      </c>
      <c r="B43" s="11">
        <v>156.39169999999999</v>
      </c>
      <c r="C43" s="11">
        <v>163.18</v>
      </c>
      <c r="D43" s="11">
        <v>163.94</v>
      </c>
      <c r="E43" s="11">
        <v>162.57</v>
      </c>
      <c r="F43" s="11">
        <v>162.62</v>
      </c>
      <c r="G43" s="11">
        <v>21417900</v>
      </c>
      <c r="I43" s="132"/>
      <c r="J43" s="132"/>
      <c r="K43" s="132"/>
      <c r="L43" s="132"/>
      <c r="M43" s="132"/>
      <c r="N43" s="132"/>
      <c r="O43" s="132"/>
      <c r="P43" s="132"/>
      <c r="U43" s="63" t="s">
        <v>6</v>
      </c>
      <c r="V43" s="37">
        <v>-0.4019715967937319</v>
      </c>
      <c r="W43" s="37">
        <v>-0.40281801369205489</v>
      </c>
      <c r="X43" s="37">
        <v>-0.39069238754724445</v>
      </c>
      <c r="Y43" s="37">
        <v>-0.41197173567925888</v>
      </c>
      <c r="Z43" s="37">
        <v>-0.40014204898914185</v>
      </c>
      <c r="AA43" s="37">
        <v>1</v>
      </c>
    </row>
    <row r="44" spans="1:27" ht="14" customHeight="1">
      <c r="A44" s="12">
        <v>43846.291666666664</v>
      </c>
      <c r="B44" s="11">
        <v>159.25729999999999</v>
      </c>
      <c r="C44" s="11">
        <v>166.17</v>
      </c>
      <c r="D44" s="11">
        <v>166.24</v>
      </c>
      <c r="E44" s="11">
        <v>164.03</v>
      </c>
      <c r="F44" s="11">
        <v>164.35</v>
      </c>
      <c r="G44" s="11">
        <v>23865400</v>
      </c>
      <c r="I44" s="132"/>
      <c r="J44" s="132"/>
      <c r="K44" s="132"/>
      <c r="L44" s="132"/>
      <c r="M44" s="132"/>
      <c r="N44" s="132"/>
      <c r="O44" s="132"/>
      <c r="P44" s="132"/>
    </row>
    <row r="45" spans="1:27" ht="14" customHeight="1">
      <c r="A45" s="12">
        <v>43847.291666666664</v>
      </c>
      <c r="B45" s="11">
        <v>160.14869999999999</v>
      </c>
      <c r="C45" s="11">
        <v>167.1</v>
      </c>
      <c r="D45" s="11">
        <v>167.47</v>
      </c>
      <c r="E45" s="11">
        <v>165.43</v>
      </c>
      <c r="F45" s="11">
        <v>167.42</v>
      </c>
      <c r="G45" s="11">
        <v>34371700</v>
      </c>
      <c r="I45" s="132"/>
      <c r="J45" s="132"/>
      <c r="K45" s="132"/>
      <c r="L45" s="132"/>
      <c r="M45" s="132"/>
      <c r="N45" s="132"/>
      <c r="O45" s="132"/>
      <c r="P45" s="132"/>
    </row>
    <row r="46" spans="1:27" ht="14" customHeight="1">
      <c r="A46" s="12">
        <v>43851.291666666664</v>
      </c>
      <c r="B46" s="11">
        <v>159.5736</v>
      </c>
      <c r="C46" s="11">
        <v>166.5</v>
      </c>
      <c r="D46" s="11">
        <v>168.19</v>
      </c>
      <c r="E46" s="11">
        <v>166.43</v>
      </c>
      <c r="F46" s="11">
        <v>166.68</v>
      </c>
      <c r="G46" s="11">
        <v>29517200</v>
      </c>
      <c r="I46" s="132"/>
      <c r="J46" s="132"/>
      <c r="K46" s="132"/>
      <c r="L46" s="132"/>
      <c r="M46" s="132"/>
      <c r="N46" s="132"/>
      <c r="O46" s="132"/>
      <c r="P46" s="132"/>
    </row>
    <row r="47" spans="1:27" ht="14" customHeight="1">
      <c r="A47" s="12">
        <v>43852.291666666664</v>
      </c>
      <c r="B47" s="11">
        <v>158.80690000000001</v>
      </c>
      <c r="C47" s="11">
        <v>165.7</v>
      </c>
      <c r="D47" s="11">
        <v>167.49</v>
      </c>
      <c r="E47" s="11">
        <v>165.68</v>
      </c>
      <c r="F47" s="11">
        <v>167.4</v>
      </c>
      <c r="G47" s="11">
        <v>24138800</v>
      </c>
      <c r="I47" s="132"/>
      <c r="J47" s="132"/>
      <c r="K47" s="132"/>
      <c r="L47" s="132"/>
      <c r="M47" s="132"/>
      <c r="N47" s="132"/>
      <c r="O47" s="132"/>
      <c r="P47" s="132"/>
    </row>
    <row r="48" spans="1:27" ht="14" customHeight="1">
      <c r="A48" s="12">
        <v>43853.291666666664</v>
      </c>
      <c r="B48" s="11">
        <v>159.78440000000001</v>
      </c>
      <c r="C48" s="11">
        <v>166.72</v>
      </c>
      <c r="D48" s="11">
        <v>166.8</v>
      </c>
      <c r="E48" s="11">
        <v>165.27</v>
      </c>
      <c r="F48" s="11">
        <v>166.19</v>
      </c>
      <c r="G48" s="11">
        <v>19680800</v>
      </c>
      <c r="I48" s="132"/>
      <c r="J48" s="132"/>
      <c r="K48" s="132"/>
      <c r="L48" s="132"/>
      <c r="M48" s="132"/>
      <c r="N48" s="132"/>
      <c r="O48" s="132"/>
      <c r="P48" s="132"/>
    </row>
    <row r="49" spans="1:23" ht="14" customHeight="1">
      <c r="A49" s="12">
        <v>43854.291666666664</v>
      </c>
      <c r="B49" s="11">
        <v>158.17429999999999</v>
      </c>
      <c r="C49" s="11">
        <v>165.04</v>
      </c>
      <c r="D49" s="11">
        <v>167.53</v>
      </c>
      <c r="E49" s="11">
        <v>164.45</v>
      </c>
      <c r="F49" s="11">
        <v>167.51</v>
      </c>
      <c r="G49" s="11">
        <v>24918100</v>
      </c>
      <c r="I49" s="132"/>
      <c r="J49" s="132"/>
      <c r="K49" s="132"/>
      <c r="L49" s="132"/>
      <c r="M49" s="132"/>
      <c r="N49" s="132"/>
      <c r="O49" s="132"/>
      <c r="P49" s="132"/>
    </row>
    <row r="50" spans="1:23" ht="14" customHeight="1">
      <c r="A50" s="12">
        <v>43857.291666666664</v>
      </c>
      <c r="B50" s="11">
        <v>155.5291</v>
      </c>
      <c r="C50" s="11">
        <v>162.28</v>
      </c>
      <c r="D50" s="11">
        <v>163.38</v>
      </c>
      <c r="E50" s="11">
        <v>160.19999999999999</v>
      </c>
      <c r="F50" s="11">
        <v>161.15</v>
      </c>
      <c r="G50" s="11">
        <v>32078100</v>
      </c>
      <c r="I50" s="35" t="s">
        <v>175</v>
      </c>
      <c r="N50" s="11"/>
    </row>
    <row r="51" spans="1:23" ht="14" customHeight="1" thickBot="1">
      <c r="A51" s="12">
        <v>43858.291666666664</v>
      </c>
      <c r="B51" s="11">
        <v>158.57689999999999</v>
      </c>
      <c r="C51" s="11">
        <v>165.46</v>
      </c>
      <c r="D51" s="11">
        <v>165.76</v>
      </c>
      <c r="E51" s="11">
        <v>163.07</v>
      </c>
      <c r="F51" s="11">
        <v>163.78</v>
      </c>
      <c r="G51" s="11">
        <v>24899900</v>
      </c>
      <c r="I51" s="33" t="s">
        <v>1</v>
      </c>
      <c r="J51" s="33"/>
      <c r="K51" s="33"/>
      <c r="L51" s="33"/>
      <c r="M51" s="33"/>
      <c r="N51" s="33"/>
      <c r="O51" s="33"/>
      <c r="P51" s="33"/>
      <c r="Q51" s="33"/>
      <c r="R51" s="33"/>
      <c r="S51" s="33"/>
      <c r="T51" s="33"/>
      <c r="U51" s="33"/>
      <c r="V51" s="33"/>
      <c r="W51" s="33"/>
    </row>
    <row r="52" spans="1:23" ht="14" customHeight="1">
      <c r="A52" s="12">
        <v>43859.291666666664</v>
      </c>
      <c r="B52" s="11">
        <v>161.04949999999999</v>
      </c>
      <c r="C52" s="11">
        <v>168.04</v>
      </c>
      <c r="D52" s="11">
        <v>168.75</v>
      </c>
      <c r="E52" s="11">
        <v>165.69</v>
      </c>
      <c r="F52" s="11">
        <v>167.84</v>
      </c>
      <c r="G52" s="11">
        <v>34754500</v>
      </c>
      <c r="I52" s="17" t="s">
        <v>98</v>
      </c>
      <c r="J52" s="17" t="s">
        <v>177</v>
      </c>
      <c r="K52" s="17" t="s">
        <v>92</v>
      </c>
      <c r="L52" s="17" t="s">
        <v>93</v>
      </c>
      <c r="M52" s="17" t="s">
        <v>94</v>
      </c>
      <c r="N52" s="17" t="s">
        <v>83</v>
      </c>
      <c r="O52" s="17" t="s">
        <v>95</v>
      </c>
      <c r="P52" s="17" t="s">
        <v>99</v>
      </c>
      <c r="Q52" s="29" t="s">
        <v>182</v>
      </c>
      <c r="R52" s="29" t="s">
        <v>86</v>
      </c>
      <c r="S52" s="29" t="s">
        <v>180</v>
      </c>
      <c r="T52" s="29" t="s">
        <v>170</v>
      </c>
      <c r="U52" s="29" t="s">
        <v>171</v>
      </c>
      <c r="V52" s="29" t="s">
        <v>172</v>
      </c>
      <c r="W52" s="29" t="s">
        <v>88</v>
      </c>
    </row>
    <row r="53" spans="1:23" ht="14" customHeight="1">
      <c r="A53" s="12">
        <v>43860.291666666664</v>
      </c>
      <c r="B53" s="11">
        <v>165.59229999999999</v>
      </c>
      <c r="C53" s="11">
        <v>172.78</v>
      </c>
      <c r="D53" s="11">
        <v>174.05</v>
      </c>
      <c r="E53" s="11">
        <v>170.79</v>
      </c>
      <c r="F53" s="11">
        <v>174.05</v>
      </c>
      <c r="G53" s="11">
        <v>51597500</v>
      </c>
      <c r="I53" s="11">
        <v>2019</v>
      </c>
      <c r="J53" s="11">
        <f>AVERAGEIFS(MSFT_historical_data[Adj Close],MSFT_historical_data[Date], "&gt;=" &amp; DATE(I53,1,1), MSFT_historical_data[Date], "&lt;=" &amp; DATE(I53,12,31))</f>
        <v>146.30902580645161</v>
      </c>
      <c r="K53" s="11" cm="1">
        <f t="array" ref="K53">MEDIAN(_xlfn._xlws.FILTER(MSFT_historical_data[Adj Close], (MSFT_historical_data[Date]&gt;=DATE(I53,1,1)) * (MSFT_historical_data[Date]&lt;=DATE(I53,12,31))))</f>
        <v>145.38929999999999</v>
      </c>
      <c r="L53" s="11">
        <f>SUMIFS(MSFT_historical_data[Adj Close], MSFT_historical_data[Date], "&gt;=" &amp; DATE(I53,1,1), MSFT_historical_data[Date], "&lt;=" &amp; DATE(I53,12,31))</f>
        <v>4535.5798000000004</v>
      </c>
      <c r="M53" s="11" cm="1">
        <f t="array" ref="M53">MAX(_xlfn._xlws.FILTER(MSFT_historical_data[Adj Close], (MSFT_historical_data[Date]&gt;=DATE(I53,1,1)) * (MSFT_historical_data[Date]&lt;=DATE(I53,12,31))))</f>
        <v>152.34729999999999</v>
      </c>
      <c r="N53" s="11">
        <f>INDEX(MSFT_historical_data[Date], MATCH(M53, MSFT_historical_data[Adj Close], 0))</f>
        <v>43826.291666666664</v>
      </c>
      <c r="O53" s="11" cm="1">
        <f t="array" ref="O53">MIN(_xlfn._xlws.FILTER(MSFT_historical_data[Adj Close], (MSFT_historical_data[Date]&gt;=DATE(I53,1,1)) * (MSFT_historical_data[Date]&lt;=DATE(I53,12,31))))</f>
        <v>141.4195</v>
      </c>
      <c r="P53" s="11">
        <f>INDEX(MSFT_historical_data[Date], MATCH(O53, MSFT_historical_data[Adj Close], 0))</f>
        <v>43783.291666666664</v>
      </c>
      <c r="Q53" s="88" t="e">
        <f>NA()</f>
        <v>#N/A</v>
      </c>
      <c r="R53" s="11" cm="1">
        <f t="array" ref="R53">_xlfn.STDEV.S(_xlfn._xlws.FILTER(MSFT_historical_data[Adj Close], (MSFT_historical_data[Date]&gt;=DATE(I53,1,1)) * (MSFT_historical_data[Date]&lt;=DATE(I53,12,31))))</f>
        <v>3.144444408261204</v>
      </c>
      <c r="S53" s="11">
        <f t="shared" ref="S53:S58" si="0">R53/J53</f>
        <v>2.1491800597598861E-2</v>
      </c>
      <c r="T53" s="11" cm="1">
        <f t="array" ref="T53">_xlfn.PERCENTILE.INC(_xlfn._xlws.FILTER(MSFT_historical_data[Adj Close],(MSFT_historical_data[Date]&gt;=DATE(I53,1,1))*(MSFT_historical_data[Date]&lt;=DATE(I53,12,31))),0.25)</f>
        <v>143.60674999999998</v>
      </c>
      <c r="U53" s="11" cm="1">
        <f t="array" ref="U53">_xlfn.PERCENTILE.INC(_xlfn._xlws.FILTER(MSFT_historical_data[Adj Close],(MSFT_historical_data[Date]&gt;=DATE(I53,1,1))*(MSFT_historical_data[Date]&lt;=DATE(I53,12,31))),0.5)</f>
        <v>145.38929999999999</v>
      </c>
      <c r="V53" s="11" cm="1">
        <f t="array" ref="V53">_xlfn.PERCENTILE.INC(_xlfn._xlws.FILTER(MSFT_historical_data[Adj Close],(MSFT_historical_data[Date]&gt;=DATE(I53,1,1))*(MSFT_historical_data[Date]&lt;=DATE(I53,12,31))),0.75)</f>
        <v>148.65744999999998</v>
      </c>
      <c r="W53" s="72" t="str" cm="1">
        <f t="array" ref="W53">_xlfn.IFS(MSFT_ADJCLOSE[[#This Row],[Hệ số biến thiên AdjClose]]&lt;0.1, "Biến động thấp",
     MSFT_ADJCLOSE[[#This Row],[Hệ số biến thiên AdjClose]]&gt;0.2, "Biến động cao",
     AND(MSFT_ADJCLOSE[[#This Row],[Hệ số biến thiên AdjClose]]&gt;=0.1, MSFT_ADJCLOSE[[#This Row],[Hệ số biến thiên AdjClose]]&lt;=0.2), "Biến động trung bình")</f>
        <v>Biến động thấp</v>
      </c>
    </row>
    <row r="54" spans="1:23" ht="14" customHeight="1">
      <c r="A54" s="12">
        <v>43861.291666666664</v>
      </c>
      <c r="B54" s="11">
        <v>163.14840000000001</v>
      </c>
      <c r="C54" s="11">
        <v>170.23</v>
      </c>
      <c r="D54" s="11">
        <v>172.4</v>
      </c>
      <c r="E54" s="11">
        <v>169.58</v>
      </c>
      <c r="F54" s="11">
        <v>172.21</v>
      </c>
      <c r="G54" s="11">
        <v>36142700</v>
      </c>
      <c r="I54" s="11">
        <v>2020</v>
      </c>
      <c r="J54" s="11">
        <f>AVERAGEIFS(MSFT_historical_data[Adj Close],MSFT_historical_data[Date], "&gt;=" &amp; DATE(I54,1,1), MSFT_historical_data[Date], "&lt;=" &amp; DATE(I54,12,31))</f>
        <v>185.92478849206344</v>
      </c>
      <c r="K54" s="11" cm="1">
        <f t="array" ref="K54">MEDIAN(_xlfn._xlws.FILTER(MSFT_historical_data[Adj Close], (MSFT_historical_data[Date]&gt;=DATE(I54,1,1)) * (MSFT_historical_data[Date]&lt;=DATE(I54,12,31))))</f>
        <v>194.28559999999999</v>
      </c>
      <c r="L54" s="11">
        <f>SUMIFS(MSFT_historical_data[Adj Close], MSFT_historical_data[Date], "&gt;=" &amp; DATE(I54,1,1), MSFT_historical_data[Date], "&lt;=" &amp; DATE(I54,12,31))</f>
        <v>46853.046699999984</v>
      </c>
      <c r="M54" s="11" cm="1">
        <f t="array" ref="M54">MAX(_xlfn._xlws.FILTER(MSFT_historical_data[Adj Close], (MSFT_historical_data[Date]&gt;=DATE(I54,1,1)) * (MSFT_historical_data[Date]&lt;=DATE(I54,12,31))))</f>
        <v>223.77940000000001</v>
      </c>
      <c r="N54" s="11">
        <f>INDEX(MSFT_historical_data[Date], MATCH(M54, MSFT_historical_data[Adj Close], 0))</f>
        <v>44076.291666666664</v>
      </c>
      <c r="O54" s="11" cm="1">
        <f t="array" ref="O54">MIN(_xlfn._xlws.FILTER(MSFT_historical_data[Adj Close], (MSFT_historical_data[Date]&gt;=DATE(I54,1,1)) * (MSFT_historical_data[Date]&lt;=DATE(I54,12,31))))</f>
        <v>130.14099999999999</v>
      </c>
      <c r="P54" s="11">
        <f>INDEX(MSFT_historical_data[Date], MATCH(O54, MSFT_historical_data[Adj Close], 0))</f>
        <v>43906.291666666664</v>
      </c>
      <c r="Q54" s="88">
        <v>0</v>
      </c>
      <c r="R54" s="11" cm="1">
        <f t="array" ref="R54">_xlfn.STDEV.S(_xlfn._xlws.FILTER(MSFT_historical_data[Adj Close], (MSFT_historical_data[Date]&gt;=DATE(I54,1,1)) * (MSFT_historical_data[Date]&lt;=DATE(I54,12,31))))</f>
        <v>22.60446163029119</v>
      </c>
      <c r="S54" s="11">
        <f t="shared" si="0"/>
        <v>0.12157852545442646</v>
      </c>
      <c r="T54" s="11" cm="1">
        <f t="array" ref="T54">_xlfn.PERCENTILE.INC(_xlfn._xlws.FILTER(MSFT_historical_data[Adj Close],(MSFT_historical_data[Date]&gt;=DATE(I54,1,1))*(MSFT_historical_data[Date]&lt;=DATE(I54,12,31))),0.25)</f>
        <v>167.23034999999999</v>
      </c>
      <c r="U54" s="11" cm="1">
        <f t="array" ref="U54">_xlfn.PERCENTILE.INC(_xlfn._xlws.FILTER(MSFT_historical_data[Adj Close],(MSFT_historical_data[Date]&gt;=DATE(I54,1,1))*(MSFT_historical_data[Date]&lt;=DATE(I54,12,31))),0.5)</f>
        <v>194.28559999999999</v>
      </c>
      <c r="V54" s="11" cm="1">
        <f t="array" ref="V54">_xlfn.PERCENTILE.INC(_xlfn._xlws.FILTER(MSFT_historical_data[Adj Close],(MSFT_historical_data[Date]&gt;=DATE(I54,1,1))*(MSFT_historical_data[Date]&lt;=DATE(I54,12,31))),0.75)</f>
        <v>205.217175</v>
      </c>
      <c r="W54" s="72" t="str" cm="1">
        <f t="array" ref="W54">_xlfn.IFS(MSFT_ADJCLOSE[[#This Row],[Hệ số biến thiên AdjClose]]&lt;0.1, "Biến động thấp",
     MSFT_ADJCLOSE[[#This Row],[Hệ số biến thiên AdjClose]]&gt;0.2, "Biến động cao",
     AND(MSFT_ADJCLOSE[[#This Row],[Hệ số biến thiên AdjClose]]&gt;=0.1, MSFT_ADJCLOSE[[#This Row],[Hệ số biến thiên AdjClose]]&lt;=0.2), "Biến động trung bình")</f>
        <v>Biến động trung bình</v>
      </c>
    </row>
    <row r="55" spans="1:23" ht="14" customHeight="1">
      <c r="A55" s="12">
        <v>43864.291666666664</v>
      </c>
      <c r="B55" s="11">
        <v>167.1258</v>
      </c>
      <c r="C55" s="11">
        <v>174.38</v>
      </c>
      <c r="D55" s="11">
        <v>174.5</v>
      </c>
      <c r="E55" s="11">
        <v>170.4</v>
      </c>
      <c r="F55" s="11">
        <v>170.43</v>
      </c>
      <c r="G55" s="11">
        <v>30107000</v>
      </c>
      <c r="I55" s="11">
        <v>2021</v>
      </c>
      <c r="J55" s="11">
        <f>AVERAGEIFS(MSFT_historical_data[Adj Close],MSFT_historical_data[Date], "&gt;=" &amp; DATE(I55,1,1), MSFT_historical_data[Date], "&lt;=" &amp; DATE(I55,12,31))</f>
        <v>268.29257290836642</v>
      </c>
      <c r="K55" s="11" cm="1">
        <f t="array" ref="K55">MEDIAN(_xlfn._xlws.FILTER(MSFT_historical_data[Adj Close], (MSFT_historical_data[Date]&gt;=DATE(I55,1,1)) * (MSFT_historical_data[Date]&lt;=DATE(I55,12,31))))</f>
        <v>269.53769999999997</v>
      </c>
      <c r="L55" s="11">
        <f>SUMIFS(MSFT_historical_data[Adj Close], MSFT_historical_data[Date], "&gt;=" &amp; DATE(I55,1,1), MSFT_historical_data[Date], "&lt;=" &amp; DATE(I55,12,31))</f>
        <v>67341.435799999977</v>
      </c>
      <c r="M55" s="11" cm="1">
        <f t="array" ref="M55">MAX(_xlfn._xlws.FILTER(MSFT_historical_data[Adj Close], (MSFT_historical_data[Date]&gt;=DATE(I55,1,1)) * (MSFT_historical_data[Date]&lt;=DATE(I55,12,31))))</f>
        <v>335.10579999999999</v>
      </c>
      <c r="N55" s="11">
        <f>INDEX(MSFT_historical_data[Date], MATCH(M55, MSFT_historical_data[Adj Close], 0))</f>
        <v>44519.291666666664</v>
      </c>
      <c r="O55" s="11" cm="1">
        <f t="array" ref="O55">MIN(_xlfn._xlws.FILTER(MSFT_historical_data[Adj Close], (MSFT_historical_data[Date]&gt;=DATE(I55,1,1)) * (MSFT_historical_data[Date]&lt;=DATE(I55,12,31))))</f>
        <v>205.5753</v>
      </c>
      <c r="P55" s="11">
        <f>INDEX(MSFT_historical_data[Date], MATCH(O55, MSFT_historical_data[Adj Close], 0))</f>
        <v>44202.291666666664</v>
      </c>
      <c r="Q55" s="110">
        <f>(L55-L54)/L54*100%</f>
        <v>0.43729043345221774</v>
      </c>
      <c r="R55" s="11" cm="1">
        <f t="array" ref="R55">_xlfn.STDEV.S(_xlfn._xlws.FILTER(MSFT_historical_data[Adj Close], (MSFT_historical_data[Date]&gt;=DATE(I55,1,1)) * (MSFT_historical_data[Date]&lt;=DATE(I55,12,31))))</f>
        <v>36.454761786817038</v>
      </c>
      <c r="S55" s="11">
        <f t="shared" si="0"/>
        <v>0.13587689510610465</v>
      </c>
      <c r="T55" s="11" cm="1">
        <f t="array" ref="T55">_xlfn.PERCENTILE.INC(_xlfn._xlws.FILTER(MSFT_historical_data[Adj Close],(MSFT_historical_data[Date]&gt;=DATE(I55,1,1))*(MSFT_historical_data[Date]&lt;=DATE(I55,12,31))),0.25)</f>
        <v>236.73444999999998</v>
      </c>
      <c r="U55" s="11" cm="1">
        <f t="array" ref="U55">_xlfn.PERCENTILE.INC(_xlfn._xlws.FILTER(MSFT_historical_data[Adj Close],(MSFT_historical_data[Date]&gt;=DATE(I55,1,1))*(MSFT_historical_data[Date]&lt;=DATE(I55,12,31))),0.5)</f>
        <v>269.53769999999997</v>
      </c>
      <c r="V55" s="11" cm="1">
        <f t="array" ref="V55">_xlfn.PERCENTILE.INC(_xlfn._xlws.FILTER(MSFT_historical_data[Adj Close],(MSFT_historical_data[Date]&gt;=DATE(I55,1,1))*(MSFT_historical_data[Date]&lt;=DATE(I55,12,31))),0.75)</f>
        <v>293.91895</v>
      </c>
      <c r="W55" s="72" t="str" cm="1">
        <f t="array" ref="W55">_xlfn.IFS(MSFT_ADJCLOSE[[#This Row],[Hệ số biến thiên AdjClose]]&lt;0.1, "Biến động thấp",
     MSFT_ADJCLOSE[[#This Row],[Hệ số biến thiên AdjClose]]&gt;0.2, "Biến động cao",
     AND(MSFT_ADJCLOSE[[#This Row],[Hệ số biến thiên AdjClose]]&gt;=0.1, MSFT_ADJCLOSE[[#This Row],[Hệ số biến thiên AdjClose]]&lt;=0.2), "Biến động trung bình")</f>
        <v>Biến động trung bình</v>
      </c>
    </row>
    <row r="56" spans="1:23" ht="14" customHeight="1">
      <c r="A56" s="12">
        <v>43865.291666666664</v>
      </c>
      <c r="B56" s="11">
        <v>172.62700000000001</v>
      </c>
      <c r="C56" s="11">
        <v>180.12</v>
      </c>
      <c r="D56" s="11">
        <v>180.64</v>
      </c>
      <c r="E56" s="11">
        <v>176.31</v>
      </c>
      <c r="F56" s="11">
        <v>177.14</v>
      </c>
      <c r="G56" s="11">
        <v>36433300</v>
      </c>
      <c r="I56" s="11">
        <v>2022</v>
      </c>
      <c r="J56" s="11">
        <f>AVERAGEIFS(MSFT_historical_data[Adj Close],MSFT_historical_data[Date], "&gt;=" &amp; DATE(I56,1,1), MSFT_historical_data[Date], "&lt;=" &amp; DATE(I56,12,31))</f>
        <v>263.7495211155379</v>
      </c>
      <c r="K56" s="11" cm="1">
        <f t="array" ref="K56">MEDIAN(_xlfn._xlws.FILTER(MSFT_historical_data[Adj Close], (MSFT_historical_data[Date]&gt;=DATE(I56,1,1)) * (MSFT_historical_data[Date]&lt;=DATE(I56,12,31))))</f>
        <v>260.84010000000001</v>
      </c>
      <c r="L56" s="11">
        <f>SUMIFS(MSFT_historical_data[Adj Close], MSFT_historical_data[Date], "&gt;=" &amp; DATE(I56,1,1), MSFT_historical_data[Date], "&lt;=" &amp; DATE(I56,12,31))</f>
        <v>66201.12980000001</v>
      </c>
      <c r="M56" s="11" cm="1">
        <f t="array" ref="M56">MAX(_xlfn._xlws.FILTER(MSFT_historical_data[Adj Close], (MSFT_historical_data[Date]&gt;=DATE(I56,1,1)) * (MSFT_historical_data[Date]&lt;=DATE(I56,12,31))))</f>
        <v>326.94080000000002</v>
      </c>
      <c r="N56" s="11">
        <f>INDEX(MSFT_historical_data[Date], MATCH(M56, MSFT_historical_data[Adj Close], 0))</f>
        <v>44564.291666666664</v>
      </c>
      <c r="O56" s="11" cm="1">
        <f t="array" ref="O56">MIN(_xlfn._xlws.FILTER(MSFT_historical_data[Adj Close], (MSFT_historical_data[Date]&gt;=DATE(I56,1,1)) * (MSFT_historical_data[Date]&lt;=DATE(I56,12,31))))</f>
        <v>210.619</v>
      </c>
      <c r="P56" s="11">
        <f>INDEX(MSFT_historical_data[Date], MATCH(O56, MSFT_historical_data[Adj Close], 0))</f>
        <v>44868.291666666664</v>
      </c>
      <c r="Q56" s="110">
        <f>(L56-L55)/L55*100%</f>
        <v>-1.6933199989774619E-2</v>
      </c>
      <c r="R56" s="11" cm="1">
        <f t="array" ref="R56">_xlfn.STDEV.S(_xlfn._xlws.FILTER(MSFT_historical_data[Adj Close], (MSFT_historical_data[Date]&gt;=DATE(I56,1,1)) * (MSFT_historical_data[Date]&lt;=DATE(I56,12,31))))</f>
        <v>24.658570166304294</v>
      </c>
      <c r="S56" s="11">
        <f t="shared" si="0"/>
        <v>9.3492378913182489E-2</v>
      </c>
      <c r="T56" s="11" cm="1">
        <f t="array" ref="T56">_xlfn.PERCENTILE.INC(_xlfn._xlws.FILTER(MSFT_historical_data[Adj Close],(MSFT_historical_data[Date]&gt;=DATE(I56,1,1))*(MSFT_historical_data[Date]&lt;=DATE(I56,12,31))),0.25)</f>
        <v>242.9298</v>
      </c>
      <c r="U56" s="11" cm="1">
        <f t="array" ref="U56">_xlfn.PERCENTILE.INC(_xlfn._xlws.FILTER(MSFT_historical_data[Adj Close],(MSFT_historical_data[Date]&gt;=DATE(I56,1,1))*(MSFT_historical_data[Date]&lt;=DATE(I56,12,31))),0.5)</f>
        <v>260.84010000000001</v>
      </c>
      <c r="V56" s="11" cm="1">
        <f t="array" ref="V56">_xlfn.PERCENTILE.INC(_xlfn._xlws.FILTER(MSFT_historical_data[Adj Close],(MSFT_historical_data[Date]&gt;=DATE(I56,1,1))*(MSFT_historical_data[Date]&lt;=DATE(I56,12,31))),0.75)</f>
        <v>283.67039999999997</v>
      </c>
      <c r="W56" s="72" t="str" cm="1">
        <f t="array" ref="W56">_xlfn.IFS(MSFT_ADJCLOSE[[#This Row],[Hệ số biến thiên AdjClose]]&lt;0.1, "Biến động thấp",
     MSFT_ADJCLOSE[[#This Row],[Hệ số biến thiên AdjClose]]&gt;0.2, "Biến động cao",
     AND(MSFT_ADJCLOSE[[#This Row],[Hệ số biến thiên AdjClose]]&gt;=0.1, MSFT_ADJCLOSE[[#This Row],[Hệ số biến thiên AdjClose]]&lt;=0.2), "Biến động trung bình")</f>
        <v>Biến động thấp</v>
      </c>
    </row>
    <row r="57" spans="1:23" ht="14" customHeight="1">
      <c r="A57" s="12">
        <v>43866.291666666664</v>
      </c>
      <c r="B57" s="11">
        <v>172.4161</v>
      </c>
      <c r="C57" s="11">
        <v>179.9</v>
      </c>
      <c r="D57" s="11">
        <v>184.2</v>
      </c>
      <c r="E57" s="11">
        <v>178.41</v>
      </c>
      <c r="F57" s="11">
        <v>184.03</v>
      </c>
      <c r="G57" s="11">
        <v>39186300</v>
      </c>
      <c r="I57" s="11">
        <v>2023</v>
      </c>
      <c r="J57" s="30">
        <f>AVERAGEIFS(MSFT_historical_data[Adj Close],MSFT_historical_data[Date], "&gt;=" &amp; DATE(I57,1,1), MSFT_historical_data[Date], "&lt;=" &amp; DATE(I57,12,31))</f>
        <v>311.03342880000002</v>
      </c>
      <c r="K57" s="11" cm="1">
        <f t="array" ref="K57">MEDIAN(_xlfn._xlws.FILTER(MSFT_historical_data[Adj Close], (MSFT_historical_data[Date]&gt;=DATE(I57,1,1)) * (MSFT_historical_data[Date]&lt;=DATE(I57,12,31))))</f>
        <v>321.72154999999998</v>
      </c>
      <c r="L57" s="11">
        <f>SUMIFS(MSFT_historical_data[Adj Close], MSFT_historical_data[Date], "&gt;=" &amp; DATE(I57,1,1), MSFT_historical_data[Date], "&lt;=" &amp; DATE(I57,12,31))</f>
        <v>77758.357200000013</v>
      </c>
      <c r="M57" s="30" cm="1">
        <f t="array" ref="M57">MAX(_xlfn._xlws.FILTER(MSFT_historical_data[Adj Close], (MSFT_historical_data[Date]&gt;=DATE(I57,1,1)) * (MSFT_historical_data[Date]&lt;=DATE(I57,12,31))))</f>
        <v>380.6198</v>
      </c>
      <c r="N57" s="11">
        <f>INDEX(MSFT_historical_data[Date], MATCH(M57, MSFT_historical_data[Adj Close], 0))</f>
        <v>45258.291666666664</v>
      </c>
      <c r="O57" s="11" cm="1">
        <f t="array" ref="O57">MIN(_xlfn._xlws.FILTER(MSFT_historical_data[Adj Close], (MSFT_historical_data[Date]&gt;=DATE(I57,1,1)) * (MSFT_historical_data[Date]&lt;=DATE(I57,12,31))))</f>
        <v>219.1584</v>
      </c>
      <c r="P57" s="30">
        <f>INDEX(MSFT_historical_data[Date], MATCH(O57, MSFT_historical_data[Adj Close], 0))</f>
        <v>44931.291666666664</v>
      </c>
      <c r="Q57" s="110">
        <f>(L57-L56)/L56*100%</f>
        <v>0.1745774948994904</v>
      </c>
      <c r="R57" s="11" cm="1">
        <f t="array" ref="R57">_xlfn.STDEV.S(_xlfn._xlws.FILTER(MSFT_historical_data[Adj Close], (MSFT_historical_data[Date]&gt;=DATE(I57,1,1)) * (MSFT_historical_data[Date]&lt;=DATE(I57,12,31))))</f>
        <v>41.29420040519431</v>
      </c>
      <c r="S57" s="11">
        <f t="shared" si="0"/>
        <v>0.13276450883273774</v>
      </c>
      <c r="T57" s="11" cm="1">
        <f t="array" ref="T57">_xlfn.PERCENTILE.INC(_xlfn._xlws.FILTER(MSFT_historical_data[Adj Close],(MSFT_historical_data[Date]&gt;=DATE(I57,1,1))*(MSFT_historical_data[Date]&lt;=DATE(I57,12,31))),0.25)</f>
        <v>279.68177500000002</v>
      </c>
      <c r="U57" s="11" cm="1">
        <f t="array" ref="U57">_xlfn.PERCENTILE.INC(_xlfn._xlws.FILTER(MSFT_historical_data[Adj Close],(MSFT_historical_data[Date]&gt;=DATE(I57,1,1))*(MSFT_historical_data[Date]&lt;=DATE(I57,12,31))),0.5)</f>
        <v>321.72154999999998</v>
      </c>
      <c r="V57" s="30" cm="1">
        <f t="array" ref="V57">_xlfn.PERCENTILE.INC(_xlfn._xlws.FILTER(MSFT_historical_data[Adj Close],(MSFT_historical_data[Date]&gt;=DATE(I57,1,1))*(MSFT_historical_data[Date]&lt;=DATE(I57,12,31))),0.75)</f>
        <v>334.78854999999999</v>
      </c>
      <c r="W57" s="72" t="str" cm="1">
        <f t="array" ref="W57">_xlfn.IFS(MSFT_ADJCLOSE[[#This Row],[Hệ số biến thiên AdjClose]]&lt;0.1, "Biến động thấp",
     MSFT_ADJCLOSE[[#This Row],[Hệ số biến thiên AdjClose]]&gt;0.2, "Biến động cao",
     AND(MSFT_ADJCLOSE[[#This Row],[Hệ số biến thiên AdjClose]]&gt;=0.1, MSFT_ADJCLOSE[[#This Row],[Hệ số biến thiên AdjClose]]&lt;=0.2), "Biến động trung bình")</f>
        <v>Biến động trung bình</v>
      </c>
    </row>
    <row r="58" spans="1:23" ht="14" customHeight="1">
      <c r="A58" s="12">
        <v>43867.291666666664</v>
      </c>
      <c r="B58" s="11">
        <v>175.99100000000001</v>
      </c>
      <c r="C58" s="11">
        <v>183.63</v>
      </c>
      <c r="D58" s="11">
        <v>183.82</v>
      </c>
      <c r="E58" s="11">
        <v>180.06</v>
      </c>
      <c r="F58" s="11">
        <v>180.97</v>
      </c>
      <c r="G58" s="11">
        <v>27751400</v>
      </c>
      <c r="I58" s="11">
        <v>2024</v>
      </c>
      <c r="J58" s="11">
        <f>AVERAGEIFS(MSFT_historical_data[Adj Close],MSFT_historical_data[Date], "&gt;=" &amp; DATE(I58,1,1), MSFT_historical_data[Date], "&lt;=" &amp; DATE(I58,12,31))</f>
        <v>417.59062727272692</v>
      </c>
      <c r="K58" s="11" cm="1">
        <f t="array" ref="K58">MEDIAN(_xlfn._xlws.FILTER(MSFT_historical_data[Adj Close], (MSFT_historical_data[Date]&gt;=DATE(I58,1,1)) * (MSFT_historical_data[Date]&lt;=DATE(I58,12,31))))</f>
        <v>416.63</v>
      </c>
      <c r="L58" s="11">
        <f>SUMIFS(MSFT_historical_data[Adj Close], MSFT_historical_data[Date], "&gt;=" &amp; DATE(I58,1,1), MSFT_historical_data[Date], "&lt;=" &amp; DATE(I58,12,31))</f>
        <v>91869.937999999922</v>
      </c>
      <c r="M58" s="11" cm="1">
        <f t="array" ref="M58">MAX(_xlfn._xlws.FILTER(MSFT_historical_data[Adj Close], (MSFT_historical_data[Date]&gt;=DATE(I58,1,1)) * (MSFT_historical_data[Date]&lt;=DATE(I58,12,31))))</f>
        <v>466.71879999999999</v>
      </c>
      <c r="N58" s="11">
        <f>INDEX(MSFT_historical_data[Date], MATCH(M58, MSFT_historical_data[Adj Close], 0))</f>
        <v>45478.291666666664</v>
      </c>
      <c r="O58" s="11" cm="1">
        <f t="array" ref="O58">MIN(_xlfn._xlws.FILTER(MSFT_historical_data[Adj Close], (MSFT_historical_data[Date]&gt;=DATE(I58,1,1)) * (MSFT_historical_data[Date]&lt;=DATE(I58,12,31))))</f>
        <v>365.75099999999998</v>
      </c>
      <c r="P58" s="11">
        <f>INDEX(MSFT_historical_data[Date], MATCH(O58, MSFT_historical_data[Adj Close], 0))</f>
        <v>45296.291666666664</v>
      </c>
      <c r="Q58" s="110">
        <f>(L58-L57)/L57*100%</f>
        <v>0.18147992457844656</v>
      </c>
      <c r="R58" s="11" cm="1">
        <f t="array" ref="R58">_xlfn.STDEV.S(_xlfn._xlws.FILTER(MSFT_historical_data[Adj Close], (MSFT_historical_data[Date]&gt;=DATE(I58,1,1)) * (MSFT_historical_data[Date]&lt;=DATE(I58,12,31))))</f>
        <v>18.064832351763879</v>
      </c>
      <c r="S58" s="11">
        <f t="shared" si="0"/>
        <v>4.3259669092059874E-2</v>
      </c>
      <c r="T58" s="11" cm="1">
        <f t="array" ref="T58">_xlfn.PERCENTILE.INC(_xlfn._xlws.FILTER(MSFT_historical_data[Adj Close],(MSFT_historical_data[Date]&gt;=DATE(I58,1,1))*(MSFT_historical_data[Date]&lt;=DATE(I58,12,31))),0.25)</f>
        <v>407.21195</v>
      </c>
      <c r="U58" s="11" cm="1">
        <f t="array" ref="U58">_xlfn.PERCENTILE.INC(_xlfn._xlws.FILTER(MSFT_historical_data[Adj Close],(MSFT_historical_data[Date]&gt;=DATE(I58,1,1))*(MSFT_historical_data[Date]&lt;=DATE(I58,12,31))),0.5)</f>
        <v>416.63</v>
      </c>
      <c r="V58" s="11" cm="1">
        <f t="array" ref="V58">_xlfn.PERCENTILE.INC(_xlfn._xlws.FILTER(MSFT_historical_data[Adj Close],(MSFT_historical_data[Date]&gt;=DATE(I58,1,1))*(MSFT_historical_data[Date]&lt;=DATE(I58,12,31))),0.75)</f>
        <v>426.6925</v>
      </c>
      <c r="W58" s="72" t="str" cm="1">
        <f t="array" ref="W58">_xlfn.IFS(MSFT_ADJCLOSE[[#This Row],[Hệ số biến thiên AdjClose]]&lt;0.1, "Biến động thấp",
     MSFT_ADJCLOSE[[#This Row],[Hệ số biến thiên AdjClose]]&gt;0.2, "Biến động cao",
     AND(MSFT_ADJCLOSE[[#This Row],[Hệ số biến thiên AdjClose]]&gt;=0.1, MSFT_ADJCLOSE[[#This Row],[Hệ số biến thiên AdjClose]]&lt;=0.2), "Biến động trung bình")</f>
        <v>Biến động thấp</v>
      </c>
    </row>
    <row r="59" spans="1:23" ht="14" customHeight="1" thickBot="1">
      <c r="A59" s="12">
        <v>43868.291666666664</v>
      </c>
      <c r="B59" s="11">
        <v>176.24019999999999</v>
      </c>
      <c r="C59" s="11">
        <v>183.89</v>
      </c>
      <c r="D59" s="11">
        <v>185.63</v>
      </c>
      <c r="E59" s="11">
        <v>182.48</v>
      </c>
      <c r="F59" s="11">
        <v>182.85</v>
      </c>
      <c r="G59" s="11">
        <v>33529100</v>
      </c>
      <c r="I59" s="33" t="s">
        <v>6</v>
      </c>
      <c r="J59" s="34"/>
      <c r="K59" s="34"/>
      <c r="L59" s="34"/>
      <c r="M59" s="34"/>
      <c r="N59" s="34"/>
      <c r="O59" s="34"/>
      <c r="P59" s="34"/>
      <c r="Q59" s="34"/>
      <c r="R59" s="34"/>
      <c r="S59" s="34"/>
      <c r="T59" s="34"/>
      <c r="U59" s="34"/>
      <c r="V59" s="34"/>
      <c r="W59" s="34"/>
    </row>
    <row r="60" spans="1:23" ht="14" customHeight="1">
      <c r="A60" s="12">
        <v>43871.291666666664</v>
      </c>
      <c r="B60" s="11">
        <v>180.8501</v>
      </c>
      <c r="C60" s="11">
        <v>188.7</v>
      </c>
      <c r="D60" s="11">
        <v>188.84</v>
      </c>
      <c r="E60" s="11">
        <v>183.25</v>
      </c>
      <c r="F60" s="11">
        <v>183.58</v>
      </c>
      <c r="G60" s="11">
        <v>35844300</v>
      </c>
      <c r="I60" s="17" t="s">
        <v>98</v>
      </c>
      <c r="J60" s="17" t="s">
        <v>209</v>
      </c>
      <c r="K60" s="17" t="s">
        <v>163</v>
      </c>
      <c r="L60" s="17" t="s">
        <v>208</v>
      </c>
      <c r="M60" s="17" t="s">
        <v>164</v>
      </c>
      <c r="N60" s="17" t="s">
        <v>83</v>
      </c>
      <c r="O60" s="17" t="s">
        <v>165</v>
      </c>
      <c r="P60" s="17" t="s">
        <v>99</v>
      </c>
      <c r="Q60" s="29" t="s">
        <v>183</v>
      </c>
      <c r="R60" s="29" t="s">
        <v>86</v>
      </c>
      <c r="S60" s="29" t="s">
        <v>181</v>
      </c>
      <c r="T60" s="29" t="s">
        <v>170</v>
      </c>
      <c r="U60" s="29" t="s">
        <v>171</v>
      </c>
      <c r="V60" s="29" t="s">
        <v>172</v>
      </c>
      <c r="W60" s="29" t="s">
        <v>88</v>
      </c>
    </row>
    <row r="61" spans="1:23" ht="14" customHeight="1">
      <c r="A61" s="12">
        <v>43872.291666666664</v>
      </c>
      <c r="B61" s="11">
        <v>176.76730000000001</v>
      </c>
      <c r="C61" s="11">
        <v>184.44</v>
      </c>
      <c r="D61" s="11">
        <v>190.7</v>
      </c>
      <c r="E61" s="11">
        <v>183.5</v>
      </c>
      <c r="F61" s="11">
        <v>190.65</v>
      </c>
      <c r="G61" s="11">
        <v>53159900</v>
      </c>
      <c r="I61" s="11">
        <v>2019</v>
      </c>
      <c r="J61" s="11">
        <f>AVERAGEIFS(MSFT_historical_data[Volume],MSFT_historical_data[Date], "&gt;=" &amp; DATE(I61,1,1), MSFT_historical_data[Date], "&lt;=" &amp; DATE(I61,12,31))</f>
        <v>21128919.35483871</v>
      </c>
      <c r="K61" s="11" cm="1">
        <f t="array" ref="K61">MEDIAN(_xlfn._xlws.FILTER(MSFT_historical_data[Volume], (MSFT_historical_data[Date]&gt;=DATE(I61,1,1)) * (MSFT_historical_data[Date]&lt;=DATE(I61,12,31))))</f>
        <v>19729800</v>
      </c>
      <c r="L61" s="11">
        <f>SUMIFS(MSFT_historical_data[Volume], MSFT_historical_data[Date], "&gt;=" &amp; DATE(I61,1,1), MSFT_historical_data[Date], "&lt;=" &amp; DATE(I61,12,31))</f>
        <v>654996500</v>
      </c>
      <c r="M61" s="11" cm="1">
        <f t="array" ref="M61">MAX(_xlfn._xlws.FILTER(MSFT_historical_data[Volume], (MSFT_historical_data[Date]&gt;=DATE(I61,1,1)) * (MSFT_historical_data[Date]&lt;=DATE(I61,12,31))))</f>
        <v>53477500</v>
      </c>
      <c r="N61" s="11">
        <f>INDEX(MSFT_historical_data[Date], MATCH(M61, MSFT_historical_data[Volume], 0))</f>
        <v>43819.291666666664</v>
      </c>
      <c r="O61" s="11" cm="1">
        <f t="array" ref="O61">MIN(_xlfn._xlws.FILTER(MSFT_historical_data[Volume], (MSFT_historical_data[Date]&gt;=DATE(I61,1,1)) * (MSFT_historical_data[Date]&lt;=DATE(I61,12,31))))</f>
        <v>8989200</v>
      </c>
      <c r="P61" s="11">
        <f>INDEX(MSFT_historical_data[Date], MATCH(O61, MSFT_historical_data[Volume], 0))</f>
        <v>43823.291666666664</v>
      </c>
      <c r="Q61" s="88" t="e">
        <f>NA()</f>
        <v>#N/A</v>
      </c>
      <c r="R61" s="11" cm="1">
        <f t="array" ref="R61">_xlfn.STDEV.S(_xlfn._xlws.FILTER(MSFT_historical_data[Volume], (MSFT_historical_data[Date]&gt;=DATE(I61,1,1)) * (MSFT_historical_data[Date]&lt;=DATE(I61,12,31))))</f>
        <v>7513522.6082230965</v>
      </c>
      <c r="S61" s="11">
        <f t="shared" ref="S61:S66" si="1">R61/J61</f>
        <v>0.3556037335389059</v>
      </c>
      <c r="T61" s="11" cm="1">
        <f t="array" ref="T61">_xlfn.PERCENTILE.INC(_xlfn._xlws.FILTER(MSFT_historical_data[Volume],(MSFT_historical_data[Date]&gt;=DATE(I61,1,1))*(MSFT_historical_data[Date]&lt;=DATE(I61,12,31))),0.25)</f>
        <v>16581750</v>
      </c>
      <c r="U61" s="11" cm="1">
        <f t="array" ref="U61">_xlfn.PERCENTILE.INC(_xlfn._xlws.FILTER(MSFT_historical_data[Volume],(MSFT_historical_data[Date]&gt;=DATE(I61,1,1))*(MSFT_historical_data[Date]&lt;=DATE(I61,12,31))),0.5)</f>
        <v>19729800</v>
      </c>
      <c r="V61" s="11" cm="1">
        <f t="array" ref="V61">_xlfn.PERCENTILE.INC(_xlfn._xlws.FILTER(MSFT_historical_data[Volume],(MSFT_historical_data[Date]&gt;=DATE(I61,1,1))*(MSFT_historical_data[Date]&lt;=DATE(I61,12,31))),0.75)</f>
        <v>24136700</v>
      </c>
      <c r="W61" s="72" t="str" cm="1">
        <f t="array" ref="W61">_xlfn.IFS(MSFT_VOLUME[[#This Row],[Hệ số biến thiên Volume]]&lt;0.1, "Biến động thấp",
     MSFT_VOLUME[[#This Row],[Hệ số biến thiên Volume]]&gt;0.2, "Biến động cao",
     AND(MSFT_VOLUME[[#This Row],[Hệ số biến thiên Volume]]&gt;=0.1, MSFT_VOLUME[[#This Row],[Hệ số biến thiên Volume]]&lt;=0.2), "Biến động trung bình")</f>
        <v>Biến động cao</v>
      </c>
    </row>
    <row r="62" spans="1:23" ht="14" customHeight="1">
      <c r="A62" s="12">
        <v>43873.291666666664</v>
      </c>
      <c r="B62" s="11">
        <v>177.02610000000001</v>
      </c>
      <c r="C62" s="11">
        <v>184.71</v>
      </c>
      <c r="D62" s="11">
        <v>185.85</v>
      </c>
      <c r="E62" s="11">
        <v>181.85</v>
      </c>
      <c r="F62" s="11">
        <v>185.58</v>
      </c>
      <c r="G62" s="11">
        <v>47062900</v>
      </c>
      <c r="I62" s="11">
        <v>2020</v>
      </c>
      <c r="J62" s="11">
        <f>AVERAGEIFS(MSFT_historical_data[Volume],MSFT_historical_data[Date], "&gt;=" &amp; DATE(I62,1,1), MSFT_historical_data[Date], "&lt;=" &amp; DATE(I62,12,31))</f>
        <v>37725931.746031746</v>
      </c>
      <c r="K62" s="11" cm="1">
        <f t="array" ref="K62">MEDIAN(_xlfn._xlws.FILTER(MSFT_historical_data[Volume], (MSFT_historical_data[Date]&gt;=DATE(I62,1,1)) * (MSFT_historical_data[Date]&lt;=DATE(I62,12,31))))</f>
        <v>32804850</v>
      </c>
      <c r="L62" s="11">
        <f>SUMIFS(MSFT_historical_data[Volume], MSFT_historical_data[Date], "&gt;=" &amp; DATE(I62,1,1), MSFT_historical_data[Date], "&lt;=" &amp; DATE(I62,12,31))</f>
        <v>9506934800</v>
      </c>
      <c r="M62" s="11" cm="1">
        <f t="array" ref="M62">MAX(_xlfn._xlws.FILTER(MSFT_historical_data[Volume], (MSFT_historical_data[Date]&gt;=DATE(I62,1,1)) * (MSFT_historical_data[Date]&lt;=DATE(I62,12,31))))</f>
        <v>97012700</v>
      </c>
      <c r="N62" s="11">
        <f>INDEX(MSFT_historical_data[Date], MATCH(M62, MSFT_historical_data[Volume], 0))</f>
        <v>43889.291666666664</v>
      </c>
      <c r="O62" s="11" cm="1">
        <f t="array" ref="O62">MIN(_xlfn._xlws.FILTER(MSFT_historical_data[Volume], (MSFT_historical_data[Date]&gt;=DATE(I62,1,1)) * (MSFT_historical_data[Date]&lt;=DATE(I62,12,31))))</f>
        <v>10550600</v>
      </c>
      <c r="P62" s="11">
        <f>INDEX(MSFT_historical_data[Date], MATCH(O62, MSFT_historical_data[Volume], 0))</f>
        <v>44189.291666666664</v>
      </c>
      <c r="Q62" s="88">
        <v>0</v>
      </c>
      <c r="R62" s="11" cm="1">
        <f t="array" ref="R62">_xlfn.STDEV.S(_xlfn._xlws.FILTER(MSFT_historical_data[Volume], (MSFT_historical_data[Date]&gt;=DATE(I62,1,1)) * (MSFT_historical_data[Date]&lt;=DATE(I62,12,31))))</f>
        <v>16905905.473106001</v>
      </c>
      <c r="S62" s="11">
        <f t="shared" si="1"/>
        <v>0.44812426600661154</v>
      </c>
      <c r="T62" s="11" cm="1">
        <f t="array" ref="T62">_xlfn.PERCENTILE.INC(_xlfn._xlws.FILTER(MSFT_historical_data[Volume],(MSFT_historical_data[Date]&gt;=DATE(I62,1,1))*(MSFT_historical_data[Date]&lt;=DATE(I62,12,31))),0.25)</f>
        <v>26264075</v>
      </c>
      <c r="U62" s="11" cm="1">
        <f t="array" ref="U62">_xlfn.PERCENTILE.INC(_xlfn._xlws.FILTER(MSFT_historical_data[Volume],(MSFT_historical_data[Date]&gt;=DATE(I62,1,1))*(MSFT_historical_data[Date]&lt;=DATE(I62,12,31))),0.5)</f>
        <v>32804850</v>
      </c>
      <c r="V62" s="11" cm="1">
        <f t="array" ref="V62">_xlfn.PERCENTILE.INC(_xlfn._xlws.FILTER(MSFT_historical_data[Volume],(MSFT_historical_data[Date]&gt;=DATE(I62,1,1))*(MSFT_historical_data[Date]&lt;=DATE(I62,12,31))),0.75)</f>
        <v>43915500</v>
      </c>
      <c r="W62" s="72" t="str" cm="1">
        <f t="array" ref="W62">_xlfn.IFS(MSFT_VOLUME[[#This Row],[Hệ số biến thiên Volume]]&lt;0.1, "Biến động thấp",
     MSFT_VOLUME[[#This Row],[Hệ số biến thiên Volume]]&gt;0.2, "Biến động cao",
     AND(MSFT_VOLUME[[#This Row],[Hệ số biến thiên Volume]]&gt;=0.1, MSFT_VOLUME[[#This Row],[Hệ số biến thiên Volume]]&lt;=0.2), "Biến động trung bình")</f>
        <v>Biến động cao</v>
      </c>
    </row>
    <row r="63" spans="1:23" ht="16" customHeight="1">
      <c r="A63" s="12">
        <v>43874.291666666664</v>
      </c>
      <c r="B63" s="11">
        <v>176.0676</v>
      </c>
      <c r="C63" s="11">
        <v>183.71</v>
      </c>
      <c r="D63" s="11">
        <v>186.23</v>
      </c>
      <c r="E63" s="11">
        <v>182.87</v>
      </c>
      <c r="F63" s="11">
        <v>183.08</v>
      </c>
      <c r="G63" s="11">
        <v>35295800</v>
      </c>
      <c r="I63" s="11">
        <v>2021</v>
      </c>
      <c r="J63" s="11">
        <f>AVERAGEIFS(MSFT_historical_data[Volume],MSFT_historical_data[Date], "&gt;=" &amp; DATE(I63,1,1), MSFT_historical_data[Date], "&lt;=" &amp; DATE(I63,12,31))</f>
        <v>26044933.864541832</v>
      </c>
      <c r="K63" s="11" cm="1">
        <f t="array" ref="K63">MEDIAN(_xlfn._xlws.FILTER(MSFT_historical_data[Volume], (MSFT_historical_data[Date]&gt;=DATE(I63,1,1)) * (MSFT_historical_data[Date]&lt;=DATE(I63,12,31))))</f>
        <v>24426200</v>
      </c>
      <c r="L63" s="11">
        <f>SUMIFS(MSFT_historical_data[Volume], MSFT_historical_data[Date], "&gt;=" &amp; DATE(I63,1,1), MSFT_historical_data[Date], "&lt;=" &amp; DATE(I63,12,31))</f>
        <v>6537278400</v>
      </c>
      <c r="M63" s="11" cm="1">
        <f t="array" ref="M63">MAX(_xlfn._xlws.FILTER(MSFT_historical_data[Volume], (MSFT_historical_data[Date]&gt;=DATE(I63,1,1)) * (MSFT_historical_data[Date]&lt;=DATE(I63,12,31))))</f>
        <v>69870600</v>
      </c>
      <c r="N63" s="11">
        <f>INDEX(MSFT_historical_data[Date], MATCH(M63, MSFT_historical_data[Volume], 0))</f>
        <v>44223.291666666664</v>
      </c>
      <c r="O63" s="11" cm="1">
        <f t="array" ref="O63">MIN(_xlfn._xlws.FILTER(MSFT_historical_data[Volume], (MSFT_historical_data[Date]&gt;=DATE(I63,1,1)) * (MSFT_historical_data[Date]&lt;=DATE(I63,12,31))))</f>
        <v>13900200</v>
      </c>
      <c r="P63" s="11">
        <f>INDEX(MSFT_historical_data[Date], MATCH(O63, MSFT_historical_data[Volume], 0))</f>
        <v>44413.291666666664</v>
      </c>
      <c r="Q63" s="88">
        <f>(L63-L62)/L62*100%</f>
        <v>-0.31236738890856808</v>
      </c>
      <c r="R63" s="11" cm="1">
        <f t="array" ref="R63">_xlfn.STDEV.S(_xlfn._xlws.FILTER(MSFT_historical_data[Volume], (MSFT_historical_data[Date]&gt;=DATE(I63,1,1)) * (MSFT_historical_data[Date]&lt;=DATE(I63,12,31))))</f>
        <v>8100873.460056439</v>
      </c>
      <c r="S63" s="11">
        <f t="shared" si="1"/>
        <v>0.31103451835157675</v>
      </c>
      <c r="T63" s="11" cm="1">
        <f t="array" ref="T63">_xlfn.PERCENTILE.INC(_xlfn._xlws.FILTER(MSFT_historical_data[Volume],(MSFT_historical_data[Date]&gt;=DATE(I63,1,1))*(MSFT_historical_data[Date]&lt;=DATE(I63,12,31))),0.25)</f>
        <v>20127550</v>
      </c>
      <c r="U63" s="11" cm="1">
        <f t="array" ref="U63">_xlfn.PERCENTILE.INC(_xlfn._xlws.FILTER(MSFT_historical_data[Volume],(MSFT_historical_data[Date]&gt;=DATE(I63,1,1))*(MSFT_historical_data[Date]&lt;=DATE(I63,12,31))),0.5)</f>
        <v>24426200</v>
      </c>
      <c r="V63" s="11" cm="1">
        <f t="array" ref="V63">_xlfn.PERCENTILE.INC(_xlfn._xlws.FILTER(MSFT_historical_data[Volume],(MSFT_historical_data[Date]&gt;=DATE(I63,1,1))*(MSFT_historical_data[Date]&lt;=DATE(I63,12,31))),0.75)</f>
        <v>30059450</v>
      </c>
      <c r="W63" s="72" t="str" cm="1">
        <f t="array" ref="W63">_xlfn.IFS(MSFT_VOLUME[[#This Row],[Hệ số biến thiên Volume]]&lt;0.1, "Biến động thấp",
     MSFT_VOLUME[[#This Row],[Hệ số biến thiên Volume]]&gt;0.2, "Biến động cao",
     AND(MSFT_VOLUME[[#This Row],[Hệ số biến thiên Volume]]&gt;=0.1, MSFT_VOLUME[[#This Row],[Hệ số biến thiên Volume]]&lt;=0.2), "Biến động trung bình")</f>
        <v>Biến động cao</v>
      </c>
    </row>
    <row r="64" spans="1:23" ht="14" customHeight="1">
      <c r="A64" s="12">
        <v>43875.291666666664</v>
      </c>
      <c r="B64" s="11">
        <v>177.63939999999999</v>
      </c>
      <c r="C64" s="11">
        <v>185.35</v>
      </c>
      <c r="D64" s="11">
        <v>185.41</v>
      </c>
      <c r="E64" s="11">
        <v>182.65</v>
      </c>
      <c r="F64" s="11">
        <v>183.25</v>
      </c>
      <c r="G64" s="11">
        <v>23149500</v>
      </c>
      <c r="I64" s="11">
        <v>2022</v>
      </c>
      <c r="J64" s="11">
        <f>AVERAGEIFS(MSFT_historical_data[Volume],MSFT_historical_data[Date], "&gt;=" &amp; DATE(I64,1,1), MSFT_historical_data[Date], "&lt;=" &amp; DATE(I64,12,31))</f>
        <v>31219321.513944224</v>
      </c>
      <c r="K64" s="11" cm="1">
        <f t="array" ref="K64">MEDIAN(_xlfn._xlws.FILTER(MSFT_historical_data[Volume], (MSFT_historical_data[Date]&gt;=DATE(I64,1,1)) * (MSFT_historical_data[Date]&lt;=DATE(I64,12,31))))</f>
        <v>29043900</v>
      </c>
      <c r="L64" s="11">
        <f>SUMIFS(MSFT_historical_data[Volume], MSFT_historical_data[Date], "&gt;=" &amp; DATE(I64,1,1), MSFT_historical_data[Date], "&lt;=" &amp; DATE(I64,12,31))</f>
        <v>7836049700</v>
      </c>
      <c r="M64" s="11" cm="1">
        <f t="array" ref="M64">MAX(_xlfn._xlws.FILTER(MSFT_historical_data[Volume], (MSFT_historical_data[Date]&gt;=DATE(I64,1,1)) * (MSFT_historical_data[Date]&lt;=DATE(I64,12,31))))</f>
        <v>90428900</v>
      </c>
      <c r="N64" s="11">
        <f>INDEX(MSFT_historical_data[Date], MATCH(M64, MSFT_historical_data[Volume], 0))</f>
        <v>44587.291666666664</v>
      </c>
      <c r="O64" s="11" cm="1">
        <f t="array" ref="O64">MIN(_xlfn._xlws.FILTER(MSFT_historical_data[Volume], (MSFT_historical_data[Date]&gt;=DATE(I64,1,1)) * (MSFT_historical_data[Date]&lt;=DATE(I64,12,31))))</f>
        <v>9200800</v>
      </c>
      <c r="P64" s="11">
        <f>INDEX(MSFT_historical_data[Date], MATCH(O64, MSFT_historical_data[Volume], 0))</f>
        <v>44890.291666666664</v>
      </c>
      <c r="Q64" s="88">
        <f>(L64-L63)/L63*100%</f>
        <v>0.19867156032394154</v>
      </c>
      <c r="R64" s="11" cm="1">
        <f t="array" ref="R64">_xlfn.STDEV.S(_xlfn._xlws.FILTER(MSFT_historical_data[Volume], (MSFT_historical_data[Date]&gt;=DATE(I64,1,1)) * (MSFT_historical_data[Date]&lt;=DATE(I64,12,31))))</f>
        <v>11483873.114074808</v>
      </c>
      <c r="S64" s="11">
        <f t="shared" si="1"/>
        <v>0.36784505739323942</v>
      </c>
      <c r="T64" s="11" cm="1">
        <f t="array" ref="T64">_xlfn.PERCENTILE.INC(_xlfn._xlws.FILTER(MSFT_historical_data[Volume],(MSFT_historical_data[Date]&gt;=DATE(I64,1,1))*(MSFT_historical_data[Date]&lt;=DATE(I64,12,31))),0.25)</f>
        <v>23334300</v>
      </c>
      <c r="U64" s="11" cm="1">
        <f t="array" ref="U64">_xlfn.PERCENTILE.INC(_xlfn._xlws.FILTER(MSFT_historical_data[Volume],(MSFT_historical_data[Date]&gt;=DATE(I64,1,1))*(MSFT_historical_data[Date]&lt;=DATE(I64,12,31))),0.5)</f>
        <v>29043900</v>
      </c>
      <c r="V64" s="11" cm="1">
        <f t="array" ref="V64">_xlfn.PERCENTILE.INC(_xlfn._xlws.FILTER(MSFT_historical_data[Volume],(MSFT_historical_data[Date]&gt;=DATE(I64,1,1))*(MSFT_historical_data[Date]&lt;=DATE(I64,12,31))),0.75)</f>
        <v>35292600</v>
      </c>
      <c r="W64" s="72" t="str" cm="1">
        <f t="array" ref="W64">_xlfn.IFS(MSFT_VOLUME[[#This Row],[Hệ số biến thiên Volume]]&lt;0.1, "Biến động thấp",
     MSFT_VOLUME[[#This Row],[Hệ số biến thiên Volume]]&gt;0.2, "Biến động cao",
     AND(MSFT_VOLUME[[#This Row],[Hệ số biến thiên Volume]]&gt;=0.1, MSFT_VOLUME[[#This Row],[Hệ số biến thiên Volume]]&lt;=0.2), "Biến động trung bình")</f>
        <v>Biến động cao</v>
      </c>
    </row>
    <row r="65" spans="1:23" ht="14" customHeight="1">
      <c r="A65" s="12">
        <v>43879.291666666664</v>
      </c>
      <c r="B65" s="11">
        <v>179.44120000000001</v>
      </c>
      <c r="C65" s="11">
        <v>187.23</v>
      </c>
      <c r="D65" s="11">
        <v>187.7</v>
      </c>
      <c r="E65" s="11">
        <v>185.5</v>
      </c>
      <c r="F65" s="11">
        <v>185.61</v>
      </c>
      <c r="G65" s="11">
        <v>27792200</v>
      </c>
      <c r="I65" s="11">
        <v>2023</v>
      </c>
      <c r="J65" s="30">
        <f>AVERAGEIFS(MSFT_historical_data[Volume],MSFT_historical_data[Date], "&gt;=" &amp; DATE(I65,1,1), MSFT_historical_data[Date], "&lt;=" &amp; DATE(I65,12,31))</f>
        <v>27675559.600000001</v>
      </c>
      <c r="K65" s="11" cm="1">
        <f t="array" ref="K65">MEDIAN(_xlfn._xlws.FILTER(MSFT_historical_data[Volume], (MSFT_historical_data[Date]&gt;=DATE(I65,1,1)) * (MSFT_historical_data[Date]&lt;=DATE(I65,12,31))))</f>
        <v>25052750</v>
      </c>
      <c r="L65" s="11">
        <f>SUMIFS(MSFT_historical_data[Volume], MSFT_historical_data[Date], "&gt;=" &amp; DATE(I65,1,1), MSFT_historical_data[Date], "&lt;=" &amp; DATE(I65,12,31))</f>
        <v>6918889900</v>
      </c>
      <c r="M65" s="30" cm="1">
        <f t="array" ref="M65">MAX(_xlfn._xlws.FILTER(MSFT_historical_data[Volume], (MSFT_historical_data[Date]&gt;=DATE(I65,1,1)) * (MSFT_historical_data[Date]&lt;=DATE(I65,12,31))))</f>
        <v>78478200</v>
      </c>
      <c r="N65" s="11">
        <f>INDEX(MSFT_historical_data[Date], MATCH(M65, MSFT_historical_data[Volume], 0))</f>
        <v>45275.291666666664</v>
      </c>
      <c r="O65" s="11" cm="1">
        <f t="array" ref="O65">MIN(_xlfn._xlws.FILTER(MSFT_historical_data[Volume], (MSFT_historical_data[Date]&gt;=DATE(I65,1,1)) * (MSFT_historical_data[Date]&lt;=DATE(I65,12,31))))</f>
        <v>10176600</v>
      </c>
      <c r="P65" s="30">
        <f>INDEX(MSFT_historical_data[Date], MATCH(O65, MSFT_historical_data[Volume], 0))</f>
        <v>45254.291666666664</v>
      </c>
      <c r="Q65" s="88">
        <f>(L65-L64)/L64*100%</f>
        <v>-0.1170436425384081</v>
      </c>
      <c r="R65" s="11" cm="1">
        <f t="array" ref="R65">_xlfn.STDEV.S(_xlfn._xlws.FILTER(MSFT_historical_data[Volume], (MSFT_historical_data[Date]&gt;=DATE(I65,1,1)) * (MSFT_historical_data[Date]&lt;=DATE(I65,12,31))))</f>
        <v>10640234.527086774</v>
      </c>
      <c r="S65" s="11">
        <f t="shared" si="1"/>
        <v>0.3844632116160272</v>
      </c>
      <c r="T65" s="11" cm="1">
        <f t="array" ref="T65">_xlfn.PERCENTILE.INC(_xlfn._xlws.FILTER(MSFT_historical_data[Volume],(MSFT_historical_data[Date]&gt;=DATE(I65,1,1))*(MSFT_historical_data[Date]&lt;=DATE(I65,12,31))),0.25)</f>
        <v>21186475</v>
      </c>
      <c r="U65" s="11" cm="1">
        <f t="array" ref="U65">_xlfn.PERCENTILE.INC(_xlfn._xlws.FILTER(MSFT_historical_data[Volume],(MSFT_historical_data[Date]&gt;=DATE(I65,1,1))*(MSFT_historical_data[Date]&lt;=DATE(I65,12,31))),0.5)</f>
        <v>25052750</v>
      </c>
      <c r="V65" s="30" cm="1">
        <f t="array" ref="V65">_xlfn.PERCENTILE.INC(_xlfn._xlws.FILTER(MSFT_historical_data[Volume],(MSFT_historical_data[Date]&gt;=DATE(I65,1,1))*(MSFT_historical_data[Date]&lt;=DATE(I65,12,31))),0.75)</f>
        <v>29960600</v>
      </c>
      <c r="W65" s="72" t="str" cm="1">
        <f t="array" ref="W65">_xlfn.IFS(MSFT_VOLUME[[#This Row],[Hệ số biến thiên Volume]]&lt;0.1, "Biến động thấp",
     MSFT_VOLUME[[#This Row],[Hệ số biến thiên Volume]]&gt;0.2, "Biến động cao",
     AND(MSFT_VOLUME[[#This Row],[Hệ số biến thiên Volume]]&gt;=0.1, MSFT_VOLUME[[#This Row],[Hệ số biến thiên Volume]]&lt;=0.2), "Biến động trung bình")</f>
        <v>Biến động cao</v>
      </c>
    </row>
    <row r="66" spans="1:23" ht="14" customHeight="1">
      <c r="A66" s="12">
        <v>43880.291666666664</v>
      </c>
      <c r="B66" s="11">
        <v>179.9794</v>
      </c>
      <c r="C66" s="11">
        <v>187.28</v>
      </c>
      <c r="D66" s="11">
        <v>188.18</v>
      </c>
      <c r="E66" s="11">
        <v>186.47</v>
      </c>
      <c r="F66" s="11">
        <v>188.06</v>
      </c>
      <c r="G66" s="11">
        <v>29997500</v>
      </c>
      <c r="I66" s="11">
        <v>2024</v>
      </c>
      <c r="J66" s="11">
        <f>AVERAGEIFS(MSFT_historical_data[Volume],MSFT_historical_data[Date], "&gt;=" &amp; DATE(I66,1,1), MSFT_historical_data[Date], "&lt;=" &amp; DATE(I66,12,31))</f>
        <v>20437703.636363637</v>
      </c>
      <c r="K66" s="11" cm="1">
        <f t="array" ref="K66">MEDIAN(_xlfn._xlws.FILTER(MSFT_historical_data[Volume], (MSFT_historical_data[Date]&gt;=DATE(I66,1,1)) * (MSFT_historical_data[Date]&lt;=DATE(I66,12,31))))</f>
        <v>18674800</v>
      </c>
      <c r="L66" s="11">
        <f>SUMIFS(MSFT_historical_data[Volume], MSFT_historical_data[Date], "&gt;=" &amp; DATE(I66,1,1), MSFT_historical_data[Date], "&lt;=" &amp; DATE(I66,12,31))</f>
        <v>4496294800</v>
      </c>
      <c r="M66" s="11" cm="1">
        <f t="array" ref="M66">MAX(_xlfn._xlws.FILTER(MSFT_historical_data[Volume], (MSFT_historical_data[Date]&gt;=DATE(I66,1,1)) * (MSFT_historical_data[Date]&lt;=DATE(I66,12,31))))</f>
        <v>55167100</v>
      </c>
      <c r="N66" s="11">
        <f>INDEX(MSFT_historical_data[Date], MATCH(M66, MSFT_historical_data[Volume], 0))</f>
        <v>45555.291666666664</v>
      </c>
      <c r="O66" s="11" cm="1">
        <f t="array" ref="O66">MIN(_xlfn._xlws.FILTER(MSFT_historical_data[Volume], (MSFT_historical_data[Date]&gt;=DATE(I66,1,1)) * (MSFT_historical_data[Date]&lt;=DATE(I66,12,31))))</f>
        <v>9932800</v>
      </c>
      <c r="P66" s="11">
        <f>INDEX(MSFT_historical_data[Date], MATCH(O66, MSFT_historical_data[Volume], 0))</f>
        <v>45476.291666666664</v>
      </c>
      <c r="Q66" s="88">
        <f>(L66-L65)/L65*100%</f>
        <v>-0.35014216659236042</v>
      </c>
      <c r="R66" s="11" cm="1">
        <f t="array" ref="R66">_xlfn.STDEV.S(_xlfn._xlws.FILTER(MSFT_historical_data[Volume], (MSFT_historical_data[Date]&gt;=DATE(I66,1,1)) * (MSFT_historical_data[Date]&lt;=DATE(I66,12,31))))</f>
        <v>7080171.4118045652</v>
      </c>
      <c r="S66" s="11">
        <f t="shared" si="1"/>
        <v>0.34642695372131832</v>
      </c>
      <c r="T66" s="11" cm="1">
        <f t="array" ref="T66">_xlfn.PERCENTILE.INC(_xlfn._xlws.FILTER(MSFT_historical_data[Volume],(MSFT_historical_data[Date]&gt;=DATE(I66,1,1))*(MSFT_historical_data[Date]&lt;=DATE(I66,12,31))),0.25)</f>
        <v>16050550</v>
      </c>
      <c r="U66" s="11" cm="1">
        <f t="array" ref="U66">_xlfn.PERCENTILE.INC(_xlfn._xlws.FILTER(MSFT_historical_data[Volume],(MSFT_historical_data[Date]&gt;=DATE(I66,1,1))*(MSFT_historical_data[Date]&lt;=DATE(I66,12,31))),0.5)</f>
        <v>18674800</v>
      </c>
      <c r="V66" s="11" cm="1">
        <f t="array" ref="V66">_xlfn.PERCENTILE.INC(_xlfn._xlws.FILTER(MSFT_historical_data[Volume],(MSFT_historical_data[Date]&gt;=DATE(I66,1,1))*(MSFT_historical_data[Date]&lt;=DATE(I66,12,31))),0.75)</f>
        <v>22295950</v>
      </c>
      <c r="W66" s="72" t="str" cm="1">
        <f t="array" ref="W66">_xlfn.IFS(MSFT_VOLUME[[#This Row],[Hệ số biến thiên Volume]]&lt;0.1, "Biến động thấp",
     MSFT_VOLUME[[#This Row],[Hệ số biến thiên Volume]]&gt;0.2, "Biến động cao",
     AND(MSFT_VOLUME[[#This Row],[Hệ số biến thiên Volume]]&gt;=0.1, MSFT_VOLUME[[#This Row],[Hệ số biến thiên Volume]]&lt;=0.2), "Biến động trung bình")</f>
        <v>Biến động cao</v>
      </c>
    </row>
    <row r="67" spans="1:23" ht="14" customHeight="1">
      <c r="A67" s="12">
        <v>43881.291666666664</v>
      </c>
      <c r="B67" s="11">
        <v>177.23089999999999</v>
      </c>
      <c r="C67" s="11">
        <v>184.42</v>
      </c>
      <c r="D67" s="11">
        <v>187.25</v>
      </c>
      <c r="E67" s="11">
        <v>181.1</v>
      </c>
      <c r="F67" s="11">
        <v>186.95</v>
      </c>
      <c r="G67" s="11">
        <v>36862400</v>
      </c>
      <c r="N67" s="11"/>
    </row>
    <row r="68" spans="1:23" ht="14" customHeight="1">
      <c r="A68" s="12">
        <v>43882.291666666664</v>
      </c>
      <c r="B68" s="11">
        <v>171.62819999999999</v>
      </c>
      <c r="C68" s="11">
        <v>178.59</v>
      </c>
      <c r="D68" s="11">
        <v>183.5</v>
      </c>
      <c r="E68" s="11">
        <v>177.25</v>
      </c>
      <c r="F68" s="11">
        <v>183.17</v>
      </c>
      <c r="G68" s="11">
        <v>48572600</v>
      </c>
      <c r="N68" s="11"/>
    </row>
    <row r="69" spans="1:23" ht="14" customHeight="1">
      <c r="A69" s="12">
        <v>43885.291666666664</v>
      </c>
      <c r="B69" s="11">
        <v>164.22829999999999</v>
      </c>
      <c r="C69" s="11">
        <v>170.89</v>
      </c>
      <c r="D69" s="11">
        <v>174.55</v>
      </c>
      <c r="E69" s="11">
        <v>163.22999999999999</v>
      </c>
      <c r="F69" s="11">
        <v>167.77</v>
      </c>
      <c r="G69" s="11">
        <v>68311100</v>
      </c>
      <c r="N69" s="11"/>
    </row>
    <row r="70" spans="1:23" ht="14" customHeight="1">
      <c r="A70" s="12">
        <v>43886.291666666664</v>
      </c>
      <c r="B70" s="11">
        <v>161.51820000000001</v>
      </c>
      <c r="C70" s="11">
        <v>168.07</v>
      </c>
      <c r="D70" s="11">
        <v>174.84</v>
      </c>
      <c r="E70" s="11">
        <v>167.65</v>
      </c>
      <c r="F70" s="11">
        <v>174.2</v>
      </c>
      <c r="G70" s="11">
        <v>68073300</v>
      </c>
      <c r="N70" s="11"/>
    </row>
    <row r="71" spans="1:23" ht="14" customHeight="1">
      <c r="A71" s="12">
        <v>43887.291666666664</v>
      </c>
      <c r="B71" s="11">
        <v>163.53639999999999</v>
      </c>
      <c r="C71" s="11">
        <v>170.17</v>
      </c>
      <c r="D71" s="11">
        <v>173.26</v>
      </c>
      <c r="E71" s="11">
        <v>168.21</v>
      </c>
      <c r="F71" s="11">
        <v>169.71</v>
      </c>
      <c r="G71" s="11">
        <v>56206100</v>
      </c>
      <c r="N71" s="11"/>
    </row>
    <row r="72" spans="1:23" ht="14" customHeight="1">
      <c r="A72" s="12">
        <v>43888.291666666664</v>
      </c>
      <c r="B72" s="11">
        <v>152.0138</v>
      </c>
      <c r="C72" s="11">
        <v>158.18</v>
      </c>
      <c r="D72" s="11">
        <v>167.03</v>
      </c>
      <c r="E72" s="11">
        <v>157.97999999999999</v>
      </c>
      <c r="F72" s="11">
        <v>163.32</v>
      </c>
      <c r="G72" s="11">
        <v>93174900</v>
      </c>
      <c r="N72" s="11"/>
    </row>
    <row r="73" spans="1:23" ht="14" customHeight="1">
      <c r="A73" s="12">
        <v>43889.291666666664</v>
      </c>
      <c r="B73" s="11">
        <v>155.69450000000001</v>
      </c>
      <c r="C73" s="11">
        <v>162.01</v>
      </c>
      <c r="D73" s="11">
        <v>163.71</v>
      </c>
      <c r="E73" s="11">
        <v>152</v>
      </c>
      <c r="F73" s="11">
        <v>152.41</v>
      </c>
      <c r="G73" s="11">
        <v>97012700</v>
      </c>
      <c r="N73" s="11"/>
    </row>
    <row r="74" spans="1:23" ht="14" customHeight="1">
      <c r="A74" s="12">
        <v>43892.291666666664</v>
      </c>
      <c r="B74" s="11">
        <v>166.05420000000001</v>
      </c>
      <c r="C74" s="11">
        <v>172.79</v>
      </c>
      <c r="D74" s="11">
        <v>172.92</v>
      </c>
      <c r="E74" s="11">
        <v>162.31</v>
      </c>
      <c r="F74" s="11">
        <v>165.31</v>
      </c>
      <c r="G74" s="11">
        <v>71030800</v>
      </c>
      <c r="N74" s="11"/>
    </row>
    <row r="75" spans="1:23">
      <c r="A75" s="12">
        <v>43893.291666666664</v>
      </c>
      <c r="B75" s="11">
        <v>158.09700000000001</v>
      </c>
      <c r="C75" s="11">
        <v>164.51</v>
      </c>
      <c r="D75" s="11">
        <v>175</v>
      </c>
      <c r="E75" s="11">
        <v>162.26</v>
      </c>
      <c r="F75" s="11">
        <v>173.8</v>
      </c>
      <c r="G75" s="11">
        <v>71677000</v>
      </c>
    </row>
    <row r="76" spans="1:23">
      <c r="A76" s="12">
        <v>43894.291666666664</v>
      </c>
      <c r="B76" s="11">
        <v>163.9016</v>
      </c>
      <c r="C76" s="11">
        <v>170.55</v>
      </c>
      <c r="D76" s="11">
        <v>170.7</v>
      </c>
      <c r="E76" s="11">
        <v>165.62</v>
      </c>
      <c r="F76" s="11">
        <v>168.49</v>
      </c>
      <c r="G76" s="11">
        <v>49814400</v>
      </c>
    </row>
    <row r="77" spans="1:23">
      <c r="A77" s="12">
        <v>43895.291666666664</v>
      </c>
      <c r="B77" s="11">
        <v>159.7885</v>
      </c>
      <c r="C77" s="11">
        <v>166.27</v>
      </c>
      <c r="D77" s="11">
        <v>170.87</v>
      </c>
      <c r="E77" s="11">
        <v>165.69</v>
      </c>
      <c r="F77" s="11">
        <v>166.05</v>
      </c>
      <c r="G77" s="11">
        <v>47817300</v>
      </c>
    </row>
    <row r="78" spans="1:23">
      <c r="A78" s="12">
        <v>43896.291666666664</v>
      </c>
      <c r="B78" s="11">
        <v>155.27170000000001</v>
      </c>
      <c r="C78" s="11">
        <v>161.57</v>
      </c>
      <c r="D78" s="11">
        <v>163.11000000000001</v>
      </c>
      <c r="E78" s="11">
        <v>156</v>
      </c>
      <c r="F78" s="11">
        <v>162.61000000000001</v>
      </c>
      <c r="G78" s="11">
        <v>72821100</v>
      </c>
    </row>
    <row r="79" spans="1:23">
      <c r="A79" s="12">
        <v>43899.291666666664</v>
      </c>
      <c r="B79" s="11">
        <v>144.74850000000001</v>
      </c>
      <c r="C79" s="11">
        <v>150.62</v>
      </c>
      <c r="D79" s="11">
        <v>157.75</v>
      </c>
      <c r="E79" s="11">
        <v>150</v>
      </c>
      <c r="F79" s="11">
        <v>151</v>
      </c>
      <c r="G79" s="11">
        <v>70419300</v>
      </c>
    </row>
    <row r="80" spans="1:23">
      <c r="A80" s="12">
        <v>43900.291666666664</v>
      </c>
      <c r="B80" s="11">
        <v>154.64699999999999</v>
      </c>
      <c r="C80" s="11">
        <v>160.91999999999999</v>
      </c>
      <c r="D80" s="11">
        <v>161.03</v>
      </c>
      <c r="E80" s="11">
        <v>152.58000000000001</v>
      </c>
      <c r="F80" s="11">
        <v>158.16</v>
      </c>
      <c r="G80" s="11">
        <v>65354400</v>
      </c>
    </row>
    <row r="81" spans="1:7">
      <c r="A81" s="12">
        <v>43901.291666666664</v>
      </c>
      <c r="B81" s="11">
        <v>147.6412</v>
      </c>
      <c r="C81" s="11">
        <v>153.63</v>
      </c>
      <c r="D81" s="11">
        <v>157.69999999999999</v>
      </c>
      <c r="E81" s="11">
        <v>151.15</v>
      </c>
      <c r="F81" s="11">
        <v>157.13</v>
      </c>
      <c r="G81" s="11">
        <v>56371600</v>
      </c>
    </row>
    <row r="82" spans="1:7">
      <c r="A82" s="12">
        <v>43902.291666666664</v>
      </c>
      <c r="B82" s="11">
        <v>133.63910000000001</v>
      </c>
      <c r="C82" s="11">
        <v>139.06</v>
      </c>
      <c r="D82" s="11">
        <v>153.47</v>
      </c>
      <c r="E82" s="11">
        <v>138.58000000000001</v>
      </c>
      <c r="F82" s="11">
        <v>145.30000000000001</v>
      </c>
      <c r="G82" s="11">
        <v>93226400</v>
      </c>
    </row>
    <row r="83" spans="1:7">
      <c r="A83" s="12">
        <v>43903.291666666664</v>
      </c>
      <c r="B83" s="11">
        <v>152.63839999999999</v>
      </c>
      <c r="C83" s="11">
        <v>158.83000000000001</v>
      </c>
      <c r="D83" s="11">
        <v>161.91</v>
      </c>
      <c r="E83" s="11">
        <v>140.72999999999999</v>
      </c>
      <c r="F83" s="11">
        <v>147.5</v>
      </c>
      <c r="G83" s="11">
        <v>92727400</v>
      </c>
    </row>
    <row r="84" spans="1:7">
      <c r="A84" s="12">
        <v>43906.291666666664</v>
      </c>
      <c r="B84" s="11">
        <v>130.14099999999999</v>
      </c>
      <c r="C84" s="11">
        <v>135.41999999999999</v>
      </c>
      <c r="D84" s="11">
        <v>149.35</v>
      </c>
      <c r="E84" s="11">
        <v>135</v>
      </c>
      <c r="F84" s="11">
        <v>140</v>
      </c>
      <c r="G84" s="11">
        <v>87905900</v>
      </c>
    </row>
    <row r="85" spans="1:7">
      <c r="A85" s="12">
        <v>43907.291666666664</v>
      </c>
      <c r="B85" s="11">
        <v>140.85640000000001</v>
      </c>
      <c r="C85" s="11">
        <v>146.57</v>
      </c>
      <c r="D85" s="11">
        <v>147.5</v>
      </c>
      <c r="E85" s="11">
        <v>135</v>
      </c>
      <c r="F85" s="11">
        <v>140</v>
      </c>
      <c r="G85" s="11">
        <v>81059800</v>
      </c>
    </row>
    <row r="86" spans="1:7">
      <c r="A86" s="12">
        <v>43908.291666666664</v>
      </c>
      <c r="B86" s="11">
        <v>134.92689999999999</v>
      </c>
      <c r="C86" s="11">
        <v>140.4</v>
      </c>
      <c r="D86" s="11">
        <v>146</v>
      </c>
      <c r="E86" s="11">
        <v>135.02000000000001</v>
      </c>
      <c r="F86" s="11">
        <v>138</v>
      </c>
      <c r="G86" s="11">
        <v>81593200</v>
      </c>
    </row>
    <row r="87" spans="1:7">
      <c r="A87" s="12">
        <v>43909.291666666664</v>
      </c>
      <c r="B87" s="11">
        <v>137.14689999999999</v>
      </c>
      <c r="C87" s="11">
        <v>142.71</v>
      </c>
      <c r="D87" s="11">
        <v>150.15</v>
      </c>
      <c r="E87" s="11">
        <v>139</v>
      </c>
      <c r="F87" s="11">
        <v>142.77000000000001</v>
      </c>
      <c r="G87" s="11">
        <v>85922700</v>
      </c>
    </row>
    <row r="88" spans="1:7">
      <c r="A88" s="12">
        <v>43910.291666666664</v>
      </c>
      <c r="B88" s="11">
        <v>131.9958</v>
      </c>
      <c r="C88" s="11">
        <v>137.35</v>
      </c>
      <c r="D88" s="11">
        <v>147.1</v>
      </c>
      <c r="E88" s="11">
        <v>135.86000000000001</v>
      </c>
      <c r="F88" s="11">
        <v>146</v>
      </c>
      <c r="G88" s="11">
        <v>84866200</v>
      </c>
    </row>
    <row r="89" spans="1:7">
      <c r="A89" s="12">
        <v>43913.291666666664</v>
      </c>
      <c r="B89" s="11">
        <v>130.67920000000001</v>
      </c>
      <c r="C89" s="11">
        <v>135.97999999999999</v>
      </c>
      <c r="D89" s="11">
        <v>140.57</v>
      </c>
      <c r="E89" s="11">
        <v>132.52000000000001</v>
      </c>
      <c r="F89" s="11">
        <v>137.01</v>
      </c>
      <c r="G89" s="11">
        <v>78975200</v>
      </c>
    </row>
    <row r="90" spans="1:7">
      <c r="A90" s="12">
        <v>43914.291666666664</v>
      </c>
      <c r="B90" s="11">
        <v>142.5574</v>
      </c>
      <c r="C90" s="11">
        <v>148.34</v>
      </c>
      <c r="D90" s="11">
        <v>149.6</v>
      </c>
      <c r="E90" s="11">
        <v>141.27000000000001</v>
      </c>
      <c r="F90" s="11">
        <v>143.75</v>
      </c>
      <c r="G90" s="11">
        <v>82516700</v>
      </c>
    </row>
    <row r="91" spans="1:7">
      <c r="A91" s="12">
        <v>43915.291666666664</v>
      </c>
      <c r="B91" s="11">
        <v>141.1927</v>
      </c>
      <c r="C91" s="11">
        <v>146.91999999999999</v>
      </c>
      <c r="D91" s="11">
        <v>154.33000000000001</v>
      </c>
      <c r="E91" s="11">
        <v>144.44</v>
      </c>
      <c r="F91" s="11">
        <v>148.91</v>
      </c>
      <c r="G91" s="11">
        <v>75638200</v>
      </c>
    </row>
    <row r="92" spans="1:7">
      <c r="A92" s="12">
        <v>43916.291666666664</v>
      </c>
      <c r="B92" s="11">
        <v>150.02449999999999</v>
      </c>
      <c r="C92" s="11">
        <v>156.11000000000001</v>
      </c>
      <c r="D92" s="11">
        <v>156.66</v>
      </c>
      <c r="E92" s="11">
        <v>148.37</v>
      </c>
      <c r="F92" s="11">
        <v>148.4</v>
      </c>
      <c r="G92" s="11">
        <v>64568100</v>
      </c>
    </row>
    <row r="93" spans="1:7">
      <c r="A93" s="12">
        <v>43917.291666666664</v>
      </c>
      <c r="B93" s="11">
        <v>143.86429999999999</v>
      </c>
      <c r="C93" s="11">
        <v>149.69999999999999</v>
      </c>
      <c r="D93" s="11">
        <v>154.88999999999999</v>
      </c>
      <c r="E93" s="11">
        <v>149.19999999999999</v>
      </c>
      <c r="F93" s="11">
        <v>151.75</v>
      </c>
      <c r="G93" s="11">
        <v>57042300</v>
      </c>
    </row>
    <row r="94" spans="1:7">
      <c r="A94" s="12">
        <v>43920.291666666664</v>
      </c>
      <c r="B94" s="11">
        <v>153.98390000000001</v>
      </c>
      <c r="C94" s="11">
        <v>160.22999999999999</v>
      </c>
      <c r="D94" s="11">
        <v>160.6</v>
      </c>
      <c r="E94" s="11">
        <v>150.01</v>
      </c>
      <c r="F94" s="11">
        <v>152.44</v>
      </c>
      <c r="G94" s="11">
        <v>63420300</v>
      </c>
    </row>
    <row r="95" spans="1:7">
      <c r="A95" s="12">
        <v>43921.291666666664</v>
      </c>
      <c r="B95" s="11">
        <v>151.56209999999999</v>
      </c>
      <c r="C95" s="11">
        <v>157.71</v>
      </c>
      <c r="D95" s="11">
        <v>164.78</v>
      </c>
      <c r="E95" s="11">
        <v>156.56</v>
      </c>
      <c r="F95" s="11">
        <v>159.4</v>
      </c>
      <c r="G95" s="11">
        <v>77927200</v>
      </c>
    </row>
    <row r="96" spans="1:7">
      <c r="A96" s="12">
        <v>43922.291666666664</v>
      </c>
      <c r="B96" s="11">
        <v>146.18039999999999</v>
      </c>
      <c r="C96" s="11">
        <v>152.11000000000001</v>
      </c>
      <c r="D96" s="11">
        <v>157.75</v>
      </c>
      <c r="E96" s="11">
        <v>150.82</v>
      </c>
      <c r="F96" s="11">
        <v>153</v>
      </c>
      <c r="G96" s="11">
        <v>57969900</v>
      </c>
    </row>
    <row r="97" spans="1:34">
      <c r="A97" s="12">
        <v>43923.291666666664</v>
      </c>
      <c r="B97" s="11">
        <v>149.20760000000001</v>
      </c>
      <c r="C97" s="11">
        <v>155.26</v>
      </c>
      <c r="D97" s="11">
        <v>155.47999999999999</v>
      </c>
      <c r="E97" s="11">
        <v>150.36000000000001</v>
      </c>
      <c r="F97" s="11">
        <v>151.86000000000001</v>
      </c>
      <c r="G97" s="11">
        <v>49630700</v>
      </c>
    </row>
    <row r="98" spans="1:34">
      <c r="A98" s="12">
        <v>43924.291666666664</v>
      </c>
      <c r="B98" s="11">
        <v>147.83340000000001</v>
      </c>
      <c r="C98" s="11">
        <v>153.83000000000001</v>
      </c>
      <c r="D98" s="11">
        <v>157.38</v>
      </c>
      <c r="E98" s="11">
        <v>152.19</v>
      </c>
      <c r="F98" s="11">
        <v>155.1</v>
      </c>
      <c r="G98" s="11">
        <v>41243300</v>
      </c>
    </row>
    <row r="99" spans="1:34">
      <c r="A99" s="12">
        <v>43927.291666666664</v>
      </c>
      <c r="B99" s="11">
        <v>158.82740000000001</v>
      </c>
      <c r="C99" s="11">
        <v>165.27</v>
      </c>
      <c r="D99" s="11">
        <v>166.5</v>
      </c>
      <c r="E99" s="11">
        <v>157.58000000000001</v>
      </c>
      <c r="F99" s="11">
        <v>160.32</v>
      </c>
      <c r="G99" s="11">
        <v>67111700</v>
      </c>
    </row>
    <row r="100" spans="1:34">
      <c r="A100" s="12">
        <v>43928.291666666664</v>
      </c>
      <c r="B100" s="11">
        <v>157.11680000000001</v>
      </c>
      <c r="C100" s="11">
        <v>163.49</v>
      </c>
      <c r="D100" s="11">
        <v>170</v>
      </c>
      <c r="E100" s="11">
        <v>163.26</v>
      </c>
      <c r="F100" s="11">
        <v>169.59</v>
      </c>
      <c r="G100" s="11">
        <v>62769000</v>
      </c>
      <c r="L100"/>
      <c r="M100"/>
      <c r="N100"/>
      <c r="O100"/>
      <c r="P100"/>
      <c r="Q100"/>
      <c r="R100"/>
      <c r="S100"/>
      <c r="T100"/>
      <c r="U100"/>
      <c r="V100"/>
      <c r="W100"/>
      <c r="X100"/>
      <c r="Y100"/>
      <c r="Z100"/>
      <c r="AA100"/>
      <c r="AB100"/>
      <c r="AC100"/>
      <c r="AD100"/>
      <c r="AE100"/>
      <c r="AF100"/>
      <c r="AG100"/>
      <c r="AH100"/>
    </row>
    <row r="101" spans="1:34">
      <c r="A101" s="12">
        <v>43929.291666666664</v>
      </c>
      <c r="B101" s="11">
        <v>158.69290000000001</v>
      </c>
      <c r="C101" s="11">
        <v>165.13</v>
      </c>
      <c r="D101" s="11">
        <v>166.67</v>
      </c>
      <c r="E101" s="11">
        <v>163.5</v>
      </c>
      <c r="F101" s="11">
        <v>165.67</v>
      </c>
      <c r="G101" s="11">
        <v>48318200</v>
      </c>
      <c r="L101"/>
      <c r="M101"/>
      <c r="N101"/>
      <c r="O101"/>
      <c r="P101"/>
      <c r="Q101"/>
      <c r="R101"/>
      <c r="S101"/>
      <c r="T101"/>
      <c r="U101"/>
      <c r="V101"/>
      <c r="W101"/>
      <c r="X101"/>
      <c r="Y101"/>
      <c r="Z101"/>
      <c r="AA101"/>
      <c r="AB101"/>
      <c r="AC101"/>
      <c r="AD101"/>
      <c r="AE101"/>
      <c r="AF101"/>
      <c r="AG101"/>
      <c r="AH101"/>
    </row>
    <row r="102" spans="1:34">
      <c r="A102" s="12">
        <v>43930.291666666664</v>
      </c>
      <c r="B102" s="11">
        <v>158.70249999999999</v>
      </c>
      <c r="C102" s="11">
        <v>165.14</v>
      </c>
      <c r="D102" s="11">
        <v>167.37</v>
      </c>
      <c r="E102" s="11">
        <v>163.33000000000001</v>
      </c>
      <c r="F102" s="11">
        <v>166.36</v>
      </c>
      <c r="G102" s="11">
        <v>51385100</v>
      </c>
      <c r="L102"/>
      <c r="M102"/>
      <c r="N102"/>
      <c r="O102"/>
      <c r="P102"/>
      <c r="Q102"/>
      <c r="R102"/>
      <c r="S102"/>
      <c r="T102"/>
      <c r="U102"/>
      <c r="V102"/>
      <c r="W102"/>
      <c r="X102"/>
      <c r="Y102"/>
      <c r="Z102"/>
      <c r="AA102"/>
      <c r="AB102"/>
      <c r="AC102"/>
      <c r="AD102"/>
      <c r="AE102"/>
      <c r="AF102"/>
      <c r="AG102"/>
      <c r="AH102"/>
    </row>
    <row r="103" spans="1:34">
      <c r="A103" s="12">
        <v>43934.291666666664</v>
      </c>
      <c r="B103" s="11">
        <v>159.0581</v>
      </c>
      <c r="C103" s="11">
        <v>165.51</v>
      </c>
      <c r="D103" s="11">
        <v>165.57</v>
      </c>
      <c r="E103" s="11">
        <v>162.30000000000001</v>
      </c>
      <c r="F103" s="11">
        <v>164.35</v>
      </c>
      <c r="G103" s="11">
        <v>41905300</v>
      </c>
      <c r="L103"/>
      <c r="M103"/>
      <c r="N103"/>
      <c r="O103"/>
      <c r="P103"/>
      <c r="Q103"/>
      <c r="R103"/>
      <c r="S103"/>
      <c r="T103"/>
      <c r="U103"/>
      <c r="V103"/>
      <c r="W103"/>
      <c r="X103"/>
      <c r="Y103"/>
      <c r="Z103"/>
      <c r="AA103"/>
      <c r="AB103"/>
      <c r="AC103"/>
      <c r="AD103"/>
      <c r="AE103"/>
      <c r="AF103"/>
      <c r="AG103"/>
      <c r="AH103"/>
    </row>
    <row r="104" spans="1:34">
      <c r="A104" s="12">
        <v>43935.291666666664</v>
      </c>
      <c r="B104" s="11">
        <v>166.9288</v>
      </c>
      <c r="C104" s="11">
        <v>173.7</v>
      </c>
      <c r="D104" s="11">
        <v>173.75</v>
      </c>
      <c r="E104" s="11">
        <v>168</v>
      </c>
      <c r="F104" s="11">
        <v>169</v>
      </c>
      <c r="G104" s="11">
        <v>52874300</v>
      </c>
      <c r="L104"/>
      <c r="M104"/>
      <c r="N104"/>
      <c r="O104"/>
      <c r="P104"/>
      <c r="Q104"/>
      <c r="R104"/>
      <c r="S104"/>
      <c r="T104"/>
      <c r="U104"/>
      <c r="V104"/>
      <c r="W104"/>
      <c r="X104"/>
      <c r="Y104"/>
      <c r="Z104"/>
      <c r="AA104"/>
      <c r="AB104"/>
      <c r="AC104"/>
      <c r="AD104"/>
      <c r="AE104"/>
      <c r="AF104"/>
      <c r="AG104"/>
      <c r="AH104"/>
    </row>
    <row r="105" spans="1:34">
      <c r="A105" s="12">
        <v>43936.291666666664</v>
      </c>
      <c r="B105" s="11">
        <v>165.1798</v>
      </c>
      <c r="C105" s="11">
        <v>171.88</v>
      </c>
      <c r="D105" s="11">
        <v>173.57</v>
      </c>
      <c r="E105" s="11">
        <v>169.24</v>
      </c>
      <c r="F105" s="11">
        <v>171.2</v>
      </c>
      <c r="G105" s="11">
        <v>40940800</v>
      </c>
      <c r="L105"/>
      <c r="M105"/>
      <c r="N105"/>
      <c r="O105"/>
      <c r="P105"/>
      <c r="Q105"/>
      <c r="R105"/>
      <c r="S105"/>
      <c r="T105"/>
      <c r="U105"/>
      <c r="V105"/>
      <c r="W105"/>
      <c r="X105"/>
      <c r="Y105"/>
      <c r="Z105"/>
      <c r="AA105"/>
      <c r="AB105"/>
      <c r="AC105"/>
      <c r="AD105"/>
      <c r="AE105"/>
      <c r="AF105"/>
      <c r="AG105"/>
      <c r="AH105"/>
    </row>
    <row r="106" spans="1:34" ht="23.5">
      <c r="A106" s="12">
        <v>43937.291666666664</v>
      </c>
      <c r="B106" s="11">
        <v>170.1386</v>
      </c>
      <c r="C106" s="11">
        <v>177.04</v>
      </c>
      <c r="D106" s="11">
        <v>177.28</v>
      </c>
      <c r="E106" s="11">
        <v>172.9</v>
      </c>
      <c r="F106" s="11">
        <v>174.3</v>
      </c>
      <c r="G106" s="11">
        <v>50479600</v>
      </c>
      <c r="I106"/>
      <c r="J106" s="36"/>
      <c r="K106" s="36"/>
      <c r="L106"/>
      <c r="M106"/>
      <c r="N106"/>
      <c r="O106"/>
      <c r="P106"/>
      <c r="Q106"/>
      <c r="R106"/>
      <c r="S106"/>
      <c r="T106"/>
      <c r="U106"/>
      <c r="V106"/>
      <c r="W106"/>
      <c r="X106"/>
      <c r="Y106"/>
      <c r="Z106"/>
      <c r="AA106"/>
      <c r="AB106"/>
      <c r="AC106"/>
      <c r="AD106"/>
      <c r="AE106"/>
      <c r="AF106"/>
      <c r="AG106"/>
      <c r="AH106"/>
    </row>
    <row r="107" spans="1:34" ht="18">
      <c r="A107" s="12">
        <v>43938.291666666664</v>
      </c>
      <c r="B107" s="11">
        <v>171.6378</v>
      </c>
      <c r="C107" s="11">
        <v>178.6</v>
      </c>
      <c r="D107" s="11">
        <v>180</v>
      </c>
      <c r="E107" s="11">
        <v>175.87</v>
      </c>
      <c r="F107" s="11">
        <v>179.5</v>
      </c>
      <c r="G107" s="11">
        <v>52765600</v>
      </c>
      <c r="I107" s="35" t="s">
        <v>174</v>
      </c>
      <c r="Q107"/>
      <c r="R107"/>
      <c r="S107"/>
      <c r="T107"/>
      <c r="U107"/>
      <c r="V107"/>
      <c r="W107"/>
      <c r="X107"/>
      <c r="Y107"/>
      <c r="Z107"/>
      <c r="AA107"/>
      <c r="AB107"/>
      <c r="AC107"/>
      <c r="AD107"/>
      <c r="AE107"/>
      <c r="AF107"/>
      <c r="AG107"/>
      <c r="AH107"/>
    </row>
    <row r="108" spans="1:34">
      <c r="A108" s="12">
        <v>43941.291666666664</v>
      </c>
      <c r="B108" s="11">
        <v>168.23580000000001</v>
      </c>
      <c r="C108" s="11">
        <v>175.06</v>
      </c>
      <c r="D108" s="11">
        <v>178.75</v>
      </c>
      <c r="E108" s="11">
        <v>174.99</v>
      </c>
      <c r="F108" s="11">
        <v>176.63</v>
      </c>
      <c r="G108" s="11">
        <v>36669600</v>
      </c>
      <c r="I108" s="130" t="s">
        <v>191</v>
      </c>
      <c r="J108" s="130"/>
      <c r="K108" s="130"/>
      <c r="L108" s="130"/>
      <c r="M108" s="130"/>
      <c r="N108" s="130"/>
      <c r="O108" s="130"/>
      <c r="P108" s="130"/>
      <c r="Q108"/>
      <c r="R108"/>
      <c r="S108"/>
      <c r="T108"/>
      <c r="U108"/>
      <c r="V108"/>
      <c r="W108"/>
      <c r="X108"/>
      <c r="Y108"/>
      <c r="Z108"/>
      <c r="AA108"/>
      <c r="AB108"/>
      <c r="AC108"/>
      <c r="AD108"/>
      <c r="AE108"/>
      <c r="AF108"/>
      <c r="AG108"/>
      <c r="AH108"/>
    </row>
    <row r="109" spans="1:34">
      <c r="A109" s="12">
        <v>43942.291666666664</v>
      </c>
      <c r="B109" s="11">
        <v>161.27799999999999</v>
      </c>
      <c r="C109" s="11">
        <v>167.82</v>
      </c>
      <c r="D109" s="11">
        <v>173.67</v>
      </c>
      <c r="E109" s="11">
        <v>166.11</v>
      </c>
      <c r="F109" s="11">
        <v>173.5</v>
      </c>
      <c r="G109" s="11">
        <v>56203700</v>
      </c>
      <c r="I109" s="130"/>
      <c r="J109" s="130"/>
      <c r="K109" s="130"/>
      <c r="L109" s="130"/>
      <c r="M109" s="130"/>
      <c r="N109" s="130"/>
      <c r="O109" s="130"/>
      <c r="P109" s="130"/>
      <c r="Q109"/>
      <c r="R109"/>
      <c r="S109"/>
      <c r="T109"/>
      <c r="U109"/>
      <c r="V109"/>
      <c r="W109"/>
      <c r="X109"/>
      <c r="Y109"/>
      <c r="Z109"/>
      <c r="AA109"/>
      <c r="AB109"/>
      <c r="AC109"/>
      <c r="AD109"/>
      <c r="AE109"/>
      <c r="AF109"/>
      <c r="AG109"/>
      <c r="AH109"/>
    </row>
    <row r="110" spans="1:34">
      <c r="A110" s="12">
        <v>43943.291666666664</v>
      </c>
      <c r="B110" s="11">
        <v>166.75579999999999</v>
      </c>
      <c r="C110" s="11">
        <v>173.52</v>
      </c>
      <c r="D110" s="11">
        <v>174</v>
      </c>
      <c r="E110" s="11">
        <v>170.82</v>
      </c>
      <c r="F110" s="11">
        <v>171.39</v>
      </c>
      <c r="G110" s="11">
        <v>34620200</v>
      </c>
      <c r="I110" s="130"/>
      <c r="J110" s="130"/>
      <c r="K110" s="130"/>
      <c r="L110" s="130"/>
      <c r="M110" s="130"/>
      <c r="N110" s="130"/>
      <c r="O110" s="130"/>
      <c r="P110" s="130"/>
      <c r="Q110"/>
      <c r="R110"/>
      <c r="S110"/>
      <c r="T110"/>
      <c r="U110"/>
      <c r="V110"/>
      <c r="W110"/>
      <c r="X110"/>
      <c r="Y110"/>
      <c r="Z110"/>
      <c r="AA110"/>
      <c r="AB110"/>
      <c r="AC110"/>
      <c r="AD110"/>
      <c r="AE110"/>
      <c r="AF110"/>
      <c r="AG110"/>
      <c r="AH110"/>
    </row>
    <row r="111" spans="1:34">
      <c r="A111" s="12">
        <v>43944.291666666664</v>
      </c>
      <c r="B111" s="11">
        <v>164.73769999999999</v>
      </c>
      <c r="C111" s="11">
        <v>171.42</v>
      </c>
      <c r="D111" s="11">
        <v>175.06</v>
      </c>
      <c r="E111" s="11">
        <v>170.91</v>
      </c>
      <c r="F111" s="11">
        <v>174.11</v>
      </c>
      <c r="G111" s="11">
        <v>32790800</v>
      </c>
      <c r="I111" s="130"/>
      <c r="J111" s="130"/>
      <c r="K111" s="130"/>
      <c r="L111" s="130"/>
      <c r="M111" s="130"/>
      <c r="N111" s="130"/>
      <c r="O111" s="130"/>
      <c r="P111" s="130"/>
      <c r="Q111"/>
      <c r="R111"/>
      <c r="S111"/>
      <c r="T111"/>
      <c r="U111"/>
      <c r="V111"/>
      <c r="W111"/>
      <c r="X111"/>
      <c r="Y111"/>
      <c r="Z111"/>
      <c r="AA111"/>
      <c r="AB111"/>
      <c r="AC111"/>
      <c r="AD111"/>
      <c r="AE111"/>
      <c r="AF111"/>
      <c r="AG111"/>
      <c r="AH111"/>
    </row>
    <row r="112" spans="1:34">
      <c r="A112" s="12">
        <v>43945.291666666664</v>
      </c>
      <c r="B112" s="11">
        <v>167.7457</v>
      </c>
      <c r="C112" s="11">
        <v>174.55</v>
      </c>
      <c r="D112" s="11">
        <v>174.56</v>
      </c>
      <c r="E112" s="11">
        <v>170.71</v>
      </c>
      <c r="F112" s="11">
        <v>172.06</v>
      </c>
      <c r="G112" s="11">
        <v>34277600</v>
      </c>
      <c r="I112" s="130"/>
      <c r="J112" s="130"/>
      <c r="K112" s="130"/>
      <c r="L112" s="130"/>
      <c r="M112" s="130"/>
      <c r="N112" s="130"/>
      <c r="O112" s="130"/>
      <c r="P112" s="130"/>
      <c r="Q112"/>
      <c r="R112"/>
      <c r="S112"/>
      <c r="T112"/>
      <c r="U112"/>
      <c r="V112"/>
      <c r="W112"/>
      <c r="X112"/>
      <c r="Y112"/>
      <c r="Z112"/>
      <c r="AA112"/>
      <c r="AB112"/>
      <c r="AC112"/>
      <c r="AD112"/>
      <c r="AE112"/>
      <c r="AF112"/>
      <c r="AG112"/>
      <c r="AH112"/>
    </row>
    <row r="113" spans="1:40">
      <c r="A113" s="12">
        <v>43948.291666666664</v>
      </c>
      <c r="B113" s="11">
        <v>167.26519999999999</v>
      </c>
      <c r="C113" s="11">
        <v>174.05</v>
      </c>
      <c r="D113" s="11">
        <v>176.9</v>
      </c>
      <c r="E113" s="11">
        <v>173.3</v>
      </c>
      <c r="F113" s="11">
        <v>176.59</v>
      </c>
      <c r="G113" s="11">
        <v>33194400</v>
      </c>
      <c r="I113" s="130"/>
      <c r="J113" s="130"/>
      <c r="K113" s="130"/>
      <c r="L113" s="130"/>
      <c r="M113" s="130"/>
      <c r="N113" s="130"/>
      <c r="O113" s="130"/>
      <c r="P113" s="130"/>
      <c r="Q113"/>
      <c r="R113"/>
      <c r="S113"/>
      <c r="T113"/>
      <c r="U113"/>
      <c r="V113"/>
      <c r="W113"/>
      <c r="X113"/>
      <c r="Y113"/>
      <c r="Z113"/>
      <c r="AA113"/>
      <c r="AB113"/>
      <c r="AC113"/>
      <c r="AD113"/>
      <c r="AE113"/>
      <c r="AF113"/>
      <c r="AG113"/>
      <c r="AH113"/>
    </row>
    <row r="114" spans="1:40">
      <c r="A114" s="12">
        <v>43949.291666666664</v>
      </c>
      <c r="B114" s="11">
        <v>163.19040000000001</v>
      </c>
      <c r="C114" s="11">
        <v>169.81</v>
      </c>
      <c r="D114" s="11">
        <v>175.67</v>
      </c>
      <c r="E114" s="11">
        <v>169.39</v>
      </c>
      <c r="F114" s="11">
        <v>175.59</v>
      </c>
      <c r="G114" s="11">
        <v>34392700</v>
      </c>
      <c r="I114" s="130"/>
      <c r="J114" s="130"/>
      <c r="K114" s="130"/>
      <c r="L114" s="130"/>
      <c r="M114" s="130"/>
      <c r="N114" s="130"/>
      <c r="O114" s="130"/>
      <c r="P114" s="130"/>
      <c r="Q114"/>
      <c r="R114"/>
      <c r="S114"/>
      <c r="T114"/>
      <c r="U114"/>
      <c r="V114"/>
      <c r="W114"/>
      <c r="X114"/>
      <c r="Y114"/>
      <c r="Z114"/>
      <c r="AA114"/>
      <c r="AB114"/>
      <c r="AC114"/>
      <c r="AD114"/>
      <c r="AE114"/>
      <c r="AF114"/>
      <c r="AG114"/>
      <c r="AH114"/>
    </row>
    <row r="115" spans="1:40">
      <c r="A115" s="12">
        <v>43950.291666666664</v>
      </c>
      <c r="B115" s="11">
        <v>170.51339999999999</v>
      </c>
      <c r="C115" s="11">
        <v>177.43</v>
      </c>
      <c r="D115" s="11">
        <v>177.68</v>
      </c>
      <c r="E115" s="11">
        <v>171.88</v>
      </c>
      <c r="F115" s="11">
        <v>173.22</v>
      </c>
      <c r="G115" s="11">
        <v>51286600</v>
      </c>
      <c r="I115" s="130"/>
      <c r="J115" s="130"/>
      <c r="K115" s="130"/>
      <c r="L115" s="130"/>
      <c r="M115" s="130"/>
      <c r="N115" s="130"/>
      <c r="O115" s="130"/>
      <c r="P115" s="130"/>
      <c r="Q115"/>
      <c r="R115"/>
      <c r="S115"/>
      <c r="T115"/>
      <c r="U115"/>
      <c r="V115"/>
      <c r="W115"/>
      <c r="X115"/>
      <c r="Y115"/>
      <c r="Z115"/>
      <c r="AA115"/>
      <c r="AB115"/>
      <c r="AC115"/>
      <c r="AD115"/>
      <c r="AE115"/>
      <c r="AF115"/>
      <c r="AG115"/>
      <c r="AH115"/>
    </row>
    <row r="116" spans="1:40">
      <c r="A116" s="12">
        <v>43951.291666666664</v>
      </c>
      <c r="B116" s="11">
        <v>172.22399999999999</v>
      </c>
      <c r="C116" s="11">
        <v>179.21</v>
      </c>
      <c r="D116" s="11">
        <v>180.4</v>
      </c>
      <c r="E116" s="11">
        <v>176.23</v>
      </c>
      <c r="F116" s="11">
        <v>180</v>
      </c>
      <c r="G116" s="11">
        <v>53875900</v>
      </c>
      <c r="I116" s="130"/>
      <c r="J116" s="130"/>
      <c r="K116" s="130"/>
      <c r="L116" s="130"/>
      <c r="M116" s="130"/>
      <c r="N116" s="130"/>
      <c r="O116" s="130"/>
      <c r="P116" s="130"/>
      <c r="Q116"/>
      <c r="R116"/>
      <c r="S116"/>
      <c r="T116"/>
      <c r="U116"/>
      <c r="V116"/>
      <c r="W116"/>
      <c r="X116"/>
      <c r="Y116"/>
      <c r="Z116"/>
      <c r="AA116"/>
      <c r="AB116"/>
      <c r="AC116"/>
      <c r="AD116"/>
      <c r="AE116"/>
      <c r="AF116"/>
      <c r="AG116"/>
      <c r="AH116"/>
    </row>
    <row r="117" spans="1:40">
      <c r="A117" s="12">
        <v>43952.291666666664</v>
      </c>
      <c r="B117" s="11">
        <v>167.76490000000001</v>
      </c>
      <c r="C117" s="11">
        <v>174.57</v>
      </c>
      <c r="D117" s="11">
        <v>178.64</v>
      </c>
      <c r="E117" s="11">
        <v>174.01</v>
      </c>
      <c r="F117" s="11">
        <v>175.8</v>
      </c>
      <c r="G117" s="11">
        <v>39370500</v>
      </c>
      <c r="I117" s="130"/>
      <c r="J117" s="130"/>
      <c r="K117" s="130"/>
      <c r="L117" s="130"/>
      <c r="M117" s="130"/>
      <c r="N117" s="130"/>
      <c r="O117" s="130"/>
      <c r="P117" s="130"/>
      <c r="Q117"/>
      <c r="R117"/>
      <c r="S117"/>
      <c r="T117"/>
      <c r="U117"/>
      <c r="V117"/>
      <c r="W117"/>
      <c r="X117"/>
      <c r="Y117"/>
      <c r="Z117"/>
      <c r="AA117"/>
      <c r="AB117"/>
      <c r="AC117"/>
      <c r="AD117"/>
      <c r="AE117"/>
      <c r="AF117"/>
      <c r="AG117"/>
      <c r="AH117"/>
    </row>
    <row r="118" spans="1:40">
      <c r="A118" s="12">
        <v>43955.291666666664</v>
      </c>
      <c r="B118" s="11">
        <v>171.86840000000001</v>
      </c>
      <c r="C118" s="11">
        <v>178.84</v>
      </c>
      <c r="D118" s="11">
        <v>179</v>
      </c>
      <c r="E118" s="11">
        <v>173.8</v>
      </c>
      <c r="F118" s="11">
        <v>174.49</v>
      </c>
      <c r="G118" s="11">
        <v>30372900</v>
      </c>
      <c r="I118" s="130"/>
      <c r="J118" s="130"/>
      <c r="K118" s="130"/>
      <c r="L118" s="130"/>
      <c r="M118" s="130"/>
      <c r="N118" s="130"/>
      <c r="O118" s="130"/>
      <c r="P118" s="130"/>
      <c r="Q118"/>
      <c r="R118"/>
      <c r="S118"/>
      <c r="T118"/>
      <c r="U118"/>
      <c r="V118"/>
      <c r="W118"/>
      <c r="X118"/>
      <c r="Y118"/>
      <c r="Z118"/>
      <c r="AA118"/>
      <c r="AB118"/>
      <c r="AC118"/>
      <c r="AD118"/>
      <c r="AE118"/>
      <c r="AF118"/>
      <c r="AG118"/>
      <c r="AH118"/>
    </row>
    <row r="119" spans="1:40">
      <c r="A119" s="12">
        <v>43956.291666666664</v>
      </c>
      <c r="B119" s="11">
        <v>173.71350000000001</v>
      </c>
      <c r="C119" s="11">
        <v>180.76</v>
      </c>
      <c r="D119" s="11">
        <v>183.65</v>
      </c>
      <c r="E119" s="11">
        <v>179.9</v>
      </c>
      <c r="F119" s="11">
        <v>180.62</v>
      </c>
      <c r="G119" s="11">
        <v>36839200</v>
      </c>
      <c r="I119" s="130"/>
      <c r="J119" s="130"/>
      <c r="K119" s="130"/>
      <c r="L119" s="130"/>
      <c r="M119" s="130"/>
      <c r="N119" s="130"/>
      <c r="O119" s="130"/>
      <c r="P119" s="130"/>
      <c r="Q119"/>
      <c r="R119"/>
      <c r="S119"/>
      <c r="T119"/>
      <c r="U119"/>
      <c r="V119"/>
      <c r="W119"/>
      <c r="X119"/>
      <c r="Y119"/>
      <c r="Z119"/>
      <c r="AA119"/>
      <c r="AB119"/>
      <c r="AC119"/>
      <c r="AD119"/>
      <c r="AE119"/>
      <c r="AF119"/>
      <c r="AG119"/>
      <c r="AH119"/>
    </row>
    <row r="120" spans="1:40">
      <c r="A120" s="12">
        <v>43957.291666666664</v>
      </c>
      <c r="B120" s="11">
        <v>175.42420000000001</v>
      </c>
      <c r="C120" s="11">
        <v>182.54</v>
      </c>
      <c r="D120" s="11">
        <v>184.2</v>
      </c>
      <c r="E120" s="11">
        <v>181.63</v>
      </c>
      <c r="F120" s="11">
        <v>182.08</v>
      </c>
      <c r="G120" s="11">
        <v>32139300</v>
      </c>
      <c r="I120" s="130"/>
      <c r="J120" s="130"/>
      <c r="K120" s="130"/>
      <c r="L120" s="130"/>
      <c r="M120" s="130"/>
      <c r="N120" s="130"/>
      <c r="O120" s="130"/>
      <c r="P120" s="130"/>
      <c r="Q120"/>
      <c r="R120"/>
      <c r="S120"/>
      <c r="T120"/>
      <c r="U120"/>
      <c r="V120"/>
      <c r="W120"/>
      <c r="X120"/>
      <c r="Y120"/>
      <c r="Z120"/>
      <c r="AA120"/>
      <c r="AB120"/>
      <c r="AC120"/>
      <c r="AD120"/>
      <c r="AE120"/>
      <c r="AF120"/>
      <c r="AG120"/>
      <c r="AH120"/>
    </row>
    <row r="121" spans="1:40">
      <c r="A121" s="12">
        <v>43958.291666666664</v>
      </c>
      <c r="B121" s="11">
        <v>176.44280000000001</v>
      </c>
      <c r="C121" s="11">
        <v>183.6</v>
      </c>
      <c r="D121" s="11">
        <v>184.55</v>
      </c>
      <c r="E121" s="11">
        <v>182.58</v>
      </c>
      <c r="F121" s="11">
        <v>184.17</v>
      </c>
      <c r="G121" s="11">
        <v>28316000</v>
      </c>
      <c r="I121" s="130"/>
      <c r="J121" s="130"/>
      <c r="K121" s="130"/>
      <c r="L121" s="130"/>
      <c r="M121" s="130"/>
      <c r="N121" s="130"/>
      <c r="O121" s="130"/>
      <c r="P121" s="130"/>
      <c r="Q121"/>
      <c r="R121"/>
      <c r="S121"/>
      <c r="T121"/>
      <c r="U121"/>
      <c r="V121"/>
      <c r="W121"/>
      <c r="X121"/>
      <c r="Y121"/>
      <c r="Z121"/>
      <c r="AA121"/>
      <c r="AB121"/>
      <c r="AC121"/>
      <c r="AD121"/>
      <c r="AE121"/>
      <c r="AF121"/>
      <c r="AG121"/>
      <c r="AH121"/>
    </row>
    <row r="122" spans="1:40">
      <c r="A122" s="12">
        <v>43959.291666666664</v>
      </c>
      <c r="B122" s="11">
        <v>177.48079999999999</v>
      </c>
      <c r="C122" s="11">
        <v>184.68</v>
      </c>
      <c r="D122" s="11">
        <v>185</v>
      </c>
      <c r="E122" s="11">
        <v>183.36</v>
      </c>
      <c r="F122" s="11">
        <v>184.98</v>
      </c>
      <c r="G122" s="11">
        <v>30877800</v>
      </c>
      <c r="I122" s="130"/>
      <c r="J122" s="130"/>
      <c r="K122" s="130"/>
      <c r="L122" s="130"/>
      <c r="M122" s="130"/>
      <c r="N122" s="130"/>
      <c r="O122" s="130"/>
      <c r="P122" s="130"/>
      <c r="Q122"/>
      <c r="R122"/>
      <c r="S122"/>
      <c r="T122"/>
      <c r="U122"/>
      <c r="V122"/>
      <c r="W122"/>
      <c r="X122"/>
      <c r="Y122"/>
      <c r="Z122"/>
      <c r="AA122"/>
      <c r="AB122"/>
      <c r="AC122"/>
      <c r="AD122"/>
      <c r="AE122"/>
      <c r="AF122"/>
      <c r="AG122"/>
      <c r="AH122"/>
    </row>
    <row r="123" spans="1:40">
      <c r="A123" s="12">
        <v>43962.291666666664</v>
      </c>
      <c r="B123" s="11">
        <v>179.46039999999999</v>
      </c>
      <c r="C123" s="11">
        <v>186.74</v>
      </c>
      <c r="D123" s="11">
        <v>187.51</v>
      </c>
      <c r="E123" s="11">
        <v>182.85</v>
      </c>
      <c r="F123" s="11">
        <v>183.15</v>
      </c>
      <c r="G123" s="11">
        <v>30892700</v>
      </c>
      <c r="I123" s="130"/>
      <c r="J123" s="130"/>
      <c r="K123" s="130"/>
      <c r="L123" s="130"/>
      <c r="M123" s="130"/>
      <c r="N123" s="130"/>
      <c r="O123" s="130"/>
      <c r="P123" s="130"/>
      <c r="Q123"/>
      <c r="R123"/>
      <c r="S123"/>
      <c r="T123"/>
      <c r="U123"/>
      <c r="V123"/>
      <c r="W123"/>
      <c r="X123"/>
      <c r="Y123"/>
      <c r="Z123"/>
      <c r="AA123"/>
      <c r="AB123"/>
      <c r="AC123"/>
      <c r="AD123"/>
      <c r="AE123"/>
      <c r="AF123"/>
      <c r="AG123"/>
      <c r="AH123"/>
    </row>
    <row r="124" spans="1:40">
      <c r="A124" s="12">
        <v>43963.291666666664</v>
      </c>
      <c r="B124" s="11">
        <v>175.3954</v>
      </c>
      <c r="C124" s="11">
        <v>182.51</v>
      </c>
      <c r="D124" s="11">
        <v>187.04</v>
      </c>
      <c r="E124" s="11">
        <v>182.3</v>
      </c>
      <c r="F124" s="11">
        <v>186.8</v>
      </c>
      <c r="G124" s="11">
        <v>32038200</v>
      </c>
      <c r="P124"/>
      <c r="Q124"/>
      <c r="R124"/>
      <c r="S124"/>
      <c r="T124"/>
      <c r="U124"/>
      <c r="V124"/>
      <c r="W124"/>
      <c r="X124"/>
      <c r="Y124"/>
      <c r="Z124"/>
      <c r="AA124"/>
      <c r="AB124"/>
      <c r="AC124"/>
      <c r="AD124"/>
      <c r="AE124"/>
      <c r="AF124"/>
      <c r="AG124"/>
      <c r="AH124"/>
    </row>
    <row r="125" spans="1:40">
      <c r="A125" s="12">
        <v>43964.291666666664</v>
      </c>
      <c r="B125" s="11">
        <v>172.74299999999999</v>
      </c>
      <c r="C125" s="11">
        <v>179.75</v>
      </c>
      <c r="D125" s="11">
        <v>184.05</v>
      </c>
      <c r="E125" s="11">
        <v>176.54</v>
      </c>
      <c r="F125" s="11">
        <v>182.55</v>
      </c>
      <c r="G125" s="11">
        <v>44711500</v>
      </c>
      <c r="N125" s="11"/>
      <c r="P125"/>
      <c r="Q125"/>
      <c r="R125"/>
      <c r="S125"/>
      <c r="T125"/>
      <c r="U125"/>
      <c r="V125"/>
      <c r="W125"/>
      <c r="X125"/>
      <c r="Y125"/>
      <c r="Z125"/>
      <c r="AA125"/>
      <c r="AB125"/>
      <c r="AC125"/>
      <c r="AD125"/>
      <c r="AE125"/>
      <c r="AF125"/>
      <c r="AG125"/>
      <c r="AH125"/>
    </row>
    <row r="126" spans="1:40">
      <c r="A126" s="12">
        <v>43965.291666666664</v>
      </c>
      <c r="B126" s="11">
        <v>173.49250000000001</v>
      </c>
      <c r="C126" s="11">
        <v>180.53</v>
      </c>
      <c r="D126" s="11">
        <v>180.69</v>
      </c>
      <c r="E126" s="11">
        <v>175.68</v>
      </c>
      <c r="F126" s="11">
        <v>177.54</v>
      </c>
      <c r="G126" s="11">
        <v>41873900</v>
      </c>
      <c r="I126" s="2" t="s">
        <v>198</v>
      </c>
      <c r="J126" s="2" t="s">
        <v>187</v>
      </c>
      <c r="K126"/>
      <c r="L126"/>
      <c r="M126"/>
      <c r="N126"/>
      <c r="X126"/>
      <c r="Y126"/>
      <c r="Z126"/>
      <c r="AA126"/>
      <c r="AB126"/>
      <c r="AC126"/>
      <c r="AD126"/>
      <c r="AE126"/>
      <c r="AF126"/>
      <c r="AG126"/>
      <c r="AH126"/>
      <c r="AI126"/>
      <c r="AJ126"/>
      <c r="AK126"/>
      <c r="AL126"/>
      <c r="AM126"/>
      <c r="AN126"/>
    </row>
    <row r="127" spans="1:40">
      <c r="A127" s="12">
        <v>43966.291666666664</v>
      </c>
      <c r="B127" s="11">
        <v>176.02</v>
      </c>
      <c r="C127" s="11">
        <v>183.16</v>
      </c>
      <c r="D127" s="11">
        <v>187.06</v>
      </c>
      <c r="E127" s="11">
        <v>177</v>
      </c>
      <c r="F127" s="11">
        <v>179.06</v>
      </c>
      <c r="G127" s="11">
        <v>46610400</v>
      </c>
      <c r="I127" s="2" t="s">
        <v>35</v>
      </c>
      <c r="J127" t="s">
        <v>64</v>
      </c>
      <c r="K127" t="s">
        <v>65</v>
      </c>
      <c r="L127" t="s">
        <v>66</v>
      </c>
      <c r="M127" t="s">
        <v>67</v>
      </c>
      <c r="N127" t="s">
        <v>36</v>
      </c>
      <c r="X127"/>
      <c r="Y127"/>
      <c r="Z127"/>
      <c r="AA127"/>
      <c r="AB127"/>
      <c r="AC127"/>
      <c r="AD127"/>
      <c r="AE127"/>
      <c r="AF127"/>
      <c r="AG127"/>
      <c r="AH127"/>
      <c r="AI127"/>
      <c r="AJ127"/>
      <c r="AK127"/>
      <c r="AL127"/>
      <c r="AM127"/>
      <c r="AN127"/>
    </row>
    <row r="128" spans="1:40">
      <c r="A128" s="12">
        <v>43969.291666666664</v>
      </c>
      <c r="B128" s="11">
        <v>177.70179999999999</v>
      </c>
      <c r="C128" s="11">
        <v>184.91</v>
      </c>
      <c r="D128" s="11">
        <v>186.2</v>
      </c>
      <c r="E128" s="11">
        <v>183.96</v>
      </c>
      <c r="F128" s="11">
        <v>185.75</v>
      </c>
      <c r="G128" s="11">
        <v>35264500</v>
      </c>
      <c r="I128" s="3" t="s">
        <v>166</v>
      </c>
      <c r="J128"/>
      <c r="K128"/>
      <c r="L128"/>
      <c r="M128">
        <v>146.459984375</v>
      </c>
      <c r="N128">
        <v>146.459984375</v>
      </c>
      <c r="X128"/>
      <c r="Y128"/>
      <c r="Z128"/>
      <c r="AA128"/>
      <c r="AB128"/>
      <c r="AC128"/>
      <c r="AD128"/>
      <c r="AE128"/>
      <c r="AF128"/>
      <c r="AG128"/>
      <c r="AH128"/>
      <c r="AI128"/>
      <c r="AJ128"/>
      <c r="AK128"/>
      <c r="AL128"/>
      <c r="AM128"/>
      <c r="AN128"/>
    </row>
    <row r="129" spans="1:40">
      <c r="A129" s="12">
        <v>43970.291666666664</v>
      </c>
      <c r="B129" s="11">
        <v>176.4717</v>
      </c>
      <c r="C129" s="11">
        <v>183.63</v>
      </c>
      <c r="D129" s="11">
        <v>186.6</v>
      </c>
      <c r="E129" s="11">
        <v>183.49</v>
      </c>
      <c r="F129" s="11">
        <v>185.03</v>
      </c>
      <c r="G129" s="11">
        <v>26799100</v>
      </c>
      <c r="I129" s="3" t="s">
        <v>37</v>
      </c>
      <c r="J129">
        <v>157.80790645161287</v>
      </c>
      <c r="K129">
        <v>174.68318888888894</v>
      </c>
      <c r="L129">
        <v>202.63932656249997</v>
      </c>
      <c r="M129">
        <v>207.97537812500002</v>
      </c>
      <c r="N129">
        <v>186.04139209486158</v>
      </c>
      <c r="X129"/>
      <c r="Y129"/>
      <c r="Z129"/>
      <c r="AA129"/>
      <c r="AB129"/>
      <c r="AC129"/>
      <c r="AD129"/>
      <c r="AE129"/>
      <c r="AF129"/>
      <c r="AG129"/>
      <c r="AH129"/>
      <c r="AI129"/>
      <c r="AJ129"/>
      <c r="AK129"/>
      <c r="AL129"/>
      <c r="AM129"/>
      <c r="AN129"/>
    </row>
    <row r="130" spans="1:40">
      <c r="A130" s="12">
        <v>43971.291666666664</v>
      </c>
      <c r="B130" s="11">
        <v>178.9195</v>
      </c>
      <c r="C130" s="11">
        <v>185.66</v>
      </c>
      <c r="D130" s="11">
        <v>185.85</v>
      </c>
      <c r="E130" s="11">
        <v>183.94</v>
      </c>
      <c r="F130" s="11">
        <v>184.81</v>
      </c>
      <c r="G130" s="11">
        <v>31261300</v>
      </c>
      <c r="I130" s="3" t="s">
        <v>38</v>
      </c>
      <c r="J130">
        <v>224.99084262295091</v>
      </c>
      <c r="K130">
        <v>247.02959365079363</v>
      </c>
      <c r="L130">
        <v>283.3709453125</v>
      </c>
      <c r="M130">
        <v>316.35724531250003</v>
      </c>
      <c r="N130">
        <v>268.53138888888878</v>
      </c>
      <c r="X130"/>
      <c r="Y130"/>
      <c r="Z130"/>
      <c r="AA130"/>
      <c r="AB130"/>
      <c r="AC130"/>
      <c r="AD130"/>
      <c r="AE130"/>
      <c r="AF130"/>
      <c r="AG130"/>
      <c r="AH130"/>
      <c r="AI130"/>
      <c r="AJ130"/>
      <c r="AK130"/>
      <c r="AL130"/>
      <c r="AM130"/>
      <c r="AN130"/>
    </row>
    <row r="131" spans="1:40">
      <c r="A131" s="12">
        <v>43972.291666666664</v>
      </c>
      <c r="B131" s="11">
        <v>176.7704</v>
      </c>
      <c r="C131" s="11">
        <v>183.43</v>
      </c>
      <c r="D131" s="11">
        <v>186.67</v>
      </c>
      <c r="E131" s="11">
        <v>183.29</v>
      </c>
      <c r="F131" s="11">
        <v>185.4</v>
      </c>
      <c r="G131" s="11">
        <v>29119500</v>
      </c>
      <c r="I131" s="3" t="s">
        <v>167</v>
      </c>
      <c r="J131">
        <v>294.13312580645163</v>
      </c>
      <c r="K131">
        <v>265.90681612903228</v>
      </c>
      <c r="L131">
        <v>259.29262187500001</v>
      </c>
      <c r="M131">
        <v>236.25278730158726</v>
      </c>
      <c r="N131">
        <v>263.7495211155379</v>
      </c>
      <c r="X131"/>
      <c r="Y131"/>
      <c r="Z131"/>
      <c r="AA131"/>
      <c r="AB131"/>
      <c r="AC131"/>
      <c r="AD131"/>
      <c r="AE131"/>
      <c r="AF131"/>
      <c r="AG131"/>
      <c r="AH131"/>
      <c r="AI131"/>
      <c r="AJ131"/>
      <c r="AK131"/>
      <c r="AL131"/>
      <c r="AM131"/>
      <c r="AN131"/>
    </row>
    <row r="132" spans="1:40">
      <c r="A132" s="12">
        <v>43973.291666666664</v>
      </c>
      <c r="B132" s="11">
        <v>176.8475</v>
      </c>
      <c r="C132" s="11">
        <v>183.51</v>
      </c>
      <c r="D132" s="11">
        <v>184.46</v>
      </c>
      <c r="E132" s="11">
        <v>182.54</v>
      </c>
      <c r="F132" s="11">
        <v>183.19</v>
      </c>
      <c r="G132" s="11">
        <v>20826900</v>
      </c>
      <c r="I132" s="3" t="s">
        <v>168</v>
      </c>
      <c r="J132">
        <v>251.79944999999992</v>
      </c>
      <c r="K132">
        <v>310.09588709677433</v>
      </c>
      <c r="L132">
        <v>327.63417142857134</v>
      </c>
      <c r="M132">
        <v>353.64910317460328</v>
      </c>
      <c r="N132">
        <v>311.03342880000002</v>
      </c>
      <c r="X132"/>
      <c r="Y132"/>
      <c r="Z132"/>
      <c r="AA132"/>
      <c r="AB132"/>
      <c r="AC132"/>
      <c r="AD132"/>
      <c r="AE132"/>
      <c r="AF132"/>
      <c r="AG132"/>
      <c r="AH132"/>
      <c r="AI132"/>
      <c r="AJ132"/>
      <c r="AK132"/>
      <c r="AL132"/>
      <c r="AM132"/>
      <c r="AN132"/>
    </row>
    <row r="133" spans="1:40">
      <c r="A133" s="12">
        <v>43977.291666666664</v>
      </c>
      <c r="B133" s="11">
        <v>174.97800000000001</v>
      </c>
      <c r="C133" s="11">
        <v>181.57</v>
      </c>
      <c r="D133" s="11">
        <v>186.5</v>
      </c>
      <c r="E133" s="11">
        <v>181.1</v>
      </c>
      <c r="F133" s="11">
        <v>186.34</v>
      </c>
      <c r="G133" s="11">
        <v>36073600</v>
      </c>
      <c r="I133" s="3" t="s">
        <v>169</v>
      </c>
      <c r="J133">
        <v>403.00769672131145</v>
      </c>
      <c r="K133">
        <v>421.18364920634923</v>
      </c>
      <c r="L133">
        <v>427.07591562500005</v>
      </c>
      <c r="M133">
        <v>419.34500000000014</v>
      </c>
      <c r="N133">
        <v>417.59062727272692</v>
      </c>
      <c r="X133"/>
      <c r="Y133"/>
      <c r="Z133"/>
      <c r="AA133"/>
      <c r="AB133"/>
      <c r="AC133"/>
      <c r="AD133"/>
      <c r="AE133"/>
      <c r="AF133"/>
      <c r="AG133"/>
      <c r="AH133"/>
      <c r="AI133"/>
      <c r="AJ133"/>
      <c r="AK133"/>
      <c r="AL133"/>
      <c r="AM133"/>
      <c r="AN133"/>
    </row>
    <row r="134" spans="1:40">
      <c r="A134" s="12">
        <v>43978.291666666664</v>
      </c>
      <c r="B134" s="11">
        <v>175.20920000000001</v>
      </c>
      <c r="C134" s="11">
        <v>181.81</v>
      </c>
      <c r="D134" s="11">
        <v>181.99</v>
      </c>
      <c r="E134" s="11">
        <v>176.6</v>
      </c>
      <c r="F134" s="11">
        <v>180.2</v>
      </c>
      <c r="G134" s="11">
        <v>39517100</v>
      </c>
      <c r="I134" s="3" t="s">
        <v>36</v>
      </c>
      <c r="J134">
        <v>266.03837922077929</v>
      </c>
      <c r="K134">
        <v>283.75285239616625</v>
      </c>
      <c r="L134">
        <v>299.91597680250777</v>
      </c>
      <c r="M134">
        <v>279.32976886792443</v>
      </c>
      <c r="N134">
        <v>282.39628513513503</v>
      </c>
      <c r="X134"/>
      <c r="Y134"/>
      <c r="Z134"/>
      <c r="AA134"/>
      <c r="AB134"/>
      <c r="AC134"/>
      <c r="AD134"/>
      <c r="AE134"/>
      <c r="AF134"/>
      <c r="AG134"/>
      <c r="AH134"/>
      <c r="AI134"/>
      <c r="AJ134"/>
      <c r="AK134"/>
      <c r="AL134"/>
      <c r="AM134"/>
      <c r="AN134"/>
    </row>
    <row r="135" spans="1:40">
      <c r="A135" s="12">
        <v>43979.291666666664</v>
      </c>
      <c r="B135" s="11">
        <v>174.8141</v>
      </c>
      <c r="C135" s="11">
        <v>181.4</v>
      </c>
      <c r="D135" s="11">
        <v>184.15</v>
      </c>
      <c r="E135" s="11">
        <v>180.38</v>
      </c>
      <c r="F135" s="11">
        <v>180.74</v>
      </c>
      <c r="G135" s="11">
        <v>33810200</v>
      </c>
      <c r="N135" s="11"/>
      <c r="X135"/>
      <c r="Y135"/>
      <c r="Z135"/>
      <c r="AA135"/>
      <c r="AB135"/>
      <c r="AC135"/>
      <c r="AD135"/>
      <c r="AE135"/>
      <c r="AF135"/>
      <c r="AG135"/>
      <c r="AH135"/>
      <c r="AI135"/>
      <c r="AJ135"/>
      <c r="AK135"/>
      <c r="AL135"/>
      <c r="AM135"/>
      <c r="AN135"/>
    </row>
    <row r="136" spans="1:40">
      <c r="A136" s="12">
        <v>43980.291666666664</v>
      </c>
      <c r="B136" s="11">
        <v>176.59700000000001</v>
      </c>
      <c r="C136" s="11">
        <v>183.25</v>
      </c>
      <c r="D136" s="11">
        <v>184.27</v>
      </c>
      <c r="E136" s="11">
        <v>180.41</v>
      </c>
      <c r="F136" s="11">
        <v>182.73</v>
      </c>
      <c r="G136" s="11">
        <v>42130400</v>
      </c>
      <c r="I136" s="2" t="s">
        <v>198</v>
      </c>
      <c r="J136" s="2" t="s">
        <v>187</v>
      </c>
      <c r="K136"/>
      <c r="L136"/>
      <c r="M136"/>
      <c r="N136"/>
      <c r="X136"/>
      <c r="Y136"/>
      <c r="Z136"/>
      <c r="AA136"/>
      <c r="AB136"/>
      <c r="AC136"/>
      <c r="AD136"/>
      <c r="AE136"/>
      <c r="AF136"/>
      <c r="AG136"/>
      <c r="AH136"/>
      <c r="AI136"/>
      <c r="AJ136"/>
      <c r="AK136"/>
      <c r="AL136"/>
      <c r="AM136"/>
      <c r="AN136"/>
    </row>
    <row r="137" spans="1:40">
      <c r="A137" s="12">
        <v>43983.291666666664</v>
      </c>
      <c r="B137" s="11">
        <v>176.19220000000001</v>
      </c>
      <c r="C137" s="11">
        <v>182.83</v>
      </c>
      <c r="D137" s="11">
        <v>183</v>
      </c>
      <c r="E137" s="11">
        <v>181.46</v>
      </c>
      <c r="F137" s="11">
        <v>182.54</v>
      </c>
      <c r="G137" s="11">
        <v>22622400</v>
      </c>
      <c r="I137" s="2" t="s">
        <v>35</v>
      </c>
      <c r="J137" t="s">
        <v>64</v>
      </c>
      <c r="K137" t="s">
        <v>65</v>
      </c>
      <c r="L137" t="s">
        <v>66</v>
      </c>
      <c r="M137" t="s">
        <v>67</v>
      </c>
      <c r="N137" t="s">
        <v>36</v>
      </c>
      <c r="X137"/>
      <c r="Y137"/>
      <c r="Z137"/>
      <c r="AA137"/>
      <c r="AB137"/>
      <c r="AC137"/>
      <c r="AD137"/>
      <c r="AE137"/>
      <c r="AF137"/>
      <c r="AG137"/>
      <c r="AH137"/>
      <c r="AI137"/>
      <c r="AJ137"/>
      <c r="AK137"/>
      <c r="AL137"/>
      <c r="AM137"/>
      <c r="AN137"/>
    </row>
    <row r="138" spans="1:40">
      <c r="A138" s="12">
        <v>43984.291666666664</v>
      </c>
      <c r="B138" s="11">
        <v>178.19669999999999</v>
      </c>
      <c r="C138" s="11">
        <v>184.91</v>
      </c>
      <c r="D138" s="11">
        <v>185</v>
      </c>
      <c r="E138" s="11">
        <v>181.35</v>
      </c>
      <c r="F138" s="11">
        <v>184.25</v>
      </c>
      <c r="G138" s="11">
        <v>30794600</v>
      </c>
      <c r="I138" s="3" t="s">
        <v>166</v>
      </c>
      <c r="J138" s="102"/>
      <c r="K138" s="102"/>
      <c r="L138" s="102"/>
      <c r="M138" s="102"/>
      <c r="N138" s="102"/>
      <c r="Z138"/>
      <c r="AA138"/>
      <c r="AB138"/>
      <c r="AC138"/>
      <c r="AD138"/>
      <c r="AE138"/>
      <c r="AF138"/>
      <c r="AG138"/>
      <c r="AH138"/>
      <c r="AI138"/>
      <c r="AJ138"/>
      <c r="AK138"/>
      <c r="AL138"/>
      <c r="AM138"/>
      <c r="AN138"/>
    </row>
    <row r="139" spans="1:40">
      <c r="A139" s="12">
        <v>43985.291666666664</v>
      </c>
      <c r="B139" s="11">
        <v>178.63040000000001</v>
      </c>
      <c r="C139" s="11">
        <v>185.36</v>
      </c>
      <c r="D139" s="11">
        <v>185.94</v>
      </c>
      <c r="E139" s="11">
        <v>183.58</v>
      </c>
      <c r="F139" s="11">
        <v>184.82</v>
      </c>
      <c r="G139" s="11">
        <v>27311000</v>
      </c>
      <c r="I139" s="3" t="s">
        <v>37</v>
      </c>
      <c r="J139" s="102"/>
      <c r="K139" s="102"/>
      <c r="L139" s="102"/>
      <c r="M139" s="102">
        <v>0.42001502330147994</v>
      </c>
      <c r="N139" s="102">
        <v>0.27025407580623723</v>
      </c>
      <c r="Z139"/>
      <c r="AA139"/>
      <c r="AB139"/>
      <c r="AC139"/>
      <c r="AD139"/>
      <c r="AE139"/>
      <c r="AF139"/>
      <c r="AG139"/>
      <c r="AH139"/>
      <c r="AI139"/>
      <c r="AJ139"/>
      <c r="AK139"/>
      <c r="AL139"/>
      <c r="AM139"/>
      <c r="AN139"/>
    </row>
    <row r="140" spans="1:40">
      <c r="A140" s="12">
        <v>43986.291666666664</v>
      </c>
      <c r="B140" s="11">
        <v>176.27889999999999</v>
      </c>
      <c r="C140" s="11">
        <v>182.92</v>
      </c>
      <c r="D140" s="11">
        <v>185.84</v>
      </c>
      <c r="E140" s="11">
        <v>182.3</v>
      </c>
      <c r="F140" s="11">
        <v>184.3</v>
      </c>
      <c r="G140" s="11">
        <v>28761800</v>
      </c>
      <c r="I140" s="3" t="s">
        <v>38</v>
      </c>
      <c r="J140" s="102">
        <v>0.42572604682476861</v>
      </c>
      <c r="K140" s="102">
        <v>0.41415779745080222</v>
      </c>
      <c r="L140" s="102">
        <v>0.39840054800567054</v>
      </c>
      <c r="M140" s="102">
        <v>0.52112835742680541</v>
      </c>
      <c r="N140" s="102">
        <v>0.44339593391112647</v>
      </c>
      <c r="Z140"/>
      <c r="AA140"/>
      <c r="AB140"/>
      <c r="AC140"/>
      <c r="AD140"/>
      <c r="AE140"/>
      <c r="AF140"/>
      <c r="AG140"/>
      <c r="AH140"/>
      <c r="AI140"/>
      <c r="AJ140"/>
      <c r="AK140"/>
      <c r="AL140"/>
      <c r="AM140"/>
      <c r="AN140"/>
    </row>
    <row r="141" spans="1:40">
      <c r="A141" s="12">
        <v>43987.291666666664</v>
      </c>
      <c r="B141" s="11">
        <v>180.40350000000001</v>
      </c>
      <c r="C141" s="11">
        <v>187.2</v>
      </c>
      <c r="D141" s="11">
        <v>187.73</v>
      </c>
      <c r="E141" s="11">
        <v>182.01</v>
      </c>
      <c r="F141" s="11">
        <v>182.62</v>
      </c>
      <c r="G141" s="11">
        <v>39893600</v>
      </c>
      <c r="I141" s="3" t="s">
        <v>167</v>
      </c>
      <c r="J141" s="102">
        <v>0.30731154378301639</v>
      </c>
      <c r="K141" s="102">
        <v>7.6416846254153251E-2</v>
      </c>
      <c r="L141" s="102">
        <v>-8.4971038265572854E-2</v>
      </c>
      <c r="M141" s="102">
        <v>-0.25320886180996105</v>
      </c>
      <c r="N141" s="102">
        <v>-1.7807481624911616E-2</v>
      </c>
      <c r="Z141"/>
      <c r="AA141"/>
      <c r="AB141"/>
      <c r="AC141"/>
      <c r="AD141"/>
      <c r="AE141"/>
      <c r="AF141"/>
      <c r="AG141"/>
      <c r="AH141"/>
      <c r="AI141"/>
      <c r="AJ141"/>
      <c r="AK141"/>
      <c r="AL141"/>
      <c r="AM141"/>
      <c r="AN141"/>
    </row>
    <row r="142" spans="1:40">
      <c r="A142" s="12">
        <v>43990.291666666664</v>
      </c>
      <c r="B142" s="11">
        <v>181.5215</v>
      </c>
      <c r="C142" s="11">
        <v>188.36</v>
      </c>
      <c r="D142" s="11">
        <v>188.55</v>
      </c>
      <c r="E142" s="11">
        <v>184.44</v>
      </c>
      <c r="F142" s="11">
        <v>185.94</v>
      </c>
      <c r="G142" s="11">
        <v>33211600</v>
      </c>
      <c r="I142" s="3" t="s">
        <v>168</v>
      </c>
      <c r="J142" s="102">
        <v>-0.14392692319296443</v>
      </c>
      <c r="K142" s="102">
        <v>0.16618254323461623</v>
      </c>
      <c r="L142" s="102">
        <v>0.26356920246854332</v>
      </c>
      <c r="M142" s="102">
        <v>0.49690976015091143</v>
      </c>
      <c r="N142" s="102">
        <v>0.17927580487908817</v>
      </c>
      <c r="Z142"/>
      <c r="AA142"/>
      <c r="AB142"/>
      <c r="AC142"/>
      <c r="AD142"/>
      <c r="AE142"/>
      <c r="AF142"/>
      <c r="AG142"/>
      <c r="AH142"/>
      <c r="AI142"/>
      <c r="AJ142"/>
      <c r="AK142"/>
      <c r="AL142"/>
      <c r="AM142"/>
      <c r="AN142"/>
    </row>
    <row r="143" spans="1:40">
      <c r="A143" s="12">
        <v>43991.291666666664</v>
      </c>
      <c r="B143" s="11">
        <v>182.9092</v>
      </c>
      <c r="C143" s="11">
        <v>189.8</v>
      </c>
      <c r="D143" s="11">
        <v>190.7</v>
      </c>
      <c r="E143" s="11">
        <v>187.26</v>
      </c>
      <c r="F143" s="11">
        <v>188</v>
      </c>
      <c r="G143" s="11">
        <v>29783900</v>
      </c>
      <c r="I143" s="3" t="s">
        <v>169</v>
      </c>
      <c r="J143" s="102">
        <v>0.60051063146210837</v>
      </c>
      <c r="K143" s="102">
        <v>0.35823681232800991</v>
      </c>
      <c r="L143" s="102">
        <v>0.30351456858982839</v>
      </c>
      <c r="M143" s="102">
        <v>0.18576576678878653</v>
      </c>
      <c r="N143" s="102">
        <v>0.34259082338459851</v>
      </c>
      <c r="Z143"/>
      <c r="AA143"/>
      <c r="AB143"/>
      <c r="AC143"/>
      <c r="AD143"/>
      <c r="AE143"/>
      <c r="AF143"/>
      <c r="AG143"/>
      <c r="AH143"/>
      <c r="AI143"/>
      <c r="AJ143"/>
      <c r="AK143"/>
      <c r="AL143"/>
      <c r="AM143"/>
      <c r="AN143"/>
    </row>
    <row r="144" spans="1:40">
      <c r="A144" s="12">
        <v>43992.291666666664</v>
      </c>
      <c r="B144" s="11">
        <v>189.6936</v>
      </c>
      <c r="C144" s="11">
        <v>196.84</v>
      </c>
      <c r="D144" s="11">
        <v>198.52</v>
      </c>
      <c r="E144" s="11">
        <v>191.01</v>
      </c>
      <c r="F144" s="11">
        <v>191.13</v>
      </c>
      <c r="G144" s="11">
        <v>43872300</v>
      </c>
      <c r="I144" s="3" t="s">
        <v>36</v>
      </c>
      <c r="J144" s="102"/>
      <c r="K144" s="102"/>
      <c r="L144" s="102"/>
      <c r="M144" s="102"/>
      <c r="N144" s="102"/>
      <c r="S144"/>
      <c r="T144"/>
      <c r="U144"/>
      <c r="V144"/>
      <c r="W144"/>
      <c r="X144"/>
      <c r="Y144"/>
      <c r="Z144"/>
      <c r="AA144"/>
      <c r="AB144"/>
      <c r="AC144"/>
      <c r="AD144"/>
      <c r="AE144"/>
      <c r="AF144"/>
      <c r="AG144"/>
      <c r="AH144"/>
      <c r="AI144"/>
      <c r="AJ144"/>
      <c r="AK144"/>
      <c r="AL144"/>
      <c r="AM144"/>
      <c r="AN144"/>
    </row>
    <row r="145" spans="1:40">
      <c r="A145" s="12">
        <v>43993.291666666664</v>
      </c>
      <c r="B145" s="11">
        <v>179.50729999999999</v>
      </c>
      <c r="C145" s="11">
        <v>186.27</v>
      </c>
      <c r="D145" s="11">
        <v>195.76</v>
      </c>
      <c r="E145" s="11">
        <v>186.07</v>
      </c>
      <c r="F145" s="11">
        <v>193.13</v>
      </c>
      <c r="G145" s="11">
        <v>52854700</v>
      </c>
      <c r="S145"/>
      <c r="T145"/>
      <c r="U145"/>
      <c r="V145"/>
      <c r="W145"/>
      <c r="X145"/>
      <c r="Y145"/>
      <c r="Z145"/>
      <c r="AA145"/>
      <c r="AB145"/>
      <c r="AC145"/>
      <c r="AD145"/>
      <c r="AE145"/>
      <c r="AF145"/>
      <c r="AG145"/>
      <c r="AH145"/>
      <c r="AI145"/>
      <c r="AJ145"/>
      <c r="AK145"/>
      <c r="AL145"/>
      <c r="AM145"/>
      <c r="AN145"/>
    </row>
    <row r="146" spans="1:40">
      <c r="A146" s="12">
        <v>43994.291666666664</v>
      </c>
      <c r="B146" s="11">
        <v>180.92400000000001</v>
      </c>
      <c r="C146" s="11">
        <v>187.74</v>
      </c>
      <c r="D146" s="11">
        <v>191.72</v>
      </c>
      <c r="E146" s="11">
        <v>185.18</v>
      </c>
      <c r="F146" s="11">
        <v>190.54</v>
      </c>
      <c r="G146" s="11">
        <v>43373600</v>
      </c>
      <c r="S146"/>
      <c r="T146"/>
      <c r="U146"/>
      <c r="V146"/>
      <c r="W146"/>
      <c r="X146"/>
      <c r="Y146"/>
      <c r="Z146"/>
      <c r="AA146"/>
      <c r="AB146"/>
      <c r="AC146"/>
      <c r="AD146"/>
      <c r="AE146"/>
      <c r="AF146"/>
      <c r="AG146"/>
      <c r="AH146"/>
      <c r="AI146"/>
      <c r="AJ146"/>
      <c r="AK146"/>
      <c r="AL146"/>
      <c r="AM146"/>
      <c r="AN146"/>
    </row>
    <row r="147" spans="1:40">
      <c r="A147" s="12">
        <v>43997.291666666664</v>
      </c>
      <c r="B147" s="11">
        <v>182.0804</v>
      </c>
      <c r="C147" s="11">
        <v>188.94</v>
      </c>
      <c r="D147" s="11">
        <v>190.82</v>
      </c>
      <c r="E147" s="11">
        <v>184.01</v>
      </c>
      <c r="F147" s="11">
        <v>184.58</v>
      </c>
      <c r="G147" s="11">
        <v>32770200</v>
      </c>
      <c r="S147"/>
      <c r="T147"/>
      <c r="U147"/>
      <c r="V147"/>
      <c r="W147"/>
      <c r="X147"/>
      <c r="Y147"/>
      <c r="Z147"/>
      <c r="AA147"/>
      <c r="AB147"/>
      <c r="AC147"/>
      <c r="AD147"/>
      <c r="AE147"/>
      <c r="AF147"/>
      <c r="AG147"/>
      <c r="AH147"/>
      <c r="AI147"/>
      <c r="AJ147"/>
      <c r="AK147"/>
      <c r="AL147"/>
      <c r="AM147"/>
      <c r="AN147"/>
    </row>
    <row r="148" spans="1:40">
      <c r="A148" s="12">
        <v>43998.291666666664</v>
      </c>
      <c r="B148" s="11">
        <v>186.54230000000001</v>
      </c>
      <c r="C148" s="11">
        <v>193.57</v>
      </c>
      <c r="D148" s="11">
        <v>195.58</v>
      </c>
      <c r="E148" s="11">
        <v>191.46</v>
      </c>
      <c r="F148" s="11">
        <v>192.89</v>
      </c>
      <c r="G148" s="11">
        <v>42556700</v>
      </c>
      <c r="S148"/>
      <c r="T148"/>
      <c r="U148"/>
      <c r="V148"/>
      <c r="W148"/>
      <c r="X148"/>
      <c r="Y148"/>
      <c r="Z148"/>
      <c r="AA148"/>
      <c r="AB148"/>
      <c r="AC148"/>
      <c r="AD148"/>
      <c r="AE148"/>
      <c r="AF148"/>
      <c r="AG148"/>
      <c r="AH148"/>
      <c r="AI148"/>
      <c r="AJ148"/>
      <c r="AK148"/>
      <c r="AL148"/>
      <c r="AM148"/>
      <c r="AN148"/>
    </row>
    <row r="149" spans="1:40">
      <c r="A149" s="12">
        <v>43999.291666666664</v>
      </c>
      <c r="B149" s="11">
        <v>187.18799999999999</v>
      </c>
      <c r="C149" s="11">
        <v>194.24</v>
      </c>
      <c r="D149" s="11">
        <v>196.32</v>
      </c>
      <c r="E149" s="11">
        <v>193.69</v>
      </c>
      <c r="F149" s="11">
        <v>195.03</v>
      </c>
      <c r="G149" s="11">
        <v>25687800</v>
      </c>
      <c r="S149"/>
      <c r="T149"/>
      <c r="U149"/>
      <c r="V149"/>
      <c r="W149"/>
      <c r="X149"/>
      <c r="Y149"/>
      <c r="Z149"/>
      <c r="AA149"/>
      <c r="AB149"/>
      <c r="AC149"/>
      <c r="AD149"/>
      <c r="AE149"/>
      <c r="AF149"/>
      <c r="AG149"/>
      <c r="AH149"/>
      <c r="AI149"/>
      <c r="AJ149"/>
      <c r="AK149"/>
      <c r="AL149"/>
      <c r="AM149"/>
      <c r="AN149"/>
    </row>
    <row r="150" spans="1:40">
      <c r="A150" s="12">
        <v>44000.291666666664</v>
      </c>
      <c r="B150" s="11">
        <v>189.19239999999999</v>
      </c>
      <c r="C150" s="11">
        <v>196.32</v>
      </c>
      <c r="D150" s="11">
        <v>196.49</v>
      </c>
      <c r="E150" s="11">
        <v>194</v>
      </c>
      <c r="F150" s="11">
        <v>194</v>
      </c>
      <c r="G150" s="11">
        <v>23061600</v>
      </c>
      <c r="S150"/>
      <c r="T150"/>
      <c r="U150"/>
      <c r="V150"/>
      <c r="W150"/>
      <c r="X150"/>
      <c r="Y150"/>
      <c r="Z150"/>
      <c r="AA150"/>
      <c r="AB150"/>
      <c r="AC150"/>
      <c r="AD150"/>
      <c r="AE150"/>
      <c r="AF150"/>
      <c r="AG150"/>
      <c r="AH150"/>
      <c r="AI150"/>
      <c r="AJ150"/>
      <c r="AK150"/>
      <c r="AL150"/>
      <c r="AM150"/>
      <c r="AN150"/>
    </row>
    <row r="151" spans="1:40" ht="23.5">
      <c r="A151" s="12">
        <v>44001.291666666664</v>
      </c>
      <c r="B151" s="11">
        <v>188.06489999999999</v>
      </c>
      <c r="C151" s="11">
        <v>195.15</v>
      </c>
      <c r="D151" s="11">
        <v>199.29</v>
      </c>
      <c r="E151" s="11">
        <v>194.37</v>
      </c>
      <c r="F151" s="11">
        <v>198.59</v>
      </c>
      <c r="G151" s="11">
        <v>44441100</v>
      </c>
      <c r="S151" s="36"/>
      <c r="T151" s="36"/>
      <c r="U151" s="36"/>
      <c r="V151" s="36"/>
      <c r="W151" s="36"/>
      <c r="Z151"/>
      <c r="AA151"/>
      <c r="AB151"/>
      <c r="AC151"/>
      <c r="AD151"/>
      <c r="AE151"/>
      <c r="AF151"/>
      <c r="AG151"/>
      <c r="AH151"/>
      <c r="AI151"/>
      <c r="AJ151"/>
      <c r="AK151"/>
      <c r="AL151"/>
      <c r="AM151"/>
      <c r="AN151"/>
    </row>
    <row r="152" spans="1:40" ht="23.5">
      <c r="A152" s="12">
        <v>44004.291666666664</v>
      </c>
      <c r="B152" s="11">
        <v>193.28819999999999</v>
      </c>
      <c r="C152" s="11">
        <v>200.57</v>
      </c>
      <c r="D152" s="11">
        <v>200.76</v>
      </c>
      <c r="E152" s="11">
        <v>195.23</v>
      </c>
      <c r="F152" s="11">
        <v>195.79</v>
      </c>
      <c r="G152" s="11">
        <v>32818900</v>
      </c>
      <c r="S152" s="36"/>
      <c r="T152" s="36"/>
      <c r="U152" s="36"/>
      <c r="V152" s="36"/>
      <c r="W152" s="36"/>
      <c r="Z152"/>
      <c r="AA152"/>
      <c r="AB152"/>
      <c r="AC152"/>
      <c r="AD152"/>
      <c r="AE152"/>
      <c r="AF152"/>
      <c r="AG152"/>
      <c r="AH152"/>
      <c r="AI152"/>
      <c r="AJ152"/>
      <c r="AK152"/>
      <c r="AL152"/>
      <c r="AM152"/>
      <c r="AN152"/>
    </row>
    <row r="153" spans="1:40" ht="23.5">
      <c r="A153" s="12">
        <v>44005.291666666664</v>
      </c>
      <c r="B153" s="11">
        <v>194.5795</v>
      </c>
      <c r="C153" s="11">
        <v>201.91</v>
      </c>
      <c r="D153" s="11">
        <v>203.95</v>
      </c>
      <c r="E153" s="11">
        <v>201.43</v>
      </c>
      <c r="F153" s="11">
        <v>202.09</v>
      </c>
      <c r="G153" s="11">
        <v>30917400</v>
      </c>
      <c r="S153" s="36"/>
      <c r="T153" s="36"/>
      <c r="U153" s="36"/>
      <c r="V153" s="36"/>
      <c r="W153" s="36"/>
      <c r="Z153"/>
      <c r="AA153"/>
      <c r="AB153"/>
      <c r="AC153"/>
      <c r="AD153"/>
      <c r="AE153"/>
      <c r="AF153"/>
      <c r="AG153"/>
      <c r="AH153"/>
      <c r="AI153"/>
      <c r="AJ153"/>
      <c r="AK153"/>
      <c r="AL153"/>
      <c r="AM153"/>
      <c r="AN153"/>
    </row>
    <row r="154" spans="1:40" ht="23.5">
      <c r="A154" s="12">
        <v>44006.291666666664</v>
      </c>
      <c r="B154" s="11">
        <v>190.65719999999999</v>
      </c>
      <c r="C154" s="11">
        <v>197.84</v>
      </c>
      <c r="D154" s="11">
        <v>203.25</v>
      </c>
      <c r="E154" s="11">
        <v>196.56</v>
      </c>
      <c r="F154" s="11">
        <v>201.6</v>
      </c>
      <c r="G154" s="11">
        <v>36740600</v>
      </c>
      <c r="S154" s="36"/>
      <c r="T154" s="36"/>
      <c r="U154" s="36"/>
      <c r="V154" s="36"/>
      <c r="W154" s="36"/>
      <c r="Z154"/>
      <c r="AA154"/>
      <c r="AB154"/>
      <c r="AC154"/>
      <c r="AD154"/>
      <c r="AE154"/>
      <c r="AF154"/>
      <c r="AG154"/>
      <c r="AH154"/>
      <c r="AI154"/>
      <c r="AJ154"/>
      <c r="AK154"/>
      <c r="AL154"/>
      <c r="AM154"/>
      <c r="AN154"/>
    </row>
    <row r="155" spans="1:40" ht="23.5">
      <c r="A155" s="12">
        <v>44007.291666666664</v>
      </c>
      <c r="B155" s="11">
        <v>193.06649999999999</v>
      </c>
      <c r="C155" s="11">
        <v>200.34</v>
      </c>
      <c r="D155" s="11">
        <v>200.61</v>
      </c>
      <c r="E155" s="11">
        <v>195.47</v>
      </c>
      <c r="F155" s="11">
        <v>197.8</v>
      </c>
      <c r="G155" s="11">
        <v>27803900</v>
      </c>
      <c r="S155" s="36"/>
      <c r="T155" s="36"/>
      <c r="U155" s="36"/>
      <c r="V155" s="36"/>
      <c r="W155" s="36"/>
      <c r="Z155"/>
      <c r="AA155"/>
      <c r="AB155"/>
      <c r="AC155"/>
      <c r="AD155"/>
      <c r="AE155"/>
      <c r="AF155"/>
      <c r="AG155"/>
      <c r="AH155"/>
      <c r="AI155"/>
      <c r="AJ155"/>
      <c r="AK155"/>
      <c r="AL155"/>
      <c r="AM155"/>
      <c r="AN155"/>
    </row>
    <row r="156" spans="1:40" ht="23.5">
      <c r="A156" s="12">
        <v>44008.291666666664</v>
      </c>
      <c r="B156" s="11">
        <v>189.2021</v>
      </c>
      <c r="C156" s="11">
        <v>196.33</v>
      </c>
      <c r="D156" s="11">
        <v>199.89</v>
      </c>
      <c r="E156" s="11">
        <v>194.88</v>
      </c>
      <c r="F156" s="11">
        <v>199.73</v>
      </c>
      <c r="G156" s="11">
        <v>54675800</v>
      </c>
      <c r="S156" s="36"/>
      <c r="T156" s="36"/>
      <c r="U156" s="36"/>
      <c r="V156" s="36"/>
      <c r="W156" s="36"/>
      <c r="Z156"/>
      <c r="AA156"/>
      <c r="AB156"/>
      <c r="AC156"/>
      <c r="AD156"/>
      <c r="AE156"/>
      <c r="AF156"/>
      <c r="AG156"/>
      <c r="AH156"/>
      <c r="AI156"/>
      <c r="AJ156"/>
      <c r="AK156"/>
      <c r="AL156"/>
      <c r="AM156"/>
      <c r="AN156"/>
    </row>
    <row r="157" spans="1:40" ht="23.5">
      <c r="A157" s="12">
        <v>44011.291666666664</v>
      </c>
      <c r="B157" s="11">
        <v>191.2355</v>
      </c>
      <c r="C157" s="11">
        <v>198.44</v>
      </c>
      <c r="D157" s="11">
        <v>198.53</v>
      </c>
      <c r="E157" s="11">
        <v>193.55</v>
      </c>
      <c r="F157" s="11">
        <v>195.78</v>
      </c>
      <c r="G157" s="11">
        <v>26701600</v>
      </c>
      <c r="S157" s="36"/>
      <c r="T157" s="36"/>
      <c r="U157" s="36"/>
      <c r="V157" s="36"/>
      <c r="W157" s="36"/>
      <c r="Z157"/>
      <c r="AA157"/>
      <c r="AB157"/>
      <c r="AC157"/>
      <c r="AD157"/>
      <c r="AE157"/>
      <c r="AF157"/>
      <c r="AG157"/>
      <c r="AH157"/>
      <c r="AI157"/>
      <c r="AJ157"/>
      <c r="AK157"/>
      <c r="AL157"/>
      <c r="AM157"/>
      <c r="AN157"/>
    </row>
    <row r="158" spans="1:40" ht="23.5">
      <c r="A158" s="12">
        <v>44012.291666666664</v>
      </c>
      <c r="B158" s="11">
        <v>196.12139999999999</v>
      </c>
      <c r="C158" s="11">
        <v>203.51</v>
      </c>
      <c r="D158" s="11">
        <v>204.4</v>
      </c>
      <c r="E158" s="11">
        <v>197.74</v>
      </c>
      <c r="F158" s="11">
        <v>197.88</v>
      </c>
      <c r="G158" s="11">
        <v>34310300</v>
      </c>
      <c r="S158" s="36"/>
      <c r="T158" s="36"/>
      <c r="U158" s="36"/>
      <c r="V158" s="36"/>
      <c r="W158" s="36"/>
      <c r="Z158"/>
      <c r="AA158"/>
      <c r="AB158"/>
      <c r="AC158"/>
      <c r="AD158"/>
      <c r="AE158"/>
      <c r="AF158"/>
      <c r="AG158"/>
      <c r="AH158"/>
      <c r="AI158"/>
      <c r="AJ158"/>
      <c r="AK158"/>
      <c r="AL158"/>
      <c r="AM158"/>
      <c r="AN158"/>
    </row>
    <row r="159" spans="1:40" ht="23.5">
      <c r="A159" s="12">
        <v>44013.291666666664</v>
      </c>
      <c r="B159" s="11">
        <v>197.26820000000001</v>
      </c>
      <c r="C159" s="11">
        <v>204.7</v>
      </c>
      <c r="D159" s="11">
        <v>206.35</v>
      </c>
      <c r="E159" s="11">
        <v>201.77</v>
      </c>
      <c r="F159" s="11">
        <v>203.14</v>
      </c>
      <c r="G159" s="11">
        <v>32061200</v>
      </c>
      <c r="S159" s="36"/>
      <c r="T159" s="36"/>
      <c r="U159" s="36"/>
      <c r="V159" s="36"/>
      <c r="W159" s="36"/>
      <c r="Z159"/>
      <c r="AA159"/>
      <c r="AB159"/>
      <c r="AC159"/>
      <c r="AD159"/>
      <c r="AE159"/>
      <c r="AF159"/>
      <c r="AG159"/>
      <c r="AH159"/>
      <c r="AI159"/>
      <c r="AJ159"/>
      <c r="AK159"/>
      <c r="AL159"/>
      <c r="AM159"/>
      <c r="AN159"/>
    </row>
    <row r="160" spans="1:40" ht="23.5">
      <c r="A160" s="12">
        <v>44014.291666666664</v>
      </c>
      <c r="B160" s="11">
        <v>198.77160000000001</v>
      </c>
      <c r="C160" s="11">
        <v>206.26</v>
      </c>
      <c r="D160" s="11">
        <v>208.02</v>
      </c>
      <c r="E160" s="11">
        <v>205</v>
      </c>
      <c r="F160" s="11">
        <v>205.68</v>
      </c>
      <c r="G160" s="11">
        <v>29315800</v>
      </c>
      <c r="S160" s="36"/>
      <c r="T160" s="36"/>
      <c r="U160" s="36"/>
      <c r="V160" s="36"/>
      <c r="W160" s="36"/>
      <c r="Z160"/>
      <c r="AA160"/>
      <c r="AB160"/>
      <c r="AC160"/>
      <c r="AD160"/>
      <c r="AE160"/>
      <c r="AF160"/>
      <c r="AG160"/>
      <c r="AH160"/>
      <c r="AI160"/>
      <c r="AJ160"/>
      <c r="AK160"/>
      <c r="AL160"/>
      <c r="AM160"/>
      <c r="AN160"/>
    </row>
    <row r="161" spans="1:40" ht="23.5">
      <c r="A161" s="12">
        <v>44018.291666666664</v>
      </c>
      <c r="B161" s="11">
        <v>203.0504</v>
      </c>
      <c r="C161" s="11">
        <v>210.7</v>
      </c>
      <c r="D161" s="11">
        <v>211.13</v>
      </c>
      <c r="E161" s="11">
        <v>208.09</v>
      </c>
      <c r="F161" s="11">
        <v>208.83</v>
      </c>
      <c r="G161" s="11">
        <v>31897600</v>
      </c>
      <c r="S161" s="36"/>
      <c r="T161" s="36"/>
      <c r="U161" s="36"/>
      <c r="V161" s="36"/>
      <c r="W161" s="36"/>
      <c r="Z161"/>
      <c r="AA161"/>
      <c r="AB161"/>
      <c r="AC161"/>
      <c r="AD161"/>
      <c r="AE161"/>
      <c r="AF161"/>
      <c r="AG161"/>
      <c r="AH161"/>
      <c r="AI161"/>
      <c r="AJ161"/>
      <c r="AK161"/>
      <c r="AL161"/>
      <c r="AM161"/>
      <c r="AN161"/>
    </row>
    <row r="162" spans="1:40" ht="23.5">
      <c r="A162" s="12">
        <v>44019.291666666664</v>
      </c>
      <c r="B162" s="11">
        <v>200.6893</v>
      </c>
      <c r="C162" s="11">
        <v>208.25</v>
      </c>
      <c r="D162" s="11">
        <v>214.67</v>
      </c>
      <c r="E162" s="11">
        <v>207.99</v>
      </c>
      <c r="F162" s="11">
        <v>210.45</v>
      </c>
      <c r="G162" s="11">
        <v>33600700</v>
      </c>
      <c r="S162" s="36"/>
      <c r="T162" s="36"/>
      <c r="U162" s="36"/>
      <c r="V162" s="36"/>
      <c r="W162" s="36"/>
      <c r="Z162"/>
      <c r="AA162"/>
      <c r="AB162"/>
      <c r="AC162"/>
      <c r="AD162"/>
      <c r="AE162"/>
      <c r="AF162"/>
      <c r="AG162"/>
      <c r="AH162"/>
      <c r="AI162"/>
      <c r="AJ162"/>
      <c r="AK162"/>
      <c r="AL162"/>
      <c r="AM162"/>
      <c r="AN162"/>
    </row>
    <row r="163" spans="1:40" ht="23.5">
      <c r="A163" s="12">
        <v>44020.291666666664</v>
      </c>
      <c r="B163" s="11">
        <v>205.10310000000001</v>
      </c>
      <c r="C163" s="11">
        <v>212.83</v>
      </c>
      <c r="D163" s="11">
        <v>213.26</v>
      </c>
      <c r="E163" s="11">
        <v>208.69</v>
      </c>
      <c r="F163" s="11">
        <v>210.07</v>
      </c>
      <c r="G163" s="11">
        <v>33600000</v>
      </c>
      <c r="S163" s="36"/>
      <c r="T163" s="36"/>
      <c r="U163" s="36"/>
      <c r="V163" s="36"/>
      <c r="W163" s="36"/>
      <c r="Z163"/>
      <c r="AA163"/>
      <c r="AB163"/>
      <c r="AC163"/>
      <c r="AD163"/>
      <c r="AE163"/>
      <c r="AF163"/>
      <c r="AG163"/>
      <c r="AH163"/>
      <c r="AI163"/>
      <c r="AJ163"/>
      <c r="AK163"/>
      <c r="AL163"/>
      <c r="AM163"/>
      <c r="AN163"/>
    </row>
    <row r="164" spans="1:40" ht="23.5">
      <c r="A164" s="12">
        <v>44021.291666666664</v>
      </c>
      <c r="B164" s="11">
        <v>206.53899999999999</v>
      </c>
      <c r="C164" s="11">
        <v>214.32</v>
      </c>
      <c r="D164" s="11">
        <v>216.38</v>
      </c>
      <c r="E164" s="11">
        <v>211.47</v>
      </c>
      <c r="F164" s="11">
        <v>216.33</v>
      </c>
      <c r="G164" s="11">
        <v>33121700</v>
      </c>
      <c r="S164" s="36"/>
      <c r="T164" s="36"/>
      <c r="U164" s="36"/>
      <c r="V164" s="36"/>
      <c r="W164" s="36"/>
      <c r="Z164"/>
      <c r="AA164"/>
      <c r="AB164"/>
      <c r="AC164"/>
      <c r="AD164"/>
      <c r="AE164"/>
      <c r="AF164"/>
      <c r="AG164"/>
      <c r="AH164"/>
      <c r="AI164"/>
      <c r="AJ164"/>
      <c r="AK164"/>
      <c r="AL164"/>
      <c r="AM164"/>
      <c r="AN164"/>
    </row>
    <row r="165" spans="1:40" ht="23.5">
      <c r="A165" s="12">
        <v>44022.291666666664</v>
      </c>
      <c r="B165" s="11">
        <v>205.9126</v>
      </c>
      <c r="C165" s="11">
        <v>213.67</v>
      </c>
      <c r="D165" s="11">
        <v>214.08</v>
      </c>
      <c r="E165" s="11">
        <v>211.08</v>
      </c>
      <c r="F165" s="11">
        <v>213.62</v>
      </c>
      <c r="G165" s="11">
        <v>26177600</v>
      </c>
      <c r="S165" s="36"/>
      <c r="T165" s="36"/>
      <c r="U165" s="36"/>
      <c r="V165" s="36"/>
      <c r="W165" s="36"/>
      <c r="Z165"/>
      <c r="AA165"/>
      <c r="AB165"/>
      <c r="AC165"/>
      <c r="AD165"/>
      <c r="AE165"/>
      <c r="AF165"/>
      <c r="AG165"/>
      <c r="AH165"/>
      <c r="AI165"/>
      <c r="AJ165"/>
      <c r="AK165"/>
      <c r="AL165"/>
      <c r="AM165"/>
      <c r="AN165"/>
    </row>
    <row r="166" spans="1:40" ht="23.5">
      <c r="A166" s="12">
        <v>44025.291666666664</v>
      </c>
      <c r="B166" s="11">
        <v>199.5522</v>
      </c>
      <c r="C166" s="11">
        <v>207.07</v>
      </c>
      <c r="D166" s="11">
        <v>215.8</v>
      </c>
      <c r="E166" s="11">
        <v>206.5</v>
      </c>
      <c r="F166" s="11">
        <v>214.48</v>
      </c>
      <c r="G166" s="11">
        <v>38135600</v>
      </c>
      <c r="S166" s="36"/>
      <c r="T166" s="36"/>
      <c r="U166" s="36"/>
      <c r="V166" s="36"/>
      <c r="W166" s="36"/>
      <c r="Z166"/>
      <c r="AA166"/>
      <c r="AB166"/>
      <c r="AC166"/>
      <c r="AD166"/>
      <c r="AE166"/>
      <c r="AF166"/>
      <c r="AG166"/>
      <c r="AH166"/>
      <c r="AI166"/>
      <c r="AJ166"/>
      <c r="AK166"/>
      <c r="AL166"/>
      <c r="AM166"/>
      <c r="AN166"/>
    </row>
    <row r="167" spans="1:40" ht="23.5">
      <c r="A167" s="12">
        <v>44026.291666666664</v>
      </c>
      <c r="B167" s="11">
        <v>200.78569999999999</v>
      </c>
      <c r="C167" s="11">
        <v>208.35</v>
      </c>
      <c r="D167" s="11">
        <v>208.85</v>
      </c>
      <c r="E167" s="11">
        <v>202.03</v>
      </c>
      <c r="F167" s="11">
        <v>206.13</v>
      </c>
      <c r="G167" s="11">
        <v>37591800</v>
      </c>
      <c r="S167" s="36"/>
      <c r="T167" s="36"/>
      <c r="U167" s="36"/>
      <c r="V167" s="36"/>
      <c r="W167" s="36"/>
      <c r="Z167"/>
      <c r="AA167"/>
      <c r="AB167"/>
      <c r="AC167"/>
      <c r="AD167"/>
      <c r="AE167"/>
      <c r="AF167"/>
      <c r="AG167"/>
      <c r="AH167"/>
      <c r="AI167"/>
      <c r="AJ167"/>
      <c r="AK167"/>
      <c r="AL167"/>
      <c r="AM167"/>
      <c r="AN167"/>
    </row>
    <row r="168" spans="1:40" ht="23.5">
      <c r="A168" s="12">
        <v>44027.291666666664</v>
      </c>
      <c r="B168" s="11">
        <v>200.48689999999999</v>
      </c>
      <c r="C168" s="11">
        <v>208.04</v>
      </c>
      <c r="D168" s="11">
        <v>211.33</v>
      </c>
      <c r="E168" s="11">
        <v>205.03</v>
      </c>
      <c r="F168" s="11">
        <v>209.56</v>
      </c>
      <c r="G168" s="11">
        <v>32179400</v>
      </c>
      <c r="S168" s="36"/>
      <c r="T168" s="36"/>
      <c r="U168" s="36"/>
      <c r="V168" s="36"/>
      <c r="W168" s="36"/>
      <c r="Z168"/>
      <c r="AA168"/>
      <c r="AB168"/>
      <c r="AC168"/>
      <c r="AD168"/>
      <c r="AE168"/>
      <c r="AF168"/>
      <c r="AG168"/>
      <c r="AH168"/>
      <c r="AI168"/>
      <c r="AJ168"/>
      <c r="AK168"/>
      <c r="AL168"/>
      <c r="AM168"/>
      <c r="AN168"/>
    </row>
    <row r="169" spans="1:40" ht="23.5">
      <c r="A169" s="12">
        <v>44028.291666666664</v>
      </c>
      <c r="B169" s="11">
        <v>196.51650000000001</v>
      </c>
      <c r="C169" s="11">
        <v>203.92</v>
      </c>
      <c r="D169" s="11">
        <v>205.7</v>
      </c>
      <c r="E169" s="11">
        <v>202.31</v>
      </c>
      <c r="F169" s="11">
        <v>205.4</v>
      </c>
      <c r="G169" s="11">
        <v>29940700</v>
      </c>
      <c r="S169" s="36"/>
      <c r="T169" s="36"/>
      <c r="U169" s="36"/>
      <c r="V169" s="36"/>
      <c r="W169" s="36"/>
      <c r="Z169"/>
      <c r="AA169"/>
      <c r="AB169"/>
      <c r="AC169"/>
      <c r="AD169"/>
      <c r="AE169"/>
      <c r="AF169"/>
      <c r="AG169"/>
      <c r="AH169"/>
      <c r="AI169"/>
      <c r="AJ169"/>
      <c r="AK169"/>
      <c r="AL169"/>
      <c r="AM169"/>
      <c r="AN169"/>
    </row>
    <row r="170" spans="1:40" ht="23.5">
      <c r="A170" s="12">
        <v>44029.291666666664</v>
      </c>
      <c r="B170" s="11">
        <v>195.51429999999999</v>
      </c>
      <c r="C170" s="11">
        <v>202.88</v>
      </c>
      <c r="D170" s="11">
        <v>205.04</v>
      </c>
      <c r="E170" s="11">
        <v>201.39</v>
      </c>
      <c r="F170" s="11">
        <v>204.47</v>
      </c>
      <c r="G170" s="11">
        <v>31635300</v>
      </c>
      <c r="S170" s="36"/>
      <c r="T170" s="36"/>
      <c r="U170" s="36"/>
      <c r="V170" s="36"/>
      <c r="W170" s="36"/>
      <c r="Z170"/>
      <c r="AA170"/>
      <c r="AB170"/>
      <c r="AC170"/>
      <c r="AD170"/>
      <c r="AE170"/>
      <c r="AF170"/>
      <c r="AG170"/>
      <c r="AH170"/>
      <c r="AI170"/>
      <c r="AJ170"/>
      <c r="AK170"/>
      <c r="AL170"/>
      <c r="AM170"/>
      <c r="AN170"/>
    </row>
    <row r="171" spans="1:40" ht="23.5">
      <c r="A171" s="12">
        <v>44032.291666666664</v>
      </c>
      <c r="B171" s="11">
        <v>203.9177</v>
      </c>
      <c r="C171" s="11">
        <v>211.6</v>
      </c>
      <c r="D171" s="11">
        <v>212.3</v>
      </c>
      <c r="E171" s="11">
        <v>203.01</v>
      </c>
      <c r="F171" s="11">
        <v>205</v>
      </c>
      <c r="G171" s="11">
        <v>36884800</v>
      </c>
      <c r="S171" s="36"/>
      <c r="T171" s="36"/>
      <c r="U171" s="36"/>
      <c r="V171" s="36"/>
      <c r="W171" s="36"/>
      <c r="Z171"/>
      <c r="AA171"/>
      <c r="AB171"/>
      <c r="AC171"/>
      <c r="AD171"/>
      <c r="AE171"/>
      <c r="AF171"/>
      <c r="AG171"/>
      <c r="AH171"/>
      <c r="AI171"/>
      <c r="AJ171"/>
      <c r="AK171"/>
      <c r="AL171"/>
      <c r="AM171"/>
      <c r="AN171"/>
    </row>
    <row r="172" spans="1:40">
      <c r="A172" s="12">
        <v>44033.291666666664</v>
      </c>
      <c r="B172" s="11">
        <v>201.1712</v>
      </c>
      <c r="C172" s="11">
        <v>208.75</v>
      </c>
      <c r="D172" s="11">
        <v>213.94</v>
      </c>
      <c r="E172" s="11">
        <v>208.03</v>
      </c>
      <c r="F172" s="11">
        <v>213.66</v>
      </c>
      <c r="G172" s="11">
        <v>37990400</v>
      </c>
      <c r="Z172"/>
      <c r="AA172"/>
      <c r="AB172"/>
      <c r="AC172"/>
      <c r="AD172"/>
      <c r="AE172"/>
      <c r="AF172"/>
      <c r="AG172"/>
      <c r="AH172"/>
      <c r="AI172"/>
      <c r="AJ172"/>
      <c r="AK172"/>
      <c r="AL172"/>
      <c r="AM172"/>
      <c r="AN172"/>
    </row>
    <row r="173" spans="1:40">
      <c r="A173" s="12">
        <v>44034.291666666664</v>
      </c>
      <c r="B173" s="11">
        <v>204.06229999999999</v>
      </c>
      <c r="C173" s="11">
        <v>211.75</v>
      </c>
      <c r="D173" s="11">
        <v>212.3</v>
      </c>
      <c r="E173" s="11">
        <v>208.39</v>
      </c>
      <c r="F173" s="11">
        <v>209.2</v>
      </c>
      <c r="G173" s="11">
        <v>49605700</v>
      </c>
      <c r="Z173"/>
      <c r="AA173"/>
      <c r="AB173"/>
      <c r="AC173"/>
      <c r="AD173"/>
      <c r="AE173"/>
      <c r="AF173"/>
      <c r="AG173"/>
      <c r="AH173"/>
      <c r="AI173"/>
      <c r="AJ173"/>
      <c r="AK173"/>
      <c r="AL173"/>
      <c r="AM173"/>
      <c r="AN173"/>
    </row>
    <row r="174" spans="1:40">
      <c r="A174" s="12">
        <v>44035.291666666664</v>
      </c>
      <c r="B174" s="11">
        <v>195.1866</v>
      </c>
      <c r="C174" s="11">
        <v>202.54</v>
      </c>
      <c r="D174" s="11">
        <v>210.92</v>
      </c>
      <c r="E174" s="11">
        <v>202.15</v>
      </c>
      <c r="F174" s="11">
        <v>207.19</v>
      </c>
      <c r="G174" s="11">
        <v>67457000</v>
      </c>
      <c r="Z174"/>
      <c r="AA174"/>
      <c r="AB174"/>
      <c r="AC174"/>
      <c r="AD174"/>
      <c r="AE174"/>
      <c r="AF174"/>
      <c r="AG174"/>
      <c r="AH174"/>
      <c r="AI174"/>
      <c r="AJ174"/>
      <c r="AK174"/>
      <c r="AL174"/>
      <c r="AM174"/>
      <c r="AN174"/>
    </row>
    <row r="175" spans="1:40">
      <c r="A175" s="12">
        <v>44036.291666666664</v>
      </c>
      <c r="B175" s="11">
        <v>193.99170000000001</v>
      </c>
      <c r="C175" s="11">
        <v>201.3</v>
      </c>
      <c r="D175" s="11">
        <v>202.86</v>
      </c>
      <c r="E175" s="11">
        <v>197.51</v>
      </c>
      <c r="F175" s="11">
        <v>200.42</v>
      </c>
      <c r="G175" s="11">
        <v>39827000</v>
      </c>
      <c r="Z175"/>
      <c r="AA175"/>
      <c r="AB175"/>
      <c r="AC175"/>
      <c r="AD175"/>
      <c r="AE175"/>
      <c r="AF175"/>
      <c r="AG175"/>
      <c r="AH175"/>
      <c r="AI175"/>
      <c r="AJ175"/>
      <c r="AK175"/>
      <c r="AL175"/>
      <c r="AM175"/>
      <c r="AN175"/>
    </row>
    <row r="176" spans="1:40">
      <c r="A176" s="12">
        <v>44039.291666666664</v>
      </c>
      <c r="B176" s="11">
        <v>196.44909999999999</v>
      </c>
      <c r="C176" s="11">
        <v>203.85</v>
      </c>
      <c r="D176" s="11">
        <v>203.97</v>
      </c>
      <c r="E176" s="11">
        <v>200.86</v>
      </c>
      <c r="F176" s="11">
        <v>201.47</v>
      </c>
      <c r="G176" s="11">
        <v>30160900</v>
      </c>
      <c r="Z176"/>
      <c r="AA176"/>
      <c r="AB176"/>
      <c r="AC176"/>
      <c r="AD176"/>
      <c r="AE176"/>
      <c r="AF176"/>
      <c r="AG176"/>
      <c r="AH176"/>
      <c r="AI176"/>
      <c r="AJ176"/>
      <c r="AK176"/>
      <c r="AL176"/>
      <c r="AM176"/>
      <c r="AN176"/>
    </row>
    <row r="177" spans="1:40">
      <c r="A177" s="12">
        <v>44040.291666666664</v>
      </c>
      <c r="B177" s="11">
        <v>194.68549999999999</v>
      </c>
      <c r="C177" s="11">
        <v>202.02</v>
      </c>
      <c r="D177" s="11">
        <v>204.7</v>
      </c>
      <c r="E177" s="11">
        <v>201.74</v>
      </c>
      <c r="F177" s="11">
        <v>203.61</v>
      </c>
      <c r="G177" s="11">
        <v>23251400</v>
      </c>
      <c r="Z177"/>
      <c r="AA177"/>
      <c r="AB177"/>
      <c r="AC177"/>
      <c r="AD177"/>
      <c r="AE177"/>
      <c r="AF177"/>
      <c r="AG177"/>
      <c r="AH177"/>
      <c r="AI177"/>
      <c r="AJ177"/>
      <c r="AK177"/>
      <c r="AL177"/>
      <c r="AM177"/>
      <c r="AN177"/>
    </row>
    <row r="178" spans="1:40">
      <c r="A178" s="12">
        <v>44041.291666666664</v>
      </c>
      <c r="B178" s="11">
        <v>196.6514</v>
      </c>
      <c r="C178" s="11">
        <v>204.06</v>
      </c>
      <c r="D178" s="11">
        <v>204.65</v>
      </c>
      <c r="E178" s="11">
        <v>202.01</v>
      </c>
      <c r="F178" s="11">
        <v>202.5</v>
      </c>
      <c r="G178" s="11">
        <v>19632600</v>
      </c>
      <c r="Z178"/>
      <c r="AA178"/>
      <c r="AB178"/>
      <c r="AC178"/>
      <c r="AD178"/>
      <c r="AE178"/>
      <c r="AF178"/>
      <c r="AG178"/>
      <c r="AH178"/>
      <c r="AI178"/>
      <c r="AJ178"/>
      <c r="AK178"/>
      <c r="AL178"/>
      <c r="AM178"/>
      <c r="AN178"/>
    </row>
    <row r="179" spans="1:40">
      <c r="A179" s="12">
        <v>44042.291666666664</v>
      </c>
      <c r="B179" s="11">
        <v>196.4973</v>
      </c>
      <c r="C179" s="11">
        <v>203.9</v>
      </c>
      <c r="D179" s="11">
        <v>204.46</v>
      </c>
      <c r="E179" s="11">
        <v>199.57</v>
      </c>
      <c r="F179" s="11">
        <v>201</v>
      </c>
      <c r="G179" s="11">
        <v>25079600</v>
      </c>
      <c r="Z179"/>
      <c r="AA179"/>
      <c r="AB179"/>
      <c r="AC179"/>
      <c r="AD179"/>
      <c r="AE179"/>
      <c r="AF179"/>
      <c r="AG179"/>
      <c r="AH179"/>
      <c r="AI179"/>
      <c r="AJ179"/>
      <c r="AK179"/>
      <c r="AL179"/>
      <c r="AM179"/>
      <c r="AN179"/>
    </row>
    <row r="180" spans="1:40">
      <c r="A180" s="12">
        <v>44043.291666666664</v>
      </c>
      <c r="B180" s="11">
        <v>197.5669</v>
      </c>
      <c r="C180" s="11">
        <v>205.01</v>
      </c>
      <c r="D180" s="11">
        <v>205.1</v>
      </c>
      <c r="E180" s="11">
        <v>199.01</v>
      </c>
      <c r="F180" s="11">
        <v>204.4</v>
      </c>
      <c r="G180" s="11">
        <v>51044000</v>
      </c>
      <c r="Z180"/>
      <c r="AA180"/>
      <c r="AB180"/>
      <c r="AC180"/>
      <c r="AD180"/>
      <c r="AE180"/>
      <c r="AF180"/>
      <c r="AG180"/>
      <c r="AH180"/>
      <c r="AI180"/>
      <c r="AJ180"/>
      <c r="AK180"/>
      <c r="AL180"/>
      <c r="AM180"/>
      <c r="AN180"/>
    </row>
    <row r="181" spans="1:40">
      <c r="A181" s="12">
        <v>44046.291666666664</v>
      </c>
      <c r="B181" s="11">
        <v>208.67840000000001</v>
      </c>
      <c r="C181" s="11">
        <v>216.54</v>
      </c>
      <c r="D181" s="11">
        <v>217.64</v>
      </c>
      <c r="E181" s="11">
        <v>210.44</v>
      </c>
      <c r="F181" s="11">
        <v>211.52</v>
      </c>
      <c r="G181" s="11">
        <v>78983000</v>
      </c>
      <c r="Z181"/>
      <c r="AA181"/>
      <c r="AB181"/>
      <c r="AC181"/>
      <c r="AD181"/>
      <c r="AE181"/>
      <c r="AF181"/>
      <c r="AG181"/>
      <c r="AH181"/>
      <c r="AI181"/>
      <c r="AJ181"/>
      <c r="AK181"/>
      <c r="AL181"/>
      <c r="AM181"/>
      <c r="AN181"/>
    </row>
    <row r="182" spans="1:40">
      <c r="A182" s="12">
        <v>44047.291666666664</v>
      </c>
      <c r="B182" s="11">
        <v>205.5463</v>
      </c>
      <c r="C182" s="11">
        <v>213.29</v>
      </c>
      <c r="D182" s="11">
        <v>214.77</v>
      </c>
      <c r="E182" s="11">
        <v>210.31</v>
      </c>
      <c r="F182" s="11">
        <v>214.17</v>
      </c>
      <c r="G182" s="11">
        <v>49280100</v>
      </c>
      <c r="S182"/>
      <c r="T182"/>
      <c r="U182"/>
      <c r="V182"/>
      <c r="W182"/>
      <c r="X182"/>
      <c r="Z182"/>
      <c r="AA182"/>
      <c r="AB182"/>
      <c r="AC182"/>
      <c r="AD182"/>
      <c r="AE182"/>
      <c r="AF182"/>
      <c r="AG182"/>
      <c r="AH182"/>
      <c r="AI182"/>
      <c r="AJ182"/>
      <c r="AK182"/>
      <c r="AL182"/>
      <c r="AM182"/>
      <c r="AN182"/>
    </row>
    <row r="183" spans="1:40">
      <c r="A183" s="12">
        <v>44048.291666666664</v>
      </c>
      <c r="B183" s="11">
        <v>205.20910000000001</v>
      </c>
      <c r="C183" s="11">
        <v>212.94</v>
      </c>
      <c r="D183" s="11">
        <v>215</v>
      </c>
      <c r="E183" s="11">
        <v>211.57</v>
      </c>
      <c r="F183" s="11">
        <v>214.9</v>
      </c>
      <c r="G183" s="11">
        <v>28806400</v>
      </c>
      <c r="S183"/>
      <c r="T183"/>
      <c r="U183"/>
      <c r="V183"/>
      <c r="W183"/>
      <c r="X183"/>
      <c r="Z183"/>
      <c r="AA183"/>
      <c r="AB183"/>
      <c r="AC183"/>
      <c r="AD183"/>
      <c r="AE183"/>
      <c r="AF183"/>
      <c r="AG183"/>
      <c r="AH183"/>
      <c r="AI183"/>
      <c r="AJ183"/>
      <c r="AK183"/>
      <c r="AL183"/>
      <c r="AM183"/>
      <c r="AN183"/>
    </row>
    <row r="184" spans="1:40">
      <c r="A184" s="12">
        <v>44049.291666666664</v>
      </c>
      <c r="B184" s="11">
        <v>208.49529999999999</v>
      </c>
      <c r="C184" s="11">
        <v>216.35</v>
      </c>
      <c r="D184" s="11">
        <v>216.37</v>
      </c>
      <c r="E184" s="11">
        <v>211.55</v>
      </c>
      <c r="F184" s="11">
        <v>212.34</v>
      </c>
      <c r="G184" s="11">
        <v>32656800</v>
      </c>
      <c r="S184"/>
      <c r="T184"/>
      <c r="U184"/>
      <c r="V184"/>
      <c r="W184"/>
      <c r="X184"/>
      <c r="Z184"/>
      <c r="AA184"/>
      <c r="AB184"/>
      <c r="AC184"/>
      <c r="AD184"/>
      <c r="AE184"/>
      <c r="AF184"/>
      <c r="AG184"/>
      <c r="AH184"/>
      <c r="AI184"/>
      <c r="AJ184"/>
      <c r="AK184"/>
      <c r="AL184"/>
      <c r="AM184"/>
      <c r="AN184"/>
    </row>
    <row r="185" spans="1:40">
      <c r="A185" s="12">
        <v>44050.291666666664</v>
      </c>
      <c r="B185" s="11">
        <v>204.76570000000001</v>
      </c>
      <c r="C185" s="11">
        <v>212.48</v>
      </c>
      <c r="D185" s="11">
        <v>215.7</v>
      </c>
      <c r="E185" s="11">
        <v>210.93</v>
      </c>
      <c r="F185" s="11">
        <v>214.85</v>
      </c>
      <c r="G185" s="11">
        <v>27820400</v>
      </c>
      <c r="S185"/>
      <c r="T185"/>
      <c r="U185"/>
      <c r="V185"/>
      <c r="W185"/>
      <c r="X185"/>
      <c r="Z185"/>
      <c r="AA185"/>
      <c r="AB185"/>
      <c r="AC185"/>
      <c r="AD185"/>
      <c r="AE185"/>
      <c r="AF185"/>
      <c r="AG185"/>
      <c r="AH185"/>
      <c r="AI185"/>
      <c r="AJ185"/>
      <c r="AK185"/>
      <c r="AL185"/>
      <c r="AM185"/>
      <c r="AN185"/>
    </row>
    <row r="186" spans="1:40">
      <c r="A186" s="12">
        <v>44053.291666666664</v>
      </c>
      <c r="B186" s="11">
        <v>200.6893</v>
      </c>
      <c r="C186" s="11">
        <v>208.25</v>
      </c>
      <c r="D186" s="11">
        <v>211.88</v>
      </c>
      <c r="E186" s="11">
        <v>206.35</v>
      </c>
      <c r="F186" s="11">
        <v>211.67</v>
      </c>
      <c r="G186" s="11">
        <v>36716500</v>
      </c>
    </row>
    <row r="187" spans="1:40">
      <c r="A187" s="12">
        <v>44054.291666666664</v>
      </c>
      <c r="B187" s="11">
        <v>195.99619999999999</v>
      </c>
      <c r="C187" s="11">
        <v>203.38</v>
      </c>
      <c r="D187" s="11">
        <v>207.65</v>
      </c>
      <c r="E187" s="11">
        <v>203.14</v>
      </c>
      <c r="F187" s="11">
        <v>207.16</v>
      </c>
      <c r="G187" s="11">
        <v>36446500</v>
      </c>
    </row>
    <row r="188" spans="1:40">
      <c r="A188" s="12">
        <v>44055.291666666664</v>
      </c>
      <c r="B188" s="11">
        <v>201.59520000000001</v>
      </c>
      <c r="C188" s="11">
        <v>209.19</v>
      </c>
      <c r="D188" s="11">
        <v>210.28</v>
      </c>
      <c r="E188" s="11">
        <v>204.75</v>
      </c>
      <c r="F188" s="11">
        <v>205.29</v>
      </c>
      <c r="G188" s="11">
        <v>28013100</v>
      </c>
    </row>
    <row r="189" spans="1:40">
      <c r="A189" s="12">
        <v>44056.291666666664</v>
      </c>
      <c r="B189" s="11">
        <v>201.12299999999999</v>
      </c>
      <c r="C189" s="11">
        <v>208.7</v>
      </c>
      <c r="D189" s="11">
        <v>211.35</v>
      </c>
      <c r="E189" s="11">
        <v>208.15</v>
      </c>
      <c r="F189" s="11">
        <v>209.44</v>
      </c>
      <c r="G189" s="11">
        <v>22588900</v>
      </c>
    </row>
    <row r="190" spans="1:40">
      <c r="A190" s="12">
        <v>44057.291666666664</v>
      </c>
      <c r="B190" s="11">
        <v>201.31569999999999</v>
      </c>
      <c r="C190" s="11">
        <v>208.9</v>
      </c>
      <c r="D190" s="11">
        <v>209.59</v>
      </c>
      <c r="E190" s="11">
        <v>207.51</v>
      </c>
      <c r="F190" s="11">
        <v>208.76</v>
      </c>
      <c r="G190" s="11">
        <v>17958900</v>
      </c>
    </row>
    <row r="191" spans="1:40">
      <c r="A191" s="12">
        <v>44060.291666666664</v>
      </c>
      <c r="B191" s="11">
        <v>202.6456</v>
      </c>
      <c r="C191" s="11">
        <v>210.28</v>
      </c>
      <c r="D191" s="11">
        <v>211.19</v>
      </c>
      <c r="E191" s="11">
        <v>208.92</v>
      </c>
      <c r="F191" s="11">
        <v>209.6</v>
      </c>
      <c r="G191" s="11">
        <v>20184800</v>
      </c>
    </row>
    <row r="192" spans="1:40">
      <c r="A192" s="12">
        <v>44061.291666666664</v>
      </c>
      <c r="B192" s="11">
        <v>203.8117</v>
      </c>
      <c r="C192" s="11">
        <v>211.49</v>
      </c>
      <c r="D192" s="11">
        <v>212.36</v>
      </c>
      <c r="E192" s="11">
        <v>209.21</v>
      </c>
      <c r="F192" s="11">
        <v>210.53</v>
      </c>
      <c r="G192" s="11">
        <v>21336200</v>
      </c>
    </row>
    <row r="193" spans="1:15">
      <c r="A193" s="12">
        <v>44062.291666666664</v>
      </c>
      <c r="B193" s="11">
        <v>202.5752</v>
      </c>
      <c r="C193" s="11">
        <v>209.7</v>
      </c>
      <c r="D193" s="11">
        <v>212.1</v>
      </c>
      <c r="E193" s="11">
        <v>209.25</v>
      </c>
      <c r="F193" s="11">
        <v>211.49</v>
      </c>
      <c r="G193" s="11">
        <v>27627600</v>
      </c>
    </row>
    <row r="194" spans="1:15">
      <c r="A194" s="12">
        <v>44063.291666666664</v>
      </c>
      <c r="B194" s="11">
        <v>207.2894</v>
      </c>
      <c r="C194" s="11">
        <v>214.58</v>
      </c>
      <c r="D194" s="11">
        <v>215</v>
      </c>
      <c r="E194" s="11">
        <v>208.91</v>
      </c>
      <c r="F194" s="11">
        <v>209.54</v>
      </c>
      <c r="G194" s="11">
        <v>26981500</v>
      </c>
    </row>
    <row r="195" spans="1:15">
      <c r="A195" s="12">
        <v>44064.291666666664</v>
      </c>
      <c r="B195" s="11">
        <v>205.7824</v>
      </c>
      <c r="C195" s="11">
        <v>213.02</v>
      </c>
      <c r="D195" s="11">
        <v>216.25</v>
      </c>
      <c r="E195" s="11">
        <v>212.85</v>
      </c>
      <c r="F195" s="11">
        <v>213.86</v>
      </c>
      <c r="G195" s="11">
        <v>36249300</v>
      </c>
    </row>
    <row r="196" spans="1:15">
      <c r="A196" s="12">
        <v>44067.291666666664</v>
      </c>
      <c r="B196" s="11">
        <v>206.42959999999999</v>
      </c>
      <c r="C196" s="11">
        <v>213.69</v>
      </c>
      <c r="D196" s="11">
        <v>215.52</v>
      </c>
      <c r="E196" s="11">
        <v>212.43</v>
      </c>
      <c r="F196" s="11">
        <v>214.79</v>
      </c>
      <c r="G196" s="11">
        <v>25460100</v>
      </c>
      <c r="N196" s="11"/>
      <c r="O196" s="20"/>
    </row>
    <row r="197" spans="1:15">
      <c r="A197" s="12">
        <v>44068.291666666664</v>
      </c>
      <c r="B197" s="11">
        <v>209.11519999999999</v>
      </c>
      <c r="C197" s="11">
        <v>216.47</v>
      </c>
      <c r="D197" s="11">
        <v>216.61</v>
      </c>
      <c r="E197" s="11">
        <v>213.1</v>
      </c>
      <c r="F197" s="11">
        <v>213.1</v>
      </c>
      <c r="G197" s="11">
        <v>23043700</v>
      </c>
      <c r="N197" s="11"/>
      <c r="O197" s="20"/>
    </row>
    <row r="198" spans="1:15">
      <c r="A198" s="12">
        <v>44069.291666666664</v>
      </c>
      <c r="B198" s="11">
        <v>213.6362</v>
      </c>
      <c r="C198" s="11">
        <v>221.15</v>
      </c>
      <c r="D198" s="11">
        <v>222.09</v>
      </c>
      <c r="E198" s="11">
        <v>217.36</v>
      </c>
      <c r="F198" s="11">
        <v>217.88</v>
      </c>
      <c r="G198" s="11">
        <v>39600800</v>
      </c>
      <c r="N198" s="11"/>
      <c r="O198" s="20"/>
    </row>
    <row r="199" spans="1:15">
      <c r="A199" s="12">
        <v>44070.291666666664</v>
      </c>
      <c r="B199" s="11">
        <v>218.8817</v>
      </c>
      <c r="C199" s="11">
        <v>226.58</v>
      </c>
      <c r="D199" s="11">
        <v>231.15</v>
      </c>
      <c r="E199" s="11">
        <v>219.4</v>
      </c>
      <c r="F199" s="11">
        <v>222.89</v>
      </c>
      <c r="G199" s="11">
        <v>57602200</v>
      </c>
      <c r="N199" s="11"/>
      <c r="O199" s="20"/>
    </row>
    <row r="200" spans="1:15">
      <c r="A200" s="12">
        <v>44071.291666666664</v>
      </c>
      <c r="B200" s="11">
        <v>221.13249999999999</v>
      </c>
      <c r="C200" s="11">
        <v>228.91</v>
      </c>
      <c r="D200" s="11">
        <v>230.64</v>
      </c>
      <c r="E200" s="11">
        <v>226.58</v>
      </c>
      <c r="F200" s="11">
        <v>228.18</v>
      </c>
      <c r="G200" s="11">
        <v>26292900</v>
      </c>
      <c r="N200" s="11"/>
      <c r="O200" s="20"/>
    </row>
    <row r="201" spans="1:15">
      <c r="A201" s="12">
        <v>44074.291666666664</v>
      </c>
      <c r="B201" s="11">
        <v>217.8674</v>
      </c>
      <c r="C201" s="11">
        <v>225.53</v>
      </c>
      <c r="D201" s="11">
        <v>228.7</v>
      </c>
      <c r="E201" s="11">
        <v>224.31</v>
      </c>
      <c r="F201" s="11">
        <v>227</v>
      </c>
      <c r="G201" s="11">
        <v>28774200</v>
      </c>
      <c r="N201" s="11"/>
      <c r="O201" s="20"/>
    </row>
    <row r="202" spans="1:15">
      <c r="A202" s="12">
        <v>44075.291666666664</v>
      </c>
      <c r="B202" s="11">
        <v>219.54830000000001</v>
      </c>
      <c r="C202" s="11">
        <v>227.27</v>
      </c>
      <c r="D202" s="11">
        <v>227.45</v>
      </c>
      <c r="E202" s="11">
        <v>224.43</v>
      </c>
      <c r="F202" s="11">
        <v>225.51</v>
      </c>
      <c r="G202" s="11">
        <v>25725500</v>
      </c>
      <c r="N202" s="11"/>
      <c r="O202" s="20"/>
    </row>
    <row r="203" spans="1:15">
      <c r="A203" s="12">
        <v>44076.291666666664</v>
      </c>
      <c r="B203" s="11">
        <v>223.77940000000001</v>
      </c>
      <c r="C203" s="11">
        <v>231.65</v>
      </c>
      <c r="D203" s="11">
        <v>232.86</v>
      </c>
      <c r="E203" s="11">
        <v>227.35</v>
      </c>
      <c r="F203" s="11">
        <v>227.97</v>
      </c>
      <c r="G203" s="11">
        <v>34080800</v>
      </c>
      <c r="O203" s="20"/>
    </row>
    <row r="204" spans="1:15">
      <c r="A204" s="12">
        <v>44077.291666666664</v>
      </c>
      <c r="B204" s="11">
        <v>209.917</v>
      </c>
      <c r="C204" s="11">
        <v>217.3</v>
      </c>
      <c r="D204" s="11">
        <v>229.31</v>
      </c>
      <c r="E204" s="11">
        <v>214.96</v>
      </c>
      <c r="F204" s="11">
        <v>229.27</v>
      </c>
      <c r="G204" s="11">
        <v>58400300</v>
      </c>
      <c r="O204" s="20"/>
    </row>
    <row r="205" spans="1:15">
      <c r="A205" s="12">
        <v>44078.291666666664</v>
      </c>
      <c r="B205" s="11">
        <v>206.97059999999999</v>
      </c>
      <c r="C205" s="11">
        <v>214.25</v>
      </c>
      <c r="D205" s="11">
        <v>218.36</v>
      </c>
      <c r="E205" s="11">
        <v>205.19</v>
      </c>
      <c r="F205" s="11">
        <v>215.1</v>
      </c>
      <c r="G205" s="11">
        <v>59664100</v>
      </c>
      <c r="O205" s="20"/>
    </row>
    <row r="206" spans="1:15">
      <c r="A206" s="12">
        <v>44082.291666666664</v>
      </c>
      <c r="B206" s="11">
        <v>195.77440000000001</v>
      </c>
      <c r="C206" s="11">
        <v>202.66</v>
      </c>
      <c r="D206" s="11">
        <v>210.03</v>
      </c>
      <c r="E206" s="11">
        <v>202.2</v>
      </c>
      <c r="F206" s="11">
        <v>206.5</v>
      </c>
      <c r="G206" s="11">
        <v>52924300</v>
      </c>
      <c r="O206" s="20"/>
    </row>
    <row r="207" spans="1:15">
      <c r="A207" s="12">
        <v>44083.291666666664</v>
      </c>
      <c r="B207" s="11">
        <v>204.1112</v>
      </c>
      <c r="C207" s="11">
        <v>211.29</v>
      </c>
      <c r="D207" s="11">
        <v>214.84</v>
      </c>
      <c r="E207" s="11">
        <v>206.7</v>
      </c>
      <c r="F207" s="11">
        <v>207.6</v>
      </c>
      <c r="G207" s="11">
        <v>45679000</v>
      </c>
      <c r="O207" s="20"/>
    </row>
    <row r="208" spans="1:15">
      <c r="A208" s="12">
        <v>44084.291666666664</v>
      </c>
      <c r="B208" s="11">
        <v>198.39230000000001</v>
      </c>
      <c r="C208" s="11">
        <v>205.37</v>
      </c>
      <c r="D208" s="11">
        <v>214.74</v>
      </c>
      <c r="E208" s="11">
        <v>204.11</v>
      </c>
      <c r="F208" s="11">
        <v>213.4</v>
      </c>
      <c r="G208" s="11">
        <v>35461500</v>
      </c>
      <c r="O208" s="20"/>
    </row>
    <row r="209" spans="1:15">
      <c r="A209" s="12">
        <v>44085.291666666664</v>
      </c>
      <c r="B209" s="11">
        <v>197.09780000000001</v>
      </c>
      <c r="C209" s="11">
        <v>204.03</v>
      </c>
      <c r="D209" s="11">
        <v>208.63</v>
      </c>
      <c r="E209" s="11">
        <v>201.24</v>
      </c>
      <c r="F209" s="11">
        <v>207.2</v>
      </c>
      <c r="G209" s="11">
        <v>33620100</v>
      </c>
      <c r="O209" s="20"/>
    </row>
    <row r="210" spans="1:15">
      <c r="A210" s="12">
        <v>44088.291666666664</v>
      </c>
      <c r="B210" s="11">
        <v>198.43100000000001</v>
      </c>
      <c r="C210" s="11">
        <v>205.41</v>
      </c>
      <c r="D210" s="11">
        <v>209.2</v>
      </c>
      <c r="E210" s="11">
        <v>204.03</v>
      </c>
      <c r="F210" s="11">
        <v>204.24</v>
      </c>
      <c r="G210" s="11">
        <v>30375800</v>
      </c>
      <c r="O210" s="20"/>
    </row>
    <row r="211" spans="1:15">
      <c r="A211" s="12">
        <v>44089.291666666664</v>
      </c>
      <c r="B211" s="11">
        <v>201.6865</v>
      </c>
      <c r="C211" s="11">
        <v>208.78</v>
      </c>
      <c r="D211" s="11">
        <v>209.78</v>
      </c>
      <c r="E211" s="11">
        <v>206.93</v>
      </c>
      <c r="F211" s="11">
        <v>208.42</v>
      </c>
      <c r="G211" s="11">
        <v>21823900</v>
      </c>
      <c r="O211" s="20"/>
    </row>
    <row r="212" spans="1:15">
      <c r="A212" s="12">
        <v>44090.291666666664</v>
      </c>
      <c r="B212" s="11">
        <v>198.08320000000001</v>
      </c>
      <c r="C212" s="11">
        <v>205.05</v>
      </c>
      <c r="D212" s="11">
        <v>210.65</v>
      </c>
      <c r="E212" s="11">
        <v>204.64</v>
      </c>
      <c r="F212" s="11">
        <v>210.62</v>
      </c>
      <c r="G212" s="11">
        <v>26328100</v>
      </c>
      <c r="O212" s="20"/>
    </row>
    <row r="213" spans="1:15">
      <c r="A213" s="12">
        <v>44091.291666666664</v>
      </c>
      <c r="B213" s="11">
        <v>196.01589999999999</v>
      </c>
      <c r="C213" s="11">
        <v>202.91</v>
      </c>
      <c r="D213" s="11">
        <v>204.33</v>
      </c>
      <c r="E213" s="11">
        <v>199.96</v>
      </c>
      <c r="F213" s="11">
        <v>200.05</v>
      </c>
      <c r="G213" s="11">
        <v>34011300</v>
      </c>
      <c r="O213" s="20"/>
    </row>
    <row r="214" spans="1:15">
      <c r="A214" s="12">
        <v>44092.291666666664</v>
      </c>
      <c r="B214" s="11">
        <v>193.58150000000001</v>
      </c>
      <c r="C214" s="11">
        <v>200.39</v>
      </c>
      <c r="D214" s="11">
        <v>203.65</v>
      </c>
      <c r="E214" s="11">
        <v>196.25</v>
      </c>
      <c r="F214" s="11">
        <v>202.8</v>
      </c>
      <c r="G214" s="11">
        <v>55225300</v>
      </c>
      <c r="O214" s="20"/>
    </row>
    <row r="215" spans="1:15">
      <c r="A215" s="12">
        <v>44095.291666666664</v>
      </c>
      <c r="B215" s="11">
        <v>195.6584</v>
      </c>
      <c r="C215" s="11">
        <v>202.54</v>
      </c>
      <c r="D215" s="11">
        <v>202.71</v>
      </c>
      <c r="E215" s="11">
        <v>196.38</v>
      </c>
      <c r="F215" s="11">
        <v>197.19</v>
      </c>
      <c r="G215" s="11">
        <v>39839700</v>
      </c>
      <c r="O215" s="20"/>
    </row>
    <row r="216" spans="1:15">
      <c r="A216" s="12">
        <v>44096.291666666664</v>
      </c>
      <c r="B216" s="11">
        <v>200.37270000000001</v>
      </c>
      <c r="C216" s="11">
        <v>207.42</v>
      </c>
      <c r="D216" s="11">
        <v>208.1</v>
      </c>
      <c r="E216" s="11">
        <v>202.08</v>
      </c>
      <c r="F216" s="11">
        <v>205.06</v>
      </c>
      <c r="G216" s="11">
        <v>33517100</v>
      </c>
      <c r="O216" s="20"/>
    </row>
    <row r="217" spans="1:15">
      <c r="A217" s="12">
        <v>44097.291666666664</v>
      </c>
      <c r="B217" s="11">
        <v>193.7747</v>
      </c>
      <c r="C217" s="11">
        <v>200.59</v>
      </c>
      <c r="D217" s="11">
        <v>208.1</v>
      </c>
      <c r="E217" s="11">
        <v>200.03</v>
      </c>
      <c r="F217" s="11">
        <v>207.9</v>
      </c>
      <c r="G217" s="11">
        <v>30803800</v>
      </c>
      <c r="O217" s="20"/>
    </row>
    <row r="218" spans="1:15">
      <c r="A218" s="12">
        <v>44098.291666666664</v>
      </c>
      <c r="B218" s="11">
        <v>196.28639999999999</v>
      </c>
      <c r="C218" s="11">
        <v>203.19</v>
      </c>
      <c r="D218" s="11">
        <v>205.57</v>
      </c>
      <c r="E218" s="11">
        <v>199.2</v>
      </c>
      <c r="F218" s="11">
        <v>199.85</v>
      </c>
      <c r="G218" s="11">
        <v>31202500</v>
      </c>
      <c r="O218" s="20"/>
    </row>
    <row r="219" spans="1:15">
      <c r="A219" s="12">
        <v>44099.291666666664</v>
      </c>
      <c r="B219" s="11">
        <v>200.75909999999999</v>
      </c>
      <c r="C219" s="11">
        <v>207.82</v>
      </c>
      <c r="D219" s="11">
        <v>209.04</v>
      </c>
      <c r="E219" s="11">
        <v>202.54</v>
      </c>
      <c r="F219" s="11">
        <v>203.55</v>
      </c>
      <c r="G219" s="11">
        <v>29437300</v>
      </c>
      <c r="O219" s="20"/>
    </row>
    <row r="220" spans="1:15">
      <c r="A220" s="12">
        <v>44102.291666666664</v>
      </c>
      <c r="B220" s="11">
        <v>202.32400000000001</v>
      </c>
      <c r="C220" s="11">
        <v>209.44</v>
      </c>
      <c r="D220" s="11">
        <v>212.57</v>
      </c>
      <c r="E220" s="11">
        <v>208.06</v>
      </c>
      <c r="F220" s="11">
        <v>210.88</v>
      </c>
      <c r="G220" s="11">
        <v>32004900</v>
      </c>
      <c r="O220" s="20"/>
    </row>
    <row r="221" spans="1:15">
      <c r="A221" s="12">
        <v>44103.291666666664</v>
      </c>
      <c r="B221" s="11">
        <v>200.21809999999999</v>
      </c>
      <c r="C221" s="11">
        <v>207.26</v>
      </c>
      <c r="D221" s="11">
        <v>210.07</v>
      </c>
      <c r="E221" s="11">
        <v>206.81</v>
      </c>
      <c r="F221" s="11">
        <v>209.35</v>
      </c>
      <c r="G221" s="11">
        <v>24221900</v>
      </c>
      <c r="O221" s="20"/>
    </row>
    <row r="222" spans="1:15">
      <c r="A222" s="12">
        <v>44104.291666666664</v>
      </c>
      <c r="B222" s="11">
        <v>203.18379999999999</v>
      </c>
      <c r="C222" s="11">
        <v>210.33</v>
      </c>
      <c r="D222" s="11">
        <v>211.98</v>
      </c>
      <c r="E222" s="11">
        <v>206.54</v>
      </c>
      <c r="F222" s="11">
        <v>207.73</v>
      </c>
      <c r="G222" s="11">
        <v>33829100</v>
      </c>
      <c r="O222" s="20"/>
    </row>
    <row r="223" spans="1:15">
      <c r="A223" s="12">
        <v>44105.291666666664</v>
      </c>
      <c r="B223" s="11">
        <v>205.2414</v>
      </c>
      <c r="C223" s="11">
        <v>212.46</v>
      </c>
      <c r="D223" s="11">
        <v>213.99</v>
      </c>
      <c r="E223" s="11">
        <v>211.32</v>
      </c>
      <c r="F223" s="11">
        <v>213.49</v>
      </c>
      <c r="G223" s="11">
        <v>27158400</v>
      </c>
      <c r="O223" s="20"/>
    </row>
    <row r="224" spans="1:15">
      <c r="A224" s="12">
        <v>44106.291666666664</v>
      </c>
      <c r="B224" s="11">
        <v>199.18440000000001</v>
      </c>
      <c r="C224" s="11">
        <v>206.19</v>
      </c>
      <c r="D224" s="11">
        <v>210.99</v>
      </c>
      <c r="E224" s="11">
        <v>205.54</v>
      </c>
      <c r="F224" s="11">
        <v>208</v>
      </c>
      <c r="G224" s="11">
        <v>33154800</v>
      </c>
      <c r="O224" s="20"/>
    </row>
    <row r="225" spans="1:15">
      <c r="A225" s="12">
        <v>44109.291666666664</v>
      </c>
      <c r="B225" s="11">
        <v>203.2321</v>
      </c>
      <c r="C225" s="11">
        <v>210.38</v>
      </c>
      <c r="D225" s="11">
        <v>210.41</v>
      </c>
      <c r="E225" s="11">
        <v>206.98</v>
      </c>
      <c r="F225" s="11">
        <v>207.22</v>
      </c>
      <c r="G225" s="11">
        <v>21331600</v>
      </c>
      <c r="O225" s="20"/>
    </row>
    <row r="226" spans="1:15">
      <c r="A226" s="12">
        <v>44110.291666666664</v>
      </c>
      <c r="B226" s="11">
        <v>198.91390000000001</v>
      </c>
      <c r="C226" s="11">
        <v>205.91</v>
      </c>
      <c r="D226" s="11">
        <v>210.18</v>
      </c>
      <c r="E226" s="11">
        <v>204.82</v>
      </c>
      <c r="F226" s="11">
        <v>208.82</v>
      </c>
      <c r="G226" s="11">
        <v>28554300</v>
      </c>
      <c r="O226" s="20"/>
    </row>
    <row r="227" spans="1:15">
      <c r="A227" s="12">
        <v>44111.291666666664</v>
      </c>
      <c r="B227" s="11">
        <v>202.70079999999999</v>
      </c>
      <c r="C227" s="11">
        <v>209.83</v>
      </c>
      <c r="D227" s="11">
        <v>210.11</v>
      </c>
      <c r="E227" s="11">
        <v>206.72</v>
      </c>
      <c r="F227" s="11">
        <v>207.06</v>
      </c>
      <c r="G227" s="11">
        <v>25681100</v>
      </c>
      <c r="N227" s="11"/>
      <c r="O227" s="20"/>
    </row>
    <row r="228" spans="1:15">
      <c r="A228" s="12">
        <v>44112.291666666664</v>
      </c>
      <c r="B228" s="11">
        <v>203.42529999999999</v>
      </c>
      <c r="C228" s="11">
        <v>210.58</v>
      </c>
      <c r="D228" s="11">
        <v>211.19</v>
      </c>
      <c r="E228" s="11">
        <v>208.32</v>
      </c>
      <c r="F228" s="11">
        <v>210.51</v>
      </c>
      <c r="G228" s="11">
        <v>19925800</v>
      </c>
      <c r="N228" s="11"/>
      <c r="O228" s="20"/>
    </row>
    <row r="229" spans="1:15">
      <c r="A229" s="12">
        <v>44113.291666666664</v>
      </c>
      <c r="B229" s="11">
        <v>208.4776</v>
      </c>
      <c r="C229" s="11">
        <v>215.81</v>
      </c>
      <c r="D229" s="11">
        <v>215.86</v>
      </c>
      <c r="E229" s="11">
        <v>211.23</v>
      </c>
      <c r="F229" s="11">
        <v>211.23</v>
      </c>
      <c r="G229" s="11">
        <v>26458000</v>
      </c>
      <c r="N229" s="11"/>
      <c r="O229" s="20"/>
    </row>
    <row r="230" spans="1:15">
      <c r="A230" s="12">
        <v>44116.291666666664</v>
      </c>
      <c r="B230" s="11">
        <v>213.8777</v>
      </c>
      <c r="C230" s="11">
        <v>221.4</v>
      </c>
      <c r="D230" s="11">
        <v>223.86</v>
      </c>
      <c r="E230" s="11">
        <v>216.81</v>
      </c>
      <c r="F230" s="11">
        <v>218.79</v>
      </c>
      <c r="G230" s="11">
        <v>40461400</v>
      </c>
      <c r="N230" s="11"/>
      <c r="O230" s="20"/>
    </row>
    <row r="231" spans="1:15">
      <c r="A231" s="12">
        <v>44117.291666666664</v>
      </c>
      <c r="B231" s="11">
        <v>215.28800000000001</v>
      </c>
      <c r="C231" s="11">
        <v>222.86</v>
      </c>
      <c r="D231" s="11">
        <v>225.21</v>
      </c>
      <c r="E231" s="11">
        <v>220.43</v>
      </c>
      <c r="F231" s="11">
        <v>222.72</v>
      </c>
      <c r="G231" s="11">
        <v>28950800</v>
      </c>
      <c r="N231" s="11"/>
      <c r="O231" s="20"/>
    </row>
    <row r="232" spans="1:15">
      <c r="A232" s="12">
        <v>44118.291666666664</v>
      </c>
      <c r="B232" s="11">
        <v>213.35599999999999</v>
      </c>
      <c r="C232" s="11">
        <v>220.86</v>
      </c>
      <c r="D232" s="11">
        <v>224.22</v>
      </c>
      <c r="E232" s="11">
        <v>219.13</v>
      </c>
      <c r="F232" s="11">
        <v>223</v>
      </c>
      <c r="G232" s="11">
        <v>23421700</v>
      </c>
      <c r="N232" s="11"/>
      <c r="O232" s="20"/>
    </row>
    <row r="233" spans="1:15">
      <c r="A233" s="12">
        <v>44119.291666666664</v>
      </c>
      <c r="B233" s="11">
        <v>212.1968</v>
      </c>
      <c r="C233" s="11">
        <v>219.66</v>
      </c>
      <c r="D233" s="11">
        <v>220.36</v>
      </c>
      <c r="E233" s="11">
        <v>216.01</v>
      </c>
      <c r="F233" s="11">
        <v>217.1</v>
      </c>
      <c r="G233" s="11">
        <v>22733100</v>
      </c>
      <c r="N233" s="11"/>
      <c r="O233" s="20"/>
    </row>
    <row r="234" spans="1:15">
      <c r="A234" s="12">
        <v>44120.291666666664</v>
      </c>
      <c r="B234" s="11">
        <v>212.1968</v>
      </c>
      <c r="C234" s="11">
        <v>219.66</v>
      </c>
      <c r="D234" s="11">
        <v>222.29</v>
      </c>
      <c r="E234" s="11">
        <v>219.32</v>
      </c>
      <c r="F234" s="11">
        <v>220.15</v>
      </c>
      <c r="G234" s="11">
        <v>26057900</v>
      </c>
      <c r="N234" s="11"/>
      <c r="O234" s="20"/>
    </row>
    <row r="235" spans="1:15">
      <c r="A235" s="12">
        <v>44123.291666666664</v>
      </c>
      <c r="B235" s="11">
        <v>206.9417</v>
      </c>
      <c r="C235" s="11">
        <v>214.22</v>
      </c>
      <c r="D235" s="11">
        <v>222.3</v>
      </c>
      <c r="E235" s="11">
        <v>213.72</v>
      </c>
      <c r="F235" s="11">
        <v>220.42</v>
      </c>
      <c r="G235" s="11">
        <v>27625800</v>
      </c>
      <c r="N235" s="11"/>
      <c r="O235" s="20"/>
    </row>
    <row r="236" spans="1:15">
      <c r="A236" s="12">
        <v>44124.291666666664</v>
      </c>
      <c r="B236" s="11">
        <v>207.357</v>
      </c>
      <c r="C236" s="11">
        <v>214.65</v>
      </c>
      <c r="D236" s="11">
        <v>217.37</v>
      </c>
      <c r="E236" s="11">
        <v>213.09</v>
      </c>
      <c r="F236" s="11">
        <v>215.8</v>
      </c>
      <c r="G236" s="11">
        <v>22753500</v>
      </c>
      <c r="N236" s="11"/>
      <c r="O236" s="20"/>
    </row>
    <row r="237" spans="1:15">
      <c r="A237" s="12">
        <v>44125.291666666664</v>
      </c>
      <c r="B237" s="11">
        <v>207.50190000000001</v>
      </c>
      <c r="C237" s="11">
        <v>214.8</v>
      </c>
      <c r="D237" s="11">
        <v>216.92</v>
      </c>
      <c r="E237" s="11">
        <v>213.12</v>
      </c>
      <c r="F237" s="11">
        <v>213.12</v>
      </c>
      <c r="G237" s="11">
        <v>22724900</v>
      </c>
      <c r="N237" s="11"/>
      <c r="O237" s="20"/>
    </row>
    <row r="238" spans="1:15">
      <c r="A238" s="12">
        <v>44126.291666666664</v>
      </c>
      <c r="B238" s="11">
        <v>207.5889</v>
      </c>
      <c r="C238" s="11">
        <v>214.89</v>
      </c>
      <c r="D238" s="11">
        <v>216.06</v>
      </c>
      <c r="E238" s="11">
        <v>211.7</v>
      </c>
      <c r="F238" s="11">
        <v>213.93</v>
      </c>
      <c r="G238" s="11">
        <v>22351500</v>
      </c>
      <c r="N238" s="11"/>
      <c r="O238" s="20"/>
    </row>
    <row r="239" spans="1:15">
      <c r="A239" s="12">
        <v>44127.291666666664</v>
      </c>
      <c r="B239" s="11">
        <v>208.88329999999999</v>
      </c>
      <c r="C239" s="11">
        <v>216.23</v>
      </c>
      <c r="D239" s="11">
        <v>216.28</v>
      </c>
      <c r="E239" s="11">
        <v>213.16</v>
      </c>
      <c r="F239" s="11">
        <v>215.03</v>
      </c>
      <c r="G239" s="11">
        <v>18879600</v>
      </c>
      <c r="N239" s="11"/>
      <c r="O239" s="20"/>
    </row>
    <row r="240" spans="1:15">
      <c r="A240" s="12">
        <v>44130.291666666664</v>
      </c>
      <c r="B240" s="11">
        <v>202.94229999999999</v>
      </c>
      <c r="C240" s="11">
        <v>210.08</v>
      </c>
      <c r="D240" s="11">
        <v>216.34</v>
      </c>
      <c r="E240" s="11">
        <v>208.1</v>
      </c>
      <c r="F240" s="11">
        <v>213.85</v>
      </c>
      <c r="G240" s="11">
        <v>37111600</v>
      </c>
      <c r="N240" s="11"/>
      <c r="O240" s="20"/>
    </row>
    <row r="241" spans="1:14">
      <c r="A241" s="12">
        <v>44131.291666666664</v>
      </c>
      <c r="B241" s="11">
        <v>206.00460000000001</v>
      </c>
      <c r="C241" s="11">
        <v>213.25</v>
      </c>
      <c r="D241" s="11">
        <v>214.67</v>
      </c>
      <c r="E241" s="11">
        <v>210.33</v>
      </c>
      <c r="F241" s="11">
        <v>211.59</v>
      </c>
      <c r="G241" s="11">
        <v>36700300</v>
      </c>
    </row>
    <row r="242" spans="1:14">
      <c r="A242" s="12">
        <v>44132.291666666664</v>
      </c>
      <c r="B242" s="11">
        <v>195.7937</v>
      </c>
      <c r="C242" s="11">
        <v>202.68</v>
      </c>
      <c r="D242" s="11">
        <v>208.84</v>
      </c>
      <c r="E242" s="11">
        <v>202.1</v>
      </c>
      <c r="F242" s="11">
        <v>207.67</v>
      </c>
      <c r="G242" s="11">
        <v>51195600</v>
      </c>
    </row>
    <row r="243" spans="1:14" ht="14.5" thickBot="1">
      <c r="A243" s="12">
        <v>44133.291666666664</v>
      </c>
      <c r="B243" s="11">
        <v>197.76439999999999</v>
      </c>
      <c r="C243" s="11">
        <v>204.72</v>
      </c>
      <c r="D243" s="11">
        <v>207.36</v>
      </c>
      <c r="E243" s="11">
        <v>203.37</v>
      </c>
      <c r="F243" s="11">
        <v>204.07</v>
      </c>
      <c r="G243" s="11">
        <v>31432600</v>
      </c>
    </row>
    <row r="244" spans="1:14">
      <c r="A244" s="12">
        <v>44134.291666666664</v>
      </c>
      <c r="B244" s="11">
        <v>195.5908</v>
      </c>
      <c r="C244" s="11">
        <v>202.47</v>
      </c>
      <c r="D244" s="11">
        <v>204.29</v>
      </c>
      <c r="E244" s="11">
        <v>199.62</v>
      </c>
      <c r="F244" s="11">
        <v>203.5</v>
      </c>
      <c r="G244" s="11">
        <v>36953700</v>
      </c>
      <c r="I244" s="51" t="s">
        <v>193</v>
      </c>
      <c r="J244" s="51" t="s">
        <v>194</v>
      </c>
      <c r="K244" s="51" t="s">
        <v>195</v>
      </c>
      <c r="L244"/>
      <c r="M244" s="51" t="s">
        <v>196</v>
      </c>
      <c r="N244" s="51" t="s">
        <v>197</v>
      </c>
    </row>
    <row r="245" spans="1:14">
      <c r="A245" s="12">
        <v>44137.291666666664</v>
      </c>
      <c r="B245" s="11">
        <v>195.4556</v>
      </c>
      <c r="C245" s="11">
        <v>202.33</v>
      </c>
      <c r="D245" s="11">
        <v>205.28</v>
      </c>
      <c r="E245" s="11">
        <v>200.12</v>
      </c>
      <c r="F245" s="11">
        <v>204.29</v>
      </c>
      <c r="G245" s="11">
        <v>30842200</v>
      </c>
      <c r="I245" s="97">
        <v>11</v>
      </c>
      <c r="J245">
        <v>1583.6405</v>
      </c>
      <c r="K245">
        <f>J245-AVERAGE(AutocorrTable414316[Series])</f>
        <v>-4240.2041999999983</v>
      </c>
      <c r="L245"/>
      <c r="M245" s="42">
        <v>1</v>
      </c>
      <c r="N245" s="99">
        <f ca="1">SUMPRODUCT(OFFSET($K$244,1,0,COUNT(AutocorrTable414316[Series])-M245,1),OFFSET($K$244,1+M245,0,COUNT(AutocorrTable414316[Series])-M245,1))/SUMPRODUCT(AutocorrTable414316[Centered Series],AutocorrTable414316[Centered Series])</f>
        <v>0.79466611074592308</v>
      </c>
    </row>
    <row r="246" spans="1:14">
      <c r="A246" s="12">
        <v>44138.291666666664</v>
      </c>
      <c r="B246" s="11">
        <v>199.41630000000001</v>
      </c>
      <c r="C246" s="11">
        <v>206.43</v>
      </c>
      <c r="D246" s="11">
        <v>208.12</v>
      </c>
      <c r="E246" s="11">
        <v>203.12</v>
      </c>
      <c r="F246" s="11">
        <v>203.89</v>
      </c>
      <c r="G246" s="11">
        <v>27512000</v>
      </c>
      <c r="I246" s="97">
        <v>12</v>
      </c>
      <c r="J246">
        <v>3103.0790000000002</v>
      </c>
      <c r="K246">
        <f>J246-AVERAGE(AutocorrTable414316[Series])</f>
        <v>-2720.7656999999986</v>
      </c>
      <c r="L246"/>
      <c r="M246" s="42">
        <v>2</v>
      </c>
      <c r="N246" s="99">
        <f ca="1">SUMPRODUCT(OFFSET($K$244,1,0,COUNT(AutocorrTable414316[Series])-M246,1),OFFSET($K$244,1+M246,0,COUNT(AutocorrTable414316[Series])-M246,1))/SUMPRODUCT(AutocorrTable414316[Centered Series],AutocorrTable414316[Centered Series])</f>
        <v>0.75552089158280544</v>
      </c>
    </row>
    <row r="247" spans="1:14">
      <c r="A247" s="12">
        <v>44139.291666666664</v>
      </c>
      <c r="B247" s="11">
        <v>209.03790000000001</v>
      </c>
      <c r="C247" s="11">
        <v>216.39</v>
      </c>
      <c r="D247" s="11">
        <v>218.32</v>
      </c>
      <c r="E247" s="11">
        <v>212.42</v>
      </c>
      <c r="F247" s="11">
        <v>214.02</v>
      </c>
      <c r="G247" s="11">
        <v>42311800</v>
      </c>
      <c r="I247" s="97">
        <v>1</v>
      </c>
      <c r="J247">
        <v>3300.7104000000004</v>
      </c>
      <c r="K247">
        <f>J247-AVERAGE(AutocorrTable414316[Series])</f>
        <v>-2523.1342999999983</v>
      </c>
      <c r="L247"/>
      <c r="M247" s="42">
        <v>3</v>
      </c>
      <c r="N247" s="99">
        <f ca="1">SUMPRODUCT(OFFSET($K$244,1,0,COUNT(AutocorrTable414316[Series])-M247,1),OFFSET($K$244,1+M247,0,COUNT(AutocorrTable414316[Series])-M247,1))/SUMPRODUCT(AutocorrTable414316[Centered Series],AutocorrTable414316[Centered Series])</f>
        <v>0.701976091610097</v>
      </c>
    </row>
    <row r="248" spans="1:14">
      <c r="A248" s="12">
        <v>44140.291666666664</v>
      </c>
      <c r="B248" s="11">
        <v>215.70339999999999</v>
      </c>
      <c r="C248" s="11">
        <v>223.29</v>
      </c>
      <c r="D248" s="11">
        <v>224.12</v>
      </c>
      <c r="E248" s="11">
        <v>221.15</v>
      </c>
      <c r="F248" s="11">
        <v>222.04</v>
      </c>
      <c r="G248" s="11">
        <v>36080100</v>
      </c>
      <c r="I248" s="97">
        <v>2</v>
      </c>
      <c r="J248">
        <v>3258.0215000000003</v>
      </c>
      <c r="K248">
        <f>J248-AVERAGE(AutocorrTable414316[Series])</f>
        <v>-2565.8231999999985</v>
      </c>
      <c r="L248"/>
      <c r="M248" s="42">
        <v>4</v>
      </c>
      <c r="N248" s="99">
        <f ca="1">SUMPRODUCT(OFFSET($K$244,1,0,COUNT(AutocorrTable414316[Series])-M248,1),OFFSET($K$244,1+M248,0,COUNT(AutocorrTable414316[Series])-M248,1))/SUMPRODUCT(AutocorrTable414316[Centered Series],AutocorrTable414316[Centered Series])</f>
        <v>0.59331328153970475</v>
      </c>
    </row>
    <row r="249" spans="1:14">
      <c r="A249" s="12">
        <v>44141.291666666664</v>
      </c>
      <c r="B249" s="11">
        <v>216.1189</v>
      </c>
      <c r="C249" s="11">
        <v>223.72</v>
      </c>
      <c r="D249" s="11">
        <v>224.36</v>
      </c>
      <c r="E249" s="11">
        <v>218.03</v>
      </c>
      <c r="F249" s="11">
        <v>222.26</v>
      </c>
      <c r="G249" s="11">
        <v>25231900</v>
      </c>
      <c r="I249" s="97">
        <v>3</v>
      </c>
      <c r="J249">
        <v>3225.3583000000008</v>
      </c>
      <c r="K249">
        <f>J249-AVERAGE(AutocorrTable414316[Series])</f>
        <v>-2598.486399999998</v>
      </c>
      <c r="L249"/>
      <c r="M249" s="101">
        <v>5</v>
      </c>
      <c r="N249" s="99">
        <f ca="1">SUMPRODUCT(OFFSET($K$244,1,0,COUNT(AutocorrTable414316[Series])-M249,1),OFFSET($K$244,1+M249,0,COUNT(AutocorrTable414316[Series])-M249,1))/SUMPRODUCT(AutocorrTable414316[Centered Series],AutocorrTable414316[Centered Series])</f>
        <v>0.55067711448484646</v>
      </c>
    </row>
    <row r="250" spans="1:14">
      <c r="A250" s="12">
        <v>44144.291666666664</v>
      </c>
      <c r="B250" s="11">
        <v>210.9699</v>
      </c>
      <c r="C250" s="11">
        <v>218.39</v>
      </c>
      <c r="D250" s="11">
        <v>228.12</v>
      </c>
      <c r="E250" s="11">
        <v>217.88</v>
      </c>
      <c r="F250" s="11">
        <v>224.44</v>
      </c>
      <c r="G250" s="11">
        <v>44395000</v>
      </c>
      <c r="I250" s="97">
        <v>4</v>
      </c>
      <c r="J250">
        <v>3411.4500999999996</v>
      </c>
      <c r="K250">
        <f>J250-AVERAGE(AutocorrTable414316[Series])</f>
        <v>-2412.3945999999992</v>
      </c>
      <c r="L250"/>
      <c r="M250" s="42">
        <v>6</v>
      </c>
      <c r="N250" s="99">
        <f ca="1">SUMPRODUCT(OFFSET($K$244,1,0,COUNT(AutocorrTable414316[Series])-M250,1),OFFSET($K$244,1+M250,0,COUNT(AutocorrTable414316[Series])-M250,1))/SUMPRODUCT(AutocorrTable414316[Centered Series],AutocorrTable414316[Centered Series])</f>
        <v>0.45157503972635471</v>
      </c>
    </row>
    <row r="251" spans="1:14">
      <c r="A251" s="12">
        <v>44145.291666666664</v>
      </c>
      <c r="B251" s="11">
        <v>203.8407</v>
      </c>
      <c r="C251" s="11">
        <v>211.01</v>
      </c>
      <c r="D251" s="11">
        <v>216.5</v>
      </c>
      <c r="E251" s="11">
        <v>209.72</v>
      </c>
      <c r="F251" s="11">
        <v>214.5</v>
      </c>
      <c r="G251" s="11">
        <v>44045100</v>
      </c>
      <c r="I251" s="97">
        <v>5</v>
      </c>
      <c r="J251">
        <v>3508.1151</v>
      </c>
      <c r="K251">
        <f>J251-AVERAGE(AutocorrTable414316[Series])</f>
        <v>-2315.7295999999988</v>
      </c>
      <c r="L251"/>
      <c r="M251" s="42">
        <v>7</v>
      </c>
      <c r="N251" s="99">
        <f ca="1">SUMPRODUCT(OFFSET($K$244,1,0,COUNT(AutocorrTable414316[Series])-M251,1),OFFSET($K$244,1+M251,0,COUNT(AutocorrTable414316[Series])-M251,1))/SUMPRODUCT(AutocorrTable414316[Centered Series],AutocorrTable414316[Centered Series])</f>
        <v>0.36879897168888826</v>
      </c>
    </row>
    <row r="252" spans="1:14">
      <c r="A252" s="12">
        <v>44146.291666666664</v>
      </c>
      <c r="B252" s="11">
        <v>209.1925</v>
      </c>
      <c r="C252" s="11">
        <v>216.55</v>
      </c>
      <c r="D252" s="11">
        <v>218.04</v>
      </c>
      <c r="E252" s="11">
        <v>212.2</v>
      </c>
      <c r="F252" s="11">
        <v>212.39</v>
      </c>
      <c r="G252" s="11">
        <v>29440800</v>
      </c>
      <c r="I252" s="97">
        <v>6</v>
      </c>
      <c r="J252">
        <v>4085.4756999999995</v>
      </c>
      <c r="K252">
        <f>J252-AVERAGE(AutocorrTable414316[Series])</f>
        <v>-1738.3689999999992</v>
      </c>
      <c r="L252"/>
      <c r="M252" s="42">
        <v>8</v>
      </c>
      <c r="N252" s="99">
        <f ca="1">SUMPRODUCT(OFFSET($K$244,1,0,COUNT(AutocorrTable414316[Series])-M252,1),OFFSET($K$244,1+M252,0,COUNT(AutocorrTable414316[Series])-M252,1))/SUMPRODUCT(AutocorrTable414316[Centered Series],AutocorrTable414316[Centered Series])</f>
        <v>0.32849667855217696</v>
      </c>
    </row>
    <row r="253" spans="1:14">
      <c r="A253" s="12">
        <v>44147.291666666664</v>
      </c>
      <c r="B253" s="11">
        <v>208.12020000000001</v>
      </c>
      <c r="C253" s="11">
        <v>215.44</v>
      </c>
      <c r="D253" s="11">
        <v>219.11</v>
      </c>
      <c r="E253" s="11">
        <v>214.46</v>
      </c>
      <c r="F253" s="11">
        <v>217.21</v>
      </c>
      <c r="G253" s="11">
        <v>21593900</v>
      </c>
      <c r="I253" s="97">
        <v>7</v>
      </c>
      <c r="J253">
        <v>4390.3694999999998</v>
      </c>
      <c r="K253">
        <f>J253-AVERAGE(AutocorrTable414316[Series])</f>
        <v>-1433.4751999999989</v>
      </c>
      <c r="L253"/>
      <c r="M253" s="42">
        <v>9</v>
      </c>
      <c r="N253" s="99">
        <f ca="1">SUMPRODUCT(OFFSET($K$244,1,0,COUNT(AutocorrTable414316[Series])-M253,1),OFFSET($K$244,1+M253,0,COUNT(AutocorrTable414316[Series])-M253,1))/SUMPRODUCT(AutocorrTable414316[Centered Series],AutocorrTable414316[Centered Series])</f>
        <v>0.27772453499287109</v>
      </c>
    </row>
    <row r="254" spans="1:14">
      <c r="A254" s="12">
        <v>44148.291666666664</v>
      </c>
      <c r="B254" s="11">
        <v>209.15379999999999</v>
      </c>
      <c r="C254" s="11">
        <v>216.51</v>
      </c>
      <c r="D254" s="11">
        <v>217.42</v>
      </c>
      <c r="E254" s="11">
        <v>214.16</v>
      </c>
      <c r="F254" s="11">
        <v>216.36</v>
      </c>
      <c r="G254" s="11">
        <v>18621100</v>
      </c>
      <c r="I254" s="97">
        <v>8</v>
      </c>
      <c r="J254">
        <v>4342.5810999999994</v>
      </c>
      <c r="K254">
        <f>J254-AVERAGE(AutocorrTable414316[Series])</f>
        <v>-1481.2635999999993</v>
      </c>
      <c r="L254"/>
      <c r="M254" s="42">
        <v>10</v>
      </c>
      <c r="N254" s="99">
        <f ca="1">SUMPRODUCT(OFFSET($K$244,1,0,COUNT(AutocorrTable414316[Series])-M254,1),OFFSET($K$244,1+M254,0,COUNT(AutocorrTable414316[Series])-M254,1))/SUMPRODUCT(AutocorrTable414316[Centered Series],AutocorrTable414316[Centered Series])</f>
        <v>0.19871577025284395</v>
      </c>
    </row>
    <row r="255" spans="1:14">
      <c r="A255" s="12">
        <v>44151.291666666664</v>
      </c>
      <c r="B255" s="11">
        <v>209.8493</v>
      </c>
      <c r="C255" s="11">
        <v>217.23</v>
      </c>
      <c r="D255" s="11">
        <v>217.74</v>
      </c>
      <c r="E255" s="11">
        <v>214.52</v>
      </c>
      <c r="F255" s="11">
        <v>214.87</v>
      </c>
      <c r="G255" s="11">
        <v>24953300</v>
      </c>
      <c r="I255" s="97">
        <v>9</v>
      </c>
      <c r="J255">
        <v>4235.9663</v>
      </c>
      <c r="K255">
        <f>J255-AVERAGE(AutocorrTable414316[Series])</f>
        <v>-1587.8783999999987</v>
      </c>
      <c r="L255"/>
      <c r="M255" s="42">
        <v>11</v>
      </c>
      <c r="N255" s="99">
        <f ca="1">SUMPRODUCT(OFFSET($K$244,1,0,COUNT(AutocorrTable414316[Series])-M255,1),OFFSET($K$244,1+M255,0,COUNT(AutocorrTable414316[Series])-M255,1))/SUMPRODUCT(AutocorrTable414316[Centered Series],AutocorrTable414316[Centered Series])</f>
        <v>0.16567671635401929</v>
      </c>
    </row>
    <row r="256" spans="1:14">
      <c r="A256" s="12">
        <v>44152.291666666664</v>
      </c>
      <c r="B256" s="11">
        <v>207.17349999999999</v>
      </c>
      <c r="C256" s="11">
        <v>214.46</v>
      </c>
      <c r="D256" s="11">
        <v>217.68</v>
      </c>
      <c r="E256" s="11">
        <v>214.08</v>
      </c>
      <c r="F256" s="11">
        <v>216.1</v>
      </c>
      <c r="G256" s="11">
        <v>24154100</v>
      </c>
      <c r="I256" s="97">
        <v>10</v>
      </c>
      <c r="J256">
        <v>4524.4593999999997</v>
      </c>
      <c r="K256">
        <f>J256-AVERAGE(AutocorrTable414316[Series])</f>
        <v>-1299.385299999999</v>
      </c>
      <c r="L256"/>
      <c r="M256" s="42">
        <v>12</v>
      </c>
      <c r="N256" s="99">
        <f ca="1">SUMPRODUCT(OFFSET($K$244,1,0,COUNT(AutocorrTable414316[Series])-M256,1),OFFSET($K$244,1+M256,0,COUNT(AutocorrTable414316[Series])-M256,1))/SUMPRODUCT(AutocorrTable414316[Centered Series],AutocorrTable414316[Centered Series])</f>
        <v>0.12413801149771769</v>
      </c>
    </row>
    <row r="257" spans="1:18">
      <c r="A257" s="12">
        <v>44153.291666666664</v>
      </c>
      <c r="B257" s="11">
        <v>204.44220000000001</v>
      </c>
      <c r="C257" s="11">
        <v>211.08</v>
      </c>
      <c r="D257" s="11">
        <v>215.17</v>
      </c>
      <c r="E257" s="11">
        <v>210.93</v>
      </c>
      <c r="F257" s="11">
        <v>213.65</v>
      </c>
      <c r="G257" s="11">
        <v>28372800</v>
      </c>
      <c r="I257" s="97">
        <v>11</v>
      </c>
      <c r="J257">
        <v>4141.5694999999987</v>
      </c>
      <c r="K257">
        <f>J257-AVERAGE(AutocorrTable414316[Series])</f>
        <v>-1682.2752</v>
      </c>
      <c r="L257"/>
      <c r="M257" s="42">
        <v>13</v>
      </c>
      <c r="N257" s="99">
        <f ca="1">SUMPRODUCT(OFFSET($K$244,1,0,COUNT(AutocorrTable414316[Series])-M257,1),OFFSET($K$244,1+M257,0,COUNT(AutocorrTable414316[Series])-M257,1))/SUMPRODUCT(AutocorrTable414316[Centered Series],AutocorrTable414316[Centered Series])</f>
        <v>5.6488817911208161E-2</v>
      </c>
    </row>
    <row r="258" spans="1:18">
      <c r="A258" s="12">
        <v>44154.291666666664</v>
      </c>
      <c r="B258" s="11">
        <v>205.74</v>
      </c>
      <c r="C258" s="11">
        <v>212.42</v>
      </c>
      <c r="D258" s="11">
        <v>213.03</v>
      </c>
      <c r="E258" s="11">
        <v>209.93</v>
      </c>
      <c r="F258" s="11">
        <v>211.38</v>
      </c>
      <c r="G258" s="11">
        <v>24792700</v>
      </c>
      <c r="I258" s="97">
        <v>12</v>
      </c>
      <c r="J258">
        <v>4644.395300000001</v>
      </c>
      <c r="K258">
        <f>J258-AVERAGE(AutocorrTable414316[Series])</f>
        <v>-1179.4493999999977</v>
      </c>
      <c r="L258"/>
      <c r="M258" s="42">
        <v>14</v>
      </c>
      <c r="N258" s="99">
        <f ca="1">SUMPRODUCT(OFFSET($K$244,1,0,COUNT(AutocorrTable414316[Series])-M258,1),OFFSET($K$244,1+M258,0,COUNT(AutocorrTable414316[Series])-M258,1))/SUMPRODUCT(AutocorrTable414316[Centered Series],AutocorrTable414316[Centered Series])</f>
        <v>5.5877480048664593E-2</v>
      </c>
    </row>
    <row r="259" spans="1:18">
      <c r="A259" s="12">
        <v>44155.291666666664</v>
      </c>
      <c r="B259" s="11">
        <v>203.77379999999999</v>
      </c>
      <c r="C259" s="11">
        <v>210.39</v>
      </c>
      <c r="D259" s="11">
        <v>213.29</v>
      </c>
      <c r="E259" s="11">
        <v>210</v>
      </c>
      <c r="F259" s="11">
        <v>212.2</v>
      </c>
      <c r="G259" s="11">
        <v>22843100</v>
      </c>
      <c r="I259" s="97">
        <v>1</v>
      </c>
      <c r="J259">
        <v>4084.9011999999998</v>
      </c>
      <c r="K259">
        <f>J259-AVERAGE(AutocorrTable414316[Series])</f>
        <v>-1738.9434999999989</v>
      </c>
      <c r="L259"/>
      <c r="M259" s="42">
        <v>15</v>
      </c>
      <c r="N259" s="99">
        <f ca="1">SUMPRODUCT(OFFSET($K$244,1,0,COUNT(AutocorrTable414316[Series])-M259,1),OFFSET($K$244,1+M259,0,COUNT(AutocorrTable414316[Series])-M259,1))/SUMPRODUCT(AutocorrTable414316[Centered Series],AutocorrTable414316[Centered Series])</f>
        <v>-1.6445213065885145E-2</v>
      </c>
    </row>
    <row r="260" spans="1:18">
      <c r="A260" s="12">
        <v>44158.291666666664</v>
      </c>
      <c r="B260" s="11">
        <v>203.5027</v>
      </c>
      <c r="C260" s="11">
        <v>210.11</v>
      </c>
      <c r="D260" s="11">
        <v>212.29</v>
      </c>
      <c r="E260" s="11">
        <v>208.16</v>
      </c>
      <c r="F260" s="11">
        <v>210.95</v>
      </c>
      <c r="G260" s="11">
        <v>25683500</v>
      </c>
      <c r="I260" s="97">
        <v>2</v>
      </c>
      <c r="J260">
        <v>4422.0535</v>
      </c>
      <c r="K260">
        <f>J260-AVERAGE(AutocorrTable414316[Series])</f>
        <v>-1401.7911999999988</v>
      </c>
      <c r="L260"/>
      <c r="M260" s="42">
        <v>16</v>
      </c>
      <c r="N260" s="99">
        <f ca="1">SUMPRODUCT(OFFSET($K$244,1,0,COUNT(AutocorrTable414316[Series])-M260,1),OFFSET($K$244,1+M260,0,COUNT(AutocorrTable414316[Series])-M260,1))/SUMPRODUCT(AutocorrTable414316[Centered Series],AutocorrTable414316[Centered Series])</f>
        <v>-4.5403891956022832E-2</v>
      </c>
      <c r="P260"/>
    </row>
    <row r="261" spans="1:18">
      <c r="A261" s="12">
        <v>44159.291666666664</v>
      </c>
      <c r="B261" s="11">
        <v>207.13470000000001</v>
      </c>
      <c r="C261" s="11">
        <v>213.86</v>
      </c>
      <c r="D261" s="11">
        <v>214.25</v>
      </c>
      <c r="E261" s="11">
        <v>208.86</v>
      </c>
      <c r="F261" s="11">
        <v>209.59</v>
      </c>
      <c r="G261" s="11">
        <v>33979700</v>
      </c>
      <c r="I261" s="97">
        <v>3</v>
      </c>
      <c r="J261">
        <v>5217.4867000000004</v>
      </c>
      <c r="K261">
        <f>J261-AVERAGE(AutocorrTable414316[Series])</f>
        <v>-606.35799999999836</v>
      </c>
      <c r="L261"/>
      <c r="M261" s="42">
        <v>17</v>
      </c>
      <c r="N261" s="99">
        <f ca="1">SUMPRODUCT(OFFSET($K$244,1,0,COUNT(AutocorrTable414316[Series])-M261,1),OFFSET($K$244,1+M261,0,COUNT(AutocorrTable414316[Series])-M261,1))/SUMPRODUCT(AutocorrTable414316[Centered Series],AutocorrTable414316[Centered Series])</f>
        <v>-5.9693095476033638E-2</v>
      </c>
    </row>
    <row r="262" spans="1:18">
      <c r="A262" s="12">
        <v>44160.291666666664</v>
      </c>
      <c r="B262" s="11">
        <v>207.14439999999999</v>
      </c>
      <c r="C262" s="11">
        <v>213.87</v>
      </c>
      <c r="D262" s="11">
        <v>215.29</v>
      </c>
      <c r="E262" s="11">
        <v>212.46</v>
      </c>
      <c r="F262" s="11">
        <v>215.11</v>
      </c>
      <c r="G262" s="11">
        <v>21012900</v>
      </c>
      <c r="I262" s="97">
        <v>4</v>
      </c>
      <c r="J262">
        <v>5210.3705999999993</v>
      </c>
      <c r="K262">
        <f>J262-AVERAGE(AutocorrTable414316[Series])</f>
        <v>-613.47409999999945</v>
      </c>
      <c r="L262"/>
      <c r="M262" s="42">
        <v>18</v>
      </c>
      <c r="N262" s="99">
        <f ca="1">SUMPRODUCT(OFFSET($K$244,1,0,COUNT(AutocorrTable414316[Series])-M262,1),OFFSET($K$244,1+M262,0,COUNT(AutocorrTable414316[Series])-M262,1))/SUMPRODUCT(AutocorrTable414316[Centered Series],AutocorrTable414316[Centered Series])</f>
        <v>-9.7468646922886662E-2</v>
      </c>
    </row>
    <row r="263" spans="1:18">
      <c r="A263" s="12">
        <v>44162.291666666664</v>
      </c>
      <c r="B263" s="11">
        <v>208.4616</v>
      </c>
      <c r="C263" s="11">
        <v>215.23</v>
      </c>
      <c r="D263" s="11">
        <v>216.27</v>
      </c>
      <c r="E263" s="11">
        <v>214.04</v>
      </c>
      <c r="F263" s="11">
        <v>214.85</v>
      </c>
      <c r="G263" s="11">
        <v>14512200</v>
      </c>
      <c r="I263" s="97">
        <v>5</v>
      </c>
      <c r="J263">
        <v>4807.8063000000002</v>
      </c>
      <c r="K263">
        <f>J263-AVERAGE(AutocorrTable414316[Series])</f>
        <v>-1016.0383999999985</v>
      </c>
      <c r="L263"/>
      <c r="M263" s="42">
        <v>19</v>
      </c>
      <c r="N263" s="99">
        <f ca="1">SUMPRODUCT(OFFSET($K$244,1,0,COUNT(AutocorrTable414316[Series])-M263,1),OFFSET($K$244,1+M263,0,COUNT(AutocorrTable414316[Series])-M263,1))/SUMPRODUCT(AutocorrTable414316[Centered Series],AutocorrTable414316[Centered Series])</f>
        <v>-8.433268425313302E-2</v>
      </c>
      <c r="O263"/>
      <c r="P263"/>
      <c r="Q263"/>
      <c r="R263"/>
    </row>
    <row r="264" spans="1:18">
      <c r="A264" s="12">
        <v>44165.291666666664</v>
      </c>
      <c r="B264" s="11">
        <v>207.3381</v>
      </c>
      <c r="C264" s="11">
        <v>214.07</v>
      </c>
      <c r="D264" s="11">
        <v>214.76</v>
      </c>
      <c r="E264" s="11">
        <v>210.84</v>
      </c>
      <c r="F264" s="11">
        <v>214.1</v>
      </c>
      <c r="G264" s="11">
        <v>33064800</v>
      </c>
      <c r="I264" s="97">
        <v>6</v>
      </c>
      <c r="J264">
        <v>5544.6875</v>
      </c>
      <c r="K264">
        <f>J264-AVERAGE(AutocorrTable414316[Series])</f>
        <v>-279.15719999999874</v>
      </c>
      <c r="L264"/>
      <c r="M264" s="42">
        <v>20</v>
      </c>
      <c r="N264" s="99">
        <f ca="1">SUMPRODUCT(OFFSET($K$244,1,0,COUNT(AutocorrTable414316[Series])-M264,1),OFFSET($K$244,1+M264,0,COUNT(AutocorrTable414316[Series])-M264,1))/SUMPRODUCT(AutocorrTable414316[Centered Series],AutocorrTable414316[Centered Series])</f>
        <v>-9.0321365207791021E-2</v>
      </c>
      <c r="O264"/>
      <c r="P264"/>
      <c r="Q264"/>
      <c r="R264"/>
    </row>
    <row r="265" spans="1:18">
      <c r="A265" s="12">
        <v>44166.291666666664</v>
      </c>
      <c r="B265" s="11">
        <v>209.41079999999999</v>
      </c>
      <c r="C265" s="11">
        <v>216.21</v>
      </c>
      <c r="D265" s="11">
        <v>217.32</v>
      </c>
      <c r="E265" s="11">
        <v>213.35</v>
      </c>
      <c r="F265" s="11">
        <v>214.51</v>
      </c>
      <c r="G265" s="11">
        <v>30904500</v>
      </c>
      <c r="I265" s="97">
        <v>7</v>
      </c>
      <c r="J265">
        <v>5752.0876000000017</v>
      </c>
      <c r="K265">
        <f>J265-AVERAGE(AutocorrTable414316[Series])</f>
        <v>-71.757099999997081</v>
      </c>
      <c r="L265"/>
      <c r="M265" s="42">
        <v>21</v>
      </c>
      <c r="N265" s="99">
        <f ca="1">SUMPRODUCT(OFFSET($K$244,1,0,COUNT(AutocorrTable414316[Series])-M265,1),OFFSET($K$244,1+M265,0,COUNT(AutocorrTable414316[Series])-M265,1))/SUMPRODUCT(AutocorrTable414316[Centered Series],AutocorrTable414316[Centered Series])</f>
        <v>-7.3681465453883599E-2</v>
      </c>
      <c r="O265"/>
      <c r="P265"/>
      <c r="Q265"/>
      <c r="R265"/>
    </row>
    <row r="266" spans="1:18">
      <c r="A266" s="12">
        <v>44167.291666666664</v>
      </c>
      <c r="B266" s="11">
        <v>208.59719999999999</v>
      </c>
      <c r="C266" s="11">
        <v>215.37</v>
      </c>
      <c r="D266" s="11">
        <v>215.47</v>
      </c>
      <c r="E266" s="11">
        <v>212.8</v>
      </c>
      <c r="F266" s="11">
        <v>214.88</v>
      </c>
      <c r="G266" s="11">
        <v>23724500</v>
      </c>
      <c r="I266" s="97">
        <v>8</v>
      </c>
      <c r="J266">
        <v>6305.8496000000005</v>
      </c>
      <c r="K266">
        <f>J266-AVERAGE(AutocorrTable414316[Series])</f>
        <v>482.00490000000173</v>
      </c>
      <c r="L266"/>
      <c r="M266" s="42">
        <v>22</v>
      </c>
      <c r="N266" s="99">
        <f ca="1">SUMPRODUCT(OFFSET($K$244,1,0,COUNT(AutocorrTable414316[Series])-M266,1),OFFSET($K$244,1+M266,0,COUNT(AutocorrTable414316[Series])-M266,1))/SUMPRODUCT(AutocorrTable414316[Centered Series],AutocorrTable414316[Centered Series])</f>
        <v>-4.4287697844876996E-2</v>
      </c>
      <c r="O266"/>
      <c r="P266"/>
      <c r="Q266"/>
      <c r="R266"/>
    </row>
    <row r="267" spans="1:18">
      <c r="A267" s="12">
        <v>44168.291666666664</v>
      </c>
      <c r="B267" s="11">
        <v>207.50280000000001</v>
      </c>
      <c r="C267" s="11">
        <v>214.24</v>
      </c>
      <c r="D267" s="11">
        <v>216.38</v>
      </c>
      <c r="E267" s="11">
        <v>213.65</v>
      </c>
      <c r="F267" s="11">
        <v>214.61</v>
      </c>
      <c r="G267" s="11">
        <v>25120900</v>
      </c>
      <c r="I267" s="97">
        <v>9</v>
      </c>
      <c r="J267">
        <v>6077.8033000000014</v>
      </c>
      <c r="K267">
        <f>J267-AVERAGE(AutocorrTable414316[Series])</f>
        <v>253.95860000000266</v>
      </c>
      <c r="L267"/>
      <c r="M267" s="42">
        <v>23</v>
      </c>
      <c r="N267" s="99">
        <f ca="1">SUMPRODUCT(OFFSET($K$244,1,0,COUNT(AutocorrTable414316[Series])-M267,1),OFFSET($K$244,1+M267,0,COUNT(AutocorrTable414316[Series])-M267,1))/SUMPRODUCT(AutocorrTable414316[Centered Series],AutocorrTable414316[Centered Series])</f>
        <v>-1.9091495263281039E-2</v>
      </c>
      <c r="O267"/>
      <c r="P267"/>
      <c r="Q267"/>
      <c r="R267"/>
    </row>
    <row r="268" spans="1:18">
      <c r="A268" s="12">
        <v>44169.291666666664</v>
      </c>
      <c r="B268" s="11">
        <v>207.619</v>
      </c>
      <c r="C268" s="11">
        <v>214.36</v>
      </c>
      <c r="D268" s="11">
        <v>215.38</v>
      </c>
      <c r="E268" s="11">
        <v>213.18</v>
      </c>
      <c r="F268" s="11">
        <v>214.22</v>
      </c>
      <c r="G268" s="11">
        <v>24666000</v>
      </c>
      <c r="I268" s="97">
        <v>10</v>
      </c>
      <c r="J268">
        <v>6214.3162000000011</v>
      </c>
      <c r="K268">
        <f>J268-AVERAGE(AutocorrTable414316[Series])</f>
        <v>390.47150000000238</v>
      </c>
      <c r="L268"/>
      <c r="M268" s="42">
        <v>24</v>
      </c>
      <c r="N268" s="99">
        <f ca="1">SUMPRODUCT(OFFSET($K$244,1,0,COUNT(AutocorrTable414316[Series])-M268,1),OFFSET($K$244,1+M268,0,COUNT(AutocorrTable414316[Series])-M268,1))/SUMPRODUCT(AutocorrTable414316[Centered Series],AutocorrTable414316[Centered Series])</f>
        <v>-5.4532071976227045E-3</v>
      </c>
      <c r="O268"/>
      <c r="P268"/>
      <c r="Q268"/>
      <c r="R268"/>
    </row>
    <row r="269" spans="1:18">
      <c r="A269" s="12">
        <v>44172.291666666664</v>
      </c>
      <c r="B269" s="11">
        <v>207.55119999999999</v>
      </c>
      <c r="C269" s="11">
        <v>214.29</v>
      </c>
      <c r="D269" s="11">
        <v>215.54</v>
      </c>
      <c r="E269" s="11">
        <v>212.99</v>
      </c>
      <c r="F269" s="11">
        <v>214.37</v>
      </c>
      <c r="G269" s="11">
        <v>24620000</v>
      </c>
      <c r="I269" s="97">
        <v>11</v>
      </c>
      <c r="J269">
        <v>6881.5828000000001</v>
      </c>
      <c r="K269">
        <f>J269-AVERAGE(AutocorrTable414316[Series])</f>
        <v>1057.7381000000014</v>
      </c>
      <c r="L269"/>
      <c r="M269" s="42">
        <v>25</v>
      </c>
      <c r="N269" s="99">
        <f ca="1">SUMPRODUCT(OFFSET($K$244,1,0,COUNT(AutocorrTable414316[Series])-M269,1),OFFSET($K$244,1+M269,0,COUNT(AutocorrTable414316[Series])-M269,1))/SUMPRODUCT(AutocorrTable414316[Centered Series],AutocorrTable414316[Centered Series])</f>
        <v>2.2889308893257521E-2</v>
      </c>
      <c r="O269"/>
      <c r="P269"/>
      <c r="Q269"/>
      <c r="R269"/>
    </row>
    <row r="270" spans="1:18">
      <c r="A270" s="12">
        <v>44173.291666666664</v>
      </c>
      <c r="B270" s="11">
        <v>209.21709999999999</v>
      </c>
      <c r="C270" s="11">
        <v>216.01</v>
      </c>
      <c r="D270" s="11">
        <v>216.95</v>
      </c>
      <c r="E270" s="11">
        <v>212.89</v>
      </c>
      <c r="F270" s="11">
        <v>213.97</v>
      </c>
      <c r="G270" s="11">
        <v>23284100</v>
      </c>
      <c r="I270" s="97">
        <v>12</v>
      </c>
      <c r="J270">
        <v>7150.9647000000004</v>
      </c>
      <c r="K270">
        <f>J270-AVERAGE(AutocorrTable414316[Series])</f>
        <v>1327.1200000000017</v>
      </c>
      <c r="L270"/>
      <c r="M270" s="42">
        <v>26</v>
      </c>
      <c r="N270" s="99">
        <f ca="1">SUMPRODUCT(OFFSET($K$244,1,0,COUNT(AutocorrTable414316[Series])-M270,1),OFFSET($K$244,1+M270,0,COUNT(AutocorrTable414316[Series])-M270,1))/SUMPRODUCT(AutocorrTable414316[Centered Series],AutocorrTable414316[Centered Series])</f>
        <v>7.0748223273648575E-2</v>
      </c>
      <c r="O270"/>
      <c r="P270"/>
      <c r="Q270"/>
      <c r="R270"/>
    </row>
    <row r="271" spans="1:18">
      <c r="A271" s="12">
        <v>44174.291666666664</v>
      </c>
      <c r="B271" s="11">
        <v>205.1395</v>
      </c>
      <c r="C271" s="11">
        <v>211.8</v>
      </c>
      <c r="D271" s="11">
        <v>215.23</v>
      </c>
      <c r="E271" s="11">
        <v>211.21</v>
      </c>
      <c r="F271" s="11">
        <v>215.16</v>
      </c>
      <c r="G271" s="11">
        <v>32440600</v>
      </c>
      <c r="I271" s="97">
        <v>1</v>
      </c>
      <c r="J271">
        <v>6030.7910000000002</v>
      </c>
      <c r="K271">
        <f>J271-AVERAGE(AutocorrTable414316[Series])</f>
        <v>206.94630000000143</v>
      </c>
      <c r="L271"/>
      <c r="M271" s="42">
        <v>27</v>
      </c>
      <c r="N271" s="99">
        <f ca="1">SUMPRODUCT(OFFSET($K$244,1,0,COUNT(AutocorrTable414316[Series])-M271,1),OFFSET($K$244,1+M271,0,COUNT(AutocorrTable414316[Series])-M271,1))/SUMPRODUCT(AutocorrTable414316[Centered Series],AutocorrTable414316[Centered Series])</f>
        <v>4.4986197088250843E-2</v>
      </c>
      <c r="O271"/>
      <c r="P271"/>
      <c r="Q271"/>
      <c r="R271"/>
    </row>
    <row r="272" spans="1:18">
      <c r="A272" s="12">
        <v>44175.291666666664</v>
      </c>
      <c r="B272" s="11">
        <v>203.8998</v>
      </c>
      <c r="C272" s="11">
        <v>210.52</v>
      </c>
      <c r="D272" s="11">
        <v>213.08</v>
      </c>
      <c r="E272" s="11">
        <v>210.36</v>
      </c>
      <c r="F272" s="11">
        <v>211.77</v>
      </c>
      <c r="G272" s="11">
        <v>26733300</v>
      </c>
      <c r="I272" s="97">
        <v>2</v>
      </c>
      <c r="J272">
        <v>5548.1709000000001</v>
      </c>
      <c r="K272">
        <f>J272-AVERAGE(AutocorrTable414316[Series])</f>
        <v>-275.67379999999866</v>
      </c>
      <c r="L272"/>
      <c r="M272" s="42">
        <v>28</v>
      </c>
      <c r="N272" s="99">
        <f ca="1">SUMPRODUCT(OFFSET($K$244,1,0,COUNT(AutocorrTable414316[Series])-M272,1),OFFSET($K$244,1+M272,0,COUNT(AutocorrTable414316[Series])-M272,1))/SUMPRODUCT(AutocorrTable414316[Centered Series],AutocorrTable414316[Centered Series])</f>
        <v>6.4245883566814335E-2</v>
      </c>
      <c r="O272"/>
      <c r="P272"/>
      <c r="Q272"/>
      <c r="R272"/>
    </row>
    <row r="273" spans="1:18">
      <c r="A273" s="12">
        <v>44176.291666666664</v>
      </c>
      <c r="B273" s="11">
        <v>206.55359999999999</v>
      </c>
      <c r="C273" s="11">
        <v>213.26</v>
      </c>
      <c r="D273" s="11">
        <v>213.32</v>
      </c>
      <c r="E273" s="11">
        <v>209.11</v>
      </c>
      <c r="F273" s="11">
        <v>210.05</v>
      </c>
      <c r="G273" s="11">
        <v>30979400</v>
      </c>
      <c r="I273" s="97">
        <v>3</v>
      </c>
      <c r="J273">
        <v>6657.2918999999993</v>
      </c>
      <c r="K273">
        <f>J273-AVERAGE(AutocorrTable414316[Series])</f>
        <v>833.44720000000052</v>
      </c>
      <c r="L273"/>
      <c r="M273" s="42">
        <v>29</v>
      </c>
      <c r="N273" s="99">
        <f ca="1">SUMPRODUCT(OFFSET($K$244,1,0,COUNT(AutocorrTable414316[Series])-M273,1),OFFSET($K$244,1+M273,0,COUNT(AutocorrTable414316[Series])-M273,1))/SUMPRODUCT(AutocorrTable414316[Centered Series],AutocorrTable414316[Centered Series])</f>
        <v>8.6862604899614421E-2</v>
      </c>
      <c r="O273"/>
      <c r="P273"/>
      <c r="Q273"/>
      <c r="R273"/>
    </row>
    <row r="274" spans="1:18">
      <c r="A274" s="12">
        <v>44179.291666666664</v>
      </c>
      <c r="B274" s="11">
        <v>207.464</v>
      </c>
      <c r="C274" s="11">
        <v>214.2</v>
      </c>
      <c r="D274" s="11">
        <v>216.21</v>
      </c>
      <c r="E274" s="11">
        <v>212.88</v>
      </c>
      <c r="F274" s="11">
        <v>213.1</v>
      </c>
      <c r="G274" s="11">
        <v>28798400</v>
      </c>
      <c r="I274" s="97">
        <v>4</v>
      </c>
      <c r="J274">
        <v>5653.125500000001</v>
      </c>
      <c r="K274">
        <f>J274-AVERAGE(AutocorrTable414316[Series])</f>
        <v>-170.71919999999773</v>
      </c>
      <c r="L274"/>
      <c r="M274" s="42">
        <v>30</v>
      </c>
      <c r="N274" s="99">
        <f ca="1">SUMPRODUCT(OFFSET($K$244,1,0,COUNT(AutocorrTable414316[Series])-M274,1),OFFSET($K$244,1+M274,0,COUNT(AutocorrTable414316[Series])-M274,1))/SUMPRODUCT(AutocorrTable414316[Centered Series],AutocorrTable414316[Centered Series])</f>
        <v>7.6045833953126904E-2</v>
      </c>
      <c r="O274"/>
      <c r="P274"/>
      <c r="Q274"/>
      <c r="R274"/>
    </row>
    <row r="275" spans="1:18">
      <c r="A275" s="12">
        <v>44180.291666666664</v>
      </c>
      <c r="B275" s="11">
        <v>207.3963</v>
      </c>
      <c r="C275" s="11">
        <v>214.13</v>
      </c>
      <c r="D275" s="11">
        <v>215.42</v>
      </c>
      <c r="E275" s="11">
        <v>212.24</v>
      </c>
      <c r="F275" s="11">
        <v>215.17</v>
      </c>
      <c r="G275" s="11">
        <v>27000600</v>
      </c>
      <c r="I275" s="97">
        <v>5</v>
      </c>
      <c r="J275">
        <v>5487.3173999999999</v>
      </c>
      <c r="K275">
        <f>J275-AVERAGE(AutocorrTable414316[Series])</f>
        <v>-336.52729999999883</v>
      </c>
      <c r="L275"/>
      <c r="M275" s="42">
        <v>31</v>
      </c>
      <c r="N275" s="99">
        <f ca="1">SUMPRODUCT(OFFSET($K$244,1,0,COUNT(AutocorrTable414316[Series])-M275,1),OFFSET($K$244,1+M275,0,COUNT(AutocorrTable414316[Series])-M275,1))/SUMPRODUCT(AutocorrTable414316[Centered Series],AutocorrTable414316[Centered Series])</f>
        <v>8.3395770740842215E-2</v>
      </c>
      <c r="O275"/>
      <c r="P275"/>
      <c r="Q275"/>
      <c r="R275"/>
    </row>
    <row r="276" spans="1:18">
      <c r="A276" s="12">
        <v>44181.291666666664</v>
      </c>
      <c r="B276" s="11">
        <v>212.3843</v>
      </c>
      <c r="C276" s="11">
        <v>219.28</v>
      </c>
      <c r="D276" s="11">
        <v>220.11</v>
      </c>
      <c r="E276" s="11">
        <v>214.72</v>
      </c>
      <c r="F276" s="11">
        <v>214.75</v>
      </c>
      <c r="G276" s="11">
        <v>35023300</v>
      </c>
      <c r="I276" s="97">
        <v>6</v>
      </c>
      <c r="J276">
        <v>5345.7796999999991</v>
      </c>
      <c r="K276">
        <f>J276-AVERAGE(AutocorrTable414316[Series])</f>
        <v>-478.0649999999996</v>
      </c>
      <c r="L276"/>
      <c r="M276" s="42">
        <v>32</v>
      </c>
      <c r="N276" s="99">
        <f ca="1">SUMPRODUCT(OFFSET($K$244,1,0,COUNT(AutocorrTable414316[Series])-M276,1),OFFSET($K$244,1+M276,0,COUNT(AutocorrTable414316[Series])-M276,1))/SUMPRODUCT(AutocorrTable414316[Centered Series],AutocorrTable414316[Centered Series])</f>
        <v>4.5940066969865925E-2</v>
      </c>
      <c r="O276"/>
      <c r="P276"/>
      <c r="Q276"/>
      <c r="R276"/>
    </row>
    <row r="277" spans="1:18">
      <c r="A277" s="12">
        <v>44182.291666666664</v>
      </c>
      <c r="B277" s="11">
        <v>212.51990000000001</v>
      </c>
      <c r="C277" s="11">
        <v>219.42</v>
      </c>
      <c r="D277" s="11">
        <v>220.89</v>
      </c>
      <c r="E277" s="11">
        <v>217.92</v>
      </c>
      <c r="F277" s="11">
        <v>219.87</v>
      </c>
      <c r="G277" s="11">
        <v>32515800</v>
      </c>
      <c r="I277" s="97">
        <v>7</v>
      </c>
      <c r="J277">
        <v>5144.4745000000003</v>
      </c>
      <c r="K277">
        <f>J277-AVERAGE(AutocorrTable414316[Series])</f>
        <v>-679.37019999999848</v>
      </c>
      <c r="L277"/>
      <c r="M277" s="42">
        <v>33</v>
      </c>
      <c r="N277" s="99">
        <f ca="1">SUMPRODUCT(OFFSET($K$244,1,0,COUNT(AutocorrTable414316[Series])-M277,1),OFFSET($K$244,1+M277,0,COUNT(AutocorrTable414316[Series])-M277,1))/SUMPRODUCT(AutocorrTable414316[Centered Series],AutocorrTable414316[Centered Series])</f>
        <v>2.5134833915370036E-2</v>
      </c>
      <c r="O277"/>
      <c r="P277"/>
      <c r="Q277"/>
      <c r="R277"/>
    </row>
    <row r="278" spans="1:18">
      <c r="A278" s="12">
        <v>44183.291666666664</v>
      </c>
      <c r="B278" s="11">
        <v>211.71600000000001</v>
      </c>
      <c r="C278" s="11">
        <v>218.59</v>
      </c>
      <c r="D278" s="11">
        <v>219.69</v>
      </c>
      <c r="E278" s="11">
        <v>216.02</v>
      </c>
      <c r="F278" s="11">
        <v>218.59</v>
      </c>
      <c r="G278" s="11">
        <v>63354900</v>
      </c>
      <c r="I278" s="97">
        <v>8</v>
      </c>
      <c r="J278">
        <v>6336.5012999999999</v>
      </c>
      <c r="K278">
        <f>J278-AVERAGE(AutocorrTable414316[Series])</f>
        <v>512.65660000000116</v>
      </c>
      <c r="L278"/>
      <c r="M278" s="42">
        <v>34</v>
      </c>
      <c r="N278" s="99">
        <f ca="1">SUMPRODUCT(OFFSET($K$244,1,0,COUNT(AutocorrTable414316[Series])-M278,1),OFFSET($K$244,1+M278,0,COUNT(AutocorrTable414316[Series])-M278,1))/SUMPRODUCT(AutocorrTable414316[Centered Series],AutocorrTable414316[Centered Series])</f>
        <v>2.3902272295627809E-2</v>
      </c>
      <c r="O278"/>
      <c r="P278"/>
      <c r="Q278"/>
      <c r="R278"/>
    </row>
    <row r="279" spans="1:18">
      <c r="A279" s="12">
        <v>44186.291666666664</v>
      </c>
      <c r="B279" s="11">
        <v>215.59020000000001</v>
      </c>
      <c r="C279" s="11">
        <v>222.59</v>
      </c>
      <c r="D279" s="11">
        <v>224</v>
      </c>
      <c r="E279" s="11">
        <v>217.28</v>
      </c>
      <c r="F279" s="11">
        <v>217.55</v>
      </c>
      <c r="G279" s="11">
        <v>37181900</v>
      </c>
      <c r="I279" s="97">
        <v>9</v>
      </c>
      <c r="J279">
        <v>5113.7520000000013</v>
      </c>
      <c r="K279">
        <f>J279-AVERAGE(AutocorrTable414316[Series])</f>
        <v>-710.09269999999742</v>
      </c>
      <c r="L279"/>
      <c r="M279" s="42">
        <v>35</v>
      </c>
      <c r="N279" s="99">
        <f ca="1">SUMPRODUCT(OFFSET($K$244,1,0,COUNT(AutocorrTable414316[Series])-M279,1),OFFSET($K$244,1+M279,0,COUNT(AutocorrTable414316[Series])-M279,1))/SUMPRODUCT(AutocorrTable414316[Centered Series],AutocorrTable414316[Centered Series])</f>
        <v>-3.3915435062153783E-2</v>
      </c>
      <c r="O279"/>
      <c r="P279"/>
      <c r="Q279"/>
      <c r="R279"/>
    </row>
    <row r="280" spans="1:18">
      <c r="A280" s="12">
        <v>44187.291666666664</v>
      </c>
      <c r="B280" s="11">
        <v>216.89769999999999</v>
      </c>
      <c r="C280" s="11">
        <v>223.94</v>
      </c>
      <c r="D280" s="11">
        <v>225.63</v>
      </c>
      <c r="E280" s="11">
        <v>221.85</v>
      </c>
      <c r="F280" s="11">
        <v>222.69</v>
      </c>
      <c r="G280" s="11">
        <v>22612200</v>
      </c>
      <c r="I280" s="97">
        <v>10</v>
      </c>
      <c r="J280">
        <v>4893.4598999999998</v>
      </c>
      <c r="K280">
        <f>J280-AVERAGE(AutocorrTable414316[Series])</f>
        <v>-930.3847999999989</v>
      </c>
      <c r="L280"/>
      <c r="M280" s="42">
        <v>36</v>
      </c>
      <c r="N280" s="99">
        <f ca="1">SUMPRODUCT(OFFSET($K$244,1,0,COUNT(AutocorrTable414316[Series])-M280,1),OFFSET($K$244,1+M280,0,COUNT(AutocorrTable414316[Series])-M280,1))/SUMPRODUCT(AutocorrTable414316[Centered Series],AutocorrTable414316[Centered Series])</f>
        <v>-8.900523492899233E-2</v>
      </c>
      <c r="O280"/>
      <c r="P280"/>
      <c r="Q280"/>
      <c r="R280"/>
    </row>
    <row r="281" spans="1:18">
      <c r="A281" s="12">
        <v>44188.291666666664</v>
      </c>
      <c r="B281" s="11">
        <v>214.06960000000001</v>
      </c>
      <c r="C281" s="11">
        <v>221.02</v>
      </c>
      <c r="D281" s="11">
        <v>223.56</v>
      </c>
      <c r="E281" s="11">
        <v>220.8</v>
      </c>
      <c r="F281" s="11">
        <v>223.11</v>
      </c>
      <c r="G281" s="11">
        <v>18699600</v>
      </c>
      <c r="I281" s="97">
        <v>11</v>
      </c>
      <c r="J281">
        <v>4905.1066999999994</v>
      </c>
      <c r="K281">
        <f>J281-AVERAGE(AutocorrTable414316[Series])</f>
        <v>-918.73799999999937</v>
      </c>
      <c r="L281"/>
      <c r="M281" s="42">
        <v>37</v>
      </c>
      <c r="N281" s="99">
        <f ca="1">SUMPRODUCT(OFFSET($K$244,1,0,COUNT(AutocorrTable414316[Series])-M281,1),OFFSET($K$244,1+M281,0,COUNT(AutocorrTable414316[Series])-M281,1))/SUMPRODUCT(AutocorrTable414316[Centered Series],AutocorrTable414316[Centered Series])</f>
        <v>-0.12384982366384034</v>
      </c>
      <c r="O281"/>
      <c r="P281"/>
      <c r="Q281"/>
      <c r="R281"/>
    </row>
    <row r="282" spans="1:18">
      <c r="A282" s="12">
        <v>44189.291666666664</v>
      </c>
      <c r="B282" s="11">
        <v>215.74520000000001</v>
      </c>
      <c r="C282" s="11">
        <v>222.75</v>
      </c>
      <c r="D282" s="11">
        <v>223.61</v>
      </c>
      <c r="E282" s="11">
        <v>221.2</v>
      </c>
      <c r="F282" s="11">
        <v>221.42</v>
      </c>
      <c r="G282" s="11">
        <v>10550600</v>
      </c>
      <c r="I282" s="97">
        <v>12</v>
      </c>
      <c r="J282">
        <v>5085.3589999999995</v>
      </c>
      <c r="K282">
        <f>J282-AVERAGE(AutocorrTable414316[Series])</f>
        <v>-738.48569999999927</v>
      </c>
      <c r="L282"/>
      <c r="M282" s="42">
        <v>38</v>
      </c>
      <c r="N282" s="99">
        <f ca="1">SUMPRODUCT(OFFSET($K$244,1,0,COUNT(AutocorrTable414316[Series])-M282,1),OFFSET($K$244,1+M282,0,COUNT(AutocorrTable414316[Series])-M282,1))/SUMPRODUCT(AutocorrTable414316[Centered Series],AutocorrTable414316[Centered Series])</f>
        <v>-0.16603122783397106</v>
      </c>
      <c r="O282"/>
      <c r="P282"/>
      <c r="Q282"/>
      <c r="R282"/>
    </row>
    <row r="283" spans="1:18">
      <c r="A283" s="12">
        <v>44193.291666666664</v>
      </c>
      <c r="B283" s="11">
        <v>217.88570000000001</v>
      </c>
      <c r="C283" s="11">
        <v>224.96</v>
      </c>
      <c r="D283" s="11">
        <v>226.03</v>
      </c>
      <c r="E283" s="11">
        <v>223.02</v>
      </c>
      <c r="F283" s="11">
        <v>224.45</v>
      </c>
      <c r="G283" s="11">
        <v>17933500</v>
      </c>
      <c r="I283" s="97">
        <v>1</v>
      </c>
      <c r="J283">
        <v>4678.3423999999995</v>
      </c>
      <c r="K283">
        <f>J283-AVERAGE(AutocorrTable414316[Series])</f>
        <v>-1145.5022999999992</v>
      </c>
      <c r="L283"/>
      <c r="M283" s="42">
        <v>39</v>
      </c>
      <c r="N283" s="99">
        <f ca="1">SUMPRODUCT(OFFSET($K$244,1,0,COUNT(AutocorrTable414316[Series])-M283,1),OFFSET($K$244,1+M283,0,COUNT(AutocorrTable414316[Series])-M283,1))/SUMPRODUCT(AutocorrTable414316[Centered Series],AutocorrTable414316[Centered Series])</f>
        <v>-0.22404110836622812</v>
      </c>
      <c r="O283"/>
      <c r="P283"/>
      <c r="Q283"/>
      <c r="R283"/>
    </row>
    <row r="284" spans="1:18">
      <c r="A284" s="12">
        <v>44194.291666666664</v>
      </c>
      <c r="B284" s="11">
        <v>217.1011</v>
      </c>
      <c r="C284" s="11">
        <v>224.15</v>
      </c>
      <c r="D284" s="11">
        <v>227.18</v>
      </c>
      <c r="E284" s="11">
        <v>223.58</v>
      </c>
      <c r="F284" s="11">
        <v>226.31</v>
      </c>
      <c r="G284" s="11">
        <v>17403200</v>
      </c>
      <c r="I284" s="97">
        <v>2</v>
      </c>
      <c r="J284">
        <v>4869.9704000000002</v>
      </c>
      <c r="K284">
        <f>J284-AVERAGE(AutocorrTable414316[Series])</f>
        <v>-953.87429999999858</v>
      </c>
      <c r="L284"/>
      <c r="M284" s="42">
        <v>40</v>
      </c>
      <c r="N284" s="99">
        <f ca="1">SUMPRODUCT(OFFSET($K$244,1,0,COUNT(AutocorrTable414316[Series])-M284,1),OFFSET($K$244,1+M284,0,COUNT(AutocorrTable414316[Series])-M284,1))/SUMPRODUCT(AutocorrTable414316[Centered Series],AutocorrTable414316[Centered Series])</f>
        <v>-0.26257094043796875</v>
      </c>
      <c r="O284"/>
      <c r="P284"/>
      <c r="Q284"/>
      <c r="R284"/>
    </row>
    <row r="285" spans="1:18">
      <c r="A285" s="12">
        <v>44195.291666666664</v>
      </c>
      <c r="B285" s="11">
        <v>214.7088</v>
      </c>
      <c r="C285" s="11">
        <v>221.68</v>
      </c>
      <c r="D285" s="11">
        <v>225.63</v>
      </c>
      <c r="E285" s="11">
        <v>221.47</v>
      </c>
      <c r="F285" s="11">
        <v>225.23</v>
      </c>
      <c r="G285" s="11">
        <v>20272300</v>
      </c>
      <c r="I285" s="97">
        <v>3</v>
      </c>
      <c r="J285">
        <v>6063.2531000000008</v>
      </c>
      <c r="K285">
        <f>J285-AVERAGE(AutocorrTable414316[Series])</f>
        <v>239.40840000000208</v>
      </c>
      <c r="L285"/>
      <c r="M285" s="42">
        <v>41</v>
      </c>
      <c r="N285" s="99">
        <f ca="1">SUMPRODUCT(OFFSET($K$244,1,0,COUNT(AutocorrTable414316[Series])-M285,1),OFFSET($K$244,1+M285,0,COUNT(AutocorrTable414316[Series])-M285,1))/SUMPRODUCT(AutocorrTable414316[Centered Series],AutocorrTable414316[Centered Series])</f>
        <v>-0.28578868655960787</v>
      </c>
      <c r="O285"/>
      <c r="P285"/>
      <c r="Q285"/>
      <c r="R285"/>
    </row>
    <row r="286" spans="1:18">
      <c r="A286" s="12">
        <v>44196.291666666664</v>
      </c>
      <c r="B286" s="11">
        <v>215.4255</v>
      </c>
      <c r="C286" s="11">
        <v>222.42</v>
      </c>
      <c r="D286" s="11">
        <v>223</v>
      </c>
      <c r="E286" s="11">
        <v>219.68</v>
      </c>
      <c r="F286" s="11">
        <v>221.7</v>
      </c>
      <c r="G286" s="11">
        <v>20942100</v>
      </c>
      <c r="I286" s="97">
        <v>4</v>
      </c>
      <c r="J286">
        <v>5419.9734999999991</v>
      </c>
      <c r="K286">
        <f>J286-AVERAGE(AutocorrTable414316[Series])</f>
        <v>-403.87119999999959</v>
      </c>
      <c r="L286"/>
      <c r="M286" s="42">
        <v>42</v>
      </c>
      <c r="N286" s="99">
        <f ca="1">SUMPRODUCT(OFFSET($K$244,1,0,COUNT(AutocorrTable414316[Series])-M286,1),OFFSET($K$244,1+M286,0,COUNT(AutocorrTable414316[Series])-M286,1))/SUMPRODUCT(AutocorrTable414316[Centered Series],AutocorrTable414316[Centered Series])</f>
        <v>-0.31302621050797352</v>
      </c>
      <c r="O286"/>
      <c r="P286"/>
      <c r="Q286"/>
      <c r="R286"/>
    </row>
    <row r="287" spans="1:18">
      <c r="A287" s="12">
        <v>44200.291666666664</v>
      </c>
      <c r="B287" s="11">
        <v>210.8443</v>
      </c>
      <c r="C287" s="11">
        <v>217.69</v>
      </c>
      <c r="D287" s="11">
        <v>223</v>
      </c>
      <c r="E287" s="11">
        <v>214.81</v>
      </c>
      <c r="F287" s="11">
        <v>222.53</v>
      </c>
      <c r="G287" s="11">
        <v>37130100</v>
      </c>
      <c r="I287" s="97">
        <v>5</v>
      </c>
      <c r="J287">
        <v>6845.1780999999992</v>
      </c>
      <c r="K287">
        <f>J287-AVERAGE(AutocorrTable414316[Series])</f>
        <v>1021.3334000000004</v>
      </c>
      <c r="L287"/>
      <c r="M287" s="42">
        <v>43</v>
      </c>
      <c r="N287" s="99">
        <f ca="1">SUMPRODUCT(OFFSET($K$244,1,0,COUNT(AutocorrTable414316[Series])-M287,1),OFFSET($K$244,1+M287,0,COUNT(AutocorrTable414316[Series])-M287,1))/SUMPRODUCT(AutocorrTable414316[Centered Series],AutocorrTable414316[Centered Series])</f>
        <v>-0.32241798763125684</v>
      </c>
      <c r="O287"/>
      <c r="P287"/>
      <c r="Q287"/>
      <c r="R287"/>
    </row>
    <row r="288" spans="1:18">
      <c r="A288" s="12">
        <v>44201.291666666664</v>
      </c>
      <c r="B288" s="11">
        <v>211.04769999999999</v>
      </c>
      <c r="C288" s="11">
        <v>217.9</v>
      </c>
      <c r="D288" s="11">
        <v>218.52</v>
      </c>
      <c r="E288" s="11">
        <v>215.7</v>
      </c>
      <c r="F288" s="11">
        <v>217.26</v>
      </c>
      <c r="G288" s="11">
        <v>23823000</v>
      </c>
      <c r="I288" s="97">
        <v>6</v>
      </c>
      <c r="J288">
        <v>6960.7934000000005</v>
      </c>
      <c r="K288">
        <f>J288-AVERAGE(AutocorrTable414316[Series])</f>
        <v>1136.9487000000017</v>
      </c>
      <c r="L288"/>
      <c r="M288" s="42">
        <v>44</v>
      </c>
      <c r="N288" s="99">
        <f ca="1">SUMPRODUCT(OFFSET($K$244,1,0,COUNT(AutocorrTable414316[Series])-M288,1),OFFSET($K$244,1+M288,0,COUNT(AutocorrTable414316[Series])-M288,1))/SUMPRODUCT(AutocorrTable414316[Centered Series],AutocorrTable414316[Centered Series])</f>
        <v>-0.33778121279851131</v>
      </c>
      <c r="O288"/>
      <c r="P288"/>
      <c r="Q288"/>
      <c r="R288"/>
    </row>
    <row r="289" spans="1:18">
      <c r="A289" s="12">
        <v>44202.291666666664</v>
      </c>
      <c r="B289" s="11">
        <v>205.5753</v>
      </c>
      <c r="C289" s="11">
        <v>212.25</v>
      </c>
      <c r="D289" s="11">
        <v>216.49</v>
      </c>
      <c r="E289" s="11">
        <v>211.94</v>
      </c>
      <c r="F289" s="11">
        <v>212.17</v>
      </c>
      <c r="G289" s="11">
        <v>35930700</v>
      </c>
      <c r="I289" s="97">
        <v>7</v>
      </c>
      <c r="J289">
        <v>6768.5966000000008</v>
      </c>
      <c r="K289">
        <f>J289-AVERAGE(AutocorrTable414316[Series])</f>
        <v>944.75190000000202</v>
      </c>
      <c r="L289"/>
      <c r="M289" s="42">
        <v>45</v>
      </c>
      <c r="N289" s="99">
        <f ca="1">SUMPRODUCT(OFFSET($K$244,1,0,COUNT(AutocorrTable414316[Series])-M289,1),OFFSET($K$244,1+M289,0,COUNT(AutocorrTable414316[Series])-M289,1))/SUMPRODUCT(AutocorrTable414316[Centered Series],AutocorrTable414316[Centered Series])</f>
        <v>-0.33529458359274095</v>
      </c>
      <c r="O289"/>
      <c r="P289"/>
      <c r="Q289"/>
      <c r="R289"/>
    </row>
    <row r="290" spans="1:18">
      <c r="A290" s="12">
        <v>44203.291666666664</v>
      </c>
      <c r="B290" s="11">
        <v>211.4254</v>
      </c>
      <c r="C290" s="11">
        <v>218.29</v>
      </c>
      <c r="D290" s="11">
        <v>219.34</v>
      </c>
      <c r="E290" s="11">
        <v>213.71</v>
      </c>
      <c r="F290" s="11">
        <v>214.04</v>
      </c>
      <c r="G290" s="11">
        <v>27694500</v>
      </c>
      <c r="I290" s="97">
        <v>8</v>
      </c>
      <c r="J290">
        <v>7400.0972999999985</v>
      </c>
      <c r="K290">
        <f>J290-AVERAGE(AutocorrTable414316[Series])</f>
        <v>1576.2525999999998</v>
      </c>
      <c r="L290"/>
      <c r="M290" s="42">
        <v>46</v>
      </c>
      <c r="N290" s="99">
        <f ca="1">SUMPRODUCT(OFFSET($K$244,1,0,COUNT(AutocorrTable414316[Series])-M290,1),OFFSET($K$244,1+M290,0,COUNT(AutocorrTable414316[Series])-M290,1))/SUMPRODUCT(AutocorrTable414316[Centered Series],AutocorrTable414316[Centered Series])</f>
        <v>-0.31273816990739434</v>
      </c>
      <c r="O290"/>
      <c r="P290"/>
      <c r="Q290"/>
      <c r="R290"/>
    </row>
    <row r="291" spans="1:18">
      <c r="A291" s="12">
        <v>44204.291666666664</v>
      </c>
      <c r="B291" s="11">
        <v>212.71360000000001</v>
      </c>
      <c r="C291" s="11">
        <v>219.62</v>
      </c>
      <c r="D291" s="11">
        <v>220.58</v>
      </c>
      <c r="E291" s="11">
        <v>217.03</v>
      </c>
      <c r="F291" s="11">
        <v>218.68</v>
      </c>
      <c r="G291" s="11">
        <v>22956200</v>
      </c>
      <c r="I291" s="97">
        <v>9</v>
      </c>
      <c r="J291">
        <v>6472.2589000000007</v>
      </c>
      <c r="K291">
        <f>J291-AVERAGE(AutocorrTable414316[Series])</f>
        <v>648.41420000000198</v>
      </c>
      <c r="L291"/>
      <c r="M291" s="42">
        <v>47</v>
      </c>
      <c r="N291" s="99">
        <f ca="1">SUMPRODUCT(OFFSET($K$244,1,0,COUNT(AutocorrTable414316[Series])-M291,1),OFFSET($K$244,1+M291,0,COUNT(AutocorrTable414316[Series])-M291,1))/SUMPRODUCT(AutocorrTable414316[Centered Series],AutocorrTable414316[Centered Series])</f>
        <v>-0.34048823530724581</v>
      </c>
      <c r="O291"/>
      <c r="P291"/>
      <c r="Q291"/>
      <c r="R291"/>
    </row>
    <row r="292" spans="1:18">
      <c r="A292" s="12">
        <v>44207.291666666664</v>
      </c>
      <c r="B292" s="11">
        <v>210.6506</v>
      </c>
      <c r="C292" s="11">
        <v>217.49</v>
      </c>
      <c r="D292" s="11">
        <v>218.91</v>
      </c>
      <c r="E292" s="11">
        <v>216.73</v>
      </c>
      <c r="F292" s="11">
        <v>218.47</v>
      </c>
      <c r="G292" s="11">
        <v>23031300</v>
      </c>
      <c r="I292" s="97">
        <v>10</v>
      </c>
      <c r="J292">
        <v>7182.8152999999993</v>
      </c>
      <c r="K292">
        <f>J292-AVERAGE(AutocorrTable414316[Series])</f>
        <v>1358.9706000000006</v>
      </c>
      <c r="L292"/>
      <c r="M292" s="42">
        <v>48</v>
      </c>
      <c r="N292" s="99">
        <f ca="1">SUMPRODUCT(OFFSET($K$244,1,0,COUNT(AutocorrTable414316[Series])-M292,1),OFFSET($K$244,1+M292,0,COUNT(AutocorrTable414316[Series])-M292,1))/SUMPRODUCT(AutocorrTable414316[Centered Series],AutocorrTable414316[Centered Series])</f>
        <v>-0.33248155325129508</v>
      </c>
      <c r="O292"/>
    </row>
    <row r="293" spans="1:18">
      <c r="A293" s="12">
        <v>44208.291666666664</v>
      </c>
      <c r="B293" s="11">
        <v>208.1711</v>
      </c>
      <c r="C293" s="11">
        <v>214.93</v>
      </c>
      <c r="D293" s="11">
        <v>217.1</v>
      </c>
      <c r="E293" s="11">
        <v>213.32</v>
      </c>
      <c r="F293" s="11">
        <v>216.5</v>
      </c>
      <c r="G293" s="11">
        <v>23249300</v>
      </c>
      <c r="I293" s="97">
        <v>11</v>
      </c>
      <c r="J293">
        <v>7686.022100000002</v>
      </c>
      <c r="K293">
        <f>J293-AVERAGE(AutocorrTable414316[Series])</f>
        <v>1862.1774000000032</v>
      </c>
      <c r="L293"/>
      <c r="M293" s="42">
        <v>49</v>
      </c>
      <c r="N293" s="99">
        <f ca="1">SUMPRODUCT(OFFSET($K$244,1,0,COUNT(AutocorrTable414316[Series])-M293,1),OFFSET($K$244,1+M293,0,COUNT(AutocorrTable414316[Series])-M293,1))/SUMPRODUCT(AutocorrTable414316[Centered Series],AutocorrTable414316[Centered Series])</f>
        <v>-0.33155802810918067</v>
      </c>
      <c r="O293"/>
    </row>
    <row r="294" spans="1:18">
      <c r="A294" s="12">
        <v>44209.291666666664</v>
      </c>
      <c r="B294" s="11">
        <v>209.5367</v>
      </c>
      <c r="C294" s="11">
        <v>216.34</v>
      </c>
      <c r="D294" s="11">
        <v>216.76</v>
      </c>
      <c r="E294" s="11">
        <v>213.93</v>
      </c>
      <c r="F294" s="11">
        <v>214.02</v>
      </c>
      <c r="G294" s="11">
        <v>20087100</v>
      </c>
      <c r="I294" s="97">
        <v>12</v>
      </c>
      <c r="J294">
        <v>7411.0560999999998</v>
      </c>
      <c r="K294">
        <f>J294-AVERAGE(AutocorrTable414316[Series])</f>
        <v>1587.211400000001</v>
      </c>
      <c r="L294"/>
      <c r="M294" s="42">
        <v>50</v>
      </c>
      <c r="N294" s="99">
        <f ca="1">SUMPRODUCT(OFFSET($K$244,1,0,COUNT(AutocorrTable414316[Series])-M294,1),OFFSET($K$244,1+M294,0,COUNT(AutocorrTable414316[Series])-M294,1))/SUMPRODUCT(AutocorrTable414316[Centered Series],AutocorrTable414316[Centered Series])</f>
        <v>-0.33171995390815134</v>
      </c>
      <c r="O294"/>
      <c r="P294"/>
      <c r="Q294"/>
      <c r="R294"/>
    </row>
    <row r="295" spans="1:18">
      <c r="A295" s="12">
        <v>44210.291666666664</v>
      </c>
      <c r="B295" s="11">
        <v>206.3212</v>
      </c>
      <c r="C295" s="11">
        <v>213.02</v>
      </c>
      <c r="D295" s="11">
        <v>217.46</v>
      </c>
      <c r="E295" s="11">
        <v>212.74</v>
      </c>
      <c r="F295" s="11">
        <v>215.91</v>
      </c>
      <c r="G295" s="11">
        <v>29480800</v>
      </c>
      <c r="I295" s="97">
        <v>1</v>
      </c>
      <c r="J295">
        <v>8133.9953999999989</v>
      </c>
      <c r="K295">
        <f>J295-AVERAGE(AutocorrTable414316[Series])</f>
        <v>2310.1507000000001</v>
      </c>
      <c r="L295"/>
      <c r="M295" s="42">
        <v>51</v>
      </c>
      <c r="N295" s="99">
        <f ca="1">SUMPRODUCT(OFFSET($K$244,1,0,COUNT(AutocorrTable414316[Series])-M295,1),OFFSET($K$244,1+M295,0,COUNT(AutocorrTable414316[Series])-M295,1))/SUMPRODUCT(AutocorrTable414316[Centered Series],AutocorrTable414316[Centered Series])</f>
        <v>-0.3194218671503905</v>
      </c>
      <c r="O295"/>
      <c r="P295"/>
      <c r="Q295"/>
      <c r="R295"/>
    </row>
    <row r="296" spans="1:18">
      <c r="A296" s="12">
        <v>44211.291666666664</v>
      </c>
      <c r="B296" s="11">
        <v>205.96279999999999</v>
      </c>
      <c r="C296" s="11">
        <v>212.65</v>
      </c>
      <c r="D296" s="11">
        <v>214.51</v>
      </c>
      <c r="E296" s="11">
        <v>212.03</v>
      </c>
      <c r="F296" s="11">
        <v>213.52</v>
      </c>
      <c r="G296" s="11">
        <v>31746500</v>
      </c>
      <c r="I296" s="97">
        <v>2</v>
      </c>
      <c r="J296">
        <v>8143.6630999999988</v>
      </c>
      <c r="K296">
        <f>J296-AVERAGE(AutocorrTable414316[Series])</f>
        <v>2319.8184000000001</v>
      </c>
      <c r="L296"/>
      <c r="M296" s="42">
        <v>52</v>
      </c>
      <c r="N296" s="99">
        <f ca="1">SUMPRODUCT(OFFSET($K$244,1,0,COUNT(AutocorrTable414316[Series])-M296,1),OFFSET($K$244,1+M296,0,COUNT(AutocorrTable414316[Series])-M296,1))/SUMPRODUCT(AutocorrTable414316[Centered Series],AutocorrTable414316[Centered Series])</f>
        <v>-0.31043855497938494</v>
      </c>
      <c r="O296"/>
      <c r="P296"/>
      <c r="Q296"/>
      <c r="R296"/>
    </row>
    <row r="297" spans="1:18">
      <c r="A297" s="12">
        <v>44215.291666666664</v>
      </c>
      <c r="B297" s="11">
        <v>209.6336</v>
      </c>
      <c r="C297" s="11">
        <v>216.44</v>
      </c>
      <c r="D297" s="11">
        <v>216.98</v>
      </c>
      <c r="E297" s="11">
        <v>212.63</v>
      </c>
      <c r="F297" s="11">
        <v>213.75</v>
      </c>
      <c r="G297" s="11">
        <v>30480900</v>
      </c>
      <c r="I297" s="97">
        <v>3</v>
      </c>
      <c r="J297">
        <v>8305.8110000000015</v>
      </c>
      <c r="K297">
        <f>J297-AVERAGE(AutocorrTable414316[Series])</f>
        <v>2481.9663000000028</v>
      </c>
      <c r="L297"/>
      <c r="M297" s="42">
        <v>53</v>
      </c>
      <c r="N297" s="99">
        <f ca="1">SUMPRODUCT(OFFSET($K$244,1,0,COUNT(AutocorrTable414316[Series])-M297,1),OFFSET($K$244,1+M297,0,COUNT(AutocorrTable414316[Series])-M297,1))/SUMPRODUCT(AutocorrTable414316[Centered Series],AutocorrTable414316[Centered Series])</f>
        <v>-0.29674749535155254</v>
      </c>
      <c r="O297"/>
      <c r="P297"/>
      <c r="Q297"/>
      <c r="R297"/>
    </row>
    <row r="298" spans="1:18">
      <c r="A298" s="12">
        <v>44216.291666666664</v>
      </c>
      <c r="B298" s="11">
        <v>217.2852</v>
      </c>
      <c r="C298" s="11">
        <v>224.34</v>
      </c>
      <c r="D298" s="11">
        <v>225.79</v>
      </c>
      <c r="E298" s="11">
        <v>217.29</v>
      </c>
      <c r="F298" s="11">
        <v>217.7</v>
      </c>
      <c r="G298" s="11">
        <v>37777300</v>
      </c>
      <c r="I298" s="97">
        <v>4</v>
      </c>
      <c r="J298">
        <v>9059.1021999999994</v>
      </c>
      <c r="K298">
        <f>J298-AVERAGE(AutocorrTable414316[Series])</f>
        <v>3235.2575000000006</v>
      </c>
      <c r="L298"/>
      <c r="M298" s="42">
        <v>54</v>
      </c>
      <c r="N298" s="99">
        <f ca="1">SUMPRODUCT(OFFSET($K$244,1,0,COUNT(AutocorrTable414316[Series])-M298,1),OFFSET($K$244,1+M298,0,COUNT(AutocorrTable414316[Series])-M298,1))/SUMPRODUCT(AutocorrTable414316[Centered Series],AutocorrTable414316[Centered Series])</f>
        <v>-0.25300307647948916</v>
      </c>
      <c r="O298" s="20"/>
    </row>
    <row r="299" spans="1:18">
      <c r="A299" s="12">
        <v>44217.291666666664</v>
      </c>
      <c r="B299" s="11">
        <v>217.8954</v>
      </c>
      <c r="C299" s="11">
        <v>224.97</v>
      </c>
      <c r="D299" s="11">
        <v>226.3</v>
      </c>
      <c r="E299" s="11">
        <v>222.42</v>
      </c>
      <c r="F299" s="11">
        <v>224.7</v>
      </c>
      <c r="G299" s="11">
        <v>30709400</v>
      </c>
      <c r="I299" s="97">
        <v>5</v>
      </c>
      <c r="J299">
        <v>9161.9521999999997</v>
      </c>
      <c r="K299">
        <f>J299-AVERAGE(AutocorrTable414316[Series])</f>
        <v>3338.107500000001</v>
      </c>
      <c r="L299"/>
      <c r="M299" s="42">
        <v>55</v>
      </c>
      <c r="N299" s="99">
        <f ca="1">SUMPRODUCT(OFFSET($K$244,1,0,COUNT(AutocorrTable414316[Series])-M299,1),OFFSET($K$244,1+M299,0,COUNT(AutocorrTable414316[Series])-M299,1))/SUMPRODUCT(AutocorrTable414316[Centered Series],AutocorrTable414316[Centered Series])</f>
        <v>-0.20651575763113694</v>
      </c>
      <c r="O299" s="20"/>
    </row>
    <row r="300" spans="1:18">
      <c r="A300" s="12">
        <v>44218.291666666664</v>
      </c>
      <c r="B300" s="11">
        <v>218.84450000000001</v>
      </c>
      <c r="C300" s="11">
        <v>225.95</v>
      </c>
      <c r="D300" s="11">
        <v>230.07</v>
      </c>
      <c r="E300" s="11">
        <v>225.8</v>
      </c>
      <c r="F300" s="11">
        <v>227.08</v>
      </c>
      <c r="G300" s="11">
        <v>30172700</v>
      </c>
      <c r="I300" s="97">
        <v>6</v>
      </c>
      <c r="J300">
        <v>8313.5154999999977</v>
      </c>
      <c r="K300">
        <f>J300-AVERAGE(AutocorrTable414316[Series])</f>
        <v>2489.670799999999</v>
      </c>
      <c r="L300"/>
      <c r="M300" s="42">
        <v>56</v>
      </c>
      <c r="N300" s="99">
        <f ca="1">SUMPRODUCT(OFFSET($K$244,1,0,COUNT(AutocorrTable414316[Series])-M300,1),OFFSET($K$244,1+M300,0,COUNT(AutocorrTable414316[Series])-M300,1))/SUMPRODUCT(AutocorrTable414316[Centered Series],AutocorrTable414316[Centered Series])</f>
        <v>-0.18389221177300644</v>
      </c>
      <c r="O300" s="20"/>
    </row>
    <row r="301" spans="1:18">
      <c r="A301" s="12">
        <v>44221.291666666664</v>
      </c>
      <c r="B301" s="11">
        <v>222.31200000000001</v>
      </c>
      <c r="C301" s="11">
        <v>229.53</v>
      </c>
      <c r="D301" s="11">
        <v>229.78</v>
      </c>
      <c r="E301" s="11">
        <v>224.22</v>
      </c>
      <c r="F301" s="11">
        <v>229.12</v>
      </c>
      <c r="G301" s="11">
        <v>33152100</v>
      </c>
      <c r="I301" s="97">
        <v>7</v>
      </c>
      <c r="J301">
        <v>9779.8326000000015</v>
      </c>
      <c r="K301">
        <f>J301-AVERAGE(AutocorrTable414316[Series])</f>
        <v>3955.9879000000028</v>
      </c>
      <c r="L301"/>
      <c r="M301" s="42">
        <v>57</v>
      </c>
      <c r="N301" s="99">
        <f ca="1">SUMPRODUCT(OFFSET($K$244,1,0,COUNT(AutocorrTable414316[Series])-M301,1),OFFSET($K$244,1+M301,0,COUNT(AutocorrTable414316[Series])-M301,1))/SUMPRODUCT(AutocorrTable414316[Centered Series],AutocorrTable414316[Centered Series])</f>
        <v>-0.12684119389638704</v>
      </c>
      <c r="O301" s="20"/>
    </row>
    <row r="302" spans="1:18">
      <c r="A302" s="12">
        <v>44222.291666666664</v>
      </c>
      <c r="B302" s="11">
        <v>225.0239</v>
      </c>
      <c r="C302" s="11">
        <v>232.33</v>
      </c>
      <c r="D302" s="11">
        <v>234.18</v>
      </c>
      <c r="E302" s="11">
        <v>230.08</v>
      </c>
      <c r="F302" s="11">
        <v>231.86</v>
      </c>
      <c r="G302" s="11">
        <v>49169600</v>
      </c>
      <c r="I302" s="97">
        <v>8</v>
      </c>
      <c r="J302">
        <v>9068.3659999999963</v>
      </c>
      <c r="K302">
        <f>J302-AVERAGE(AutocorrTable414316[Series])</f>
        <v>3244.5212999999976</v>
      </c>
      <c r="L302"/>
      <c r="M302" s="42">
        <v>58</v>
      </c>
      <c r="N302" s="99">
        <f ca="1">SUMPRODUCT(OFFSET($K$244,1,0,COUNT(AutocorrTable414316[Series])-M302,1),OFFSET($K$244,1+M302,0,COUNT(AutocorrTable414316[Series])-M302,1))/SUMPRODUCT(AutocorrTable414316[Centered Series],AutocorrTable414316[Centered Series])</f>
        <v>-8.251107483732241E-2</v>
      </c>
      <c r="O302" s="20"/>
    </row>
    <row r="303" spans="1:18">
      <c r="A303" s="12">
        <v>44223.291666666664</v>
      </c>
      <c r="B303" s="11">
        <v>225.57599999999999</v>
      </c>
      <c r="C303" s="11">
        <v>232.9</v>
      </c>
      <c r="D303" s="11">
        <v>240.44</v>
      </c>
      <c r="E303" s="11">
        <v>230.14</v>
      </c>
      <c r="F303" s="11">
        <v>238</v>
      </c>
      <c r="G303" s="11">
        <v>69870600</v>
      </c>
      <c r="I303" s="97">
        <v>9</v>
      </c>
      <c r="J303">
        <v>8484.66</v>
      </c>
      <c r="K303">
        <f>J303-AVERAGE(AutocorrTable414316[Series])</f>
        <v>2660.8153000000011</v>
      </c>
      <c r="L303"/>
      <c r="M303" s="42">
        <v>59</v>
      </c>
      <c r="N303" s="99">
        <f ca="1">SUMPRODUCT(OFFSET($K$244,1,0,COUNT(AutocorrTable414316[Series])-M303,1),OFFSET($K$244,1+M303,0,COUNT(AutocorrTable414316[Series])-M303,1))/SUMPRODUCT(AutocorrTable414316[Centered Series],AutocorrTable414316[Centered Series])</f>
        <v>-5.3177137976545906E-2</v>
      </c>
      <c r="O303" s="20"/>
    </row>
    <row r="304" spans="1:18">
      <c r="A304" s="12">
        <v>44224.291666666664</v>
      </c>
      <c r="B304" s="11">
        <v>231.41630000000001</v>
      </c>
      <c r="C304" s="11">
        <v>238.93</v>
      </c>
      <c r="D304" s="11">
        <v>242.64</v>
      </c>
      <c r="E304" s="11">
        <v>235.09</v>
      </c>
      <c r="F304" s="11">
        <v>235.61</v>
      </c>
      <c r="G304" s="11">
        <v>49111200</v>
      </c>
      <c r="I304" s="97">
        <v>10</v>
      </c>
      <c r="J304">
        <v>9654.3600000000024</v>
      </c>
      <c r="K304">
        <f>J304-AVERAGE(AutocorrTable414316[Series])</f>
        <v>3830.5153000000037</v>
      </c>
      <c r="L304"/>
      <c r="M304" s="42">
        <v>60</v>
      </c>
      <c r="N304" s="99">
        <f ca="1">SUMPRODUCT(OFFSET($K$244,1,0,COUNT(AutocorrTable414316[Series])-M304,1),OFFSET($K$244,1+M304,0,COUNT(AutocorrTable414316[Series])-M304,1))/SUMPRODUCT(AutocorrTable414316[Centered Series],AutocorrTable414316[Centered Series])</f>
        <v>4.3639017998604882E-2</v>
      </c>
      <c r="O304" s="20"/>
    </row>
    <row r="305" spans="1:15">
      <c r="A305" s="12">
        <v>44225.291666666664</v>
      </c>
      <c r="B305" s="11">
        <v>224.66560000000001</v>
      </c>
      <c r="C305" s="11">
        <v>231.96</v>
      </c>
      <c r="D305" s="11">
        <v>238.02</v>
      </c>
      <c r="E305" s="11">
        <v>231.35</v>
      </c>
      <c r="F305" s="11">
        <v>235.99</v>
      </c>
      <c r="G305" s="11">
        <v>42503100</v>
      </c>
      <c r="I305" s="97">
        <v>11</v>
      </c>
      <c r="J305">
        <v>3764.6799999999994</v>
      </c>
      <c r="K305">
        <f>J305-AVERAGE(AutocorrTable414316[Series])</f>
        <v>-2059.1646999999994</v>
      </c>
      <c r="L305"/>
      <c r="M305" s="42">
        <v>61</v>
      </c>
      <c r="N305" s="99" t="e">
        <f ca="1">SUMPRODUCT(OFFSET($K$244,1,0,COUNT(AutocorrTable414316[Series])-M305,1),OFFSET($K$244,1+M305,0,COUNT(AutocorrTable414316[Series])-M305,1))/SUMPRODUCT(AutocorrTable414316[Centered Series],AutocorrTable414316[Centered Series])</f>
        <v>#REF!</v>
      </c>
      <c r="O305" s="20"/>
    </row>
    <row r="306" spans="1:15">
      <c r="A306" s="12">
        <v>44228.291666666664</v>
      </c>
      <c r="B306" s="11">
        <v>232.11369999999999</v>
      </c>
      <c r="C306" s="11">
        <v>239.65</v>
      </c>
      <c r="D306" s="11">
        <v>242.5</v>
      </c>
      <c r="E306" s="11">
        <v>232.43</v>
      </c>
      <c r="F306" s="11">
        <v>235.06</v>
      </c>
      <c r="G306" s="11">
        <v>33314200</v>
      </c>
      <c r="N306" s="11"/>
      <c r="O306" s="20"/>
    </row>
    <row r="307" spans="1:15">
      <c r="A307" s="12">
        <v>44229.291666666664</v>
      </c>
      <c r="B307" s="11">
        <v>231.97810000000001</v>
      </c>
      <c r="C307" s="11">
        <v>239.51</v>
      </c>
      <c r="D307" s="11">
        <v>242.31</v>
      </c>
      <c r="E307" s="11">
        <v>238.69</v>
      </c>
      <c r="F307" s="11">
        <v>241.3</v>
      </c>
      <c r="G307" s="11">
        <v>25916300</v>
      </c>
      <c r="N307" s="11"/>
      <c r="O307" s="20"/>
    </row>
    <row r="308" spans="1:15">
      <c r="A308" s="12">
        <v>44230.291666666664</v>
      </c>
      <c r="B308" s="11">
        <v>235.35839999999999</v>
      </c>
      <c r="C308" s="11">
        <v>243</v>
      </c>
      <c r="D308" s="11">
        <v>245.09</v>
      </c>
      <c r="E308" s="11">
        <v>239.26</v>
      </c>
      <c r="F308" s="11">
        <v>239.57</v>
      </c>
      <c r="G308" s="11">
        <v>27158100</v>
      </c>
      <c r="N308" s="11"/>
      <c r="O308" s="20"/>
    </row>
    <row r="309" spans="1:15">
      <c r="A309" s="12">
        <v>44231.291666666664</v>
      </c>
      <c r="B309" s="11">
        <v>234.39949999999999</v>
      </c>
      <c r="C309" s="11">
        <v>242.01</v>
      </c>
      <c r="D309" s="11">
        <v>243.24</v>
      </c>
      <c r="E309" s="11">
        <v>240.37</v>
      </c>
      <c r="F309" s="11">
        <v>242.66</v>
      </c>
      <c r="G309" s="11">
        <v>25296100</v>
      </c>
      <c r="N309" s="11"/>
      <c r="O309" s="20"/>
    </row>
    <row r="310" spans="1:15">
      <c r="A310" s="12">
        <v>44232.291666666664</v>
      </c>
      <c r="B310" s="11">
        <v>234.58349999999999</v>
      </c>
      <c r="C310" s="11">
        <v>242.2</v>
      </c>
      <c r="D310" s="11">
        <v>243.28</v>
      </c>
      <c r="E310" s="11">
        <v>240.42</v>
      </c>
      <c r="F310" s="11">
        <v>242.23</v>
      </c>
      <c r="G310" s="11">
        <v>18054800</v>
      </c>
      <c r="N310" s="11"/>
      <c r="O310" s="20"/>
    </row>
    <row r="311" spans="1:15">
      <c r="A311" s="12">
        <v>44235.291666666664</v>
      </c>
      <c r="B311" s="11">
        <v>234.845</v>
      </c>
      <c r="C311" s="11">
        <v>242.47</v>
      </c>
      <c r="D311" s="11">
        <v>243.68</v>
      </c>
      <c r="E311" s="11">
        <v>240.81</v>
      </c>
      <c r="F311" s="11">
        <v>243.15</v>
      </c>
      <c r="G311" s="11">
        <v>22211900</v>
      </c>
      <c r="N311" s="11"/>
      <c r="O311" s="20"/>
    </row>
    <row r="312" spans="1:15">
      <c r="A312" s="12">
        <v>44236.291666666664</v>
      </c>
      <c r="B312" s="11">
        <v>236.10419999999999</v>
      </c>
      <c r="C312" s="11">
        <v>243.77</v>
      </c>
      <c r="D312" s="11">
        <v>244.76</v>
      </c>
      <c r="E312" s="11">
        <v>241.38</v>
      </c>
      <c r="F312" s="11">
        <v>241.87</v>
      </c>
      <c r="G312" s="11">
        <v>23565000</v>
      </c>
      <c r="N312" s="11"/>
      <c r="O312" s="20"/>
    </row>
    <row r="313" spans="1:15">
      <c r="A313" s="12">
        <v>44237.291666666664</v>
      </c>
      <c r="B313" s="11">
        <v>235.184</v>
      </c>
      <c r="C313" s="11">
        <v>242.82</v>
      </c>
      <c r="D313" s="11">
        <v>245.92</v>
      </c>
      <c r="E313" s="11">
        <v>240.89</v>
      </c>
      <c r="F313" s="11">
        <v>245</v>
      </c>
      <c r="G313" s="11">
        <v>22186700</v>
      </c>
      <c r="N313" s="11"/>
      <c r="O313" s="20"/>
    </row>
    <row r="314" spans="1:15">
      <c r="A314" s="12">
        <v>44238.291666666664</v>
      </c>
      <c r="B314" s="11">
        <v>236.8015</v>
      </c>
      <c r="C314" s="11">
        <v>244.49</v>
      </c>
      <c r="D314" s="11">
        <v>245.15</v>
      </c>
      <c r="E314" s="11">
        <v>242.15</v>
      </c>
      <c r="F314" s="11">
        <v>244.78</v>
      </c>
      <c r="G314" s="11">
        <v>15751100</v>
      </c>
      <c r="N314" s="11"/>
      <c r="O314" s="20"/>
    </row>
    <row r="315" spans="1:15">
      <c r="A315" s="12">
        <v>44239.291666666664</v>
      </c>
      <c r="B315" s="11">
        <v>237.28579999999999</v>
      </c>
      <c r="C315" s="11">
        <v>244.99</v>
      </c>
      <c r="D315" s="11">
        <v>245.3</v>
      </c>
      <c r="E315" s="11">
        <v>242.73</v>
      </c>
      <c r="F315" s="11">
        <v>243.93</v>
      </c>
      <c r="G315" s="11">
        <v>16561100</v>
      </c>
      <c r="N315" s="11"/>
      <c r="O315" s="20"/>
    </row>
    <row r="316" spans="1:15">
      <c r="A316" s="12">
        <v>44243.291666666664</v>
      </c>
      <c r="B316" s="11">
        <v>236.03630000000001</v>
      </c>
      <c r="C316" s="11">
        <v>243.7</v>
      </c>
      <c r="D316" s="11">
        <v>246.13</v>
      </c>
      <c r="E316" s="11">
        <v>242.92</v>
      </c>
      <c r="F316" s="11">
        <v>245.03</v>
      </c>
      <c r="G316" s="11">
        <v>26728500</v>
      </c>
      <c r="N316" s="11"/>
      <c r="O316" s="20"/>
    </row>
    <row r="317" spans="1:15">
      <c r="A317" s="12">
        <v>44244.291666666664</v>
      </c>
      <c r="B317" s="11">
        <v>237.06540000000001</v>
      </c>
      <c r="C317" s="11">
        <v>244.2</v>
      </c>
      <c r="D317" s="11">
        <v>244.31</v>
      </c>
      <c r="E317" s="11">
        <v>240.94</v>
      </c>
      <c r="F317" s="11">
        <v>241.32</v>
      </c>
      <c r="G317" s="11">
        <v>21653500</v>
      </c>
      <c r="N317" s="11"/>
      <c r="O317" s="20"/>
    </row>
    <row r="318" spans="1:15">
      <c r="A318" s="12">
        <v>44245.291666666664</v>
      </c>
      <c r="B318" s="11">
        <v>236.66739999999999</v>
      </c>
      <c r="C318" s="11">
        <v>243.79</v>
      </c>
      <c r="D318" s="11">
        <v>243.93</v>
      </c>
      <c r="E318" s="11">
        <v>240.86</v>
      </c>
      <c r="F318" s="11">
        <v>241.8</v>
      </c>
      <c r="G318" s="11">
        <v>16925600</v>
      </c>
      <c r="N318" s="11"/>
      <c r="O318" s="20"/>
    </row>
    <row r="319" spans="1:15">
      <c r="A319" s="12">
        <v>44246.291666666664</v>
      </c>
      <c r="B319" s="11">
        <v>233.9297</v>
      </c>
      <c r="C319" s="11">
        <v>240.97</v>
      </c>
      <c r="D319" s="11">
        <v>243.86</v>
      </c>
      <c r="E319" s="11">
        <v>240.18</v>
      </c>
      <c r="F319" s="11">
        <v>243.75</v>
      </c>
      <c r="G319" s="11">
        <v>25262600</v>
      </c>
      <c r="N319" s="11"/>
      <c r="O319" s="20"/>
    </row>
    <row r="320" spans="1:15">
      <c r="A320" s="12">
        <v>44249.291666666664</v>
      </c>
      <c r="B320" s="11">
        <v>227.6585</v>
      </c>
      <c r="C320" s="11">
        <v>234.51</v>
      </c>
      <c r="D320" s="11">
        <v>237.93</v>
      </c>
      <c r="E320" s="11">
        <v>232.4</v>
      </c>
      <c r="F320" s="11">
        <v>237.42</v>
      </c>
      <c r="G320" s="11">
        <v>36446900</v>
      </c>
      <c r="N320" s="11"/>
      <c r="O320" s="20"/>
    </row>
    <row r="321" spans="1:15">
      <c r="A321" s="12">
        <v>44250.291666666664</v>
      </c>
      <c r="B321" s="11">
        <v>226.4547</v>
      </c>
      <c r="C321" s="11">
        <v>233.27</v>
      </c>
      <c r="D321" s="11">
        <v>234.83</v>
      </c>
      <c r="E321" s="11">
        <v>228.73</v>
      </c>
      <c r="F321" s="11">
        <v>230.33</v>
      </c>
      <c r="G321" s="11">
        <v>30228700</v>
      </c>
      <c r="N321" s="11"/>
      <c r="O321" s="20"/>
    </row>
    <row r="322" spans="1:15">
      <c r="A322" s="12">
        <v>44251.291666666664</v>
      </c>
      <c r="B322" s="11">
        <v>227.69730000000001</v>
      </c>
      <c r="C322" s="11">
        <v>234.55</v>
      </c>
      <c r="D322" s="11">
        <v>235.2</v>
      </c>
      <c r="E322" s="11">
        <v>229</v>
      </c>
      <c r="F322" s="11">
        <v>230.01</v>
      </c>
      <c r="G322" s="11">
        <v>26339700</v>
      </c>
      <c r="N322" s="11"/>
      <c r="O322" s="20"/>
    </row>
    <row r="323" spans="1:15">
      <c r="A323" s="12">
        <v>44252.291666666664</v>
      </c>
      <c r="B323" s="11">
        <v>222.2998</v>
      </c>
      <c r="C323" s="11">
        <v>228.99</v>
      </c>
      <c r="D323" s="11">
        <v>234.59</v>
      </c>
      <c r="E323" s="11">
        <v>227.88</v>
      </c>
      <c r="F323" s="11">
        <v>232.08</v>
      </c>
      <c r="G323" s="11">
        <v>39542200</v>
      </c>
      <c r="N323" s="11"/>
      <c r="O323" s="20"/>
    </row>
    <row r="324" spans="1:15">
      <c r="A324" s="12">
        <v>44253.291666666664</v>
      </c>
      <c r="B324" s="11">
        <v>225.5907</v>
      </c>
      <c r="C324" s="11">
        <v>232.38</v>
      </c>
      <c r="D324" s="11">
        <v>235.37</v>
      </c>
      <c r="E324" s="11">
        <v>229.54</v>
      </c>
      <c r="F324" s="11">
        <v>231.53</v>
      </c>
      <c r="G324" s="11">
        <v>37819200</v>
      </c>
      <c r="N324" s="11"/>
      <c r="O324" s="20"/>
    </row>
    <row r="325" spans="1:15">
      <c r="A325" s="12">
        <v>44256.291666666664</v>
      </c>
      <c r="B325" s="11">
        <v>230.01750000000001</v>
      </c>
      <c r="C325" s="11">
        <v>236.94</v>
      </c>
      <c r="D325" s="11">
        <v>237.47</v>
      </c>
      <c r="E325" s="11">
        <v>233.15</v>
      </c>
      <c r="F325" s="11">
        <v>235.9</v>
      </c>
      <c r="G325" s="11">
        <v>25324000</v>
      </c>
      <c r="N325" s="11"/>
      <c r="O325" s="20"/>
    </row>
    <row r="326" spans="1:15">
      <c r="A326" s="12">
        <v>44257.291666666664</v>
      </c>
      <c r="B326" s="11">
        <v>227.03720000000001</v>
      </c>
      <c r="C326" s="11">
        <v>233.87</v>
      </c>
      <c r="D326" s="11">
        <v>237.3</v>
      </c>
      <c r="E326" s="11">
        <v>233.45</v>
      </c>
      <c r="F326" s="11">
        <v>237.01</v>
      </c>
      <c r="G326" s="11">
        <v>22812500</v>
      </c>
      <c r="N326" s="11"/>
      <c r="O326" s="20"/>
    </row>
    <row r="327" spans="1:15">
      <c r="A327" s="12">
        <v>44258.291666666664</v>
      </c>
      <c r="B327" s="11">
        <v>220.91159999999999</v>
      </c>
      <c r="C327" s="11">
        <v>227.56</v>
      </c>
      <c r="D327" s="11">
        <v>233.58</v>
      </c>
      <c r="E327" s="11">
        <v>227.26</v>
      </c>
      <c r="F327" s="11">
        <v>232.16</v>
      </c>
      <c r="G327" s="11">
        <v>34029500</v>
      </c>
      <c r="N327" s="11"/>
      <c r="O327" s="20"/>
    </row>
    <row r="328" spans="1:15">
      <c r="A328" s="12">
        <v>44259.291666666664</v>
      </c>
      <c r="B328" s="11">
        <v>220.10579999999999</v>
      </c>
      <c r="C328" s="11">
        <v>226.73</v>
      </c>
      <c r="D328" s="11">
        <v>232.49</v>
      </c>
      <c r="E328" s="11">
        <v>224.26</v>
      </c>
      <c r="F328" s="11">
        <v>226.74</v>
      </c>
      <c r="G328" s="11">
        <v>44727800</v>
      </c>
      <c r="N328" s="11"/>
      <c r="O328" s="20"/>
    </row>
    <row r="329" spans="1:15">
      <c r="A329" s="12">
        <v>44260.291666666664</v>
      </c>
      <c r="B329" s="11">
        <v>224.83349999999999</v>
      </c>
      <c r="C329" s="11">
        <v>231.6</v>
      </c>
      <c r="D329" s="11">
        <v>233.27</v>
      </c>
      <c r="E329" s="11">
        <v>226.46</v>
      </c>
      <c r="F329" s="11">
        <v>229.52</v>
      </c>
      <c r="G329" s="11">
        <v>41872800</v>
      </c>
      <c r="N329" s="11"/>
      <c r="O329" s="20"/>
    </row>
    <row r="330" spans="1:15">
      <c r="A330" s="12">
        <v>44263.291666666664</v>
      </c>
      <c r="B330" s="11">
        <v>220.7465</v>
      </c>
      <c r="C330" s="11">
        <v>227.39</v>
      </c>
      <c r="D330" s="11">
        <v>233.37</v>
      </c>
      <c r="E330" s="11">
        <v>227.13</v>
      </c>
      <c r="F330" s="11">
        <v>231.37</v>
      </c>
      <c r="G330" s="11">
        <v>35267400</v>
      </c>
      <c r="N330" s="11"/>
      <c r="O330" s="20"/>
    </row>
    <row r="331" spans="1:15">
      <c r="A331" s="12">
        <v>44264.291666666664</v>
      </c>
      <c r="B331" s="11">
        <v>226.94980000000001</v>
      </c>
      <c r="C331" s="11">
        <v>233.78</v>
      </c>
      <c r="D331" s="11">
        <v>235.38</v>
      </c>
      <c r="E331" s="11">
        <v>231.67</v>
      </c>
      <c r="F331" s="11">
        <v>232.88</v>
      </c>
      <c r="G331" s="11">
        <v>33080500</v>
      </c>
      <c r="N331" s="11"/>
      <c r="O331" s="20"/>
    </row>
    <row r="332" spans="1:15">
      <c r="A332" s="12">
        <v>44265.291666666664</v>
      </c>
      <c r="B332" s="11">
        <v>225.62950000000001</v>
      </c>
      <c r="C332" s="11">
        <v>232.42</v>
      </c>
      <c r="D332" s="11">
        <v>237</v>
      </c>
      <c r="E332" s="11">
        <v>232.04</v>
      </c>
      <c r="F332" s="11">
        <v>237</v>
      </c>
      <c r="G332" s="11">
        <v>29746800</v>
      </c>
      <c r="N332" s="11"/>
      <c r="O332" s="20"/>
    </row>
    <row r="333" spans="1:15">
      <c r="A333" s="12">
        <v>44266.291666666664</v>
      </c>
      <c r="B333" s="11">
        <v>230.20189999999999</v>
      </c>
      <c r="C333" s="11">
        <v>237.13</v>
      </c>
      <c r="D333" s="11">
        <v>239.17</v>
      </c>
      <c r="E333" s="11">
        <v>234.31</v>
      </c>
      <c r="F333" s="11">
        <v>234.96</v>
      </c>
      <c r="G333" s="11">
        <v>29907600</v>
      </c>
      <c r="N333" s="11"/>
      <c r="O333" s="20"/>
    </row>
    <row r="334" spans="1:15">
      <c r="A334" s="12">
        <v>44267.291666666664</v>
      </c>
      <c r="B334" s="11">
        <v>228.8623</v>
      </c>
      <c r="C334" s="11">
        <v>235.75</v>
      </c>
      <c r="D334" s="11">
        <v>235.82</v>
      </c>
      <c r="E334" s="11">
        <v>233.23</v>
      </c>
      <c r="F334" s="11">
        <v>234.01</v>
      </c>
      <c r="G334" s="11">
        <v>22653700</v>
      </c>
      <c r="N334" s="11"/>
      <c r="O334" s="20"/>
    </row>
    <row r="335" spans="1:15">
      <c r="A335" s="12">
        <v>44270.291666666664</v>
      </c>
      <c r="B335" s="11">
        <v>227.94970000000001</v>
      </c>
      <c r="C335" s="11">
        <v>234.81</v>
      </c>
      <c r="D335" s="11">
        <v>235.19</v>
      </c>
      <c r="E335" s="11">
        <v>231.81</v>
      </c>
      <c r="F335" s="11">
        <v>234.96</v>
      </c>
      <c r="G335" s="11">
        <v>26034900</v>
      </c>
      <c r="N335" s="11"/>
      <c r="O335" s="20"/>
    </row>
    <row r="336" spans="1:15">
      <c r="A336" s="12">
        <v>44271.291666666664</v>
      </c>
      <c r="B336" s="11">
        <v>230.76499999999999</v>
      </c>
      <c r="C336" s="11">
        <v>237.71</v>
      </c>
      <c r="D336" s="11">
        <v>240.06</v>
      </c>
      <c r="E336" s="11">
        <v>235.94</v>
      </c>
      <c r="F336" s="11">
        <v>236.28</v>
      </c>
      <c r="G336" s="11">
        <v>28092200</v>
      </c>
      <c r="N336" s="11"/>
      <c r="O336" s="20"/>
    </row>
    <row r="337" spans="1:15">
      <c r="A337" s="12">
        <v>44272.291666666664</v>
      </c>
      <c r="B337" s="11">
        <v>230.1146</v>
      </c>
      <c r="C337" s="11">
        <v>237.04</v>
      </c>
      <c r="D337" s="11">
        <v>238.55</v>
      </c>
      <c r="E337" s="11">
        <v>233.23</v>
      </c>
      <c r="F337" s="11">
        <v>236.15</v>
      </c>
      <c r="G337" s="11">
        <v>29562100</v>
      </c>
      <c r="N337" s="11"/>
      <c r="O337" s="20"/>
    </row>
    <row r="338" spans="1:15">
      <c r="A338" s="12">
        <v>44273.291666666664</v>
      </c>
      <c r="B338" s="11">
        <v>223.97919999999999</v>
      </c>
      <c r="C338" s="11">
        <v>230.72</v>
      </c>
      <c r="D338" s="11">
        <v>234.19</v>
      </c>
      <c r="E338" s="11">
        <v>230.33</v>
      </c>
      <c r="F338" s="11">
        <v>232.56</v>
      </c>
      <c r="G338" s="11">
        <v>34833000</v>
      </c>
      <c r="N338" s="11"/>
      <c r="O338" s="20"/>
    </row>
    <row r="339" spans="1:15">
      <c r="A339" s="12">
        <v>44274.291666666664</v>
      </c>
      <c r="B339" s="11">
        <v>223.62</v>
      </c>
      <c r="C339" s="11">
        <v>230.35</v>
      </c>
      <c r="D339" s="11">
        <v>232.47</v>
      </c>
      <c r="E339" s="11">
        <v>229.35</v>
      </c>
      <c r="F339" s="11">
        <v>231.02</v>
      </c>
      <c r="G339" s="11">
        <v>46430700</v>
      </c>
      <c r="N339" s="11"/>
      <c r="O339" s="20"/>
    </row>
    <row r="340" spans="1:15">
      <c r="A340" s="12">
        <v>44277.291666666664</v>
      </c>
      <c r="B340" s="11">
        <v>229.09530000000001</v>
      </c>
      <c r="C340" s="11">
        <v>235.99</v>
      </c>
      <c r="D340" s="11">
        <v>236.9</v>
      </c>
      <c r="E340" s="11">
        <v>230.14</v>
      </c>
      <c r="F340" s="11">
        <v>230.27</v>
      </c>
      <c r="G340" s="11">
        <v>30127000</v>
      </c>
      <c r="N340" s="11"/>
      <c r="O340" s="20"/>
    </row>
    <row r="341" spans="1:15">
      <c r="A341" s="12">
        <v>44278.291666666664</v>
      </c>
      <c r="B341" s="11">
        <v>230.6388</v>
      </c>
      <c r="C341" s="11">
        <v>237.58</v>
      </c>
      <c r="D341" s="11">
        <v>241.05</v>
      </c>
      <c r="E341" s="11">
        <v>237.07</v>
      </c>
      <c r="F341" s="11">
        <v>237.49</v>
      </c>
      <c r="G341" s="11">
        <v>31638400</v>
      </c>
      <c r="N341" s="11"/>
      <c r="O341" s="20"/>
    </row>
    <row r="342" spans="1:15">
      <c r="A342" s="12">
        <v>44279.291666666664</v>
      </c>
      <c r="B342" s="11">
        <v>228.58070000000001</v>
      </c>
      <c r="C342" s="11">
        <v>235.46</v>
      </c>
      <c r="D342" s="11">
        <v>238</v>
      </c>
      <c r="E342" s="11">
        <v>235.32</v>
      </c>
      <c r="F342" s="11">
        <v>237.85</v>
      </c>
      <c r="G342" s="11">
        <v>25620100</v>
      </c>
      <c r="N342" s="11"/>
      <c r="O342" s="20"/>
    </row>
    <row r="343" spans="1:15">
      <c r="A343" s="12">
        <v>44280.291666666664</v>
      </c>
      <c r="B343" s="11">
        <v>225.55179999999999</v>
      </c>
      <c r="C343" s="11">
        <v>232.34</v>
      </c>
      <c r="D343" s="11">
        <v>236.94</v>
      </c>
      <c r="E343" s="11">
        <v>231.57</v>
      </c>
      <c r="F343" s="11">
        <v>235.3</v>
      </c>
      <c r="G343" s="11">
        <v>34061900</v>
      </c>
      <c r="N343" s="11"/>
      <c r="O343" s="20"/>
    </row>
    <row r="344" spans="1:15">
      <c r="A344" s="12">
        <v>44281.291666666664</v>
      </c>
      <c r="B344" s="11">
        <v>229.57089999999999</v>
      </c>
      <c r="C344" s="11">
        <v>236.48</v>
      </c>
      <c r="D344" s="11">
        <v>236.71</v>
      </c>
      <c r="E344" s="11">
        <v>231.55</v>
      </c>
      <c r="F344" s="11">
        <v>231.55</v>
      </c>
      <c r="G344" s="11">
        <v>25479900</v>
      </c>
      <c r="N344" s="11"/>
      <c r="O344" s="20"/>
    </row>
    <row r="345" spans="1:15">
      <c r="A345" s="12">
        <v>44284.291666666664</v>
      </c>
      <c r="B345" s="11">
        <v>228.3672</v>
      </c>
      <c r="C345" s="11">
        <v>235.24</v>
      </c>
      <c r="D345" s="11">
        <v>236.8</v>
      </c>
      <c r="E345" s="11">
        <v>231.88</v>
      </c>
      <c r="F345" s="11">
        <v>236.59</v>
      </c>
      <c r="G345" s="11">
        <v>25227500</v>
      </c>
      <c r="N345" s="11"/>
      <c r="O345" s="20"/>
    </row>
    <row r="346" spans="1:15">
      <c r="A346" s="12">
        <v>44285.291666666664</v>
      </c>
      <c r="B346" s="11">
        <v>225.0762</v>
      </c>
      <c r="C346" s="11">
        <v>231.85</v>
      </c>
      <c r="D346" s="11">
        <v>233.85</v>
      </c>
      <c r="E346" s="11">
        <v>231.1</v>
      </c>
      <c r="F346" s="11">
        <v>233.53</v>
      </c>
      <c r="G346" s="11">
        <v>24792000</v>
      </c>
      <c r="N346" s="11"/>
      <c r="O346" s="20"/>
    </row>
    <row r="347" spans="1:15">
      <c r="A347" s="12">
        <v>44286.291666666664</v>
      </c>
      <c r="B347" s="11">
        <v>228.8817</v>
      </c>
      <c r="C347" s="11">
        <v>235.77</v>
      </c>
      <c r="D347" s="11">
        <v>239.1</v>
      </c>
      <c r="E347" s="11">
        <v>232.39</v>
      </c>
      <c r="F347" s="11">
        <v>232.91</v>
      </c>
      <c r="G347" s="11">
        <v>43623500</v>
      </c>
      <c r="N347" s="11"/>
      <c r="O347" s="20"/>
    </row>
    <row r="348" spans="1:15">
      <c r="A348" s="12">
        <v>44287.291666666664</v>
      </c>
      <c r="B348" s="11">
        <v>235.26939999999999</v>
      </c>
      <c r="C348" s="11">
        <v>242.35</v>
      </c>
      <c r="D348" s="11">
        <v>242.84</v>
      </c>
      <c r="E348" s="11">
        <v>238.05</v>
      </c>
      <c r="F348" s="11">
        <v>238.47</v>
      </c>
      <c r="G348" s="11">
        <v>30338000</v>
      </c>
      <c r="N348" s="11"/>
      <c r="O348" s="20"/>
    </row>
    <row r="349" spans="1:15">
      <c r="A349" s="12">
        <v>44291.291666666664</v>
      </c>
      <c r="B349" s="11">
        <v>241.79310000000001</v>
      </c>
      <c r="C349" s="11">
        <v>249.07</v>
      </c>
      <c r="D349" s="11">
        <v>249.96</v>
      </c>
      <c r="E349" s="11">
        <v>242.7</v>
      </c>
      <c r="F349" s="11">
        <v>242.76</v>
      </c>
      <c r="G349" s="11">
        <v>36910600</v>
      </c>
      <c r="N349" s="11"/>
      <c r="O349" s="20"/>
    </row>
    <row r="350" spans="1:15">
      <c r="A350" s="12">
        <v>44292.291666666664</v>
      </c>
      <c r="B350" s="11">
        <v>240.61840000000001</v>
      </c>
      <c r="C350" s="11">
        <v>247.86</v>
      </c>
      <c r="D350" s="11">
        <v>249.4</v>
      </c>
      <c r="E350" s="11">
        <v>246.88</v>
      </c>
      <c r="F350" s="11">
        <v>247.61</v>
      </c>
      <c r="G350" s="11">
        <v>22931900</v>
      </c>
      <c r="N350" s="11"/>
      <c r="O350" s="20"/>
    </row>
    <row r="351" spans="1:15">
      <c r="A351" s="12">
        <v>44293.291666666664</v>
      </c>
      <c r="B351" s="11">
        <v>242.59889999999999</v>
      </c>
      <c r="C351" s="11">
        <v>249.9</v>
      </c>
      <c r="D351" s="11">
        <v>250.93</v>
      </c>
      <c r="E351" s="11">
        <v>247.19</v>
      </c>
      <c r="F351" s="11">
        <v>247.81</v>
      </c>
      <c r="G351" s="11">
        <v>22719800</v>
      </c>
      <c r="N351" s="11"/>
      <c r="O351" s="20"/>
    </row>
    <row r="352" spans="1:15">
      <c r="A352" s="12">
        <v>44294.291666666664</v>
      </c>
      <c r="B352" s="11">
        <v>245.8509</v>
      </c>
      <c r="C352" s="11">
        <v>253.25</v>
      </c>
      <c r="D352" s="11">
        <v>254.14</v>
      </c>
      <c r="E352" s="11">
        <v>252</v>
      </c>
      <c r="F352" s="11">
        <v>252.77</v>
      </c>
      <c r="G352" s="11">
        <v>23625200</v>
      </c>
      <c r="N352" s="11"/>
      <c r="O352" s="20"/>
    </row>
    <row r="353" spans="1:15">
      <c r="A353" s="12">
        <v>44295.291666666664</v>
      </c>
      <c r="B353" s="11">
        <v>248.375</v>
      </c>
      <c r="C353" s="11">
        <v>255.85</v>
      </c>
      <c r="D353" s="11">
        <v>255.99</v>
      </c>
      <c r="E353" s="11">
        <v>252.44</v>
      </c>
      <c r="F353" s="11">
        <v>252.87</v>
      </c>
      <c r="G353" s="11">
        <v>24326800</v>
      </c>
      <c r="N353" s="11"/>
      <c r="O353" s="20"/>
    </row>
    <row r="354" spans="1:15">
      <c r="A354" s="12">
        <v>44298.291666666664</v>
      </c>
      <c r="B354" s="11">
        <v>248.4333</v>
      </c>
      <c r="C354" s="11">
        <v>255.91</v>
      </c>
      <c r="D354" s="11">
        <v>257.67</v>
      </c>
      <c r="E354" s="11">
        <v>254.62</v>
      </c>
      <c r="F354" s="11">
        <v>254.71</v>
      </c>
      <c r="G354" s="11">
        <v>27148700</v>
      </c>
      <c r="N354" s="11"/>
      <c r="O354" s="20"/>
    </row>
    <row r="355" spans="1:15">
      <c r="A355" s="12">
        <v>44299.291666666664</v>
      </c>
      <c r="B355" s="11">
        <v>250.93790000000001</v>
      </c>
      <c r="C355" s="11">
        <v>258.49</v>
      </c>
      <c r="D355" s="11">
        <v>259.19</v>
      </c>
      <c r="E355" s="11">
        <v>256.83</v>
      </c>
      <c r="F355" s="11">
        <v>257.26</v>
      </c>
      <c r="G355" s="11">
        <v>23837500</v>
      </c>
      <c r="N355" s="11"/>
      <c r="O355" s="20"/>
    </row>
    <row r="356" spans="1:15">
      <c r="A356" s="12">
        <v>44300.291666666664</v>
      </c>
      <c r="B356" s="11">
        <v>248.12260000000001</v>
      </c>
      <c r="C356" s="11">
        <v>255.59</v>
      </c>
      <c r="D356" s="11">
        <v>258.83</v>
      </c>
      <c r="E356" s="11">
        <v>255.16</v>
      </c>
      <c r="F356" s="11">
        <v>257.48</v>
      </c>
      <c r="G356" s="11">
        <v>23070900</v>
      </c>
      <c r="N356" s="11"/>
      <c r="O356" s="20"/>
    </row>
    <row r="357" spans="1:15">
      <c r="A357" s="12">
        <v>44301.291666666664</v>
      </c>
      <c r="B357" s="11">
        <v>251.91839999999999</v>
      </c>
      <c r="C357" s="11">
        <v>259.5</v>
      </c>
      <c r="D357" s="11">
        <v>259.93</v>
      </c>
      <c r="E357" s="11">
        <v>257.73</v>
      </c>
      <c r="F357" s="11">
        <v>257.93</v>
      </c>
      <c r="G357" s="11">
        <v>25627500</v>
      </c>
      <c r="N357" s="11"/>
      <c r="O357" s="20"/>
    </row>
    <row r="358" spans="1:15">
      <c r="A358" s="12">
        <v>44302.291666666664</v>
      </c>
      <c r="B358" s="11">
        <v>253.12209999999999</v>
      </c>
      <c r="C358" s="11">
        <v>260.74</v>
      </c>
      <c r="D358" s="11">
        <v>261</v>
      </c>
      <c r="E358" s="11">
        <v>257.60000000000002</v>
      </c>
      <c r="F358" s="11">
        <v>259.47000000000003</v>
      </c>
      <c r="G358" s="11">
        <v>24878600</v>
      </c>
      <c r="N358" s="11"/>
      <c r="O358" s="20"/>
    </row>
    <row r="359" spans="1:15">
      <c r="A359" s="12">
        <v>44305.291666666664</v>
      </c>
      <c r="B359" s="11">
        <v>251.1806</v>
      </c>
      <c r="C359" s="11">
        <v>258.74</v>
      </c>
      <c r="D359" s="11">
        <v>261.48</v>
      </c>
      <c r="E359" s="11">
        <v>257.82</v>
      </c>
      <c r="F359" s="11">
        <v>260.19</v>
      </c>
      <c r="G359" s="11">
        <v>23209300</v>
      </c>
      <c r="N359" s="11"/>
      <c r="O359" s="20"/>
    </row>
    <row r="360" spans="1:15">
      <c r="A360" s="12">
        <v>44306.291666666664</v>
      </c>
      <c r="B360" s="11">
        <v>250.71459999999999</v>
      </c>
      <c r="C360" s="11">
        <v>258.26</v>
      </c>
      <c r="D360" s="11">
        <v>260.2</v>
      </c>
      <c r="E360" s="11">
        <v>256.83999999999997</v>
      </c>
      <c r="F360" s="11">
        <v>257.82</v>
      </c>
      <c r="G360" s="11">
        <v>19722900</v>
      </c>
      <c r="N360" s="11"/>
      <c r="O360" s="20"/>
    </row>
    <row r="361" spans="1:15">
      <c r="A361" s="12">
        <v>44307.291666666664</v>
      </c>
      <c r="B361" s="11">
        <v>252.9667</v>
      </c>
      <c r="C361" s="11">
        <v>260.58</v>
      </c>
      <c r="D361" s="11">
        <v>260.68</v>
      </c>
      <c r="E361" s="11">
        <v>257.25</v>
      </c>
      <c r="F361" s="11">
        <v>258.94</v>
      </c>
      <c r="G361" s="11">
        <v>24030400</v>
      </c>
      <c r="N361" s="11"/>
      <c r="O361" s="20"/>
    </row>
    <row r="362" spans="1:15">
      <c r="A362" s="12">
        <v>44308.291666666664</v>
      </c>
      <c r="B362" s="11">
        <v>249.65639999999999</v>
      </c>
      <c r="C362" s="11">
        <v>257.17</v>
      </c>
      <c r="D362" s="11">
        <v>261.77999999999997</v>
      </c>
      <c r="E362" s="11">
        <v>255.64</v>
      </c>
      <c r="F362" s="11">
        <v>260.20999999999998</v>
      </c>
      <c r="G362" s="11">
        <v>25606200</v>
      </c>
      <c r="N362" s="11"/>
      <c r="O362" s="20"/>
    </row>
    <row r="363" spans="1:15">
      <c r="A363" s="12">
        <v>44309.291666666664</v>
      </c>
      <c r="B363" s="11">
        <v>253.52019999999999</v>
      </c>
      <c r="C363" s="11">
        <v>261.14999999999998</v>
      </c>
      <c r="D363" s="11">
        <v>261.51</v>
      </c>
      <c r="E363" s="11">
        <v>257.27</v>
      </c>
      <c r="F363" s="11">
        <v>257.88</v>
      </c>
      <c r="G363" s="11">
        <v>21462600</v>
      </c>
      <c r="N363" s="11"/>
      <c r="O363" s="20"/>
    </row>
    <row r="364" spans="1:15">
      <c r="A364" s="12">
        <v>44312.291666666664</v>
      </c>
      <c r="B364" s="11">
        <v>253.9084</v>
      </c>
      <c r="C364" s="11">
        <v>261.55</v>
      </c>
      <c r="D364" s="11">
        <v>262.44</v>
      </c>
      <c r="E364" s="11">
        <v>260.17</v>
      </c>
      <c r="F364" s="11">
        <v>261.66000000000003</v>
      </c>
      <c r="G364" s="11">
        <v>19763300</v>
      </c>
      <c r="N364" s="11"/>
      <c r="O364" s="20"/>
    </row>
    <row r="365" spans="1:15">
      <c r="A365" s="12">
        <v>44313.291666666664</v>
      </c>
      <c r="B365" s="11">
        <v>254.31620000000001</v>
      </c>
      <c r="C365" s="11">
        <v>261.97000000000003</v>
      </c>
      <c r="D365" s="11">
        <v>263.19</v>
      </c>
      <c r="E365" s="11">
        <v>260.12</v>
      </c>
      <c r="F365" s="11">
        <v>261.58</v>
      </c>
      <c r="G365" s="11">
        <v>31014200</v>
      </c>
      <c r="N365" s="11"/>
      <c r="O365" s="20"/>
    </row>
    <row r="366" spans="1:15">
      <c r="A366" s="12">
        <v>44314.291666666664</v>
      </c>
      <c r="B366" s="11">
        <v>247.12270000000001</v>
      </c>
      <c r="C366" s="11">
        <v>254.56</v>
      </c>
      <c r="D366" s="11">
        <v>256.54000000000002</v>
      </c>
      <c r="E366" s="11">
        <v>252.95</v>
      </c>
      <c r="F366" s="11">
        <v>256.08</v>
      </c>
      <c r="G366" s="11">
        <v>46903100</v>
      </c>
      <c r="N366" s="11"/>
      <c r="O366" s="20"/>
    </row>
    <row r="367" spans="1:15">
      <c r="A367" s="12">
        <v>44315.291666666664</v>
      </c>
      <c r="B367" s="11">
        <v>245.1326</v>
      </c>
      <c r="C367" s="11">
        <v>252.51</v>
      </c>
      <c r="D367" s="11">
        <v>256.10000000000002</v>
      </c>
      <c r="E367" s="11">
        <v>249</v>
      </c>
      <c r="F367" s="11">
        <v>255.46</v>
      </c>
      <c r="G367" s="11">
        <v>40589000</v>
      </c>
      <c r="N367" s="11"/>
      <c r="O367" s="20"/>
    </row>
    <row r="368" spans="1:15">
      <c r="A368" s="12">
        <v>44316.291666666664</v>
      </c>
      <c r="B368" s="11">
        <v>244.81219999999999</v>
      </c>
      <c r="C368" s="11">
        <v>252.18</v>
      </c>
      <c r="D368" s="11">
        <v>253.08</v>
      </c>
      <c r="E368" s="11">
        <v>249.6</v>
      </c>
      <c r="F368" s="11">
        <v>249.74</v>
      </c>
      <c r="G368" s="11">
        <v>30945100</v>
      </c>
      <c r="N368" s="11"/>
      <c r="O368" s="20"/>
    </row>
    <row r="369" spans="1:15">
      <c r="A369" s="12">
        <v>44319.291666666664</v>
      </c>
      <c r="B369" s="11">
        <v>244.5016</v>
      </c>
      <c r="C369" s="11">
        <v>251.86</v>
      </c>
      <c r="D369" s="11">
        <v>254.35</v>
      </c>
      <c r="E369" s="11">
        <v>251.12</v>
      </c>
      <c r="F369" s="11">
        <v>253.4</v>
      </c>
      <c r="G369" s="11">
        <v>19626600</v>
      </c>
      <c r="N369" s="11"/>
      <c r="O369" s="20"/>
    </row>
    <row r="370" spans="1:15">
      <c r="A370" s="12">
        <v>44320.291666666664</v>
      </c>
      <c r="B370" s="11">
        <v>240.5505</v>
      </c>
      <c r="C370" s="11">
        <v>247.79</v>
      </c>
      <c r="D370" s="11">
        <v>251.21</v>
      </c>
      <c r="E370" s="11">
        <v>245.76</v>
      </c>
      <c r="F370" s="11">
        <v>250.97</v>
      </c>
      <c r="G370" s="11">
        <v>32756100</v>
      </c>
      <c r="N370" s="11"/>
      <c r="O370" s="20"/>
    </row>
    <row r="371" spans="1:15">
      <c r="A371" s="12">
        <v>44321.291666666664</v>
      </c>
      <c r="B371" s="11">
        <v>239.26910000000001</v>
      </c>
      <c r="C371" s="11">
        <v>246.47</v>
      </c>
      <c r="D371" s="11">
        <v>249.5</v>
      </c>
      <c r="E371" s="11">
        <v>245.82</v>
      </c>
      <c r="F371" s="11">
        <v>249.06</v>
      </c>
      <c r="G371" s="11">
        <v>21901300</v>
      </c>
      <c r="N371" s="11"/>
      <c r="O371" s="20"/>
    </row>
    <row r="372" spans="1:15">
      <c r="A372" s="12">
        <v>44322.291666666664</v>
      </c>
      <c r="B372" s="11">
        <v>242.43379999999999</v>
      </c>
      <c r="C372" s="11">
        <v>249.73</v>
      </c>
      <c r="D372" s="11">
        <v>249.86</v>
      </c>
      <c r="E372" s="11">
        <v>244.69</v>
      </c>
      <c r="F372" s="11">
        <v>246.45</v>
      </c>
      <c r="G372" s="11">
        <v>26491100</v>
      </c>
      <c r="N372" s="11"/>
      <c r="O372" s="20"/>
    </row>
    <row r="373" spans="1:15">
      <c r="A373" s="12">
        <v>44323.291666666664</v>
      </c>
      <c r="B373" s="11">
        <v>245.08410000000001</v>
      </c>
      <c r="C373" s="11">
        <v>252.46</v>
      </c>
      <c r="D373" s="11">
        <v>254.3</v>
      </c>
      <c r="E373" s="11">
        <v>251.17</v>
      </c>
      <c r="F373" s="11">
        <v>252.15</v>
      </c>
      <c r="G373" s="11">
        <v>27032900</v>
      </c>
      <c r="N373" s="11"/>
      <c r="O373" s="20"/>
    </row>
    <row r="374" spans="1:15">
      <c r="A374" s="12">
        <v>44326.291666666664</v>
      </c>
      <c r="B374" s="11">
        <v>239.95830000000001</v>
      </c>
      <c r="C374" s="11">
        <v>247.18</v>
      </c>
      <c r="D374" s="11">
        <v>251.73</v>
      </c>
      <c r="E374" s="11">
        <v>247.12</v>
      </c>
      <c r="F374" s="11">
        <v>250.87</v>
      </c>
      <c r="G374" s="11">
        <v>29299900</v>
      </c>
      <c r="N374" s="11"/>
      <c r="O374" s="20"/>
    </row>
    <row r="375" spans="1:15">
      <c r="A375" s="12">
        <v>44327.291666666664</v>
      </c>
      <c r="B375" s="11">
        <v>239.0361</v>
      </c>
      <c r="C375" s="11">
        <v>246.23</v>
      </c>
      <c r="D375" s="11">
        <v>246.6</v>
      </c>
      <c r="E375" s="11">
        <v>242.57</v>
      </c>
      <c r="F375" s="11">
        <v>244.55</v>
      </c>
      <c r="G375" s="11">
        <v>33641600</v>
      </c>
      <c r="N375" s="11"/>
      <c r="O375" s="20"/>
    </row>
    <row r="376" spans="1:15">
      <c r="A376" s="12">
        <v>44328.291666666664</v>
      </c>
      <c r="B376" s="11">
        <v>232.01730000000001</v>
      </c>
      <c r="C376" s="11">
        <v>239</v>
      </c>
      <c r="D376" s="11">
        <v>244.38</v>
      </c>
      <c r="E376" s="11">
        <v>238.07</v>
      </c>
      <c r="F376" s="11">
        <v>242.17</v>
      </c>
      <c r="G376" s="11">
        <v>36684400</v>
      </c>
      <c r="N376" s="11"/>
      <c r="O376" s="20"/>
    </row>
    <row r="377" spans="1:15">
      <c r="A377" s="12">
        <v>44329.291666666664</v>
      </c>
      <c r="B377" s="11">
        <v>235.92959999999999</v>
      </c>
      <c r="C377" s="11">
        <v>243.03</v>
      </c>
      <c r="D377" s="11">
        <v>245.6</v>
      </c>
      <c r="E377" s="11">
        <v>241.42</v>
      </c>
      <c r="F377" s="11">
        <v>241.8</v>
      </c>
      <c r="G377" s="11">
        <v>29624300</v>
      </c>
      <c r="N377" s="11"/>
      <c r="O377" s="20"/>
    </row>
    <row r="378" spans="1:15">
      <c r="A378" s="12">
        <v>44330.291666666664</v>
      </c>
      <c r="B378" s="11">
        <v>240.9</v>
      </c>
      <c r="C378" s="11">
        <v>248.15</v>
      </c>
      <c r="D378" s="11">
        <v>249.18</v>
      </c>
      <c r="E378" s="11">
        <v>245.49</v>
      </c>
      <c r="F378" s="11">
        <v>245.58</v>
      </c>
      <c r="G378" s="11">
        <v>23901100</v>
      </c>
      <c r="N378" s="11"/>
      <c r="O378" s="20"/>
    </row>
    <row r="379" spans="1:15">
      <c r="A379" s="12">
        <v>44333.291666666664</v>
      </c>
      <c r="B379" s="11">
        <v>238.01669999999999</v>
      </c>
      <c r="C379" s="11">
        <v>245.18</v>
      </c>
      <c r="D379" s="11">
        <v>246.59</v>
      </c>
      <c r="E379" s="11">
        <v>243.52</v>
      </c>
      <c r="F379" s="11">
        <v>246.55</v>
      </c>
      <c r="G379" s="11">
        <v>24970200</v>
      </c>
      <c r="N379" s="11"/>
      <c r="O379" s="20"/>
    </row>
    <row r="380" spans="1:15">
      <c r="A380" s="12">
        <v>44334.291666666664</v>
      </c>
      <c r="B380" s="11">
        <v>235.97810000000001</v>
      </c>
      <c r="C380" s="11">
        <v>243.08</v>
      </c>
      <c r="D380" s="11">
        <v>246.41</v>
      </c>
      <c r="E380" s="11">
        <v>242.9</v>
      </c>
      <c r="F380" s="11">
        <v>246.27</v>
      </c>
      <c r="G380" s="11">
        <v>20168000</v>
      </c>
      <c r="N380" s="11"/>
      <c r="O380" s="20"/>
    </row>
    <row r="381" spans="1:15">
      <c r="A381" s="12">
        <v>44335.291666666664</v>
      </c>
      <c r="B381" s="11">
        <v>236.56190000000001</v>
      </c>
      <c r="C381" s="11">
        <v>243.12</v>
      </c>
      <c r="D381" s="11">
        <v>243.23</v>
      </c>
      <c r="E381" s="11">
        <v>238.6</v>
      </c>
      <c r="F381" s="11">
        <v>239.31</v>
      </c>
      <c r="G381" s="11">
        <v>25739800</v>
      </c>
      <c r="N381" s="11"/>
      <c r="O381" s="20"/>
    </row>
    <row r="382" spans="1:15">
      <c r="A382" s="12">
        <v>44336.291666666664</v>
      </c>
      <c r="B382" s="11">
        <v>239.8313</v>
      </c>
      <c r="C382" s="11">
        <v>246.48</v>
      </c>
      <c r="D382" s="11">
        <v>247.95</v>
      </c>
      <c r="E382" s="11">
        <v>243.86</v>
      </c>
      <c r="F382" s="11">
        <v>243.96</v>
      </c>
      <c r="G382" s="11">
        <v>21800700</v>
      </c>
      <c r="N382" s="11"/>
      <c r="O382" s="20"/>
    </row>
    <row r="383" spans="1:15">
      <c r="A383" s="12">
        <v>44337.291666666664</v>
      </c>
      <c r="B383" s="11">
        <v>238.5566</v>
      </c>
      <c r="C383" s="11">
        <v>245.17</v>
      </c>
      <c r="D383" s="11">
        <v>248.33</v>
      </c>
      <c r="E383" s="11">
        <v>244.74</v>
      </c>
      <c r="F383" s="11">
        <v>247.57</v>
      </c>
      <c r="G383" s="11">
        <v>21863100</v>
      </c>
      <c r="N383" s="11"/>
      <c r="O383" s="20"/>
    </row>
    <row r="384" spans="1:15">
      <c r="A384" s="12">
        <v>44340.291666666664</v>
      </c>
      <c r="B384" s="11">
        <v>244.0153</v>
      </c>
      <c r="C384" s="11">
        <v>250.78</v>
      </c>
      <c r="D384" s="11">
        <v>251.16</v>
      </c>
      <c r="E384" s="11">
        <v>247.51</v>
      </c>
      <c r="F384" s="11">
        <v>247.79</v>
      </c>
      <c r="G384" s="11">
        <v>21411500</v>
      </c>
      <c r="N384" s="11"/>
      <c r="O384" s="20"/>
    </row>
    <row r="385" spans="1:15">
      <c r="A385" s="12">
        <v>44341.291666666664</v>
      </c>
      <c r="B385" s="11">
        <v>244.93</v>
      </c>
      <c r="C385" s="11">
        <v>251.72</v>
      </c>
      <c r="D385" s="11">
        <v>252.75</v>
      </c>
      <c r="E385" s="11">
        <v>250.82</v>
      </c>
      <c r="F385" s="11">
        <v>251.77</v>
      </c>
      <c r="G385" s="11">
        <v>17704300</v>
      </c>
      <c r="N385" s="11"/>
      <c r="O385" s="20"/>
    </row>
    <row r="386" spans="1:15">
      <c r="A386" s="12">
        <v>44342.291666666664</v>
      </c>
      <c r="B386" s="11">
        <v>244.70609999999999</v>
      </c>
      <c r="C386" s="11">
        <v>251.49</v>
      </c>
      <c r="D386" s="11">
        <v>252.94</v>
      </c>
      <c r="E386" s="11">
        <v>250.75</v>
      </c>
      <c r="F386" s="11">
        <v>251.43</v>
      </c>
      <c r="G386" s="11">
        <v>17771600</v>
      </c>
      <c r="N386" s="11"/>
      <c r="O386" s="20"/>
    </row>
    <row r="387" spans="1:15">
      <c r="A387" s="12">
        <v>44343.291666666664</v>
      </c>
      <c r="B387" s="11">
        <v>242.5849</v>
      </c>
      <c r="C387" s="11">
        <v>249.31</v>
      </c>
      <c r="D387" s="11">
        <v>251.48</v>
      </c>
      <c r="E387" s="11">
        <v>249.25</v>
      </c>
      <c r="F387" s="11">
        <v>251.17</v>
      </c>
      <c r="G387" s="11">
        <v>24426200</v>
      </c>
      <c r="N387" s="11"/>
      <c r="O387" s="20"/>
    </row>
    <row r="388" spans="1:15">
      <c r="A388" s="12">
        <v>44344.291666666664</v>
      </c>
      <c r="B388" s="11">
        <v>242.94499999999999</v>
      </c>
      <c r="C388" s="11">
        <v>249.68</v>
      </c>
      <c r="D388" s="11">
        <v>252.08</v>
      </c>
      <c r="E388" s="11">
        <v>249.56</v>
      </c>
      <c r="F388" s="11">
        <v>251</v>
      </c>
      <c r="G388" s="11">
        <v>18270200</v>
      </c>
      <c r="N388" s="11"/>
      <c r="O388" s="20"/>
    </row>
    <row r="389" spans="1:15">
      <c r="A389" s="12">
        <v>44348.291666666664</v>
      </c>
      <c r="B389" s="11">
        <v>240.72649999999999</v>
      </c>
      <c r="C389" s="11">
        <v>247.4</v>
      </c>
      <c r="D389" s="11">
        <v>251.29</v>
      </c>
      <c r="E389" s="11">
        <v>246.96</v>
      </c>
      <c r="F389" s="11">
        <v>251.23</v>
      </c>
      <c r="G389" s="11">
        <v>23213300</v>
      </c>
      <c r="N389" s="11"/>
      <c r="O389" s="20"/>
    </row>
    <row r="390" spans="1:15">
      <c r="A390" s="12">
        <v>44349.291666666664</v>
      </c>
      <c r="B390" s="11">
        <v>240.6292</v>
      </c>
      <c r="C390" s="11">
        <v>247.3</v>
      </c>
      <c r="D390" s="11">
        <v>249.27</v>
      </c>
      <c r="E390" s="11">
        <v>245.84</v>
      </c>
      <c r="F390" s="11">
        <v>248.13</v>
      </c>
      <c r="G390" s="11">
        <v>19406700</v>
      </c>
      <c r="N390" s="11"/>
      <c r="O390" s="20"/>
    </row>
    <row r="391" spans="1:15">
      <c r="A391" s="12">
        <v>44350.291666666664</v>
      </c>
      <c r="B391" s="11">
        <v>239.08199999999999</v>
      </c>
      <c r="C391" s="11">
        <v>245.71</v>
      </c>
      <c r="D391" s="11">
        <v>246.34</v>
      </c>
      <c r="E391" s="11">
        <v>243</v>
      </c>
      <c r="F391" s="11">
        <v>245.22</v>
      </c>
      <c r="G391" s="11">
        <v>25307700</v>
      </c>
      <c r="N391" s="11"/>
      <c r="O391" s="20"/>
    </row>
    <row r="392" spans="1:15">
      <c r="A392" s="12">
        <v>44351.291666666664</v>
      </c>
      <c r="B392" s="11">
        <v>244.02500000000001</v>
      </c>
      <c r="C392" s="11">
        <v>250.79</v>
      </c>
      <c r="D392" s="11">
        <v>251.65</v>
      </c>
      <c r="E392" s="11">
        <v>247.51</v>
      </c>
      <c r="F392" s="11">
        <v>247.76</v>
      </c>
      <c r="G392" s="11">
        <v>25281100</v>
      </c>
      <c r="N392" s="11"/>
      <c r="O392" s="20"/>
    </row>
    <row r="393" spans="1:15">
      <c r="A393" s="12">
        <v>44354.291666666664</v>
      </c>
      <c r="B393" s="11">
        <v>246.96360000000001</v>
      </c>
      <c r="C393" s="11">
        <v>253.81</v>
      </c>
      <c r="D393" s="11">
        <v>254.09</v>
      </c>
      <c r="E393" s="11">
        <v>249.81</v>
      </c>
      <c r="F393" s="11">
        <v>249.98</v>
      </c>
      <c r="G393" s="11">
        <v>23079200</v>
      </c>
      <c r="N393" s="11"/>
      <c r="O393" s="20"/>
    </row>
    <row r="394" spans="1:15">
      <c r="A394" s="12">
        <v>44355.291666666664</v>
      </c>
      <c r="B394" s="11">
        <v>245.75700000000001</v>
      </c>
      <c r="C394" s="11">
        <v>252.57</v>
      </c>
      <c r="D394" s="11">
        <v>256.01</v>
      </c>
      <c r="E394" s="11">
        <v>252.51</v>
      </c>
      <c r="F394" s="11">
        <v>255.16</v>
      </c>
      <c r="G394" s="11">
        <v>22455000</v>
      </c>
      <c r="N394" s="11"/>
      <c r="O394" s="20"/>
    </row>
    <row r="395" spans="1:15">
      <c r="A395" s="12">
        <v>44356.291666666664</v>
      </c>
      <c r="B395" s="11">
        <v>246.74950000000001</v>
      </c>
      <c r="C395" s="11">
        <v>253.59</v>
      </c>
      <c r="D395" s="11">
        <v>255.53</v>
      </c>
      <c r="E395" s="11">
        <v>253.21</v>
      </c>
      <c r="F395" s="11">
        <v>253.81</v>
      </c>
      <c r="G395" s="11">
        <v>17937600</v>
      </c>
      <c r="N395" s="11"/>
      <c r="O395" s="20"/>
    </row>
    <row r="396" spans="1:15">
      <c r="A396" s="12">
        <v>44357.291666666664</v>
      </c>
      <c r="B396" s="11">
        <v>250.30099999999999</v>
      </c>
      <c r="C396" s="11">
        <v>257.24</v>
      </c>
      <c r="D396" s="11">
        <v>257.45999999999998</v>
      </c>
      <c r="E396" s="11">
        <v>253.67</v>
      </c>
      <c r="F396" s="11">
        <v>254.29</v>
      </c>
      <c r="G396" s="11">
        <v>24563600</v>
      </c>
      <c r="N396" s="11"/>
      <c r="O396" s="20"/>
    </row>
    <row r="397" spans="1:15">
      <c r="A397" s="12">
        <v>44358.291666666664</v>
      </c>
      <c r="B397" s="11">
        <v>250.93350000000001</v>
      </c>
      <c r="C397" s="11">
        <v>257.89</v>
      </c>
      <c r="D397" s="11">
        <v>258.49</v>
      </c>
      <c r="E397" s="11">
        <v>256.61</v>
      </c>
      <c r="F397" s="11">
        <v>257.99</v>
      </c>
      <c r="G397" s="11">
        <v>18999700</v>
      </c>
      <c r="N397" s="11"/>
      <c r="O397" s="20"/>
    </row>
    <row r="398" spans="1:15">
      <c r="A398" s="12">
        <v>44361.291666666664</v>
      </c>
      <c r="B398" s="11">
        <v>252.87960000000001</v>
      </c>
      <c r="C398" s="11">
        <v>259.89</v>
      </c>
      <c r="D398" s="11">
        <v>259.95</v>
      </c>
      <c r="E398" s="11">
        <v>256.8</v>
      </c>
      <c r="F398" s="11">
        <v>257.89999999999998</v>
      </c>
      <c r="G398" s="11">
        <v>19150500</v>
      </c>
      <c r="N398" s="11"/>
      <c r="O398" s="20"/>
    </row>
    <row r="399" spans="1:15">
      <c r="A399" s="12">
        <v>44362.291666666664</v>
      </c>
      <c r="B399" s="11">
        <v>251.39080000000001</v>
      </c>
      <c r="C399" s="11">
        <v>258.36</v>
      </c>
      <c r="D399" s="11">
        <v>259.99</v>
      </c>
      <c r="E399" s="11">
        <v>257.68</v>
      </c>
      <c r="F399" s="11">
        <v>259.77</v>
      </c>
      <c r="G399" s="11">
        <v>18038900</v>
      </c>
      <c r="N399" s="11"/>
      <c r="O399" s="20"/>
    </row>
    <row r="400" spans="1:15">
      <c r="A400" s="12">
        <v>44363.291666666664</v>
      </c>
      <c r="B400" s="11">
        <v>250.43729999999999</v>
      </c>
      <c r="C400" s="11">
        <v>257.38</v>
      </c>
      <c r="D400" s="11">
        <v>260.58</v>
      </c>
      <c r="E400" s="11">
        <v>254.42</v>
      </c>
      <c r="F400" s="11">
        <v>259.39999999999998</v>
      </c>
      <c r="G400" s="11">
        <v>27220000</v>
      </c>
      <c r="N400" s="11"/>
      <c r="O400" s="20"/>
    </row>
    <row r="401" spans="1:15">
      <c r="A401" s="12">
        <v>44364.291666666664</v>
      </c>
      <c r="B401" s="11">
        <v>253.8623</v>
      </c>
      <c r="C401" s="11">
        <v>260.89999999999998</v>
      </c>
      <c r="D401" s="11">
        <v>261.75</v>
      </c>
      <c r="E401" s="11">
        <v>256.01</v>
      </c>
      <c r="F401" s="11">
        <v>256.07</v>
      </c>
      <c r="G401" s="11">
        <v>27565500</v>
      </c>
      <c r="N401" s="11"/>
      <c r="O401" s="20"/>
    </row>
    <row r="402" spans="1:15">
      <c r="A402" s="12">
        <v>44365.291666666664</v>
      </c>
      <c r="B402" s="11">
        <v>252.43199999999999</v>
      </c>
      <c r="C402" s="11">
        <v>259.43</v>
      </c>
      <c r="D402" s="11">
        <v>262.3</v>
      </c>
      <c r="E402" s="11">
        <v>258.75</v>
      </c>
      <c r="F402" s="11">
        <v>259.63</v>
      </c>
      <c r="G402" s="11">
        <v>37202200</v>
      </c>
      <c r="N402" s="11"/>
      <c r="O402" s="20"/>
    </row>
    <row r="403" spans="1:15">
      <c r="A403" s="12">
        <v>44368.291666666664</v>
      </c>
      <c r="B403" s="11">
        <v>255.54570000000001</v>
      </c>
      <c r="C403" s="11">
        <v>262.63</v>
      </c>
      <c r="D403" s="11">
        <v>263.52</v>
      </c>
      <c r="E403" s="11">
        <v>257.92</v>
      </c>
      <c r="F403" s="11">
        <v>259.82</v>
      </c>
      <c r="G403" s="11">
        <v>26696100</v>
      </c>
      <c r="N403" s="11"/>
      <c r="O403" s="20"/>
    </row>
    <row r="404" spans="1:15">
      <c r="A404" s="12">
        <v>44369.291666666664</v>
      </c>
      <c r="B404" s="11">
        <v>258.34789999999998</v>
      </c>
      <c r="C404" s="11">
        <v>265.51</v>
      </c>
      <c r="D404" s="11">
        <v>265.79000000000002</v>
      </c>
      <c r="E404" s="11">
        <v>262.39999999999998</v>
      </c>
      <c r="F404" s="11">
        <v>262.72000000000003</v>
      </c>
      <c r="G404" s="11">
        <v>24694100</v>
      </c>
      <c r="N404" s="11"/>
      <c r="O404" s="20"/>
    </row>
    <row r="405" spans="1:15">
      <c r="A405" s="12">
        <v>44370.291666666664</v>
      </c>
      <c r="B405" s="11">
        <v>258.11430000000001</v>
      </c>
      <c r="C405" s="11">
        <v>265.27</v>
      </c>
      <c r="D405" s="11">
        <v>266.83</v>
      </c>
      <c r="E405" s="11">
        <v>264.43</v>
      </c>
      <c r="F405" s="11">
        <v>265.99</v>
      </c>
      <c r="G405" s="11">
        <v>19518700</v>
      </c>
      <c r="N405" s="11"/>
      <c r="O405" s="20"/>
    </row>
    <row r="406" spans="1:15">
      <c r="A406" s="12">
        <v>44371.291666666664</v>
      </c>
      <c r="B406" s="11">
        <v>259.49610000000001</v>
      </c>
      <c r="C406" s="11">
        <v>266.69</v>
      </c>
      <c r="D406" s="11">
        <v>267.85000000000002</v>
      </c>
      <c r="E406" s="11">
        <v>265.47000000000003</v>
      </c>
      <c r="F406" s="11">
        <v>266.16000000000003</v>
      </c>
      <c r="G406" s="11">
        <v>21446900</v>
      </c>
      <c r="N406" s="11"/>
      <c r="O406" s="20"/>
    </row>
    <row r="407" spans="1:15">
      <c r="A407" s="12">
        <v>44372.291666666664</v>
      </c>
      <c r="B407" s="11">
        <v>257.87119999999999</v>
      </c>
      <c r="C407" s="11">
        <v>265.02</v>
      </c>
      <c r="D407" s="11">
        <v>267.25</v>
      </c>
      <c r="E407" s="11">
        <v>264.76</v>
      </c>
      <c r="F407" s="11">
        <v>266.23</v>
      </c>
      <c r="G407" s="11">
        <v>25611100</v>
      </c>
      <c r="N407" s="11"/>
      <c r="O407" s="20"/>
    </row>
    <row r="408" spans="1:15">
      <c r="A408" s="12">
        <v>44375.291666666664</v>
      </c>
      <c r="B408" s="11">
        <v>261.47129999999999</v>
      </c>
      <c r="C408" s="11">
        <v>268.72000000000003</v>
      </c>
      <c r="D408" s="11">
        <v>268.89999999999998</v>
      </c>
      <c r="E408" s="11">
        <v>265.91000000000003</v>
      </c>
      <c r="F408" s="11">
        <v>266.19</v>
      </c>
      <c r="G408" s="11">
        <v>19590000</v>
      </c>
      <c r="N408" s="11"/>
      <c r="O408" s="20"/>
    </row>
    <row r="409" spans="1:15">
      <c r="A409" s="12">
        <v>44376.291666666664</v>
      </c>
      <c r="B409" s="11">
        <v>264.07909999999998</v>
      </c>
      <c r="C409" s="11">
        <v>271.39999999999998</v>
      </c>
      <c r="D409" s="11">
        <v>271.64999999999998</v>
      </c>
      <c r="E409" s="11">
        <v>267.98</v>
      </c>
      <c r="F409" s="11">
        <v>268.87</v>
      </c>
      <c r="G409" s="11">
        <v>19937800</v>
      </c>
      <c r="N409" s="11"/>
      <c r="O409" s="20"/>
    </row>
    <row r="410" spans="1:15">
      <c r="A410" s="12">
        <v>44377.291666666664</v>
      </c>
      <c r="B410" s="11">
        <v>263.5926</v>
      </c>
      <c r="C410" s="11">
        <v>270.89999999999998</v>
      </c>
      <c r="D410" s="11">
        <v>271.36</v>
      </c>
      <c r="E410" s="11">
        <v>269.60000000000002</v>
      </c>
      <c r="F410" s="11">
        <v>270.69</v>
      </c>
      <c r="G410" s="11">
        <v>21656500</v>
      </c>
      <c r="N410" s="11"/>
      <c r="O410" s="20"/>
    </row>
    <row r="411" spans="1:15">
      <c r="A411" s="12">
        <v>44378.291666666664</v>
      </c>
      <c r="B411" s="11">
        <v>264.27370000000002</v>
      </c>
      <c r="C411" s="11">
        <v>271.60000000000002</v>
      </c>
      <c r="D411" s="11">
        <v>271.83999999999997</v>
      </c>
      <c r="E411" s="11">
        <v>269.60000000000002</v>
      </c>
      <c r="F411" s="11">
        <v>269.61</v>
      </c>
      <c r="G411" s="11">
        <v>16725300</v>
      </c>
      <c r="N411" s="11"/>
      <c r="O411" s="20"/>
    </row>
    <row r="412" spans="1:15">
      <c r="A412" s="12">
        <v>44379.291666666664</v>
      </c>
      <c r="B412" s="11">
        <v>270.16039999999998</v>
      </c>
      <c r="C412" s="11">
        <v>277.64999999999998</v>
      </c>
      <c r="D412" s="11">
        <v>278</v>
      </c>
      <c r="E412" s="11">
        <v>272.5</v>
      </c>
      <c r="F412" s="11">
        <v>272.82</v>
      </c>
      <c r="G412" s="11">
        <v>26458000</v>
      </c>
      <c r="N412" s="11"/>
      <c r="O412" s="20"/>
    </row>
    <row r="413" spans="1:15">
      <c r="A413" s="12">
        <v>44383.291666666664</v>
      </c>
      <c r="B413" s="11">
        <v>270.17020000000002</v>
      </c>
      <c r="C413" s="11">
        <v>277.66000000000003</v>
      </c>
      <c r="D413" s="11">
        <v>279.37</v>
      </c>
      <c r="E413" s="11">
        <v>274.3</v>
      </c>
      <c r="F413" s="11">
        <v>278.02999999999997</v>
      </c>
      <c r="G413" s="11">
        <v>31565600</v>
      </c>
      <c r="N413" s="11"/>
      <c r="O413" s="20"/>
    </row>
    <row r="414" spans="1:15">
      <c r="A414" s="12">
        <v>44384.291666666664</v>
      </c>
      <c r="B414" s="11">
        <v>272.37909999999999</v>
      </c>
      <c r="C414" s="11">
        <v>279.93</v>
      </c>
      <c r="D414" s="11">
        <v>280.69</v>
      </c>
      <c r="E414" s="11">
        <v>277.14999999999998</v>
      </c>
      <c r="F414" s="11">
        <v>279.39999999999998</v>
      </c>
      <c r="G414" s="11">
        <v>23260000</v>
      </c>
      <c r="N414" s="11"/>
      <c r="O414" s="20"/>
    </row>
    <row r="415" spans="1:15">
      <c r="A415" s="12">
        <v>44385.291666666664</v>
      </c>
      <c r="B415" s="11">
        <v>269.93669999999997</v>
      </c>
      <c r="C415" s="11">
        <v>277.42</v>
      </c>
      <c r="D415" s="11">
        <v>278.73</v>
      </c>
      <c r="E415" s="11">
        <v>274.87</v>
      </c>
      <c r="F415" s="11">
        <v>276.89999999999998</v>
      </c>
      <c r="G415" s="11">
        <v>24618600</v>
      </c>
      <c r="N415" s="11"/>
      <c r="O415" s="20"/>
    </row>
    <row r="416" spans="1:15">
      <c r="A416" s="12">
        <v>44386.291666666664</v>
      </c>
      <c r="B416" s="11">
        <v>270.44260000000003</v>
      </c>
      <c r="C416" s="11">
        <v>277.94</v>
      </c>
      <c r="D416" s="11">
        <v>278.05</v>
      </c>
      <c r="E416" s="11">
        <v>275.32</v>
      </c>
      <c r="F416" s="11">
        <v>275.72000000000003</v>
      </c>
      <c r="G416" s="11">
        <v>23916700</v>
      </c>
      <c r="N416" s="11"/>
      <c r="O416" s="20"/>
    </row>
    <row r="417" spans="1:15">
      <c r="A417" s="12">
        <v>44389.291666666664</v>
      </c>
      <c r="B417" s="11">
        <v>269.83940000000001</v>
      </c>
      <c r="C417" s="11">
        <v>277.32</v>
      </c>
      <c r="D417" s="11">
        <v>279.77</v>
      </c>
      <c r="E417" s="11">
        <v>276.58</v>
      </c>
      <c r="F417" s="11">
        <v>279.16000000000003</v>
      </c>
      <c r="G417" s="11">
        <v>18931700</v>
      </c>
      <c r="N417" s="11"/>
      <c r="O417" s="20"/>
    </row>
    <row r="418" spans="1:15">
      <c r="A418" s="12">
        <v>44390.291666666664</v>
      </c>
      <c r="B418" s="11">
        <v>273.4006</v>
      </c>
      <c r="C418" s="11">
        <v>280.98</v>
      </c>
      <c r="D418" s="11">
        <v>282.85000000000002</v>
      </c>
      <c r="E418" s="11">
        <v>277.39</v>
      </c>
      <c r="F418" s="11">
        <v>277.52</v>
      </c>
      <c r="G418" s="11">
        <v>26120100</v>
      </c>
      <c r="N418" s="11"/>
      <c r="O418" s="20"/>
    </row>
    <row r="419" spans="1:15">
      <c r="A419" s="12">
        <v>44391.291666666664</v>
      </c>
      <c r="B419" s="11">
        <v>274.88940000000002</v>
      </c>
      <c r="C419" s="11">
        <v>282.51</v>
      </c>
      <c r="D419" s="11">
        <v>283.66000000000003</v>
      </c>
      <c r="E419" s="11">
        <v>280.55</v>
      </c>
      <c r="F419" s="11">
        <v>282.35000000000002</v>
      </c>
      <c r="G419" s="11">
        <v>23113700</v>
      </c>
      <c r="N419" s="11"/>
      <c r="O419" s="20"/>
    </row>
    <row r="420" spans="1:15">
      <c r="A420" s="12">
        <v>44392.291666666664</v>
      </c>
      <c r="B420" s="11">
        <v>273.44929999999999</v>
      </c>
      <c r="C420" s="11">
        <v>281.02999999999997</v>
      </c>
      <c r="D420" s="11">
        <v>282.51</v>
      </c>
      <c r="E420" s="11">
        <v>279.83</v>
      </c>
      <c r="F420" s="11">
        <v>282</v>
      </c>
      <c r="G420" s="11">
        <v>22604200</v>
      </c>
      <c r="N420" s="11"/>
      <c r="O420" s="20"/>
    </row>
    <row r="421" spans="1:15">
      <c r="A421" s="12">
        <v>44393.291666666664</v>
      </c>
      <c r="B421" s="11">
        <v>273.17680000000001</v>
      </c>
      <c r="C421" s="11">
        <v>280.75</v>
      </c>
      <c r="D421" s="11">
        <v>284.10000000000002</v>
      </c>
      <c r="E421" s="11">
        <v>279.45999999999998</v>
      </c>
      <c r="F421" s="11">
        <v>282.07</v>
      </c>
      <c r="G421" s="11">
        <v>26186800</v>
      </c>
      <c r="N421" s="11"/>
      <c r="O421" s="20"/>
    </row>
    <row r="422" spans="1:15">
      <c r="A422" s="12">
        <v>44396.291666666664</v>
      </c>
      <c r="B422" s="11">
        <v>269.53769999999997</v>
      </c>
      <c r="C422" s="11">
        <v>277.01</v>
      </c>
      <c r="D422" s="11">
        <v>280.37</v>
      </c>
      <c r="E422" s="11">
        <v>274.45</v>
      </c>
      <c r="F422" s="11">
        <v>278.93</v>
      </c>
      <c r="G422" s="11">
        <v>32935600</v>
      </c>
      <c r="N422" s="11"/>
      <c r="O422" s="20"/>
    </row>
    <row r="423" spans="1:15">
      <c r="A423" s="12">
        <v>44397.291666666664</v>
      </c>
      <c r="B423" s="11">
        <v>271.78539999999998</v>
      </c>
      <c r="C423" s="11">
        <v>279.32</v>
      </c>
      <c r="D423" s="11">
        <v>280.97000000000003</v>
      </c>
      <c r="E423" s="11">
        <v>276.26</v>
      </c>
      <c r="F423" s="11">
        <v>278.02999999999997</v>
      </c>
      <c r="G423" s="11">
        <v>26259700</v>
      </c>
      <c r="N423" s="11"/>
      <c r="O423" s="20"/>
    </row>
    <row r="424" spans="1:15">
      <c r="A424" s="12">
        <v>44398.291666666664</v>
      </c>
      <c r="B424" s="11">
        <v>273.80930000000001</v>
      </c>
      <c r="C424" s="11">
        <v>281.39999999999998</v>
      </c>
      <c r="D424" s="11">
        <v>281.52</v>
      </c>
      <c r="E424" s="11">
        <v>277.29000000000002</v>
      </c>
      <c r="F424" s="11">
        <v>278.89999999999998</v>
      </c>
      <c r="G424" s="11">
        <v>24364300</v>
      </c>
      <c r="N424" s="11"/>
      <c r="O424" s="20"/>
    </row>
    <row r="425" spans="1:15">
      <c r="A425" s="12">
        <v>44399.291666666664</v>
      </c>
      <c r="B425" s="11">
        <v>278.42149999999998</v>
      </c>
      <c r="C425" s="11">
        <v>286.14</v>
      </c>
      <c r="D425" s="11">
        <v>286.42</v>
      </c>
      <c r="E425" s="11">
        <v>283.42</v>
      </c>
      <c r="F425" s="11">
        <v>283.83999999999997</v>
      </c>
      <c r="G425" s="11">
        <v>23384100</v>
      </c>
      <c r="N425" s="11"/>
      <c r="O425" s="20"/>
    </row>
    <row r="426" spans="1:15">
      <c r="A426" s="12">
        <v>44400.291666666664</v>
      </c>
      <c r="B426" s="11">
        <v>281.8562</v>
      </c>
      <c r="C426" s="11">
        <v>289.67</v>
      </c>
      <c r="D426" s="11">
        <v>289.99</v>
      </c>
      <c r="E426" s="11">
        <v>286.5</v>
      </c>
      <c r="F426" s="11">
        <v>287.37</v>
      </c>
      <c r="G426" s="11">
        <v>22768100</v>
      </c>
      <c r="N426" s="11"/>
      <c r="O426" s="20"/>
    </row>
    <row r="427" spans="1:15">
      <c r="A427" s="12">
        <v>44403.291666666664</v>
      </c>
      <c r="B427" s="11">
        <v>281.25290000000001</v>
      </c>
      <c r="C427" s="11">
        <v>289.05</v>
      </c>
      <c r="D427" s="11">
        <v>289.69</v>
      </c>
      <c r="E427" s="11">
        <v>286.64</v>
      </c>
      <c r="F427" s="11">
        <v>289</v>
      </c>
      <c r="G427" s="11">
        <v>23176100</v>
      </c>
      <c r="N427" s="11"/>
      <c r="O427" s="20"/>
    </row>
    <row r="428" spans="1:15">
      <c r="A428" s="12">
        <v>44404.291666666664</v>
      </c>
      <c r="B428" s="11">
        <v>278.8107</v>
      </c>
      <c r="C428" s="11">
        <v>286.54000000000002</v>
      </c>
      <c r="D428" s="11">
        <v>289.58</v>
      </c>
      <c r="E428" s="11">
        <v>282.95</v>
      </c>
      <c r="F428" s="11">
        <v>289.43</v>
      </c>
      <c r="G428" s="11">
        <v>33604100</v>
      </c>
      <c r="N428" s="11"/>
      <c r="O428" s="20"/>
    </row>
    <row r="429" spans="1:15">
      <c r="A429" s="12">
        <v>44405.291666666664</v>
      </c>
      <c r="B429" s="11">
        <v>278.49930000000001</v>
      </c>
      <c r="C429" s="11">
        <v>286.22000000000003</v>
      </c>
      <c r="D429" s="11">
        <v>290.14999999999998</v>
      </c>
      <c r="E429" s="11">
        <v>283.83</v>
      </c>
      <c r="F429" s="11">
        <v>288.99</v>
      </c>
      <c r="G429" s="11">
        <v>33566900</v>
      </c>
      <c r="N429" s="11"/>
      <c r="O429" s="20"/>
    </row>
    <row r="430" spans="1:15">
      <c r="A430" s="12">
        <v>44406.291666666664</v>
      </c>
      <c r="B430" s="11">
        <v>278.77179999999998</v>
      </c>
      <c r="C430" s="11">
        <v>286.5</v>
      </c>
      <c r="D430" s="11">
        <v>288.62</v>
      </c>
      <c r="E430" s="11">
        <v>286.08</v>
      </c>
      <c r="F430" s="11">
        <v>286.24</v>
      </c>
      <c r="G430" s="11">
        <v>18168300</v>
      </c>
      <c r="N430" s="11"/>
      <c r="O430" s="20"/>
    </row>
    <row r="431" spans="1:15">
      <c r="A431" s="12">
        <v>44407.291666666664</v>
      </c>
      <c r="B431" s="11">
        <v>277.22460000000001</v>
      </c>
      <c r="C431" s="11">
        <v>284.91000000000003</v>
      </c>
      <c r="D431" s="11">
        <v>286.66000000000003</v>
      </c>
      <c r="E431" s="11">
        <v>283.91000000000003</v>
      </c>
      <c r="F431" s="11">
        <v>285.17</v>
      </c>
      <c r="G431" s="11">
        <v>20944800</v>
      </c>
      <c r="N431" s="11"/>
      <c r="O431" s="20"/>
    </row>
    <row r="432" spans="1:15">
      <c r="A432" s="12">
        <v>44410.291666666664</v>
      </c>
      <c r="B432" s="11">
        <v>277.13709999999998</v>
      </c>
      <c r="C432" s="11">
        <v>284.82</v>
      </c>
      <c r="D432" s="11">
        <v>286.77</v>
      </c>
      <c r="E432" s="11">
        <v>283.74</v>
      </c>
      <c r="F432" s="11">
        <v>286.36</v>
      </c>
      <c r="G432" s="11">
        <v>16267400</v>
      </c>
      <c r="N432" s="11"/>
      <c r="O432" s="20"/>
    </row>
    <row r="433" spans="1:15">
      <c r="A433" s="12">
        <v>44411.291666666664</v>
      </c>
      <c r="B433" s="11">
        <v>279.375</v>
      </c>
      <c r="C433" s="11">
        <v>287.12</v>
      </c>
      <c r="D433" s="11">
        <v>287.23</v>
      </c>
      <c r="E433" s="11">
        <v>284</v>
      </c>
      <c r="F433" s="11">
        <v>285.42</v>
      </c>
      <c r="G433" s="11">
        <v>17879000</v>
      </c>
      <c r="N433" s="11"/>
      <c r="O433" s="20"/>
    </row>
    <row r="434" spans="1:15">
      <c r="A434" s="12">
        <v>44412.291666666664</v>
      </c>
      <c r="B434" s="11">
        <v>278.78149999999999</v>
      </c>
      <c r="C434" s="11">
        <v>286.51</v>
      </c>
      <c r="D434" s="11">
        <v>287.58999999999997</v>
      </c>
      <c r="E434" s="11">
        <v>284.64999999999998</v>
      </c>
      <c r="F434" s="11">
        <v>286.22000000000003</v>
      </c>
      <c r="G434" s="11">
        <v>16191300</v>
      </c>
      <c r="N434" s="11"/>
      <c r="O434" s="20"/>
    </row>
    <row r="435" spans="1:15">
      <c r="A435" s="12">
        <v>44413.291666666664</v>
      </c>
      <c r="B435" s="11">
        <v>281.71030000000002</v>
      </c>
      <c r="C435" s="11">
        <v>289.52</v>
      </c>
      <c r="D435" s="11">
        <v>289.63</v>
      </c>
      <c r="E435" s="11">
        <v>286.10000000000002</v>
      </c>
      <c r="F435" s="11">
        <v>286.88</v>
      </c>
      <c r="G435" s="11">
        <v>13900200</v>
      </c>
      <c r="N435" s="11"/>
      <c r="O435" s="20"/>
    </row>
    <row r="436" spans="1:15">
      <c r="A436" s="12">
        <v>44414.291666666664</v>
      </c>
      <c r="B436" s="11">
        <v>281.65190000000001</v>
      </c>
      <c r="C436" s="11">
        <v>289.45999999999998</v>
      </c>
      <c r="D436" s="11">
        <v>289.5</v>
      </c>
      <c r="E436" s="11">
        <v>287.62</v>
      </c>
      <c r="F436" s="11">
        <v>288.51</v>
      </c>
      <c r="G436" s="11">
        <v>16589300</v>
      </c>
      <c r="N436" s="11"/>
      <c r="O436" s="20"/>
    </row>
    <row r="437" spans="1:15">
      <c r="A437" s="12">
        <v>44417.291666666664</v>
      </c>
      <c r="B437" s="11">
        <v>280.5523</v>
      </c>
      <c r="C437" s="11">
        <v>288.33</v>
      </c>
      <c r="D437" s="11">
        <v>291.55</v>
      </c>
      <c r="E437" s="11">
        <v>287.81</v>
      </c>
      <c r="F437" s="11">
        <v>289.75</v>
      </c>
      <c r="G437" s="11">
        <v>16117600</v>
      </c>
      <c r="N437" s="11"/>
      <c r="O437" s="20"/>
    </row>
    <row r="438" spans="1:15">
      <c r="A438" s="12">
        <v>44418.291666666664</v>
      </c>
      <c r="B438" s="11">
        <v>278.7133</v>
      </c>
      <c r="C438" s="11">
        <v>286.44</v>
      </c>
      <c r="D438" s="11">
        <v>289.25</v>
      </c>
      <c r="E438" s="11">
        <v>285.2</v>
      </c>
      <c r="F438" s="11">
        <v>288.8</v>
      </c>
      <c r="G438" s="11">
        <v>18616600</v>
      </c>
      <c r="N438" s="11"/>
      <c r="O438" s="20"/>
    </row>
    <row r="439" spans="1:15">
      <c r="A439" s="12">
        <v>44419.291666666664</v>
      </c>
      <c r="B439" s="11">
        <v>279.2097</v>
      </c>
      <c r="C439" s="11">
        <v>286.95</v>
      </c>
      <c r="D439" s="11">
        <v>288.66000000000003</v>
      </c>
      <c r="E439" s="11">
        <v>285.86</v>
      </c>
      <c r="F439" s="11">
        <v>287.20999999999998</v>
      </c>
      <c r="G439" s="11">
        <v>13955900</v>
      </c>
      <c r="N439" s="11"/>
      <c r="O439" s="20"/>
    </row>
    <row r="440" spans="1:15">
      <c r="A440" s="12">
        <v>44420.291666666664</v>
      </c>
      <c r="B440" s="11">
        <v>281.99239999999998</v>
      </c>
      <c r="C440" s="11">
        <v>289.81</v>
      </c>
      <c r="D440" s="11">
        <v>289.97000000000003</v>
      </c>
      <c r="E440" s="11">
        <v>286.33999999999997</v>
      </c>
      <c r="F440" s="11">
        <v>286.63</v>
      </c>
      <c r="G440" s="11">
        <v>14561300</v>
      </c>
      <c r="N440" s="11"/>
      <c r="O440" s="20"/>
    </row>
    <row r="441" spans="1:15">
      <c r="A441" s="12">
        <v>44421.291666666664</v>
      </c>
      <c r="B441" s="11">
        <v>284.95049999999998</v>
      </c>
      <c r="C441" s="11">
        <v>292.85000000000002</v>
      </c>
      <c r="D441" s="11">
        <v>292.89999999999998</v>
      </c>
      <c r="E441" s="11">
        <v>289.3</v>
      </c>
      <c r="F441" s="11">
        <v>289.48</v>
      </c>
      <c r="G441" s="11">
        <v>18249000</v>
      </c>
      <c r="N441" s="11"/>
      <c r="O441" s="20"/>
    </row>
    <row r="442" spans="1:15">
      <c r="A442" s="12">
        <v>44424.291666666664</v>
      </c>
      <c r="B442" s="11">
        <v>286.6533</v>
      </c>
      <c r="C442" s="11">
        <v>294.60000000000002</v>
      </c>
      <c r="D442" s="11">
        <v>294.82</v>
      </c>
      <c r="E442" s="11">
        <v>290.02</v>
      </c>
      <c r="F442" s="11">
        <v>293.19</v>
      </c>
      <c r="G442" s="11">
        <v>22507600</v>
      </c>
      <c r="N442" s="11"/>
      <c r="O442" s="20"/>
    </row>
    <row r="443" spans="1:15">
      <c r="A443" s="12">
        <v>44425.291666666664</v>
      </c>
      <c r="B443" s="11">
        <v>285.17419999999998</v>
      </c>
      <c r="C443" s="11">
        <v>293.08</v>
      </c>
      <c r="D443" s="11">
        <v>293.43</v>
      </c>
      <c r="E443" s="11">
        <v>291.08</v>
      </c>
      <c r="F443" s="11">
        <v>292.39</v>
      </c>
      <c r="G443" s="11">
        <v>20075300</v>
      </c>
      <c r="N443" s="11"/>
      <c r="O443" s="20"/>
    </row>
    <row r="444" spans="1:15">
      <c r="A444" s="12">
        <v>44426.291666666664</v>
      </c>
      <c r="B444" s="11">
        <v>283.42930000000001</v>
      </c>
      <c r="C444" s="11">
        <v>290.73</v>
      </c>
      <c r="D444" s="11">
        <v>294.82</v>
      </c>
      <c r="E444" s="11">
        <v>290.27</v>
      </c>
      <c r="F444" s="11">
        <v>292.04000000000002</v>
      </c>
      <c r="G444" s="11">
        <v>21813000</v>
      </c>
      <c r="N444" s="11"/>
      <c r="O444" s="20"/>
    </row>
    <row r="445" spans="1:15">
      <c r="A445" s="12">
        <v>44427.291666666664</v>
      </c>
      <c r="B445" s="11">
        <v>289.3175</v>
      </c>
      <c r="C445" s="11">
        <v>296.77</v>
      </c>
      <c r="D445" s="11">
        <v>297.47000000000003</v>
      </c>
      <c r="E445" s="11">
        <v>288.64</v>
      </c>
      <c r="F445" s="11">
        <v>288.69</v>
      </c>
      <c r="G445" s="11">
        <v>29850500</v>
      </c>
      <c r="N445" s="11"/>
      <c r="O445" s="20"/>
    </row>
    <row r="446" spans="1:15">
      <c r="A446" s="12">
        <v>44428.291666666664</v>
      </c>
      <c r="B446" s="11">
        <v>296.71690000000001</v>
      </c>
      <c r="C446" s="11">
        <v>304.36</v>
      </c>
      <c r="D446" s="11">
        <v>305.83999999999997</v>
      </c>
      <c r="E446" s="11">
        <v>298.06</v>
      </c>
      <c r="F446" s="11">
        <v>299.72000000000003</v>
      </c>
      <c r="G446" s="11">
        <v>40817600</v>
      </c>
      <c r="N446" s="11"/>
      <c r="O446" s="20"/>
    </row>
    <row r="447" spans="1:15">
      <c r="A447" s="12">
        <v>44431.291666666664</v>
      </c>
      <c r="B447" s="11">
        <v>296.99959999999999</v>
      </c>
      <c r="C447" s="11">
        <v>304.64999999999998</v>
      </c>
      <c r="D447" s="11">
        <v>305.39999999999998</v>
      </c>
      <c r="E447" s="11">
        <v>301.85000000000002</v>
      </c>
      <c r="F447" s="11">
        <v>303.25</v>
      </c>
      <c r="G447" s="11">
        <v>22830200</v>
      </c>
      <c r="N447" s="11"/>
      <c r="O447" s="20"/>
    </row>
    <row r="448" spans="1:15">
      <c r="A448" s="12">
        <v>44432.291666666664</v>
      </c>
      <c r="B448" s="11">
        <v>295.0206</v>
      </c>
      <c r="C448" s="11">
        <v>302.62</v>
      </c>
      <c r="D448" s="11">
        <v>305.64999999999998</v>
      </c>
      <c r="E448" s="11">
        <v>302</v>
      </c>
      <c r="F448" s="11">
        <v>305.02</v>
      </c>
      <c r="G448" s="11">
        <v>18175800</v>
      </c>
      <c r="N448" s="11"/>
      <c r="O448" s="20"/>
    </row>
    <row r="449" spans="1:15">
      <c r="A449" s="12">
        <v>44433.291666666664</v>
      </c>
      <c r="B449" s="11">
        <v>294.42590000000001</v>
      </c>
      <c r="C449" s="11">
        <v>302.01</v>
      </c>
      <c r="D449" s="11">
        <v>304.58999999999997</v>
      </c>
      <c r="E449" s="11">
        <v>300.42</v>
      </c>
      <c r="F449" s="11">
        <v>304.3</v>
      </c>
      <c r="G449" s="11">
        <v>20006100</v>
      </c>
      <c r="N449" s="11"/>
      <c r="O449" s="20"/>
    </row>
    <row r="450" spans="1:15">
      <c r="A450" s="12">
        <v>44434.291666666664</v>
      </c>
      <c r="B450" s="11">
        <v>291.57929999999999</v>
      </c>
      <c r="C450" s="11">
        <v>299.08999999999997</v>
      </c>
      <c r="D450" s="11">
        <v>302.43</v>
      </c>
      <c r="E450" s="11">
        <v>298.95</v>
      </c>
      <c r="F450" s="11">
        <v>300.99</v>
      </c>
      <c r="G450" s="11">
        <v>17666100</v>
      </c>
      <c r="N450" s="11"/>
      <c r="O450" s="20"/>
    </row>
    <row r="451" spans="1:15">
      <c r="A451" s="12">
        <v>44435.291666666664</v>
      </c>
      <c r="B451" s="11">
        <v>292.1934</v>
      </c>
      <c r="C451" s="11">
        <v>299.72000000000003</v>
      </c>
      <c r="D451" s="11">
        <v>300.87</v>
      </c>
      <c r="E451" s="11">
        <v>296.83</v>
      </c>
      <c r="F451" s="11">
        <v>298.99</v>
      </c>
      <c r="G451" s="11">
        <v>22605700</v>
      </c>
      <c r="N451" s="11"/>
      <c r="O451" s="20"/>
    </row>
    <row r="452" spans="1:15">
      <c r="A452" s="12">
        <v>44438.291666666664</v>
      </c>
      <c r="B452" s="11">
        <v>295.96629999999999</v>
      </c>
      <c r="C452" s="11">
        <v>303.58999999999997</v>
      </c>
      <c r="D452" s="11">
        <v>304.22000000000003</v>
      </c>
      <c r="E452" s="11">
        <v>301.06</v>
      </c>
      <c r="F452" s="11">
        <v>301.12</v>
      </c>
      <c r="G452" s="11">
        <v>16348100</v>
      </c>
      <c r="N452" s="11"/>
      <c r="O452" s="20"/>
    </row>
    <row r="453" spans="1:15">
      <c r="A453" s="12">
        <v>44439.291666666664</v>
      </c>
      <c r="B453" s="11">
        <v>294.29930000000002</v>
      </c>
      <c r="C453" s="11">
        <v>301.88</v>
      </c>
      <c r="D453" s="11">
        <v>304.5</v>
      </c>
      <c r="E453" s="11">
        <v>301.5</v>
      </c>
      <c r="F453" s="11">
        <v>304.42</v>
      </c>
      <c r="G453" s="11">
        <v>26285300</v>
      </c>
      <c r="N453" s="11"/>
      <c r="O453" s="20"/>
    </row>
    <row r="454" spans="1:15">
      <c r="A454" s="12">
        <v>44440.291666666664</v>
      </c>
      <c r="B454" s="11">
        <v>294.25040000000001</v>
      </c>
      <c r="C454" s="11">
        <v>301.83</v>
      </c>
      <c r="D454" s="11">
        <v>305.19</v>
      </c>
      <c r="E454" s="11">
        <v>301.49</v>
      </c>
      <c r="F454" s="11">
        <v>302.87</v>
      </c>
      <c r="G454" s="11">
        <v>18983800</v>
      </c>
      <c r="N454" s="11"/>
      <c r="O454" s="20"/>
    </row>
    <row r="455" spans="1:15">
      <c r="A455" s="12">
        <v>44441.291666666664</v>
      </c>
      <c r="B455" s="11">
        <v>293.58749999999998</v>
      </c>
      <c r="C455" s="11">
        <v>301.14999999999998</v>
      </c>
      <c r="D455" s="11">
        <v>303.36</v>
      </c>
      <c r="E455" s="11">
        <v>300.18</v>
      </c>
      <c r="F455" s="11">
        <v>302.2</v>
      </c>
      <c r="G455" s="11">
        <v>16285600</v>
      </c>
      <c r="N455" s="11"/>
      <c r="O455" s="20"/>
    </row>
    <row r="456" spans="1:15">
      <c r="A456" s="12">
        <v>44442.291666666664</v>
      </c>
      <c r="B456" s="11">
        <v>293.5779</v>
      </c>
      <c r="C456" s="11">
        <v>301.14</v>
      </c>
      <c r="D456" s="11">
        <v>302.60000000000002</v>
      </c>
      <c r="E456" s="11">
        <v>300.26</v>
      </c>
      <c r="F456" s="11">
        <v>300.99</v>
      </c>
      <c r="G456" s="11">
        <v>14747900</v>
      </c>
      <c r="N456" s="11"/>
      <c r="O456" s="20"/>
    </row>
    <row r="457" spans="1:15">
      <c r="A457" s="12">
        <v>44446.291666666664</v>
      </c>
      <c r="B457" s="11">
        <v>292.64190000000002</v>
      </c>
      <c r="C457" s="11">
        <v>300.18</v>
      </c>
      <c r="D457" s="11">
        <v>301.08999999999997</v>
      </c>
      <c r="E457" s="11">
        <v>298.2</v>
      </c>
      <c r="F457" s="11">
        <v>301.01</v>
      </c>
      <c r="G457" s="11">
        <v>17180400</v>
      </c>
      <c r="N457" s="11"/>
      <c r="O457" s="20"/>
    </row>
    <row r="458" spans="1:15">
      <c r="A458" s="12">
        <v>44447.291666666664</v>
      </c>
      <c r="B458" s="11">
        <v>292.6712</v>
      </c>
      <c r="C458" s="11">
        <v>300.20999999999998</v>
      </c>
      <c r="D458" s="11">
        <v>300.61</v>
      </c>
      <c r="E458" s="11">
        <v>297.47000000000003</v>
      </c>
      <c r="F458" s="11">
        <v>299.77999999999997</v>
      </c>
      <c r="G458" s="11">
        <v>15046800</v>
      </c>
      <c r="N458" s="11"/>
      <c r="O458" s="20"/>
    </row>
    <row r="459" spans="1:15">
      <c r="A459" s="12">
        <v>44448.291666666664</v>
      </c>
      <c r="B459" s="11">
        <v>289.78550000000001</v>
      </c>
      <c r="C459" s="11">
        <v>297.25</v>
      </c>
      <c r="D459" s="11">
        <v>302.14</v>
      </c>
      <c r="E459" s="11">
        <v>297</v>
      </c>
      <c r="F459" s="11">
        <v>300.82</v>
      </c>
      <c r="G459" s="11">
        <v>19927000</v>
      </c>
      <c r="N459" s="11"/>
      <c r="O459" s="20"/>
    </row>
    <row r="460" spans="1:15">
      <c r="A460" s="12">
        <v>44449.291666666664</v>
      </c>
      <c r="B460" s="11">
        <v>288.28410000000002</v>
      </c>
      <c r="C460" s="11">
        <v>295.70999999999998</v>
      </c>
      <c r="D460" s="11">
        <v>299.92</v>
      </c>
      <c r="E460" s="11">
        <v>295.38</v>
      </c>
      <c r="F460" s="11">
        <v>298.42</v>
      </c>
      <c r="G460" s="11">
        <v>19633400</v>
      </c>
      <c r="N460" s="11"/>
      <c r="O460" s="20"/>
    </row>
    <row r="461" spans="1:15">
      <c r="A461" s="12">
        <v>44452.291666666664</v>
      </c>
      <c r="B461" s="11">
        <v>289.53199999999998</v>
      </c>
      <c r="C461" s="11">
        <v>296.99</v>
      </c>
      <c r="D461" s="11">
        <v>298.54000000000002</v>
      </c>
      <c r="E461" s="11">
        <v>294.08</v>
      </c>
      <c r="F461" s="11">
        <v>297.55</v>
      </c>
      <c r="G461" s="11">
        <v>23652900</v>
      </c>
      <c r="N461" s="11"/>
      <c r="O461" s="20"/>
    </row>
    <row r="462" spans="1:15">
      <c r="A462" s="12">
        <v>44453.291666666664</v>
      </c>
      <c r="B462" s="11">
        <v>292.26170000000002</v>
      </c>
      <c r="C462" s="11">
        <v>299.79000000000002</v>
      </c>
      <c r="D462" s="11">
        <v>301.39</v>
      </c>
      <c r="E462" s="11">
        <v>298.10000000000002</v>
      </c>
      <c r="F462" s="11">
        <v>299.56</v>
      </c>
      <c r="G462" s="11">
        <v>21853400</v>
      </c>
      <c r="N462" s="11"/>
      <c r="O462" s="20"/>
    </row>
    <row r="463" spans="1:15">
      <c r="A463" s="12">
        <v>44454.291666666664</v>
      </c>
      <c r="B463" s="11">
        <v>297.16539999999998</v>
      </c>
      <c r="C463" s="11">
        <v>304.82</v>
      </c>
      <c r="D463" s="11">
        <v>305.32</v>
      </c>
      <c r="E463" s="11">
        <v>301.82</v>
      </c>
      <c r="F463" s="11">
        <v>303.26</v>
      </c>
      <c r="G463" s="11">
        <v>28356300</v>
      </c>
      <c r="N463" s="11"/>
      <c r="O463" s="20"/>
    </row>
    <row r="464" spans="1:15">
      <c r="A464" s="12">
        <v>44455.291666666664</v>
      </c>
      <c r="B464" s="11">
        <v>297.55540000000002</v>
      </c>
      <c r="C464" s="11">
        <v>305.22000000000003</v>
      </c>
      <c r="D464" s="11">
        <v>305.31</v>
      </c>
      <c r="E464" s="11">
        <v>300.76</v>
      </c>
      <c r="F464" s="11">
        <v>303.76</v>
      </c>
      <c r="G464" s="11">
        <v>19550800</v>
      </c>
      <c r="N464" s="11"/>
      <c r="O464" s="20"/>
    </row>
    <row r="465" spans="1:15">
      <c r="A465" s="12">
        <v>44456.291666666664</v>
      </c>
      <c r="B465" s="11">
        <v>292.33969999999999</v>
      </c>
      <c r="C465" s="11">
        <v>299.87</v>
      </c>
      <c r="D465" s="11">
        <v>304.5</v>
      </c>
      <c r="E465" s="11">
        <v>299.52999999999997</v>
      </c>
      <c r="F465" s="11">
        <v>304.17</v>
      </c>
      <c r="G465" s="11">
        <v>41372500</v>
      </c>
      <c r="N465" s="11"/>
      <c r="O465" s="20"/>
    </row>
    <row r="466" spans="1:15">
      <c r="A466" s="12">
        <v>44459.291666666664</v>
      </c>
      <c r="B466" s="11">
        <v>286.90960000000001</v>
      </c>
      <c r="C466" s="11">
        <v>294.3</v>
      </c>
      <c r="D466" s="11">
        <v>298.72000000000003</v>
      </c>
      <c r="E466" s="11">
        <v>289.52</v>
      </c>
      <c r="F466" s="11">
        <v>296.33</v>
      </c>
      <c r="G466" s="11">
        <v>38278700</v>
      </c>
      <c r="N466" s="11"/>
      <c r="O466" s="20"/>
    </row>
    <row r="467" spans="1:15">
      <c r="A467" s="12">
        <v>44460.291666666664</v>
      </c>
      <c r="B467" s="11">
        <v>287.39699999999999</v>
      </c>
      <c r="C467" s="11">
        <v>294.8</v>
      </c>
      <c r="D467" s="11">
        <v>297.54000000000002</v>
      </c>
      <c r="E467" s="11">
        <v>294.07</v>
      </c>
      <c r="F467" s="11">
        <v>295.69</v>
      </c>
      <c r="G467" s="11">
        <v>22364100</v>
      </c>
      <c r="N467" s="11"/>
      <c r="O467" s="20"/>
    </row>
    <row r="468" spans="1:15">
      <c r="A468" s="12">
        <v>44461.291666666664</v>
      </c>
      <c r="B468" s="11">
        <v>291.08210000000003</v>
      </c>
      <c r="C468" s="11">
        <v>298.58</v>
      </c>
      <c r="D468" s="11">
        <v>300.22000000000003</v>
      </c>
      <c r="E468" s="11">
        <v>294.51</v>
      </c>
      <c r="F468" s="11">
        <v>296.73</v>
      </c>
      <c r="G468" s="11">
        <v>26626300</v>
      </c>
      <c r="N468" s="11"/>
      <c r="O468" s="20"/>
    </row>
    <row r="469" spans="1:15">
      <c r="A469" s="12">
        <v>44462.291666666664</v>
      </c>
      <c r="B469" s="11">
        <v>292.03739999999999</v>
      </c>
      <c r="C469" s="11">
        <v>299.56</v>
      </c>
      <c r="D469" s="11">
        <v>300.89999999999998</v>
      </c>
      <c r="E469" s="11">
        <v>297.52999999999997</v>
      </c>
      <c r="F469" s="11">
        <v>298.85000000000002</v>
      </c>
      <c r="G469" s="11">
        <v>18604600</v>
      </c>
      <c r="N469" s="11"/>
      <c r="O469" s="20"/>
    </row>
    <row r="470" spans="1:15">
      <c r="A470" s="12">
        <v>44463.291666666664</v>
      </c>
      <c r="B470" s="11">
        <v>291.83269999999999</v>
      </c>
      <c r="C470" s="11">
        <v>299.35000000000002</v>
      </c>
      <c r="D470" s="11">
        <v>299.8</v>
      </c>
      <c r="E470" s="11">
        <v>296.93</v>
      </c>
      <c r="F470" s="11">
        <v>298.23</v>
      </c>
      <c r="G470" s="11">
        <v>14999000</v>
      </c>
      <c r="N470" s="11"/>
      <c r="O470" s="20"/>
    </row>
    <row r="471" spans="1:15">
      <c r="A471" s="12">
        <v>44466.291666666664</v>
      </c>
      <c r="B471" s="11">
        <v>286.78289999999998</v>
      </c>
      <c r="C471" s="11">
        <v>294.17</v>
      </c>
      <c r="D471" s="11">
        <v>296.47000000000003</v>
      </c>
      <c r="E471" s="11">
        <v>292.94</v>
      </c>
      <c r="F471" s="11">
        <v>296.14</v>
      </c>
      <c r="G471" s="11">
        <v>23571700</v>
      </c>
      <c r="N471" s="11"/>
      <c r="O471" s="20"/>
    </row>
    <row r="472" spans="1:15">
      <c r="A472" s="12">
        <v>44467.291666666664</v>
      </c>
      <c r="B472" s="11">
        <v>276.40019999999998</v>
      </c>
      <c r="C472" s="11">
        <v>283.52</v>
      </c>
      <c r="D472" s="11">
        <v>290.77999999999997</v>
      </c>
      <c r="E472" s="11">
        <v>282.75</v>
      </c>
      <c r="F472" s="11">
        <v>289.8</v>
      </c>
      <c r="G472" s="11">
        <v>43186200</v>
      </c>
      <c r="N472" s="11"/>
      <c r="O472" s="20"/>
    </row>
    <row r="473" spans="1:15">
      <c r="A473" s="12">
        <v>44468.291666666664</v>
      </c>
      <c r="B473" s="11">
        <v>276.8682</v>
      </c>
      <c r="C473" s="11">
        <v>284</v>
      </c>
      <c r="D473" s="11">
        <v>286.77</v>
      </c>
      <c r="E473" s="11">
        <v>283.01</v>
      </c>
      <c r="F473" s="11">
        <v>285.10000000000002</v>
      </c>
      <c r="G473" s="11">
        <v>26353700</v>
      </c>
      <c r="N473" s="11"/>
      <c r="O473" s="20"/>
    </row>
    <row r="474" spans="1:15">
      <c r="A474" s="12">
        <v>44469.291666666664</v>
      </c>
      <c r="B474" s="11">
        <v>274.84050000000002</v>
      </c>
      <c r="C474" s="11">
        <v>281.92</v>
      </c>
      <c r="D474" s="11">
        <v>287.83</v>
      </c>
      <c r="E474" s="11">
        <v>281.62</v>
      </c>
      <c r="F474" s="11">
        <v>285.70999999999998</v>
      </c>
      <c r="G474" s="11">
        <v>32343600</v>
      </c>
      <c r="N474" s="11"/>
      <c r="O474" s="20"/>
    </row>
    <row r="475" spans="1:15">
      <c r="A475" s="12">
        <v>44470.291666666664</v>
      </c>
      <c r="B475" s="11">
        <v>281.84010000000001</v>
      </c>
      <c r="C475" s="11">
        <v>289.10000000000002</v>
      </c>
      <c r="D475" s="11">
        <v>289.98</v>
      </c>
      <c r="E475" s="11">
        <v>281.29000000000002</v>
      </c>
      <c r="F475" s="11">
        <v>282.12</v>
      </c>
      <c r="G475" s="11">
        <v>30086300</v>
      </c>
      <c r="N475" s="11"/>
      <c r="O475" s="20"/>
    </row>
    <row r="476" spans="1:15">
      <c r="A476" s="12">
        <v>44473.291666666664</v>
      </c>
      <c r="B476" s="11">
        <v>276.00049999999999</v>
      </c>
      <c r="C476" s="11">
        <v>283.11</v>
      </c>
      <c r="D476" s="11">
        <v>287.75</v>
      </c>
      <c r="E476" s="11">
        <v>280.25</v>
      </c>
      <c r="F476" s="11">
        <v>287.39999999999998</v>
      </c>
      <c r="G476" s="11">
        <v>31350700</v>
      </c>
      <c r="N476" s="11"/>
      <c r="O476" s="20"/>
    </row>
    <row r="477" spans="1:15">
      <c r="A477" s="12">
        <v>44474.291666666664</v>
      </c>
      <c r="B477" s="11">
        <v>281.5086</v>
      </c>
      <c r="C477" s="11">
        <v>288.76</v>
      </c>
      <c r="D477" s="11">
        <v>290.39999999999998</v>
      </c>
      <c r="E477" s="11">
        <v>284.05</v>
      </c>
      <c r="F477" s="11">
        <v>284.05</v>
      </c>
      <c r="G477" s="11">
        <v>24993000</v>
      </c>
      <c r="N477" s="11"/>
      <c r="O477" s="20"/>
    </row>
    <row r="478" spans="1:15">
      <c r="A478" s="12">
        <v>44475.291666666664</v>
      </c>
      <c r="B478" s="11">
        <v>285.74939999999998</v>
      </c>
      <c r="C478" s="11">
        <v>293.11</v>
      </c>
      <c r="D478" s="11">
        <v>293.63</v>
      </c>
      <c r="E478" s="11">
        <v>285.51</v>
      </c>
      <c r="F478" s="11">
        <v>285.77999999999997</v>
      </c>
      <c r="G478" s="11">
        <v>28002600</v>
      </c>
      <c r="N478" s="11"/>
      <c r="O478" s="20"/>
    </row>
    <row r="479" spans="1:15">
      <c r="A479" s="12">
        <v>44476.291666666664</v>
      </c>
      <c r="B479" s="11">
        <v>287.44569999999999</v>
      </c>
      <c r="C479" s="11">
        <v>294.85000000000002</v>
      </c>
      <c r="D479" s="11">
        <v>296.64</v>
      </c>
      <c r="E479" s="11">
        <v>293.92</v>
      </c>
      <c r="F479" s="11">
        <v>295.18</v>
      </c>
      <c r="G479" s="11">
        <v>20430500</v>
      </c>
      <c r="N479" s="11"/>
      <c r="O479" s="20"/>
    </row>
    <row r="480" spans="1:15">
      <c r="A480" s="12">
        <v>44477.291666666664</v>
      </c>
      <c r="B480" s="11">
        <v>287.44569999999999</v>
      </c>
      <c r="C480" s="11">
        <v>294.85000000000002</v>
      </c>
      <c r="D480" s="11">
        <v>296.64</v>
      </c>
      <c r="E480" s="11">
        <v>293.76</v>
      </c>
      <c r="F480" s="11">
        <v>296.22000000000003</v>
      </c>
      <c r="G480" s="11">
        <v>17685700</v>
      </c>
      <c r="N480" s="11"/>
      <c r="O480" s="20"/>
    </row>
    <row r="481" spans="1:15">
      <c r="A481" s="12">
        <v>44480.291666666664</v>
      </c>
      <c r="B481" s="11">
        <v>286.84129999999999</v>
      </c>
      <c r="C481" s="11">
        <v>294.23</v>
      </c>
      <c r="D481" s="11">
        <v>297.97000000000003</v>
      </c>
      <c r="E481" s="11">
        <v>292.75</v>
      </c>
      <c r="F481" s="11">
        <v>292.92</v>
      </c>
      <c r="G481" s="11">
        <v>19298600</v>
      </c>
      <c r="N481" s="11"/>
      <c r="O481" s="20"/>
    </row>
    <row r="482" spans="1:15">
      <c r="A482" s="12">
        <v>44481.291666666664</v>
      </c>
      <c r="B482" s="11">
        <v>285.52519999999998</v>
      </c>
      <c r="C482" s="11">
        <v>292.88</v>
      </c>
      <c r="D482" s="11">
        <v>295.44</v>
      </c>
      <c r="E482" s="11">
        <v>292.35000000000002</v>
      </c>
      <c r="F482" s="11">
        <v>295.33999999999997</v>
      </c>
      <c r="G482" s="11">
        <v>17974100</v>
      </c>
      <c r="N482" s="11"/>
      <c r="O482" s="20"/>
    </row>
    <row r="483" spans="1:15">
      <c r="A483" s="12">
        <v>44482.291666666664</v>
      </c>
      <c r="B483" s="11">
        <v>288.8691</v>
      </c>
      <c r="C483" s="11">
        <v>296.31</v>
      </c>
      <c r="D483" s="11">
        <v>297.27999999999997</v>
      </c>
      <c r="E483" s="11">
        <v>293.49</v>
      </c>
      <c r="F483" s="11">
        <v>294.91000000000003</v>
      </c>
      <c r="G483" s="11">
        <v>23416300</v>
      </c>
      <c r="N483" s="11"/>
      <c r="O483" s="20"/>
    </row>
    <row r="484" spans="1:15">
      <c r="A484" s="12">
        <v>44483.291666666664</v>
      </c>
      <c r="B484" s="11">
        <v>295.14729999999997</v>
      </c>
      <c r="C484" s="11">
        <v>302.75</v>
      </c>
      <c r="D484" s="11">
        <v>303.27</v>
      </c>
      <c r="E484" s="11">
        <v>297.83</v>
      </c>
      <c r="F484" s="11">
        <v>299.20999999999998</v>
      </c>
      <c r="G484" s="11">
        <v>27262900</v>
      </c>
      <c r="N484" s="11"/>
      <c r="O484" s="20"/>
    </row>
    <row r="485" spans="1:15">
      <c r="A485" s="12">
        <v>44484.291666666664</v>
      </c>
      <c r="B485" s="11">
        <v>296.57069999999999</v>
      </c>
      <c r="C485" s="11">
        <v>304.20999999999998</v>
      </c>
      <c r="D485" s="11">
        <v>304.45</v>
      </c>
      <c r="E485" s="11">
        <v>300.52</v>
      </c>
      <c r="F485" s="11">
        <v>302.33999999999997</v>
      </c>
      <c r="G485" s="11">
        <v>25384800</v>
      </c>
      <c r="N485" s="11"/>
      <c r="O485" s="20"/>
    </row>
    <row r="486" spans="1:15">
      <c r="A486" s="12">
        <v>44487.291666666664</v>
      </c>
      <c r="B486" s="11">
        <v>299.57339999999999</v>
      </c>
      <c r="C486" s="11">
        <v>307.29000000000002</v>
      </c>
      <c r="D486" s="11">
        <v>308.20999999999998</v>
      </c>
      <c r="E486" s="11">
        <v>302.69</v>
      </c>
      <c r="F486" s="11">
        <v>303.57</v>
      </c>
      <c r="G486" s="11">
        <v>22729300</v>
      </c>
      <c r="N486" s="11"/>
      <c r="O486" s="20"/>
    </row>
    <row r="487" spans="1:15">
      <c r="A487" s="12">
        <v>44488.291666666664</v>
      </c>
      <c r="B487" s="11">
        <v>300.48970000000003</v>
      </c>
      <c r="C487" s="11">
        <v>308.23</v>
      </c>
      <c r="D487" s="11">
        <v>309.3</v>
      </c>
      <c r="E487" s="11">
        <v>307.22000000000003</v>
      </c>
      <c r="F487" s="11">
        <v>308.35000000000002</v>
      </c>
      <c r="G487" s="11">
        <v>17682100</v>
      </c>
      <c r="N487" s="11"/>
      <c r="O487" s="20"/>
    </row>
    <row r="488" spans="1:15">
      <c r="A488" s="12">
        <v>44489.291666666664</v>
      </c>
      <c r="B488" s="11">
        <v>299.69029999999998</v>
      </c>
      <c r="C488" s="11">
        <v>307.41000000000003</v>
      </c>
      <c r="D488" s="11">
        <v>309.7</v>
      </c>
      <c r="E488" s="11">
        <v>306.11</v>
      </c>
      <c r="F488" s="11">
        <v>309.20999999999998</v>
      </c>
      <c r="G488" s="11">
        <v>16537100</v>
      </c>
      <c r="N488" s="11"/>
      <c r="O488" s="20"/>
    </row>
    <row r="489" spans="1:15">
      <c r="A489" s="12">
        <v>44490.291666666664</v>
      </c>
      <c r="B489" s="11">
        <v>302.95620000000002</v>
      </c>
      <c r="C489" s="11">
        <v>310.76</v>
      </c>
      <c r="D489" s="11">
        <v>311.02</v>
      </c>
      <c r="E489" s="11">
        <v>306.36</v>
      </c>
      <c r="F489" s="11">
        <v>307.17</v>
      </c>
      <c r="G489" s="11">
        <v>16918100</v>
      </c>
      <c r="N489" s="11"/>
      <c r="O489" s="20"/>
    </row>
    <row r="490" spans="1:15">
      <c r="A490" s="12">
        <v>44491.291666666664</v>
      </c>
      <c r="B490" s="11">
        <v>301.39640000000003</v>
      </c>
      <c r="C490" s="11">
        <v>309.16000000000003</v>
      </c>
      <c r="D490" s="11">
        <v>311.08999999999997</v>
      </c>
      <c r="E490" s="11">
        <v>307.8</v>
      </c>
      <c r="F490" s="11">
        <v>310.39999999999998</v>
      </c>
      <c r="G490" s="11">
        <v>17449300</v>
      </c>
      <c r="N490" s="11"/>
      <c r="O490" s="20"/>
    </row>
    <row r="491" spans="1:15">
      <c r="A491" s="12">
        <v>44494.291666666664</v>
      </c>
      <c r="B491" s="11">
        <v>300.39229999999998</v>
      </c>
      <c r="C491" s="11">
        <v>308.13</v>
      </c>
      <c r="D491" s="11">
        <v>309.39999999999998</v>
      </c>
      <c r="E491" s="11">
        <v>306.45999999999998</v>
      </c>
      <c r="F491" s="11">
        <v>309.36</v>
      </c>
      <c r="G491" s="11">
        <v>17554500</v>
      </c>
      <c r="N491" s="11"/>
      <c r="O491" s="20"/>
    </row>
    <row r="492" spans="1:15">
      <c r="A492" s="12">
        <v>44495.291666666664</v>
      </c>
      <c r="B492" s="11">
        <v>302.32249999999999</v>
      </c>
      <c r="C492" s="11">
        <v>310.11</v>
      </c>
      <c r="D492" s="11">
        <v>312.39999999999998</v>
      </c>
      <c r="E492" s="11">
        <v>308.60000000000002</v>
      </c>
      <c r="F492" s="11">
        <v>311</v>
      </c>
      <c r="G492" s="11">
        <v>28107300</v>
      </c>
      <c r="N492" s="11"/>
      <c r="O492" s="20"/>
    </row>
    <row r="493" spans="1:15">
      <c r="A493" s="12">
        <v>44496.291666666664</v>
      </c>
      <c r="B493" s="11">
        <v>315.05450000000002</v>
      </c>
      <c r="C493" s="11">
        <v>323.17</v>
      </c>
      <c r="D493" s="11">
        <v>326.10000000000002</v>
      </c>
      <c r="E493" s="11">
        <v>316</v>
      </c>
      <c r="F493" s="11">
        <v>316</v>
      </c>
      <c r="G493" s="11">
        <v>52588700</v>
      </c>
      <c r="N493" s="11"/>
      <c r="O493" s="20"/>
    </row>
    <row r="494" spans="1:15">
      <c r="A494" s="12">
        <v>44497.291666666664</v>
      </c>
      <c r="B494" s="11">
        <v>316.20490000000001</v>
      </c>
      <c r="C494" s="11">
        <v>324.35000000000002</v>
      </c>
      <c r="D494" s="11">
        <v>324.87</v>
      </c>
      <c r="E494" s="11">
        <v>321.36</v>
      </c>
      <c r="F494" s="11">
        <v>324.33</v>
      </c>
      <c r="G494" s="11">
        <v>26297900</v>
      </c>
      <c r="N494" s="11"/>
      <c r="O494" s="20"/>
    </row>
    <row r="495" spans="1:15">
      <c r="A495" s="12">
        <v>44498.291666666664</v>
      </c>
      <c r="B495" s="11">
        <v>323.29239999999999</v>
      </c>
      <c r="C495" s="11">
        <v>331.62</v>
      </c>
      <c r="D495" s="11">
        <v>332</v>
      </c>
      <c r="E495" s="11">
        <v>323.89999999999998</v>
      </c>
      <c r="F495" s="11">
        <v>324.13</v>
      </c>
      <c r="G495" s="11">
        <v>34766000</v>
      </c>
      <c r="N495" s="11"/>
      <c r="O495" s="20"/>
    </row>
    <row r="496" spans="1:15">
      <c r="A496" s="12">
        <v>44501.291666666664</v>
      </c>
      <c r="B496" s="11">
        <v>321.09890000000001</v>
      </c>
      <c r="C496" s="11">
        <v>329.37</v>
      </c>
      <c r="D496" s="11">
        <v>331.49</v>
      </c>
      <c r="E496" s="11">
        <v>326.37</v>
      </c>
      <c r="F496" s="11">
        <v>331.36</v>
      </c>
      <c r="G496" s="11">
        <v>27073200</v>
      </c>
      <c r="N496" s="11"/>
      <c r="O496" s="20"/>
    </row>
    <row r="497" spans="1:15">
      <c r="A497" s="12">
        <v>44502.291666666664</v>
      </c>
      <c r="B497" s="11">
        <v>324.7645</v>
      </c>
      <c r="C497" s="11">
        <v>333.13</v>
      </c>
      <c r="D497" s="11">
        <v>333.45</v>
      </c>
      <c r="E497" s="11">
        <v>330</v>
      </c>
      <c r="F497" s="11">
        <v>330.31</v>
      </c>
      <c r="G497" s="11">
        <v>26487100</v>
      </c>
      <c r="N497" s="11"/>
      <c r="O497" s="20"/>
    </row>
    <row r="498" spans="1:15">
      <c r="A498" s="12">
        <v>44503.291666666664</v>
      </c>
      <c r="B498" s="11">
        <v>325.61259999999999</v>
      </c>
      <c r="C498" s="11">
        <v>334</v>
      </c>
      <c r="D498" s="11">
        <v>334.9</v>
      </c>
      <c r="E498" s="11">
        <v>330.65</v>
      </c>
      <c r="F498" s="11">
        <v>333.9</v>
      </c>
      <c r="G498" s="11">
        <v>21500100</v>
      </c>
      <c r="N498" s="11"/>
      <c r="O498" s="20"/>
    </row>
    <row r="499" spans="1:15">
      <c r="A499" s="12">
        <v>44504.291666666664</v>
      </c>
      <c r="B499" s="11">
        <v>327.9914</v>
      </c>
      <c r="C499" s="11">
        <v>336.44</v>
      </c>
      <c r="D499" s="11">
        <v>336.54</v>
      </c>
      <c r="E499" s="11">
        <v>329.51</v>
      </c>
      <c r="F499" s="11">
        <v>332.89</v>
      </c>
      <c r="G499" s="11">
        <v>23992200</v>
      </c>
      <c r="N499" s="11"/>
      <c r="O499" s="20"/>
    </row>
    <row r="500" spans="1:15">
      <c r="A500" s="12">
        <v>44505.291666666664</v>
      </c>
      <c r="B500" s="11">
        <v>327.62090000000001</v>
      </c>
      <c r="C500" s="11">
        <v>336.06</v>
      </c>
      <c r="D500" s="11">
        <v>338.79</v>
      </c>
      <c r="E500" s="11">
        <v>334.42</v>
      </c>
      <c r="F500" s="11">
        <v>338.51</v>
      </c>
      <c r="G500" s="11">
        <v>22570100</v>
      </c>
      <c r="N500" s="11"/>
      <c r="O500" s="20"/>
    </row>
    <row r="501" spans="1:15">
      <c r="A501" s="12">
        <v>44508.291666666664</v>
      </c>
      <c r="B501" s="11">
        <v>328.52749999999997</v>
      </c>
      <c r="C501" s="11">
        <v>336.99</v>
      </c>
      <c r="D501" s="11">
        <v>337.65</v>
      </c>
      <c r="E501" s="11">
        <v>334.44</v>
      </c>
      <c r="F501" s="11">
        <v>337.3</v>
      </c>
      <c r="G501" s="11">
        <v>20897000</v>
      </c>
      <c r="N501" s="11"/>
      <c r="O501" s="20"/>
    </row>
    <row r="502" spans="1:15">
      <c r="A502" s="12">
        <v>44509.291666666664</v>
      </c>
      <c r="B502" s="11">
        <v>327.51369999999997</v>
      </c>
      <c r="C502" s="11">
        <v>335.95</v>
      </c>
      <c r="D502" s="11">
        <v>338.72</v>
      </c>
      <c r="E502" s="11">
        <v>334.53</v>
      </c>
      <c r="F502" s="11">
        <v>337.11</v>
      </c>
      <c r="G502" s="11">
        <v>21307400</v>
      </c>
      <c r="N502" s="11"/>
      <c r="O502" s="20"/>
    </row>
    <row r="503" spans="1:15">
      <c r="A503" s="12">
        <v>44510.291666666664</v>
      </c>
      <c r="B503" s="11">
        <v>322.49290000000002</v>
      </c>
      <c r="C503" s="11">
        <v>330.8</v>
      </c>
      <c r="D503" s="11">
        <v>334.63</v>
      </c>
      <c r="E503" s="11">
        <v>329.92</v>
      </c>
      <c r="F503" s="11">
        <v>334.57</v>
      </c>
      <c r="G503" s="11">
        <v>25500900</v>
      </c>
      <c r="N503" s="11"/>
      <c r="O503" s="20"/>
    </row>
    <row r="504" spans="1:15">
      <c r="A504" s="12">
        <v>44511.291666666664</v>
      </c>
      <c r="B504" s="11">
        <v>324.08199999999999</v>
      </c>
      <c r="C504" s="11">
        <v>332.43</v>
      </c>
      <c r="D504" s="11">
        <v>333.77</v>
      </c>
      <c r="E504" s="11">
        <v>330.51</v>
      </c>
      <c r="F504" s="11">
        <v>331.25</v>
      </c>
      <c r="G504" s="11">
        <v>16849800</v>
      </c>
      <c r="N504" s="11"/>
      <c r="O504" s="20"/>
    </row>
    <row r="505" spans="1:15">
      <c r="A505" s="12">
        <v>44512.291666666664</v>
      </c>
      <c r="B505" s="11">
        <v>328.26429999999999</v>
      </c>
      <c r="C505" s="11">
        <v>336.72</v>
      </c>
      <c r="D505" s="11">
        <v>337.23</v>
      </c>
      <c r="E505" s="11">
        <v>333.79</v>
      </c>
      <c r="F505" s="11">
        <v>333.92</v>
      </c>
      <c r="G505" s="11">
        <v>23831000</v>
      </c>
      <c r="N505" s="11"/>
      <c r="O505" s="20"/>
    </row>
    <row r="506" spans="1:15">
      <c r="A506" s="12">
        <v>44515.291666666664</v>
      </c>
      <c r="B506" s="11">
        <v>327.63060000000002</v>
      </c>
      <c r="C506" s="11">
        <v>336.07</v>
      </c>
      <c r="D506" s="11">
        <v>337.88</v>
      </c>
      <c r="E506" s="11">
        <v>334.03</v>
      </c>
      <c r="F506" s="11">
        <v>337.54</v>
      </c>
      <c r="G506" s="11">
        <v>16723000</v>
      </c>
      <c r="N506" s="11"/>
      <c r="O506" s="20"/>
    </row>
    <row r="507" spans="1:15">
      <c r="A507" s="12">
        <v>44516.291666666664</v>
      </c>
      <c r="B507" s="11">
        <v>330.98430000000002</v>
      </c>
      <c r="C507" s="11">
        <v>339.51</v>
      </c>
      <c r="D507" s="11">
        <v>340.67</v>
      </c>
      <c r="E507" s="11">
        <v>335.51</v>
      </c>
      <c r="F507" s="11">
        <v>335.68</v>
      </c>
      <c r="G507" s="11">
        <v>20886800</v>
      </c>
      <c r="N507" s="11"/>
      <c r="O507" s="20"/>
    </row>
    <row r="508" spans="1:15">
      <c r="A508" s="12">
        <v>44517.291666666664</v>
      </c>
      <c r="B508" s="11">
        <v>331.20890000000003</v>
      </c>
      <c r="C508" s="11">
        <v>339.12</v>
      </c>
      <c r="D508" s="11">
        <v>342.19</v>
      </c>
      <c r="E508" s="11">
        <v>338</v>
      </c>
      <c r="F508" s="11">
        <v>338.94</v>
      </c>
      <c r="G508" s="11">
        <v>19053400</v>
      </c>
      <c r="N508" s="11"/>
      <c r="O508" s="20"/>
    </row>
    <row r="509" spans="1:15">
      <c r="A509" s="12">
        <v>44518.291666666664</v>
      </c>
      <c r="B509" s="11">
        <v>333.30869999999999</v>
      </c>
      <c r="C509" s="11">
        <v>341.27</v>
      </c>
      <c r="D509" s="11">
        <v>342.45</v>
      </c>
      <c r="E509" s="11">
        <v>337.12</v>
      </c>
      <c r="F509" s="11">
        <v>338.18</v>
      </c>
      <c r="G509" s="11">
        <v>22463500</v>
      </c>
      <c r="N509" s="11"/>
      <c r="O509" s="20"/>
    </row>
    <row r="510" spans="1:15">
      <c r="A510" s="12">
        <v>44519.291666666664</v>
      </c>
      <c r="B510" s="11">
        <v>335.10579999999999</v>
      </c>
      <c r="C510" s="11">
        <v>343.11</v>
      </c>
      <c r="D510" s="11">
        <v>345.1</v>
      </c>
      <c r="E510" s="11">
        <v>342.2</v>
      </c>
      <c r="F510" s="11">
        <v>342.64</v>
      </c>
      <c r="G510" s="11">
        <v>21963400</v>
      </c>
      <c r="N510" s="11"/>
      <c r="O510" s="20"/>
    </row>
    <row r="511" spans="1:15">
      <c r="A511" s="12">
        <v>44522.291666666664</v>
      </c>
      <c r="B511" s="11">
        <v>331.90230000000003</v>
      </c>
      <c r="C511" s="11">
        <v>339.83</v>
      </c>
      <c r="D511" s="11">
        <v>349.67</v>
      </c>
      <c r="E511" s="11">
        <v>339.55</v>
      </c>
      <c r="F511" s="11">
        <v>344.62</v>
      </c>
      <c r="G511" s="11">
        <v>31031100</v>
      </c>
      <c r="N511" s="11"/>
      <c r="O511" s="20"/>
    </row>
    <row r="512" spans="1:15">
      <c r="A512" s="12">
        <v>44523.291666666664</v>
      </c>
      <c r="B512" s="11">
        <v>329.80250000000001</v>
      </c>
      <c r="C512" s="11">
        <v>337.68</v>
      </c>
      <c r="D512" s="11">
        <v>339.45</v>
      </c>
      <c r="E512" s="11">
        <v>333.56</v>
      </c>
      <c r="F512" s="11">
        <v>337.05</v>
      </c>
      <c r="G512" s="11">
        <v>30427600</v>
      </c>
      <c r="N512" s="11"/>
      <c r="O512" s="20"/>
    </row>
    <row r="513" spans="1:15">
      <c r="A513" s="12">
        <v>44524.291666666664</v>
      </c>
      <c r="B513" s="11">
        <v>330.02710000000002</v>
      </c>
      <c r="C513" s="11">
        <v>337.91</v>
      </c>
      <c r="D513" s="11">
        <v>338.16</v>
      </c>
      <c r="E513" s="11">
        <v>333.91</v>
      </c>
      <c r="F513" s="11">
        <v>336.28</v>
      </c>
      <c r="G513" s="11">
        <v>21661300</v>
      </c>
      <c r="N513" s="11"/>
      <c r="O513" s="20"/>
    </row>
    <row r="514" spans="1:15">
      <c r="A514" s="12">
        <v>44526.291666666664</v>
      </c>
      <c r="B514" s="11">
        <v>321.98910000000001</v>
      </c>
      <c r="C514" s="11">
        <v>329.68</v>
      </c>
      <c r="D514" s="11">
        <v>337.93</v>
      </c>
      <c r="E514" s="11">
        <v>328.12</v>
      </c>
      <c r="F514" s="11">
        <v>334.35</v>
      </c>
      <c r="G514" s="11">
        <v>24217200</v>
      </c>
      <c r="N514" s="11"/>
      <c r="O514" s="20"/>
    </row>
    <row r="515" spans="1:15">
      <c r="A515" s="12">
        <v>44529.291666666664</v>
      </c>
      <c r="B515" s="11">
        <v>328.77699999999999</v>
      </c>
      <c r="C515" s="11">
        <v>336.63</v>
      </c>
      <c r="D515" s="11">
        <v>339.03</v>
      </c>
      <c r="E515" s="11">
        <v>334.74</v>
      </c>
      <c r="F515" s="11">
        <v>334.94</v>
      </c>
      <c r="G515" s="11">
        <v>28563500</v>
      </c>
      <c r="N515" s="11"/>
      <c r="O515" s="20"/>
    </row>
    <row r="516" spans="1:15">
      <c r="A516" s="12">
        <v>44530.291666666664</v>
      </c>
      <c r="B516" s="11">
        <v>322.87779999999998</v>
      </c>
      <c r="C516" s="11">
        <v>330.59</v>
      </c>
      <c r="D516" s="11">
        <v>337.78</v>
      </c>
      <c r="E516" s="11">
        <v>328.99</v>
      </c>
      <c r="F516" s="11">
        <v>335.32</v>
      </c>
      <c r="G516" s="11">
        <v>42885600</v>
      </c>
      <c r="N516" s="11"/>
      <c r="O516" s="20"/>
    </row>
    <row r="517" spans="1:15">
      <c r="A517" s="12">
        <v>44531.291666666664</v>
      </c>
      <c r="B517" s="11">
        <v>322.37970000000001</v>
      </c>
      <c r="C517" s="11">
        <v>330.08</v>
      </c>
      <c r="D517" s="11">
        <v>339.28</v>
      </c>
      <c r="E517" s="11">
        <v>329.39</v>
      </c>
      <c r="F517" s="11">
        <v>335.13</v>
      </c>
      <c r="G517" s="11">
        <v>33337600</v>
      </c>
      <c r="N517" s="11"/>
      <c r="O517" s="20"/>
    </row>
    <row r="518" spans="1:15">
      <c r="A518" s="12">
        <v>44532.291666666664</v>
      </c>
      <c r="B518" s="11">
        <v>321.80360000000002</v>
      </c>
      <c r="C518" s="11">
        <v>329.49</v>
      </c>
      <c r="D518" s="11">
        <v>333.49</v>
      </c>
      <c r="E518" s="11">
        <v>327.8</v>
      </c>
      <c r="F518" s="11">
        <v>330.3</v>
      </c>
      <c r="G518" s="11">
        <v>30766000</v>
      </c>
      <c r="N518" s="11"/>
      <c r="O518" s="20"/>
    </row>
    <row r="519" spans="1:15">
      <c r="A519" s="12">
        <v>44533.291666666664</v>
      </c>
      <c r="B519" s="11">
        <v>315.47469999999998</v>
      </c>
      <c r="C519" s="11">
        <v>323.01</v>
      </c>
      <c r="D519" s="11">
        <v>332.7</v>
      </c>
      <c r="E519" s="11">
        <v>318.02999999999997</v>
      </c>
      <c r="F519" s="11">
        <v>331.99</v>
      </c>
      <c r="G519" s="11">
        <v>41779300</v>
      </c>
      <c r="N519" s="11"/>
      <c r="O519" s="20"/>
    </row>
    <row r="520" spans="1:15">
      <c r="A520" s="12">
        <v>44536.291666666664</v>
      </c>
      <c r="B520" s="11">
        <v>318.58049999999997</v>
      </c>
      <c r="C520" s="11">
        <v>326.19</v>
      </c>
      <c r="D520" s="11">
        <v>327.45</v>
      </c>
      <c r="E520" s="11">
        <v>319.23</v>
      </c>
      <c r="F520" s="11">
        <v>323.95</v>
      </c>
      <c r="G520" s="11">
        <v>30032600</v>
      </c>
      <c r="N520" s="11"/>
      <c r="O520" s="20"/>
    </row>
    <row r="521" spans="1:15">
      <c r="A521" s="12">
        <v>44537.291666666664</v>
      </c>
      <c r="B521" s="11">
        <v>327.10680000000002</v>
      </c>
      <c r="C521" s="11">
        <v>334.92</v>
      </c>
      <c r="D521" s="11">
        <v>335.8</v>
      </c>
      <c r="E521" s="11">
        <v>330.1</v>
      </c>
      <c r="F521" s="11">
        <v>331.64</v>
      </c>
      <c r="G521" s="11">
        <v>31021900</v>
      </c>
      <c r="N521" s="11"/>
      <c r="O521" s="20"/>
    </row>
    <row r="522" spans="1:15">
      <c r="A522" s="12">
        <v>44538.291666666664</v>
      </c>
      <c r="B522" s="11">
        <v>327.15570000000002</v>
      </c>
      <c r="C522" s="11">
        <v>334.97</v>
      </c>
      <c r="D522" s="11">
        <v>335.5</v>
      </c>
      <c r="E522" s="11">
        <v>330.8</v>
      </c>
      <c r="F522" s="11">
        <v>335.31</v>
      </c>
      <c r="G522" s="11">
        <v>24761000</v>
      </c>
      <c r="N522" s="11"/>
      <c r="O522" s="20"/>
    </row>
    <row r="523" spans="1:15">
      <c r="A523" s="12">
        <v>44539.291666666664</v>
      </c>
      <c r="B523" s="11">
        <v>325.32929999999999</v>
      </c>
      <c r="C523" s="11">
        <v>333.1</v>
      </c>
      <c r="D523" s="11">
        <v>336.49</v>
      </c>
      <c r="E523" s="11">
        <v>332.12</v>
      </c>
      <c r="F523" s="11">
        <v>334.41</v>
      </c>
      <c r="G523" s="11">
        <v>22214200</v>
      </c>
      <c r="N523" s="11"/>
      <c r="O523" s="20"/>
    </row>
    <row r="524" spans="1:15">
      <c r="A524" s="12">
        <v>44540.291666666664</v>
      </c>
      <c r="B524" s="11">
        <v>334.54910000000001</v>
      </c>
      <c r="C524" s="11">
        <v>342.54</v>
      </c>
      <c r="D524" s="11">
        <v>343</v>
      </c>
      <c r="E524" s="11">
        <v>334.79</v>
      </c>
      <c r="F524" s="11">
        <v>334.98</v>
      </c>
      <c r="G524" s="11">
        <v>38095700</v>
      </c>
      <c r="N524" s="11"/>
      <c r="O524" s="20"/>
    </row>
    <row r="525" spans="1:15">
      <c r="A525" s="12">
        <v>44543.291666666664</v>
      </c>
      <c r="B525" s="11">
        <v>331.48230000000001</v>
      </c>
      <c r="C525" s="11">
        <v>339.4</v>
      </c>
      <c r="D525" s="11">
        <v>343.79</v>
      </c>
      <c r="E525" s="11">
        <v>339.08</v>
      </c>
      <c r="F525" s="11">
        <v>340.68</v>
      </c>
      <c r="G525" s="11">
        <v>28899400</v>
      </c>
      <c r="N525" s="11"/>
      <c r="O525" s="20"/>
    </row>
    <row r="526" spans="1:15">
      <c r="A526" s="12">
        <v>44544.291666666664</v>
      </c>
      <c r="B526" s="11">
        <v>320.68029999999999</v>
      </c>
      <c r="C526" s="11">
        <v>328.34</v>
      </c>
      <c r="D526" s="11">
        <v>334.64</v>
      </c>
      <c r="E526" s="11">
        <v>324.11</v>
      </c>
      <c r="F526" s="11">
        <v>333.22</v>
      </c>
      <c r="G526" s="11">
        <v>44438700</v>
      </c>
      <c r="N526" s="11"/>
      <c r="O526" s="20"/>
    </row>
    <row r="527" spans="1:15">
      <c r="A527" s="12">
        <v>44545.291666666664</v>
      </c>
      <c r="B527" s="11">
        <v>326.84320000000002</v>
      </c>
      <c r="C527" s="11">
        <v>334.65</v>
      </c>
      <c r="D527" s="11">
        <v>335.19</v>
      </c>
      <c r="E527" s="11">
        <v>324.5</v>
      </c>
      <c r="F527" s="11">
        <v>328.61</v>
      </c>
      <c r="G527" s="11">
        <v>35381100</v>
      </c>
      <c r="N527" s="11"/>
      <c r="O527" s="20"/>
    </row>
    <row r="528" spans="1:15">
      <c r="A528" s="12">
        <v>44546.291666666664</v>
      </c>
      <c r="B528" s="11">
        <v>317.32060000000001</v>
      </c>
      <c r="C528" s="11">
        <v>324.89999999999998</v>
      </c>
      <c r="D528" s="11">
        <v>336.76</v>
      </c>
      <c r="E528" s="11">
        <v>323.02</v>
      </c>
      <c r="F528" s="11">
        <v>335.71</v>
      </c>
      <c r="G528" s="11">
        <v>35034800</v>
      </c>
      <c r="N528" s="11"/>
      <c r="O528" s="20"/>
    </row>
    <row r="529" spans="1:15">
      <c r="A529" s="12">
        <v>44547.291666666664</v>
      </c>
      <c r="B529" s="11">
        <v>316.24619999999999</v>
      </c>
      <c r="C529" s="11">
        <v>323.8</v>
      </c>
      <c r="D529" s="11">
        <v>324.92</v>
      </c>
      <c r="E529" s="11">
        <v>317.25</v>
      </c>
      <c r="F529" s="11">
        <v>320.88</v>
      </c>
      <c r="G529" s="11">
        <v>47750300</v>
      </c>
      <c r="N529" s="11"/>
      <c r="O529" s="20"/>
    </row>
    <row r="530" spans="1:15">
      <c r="A530" s="12">
        <v>44550.291666666664</v>
      </c>
      <c r="B530" s="11">
        <v>312.447</v>
      </c>
      <c r="C530" s="11">
        <v>319.91000000000003</v>
      </c>
      <c r="D530" s="11">
        <v>322.8</v>
      </c>
      <c r="E530" s="11">
        <v>317.57</v>
      </c>
      <c r="F530" s="11">
        <v>320.05</v>
      </c>
      <c r="G530" s="11">
        <v>28326500</v>
      </c>
      <c r="N530" s="11"/>
      <c r="O530" s="20"/>
    </row>
    <row r="531" spans="1:15">
      <c r="A531" s="12">
        <v>44551.291666666664</v>
      </c>
      <c r="B531" s="11">
        <v>319.65480000000002</v>
      </c>
      <c r="C531" s="11">
        <v>327.29000000000002</v>
      </c>
      <c r="D531" s="11">
        <v>327.73</v>
      </c>
      <c r="E531" s="11">
        <v>319.8</v>
      </c>
      <c r="F531" s="11">
        <v>323.29000000000002</v>
      </c>
      <c r="G531" s="11">
        <v>24740600</v>
      </c>
      <c r="N531" s="11"/>
      <c r="O531" s="20"/>
    </row>
    <row r="532" spans="1:15">
      <c r="A532" s="12">
        <v>44552.291666666664</v>
      </c>
      <c r="B532" s="11">
        <v>325.42700000000002</v>
      </c>
      <c r="C532" s="11">
        <v>333.2</v>
      </c>
      <c r="D532" s="11">
        <v>333.61</v>
      </c>
      <c r="E532" s="11">
        <v>325.75</v>
      </c>
      <c r="F532" s="11">
        <v>328.3</v>
      </c>
      <c r="G532" s="11">
        <v>24831500</v>
      </c>
      <c r="N532" s="11"/>
      <c r="O532" s="20"/>
    </row>
    <row r="533" spans="1:15">
      <c r="A533" s="12">
        <v>44553.291666666664</v>
      </c>
      <c r="B533" s="11">
        <v>326.88220000000001</v>
      </c>
      <c r="C533" s="11">
        <v>334.69</v>
      </c>
      <c r="D533" s="11">
        <v>336.39</v>
      </c>
      <c r="E533" s="11">
        <v>332.73</v>
      </c>
      <c r="F533" s="11">
        <v>332.75</v>
      </c>
      <c r="G533" s="11">
        <v>19617800</v>
      </c>
      <c r="N533" s="11"/>
      <c r="O533" s="20"/>
    </row>
    <row r="534" spans="1:15">
      <c r="A534" s="12">
        <v>44557.291666666664</v>
      </c>
      <c r="B534" s="11">
        <v>334.46120000000002</v>
      </c>
      <c r="C534" s="11">
        <v>342.45</v>
      </c>
      <c r="D534" s="11">
        <v>342.48</v>
      </c>
      <c r="E534" s="11">
        <v>335.43</v>
      </c>
      <c r="F534" s="11">
        <v>335.46</v>
      </c>
      <c r="G534" s="11">
        <v>19947000</v>
      </c>
      <c r="N534" s="11"/>
      <c r="O534" s="20"/>
    </row>
    <row r="535" spans="1:15">
      <c r="A535" s="12">
        <v>44558.291666666664</v>
      </c>
      <c r="B535" s="11">
        <v>333.28919999999999</v>
      </c>
      <c r="C535" s="11">
        <v>341.25</v>
      </c>
      <c r="D535" s="11">
        <v>343.81</v>
      </c>
      <c r="E535" s="11">
        <v>340.32</v>
      </c>
      <c r="F535" s="11">
        <v>343.15</v>
      </c>
      <c r="G535" s="11">
        <v>15661500</v>
      </c>
      <c r="N535" s="11"/>
      <c r="O535" s="20"/>
    </row>
    <row r="536" spans="1:15">
      <c r="A536" s="12">
        <v>44559.291666666664</v>
      </c>
      <c r="B536" s="11">
        <v>333.97289999999998</v>
      </c>
      <c r="C536" s="11">
        <v>341.95</v>
      </c>
      <c r="D536" s="11">
        <v>344.3</v>
      </c>
      <c r="E536" s="11">
        <v>339.68</v>
      </c>
      <c r="F536" s="11">
        <v>341.3</v>
      </c>
      <c r="G536" s="11">
        <v>15042000</v>
      </c>
      <c r="N536" s="11"/>
      <c r="O536" s="20"/>
    </row>
    <row r="537" spans="1:15">
      <c r="A537" s="12">
        <v>44560.291666666664</v>
      </c>
      <c r="B537" s="11">
        <v>331.4042</v>
      </c>
      <c r="C537" s="11">
        <v>339.32</v>
      </c>
      <c r="D537" s="11">
        <v>343.13</v>
      </c>
      <c r="E537" s="11">
        <v>338.82</v>
      </c>
      <c r="F537" s="11">
        <v>341.91</v>
      </c>
      <c r="G537" s="11">
        <v>15994500</v>
      </c>
      <c r="N537" s="11"/>
      <c r="O537" s="20"/>
    </row>
    <row r="538" spans="1:15">
      <c r="A538" s="12">
        <v>44561.291666666664</v>
      </c>
      <c r="B538" s="11">
        <v>328.4742</v>
      </c>
      <c r="C538" s="11">
        <v>336.32</v>
      </c>
      <c r="D538" s="11">
        <v>339.36</v>
      </c>
      <c r="E538" s="11">
        <v>335.85</v>
      </c>
      <c r="F538" s="11">
        <v>338.51</v>
      </c>
      <c r="G538" s="11">
        <v>18000800</v>
      </c>
      <c r="N538" s="11"/>
      <c r="O538" s="20"/>
    </row>
    <row r="539" spans="1:15">
      <c r="A539" s="12">
        <v>44564.291666666664</v>
      </c>
      <c r="B539" s="11">
        <v>326.94080000000002</v>
      </c>
      <c r="C539" s="11">
        <v>334.75</v>
      </c>
      <c r="D539" s="11">
        <v>338</v>
      </c>
      <c r="E539" s="11">
        <v>329.78</v>
      </c>
      <c r="F539" s="11">
        <v>335.35</v>
      </c>
      <c r="G539" s="11">
        <v>28865100</v>
      </c>
      <c r="N539" s="11"/>
      <c r="O539" s="20"/>
    </row>
    <row r="540" spans="1:15">
      <c r="A540" s="12">
        <v>44565.291666666664</v>
      </c>
      <c r="B540" s="11">
        <v>321.3347</v>
      </c>
      <c r="C540" s="11">
        <v>329.01</v>
      </c>
      <c r="D540" s="11">
        <v>335.2</v>
      </c>
      <c r="E540" s="11">
        <v>326.12</v>
      </c>
      <c r="F540" s="11">
        <v>334.83</v>
      </c>
      <c r="G540" s="11">
        <v>32674300</v>
      </c>
      <c r="N540" s="11"/>
      <c r="O540" s="20"/>
    </row>
    <row r="541" spans="1:15">
      <c r="A541" s="12">
        <v>44566.291666666664</v>
      </c>
      <c r="B541" s="11">
        <v>308.99939999999998</v>
      </c>
      <c r="C541" s="11">
        <v>316.38</v>
      </c>
      <c r="D541" s="11">
        <v>326.07</v>
      </c>
      <c r="E541" s="11">
        <v>315.98</v>
      </c>
      <c r="F541" s="11">
        <v>325.86</v>
      </c>
      <c r="G541" s="11">
        <v>40054300</v>
      </c>
      <c r="N541" s="11"/>
      <c r="O541" s="20"/>
    </row>
    <row r="542" spans="1:15">
      <c r="A542" s="12">
        <v>44567.291666666664</v>
      </c>
      <c r="B542" s="11">
        <v>306.55770000000001</v>
      </c>
      <c r="C542" s="11">
        <v>313.88</v>
      </c>
      <c r="D542" s="11">
        <v>318.7</v>
      </c>
      <c r="E542" s="11">
        <v>311.49</v>
      </c>
      <c r="F542" s="11">
        <v>313.14999999999998</v>
      </c>
      <c r="G542" s="11">
        <v>39646100</v>
      </c>
      <c r="N542" s="11"/>
      <c r="O542" s="20"/>
    </row>
    <row r="543" spans="1:15">
      <c r="A543" s="12">
        <v>44568.291666666664</v>
      </c>
      <c r="B543" s="11">
        <v>306.714</v>
      </c>
      <c r="C543" s="11">
        <v>314.04000000000002</v>
      </c>
      <c r="D543" s="11">
        <v>316.5</v>
      </c>
      <c r="E543" s="11">
        <v>310.08999999999997</v>
      </c>
      <c r="F543" s="11">
        <v>314.14999999999998</v>
      </c>
      <c r="G543" s="11">
        <v>32720000</v>
      </c>
      <c r="N543" s="11"/>
      <c r="O543" s="20"/>
    </row>
    <row r="544" spans="1:15">
      <c r="A544" s="12">
        <v>44571.291666666664</v>
      </c>
      <c r="B544" s="11">
        <v>306.93860000000001</v>
      </c>
      <c r="C544" s="11">
        <v>314.27</v>
      </c>
      <c r="D544" s="11">
        <v>314.72000000000003</v>
      </c>
      <c r="E544" s="11">
        <v>304.69</v>
      </c>
      <c r="F544" s="11">
        <v>309.49</v>
      </c>
      <c r="G544" s="11">
        <v>44289500</v>
      </c>
      <c r="N544" s="11"/>
      <c r="O544" s="20"/>
    </row>
    <row r="545" spans="1:15">
      <c r="A545" s="12">
        <v>44572.291666666664</v>
      </c>
      <c r="B545" s="11">
        <v>307.63200000000001</v>
      </c>
      <c r="C545" s="11">
        <v>314.98</v>
      </c>
      <c r="D545" s="11">
        <v>316.61</v>
      </c>
      <c r="E545" s="11">
        <v>309.89</v>
      </c>
      <c r="F545" s="11">
        <v>313.38</v>
      </c>
      <c r="G545" s="11">
        <v>29386800</v>
      </c>
      <c r="N545" s="11"/>
      <c r="O545" s="20"/>
    </row>
    <row r="546" spans="1:15">
      <c r="A546" s="12">
        <v>44573.291666666664</v>
      </c>
      <c r="B546" s="11">
        <v>310.84530000000001</v>
      </c>
      <c r="C546" s="11">
        <v>318.27</v>
      </c>
      <c r="D546" s="11">
        <v>323.41000000000003</v>
      </c>
      <c r="E546" s="11">
        <v>317.08</v>
      </c>
      <c r="F546" s="11">
        <v>319.67</v>
      </c>
      <c r="G546" s="11">
        <v>34372200</v>
      </c>
      <c r="N546" s="11"/>
      <c r="O546" s="20"/>
    </row>
    <row r="547" spans="1:15">
      <c r="A547" s="12">
        <v>44574.291666666664</v>
      </c>
      <c r="B547" s="11">
        <v>297.68950000000001</v>
      </c>
      <c r="C547" s="11">
        <v>304.8</v>
      </c>
      <c r="D547" s="11">
        <v>320.88</v>
      </c>
      <c r="E547" s="11">
        <v>304</v>
      </c>
      <c r="F547" s="11">
        <v>320.47000000000003</v>
      </c>
      <c r="G547" s="11">
        <v>45366000</v>
      </c>
      <c r="N547" s="11"/>
      <c r="O547" s="20"/>
    </row>
    <row r="548" spans="1:15">
      <c r="A548" s="12">
        <v>44575.291666666664</v>
      </c>
      <c r="B548" s="11">
        <v>302.96359999999999</v>
      </c>
      <c r="C548" s="11">
        <v>310.2</v>
      </c>
      <c r="D548" s="11">
        <v>310.82</v>
      </c>
      <c r="E548" s="11">
        <v>303.75</v>
      </c>
      <c r="F548" s="11">
        <v>304.25</v>
      </c>
      <c r="G548" s="11">
        <v>39846400</v>
      </c>
      <c r="N548" s="11"/>
      <c r="O548" s="20"/>
    </row>
    <row r="549" spans="1:15">
      <c r="A549" s="12">
        <v>44579.291666666664</v>
      </c>
      <c r="B549" s="11">
        <v>295.58960000000002</v>
      </c>
      <c r="C549" s="11">
        <v>302.64999999999998</v>
      </c>
      <c r="D549" s="11">
        <v>309.8</v>
      </c>
      <c r="E549" s="11">
        <v>301.74</v>
      </c>
      <c r="F549" s="11">
        <v>304.07</v>
      </c>
      <c r="G549" s="11">
        <v>42333200</v>
      </c>
      <c r="N549" s="11"/>
      <c r="O549" s="20"/>
    </row>
    <row r="550" spans="1:15">
      <c r="A550" s="12">
        <v>44580.291666666664</v>
      </c>
      <c r="B550" s="11">
        <v>296.25380000000001</v>
      </c>
      <c r="C550" s="11">
        <v>303.33</v>
      </c>
      <c r="D550" s="11">
        <v>313.91000000000003</v>
      </c>
      <c r="E550" s="11">
        <v>302.7</v>
      </c>
      <c r="F550" s="11">
        <v>306.29000000000002</v>
      </c>
      <c r="G550" s="11">
        <v>45933900</v>
      </c>
      <c r="N550" s="11"/>
      <c r="O550" s="20"/>
    </row>
    <row r="551" spans="1:15">
      <c r="A551" s="12">
        <v>44581.291666666664</v>
      </c>
      <c r="B551" s="11">
        <v>294.56420000000003</v>
      </c>
      <c r="C551" s="11">
        <v>301.60000000000002</v>
      </c>
      <c r="D551" s="11">
        <v>311.64999999999998</v>
      </c>
      <c r="E551" s="11">
        <v>301.14</v>
      </c>
      <c r="F551" s="11">
        <v>309.07</v>
      </c>
      <c r="G551" s="11">
        <v>35380700</v>
      </c>
      <c r="N551" s="11"/>
      <c r="O551" s="20"/>
    </row>
    <row r="552" spans="1:15">
      <c r="A552" s="12">
        <v>44582.291666666664</v>
      </c>
      <c r="B552" s="11">
        <v>289.1241</v>
      </c>
      <c r="C552" s="11">
        <v>296.02999999999997</v>
      </c>
      <c r="D552" s="11">
        <v>304.11</v>
      </c>
      <c r="E552" s="11">
        <v>295.61</v>
      </c>
      <c r="F552" s="11">
        <v>302.69</v>
      </c>
      <c r="G552" s="11">
        <v>57984400</v>
      </c>
      <c r="N552" s="11"/>
      <c r="O552" s="20"/>
    </row>
    <row r="553" spans="1:15">
      <c r="A553" s="12">
        <v>44585.291666666664</v>
      </c>
      <c r="B553" s="11">
        <v>289.45609999999999</v>
      </c>
      <c r="C553" s="11">
        <v>296.37</v>
      </c>
      <c r="D553" s="11">
        <v>297.11</v>
      </c>
      <c r="E553" s="11">
        <v>276.05</v>
      </c>
      <c r="F553" s="11">
        <v>292.2</v>
      </c>
      <c r="G553" s="11">
        <v>85731500</v>
      </c>
      <c r="N553" s="11"/>
      <c r="O553" s="20"/>
    </row>
    <row r="554" spans="1:15">
      <c r="A554" s="12">
        <v>44586.291666666664</v>
      </c>
      <c r="B554" s="11">
        <v>281.76</v>
      </c>
      <c r="C554" s="11">
        <v>288.49</v>
      </c>
      <c r="D554" s="11">
        <v>294.99</v>
      </c>
      <c r="E554" s="11">
        <v>285.17</v>
      </c>
      <c r="F554" s="11">
        <v>291.52</v>
      </c>
      <c r="G554" s="11">
        <v>72848600</v>
      </c>
      <c r="N554" s="11"/>
      <c r="O554" s="20"/>
    </row>
    <row r="555" spans="1:15">
      <c r="A555" s="12">
        <v>44587.291666666664</v>
      </c>
      <c r="B555" s="11">
        <v>289.78820000000002</v>
      </c>
      <c r="C555" s="11">
        <v>296.70999999999998</v>
      </c>
      <c r="D555" s="11">
        <v>308.5</v>
      </c>
      <c r="E555" s="11">
        <v>293.02999999999997</v>
      </c>
      <c r="F555" s="11">
        <v>307.99</v>
      </c>
      <c r="G555" s="11">
        <v>90428900</v>
      </c>
      <c r="N555" s="11"/>
      <c r="O555" s="20"/>
    </row>
    <row r="556" spans="1:15">
      <c r="A556" s="12">
        <v>44588.291666666664</v>
      </c>
      <c r="B556" s="11">
        <v>292.84519999999998</v>
      </c>
      <c r="C556" s="11">
        <v>299.83999999999997</v>
      </c>
      <c r="D556" s="11">
        <v>307.3</v>
      </c>
      <c r="E556" s="11">
        <v>297.93</v>
      </c>
      <c r="F556" s="11">
        <v>302.66000000000003</v>
      </c>
      <c r="G556" s="11">
        <v>53481300</v>
      </c>
      <c r="N556" s="11"/>
      <c r="O556" s="20"/>
    </row>
    <row r="557" spans="1:15">
      <c r="A557" s="12">
        <v>44589.291666666664</v>
      </c>
      <c r="B557" s="11">
        <v>301.06880000000001</v>
      </c>
      <c r="C557" s="11">
        <v>308.26</v>
      </c>
      <c r="D557" s="11">
        <v>308.48</v>
      </c>
      <c r="E557" s="11">
        <v>294.45</v>
      </c>
      <c r="F557" s="11">
        <v>300.23</v>
      </c>
      <c r="G557" s="11">
        <v>49743700</v>
      </c>
      <c r="N557" s="11"/>
      <c r="O557" s="20"/>
    </row>
    <row r="558" spans="1:15">
      <c r="A558" s="12">
        <v>44592.291666666664</v>
      </c>
      <c r="B558" s="11">
        <v>303.72539999999998</v>
      </c>
      <c r="C558" s="11">
        <v>310.98</v>
      </c>
      <c r="D558" s="11">
        <v>312.38</v>
      </c>
      <c r="E558" s="11">
        <v>306.37</v>
      </c>
      <c r="F558" s="11">
        <v>308.95</v>
      </c>
      <c r="G558" s="11">
        <v>46444500</v>
      </c>
      <c r="N558" s="11"/>
      <c r="O558" s="20"/>
    </row>
    <row r="559" spans="1:15">
      <c r="A559" s="12">
        <v>44593.291666666664</v>
      </c>
      <c r="B559" s="11">
        <v>301.55709999999999</v>
      </c>
      <c r="C559" s="11">
        <v>308.76</v>
      </c>
      <c r="D559" s="11">
        <v>310.63</v>
      </c>
      <c r="E559" s="11">
        <v>305.13</v>
      </c>
      <c r="F559" s="11">
        <v>310.41000000000003</v>
      </c>
      <c r="G559" s="11">
        <v>40950400</v>
      </c>
      <c r="N559" s="11"/>
      <c r="O559" s="20"/>
    </row>
    <row r="560" spans="1:15">
      <c r="A560" s="12">
        <v>44594.291666666664</v>
      </c>
      <c r="B560" s="11">
        <v>306.14749999999998</v>
      </c>
      <c r="C560" s="11">
        <v>313.45999999999998</v>
      </c>
      <c r="D560" s="11">
        <v>315.12</v>
      </c>
      <c r="E560" s="11">
        <v>308.88</v>
      </c>
      <c r="F560" s="11">
        <v>309.63</v>
      </c>
      <c r="G560" s="11">
        <v>36636000</v>
      </c>
      <c r="N560" s="11"/>
      <c r="O560" s="20"/>
    </row>
    <row r="561" spans="1:15">
      <c r="A561" s="12">
        <v>44595.291666666664</v>
      </c>
      <c r="B561" s="11">
        <v>294.22239999999999</v>
      </c>
      <c r="C561" s="11">
        <v>301.25</v>
      </c>
      <c r="D561" s="11">
        <v>311.23</v>
      </c>
      <c r="E561" s="11">
        <v>299.95999999999998</v>
      </c>
      <c r="F561" s="11">
        <v>309.49</v>
      </c>
      <c r="G561" s="11">
        <v>43730000</v>
      </c>
      <c r="N561" s="11"/>
      <c r="O561" s="20"/>
    </row>
    <row r="562" spans="1:15">
      <c r="A562" s="12">
        <v>44596.291666666664</v>
      </c>
      <c r="B562" s="11">
        <v>298.80290000000002</v>
      </c>
      <c r="C562" s="11">
        <v>305.94</v>
      </c>
      <c r="D562" s="11">
        <v>308.8</v>
      </c>
      <c r="E562" s="11">
        <v>299.97000000000003</v>
      </c>
      <c r="F562" s="11">
        <v>300.20999999999998</v>
      </c>
      <c r="G562" s="11">
        <v>35096500</v>
      </c>
      <c r="N562" s="11"/>
      <c r="O562" s="20"/>
    </row>
    <row r="563" spans="1:15">
      <c r="A563" s="12">
        <v>44599.291666666664</v>
      </c>
      <c r="B563" s="11">
        <v>293.92930000000001</v>
      </c>
      <c r="C563" s="11">
        <v>300.95</v>
      </c>
      <c r="D563" s="11">
        <v>307.83999999999997</v>
      </c>
      <c r="E563" s="11">
        <v>299.89999999999998</v>
      </c>
      <c r="F563" s="11">
        <v>306.17</v>
      </c>
      <c r="G563" s="11">
        <v>28533300</v>
      </c>
      <c r="N563" s="11"/>
      <c r="O563" s="20"/>
    </row>
    <row r="564" spans="1:15">
      <c r="A564" s="12">
        <v>44600.291666666664</v>
      </c>
      <c r="B564" s="11">
        <v>297.45510000000002</v>
      </c>
      <c r="C564" s="11">
        <v>304.56</v>
      </c>
      <c r="D564" s="11">
        <v>305.56</v>
      </c>
      <c r="E564" s="11">
        <v>299.95</v>
      </c>
      <c r="F564" s="11">
        <v>301.25</v>
      </c>
      <c r="G564" s="11">
        <v>32421200</v>
      </c>
      <c r="N564" s="11"/>
      <c r="O564" s="20"/>
    </row>
    <row r="565" spans="1:15">
      <c r="A565" s="12">
        <v>44601.291666666664</v>
      </c>
      <c r="B565" s="11">
        <v>303.95</v>
      </c>
      <c r="C565" s="11">
        <v>311.20999999999998</v>
      </c>
      <c r="D565" s="11">
        <v>311.93</v>
      </c>
      <c r="E565" s="11">
        <v>307.39</v>
      </c>
      <c r="F565" s="11">
        <v>309.87</v>
      </c>
      <c r="G565" s="11">
        <v>31284700</v>
      </c>
      <c r="N565" s="11"/>
      <c r="O565" s="20"/>
    </row>
    <row r="566" spans="1:15">
      <c r="A566" s="12">
        <v>44602.291666666664</v>
      </c>
      <c r="B566" s="11">
        <v>295.32600000000002</v>
      </c>
      <c r="C566" s="11">
        <v>302.38</v>
      </c>
      <c r="D566" s="11">
        <v>309.12</v>
      </c>
      <c r="E566" s="11">
        <v>300.7</v>
      </c>
      <c r="F566" s="11">
        <v>304.04000000000002</v>
      </c>
      <c r="G566" s="11">
        <v>45386200</v>
      </c>
      <c r="N566" s="11"/>
      <c r="O566" s="20"/>
    </row>
    <row r="567" spans="1:15">
      <c r="A567" s="12">
        <v>44603.291666666664</v>
      </c>
      <c r="B567" s="11">
        <v>288.15719999999999</v>
      </c>
      <c r="C567" s="11">
        <v>295.04000000000002</v>
      </c>
      <c r="D567" s="11">
        <v>304.29000000000002</v>
      </c>
      <c r="E567" s="11">
        <v>294.22000000000003</v>
      </c>
      <c r="F567" s="11">
        <v>303.19</v>
      </c>
      <c r="G567" s="11">
        <v>39175600</v>
      </c>
      <c r="N567" s="11"/>
      <c r="O567" s="20"/>
    </row>
    <row r="568" spans="1:15">
      <c r="A568" s="12">
        <v>44606.291666666664</v>
      </c>
      <c r="B568" s="11">
        <v>288.1182</v>
      </c>
      <c r="C568" s="11">
        <v>295</v>
      </c>
      <c r="D568" s="11">
        <v>296.76</v>
      </c>
      <c r="E568" s="11">
        <v>291.35000000000002</v>
      </c>
      <c r="F568" s="11">
        <v>293.77</v>
      </c>
      <c r="G568" s="11">
        <v>36359500</v>
      </c>
      <c r="N568" s="11"/>
      <c r="O568" s="20"/>
    </row>
    <row r="569" spans="1:15">
      <c r="A569" s="12">
        <v>44607.291666666664</v>
      </c>
      <c r="B569" s="11">
        <v>293.4606</v>
      </c>
      <c r="C569" s="11">
        <v>300.47000000000003</v>
      </c>
      <c r="D569" s="11">
        <v>300.8</v>
      </c>
      <c r="E569" s="11">
        <v>297.02</v>
      </c>
      <c r="F569" s="11">
        <v>300.01</v>
      </c>
      <c r="G569" s="11">
        <v>27058300</v>
      </c>
      <c r="N569" s="11"/>
      <c r="O569" s="20"/>
    </row>
    <row r="570" spans="1:15">
      <c r="A570" s="12">
        <v>44608.291666666664</v>
      </c>
      <c r="B570" s="11">
        <v>293.11799999999999</v>
      </c>
      <c r="C570" s="11">
        <v>299.5</v>
      </c>
      <c r="D570" s="11">
        <v>300.87</v>
      </c>
      <c r="E570" s="11">
        <v>293.68</v>
      </c>
      <c r="F570" s="11">
        <v>298.37</v>
      </c>
      <c r="G570" s="11">
        <v>29982100</v>
      </c>
      <c r="N570" s="11"/>
      <c r="O570" s="20"/>
    </row>
    <row r="571" spans="1:15">
      <c r="A571" s="12">
        <v>44609.291666666664</v>
      </c>
      <c r="B571" s="11">
        <v>284.53489999999999</v>
      </c>
      <c r="C571" s="11">
        <v>290.73</v>
      </c>
      <c r="D571" s="11">
        <v>296.8</v>
      </c>
      <c r="E571" s="11">
        <v>290</v>
      </c>
      <c r="F571" s="11">
        <v>296.36</v>
      </c>
      <c r="G571" s="11">
        <v>32461600</v>
      </c>
      <c r="N571" s="11"/>
      <c r="O571" s="20"/>
    </row>
    <row r="572" spans="1:15">
      <c r="A572" s="12">
        <v>44610.291666666664</v>
      </c>
      <c r="B572" s="11">
        <v>281.79450000000003</v>
      </c>
      <c r="C572" s="11">
        <v>287.93</v>
      </c>
      <c r="D572" s="11">
        <v>293.86</v>
      </c>
      <c r="E572" s="11">
        <v>286.31</v>
      </c>
      <c r="F572" s="11">
        <v>293.05</v>
      </c>
      <c r="G572" s="11">
        <v>34264000</v>
      </c>
      <c r="N572" s="11"/>
      <c r="O572" s="20"/>
    </row>
    <row r="573" spans="1:15">
      <c r="A573" s="12">
        <v>44614.291666666664</v>
      </c>
      <c r="B573" s="11">
        <v>281.589</v>
      </c>
      <c r="C573" s="11">
        <v>287.72000000000003</v>
      </c>
      <c r="D573" s="11">
        <v>291.54000000000002</v>
      </c>
      <c r="E573" s="11">
        <v>284.5</v>
      </c>
      <c r="F573" s="11">
        <v>285</v>
      </c>
      <c r="G573" s="11">
        <v>41736100</v>
      </c>
      <c r="N573" s="11"/>
      <c r="O573" s="20"/>
    </row>
    <row r="574" spans="1:15">
      <c r="A574" s="12">
        <v>44615.291666666664</v>
      </c>
      <c r="B574" s="11">
        <v>274.2978</v>
      </c>
      <c r="C574" s="11">
        <v>280.27</v>
      </c>
      <c r="D574" s="11">
        <v>291.7</v>
      </c>
      <c r="E574" s="11">
        <v>280.10000000000002</v>
      </c>
      <c r="F574" s="11">
        <v>290.18</v>
      </c>
      <c r="G574" s="11">
        <v>37811200</v>
      </c>
      <c r="N574" s="11"/>
      <c r="O574" s="20"/>
    </row>
    <row r="575" spans="1:15">
      <c r="A575" s="12">
        <v>44616.291666666664</v>
      </c>
      <c r="B575" s="11">
        <v>288.31270000000001</v>
      </c>
      <c r="C575" s="11">
        <v>294.58999999999997</v>
      </c>
      <c r="D575" s="11">
        <v>295.16000000000003</v>
      </c>
      <c r="E575" s="11">
        <v>271.52</v>
      </c>
      <c r="F575" s="11">
        <v>272.51</v>
      </c>
      <c r="G575" s="11">
        <v>56989700</v>
      </c>
      <c r="N575" s="11"/>
      <c r="O575" s="20"/>
    </row>
    <row r="576" spans="1:15">
      <c r="A576" s="12">
        <v>44617.291666666664</v>
      </c>
      <c r="B576" s="11">
        <v>290.97460000000001</v>
      </c>
      <c r="C576" s="11">
        <v>297.31</v>
      </c>
      <c r="D576" s="11">
        <v>297.63</v>
      </c>
      <c r="E576" s="11">
        <v>291.64999999999998</v>
      </c>
      <c r="F576" s="11">
        <v>295.14</v>
      </c>
      <c r="G576" s="11">
        <v>32546700</v>
      </c>
      <c r="N576" s="11"/>
      <c r="O576" s="20"/>
    </row>
    <row r="577" spans="1:15">
      <c r="A577" s="12">
        <v>44620.291666666664</v>
      </c>
      <c r="B577" s="11">
        <v>292.42309999999998</v>
      </c>
      <c r="C577" s="11">
        <v>298.79000000000002</v>
      </c>
      <c r="D577" s="11">
        <v>299.14</v>
      </c>
      <c r="E577" s="11">
        <v>293</v>
      </c>
      <c r="F577" s="11">
        <v>294.31</v>
      </c>
      <c r="G577" s="11">
        <v>34627500</v>
      </c>
      <c r="N577" s="11"/>
      <c r="O577" s="20"/>
    </row>
    <row r="578" spans="1:15">
      <c r="A578" s="12">
        <v>44621.291666666664</v>
      </c>
      <c r="B578" s="11">
        <v>288.66500000000002</v>
      </c>
      <c r="C578" s="11">
        <v>294.95</v>
      </c>
      <c r="D578" s="11">
        <v>299.97000000000003</v>
      </c>
      <c r="E578" s="11">
        <v>292.14999999999998</v>
      </c>
      <c r="F578" s="11">
        <v>296.39999999999998</v>
      </c>
      <c r="G578" s="11">
        <v>31217800</v>
      </c>
      <c r="N578" s="11"/>
      <c r="O578" s="20"/>
    </row>
    <row r="579" spans="1:15">
      <c r="A579" s="12">
        <v>44622.291666666664</v>
      </c>
      <c r="B579" s="11">
        <v>293.79320000000001</v>
      </c>
      <c r="C579" s="11">
        <v>300.19</v>
      </c>
      <c r="D579" s="11">
        <v>301.47000000000003</v>
      </c>
      <c r="E579" s="11">
        <v>293.7</v>
      </c>
      <c r="F579" s="11">
        <v>295.36</v>
      </c>
      <c r="G579" s="11">
        <v>31873000</v>
      </c>
      <c r="N579" s="11"/>
      <c r="O579" s="20"/>
    </row>
    <row r="580" spans="1:15">
      <c r="A580" s="12">
        <v>44623.291666666664</v>
      </c>
      <c r="B580" s="11">
        <v>289.61430000000001</v>
      </c>
      <c r="C580" s="11">
        <v>295.92</v>
      </c>
      <c r="D580" s="11">
        <v>303.13</v>
      </c>
      <c r="E580" s="11">
        <v>294.05</v>
      </c>
      <c r="F580" s="11">
        <v>302.89</v>
      </c>
      <c r="G580" s="11">
        <v>27314500</v>
      </c>
      <c r="N580" s="11"/>
      <c r="O580" s="20"/>
    </row>
    <row r="581" spans="1:15">
      <c r="A581" s="12">
        <v>44624.291666666664</v>
      </c>
      <c r="B581" s="11">
        <v>283.68340000000001</v>
      </c>
      <c r="C581" s="11">
        <v>289.86</v>
      </c>
      <c r="D581" s="11">
        <v>295.66000000000003</v>
      </c>
      <c r="E581" s="11">
        <v>287.17</v>
      </c>
      <c r="F581" s="11">
        <v>294.29000000000002</v>
      </c>
      <c r="G581" s="11">
        <v>32356500</v>
      </c>
      <c r="N581" s="11"/>
      <c r="O581" s="20"/>
    </row>
    <row r="582" spans="1:15">
      <c r="A582" s="12">
        <v>44627.291666666664</v>
      </c>
      <c r="B582" s="11">
        <v>272.9667</v>
      </c>
      <c r="C582" s="11">
        <v>278.91000000000003</v>
      </c>
      <c r="D582" s="11">
        <v>289.69</v>
      </c>
      <c r="E582" s="11">
        <v>278.52999999999997</v>
      </c>
      <c r="F582" s="11">
        <v>288.52999999999997</v>
      </c>
      <c r="G582" s="11">
        <v>43157200</v>
      </c>
      <c r="N582" s="11"/>
      <c r="O582" s="20"/>
    </row>
    <row r="583" spans="1:15">
      <c r="A583" s="12">
        <v>44628.291666666664</v>
      </c>
      <c r="B583" s="11">
        <v>269.97199999999998</v>
      </c>
      <c r="C583" s="11">
        <v>275.85000000000002</v>
      </c>
      <c r="D583" s="11">
        <v>283.95999999999998</v>
      </c>
      <c r="E583" s="11">
        <v>270</v>
      </c>
      <c r="F583" s="11">
        <v>277.8</v>
      </c>
      <c r="G583" s="11">
        <v>48159500</v>
      </c>
      <c r="N583" s="11"/>
      <c r="O583" s="20"/>
    </row>
    <row r="584" spans="1:15">
      <c r="A584" s="12">
        <v>44629.291666666664</v>
      </c>
      <c r="B584" s="11">
        <v>282.35230000000001</v>
      </c>
      <c r="C584" s="11">
        <v>288.5</v>
      </c>
      <c r="D584" s="11">
        <v>289.60000000000002</v>
      </c>
      <c r="E584" s="11">
        <v>280.77999999999997</v>
      </c>
      <c r="F584" s="11">
        <v>283.44</v>
      </c>
      <c r="G584" s="11">
        <v>35204500</v>
      </c>
      <c r="N584" s="11"/>
      <c r="O584" s="20"/>
    </row>
    <row r="585" spans="1:15">
      <c r="A585" s="12">
        <v>44630.291666666664</v>
      </c>
      <c r="B585" s="11">
        <v>279.50439999999998</v>
      </c>
      <c r="C585" s="11">
        <v>285.58999999999997</v>
      </c>
      <c r="D585" s="11">
        <v>286.60000000000002</v>
      </c>
      <c r="E585" s="11">
        <v>280.58</v>
      </c>
      <c r="F585" s="11">
        <v>283.02</v>
      </c>
      <c r="G585" s="11">
        <v>30628000</v>
      </c>
      <c r="N585" s="11"/>
      <c r="O585" s="20"/>
    </row>
    <row r="586" spans="1:15">
      <c r="A586" s="12">
        <v>44631.291666666664</v>
      </c>
      <c r="B586" s="11">
        <v>274.10199999999998</v>
      </c>
      <c r="C586" s="11">
        <v>280.07</v>
      </c>
      <c r="D586" s="11">
        <v>289.51</v>
      </c>
      <c r="E586" s="11">
        <v>279.43</v>
      </c>
      <c r="F586" s="11">
        <v>287.95999999999998</v>
      </c>
      <c r="G586" s="11">
        <v>27209300</v>
      </c>
      <c r="N586" s="11"/>
      <c r="O586" s="20"/>
    </row>
    <row r="587" spans="1:15">
      <c r="A587" s="12">
        <v>44634.291666666664</v>
      </c>
      <c r="B587" s="11">
        <v>270.54930000000002</v>
      </c>
      <c r="C587" s="11">
        <v>276.44</v>
      </c>
      <c r="D587" s="11">
        <v>285.39999999999998</v>
      </c>
      <c r="E587" s="11">
        <v>275.82</v>
      </c>
      <c r="F587" s="11">
        <v>280.33999999999997</v>
      </c>
      <c r="G587" s="11">
        <v>30660700</v>
      </c>
      <c r="N587" s="11"/>
      <c r="O587" s="20"/>
    </row>
    <row r="588" spans="1:15">
      <c r="A588" s="12">
        <v>44635.291666666664</v>
      </c>
      <c r="B588" s="11">
        <v>281.03120000000001</v>
      </c>
      <c r="C588" s="11">
        <v>287.14999999999998</v>
      </c>
      <c r="D588" s="11">
        <v>287.82</v>
      </c>
      <c r="E588" s="11">
        <v>278.73</v>
      </c>
      <c r="F588" s="11">
        <v>280.35000000000002</v>
      </c>
      <c r="G588" s="11">
        <v>34245100</v>
      </c>
      <c r="N588" s="11"/>
      <c r="O588" s="20"/>
    </row>
    <row r="589" spans="1:15">
      <c r="A589" s="12">
        <v>44636.291666666664</v>
      </c>
      <c r="B589" s="11">
        <v>288.11689999999999</v>
      </c>
      <c r="C589" s="11">
        <v>294.39</v>
      </c>
      <c r="D589" s="11">
        <v>294.57</v>
      </c>
      <c r="E589" s="11">
        <v>283.2</v>
      </c>
      <c r="F589" s="11">
        <v>289.11</v>
      </c>
      <c r="G589" s="11">
        <v>37826300</v>
      </c>
      <c r="N589" s="11"/>
      <c r="O589" s="20"/>
    </row>
    <row r="590" spans="1:15">
      <c r="A590" s="12">
        <v>44637.291666666664</v>
      </c>
      <c r="B590" s="11">
        <v>288.92919999999998</v>
      </c>
      <c r="C590" s="11">
        <v>295.22000000000003</v>
      </c>
      <c r="D590" s="11">
        <v>295.61</v>
      </c>
      <c r="E590" s="11">
        <v>289.37</v>
      </c>
      <c r="F590" s="11">
        <v>293.29000000000002</v>
      </c>
      <c r="G590" s="11">
        <v>30816600</v>
      </c>
      <c r="N590" s="11"/>
      <c r="O590" s="20"/>
    </row>
    <row r="591" spans="1:15">
      <c r="A591" s="12">
        <v>44638.291666666664</v>
      </c>
      <c r="B591" s="11">
        <v>294.02820000000003</v>
      </c>
      <c r="C591" s="11">
        <v>300.43</v>
      </c>
      <c r="D591" s="11">
        <v>301</v>
      </c>
      <c r="E591" s="11">
        <v>292.73</v>
      </c>
      <c r="F591" s="11">
        <v>295.37</v>
      </c>
      <c r="G591" s="11">
        <v>43390600</v>
      </c>
      <c r="N591" s="11"/>
      <c r="O591" s="20"/>
    </row>
    <row r="592" spans="1:15">
      <c r="A592" s="12">
        <v>44641.291666666664</v>
      </c>
      <c r="B592" s="11">
        <v>292.78519999999997</v>
      </c>
      <c r="C592" s="11">
        <v>299.16000000000003</v>
      </c>
      <c r="D592" s="11">
        <v>300.14</v>
      </c>
      <c r="E592" s="11">
        <v>294.89999999999998</v>
      </c>
      <c r="F592" s="11">
        <v>298.89</v>
      </c>
      <c r="G592" s="11">
        <v>28351200</v>
      </c>
      <c r="N592" s="11"/>
      <c r="O592" s="20"/>
    </row>
    <row r="593" spans="1:15">
      <c r="A593" s="12">
        <v>44642.291666666664</v>
      </c>
      <c r="B593" s="11">
        <v>297.58080000000001</v>
      </c>
      <c r="C593" s="11">
        <v>304.06</v>
      </c>
      <c r="D593" s="11">
        <v>305</v>
      </c>
      <c r="E593" s="11">
        <v>298.77</v>
      </c>
      <c r="F593" s="11">
        <v>299.8</v>
      </c>
      <c r="G593" s="11">
        <v>27599700</v>
      </c>
      <c r="N593" s="11"/>
      <c r="O593" s="20"/>
    </row>
    <row r="594" spans="1:15">
      <c r="A594" s="12">
        <v>44643.291666666664</v>
      </c>
      <c r="B594" s="11">
        <v>293.10820000000001</v>
      </c>
      <c r="C594" s="11">
        <v>299.49</v>
      </c>
      <c r="D594" s="11">
        <v>303.23</v>
      </c>
      <c r="E594" s="11">
        <v>297.72000000000003</v>
      </c>
      <c r="F594" s="11">
        <v>300.51</v>
      </c>
      <c r="G594" s="11">
        <v>25715400</v>
      </c>
      <c r="N594" s="11"/>
      <c r="O594" s="20"/>
    </row>
    <row r="595" spans="1:15">
      <c r="A595" s="12">
        <v>44644.291666666664</v>
      </c>
      <c r="B595" s="11">
        <v>297.61989999999997</v>
      </c>
      <c r="C595" s="11">
        <v>304.10000000000002</v>
      </c>
      <c r="D595" s="11">
        <v>304.2</v>
      </c>
      <c r="E595" s="11">
        <v>298.32</v>
      </c>
      <c r="F595" s="11">
        <v>299.14</v>
      </c>
      <c r="G595" s="11">
        <v>24484500</v>
      </c>
      <c r="N595" s="11"/>
      <c r="O595" s="20"/>
    </row>
    <row r="596" spans="1:15">
      <c r="A596" s="12">
        <v>44645.291666666664</v>
      </c>
      <c r="B596" s="11">
        <v>297.209</v>
      </c>
      <c r="C596" s="11">
        <v>303.68</v>
      </c>
      <c r="D596" s="11">
        <v>305.5</v>
      </c>
      <c r="E596" s="11">
        <v>299.29000000000002</v>
      </c>
      <c r="F596" s="11">
        <v>305.23</v>
      </c>
      <c r="G596" s="11">
        <v>22566500</v>
      </c>
      <c r="N596" s="11"/>
      <c r="O596" s="20"/>
    </row>
    <row r="597" spans="1:15">
      <c r="A597" s="12">
        <v>44648.291666666664</v>
      </c>
      <c r="B597" s="11">
        <v>304.07940000000002</v>
      </c>
      <c r="C597" s="11">
        <v>310.7</v>
      </c>
      <c r="D597" s="11">
        <v>310.8</v>
      </c>
      <c r="E597" s="11">
        <v>304.33</v>
      </c>
      <c r="F597" s="11">
        <v>304.33</v>
      </c>
      <c r="G597" s="11">
        <v>29578200</v>
      </c>
      <c r="N597" s="11"/>
      <c r="O597" s="20"/>
    </row>
    <row r="598" spans="1:15">
      <c r="A598" s="12">
        <v>44649.291666666664</v>
      </c>
      <c r="B598" s="11">
        <v>308.68900000000002</v>
      </c>
      <c r="C598" s="11">
        <v>315.41000000000003</v>
      </c>
      <c r="D598" s="11">
        <v>315.82</v>
      </c>
      <c r="E598" s="11">
        <v>309.05</v>
      </c>
      <c r="F598" s="11">
        <v>313.91000000000003</v>
      </c>
      <c r="G598" s="11">
        <v>30393400</v>
      </c>
      <c r="N598" s="11"/>
      <c r="O598" s="20"/>
    </row>
    <row r="599" spans="1:15">
      <c r="A599" s="12">
        <v>44650.291666666664</v>
      </c>
      <c r="B599" s="11">
        <v>307.17200000000003</v>
      </c>
      <c r="C599" s="11">
        <v>313.86</v>
      </c>
      <c r="D599" s="11">
        <v>315.95</v>
      </c>
      <c r="E599" s="11">
        <v>311.58</v>
      </c>
      <c r="F599" s="11">
        <v>313.76</v>
      </c>
      <c r="G599" s="11">
        <v>28163600</v>
      </c>
      <c r="N599" s="11"/>
      <c r="O599" s="20"/>
    </row>
    <row r="600" spans="1:15">
      <c r="A600" s="12">
        <v>44651.291666666664</v>
      </c>
      <c r="B600" s="11">
        <v>301.74029999999999</v>
      </c>
      <c r="C600" s="11">
        <v>308.31</v>
      </c>
      <c r="D600" s="11">
        <v>315.14</v>
      </c>
      <c r="E600" s="11">
        <v>307.89</v>
      </c>
      <c r="F600" s="11">
        <v>313.89999999999998</v>
      </c>
      <c r="G600" s="11">
        <v>33422100</v>
      </c>
      <c r="N600" s="11"/>
      <c r="O600" s="20"/>
    </row>
    <row r="601" spans="1:15">
      <c r="A601" s="12">
        <v>44652.291666666664</v>
      </c>
      <c r="B601" s="11">
        <v>302.82659999999998</v>
      </c>
      <c r="C601" s="11">
        <v>309.42</v>
      </c>
      <c r="D601" s="11">
        <v>310.13</v>
      </c>
      <c r="E601" s="11">
        <v>305.54000000000002</v>
      </c>
      <c r="F601" s="11">
        <v>309.37</v>
      </c>
      <c r="G601" s="11">
        <v>27110500</v>
      </c>
      <c r="N601" s="11"/>
      <c r="O601" s="20"/>
    </row>
    <row r="602" spans="1:15">
      <c r="A602" s="12">
        <v>44655.291666666664</v>
      </c>
      <c r="B602" s="11">
        <v>308.25830000000002</v>
      </c>
      <c r="C602" s="11">
        <v>314.97000000000003</v>
      </c>
      <c r="D602" s="11">
        <v>315.11</v>
      </c>
      <c r="E602" s="11">
        <v>309.70999999999998</v>
      </c>
      <c r="F602" s="11">
        <v>310.08999999999997</v>
      </c>
      <c r="G602" s="11">
        <v>24289600</v>
      </c>
      <c r="N602" s="11"/>
      <c r="O602" s="20"/>
    </row>
    <row r="603" spans="1:15">
      <c r="A603" s="12">
        <v>44656.291666666664</v>
      </c>
      <c r="B603" s="11">
        <v>304.25549999999998</v>
      </c>
      <c r="C603" s="11">
        <v>310.88</v>
      </c>
      <c r="D603" s="11">
        <v>314.87</v>
      </c>
      <c r="E603" s="11">
        <v>309.87</v>
      </c>
      <c r="F603" s="11">
        <v>313.27</v>
      </c>
      <c r="G603" s="11">
        <v>23156700</v>
      </c>
      <c r="N603" s="11"/>
      <c r="O603" s="20"/>
    </row>
    <row r="604" spans="1:15">
      <c r="A604" s="12">
        <v>44657.291666666664</v>
      </c>
      <c r="B604" s="11">
        <v>293.11799999999999</v>
      </c>
      <c r="C604" s="11">
        <v>299.5</v>
      </c>
      <c r="D604" s="11">
        <v>307</v>
      </c>
      <c r="E604" s="11">
        <v>296.70999999999998</v>
      </c>
      <c r="F604" s="11">
        <v>305.19</v>
      </c>
      <c r="G604" s="11">
        <v>40110400</v>
      </c>
      <c r="N604" s="11"/>
      <c r="O604" s="20"/>
    </row>
    <row r="605" spans="1:15">
      <c r="A605" s="12">
        <v>44658.291666666664</v>
      </c>
      <c r="B605" s="11">
        <v>294.94819999999999</v>
      </c>
      <c r="C605" s="11">
        <v>301.37</v>
      </c>
      <c r="D605" s="11">
        <v>303.64999999999998</v>
      </c>
      <c r="E605" s="11">
        <v>296.35000000000002</v>
      </c>
      <c r="F605" s="11">
        <v>296.66000000000003</v>
      </c>
      <c r="G605" s="11">
        <v>31411200</v>
      </c>
      <c r="N605" s="11"/>
      <c r="O605" s="20"/>
    </row>
    <row r="606" spans="1:15">
      <c r="A606" s="12">
        <v>44659.291666666664</v>
      </c>
      <c r="B606" s="11">
        <v>290.64179999999999</v>
      </c>
      <c r="C606" s="11">
        <v>296.97000000000003</v>
      </c>
      <c r="D606" s="11">
        <v>301.12</v>
      </c>
      <c r="E606" s="11">
        <v>296.27999999999997</v>
      </c>
      <c r="F606" s="11">
        <v>300.44</v>
      </c>
      <c r="G606" s="11">
        <v>24361900</v>
      </c>
      <c r="N606" s="11"/>
      <c r="O606" s="20"/>
    </row>
    <row r="607" spans="1:15">
      <c r="A607" s="12">
        <v>44662.291666666664</v>
      </c>
      <c r="B607" s="11">
        <v>279.1814</v>
      </c>
      <c r="C607" s="11">
        <v>285.26</v>
      </c>
      <c r="D607" s="11">
        <v>292.61</v>
      </c>
      <c r="E607" s="11">
        <v>285</v>
      </c>
      <c r="F607" s="11">
        <v>291.79000000000002</v>
      </c>
      <c r="G607" s="11">
        <v>34569300</v>
      </c>
      <c r="N607" s="11"/>
      <c r="O607" s="20"/>
    </row>
    <row r="608" spans="1:15">
      <c r="A608" s="12">
        <v>44663.291666666664</v>
      </c>
      <c r="B608" s="11">
        <v>276.04969999999997</v>
      </c>
      <c r="C608" s="11">
        <v>282.06</v>
      </c>
      <c r="D608" s="11">
        <v>290.74</v>
      </c>
      <c r="E608" s="11">
        <v>280.49</v>
      </c>
      <c r="F608" s="11">
        <v>289.24</v>
      </c>
      <c r="G608" s="11">
        <v>30966700</v>
      </c>
      <c r="N608" s="11"/>
      <c r="O608" s="20"/>
    </row>
    <row r="609" spans="1:15">
      <c r="A609" s="12">
        <v>44664.291666666664</v>
      </c>
      <c r="B609" s="11">
        <v>281.49110000000002</v>
      </c>
      <c r="C609" s="11">
        <v>287.62</v>
      </c>
      <c r="D609" s="11">
        <v>288.58</v>
      </c>
      <c r="E609" s="11">
        <v>281.3</v>
      </c>
      <c r="F609" s="11">
        <v>282.73</v>
      </c>
      <c r="G609" s="11">
        <v>21907200</v>
      </c>
      <c r="N609" s="11"/>
      <c r="O609" s="20"/>
    </row>
    <row r="610" spans="1:15">
      <c r="A610" s="12">
        <v>44665.291666666664</v>
      </c>
      <c r="B610" s="11">
        <v>273.86709999999999</v>
      </c>
      <c r="C610" s="11">
        <v>279.83</v>
      </c>
      <c r="D610" s="11">
        <v>288.31</v>
      </c>
      <c r="E610" s="11">
        <v>279.32</v>
      </c>
      <c r="F610" s="11">
        <v>288.08999999999997</v>
      </c>
      <c r="G610" s="11">
        <v>28221600</v>
      </c>
      <c r="N610" s="11"/>
      <c r="O610" s="20"/>
    </row>
    <row r="611" spans="1:15">
      <c r="A611" s="12">
        <v>44669.291666666664</v>
      </c>
      <c r="B611" s="11">
        <v>274.54239999999999</v>
      </c>
      <c r="C611" s="11">
        <v>280.52</v>
      </c>
      <c r="D611" s="11">
        <v>282.45999999999998</v>
      </c>
      <c r="E611" s="11">
        <v>278.33999999999997</v>
      </c>
      <c r="F611" s="11">
        <v>278.91000000000003</v>
      </c>
      <c r="G611" s="11">
        <v>20778000</v>
      </c>
      <c r="N611" s="11"/>
      <c r="O611" s="20"/>
    </row>
    <row r="612" spans="1:15">
      <c r="A612" s="12">
        <v>44670.291666666664</v>
      </c>
      <c r="B612" s="11">
        <v>279.22059999999999</v>
      </c>
      <c r="C612" s="11">
        <v>285.3</v>
      </c>
      <c r="D612" s="11">
        <v>286.17</v>
      </c>
      <c r="E612" s="11">
        <v>278.41000000000003</v>
      </c>
      <c r="F612" s="11">
        <v>279.38</v>
      </c>
      <c r="G612" s="11">
        <v>22297700</v>
      </c>
      <c r="N612" s="11"/>
      <c r="O612" s="20"/>
    </row>
    <row r="613" spans="1:15">
      <c r="A613" s="12">
        <v>44671.291666666664</v>
      </c>
      <c r="B613" s="11">
        <v>280.25799999999998</v>
      </c>
      <c r="C613" s="11">
        <v>286.36</v>
      </c>
      <c r="D613" s="11">
        <v>289.7</v>
      </c>
      <c r="E613" s="11">
        <v>285.37</v>
      </c>
      <c r="F613" s="11">
        <v>289.39999999999998</v>
      </c>
      <c r="G613" s="11">
        <v>22906700</v>
      </c>
      <c r="N613" s="11"/>
      <c r="O613" s="20"/>
    </row>
    <row r="614" spans="1:15">
      <c r="A614" s="12">
        <v>44672.291666666664</v>
      </c>
      <c r="B614" s="11">
        <v>274.8263</v>
      </c>
      <c r="C614" s="11">
        <v>280.81</v>
      </c>
      <c r="D614" s="11">
        <v>293.3</v>
      </c>
      <c r="E614" s="11">
        <v>280.06</v>
      </c>
      <c r="F614" s="11">
        <v>288.58</v>
      </c>
      <c r="G614" s="11">
        <v>29454600</v>
      </c>
      <c r="N614" s="11"/>
      <c r="O614" s="20"/>
    </row>
    <row r="615" spans="1:15">
      <c r="A615" s="12">
        <v>44673.291666666664</v>
      </c>
      <c r="B615" s="11">
        <v>268.19069999999999</v>
      </c>
      <c r="C615" s="11">
        <v>274.02999999999997</v>
      </c>
      <c r="D615" s="11">
        <v>283.2</v>
      </c>
      <c r="E615" s="11">
        <v>273.38</v>
      </c>
      <c r="F615" s="11">
        <v>281.68</v>
      </c>
      <c r="G615" s="11">
        <v>29405800</v>
      </c>
      <c r="N615" s="11"/>
      <c r="O615" s="20"/>
    </row>
    <row r="616" spans="1:15">
      <c r="A616" s="12">
        <v>44676.291666666664</v>
      </c>
      <c r="B616" s="11">
        <v>274.73820000000001</v>
      </c>
      <c r="C616" s="11">
        <v>280.72000000000003</v>
      </c>
      <c r="D616" s="11">
        <v>281.11</v>
      </c>
      <c r="E616" s="11">
        <v>270.77</v>
      </c>
      <c r="F616" s="11">
        <v>273.29000000000002</v>
      </c>
      <c r="G616" s="11">
        <v>35678900</v>
      </c>
      <c r="N616" s="11"/>
      <c r="O616" s="20"/>
    </row>
    <row r="617" spans="1:15">
      <c r="A617" s="12">
        <v>44677.291666666664</v>
      </c>
      <c r="B617" s="11">
        <v>264.46190000000001</v>
      </c>
      <c r="C617" s="11">
        <v>270.22000000000003</v>
      </c>
      <c r="D617" s="11">
        <v>278.36</v>
      </c>
      <c r="E617" s="11">
        <v>270</v>
      </c>
      <c r="F617" s="11">
        <v>277.5</v>
      </c>
      <c r="G617" s="11">
        <v>46518400</v>
      </c>
      <c r="N617" s="11"/>
      <c r="O617" s="20"/>
    </row>
    <row r="618" spans="1:15">
      <c r="A618" s="12">
        <v>44678.291666666664</v>
      </c>
      <c r="B618" s="11">
        <v>277.185</v>
      </c>
      <c r="C618" s="11">
        <v>283.22000000000003</v>
      </c>
      <c r="D618" s="11">
        <v>290.97000000000003</v>
      </c>
      <c r="E618" s="11">
        <v>279.16000000000003</v>
      </c>
      <c r="F618" s="11">
        <v>282.10000000000002</v>
      </c>
      <c r="G618" s="11">
        <v>63477700</v>
      </c>
      <c r="N618" s="11"/>
      <c r="O618" s="20"/>
    </row>
    <row r="619" spans="1:15">
      <c r="A619" s="12">
        <v>44679.291666666664</v>
      </c>
      <c r="B619" s="11">
        <v>283.45830000000001</v>
      </c>
      <c r="C619" s="11">
        <v>289.63</v>
      </c>
      <c r="D619" s="11">
        <v>290.98</v>
      </c>
      <c r="E619" s="11">
        <v>281.45999999999998</v>
      </c>
      <c r="F619" s="11">
        <v>285.19</v>
      </c>
      <c r="G619" s="11">
        <v>33646600</v>
      </c>
      <c r="N619" s="11"/>
      <c r="O619" s="20"/>
    </row>
    <row r="620" spans="1:15">
      <c r="A620" s="12">
        <v>44680.291666666664</v>
      </c>
      <c r="B620" s="11">
        <v>271.60640000000001</v>
      </c>
      <c r="C620" s="11">
        <v>277.52</v>
      </c>
      <c r="D620" s="11">
        <v>289.88</v>
      </c>
      <c r="E620" s="11">
        <v>276.5</v>
      </c>
      <c r="F620" s="11">
        <v>288.61</v>
      </c>
      <c r="G620" s="11">
        <v>37073900</v>
      </c>
      <c r="N620" s="11"/>
      <c r="O620" s="20"/>
    </row>
    <row r="621" spans="1:15">
      <c r="A621" s="12">
        <v>44683.291666666664</v>
      </c>
      <c r="B621" s="11">
        <v>278.4083</v>
      </c>
      <c r="C621" s="11">
        <v>284.47000000000003</v>
      </c>
      <c r="D621" s="11">
        <v>284.94</v>
      </c>
      <c r="E621" s="11">
        <v>276.22000000000003</v>
      </c>
      <c r="F621" s="11">
        <v>277.70999999999998</v>
      </c>
      <c r="G621" s="11">
        <v>35151100</v>
      </c>
      <c r="N621" s="11"/>
      <c r="O621" s="20"/>
    </row>
    <row r="622" spans="1:15">
      <c r="A622" s="12">
        <v>44684.291666666664</v>
      </c>
      <c r="B622" s="11">
        <v>275.7756</v>
      </c>
      <c r="C622" s="11">
        <v>281.77999999999997</v>
      </c>
      <c r="D622" s="11">
        <v>284.13</v>
      </c>
      <c r="E622" s="11">
        <v>280.14999999999998</v>
      </c>
      <c r="F622" s="11">
        <v>283.95999999999998</v>
      </c>
      <c r="G622" s="11">
        <v>25978600</v>
      </c>
      <c r="N622" s="11"/>
      <c r="O622" s="20"/>
    </row>
    <row r="623" spans="1:15">
      <c r="A623" s="12">
        <v>44685.291666666664</v>
      </c>
      <c r="B623" s="11">
        <v>283.80090000000001</v>
      </c>
      <c r="C623" s="11">
        <v>289.98</v>
      </c>
      <c r="D623" s="11">
        <v>290.88</v>
      </c>
      <c r="E623" s="11">
        <v>276.73</v>
      </c>
      <c r="F623" s="11">
        <v>282.58999999999997</v>
      </c>
      <c r="G623" s="11">
        <v>33599300</v>
      </c>
      <c r="N623" s="11"/>
      <c r="O623" s="20"/>
    </row>
    <row r="624" spans="1:15">
      <c r="A624" s="12">
        <v>44686.291666666664</v>
      </c>
      <c r="B624" s="11">
        <v>271.44</v>
      </c>
      <c r="C624" s="11">
        <v>277.35000000000002</v>
      </c>
      <c r="D624" s="11">
        <v>286.35000000000002</v>
      </c>
      <c r="E624" s="11">
        <v>274.33999999999997</v>
      </c>
      <c r="F624" s="11">
        <v>285.54000000000002</v>
      </c>
      <c r="G624" s="11">
        <v>43260400</v>
      </c>
      <c r="N624" s="11"/>
      <c r="O624" s="20"/>
    </row>
    <row r="625" spans="1:15">
      <c r="A625" s="12">
        <v>44687.291666666664</v>
      </c>
      <c r="B625" s="11">
        <v>268.87580000000003</v>
      </c>
      <c r="C625" s="11">
        <v>274.73</v>
      </c>
      <c r="D625" s="11">
        <v>279.25</v>
      </c>
      <c r="E625" s="11">
        <v>271.27</v>
      </c>
      <c r="F625" s="11">
        <v>274.81</v>
      </c>
      <c r="G625" s="11">
        <v>37780300</v>
      </c>
      <c r="N625" s="11"/>
      <c r="O625" s="20"/>
    </row>
    <row r="626" spans="1:15">
      <c r="A626" s="12">
        <v>44690.291666666664</v>
      </c>
      <c r="B626" s="11">
        <v>258.94209999999998</v>
      </c>
      <c r="C626" s="11">
        <v>264.58</v>
      </c>
      <c r="D626" s="11">
        <v>272.36</v>
      </c>
      <c r="E626" s="11">
        <v>263.32</v>
      </c>
      <c r="F626" s="11">
        <v>270.06</v>
      </c>
      <c r="G626" s="11">
        <v>47726000</v>
      </c>
      <c r="N626" s="11"/>
      <c r="O626" s="20"/>
    </row>
    <row r="627" spans="1:15">
      <c r="A627" s="12">
        <v>44691.291666666664</v>
      </c>
      <c r="B627" s="11">
        <v>263.75729999999999</v>
      </c>
      <c r="C627" s="11">
        <v>269.5</v>
      </c>
      <c r="D627" s="11">
        <v>273.75</v>
      </c>
      <c r="E627" s="11">
        <v>265.07</v>
      </c>
      <c r="F627" s="11">
        <v>271.69</v>
      </c>
      <c r="G627" s="11">
        <v>39336400</v>
      </c>
      <c r="N627" s="11"/>
      <c r="O627" s="20"/>
    </row>
    <row r="628" spans="1:15">
      <c r="A628" s="12">
        <v>44692.291666666664</v>
      </c>
      <c r="B628" s="11">
        <v>254.99789999999999</v>
      </c>
      <c r="C628" s="11">
        <v>260.55</v>
      </c>
      <c r="D628" s="11">
        <v>271.36</v>
      </c>
      <c r="E628" s="11">
        <v>259.3</v>
      </c>
      <c r="F628" s="11">
        <v>265.68</v>
      </c>
      <c r="G628" s="11">
        <v>48975900</v>
      </c>
      <c r="N628" s="11"/>
      <c r="O628" s="20"/>
    </row>
    <row r="629" spans="1:15">
      <c r="A629" s="12">
        <v>44693.291666666664</v>
      </c>
      <c r="B629" s="11">
        <v>249.90880000000001</v>
      </c>
      <c r="C629" s="11">
        <v>255.35</v>
      </c>
      <c r="D629" s="11">
        <v>259.88</v>
      </c>
      <c r="E629" s="11">
        <v>250.02</v>
      </c>
      <c r="F629" s="11">
        <v>257.69</v>
      </c>
      <c r="G629" s="11">
        <v>51033800</v>
      </c>
      <c r="N629" s="11"/>
      <c r="O629" s="20"/>
    </row>
    <row r="630" spans="1:15">
      <c r="A630" s="12">
        <v>44694.291666666664</v>
      </c>
      <c r="B630" s="11">
        <v>255.5558</v>
      </c>
      <c r="C630" s="11">
        <v>261.12</v>
      </c>
      <c r="D630" s="11">
        <v>263.04000000000002</v>
      </c>
      <c r="E630" s="11">
        <v>255.35</v>
      </c>
      <c r="F630" s="11">
        <v>257.35000000000002</v>
      </c>
      <c r="G630" s="11">
        <v>34925100</v>
      </c>
      <c r="N630" s="11"/>
      <c r="O630" s="20"/>
    </row>
    <row r="631" spans="1:15">
      <c r="A631" s="12">
        <v>44697.291666666664</v>
      </c>
      <c r="B631" s="11">
        <v>255.92769999999999</v>
      </c>
      <c r="C631" s="11">
        <v>261.5</v>
      </c>
      <c r="D631" s="11">
        <v>265.82</v>
      </c>
      <c r="E631" s="11">
        <v>255.78</v>
      </c>
      <c r="F631" s="11">
        <v>259.95999999999998</v>
      </c>
      <c r="G631" s="11">
        <v>32550900</v>
      </c>
      <c r="N631" s="11"/>
      <c r="O631" s="20"/>
    </row>
    <row r="632" spans="1:15">
      <c r="A632" s="12">
        <v>44698.291666666664</v>
      </c>
      <c r="B632" s="11">
        <v>261.13440000000003</v>
      </c>
      <c r="C632" s="11">
        <v>266.82</v>
      </c>
      <c r="D632" s="11">
        <v>268.33</v>
      </c>
      <c r="E632" s="11">
        <v>262.45999999999998</v>
      </c>
      <c r="F632" s="11">
        <v>266.11</v>
      </c>
      <c r="G632" s="11">
        <v>28828800</v>
      </c>
      <c r="N632" s="11"/>
      <c r="O632" s="20"/>
    </row>
    <row r="633" spans="1:15">
      <c r="A633" s="12">
        <v>44699.291666666664</v>
      </c>
      <c r="B633" s="11">
        <v>249.245</v>
      </c>
      <c r="C633" s="11">
        <v>254.08</v>
      </c>
      <c r="D633" s="11">
        <v>263.60000000000002</v>
      </c>
      <c r="E633" s="11">
        <v>252.77</v>
      </c>
      <c r="F633" s="11">
        <v>263</v>
      </c>
      <c r="G633" s="11">
        <v>31356000</v>
      </c>
      <c r="N633" s="11"/>
      <c r="O633" s="20"/>
    </row>
    <row r="634" spans="1:15">
      <c r="A634" s="12">
        <v>44700.291666666664</v>
      </c>
      <c r="B634" s="11">
        <v>248.3229</v>
      </c>
      <c r="C634" s="11">
        <v>253.14</v>
      </c>
      <c r="D634" s="11">
        <v>257.67</v>
      </c>
      <c r="E634" s="11">
        <v>251.88</v>
      </c>
      <c r="F634" s="11">
        <v>253.9</v>
      </c>
      <c r="G634" s="11">
        <v>32692300</v>
      </c>
      <c r="N634" s="11"/>
      <c r="O634" s="20"/>
    </row>
    <row r="635" spans="1:15">
      <c r="A635" s="12">
        <v>44701.291666666664</v>
      </c>
      <c r="B635" s="11">
        <v>247.75389999999999</v>
      </c>
      <c r="C635" s="11">
        <v>252.56</v>
      </c>
      <c r="D635" s="11">
        <v>258.54000000000002</v>
      </c>
      <c r="E635" s="11">
        <v>246.44</v>
      </c>
      <c r="F635" s="11">
        <v>257.24</v>
      </c>
      <c r="G635" s="11">
        <v>39199300</v>
      </c>
      <c r="N635" s="11"/>
      <c r="O635" s="20"/>
    </row>
    <row r="636" spans="1:15">
      <c r="A636" s="12">
        <v>44704.291666666664</v>
      </c>
      <c r="B636" s="11">
        <v>255.69</v>
      </c>
      <c r="C636" s="11">
        <v>260.64999999999998</v>
      </c>
      <c r="D636" s="11">
        <v>261.5</v>
      </c>
      <c r="E636" s="11">
        <v>253.43</v>
      </c>
      <c r="F636" s="11">
        <v>255.49</v>
      </c>
      <c r="G636" s="11">
        <v>33175400</v>
      </c>
      <c r="N636" s="11"/>
      <c r="O636" s="20"/>
    </row>
    <row r="637" spans="1:15">
      <c r="A637" s="12">
        <v>44705.291666666664</v>
      </c>
      <c r="B637" s="11">
        <v>254.67959999999999</v>
      </c>
      <c r="C637" s="11">
        <v>259.62</v>
      </c>
      <c r="D637" s="11">
        <v>261.33</v>
      </c>
      <c r="E637" s="11">
        <v>253.5</v>
      </c>
      <c r="F637" s="11">
        <v>257.89</v>
      </c>
      <c r="G637" s="11">
        <v>29043900</v>
      </c>
      <c r="N637" s="11"/>
      <c r="O637" s="20"/>
    </row>
    <row r="638" spans="1:15">
      <c r="A638" s="12">
        <v>44706.291666666664</v>
      </c>
      <c r="B638" s="11">
        <v>257.52440000000001</v>
      </c>
      <c r="C638" s="11">
        <v>262.52</v>
      </c>
      <c r="D638" s="11">
        <v>264.58</v>
      </c>
      <c r="E638" s="11">
        <v>257.13</v>
      </c>
      <c r="F638" s="11">
        <v>258.14</v>
      </c>
      <c r="G638" s="11">
        <v>28547900</v>
      </c>
      <c r="N638" s="11"/>
      <c r="O638" s="20"/>
    </row>
    <row r="639" spans="1:15">
      <c r="A639" s="12">
        <v>44707.291666666664</v>
      </c>
      <c r="B639" s="11">
        <v>260.84010000000001</v>
      </c>
      <c r="C639" s="11">
        <v>265.89999999999998</v>
      </c>
      <c r="D639" s="11">
        <v>267.11</v>
      </c>
      <c r="E639" s="11">
        <v>261.43</v>
      </c>
      <c r="F639" s="11">
        <v>262.27</v>
      </c>
      <c r="G639" s="11">
        <v>25002100</v>
      </c>
      <c r="N639" s="11"/>
      <c r="O639" s="20"/>
    </row>
    <row r="640" spans="1:15">
      <c r="A640" s="12">
        <v>44708.291666666664</v>
      </c>
      <c r="B640" s="11">
        <v>268.04039999999998</v>
      </c>
      <c r="C640" s="11">
        <v>273.24</v>
      </c>
      <c r="D640" s="11">
        <v>273.33999999999997</v>
      </c>
      <c r="E640" s="11">
        <v>267.56</v>
      </c>
      <c r="F640" s="11">
        <v>268.48</v>
      </c>
      <c r="G640" s="11">
        <v>26910800</v>
      </c>
      <c r="N640" s="11"/>
      <c r="O640" s="20"/>
    </row>
    <row r="641" spans="1:15">
      <c r="A641" s="12">
        <v>44712.291666666664</v>
      </c>
      <c r="B641" s="11">
        <v>266.69650000000001</v>
      </c>
      <c r="C641" s="11">
        <v>271.87</v>
      </c>
      <c r="D641" s="11">
        <v>274.77</v>
      </c>
      <c r="E641" s="11">
        <v>268.93</v>
      </c>
      <c r="F641" s="11">
        <v>272.52999999999997</v>
      </c>
      <c r="G641" s="11">
        <v>37827700</v>
      </c>
      <c r="N641" s="11"/>
      <c r="O641" s="20"/>
    </row>
    <row r="642" spans="1:15">
      <c r="A642" s="12">
        <v>44713.291666666664</v>
      </c>
      <c r="B642" s="11">
        <v>267.23599999999999</v>
      </c>
      <c r="C642" s="11">
        <v>272.42</v>
      </c>
      <c r="D642" s="11">
        <v>277.69</v>
      </c>
      <c r="E642" s="11">
        <v>270.04000000000002</v>
      </c>
      <c r="F642" s="11">
        <v>275.2</v>
      </c>
      <c r="G642" s="11">
        <v>25292200</v>
      </c>
      <c r="N642" s="11"/>
      <c r="O642" s="20"/>
    </row>
    <row r="643" spans="1:15">
      <c r="A643" s="12">
        <v>44714.291666666664</v>
      </c>
      <c r="B643" s="11">
        <v>269.35489999999999</v>
      </c>
      <c r="C643" s="11">
        <v>274.58</v>
      </c>
      <c r="D643" s="11">
        <v>274.64999999999998</v>
      </c>
      <c r="E643" s="11">
        <v>261.60000000000002</v>
      </c>
      <c r="F643" s="11">
        <v>264.45</v>
      </c>
      <c r="G643" s="11">
        <v>44008200</v>
      </c>
      <c r="N643" s="11"/>
      <c r="O643" s="20"/>
    </row>
    <row r="644" spans="1:15">
      <c r="A644" s="12">
        <v>44715.291666666664</v>
      </c>
      <c r="B644" s="11">
        <v>264.88170000000002</v>
      </c>
      <c r="C644" s="11">
        <v>270.02</v>
      </c>
      <c r="D644" s="11">
        <v>273.45</v>
      </c>
      <c r="E644" s="11">
        <v>268.41000000000003</v>
      </c>
      <c r="F644" s="11">
        <v>270.31</v>
      </c>
      <c r="G644" s="11">
        <v>28059000</v>
      </c>
      <c r="N644" s="11"/>
      <c r="O644" s="20"/>
    </row>
    <row r="645" spans="1:15">
      <c r="A645" s="12">
        <v>44718.291666666664</v>
      </c>
      <c r="B645" s="11">
        <v>263.63589999999999</v>
      </c>
      <c r="C645" s="11">
        <v>268.75</v>
      </c>
      <c r="D645" s="11">
        <v>274.18</v>
      </c>
      <c r="E645" s="11">
        <v>267.22000000000003</v>
      </c>
      <c r="F645" s="11">
        <v>272.06</v>
      </c>
      <c r="G645" s="11">
        <v>22400300</v>
      </c>
      <c r="N645" s="11"/>
      <c r="O645" s="20"/>
    </row>
    <row r="646" spans="1:15">
      <c r="A646" s="12">
        <v>44719.291666666664</v>
      </c>
      <c r="B646" s="11">
        <v>267.31450000000001</v>
      </c>
      <c r="C646" s="11">
        <v>272.5</v>
      </c>
      <c r="D646" s="11">
        <v>273.13</v>
      </c>
      <c r="E646" s="11">
        <v>265.94</v>
      </c>
      <c r="F646" s="11">
        <v>266.64</v>
      </c>
      <c r="G646" s="11">
        <v>22860700</v>
      </c>
      <c r="N646" s="11"/>
      <c r="O646" s="20"/>
    </row>
    <row r="647" spans="1:15">
      <c r="A647" s="12">
        <v>44720.291666666664</v>
      </c>
      <c r="B647" s="11">
        <v>265.26420000000002</v>
      </c>
      <c r="C647" s="11">
        <v>270.41000000000003</v>
      </c>
      <c r="D647" s="11">
        <v>273</v>
      </c>
      <c r="E647" s="11">
        <v>269.61</v>
      </c>
      <c r="F647" s="11">
        <v>271.70999999999998</v>
      </c>
      <c r="G647" s="11">
        <v>17372300</v>
      </c>
      <c r="N647" s="11"/>
      <c r="O647" s="20"/>
    </row>
    <row r="648" spans="1:15">
      <c r="A648" s="12">
        <v>44721.291666666664</v>
      </c>
      <c r="B648" s="11">
        <v>259.75119999999998</v>
      </c>
      <c r="C648" s="11">
        <v>264.79000000000002</v>
      </c>
      <c r="D648" s="11">
        <v>272.70999999999998</v>
      </c>
      <c r="E648" s="11">
        <v>264.63</v>
      </c>
      <c r="F648" s="11">
        <v>267.77999999999997</v>
      </c>
      <c r="G648" s="11">
        <v>26439700</v>
      </c>
      <c r="N648" s="11"/>
      <c r="O648" s="20"/>
    </row>
    <row r="649" spans="1:15">
      <c r="A649" s="12">
        <v>44722.291666666664</v>
      </c>
      <c r="B649" s="11">
        <v>248.17580000000001</v>
      </c>
      <c r="C649" s="11">
        <v>252.99</v>
      </c>
      <c r="D649" s="11">
        <v>260.58</v>
      </c>
      <c r="E649" s="11">
        <v>252.53</v>
      </c>
      <c r="F649" s="11">
        <v>260.58</v>
      </c>
      <c r="G649" s="11">
        <v>31422800</v>
      </c>
      <c r="N649" s="11"/>
      <c r="O649" s="20"/>
    </row>
    <row r="650" spans="1:15">
      <c r="A650" s="12">
        <v>44725.291666666664</v>
      </c>
      <c r="B650" s="11">
        <v>237.6499</v>
      </c>
      <c r="C650" s="11">
        <v>242.26</v>
      </c>
      <c r="D650" s="11">
        <v>249.02</v>
      </c>
      <c r="E650" s="11">
        <v>241.53</v>
      </c>
      <c r="F650" s="11">
        <v>245.11</v>
      </c>
      <c r="G650" s="11">
        <v>46135800</v>
      </c>
      <c r="N650" s="11"/>
      <c r="O650" s="20"/>
    </row>
    <row r="651" spans="1:15">
      <c r="A651" s="12">
        <v>44726.291666666664</v>
      </c>
      <c r="B651" s="11">
        <v>239.83750000000001</v>
      </c>
      <c r="C651" s="11">
        <v>244.49</v>
      </c>
      <c r="D651" s="11">
        <v>245.74</v>
      </c>
      <c r="E651" s="11">
        <v>241.51</v>
      </c>
      <c r="F651" s="11">
        <v>243.86</v>
      </c>
      <c r="G651" s="11">
        <v>28651500</v>
      </c>
      <c r="N651" s="11"/>
      <c r="O651" s="20"/>
    </row>
    <row r="652" spans="1:15">
      <c r="A652" s="12">
        <v>44727.291666666664</v>
      </c>
      <c r="B652" s="11">
        <v>246.9691</v>
      </c>
      <c r="C652" s="11">
        <v>251.76</v>
      </c>
      <c r="D652" s="11">
        <v>255.3</v>
      </c>
      <c r="E652" s="11">
        <v>246.42</v>
      </c>
      <c r="F652" s="11">
        <v>248.31</v>
      </c>
      <c r="G652" s="11">
        <v>33111700</v>
      </c>
      <c r="N652" s="11"/>
      <c r="O652" s="20"/>
    </row>
    <row r="653" spans="1:15">
      <c r="A653" s="12">
        <v>44728.291666666664</v>
      </c>
      <c r="B653" s="11">
        <v>240.30840000000001</v>
      </c>
      <c r="C653" s="11">
        <v>244.97</v>
      </c>
      <c r="D653" s="11">
        <v>247.42</v>
      </c>
      <c r="E653" s="11">
        <v>243.02</v>
      </c>
      <c r="F653" s="11">
        <v>245.98</v>
      </c>
      <c r="G653" s="11">
        <v>33169200</v>
      </c>
      <c r="N653" s="11"/>
      <c r="O653" s="20"/>
    </row>
    <row r="654" spans="1:15">
      <c r="A654" s="12">
        <v>44729.291666666664</v>
      </c>
      <c r="B654" s="11">
        <v>242.9374</v>
      </c>
      <c r="C654" s="11">
        <v>247.65</v>
      </c>
      <c r="D654" s="11">
        <v>250.5</v>
      </c>
      <c r="E654" s="11">
        <v>244.03</v>
      </c>
      <c r="F654" s="11">
        <v>244.7</v>
      </c>
      <c r="G654" s="11">
        <v>43084800</v>
      </c>
      <c r="N654" s="11"/>
      <c r="O654" s="20"/>
    </row>
    <row r="655" spans="1:15">
      <c r="A655" s="12">
        <v>44733.291666666664</v>
      </c>
      <c r="B655" s="11">
        <v>248.91149999999999</v>
      </c>
      <c r="C655" s="11">
        <v>253.74</v>
      </c>
      <c r="D655" s="11">
        <v>254.75</v>
      </c>
      <c r="E655" s="11">
        <v>249.51</v>
      </c>
      <c r="F655" s="11">
        <v>250.26</v>
      </c>
      <c r="G655" s="11">
        <v>29928300</v>
      </c>
      <c r="N655" s="11"/>
      <c r="O655" s="20"/>
    </row>
    <row r="656" spans="1:15">
      <c r="A656" s="12">
        <v>44734.291666666664</v>
      </c>
      <c r="B656" s="11">
        <v>248.31309999999999</v>
      </c>
      <c r="C656" s="11">
        <v>253.13</v>
      </c>
      <c r="D656" s="11">
        <v>257.17</v>
      </c>
      <c r="E656" s="11">
        <v>250.37</v>
      </c>
      <c r="F656" s="11">
        <v>251.89</v>
      </c>
      <c r="G656" s="11">
        <v>25939900</v>
      </c>
      <c r="N656" s="11"/>
      <c r="O656" s="20"/>
    </row>
    <row r="657" spans="1:15">
      <c r="A657" s="12">
        <v>44735.291666666664</v>
      </c>
      <c r="B657" s="11">
        <v>253.934</v>
      </c>
      <c r="C657" s="11">
        <v>258.86</v>
      </c>
      <c r="D657" s="11">
        <v>259.37</v>
      </c>
      <c r="E657" s="11">
        <v>253.63</v>
      </c>
      <c r="F657" s="11">
        <v>255.57</v>
      </c>
      <c r="G657" s="11">
        <v>25861400</v>
      </c>
      <c r="N657" s="11"/>
      <c r="O657" s="20"/>
    </row>
    <row r="658" spans="1:15">
      <c r="A658" s="12">
        <v>44736.291666666664</v>
      </c>
      <c r="B658" s="11">
        <v>262.60590000000002</v>
      </c>
      <c r="C658" s="11">
        <v>267.7</v>
      </c>
      <c r="D658" s="11">
        <v>267.98</v>
      </c>
      <c r="E658" s="11">
        <v>261.72000000000003</v>
      </c>
      <c r="F658" s="11">
        <v>261.81</v>
      </c>
      <c r="G658" s="11">
        <v>33923200</v>
      </c>
      <c r="N658" s="11"/>
      <c r="O658" s="20"/>
    </row>
    <row r="659" spans="1:15">
      <c r="A659" s="12">
        <v>44739.291666666664</v>
      </c>
      <c r="B659" s="11">
        <v>259.84930000000003</v>
      </c>
      <c r="C659" s="11">
        <v>264.89</v>
      </c>
      <c r="D659" s="11">
        <v>268.3</v>
      </c>
      <c r="E659" s="11">
        <v>263.27999999999997</v>
      </c>
      <c r="F659" s="11">
        <v>268.20999999999998</v>
      </c>
      <c r="G659" s="11">
        <v>24615100</v>
      </c>
      <c r="N659" s="11"/>
      <c r="O659" s="20"/>
    </row>
    <row r="660" spans="1:15">
      <c r="A660" s="12">
        <v>44740.291666666664</v>
      </c>
      <c r="B660" s="11">
        <v>251.5993</v>
      </c>
      <c r="C660" s="11">
        <v>256.48</v>
      </c>
      <c r="D660" s="11">
        <v>266.91000000000003</v>
      </c>
      <c r="E660" s="11">
        <v>256.32</v>
      </c>
      <c r="F660" s="11">
        <v>263.98</v>
      </c>
      <c r="G660" s="11">
        <v>27295500</v>
      </c>
      <c r="N660" s="11"/>
      <c r="O660" s="20"/>
    </row>
    <row r="661" spans="1:15">
      <c r="A661" s="12">
        <v>44741.291666666664</v>
      </c>
      <c r="B661" s="11">
        <v>255.3074</v>
      </c>
      <c r="C661" s="11">
        <v>260.26</v>
      </c>
      <c r="D661" s="11">
        <v>261.97000000000003</v>
      </c>
      <c r="E661" s="11">
        <v>255.76</v>
      </c>
      <c r="F661" s="11">
        <v>257.58999999999997</v>
      </c>
      <c r="G661" s="11">
        <v>20069800</v>
      </c>
      <c r="N661" s="11"/>
      <c r="O661" s="20"/>
    </row>
    <row r="662" spans="1:15">
      <c r="A662" s="12">
        <v>44742.291666666664</v>
      </c>
      <c r="B662" s="11">
        <v>251.9427</v>
      </c>
      <c r="C662" s="11">
        <v>256.83</v>
      </c>
      <c r="D662" s="11">
        <v>259.52999999999997</v>
      </c>
      <c r="E662" s="11">
        <v>252.9</v>
      </c>
      <c r="F662" s="11">
        <v>257.05</v>
      </c>
      <c r="G662" s="11">
        <v>31730900</v>
      </c>
      <c r="N662" s="11"/>
      <c r="O662" s="20"/>
    </row>
    <row r="663" spans="1:15">
      <c r="A663" s="12">
        <v>44743.291666666664</v>
      </c>
      <c r="B663" s="11">
        <v>254.6404</v>
      </c>
      <c r="C663" s="11">
        <v>259.58</v>
      </c>
      <c r="D663" s="11">
        <v>259.77</v>
      </c>
      <c r="E663" s="11">
        <v>254.61</v>
      </c>
      <c r="F663" s="11">
        <v>256.39</v>
      </c>
      <c r="G663" s="11">
        <v>22837700</v>
      </c>
      <c r="N663" s="11"/>
      <c r="O663" s="20"/>
    </row>
    <row r="664" spans="1:15">
      <c r="A664" s="12">
        <v>44747.291666666664</v>
      </c>
      <c r="B664" s="11">
        <v>257.84809999999999</v>
      </c>
      <c r="C664" s="11">
        <v>262.85000000000002</v>
      </c>
      <c r="D664" s="11">
        <v>262.98</v>
      </c>
      <c r="E664" s="11">
        <v>254.74</v>
      </c>
      <c r="F664" s="11">
        <v>256.16000000000003</v>
      </c>
      <c r="G664" s="11">
        <v>22941000</v>
      </c>
      <c r="N664" s="11"/>
      <c r="O664" s="20"/>
    </row>
    <row r="665" spans="1:15">
      <c r="A665" s="12">
        <v>44748.291666666664</v>
      </c>
      <c r="B665" s="11">
        <v>261.14420000000001</v>
      </c>
      <c r="C665" s="11">
        <v>266.20999999999998</v>
      </c>
      <c r="D665" s="11">
        <v>267.99</v>
      </c>
      <c r="E665" s="11">
        <v>262.39999999999998</v>
      </c>
      <c r="F665" s="11">
        <v>263.75</v>
      </c>
      <c r="G665" s="11">
        <v>23824400</v>
      </c>
      <c r="N665" s="11"/>
      <c r="O665" s="20"/>
    </row>
    <row r="666" spans="1:15">
      <c r="A666" s="12">
        <v>44749.291666666664</v>
      </c>
      <c r="B666" s="11">
        <v>263.29239999999999</v>
      </c>
      <c r="C666" s="11">
        <v>268.39999999999998</v>
      </c>
      <c r="D666" s="11">
        <v>269.06</v>
      </c>
      <c r="E666" s="11">
        <v>265.02</v>
      </c>
      <c r="F666" s="11">
        <v>265.12</v>
      </c>
      <c r="G666" s="11">
        <v>20859900</v>
      </c>
      <c r="N666" s="11"/>
      <c r="O666" s="20"/>
    </row>
    <row r="667" spans="1:15">
      <c r="A667" s="12">
        <v>44750.291666666664</v>
      </c>
      <c r="B667" s="11">
        <v>262.56659999999999</v>
      </c>
      <c r="C667" s="11">
        <v>267.66000000000003</v>
      </c>
      <c r="D667" s="11">
        <v>268.10000000000002</v>
      </c>
      <c r="E667" s="11">
        <v>263.29000000000002</v>
      </c>
      <c r="F667" s="11">
        <v>264.79000000000002</v>
      </c>
      <c r="G667" s="11">
        <v>19658800</v>
      </c>
      <c r="N667" s="11"/>
      <c r="O667" s="20"/>
    </row>
    <row r="668" spans="1:15">
      <c r="A668" s="12">
        <v>44753.291666666664</v>
      </c>
      <c r="B668" s="11">
        <v>259.47649999999999</v>
      </c>
      <c r="C668" s="11">
        <v>264.51</v>
      </c>
      <c r="D668" s="11">
        <v>266.52999999999997</v>
      </c>
      <c r="E668" s="11">
        <v>262.18</v>
      </c>
      <c r="F668" s="11">
        <v>265.64999999999998</v>
      </c>
      <c r="G668" s="11">
        <v>19455200</v>
      </c>
      <c r="N668" s="11"/>
      <c r="O668" s="20"/>
    </row>
    <row r="669" spans="1:15">
      <c r="A669" s="12">
        <v>44754.291666666664</v>
      </c>
      <c r="B669" s="11">
        <v>248.84280000000001</v>
      </c>
      <c r="C669" s="11">
        <v>253.67</v>
      </c>
      <c r="D669" s="11">
        <v>265.94</v>
      </c>
      <c r="E669" s="11">
        <v>252.04</v>
      </c>
      <c r="F669" s="11">
        <v>265.88</v>
      </c>
      <c r="G669" s="11">
        <v>35868500</v>
      </c>
      <c r="N669" s="11"/>
      <c r="O669" s="20"/>
    </row>
    <row r="670" spans="1:15">
      <c r="A670" s="12">
        <v>44755.291666666664</v>
      </c>
      <c r="B670" s="11">
        <v>247.9109</v>
      </c>
      <c r="C670" s="11">
        <v>252.72</v>
      </c>
      <c r="D670" s="11">
        <v>253.55</v>
      </c>
      <c r="E670" s="11">
        <v>248.11</v>
      </c>
      <c r="F670" s="11">
        <v>250.19</v>
      </c>
      <c r="G670" s="11">
        <v>29497400</v>
      </c>
      <c r="N670" s="11"/>
      <c r="O670" s="20"/>
    </row>
    <row r="671" spans="1:15">
      <c r="A671" s="12">
        <v>44756.291666666664</v>
      </c>
      <c r="B671" s="11">
        <v>249.245</v>
      </c>
      <c r="C671" s="11">
        <v>254.08</v>
      </c>
      <c r="D671" s="11">
        <v>255.14</v>
      </c>
      <c r="E671" s="11">
        <v>245.94</v>
      </c>
      <c r="F671" s="11">
        <v>250.57</v>
      </c>
      <c r="G671" s="11">
        <v>25102800</v>
      </c>
      <c r="N671" s="11"/>
      <c r="O671" s="20"/>
    </row>
    <row r="672" spans="1:15">
      <c r="A672" s="12">
        <v>44757.291666666664</v>
      </c>
      <c r="B672" s="11">
        <v>251.8348</v>
      </c>
      <c r="C672" s="11">
        <v>256.72000000000003</v>
      </c>
      <c r="D672" s="11">
        <v>260.37</v>
      </c>
      <c r="E672" s="11">
        <v>254.77</v>
      </c>
      <c r="F672" s="11">
        <v>255.72</v>
      </c>
      <c r="G672" s="11">
        <v>29774100</v>
      </c>
      <c r="N672" s="11"/>
      <c r="O672" s="20"/>
    </row>
    <row r="673" spans="1:15">
      <c r="A673" s="12">
        <v>44760.291666666664</v>
      </c>
      <c r="B673" s="11">
        <v>249.4118</v>
      </c>
      <c r="C673" s="11">
        <v>254.25</v>
      </c>
      <c r="D673" s="11">
        <v>260.83999999999997</v>
      </c>
      <c r="E673" s="11">
        <v>253.3</v>
      </c>
      <c r="F673" s="11">
        <v>259.75</v>
      </c>
      <c r="G673" s="11">
        <v>20975000</v>
      </c>
      <c r="N673" s="11"/>
      <c r="O673" s="20"/>
    </row>
    <row r="674" spans="1:15">
      <c r="A674" s="12">
        <v>44761.291666666664</v>
      </c>
      <c r="B674" s="11">
        <v>254.59129999999999</v>
      </c>
      <c r="C674" s="11">
        <v>259.52999999999997</v>
      </c>
      <c r="D674" s="11">
        <v>259.72000000000003</v>
      </c>
      <c r="E674" s="11">
        <v>253.68</v>
      </c>
      <c r="F674" s="11">
        <v>257.58</v>
      </c>
      <c r="G674" s="11">
        <v>25012600</v>
      </c>
      <c r="N674" s="11"/>
      <c r="O674" s="20"/>
    </row>
    <row r="675" spans="1:15">
      <c r="A675" s="12">
        <v>44762.291666666664</v>
      </c>
      <c r="B675" s="11">
        <v>257.27910000000003</v>
      </c>
      <c r="C675" s="11">
        <v>262.27</v>
      </c>
      <c r="D675" s="11">
        <v>264.87</v>
      </c>
      <c r="E675" s="11">
        <v>258.91000000000003</v>
      </c>
      <c r="F675" s="11">
        <v>259.89999999999998</v>
      </c>
      <c r="G675" s="11">
        <v>22788300</v>
      </c>
      <c r="N675" s="11"/>
      <c r="O675" s="20"/>
    </row>
    <row r="676" spans="1:15">
      <c r="A676" s="12">
        <v>44763.291666666664</v>
      </c>
      <c r="B676" s="11">
        <v>259.80020000000002</v>
      </c>
      <c r="C676" s="11">
        <v>264.83999999999997</v>
      </c>
      <c r="D676" s="11">
        <v>264.89</v>
      </c>
      <c r="E676" s="11">
        <v>257.02999999999997</v>
      </c>
      <c r="F676" s="11">
        <v>259.79000000000002</v>
      </c>
      <c r="G676" s="11">
        <v>22404700</v>
      </c>
      <c r="N676" s="11"/>
      <c r="O676" s="20"/>
    </row>
    <row r="677" spans="1:15">
      <c r="A677" s="12">
        <v>44764.291666666664</v>
      </c>
      <c r="B677" s="11">
        <v>255.40549999999999</v>
      </c>
      <c r="C677" s="11">
        <v>260.36</v>
      </c>
      <c r="D677" s="11">
        <v>265.33</v>
      </c>
      <c r="E677" s="11">
        <v>259.07</v>
      </c>
      <c r="F677" s="11">
        <v>265.24</v>
      </c>
      <c r="G677" s="11">
        <v>21881300</v>
      </c>
      <c r="N677" s="11"/>
      <c r="O677" s="20"/>
    </row>
    <row r="678" spans="1:15">
      <c r="A678" s="12">
        <v>44767.291666666664</v>
      </c>
      <c r="B678" s="11">
        <v>253.90459999999999</v>
      </c>
      <c r="C678" s="11">
        <v>258.83</v>
      </c>
      <c r="D678" s="11">
        <v>261.5</v>
      </c>
      <c r="E678" s="11">
        <v>256.81</v>
      </c>
      <c r="F678" s="11">
        <v>261</v>
      </c>
      <c r="G678" s="11">
        <v>21056000</v>
      </c>
      <c r="N678" s="11"/>
      <c r="O678" s="20"/>
    </row>
    <row r="679" spans="1:15">
      <c r="A679" s="12">
        <v>44768.291666666664</v>
      </c>
      <c r="B679" s="11">
        <v>247.10650000000001</v>
      </c>
      <c r="C679" s="11">
        <v>251.9</v>
      </c>
      <c r="D679" s="11">
        <v>259.88</v>
      </c>
      <c r="E679" s="11">
        <v>249.57</v>
      </c>
      <c r="F679" s="11">
        <v>259.86</v>
      </c>
      <c r="G679" s="11">
        <v>39348000</v>
      </c>
      <c r="N679" s="11"/>
      <c r="O679" s="20"/>
    </row>
    <row r="680" spans="1:15">
      <c r="A680" s="12">
        <v>44769.291666666664</v>
      </c>
      <c r="B680" s="11">
        <v>263.62599999999998</v>
      </c>
      <c r="C680" s="11">
        <v>268.74</v>
      </c>
      <c r="D680" s="11">
        <v>270.05</v>
      </c>
      <c r="E680" s="11">
        <v>258.85000000000002</v>
      </c>
      <c r="F680" s="11">
        <v>261.16000000000003</v>
      </c>
      <c r="G680" s="11">
        <v>45994000</v>
      </c>
      <c r="N680" s="11"/>
      <c r="O680" s="20"/>
    </row>
    <row r="681" spans="1:15">
      <c r="A681" s="12">
        <v>44770.291666666664</v>
      </c>
      <c r="B681" s="11">
        <v>271.15010000000001</v>
      </c>
      <c r="C681" s="11">
        <v>276.41000000000003</v>
      </c>
      <c r="D681" s="11">
        <v>277.83999999999997</v>
      </c>
      <c r="E681" s="11">
        <v>267.87</v>
      </c>
      <c r="F681" s="11">
        <v>269.75</v>
      </c>
      <c r="G681" s="11">
        <v>33459300</v>
      </c>
      <c r="N681" s="11"/>
      <c r="O681" s="20"/>
    </row>
    <row r="682" spans="1:15">
      <c r="A682" s="12">
        <v>44771.291666666664</v>
      </c>
      <c r="B682" s="11">
        <v>275.39769999999999</v>
      </c>
      <c r="C682" s="11">
        <v>280.74</v>
      </c>
      <c r="D682" s="11">
        <v>282</v>
      </c>
      <c r="E682" s="11">
        <v>276.63</v>
      </c>
      <c r="F682" s="11">
        <v>277.7</v>
      </c>
      <c r="G682" s="11">
        <v>32152800</v>
      </c>
      <c r="N682" s="11"/>
      <c r="O682" s="20"/>
    </row>
    <row r="683" spans="1:15">
      <c r="A683" s="12">
        <v>44774.291666666664</v>
      </c>
      <c r="B683" s="11">
        <v>272.71960000000001</v>
      </c>
      <c r="C683" s="11">
        <v>278.01</v>
      </c>
      <c r="D683" s="11">
        <v>281.27999999999997</v>
      </c>
      <c r="E683" s="11">
        <v>275.83999999999997</v>
      </c>
      <c r="F683" s="11">
        <v>277.82</v>
      </c>
      <c r="G683" s="11">
        <v>21539600</v>
      </c>
      <c r="N683" s="11"/>
      <c r="O683" s="20"/>
    </row>
    <row r="684" spans="1:15">
      <c r="A684" s="12">
        <v>44775.291666666664</v>
      </c>
      <c r="B684" s="11">
        <v>269.59030000000001</v>
      </c>
      <c r="C684" s="11">
        <v>274.82</v>
      </c>
      <c r="D684" s="11">
        <v>277.89</v>
      </c>
      <c r="E684" s="11">
        <v>272.38</v>
      </c>
      <c r="F684" s="11">
        <v>276</v>
      </c>
      <c r="G684" s="11">
        <v>22754200</v>
      </c>
      <c r="N684" s="11"/>
      <c r="O684" s="20"/>
    </row>
    <row r="685" spans="1:15">
      <c r="A685" s="12">
        <v>44776.291666666664</v>
      </c>
      <c r="B685" s="11">
        <v>277.09480000000002</v>
      </c>
      <c r="C685" s="11">
        <v>282.47000000000003</v>
      </c>
      <c r="D685" s="11">
        <v>283.5</v>
      </c>
      <c r="E685" s="11">
        <v>276.61</v>
      </c>
      <c r="F685" s="11">
        <v>276.76</v>
      </c>
      <c r="G685" s="11">
        <v>23518900</v>
      </c>
      <c r="N685" s="11"/>
      <c r="O685" s="20"/>
    </row>
    <row r="686" spans="1:15">
      <c r="A686" s="12">
        <v>44777.291666666664</v>
      </c>
      <c r="B686" s="11">
        <v>278.25229999999999</v>
      </c>
      <c r="C686" s="11">
        <v>283.64999999999998</v>
      </c>
      <c r="D686" s="11">
        <v>283.8</v>
      </c>
      <c r="E686" s="11">
        <v>280.17</v>
      </c>
      <c r="F686" s="11">
        <v>281.8</v>
      </c>
      <c r="G686" s="11">
        <v>18098700</v>
      </c>
      <c r="N686" s="11"/>
      <c r="O686" s="20"/>
    </row>
    <row r="687" spans="1:15">
      <c r="A687" s="12">
        <v>44778.291666666664</v>
      </c>
      <c r="B687" s="11">
        <v>277.52640000000002</v>
      </c>
      <c r="C687" s="11">
        <v>282.91000000000003</v>
      </c>
      <c r="D687" s="11">
        <v>283.64999999999998</v>
      </c>
      <c r="E687" s="11">
        <v>278.68</v>
      </c>
      <c r="F687" s="11">
        <v>279.14999999999998</v>
      </c>
      <c r="G687" s="11">
        <v>16774600</v>
      </c>
      <c r="N687" s="11"/>
      <c r="O687" s="20"/>
    </row>
    <row r="688" spans="1:15">
      <c r="A688" s="12">
        <v>44781.291666666664</v>
      </c>
      <c r="B688" s="11">
        <v>274.98570000000001</v>
      </c>
      <c r="C688" s="11">
        <v>280.32</v>
      </c>
      <c r="D688" s="11">
        <v>285.92</v>
      </c>
      <c r="E688" s="11">
        <v>279.32</v>
      </c>
      <c r="F688" s="11">
        <v>284.05</v>
      </c>
      <c r="G688" s="11">
        <v>18739200</v>
      </c>
      <c r="N688" s="11"/>
      <c r="O688" s="20"/>
    </row>
    <row r="689" spans="1:15">
      <c r="A689" s="12">
        <v>44782.291666666664</v>
      </c>
      <c r="B689" s="11">
        <v>276.928</v>
      </c>
      <c r="C689" s="11">
        <v>282.3</v>
      </c>
      <c r="D689" s="11">
        <v>283.08</v>
      </c>
      <c r="E689" s="11">
        <v>277.61</v>
      </c>
      <c r="F689" s="11">
        <v>279.64</v>
      </c>
      <c r="G689" s="11">
        <v>23405200</v>
      </c>
      <c r="N689" s="11"/>
      <c r="O689" s="20"/>
    </row>
    <row r="690" spans="1:15">
      <c r="A690" s="12">
        <v>44783.291666666664</v>
      </c>
      <c r="B690" s="11">
        <v>283.6574</v>
      </c>
      <c r="C690" s="11">
        <v>289.16000000000003</v>
      </c>
      <c r="D690" s="11">
        <v>289.81</v>
      </c>
      <c r="E690" s="11">
        <v>286.94</v>
      </c>
      <c r="F690" s="11">
        <v>288.17</v>
      </c>
      <c r="G690" s="11">
        <v>24687800</v>
      </c>
      <c r="N690" s="11"/>
      <c r="O690" s="20"/>
    </row>
    <row r="691" spans="1:15">
      <c r="A691" s="12">
        <v>44784.291666666664</v>
      </c>
      <c r="B691" s="11">
        <v>281.55810000000002</v>
      </c>
      <c r="C691" s="11">
        <v>287.02</v>
      </c>
      <c r="D691" s="11">
        <v>291.20999999999998</v>
      </c>
      <c r="E691" s="11">
        <v>286.51</v>
      </c>
      <c r="F691" s="11">
        <v>290.85000000000002</v>
      </c>
      <c r="G691" s="11">
        <v>20065900</v>
      </c>
      <c r="N691" s="11"/>
      <c r="O691" s="20"/>
    </row>
    <row r="692" spans="1:15">
      <c r="A692" s="12">
        <v>44785.291666666664</v>
      </c>
      <c r="B692" s="11">
        <v>286.35509999999999</v>
      </c>
      <c r="C692" s="11">
        <v>291.91000000000003</v>
      </c>
      <c r="D692" s="11">
        <v>291.91000000000003</v>
      </c>
      <c r="E692" s="11">
        <v>286.94</v>
      </c>
      <c r="F692" s="11">
        <v>288.48</v>
      </c>
      <c r="G692" s="11">
        <v>22619700</v>
      </c>
      <c r="N692" s="11"/>
      <c r="O692" s="20"/>
    </row>
    <row r="693" spans="1:15">
      <c r="A693" s="12">
        <v>44788.291666666664</v>
      </c>
      <c r="B693" s="11">
        <v>287.8854</v>
      </c>
      <c r="C693" s="11">
        <v>293.47000000000003</v>
      </c>
      <c r="D693" s="11">
        <v>294.18</v>
      </c>
      <c r="E693" s="11">
        <v>290.11</v>
      </c>
      <c r="F693" s="11">
        <v>291</v>
      </c>
      <c r="G693" s="11">
        <v>18085700</v>
      </c>
      <c r="N693" s="11"/>
      <c r="O693" s="20"/>
    </row>
    <row r="694" spans="1:15">
      <c r="A694" s="12">
        <v>44789.291666666664</v>
      </c>
      <c r="B694" s="11">
        <v>287.13990000000001</v>
      </c>
      <c r="C694" s="11">
        <v>292.70999999999998</v>
      </c>
      <c r="D694" s="11">
        <v>294.04000000000002</v>
      </c>
      <c r="E694" s="11">
        <v>290.42</v>
      </c>
      <c r="F694" s="11">
        <v>291.99</v>
      </c>
      <c r="G694" s="11">
        <v>18102900</v>
      </c>
      <c r="N694" s="11"/>
      <c r="O694" s="20"/>
    </row>
    <row r="695" spans="1:15">
      <c r="A695" s="12">
        <v>44790.291666666664</v>
      </c>
      <c r="B695" s="11">
        <v>286.38290000000001</v>
      </c>
      <c r="C695" s="11">
        <v>291.32</v>
      </c>
      <c r="D695" s="11">
        <v>293.35000000000002</v>
      </c>
      <c r="E695" s="11">
        <v>289.47000000000003</v>
      </c>
      <c r="F695" s="11">
        <v>289.74</v>
      </c>
      <c r="G695" s="11">
        <v>18253400</v>
      </c>
      <c r="N695" s="11"/>
      <c r="O695" s="20"/>
    </row>
    <row r="696" spans="1:15">
      <c r="A696" s="12">
        <v>44791.291666666664</v>
      </c>
      <c r="B696" s="11">
        <v>285.2525</v>
      </c>
      <c r="C696" s="11">
        <v>290.17</v>
      </c>
      <c r="D696" s="11">
        <v>291.91000000000003</v>
      </c>
      <c r="E696" s="11">
        <v>289.08</v>
      </c>
      <c r="F696" s="11">
        <v>290.19</v>
      </c>
      <c r="G696" s="11">
        <v>17186200</v>
      </c>
      <c r="N696" s="11"/>
      <c r="O696" s="20"/>
    </row>
    <row r="697" spans="1:15">
      <c r="A697" s="12">
        <v>44792.291666666664</v>
      </c>
      <c r="B697" s="11">
        <v>281.3005</v>
      </c>
      <c r="C697" s="11">
        <v>286.14999999999998</v>
      </c>
      <c r="D697" s="11">
        <v>289.25</v>
      </c>
      <c r="E697" s="11">
        <v>285.56</v>
      </c>
      <c r="F697" s="11">
        <v>288.89999999999998</v>
      </c>
      <c r="G697" s="11">
        <v>20570000</v>
      </c>
      <c r="N697" s="11"/>
      <c r="O697" s="20"/>
    </row>
    <row r="698" spans="1:15">
      <c r="A698" s="12">
        <v>44795.291666666664</v>
      </c>
      <c r="B698" s="11">
        <v>273.04289999999997</v>
      </c>
      <c r="C698" s="11">
        <v>277.75</v>
      </c>
      <c r="D698" s="11">
        <v>282.45999999999998</v>
      </c>
      <c r="E698" s="11">
        <v>277.22000000000003</v>
      </c>
      <c r="F698" s="11">
        <v>282.08</v>
      </c>
      <c r="G698" s="11">
        <v>25061100</v>
      </c>
      <c r="N698" s="11"/>
      <c r="O698" s="20"/>
    </row>
    <row r="699" spans="1:15">
      <c r="A699" s="12">
        <v>44796.291666666664</v>
      </c>
      <c r="B699" s="11">
        <v>271.75510000000003</v>
      </c>
      <c r="C699" s="11">
        <v>276.44</v>
      </c>
      <c r="D699" s="11">
        <v>278.86</v>
      </c>
      <c r="E699" s="11">
        <v>275.39999999999998</v>
      </c>
      <c r="F699" s="11">
        <v>276.44</v>
      </c>
      <c r="G699" s="11">
        <v>17527400</v>
      </c>
      <c r="N699" s="11"/>
      <c r="O699" s="20"/>
    </row>
    <row r="700" spans="1:15">
      <c r="A700" s="12">
        <v>44797.291666666664</v>
      </c>
      <c r="B700" s="11">
        <v>271.11619999999999</v>
      </c>
      <c r="C700" s="11">
        <v>275.79000000000002</v>
      </c>
      <c r="D700" s="11">
        <v>277.23</v>
      </c>
      <c r="E700" s="11">
        <v>275.11</v>
      </c>
      <c r="F700" s="11">
        <v>275.41000000000003</v>
      </c>
      <c r="G700" s="11">
        <v>18137000</v>
      </c>
      <c r="N700" s="11"/>
      <c r="O700" s="20"/>
    </row>
    <row r="701" spans="1:15">
      <c r="A701" s="12">
        <v>44798.291666666664</v>
      </c>
      <c r="B701" s="11">
        <v>274.12430000000001</v>
      </c>
      <c r="C701" s="11">
        <v>278.85000000000002</v>
      </c>
      <c r="D701" s="11">
        <v>279.02</v>
      </c>
      <c r="E701" s="11">
        <v>274.52</v>
      </c>
      <c r="F701" s="11">
        <v>277.33</v>
      </c>
      <c r="G701" s="11">
        <v>16583400</v>
      </c>
      <c r="N701" s="11"/>
      <c r="O701" s="20"/>
    </row>
    <row r="702" spans="1:15">
      <c r="A702" s="12">
        <v>44799.291666666664</v>
      </c>
      <c r="B702" s="11">
        <v>263.54660000000001</v>
      </c>
      <c r="C702" s="11">
        <v>268.08999999999997</v>
      </c>
      <c r="D702" s="11">
        <v>280.33999999999997</v>
      </c>
      <c r="E702" s="11">
        <v>267.98</v>
      </c>
      <c r="F702" s="11">
        <v>279.08</v>
      </c>
      <c r="G702" s="11">
        <v>27549300</v>
      </c>
      <c r="N702" s="11"/>
      <c r="O702" s="20"/>
    </row>
    <row r="703" spans="1:15">
      <c r="A703" s="12">
        <v>44802.291666666664</v>
      </c>
      <c r="B703" s="11">
        <v>260.73509999999999</v>
      </c>
      <c r="C703" s="11">
        <v>265.23</v>
      </c>
      <c r="D703" s="11">
        <v>267.39999999999998</v>
      </c>
      <c r="E703" s="11">
        <v>263.85000000000002</v>
      </c>
      <c r="F703" s="11">
        <v>265.85000000000002</v>
      </c>
      <c r="G703" s="11">
        <v>20338500</v>
      </c>
      <c r="N703" s="11"/>
      <c r="O703" s="20"/>
    </row>
    <row r="704" spans="1:15">
      <c r="A704" s="12">
        <v>44803.291666666664</v>
      </c>
      <c r="B704" s="11">
        <v>258.51339999999999</v>
      </c>
      <c r="C704" s="11">
        <v>262.97000000000003</v>
      </c>
      <c r="D704" s="11">
        <v>267.05</v>
      </c>
      <c r="E704" s="11">
        <v>260.66000000000003</v>
      </c>
      <c r="F704" s="11">
        <v>266.67</v>
      </c>
      <c r="G704" s="11">
        <v>22767100</v>
      </c>
      <c r="N704" s="11"/>
      <c r="O704" s="20"/>
    </row>
    <row r="705" spans="1:15">
      <c r="A705" s="12">
        <v>44804.291666666664</v>
      </c>
      <c r="B705" s="11">
        <v>257.03879999999998</v>
      </c>
      <c r="C705" s="11">
        <v>261.47000000000003</v>
      </c>
      <c r="D705" s="11">
        <v>267.11</v>
      </c>
      <c r="E705" s="11">
        <v>261.33</v>
      </c>
      <c r="F705" s="11">
        <v>265.39</v>
      </c>
      <c r="G705" s="11">
        <v>24791800</v>
      </c>
      <c r="N705" s="11"/>
      <c r="O705" s="20"/>
    </row>
    <row r="706" spans="1:15">
      <c r="A706" s="12">
        <v>44805.291666666664</v>
      </c>
      <c r="B706" s="11">
        <v>255.98699999999999</v>
      </c>
      <c r="C706" s="11">
        <v>260.39999999999998</v>
      </c>
      <c r="D706" s="11">
        <v>260.89</v>
      </c>
      <c r="E706" s="11">
        <v>255.41</v>
      </c>
      <c r="F706" s="11">
        <v>258.87</v>
      </c>
      <c r="G706" s="11">
        <v>23263400</v>
      </c>
      <c r="N706" s="11"/>
      <c r="O706" s="20"/>
    </row>
    <row r="707" spans="1:15">
      <c r="A707" s="12">
        <v>44806.291666666664</v>
      </c>
      <c r="B707" s="11">
        <v>251.72049999999999</v>
      </c>
      <c r="C707" s="11">
        <v>256.06</v>
      </c>
      <c r="D707" s="11">
        <v>264.74</v>
      </c>
      <c r="E707" s="11">
        <v>254.47</v>
      </c>
      <c r="F707" s="11">
        <v>261.7</v>
      </c>
      <c r="G707" s="11">
        <v>22855400</v>
      </c>
      <c r="N707" s="11"/>
      <c r="O707" s="20"/>
    </row>
    <row r="708" spans="1:15">
      <c r="A708" s="12">
        <v>44810.291666666664</v>
      </c>
      <c r="B708" s="11">
        <v>248.9581</v>
      </c>
      <c r="C708" s="11">
        <v>253.25</v>
      </c>
      <c r="D708" s="11">
        <v>257.83</v>
      </c>
      <c r="E708" s="11">
        <v>251.94</v>
      </c>
      <c r="F708" s="11">
        <v>256.2</v>
      </c>
      <c r="G708" s="11">
        <v>21328200</v>
      </c>
      <c r="N708" s="11"/>
      <c r="O708" s="20"/>
    </row>
    <row r="709" spans="1:15">
      <c r="A709" s="12">
        <v>44811.291666666664</v>
      </c>
      <c r="B709" s="11">
        <v>253.71610000000001</v>
      </c>
      <c r="C709" s="11">
        <v>258.08999999999997</v>
      </c>
      <c r="D709" s="11">
        <v>258.83</v>
      </c>
      <c r="E709" s="11">
        <v>253.22</v>
      </c>
      <c r="F709" s="11">
        <v>254.7</v>
      </c>
      <c r="G709" s="11">
        <v>24126700</v>
      </c>
      <c r="N709" s="11"/>
      <c r="O709" s="20"/>
    </row>
    <row r="710" spans="1:15">
      <c r="A710" s="12">
        <v>44812.291666666664</v>
      </c>
      <c r="B710" s="11">
        <v>254.1388</v>
      </c>
      <c r="C710" s="11">
        <v>258.52</v>
      </c>
      <c r="D710" s="11">
        <v>260.43</v>
      </c>
      <c r="E710" s="11">
        <v>254.79</v>
      </c>
      <c r="F710" s="11">
        <v>257.51</v>
      </c>
      <c r="G710" s="11">
        <v>20319900</v>
      </c>
      <c r="N710" s="11"/>
      <c r="O710" s="20"/>
    </row>
    <row r="711" spans="1:15">
      <c r="A711" s="12">
        <v>44813.291666666664</v>
      </c>
      <c r="B711" s="11">
        <v>259.97809999999998</v>
      </c>
      <c r="C711" s="11">
        <v>264.45999999999998</v>
      </c>
      <c r="D711" s="11">
        <v>265.23</v>
      </c>
      <c r="E711" s="11">
        <v>260.29000000000002</v>
      </c>
      <c r="F711" s="11">
        <v>260.5</v>
      </c>
      <c r="G711" s="11">
        <v>22084700</v>
      </c>
      <c r="N711" s="11"/>
      <c r="O711" s="20"/>
    </row>
    <row r="712" spans="1:15">
      <c r="A712" s="12">
        <v>44816.291666666664</v>
      </c>
      <c r="B712" s="11">
        <v>262.13099999999997</v>
      </c>
      <c r="C712" s="11">
        <v>266.64999999999998</v>
      </c>
      <c r="D712" s="11">
        <v>267.45</v>
      </c>
      <c r="E712" s="11">
        <v>265.16000000000003</v>
      </c>
      <c r="F712" s="11">
        <v>265.77999999999997</v>
      </c>
      <c r="G712" s="11">
        <v>18747700</v>
      </c>
      <c r="N712" s="11"/>
      <c r="O712" s="20"/>
    </row>
    <row r="713" spans="1:15">
      <c r="A713" s="12">
        <v>44817.291666666664</v>
      </c>
      <c r="B713" s="11">
        <v>247.71950000000001</v>
      </c>
      <c r="C713" s="11">
        <v>251.99</v>
      </c>
      <c r="D713" s="11">
        <v>260.39999999999998</v>
      </c>
      <c r="E713" s="11">
        <v>251.59</v>
      </c>
      <c r="F713" s="11">
        <v>258.83999999999997</v>
      </c>
      <c r="G713" s="11">
        <v>33353300</v>
      </c>
      <c r="N713" s="11"/>
      <c r="O713" s="20"/>
    </row>
    <row r="714" spans="1:15">
      <c r="A714" s="12">
        <v>44818.291666666664</v>
      </c>
      <c r="B714" s="11">
        <v>247.94560000000001</v>
      </c>
      <c r="C714" s="11">
        <v>252.22</v>
      </c>
      <c r="D714" s="11">
        <v>254.23</v>
      </c>
      <c r="E714" s="11">
        <v>249.86</v>
      </c>
      <c r="F714" s="11">
        <v>253.53</v>
      </c>
      <c r="G714" s="11">
        <v>23913000</v>
      </c>
      <c r="N714" s="11"/>
      <c r="O714" s="20"/>
    </row>
    <row r="715" spans="1:15">
      <c r="A715" s="12">
        <v>44819.291666666664</v>
      </c>
      <c r="B715" s="11">
        <v>241.22149999999999</v>
      </c>
      <c r="C715" s="11">
        <v>245.38</v>
      </c>
      <c r="D715" s="11">
        <v>251.4</v>
      </c>
      <c r="E715" s="11">
        <v>244.02</v>
      </c>
      <c r="F715" s="11">
        <v>249.77</v>
      </c>
      <c r="G715" s="11">
        <v>31530900</v>
      </c>
      <c r="N715" s="11"/>
      <c r="O715" s="20"/>
    </row>
    <row r="716" spans="1:15">
      <c r="A716" s="12">
        <v>44820.291666666664</v>
      </c>
      <c r="B716" s="11">
        <v>240.59229999999999</v>
      </c>
      <c r="C716" s="11">
        <v>244.74</v>
      </c>
      <c r="D716" s="11">
        <v>245.3</v>
      </c>
      <c r="E716" s="11">
        <v>242.06</v>
      </c>
      <c r="F716" s="11">
        <v>244.26</v>
      </c>
      <c r="G716" s="11">
        <v>39791800</v>
      </c>
      <c r="N716" s="11"/>
      <c r="O716" s="20"/>
    </row>
    <row r="717" spans="1:15">
      <c r="A717" s="12">
        <v>44823.291666666664</v>
      </c>
      <c r="B717" s="11">
        <v>240.37610000000001</v>
      </c>
      <c r="C717" s="11">
        <v>244.52</v>
      </c>
      <c r="D717" s="11">
        <v>245.14</v>
      </c>
      <c r="E717" s="11">
        <v>240.85</v>
      </c>
      <c r="F717" s="11">
        <v>242.47</v>
      </c>
      <c r="G717" s="11">
        <v>26826900</v>
      </c>
      <c r="N717" s="11"/>
      <c r="O717" s="20"/>
    </row>
    <row r="718" spans="1:15">
      <c r="A718" s="12">
        <v>44824.291666666664</v>
      </c>
      <c r="B718" s="11">
        <v>238.34110000000001</v>
      </c>
      <c r="C718" s="11">
        <v>242.45</v>
      </c>
      <c r="D718" s="11">
        <v>243.51</v>
      </c>
      <c r="E718" s="11">
        <v>239.64</v>
      </c>
      <c r="F718" s="11">
        <v>242.07</v>
      </c>
      <c r="G718" s="11">
        <v>26660300</v>
      </c>
      <c r="N718" s="11"/>
      <c r="O718" s="20"/>
    </row>
    <row r="719" spans="1:15">
      <c r="A719" s="12">
        <v>44825.291666666664</v>
      </c>
      <c r="B719" s="11">
        <v>234.90049999999999</v>
      </c>
      <c r="C719" s="11">
        <v>238.95</v>
      </c>
      <c r="D719" s="11">
        <v>247.66</v>
      </c>
      <c r="E719" s="11">
        <v>238.9</v>
      </c>
      <c r="F719" s="11">
        <v>244.27</v>
      </c>
      <c r="G719" s="11">
        <v>28625600</v>
      </c>
      <c r="N719" s="11"/>
      <c r="O719" s="20"/>
    </row>
    <row r="720" spans="1:15">
      <c r="A720" s="12">
        <v>44826.291666666664</v>
      </c>
      <c r="B720" s="11">
        <v>236.89599999999999</v>
      </c>
      <c r="C720" s="11">
        <v>240.98</v>
      </c>
      <c r="D720" s="11">
        <v>243.86</v>
      </c>
      <c r="E720" s="11">
        <v>237.57</v>
      </c>
      <c r="F720" s="11">
        <v>237.87</v>
      </c>
      <c r="G720" s="11">
        <v>31061200</v>
      </c>
      <c r="N720" s="11"/>
      <c r="O720" s="20"/>
    </row>
    <row r="721" spans="1:15">
      <c r="A721" s="12">
        <v>44827.291666666664</v>
      </c>
      <c r="B721" s="11">
        <v>233.8879</v>
      </c>
      <c r="C721" s="11">
        <v>237.92</v>
      </c>
      <c r="D721" s="11">
        <v>241.13</v>
      </c>
      <c r="E721" s="11">
        <v>235.2</v>
      </c>
      <c r="F721" s="11">
        <v>239.54</v>
      </c>
      <c r="G721" s="11">
        <v>34176000</v>
      </c>
      <c r="N721" s="11"/>
      <c r="O721" s="20"/>
    </row>
    <row r="722" spans="1:15">
      <c r="A722" s="12">
        <v>44830.291666666664</v>
      </c>
      <c r="B722" s="11">
        <v>233.42590000000001</v>
      </c>
      <c r="C722" s="11">
        <v>237.45</v>
      </c>
      <c r="D722" s="11">
        <v>241.45</v>
      </c>
      <c r="E722" s="11">
        <v>236.9</v>
      </c>
      <c r="F722" s="11">
        <v>237.05</v>
      </c>
      <c r="G722" s="11">
        <v>27694200</v>
      </c>
      <c r="N722" s="11"/>
      <c r="O722" s="20"/>
    </row>
    <row r="723" spans="1:15">
      <c r="A723" s="12">
        <v>44831.291666666664</v>
      </c>
      <c r="B723" s="11">
        <v>232.40350000000001</v>
      </c>
      <c r="C723" s="11">
        <v>236.41</v>
      </c>
      <c r="D723" s="11">
        <v>241.8</v>
      </c>
      <c r="E723" s="11">
        <v>234.5</v>
      </c>
      <c r="F723" s="11">
        <v>239.98</v>
      </c>
      <c r="G723" s="11">
        <v>27018700</v>
      </c>
      <c r="N723" s="11"/>
      <c r="O723" s="20"/>
    </row>
    <row r="724" spans="1:15">
      <c r="A724" s="12">
        <v>44832.291666666664</v>
      </c>
      <c r="B724" s="11">
        <v>236.9845</v>
      </c>
      <c r="C724" s="11">
        <v>241.07</v>
      </c>
      <c r="D724" s="11">
        <v>242.33</v>
      </c>
      <c r="E724" s="11">
        <v>234.73</v>
      </c>
      <c r="F724" s="11">
        <v>236.81</v>
      </c>
      <c r="G724" s="11">
        <v>29029700</v>
      </c>
      <c r="N724" s="11"/>
      <c r="O724" s="20"/>
    </row>
    <row r="725" spans="1:15">
      <c r="A725" s="12">
        <v>44833.291666666664</v>
      </c>
      <c r="B725" s="11">
        <v>233.47499999999999</v>
      </c>
      <c r="C725" s="11">
        <v>237.5</v>
      </c>
      <c r="D725" s="11">
        <v>239.95</v>
      </c>
      <c r="E725" s="11">
        <v>234.41</v>
      </c>
      <c r="F725" s="11">
        <v>238.89</v>
      </c>
      <c r="G725" s="11">
        <v>27484200</v>
      </c>
      <c r="N725" s="11"/>
      <c r="O725" s="20"/>
    </row>
    <row r="726" spans="1:15">
      <c r="A726" s="12">
        <v>44834.291666666664</v>
      </c>
      <c r="B726" s="11">
        <v>228.953</v>
      </c>
      <c r="C726" s="11">
        <v>232.9</v>
      </c>
      <c r="D726" s="11">
        <v>240.54</v>
      </c>
      <c r="E726" s="11">
        <v>232.73</v>
      </c>
      <c r="F726" s="11">
        <v>238.29</v>
      </c>
      <c r="G726" s="11">
        <v>35694800</v>
      </c>
      <c r="N726" s="11"/>
      <c r="O726" s="20"/>
    </row>
    <row r="727" spans="1:15">
      <c r="A727" s="12">
        <v>44837.291666666664</v>
      </c>
      <c r="B727" s="11">
        <v>236.6601</v>
      </c>
      <c r="C727" s="11">
        <v>240.74</v>
      </c>
      <c r="D727" s="11">
        <v>241.61</v>
      </c>
      <c r="E727" s="11">
        <v>234.66</v>
      </c>
      <c r="F727" s="11">
        <v>235.41</v>
      </c>
      <c r="G727" s="11">
        <v>28880400</v>
      </c>
      <c r="N727" s="11"/>
      <c r="O727" s="20"/>
    </row>
    <row r="728" spans="1:15">
      <c r="A728" s="12">
        <v>44838.291666666664</v>
      </c>
      <c r="B728" s="11">
        <v>244.66220000000001</v>
      </c>
      <c r="C728" s="11">
        <v>248.88</v>
      </c>
      <c r="D728" s="11">
        <v>250.36</v>
      </c>
      <c r="E728" s="11">
        <v>244.98</v>
      </c>
      <c r="F728" s="11">
        <v>245.09</v>
      </c>
      <c r="G728" s="11">
        <v>34888400</v>
      </c>
      <c r="N728" s="11"/>
      <c r="O728" s="20"/>
    </row>
    <row r="729" spans="1:15">
      <c r="A729" s="12">
        <v>44839.291666666664</v>
      </c>
      <c r="B729" s="11">
        <v>244.97669999999999</v>
      </c>
      <c r="C729" s="11">
        <v>249.2</v>
      </c>
      <c r="D729" s="11">
        <v>250.58</v>
      </c>
      <c r="E729" s="11">
        <v>244.1</v>
      </c>
      <c r="F729" s="11">
        <v>245.99</v>
      </c>
      <c r="G729" s="11">
        <v>20347100</v>
      </c>
      <c r="N729" s="11"/>
      <c r="O729" s="20"/>
    </row>
    <row r="730" spans="1:15">
      <c r="A730" s="12">
        <v>44840.291666666664</v>
      </c>
      <c r="B730" s="11">
        <v>242.60759999999999</v>
      </c>
      <c r="C730" s="11">
        <v>246.79</v>
      </c>
      <c r="D730" s="11">
        <v>250.34</v>
      </c>
      <c r="E730" s="11">
        <v>246.08</v>
      </c>
      <c r="F730" s="11">
        <v>247.93</v>
      </c>
      <c r="G730" s="11">
        <v>20239900</v>
      </c>
      <c r="N730" s="11"/>
      <c r="O730" s="20"/>
    </row>
    <row r="731" spans="1:15">
      <c r="A731" s="12">
        <v>44841.291666666664</v>
      </c>
      <c r="B731" s="11">
        <v>230.27029999999999</v>
      </c>
      <c r="C731" s="11">
        <v>234.24</v>
      </c>
      <c r="D731" s="11">
        <v>241.32</v>
      </c>
      <c r="E731" s="11">
        <v>233.17</v>
      </c>
      <c r="F731" s="11">
        <v>240.9</v>
      </c>
      <c r="G731" s="11">
        <v>37769600</v>
      </c>
      <c r="N731" s="11"/>
      <c r="O731" s="20"/>
    </row>
    <row r="732" spans="1:15">
      <c r="A732" s="12">
        <v>44844.291666666664</v>
      </c>
      <c r="B732" s="11">
        <v>225.3648</v>
      </c>
      <c r="C732" s="11">
        <v>229.25</v>
      </c>
      <c r="D732" s="11">
        <v>234.56</v>
      </c>
      <c r="E732" s="11">
        <v>226.73</v>
      </c>
      <c r="F732" s="11">
        <v>233.05</v>
      </c>
      <c r="G732" s="11">
        <v>29743600</v>
      </c>
      <c r="N732" s="11"/>
      <c r="O732" s="20"/>
    </row>
    <row r="733" spans="1:15">
      <c r="A733" s="12">
        <v>44845.291666666664</v>
      </c>
      <c r="B733" s="11">
        <v>221.59</v>
      </c>
      <c r="C733" s="11">
        <v>225.41</v>
      </c>
      <c r="D733" s="11">
        <v>229.06</v>
      </c>
      <c r="E733" s="11">
        <v>224.11</v>
      </c>
      <c r="F733" s="11">
        <v>227.62</v>
      </c>
      <c r="G733" s="11">
        <v>30474000</v>
      </c>
      <c r="N733" s="11"/>
      <c r="O733" s="20"/>
    </row>
    <row r="734" spans="1:15">
      <c r="A734" s="12">
        <v>44846.291666666664</v>
      </c>
      <c r="B734" s="11">
        <v>221.92420000000001</v>
      </c>
      <c r="C734" s="11">
        <v>225.75</v>
      </c>
      <c r="D734" s="11">
        <v>227.86</v>
      </c>
      <c r="E734" s="11">
        <v>223.96</v>
      </c>
      <c r="F734" s="11">
        <v>225.4</v>
      </c>
      <c r="G734" s="11">
        <v>21903900</v>
      </c>
      <c r="N734" s="11"/>
      <c r="O734" s="20"/>
    </row>
    <row r="735" spans="1:15">
      <c r="A735" s="12">
        <v>44847.291666666664</v>
      </c>
      <c r="B735" s="11">
        <v>230.27029999999999</v>
      </c>
      <c r="C735" s="11">
        <v>234.24</v>
      </c>
      <c r="D735" s="11">
        <v>236.1</v>
      </c>
      <c r="E735" s="11">
        <v>219.13</v>
      </c>
      <c r="F735" s="11">
        <v>219.85</v>
      </c>
      <c r="G735" s="11">
        <v>42551800</v>
      </c>
      <c r="N735" s="11"/>
      <c r="O735" s="20"/>
    </row>
    <row r="736" spans="1:15">
      <c r="A736" s="12">
        <v>44848.291666666664</v>
      </c>
      <c r="B736" s="11">
        <v>224.6866</v>
      </c>
      <c r="C736" s="11">
        <v>228.56</v>
      </c>
      <c r="D736" s="11">
        <v>237.24</v>
      </c>
      <c r="E736" s="11">
        <v>228.34</v>
      </c>
      <c r="F736" s="11">
        <v>235.54</v>
      </c>
      <c r="G736" s="11">
        <v>30198600</v>
      </c>
      <c r="N736" s="11"/>
      <c r="O736" s="20"/>
    </row>
    <row r="737" spans="1:15">
      <c r="A737" s="12">
        <v>44851.291666666664</v>
      </c>
      <c r="B737" s="11">
        <v>233.50450000000001</v>
      </c>
      <c r="C737" s="11">
        <v>237.53</v>
      </c>
      <c r="D737" s="11">
        <v>238.96</v>
      </c>
      <c r="E737" s="11">
        <v>235.14</v>
      </c>
      <c r="F737" s="11">
        <v>235.82</v>
      </c>
      <c r="G737" s="11">
        <v>28142300</v>
      </c>
      <c r="N737" s="11"/>
      <c r="O737" s="20"/>
    </row>
    <row r="738" spans="1:15">
      <c r="A738" s="12">
        <v>44852.291666666664</v>
      </c>
      <c r="B738" s="11">
        <v>234.4581</v>
      </c>
      <c r="C738" s="11">
        <v>238.5</v>
      </c>
      <c r="D738" s="11">
        <v>243.93</v>
      </c>
      <c r="E738" s="11">
        <v>235.37</v>
      </c>
      <c r="F738" s="11">
        <v>243.24</v>
      </c>
      <c r="G738" s="11">
        <v>26329600</v>
      </c>
      <c r="N738" s="11"/>
      <c r="O738" s="20"/>
    </row>
    <row r="739" spans="1:15">
      <c r="A739" s="12">
        <v>44853.291666666664</v>
      </c>
      <c r="B739" s="11">
        <v>232.47229999999999</v>
      </c>
      <c r="C739" s="11">
        <v>236.48</v>
      </c>
      <c r="D739" s="11">
        <v>239.61</v>
      </c>
      <c r="E739" s="11">
        <v>234.29</v>
      </c>
      <c r="F739" s="11">
        <v>237.04</v>
      </c>
      <c r="G739" s="11">
        <v>19985700</v>
      </c>
      <c r="N739" s="11"/>
      <c r="O739" s="20"/>
    </row>
    <row r="740" spans="1:15">
      <c r="A740" s="12">
        <v>44854.291666666664</v>
      </c>
      <c r="B740" s="11">
        <v>232.14789999999999</v>
      </c>
      <c r="C740" s="11">
        <v>236.15</v>
      </c>
      <c r="D740" s="11">
        <v>241.31</v>
      </c>
      <c r="E740" s="11">
        <v>234.87</v>
      </c>
      <c r="F740" s="11">
        <v>235.77</v>
      </c>
      <c r="G740" s="11">
        <v>21811000</v>
      </c>
      <c r="N740" s="11"/>
      <c r="O740" s="20"/>
    </row>
    <row r="741" spans="1:15">
      <c r="A741" s="12">
        <v>44855.291666666664</v>
      </c>
      <c r="B741" s="11">
        <v>238.01669999999999</v>
      </c>
      <c r="C741" s="11">
        <v>242.12</v>
      </c>
      <c r="D741" s="11">
        <v>243</v>
      </c>
      <c r="E741" s="11">
        <v>234.5</v>
      </c>
      <c r="F741" s="11">
        <v>234.74</v>
      </c>
      <c r="G741" s="11">
        <v>26299700</v>
      </c>
      <c r="N741" s="11"/>
      <c r="O741" s="20"/>
    </row>
    <row r="742" spans="1:15">
      <c r="A742" s="12">
        <v>44858.291666666664</v>
      </c>
      <c r="B742" s="11">
        <v>243.0598</v>
      </c>
      <c r="C742" s="11">
        <v>247.25</v>
      </c>
      <c r="D742" s="11">
        <v>247.84</v>
      </c>
      <c r="E742" s="11">
        <v>241.3</v>
      </c>
      <c r="F742" s="11">
        <v>243.76</v>
      </c>
      <c r="G742" s="11">
        <v>24911200</v>
      </c>
      <c r="N742" s="11"/>
      <c r="O742" s="20"/>
    </row>
    <row r="743" spans="1:15">
      <c r="A743" s="12">
        <v>44859.291666666664</v>
      </c>
      <c r="B743" s="11">
        <v>246.41200000000001</v>
      </c>
      <c r="C743" s="11">
        <v>250.66</v>
      </c>
      <c r="D743" s="11">
        <v>251.04</v>
      </c>
      <c r="E743" s="11">
        <v>245.83</v>
      </c>
      <c r="F743" s="11">
        <v>247.26</v>
      </c>
      <c r="G743" s="11">
        <v>34775500</v>
      </c>
      <c r="N743" s="11"/>
      <c r="O743" s="20"/>
    </row>
    <row r="744" spans="1:15">
      <c r="A744" s="12">
        <v>44860.291666666664</v>
      </c>
      <c r="B744" s="11">
        <v>227.3998</v>
      </c>
      <c r="C744" s="11">
        <v>231.32</v>
      </c>
      <c r="D744" s="11">
        <v>238.3</v>
      </c>
      <c r="E744" s="11">
        <v>230.06</v>
      </c>
      <c r="F744" s="11">
        <v>231.17</v>
      </c>
      <c r="G744" s="11">
        <v>82543200</v>
      </c>
      <c r="N744" s="11"/>
      <c r="O744" s="20"/>
    </row>
    <row r="745" spans="1:15">
      <c r="A745" s="12">
        <v>44861.291666666664</v>
      </c>
      <c r="B745" s="11">
        <v>222.90719999999999</v>
      </c>
      <c r="C745" s="11">
        <v>226.75</v>
      </c>
      <c r="D745" s="11">
        <v>233.69</v>
      </c>
      <c r="E745" s="11">
        <v>225.78</v>
      </c>
      <c r="F745" s="11">
        <v>231.04</v>
      </c>
      <c r="G745" s="11">
        <v>40424600</v>
      </c>
      <c r="N745" s="11"/>
      <c r="O745" s="20"/>
    </row>
    <row r="746" spans="1:15">
      <c r="A746" s="12">
        <v>44862.291666666664</v>
      </c>
      <c r="B746" s="11">
        <v>231.87270000000001</v>
      </c>
      <c r="C746" s="11">
        <v>235.87</v>
      </c>
      <c r="D746" s="11">
        <v>236.6</v>
      </c>
      <c r="E746" s="11">
        <v>226.05</v>
      </c>
      <c r="F746" s="11">
        <v>226.24</v>
      </c>
      <c r="G746" s="11">
        <v>40647700</v>
      </c>
      <c r="N746" s="11"/>
      <c r="O746" s="20"/>
    </row>
    <row r="747" spans="1:15">
      <c r="A747" s="12">
        <v>44865.291666666664</v>
      </c>
      <c r="B747" s="11">
        <v>228.1961</v>
      </c>
      <c r="C747" s="11">
        <v>232.13</v>
      </c>
      <c r="D747" s="11">
        <v>234.92</v>
      </c>
      <c r="E747" s="11">
        <v>231.15</v>
      </c>
      <c r="F747" s="11">
        <v>233.76</v>
      </c>
      <c r="G747" s="11">
        <v>28357300</v>
      </c>
      <c r="N747" s="11"/>
      <c r="O747" s="20"/>
    </row>
    <row r="748" spans="1:15">
      <c r="A748" s="12">
        <v>44866.291666666664</v>
      </c>
      <c r="B748" s="11">
        <v>224.3032</v>
      </c>
      <c r="C748" s="11">
        <v>228.17</v>
      </c>
      <c r="D748" s="11">
        <v>235.74</v>
      </c>
      <c r="E748" s="11">
        <v>227.33</v>
      </c>
      <c r="F748" s="11">
        <v>234.6</v>
      </c>
      <c r="G748" s="11">
        <v>30592300</v>
      </c>
      <c r="N748" s="11"/>
      <c r="O748" s="20"/>
    </row>
    <row r="749" spans="1:15">
      <c r="A749" s="12">
        <v>44867.291666666664</v>
      </c>
      <c r="B749" s="11">
        <v>216.3699</v>
      </c>
      <c r="C749" s="11">
        <v>220.1</v>
      </c>
      <c r="D749" s="11">
        <v>231.3</v>
      </c>
      <c r="E749" s="11">
        <v>220.04</v>
      </c>
      <c r="F749" s="11">
        <v>229.46</v>
      </c>
      <c r="G749" s="11">
        <v>38407000</v>
      </c>
      <c r="N749" s="11"/>
      <c r="O749" s="20"/>
    </row>
    <row r="750" spans="1:15">
      <c r="A750" s="12">
        <v>44868.291666666664</v>
      </c>
      <c r="B750" s="11">
        <v>210.619</v>
      </c>
      <c r="C750" s="11">
        <v>214.25</v>
      </c>
      <c r="D750" s="11">
        <v>220.41</v>
      </c>
      <c r="E750" s="11">
        <v>213.98</v>
      </c>
      <c r="F750" s="11">
        <v>220.09</v>
      </c>
      <c r="G750" s="11">
        <v>36633900</v>
      </c>
      <c r="N750" s="11"/>
      <c r="O750" s="20"/>
    </row>
    <row r="751" spans="1:15">
      <c r="A751" s="12">
        <v>44869.291666666664</v>
      </c>
      <c r="B751" s="11">
        <v>217.63810000000001</v>
      </c>
      <c r="C751" s="11">
        <v>221.39</v>
      </c>
      <c r="D751" s="11">
        <v>221.59</v>
      </c>
      <c r="E751" s="11">
        <v>213.43</v>
      </c>
      <c r="F751" s="11">
        <v>217.55</v>
      </c>
      <c r="G751" s="11">
        <v>36789100</v>
      </c>
      <c r="N751" s="11"/>
      <c r="O751" s="20"/>
    </row>
    <row r="752" spans="1:15">
      <c r="A752" s="12">
        <v>44872.291666666664</v>
      </c>
      <c r="B752" s="11">
        <v>224.00819999999999</v>
      </c>
      <c r="C752" s="11">
        <v>227.87</v>
      </c>
      <c r="D752" s="11">
        <v>228.41</v>
      </c>
      <c r="E752" s="11">
        <v>221.28</v>
      </c>
      <c r="F752" s="11">
        <v>221.99</v>
      </c>
      <c r="G752" s="11">
        <v>33498000</v>
      </c>
      <c r="N752" s="11"/>
      <c r="O752" s="20"/>
    </row>
    <row r="753" spans="1:15">
      <c r="A753" s="12">
        <v>44873.291666666664</v>
      </c>
      <c r="B753" s="11">
        <v>224.9913</v>
      </c>
      <c r="C753" s="11">
        <v>228.87</v>
      </c>
      <c r="D753" s="11">
        <v>231.65</v>
      </c>
      <c r="E753" s="11">
        <v>225.84</v>
      </c>
      <c r="F753" s="11">
        <v>228.7</v>
      </c>
      <c r="G753" s="11">
        <v>28192500</v>
      </c>
      <c r="N753" s="11"/>
      <c r="O753" s="20"/>
    </row>
    <row r="754" spans="1:15">
      <c r="A754" s="12">
        <v>44874.291666666664</v>
      </c>
      <c r="B754" s="11">
        <v>220.70519999999999</v>
      </c>
      <c r="C754" s="11">
        <v>224.51</v>
      </c>
      <c r="D754" s="11">
        <v>228.63</v>
      </c>
      <c r="E754" s="11">
        <v>224.33</v>
      </c>
      <c r="F754" s="11">
        <v>227.37</v>
      </c>
      <c r="G754" s="11">
        <v>27852900</v>
      </c>
      <c r="N754" s="11"/>
      <c r="O754" s="20"/>
    </row>
    <row r="755" spans="1:15">
      <c r="A755" s="12">
        <v>44875.291666666664</v>
      </c>
      <c r="B755" s="11">
        <v>238.8622</v>
      </c>
      <c r="C755" s="11">
        <v>242.98</v>
      </c>
      <c r="D755" s="11">
        <v>243.33</v>
      </c>
      <c r="E755" s="11">
        <v>235</v>
      </c>
      <c r="F755" s="11">
        <v>235.43</v>
      </c>
      <c r="G755" s="11">
        <v>46268000</v>
      </c>
      <c r="N755" s="11"/>
      <c r="O755" s="20"/>
    </row>
    <row r="756" spans="1:15">
      <c r="A756" s="12">
        <v>44876.291666666664</v>
      </c>
      <c r="B756" s="11">
        <v>242.9222</v>
      </c>
      <c r="C756" s="11">
        <v>247.11</v>
      </c>
      <c r="D756" s="11">
        <v>247.99</v>
      </c>
      <c r="E756" s="11">
        <v>241.93</v>
      </c>
      <c r="F756" s="11">
        <v>242.99</v>
      </c>
      <c r="G756" s="11">
        <v>34620200</v>
      </c>
      <c r="N756" s="11"/>
      <c r="O756" s="20"/>
    </row>
    <row r="757" spans="1:15">
      <c r="A757" s="12">
        <v>44879.291666666664</v>
      </c>
      <c r="B757" s="11">
        <v>237.4564</v>
      </c>
      <c r="C757" s="11">
        <v>241.55</v>
      </c>
      <c r="D757" s="11">
        <v>243.91</v>
      </c>
      <c r="E757" s="11">
        <v>239.21</v>
      </c>
      <c r="F757" s="11">
        <v>241.99</v>
      </c>
      <c r="G757" s="11">
        <v>31123300</v>
      </c>
      <c r="N757" s="11"/>
      <c r="O757" s="20"/>
    </row>
    <row r="758" spans="1:15">
      <c r="A758" s="12">
        <v>44880.291666666664</v>
      </c>
      <c r="B758" s="11">
        <v>237.86930000000001</v>
      </c>
      <c r="C758" s="11">
        <v>241.97</v>
      </c>
      <c r="D758" s="11">
        <v>247</v>
      </c>
      <c r="E758" s="11">
        <v>240.03</v>
      </c>
      <c r="F758" s="11">
        <v>245.66</v>
      </c>
      <c r="G758" s="11">
        <v>31390100</v>
      </c>
      <c r="N758" s="11"/>
      <c r="O758" s="20"/>
    </row>
    <row r="759" spans="1:15">
      <c r="A759" s="12">
        <v>44881.291666666664</v>
      </c>
      <c r="B759" s="11">
        <v>238.303</v>
      </c>
      <c r="C759" s="11">
        <v>241.73</v>
      </c>
      <c r="D759" s="11">
        <v>243.8</v>
      </c>
      <c r="E759" s="11">
        <v>240.42</v>
      </c>
      <c r="F759" s="11">
        <v>242.79</v>
      </c>
      <c r="G759" s="11">
        <v>24093300</v>
      </c>
      <c r="N759" s="11"/>
      <c r="O759" s="20"/>
    </row>
    <row r="760" spans="1:15">
      <c r="A760" s="12">
        <v>44882.291666666664</v>
      </c>
      <c r="B760" s="11">
        <v>238.25380000000001</v>
      </c>
      <c r="C760" s="11">
        <v>241.68</v>
      </c>
      <c r="D760" s="11">
        <v>243.25</v>
      </c>
      <c r="E760" s="11">
        <v>237.63</v>
      </c>
      <c r="F760" s="11">
        <v>237.78</v>
      </c>
      <c r="G760" s="11">
        <v>23123500</v>
      </c>
      <c r="N760" s="11"/>
      <c r="O760" s="20"/>
    </row>
    <row r="761" spans="1:15">
      <c r="A761" s="12">
        <v>44883.291666666664</v>
      </c>
      <c r="B761" s="11">
        <v>237.80029999999999</v>
      </c>
      <c r="C761" s="11">
        <v>241.22</v>
      </c>
      <c r="D761" s="11">
        <v>243.74</v>
      </c>
      <c r="E761" s="11">
        <v>239.03</v>
      </c>
      <c r="F761" s="11">
        <v>243.51</v>
      </c>
      <c r="G761" s="11">
        <v>27613500</v>
      </c>
      <c r="N761" s="11"/>
      <c r="O761" s="20"/>
    </row>
    <row r="762" spans="1:15">
      <c r="A762" s="12">
        <v>44886.291666666664</v>
      </c>
      <c r="B762" s="11">
        <v>238.61850000000001</v>
      </c>
      <c r="C762" s="11">
        <v>242.05</v>
      </c>
      <c r="D762" s="11">
        <v>244.67</v>
      </c>
      <c r="E762" s="11">
        <v>241.19</v>
      </c>
      <c r="F762" s="11">
        <v>241.43</v>
      </c>
      <c r="G762" s="11">
        <v>26394700</v>
      </c>
      <c r="N762" s="11"/>
      <c r="O762" s="20"/>
    </row>
    <row r="763" spans="1:15">
      <c r="A763" s="12">
        <v>44887.291666666664</v>
      </c>
      <c r="B763" s="11">
        <v>241.55619999999999</v>
      </c>
      <c r="C763" s="11">
        <v>245.03</v>
      </c>
      <c r="D763" s="11">
        <v>245.31</v>
      </c>
      <c r="E763" s="11">
        <v>240.71</v>
      </c>
      <c r="F763" s="11">
        <v>243.59</v>
      </c>
      <c r="G763" s="11">
        <v>19665700</v>
      </c>
      <c r="N763" s="11"/>
      <c r="O763" s="20"/>
    </row>
    <row r="764" spans="1:15">
      <c r="A764" s="12">
        <v>44888.291666666664</v>
      </c>
      <c r="B764" s="11">
        <v>244.0701</v>
      </c>
      <c r="C764" s="11">
        <v>247.58</v>
      </c>
      <c r="D764" s="11">
        <v>248.28</v>
      </c>
      <c r="E764" s="11">
        <v>244.27</v>
      </c>
      <c r="F764" s="11">
        <v>245.11</v>
      </c>
      <c r="G764" s="11">
        <v>19508500</v>
      </c>
      <c r="N764" s="11"/>
      <c r="O764" s="20"/>
    </row>
    <row r="765" spans="1:15">
      <c r="A765" s="12">
        <v>44890.291666666664</v>
      </c>
      <c r="B765" s="11">
        <v>243.98140000000001</v>
      </c>
      <c r="C765" s="11">
        <v>247.49</v>
      </c>
      <c r="D765" s="11">
        <v>248.7</v>
      </c>
      <c r="E765" s="11">
        <v>246.73</v>
      </c>
      <c r="F765" s="11">
        <v>247.31</v>
      </c>
      <c r="G765" s="11">
        <v>9200800</v>
      </c>
      <c r="N765" s="11"/>
      <c r="O765" s="20"/>
    </row>
    <row r="766" spans="1:15">
      <c r="A766" s="12">
        <v>44893.291666666664</v>
      </c>
      <c r="B766" s="11">
        <v>238.33260000000001</v>
      </c>
      <c r="C766" s="11">
        <v>241.76</v>
      </c>
      <c r="D766" s="11">
        <v>246.65</v>
      </c>
      <c r="E766" s="11">
        <v>240.8</v>
      </c>
      <c r="F766" s="11">
        <v>246.08</v>
      </c>
      <c r="G766" s="11">
        <v>24778200</v>
      </c>
      <c r="N766" s="11"/>
      <c r="O766" s="20"/>
    </row>
    <row r="767" spans="1:15">
      <c r="A767" s="12">
        <v>44894.291666666664</v>
      </c>
      <c r="B767" s="11">
        <v>236.9229</v>
      </c>
      <c r="C767" s="11">
        <v>240.33</v>
      </c>
      <c r="D767" s="11">
        <v>242.79</v>
      </c>
      <c r="E767" s="11">
        <v>238.21</v>
      </c>
      <c r="F767" s="11">
        <v>241.4</v>
      </c>
      <c r="G767" s="11">
        <v>17956300</v>
      </c>
      <c r="N767" s="11"/>
      <c r="O767" s="20"/>
    </row>
    <row r="768" spans="1:15">
      <c r="A768" s="12">
        <v>44895.291666666664</v>
      </c>
      <c r="B768" s="11">
        <v>251.52289999999999</v>
      </c>
      <c r="C768" s="11">
        <v>255.14</v>
      </c>
      <c r="D768" s="11">
        <v>255.33</v>
      </c>
      <c r="E768" s="11">
        <v>239.86</v>
      </c>
      <c r="F768" s="11">
        <v>240.57</v>
      </c>
      <c r="G768" s="11">
        <v>47594200</v>
      </c>
      <c r="N768" s="11"/>
      <c r="O768" s="20"/>
    </row>
    <row r="769" spans="1:15">
      <c r="A769" s="12">
        <v>44896.291666666664</v>
      </c>
      <c r="B769" s="11">
        <v>251.07929999999999</v>
      </c>
      <c r="C769" s="11">
        <v>254.69</v>
      </c>
      <c r="D769" s="11">
        <v>256.12</v>
      </c>
      <c r="E769" s="11">
        <v>250.92</v>
      </c>
      <c r="F769" s="11">
        <v>253.87</v>
      </c>
      <c r="G769" s="11">
        <v>26041500</v>
      </c>
      <c r="N769" s="11"/>
      <c r="O769" s="20"/>
    </row>
    <row r="770" spans="1:15">
      <c r="A770" s="12">
        <v>44897.291666666664</v>
      </c>
      <c r="B770" s="11">
        <v>251.40459999999999</v>
      </c>
      <c r="C770" s="11">
        <v>255.02</v>
      </c>
      <c r="D770" s="11">
        <v>256.06</v>
      </c>
      <c r="E770" s="11">
        <v>249.69</v>
      </c>
      <c r="F770" s="11">
        <v>249.82</v>
      </c>
      <c r="G770" s="11">
        <v>21528500</v>
      </c>
      <c r="N770" s="11"/>
      <c r="O770" s="20"/>
    </row>
    <row r="771" spans="1:15">
      <c r="A771" s="12">
        <v>44900.291666666664</v>
      </c>
      <c r="B771" s="11">
        <v>246.65289999999999</v>
      </c>
      <c r="C771" s="11">
        <v>250.2</v>
      </c>
      <c r="D771" s="11">
        <v>253.82</v>
      </c>
      <c r="E771" s="11">
        <v>248.06</v>
      </c>
      <c r="F771" s="11">
        <v>252.01</v>
      </c>
      <c r="G771" s="11">
        <v>23435300</v>
      </c>
      <c r="N771" s="11"/>
      <c r="O771" s="20"/>
    </row>
    <row r="772" spans="1:15">
      <c r="A772" s="12">
        <v>44901.291666666664</v>
      </c>
      <c r="B772" s="11">
        <v>241.64500000000001</v>
      </c>
      <c r="C772" s="11">
        <v>245.12</v>
      </c>
      <c r="D772" s="11">
        <v>251.86</v>
      </c>
      <c r="E772" s="11">
        <v>243.78</v>
      </c>
      <c r="F772" s="11">
        <v>250.82</v>
      </c>
      <c r="G772" s="11">
        <v>22463700</v>
      </c>
      <c r="N772" s="11"/>
      <c r="O772" s="20"/>
    </row>
    <row r="773" spans="1:15">
      <c r="A773" s="12">
        <v>44902.291666666664</v>
      </c>
      <c r="B773" s="11">
        <v>240.90559999999999</v>
      </c>
      <c r="C773" s="11">
        <v>244.37</v>
      </c>
      <c r="D773" s="11">
        <v>246.16</v>
      </c>
      <c r="E773" s="11">
        <v>242.21</v>
      </c>
      <c r="F773" s="11">
        <v>244.83</v>
      </c>
      <c r="G773" s="11">
        <v>20481500</v>
      </c>
      <c r="N773" s="11"/>
      <c r="O773" s="20"/>
    </row>
    <row r="774" spans="1:15">
      <c r="A774" s="12">
        <v>44903.291666666664</v>
      </c>
      <c r="B774" s="11">
        <v>243.89269999999999</v>
      </c>
      <c r="C774" s="11">
        <v>247.4</v>
      </c>
      <c r="D774" s="11">
        <v>248.74</v>
      </c>
      <c r="E774" s="11">
        <v>243.06</v>
      </c>
      <c r="F774" s="11">
        <v>244.84</v>
      </c>
      <c r="G774" s="11">
        <v>22611800</v>
      </c>
      <c r="N774" s="11"/>
      <c r="O774" s="20"/>
    </row>
    <row r="775" spans="1:15">
      <c r="A775" s="12">
        <v>44904.291666666664</v>
      </c>
      <c r="B775" s="11">
        <v>241.94069999999999</v>
      </c>
      <c r="C775" s="11">
        <v>245.42</v>
      </c>
      <c r="D775" s="11">
        <v>248.31</v>
      </c>
      <c r="E775" s="11">
        <v>244.16</v>
      </c>
      <c r="F775" s="11">
        <v>244.7</v>
      </c>
      <c r="G775" s="11">
        <v>20609700</v>
      </c>
      <c r="N775" s="11"/>
      <c r="O775" s="20"/>
    </row>
    <row r="776" spans="1:15">
      <c r="A776" s="12">
        <v>44907.291666666664</v>
      </c>
      <c r="B776" s="11">
        <v>248.93020000000001</v>
      </c>
      <c r="C776" s="11">
        <v>252.51</v>
      </c>
      <c r="D776" s="11">
        <v>252.54</v>
      </c>
      <c r="E776" s="11">
        <v>247.17</v>
      </c>
      <c r="F776" s="11">
        <v>247.45</v>
      </c>
      <c r="G776" s="11">
        <v>30665100</v>
      </c>
      <c r="N776" s="11"/>
      <c r="O776" s="20"/>
    </row>
    <row r="777" spans="1:15">
      <c r="A777" s="12">
        <v>44908.291666666664</v>
      </c>
      <c r="B777" s="11">
        <v>253.27770000000001</v>
      </c>
      <c r="C777" s="11">
        <v>256.92</v>
      </c>
      <c r="D777" s="11">
        <v>263.92</v>
      </c>
      <c r="E777" s="11">
        <v>253.07</v>
      </c>
      <c r="F777" s="11">
        <v>261.69</v>
      </c>
      <c r="G777" s="11">
        <v>42196900</v>
      </c>
      <c r="N777" s="11"/>
      <c r="O777" s="20"/>
    </row>
    <row r="778" spans="1:15">
      <c r="A778" s="12">
        <v>44909.291666666664</v>
      </c>
      <c r="B778" s="11">
        <v>253.5735</v>
      </c>
      <c r="C778" s="11">
        <v>257.22000000000003</v>
      </c>
      <c r="D778" s="11">
        <v>262.58999999999997</v>
      </c>
      <c r="E778" s="11">
        <v>254.31</v>
      </c>
      <c r="F778" s="11">
        <v>257.13</v>
      </c>
      <c r="G778" s="11">
        <v>35410900</v>
      </c>
      <c r="N778" s="11"/>
      <c r="O778" s="20"/>
    </row>
    <row r="779" spans="1:15">
      <c r="A779" s="12">
        <v>44910.291666666664</v>
      </c>
      <c r="B779" s="11">
        <v>245.47980000000001</v>
      </c>
      <c r="C779" s="11">
        <v>249.01</v>
      </c>
      <c r="D779" s="11">
        <v>254.2</v>
      </c>
      <c r="E779" s="11">
        <v>247.34</v>
      </c>
      <c r="F779" s="11">
        <v>253.72</v>
      </c>
      <c r="G779" s="11">
        <v>35560400</v>
      </c>
      <c r="N779" s="11"/>
      <c r="O779" s="20"/>
    </row>
    <row r="780" spans="1:15">
      <c r="A780" s="12">
        <v>44911.291666666664</v>
      </c>
      <c r="B780" s="11">
        <v>241.22110000000001</v>
      </c>
      <c r="C780" s="11">
        <v>244.69</v>
      </c>
      <c r="D780" s="11">
        <v>249.84</v>
      </c>
      <c r="E780" s="11">
        <v>243.51</v>
      </c>
      <c r="F780" s="11">
        <v>248.55</v>
      </c>
      <c r="G780" s="11">
        <v>86102000</v>
      </c>
      <c r="N780" s="11"/>
      <c r="O780" s="20"/>
    </row>
    <row r="781" spans="1:15">
      <c r="A781" s="12">
        <v>44914.291666666664</v>
      </c>
      <c r="B781" s="11">
        <v>237.0412</v>
      </c>
      <c r="C781" s="11">
        <v>240.45</v>
      </c>
      <c r="D781" s="11">
        <v>245.21</v>
      </c>
      <c r="E781" s="11">
        <v>238.71</v>
      </c>
      <c r="F781" s="11">
        <v>244.86</v>
      </c>
      <c r="G781" s="11">
        <v>29696400</v>
      </c>
      <c r="N781" s="11"/>
      <c r="O781" s="20"/>
    </row>
    <row r="782" spans="1:15">
      <c r="A782" s="12">
        <v>44915.291666666664</v>
      </c>
      <c r="B782" s="11">
        <v>238.37209999999999</v>
      </c>
      <c r="C782" s="11">
        <v>241.8</v>
      </c>
      <c r="D782" s="11">
        <v>242.91</v>
      </c>
      <c r="E782" s="11">
        <v>238.42</v>
      </c>
      <c r="F782" s="11">
        <v>239.4</v>
      </c>
      <c r="G782" s="11">
        <v>25150800</v>
      </c>
      <c r="N782" s="11"/>
      <c r="O782" s="20"/>
    </row>
    <row r="783" spans="1:15">
      <c r="A783" s="12">
        <v>44916.291666666664</v>
      </c>
      <c r="B783" s="11">
        <v>240.9648</v>
      </c>
      <c r="C783" s="11">
        <v>244.43</v>
      </c>
      <c r="D783" s="11">
        <v>245.62</v>
      </c>
      <c r="E783" s="11">
        <v>240.11</v>
      </c>
      <c r="F783" s="11">
        <v>241.69</v>
      </c>
      <c r="G783" s="11">
        <v>23690600</v>
      </c>
      <c r="N783" s="11"/>
      <c r="O783" s="20"/>
    </row>
    <row r="784" spans="1:15">
      <c r="A784" s="12">
        <v>44917.291666666664</v>
      </c>
      <c r="B784" s="11">
        <v>234.81319999999999</v>
      </c>
      <c r="C784" s="11">
        <v>238.19</v>
      </c>
      <c r="D784" s="11">
        <v>241.99</v>
      </c>
      <c r="E784" s="11">
        <v>233.87</v>
      </c>
      <c r="F784" s="11">
        <v>241.26</v>
      </c>
      <c r="G784" s="11">
        <v>28651700</v>
      </c>
      <c r="N784" s="11"/>
      <c r="O784" s="20"/>
    </row>
    <row r="785" spans="1:15">
      <c r="A785" s="12">
        <v>44918.291666666664</v>
      </c>
      <c r="B785" s="11">
        <v>235.34559999999999</v>
      </c>
      <c r="C785" s="11">
        <v>238.73</v>
      </c>
      <c r="D785" s="11">
        <v>238.87</v>
      </c>
      <c r="E785" s="11">
        <v>233.94</v>
      </c>
      <c r="F785" s="11">
        <v>236.11</v>
      </c>
      <c r="G785" s="11">
        <v>21207000</v>
      </c>
      <c r="N785" s="11"/>
      <c r="O785" s="20"/>
    </row>
    <row r="786" spans="1:15">
      <c r="A786" s="12">
        <v>44922.291666666664</v>
      </c>
      <c r="B786" s="11">
        <v>233.60059999999999</v>
      </c>
      <c r="C786" s="11">
        <v>236.96</v>
      </c>
      <c r="D786" s="11">
        <v>238.93</v>
      </c>
      <c r="E786" s="11">
        <v>235.83</v>
      </c>
      <c r="F786" s="11">
        <v>238.7</v>
      </c>
      <c r="G786" s="11">
        <v>16688600</v>
      </c>
      <c r="N786" s="11"/>
      <c r="O786" s="20"/>
    </row>
    <row r="787" spans="1:15">
      <c r="A787" s="12">
        <v>44923.291666666664</v>
      </c>
      <c r="B787" s="11">
        <v>231.20509999999999</v>
      </c>
      <c r="C787" s="11">
        <v>234.53</v>
      </c>
      <c r="D787" s="11">
        <v>239.72</v>
      </c>
      <c r="E787" s="11">
        <v>234.17</v>
      </c>
      <c r="F787" s="11">
        <v>236.89</v>
      </c>
      <c r="G787" s="11">
        <v>17457100</v>
      </c>
      <c r="N787" s="11"/>
      <c r="O787" s="20"/>
    </row>
    <row r="788" spans="1:15">
      <c r="A788" s="12">
        <v>44924.291666666664</v>
      </c>
      <c r="B788" s="11">
        <v>237.5932</v>
      </c>
      <c r="C788" s="11">
        <v>241.01</v>
      </c>
      <c r="D788" s="11">
        <v>241.92</v>
      </c>
      <c r="E788" s="11">
        <v>235.65</v>
      </c>
      <c r="F788" s="11">
        <v>235.65</v>
      </c>
      <c r="G788" s="11">
        <v>19770700</v>
      </c>
      <c r="N788" s="11"/>
      <c r="O788" s="20"/>
    </row>
    <row r="789" spans="1:15">
      <c r="A789" s="12">
        <v>44925.291666666664</v>
      </c>
      <c r="B789" s="11">
        <v>236.42009999999999</v>
      </c>
      <c r="C789" s="11">
        <v>239.82</v>
      </c>
      <c r="D789" s="11">
        <v>239.96</v>
      </c>
      <c r="E789" s="11">
        <v>236.66</v>
      </c>
      <c r="F789" s="11">
        <v>238.21</v>
      </c>
      <c r="G789" s="11">
        <v>21938500</v>
      </c>
      <c r="N789" s="11"/>
      <c r="O789" s="20"/>
    </row>
    <row r="790" spans="1:15">
      <c r="A790" s="12">
        <v>44929.291666666664</v>
      </c>
      <c r="B790" s="11">
        <v>236.18350000000001</v>
      </c>
      <c r="C790" s="11">
        <v>239.58</v>
      </c>
      <c r="D790" s="11">
        <v>245.75</v>
      </c>
      <c r="E790" s="11">
        <v>237.4</v>
      </c>
      <c r="F790" s="11">
        <v>243.08</v>
      </c>
      <c r="G790" s="11">
        <v>25740000</v>
      </c>
      <c r="N790" s="11"/>
      <c r="O790" s="20"/>
    </row>
    <row r="791" spans="1:15">
      <c r="A791" s="12">
        <v>44930.291666666664</v>
      </c>
      <c r="B791" s="11">
        <v>225.85210000000001</v>
      </c>
      <c r="C791" s="11">
        <v>229.1</v>
      </c>
      <c r="D791" s="11">
        <v>232.87</v>
      </c>
      <c r="E791" s="11">
        <v>225.96</v>
      </c>
      <c r="F791" s="11">
        <v>232.28</v>
      </c>
      <c r="G791" s="11">
        <v>50623400</v>
      </c>
      <c r="N791" s="11"/>
      <c r="O791" s="20"/>
    </row>
    <row r="792" spans="1:15">
      <c r="A792" s="12">
        <v>44931.291666666664</v>
      </c>
      <c r="B792" s="11">
        <v>219.1584</v>
      </c>
      <c r="C792" s="11">
        <v>222.31</v>
      </c>
      <c r="D792" s="11">
        <v>227.55</v>
      </c>
      <c r="E792" s="11">
        <v>221.76</v>
      </c>
      <c r="F792" s="11">
        <v>227.2</v>
      </c>
      <c r="G792" s="11">
        <v>39585600</v>
      </c>
      <c r="N792" s="11"/>
      <c r="O792" s="20"/>
    </row>
    <row r="793" spans="1:15">
      <c r="A793" s="12">
        <v>44932.291666666664</v>
      </c>
      <c r="B793" s="11">
        <v>221.74119999999999</v>
      </c>
      <c r="C793" s="11">
        <v>224.93</v>
      </c>
      <c r="D793" s="11">
        <v>225.76</v>
      </c>
      <c r="E793" s="11">
        <v>219.35</v>
      </c>
      <c r="F793" s="11">
        <v>223</v>
      </c>
      <c r="G793" s="11">
        <v>43613600</v>
      </c>
      <c r="N793" s="11"/>
      <c r="O793" s="20"/>
    </row>
    <row r="794" spans="1:15">
      <c r="A794" s="12">
        <v>44935.291666666664</v>
      </c>
      <c r="B794" s="11">
        <v>223.90020000000001</v>
      </c>
      <c r="C794" s="11">
        <v>227.12</v>
      </c>
      <c r="D794" s="11">
        <v>231.24</v>
      </c>
      <c r="E794" s="11">
        <v>226.41</v>
      </c>
      <c r="F794" s="11">
        <v>226.45</v>
      </c>
      <c r="G794" s="11">
        <v>27369800</v>
      </c>
      <c r="N794" s="11"/>
      <c r="O794" s="20"/>
    </row>
    <row r="795" spans="1:15">
      <c r="A795" s="12">
        <v>44936.291666666664</v>
      </c>
      <c r="B795" s="11">
        <v>225.60570000000001</v>
      </c>
      <c r="C795" s="11">
        <v>228.85</v>
      </c>
      <c r="D795" s="11">
        <v>231.31</v>
      </c>
      <c r="E795" s="11">
        <v>227.33</v>
      </c>
      <c r="F795" s="11">
        <v>227.76</v>
      </c>
      <c r="G795" s="11">
        <v>27033900</v>
      </c>
      <c r="N795" s="11"/>
      <c r="O795" s="20"/>
    </row>
    <row r="796" spans="1:15">
      <c r="A796" s="12">
        <v>44937.291666666664</v>
      </c>
      <c r="B796" s="11">
        <v>232.42750000000001</v>
      </c>
      <c r="C796" s="11">
        <v>235.77</v>
      </c>
      <c r="D796" s="11">
        <v>235.95</v>
      </c>
      <c r="E796" s="11">
        <v>231.11</v>
      </c>
      <c r="F796" s="11">
        <v>231.29</v>
      </c>
      <c r="G796" s="11">
        <v>28669300</v>
      </c>
      <c r="N796" s="11"/>
      <c r="O796" s="20"/>
    </row>
    <row r="797" spans="1:15">
      <c r="A797" s="12">
        <v>44938.291666666664</v>
      </c>
      <c r="B797" s="11">
        <v>235.12870000000001</v>
      </c>
      <c r="C797" s="11">
        <v>238.51</v>
      </c>
      <c r="D797" s="11">
        <v>239.9</v>
      </c>
      <c r="E797" s="11">
        <v>233.56</v>
      </c>
      <c r="F797" s="11">
        <v>235.26</v>
      </c>
      <c r="G797" s="11">
        <v>27269500</v>
      </c>
      <c r="N797" s="11"/>
      <c r="O797" s="20"/>
    </row>
    <row r="798" spans="1:15">
      <c r="A798" s="12">
        <v>44939.291666666664</v>
      </c>
      <c r="B798" s="11">
        <v>235.83850000000001</v>
      </c>
      <c r="C798" s="11">
        <v>239.23</v>
      </c>
      <c r="D798" s="11">
        <v>239.37</v>
      </c>
      <c r="E798" s="11">
        <v>234.92</v>
      </c>
      <c r="F798" s="11">
        <v>237</v>
      </c>
      <c r="G798" s="11">
        <v>21333300</v>
      </c>
      <c r="N798" s="11"/>
      <c r="O798" s="20"/>
    </row>
    <row r="799" spans="1:15">
      <c r="A799" s="12">
        <v>44943.291666666664</v>
      </c>
      <c r="B799" s="11">
        <v>236.9426</v>
      </c>
      <c r="C799" s="11">
        <v>240.35</v>
      </c>
      <c r="D799" s="11">
        <v>240.91</v>
      </c>
      <c r="E799" s="11">
        <v>237.09</v>
      </c>
      <c r="F799" s="11">
        <v>237.97</v>
      </c>
      <c r="G799" s="11">
        <v>29831300</v>
      </c>
      <c r="N799" s="11"/>
      <c r="O799" s="20"/>
    </row>
    <row r="800" spans="1:15">
      <c r="A800" s="12">
        <v>44944.291666666664</v>
      </c>
      <c r="B800" s="11">
        <v>232.46700000000001</v>
      </c>
      <c r="C800" s="11">
        <v>235.81</v>
      </c>
      <c r="D800" s="11">
        <v>242.38</v>
      </c>
      <c r="E800" s="11">
        <v>235.52</v>
      </c>
      <c r="F800" s="11">
        <v>241.57</v>
      </c>
      <c r="G800" s="11">
        <v>30028700</v>
      </c>
      <c r="N800" s="11"/>
      <c r="O800" s="20"/>
    </row>
    <row r="801" spans="1:15">
      <c r="A801" s="12">
        <v>44945.291666666664</v>
      </c>
      <c r="B801" s="11">
        <v>228.642</v>
      </c>
      <c r="C801" s="11">
        <v>231.93</v>
      </c>
      <c r="D801" s="11">
        <v>235.52</v>
      </c>
      <c r="E801" s="11">
        <v>230.68</v>
      </c>
      <c r="F801" s="11">
        <v>233.78</v>
      </c>
      <c r="G801" s="11">
        <v>28623000</v>
      </c>
      <c r="N801" s="11"/>
      <c r="O801" s="20"/>
    </row>
    <row r="802" spans="1:15">
      <c r="A802" s="12">
        <v>44946.291666666664</v>
      </c>
      <c r="B802" s="11">
        <v>236.81450000000001</v>
      </c>
      <c r="C802" s="11">
        <v>240.22</v>
      </c>
      <c r="D802" s="11">
        <v>240.74</v>
      </c>
      <c r="E802" s="11">
        <v>234.51</v>
      </c>
      <c r="F802" s="11">
        <v>234.86</v>
      </c>
      <c r="G802" s="11">
        <v>35389800</v>
      </c>
      <c r="N802" s="11"/>
      <c r="O802" s="20"/>
    </row>
    <row r="803" spans="1:15">
      <c r="A803" s="12">
        <v>44949.291666666664</v>
      </c>
      <c r="B803" s="11">
        <v>239.14099999999999</v>
      </c>
      <c r="C803" s="11">
        <v>242.58</v>
      </c>
      <c r="D803" s="11">
        <v>245.17</v>
      </c>
      <c r="E803" s="11">
        <v>239.65</v>
      </c>
      <c r="F803" s="11">
        <v>241.1</v>
      </c>
      <c r="G803" s="11">
        <v>31934000</v>
      </c>
      <c r="N803" s="11"/>
      <c r="O803" s="20"/>
    </row>
    <row r="804" spans="1:15">
      <c r="A804" s="12">
        <v>44950.291666666664</v>
      </c>
      <c r="B804" s="11">
        <v>238.6086</v>
      </c>
      <c r="C804" s="11">
        <v>242.04</v>
      </c>
      <c r="D804" s="11">
        <v>243.95</v>
      </c>
      <c r="E804" s="11">
        <v>240.44</v>
      </c>
      <c r="F804" s="11">
        <v>242.5</v>
      </c>
      <c r="G804" s="11">
        <v>40234400</v>
      </c>
      <c r="N804" s="11"/>
      <c r="O804" s="20"/>
    </row>
    <row r="805" spans="1:15">
      <c r="A805" s="12">
        <v>44951.291666666664</v>
      </c>
      <c r="B805" s="11">
        <v>237.19890000000001</v>
      </c>
      <c r="C805" s="11">
        <v>240.61</v>
      </c>
      <c r="D805" s="11">
        <v>243.3</v>
      </c>
      <c r="E805" s="11">
        <v>230.9</v>
      </c>
      <c r="F805" s="11">
        <v>234.48</v>
      </c>
      <c r="G805" s="11">
        <v>66526600</v>
      </c>
      <c r="N805" s="11"/>
      <c r="O805" s="20"/>
    </row>
    <row r="806" spans="1:15">
      <c r="A806" s="12">
        <v>44952.291666666664</v>
      </c>
      <c r="B806" s="11">
        <v>244.48419999999999</v>
      </c>
      <c r="C806" s="11">
        <v>248</v>
      </c>
      <c r="D806" s="11">
        <v>248.31</v>
      </c>
      <c r="E806" s="11">
        <v>242</v>
      </c>
      <c r="F806" s="11">
        <v>243.65</v>
      </c>
      <c r="G806" s="11">
        <v>33454500</v>
      </c>
      <c r="N806" s="11"/>
      <c r="O806" s="20"/>
    </row>
    <row r="807" spans="1:15">
      <c r="A807" s="12">
        <v>44953.291666666664</v>
      </c>
      <c r="B807" s="11">
        <v>244.64189999999999</v>
      </c>
      <c r="C807" s="11">
        <v>248.16</v>
      </c>
      <c r="D807" s="11">
        <v>249.83</v>
      </c>
      <c r="E807" s="11">
        <v>246.83</v>
      </c>
      <c r="F807" s="11">
        <v>248.99</v>
      </c>
      <c r="G807" s="11">
        <v>26498900</v>
      </c>
      <c r="N807" s="11"/>
      <c r="O807" s="20"/>
    </row>
    <row r="808" spans="1:15">
      <c r="A808" s="12">
        <v>44956.291666666664</v>
      </c>
      <c r="B808" s="11">
        <v>239.26910000000001</v>
      </c>
      <c r="C808" s="11">
        <v>242.71</v>
      </c>
      <c r="D808" s="11">
        <v>245.6</v>
      </c>
      <c r="E808" s="11">
        <v>242.2</v>
      </c>
      <c r="F808" s="11">
        <v>244.51</v>
      </c>
      <c r="G808" s="11">
        <v>25867400</v>
      </c>
      <c r="N808" s="11"/>
      <c r="O808" s="20"/>
    </row>
    <row r="809" spans="1:15">
      <c r="A809" s="12">
        <v>44957.291666666664</v>
      </c>
      <c r="B809" s="11">
        <v>244.29679999999999</v>
      </c>
      <c r="C809" s="11">
        <v>247.81</v>
      </c>
      <c r="D809" s="11">
        <v>247.95</v>
      </c>
      <c r="E809" s="11">
        <v>242.95</v>
      </c>
      <c r="F809" s="11">
        <v>243.45</v>
      </c>
      <c r="G809" s="11">
        <v>26541100</v>
      </c>
      <c r="N809" s="11"/>
      <c r="O809" s="20"/>
    </row>
    <row r="810" spans="1:15">
      <c r="A810" s="12">
        <v>44958.291666666664</v>
      </c>
      <c r="B810" s="11">
        <v>249.16679999999999</v>
      </c>
      <c r="C810" s="11">
        <v>252.75</v>
      </c>
      <c r="D810" s="11">
        <v>255.18</v>
      </c>
      <c r="E810" s="11">
        <v>245.47</v>
      </c>
      <c r="F810" s="11">
        <v>248</v>
      </c>
      <c r="G810" s="11">
        <v>31259900</v>
      </c>
      <c r="N810" s="11"/>
      <c r="O810" s="20"/>
    </row>
    <row r="811" spans="1:15">
      <c r="A811" s="12">
        <v>44959.291666666664</v>
      </c>
      <c r="B811" s="11">
        <v>260.84879999999998</v>
      </c>
      <c r="C811" s="11">
        <v>264.60000000000002</v>
      </c>
      <c r="D811" s="11">
        <v>264.69</v>
      </c>
      <c r="E811" s="11">
        <v>257.25</v>
      </c>
      <c r="F811" s="11">
        <v>258.82</v>
      </c>
      <c r="G811" s="11">
        <v>39940400</v>
      </c>
      <c r="N811" s="11"/>
      <c r="O811" s="20"/>
    </row>
    <row r="812" spans="1:15">
      <c r="A812" s="12">
        <v>44960.291666666664</v>
      </c>
      <c r="B812" s="11">
        <v>254.6874</v>
      </c>
      <c r="C812" s="11">
        <v>258.35000000000002</v>
      </c>
      <c r="D812" s="11">
        <v>264.2</v>
      </c>
      <c r="E812" s="11">
        <v>257.10000000000002</v>
      </c>
      <c r="F812" s="11">
        <v>259.54000000000002</v>
      </c>
      <c r="G812" s="11">
        <v>29077300</v>
      </c>
      <c r="N812" s="11"/>
      <c r="O812" s="20"/>
    </row>
    <row r="813" spans="1:15">
      <c r="A813" s="12">
        <v>44963.291666666664</v>
      </c>
      <c r="B813" s="11">
        <v>253.12979999999999</v>
      </c>
      <c r="C813" s="11">
        <v>256.77</v>
      </c>
      <c r="D813" s="11">
        <v>258.3</v>
      </c>
      <c r="E813" s="11">
        <v>254.78</v>
      </c>
      <c r="F813" s="11">
        <v>257.44</v>
      </c>
      <c r="G813" s="11">
        <v>22518000</v>
      </c>
      <c r="N813" s="11"/>
      <c r="O813" s="20"/>
    </row>
    <row r="814" spans="1:15">
      <c r="A814" s="12">
        <v>44964.291666666664</v>
      </c>
      <c r="B814" s="11">
        <v>263.76679999999999</v>
      </c>
      <c r="C814" s="11">
        <v>267.56</v>
      </c>
      <c r="D814" s="11">
        <v>268.77</v>
      </c>
      <c r="E814" s="11">
        <v>260.08</v>
      </c>
      <c r="F814" s="11">
        <v>260.52999999999997</v>
      </c>
      <c r="G814" s="11">
        <v>50841400</v>
      </c>
      <c r="N814" s="11"/>
      <c r="O814" s="20"/>
    </row>
    <row r="815" spans="1:15">
      <c r="A815" s="12">
        <v>44965.291666666664</v>
      </c>
      <c r="B815" s="11">
        <v>262.9486</v>
      </c>
      <c r="C815" s="11">
        <v>266.73</v>
      </c>
      <c r="D815" s="11">
        <v>276.76</v>
      </c>
      <c r="E815" s="11">
        <v>266.20999999999998</v>
      </c>
      <c r="F815" s="11">
        <v>273.2</v>
      </c>
      <c r="G815" s="11">
        <v>54686000</v>
      </c>
      <c r="N815" s="11"/>
      <c r="O815" s="20"/>
    </row>
    <row r="816" spans="1:15">
      <c r="A816" s="12">
        <v>44966.291666666664</v>
      </c>
      <c r="B816" s="11">
        <v>259.8827</v>
      </c>
      <c r="C816" s="11">
        <v>263.62</v>
      </c>
      <c r="D816" s="11">
        <v>273.98</v>
      </c>
      <c r="E816" s="11">
        <v>262.8</v>
      </c>
      <c r="F816" s="11">
        <v>273.8</v>
      </c>
      <c r="G816" s="11">
        <v>42375100</v>
      </c>
      <c r="N816" s="11"/>
      <c r="O816" s="20"/>
    </row>
    <row r="817" spans="1:15">
      <c r="A817" s="12">
        <v>44967.291666666664</v>
      </c>
      <c r="B817" s="11">
        <v>259.37009999999998</v>
      </c>
      <c r="C817" s="11">
        <v>263.10000000000002</v>
      </c>
      <c r="D817" s="11">
        <v>264.08999999999997</v>
      </c>
      <c r="E817" s="11">
        <v>260.66000000000003</v>
      </c>
      <c r="F817" s="11">
        <v>261.52999999999997</v>
      </c>
      <c r="G817" s="11">
        <v>25818500</v>
      </c>
      <c r="N817" s="11"/>
      <c r="O817" s="20"/>
    </row>
    <row r="818" spans="1:15">
      <c r="A818" s="12">
        <v>44970.291666666664</v>
      </c>
      <c r="B818" s="11">
        <v>267.47359999999998</v>
      </c>
      <c r="C818" s="11">
        <v>271.32</v>
      </c>
      <c r="D818" s="11">
        <v>274.60000000000002</v>
      </c>
      <c r="E818" s="11">
        <v>267.14999999999998</v>
      </c>
      <c r="F818" s="11">
        <v>267.64</v>
      </c>
      <c r="G818" s="11">
        <v>44630900</v>
      </c>
      <c r="N818" s="11"/>
      <c r="O818" s="20"/>
    </row>
    <row r="819" spans="1:15">
      <c r="A819" s="12">
        <v>44971.291666666664</v>
      </c>
      <c r="B819" s="11">
        <v>268.31150000000002</v>
      </c>
      <c r="C819" s="11">
        <v>272.17</v>
      </c>
      <c r="D819" s="11">
        <v>274.97000000000003</v>
      </c>
      <c r="E819" s="11">
        <v>269.27999999999997</v>
      </c>
      <c r="F819" s="11">
        <v>272.67</v>
      </c>
      <c r="G819" s="11">
        <v>37047900</v>
      </c>
      <c r="N819" s="11"/>
      <c r="O819" s="20"/>
    </row>
    <row r="820" spans="1:15">
      <c r="A820" s="12">
        <v>44972.291666666664</v>
      </c>
      <c r="B820" s="11">
        <v>266.16699999999997</v>
      </c>
      <c r="C820" s="11">
        <v>269.32</v>
      </c>
      <c r="D820" s="11">
        <v>270.73</v>
      </c>
      <c r="E820" s="11">
        <v>266.18</v>
      </c>
      <c r="F820" s="11">
        <v>268.32</v>
      </c>
      <c r="G820" s="11">
        <v>28922400</v>
      </c>
      <c r="N820" s="11"/>
      <c r="O820" s="20"/>
    </row>
    <row r="821" spans="1:15">
      <c r="A821" s="12">
        <v>44973.291666666664</v>
      </c>
      <c r="B821" s="11">
        <v>259.08080000000001</v>
      </c>
      <c r="C821" s="11">
        <v>262.14999999999998</v>
      </c>
      <c r="D821" s="11">
        <v>266.74</v>
      </c>
      <c r="E821" s="11">
        <v>261.89999999999998</v>
      </c>
      <c r="F821" s="11">
        <v>264.02</v>
      </c>
      <c r="G821" s="11">
        <v>29603600</v>
      </c>
      <c r="N821" s="11"/>
      <c r="O821" s="20"/>
    </row>
    <row r="822" spans="1:15">
      <c r="A822" s="12">
        <v>44974.291666666664</v>
      </c>
      <c r="B822" s="11">
        <v>255.03870000000001</v>
      </c>
      <c r="C822" s="11">
        <v>258.06</v>
      </c>
      <c r="D822" s="11">
        <v>260.08999999999997</v>
      </c>
      <c r="E822" s="11">
        <v>256</v>
      </c>
      <c r="F822" s="11">
        <v>259.39</v>
      </c>
      <c r="G822" s="11">
        <v>30000100</v>
      </c>
      <c r="N822" s="11"/>
      <c r="O822" s="20"/>
    </row>
    <row r="823" spans="1:15">
      <c r="A823" s="12">
        <v>44978.291666666664</v>
      </c>
      <c r="B823" s="11">
        <v>249.71180000000001</v>
      </c>
      <c r="C823" s="11">
        <v>252.67</v>
      </c>
      <c r="D823" s="11">
        <v>255.49</v>
      </c>
      <c r="E823" s="11">
        <v>251.59</v>
      </c>
      <c r="F823" s="11">
        <v>254.48</v>
      </c>
      <c r="G823" s="11">
        <v>28397400</v>
      </c>
      <c r="N823" s="11"/>
      <c r="O823" s="20"/>
    </row>
    <row r="824" spans="1:15">
      <c r="A824" s="12">
        <v>44979.291666666664</v>
      </c>
      <c r="B824" s="11">
        <v>248.56540000000001</v>
      </c>
      <c r="C824" s="11">
        <v>251.51</v>
      </c>
      <c r="D824" s="11">
        <v>254.34</v>
      </c>
      <c r="E824" s="11">
        <v>250.34</v>
      </c>
      <c r="F824" s="11">
        <v>254.09</v>
      </c>
      <c r="G824" s="11">
        <v>22491100</v>
      </c>
      <c r="N824" s="11"/>
      <c r="O824" s="20"/>
    </row>
    <row r="825" spans="1:15">
      <c r="A825" s="12">
        <v>44980.291666666664</v>
      </c>
      <c r="B825" s="11">
        <v>251.78729999999999</v>
      </c>
      <c r="C825" s="11">
        <v>254.77</v>
      </c>
      <c r="D825" s="11">
        <v>256.83999999999997</v>
      </c>
      <c r="E825" s="11">
        <v>250.48</v>
      </c>
      <c r="F825" s="11">
        <v>255.56</v>
      </c>
      <c r="G825" s="11">
        <v>29219100</v>
      </c>
      <c r="N825" s="11"/>
      <c r="O825" s="20"/>
    </row>
    <row r="826" spans="1:15">
      <c r="A826" s="12">
        <v>44981.291666666664</v>
      </c>
      <c r="B826" s="11">
        <v>246.3022</v>
      </c>
      <c r="C826" s="11">
        <v>249.22</v>
      </c>
      <c r="D826" s="11">
        <v>251</v>
      </c>
      <c r="E826" s="11">
        <v>248.1</v>
      </c>
      <c r="F826" s="11">
        <v>249.96</v>
      </c>
      <c r="G826" s="11">
        <v>24990900</v>
      </c>
      <c r="N826" s="11"/>
      <c r="O826" s="20"/>
    </row>
    <row r="827" spans="1:15">
      <c r="A827" s="12">
        <v>44984.291666666664</v>
      </c>
      <c r="B827" s="11">
        <v>247.2312</v>
      </c>
      <c r="C827" s="11">
        <v>250.16</v>
      </c>
      <c r="D827" s="11">
        <v>252.82</v>
      </c>
      <c r="E827" s="11">
        <v>249.39</v>
      </c>
      <c r="F827" s="11">
        <v>252.46</v>
      </c>
      <c r="G827" s="11">
        <v>21190000</v>
      </c>
      <c r="N827" s="11"/>
      <c r="O827" s="20"/>
    </row>
    <row r="828" spans="1:15">
      <c r="A828" s="12">
        <v>44985.291666666664</v>
      </c>
      <c r="B828" s="11">
        <v>246.4999</v>
      </c>
      <c r="C828" s="11">
        <v>249.42</v>
      </c>
      <c r="D828" s="11">
        <v>251.49</v>
      </c>
      <c r="E828" s="11">
        <v>248.73</v>
      </c>
      <c r="F828" s="11">
        <v>249.07</v>
      </c>
      <c r="G828" s="11">
        <v>22491000</v>
      </c>
      <c r="N828" s="11"/>
      <c r="O828" s="20"/>
    </row>
    <row r="829" spans="1:15">
      <c r="A829" s="12">
        <v>44986.291666666664</v>
      </c>
      <c r="B829" s="11">
        <v>243.38679999999999</v>
      </c>
      <c r="C829" s="11">
        <v>246.27</v>
      </c>
      <c r="D829" s="11">
        <v>250.93</v>
      </c>
      <c r="E829" s="11">
        <v>245.79</v>
      </c>
      <c r="F829" s="11">
        <v>250.76</v>
      </c>
      <c r="G829" s="11">
        <v>27565300</v>
      </c>
      <c r="N829" s="11"/>
      <c r="O829" s="20"/>
    </row>
    <row r="830" spans="1:15">
      <c r="A830" s="12">
        <v>44987.291666666664</v>
      </c>
      <c r="B830" s="11">
        <v>248.17009999999999</v>
      </c>
      <c r="C830" s="11">
        <v>251.11</v>
      </c>
      <c r="D830" s="11">
        <v>251.4</v>
      </c>
      <c r="E830" s="11">
        <v>245.61</v>
      </c>
      <c r="F830" s="11">
        <v>246.55</v>
      </c>
      <c r="G830" s="11">
        <v>24808200</v>
      </c>
      <c r="N830" s="11"/>
      <c r="O830" s="20"/>
    </row>
    <row r="831" spans="1:15">
      <c r="A831" s="12">
        <v>44988.291666666664</v>
      </c>
      <c r="B831" s="11">
        <v>252.30119999999999</v>
      </c>
      <c r="C831" s="11">
        <v>255.29</v>
      </c>
      <c r="D831" s="11">
        <v>255.62</v>
      </c>
      <c r="E831" s="11">
        <v>251.39</v>
      </c>
      <c r="F831" s="11">
        <v>252.19</v>
      </c>
      <c r="G831" s="11">
        <v>30760100</v>
      </c>
      <c r="N831" s="11"/>
      <c r="O831" s="20"/>
    </row>
    <row r="832" spans="1:15">
      <c r="A832" s="12">
        <v>44991.291666666664</v>
      </c>
      <c r="B832" s="11">
        <v>253.86269999999999</v>
      </c>
      <c r="C832" s="11">
        <v>256.87</v>
      </c>
      <c r="D832" s="11">
        <v>260.12</v>
      </c>
      <c r="E832" s="11">
        <v>255.98</v>
      </c>
      <c r="F832" s="11">
        <v>256.43</v>
      </c>
      <c r="G832" s="11">
        <v>24109800</v>
      </c>
      <c r="N832" s="11"/>
      <c r="O832" s="20"/>
    </row>
    <row r="833" spans="1:15">
      <c r="A833" s="12">
        <v>44992.291666666664</v>
      </c>
      <c r="B833" s="11">
        <v>251.17449999999999</v>
      </c>
      <c r="C833" s="11">
        <v>254.15</v>
      </c>
      <c r="D833" s="11">
        <v>257.69</v>
      </c>
      <c r="E833" s="11">
        <v>253.39</v>
      </c>
      <c r="F833" s="11">
        <v>256.3</v>
      </c>
      <c r="G833" s="11">
        <v>21473200</v>
      </c>
      <c r="N833" s="11"/>
      <c r="O833" s="20"/>
    </row>
    <row r="834" spans="1:15">
      <c r="A834" s="12">
        <v>44993.291666666664</v>
      </c>
      <c r="B834" s="11">
        <v>250.72980000000001</v>
      </c>
      <c r="C834" s="11">
        <v>253.7</v>
      </c>
      <c r="D834" s="11">
        <v>254.54</v>
      </c>
      <c r="E834" s="11">
        <v>250.81</v>
      </c>
      <c r="F834" s="11">
        <v>254.04</v>
      </c>
      <c r="G834" s="11">
        <v>17340200</v>
      </c>
      <c r="N834" s="11"/>
      <c r="O834" s="20"/>
    </row>
    <row r="835" spans="1:15">
      <c r="A835" s="12">
        <v>44994.291666666664</v>
      </c>
      <c r="B835" s="11">
        <v>249.36590000000001</v>
      </c>
      <c r="C835" s="11">
        <v>252.32</v>
      </c>
      <c r="D835" s="11">
        <v>259.56</v>
      </c>
      <c r="E835" s="11">
        <v>251.58</v>
      </c>
      <c r="F835" s="11">
        <v>255.82</v>
      </c>
      <c r="G835" s="11">
        <v>26653400</v>
      </c>
      <c r="N835" s="11"/>
      <c r="O835" s="20"/>
    </row>
    <row r="836" spans="1:15">
      <c r="A836" s="12">
        <v>44995.291666666664</v>
      </c>
      <c r="B836" s="11">
        <v>245.67959999999999</v>
      </c>
      <c r="C836" s="11">
        <v>248.59</v>
      </c>
      <c r="D836" s="11">
        <v>252.79</v>
      </c>
      <c r="E836" s="11">
        <v>247.6</v>
      </c>
      <c r="F836" s="11">
        <v>251.08</v>
      </c>
      <c r="G836" s="11">
        <v>28333900</v>
      </c>
      <c r="N836" s="11"/>
      <c r="O836" s="20"/>
    </row>
    <row r="837" spans="1:15">
      <c r="A837" s="12">
        <v>44998.291666666664</v>
      </c>
      <c r="B837" s="11">
        <v>250.94720000000001</v>
      </c>
      <c r="C837" s="11">
        <v>253.92</v>
      </c>
      <c r="D837" s="11">
        <v>257.91000000000003</v>
      </c>
      <c r="E837" s="11">
        <v>245.73</v>
      </c>
      <c r="F837" s="11">
        <v>247.4</v>
      </c>
      <c r="G837" s="11">
        <v>33339700</v>
      </c>
      <c r="N837" s="11"/>
      <c r="O837" s="20"/>
    </row>
    <row r="838" spans="1:15">
      <c r="A838" s="12">
        <v>44999.291666666664</v>
      </c>
      <c r="B838" s="11">
        <v>257.73680000000002</v>
      </c>
      <c r="C838" s="11">
        <v>260.79000000000002</v>
      </c>
      <c r="D838" s="11">
        <v>261.07</v>
      </c>
      <c r="E838" s="11">
        <v>255.86</v>
      </c>
      <c r="F838" s="11">
        <v>256.75</v>
      </c>
      <c r="G838" s="11">
        <v>33620300</v>
      </c>
      <c r="N838" s="11"/>
      <c r="O838" s="20"/>
    </row>
    <row r="839" spans="1:15">
      <c r="A839" s="12">
        <v>45000.291666666664</v>
      </c>
      <c r="B839" s="11">
        <v>262.33229999999998</v>
      </c>
      <c r="C839" s="11">
        <v>265.44</v>
      </c>
      <c r="D839" s="11">
        <v>266.48</v>
      </c>
      <c r="E839" s="11">
        <v>259.20999999999998</v>
      </c>
      <c r="F839" s="11">
        <v>259.98</v>
      </c>
      <c r="G839" s="11">
        <v>46028000</v>
      </c>
      <c r="N839" s="11"/>
      <c r="O839" s="20"/>
    </row>
    <row r="840" spans="1:15">
      <c r="A840" s="12">
        <v>45001.291666666664</v>
      </c>
      <c r="B840" s="11">
        <v>272.96640000000002</v>
      </c>
      <c r="C840" s="11">
        <v>276.2</v>
      </c>
      <c r="D840" s="11">
        <v>276.56</v>
      </c>
      <c r="E840" s="11">
        <v>263.27999999999997</v>
      </c>
      <c r="F840" s="11">
        <v>265.20999999999998</v>
      </c>
      <c r="G840" s="11">
        <v>54768800</v>
      </c>
      <c r="N840" s="11"/>
      <c r="O840" s="20"/>
    </row>
    <row r="841" spans="1:15">
      <c r="A841" s="12">
        <v>45002.291666666664</v>
      </c>
      <c r="B841" s="11">
        <v>276.1585</v>
      </c>
      <c r="C841" s="11">
        <v>279.43</v>
      </c>
      <c r="D841" s="11">
        <v>283.33</v>
      </c>
      <c r="E841" s="11">
        <v>276.32</v>
      </c>
      <c r="F841" s="11">
        <v>278.26</v>
      </c>
      <c r="G841" s="11">
        <v>69527400</v>
      </c>
      <c r="N841" s="11"/>
      <c r="O841" s="20"/>
    </row>
    <row r="842" spans="1:15">
      <c r="A842" s="12">
        <v>45005.291666666664</v>
      </c>
      <c r="B842" s="11">
        <v>269.04289999999997</v>
      </c>
      <c r="C842" s="11">
        <v>272.23</v>
      </c>
      <c r="D842" s="11">
        <v>277.48</v>
      </c>
      <c r="E842" s="11">
        <v>269.85000000000002</v>
      </c>
      <c r="F842" s="11">
        <v>276.98</v>
      </c>
      <c r="G842" s="11">
        <v>43466600</v>
      </c>
      <c r="N842" s="11"/>
      <c r="O842" s="20"/>
    </row>
    <row r="843" spans="1:15">
      <c r="A843" s="12">
        <v>45006.291666666664</v>
      </c>
      <c r="B843" s="11">
        <v>270.57470000000001</v>
      </c>
      <c r="C843" s="11">
        <v>273.77999999999997</v>
      </c>
      <c r="D843" s="11">
        <v>275</v>
      </c>
      <c r="E843" s="11">
        <v>269.52</v>
      </c>
      <c r="F843" s="11">
        <v>274.88</v>
      </c>
      <c r="G843" s="11">
        <v>34558700</v>
      </c>
      <c r="N843" s="11"/>
      <c r="O843" s="20"/>
    </row>
    <row r="844" spans="1:15">
      <c r="A844" s="12">
        <v>45007.291666666664</v>
      </c>
      <c r="B844" s="11">
        <v>269.10210000000001</v>
      </c>
      <c r="C844" s="11">
        <v>272.29000000000002</v>
      </c>
      <c r="D844" s="11">
        <v>281.04000000000002</v>
      </c>
      <c r="E844" s="11">
        <v>272.18</v>
      </c>
      <c r="F844" s="11">
        <v>273.39999999999998</v>
      </c>
      <c r="G844" s="11">
        <v>34873300</v>
      </c>
      <c r="N844" s="11"/>
      <c r="O844" s="20"/>
    </row>
    <row r="845" spans="1:15">
      <c r="A845" s="12">
        <v>45008.291666666664</v>
      </c>
      <c r="B845" s="11">
        <v>274.40929999999997</v>
      </c>
      <c r="C845" s="11">
        <v>277.66000000000003</v>
      </c>
      <c r="D845" s="11">
        <v>281.06</v>
      </c>
      <c r="E845" s="11">
        <v>275.2</v>
      </c>
      <c r="F845" s="11">
        <v>277.94</v>
      </c>
      <c r="G845" s="11">
        <v>36610900</v>
      </c>
      <c r="N845" s="11"/>
      <c r="O845" s="20"/>
    </row>
    <row r="846" spans="1:15">
      <c r="A846" s="12">
        <v>45009.291666666664</v>
      </c>
      <c r="B846" s="11">
        <v>277.28519999999997</v>
      </c>
      <c r="C846" s="11">
        <v>280.57</v>
      </c>
      <c r="D846" s="11">
        <v>280.63</v>
      </c>
      <c r="E846" s="11">
        <v>275.27999999999997</v>
      </c>
      <c r="F846" s="11">
        <v>277.24</v>
      </c>
      <c r="G846" s="11">
        <v>28172000</v>
      </c>
      <c r="N846" s="11"/>
      <c r="O846" s="20"/>
    </row>
    <row r="847" spans="1:15">
      <c r="A847" s="12">
        <v>45012.291666666664</v>
      </c>
      <c r="B847" s="11">
        <v>273.14429999999999</v>
      </c>
      <c r="C847" s="11">
        <v>276.38</v>
      </c>
      <c r="D847" s="11">
        <v>281.45999999999998</v>
      </c>
      <c r="E847" s="11">
        <v>275.52</v>
      </c>
      <c r="F847" s="11">
        <v>280.5</v>
      </c>
      <c r="G847" s="11">
        <v>26840200</v>
      </c>
      <c r="N847" s="11"/>
      <c r="O847" s="20"/>
    </row>
    <row r="848" spans="1:15">
      <c r="A848" s="12">
        <v>45013.291666666664</v>
      </c>
      <c r="B848" s="11">
        <v>272.0077</v>
      </c>
      <c r="C848" s="11">
        <v>275.23</v>
      </c>
      <c r="D848" s="11">
        <v>276.14</v>
      </c>
      <c r="E848" s="11">
        <v>272.05</v>
      </c>
      <c r="F848" s="11">
        <v>275.79000000000002</v>
      </c>
      <c r="G848" s="11">
        <v>21878600</v>
      </c>
      <c r="N848" s="11"/>
      <c r="O848" s="20"/>
    </row>
    <row r="849" spans="1:15">
      <c r="A849" s="12">
        <v>45014.291666666664</v>
      </c>
      <c r="B849" s="11">
        <v>277.22590000000002</v>
      </c>
      <c r="C849" s="11">
        <v>280.51</v>
      </c>
      <c r="D849" s="11">
        <v>281.14</v>
      </c>
      <c r="E849" s="11">
        <v>278.41000000000003</v>
      </c>
      <c r="F849" s="11">
        <v>278.95999999999998</v>
      </c>
      <c r="G849" s="11">
        <v>25087000</v>
      </c>
      <c r="N849" s="11"/>
      <c r="O849" s="20"/>
    </row>
    <row r="850" spans="1:15">
      <c r="A850" s="12">
        <v>45015.291666666664</v>
      </c>
      <c r="B850" s="11">
        <v>280.72449999999998</v>
      </c>
      <c r="C850" s="11">
        <v>284.05</v>
      </c>
      <c r="D850" s="11">
        <v>284.45999999999998</v>
      </c>
      <c r="E850" s="11">
        <v>281.48</v>
      </c>
      <c r="F850" s="11">
        <v>284.23</v>
      </c>
      <c r="G850" s="11">
        <v>25053400</v>
      </c>
      <c r="N850" s="11"/>
      <c r="O850" s="20"/>
    </row>
    <row r="851" spans="1:15">
      <c r="A851" s="12">
        <v>45016.291666666664</v>
      </c>
      <c r="B851" s="11">
        <v>284.92469999999997</v>
      </c>
      <c r="C851" s="11">
        <v>288.3</v>
      </c>
      <c r="D851" s="11">
        <v>289.27</v>
      </c>
      <c r="E851" s="11">
        <v>283</v>
      </c>
      <c r="F851" s="11">
        <v>283.73</v>
      </c>
      <c r="G851" s="11">
        <v>32766000</v>
      </c>
      <c r="N851" s="11"/>
      <c r="O851" s="20"/>
    </row>
    <row r="852" spans="1:15">
      <c r="A852" s="12">
        <v>45019.291666666664</v>
      </c>
      <c r="B852" s="11">
        <v>283.86720000000003</v>
      </c>
      <c r="C852" s="11">
        <v>287.23</v>
      </c>
      <c r="D852" s="11">
        <v>288.27</v>
      </c>
      <c r="E852" s="11">
        <v>283.95</v>
      </c>
      <c r="F852" s="11">
        <v>286.52</v>
      </c>
      <c r="G852" s="11">
        <v>24883300</v>
      </c>
      <c r="N852" s="11"/>
      <c r="O852" s="20"/>
    </row>
    <row r="853" spans="1:15">
      <c r="A853" s="12">
        <v>45020.291666666664</v>
      </c>
      <c r="B853" s="11">
        <v>283.81779999999998</v>
      </c>
      <c r="C853" s="11">
        <v>287.18</v>
      </c>
      <c r="D853" s="11">
        <v>290.45</v>
      </c>
      <c r="E853" s="11">
        <v>285.67</v>
      </c>
      <c r="F853" s="11">
        <v>287.23</v>
      </c>
      <c r="G853" s="11">
        <v>25824300</v>
      </c>
      <c r="N853" s="11"/>
      <c r="O853" s="20"/>
    </row>
    <row r="854" spans="1:15">
      <c r="A854" s="12">
        <v>45021.291666666664</v>
      </c>
      <c r="B854" s="11">
        <v>281.0111</v>
      </c>
      <c r="C854" s="11">
        <v>284.33999999999997</v>
      </c>
      <c r="D854" s="11">
        <v>287.14999999999998</v>
      </c>
      <c r="E854" s="11">
        <v>282.92</v>
      </c>
      <c r="F854" s="11">
        <v>285.85000000000002</v>
      </c>
      <c r="G854" s="11">
        <v>22064800</v>
      </c>
      <c r="N854" s="11"/>
      <c r="O854" s="20"/>
    </row>
    <row r="855" spans="1:15">
      <c r="A855" s="12">
        <v>45022.291666666664</v>
      </c>
      <c r="B855" s="11">
        <v>288.18610000000001</v>
      </c>
      <c r="C855" s="11">
        <v>291.60000000000002</v>
      </c>
      <c r="D855" s="11">
        <v>292.08</v>
      </c>
      <c r="E855" s="11">
        <v>282.02999999999997</v>
      </c>
      <c r="F855" s="11">
        <v>283.20999999999998</v>
      </c>
      <c r="G855" s="11">
        <v>29770300</v>
      </c>
      <c r="N855" s="11"/>
      <c r="O855" s="20"/>
    </row>
    <row r="856" spans="1:15">
      <c r="A856" s="12">
        <v>45026.291666666664</v>
      </c>
      <c r="B856" s="11">
        <v>286.00200000000001</v>
      </c>
      <c r="C856" s="11">
        <v>289.39</v>
      </c>
      <c r="D856" s="11">
        <v>289.60000000000002</v>
      </c>
      <c r="E856" s="11">
        <v>284.70999999999998</v>
      </c>
      <c r="F856" s="11">
        <v>289.20999999999998</v>
      </c>
      <c r="G856" s="11">
        <v>23103000</v>
      </c>
      <c r="N856" s="11"/>
      <c r="O856" s="20"/>
    </row>
    <row r="857" spans="1:15">
      <c r="A857" s="12">
        <v>45027.291666666664</v>
      </c>
      <c r="B857" s="11">
        <v>279.51870000000002</v>
      </c>
      <c r="C857" s="11">
        <v>282.83</v>
      </c>
      <c r="D857" s="11">
        <v>285.98</v>
      </c>
      <c r="E857" s="11">
        <v>281.64</v>
      </c>
      <c r="F857" s="11">
        <v>285.75</v>
      </c>
      <c r="G857" s="11">
        <v>27276600</v>
      </c>
      <c r="N857" s="11"/>
      <c r="O857" s="20"/>
    </row>
    <row r="858" spans="1:15">
      <c r="A858" s="12">
        <v>45028.291666666664</v>
      </c>
      <c r="B858" s="11">
        <v>280.17099999999999</v>
      </c>
      <c r="C858" s="11">
        <v>283.49</v>
      </c>
      <c r="D858" s="11">
        <v>287.01</v>
      </c>
      <c r="E858" s="11">
        <v>281.95999999999998</v>
      </c>
      <c r="F858" s="11">
        <v>284.79000000000002</v>
      </c>
      <c r="G858" s="11">
        <v>27403400</v>
      </c>
      <c r="N858" s="11"/>
      <c r="O858" s="20"/>
    </row>
    <row r="859" spans="1:15">
      <c r="A859" s="12">
        <v>45029.291666666664</v>
      </c>
      <c r="B859" s="11">
        <v>286.44670000000002</v>
      </c>
      <c r="C859" s="11">
        <v>289.83999999999997</v>
      </c>
      <c r="D859" s="11">
        <v>289.89999999999998</v>
      </c>
      <c r="E859" s="11">
        <v>283.17</v>
      </c>
      <c r="F859" s="11">
        <v>283.58999999999997</v>
      </c>
      <c r="G859" s="11">
        <v>24222700</v>
      </c>
      <c r="N859" s="11"/>
      <c r="O859" s="20"/>
    </row>
    <row r="860" spans="1:15">
      <c r="A860" s="12">
        <v>45030.291666666664</v>
      </c>
      <c r="B860" s="11">
        <v>282.79000000000002</v>
      </c>
      <c r="C860" s="11">
        <v>286.14</v>
      </c>
      <c r="D860" s="11">
        <v>288.48</v>
      </c>
      <c r="E860" s="11">
        <v>283.69</v>
      </c>
      <c r="F860" s="11">
        <v>287</v>
      </c>
      <c r="G860" s="11">
        <v>20987900</v>
      </c>
      <c r="N860" s="11"/>
      <c r="O860" s="20"/>
    </row>
    <row r="861" spans="1:15">
      <c r="A861" s="12">
        <v>45033.291666666664</v>
      </c>
      <c r="B861" s="11">
        <v>285.41879999999998</v>
      </c>
      <c r="C861" s="11">
        <v>288.8</v>
      </c>
      <c r="D861" s="11">
        <v>291.60000000000002</v>
      </c>
      <c r="E861" s="11">
        <v>286.16000000000003</v>
      </c>
      <c r="F861" s="11">
        <v>289.93</v>
      </c>
      <c r="G861" s="11">
        <v>23836200</v>
      </c>
      <c r="N861" s="11"/>
      <c r="O861" s="20"/>
    </row>
    <row r="862" spans="1:15">
      <c r="A862" s="12">
        <v>45034.291666666664</v>
      </c>
      <c r="B862" s="11">
        <v>284.9939</v>
      </c>
      <c r="C862" s="11">
        <v>288.37</v>
      </c>
      <c r="D862" s="11">
        <v>291.76</v>
      </c>
      <c r="E862" s="11">
        <v>287.01</v>
      </c>
      <c r="F862" s="11">
        <v>291.57</v>
      </c>
      <c r="G862" s="11">
        <v>20161800</v>
      </c>
      <c r="N862" s="11"/>
      <c r="O862" s="20"/>
    </row>
    <row r="863" spans="1:15">
      <c r="A863" s="12">
        <v>45035.291666666664</v>
      </c>
      <c r="B863" s="11">
        <v>285.0729</v>
      </c>
      <c r="C863" s="11">
        <v>288.45</v>
      </c>
      <c r="D863" s="11">
        <v>289.05</v>
      </c>
      <c r="E863" s="11">
        <v>284.54000000000002</v>
      </c>
      <c r="F863" s="11">
        <v>285.99</v>
      </c>
      <c r="G863" s="11">
        <v>17150300</v>
      </c>
      <c r="N863" s="11"/>
      <c r="O863" s="20"/>
    </row>
    <row r="864" spans="1:15">
      <c r="A864" s="12">
        <v>45036.291666666664</v>
      </c>
      <c r="B864" s="11">
        <v>282.76029999999997</v>
      </c>
      <c r="C864" s="11">
        <v>286.11</v>
      </c>
      <c r="D864" s="11">
        <v>289.02999999999997</v>
      </c>
      <c r="E864" s="11">
        <v>285.08</v>
      </c>
      <c r="F864" s="11">
        <v>285.25</v>
      </c>
      <c r="G864" s="11">
        <v>23244400</v>
      </c>
      <c r="N864" s="11"/>
      <c r="O864" s="20"/>
    </row>
    <row r="865" spans="1:15">
      <c r="A865" s="12">
        <v>45037.291666666664</v>
      </c>
      <c r="B865" s="11">
        <v>282.4144</v>
      </c>
      <c r="C865" s="11">
        <v>285.76</v>
      </c>
      <c r="D865" s="11">
        <v>286.27</v>
      </c>
      <c r="E865" s="11">
        <v>283.06</v>
      </c>
      <c r="F865" s="11">
        <v>285.01</v>
      </c>
      <c r="G865" s="11">
        <v>21676400</v>
      </c>
      <c r="N865" s="11"/>
      <c r="O865" s="20"/>
    </row>
    <row r="866" spans="1:15">
      <c r="A866" s="12">
        <v>45040.291666666664</v>
      </c>
      <c r="B866" s="11">
        <v>278.47120000000001</v>
      </c>
      <c r="C866" s="11">
        <v>281.77</v>
      </c>
      <c r="D866" s="11">
        <v>284.95</v>
      </c>
      <c r="E866" s="11">
        <v>278.72000000000003</v>
      </c>
      <c r="F866" s="11">
        <v>282.08999999999997</v>
      </c>
      <c r="G866" s="11">
        <v>26611000</v>
      </c>
      <c r="N866" s="11"/>
      <c r="O866" s="20"/>
    </row>
    <row r="867" spans="1:15">
      <c r="A867" s="12">
        <v>45041.291666666664</v>
      </c>
      <c r="B867" s="11">
        <v>272.19549999999998</v>
      </c>
      <c r="C867" s="11">
        <v>275.42</v>
      </c>
      <c r="D867" s="11">
        <v>281.60000000000002</v>
      </c>
      <c r="E867" s="11">
        <v>275.37</v>
      </c>
      <c r="F867" s="11">
        <v>279.51</v>
      </c>
      <c r="G867" s="11">
        <v>45772200</v>
      </c>
      <c r="N867" s="11"/>
      <c r="O867" s="20"/>
    </row>
    <row r="868" spans="1:15">
      <c r="A868" s="12">
        <v>45042.291666666664</v>
      </c>
      <c r="B868" s="11">
        <v>291.91199999999998</v>
      </c>
      <c r="C868" s="11">
        <v>295.37</v>
      </c>
      <c r="D868" s="11">
        <v>299.57</v>
      </c>
      <c r="E868" s="11">
        <v>292.73</v>
      </c>
      <c r="F868" s="11">
        <v>296.7</v>
      </c>
      <c r="G868" s="11">
        <v>64599200</v>
      </c>
      <c r="N868" s="11"/>
      <c r="O868" s="20"/>
    </row>
    <row r="869" spans="1:15">
      <c r="A869" s="12">
        <v>45043.291666666664</v>
      </c>
      <c r="B869" s="11">
        <v>301.26119999999997</v>
      </c>
      <c r="C869" s="11">
        <v>304.83</v>
      </c>
      <c r="D869" s="11">
        <v>305.2</v>
      </c>
      <c r="E869" s="11">
        <v>295.25</v>
      </c>
      <c r="F869" s="11">
        <v>295.97000000000003</v>
      </c>
      <c r="G869" s="11">
        <v>46462600</v>
      </c>
      <c r="N869" s="11"/>
      <c r="O869" s="20"/>
    </row>
    <row r="870" spans="1:15">
      <c r="A870" s="12">
        <v>45044.291666666664</v>
      </c>
      <c r="B870" s="11">
        <v>303.66269999999997</v>
      </c>
      <c r="C870" s="11">
        <v>307.26</v>
      </c>
      <c r="D870" s="11">
        <v>308.93</v>
      </c>
      <c r="E870" s="11">
        <v>303.31</v>
      </c>
      <c r="F870" s="11">
        <v>304.01</v>
      </c>
      <c r="G870" s="11">
        <v>36446700</v>
      </c>
      <c r="N870" s="11"/>
      <c r="O870" s="20"/>
    </row>
    <row r="871" spans="1:15">
      <c r="A871" s="12">
        <v>45047.291666666664</v>
      </c>
      <c r="B871" s="11">
        <v>301.98259999999999</v>
      </c>
      <c r="C871" s="11">
        <v>305.56</v>
      </c>
      <c r="D871" s="11">
        <v>308.60000000000002</v>
      </c>
      <c r="E871" s="11">
        <v>305.14999999999998</v>
      </c>
      <c r="F871" s="11">
        <v>306.97000000000003</v>
      </c>
      <c r="G871" s="11">
        <v>21294100</v>
      </c>
      <c r="N871" s="11"/>
      <c r="O871" s="20"/>
    </row>
    <row r="872" spans="1:15">
      <c r="A872" s="12">
        <v>45048.291666666664</v>
      </c>
      <c r="B872" s="11">
        <v>301.83440000000002</v>
      </c>
      <c r="C872" s="11">
        <v>305.41000000000003</v>
      </c>
      <c r="D872" s="11">
        <v>309.18</v>
      </c>
      <c r="E872" s="11">
        <v>303.91000000000003</v>
      </c>
      <c r="F872" s="11">
        <v>307.76</v>
      </c>
      <c r="G872" s="11">
        <v>26404400</v>
      </c>
      <c r="N872" s="11"/>
      <c r="O872" s="20"/>
    </row>
    <row r="873" spans="1:15">
      <c r="A873" s="12">
        <v>45049.291666666664</v>
      </c>
      <c r="B873" s="11">
        <v>300.83620000000002</v>
      </c>
      <c r="C873" s="11">
        <v>304.39999999999998</v>
      </c>
      <c r="D873" s="11">
        <v>308.61</v>
      </c>
      <c r="E873" s="11">
        <v>304.08999999999997</v>
      </c>
      <c r="F873" s="11">
        <v>306.62</v>
      </c>
      <c r="G873" s="11">
        <v>22360800</v>
      </c>
      <c r="N873" s="11"/>
      <c r="O873" s="20"/>
    </row>
    <row r="874" spans="1:15">
      <c r="A874" s="12">
        <v>45050.291666666664</v>
      </c>
      <c r="B874" s="11">
        <v>301.83440000000002</v>
      </c>
      <c r="C874" s="11">
        <v>305.41000000000003</v>
      </c>
      <c r="D874" s="11">
        <v>307.76</v>
      </c>
      <c r="E874" s="11">
        <v>303.39999999999998</v>
      </c>
      <c r="F874" s="11">
        <v>306.24</v>
      </c>
      <c r="G874" s="11">
        <v>22519900</v>
      </c>
      <c r="N874" s="11"/>
      <c r="O874" s="20"/>
    </row>
    <row r="875" spans="1:15">
      <c r="A875" s="12">
        <v>45051.291666666664</v>
      </c>
      <c r="B875" s="11">
        <v>307.01299999999998</v>
      </c>
      <c r="C875" s="11">
        <v>310.64999999999998</v>
      </c>
      <c r="D875" s="11">
        <v>311.97000000000003</v>
      </c>
      <c r="E875" s="11">
        <v>304.27</v>
      </c>
      <c r="F875" s="11">
        <v>305.72000000000003</v>
      </c>
      <c r="G875" s="11">
        <v>28181200</v>
      </c>
      <c r="N875" s="11"/>
      <c r="O875" s="20"/>
    </row>
    <row r="876" spans="1:15">
      <c r="A876" s="12">
        <v>45054.291666666664</v>
      </c>
      <c r="B876" s="11">
        <v>305.03649999999999</v>
      </c>
      <c r="C876" s="11">
        <v>308.64999999999998</v>
      </c>
      <c r="D876" s="11">
        <v>310.2</v>
      </c>
      <c r="E876" s="11">
        <v>306.08999999999997</v>
      </c>
      <c r="F876" s="11">
        <v>310.13</v>
      </c>
      <c r="G876" s="11">
        <v>21318600</v>
      </c>
      <c r="N876" s="11"/>
      <c r="O876" s="20"/>
    </row>
    <row r="877" spans="1:15">
      <c r="A877" s="12">
        <v>45055.291666666664</v>
      </c>
      <c r="B877" s="11">
        <v>303.4058</v>
      </c>
      <c r="C877" s="11">
        <v>307</v>
      </c>
      <c r="D877" s="11">
        <v>310.04000000000002</v>
      </c>
      <c r="E877" s="11">
        <v>306.31</v>
      </c>
      <c r="F877" s="11">
        <v>308</v>
      </c>
      <c r="G877" s="11">
        <v>21340800</v>
      </c>
      <c r="N877" s="11"/>
      <c r="O877" s="20"/>
    </row>
    <row r="878" spans="1:15">
      <c r="A878" s="12">
        <v>45056.291666666664</v>
      </c>
      <c r="B878" s="11">
        <v>308.65359999999998</v>
      </c>
      <c r="C878" s="11">
        <v>312.31</v>
      </c>
      <c r="D878" s="11">
        <v>313</v>
      </c>
      <c r="E878" s="11">
        <v>307.67</v>
      </c>
      <c r="F878" s="11">
        <v>308.62</v>
      </c>
      <c r="G878" s="11">
        <v>30078000</v>
      </c>
      <c r="N878" s="11"/>
      <c r="O878" s="20"/>
    </row>
    <row r="879" spans="1:15">
      <c r="A879" s="12">
        <v>45057.291666666664</v>
      </c>
      <c r="B879" s="11">
        <v>306.47930000000002</v>
      </c>
      <c r="C879" s="11">
        <v>310.11</v>
      </c>
      <c r="D879" s="11">
        <v>311.12</v>
      </c>
      <c r="E879" s="11">
        <v>306.26</v>
      </c>
      <c r="F879" s="11">
        <v>310.10000000000002</v>
      </c>
      <c r="G879" s="11">
        <v>31680200</v>
      </c>
      <c r="N879" s="11"/>
      <c r="O879" s="20"/>
    </row>
    <row r="880" spans="1:15">
      <c r="A880" s="12">
        <v>45058.291666666664</v>
      </c>
      <c r="B880" s="11">
        <v>305.35270000000003</v>
      </c>
      <c r="C880" s="11">
        <v>308.97000000000003</v>
      </c>
      <c r="D880" s="11">
        <v>310.64999999999998</v>
      </c>
      <c r="E880" s="11">
        <v>306.60000000000002</v>
      </c>
      <c r="F880" s="11">
        <v>310.55</v>
      </c>
      <c r="G880" s="11">
        <v>19758100</v>
      </c>
      <c r="N880" s="11"/>
      <c r="O880" s="20"/>
    </row>
    <row r="881" spans="1:15">
      <c r="A881" s="12">
        <v>45061.291666666664</v>
      </c>
      <c r="B881" s="11">
        <v>305.83690000000001</v>
      </c>
      <c r="C881" s="11">
        <v>309.45999999999998</v>
      </c>
      <c r="D881" s="11">
        <v>309.89999999999998</v>
      </c>
      <c r="E881" s="11">
        <v>307.58999999999997</v>
      </c>
      <c r="F881" s="11">
        <v>309.10000000000002</v>
      </c>
      <c r="G881" s="11">
        <v>16336500</v>
      </c>
      <c r="N881" s="11"/>
      <c r="O881" s="20"/>
    </row>
    <row r="882" spans="1:15">
      <c r="A882" s="12">
        <v>45062.291666666664</v>
      </c>
      <c r="B882" s="11">
        <v>308.09019999999998</v>
      </c>
      <c r="C882" s="11">
        <v>311.74</v>
      </c>
      <c r="D882" s="11">
        <v>313.70999999999998</v>
      </c>
      <c r="E882" s="11">
        <v>309.83</v>
      </c>
      <c r="F882" s="11">
        <v>309.83</v>
      </c>
      <c r="G882" s="11">
        <v>26730300</v>
      </c>
      <c r="N882" s="11"/>
      <c r="O882" s="20"/>
    </row>
    <row r="883" spans="1:15">
      <c r="A883" s="12">
        <v>45063.291666666664</v>
      </c>
      <c r="B883" s="11">
        <v>311.00220000000002</v>
      </c>
      <c r="C883" s="11">
        <v>314</v>
      </c>
      <c r="D883" s="11">
        <v>314.43</v>
      </c>
      <c r="E883" s="11">
        <v>310.74</v>
      </c>
      <c r="F883" s="11">
        <v>312.29000000000002</v>
      </c>
      <c r="G883" s="11">
        <v>24315000</v>
      </c>
      <c r="N883" s="11"/>
      <c r="O883" s="20"/>
    </row>
    <row r="884" spans="1:15">
      <c r="A884" s="12">
        <v>45064.291666666664</v>
      </c>
      <c r="B884" s="11">
        <v>315.47899999999998</v>
      </c>
      <c r="C884" s="11">
        <v>318.52</v>
      </c>
      <c r="D884" s="11">
        <v>319.04000000000002</v>
      </c>
      <c r="E884" s="11">
        <v>313.72000000000003</v>
      </c>
      <c r="F884" s="11">
        <v>314.52999999999997</v>
      </c>
      <c r="G884" s="11">
        <v>27276000</v>
      </c>
      <c r="N884" s="11"/>
      <c r="O884" s="20"/>
    </row>
    <row r="885" spans="1:15">
      <c r="A885" s="12">
        <v>45065.291666666664</v>
      </c>
      <c r="B885" s="11">
        <v>315.30079999999998</v>
      </c>
      <c r="C885" s="11">
        <v>318.33999999999997</v>
      </c>
      <c r="D885" s="11">
        <v>318.75</v>
      </c>
      <c r="E885" s="11">
        <v>316.37</v>
      </c>
      <c r="F885" s="11">
        <v>316.74</v>
      </c>
      <c r="G885" s="11">
        <v>27529500</v>
      </c>
      <c r="N885" s="11"/>
      <c r="O885" s="20"/>
    </row>
    <row r="886" spans="1:15">
      <c r="A886" s="12">
        <v>45068.291666666664</v>
      </c>
      <c r="B886" s="11">
        <v>318.11360000000002</v>
      </c>
      <c r="C886" s="11">
        <v>321.18</v>
      </c>
      <c r="D886" s="11">
        <v>322.58999999999997</v>
      </c>
      <c r="E886" s="11">
        <v>318.01</v>
      </c>
      <c r="F886" s="11">
        <v>318.60000000000002</v>
      </c>
      <c r="G886" s="11">
        <v>24115700</v>
      </c>
      <c r="N886" s="11"/>
      <c r="O886" s="20"/>
    </row>
    <row r="887" spans="1:15">
      <c r="A887" s="12">
        <v>45069.291666666664</v>
      </c>
      <c r="B887" s="11">
        <v>312.25020000000001</v>
      </c>
      <c r="C887" s="11">
        <v>315.26</v>
      </c>
      <c r="D887" s="11">
        <v>322.72000000000003</v>
      </c>
      <c r="E887" s="11">
        <v>315.25</v>
      </c>
      <c r="F887" s="11">
        <v>320.02999999999997</v>
      </c>
      <c r="G887" s="11">
        <v>30797200</v>
      </c>
      <c r="N887" s="11"/>
      <c r="O887" s="20"/>
    </row>
    <row r="888" spans="1:15">
      <c r="A888" s="12">
        <v>45070.291666666664</v>
      </c>
      <c r="B888" s="11">
        <v>310.85359999999997</v>
      </c>
      <c r="C888" s="11">
        <v>313.85000000000002</v>
      </c>
      <c r="D888" s="11">
        <v>316.5</v>
      </c>
      <c r="E888" s="11">
        <v>312.61</v>
      </c>
      <c r="F888" s="11">
        <v>314.73</v>
      </c>
      <c r="G888" s="11">
        <v>23384900</v>
      </c>
      <c r="N888" s="11"/>
      <c r="O888" s="20"/>
    </row>
    <row r="889" spans="1:15">
      <c r="A889" s="12">
        <v>45071.291666666664</v>
      </c>
      <c r="B889" s="11">
        <v>322.80840000000001</v>
      </c>
      <c r="C889" s="11">
        <v>325.92</v>
      </c>
      <c r="D889" s="11">
        <v>326.89999999999998</v>
      </c>
      <c r="E889" s="11">
        <v>320</v>
      </c>
      <c r="F889" s="11">
        <v>323.24</v>
      </c>
      <c r="G889" s="11">
        <v>43301700</v>
      </c>
      <c r="N889" s="11"/>
      <c r="O889" s="20"/>
    </row>
    <row r="890" spans="1:15">
      <c r="A890" s="12">
        <v>45072.291666666664</v>
      </c>
      <c r="B890" s="11">
        <v>329.71190000000001</v>
      </c>
      <c r="C890" s="11">
        <v>332.89</v>
      </c>
      <c r="D890" s="11">
        <v>333.4</v>
      </c>
      <c r="E890" s="11">
        <v>323.88</v>
      </c>
      <c r="F890" s="11">
        <v>324.02</v>
      </c>
      <c r="G890" s="11">
        <v>36630600</v>
      </c>
      <c r="N890" s="11"/>
      <c r="O890" s="20"/>
    </row>
    <row r="891" spans="1:15">
      <c r="A891" s="12">
        <v>45076.291666666664</v>
      </c>
      <c r="B891" s="11">
        <v>328.04790000000003</v>
      </c>
      <c r="C891" s="11">
        <v>331.21</v>
      </c>
      <c r="D891" s="11">
        <v>335.74</v>
      </c>
      <c r="E891" s="11">
        <v>330.52</v>
      </c>
      <c r="F891" s="11">
        <v>335.23</v>
      </c>
      <c r="G891" s="11">
        <v>29503100</v>
      </c>
      <c r="N891" s="11"/>
      <c r="O891" s="20"/>
    </row>
    <row r="892" spans="1:15">
      <c r="A892" s="12">
        <v>45077.291666666664</v>
      </c>
      <c r="B892" s="11">
        <v>325.25490000000002</v>
      </c>
      <c r="C892" s="11">
        <v>328.39</v>
      </c>
      <c r="D892" s="11">
        <v>335.94</v>
      </c>
      <c r="E892" s="11">
        <v>327.33</v>
      </c>
      <c r="F892" s="11">
        <v>332.29</v>
      </c>
      <c r="G892" s="11">
        <v>45950600</v>
      </c>
      <c r="N892" s="11"/>
      <c r="O892" s="20"/>
    </row>
    <row r="893" spans="1:15">
      <c r="A893" s="12">
        <v>45078.291666666664</v>
      </c>
      <c r="B893" s="11">
        <v>329.40480000000002</v>
      </c>
      <c r="C893" s="11">
        <v>332.58</v>
      </c>
      <c r="D893" s="11">
        <v>333.53</v>
      </c>
      <c r="E893" s="11">
        <v>324.72000000000003</v>
      </c>
      <c r="F893" s="11">
        <v>325.93</v>
      </c>
      <c r="G893" s="11">
        <v>26773900</v>
      </c>
      <c r="N893" s="11"/>
      <c r="O893" s="20"/>
    </row>
    <row r="894" spans="1:15">
      <c r="A894" s="12">
        <v>45079.291666666664</v>
      </c>
      <c r="B894" s="11">
        <v>332.19779999999997</v>
      </c>
      <c r="C894" s="11">
        <v>335.4</v>
      </c>
      <c r="D894" s="11">
        <v>337.5</v>
      </c>
      <c r="E894" s="11">
        <v>332.55</v>
      </c>
      <c r="F894" s="11">
        <v>334.25</v>
      </c>
      <c r="G894" s="11">
        <v>25864000</v>
      </c>
      <c r="N894" s="11"/>
      <c r="O894" s="20"/>
    </row>
    <row r="895" spans="1:15">
      <c r="A895" s="12">
        <v>45082.291666666664</v>
      </c>
      <c r="B895" s="11">
        <v>332.73270000000002</v>
      </c>
      <c r="C895" s="11">
        <v>335.94</v>
      </c>
      <c r="D895" s="11">
        <v>338.56</v>
      </c>
      <c r="E895" s="11">
        <v>334.66</v>
      </c>
      <c r="F895" s="11">
        <v>335.22</v>
      </c>
      <c r="G895" s="11">
        <v>21307100</v>
      </c>
      <c r="N895" s="11"/>
      <c r="O895" s="20"/>
    </row>
    <row r="896" spans="1:15">
      <c r="A896" s="12">
        <v>45083.291666666664</v>
      </c>
      <c r="B896" s="11">
        <v>330.49430000000001</v>
      </c>
      <c r="C896" s="11">
        <v>333.68</v>
      </c>
      <c r="D896" s="11">
        <v>335.37</v>
      </c>
      <c r="E896" s="11">
        <v>332.17</v>
      </c>
      <c r="F896" s="11">
        <v>335.33</v>
      </c>
      <c r="G896" s="11">
        <v>20396200</v>
      </c>
      <c r="N896" s="11"/>
      <c r="O896" s="20"/>
    </row>
    <row r="897" spans="1:15">
      <c r="A897" s="12">
        <v>45084.291666666664</v>
      </c>
      <c r="B897" s="11">
        <v>320.29259999999999</v>
      </c>
      <c r="C897" s="11">
        <v>323.38</v>
      </c>
      <c r="D897" s="11">
        <v>334.49</v>
      </c>
      <c r="E897" s="11">
        <v>322.5</v>
      </c>
      <c r="F897" s="11">
        <v>331.65</v>
      </c>
      <c r="G897" s="11">
        <v>40717100</v>
      </c>
      <c r="N897" s="11"/>
      <c r="O897" s="20"/>
    </row>
    <row r="898" spans="1:15">
      <c r="A898" s="12">
        <v>45085.291666666664</v>
      </c>
      <c r="B898" s="11">
        <v>322.15469999999999</v>
      </c>
      <c r="C898" s="11">
        <v>325.26</v>
      </c>
      <c r="D898" s="11">
        <v>326.64</v>
      </c>
      <c r="E898" s="11">
        <v>323.35000000000002</v>
      </c>
      <c r="F898" s="11">
        <v>323.94</v>
      </c>
      <c r="G898" s="11">
        <v>23277700</v>
      </c>
      <c r="N898" s="11"/>
      <c r="O898" s="20"/>
    </row>
    <row r="899" spans="1:15">
      <c r="A899" s="12">
        <v>45086.291666666664</v>
      </c>
      <c r="B899" s="11">
        <v>323.67009999999999</v>
      </c>
      <c r="C899" s="11">
        <v>326.79000000000002</v>
      </c>
      <c r="D899" s="11">
        <v>329.99</v>
      </c>
      <c r="E899" s="11">
        <v>324.41000000000003</v>
      </c>
      <c r="F899" s="11">
        <v>324.99</v>
      </c>
      <c r="G899" s="11">
        <v>22514900</v>
      </c>
      <c r="N899" s="11"/>
      <c r="O899" s="20"/>
    </row>
    <row r="900" spans="1:15">
      <c r="A900" s="12">
        <v>45089.291666666664</v>
      </c>
      <c r="B900" s="11">
        <v>328.68180000000001</v>
      </c>
      <c r="C900" s="11">
        <v>331.85</v>
      </c>
      <c r="D900" s="11">
        <v>332.1</v>
      </c>
      <c r="E900" s="11">
        <v>325.16000000000003</v>
      </c>
      <c r="F900" s="11">
        <v>328.58</v>
      </c>
      <c r="G900" s="11">
        <v>24260300</v>
      </c>
      <c r="N900" s="11"/>
      <c r="O900" s="20"/>
    </row>
    <row r="901" spans="1:15">
      <c r="A901" s="12">
        <v>45090.291666666664</v>
      </c>
      <c r="B901" s="11">
        <v>331.0985</v>
      </c>
      <c r="C901" s="11">
        <v>334.29</v>
      </c>
      <c r="D901" s="11">
        <v>336.98</v>
      </c>
      <c r="E901" s="11">
        <v>330.39</v>
      </c>
      <c r="F901" s="11">
        <v>334.47</v>
      </c>
      <c r="G901" s="11">
        <v>22951300</v>
      </c>
      <c r="N901" s="11"/>
      <c r="O901" s="20"/>
    </row>
    <row r="902" spans="1:15">
      <c r="A902" s="12">
        <v>45091.291666666664</v>
      </c>
      <c r="B902" s="11">
        <v>334.11939999999998</v>
      </c>
      <c r="C902" s="11">
        <v>337.34</v>
      </c>
      <c r="D902" s="11">
        <v>339.04</v>
      </c>
      <c r="E902" s="11">
        <v>332.81</v>
      </c>
      <c r="F902" s="11">
        <v>334.34</v>
      </c>
      <c r="G902" s="11">
        <v>26003800</v>
      </c>
      <c r="N902" s="11"/>
      <c r="O902" s="20"/>
    </row>
    <row r="903" spans="1:15">
      <c r="A903" s="12">
        <v>45092.291666666664</v>
      </c>
      <c r="B903" s="11">
        <v>344.77670000000001</v>
      </c>
      <c r="C903" s="11">
        <v>348.1</v>
      </c>
      <c r="D903" s="11">
        <v>349.84</v>
      </c>
      <c r="E903" s="11">
        <v>337.2</v>
      </c>
      <c r="F903" s="11">
        <v>337.48</v>
      </c>
      <c r="G903" s="11">
        <v>38899100</v>
      </c>
      <c r="N903" s="11"/>
      <c r="O903" s="20"/>
    </row>
    <row r="904" spans="1:15">
      <c r="A904" s="12">
        <v>45093.291666666664</v>
      </c>
      <c r="B904" s="11">
        <v>339.06169999999997</v>
      </c>
      <c r="C904" s="11">
        <v>342.33</v>
      </c>
      <c r="D904" s="11">
        <v>351.47</v>
      </c>
      <c r="E904" s="11">
        <v>341.95</v>
      </c>
      <c r="F904" s="11">
        <v>351.32</v>
      </c>
      <c r="G904" s="11">
        <v>46533600</v>
      </c>
      <c r="N904" s="11"/>
      <c r="O904" s="20"/>
    </row>
    <row r="905" spans="1:15">
      <c r="A905" s="12">
        <v>45097.291666666664</v>
      </c>
      <c r="B905" s="11">
        <v>334.82260000000002</v>
      </c>
      <c r="C905" s="11">
        <v>338.05</v>
      </c>
      <c r="D905" s="11">
        <v>342.08</v>
      </c>
      <c r="E905" s="11">
        <v>335.86</v>
      </c>
      <c r="F905" s="11">
        <v>339.31</v>
      </c>
      <c r="G905" s="11">
        <v>26375400</v>
      </c>
      <c r="N905" s="11"/>
      <c r="O905" s="20"/>
    </row>
    <row r="906" spans="1:15">
      <c r="A906" s="12">
        <v>45098.291666666664</v>
      </c>
      <c r="B906" s="11">
        <v>330.37540000000001</v>
      </c>
      <c r="C906" s="11">
        <v>333.56</v>
      </c>
      <c r="D906" s="11">
        <v>337.73</v>
      </c>
      <c r="E906" s="11">
        <v>332.07</v>
      </c>
      <c r="F906" s="11">
        <v>336.37</v>
      </c>
      <c r="G906" s="11">
        <v>25117800</v>
      </c>
      <c r="N906" s="11"/>
      <c r="O906" s="20"/>
    </row>
    <row r="907" spans="1:15">
      <c r="A907" s="12">
        <v>45099.291666666664</v>
      </c>
      <c r="B907" s="11">
        <v>336.4667</v>
      </c>
      <c r="C907" s="11">
        <v>339.71</v>
      </c>
      <c r="D907" s="11">
        <v>340.12</v>
      </c>
      <c r="E907" s="11">
        <v>333.34</v>
      </c>
      <c r="F907" s="11">
        <v>334.12</v>
      </c>
      <c r="G907" s="11">
        <v>23556800</v>
      </c>
      <c r="N907" s="11"/>
      <c r="O907" s="20"/>
    </row>
    <row r="908" spans="1:15">
      <c r="A908" s="12">
        <v>45100.291666666664</v>
      </c>
      <c r="B908" s="11">
        <v>331.82139999999998</v>
      </c>
      <c r="C908" s="11">
        <v>335.02</v>
      </c>
      <c r="D908" s="11">
        <v>337.96</v>
      </c>
      <c r="E908" s="11">
        <v>333.45</v>
      </c>
      <c r="F908" s="11">
        <v>334.36</v>
      </c>
      <c r="G908" s="11">
        <v>23084700</v>
      </c>
      <c r="N908" s="11"/>
      <c r="O908" s="20"/>
    </row>
    <row r="909" spans="1:15">
      <c r="A909" s="12">
        <v>45103.291666666664</v>
      </c>
      <c r="B909" s="11">
        <v>325.46280000000002</v>
      </c>
      <c r="C909" s="11">
        <v>328.6</v>
      </c>
      <c r="D909" s="11">
        <v>336.11</v>
      </c>
      <c r="E909" s="11">
        <v>328.49</v>
      </c>
      <c r="F909" s="11">
        <v>333.72</v>
      </c>
      <c r="G909" s="11">
        <v>21520600</v>
      </c>
      <c r="N909" s="11"/>
      <c r="O909" s="20"/>
    </row>
    <row r="910" spans="1:15">
      <c r="A910" s="12">
        <v>45104.291666666664</v>
      </c>
      <c r="B910" s="11">
        <v>331.37580000000003</v>
      </c>
      <c r="C910" s="11">
        <v>334.57</v>
      </c>
      <c r="D910" s="11">
        <v>336.15</v>
      </c>
      <c r="E910" s="11">
        <v>329.3</v>
      </c>
      <c r="F910" s="11">
        <v>331.86</v>
      </c>
      <c r="G910" s="11">
        <v>24354100</v>
      </c>
      <c r="N910" s="11"/>
      <c r="O910" s="20"/>
    </row>
    <row r="911" spans="1:15">
      <c r="A911" s="12">
        <v>45105.291666666664</v>
      </c>
      <c r="B911" s="11">
        <v>332.64359999999999</v>
      </c>
      <c r="C911" s="11">
        <v>335.85</v>
      </c>
      <c r="D911" s="11">
        <v>337.98</v>
      </c>
      <c r="E911" s="11">
        <v>333.81</v>
      </c>
      <c r="F911" s="11">
        <v>334.66</v>
      </c>
      <c r="G911" s="11">
        <v>20259500</v>
      </c>
      <c r="N911" s="11"/>
      <c r="O911" s="20"/>
    </row>
    <row r="912" spans="1:15">
      <c r="A912" s="12">
        <v>45106.291666666664</v>
      </c>
      <c r="B912" s="11">
        <v>331.85120000000001</v>
      </c>
      <c r="C912" s="11">
        <v>335.05</v>
      </c>
      <c r="D912" s="11">
        <v>336.11</v>
      </c>
      <c r="E912" s="11">
        <v>332.62</v>
      </c>
      <c r="F912" s="11">
        <v>334.71</v>
      </c>
      <c r="G912" s="11">
        <v>16997000</v>
      </c>
      <c r="N912" s="11"/>
      <c r="O912" s="20"/>
    </row>
    <row r="913" spans="1:15">
      <c r="A913" s="12">
        <v>45107.291666666664</v>
      </c>
      <c r="B913" s="11">
        <v>337.28879999999998</v>
      </c>
      <c r="C913" s="11">
        <v>340.54</v>
      </c>
      <c r="D913" s="11">
        <v>342.73</v>
      </c>
      <c r="E913" s="11">
        <v>337.2</v>
      </c>
      <c r="F913" s="11">
        <v>337.75</v>
      </c>
      <c r="G913" s="11">
        <v>26823800</v>
      </c>
      <c r="N913" s="11"/>
      <c r="O913" s="20"/>
    </row>
    <row r="914" spans="1:15">
      <c r="A914" s="12">
        <v>45110.291666666664</v>
      </c>
      <c r="B914" s="11">
        <v>334.76319999999998</v>
      </c>
      <c r="C914" s="11">
        <v>337.99</v>
      </c>
      <c r="D914" s="11">
        <v>340.9</v>
      </c>
      <c r="E914" s="11">
        <v>336.57</v>
      </c>
      <c r="F914" s="11">
        <v>339.19</v>
      </c>
      <c r="G914" s="11">
        <v>12508700</v>
      </c>
      <c r="N914" s="11"/>
      <c r="O914" s="20"/>
    </row>
    <row r="915" spans="1:15">
      <c r="A915" s="12">
        <v>45112.291666666664</v>
      </c>
      <c r="B915" s="11">
        <v>334.92160000000001</v>
      </c>
      <c r="C915" s="11">
        <v>338.15</v>
      </c>
      <c r="D915" s="11">
        <v>341.65</v>
      </c>
      <c r="E915" s="11">
        <v>334.73</v>
      </c>
      <c r="F915" s="11">
        <v>335.09</v>
      </c>
      <c r="G915" s="11">
        <v>18172400</v>
      </c>
      <c r="N915" s="11"/>
      <c r="O915" s="20"/>
    </row>
    <row r="916" spans="1:15">
      <c r="A916" s="12">
        <v>45113.291666666664</v>
      </c>
      <c r="B916" s="11">
        <v>338.01190000000003</v>
      </c>
      <c r="C916" s="11">
        <v>341.27</v>
      </c>
      <c r="D916" s="11">
        <v>342.99</v>
      </c>
      <c r="E916" s="11">
        <v>335.5</v>
      </c>
      <c r="F916" s="11">
        <v>337.3</v>
      </c>
      <c r="G916" s="11">
        <v>28161200</v>
      </c>
      <c r="N916" s="11"/>
      <c r="O916" s="20"/>
    </row>
    <row r="917" spans="1:15">
      <c r="A917" s="12">
        <v>45114.291666666664</v>
      </c>
      <c r="B917" s="11">
        <v>334.00049999999999</v>
      </c>
      <c r="C917" s="11">
        <v>337.22</v>
      </c>
      <c r="D917" s="11">
        <v>341.79</v>
      </c>
      <c r="E917" s="11">
        <v>337</v>
      </c>
      <c r="F917" s="11">
        <v>339.32</v>
      </c>
      <c r="G917" s="11">
        <v>21185300</v>
      </c>
      <c r="N917" s="11"/>
      <c r="O917" s="20"/>
    </row>
    <row r="918" spans="1:15">
      <c r="A918" s="12">
        <v>45117.291666666664</v>
      </c>
      <c r="B918" s="11">
        <v>328.66199999999998</v>
      </c>
      <c r="C918" s="11">
        <v>331.83</v>
      </c>
      <c r="D918" s="11">
        <v>335.23</v>
      </c>
      <c r="E918" s="11">
        <v>327.58999999999997</v>
      </c>
      <c r="F918" s="11">
        <v>334.6</v>
      </c>
      <c r="G918" s="11">
        <v>32791400</v>
      </c>
      <c r="N918" s="11"/>
      <c r="O918" s="20"/>
    </row>
    <row r="919" spans="1:15">
      <c r="A919" s="12">
        <v>45118.291666666664</v>
      </c>
      <c r="B919" s="11">
        <v>329.29579999999999</v>
      </c>
      <c r="C919" s="11">
        <v>332.47</v>
      </c>
      <c r="D919" s="11">
        <v>332.86</v>
      </c>
      <c r="E919" s="11">
        <v>327</v>
      </c>
      <c r="F919" s="11">
        <v>331.06</v>
      </c>
      <c r="G919" s="11">
        <v>26698200</v>
      </c>
      <c r="N919" s="11"/>
      <c r="O919" s="20"/>
    </row>
    <row r="920" spans="1:15">
      <c r="A920" s="12">
        <v>45119.291666666664</v>
      </c>
      <c r="B920" s="11">
        <v>333.98070000000001</v>
      </c>
      <c r="C920" s="11">
        <v>337.2</v>
      </c>
      <c r="D920" s="11">
        <v>341.65</v>
      </c>
      <c r="E920" s="11">
        <v>335.67</v>
      </c>
      <c r="F920" s="11">
        <v>336.6</v>
      </c>
      <c r="G920" s="11">
        <v>29995300</v>
      </c>
      <c r="N920" s="11"/>
      <c r="O920" s="20"/>
    </row>
    <row r="921" spans="1:15">
      <c r="A921" s="12">
        <v>45120.291666666664</v>
      </c>
      <c r="B921" s="11">
        <v>339.3886</v>
      </c>
      <c r="C921" s="11">
        <v>342.66</v>
      </c>
      <c r="D921" s="11">
        <v>343.74</v>
      </c>
      <c r="E921" s="11">
        <v>339.02</v>
      </c>
      <c r="F921" s="11">
        <v>339.56</v>
      </c>
      <c r="G921" s="11">
        <v>20567200</v>
      </c>
      <c r="N921" s="11"/>
      <c r="O921" s="20"/>
    </row>
    <row r="922" spans="1:15">
      <c r="A922" s="12">
        <v>45121.291666666664</v>
      </c>
      <c r="B922" s="11">
        <v>341.94389999999999</v>
      </c>
      <c r="C922" s="11">
        <v>345.24</v>
      </c>
      <c r="D922" s="11">
        <v>351.43</v>
      </c>
      <c r="E922" s="11">
        <v>344.31</v>
      </c>
      <c r="F922" s="11">
        <v>347.59</v>
      </c>
      <c r="G922" s="11">
        <v>28302200</v>
      </c>
      <c r="N922" s="11"/>
      <c r="O922" s="20"/>
    </row>
    <row r="923" spans="1:15">
      <c r="A923" s="12">
        <v>45124.291666666664</v>
      </c>
      <c r="B923" s="11">
        <v>342.42930000000001</v>
      </c>
      <c r="C923" s="11">
        <v>345.73</v>
      </c>
      <c r="D923" s="11">
        <v>346.99</v>
      </c>
      <c r="E923" s="11">
        <v>342.2</v>
      </c>
      <c r="F923" s="11">
        <v>345.68</v>
      </c>
      <c r="G923" s="11">
        <v>20363900</v>
      </c>
      <c r="N923" s="11"/>
      <c r="O923" s="20"/>
    </row>
    <row r="924" spans="1:15">
      <c r="A924" s="12">
        <v>45125.291666666664</v>
      </c>
      <c r="B924" s="11">
        <v>356.05790000000002</v>
      </c>
      <c r="C924" s="11">
        <v>359.49</v>
      </c>
      <c r="D924" s="11">
        <v>366.78</v>
      </c>
      <c r="E924" s="11">
        <v>342.17</v>
      </c>
      <c r="F924" s="11">
        <v>345.83</v>
      </c>
      <c r="G924" s="11">
        <v>64872700</v>
      </c>
      <c r="N924" s="11"/>
      <c r="O924" s="20"/>
    </row>
    <row r="925" spans="1:15">
      <c r="A925" s="12">
        <v>45126.291666666664</v>
      </c>
      <c r="B925" s="11">
        <v>351.69</v>
      </c>
      <c r="C925" s="11">
        <v>355.08</v>
      </c>
      <c r="D925" s="11">
        <v>362.46</v>
      </c>
      <c r="E925" s="11">
        <v>352.44</v>
      </c>
      <c r="F925" s="11">
        <v>361.75</v>
      </c>
      <c r="G925" s="11">
        <v>39732900</v>
      </c>
      <c r="N925" s="11"/>
      <c r="O925" s="20"/>
    </row>
    <row r="926" spans="1:15">
      <c r="A926" s="12">
        <v>45127.291666666664</v>
      </c>
      <c r="B926" s="11">
        <v>343.55840000000001</v>
      </c>
      <c r="C926" s="11">
        <v>346.87</v>
      </c>
      <c r="D926" s="11">
        <v>357.97</v>
      </c>
      <c r="E926" s="11">
        <v>345.37</v>
      </c>
      <c r="F926" s="11">
        <v>353.57</v>
      </c>
      <c r="G926" s="11">
        <v>33778400</v>
      </c>
      <c r="N926" s="11"/>
      <c r="O926" s="20"/>
    </row>
    <row r="927" spans="1:15">
      <c r="A927" s="12">
        <v>45128.291666666664</v>
      </c>
      <c r="B927" s="11">
        <v>340.488</v>
      </c>
      <c r="C927" s="11">
        <v>343.77</v>
      </c>
      <c r="D927" s="11">
        <v>350.3</v>
      </c>
      <c r="E927" s="11">
        <v>339.83</v>
      </c>
      <c r="F927" s="11">
        <v>349.15</v>
      </c>
      <c r="G927" s="11">
        <v>69368900</v>
      </c>
      <c r="N927" s="11"/>
      <c r="O927" s="20"/>
    </row>
    <row r="928" spans="1:15">
      <c r="A928" s="12">
        <v>45131.291666666664</v>
      </c>
      <c r="B928" s="11">
        <v>341.8152</v>
      </c>
      <c r="C928" s="11">
        <v>345.11</v>
      </c>
      <c r="D928" s="11">
        <v>346.92</v>
      </c>
      <c r="E928" s="11">
        <v>342.31</v>
      </c>
      <c r="F928" s="11">
        <v>345.85</v>
      </c>
      <c r="G928" s="11">
        <v>26678100</v>
      </c>
      <c r="N928" s="11"/>
      <c r="O928" s="20"/>
    </row>
    <row r="929" spans="1:15">
      <c r="A929" s="12">
        <v>45132.291666666664</v>
      </c>
      <c r="B929" s="11">
        <v>347.62920000000003</v>
      </c>
      <c r="C929" s="11">
        <v>350.98</v>
      </c>
      <c r="D929" s="11">
        <v>351.89</v>
      </c>
      <c r="E929" s="11">
        <v>345.07</v>
      </c>
      <c r="F929" s="11">
        <v>347.11</v>
      </c>
      <c r="G929" s="11">
        <v>41637700</v>
      </c>
      <c r="N929" s="11"/>
      <c r="O929" s="20"/>
    </row>
    <row r="930" spans="1:15">
      <c r="A930" s="12">
        <v>45133.291666666664</v>
      </c>
      <c r="B930" s="11">
        <v>334.5453</v>
      </c>
      <c r="C930" s="11">
        <v>337.77</v>
      </c>
      <c r="D930" s="11">
        <v>344.67</v>
      </c>
      <c r="E930" s="11">
        <v>333.11</v>
      </c>
      <c r="F930" s="11">
        <v>341.44</v>
      </c>
      <c r="G930" s="11">
        <v>58383700</v>
      </c>
      <c r="N930" s="11"/>
      <c r="O930" s="20"/>
    </row>
    <row r="931" spans="1:15">
      <c r="A931" s="12">
        <v>45134.291666666664</v>
      </c>
      <c r="B931" s="11">
        <v>327.56259999999997</v>
      </c>
      <c r="C931" s="11">
        <v>330.72</v>
      </c>
      <c r="D931" s="11">
        <v>341.33</v>
      </c>
      <c r="E931" s="11">
        <v>329.05</v>
      </c>
      <c r="F931" s="11">
        <v>340.48</v>
      </c>
      <c r="G931" s="11">
        <v>39635300</v>
      </c>
      <c r="N931" s="11"/>
      <c r="O931" s="20"/>
    </row>
    <row r="932" spans="1:15">
      <c r="A932" s="12">
        <v>45135.291666666664</v>
      </c>
      <c r="B932" s="11">
        <v>335.13959999999997</v>
      </c>
      <c r="C932" s="11">
        <v>338.37</v>
      </c>
      <c r="D932" s="11">
        <v>340.01</v>
      </c>
      <c r="E932" s="11">
        <v>333.17</v>
      </c>
      <c r="F932" s="11">
        <v>333.67</v>
      </c>
      <c r="G932" s="11">
        <v>28484900</v>
      </c>
      <c r="N932" s="11"/>
      <c r="O932" s="20"/>
    </row>
    <row r="933" spans="1:15">
      <c r="A933" s="12">
        <v>45138.291666666664</v>
      </c>
      <c r="B933" s="11">
        <v>332.71289999999999</v>
      </c>
      <c r="C933" s="11">
        <v>335.92</v>
      </c>
      <c r="D933" s="11">
        <v>337.7</v>
      </c>
      <c r="E933" s="11">
        <v>333.36</v>
      </c>
      <c r="F933" s="11">
        <v>336.92</v>
      </c>
      <c r="G933" s="11">
        <v>25446000</v>
      </c>
      <c r="N933" s="11"/>
      <c r="O933" s="20"/>
    </row>
    <row r="934" spans="1:15">
      <c r="A934" s="12">
        <v>45139.291666666664</v>
      </c>
      <c r="B934" s="11">
        <v>333.12889999999999</v>
      </c>
      <c r="C934" s="11">
        <v>336.34</v>
      </c>
      <c r="D934" s="11">
        <v>338.54</v>
      </c>
      <c r="E934" s="11">
        <v>333.7</v>
      </c>
      <c r="F934" s="11">
        <v>335.19</v>
      </c>
      <c r="G934" s="11">
        <v>18311900</v>
      </c>
      <c r="N934" s="11"/>
      <c r="O934" s="20"/>
    </row>
    <row r="935" spans="1:15">
      <c r="A935" s="12">
        <v>45140.291666666664</v>
      </c>
      <c r="B935" s="11">
        <v>324.37329999999997</v>
      </c>
      <c r="C935" s="11">
        <v>327.5</v>
      </c>
      <c r="D935" s="11">
        <v>333.63</v>
      </c>
      <c r="E935" s="11">
        <v>326.36</v>
      </c>
      <c r="F935" s="11">
        <v>333.63</v>
      </c>
      <c r="G935" s="11">
        <v>27761300</v>
      </c>
      <c r="N935" s="11"/>
      <c r="O935" s="20"/>
    </row>
    <row r="936" spans="1:15">
      <c r="A936" s="12">
        <v>45141.291666666664</v>
      </c>
      <c r="B936" s="11">
        <v>323.54129999999998</v>
      </c>
      <c r="C936" s="11">
        <v>326.66000000000003</v>
      </c>
      <c r="D936" s="11">
        <v>329.88</v>
      </c>
      <c r="E936" s="11">
        <v>325.95</v>
      </c>
      <c r="F936" s="11">
        <v>326</v>
      </c>
      <c r="G936" s="11">
        <v>18253700</v>
      </c>
      <c r="N936" s="11"/>
      <c r="O936" s="20"/>
    </row>
    <row r="937" spans="1:15">
      <c r="A937" s="12">
        <v>45142.291666666664</v>
      </c>
      <c r="B937" s="11">
        <v>324.6506</v>
      </c>
      <c r="C937" s="11">
        <v>327.78</v>
      </c>
      <c r="D937" s="11">
        <v>335.14</v>
      </c>
      <c r="E937" s="11">
        <v>327.24</v>
      </c>
      <c r="F937" s="11">
        <v>331.88</v>
      </c>
      <c r="G937" s="11">
        <v>23727700</v>
      </c>
      <c r="N937" s="11"/>
      <c r="O937" s="20"/>
    </row>
    <row r="938" spans="1:15">
      <c r="A938" s="12">
        <v>45145.291666666664</v>
      </c>
      <c r="B938" s="11">
        <v>326.95839999999998</v>
      </c>
      <c r="C938" s="11">
        <v>330.11</v>
      </c>
      <c r="D938" s="11">
        <v>331.11</v>
      </c>
      <c r="E938" s="11">
        <v>327.52</v>
      </c>
      <c r="F938" s="11">
        <v>328.37</v>
      </c>
      <c r="G938" s="11">
        <v>17741500</v>
      </c>
      <c r="N938" s="11"/>
      <c r="O938" s="20"/>
    </row>
    <row r="939" spans="1:15">
      <c r="A939" s="12">
        <v>45146.291666666664</v>
      </c>
      <c r="B939" s="11">
        <v>322.93709999999999</v>
      </c>
      <c r="C939" s="11">
        <v>326.05</v>
      </c>
      <c r="D939" s="11">
        <v>328.75</v>
      </c>
      <c r="E939" s="11">
        <v>323</v>
      </c>
      <c r="F939" s="11">
        <v>326.95999999999998</v>
      </c>
      <c r="G939" s="11">
        <v>22327600</v>
      </c>
      <c r="N939" s="11"/>
      <c r="O939" s="20"/>
    </row>
    <row r="940" spans="1:15">
      <c r="A940" s="12">
        <v>45147.291666666664</v>
      </c>
      <c r="B940" s="11">
        <v>319.15359999999998</v>
      </c>
      <c r="C940" s="11">
        <v>322.23</v>
      </c>
      <c r="D940" s="11">
        <v>327.11</v>
      </c>
      <c r="E940" s="11">
        <v>321.05</v>
      </c>
      <c r="F940" s="11">
        <v>326.47000000000003</v>
      </c>
      <c r="G940" s="11">
        <v>22373300</v>
      </c>
      <c r="N940" s="11"/>
      <c r="O940" s="20"/>
    </row>
    <row r="941" spans="1:15">
      <c r="A941" s="12">
        <v>45148.291666666664</v>
      </c>
      <c r="B941" s="11">
        <v>319.84699999999998</v>
      </c>
      <c r="C941" s="11">
        <v>322.93</v>
      </c>
      <c r="D941" s="11">
        <v>328.26</v>
      </c>
      <c r="E941" s="11">
        <v>321.18</v>
      </c>
      <c r="F941" s="11">
        <v>326.02</v>
      </c>
      <c r="G941" s="11">
        <v>20113700</v>
      </c>
      <c r="N941" s="11"/>
      <c r="O941" s="20"/>
    </row>
    <row r="942" spans="1:15">
      <c r="A942" s="12">
        <v>45149.291666666664</v>
      </c>
      <c r="B942" s="11">
        <v>317.94529999999997</v>
      </c>
      <c r="C942" s="11">
        <v>321.01</v>
      </c>
      <c r="D942" s="11">
        <v>322.41000000000003</v>
      </c>
      <c r="E942" s="11">
        <v>319.20999999999998</v>
      </c>
      <c r="F942" s="11">
        <v>320.26</v>
      </c>
      <c r="G942" s="11">
        <v>24342600</v>
      </c>
      <c r="N942" s="11"/>
      <c r="O942" s="20"/>
    </row>
    <row r="943" spans="1:15">
      <c r="A943" s="12">
        <v>45152.291666666664</v>
      </c>
      <c r="B943" s="11">
        <v>320.94639999999998</v>
      </c>
      <c r="C943" s="11">
        <v>324.04000000000002</v>
      </c>
      <c r="D943" s="11">
        <v>324.06</v>
      </c>
      <c r="E943" s="11">
        <v>320.08</v>
      </c>
      <c r="F943" s="11">
        <v>321.39</v>
      </c>
      <c r="G943" s="11">
        <v>18836100</v>
      </c>
      <c r="N943" s="11"/>
      <c r="O943" s="20"/>
    </row>
    <row r="944" spans="1:15">
      <c r="A944" s="12">
        <v>45153.291666666664</v>
      </c>
      <c r="B944" s="11">
        <v>318.78719999999998</v>
      </c>
      <c r="C944" s="11">
        <v>321.86</v>
      </c>
      <c r="D944" s="11">
        <v>325.08999999999997</v>
      </c>
      <c r="E944" s="11">
        <v>320.89999999999998</v>
      </c>
      <c r="F944" s="11">
        <v>323</v>
      </c>
      <c r="G944" s="11">
        <v>16966300</v>
      </c>
      <c r="N944" s="11"/>
      <c r="O944" s="20"/>
    </row>
    <row r="945" spans="1:15">
      <c r="A945" s="12">
        <v>45154.291666666664</v>
      </c>
      <c r="B945" s="11">
        <v>318.01299999999998</v>
      </c>
      <c r="C945" s="11">
        <v>320.39999999999998</v>
      </c>
      <c r="D945" s="11">
        <v>324.42</v>
      </c>
      <c r="E945" s="11">
        <v>319.8</v>
      </c>
      <c r="F945" s="11">
        <v>320.8</v>
      </c>
      <c r="G945" s="11">
        <v>20698900</v>
      </c>
      <c r="N945" s="11"/>
      <c r="O945" s="20"/>
    </row>
    <row r="946" spans="1:15">
      <c r="A946" s="12">
        <v>45155.291666666664</v>
      </c>
      <c r="B946" s="11">
        <v>314.51920000000001</v>
      </c>
      <c r="C946" s="11">
        <v>316.88</v>
      </c>
      <c r="D946" s="11">
        <v>321.87</v>
      </c>
      <c r="E946" s="11">
        <v>316.20999999999998</v>
      </c>
      <c r="F946" s="11">
        <v>320.54000000000002</v>
      </c>
      <c r="G946" s="11">
        <v>21257200</v>
      </c>
      <c r="N946" s="11"/>
      <c r="O946" s="20"/>
    </row>
    <row r="947" spans="1:15">
      <c r="A947" s="12">
        <v>45156.291666666664</v>
      </c>
      <c r="B947" s="11">
        <v>314.12220000000002</v>
      </c>
      <c r="C947" s="11">
        <v>316.48</v>
      </c>
      <c r="D947" s="11">
        <v>318.38</v>
      </c>
      <c r="E947" s="11">
        <v>311.55</v>
      </c>
      <c r="F947" s="11">
        <v>314.49</v>
      </c>
      <c r="G947" s="11">
        <v>24744800</v>
      </c>
      <c r="N947" s="11"/>
      <c r="O947" s="20"/>
    </row>
    <row r="948" spans="1:15">
      <c r="A948" s="12">
        <v>45159.291666666664</v>
      </c>
      <c r="B948" s="11">
        <v>319.48200000000003</v>
      </c>
      <c r="C948" s="11">
        <v>321.88</v>
      </c>
      <c r="D948" s="11">
        <v>322.77</v>
      </c>
      <c r="E948" s="11">
        <v>317.04000000000002</v>
      </c>
      <c r="F948" s="11">
        <v>317.93</v>
      </c>
      <c r="G948" s="11">
        <v>24040000</v>
      </c>
      <c r="N948" s="11"/>
      <c r="O948" s="20"/>
    </row>
    <row r="949" spans="1:15">
      <c r="A949" s="12">
        <v>45160.291666666664</v>
      </c>
      <c r="B949" s="11">
        <v>320.05759999999998</v>
      </c>
      <c r="C949" s="11">
        <v>322.45999999999998</v>
      </c>
      <c r="D949" s="11">
        <v>326.08</v>
      </c>
      <c r="E949" s="11">
        <v>321.45999999999998</v>
      </c>
      <c r="F949" s="11">
        <v>325.5</v>
      </c>
      <c r="G949" s="11">
        <v>16102000</v>
      </c>
      <c r="N949" s="11"/>
      <c r="O949" s="20"/>
    </row>
    <row r="950" spans="1:15">
      <c r="A950" s="12">
        <v>45161.291666666664</v>
      </c>
      <c r="B950" s="11">
        <v>324.56380000000001</v>
      </c>
      <c r="C950" s="11">
        <v>327</v>
      </c>
      <c r="D950" s="11">
        <v>329.2</v>
      </c>
      <c r="E950" s="11">
        <v>323.45999999999998</v>
      </c>
      <c r="F950" s="11">
        <v>323.82</v>
      </c>
      <c r="G950" s="11">
        <v>21166400</v>
      </c>
      <c r="N950" s="11"/>
      <c r="O950" s="20"/>
    </row>
    <row r="951" spans="1:15">
      <c r="A951" s="12">
        <v>45162.291666666664</v>
      </c>
      <c r="B951" s="11">
        <v>317.58620000000002</v>
      </c>
      <c r="C951" s="11">
        <v>319.97000000000003</v>
      </c>
      <c r="D951" s="11">
        <v>332.98</v>
      </c>
      <c r="E951" s="11">
        <v>319.95999999999998</v>
      </c>
      <c r="F951" s="11">
        <v>332.85</v>
      </c>
      <c r="G951" s="11">
        <v>23281400</v>
      </c>
      <c r="N951" s="11"/>
      <c r="O951" s="20"/>
    </row>
    <row r="952" spans="1:15">
      <c r="A952" s="12">
        <v>45163.291666666664</v>
      </c>
      <c r="B952" s="11">
        <v>320.57380000000001</v>
      </c>
      <c r="C952" s="11">
        <v>322.98</v>
      </c>
      <c r="D952" s="11">
        <v>325.36</v>
      </c>
      <c r="E952" s="11">
        <v>318.8</v>
      </c>
      <c r="F952" s="11">
        <v>321.47000000000003</v>
      </c>
      <c r="G952" s="11">
        <v>21684100</v>
      </c>
      <c r="N952" s="11"/>
      <c r="O952" s="20"/>
    </row>
    <row r="953" spans="1:15">
      <c r="A953" s="12">
        <v>45166.291666666664</v>
      </c>
      <c r="B953" s="11">
        <v>321.28840000000002</v>
      </c>
      <c r="C953" s="11">
        <v>323.7</v>
      </c>
      <c r="D953" s="11">
        <v>326.14999999999998</v>
      </c>
      <c r="E953" s="11">
        <v>321.72000000000003</v>
      </c>
      <c r="F953" s="11">
        <v>325.66000000000003</v>
      </c>
      <c r="G953" s="11">
        <v>14808500</v>
      </c>
      <c r="N953" s="11"/>
      <c r="O953" s="20"/>
    </row>
    <row r="954" spans="1:15">
      <c r="A954" s="12">
        <v>45167.291666666664</v>
      </c>
      <c r="B954" s="11">
        <v>325.9633</v>
      </c>
      <c r="C954" s="11">
        <v>328.41</v>
      </c>
      <c r="D954" s="11">
        <v>328.98</v>
      </c>
      <c r="E954" s="11">
        <v>321.88</v>
      </c>
      <c r="F954" s="11">
        <v>321.88</v>
      </c>
      <c r="G954" s="11">
        <v>19284600</v>
      </c>
      <c r="N954" s="11"/>
      <c r="O954" s="20"/>
    </row>
    <row r="955" spans="1:15">
      <c r="A955" s="12">
        <v>45168.291666666664</v>
      </c>
      <c r="B955" s="11">
        <v>326.34050000000002</v>
      </c>
      <c r="C955" s="11">
        <v>328.79</v>
      </c>
      <c r="D955" s="11">
        <v>329.81</v>
      </c>
      <c r="E955" s="11">
        <v>326.45</v>
      </c>
      <c r="F955" s="11">
        <v>328.67</v>
      </c>
      <c r="G955" s="11">
        <v>15222100</v>
      </c>
      <c r="N955" s="11"/>
      <c r="O955" s="20"/>
    </row>
    <row r="956" spans="1:15">
      <c r="A956" s="12">
        <v>45169.291666666664</v>
      </c>
      <c r="B956" s="11">
        <v>325.31819999999999</v>
      </c>
      <c r="C956" s="11">
        <v>327.76</v>
      </c>
      <c r="D956" s="11">
        <v>330.91</v>
      </c>
      <c r="E956" s="11">
        <v>326.77999999999997</v>
      </c>
      <c r="F956" s="11">
        <v>329.2</v>
      </c>
      <c r="G956" s="11">
        <v>26411000</v>
      </c>
      <c r="N956" s="11"/>
      <c r="O956" s="20"/>
    </row>
    <row r="957" spans="1:15">
      <c r="A957" s="12">
        <v>45170.291666666664</v>
      </c>
      <c r="B957" s="11">
        <v>326.2115</v>
      </c>
      <c r="C957" s="11">
        <v>328.66</v>
      </c>
      <c r="D957" s="11">
        <v>331.99</v>
      </c>
      <c r="E957" s="11">
        <v>326.77999999999997</v>
      </c>
      <c r="F957" s="11">
        <v>331.31</v>
      </c>
      <c r="G957" s="11">
        <v>14931200</v>
      </c>
      <c r="N957" s="11"/>
      <c r="O957" s="20"/>
    </row>
    <row r="958" spans="1:15">
      <c r="A958" s="12">
        <v>45174.291666666664</v>
      </c>
      <c r="B958" s="11">
        <v>331.065</v>
      </c>
      <c r="C958" s="11">
        <v>333.55</v>
      </c>
      <c r="D958" s="11">
        <v>334.85</v>
      </c>
      <c r="E958" s="11">
        <v>328.66</v>
      </c>
      <c r="F958" s="11">
        <v>329</v>
      </c>
      <c r="G958" s="11">
        <v>18553900</v>
      </c>
      <c r="N958" s="11"/>
      <c r="O958" s="20"/>
    </row>
    <row r="959" spans="1:15">
      <c r="A959" s="12">
        <v>45175.291666666664</v>
      </c>
      <c r="B959" s="11">
        <v>330.4</v>
      </c>
      <c r="C959" s="11">
        <v>332.88</v>
      </c>
      <c r="D959" s="11">
        <v>334.46</v>
      </c>
      <c r="E959" s="11">
        <v>330.18</v>
      </c>
      <c r="F959" s="11">
        <v>333.38</v>
      </c>
      <c r="G959" s="11">
        <v>17535800</v>
      </c>
      <c r="N959" s="11"/>
      <c r="O959" s="20"/>
    </row>
    <row r="960" spans="1:15">
      <c r="A960" s="12">
        <v>45176.291666666664</v>
      </c>
      <c r="B960" s="11">
        <v>327.45209999999997</v>
      </c>
      <c r="C960" s="11">
        <v>329.91</v>
      </c>
      <c r="D960" s="11">
        <v>333.08</v>
      </c>
      <c r="E960" s="11">
        <v>329.03</v>
      </c>
      <c r="F960" s="11">
        <v>331.29</v>
      </c>
      <c r="G960" s="11">
        <v>18381000</v>
      </c>
      <c r="N960" s="11"/>
      <c r="O960" s="20"/>
    </row>
    <row r="961" spans="1:15">
      <c r="A961" s="12">
        <v>45177.291666666664</v>
      </c>
      <c r="B961" s="11">
        <v>331.77969999999999</v>
      </c>
      <c r="C961" s="11">
        <v>334.27</v>
      </c>
      <c r="D961" s="11">
        <v>336.16</v>
      </c>
      <c r="E961" s="11">
        <v>329.46</v>
      </c>
      <c r="F961" s="11">
        <v>330.09</v>
      </c>
      <c r="G961" s="11">
        <v>19530100</v>
      </c>
      <c r="N961" s="11"/>
      <c r="O961" s="20"/>
    </row>
    <row r="962" spans="1:15">
      <c r="A962" s="12">
        <v>45180.291666666664</v>
      </c>
      <c r="B962" s="11">
        <v>335.42230000000001</v>
      </c>
      <c r="C962" s="11">
        <v>337.94</v>
      </c>
      <c r="D962" s="11">
        <v>338.42</v>
      </c>
      <c r="E962" s="11">
        <v>335.43</v>
      </c>
      <c r="F962" s="11">
        <v>337.24</v>
      </c>
      <c r="G962" s="11">
        <v>16583300</v>
      </c>
      <c r="N962" s="11"/>
      <c r="O962" s="20"/>
    </row>
    <row r="963" spans="1:15">
      <c r="A963" s="12">
        <v>45181.291666666664</v>
      </c>
      <c r="B963" s="11">
        <v>329.29820000000001</v>
      </c>
      <c r="C963" s="11">
        <v>331.77</v>
      </c>
      <c r="D963" s="11">
        <v>336.79</v>
      </c>
      <c r="E963" s="11">
        <v>331.48</v>
      </c>
      <c r="F963" s="11">
        <v>335.82</v>
      </c>
      <c r="G963" s="11">
        <v>17565500</v>
      </c>
      <c r="N963" s="11"/>
      <c r="O963" s="20"/>
    </row>
    <row r="964" spans="1:15">
      <c r="A964" s="12">
        <v>45182.291666666664</v>
      </c>
      <c r="B964" s="11">
        <v>333.55630000000002</v>
      </c>
      <c r="C964" s="11">
        <v>336.06</v>
      </c>
      <c r="D964" s="11">
        <v>336.85</v>
      </c>
      <c r="E964" s="11">
        <v>331.17</v>
      </c>
      <c r="F964" s="11">
        <v>331.31</v>
      </c>
      <c r="G964" s="11">
        <v>16544400</v>
      </c>
      <c r="N964" s="11"/>
      <c r="O964" s="20"/>
    </row>
    <row r="965" spans="1:15">
      <c r="A965" s="12">
        <v>45183.291666666664</v>
      </c>
      <c r="B965" s="11">
        <v>336.17669999999998</v>
      </c>
      <c r="C965" s="11">
        <v>338.7</v>
      </c>
      <c r="D965" s="11">
        <v>340.86</v>
      </c>
      <c r="E965" s="11">
        <v>336.57</v>
      </c>
      <c r="F965" s="11">
        <v>339.15</v>
      </c>
      <c r="G965" s="11">
        <v>20267000</v>
      </c>
      <c r="N965" s="11"/>
      <c r="O965" s="20"/>
    </row>
    <row r="966" spans="1:15">
      <c r="A966" s="12">
        <v>45184.291666666664</v>
      </c>
      <c r="B966" s="11">
        <v>327.75979999999998</v>
      </c>
      <c r="C966" s="11">
        <v>330.22</v>
      </c>
      <c r="D966" s="11">
        <v>337.4</v>
      </c>
      <c r="E966" s="11">
        <v>329.65</v>
      </c>
      <c r="F966" s="11">
        <v>336.92</v>
      </c>
      <c r="G966" s="11">
        <v>37666900</v>
      </c>
      <c r="N966" s="11"/>
      <c r="O966" s="20"/>
    </row>
    <row r="967" spans="1:15">
      <c r="A967" s="12">
        <v>45187.291666666664</v>
      </c>
      <c r="B967" s="11">
        <v>326.60849999999999</v>
      </c>
      <c r="C967" s="11">
        <v>329.06</v>
      </c>
      <c r="D967" s="11">
        <v>330.4</v>
      </c>
      <c r="E967" s="11">
        <v>326.36</v>
      </c>
      <c r="F967" s="11">
        <v>327.8</v>
      </c>
      <c r="G967" s="11">
        <v>16834200</v>
      </c>
      <c r="N967" s="11"/>
      <c r="O967" s="20"/>
    </row>
    <row r="968" spans="1:15">
      <c r="A968" s="12">
        <v>45188.291666666664</v>
      </c>
      <c r="B968" s="11">
        <v>326.20150000000001</v>
      </c>
      <c r="C968" s="11">
        <v>328.65</v>
      </c>
      <c r="D968" s="11">
        <v>329.39</v>
      </c>
      <c r="E968" s="11">
        <v>324.51</v>
      </c>
      <c r="F968" s="11">
        <v>326.17</v>
      </c>
      <c r="G968" s="11">
        <v>16505900</v>
      </c>
      <c r="N968" s="11"/>
      <c r="O968" s="20"/>
    </row>
    <row r="969" spans="1:15">
      <c r="A969" s="12">
        <v>45189.291666666664</v>
      </c>
      <c r="B969" s="11">
        <v>318.3802</v>
      </c>
      <c r="C969" s="11">
        <v>320.77</v>
      </c>
      <c r="D969" s="11">
        <v>329.59</v>
      </c>
      <c r="E969" s="11">
        <v>320.51</v>
      </c>
      <c r="F969" s="11">
        <v>329.51</v>
      </c>
      <c r="G969" s="11">
        <v>21436500</v>
      </c>
      <c r="N969" s="11"/>
      <c r="O969" s="20"/>
    </row>
    <row r="970" spans="1:15">
      <c r="A970" s="12">
        <v>45190.291666666664</v>
      </c>
      <c r="B970" s="11">
        <v>317.14940000000001</v>
      </c>
      <c r="C970" s="11">
        <v>319.52999999999997</v>
      </c>
      <c r="D970" s="11">
        <v>325.35000000000002</v>
      </c>
      <c r="E970" s="11">
        <v>315</v>
      </c>
      <c r="F970" s="11">
        <v>319.26</v>
      </c>
      <c r="G970" s="11">
        <v>35529500</v>
      </c>
      <c r="N970" s="11"/>
      <c r="O970" s="20"/>
    </row>
    <row r="971" spans="1:15">
      <c r="A971" s="12">
        <v>45191.291666666664</v>
      </c>
      <c r="B971" s="11">
        <v>314.64819999999997</v>
      </c>
      <c r="C971" s="11">
        <v>317.01</v>
      </c>
      <c r="D971" s="11">
        <v>321.45</v>
      </c>
      <c r="E971" s="11">
        <v>316.14999999999998</v>
      </c>
      <c r="F971" s="11">
        <v>321.32</v>
      </c>
      <c r="G971" s="11">
        <v>21447900</v>
      </c>
      <c r="N971" s="11"/>
      <c r="O971" s="20"/>
    </row>
    <row r="972" spans="1:15">
      <c r="A972" s="12">
        <v>45194.291666666664</v>
      </c>
      <c r="B972" s="11">
        <v>315.17430000000002</v>
      </c>
      <c r="C972" s="11">
        <v>317.54000000000002</v>
      </c>
      <c r="D972" s="11">
        <v>317.67</v>
      </c>
      <c r="E972" s="11">
        <v>315</v>
      </c>
      <c r="F972" s="11">
        <v>316.58999999999997</v>
      </c>
      <c r="G972" s="11">
        <v>17836000</v>
      </c>
      <c r="N972" s="11"/>
      <c r="O972" s="20"/>
    </row>
    <row r="973" spans="1:15">
      <c r="A973" s="12">
        <v>45195.291666666664</v>
      </c>
      <c r="B973" s="11">
        <v>309.81450000000001</v>
      </c>
      <c r="C973" s="11">
        <v>312.14</v>
      </c>
      <c r="D973" s="11">
        <v>315.88</v>
      </c>
      <c r="E973" s="11">
        <v>310.02</v>
      </c>
      <c r="F973" s="11">
        <v>315.13</v>
      </c>
      <c r="G973" s="11">
        <v>26297600</v>
      </c>
      <c r="N973" s="11"/>
      <c r="O973" s="20"/>
    </row>
    <row r="974" spans="1:15">
      <c r="A974" s="12">
        <v>45196.291666666664</v>
      </c>
      <c r="B974" s="11">
        <v>310.4597</v>
      </c>
      <c r="C974" s="11">
        <v>312.79000000000002</v>
      </c>
      <c r="D974" s="11">
        <v>314.3</v>
      </c>
      <c r="E974" s="11">
        <v>309.69</v>
      </c>
      <c r="F974" s="11">
        <v>312.3</v>
      </c>
      <c r="G974" s="11">
        <v>19410100</v>
      </c>
      <c r="N974" s="11"/>
      <c r="O974" s="20"/>
    </row>
    <row r="975" spans="1:15">
      <c r="A975" s="12">
        <v>45197.291666666664</v>
      </c>
      <c r="B975" s="11">
        <v>311.30340000000001</v>
      </c>
      <c r="C975" s="11">
        <v>313.64</v>
      </c>
      <c r="D975" s="11">
        <v>315.48</v>
      </c>
      <c r="E975" s="11">
        <v>309.45</v>
      </c>
      <c r="F975" s="11">
        <v>310.99</v>
      </c>
      <c r="G975" s="11">
        <v>19683600</v>
      </c>
      <c r="N975" s="11"/>
      <c r="O975" s="20"/>
    </row>
    <row r="976" spans="1:15">
      <c r="A976" s="12">
        <v>45198.291666666664</v>
      </c>
      <c r="B976" s="11">
        <v>313.39760000000001</v>
      </c>
      <c r="C976" s="11">
        <v>315.75</v>
      </c>
      <c r="D976" s="11">
        <v>319.47000000000003</v>
      </c>
      <c r="E976" s="11">
        <v>314.98</v>
      </c>
      <c r="F976" s="11">
        <v>317.75</v>
      </c>
      <c r="G976" s="11">
        <v>24140300</v>
      </c>
      <c r="N976" s="11"/>
      <c r="O976" s="20"/>
    </row>
    <row r="977" spans="1:15">
      <c r="A977" s="12">
        <v>45201.291666666664</v>
      </c>
      <c r="B977" s="11">
        <v>319.40249999999997</v>
      </c>
      <c r="C977" s="11">
        <v>321.8</v>
      </c>
      <c r="D977" s="11">
        <v>321.89</v>
      </c>
      <c r="E977" s="11">
        <v>315.18</v>
      </c>
      <c r="F977" s="11">
        <v>316.27999999999997</v>
      </c>
      <c r="G977" s="11">
        <v>20570000</v>
      </c>
      <c r="N977" s="11"/>
      <c r="O977" s="20"/>
    </row>
    <row r="978" spans="1:15">
      <c r="A978" s="12">
        <v>45202.291666666664</v>
      </c>
      <c r="B978" s="11">
        <v>311.05520000000001</v>
      </c>
      <c r="C978" s="11">
        <v>313.39</v>
      </c>
      <c r="D978" s="11">
        <v>321.39</v>
      </c>
      <c r="E978" s="11">
        <v>311.20999999999998</v>
      </c>
      <c r="F978" s="11">
        <v>320.83</v>
      </c>
      <c r="G978" s="11">
        <v>21033500</v>
      </c>
      <c r="N978" s="11"/>
      <c r="O978" s="20"/>
    </row>
    <row r="979" spans="1:15">
      <c r="A979" s="12">
        <v>45203.291666666664</v>
      </c>
      <c r="B979" s="11">
        <v>316.58370000000002</v>
      </c>
      <c r="C979" s="11">
        <v>318.95999999999998</v>
      </c>
      <c r="D979" s="11">
        <v>320.04000000000002</v>
      </c>
      <c r="E979" s="11">
        <v>314</v>
      </c>
      <c r="F979" s="11">
        <v>314.02999999999997</v>
      </c>
      <c r="G979" s="11">
        <v>20720100</v>
      </c>
      <c r="N979" s="11"/>
      <c r="O979" s="20"/>
    </row>
    <row r="980" spans="1:15">
      <c r="A980" s="12">
        <v>45204.291666666664</v>
      </c>
      <c r="B980" s="11">
        <v>316.98070000000001</v>
      </c>
      <c r="C980" s="11">
        <v>319.36</v>
      </c>
      <c r="D980" s="11">
        <v>319.98</v>
      </c>
      <c r="E980" s="11">
        <v>314.89999999999998</v>
      </c>
      <c r="F980" s="11">
        <v>319.08999999999997</v>
      </c>
      <c r="G980" s="11">
        <v>16965600</v>
      </c>
      <c r="N980" s="11"/>
      <c r="O980" s="20"/>
    </row>
    <row r="981" spans="1:15">
      <c r="A981" s="12">
        <v>45205.291666666664</v>
      </c>
      <c r="B981" s="11">
        <v>324.82190000000003</v>
      </c>
      <c r="C981" s="11">
        <v>327.26</v>
      </c>
      <c r="D981" s="11">
        <v>329.19</v>
      </c>
      <c r="E981" s="11">
        <v>316.3</v>
      </c>
      <c r="F981" s="11">
        <v>316.55</v>
      </c>
      <c r="G981" s="11">
        <v>25645500</v>
      </c>
      <c r="N981" s="11"/>
      <c r="O981" s="20"/>
    </row>
    <row r="982" spans="1:15">
      <c r="A982" s="12">
        <v>45208.291666666664</v>
      </c>
      <c r="B982" s="11">
        <v>327.36279999999999</v>
      </c>
      <c r="C982" s="11">
        <v>329.82</v>
      </c>
      <c r="D982" s="11">
        <v>330.3</v>
      </c>
      <c r="E982" s="11">
        <v>323.18</v>
      </c>
      <c r="F982" s="11">
        <v>324.75</v>
      </c>
      <c r="G982" s="11">
        <v>19891200</v>
      </c>
      <c r="N982" s="11"/>
      <c r="O982" s="20"/>
    </row>
    <row r="983" spans="1:15">
      <c r="A983" s="12">
        <v>45209.291666666664</v>
      </c>
      <c r="B983" s="11">
        <v>325.94349999999997</v>
      </c>
      <c r="C983" s="11">
        <v>328.39</v>
      </c>
      <c r="D983" s="11">
        <v>331.1</v>
      </c>
      <c r="E983" s="11">
        <v>327.67</v>
      </c>
      <c r="F983" s="11">
        <v>330.96</v>
      </c>
      <c r="G983" s="11">
        <v>20557100</v>
      </c>
      <c r="N983" s="11"/>
      <c r="O983" s="20"/>
    </row>
    <row r="984" spans="1:15">
      <c r="A984" s="12">
        <v>45210.291666666664</v>
      </c>
      <c r="B984" s="11">
        <v>329.9434</v>
      </c>
      <c r="C984" s="11">
        <v>332.42</v>
      </c>
      <c r="D984" s="11">
        <v>332.82</v>
      </c>
      <c r="E984" s="11">
        <v>329.14</v>
      </c>
      <c r="F984" s="11">
        <v>331.21</v>
      </c>
      <c r="G984" s="11">
        <v>20063200</v>
      </c>
      <c r="N984" s="11"/>
      <c r="O984" s="20"/>
    </row>
    <row r="985" spans="1:15">
      <c r="A985" s="12">
        <v>45211.291666666664</v>
      </c>
      <c r="B985" s="11">
        <v>328.69279999999998</v>
      </c>
      <c r="C985" s="11">
        <v>331.16</v>
      </c>
      <c r="D985" s="11">
        <v>333.63</v>
      </c>
      <c r="E985" s="11">
        <v>328.72</v>
      </c>
      <c r="F985" s="11">
        <v>330.57</v>
      </c>
      <c r="G985" s="11">
        <v>19313100</v>
      </c>
      <c r="N985" s="11"/>
      <c r="O985" s="20"/>
    </row>
    <row r="986" spans="1:15">
      <c r="A986" s="12">
        <v>45212.291666666664</v>
      </c>
      <c r="B986" s="11">
        <v>325.28840000000002</v>
      </c>
      <c r="C986" s="11">
        <v>327.73</v>
      </c>
      <c r="D986" s="11">
        <v>333.83</v>
      </c>
      <c r="E986" s="11">
        <v>326.36</v>
      </c>
      <c r="F986" s="11">
        <v>332.38</v>
      </c>
      <c r="G986" s="11">
        <v>21072400</v>
      </c>
      <c r="N986" s="11"/>
      <c r="O986" s="20"/>
    </row>
    <row r="987" spans="1:15">
      <c r="A987" s="12">
        <v>45215.291666666664</v>
      </c>
      <c r="B987" s="11">
        <v>330.16180000000003</v>
      </c>
      <c r="C987" s="11">
        <v>332.64</v>
      </c>
      <c r="D987" s="11">
        <v>336.14</v>
      </c>
      <c r="E987" s="11">
        <v>330.6</v>
      </c>
      <c r="F987" s="11">
        <v>331.05</v>
      </c>
      <c r="G987" s="11">
        <v>22158000</v>
      </c>
      <c r="N987" s="11"/>
      <c r="O987" s="20"/>
    </row>
    <row r="988" spans="1:15">
      <c r="A988" s="12">
        <v>45216.291666666664</v>
      </c>
      <c r="B988" s="11">
        <v>329.58609999999999</v>
      </c>
      <c r="C988" s="11">
        <v>332.06</v>
      </c>
      <c r="D988" s="11">
        <v>333.46</v>
      </c>
      <c r="E988" s="11">
        <v>327.41000000000003</v>
      </c>
      <c r="F988" s="11">
        <v>329.59</v>
      </c>
      <c r="G988" s="11">
        <v>18338500</v>
      </c>
      <c r="N988" s="11"/>
      <c r="O988" s="20"/>
    </row>
    <row r="989" spans="1:15">
      <c r="A989" s="12">
        <v>45217.291666666664</v>
      </c>
      <c r="B989" s="11">
        <v>327.6506</v>
      </c>
      <c r="C989" s="11">
        <v>330.11</v>
      </c>
      <c r="D989" s="11">
        <v>335.59</v>
      </c>
      <c r="E989" s="11">
        <v>328.3</v>
      </c>
      <c r="F989" s="11">
        <v>332.49</v>
      </c>
      <c r="G989" s="11">
        <v>23153600</v>
      </c>
      <c r="N989" s="11"/>
      <c r="O989" s="20"/>
    </row>
    <row r="990" spans="1:15">
      <c r="A990" s="12">
        <v>45218.291666666664</v>
      </c>
      <c r="B990" s="11">
        <v>328.85160000000002</v>
      </c>
      <c r="C990" s="11">
        <v>331.32</v>
      </c>
      <c r="D990" s="11">
        <v>336.88</v>
      </c>
      <c r="E990" s="11">
        <v>330.91</v>
      </c>
      <c r="F990" s="11">
        <v>332.15</v>
      </c>
      <c r="G990" s="11">
        <v>25052100</v>
      </c>
      <c r="N990" s="11"/>
      <c r="O990" s="20"/>
    </row>
    <row r="991" spans="1:15">
      <c r="A991" s="12">
        <v>45219.291666666664</v>
      </c>
      <c r="B991" s="11">
        <v>324.23630000000003</v>
      </c>
      <c r="C991" s="11">
        <v>326.67</v>
      </c>
      <c r="D991" s="11">
        <v>331.92</v>
      </c>
      <c r="E991" s="11">
        <v>325.45</v>
      </c>
      <c r="F991" s="11">
        <v>331.72</v>
      </c>
      <c r="G991" s="11">
        <v>25012600</v>
      </c>
      <c r="N991" s="11"/>
      <c r="O991" s="20"/>
    </row>
    <row r="992" spans="1:15">
      <c r="A992" s="12">
        <v>45222.291666666664</v>
      </c>
      <c r="B992" s="11">
        <v>326.86649999999997</v>
      </c>
      <c r="C992" s="11">
        <v>329.32</v>
      </c>
      <c r="D992" s="11">
        <v>332.73</v>
      </c>
      <c r="E992" s="11">
        <v>324.39</v>
      </c>
      <c r="F992" s="11">
        <v>325.47000000000003</v>
      </c>
      <c r="G992" s="11">
        <v>24374700</v>
      </c>
      <c r="N992" s="11"/>
      <c r="O992" s="20"/>
    </row>
    <row r="993" spans="1:15">
      <c r="A993" s="12">
        <v>45223.291666666664</v>
      </c>
      <c r="B993" s="11">
        <v>328.0675</v>
      </c>
      <c r="C993" s="11">
        <v>330.53</v>
      </c>
      <c r="D993" s="11">
        <v>331.84</v>
      </c>
      <c r="E993" s="11">
        <v>327.60000000000002</v>
      </c>
      <c r="F993" s="11">
        <v>331.3</v>
      </c>
      <c r="G993" s="11">
        <v>31153600</v>
      </c>
      <c r="N993" s="11"/>
      <c r="O993" s="20"/>
    </row>
    <row r="994" spans="1:15">
      <c r="A994" s="12">
        <v>45224.291666666664</v>
      </c>
      <c r="B994" s="11">
        <v>338.13200000000001</v>
      </c>
      <c r="C994" s="11">
        <v>340.67</v>
      </c>
      <c r="D994" s="11">
        <v>346.2</v>
      </c>
      <c r="E994" s="11">
        <v>337.62</v>
      </c>
      <c r="F994" s="11">
        <v>345.02</v>
      </c>
      <c r="G994" s="11">
        <v>55053800</v>
      </c>
      <c r="N994" s="11"/>
      <c r="O994" s="20"/>
    </row>
    <row r="995" spans="1:15">
      <c r="A995" s="12">
        <v>45225.291666666664</v>
      </c>
      <c r="B995" s="11">
        <v>325.44720000000001</v>
      </c>
      <c r="C995" s="11">
        <v>327.89</v>
      </c>
      <c r="D995" s="11">
        <v>341.63</v>
      </c>
      <c r="E995" s="11">
        <v>326.94</v>
      </c>
      <c r="F995" s="11">
        <v>340.54</v>
      </c>
      <c r="G995" s="11">
        <v>37828500</v>
      </c>
      <c r="N995" s="11"/>
      <c r="O995" s="20"/>
    </row>
    <row r="996" spans="1:15">
      <c r="A996" s="12">
        <v>45226.291666666664</v>
      </c>
      <c r="B996" s="11">
        <v>327.3528</v>
      </c>
      <c r="C996" s="11">
        <v>329.81</v>
      </c>
      <c r="D996" s="11">
        <v>336.72</v>
      </c>
      <c r="E996" s="11">
        <v>328.4</v>
      </c>
      <c r="F996" s="11">
        <v>330.43</v>
      </c>
      <c r="G996" s="11">
        <v>29856500</v>
      </c>
      <c r="N996" s="11"/>
      <c r="O996" s="20"/>
    </row>
    <row r="997" spans="1:15">
      <c r="A997" s="12">
        <v>45229.291666666664</v>
      </c>
      <c r="B997" s="11">
        <v>334.79700000000003</v>
      </c>
      <c r="C997" s="11">
        <v>337.31</v>
      </c>
      <c r="D997" s="11">
        <v>339.45</v>
      </c>
      <c r="E997" s="11">
        <v>331.83</v>
      </c>
      <c r="F997" s="11">
        <v>333.41</v>
      </c>
      <c r="G997" s="11">
        <v>22828100</v>
      </c>
      <c r="N997" s="11"/>
      <c r="O997" s="20"/>
    </row>
    <row r="998" spans="1:15">
      <c r="A998" s="12">
        <v>45230.291666666664</v>
      </c>
      <c r="B998" s="11">
        <v>335.59100000000001</v>
      </c>
      <c r="C998" s="11">
        <v>338.11</v>
      </c>
      <c r="D998" s="11">
        <v>339</v>
      </c>
      <c r="E998" s="11">
        <v>334.69</v>
      </c>
      <c r="F998" s="11">
        <v>338.85</v>
      </c>
      <c r="G998" s="11">
        <v>20265300</v>
      </c>
      <c r="N998" s="11"/>
      <c r="O998" s="20"/>
    </row>
    <row r="999" spans="1:15">
      <c r="A999" s="12">
        <v>45231.291666666664</v>
      </c>
      <c r="B999" s="11">
        <v>343.49169999999998</v>
      </c>
      <c r="C999" s="11">
        <v>346.07</v>
      </c>
      <c r="D999" s="11">
        <v>347.42</v>
      </c>
      <c r="E999" s="11">
        <v>339.65</v>
      </c>
      <c r="F999" s="11">
        <v>339.79</v>
      </c>
      <c r="G999" s="11">
        <v>28158800</v>
      </c>
      <c r="N999" s="11"/>
      <c r="O999" s="20"/>
    </row>
    <row r="1000" spans="1:15">
      <c r="A1000" s="12">
        <v>45232.291666666664</v>
      </c>
      <c r="B1000" s="11">
        <v>345.72500000000002</v>
      </c>
      <c r="C1000" s="11">
        <v>348.32</v>
      </c>
      <c r="D1000" s="11">
        <v>348.83</v>
      </c>
      <c r="E1000" s="11">
        <v>344.77</v>
      </c>
      <c r="F1000" s="11">
        <v>347.24</v>
      </c>
      <c r="G1000" s="11">
        <v>24348100</v>
      </c>
      <c r="N1000" s="11"/>
      <c r="O1000" s="20"/>
    </row>
    <row r="1001" spans="1:15">
      <c r="A1001" s="12">
        <v>45233.291666666664</v>
      </c>
      <c r="B1001" s="11">
        <v>350.17160000000001</v>
      </c>
      <c r="C1001" s="11">
        <v>352.8</v>
      </c>
      <c r="D1001" s="11">
        <v>354.39</v>
      </c>
      <c r="E1001" s="11">
        <v>347.33</v>
      </c>
      <c r="F1001" s="11">
        <v>349.63</v>
      </c>
      <c r="G1001" s="11">
        <v>23624000</v>
      </c>
      <c r="N1001" s="11"/>
      <c r="O1001" s="20"/>
    </row>
    <row r="1002" spans="1:15">
      <c r="A1002" s="12">
        <v>45236.291666666664</v>
      </c>
      <c r="B1002" s="11">
        <v>353.87380000000002</v>
      </c>
      <c r="C1002" s="11">
        <v>356.53</v>
      </c>
      <c r="D1002" s="11">
        <v>357.54</v>
      </c>
      <c r="E1002" s="11">
        <v>353.35</v>
      </c>
      <c r="F1002" s="11">
        <v>353.45</v>
      </c>
      <c r="G1002" s="11">
        <v>23828300</v>
      </c>
      <c r="N1002" s="11"/>
      <c r="O1002" s="20"/>
    </row>
    <row r="1003" spans="1:15">
      <c r="A1003" s="12">
        <v>45237.291666666664</v>
      </c>
      <c r="B1003" s="11">
        <v>357.84399999999999</v>
      </c>
      <c r="C1003" s="11">
        <v>360.53</v>
      </c>
      <c r="D1003" s="11">
        <v>362.46</v>
      </c>
      <c r="E1003" s="11">
        <v>357.63</v>
      </c>
      <c r="F1003" s="11">
        <v>359.4</v>
      </c>
      <c r="G1003" s="11">
        <v>25833900</v>
      </c>
      <c r="N1003" s="11"/>
      <c r="O1003" s="20"/>
    </row>
    <row r="1004" spans="1:15">
      <c r="A1004" s="12">
        <v>45238.291666666664</v>
      </c>
      <c r="B1004" s="11">
        <v>360.4941</v>
      </c>
      <c r="C1004" s="11">
        <v>363.2</v>
      </c>
      <c r="D1004" s="11">
        <v>363.87</v>
      </c>
      <c r="E1004" s="11">
        <v>360.55</v>
      </c>
      <c r="F1004" s="11">
        <v>361.68</v>
      </c>
      <c r="G1004" s="11">
        <v>26767800</v>
      </c>
      <c r="N1004" s="11"/>
      <c r="O1004" s="20"/>
    </row>
    <row r="1005" spans="1:15">
      <c r="A1005" s="12">
        <v>45239.291666666664</v>
      </c>
      <c r="B1005" s="11">
        <v>358.00279999999998</v>
      </c>
      <c r="C1005" s="11">
        <v>360.69</v>
      </c>
      <c r="D1005" s="11">
        <v>364.79</v>
      </c>
      <c r="E1005" s="11">
        <v>360.36</v>
      </c>
      <c r="F1005" s="11">
        <v>362.3</v>
      </c>
      <c r="G1005" s="11">
        <v>24847300</v>
      </c>
      <c r="N1005" s="11"/>
      <c r="O1005" s="20"/>
    </row>
    <row r="1006" spans="1:15">
      <c r="A1006" s="12">
        <v>45240.291666666664</v>
      </c>
      <c r="B1006" s="11">
        <v>366.91590000000002</v>
      </c>
      <c r="C1006" s="11">
        <v>369.67</v>
      </c>
      <c r="D1006" s="11">
        <v>370.1</v>
      </c>
      <c r="E1006" s="11">
        <v>361.07</v>
      </c>
      <c r="F1006" s="11">
        <v>361.49</v>
      </c>
      <c r="G1006" s="11">
        <v>28042100</v>
      </c>
      <c r="N1006" s="11"/>
      <c r="O1006" s="20"/>
    </row>
    <row r="1007" spans="1:15">
      <c r="A1007" s="12">
        <v>45243.291666666664</v>
      </c>
      <c r="B1007" s="11">
        <v>363.94819999999999</v>
      </c>
      <c r="C1007" s="11">
        <v>366.68</v>
      </c>
      <c r="D1007" s="11">
        <v>368.47</v>
      </c>
      <c r="E1007" s="11">
        <v>365.9</v>
      </c>
      <c r="F1007" s="11">
        <v>368.22</v>
      </c>
      <c r="G1007" s="11">
        <v>19986500</v>
      </c>
      <c r="N1007" s="11"/>
      <c r="O1007" s="20"/>
    </row>
    <row r="1008" spans="1:15">
      <c r="A1008" s="12">
        <v>45244.291666666664</v>
      </c>
      <c r="B1008" s="11">
        <v>367.51139999999998</v>
      </c>
      <c r="C1008" s="11">
        <v>370.27</v>
      </c>
      <c r="D1008" s="11">
        <v>371.95</v>
      </c>
      <c r="E1008" s="11">
        <v>367.35</v>
      </c>
      <c r="F1008" s="11">
        <v>371.01</v>
      </c>
      <c r="G1008" s="11">
        <v>27683900</v>
      </c>
      <c r="N1008" s="11"/>
      <c r="O1008" s="20"/>
    </row>
    <row r="1009" spans="1:15">
      <c r="A1009" s="12">
        <v>45245.291666666664</v>
      </c>
      <c r="B1009" s="11">
        <v>367.66059999999999</v>
      </c>
      <c r="C1009" s="11">
        <v>369.67</v>
      </c>
      <c r="D1009" s="11">
        <v>373.13</v>
      </c>
      <c r="E1009" s="11">
        <v>367.11</v>
      </c>
      <c r="F1009" s="11">
        <v>371.28</v>
      </c>
      <c r="G1009" s="11">
        <v>26860100</v>
      </c>
      <c r="N1009" s="11"/>
      <c r="O1009" s="20"/>
    </row>
    <row r="1010" spans="1:15">
      <c r="A1010" s="12">
        <v>45246.291666666664</v>
      </c>
      <c r="B1010" s="11">
        <v>374.12529999999998</v>
      </c>
      <c r="C1010" s="11">
        <v>376.17</v>
      </c>
      <c r="D1010" s="11">
        <v>376.35</v>
      </c>
      <c r="E1010" s="11">
        <v>370.18</v>
      </c>
      <c r="F1010" s="11">
        <v>370.96</v>
      </c>
      <c r="G1010" s="11">
        <v>27182300</v>
      </c>
      <c r="N1010" s="11"/>
      <c r="O1010" s="20"/>
    </row>
    <row r="1011" spans="1:15">
      <c r="A1011" s="12">
        <v>45247.291666666664</v>
      </c>
      <c r="B1011" s="11">
        <v>367.83969999999999</v>
      </c>
      <c r="C1011" s="11">
        <v>369.85</v>
      </c>
      <c r="D1011" s="11">
        <v>374.37</v>
      </c>
      <c r="E1011" s="11">
        <v>367</v>
      </c>
      <c r="F1011" s="11">
        <v>373.61</v>
      </c>
      <c r="G1011" s="11">
        <v>40157000</v>
      </c>
      <c r="N1011" s="11"/>
      <c r="O1011" s="20"/>
    </row>
    <row r="1012" spans="1:15">
      <c r="A1012" s="12">
        <v>45250.291666666664</v>
      </c>
      <c r="B1012" s="11">
        <v>375.38839999999999</v>
      </c>
      <c r="C1012" s="11">
        <v>377.44</v>
      </c>
      <c r="D1012" s="11">
        <v>378.87</v>
      </c>
      <c r="E1012" s="11">
        <v>371</v>
      </c>
      <c r="F1012" s="11">
        <v>371.22</v>
      </c>
      <c r="G1012" s="11">
        <v>52465100</v>
      </c>
      <c r="N1012" s="11"/>
      <c r="O1012" s="20"/>
    </row>
    <row r="1013" spans="1:15">
      <c r="A1013" s="12">
        <v>45251.291666666664</v>
      </c>
      <c r="B1013" s="11">
        <v>371.0421</v>
      </c>
      <c r="C1013" s="11">
        <v>373.07</v>
      </c>
      <c r="D1013" s="11">
        <v>376.22</v>
      </c>
      <c r="E1013" s="11">
        <v>371.12</v>
      </c>
      <c r="F1013" s="11">
        <v>375.67</v>
      </c>
      <c r="G1013" s="11">
        <v>28423100</v>
      </c>
      <c r="N1013" s="11"/>
      <c r="O1013" s="20"/>
    </row>
    <row r="1014" spans="1:15">
      <c r="A1014" s="12">
        <v>45252.291666666664</v>
      </c>
      <c r="B1014" s="11">
        <v>375.7962</v>
      </c>
      <c r="C1014" s="11">
        <v>377.85</v>
      </c>
      <c r="D1014" s="11">
        <v>379.79</v>
      </c>
      <c r="E1014" s="11">
        <v>374.97</v>
      </c>
      <c r="F1014" s="11">
        <v>378</v>
      </c>
      <c r="G1014" s="11">
        <v>23345300</v>
      </c>
      <c r="N1014" s="11"/>
      <c r="O1014" s="20"/>
    </row>
    <row r="1015" spans="1:15">
      <c r="A1015" s="12">
        <v>45254.291666666664</v>
      </c>
      <c r="B1015" s="11">
        <v>375.3784</v>
      </c>
      <c r="C1015" s="11">
        <v>377.43</v>
      </c>
      <c r="D1015" s="11">
        <v>377.97</v>
      </c>
      <c r="E1015" s="11">
        <v>375.14</v>
      </c>
      <c r="F1015" s="11">
        <v>377.33</v>
      </c>
      <c r="G1015" s="11">
        <v>10176600</v>
      </c>
      <c r="N1015" s="11"/>
      <c r="O1015" s="20"/>
    </row>
    <row r="1016" spans="1:15">
      <c r="A1016" s="12">
        <v>45257.291666666664</v>
      </c>
      <c r="B1016" s="11">
        <v>376.55200000000002</v>
      </c>
      <c r="C1016" s="11">
        <v>378.61</v>
      </c>
      <c r="D1016" s="11">
        <v>380.64</v>
      </c>
      <c r="E1016" s="11">
        <v>376.2</v>
      </c>
      <c r="F1016" s="11">
        <v>376.78</v>
      </c>
      <c r="G1016" s="11">
        <v>22179200</v>
      </c>
      <c r="N1016" s="11"/>
      <c r="O1016" s="20"/>
    </row>
    <row r="1017" spans="1:15">
      <c r="A1017" s="12">
        <v>45258.291666666664</v>
      </c>
      <c r="B1017" s="11">
        <v>380.6198</v>
      </c>
      <c r="C1017" s="11">
        <v>382.7</v>
      </c>
      <c r="D1017" s="11">
        <v>383</v>
      </c>
      <c r="E1017" s="11">
        <v>378.16</v>
      </c>
      <c r="F1017" s="11">
        <v>378.35</v>
      </c>
      <c r="G1017" s="11">
        <v>20453100</v>
      </c>
      <c r="N1017" s="11"/>
      <c r="O1017" s="20"/>
    </row>
    <row r="1018" spans="1:15">
      <c r="A1018" s="12">
        <v>45259.291666666664</v>
      </c>
      <c r="B1018" s="11">
        <v>376.79070000000002</v>
      </c>
      <c r="C1018" s="11">
        <v>378.85</v>
      </c>
      <c r="D1018" s="11">
        <v>384.3</v>
      </c>
      <c r="E1018" s="11">
        <v>377.44</v>
      </c>
      <c r="F1018" s="11">
        <v>383.76</v>
      </c>
      <c r="G1018" s="11">
        <v>28963400</v>
      </c>
      <c r="N1018" s="11"/>
      <c r="O1018" s="20"/>
    </row>
    <row r="1019" spans="1:15">
      <c r="A1019" s="12">
        <v>45260.291666666664</v>
      </c>
      <c r="B1019" s="11">
        <v>376.85039999999998</v>
      </c>
      <c r="C1019" s="11">
        <v>378.91</v>
      </c>
      <c r="D1019" s="11">
        <v>380.09</v>
      </c>
      <c r="E1019" s="11">
        <v>375.47</v>
      </c>
      <c r="F1019" s="11">
        <v>378.49</v>
      </c>
      <c r="G1019" s="11">
        <v>30554400</v>
      </c>
      <c r="N1019" s="11"/>
      <c r="O1019" s="20"/>
    </row>
    <row r="1020" spans="1:15">
      <c r="A1020" s="12">
        <v>45261.291666666664</v>
      </c>
      <c r="B1020" s="11">
        <v>372.47430000000003</v>
      </c>
      <c r="C1020" s="11">
        <v>374.51</v>
      </c>
      <c r="D1020" s="11">
        <v>378.16</v>
      </c>
      <c r="E1020" s="11">
        <v>371.31</v>
      </c>
      <c r="F1020" s="11">
        <v>376.76</v>
      </c>
      <c r="G1020" s="11">
        <v>33020400</v>
      </c>
      <c r="N1020" s="11"/>
      <c r="O1020" s="20"/>
    </row>
    <row r="1021" spans="1:15">
      <c r="A1021" s="12">
        <v>45264.291666666664</v>
      </c>
      <c r="B1021" s="11">
        <v>367.13350000000003</v>
      </c>
      <c r="C1021" s="11">
        <v>369.14</v>
      </c>
      <c r="D1021" s="11">
        <v>369.52</v>
      </c>
      <c r="E1021" s="11">
        <v>362.9</v>
      </c>
      <c r="F1021" s="11">
        <v>369.1</v>
      </c>
      <c r="G1021" s="11">
        <v>32063300</v>
      </c>
      <c r="N1021" s="11"/>
      <c r="O1021" s="20"/>
    </row>
    <row r="1022" spans="1:15">
      <c r="A1022" s="12">
        <v>45265.291666666664</v>
      </c>
      <c r="B1022" s="11">
        <v>370.49509999999998</v>
      </c>
      <c r="C1022" s="11">
        <v>372.52</v>
      </c>
      <c r="D1022" s="11">
        <v>373.08</v>
      </c>
      <c r="E1022" s="11">
        <v>365.62</v>
      </c>
      <c r="F1022" s="11">
        <v>366.45</v>
      </c>
      <c r="G1022" s="11">
        <v>23065000</v>
      </c>
      <c r="N1022" s="11"/>
      <c r="O1022" s="20"/>
    </row>
    <row r="1023" spans="1:15">
      <c r="A1023" s="12">
        <v>45266.291666666664</v>
      </c>
      <c r="B1023" s="11">
        <v>366.79539999999997</v>
      </c>
      <c r="C1023" s="11">
        <v>368.8</v>
      </c>
      <c r="D1023" s="11">
        <v>374.18</v>
      </c>
      <c r="E1023" s="11">
        <v>368.03</v>
      </c>
      <c r="F1023" s="11">
        <v>373.54</v>
      </c>
      <c r="G1023" s="11">
        <v>21182100</v>
      </c>
      <c r="N1023" s="11"/>
      <c r="O1023" s="20"/>
    </row>
    <row r="1024" spans="1:15">
      <c r="A1024" s="12">
        <v>45267.291666666664</v>
      </c>
      <c r="B1024" s="11">
        <v>368.93369999999999</v>
      </c>
      <c r="C1024" s="11">
        <v>370.95</v>
      </c>
      <c r="D1024" s="11">
        <v>371.45</v>
      </c>
      <c r="E1024" s="11">
        <v>366.32</v>
      </c>
      <c r="F1024" s="11">
        <v>368.23</v>
      </c>
      <c r="G1024" s="11">
        <v>23118900</v>
      </c>
      <c r="N1024" s="11"/>
      <c r="O1024" s="20"/>
    </row>
    <row r="1025" spans="1:15">
      <c r="A1025" s="12">
        <v>45268.291666666664</v>
      </c>
      <c r="B1025" s="11">
        <v>372.19580000000002</v>
      </c>
      <c r="C1025" s="11">
        <v>374.23</v>
      </c>
      <c r="D1025" s="11">
        <v>374.46</v>
      </c>
      <c r="E1025" s="11">
        <v>368.23</v>
      </c>
      <c r="F1025" s="11">
        <v>369.2</v>
      </c>
      <c r="G1025" s="11">
        <v>20144800</v>
      </c>
      <c r="N1025" s="11"/>
      <c r="O1025" s="20"/>
    </row>
    <row r="1026" spans="1:15">
      <c r="A1026" s="12">
        <v>45271.291666666664</v>
      </c>
      <c r="B1026" s="11">
        <v>369.2817</v>
      </c>
      <c r="C1026" s="11">
        <v>371.3</v>
      </c>
      <c r="D1026" s="11">
        <v>371.6</v>
      </c>
      <c r="E1026" s="11">
        <v>366.1</v>
      </c>
      <c r="F1026" s="11">
        <v>368.48</v>
      </c>
      <c r="G1026" s="11">
        <v>27708800</v>
      </c>
      <c r="N1026" s="11"/>
      <c r="O1026" s="20"/>
    </row>
    <row r="1027" spans="1:15">
      <c r="A1027" s="12">
        <v>45272.291666666664</v>
      </c>
      <c r="B1027" s="11">
        <v>372.34500000000003</v>
      </c>
      <c r="C1027" s="11">
        <v>374.38</v>
      </c>
      <c r="D1027" s="11">
        <v>374.42</v>
      </c>
      <c r="E1027" s="11">
        <v>370.46</v>
      </c>
      <c r="F1027" s="11">
        <v>370.85</v>
      </c>
      <c r="G1027" s="11">
        <v>24838300</v>
      </c>
      <c r="N1027" s="11"/>
      <c r="O1027" s="20"/>
    </row>
    <row r="1028" spans="1:15">
      <c r="A1028" s="12">
        <v>45273.291666666664</v>
      </c>
      <c r="B1028" s="11">
        <v>372.33510000000001</v>
      </c>
      <c r="C1028" s="11">
        <v>374.37</v>
      </c>
      <c r="D1028" s="11">
        <v>377.64</v>
      </c>
      <c r="E1028" s="11">
        <v>370.77</v>
      </c>
      <c r="F1028" s="11">
        <v>376.02</v>
      </c>
      <c r="G1028" s="11">
        <v>30955500</v>
      </c>
      <c r="N1028" s="11"/>
      <c r="O1028" s="20"/>
    </row>
    <row r="1029" spans="1:15">
      <c r="A1029" s="12">
        <v>45274.291666666664</v>
      </c>
      <c r="B1029" s="11">
        <v>363.9409</v>
      </c>
      <c r="C1029" s="11">
        <v>365.93</v>
      </c>
      <c r="D1029" s="11">
        <v>373.76</v>
      </c>
      <c r="E1029" s="11">
        <v>364.13</v>
      </c>
      <c r="F1029" s="11">
        <v>373.31</v>
      </c>
      <c r="G1029" s="11">
        <v>43277500</v>
      </c>
      <c r="N1029" s="11"/>
      <c r="O1029" s="20"/>
    </row>
    <row r="1030" spans="1:15">
      <c r="A1030" s="12">
        <v>45275.291666666664</v>
      </c>
      <c r="B1030" s="11">
        <v>368.7149</v>
      </c>
      <c r="C1030" s="11">
        <v>370.73</v>
      </c>
      <c r="D1030" s="11">
        <v>372.4</v>
      </c>
      <c r="E1030" s="11">
        <v>366.28</v>
      </c>
      <c r="F1030" s="11">
        <v>366.85</v>
      </c>
      <c r="G1030" s="11">
        <v>78478200</v>
      </c>
      <c r="N1030" s="11"/>
      <c r="O1030" s="20"/>
    </row>
    <row r="1031" spans="1:15">
      <c r="A1031" s="12">
        <v>45278.291666666664</v>
      </c>
      <c r="B1031" s="11">
        <v>370.62439999999998</v>
      </c>
      <c r="C1031" s="11">
        <v>372.65</v>
      </c>
      <c r="D1031" s="11">
        <v>373</v>
      </c>
      <c r="E1031" s="11">
        <v>368.68</v>
      </c>
      <c r="F1031" s="11">
        <v>369.45</v>
      </c>
      <c r="G1031" s="11">
        <v>21802900</v>
      </c>
      <c r="N1031" s="11"/>
      <c r="O1031" s="20"/>
    </row>
    <row r="1032" spans="1:15">
      <c r="A1032" s="12">
        <v>45279.291666666664</v>
      </c>
      <c r="B1032" s="11">
        <v>371.23110000000003</v>
      </c>
      <c r="C1032" s="11">
        <v>373.26</v>
      </c>
      <c r="D1032" s="11">
        <v>373.26</v>
      </c>
      <c r="E1032" s="11">
        <v>369.84</v>
      </c>
      <c r="F1032" s="11">
        <v>371.49</v>
      </c>
      <c r="G1032" s="11">
        <v>20603700</v>
      </c>
      <c r="N1032" s="11"/>
      <c r="O1032" s="20"/>
    </row>
    <row r="1033" spans="1:15">
      <c r="A1033" s="12">
        <v>45280.291666666664</v>
      </c>
      <c r="B1033" s="11">
        <v>368.60539999999997</v>
      </c>
      <c r="C1033" s="11">
        <v>370.62</v>
      </c>
      <c r="D1033" s="11">
        <v>376.03</v>
      </c>
      <c r="E1033" s="11">
        <v>370.53</v>
      </c>
      <c r="F1033" s="11">
        <v>375</v>
      </c>
      <c r="G1033" s="11">
        <v>26316700</v>
      </c>
      <c r="N1033" s="11"/>
      <c r="O1033" s="20"/>
    </row>
    <row r="1034" spans="1:15">
      <c r="A1034" s="12">
        <v>45281.291666666664</v>
      </c>
      <c r="B1034" s="11">
        <v>371.50959999999998</v>
      </c>
      <c r="C1034" s="11">
        <v>373.54</v>
      </c>
      <c r="D1034" s="11">
        <v>374.41</v>
      </c>
      <c r="E1034" s="11">
        <v>370.04</v>
      </c>
      <c r="F1034" s="11">
        <v>372.56</v>
      </c>
      <c r="G1034" s="11">
        <v>17708000</v>
      </c>
      <c r="N1034" s="11"/>
      <c r="O1034" s="20"/>
    </row>
    <row r="1035" spans="1:15">
      <c r="A1035" s="12">
        <v>45282.291666666664</v>
      </c>
      <c r="B1035" s="11">
        <v>372.54390000000001</v>
      </c>
      <c r="C1035" s="11">
        <v>374.58</v>
      </c>
      <c r="D1035" s="11">
        <v>375.18</v>
      </c>
      <c r="E1035" s="11">
        <v>372.71</v>
      </c>
      <c r="F1035" s="11">
        <v>373.68</v>
      </c>
      <c r="G1035" s="11">
        <v>17091100</v>
      </c>
      <c r="N1035" s="11"/>
      <c r="O1035" s="20"/>
    </row>
    <row r="1036" spans="1:15">
      <c r="A1036" s="12">
        <v>45286.291666666664</v>
      </c>
      <c r="B1036" s="11">
        <v>372.62349999999998</v>
      </c>
      <c r="C1036" s="11">
        <v>374.66</v>
      </c>
      <c r="D1036" s="11">
        <v>376.94</v>
      </c>
      <c r="E1036" s="11">
        <v>373.5</v>
      </c>
      <c r="F1036" s="11">
        <v>375</v>
      </c>
      <c r="G1036" s="11">
        <v>12673100</v>
      </c>
      <c r="N1036" s="11"/>
      <c r="O1036" s="20"/>
    </row>
    <row r="1037" spans="1:15">
      <c r="A1037" s="12">
        <v>45287.291666666664</v>
      </c>
      <c r="B1037" s="11">
        <v>372.0367</v>
      </c>
      <c r="C1037" s="11">
        <v>374.07</v>
      </c>
      <c r="D1037" s="11">
        <v>375.06</v>
      </c>
      <c r="E1037" s="11">
        <v>372.81</v>
      </c>
      <c r="F1037" s="11">
        <v>373.69</v>
      </c>
      <c r="G1037" s="11">
        <v>14905400</v>
      </c>
      <c r="N1037" s="11"/>
      <c r="O1037" s="20"/>
    </row>
    <row r="1038" spans="1:15">
      <c r="A1038" s="12">
        <v>45288.291666666664</v>
      </c>
      <c r="B1038" s="11">
        <v>373.24009999999998</v>
      </c>
      <c r="C1038" s="11">
        <v>375.28</v>
      </c>
      <c r="D1038" s="11">
        <v>376.46</v>
      </c>
      <c r="E1038" s="11">
        <v>374.16</v>
      </c>
      <c r="F1038" s="11">
        <v>375.37</v>
      </c>
      <c r="G1038" s="11">
        <v>14327000</v>
      </c>
      <c r="N1038" s="11"/>
      <c r="O1038" s="20"/>
    </row>
    <row r="1039" spans="1:15">
      <c r="A1039" s="12">
        <v>45289.291666666664</v>
      </c>
      <c r="B1039" s="11">
        <v>373.99599999999998</v>
      </c>
      <c r="C1039" s="11">
        <v>376.04</v>
      </c>
      <c r="D1039" s="11">
        <v>377.16</v>
      </c>
      <c r="E1039" s="11">
        <v>373.48</v>
      </c>
      <c r="F1039" s="11">
        <v>376</v>
      </c>
      <c r="G1039" s="11">
        <v>18723000</v>
      </c>
      <c r="N1039" s="11"/>
      <c r="O1039" s="20"/>
    </row>
    <row r="1040" spans="1:15">
      <c r="A1040" s="12">
        <v>45293.291666666664</v>
      </c>
      <c r="B1040" s="11">
        <v>368.85410000000002</v>
      </c>
      <c r="C1040" s="11">
        <v>370.87</v>
      </c>
      <c r="D1040" s="11">
        <v>375.9</v>
      </c>
      <c r="E1040" s="11">
        <v>366.77</v>
      </c>
      <c r="F1040" s="11">
        <v>373.86</v>
      </c>
      <c r="G1040" s="11">
        <v>25258600</v>
      </c>
      <c r="N1040" s="11"/>
      <c r="O1040" s="20"/>
    </row>
    <row r="1041" spans="1:15">
      <c r="A1041" s="12">
        <v>45294.291666666664</v>
      </c>
      <c r="B1041" s="11">
        <v>368.5856</v>
      </c>
      <c r="C1041" s="11">
        <v>370.6</v>
      </c>
      <c r="D1041" s="11">
        <v>373.26</v>
      </c>
      <c r="E1041" s="11">
        <v>368.51</v>
      </c>
      <c r="F1041" s="11">
        <v>369.01</v>
      </c>
      <c r="G1041" s="11">
        <v>23083500</v>
      </c>
      <c r="N1041" s="11"/>
      <c r="O1041" s="20"/>
    </row>
    <row r="1042" spans="1:15">
      <c r="A1042" s="12">
        <v>45295.291666666664</v>
      </c>
      <c r="B1042" s="11">
        <v>365.94</v>
      </c>
      <c r="C1042" s="11">
        <v>367.94</v>
      </c>
      <c r="D1042" s="11">
        <v>373.1</v>
      </c>
      <c r="E1042" s="11">
        <v>367.17</v>
      </c>
      <c r="F1042" s="11">
        <v>370.67</v>
      </c>
      <c r="G1042" s="11">
        <v>20901500</v>
      </c>
      <c r="N1042" s="11"/>
      <c r="O1042" s="20"/>
    </row>
    <row r="1043" spans="1:15">
      <c r="A1043" s="12">
        <v>45296.291666666664</v>
      </c>
      <c r="B1043" s="11">
        <v>365.75099999999998</v>
      </c>
      <c r="C1043" s="11">
        <v>367.75</v>
      </c>
      <c r="D1043" s="11">
        <v>372.06</v>
      </c>
      <c r="E1043" s="11">
        <v>366.5</v>
      </c>
      <c r="F1043" s="11">
        <v>368.97</v>
      </c>
      <c r="G1043" s="11">
        <v>20987000</v>
      </c>
      <c r="N1043" s="11"/>
      <c r="O1043" s="20"/>
    </row>
    <row r="1044" spans="1:15">
      <c r="A1044" s="12">
        <v>45299.291666666664</v>
      </c>
      <c r="B1044" s="11">
        <v>372.65339999999998</v>
      </c>
      <c r="C1044" s="11">
        <v>374.69</v>
      </c>
      <c r="D1044" s="11">
        <v>375.2</v>
      </c>
      <c r="E1044" s="11">
        <v>369.01</v>
      </c>
      <c r="F1044" s="11">
        <v>369.3</v>
      </c>
      <c r="G1044" s="11">
        <v>23134000</v>
      </c>
      <c r="N1044" s="11"/>
      <c r="O1044" s="20"/>
    </row>
    <row r="1045" spans="1:15">
      <c r="A1045" s="12">
        <v>45300.291666666664</v>
      </c>
      <c r="B1045" s="11">
        <v>373.7473</v>
      </c>
      <c r="C1045" s="11">
        <v>375.79</v>
      </c>
      <c r="D1045" s="11">
        <v>375.99</v>
      </c>
      <c r="E1045" s="11">
        <v>371.19</v>
      </c>
      <c r="F1045" s="11">
        <v>372.01</v>
      </c>
      <c r="G1045" s="11">
        <v>20830000</v>
      </c>
      <c r="N1045" s="11"/>
      <c r="O1045" s="20"/>
    </row>
    <row r="1046" spans="1:15">
      <c r="A1046" s="12">
        <v>45301.291666666664</v>
      </c>
      <c r="B1046" s="11">
        <v>380.68939999999998</v>
      </c>
      <c r="C1046" s="11">
        <v>382.77</v>
      </c>
      <c r="D1046" s="11">
        <v>384.17</v>
      </c>
      <c r="E1046" s="11">
        <v>376.32</v>
      </c>
      <c r="F1046" s="11">
        <v>376.37</v>
      </c>
      <c r="G1046" s="11">
        <v>25514200</v>
      </c>
      <c r="N1046" s="11"/>
      <c r="O1046" s="20"/>
    </row>
    <row r="1047" spans="1:15">
      <c r="A1047" s="12">
        <v>45302.291666666664</v>
      </c>
      <c r="B1047" s="11">
        <v>382.53930000000003</v>
      </c>
      <c r="C1047" s="11">
        <v>384.63</v>
      </c>
      <c r="D1047" s="11">
        <v>390.68</v>
      </c>
      <c r="E1047" s="11">
        <v>380.38</v>
      </c>
      <c r="F1047" s="11">
        <v>386</v>
      </c>
      <c r="G1047" s="11">
        <v>27850800</v>
      </c>
      <c r="N1047" s="11"/>
      <c r="O1047" s="20"/>
    </row>
    <row r="1048" spans="1:15">
      <c r="A1048" s="12">
        <v>45303.291666666664</v>
      </c>
      <c r="B1048" s="11">
        <v>386.35840000000002</v>
      </c>
      <c r="C1048" s="11">
        <v>388.47</v>
      </c>
      <c r="D1048" s="11">
        <v>388.68</v>
      </c>
      <c r="E1048" s="11">
        <v>384.65</v>
      </c>
      <c r="F1048" s="11">
        <v>385.49</v>
      </c>
      <c r="G1048" s="11">
        <v>21645700</v>
      </c>
      <c r="N1048" s="11"/>
      <c r="O1048" s="20"/>
    </row>
    <row r="1049" spans="1:15">
      <c r="A1049" s="12">
        <v>45307.291666666664</v>
      </c>
      <c r="B1049" s="11">
        <v>388.14870000000002</v>
      </c>
      <c r="C1049" s="11">
        <v>390.27</v>
      </c>
      <c r="D1049" s="11">
        <v>394.03</v>
      </c>
      <c r="E1049" s="11">
        <v>387.62</v>
      </c>
      <c r="F1049" s="11">
        <v>393.66</v>
      </c>
      <c r="G1049" s="11">
        <v>27202300</v>
      </c>
      <c r="N1049" s="11"/>
      <c r="O1049" s="20"/>
    </row>
    <row r="1050" spans="1:15">
      <c r="A1050" s="12">
        <v>45308.291666666664</v>
      </c>
      <c r="B1050" s="11">
        <v>387.35300000000001</v>
      </c>
      <c r="C1050" s="11">
        <v>389.47</v>
      </c>
      <c r="D1050" s="11">
        <v>390.11</v>
      </c>
      <c r="E1050" s="11">
        <v>384.81</v>
      </c>
      <c r="F1050" s="11">
        <v>387.98</v>
      </c>
      <c r="G1050" s="11">
        <v>22234100</v>
      </c>
      <c r="N1050" s="11"/>
      <c r="O1050" s="20"/>
    </row>
    <row r="1051" spans="1:15">
      <c r="A1051" s="12">
        <v>45309.291666666664</v>
      </c>
      <c r="B1051" s="11">
        <v>391.72910000000002</v>
      </c>
      <c r="C1051" s="11">
        <v>393.87</v>
      </c>
      <c r="D1051" s="11">
        <v>393.99</v>
      </c>
      <c r="E1051" s="11">
        <v>390.12</v>
      </c>
      <c r="F1051" s="11">
        <v>391.72</v>
      </c>
      <c r="G1051" s="11">
        <v>23392100</v>
      </c>
      <c r="N1051" s="11"/>
      <c r="O1051" s="20"/>
    </row>
    <row r="1052" spans="1:15">
      <c r="A1052" s="12">
        <v>45310.291666666664</v>
      </c>
      <c r="B1052" s="11">
        <v>396.50299999999999</v>
      </c>
      <c r="C1052" s="11">
        <v>398.67</v>
      </c>
      <c r="D1052" s="11">
        <v>398.67</v>
      </c>
      <c r="E1052" s="11">
        <v>393.5</v>
      </c>
      <c r="F1052" s="11">
        <v>395.76</v>
      </c>
      <c r="G1052" s="11">
        <v>29272000</v>
      </c>
      <c r="N1052" s="11"/>
      <c r="O1052" s="20"/>
    </row>
    <row r="1053" spans="1:15">
      <c r="A1053" s="12">
        <v>45313.291666666664</v>
      </c>
      <c r="B1053" s="11">
        <v>394.35480000000001</v>
      </c>
      <c r="C1053" s="11">
        <v>396.51</v>
      </c>
      <c r="D1053" s="11">
        <v>400.62</v>
      </c>
      <c r="E1053" s="11">
        <v>393.59</v>
      </c>
      <c r="F1053" s="11">
        <v>400.02</v>
      </c>
      <c r="G1053" s="11">
        <v>27016900</v>
      </c>
      <c r="N1053" s="11"/>
      <c r="O1053" s="20"/>
    </row>
    <row r="1054" spans="1:15">
      <c r="A1054" s="12">
        <v>45314.291666666664</v>
      </c>
      <c r="B1054" s="11">
        <v>396.73180000000002</v>
      </c>
      <c r="C1054" s="11">
        <v>398.9</v>
      </c>
      <c r="D1054" s="11">
        <v>399.38</v>
      </c>
      <c r="E1054" s="11">
        <v>393.93</v>
      </c>
      <c r="F1054" s="11">
        <v>395.75</v>
      </c>
      <c r="G1054" s="11">
        <v>20525900</v>
      </c>
      <c r="N1054" s="11"/>
      <c r="O1054" s="20"/>
    </row>
    <row r="1055" spans="1:15">
      <c r="A1055" s="12">
        <v>45315.291666666664</v>
      </c>
      <c r="B1055" s="11">
        <v>400.37189999999998</v>
      </c>
      <c r="C1055" s="11">
        <v>402.56</v>
      </c>
      <c r="D1055" s="11">
        <v>405.63</v>
      </c>
      <c r="E1055" s="11">
        <v>400.45</v>
      </c>
      <c r="F1055" s="11">
        <v>401.54</v>
      </c>
      <c r="G1055" s="11">
        <v>24867000</v>
      </c>
      <c r="N1055" s="11"/>
      <c r="O1055" s="20"/>
    </row>
    <row r="1056" spans="1:15">
      <c r="A1056" s="12">
        <v>45316.291666666664</v>
      </c>
      <c r="B1056" s="11">
        <v>402.66930000000002</v>
      </c>
      <c r="C1056" s="11">
        <v>404.87</v>
      </c>
      <c r="D1056" s="11">
        <v>407.01</v>
      </c>
      <c r="E1056" s="11">
        <v>402.53</v>
      </c>
      <c r="F1056" s="11">
        <v>404.32</v>
      </c>
      <c r="G1056" s="11">
        <v>21021200</v>
      </c>
      <c r="N1056" s="11"/>
      <c r="O1056" s="20"/>
    </row>
    <row r="1057" spans="1:15">
      <c r="A1057" s="12">
        <v>45317.291666666664</v>
      </c>
      <c r="B1057" s="11">
        <v>401.73439999999999</v>
      </c>
      <c r="C1057" s="11">
        <v>403.93</v>
      </c>
      <c r="D1057" s="11">
        <v>406.17</v>
      </c>
      <c r="E1057" s="11">
        <v>402.43</v>
      </c>
      <c r="F1057" s="11">
        <v>404.37</v>
      </c>
      <c r="G1057" s="11">
        <v>17803300</v>
      </c>
      <c r="N1057" s="11"/>
      <c r="O1057" s="20"/>
    </row>
    <row r="1058" spans="1:15">
      <c r="A1058" s="12">
        <v>45320.291666666664</v>
      </c>
      <c r="B1058" s="11">
        <v>407.49290000000002</v>
      </c>
      <c r="C1058" s="11">
        <v>409.72</v>
      </c>
      <c r="D1058" s="11">
        <v>409.98</v>
      </c>
      <c r="E1058" s="11">
        <v>404.33</v>
      </c>
      <c r="F1058" s="11">
        <v>406.06</v>
      </c>
      <c r="G1058" s="11">
        <v>24510200</v>
      </c>
      <c r="N1058" s="11"/>
      <c r="O1058" s="20"/>
    </row>
    <row r="1059" spans="1:15">
      <c r="A1059" s="12">
        <v>45321.291666666664</v>
      </c>
      <c r="B1059" s="11">
        <v>406.3691</v>
      </c>
      <c r="C1059" s="11">
        <v>408.59</v>
      </c>
      <c r="D1059" s="11">
        <v>413.05</v>
      </c>
      <c r="E1059" s="11">
        <v>406.45</v>
      </c>
      <c r="F1059" s="11">
        <v>412.26</v>
      </c>
      <c r="G1059" s="11">
        <v>33477600</v>
      </c>
      <c r="N1059" s="11"/>
      <c r="O1059" s="20"/>
    </row>
    <row r="1060" spans="1:15">
      <c r="A1060" s="12">
        <v>45322.291666666664</v>
      </c>
      <c r="B1060" s="11">
        <v>395.41890000000001</v>
      </c>
      <c r="C1060" s="11">
        <v>397.58</v>
      </c>
      <c r="D1060" s="11">
        <v>415.32</v>
      </c>
      <c r="E1060" s="11">
        <v>397.21</v>
      </c>
      <c r="F1060" s="11">
        <v>406.96</v>
      </c>
      <c r="G1060" s="11">
        <v>47871100</v>
      </c>
      <c r="N1060" s="11"/>
      <c r="O1060" s="20"/>
    </row>
    <row r="1061" spans="1:15">
      <c r="A1061" s="12">
        <v>45323.291666666664</v>
      </c>
      <c r="B1061" s="11">
        <v>401.58519999999999</v>
      </c>
      <c r="C1061" s="11">
        <v>403.78</v>
      </c>
      <c r="D1061" s="11">
        <v>408</v>
      </c>
      <c r="E1061" s="11">
        <v>401.8</v>
      </c>
      <c r="F1061" s="11">
        <v>401.83</v>
      </c>
      <c r="G1061" s="11">
        <v>30657700</v>
      </c>
      <c r="N1061" s="11"/>
      <c r="O1061" s="20"/>
    </row>
    <row r="1062" spans="1:15">
      <c r="A1062" s="12">
        <v>45324.291666666664</v>
      </c>
      <c r="B1062" s="11">
        <v>408.98480000000001</v>
      </c>
      <c r="C1062" s="11">
        <v>411.22</v>
      </c>
      <c r="D1062" s="11">
        <v>412.65</v>
      </c>
      <c r="E1062" s="11">
        <v>403.56</v>
      </c>
      <c r="F1062" s="11">
        <v>403.81</v>
      </c>
      <c r="G1062" s="11">
        <v>28245000</v>
      </c>
      <c r="N1062" s="11"/>
      <c r="O1062" s="20"/>
    </row>
    <row r="1063" spans="1:15">
      <c r="A1063" s="12">
        <v>45327.291666666664</v>
      </c>
      <c r="B1063" s="11">
        <v>403.44499999999999</v>
      </c>
      <c r="C1063" s="11">
        <v>405.65</v>
      </c>
      <c r="D1063" s="11">
        <v>411.16</v>
      </c>
      <c r="E1063" s="11">
        <v>403.99</v>
      </c>
      <c r="F1063" s="11">
        <v>409.9</v>
      </c>
      <c r="G1063" s="11">
        <v>25352300</v>
      </c>
      <c r="N1063" s="11"/>
      <c r="O1063" s="20"/>
    </row>
    <row r="1064" spans="1:15">
      <c r="A1064" s="12">
        <v>45328.291666666664</v>
      </c>
      <c r="B1064" s="11">
        <v>403.28590000000003</v>
      </c>
      <c r="C1064" s="11">
        <v>405.49</v>
      </c>
      <c r="D1064" s="11">
        <v>407.97</v>
      </c>
      <c r="E1064" s="11">
        <v>402.91</v>
      </c>
      <c r="F1064" s="11">
        <v>405.88</v>
      </c>
      <c r="G1064" s="11">
        <v>18382600</v>
      </c>
      <c r="N1064" s="11"/>
      <c r="O1064" s="20"/>
    </row>
    <row r="1065" spans="1:15">
      <c r="A1065" s="12">
        <v>45329.291666666664</v>
      </c>
      <c r="B1065" s="11">
        <v>411.79939999999999</v>
      </c>
      <c r="C1065" s="11">
        <v>414.05</v>
      </c>
      <c r="D1065" s="11">
        <v>414.3</v>
      </c>
      <c r="E1065" s="11">
        <v>407.4</v>
      </c>
      <c r="F1065" s="11">
        <v>407.44</v>
      </c>
      <c r="G1065" s="11">
        <v>22340500</v>
      </c>
      <c r="N1065" s="11"/>
      <c r="O1065" s="20"/>
    </row>
    <row r="1066" spans="1:15">
      <c r="A1066" s="12">
        <v>45330.291666666664</v>
      </c>
      <c r="B1066" s="11">
        <v>411.85899999999998</v>
      </c>
      <c r="C1066" s="11">
        <v>414.11</v>
      </c>
      <c r="D1066" s="11">
        <v>415.56</v>
      </c>
      <c r="E1066" s="11">
        <v>412.53</v>
      </c>
      <c r="F1066" s="11">
        <v>414.05</v>
      </c>
      <c r="G1066" s="11">
        <v>21225300</v>
      </c>
      <c r="N1066" s="11"/>
      <c r="O1066" s="20"/>
    </row>
    <row r="1067" spans="1:15">
      <c r="A1067" s="12">
        <v>45331.291666666664</v>
      </c>
      <c r="B1067" s="11">
        <v>418.26400000000001</v>
      </c>
      <c r="C1067" s="11">
        <v>420.55</v>
      </c>
      <c r="D1067" s="11">
        <v>420.82</v>
      </c>
      <c r="E1067" s="11">
        <v>415.09</v>
      </c>
      <c r="F1067" s="11">
        <v>415.25</v>
      </c>
      <c r="G1067" s="11">
        <v>22032800</v>
      </c>
      <c r="N1067" s="11"/>
      <c r="O1067" s="20"/>
    </row>
    <row r="1068" spans="1:15">
      <c r="A1068" s="12">
        <v>45334.291666666664</v>
      </c>
      <c r="B1068" s="11">
        <v>413.00279999999998</v>
      </c>
      <c r="C1068" s="11">
        <v>415.26</v>
      </c>
      <c r="D1068" s="11">
        <v>420.74</v>
      </c>
      <c r="E1068" s="11">
        <v>414.75</v>
      </c>
      <c r="F1068" s="11">
        <v>420.56</v>
      </c>
      <c r="G1068" s="11">
        <v>21202900</v>
      </c>
      <c r="N1068" s="11"/>
      <c r="O1068" s="20"/>
    </row>
    <row r="1069" spans="1:15">
      <c r="A1069" s="12">
        <v>45335.291666666664</v>
      </c>
      <c r="B1069" s="11">
        <v>404.1114</v>
      </c>
      <c r="C1069" s="11">
        <v>406.32</v>
      </c>
      <c r="D1069" s="11">
        <v>410.07</v>
      </c>
      <c r="E1069" s="11">
        <v>403.39</v>
      </c>
      <c r="F1069" s="11">
        <v>404.94</v>
      </c>
      <c r="G1069" s="11">
        <v>27824900</v>
      </c>
      <c r="N1069" s="11"/>
      <c r="O1069" s="20"/>
    </row>
    <row r="1070" spans="1:15">
      <c r="A1070" s="12">
        <v>45336.291666666664</v>
      </c>
      <c r="B1070" s="11">
        <v>408.01729999999998</v>
      </c>
      <c r="C1070" s="11">
        <v>409.49</v>
      </c>
      <c r="D1070" s="11">
        <v>409.84</v>
      </c>
      <c r="E1070" s="11">
        <v>404.57</v>
      </c>
      <c r="F1070" s="11">
        <v>408.07</v>
      </c>
      <c r="G1070" s="11">
        <v>20401200</v>
      </c>
      <c r="N1070" s="11"/>
      <c r="O1070" s="20"/>
    </row>
    <row r="1071" spans="1:15">
      <c r="A1071" s="12">
        <v>45337.291666666664</v>
      </c>
      <c r="B1071" s="11">
        <v>405.09780000000001</v>
      </c>
      <c r="C1071" s="11">
        <v>406.56</v>
      </c>
      <c r="D1071" s="11">
        <v>409.13</v>
      </c>
      <c r="E1071" s="11">
        <v>404.29</v>
      </c>
      <c r="F1071" s="11">
        <v>408.14</v>
      </c>
      <c r="G1071" s="11">
        <v>21825500</v>
      </c>
      <c r="N1071" s="11"/>
      <c r="O1071" s="20"/>
    </row>
    <row r="1072" spans="1:15">
      <c r="A1072" s="12">
        <v>45338.291666666664</v>
      </c>
      <c r="B1072" s="11">
        <v>402.60680000000002</v>
      </c>
      <c r="C1072" s="11">
        <v>404.06</v>
      </c>
      <c r="D1072" s="11">
        <v>408.29</v>
      </c>
      <c r="E1072" s="11">
        <v>403.44</v>
      </c>
      <c r="F1072" s="11">
        <v>407.96</v>
      </c>
      <c r="G1072" s="11">
        <v>22281100</v>
      </c>
      <c r="N1072" s="11"/>
      <c r="O1072" s="20"/>
    </row>
    <row r="1073" spans="1:15">
      <c r="A1073" s="12">
        <v>45342.291666666664</v>
      </c>
      <c r="B1073" s="11">
        <v>401.34140000000002</v>
      </c>
      <c r="C1073" s="11">
        <v>402.79</v>
      </c>
      <c r="D1073" s="11">
        <v>404.49</v>
      </c>
      <c r="E1073" s="11">
        <v>398.01</v>
      </c>
      <c r="F1073" s="11">
        <v>403.24</v>
      </c>
      <c r="G1073" s="11">
        <v>24307900</v>
      </c>
      <c r="N1073" s="11"/>
      <c r="O1073" s="20"/>
    </row>
    <row r="1074" spans="1:15">
      <c r="A1074" s="12">
        <v>45343.291666666664</v>
      </c>
      <c r="B1074" s="11">
        <v>400.73360000000002</v>
      </c>
      <c r="C1074" s="11">
        <v>402.18</v>
      </c>
      <c r="D1074" s="11">
        <v>402.29</v>
      </c>
      <c r="E1074" s="11">
        <v>397.22</v>
      </c>
      <c r="F1074" s="11">
        <v>400.17</v>
      </c>
      <c r="G1074" s="11">
        <v>18631100</v>
      </c>
      <c r="N1074" s="11"/>
      <c r="O1074" s="20"/>
    </row>
    <row r="1075" spans="1:15">
      <c r="A1075" s="12">
        <v>45344.291666666664</v>
      </c>
      <c r="B1075" s="11">
        <v>410.16950000000003</v>
      </c>
      <c r="C1075" s="11">
        <v>411.65</v>
      </c>
      <c r="D1075" s="11">
        <v>412.83</v>
      </c>
      <c r="E1075" s="11">
        <v>408.57</v>
      </c>
      <c r="F1075" s="11">
        <v>410.19</v>
      </c>
      <c r="G1075" s="11">
        <v>27009900</v>
      </c>
      <c r="N1075" s="11"/>
      <c r="O1075" s="20"/>
    </row>
    <row r="1076" spans="1:15">
      <c r="A1076" s="12">
        <v>45345.291666666664</v>
      </c>
      <c r="B1076" s="11">
        <v>408.86430000000001</v>
      </c>
      <c r="C1076" s="11">
        <v>410.34</v>
      </c>
      <c r="D1076" s="11">
        <v>415.86</v>
      </c>
      <c r="E1076" s="11">
        <v>408.97</v>
      </c>
      <c r="F1076" s="11">
        <v>415.67</v>
      </c>
      <c r="G1076" s="11">
        <v>16295900</v>
      </c>
      <c r="N1076" s="11"/>
      <c r="O1076" s="20"/>
    </row>
    <row r="1077" spans="1:15">
      <c r="A1077" s="12">
        <v>45348.291666666664</v>
      </c>
      <c r="B1077" s="11">
        <v>406.07429999999999</v>
      </c>
      <c r="C1077" s="11">
        <v>407.54</v>
      </c>
      <c r="D1077" s="11">
        <v>412.16</v>
      </c>
      <c r="E1077" s="11">
        <v>407.36</v>
      </c>
      <c r="F1077" s="11">
        <v>411.46</v>
      </c>
      <c r="G1077" s="11">
        <v>16193500</v>
      </c>
      <c r="N1077" s="11"/>
      <c r="O1077" s="20"/>
    </row>
    <row r="1078" spans="1:15">
      <c r="A1078" s="12">
        <v>45349.291666666664</v>
      </c>
      <c r="B1078" s="11">
        <v>406.0145</v>
      </c>
      <c r="C1078" s="11">
        <v>407.48</v>
      </c>
      <c r="D1078" s="11">
        <v>408.32</v>
      </c>
      <c r="E1078" s="11">
        <v>403.85</v>
      </c>
      <c r="F1078" s="11">
        <v>407.99</v>
      </c>
      <c r="G1078" s="11">
        <v>14835800</v>
      </c>
      <c r="N1078" s="11"/>
      <c r="O1078" s="20"/>
    </row>
    <row r="1079" spans="1:15">
      <c r="A1079" s="12">
        <v>45350.291666666664</v>
      </c>
      <c r="B1079" s="11">
        <v>406.25369999999998</v>
      </c>
      <c r="C1079" s="11">
        <v>407.72</v>
      </c>
      <c r="D1079" s="11">
        <v>409.3</v>
      </c>
      <c r="E1079" s="11">
        <v>405.32</v>
      </c>
      <c r="F1079" s="11">
        <v>408.18</v>
      </c>
      <c r="G1079" s="11">
        <v>13183100</v>
      </c>
      <c r="N1079" s="11"/>
      <c r="O1079" s="20"/>
    </row>
    <row r="1080" spans="1:15">
      <c r="A1080" s="12">
        <v>45351.291666666664</v>
      </c>
      <c r="B1080" s="11">
        <v>412.1524</v>
      </c>
      <c r="C1080" s="11">
        <v>413.64</v>
      </c>
      <c r="D1080" s="11">
        <v>414.2</v>
      </c>
      <c r="E1080" s="11">
        <v>405.92</v>
      </c>
      <c r="F1080" s="11">
        <v>408.64</v>
      </c>
      <c r="G1080" s="11">
        <v>31947300</v>
      </c>
      <c r="N1080" s="11"/>
      <c r="O1080" s="20"/>
    </row>
    <row r="1081" spans="1:15">
      <c r="A1081" s="12">
        <v>45352.291666666664</v>
      </c>
      <c r="B1081" s="11">
        <v>414.00569999999999</v>
      </c>
      <c r="C1081" s="11">
        <v>415.5</v>
      </c>
      <c r="D1081" s="11">
        <v>415.87</v>
      </c>
      <c r="E1081" s="11">
        <v>410.88</v>
      </c>
      <c r="F1081" s="11">
        <v>411.27</v>
      </c>
      <c r="G1081" s="11">
        <v>17800300</v>
      </c>
      <c r="N1081" s="11"/>
      <c r="O1081" s="20"/>
    </row>
    <row r="1082" spans="1:15">
      <c r="A1082" s="12">
        <v>45355.291666666664</v>
      </c>
      <c r="B1082" s="11">
        <v>413.42779999999999</v>
      </c>
      <c r="C1082" s="11">
        <v>414.92</v>
      </c>
      <c r="D1082" s="11">
        <v>417.35</v>
      </c>
      <c r="E1082" s="11">
        <v>412.32</v>
      </c>
      <c r="F1082" s="11">
        <v>413.44</v>
      </c>
      <c r="G1082" s="11">
        <v>17596000</v>
      </c>
      <c r="N1082" s="11"/>
      <c r="O1082" s="20"/>
    </row>
    <row r="1083" spans="1:15">
      <c r="A1083" s="12">
        <v>45356.291666666664</v>
      </c>
      <c r="B1083" s="11">
        <v>401.20190000000002</v>
      </c>
      <c r="C1083" s="11">
        <v>402.65</v>
      </c>
      <c r="D1083" s="11">
        <v>414.25</v>
      </c>
      <c r="E1083" s="11">
        <v>400.64</v>
      </c>
      <c r="F1083" s="11">
        <v>413.96</v>
      </c>
      <c r="G1083" s="11">
        <v>26919200</v>
      </c>
      <c r="N1083" s="11"/>
      <c r="O1083" s="20"/>
    </row>
    <row r="1084" spans="1:15">
      <c r="A1084" s="12">
        <v>45357.291666666664</v>
      </c>
      <c r="B1084" s="11">
        <v>400.64389999999997</v>
      </c>
      <c r="C1084" s="11">
        <v>402.09</v>
      </c>
      <c r="D1084" s="11">
        <v>405.16</v>
      </c>
      <c r="E1084" s="11">
        <v>398.39</v>
      </c>
      <c r="F1084" s="11">
        <v>402.97</v>
      </c>
      <c r="G1084" s="11">
        <v>22344100</v>
      </c>
      <c r="N1084" s="11"/>
      <c r="O1084" s="20"/>
    </row>
    <row r="1085" spans="1:15">
      <c r="A1085" s="12">
        <v>45358.291666666664</v>
      </c>
      <c r="B1085" s="11">
        <v>407.66860000000003</v>
      </c>
      <c r="C1085" s="11">
        <v>409.14</v>
      </c>
      <c r="D1085" s="11">
        <v>409.78</v>
      </c>
      <c r="E1085" s="11">
        <v>402.24</v>
      </c>
      <c r="F1085" s="11">
        <v>406.12</v>
      </c>
      <c r="G1085" s="11">
        <v>18718500</v>
      </c>
      <c r="N1085" s="11"/>
      <c r="O1085" s="20"/>
    </row>
    <row r="1086" spans="1:15">
      <c r="A1086" s="12">
        <v>45359.291666666664</v>
      </c>
      <c r="B1086" s="11">
        <v>404.75909999999999</v>
      </c>
      <c r="C1086" s="11">
        <v>406.22</v>
      </c>
      <c r="D1086" s="11">
        <v>410.42</v>
      </c>
      <c r="E1086" s="11">
        <v>404.33</v>
      </c>
      <c r="F1086" s="11">
        <v>407.96</v>
      </c>
      <c r="G1086" s="11">
        <v>17971700</v>
      </c>
      <c r="N1086" s="11"/>
      <c r="O1086" s="20"/>
    </row>
    <row r="1087" spans="1:15">
      <c r="A1087" s="12">
        <v>45362.291666666664</v>
      </c>
      <c r="B1087" s="11">
        <v>403.0652</v>
      </c>
      <c r="C1087" s="11">
        <v>404.52</v>
      </c>
      <c r="D1087" s="11">
        <v>405.68</v>
      </c>
      <c r="E1087" s="11">
        <v>401.26</v>
      </c>
      <c r="F1087" s="11">
        <v>403.76</v>
      </c>
      <c r="G1087" s="11">
        <v>16120800</v>
      </c>
      <c r="N1087" s="11"/>
      <c r="O1087" s="20"/>
    </row>
    <row r="1088" spans="1:15">
      <c r="A1088" s="12">
        <v>45363.291666666664</v>
      </c>
      <c r="B1088" s="11">
        <v>413.78649999999999</v>
      </c>
      <c r="C1088" s="11">
        <v>415.28</v>
      </c>
      <c r="D1088" s="11">
        <v>415.57</v>
      </c>
      <c r="E1088" s="11">
        <v>406.79</v>
      </c>
      <c r="F1088" s="11">
        <v>407.62</v>
      </c>
      <c r="G1088" s="11">
        <v>22457000</v>
      </c>
      <c r="N1088" s="11"/>
      <c r="O1088" s="20"/>
    </row>
    <row r="1089" spans="1:15">
      <c r="A1089" s="12">
        <v>45364.291666666664</v>
      </c>
      <c r="B1089" s="11">
        <v>413.6071</v>
      </c>
      <c r="C1089" s="11">
        <v>415.1</v>
      </c>
      <c r="D1089" s="11">
        <v>418.18</v>
      </c>
      <c r="E1089" s="11">
        <v>411.45</v>
      </c>
      <c r="F1089" s="11">
        <v>418.1</v>
      </c>
      <c r="G1089" s="11">
        <v>17115900</v>
      </c>
      <c r="N1089" s="11"/>
      <c r="O1089" s="20"/>
    </row>
    <row r="1090" spans="1:15">
      <c r="A1090" s="12">
        <v>45365.291666666664</v>
      </c>
      <c r="B1090" s="11">
        <v>423.69069999999999</v>
      </c>
      <c r="C1090" s="11">
        <v>425.22</v>
      </c>
      <c r="D1090" s="11">
        <v>427.82</v>
      </c>
      <c r="E1090" s="11">
        <v>417.99</v>
      </c>
      <c r="F1090" s="11">
        <v>420.24</v>
      </c>
      <c r="G1090" s="11">
        <v>34157300</v>
      </c>
      <c r="N1090" s="11"/>
      <c r="O1090" s="20"/>
    </row>
    <row r="1091" spans="1:15">
      <c r="A1091" s="12">
        <v>45366.291666666664</v>
      </c>
      <c r="B1091" s="11">
        <v>414.92239999999998</v>
      </c>
      <c r="C1091" s="11">
        <v>416.42</v>
      </c>
      <c r="D1091" s="11">
        <v>422.6</v>
      </c>
      <c r="E1091" s="11">
        <v>412.79</v>
      </c>
      <c r="F1091" s="11">
        <v>419.29</v>
      </c>
      <c r="G1091" s="11">
        <v>45049800</v>
      </c>
      <c r="N1091" s="11"/>
      <c r="O1091" s="20"/>
    </row>
    <row r="1092" spans="1:15">
      <c r="A1092" s="12">
        <v>45369.291666666664</v>
      </c>
      <c r="B1092" s="11">
        <v>415.81920000000002</v>
      </c>
      <c r="C1092" s="11">
        <v>417.32</v>
      </c>
      <c r="D1092" s="11">
        <v>420.73</v>
      </c>
      <c r="E1092" s="11">
        <v>413.78</v>
      </c>
      <c r="F1092" s="11">
        <v>414.25</v>
      </c>
      <c r="G1092" s="11">
        <v>20106000</v>
      </c>
      <c r="N1092" s="11"/>
      <c r="O1092" s="20"/>
    </row>
    <row r="1093" spans="1:15">
      <c r="A1093" s="12">
        <v>45370.291666666664</v>
      </c>
      <c r="B1093" s="11">
        <v>419.89440000000002</v>
      </c>
      <c r="C1093" s="11">
        <v>421.41</v>
      </c>
      <c r="D1093" s="11">
        <v>421.67</v>
      </c>
      <c r="E1093" s="11">
        <v>415.55</v>
      </c>
      <c r="F1093" s="11">
        <v>417.83</v>
      </c>
      <c r="G1093" s="11">
        <v>19837900</v>
      </c>
      <c r="N1093" s="11"/>
      <c r="O1093" s="20"/>
    </row>
    <row r="1094" spans="1:15">
      <c r="A1094" s="12">
        <v>45371.291666666664</v>
      </c>
      <c r="B1094" s="11">
        <v>423.70069999999998</v>
      </c>
      <c r="C1094" s="11">
        <v>425.23</v>
      </c>
      <c r="D1094" s="11">
        <v>425.96</v>
      </c>
      <c r="E1094" s="11">
        <v>420.66</v>
      </c>
      <c r="F1094" s="11">
        <v>422</v>
      </c>
      <c r="G1094" s="11">
        <v>17860100</v>
      </c>
      <c r="N1094" s="11"/>
      <c r="O1094" s="20"/>
    </row>
    <row r="1095" spans="1:15">
      <c r="A1095" s="12">
        <v>45372.291666666664</v>
      </c>
      <c r="B1095" s="11">
        <v>427.82580000000002</v>
      </c>
      <c r="C1095" s="11">
        <v>429.37</v>
      </c>
      <c r="D1095" s="11">
        <v>430.82</v>
      </c>
      <c r="E1095" s="11">
        <v>427.16</v>
      </c>
      <c r="F1095" s="11">
        <v>429.83</v>
      </c>
      <c r="G1095" s="11">
        <v>21296200</v>
      </c>
      <c r="N1095" s="11"/>
      <c r="O1095" s="20"/>
    </row>
    <row r="1096" spans="1:15">
      <c r="A1096" s="12">
        <v>45373.291666666664</v>
      </c>
      <c r="B1096" s="11">
        <v>427.19810000000001</v>
      </c>
      <c r="C1096" s="11">
        <v>428.74</v>
      </c>
      <c r="D1096" s="11">
        <v>429.86</v>
      </c>
      <c r="E1096" s="11">
        <v>426.07</v>
      </c>
      <c r="F1096" s="11">
        <v>429.7</v>
      </c>
      <c r="G1096" s="11">
        <v>17636500</v>
      </c>
      <c r="N1096" s="11"/>
      <c r="O1096" s="20"/>
    </row>
    <row r="1097" spans="1:15">
      <c r="A1097" s="12">
        <v>45376.291666666664</v>
      </c>
      <c r="B1097" s="11">
        <v>421.33920000000001</v>
      </c>
      <c r="C1097" s="11">
        <v>422.86</v>
      </c>
      <c r="D1097" s="11">
        <v>427.41</v>
      </c>
      <c r="E1097" s="11">
        <v>421.61</v>
      </c>
      <c r="F1097" s="11">
        <v>425.24</v>
      </c>
      <c r="G1097" s="11">
        <v>18060500</v>
      </c>
      <c r="N1097" s="11"/>
      <c r="O1097" s="20"/>
    </row>
    <row r="1098" spans="1:15">
      <c r="A1098" s="12">
        <v>45377.291666666664</v>
      </c>
      <c r="B1098" s="11">
        <v>420.13350000000003</v>
      </c>
      <c r="C1098" s="11">
        <v>421.65</v>
      </c>
      <c r="D1098" s="11">
        <v>425.99</v>
      </c>
      <c r="E1098" s="11">
        <v>421.35</v>
      </c>
      <c r="F1098" s="11">
        <v>425.61</v>
      </c>
      <c r="G1098" s="11">
        <v>16725600</v>
      </c>
      <c r="N1098" s="11"/>
      <c r="O1098" s="20"/>
    </row>
    <row r="1099" spans="1:15">
      <c r="A1099" s="12">
        <v>45378.291666666664</v>
      </c>
      <c r="B1099" s="11">
        <v>419.91430000000003</v>
      </c>
      <c r="C1099" s="11">
        <v>421.43</v>
      </c>
      <c r="D1099" s="11">
        <v>424.45</v>
      </c>
      <c r="E1099" s="11">
        <v>419.01</v>
      </c>
      <c r="F1099" s="11">
        <v>424.44</v>
      </c>
      <c r="G1099" s="11">
        <v>16705000</v>
      </c>
      <c r="N1099" s="11"/>
      <c r="O1099" s="20"/>
    </row>
    <row r="1100" spans="1:15">
      <c r="A1100" s="12">
        <v>45379.291666666664</v>
      </c>
      <c r="B1100" s="11">
        <v>419.20690000000002</v>
      </c>
      <c r="C1100" s="11">
        <v>420.72</v>
      </c>
      <c r="D1100" s="11">
        <v>421.87</v>
      </c>
      <c r="E1100" s="11">
        <v>419.12</v>
      </c>
      <c r="F1100" s="11">
        <v>420.96</v>
      </c>
      <c r="G1100" s="11">
        <v>21871200</v>
      </c>
      <c r="N1100" s="11"/>
      <c r="O1100" s="20"/>
    </row>
    <row r="1101" spans="1:15">
      <c r="A1101" s="12">
        <v>45383.291666666664</v>
      </c>
      <c r="B1101" s="11">
        <v>423.04309999999998</v>
      </c>
      <c r="C1101" s="11">
        <v>424.57</v>
      </c>
      <c r="D1101" s="11">
        <v>427.89</v>
      </c>
      <c r="E1101" s="11">
        <v>422.22</v>
      </c>
      <c r="F1101" s="11">
        <v>423.95</v>
      </c>
      <c r="G1101" s="11">
        <v>16316000</v>
      </c>
      <c r="N1101" s="11"/>
      <c r="O1101" s="20"/>
    </row>
    <row r="1102" spans="1:15">
      <c r="A1102" s="12">
        <v>45384.291666666664</v>
      </c>
      <c r="B1102" s="11">
        <v>419.92430000000002</v>
      </c>
      <c r="C1102" s="11">
        <v>421.44</v>
      </c>
      <c r="D1102" s="11">
        <v>422.38</v>
      </c>
      <c r="E1102" s="11">
        <v>417.84</v>
      </c>
      <c r="F1102" s="11">
        <v>420.11</v>
      </c>
      <c r="G1102" s="11">
        <v>17912000</v>
      </c>
      <c r="N1102" s="11"/>
      <c r="O1102" s="20"/>
    </row>
    <row r="1103" spans="1:15">
      <c r="A1103" s="12">
        <v>45385.291666666664</v>
      </c>
      <c r="B1103" s="11">
        <v>418.93790000000001</v>
      </c>
      <c r="C1103" s="11">
        <v>420.45</v>
      </c>
      <c r="D1103" s="11">
        <v>423.26</v>
      </c>
      <c r="E1103" s="11">
        <v>419.09</v>
      </c>
      <c r="F1103" s="11">
        <v>419.73</v>
      </c>
      <c r="G1103" s="11">
        <v>16502300</v>
      </c>
      <c r="N1103" s="11"/>
      <c r="O1103" s="20"/>
    </row>
    <row r="1104" spans="1:15">
      <c r="A1104" s="12">
        <v>45386.291666666664</v>
      </c>
      <c r="B1104" s="11">
        <v>416.37709999999998</v>
      </c>
      <c r="C1104" s="11">
        <v>417.88</v>
      </c>
      <c r="D1104" s="11">
        <v>428.67</v>
      </c>
      <c r="E1104" s="11">
        <v>417.57</v>
      </c>
      <c r="F1104" s="11">
        <v>424.99</v>
      </c>
      <c r="G1104" s="11">
        <v>19370900</v>
      </c>
      <c r="N1104" s="11"/>
      <c r="O1104" s="20"/>
    </row>
    <row r="1105" spans="1:15">
      <c r="A1105" s="12">
        <v>45387.291666666664</v>
      </c>
      <c r="B1105" s="11">
        <v>423.98970000000003</v>
      </c>
      <c r="C1105" s="11">
        <v>425.52</v>
      </c>
      <c r="D1105" s="11">
        <v>426.51</v>
      </c>
      <c r="E1105" s="11">
        <v>418.32</v>
      </c>
      <c r="F1105" s="11">
        <v>420.01</v>
      </c>
      <c r="G1105" s="11">
        <v>16544300</v>
      </c>
      <c r="N1105" s="11"/>
      <c r="O1105" s="20"/>
    </row>
    <row r="1106" spans="1:15">
      <c r="A1106" s="12">
        <v>45390.291666666664</v>
      </c>
      <c r="B1106" s="11">
        <v>423.06299999999999</v>
      </c>
      <c r="C1106" s="11">
        <v>424.59</v>
      </c>
      <c r="D1106" s="11">
        <v>427.28</v>
      </c>
      <c r="E1106" s="11">
        <v>423.3</v>
      </c>
      <c r="F1106" s="11">
        <v>425.17</v>
      </c>
      <c r="G1106" s="11">
        <v>14272400</v>
      </c>
      <c r="N1106" s="11"/>
      <c r="O1106" s="20"/>
    </row>
    <row r="1107" spans="1:15">
      <c r="A1107" s="12">
        <v>45391.291666666664</v>
      </c>
      <c r="B1107" s="11">
        <v>424.74689999999998</v>
      </c>
      <c r="C1107" s="11">
        <v>426.28</v>
      </c>
      <c r="D1107" s="11">
        <v>427.74</v>
      </c>
      <c r="E1107" s="11">
        <v>421.62</v>
      </c>
      <c r="F1107" s="11">
        <v>426.44</v>
      </c>
      <c r="G1107" s="11">
        <v>12512300</v>
      </c>
      <c r="N1107" s="11"/>
      <c r="O1107" s="20"/>
    </row>
    <row r="1108" spans="1:15">
      <c r="A1108" s="12">
        <v>45392.291666666664</v>
      </c>
      <c r="B1108" s="11">
        <v>421.73779999999999</v>
      </c>
      <c r="C1108" s="11">
        <v>423.26</v>
      </c>
      <c r="D1108" s="11">
        <v>424.03</v>
      </c>
      <c r="E1108" s="11">
        <v>419.7</v>
      </c>
      <c r="F1108" s="11">
        <v>422.19</v>
      </c>
      <c r="G1108" s="11">
        <v>16216600</v>
      </c>
      <c r="N1108" s="11"/>
      <c r="O1108" s="20"/>
    </row>
    <row r="1109" spans="1:15">
      <c r="A1109" s="12">
        <v>45393.291666666664</v>
      </c>
      <c r="B1109" s="11">
        <v>426.39100000000002</v>
      </c>
      <c r="C1109" s="11">
        <v>427.93</v>
      </c>
      <c r="D1109" s="11">
        <v>429.37</v>
      </c>
      <c r="E1109" s="11">
        <v>422.36</v>
      </c>
      <c r="F1109" s="11">
        <v>425.82</v>
      </c>
      <c r="G1109" s="11">
        <v>17966400</v>
      </c>
      <c r="N1109" s="11"/>
      <c r="O1109" s="20"/>
    </row>
    <row r="1110" spans="1:15">
      <c r="A1110" s="12">
        <v>45394.291666666664</v>
      </c>
      <c r="B1110" s="11">
        <v>420.3827</v>
      </c>
      <c r="C1110" s="11">
        <v>421.9</v>
      </c>
      <c r="D1110" s="11">
        <v>425.18</v>
      </c>
      <c r="E1110" s="11">
        <v>419.77</v>
      </c>
      <c r="F1110" s="11">
        <v>424.05</v>
      </c>
      <c r="G1110" s="11">
        <v>19232100</v>
      </c>
      <c r="N1110" s="11"/>
      <c r="O1110" s="20"/>
    </row>
    <row r="1111" spans="1:15">
      <c r="A1111" s="12">
        <v>45397.291666666664</v>
      </c>
      <c r="B1111" s="11">
        <v>412.1524</v>
      </c>
      <c r="C1111" s="11">
        <v>413.64</v>
      </c>
      <c r="D1111" s="11">
        <v>426.82</v>
      </c>
      <c r="E1111" s="11">
        <v>413.43</v>
      </c>
      <c r="F1111" s="11">
        <v>426.6</v>
      </c>
      <c r="G1111" s="11">
        <v>20273500</v>
      </c>
      <c r="N1111" s="11"/>
      <c r="O1111" s="20"/>
    </row>
    <row r="1112" spans="1:15">
      <c r="A1112" s="12">
        <v>45398.291666666664</v>
      </c>
      <c r="B1112" s="11">
        <v>413.089</v>
      </c>
      <c r="C1112" s="11">
        <v>414.58</v>
      </c>
      <c r="D1112" s="11">
        <v>418.4</v>
      </c>
      <c r="E1112" s="11">
        <v>413.73</v>
      </c>
      <c r="F1112" s="11">
        <v>414.57</v>
      </c>
      <c r="G1112" s="11">
        <v>16765600</v>
      </c>
      <c r="N1112" s="11"/>
      <c r="O1112" s="20"/>
    </row>
    <row r="1113" spans="1:15">
      <c r="A1113" s="12">
        <v>45399.291666666664</v>
      </c>
      <c r="B1113" s="11">
        <v>410.35890000000001</v>
      </c>
      <c r="C1113" s="11">
        <v>411.84</v>
      </c>
      <c r="D1113" s="11">
        <v>418.88</v>
      </c>
      <c r="E1113" s="11">
        <v>410.33</v>
      </c>
      <c r="F1113" s="11">
        <v>417.25</v>
      </c>
      <c r="G1113" s="11">
        <v>15855500</v>
      </c>
      <c r="N1113" s="11"/>
      <c r="O1113" s="20"/>
    </row>
    <row r="1114" spans="1:15">
      <c r="A1114" s="12">
        <v>45400.291666666664</v>
      </c>
      <c r="B1114" s="11">
        <v>402.81610000000001</v>
      </c>
      <c r="C1114" s="11">
        <v>404.27</v>
      </c>
      <c r="D1114" s="11">
        <v>411.89</v>
      </c>
      <c r="E1114" s="11">
        <v>403.95</v>
      </c>
      <c r="F1114" s="11">
        <v>410.63</v>
      </c>
      <c r="G1114" s="11">
        <v>21029900</v>
      </c>
      <c r="N1114" s="11"/>
      <c r="O1114" s="20"/>
    </row>
    <row r="1115" spans="1:15">
      <c r="A1115" s="12">
        <v>45401.291666666664</v>
      </c>
      <c r="B1115" s="11">
        <v>397.68459999999999</v>
      </c>
      <c r="C1115" s="11">
        <v>399.12</v>
      </c>
      <c r="D1115" s="11">
        <v>405.48</v>
      </c>
      <c r="E1115" s="11">
        <v>397.77</v>
      </c>
      <c r="F1115" s="11">
        <v>404.03</v>
      </c>
      <c r="G1115" s="11">
        <v>30276500</v>
      </c>
      <c r="N1115" s="11"/>
      <c r="O1115" s="20"/>
    </row>
    <row r="1116" spans="1:15">
      <c r="A1116" s="12">
        <v>45404.291666666664</v>
      </c>
      <c r="B1116" s="11">
        <v>399.51799999999997</v>
      </c>
      <c r="C1116" s="11">
        <v>400.96</v>
      </c>
      <c r="D1116" s="11">
        <v>402.85</v>
      </c>
      <c r="E1116" s="11">
        <v>395.75</v>
      </c>
      <c r="F1116" s="11">
        <v>400.08</v>
      </c>
      <c r="G1116" s="11">
        <v>20286900</v>
      </c>
      <c r="N1116" s="11"/>
      <c r="O1116" s="20"/>
    </row>
    <row r="1117" spans="1:15">
      <c r="A1117" s="12">
        <v>45405.291666666664</v>
      </c>
      <c r="B1117" s="11">
        <v>406.10419999999999</v>
      </c>
      <c r="C1117" s="11">
        <v>407.57</v>
      </c>
      <c r="D1117" s="11">
        <v>408.2</v>
      </c>
      <c r="E1117" s="11">
        <v>403.06</v>
      </c>
      <c r="F1117" s="11">
        <v>404.24</v>
      </c>
      <c r="G1117" s="11">
        <v>15734500</v>
      </c>
      <c r="N1117" s="11"/>
      <c r="O1117" s="20"/>
    </row>
    <row r="1118" spans="1:15">
      <c r="A1118" s="12">
        <v>45406.291666666664</v>
      </c>
      <c r="B1118" s="11">
        <v>407.58879999999999</v>
      </c>
      <c r="C1118" s="11">
        <v>409.06</v>
      </c>
      <c r="D1118" s="11">
        <v>412.47</v>
      </c>
      <c r="E1118" s="11">
        <v>406.78</v>
      </c>
      <c r="F1118" s="11">
        <v>409.56</v>
      </c>
      <c r="G1118" s="11">
        <v>15065300</v>
      </c>
      <c r="N1118" s="11"/>
      <c r="O1118" s="20"/>
    </row>
    <row r="1119" spans="1:15">
      <c r="A1119" s="12">
        <v>45407.291666666664</v>
      </c>
      <c r="B1119" s="11">
        <v>397.60489999999999</v>
      </c>
      <c r="C1119" s="11">
        <v>399.04</v>
      </c>
      <c r="D1119" s="11">
        <v>399.89</v>
      </c>
      <c r="E1119" s="11">
        <v>388.03</v>
      </c>
      <c r="F1119" s="11">
        <v>394.03</v>
      </c>
      <c r="G1119" s="11">
        <v>40586500</v>
      </c>
      <c r="N1119" s="11"/>
      <c r="O1119" s="20"/>
    </row>
    <row r="1120" spans="1:15">
      <c r="A1120" s="12">
        <v>45408.291666666664</v>
      </c>
      <c r="B1120" s="11">
        <v>404.8587</v>
      </c>
      <c r="C1120" s="11">
        <v>406.32</v>
      </c>
      <c r="D1120" s="11">
        <v>413</v>
      </c>
      <c r="E1120" s="11">
        <v>405.76</v>
      </c>
      <c r="F1120" s="11">
        <v>412.17</v>
      </c>
      <c r="G1120" s="11">
        <v>29694700</v>
      </c>
      <c r="N1120" s="11"/>
      <c r="O1120" s="20"/>
    </row>
    <row r="1121" spans="1:15">
      <c r="A1121" s="12">
        <v>45411.291666666664</v>
      </c>
      <c r="B1121" s="11">
        <v>400.80329999999998</v>
      </c>
      <c r="C1121" s="11">
        <v>402.25</v>
      </c>
      <c r="D1121" s="11">
        <v>406.32</v>
      </c>
      <c r="E1121" s="11">
        <v>399.19</v>
      </c>
      <c r="F1121" s="11">
        <v>405.25</v>
      </c>
      <c r="G1121" s="11">
        <v>19582100</v>
      </c>
      <c r="N1121" s="11"/>
      <c r="O1121" s="20"/>
    </row>
    <row r="1122" spans="1:15">
      <c r="A1122" s="12">
        <v>45412.291666666664</v>
      </c>
      <c r="B1122" s="11">
        <v>387.9298</v>
      </c>
      <c r="C1122" s="11">
        <v>389.33</v>
      </c>
      <c r="D1122" s="11">
        <v>402.16</v>
      </c>
      <c r="E1122" s="11">
        <v>389.17</v>
      </c>
      <c r="F1122" s="11">
        <v>401.49</v>
      </c>
      <c r="G1122" s="11">
        <v>28781400</v>
      </c>
      <c r="N1122" s="11"/>
      <c r="O1122" s="20"/>
    </row>
    <row r="1123" spans="1:15">
      <c r="A1123" s="12">
        <v>45413.291666666664</v>
      </c>
      <c r="B1123" s="11">
        <v>393.51960000000003</v>
      </c>
      <c r="C1123" s="11">
        <v>394.94</v>
      </c>
      <c r="D1123" s="11">
        <v>401.72</v>
      </c>
      <c r="E1123" s="11">
        <v>390.31</v>
      </c>
      <c r="F1123" s="11">
        <v>392.61</v>
      </c>
      <c r="G1123" s="11">
        <v>23562500</v>
      </c>
      <c r="N1123" s="11"/>
      <c r="O1123" s="20"/>
    </row>
    <row r="1124" spans="1:15">
      <c r="A1124" s="12">
        <v>45414.291666666664</v>
      </c>
      <c r="B1124" s="11">
        <v>396.4092</v>
      </c>
      <c r="C1124" s="11">
        <v>397.84</v>
      </c>
      <c r="D1124" s="11">
        <v>399.93</v>
      </c>
      <c r="E1124" s="11">
        <v>394.65</v>
      </c>
      <c r="F1124" s="11">
        <v>397.66</v>
      </c>
      <c r="G1124" s="11">
        <v>17709400</v>
      </c>
      <c r="N1124" s="11"/>
      <c r="O1124" s="20"/>
    </row>
    <row r="1125" spans="1:15">
      <c r="A1125" s="12">
        <v>45415.291666666664</v>
      </c>
      <c r="B1125" s="11">
        <v>405.19749999999999</v>
      </c>
      <c r="C1125" s="11">
        <v>406.66</v>
      </c>
      <c r="D1125" s="11">
        <v>407.15</v>
      </c>
      <c r="E1125" s="11">
        <v>401.86</v>
      </c>
      <c r="F1125" s="11">
        <v>402.28</v>
      </c>
      <c r="G1125" s="11">
        <v>17446700</v>
      </c>
      <c r="N1125" s="11"/>
      <c r="O1125" s="20"/>
    </row>
    <row r="1126" spans="1:15">
      <c r="A1126" s="12">
        <v>45418.291666666664</v>
      </c>
      <c r="B1126" s="11">
        <v>412.05279999999999</v>
      </c>
      <c r="C1126" s="11">
        <v>413.54</v>
      </c>
      <c r="D1126" s="11">
        <v>413.93</v>
      </c>
      <c r="E1126" s="11">
        <v>406.37</v>
      </c>
      <c r="F1126" s="11">
        <v>408.76</v>
      </c>
      <c r="G1126" s="11">
        <v>16996600</v>
      </c>
      <c r="N1126" s="11"/>
      <c r="O1126" s="20"/>
    </row>
    <row r="1127" spans="1:15">
      <c r="A1127" s="12">
        <v>45419.291666666664</v>
      </c>
      <c r="B1127" s="11">
        <v>407.86790000000002</v>
      </c>
      <c r="C1127" s="11">
        <v>409.34</v>
      </c>
      <c r="D1127" s="11">
        <v>414.67</v>
      </c>
      <c r="E1127" s="11">
        <v>409.09</v>
      </c>
      <c r="F1127" s="11">
        <v>414.66</v>
      </c>
      <c r="G1127" s="11">
        <v>20018200</v>
      </c>
      <c r="N1127" s="11"/>
      <c r="O1127" s="20"/>
    </row>
    <row r="1128" spans="1:15">
      <c r="A1128" s="12">
        <v>45420.291666666664</v>
      </c>
      <c r="B1128" s="11">
        <v>409.06349999999998</v>
      </c>
      <c r="C1128" s="11">
        <v>410.54</v>
      </c>
      <c r="D1128" s="11">
        <v>412.23</v>
      </c>
      <c r="E1128" s="11">
        <v>406.71</v>
      </c>
      <c r="F1128" s="11">
        <v>408.17</v>
      </c>
      <c r="G1128" s="11">
        <v>11792300</v>
      </c>
      <c r="N1128" s="11"/>
      <c r="O1128" s="20"/>
    </row>
    <row r="1129" spans="1:15">
      <c r="A1129" s="12">
        <v>45421.291666666664</v>
      </c>
      <c r="B1129" s="11">
        <v>410.83710000000002</v>
      </c>
      <c r="C1129" s="11">
        <v>412.32</v>
      </c>
      <c r="D1129" s="11">
        <v>412.72</v>
      </c>
      <c r="E1129" s="11">
        <v>409.1</v>
      </c>
      <c r="F1129" s="11">
        <v>410.57</v>
      </c>
      <c r="G1129" s="11">
        <v>14689700</v>
      </c>
      <c r="N1129" s="11"/>
      <c r="O1129" s="20"/>
    </row>
    <row r="1130" spans="1:15">
      <c r="A1130" s="12">
        <v>45422.291666666664</v>
      </c>
      <c r="B1130" s="11">
        <v>413.2484</v>
      </c>
      <c r="C1130" s="11">
        <v>414.74</v>
      </c>
      <c r="D1130" s="11">
        <v>415.38</v>
      </c>
      <c r="E1130" s="11">
        <v>411.8</v>
      </c>
      <c r="F1130" s="11">
        <v>412.94</v>
      </c>
      <c r="G1130" s="11">
        <v>13402300</v>
      </c>
      <c r="N1130" s="11"/>
      <c r="O1130" s="20"/>
    </row>
    <row r="1131" spans="1:15">
      <c r="A1131" s="12">
        <v>45425.291666666664</v>
      </c>
      <c r="B1131" s="11">
        <v>412.2321</v>
      </c>
      <c r="C1131" s="11">
        <v>413.72</v>
      </c>
      <c r="D1131" s="11">
        <v>418.35</v>
      </c>
      <c r="E1131" s="11">
        <v>410.82</v>
      </c>
      <c r="F1131" s="11">
        <v>418.01</v>
      </c>
      <c r="G1131" s="11">
        <v>15440200</v>
      </c>
      <c r="N1131" s="11"/>
      <c r="O1131" s="20"/>
    </row>
    <row r="1132" spans="1:15">
      <c r="A1132" s="12">
        <v>45426.291666666664</v>
      </c>
      <c r="B1132" s="11">
        <v>415.06189999999998</v>
      </c>
      <c r="C1132" s="11">
        <v>416.56</v>
      </c>
      <c r="D1132" s="11">
        <v>417.49</v>
      </c>
      <c r="E1132" s="11">
        <v>411.55</v>
      </c>
      <c r="F1132" s="11">
        <v>412.02</v>
      </c>
      <c r="G1132" s="11">
        <v>15109300</v>
      </c>
      <c r="N1132" s="11"/>
      <c r="O1132" s="20"/>
    </row>
    <row r="1133" spans="1:15">
      <c r="A1133" s="12">
        <v>45427.291666666664</v>
      </c>
      <c r="B1133" s="11">
        <v>422.31880000000001</v>
      </c>
      <c r="C1133" s="11">
        <v>423.08</v>
      </c>
      <c r="D1133" s="11">
        <v>423.81</v>
      </c>
      <c r="E1133" s="11">
        <v>417.27</v>
      </c>
      <c r="F1133" s="11">
        <v>417.9</v>
      </c>
      <c r="G1133" s="11">
        <v>22239500</v>
      </c>
      <c r="N1133" s="11"/>
      <c r="O1133" s="20"/>
    </row>
    <row r="1134" spans="1:15">
      <c r="A1134" s="12">
        <v>45428.291666666664</v>
      </c>
      <c r="B1134" s="11">
        <v>420.23259999999999</v>
      </c>
      <c r="C1134" s="11">
        <v>420.99</v>
      </c>
      <c r="D1134" s="11">
        <v>425.42</v>
      </c>
      <c r="E1134" s="11">
        <v>420.35</v>
      </c>
      <c r="F1134" s="11">
        <v>421.8</v>
      </c>
      <c r="G1134" s="11">
        <v>17530100</v>
      </c>
      <c r="N1134" s="11"/>
      <c r="O1134" s="20"/>
    </row>
    <row r="1135" spans="1:15">
      <c r="A1135" s="12">
        <v>45429.291666666664</v>
      </c>
      <c r="B1135" s="11">
        <v>419.45389999999998</v>
      </c>
      <c r="C1135" s="11">
        <v>420.21</v>
      </c>
      <c r="D1135" s="11">
        <v>422.92</v>
      </c>
      <c r="E1135" s="11">
        <v>418.03</v>
      </c>
      <c r="F1135" s="11">
        <v>422.54</v>
      </c>
      <c r="G1135" s="11">
        <v>15352200</v>
      </c>
      <c r="N1135" s="11"/>
      <c r="O1135" s="20"/>
    </row>
    <row r="1136" spans="1:15">
      <c r="A1136" s="12">
        <v>45432.291666666664</v>
      </c>
      <c r="B1136" s="11">
        <v>424.57470000000001</v>
      </c>
      <c r="C1136" s="11">
        <v>425.34</v>
      </c>
      <c r="D1136" s="11">
        <v>426.77</v>
      </c>
      <c r="E1136" s="11">
        <v>419.99</v>
      </c>
      <c r="F1136" s="11">
        <v>420.21</v>
      </c>
      <c r="G1136" s="11">
        <v>16272100</v>
      </c>
      <c r="N1136" s="11"/>
      <c r="O1136" s="20"/>
    </row>
    <row r="1137" spans="1:15">
      <c r="A1137" s="12">
        <v>45433.291666666664</v>
      </c>
      <c r="B1137" s="11">
        <v>428.2681</v>
      </c>
      <c r="C1137" s="11">
        <v>429.04</v>
      </c>
      <c r="D1137" s="11">
        <v>432.97</v>
      </c>
      <c r="E1137" s="11">
        <v>424.85</v>
      </c>
      <c r="F1137" s="11">
        <v>426.83</v>
      </c>
      <c r="G1137" s="11">
        <v>21453300</v>
      </c>
      <c r="N1137" s="11"/>
      <c r="O1137" s="20"/>
    </row>
    <row r="1138" spans="1:15">
      <c r="A1138" s="12">
        <v>45434.291666666664</v>
      </c>
      <c r="B1138" s="11">
        <v>429.74540000000002</v>
      </c>
      <c r="C1138" s="11">
        <v>430.52</v>
      </c>
      <c r="D1138" s="11">
        <v>432.41</v>
      </c>
      <c r="E1138" s="11">
        <v>427.13</v>
      </c>
      <c r="F1138" s="11">
        <v>430.09</v>
      </c>
      <c r="G1138" s="11">
        <v>18073700</v>
      </c>
      <c r="N1138" s="11"/>
      <c r="O1138" s="20"/>
    </row>
    <row r="1139" spans="1:15">
      <c r="A1139" s="12">
        <v>45435.291666666664</v>
      </c>
      <c r="B1139" s="11">
        <v>426.23180000000002</v>
      </c>
      <c r="C1139" s="11">
        <v>427</v>
      </c>
      <c r="D1139" s="11">
        <v>433.6</v>
      </c>
      <c r="E1139" s="11">
        <v>425.42</v>
      </c>
      <c r="F1139" s="11">
        <v>432.97</v>
      </c>
      <c r="G1139" s="11">
        <v>17211700</v>
      </c>
      <c r="N1139" s="11"/>
      <c r="O1139" s="20"/>
    </row>
    <row r="1140" spans="1:15">
      <c r="A1140" s="12">
        <v>45436.291666666664</v>
      </c>
      <c r="B1140" s="11">
        <v>429.3861</v>
      </c>
      <c r="C1140" s="11">
        <v>430.16</v>
      </c>
      <c r="D1140" s="11">
        <v>431.06</v>
      </c>
      <c r="E1140" s="11">
        <v>424.41</v>
      </c>
      <c r="F1140" s="11">
        <v>427.19</v>
      </c>
      <c r="G1140" s="11">
        <v>11845800</v>
      </c>
      <c r="N1140" s="11"/>
      <c r="O1140" s="20"/>
    </row>
    <row r="1141" spans="1:15">
      <c r="A1141" s="12">
        <v>45440.291666666664</v>
      </c>
      <c r="B1141" s="11">
        <v>429.54579999999999</v>
      </c>
      <c r="C1141" s="11">
        <v>430.32</v>
      </c>
      <c r="D1141" s="11">
        <v>430.82</v>
      </c>
      <c r="E1141" s="11">
        <v>426.6</v>
      </c>
      <c r="F1141" s="11">
        <v>429.63</v>
      </c>
      <c r="G1141" s="11">
        <v>15718000</v>
      </c>
      <c r="N1141" s="11"/>
      <c r="O1141" s="20"/>
    </row>
    <row r="1142" spans="1:15">
      <c r="A1142" s="12">
        <v>45441.291666666664</v>
      </c>
      <c r="B1142" s="11">
        <v>428.39789999999999</v>
      </c>
      <c r="C1142" s="11">
        <v>429.17</v>
      </c>
      <c r="D1142" s="11">
        <v>430.94</v>
      </c>
      <c r="E1142" s="11">
        <v>425.69</v>
      </c>
      <c r="F1142" s="11">
        <v>425.69</v>
      </c>
      <c r="G1142" s="11">
        <v>15517100</v>
      </c>
      <c r="N1142" s="11"/>
      <c r="O1142" s="20"/>
    </row>
    <row r="1143" spans="1:15">
      <c r="A1143" s="12">
        <v>45442.291666666664</v>
      </c>
      <c r="B1143" s="11">
        <v>413.92399999999998</v>
      </c>
      <c r="C1143" s="11">
        <v>414.67</v>
      </c>
      <c r="D1143" s="11">
        <v>424.3</v>
      </c>
      <c r="E1143" s="11">
        <v>414.24</v>
      </c>
      <c r="F1143" s="11">
        <v>424.3</v>
      </c>
      <c r="G1143" s="11">
        <v>28424800</v>
      </c>
      <c r="N1143" s="11"/>
      <c r="O1143" s="20"/>
    </row>
    <row r="1144" spans="1:15">
      <c r="A1144" s="12">
        <v>45443.291666666664</v>
      </c>
      <c r="B1144" s="11">
        <v>414.38310000000001</v>
      </c>
      <c r="C1144" s="11">
        <v>415.13</v>
      </c>
      <c r="D1144" s="11">
        <v>416.75</v>
      </c>
      <c r="E1144" s="11">
        <v>404.51</v>
      </c>
      <c r="F1144" s="11">
        <v>416.75</v>
      </c>
      <c r="G1144" s="11">
        <v>47995300</v>
      </c>
      <c r="N1144" s="11"/>
      <c r="O1144" s="20"/>
    </row>
    <row r="1145" spans="1:15">
      <c r="A1145" s="12">
        <v>45446.291666666664</v>
      </c>
      <c r="B1145" s="11">
        <v>412.77600000000001</v>
      </c>
      <c r="C1145" s="11">
        <v>413.52</v>
      </c>
      <c r="D1145" s="11">
        <v>416.43</v>
      </c>
      <c r="E1145" s="11">
        <v>408.92</v>
      </c>
      <c r="F1145" s="11">
        <v>415.53</v>
      </c>
      <c r="G1145" s="11">
        <v>17484700</v>
      </c>
      <c r="N1145" s="11"/>
      <c r="O1145" s="20"/>
    </row>
    <row r="1146" spans="1:15">
      <c r="A1146" s="12">
        <v>45447.291666666664</v>
      </c>
      <c r="B1146" s="11">
        <v>415.32139999999998</v>
      </c>
      <c r="C1146" s="11">
        <v>416.07</v>
      </c>
      <c r="D1146" s="11">
        <v>416.44</v>
      </c>
      <c r="E1146" s="11">
        <v>409.68</v>
      </c>
      <c r="F1146" s="11">
        <v>412.43</v>
      </c>
      <c r="G1146" s="11">
        <v>14348900</v>
      </c>
      <c r="N1146" s="11"/>
      <c r="O1146" s="20"/>
    </row>
    <row r="1147" spans="1:15">
      <c r="A1147" s="12">
        <v>45448.291666666664</v>
      </c>
      <c r="B1147" s="11">
        <v>423.24709999999999</v>
      </c>
      <c r="C1147" s="11">
        <v>424.01</v>
      </c>
      <c r="D1147" s="11">
        <v>424.08</v>
      </c>
      <c r="E1147" s="11">
        <v>416.3</v>
      </c>
      <c r="F1147" s="11">
        <v>417.81</v>
      </c>
      <c r="G1147" s="11">
        <v>16988000</v>
      </c>
      <c r="N1147" s="11"/>
      <c r="O1147" s="20"/>
    </row>
    <row r="1148" spans="1:15">
      <c r="A1148" s="12">
        <v>45449.291666666664</v>
      </c>
      <c r="B1148" s="11">
        <v>423.75619999999998</v>
      </c>
      <c r="C1148" s="11">
        <v>424.52</v>
      </c>
      <c r="D1148" s="11">
        <v>425.31</v>
      </c>
      <c r="E1148" s="11">
        <v>420.58</v>
      </c>
      <c r="F1148" s="11">
        <v>424.01</v>
      </c>
      <c r="G1148" s="11">
        <v>14861300</v>
      </c>
      <c r="N1148" s="11"/>
      <c r="O1148" s="20"/>
    </row>
    <row r="1149" spans="1:15">
      <c r="A1149" s="12">
        <v>45450.291666666664</v>
      </c>
      <c r="B1149" s="11">
        <v>423.0874</v>
      </c>
      <c r="C1149" s="11">
        <v>423.85</v>
      </c>
      <c r="D1149" s="11">
        <v>426.28</v>
      </c>
      <c r="E1149" s="11">
        <v>423</v>
      </c>
      <c r="F1149" s="11">
        <v>426.2</v>
      </c>
      <c r="G1149" s="11">
        <v>13621700</v>
      </c>
      <c r="N1149" s="11"/>
      <c r="O1149" s="20"/>
    </row>
    <row r="1150" spans="1:15">
      <c r="A1150" s="12">
        <v>45453.291666666664</v>
      </c>
      <c r="B1150" s="11">
        <v>427.10019999999997</v>
      </c>
      <c r="C1150" s="11">
        <v>427.87</v>
      </c>
      <c r="D1150" s="11">
        <v>428.08</v>
      </c>
      <c r="E1150" s="11">
        <v>423.89</v>
      </c>
      <c r="F1150" s="11">
        <v>424.7</v>
      </c>
      <c r="G1150" s="11">
        <v>14003000</v>
      </c>
      <c r="N1150" s="11"/>
      <c r="O1150" s="20"/>
    </row>
    <row r="1151" spans="1:15">
      <c r="A1151" s="12">
        <v>45454.291666666664</v>
      </c>
      <c r="B1151" s="11">
        <v>431.9015</v>
      </c>
      <c r="C1151" s="11">
        <v>432.68</v>
      </c>
      <c r="D1151" s="11">
        <v>432.82</v>
      </c>
      <c r="E1151" s="11">
        <v>425.25</v>
      </c>
      <c r="F1151" s="11">
        <v>425.48</v>
      </c>
      <c r="G1151" s="11">
        <v>14551100</v>
      </c>
      <c r="N1151" s="11"/>
      <c r="O1151" s="20"/>
    </row>
    <row r="1152" spans="1:15">
      <c r="A1152" s="12">
        <v>45455.291666666664</v>
      </c>
      <c r="B1152" s="11">
        <v>440.26639999999998</v>
      </c>
      <c r="C1152" s="11">
        <v>441.06</v>
      </c>
      <c r="D1152" s="11">
        <v>443.4</v>
      </c>
      <c r="E1152" s="11">
        <v>433.25</v>
      </c>
      <c r="F1152" s="11">
        <v>435.32</v>
      </c>
      <c r="G1152" s="11">
        <v>22366200</v>
      </c>
      <c r="N1152" s="11"/>
      <c r="O1152" s="20"/>
    </row>
    <row r="1153" spans="1:15">
      <c r="A1153" s="12">
        <v>45456.291666666664</v>
      </c>
      <c r="B1153" s="11">
        <v>440.78550000000001</v>
      </c>
      <c r="C1153" s="11">
        <v>441.58</v>
      </c>
      <c r="D1153" s="11">
        <v>443.39</v>
      </c>
      <c r="E1153" s="11">
        <v>439.37</v>
      </c>
      <c r="F1153" s="11">
        <v>440.85</v>
      </c>
      <c r="G1153" s="11">
        <v>15960600</v>
      </c>
      <c r="N1153" s="11"/>
      <c r="O1153" s="20"/>
    </row>
    <row r="1154" spans="1:15">
      <c r="A1154" s="12">
        <v>45457.291666666664</v>
      </c>
      <c r="B1154" s="11">
        <v>441.77370000000002</v>
      </c>
      <c r="C1154" s="11">
        <v>442.57</v>
      </c>
      <c r="D1154" s="11">
        <v>443.14</v>
      </c>
      <c r="E1154" s="11">
        <v>436.72</v>
      </c>
      <c r="F1154" s="11">
        <v>438.28</v>
      </c>
      <c r="G1154" s="11">
        <v>13582000</v>
      </c>
      <c r="N1154" s="11"/>
      <c r="O1154" s="20"/>
    </row>
    <row r="1155" spans="1:15">
      <c r="A1155" s="12">
        <v>45460.291666666664</v>
      </c>
      <c r="B1155" s="11">
        <v>447.56330000000003</v>
      </c>
      <c r="C1155" s="11">
        <v>448.37</v>
      </c>
      <c r="D1155" s="11">
        <v>450.94</v>
      </c>
      <c r="E1155" s="11">
        <v>440.72</v>
      </c>
      <c r="F1155" s="11">
        <v>442.59</v>
      </c>
      <c r="G1155" s="11">
        <v>20790000</v>
      </c>
      <c r="N1155" s="11"/>
      <c r="O1155" s="20"/>
    </row>
    <row r="1156" spans="1:15">
      <c r="A1156" s="12">
        <v>45461.291666666664</v>
      </c>
      <c r="B1156" s="11">
        <v>445.53699999999998</v>
      </c>
      <c r="C1156" s="11">
        <v>446.34</v>
      </c>
      <c r="D1156" s="11">
        <v>450.14</v>
      </c>
      <c r="E1156" s="11">
        <v>444.89</v>
      </c>
      <c r="F1156" s="11">
        <v>449.71</v>
      </c>
      <c r="G1156" s="11">
        <v>17112500</v>
      </c>
      <c r="N1156" s="11"/>
      <c r="O1156" s="20"/>
    </row>
    <row r="1157" spans="1:15">
      <c r="A1157" s="12">
        <v>45463.291666666664</v>
      </c>
      <c r="B1157" s="11">
        <v>444.8981</v>
      </c>
      <c r="C1157" s="11">
        <v>445.7</v>
      </c>
      <c r="D1157" s="11">
        <v>446.53</v>
      </c>
      <c r="E1157" s="11">
        <v>441.27</v>
      </c>
      <c r="F1157" s="11">
        <v>446.3</v>
      </c>
      <c r="G1157" s="11">
        <v>19877400</v>
      </c>
      <c r="N1157" s="11"/>
      <c r="O1157" s="20"/>
    </row>
    <row r="1158" spans="1:15">
      <c r="A1158" s="12">
        <v>45464.291666666664</v>
      </c>
      <c r="B1158" s="11">
        <v>448.9708</v>
      </c>
      <c r="C1158" s="11">
        <v>449.78</v>
      </c>
      <c r="D1158" s="11">
        <v>450.58</v>
      </c>
      <c r="E1158" s="11">
        <v>446.51</v>
      </c>
      <c r="F1158" s="11">
        <v>447.38</v>
      </c>
      <c r="G1158" s="11">
        <v>34486200</v>
      </c>
      <c r="N1158" s="11"/>
      <c r="O1158" s="20"/>
    </row>
    <row r="1159" spans="1:15">
      <c r="A1159" s="12">
        <v>45467.291666666664</v>
      </c>
      <c r="B1159" s="11">
        <v>446.8646</v>
      </c>
      <c r="C1159" s="11">
        <v>447.67</v>
      </c>
      <c r="D1159" s="11">
        <v>452.75</v>
      </c>
      <c r="E1159" s="11">
        <v>446.41</v>
      </c>
      <c r="F1159" s="11">
        <v>449.8</v>
      </c>
      <c r="G1159" s="11">
        <v>15913700</v>
      </c>
      <c r="N1159" s="11"/>
      <c r="O1159" s="20"/>
    </row>
    <row r="1160" spans="1:15">
      <c r="A1160" s="12">
        <v>45468.291666666664</v>
      </c>
      <c r="B1160" s="11">
        <v>450.13869999999997</v>
      </c>
      <c r="C1160" s="11">
        <v>450.95</v>
      </c>
      <c r="D1160" s="11">
        <v>451.42</v>
      </c>
      <c r="E1160" s="11">
        <v>446.75</v>
      </c>
      <c r="F1160" s="11">
        <v>448.25</v>
      </c>
      <c r="G1160" s="11">
        <v>16747500</v>
      </c>
      <c r="N1160" s="11"/>
      <c r="O1160" s="20"/>
    </row>
    <row r="1161" spans="1:15">
      <c r="A1161" s="12">
        <v>45469.291666666664</v>
      </c>
      <c r="B1161" s="11">
        <v>451.34649999999999</v>
      </c>
      <c r="C1161" s="11">
        <v>452.16</v>
      </c>
      <c r="D1161" s="11">
        <v>453.6</v>
      </c>
      <c r="E1161" s="11">
        <v>448.19</v>
      </c>
      <c r="F1161" s="11">
        <v>449</v>
      </c>
      <c r="G1161" s="11">
        <v>16507000</v>
      </c>
      <c r="N1161" s="11"/>
      <c r="O1161" s="20"/>
    </row>
    <row r="1162" spans="1:15">
      <c r="A1162" s="12">
        <v>45470.291666666664</v>
      </c>
      <c r="B1162" s="11">
        <v>452.03519999999997</v>
      </c>
      <c r="C1162" s="11">
        <v>452.85</v>
      </c>
      <c r="D1162" s="11">
        <v>456.17</v>
      </c>
      <c r="E1162" s="11">
        <v>451.77</v>
      </c>
      <c r="F1162" s="11">
        <v>452.18</v>
      </c>
      <c r="G1162" s="11">
        <v>14806300</v>
      </c>
      <c r="N1162" s="11"/>
      <c r="O1162" s="20"/>
    </row>
    <row r="1163" spans="1:15">
      <c r="A1163" s="12">
        <v>45471.291666666664</v>
      </c>
      <c r="B1163" s="11">
        <v>446.14589999999998</v>
      </c>
      <c r="C1163" s="11">
        <v>446.95</v>
      </c>
      <c r="D1163" s="11">
        <v>455.38</v>
      </c>
      <c r="E1163" s="11">
        <v>446.41</v>
      </c>
      <c r="F1163" s="11">
        <v>453.07</v>
      </c>
      <c r="G1163" s="11">
        <v>28362300</v>
      </c>
      <c r="N1163" s="11"/>
      <c r="O1163" s="20"/>
    </row>
    <row r="1164" spans="1:15">
      <c r="A1164" s="12">
        <v>45474.291666666664</v>
      </c>
      <c r="B1164" s="11">
        <v>455.9083</v>
      </c>
      <c r="C1164" s="11">
        <v>456.73</v>
      </c>
      <c r="D1164" s="11">
        <v>457.37</v>
      </c>
      <c r="E1164" s="11">
        <v>445.66</v>
      </c>
      <c r="F1164" s="11">
        <v>448.66</v>
      </c>
      <c r="G1164" s="11">
        <v>17662800</v>
      </c>
      <c r="N1164" s="11"/>
      <c r="O1164" s="20"/>
    </row>
    <row r="1165" spans="1:15">
      <c r="A1165" s="12">
        <v>45475.291666666664</v>
      </c>
      <c r="B1165" s="11">
        <v>458.45370000000003</v>
      </c>
      <c r="C1165" s="11">
        <v>459.28</v>
      </c>
      <c r="D1165" s="11">
        <v>459.59</v>
      </c>
      <c r="E1165" s="11">
        <v>453.11</v>
      </c>
      <c r="F1165" s="11">
        <v>453.2</v>
      </c>
      <c r="G1165" s="11">
        <v>13979800</v>
      </c>
      <c r="N1165" s="11"/>
      <c r="O1165" s="20"/>
    </row>
    <row r="1166" spans="1:15">
      <c r="A1166" s="12">
        <v>45476.291666666664</v>
      </c>
      <c r="B1166" s="11">
        <v>459.94099999999997</v>
      </c>
      <c r="C1166" s="11">
        <v>460.77</v>
      </c>
      <c r="D1166" s="11">
        <v>461.02</v>
      </c>
      <c r="E1166" s="11">
        <v>457.88</v>
      </c>
      <c r="F1166" s="11">
        <v>458.19</v>
      </c>
      <c r="G1166" s="11">
        <v>9932800</v>
      </c>
      <c r="N1166" s="11"/>
      <c r="O1166" s="20"/>
    </row>
    <row r="1167" spans="1:15">
      <c r="A1167" s="12">
        <v>45478.291666666664</v>
      </c>
      <c r="B1167" s="11">
        <v>466.71879999999999</v>
      </c>
      <c r="C1167" s="11">
        <v>467.56</v>
      </c>
      <c r="D1167" s="11">
        <v>468.35</v>
      </c>
      <c r="E1167" s="11">
        <v>458.97</v>
      </c>
      <c r="F1167" s="11">
        <v>459.61</v>
      </c>
      <c r="G1167" s="11">
        <v>16000300</v>
      </c>
      <c r="N1167" s="11"/>
      <c r="O1167" s="20"/>
    </row>
    <row r="1168" spans="1:15">
      <c r="A1168" s="12">
        <v>45481.291666666664</v>
      </c>
      <c r="B1168" s="11">
        <v>465.40120000000002</v>
      </c>
      <c r="C1168" s="11">
        <v>466.24</v>
      </c>
      <c r="D1168" s="11">
        <v>467.7</v>
      </c>
      <c r="E1168" s="11">
        <v>464.46</v>
      </c>
      <c r="F1168" s="11">
        <v>466.55</v>
      </c>
      <c r="G1168" s="11">
        <v>12962300</v>
      </c>
      <c r="N1168" s="11"/>
      <c r="O1168" s="20"/>
    </row>
    <row r="1169" spans="1:15">
      <c r="A1169" s="12">
        <v>45482.291666666664</v>
      </c>
      <c r="B1169" s="11">
        <v>458.71319999999997</v>
      </c>
      <c r="C1169" s="11">
        <v>459.54</v>
      </c>
      <c r="D1169" s="11">
        <v>467.33</v>
      </c>
      <c r="E1169" s="11">
        <v>458</v>
      </c>
      <c r="F1169" s="11">
        <v>467</v>
      </c>
      <c r="G1169" s="11">
        <v>17207200</v>
      </c>
      <c r="N1169" s="11"/>
      <c r="O1169" s="20"/>
    </row>
    <row r="1170" spans="1:15">
      <c r="A1170" s="12">
        <v>45483.291666666664</v>
      </c>
      <c r="B1170" s="11">
        <v>465.41109999999998</v>
      </c>
      <c r="C1170" s="11">
        <v>466.25</v>
      </c>
      <c r="D1170" s="11">
        <v>466.46</v>
      </c>
      <c r="E1170" s="11">
        <v>458.86</v>
      </c>
      <c r="F1170" s="11">
        <v>461.22</v>
      </c>
      <c r="G1170" s="11">
        <v>18196100</v>
      </c>
      <c r="N1170" s="11"/>
      <c r="O1170" s="20"/>
    </row>
    <row r="1171" spans="1:15">
      <c r="A1171" s="12">
        <v>45484.291666666664</v>
      </c>
      <c r="B1171" s="11">
        <v>453.88189999999997</v>
      </c>
      <c r="C1171" s="11">
        <v>454.7</v>
      </c>
      <c r="D1171" s="11">
        <v>464.78</v>
      </c>
      <c r="E1171" s="11">
        <v>451.55</v>
      </c>
      <c r="F1171" s="11">
        <v>462.98</v>
      </c>
      <c r="G1171" s="11">
        <v>23111200</v>
      </c>
      <c r="N1171" s="11"/>
      <c r="O1171" s="20"/>
    </row>
    <row r="1172" spans="1:15">
      <c r="A1172" s="12">
        <v>45485.291666666664</v>
      </c>
      <c r="B1172" s="11">
        <v>452.73399999999998</v>
      </c>
      <c r="C1172" s="11">
        <v>453.55</v>
      </c>
      <c r="D1172" s="11">
        <v>456.36</v>
      </c>
      <c r="E1172" s="11">
        <v>450.65</v>
      </c>
      <c r="F1172" s="11">
        <v>454.33</v>
      </c>
      <c r="G1172" s="11">
        <v>16324300</v>
      </c>
      <c r="N1172" s="11"/>
      <c r="O1172" s="20"/>
    </row>
    <row r="1173" spans="1:15">
      <c r="A1173" s="12">
        <v>45488.291666666664</v>
      </c>
      <c r="B1173" s="11">
        <v>453.14319999999998</v>
      </c>
      <c r="C1173" s="11">
        <v>453.96</v>
      </c>
      <c r="D1173" s="11">
        <v>457.26</v>
      </c>
      <c r="E1173" s="11">
        <v>451.43</v>
      </c>
      <c r="F1173" s="11">
        <v>453.3</v>
      </c>
      <c r="G1173" s="11">
        <v>14429400</v>
      </c>
      <c r="N1173" s="11"/>
      <c r="O1173" s="20"/>
    </row>
    <row r="1174" spans="1:15">
      <c r="A1174" s="12">
        <v>45489.291666666664</v>
      </c>
      <c r="B1174" s="11">
        <v>448.71120000000002</v>
      </c>
      <c r="C1174" s="11">
        <v>449.52</v>
      </c>
      <c r="D1174" s="11">
        <v>454.3</v>
      </c>
      <c r="E1174" s="11">
        <v>446.66</v>
      </c>
      <c r="F1174" s="11">
        <v>454.22</v>
      </c>
      <c r="G1174" s="11">
        <v>17175700</v>
      </c>
      <c r="N1174" s="11"/>
      <c r="O1174" s="20"/>
    </row>
    <row r="1175" spans="1:15">
      <c r="A1175" s="12">
        <v>45490.291666666664</v>
      </c>
      <c r="B1175" s="11">
        <v>442.72199999999998</v>
      </c>
      <c r="C1175" s="11">
        <v>443.52</v>
      </c>
      <c r="D1175" s="11">
        <v>444.85</v>
      </c>
      <c r="E1175" s="11">
        <v>439.18</v>
      </c>
      <c r="F1175" s="11">
        <v>442.59</v>
      </c>
      <c r="G1175" s="11">
        <v>21778000</v>
      </c>
      <c r="N1175" s="11"/>
      <c r="O1175" s="20"/>
    </row>
    <row r="1176" spans="1:15">
      <c r="A1176" s="12">
        <v>45491.291666666664</v>
      </c>
      <c r="B1176" s="11">
        <v>439.57769999999999</v>
      </c>
      <c r="C1176" s="11">
        <v>440.37</v>
      </c>
      <c r="D1176" s="11">
        <v>444.65</v>
      </c>
      <c r="E1176" s="11">
        <v>434.4</v>
      </c>
      <c r="F1176" s="11">
        <v>444.34</v>
      </c>
      <c r="G1176" s="11">
        <v>20794800</v>
      </c>
      <c r="N1176" s="11"/>
      <c r="O1176" s="20"/>
    </row>
    <row r="1177" spans="1:15">
      <c r="A1177" s="12">
        <v>45492.291666666664</v>
      </c>
      <c r="B1177" s="11">
        <v>436.32350000000002</v>
      </c>
      <c r="C1177" s="11">
        <v>437.11</v>
      </c>
      <c r="D1177" s="11">
        <v>441.14</v>
      </c>
      <c r="E1177" s="11">
        <v>432</v>
      </c>
      <c r="F1177" s="11">
        <v>433.1</v>
      </c>
      <c r="G1177" s="11">
        <v>20940400</v>
      </c>
      <c r="N1177" s="11"/>
      <c r="O1177" s="20"/>
    </row>
    <row r="1178" spans="1:15">
      <c r="A1178" s="12">
        <v>45495.291666666664</v>
      </c>
      <c r="B1178" s="11">
        <v>442.1431</v>
      </c>
      <c r="C1178" s="11">
        <v>442.94</v>
      </c>
      <c r="D1178" s="11">
        <v>444.6</v>
      </c>
      <c r="E1178" s="11">
        <v>438.91</v>
      </c>
      <c r="F1178" s="11">
        <v>441.79</v>
      </c>
      <c r="G1178" s="11">
        <v>15808800</v>
      </c>
      <c r="N1178" s="11"/>
      <c r="O1178" s="20"/>
    </row>
    <row r="1179" spans="1:15">
      <c r="A1179" s="12">
        <v>45496.291666666664</v>
      </c>
      <c r="B1179" s="11">
        <v>444.04969999999997</v>
      </c>
      <c r="C1179" s="11">
        <v>444.85</v>
      </c>
      <c r="D1179" s="11">
        <v>448.39</v>
      </c>
      <c r="E1179" s="11">
        <v>443.1</v>
      </c>
      <c r="F1179" s="11">
        <v>443.9</v>
      </c>
      <c r="G1179" s="11">
        <v>13107100</v>
      </c>
      <c r="N1179" s="11"/>
      <c r="O1179" s="20"/>
    </row>
    <row r="1180" spans="1:15">
      <c r="A1180" s="12">
        <v>45497.291666666664</v>
      </c>
      <c r="B1180" s="11">
        <v>428.12830000000002</v>
      </c>
      <c r="C1180" s="11">
        <v>428.9</v>
      </c>
      <c r="D1180" s="11">
        <v>441.48</v>
      </c>
      <c r="E1180" s="11">
        <v>427.59</v>
      </c>
      <c r="F1180" s="11">
        <v>440.45</v>
      </c>
      <c r="G1180" s="11">
        <v>26805800</v>
      </c>
      <c r="N1180" s="11"/>
      <c r="O1180" s="20"/>
    </row>
    <row r="1181" spans="1:15">
      <c r="A1181" s="12">
        <v>45498.291666666664</v>
      </c>
      <c r="B1181" s="11">
        <v>417.6472</v>
      </c>
      <c r="C1181" s="11">
        <v>418.4</v>
      </c>
      <c r="D1181" s="11">
        <v>429.8</v>
      </c>
      <c r="E1181" s="11">
        <v>417.51</v>
      </c>
      <c r="F1181" s="11">
        <v>428.8</v>
      </c>
      <c r="G1181" s="11">
        <v>29943800</v>
      </c>
      <c r="N1181" s="11"/>
      <c r="O1181" s="20"/>
    </row>
    <row r="1182" spans="1:15">
      <c r="A1182" s="12">
        <v>45499.291666666664</v>
      </c>
      <c r="B1182" s="11">
        <v>424.50490000000002</v>
      </c>
      <c r="C1182" s="11">
        <v>425.27</v>
      </c>
      <c r="D1182" s="11">
        <v>428.92</v>
      </c>
      <c r="E1182" s="11">
        <v>417.27</v>
      </c>
      <c r="F1182" s="11">
        <v>418.2</v>
      </c>
      <c r="G1182" s="11">
        <v>23583800</v>
      </c>
      <c r="N1182" s="11"/>
      <c r="O1182" s="20"/>
    </row>
    <row r="1183" spans="1:15">
      <c r="A1183" s="12">
        <v>45502.291666666664</v>
      </c>
      <c r="B1183" s="11">
        <v>425.9622</v>
      </c>
      <c r="C1183" s="11">
        <v>426.73</v>
      </c>
      <c r="D1183" s="11">
        <v>432.15</v>
      </c>
      <c r="E1183" s="11">
        <v>424.7</v>
      </c>
      <c r="F1183" s="11">
        <v>431.58</v>
      </c>
      <c r="G1183" s="11">
        <v>15125800</v>
      </c>
      <c r="N1183" s="11"/>
      <c r="O1183" s="20"/>
    </row>
    <row r="1184" spans="1:15">
      <c r="A1184" s="12">
        <v>45503.291666666664</v>
      </c>
      <c r="B1184" s="11">
        <v>422.15910000000002</v>
      </c>
      <c r="C1184" s="11">
        <v>422.92</v>
      </c>
      <c r="D1184" s="11">
        <v>429.05</v>
      </c>
      <c r="E1184" s="11">
        <v>417.36</v>
      </c>
      <c r="F1184" s="11">
        <v>427.72</v>
      </c>
      <c r="G1184" s="11">
        <v>32687600</v>
      </c>
      <c r="N1184" s="11"/>
      <c r="O1184" s="20"/>
    </row>
    <row r="1185" spans="1:15">
      <c r="A1185" s="12">
        <v>45504.291666666664</v>
      </c>
      <c r="B1185" s="11">
        <v>417.59730000000002</v>
      </c>
      <c r="C1185" s="11">
        <v>418.35</v>
      </c>
      <c r="D1185" s="11">
        <v>421.78</v>
      </c>
      <c r="E1185" s="11">
        <v>412.21</v>
      </c>
      <c r="F1185" s="11">
        <v>420.5</v>
      </c>
      <c r="G1185" s="11">
        <v>42891400</v>
      </c>
      <c r="N1185" s="11"/>
      <c r="O1185" s="20"/>
    </row>
    <row r="1186" spans="1:15">
      <c r="A1186" s="12">
        <v>45505.291666666664</v>
      </c>
      <c r="B1186" s="11">
        <v>416.35950000000003</v>
      </c>
      <c r="C1186" s="11">
        <v>417.11</v>
      </c>
      <c r="D1186" s="11">
        <v>427.46</v>
      </c>
      <c r="E1186" s="11">
        <v>413.09</v>
      </c>
      <c r="F1186" s="11">
        <v>420.79</v>
      </c>
      <c r="G1186" s="11">
        <v>30296400</v>
      </c>
      <c r="N1186" s="11"/>
      <c r="O1186" s="20"/>
    </row>
    <row r="1187" spans="1:15">
      <c r="A1187" s="12">
        <v>45506.291666666664</v>
      </c>
      <c r="B1187" s="11">
        <v>407.755</v>
      </c>
      <c r="C1187" s="11">
        <v>408.49</v>
      </c>
      <c r="D1187" s="11">
        <v>415</v>
      </c>
      <c r="E1187" s="11">
        <v>404.34</v>
      </c>
      <c r="F1187" s="11">
        <v>412.49</v>
      </c>
      <c r="G1187" s="11">
        <v>29437900</v>
      </c>
      <c r="N1187" s="11"/>
      <c r="O1187" s="20"/>
    </row>
    <row r="1188" spans="1:15">
      <c r="A1188" s="12">
        <v>45509.291666666664</v>
      </c>
      <c r="B1188" s="11">
        <v>394.4391</v>
      </c>
      <c r="C1188" s="11">
        <v>395.15</v>
      </c>
      <c r="D1188" s="11">
        <v>401.04</v>
      </c>
      <c r="E1188" s="11">
        <v>385.58</v>
      </c>
      <c r="F1188" s="11">
        <v>389.17</v>
      </c>
      <c r="G1188" s="11">
        <v>40709200</v>
      </c>
      <c r="N1188" s="11"/>
      <c r="O1188" s="20"/>
    </row>
    <row r="1189" spans="1:15">
      <c r="A1189" s="12">
        <v>45510.291666666664</v>
      </c>
      <c r="B1189" s="11">
        <v>398.89100000000002</v>
      </c>
      <c r="C1189" s="11">
        <v>399.61</v>
      </c>
      <c r="D1189" s="11">
        <v>405.67</v>
      </c>
      <c r="E1189" s="11">
        <v>398.5</v>
      </c>
      <c r="F1189" s="11">
        <v>400</v>
      </c>
      <c r="G1189" s="11">
        <v>24946500</v>
      </c>
      <c r="N1189" s="11"/>
      <c r="O1189" s="20"/>
    </row>
    <row r="1190" spans="1:15">
      <c r="A1190" s="12">
        <v>45511.291666666664</v>
      </c>
      <c r="B1190" s="11">
        <v>397.71319999999997</v>
      </c>
      <c r="C1190" s="11">
        <v>398.43</v>
      </c>
      <c r="D1190" s="11">
        <v>410.08</v>
      </c>
      <c r="E1190" s="11">
        <v>397.47</v>
      </c>
      <c r="F1190" s="11">
        <v>408.64</v>
      </c>
      <c r="G1190" s="11">
        <v>20650900</v>
      </c>
      <c r="N1190" s="11"/>
      <c r="O1190" s="20"/>
    </row>
    <row r="1191" spans="1:15">
      <c r="A1191" s="12">
        <v>45512.291666666664</v>
      </c>
      <c r="B1191" s="11">
        <v>401.96550000000002</v>
      </c>
      <c r="C1191" s="11">
        <v>402.69</v>
      </c>
      <c r="D1191" s="11">
        <v>405.86</v>
      </c>
      <c r="E1191" s="11">
        <v>399.94</v>
      </c>
      <c r="F1191" s="11">
        <v>402.44</v>
      </c>
      <c r="G1191" s="11">
        <v>20203000</v>
      </c>
      <c r="N1191" s="11"/>
      <c r="O1191" s="20"/>
    </row>
    <row r="1192" spans="1:15">
      <c r="A1192" s="12">
        <v>45513.291666666664</v>
      </c>
      <c r="B1192" s="11">
        <v>405.28949999999998</v>
      </c>
      <c r="C1192" s="11">
        <v>406.02</v>
      </c>
      <c r="D1192" s="11">
        <v>408.05</v>
      </c>
      <c r="E1192" s="11">
        <v>402.26</v>
      </c>
      <c r="F1192" s="11">
        <v>404.03</v>
      </c>
      <c r="G1192" s="11">
        <v>19276700</v>
      </c>
      <c r="N1192" s="11"/>
      <c r="O1192" s="20"/>
    </row>
    <row r="1193" spans="1:15">
      <c r="A1193" s="12">
        <v>45516.291666666664</v>
      </c>
      <c r="B1193" s="11">
        <v>406.07810000000001</v>
      </c>
      <c r="C1193" s="11">
        <v>406.81</v>
      </c>
      <c r="D1193" s="11">
        <v>408.76</v>
      </c>
      <c r="E1193" s="11">
        <v>404.24</v>
      </c>
      <c r="F1193" s="11">
        <v>407.06</v>
      </c>
      <c r="G1193" s="11">
        <v>16762900</v>
      </c>
      <c r="N1193" s="11"/>
      <c r="O1193" s="20"/>
    </row>
    <row r="1194" spans="1:15">
      <c r="A1194" s="12">
        <v>45517.291666666664</v>
      </c>
      <c r="B1194" s="11">
        <v>413.26510000000002</v>
      </c>
      <c r="C1194" s="11">
        <v>414.01</v>
      </c>
      <c r="D1194" s="11">
        <v>414.95</v>
      </c>
      <c r="E1194" s="11">
        <v>409.57</v>
      </c>
      <c r="F1194" s="11">
        <v>409.59</v>
      </c>
      <c r="G1194" s="11">
        <v>19414300</v>
      </c>
      <c r="N1194" s="11"/>
      <c r="O1194" s="20"/>
    </row>
    <row r="1195" spans="1:15">
      <c r="A1195" s="12">
        <v>45518.291666666664</v>
      </c>
      <c r="B1195" s="11">
        <v>416.11</v>
      </c>
      <c r="C1195" s="11">
        <v>416.86</v>
      </c>
      <c r="D1195" s="11">
        <v>417.72</v>
      </c>
      <c r="E1195" s="11">
        <v>412.45</v>
      </c>
      <c r="F1195" s="11">
        <v>414.8</v>
      </c>
      <c r="G1195" s="11">
        <v>18267000</v>
      </c>
      <c r="N1195" s="11"/>
      <c r="O1195" s="20"/>
    </row>
    <row r="1196" spans="1:15">
      <c r="A1196" s="12">
        <v>45519.291666666664</v>
      </c>
      <c r="B1196" s="11">
        <v>421.03</v>
      </c>
      <c r="C1196" s="11">
        <v>421.03</v>
      </c>
      <c r="D1196" s="11">
        <v>421.11</v>
      </c>
      <c r="E1196" s="11">
        <v>417.66</v>
      </c>
      <c r="F1196" s="11">
        <v>419.8</v>
      </c>
      <c r="G1196" s="11">
        <v>20752100</v>
      </c>
      <c r="N1196" s="11"/>
      <c r="O1196" s="20"/>
    </row>
    <row r="1197" spans="1:15">
      <c r="A1197" s="12">
        <v>45520.291666666664</v>
      </c>
      <c r="B1197" s="11">
        <v>418.47</v>
      </c>
      <c r="C1197" s="11">
        <v>418.47</v>
      </c>
      <c r="D1197" s="11">
        <v>421.34</v>
      </c>
      <c r="E1197" s="11">
        <v>417.3</v>
      </c>
      <c r="F1197" s="11">
        <v>420.6</v>
      </c>
      <c r="G1197" s="11">
        <v>22775600</v>
      </c>
      <c r="N1197" s="11"/>
      <c r="O1197" s="20"/>
    </row>
    <row r="1198" spans="1:15">
      <c r="A1198" s="12">
        <v>45523.291666666664</v>
      </c>
      <c r="B1198" s="11">
        <v>421.53</v>
      </c>
      <c r="C1198" s="11">
        <v>421.53</v>
      </c>
      <c r="D1198" s="11">
        <v>421.75</v>
      </c>
      <c r="E1198" s="11">
        <v>416.46</v>
      </c>
      <c r="F1198" s="11">
        <v>418.96</v>
      </c>
      <c r="G1198" s="11">
        <v>15234000</v>
      </c>
      <c r="N1198" s="11"/>
      <c r="O1198" s="20"/>
    </row>
    <row r="1199" spans="1:15">
      <c r="A1199" s="12">
        <v>45524.291666666664</v>
      </c>
      <c r="B1199" s="11">
        <v>424.8</v>
      </c>
      <c r="C1199" s="11">
        <v>424.8</v>
      </c>
      <c r="D1199" s="11">
        <v>425.86</v>
      </c>
      <c r="E1199" s="11">
        <v>421.64</v>
      </c>
      <c r="F1199" s="11">
        <v>421.7</v>
      </c>
      <c r="G1199" s="11">
        <v>16387600</v>
      </c>
      <c r="N1199" s="11"/>
      <c r="O1199" s="20"/>
    </row>
    <row r="1200" spans="1:15">
      <c r="A1200" s="12">
        <v>45525.291666666664</v>
      </c>
      <c r="B1200" s="11">
        <v>424.14</v>
      </c>
      <c r="C1200" s="11">
        <v>424.14</v>
      </c>
      <c r="D1200" s="11">
        <v>426.4</v>
      </c>
      <c r="E1200" s="11">
        <v>421.72</v>
      </c>
      <c r="F1200" s="11">
        <v>424.08</v>
      </c>
      <c r="G1200" s="11">
        <v>16067300</v>
      </c>
      <c r="N1200" s="11"/>
      <c r="O1200" s="20"/>
    </row>
    <row r="1201" spans="1:15">
      <c r="A1201" s="12">
        <v>45526.291666666664</v>
      </c>
      <c r="B1201" s="11">
        <v>415.55</v>
      </c>
      <c r="C1201" s="11">
        <v>415.55</v>
      </c>
      <c r="D1201" s="11">
        <v>426.79</v>
      </c>
      <c r="E1201" s="11">
        <v>414.61</v>
      </c>
      <c r="F1201" s="11">
        <v>424.36</v>
      </c>
      <c r="G1201" s="11">
        <v>19361900</v>
      </c>
      <c r="N1201" s="11"/>
      <c r="O1201" s="20"/>
    </row>
    <row r="1202" spans="1:15">
      <c r="A1202" s="12">
        <v>45527.291666666664</v>
      </c>
      <c r="B1202" s="11">
        <v>416.79</v>
      </c>
      <c r="C1202" s="11">
        <v>416.79</v>
      </c>
      <c r="D1202" s="11">
        <v>419.26</v>
      </c>
      <c r="E1202" s="11">
        <v>412.09</v>
      </c>
      <c r="F1202" s="11">
        <v>416.98</v>
      </c>
      <c r="G1202" s="11">
        <v>18493800</v>
      </c>
      <c r="N1202" s="11"/>
      <c r="O1202" s="20"/>
    </row>
    <row r="1203" spans="1:15">
      <c r="A1203" s="12">
        <v>45530.291666666664</v>
      </c>
      <c r="B1203" s="11">
        <v>413.49</v>
      </c>
      <c r="C1203" s="11">
        <v>413.49</v>
      </c>
      <c r="D1203" s="11">
        <v>417.28</v>
      </c>
      <c r="E1203" s="11">
        <v>411.34</v>
      </c>
      <c r="F1203" s="11">
        <v>416.37</v>
      </c>
      <c r="G1203" s="11">
        <v>13152800</v>
      </c>
      <c r="N1203" s="11"/>
      <c r="O1203" s="20"/>
    </row>
    <row r="1204" spans="1:15">
      <c r="A1204" s="12">
        <v>45531.291666666664</v>
      </c>
      <c r="B1204" s="11">
        <v>413.84</v>
      </c>
      <c r="C1204" s="11">
        <v>413.84</v>
      </c>
      <c r="D1204" s="11">
        <v>414.36</v>
      </c>
      <c r="E1204" s="11">
        <v>410.25</v>
      </c>
      <c r="F1204" s="11">
        <v>412.86</v>
      </c>
      <c r="G1204" s="11">
        <v>13492900</v>
      </c>
      <c r="N1204" s="11"/>
      <c r="O1204" s="20"/>
    </row>
    <row r="1205" spans="1:15">
      <c r="A1205" s="12">
        <v>45532.291666666664</v>
      </c>
      <c r="B1205" s="11">
        <v>410.6</v>
      </c>
      <c r="C1205" s="11">
        <v>410.6</v>
      </c>
      <c r="D1205" s="11">
        <v>415</v>
      </c>
      <c r="E1205" s="11">
        <v>407.31</v>
      </c>
      <c r="F1205" s="11">
        <v>414.88</v>
      </c>
      <c r="G1205" s="11">
        <v>14882700</v>
      </c>
      <c r="N1205" s="11"/>
      <c r="O1205" s="20"/>
    </row>
    <row r="1206" spans="1:15">
      <c r="A1206" s="12">
        <v>45533.291666666664</v>
      </c>
      <c r="B1206" s="11">
        <v>413.12</v>
      </c>
      <c r="C1206" s="11">
        <v>413.12</v>
      </c>
      <c r="D1206" s="11">
        <v>422.05</v>
      </c>
      <c r="E1206" s="11">
        <v>410.6</v>
      </c>
      <c r="F1206" s="11">
        <v>414.94</v>
      </c>
      <c r="G1206" s="11">
        <v>17045200</v>
      </c>
      <c r="N1206" s="11"/>
      <c r="O1206" s="20"/>
    </row>
    <row r="1207" spans="1:15">
      <c r="A1207" s="12">
        <v>45534.291666666664</v>
      </c>
      <c r="B1207" s="11">
        <v>417.14</v>
      </c>
      <c r="C1207" s="11">
        <v>417.14</v>
      </c>
      <c r="D1207" s="11">
        <v>417.49</v>
      </c>
      <c r="E1207" s="11">
        <v>412.13</v>
      </c>
      <c r="F1207" s="11">
        <v>415.6</v>
      </c>
      <c r="G1207" s="11">
        <v>24308300</v>
      </c>
      <c r="N1207" s="11"/>
      <c r="O1207" s="20"/>
    </row>
    <row r="1208" spans="1:15">
      <c r="A1208" s="12">
        <v>45538.291666666664</v>
      </c>
      <c r="B1208" s="11">
        <v>409.44</v>
      </c>
      <c r="C1208" s="11">
        <v>409.44</v>
      </c>
      <c r="D1208" s="11">
        <v>419.88</v>
      </c>
      <c r="E1208" s="11">
        <v>407.03</v>
      </c>
      <c r="F1208" s="11">
        <v>417.91</v>
      </c>
      <c r="G1208" s="11">
        <v>20313600</v>
      </c>
      <c r="N1208" s="11"/>
      <c r="O1208" s="20"/>
    </row>
    <row r="1209" spans="1:15">
      <c r="A1209" s="12">
        <v>45539.291666666664</v>
      </c>
      <c r="B1209" s="11">
        <v>408.9</v>
      </c>
      <c r="C1209" s="11">
        <v>408.9</v>
      </c>
      <c r="D1209" s="11">
        <v>411.24</v>
      </c>
      <c r="E1209" s="11">
        <v>404.37</v>
      </c>
      <c r="F1209" s="11">
        <v>405.91</v>
      </c>
      <c r="G1209" s="11">
        <v>15135800</v>
      </c>
      <c r="N1209" s="11"/>
      <c r="O1209" s="20"/>
    </row>
    <row r="1210" spans="1:15">
      <c r="A1210" s="12">
        <v>45540.291666666664</v>
      </c>
      <c r="B1210" s="11">
        <v>408.39</v>
      </c>
      <c r="C1210" s="11">
        <v>408.39</v>
      </c>
      <c r="D1210" s="11">
        <v>413.1</v>
      </c>
      <c r="E1210" s="11">
        <v>406.13</v>
      </c>
      <c r="F1210" s="11">
        <v>407.62</v>
      </c>
      <c r="G1210" s="11">
        <v>14195500</v>
      </c>
      <c r="N1210" s="11"/>
      <c r="O1210" s="20"/>
    </row>
    <row r="1211" spans="1:15">
      <c r="A1211" s="12">
        <v>45541.291666666664</v>
      </c>
      <c r="B1211" s="11">
        <v>401.7</v>
      </c>
      <c r="C1211" s="11">
        <v>401.7</v>
      </c>
      <c r="D1211" s="11">
        <v>410.65</v>
      </c>
      <c r="E1211" s="11">
        <v>400.8</v>
      </c>
      <c r="F1211" s="11">
        <v>409.06</v>
      </c>
      <c r="G1211" s="11">
        <v>19609500</v>
      </c>
      <c r="N1211" s="11"/>
      <c r="O1211" s="20"/>
    </row>
    <row r="1212" spans="1:15">
      <c r="A1212" s="12">
        <v>45544.291666666664</v>
      </c>
      <c r="B1212" s="11">
        <v>405.72</v>
      </c>
      <c r="C1212" s="11">
        <v>405.72</v>
      </c>
      <c r="D1212" s="11">
        <v>408.65</v>
      </c>
      <c r="E1212" s="11">
        <v>402.15</v>
      </c>
      <c r="F1212" s="11">
        <v>407.24</v>
      </c>
      <c r="G1212" s="11">
        <v>15295100</v>
      </c>
      <c r="N1212" s="11"/>
      <c r="O1212" s="20"/>
    </row>
    <row r="1213" spans="1:15">
      <c r="A1213" s="12">
        <v>45545.291666666664</v>
      </c>
      <c r="B1213" s="11">
        <v>414.2</v>
      </c>
      <c r="C1213" s="11">
        <v>414.2</v>
      </c>
      <c r="D1213" s="11">
        <v>416.33</v>
      </c>
      <c r="E1213" s="11">
        <v>407.7</v>
      </c>
      <c r="F1213" s="11">
        <v>408.2</v>
      </c>
      <c r="G1213" s="11">
        <v>19594300</v>
      </c>
      <c r="N1213" s="11"/>
      <c r="O1213" s="20"/>
    </row>
    <row r="1214" spans="1:15">
      <c r="A1214" s="12">
        <v>45546.291666666664</v>
      </c>
      <c r="B1214" s="11">
        <v>423.04</v>
      </c>
      <c r="C1214" s="11">
        <v>423.04</v>
      </c>
      <c r="D1214" s="11">
        <v>423.99</v>
      </c>
      <c r="E1214" s="11">
        <v>409.58</v>
      </c>
      <c r="F1214" s="11">
        <v>415.5</v>
      </c>
      <c r="G1214" s="11">
        <v>19266900</v>
      </c>
      <c r="N1214" s="11"/>
      <c r="O1214" s="20"/>
    </row>
    <row r="1215" spans="1:15">
      <c r="A1215" s="12">
        <v>45547.291666666664</v>
      </c>
      <c r="B1215" s="11">
        <v>427</v>
      </c>
      <c r="C1215" s="11">
        <v>427</v>
      </c>
      <c r="D1215" s="11">
        <v>427.37</v>
      </c>
      <c r="E1215" s="11">
        <v>419.75</v>
      </c>
      <c r="F1215" s="11">
        <v>423.31</v>
      </c>
      <c r="G1215" s="11">
        <v>17418800</v>
      </c>
      <c r="N1215" s="11"/>
      <c r="O1215" s="20"/>
    </row>
    <row r="1216" spans="1:15">
      <c r="A1216" s="12">
        <v>45548.291666666664</v>
      </c>
      <c r="B1216" s="11">
        <v>430.59</v>
      </c>
      <c r="C1216" s="11">
        <v>430.59</v>
      </c>
      <c r="D1216" s="11">
        <v>431.83</v>
      </c>
      <c r="E1216" s="11">
        <v>425.46</v>
      </c>
      <c r="F1216" s="11">
        <v>425.83</v>
      </c>
      <c r="G1216" s="11">
        <v>15874600</v>
      </c>
      <c r="N1216" s="11"/>
      <c r="O1216" s="20"/>
    </row>
    <row r="1217" spans="1:15">
      <c r="A1217" s="12">
        <v>45551.291666666664</v>
      </c>
      <c r="B1217" s="11">
        <v>431.34</v>
      </c>
      <c r="C1217" s="11">
        <v>431.34</v>
      </c>
      <c r="D1217" s="11">
        <v>433.53</v>
      </c>
      <c r="E1217" s="11">
        <v>428.22</v>
      </c>
      <c r="F1217" s="11">
        <v>430.6</v>
      </c>
      <c r="G1217" s="11">
        <v>13834700</v>
      </c>
      <c r="N1217" s="11"/>
      <c r="O1217" s="20"/>
    </row>
    <row r="1218" spans="1:15">
      <c r="A1218" s="12">
        <v>45552.291666666664</v>
      </c>
      <c r="B1218" s="11">
        <v>435.15</v>
      </c>
      <c r="C1218" s="11">
        <v>435.15</v>
      </c>
      <c r="D1218" s="11">
        <v>441.85</v>
      </c>
      <c r="E1218" s="11">
        <v>432.27</v>
      </c>
      <c r="F1218" s="11">
        <v>440.23</v>
      </c>
      <c r="G1218" s="11">
        <v>18874200</v>
      </c>
      <c r="N1218" s="11"/>
      <c r="O1218" s="20"/>
    </row>
    <row r="1219" spans="1:15">
      <c r="A1219" s="12">
        <v>45553.291666666664</v>
      </c>
      <c r="B1219" s="11">
        <v>430.81</v>
      </c>
      <c r="C1219" s="11">
        <v>430.81</v>
      </c>
      <c r="D1219" s="11">
        <v>436.03</v>
      </c>
      <c r="E1219" s="11">
        <v>430.41</v>
      </c>
      <c r="F1219" s="11">
        <v>435</v>
      </c>
      <c r="G1219" s="11">
        <v>18898000</v>
      </c>
      <c r="N1219" s="11"/>
      <c r="O1219" s="20"/>
    </row>
    <row r="1220" spans="1:15">
      <c r="A1220" s="12">
        <v>45554.291666666664</v>
      </c>
      <c r="B1220" s="11">
        <v>438.69</v>
      </c>
      <c r="C1220" s="11">
        <v>438.69</v>
      </c>
      <c r="D1220" s="11">
        <v>441.5</v>
      </c>
      <c r="E1220" s="11">
        <v>436.9</v>
      </c>
      <c r="F1220" s="11">
        <v>441.23</v>
      </c>
      <c r="G1220" s="11">
        <v>21706600</v>
      </c>
      <c r="N1220" s="11"/>
      <c r="O1220" s="20"/>
    </row>
    <row r="1221" spans="1:15">
      <c r="A1221" s="12">
        <v>45555.291666666664</v>
      </c>
      <c r="B1221" s="11">
        <v>435.27</v>
      </c>
      <c r="C1221" s="11">
        <v>435.27</v>
      </c>
      <c r="D1221" s="11">
        <v>439.24</v>
      </c>
      <c r="E1221" s="11">
        <v>434.22</v>
      </c>
      <c r="F1221" s="11">
        <v>437.22</v>
      </c>
      <c r="G1221" s="11">
        <v>55167100</v>
      </c>
      <c r="N1221" s="11"/>
      <c r="O1221" s="20"/>
    </row>
    <row r="1222" spans="1:15">
      <c r="A1222" s="12">
        <v>45558.291666666664</v>
      </c>
      <c r="B1222" s="11">
        <v>433.51</v>
      </c>
      <c r="C1222" s="11">
        <v>433.51</v>
      </c>
      <c r="D1222" s="11">
        <v>436.46</v>
      </c>
      <c r="E1222" s="11">
        <v>430.39</v>
      </c>
      <c r="F1222" s="11">
        <v>434.28</v>
      </c>
      <c r="G1222" s="11">
        <v>15128900</v>
      </c>
      <c r="N1222" s="11"/>
      <c r="O1222" s="20"/>
    </row>
    <row r="1223" spans="1:15">
      <c r="A1223" s="12">
        <v>45559.291666666664</v>
      </c>
      <c r="B1223" s="11">
        <v>429.17</v>
      </c>
      <c r="C1223" s="11">
        <v>429.17</v>
      </c>
      <c r="D1223" s="11">
        <v>433.35</v>
      </c>
      <c r="E1223" s="11">
        <v>426.1</v>
      </c>
      <c r="F1223" s="11">
        <v>433</v>
      </c>
      <c r="G1223" s="11">
        <v>17015800</v>
      </c>
      <c r="N1223" s="11"/>
      <c r="O1223" s="20"/>
    </row>
    <row r="1224" spans="1:15">
      <c r="A1224" s="12">
        <v>45560.291666666664</v>
      </c>
      <c r="B1224" s="11">
        <v>432.11</v>
      </c>
      <c r="C1224" s="11">
        <v>432.11</v>
      </c>
      <c r="D1224" s="11">
        <v>433.12</v>
      </c>
      <c r="E1224" s="11">
        <v>428.57</v>
      </c>
      <c r="F1224" s="11">
        <v>429.83</v>
      </c>
      <c r="G1224" s="11">
        <v>13396400</v>
      </c>
      <c r="N1224" s="11"/>
      <c r="O1224" s="20"/>
    </row>
    <row r="1225" spans="1:15">
      <c r="A1225" s="12">
        <v>45561.291666666664</v>
      </c>
      <c r="B1225" s="11">
        <v>431.31</v>
      </c>
      <c r="C1225" s="11">
        <v>431.31</v>
      </c>
      <c r="D1225" s="11">
        <v>435.3</v>
      </c>
      <c r="E1225" s="11">
        <v>429.13</v>
      </c>
      <c r="F1225" s="11">
        <v>435.09</v>
      </c>
      <c r="G1225" s="11">
        <v>14492000</v>
      </c>
      <c r="N1225" s="11"/>
      <c r="O1225" s="20"/>
    </row>
    <row r="1226" spans="1:15">
      <c r="A1226" s="12">
        <v>45562.291666666664</v>
      </c>
      <c r="B1226" s="11">
        <v>428.02</v>
      </c>
      <c r="C1226" s="11">
        <v>428.02</v>
      </c>
      <c r="D1226" s="11">
        <v>431.85</v>
      </c>
      <c r="E1226" s="11">
        <v>427.47</v>
      </c>
      <c r="F1226" s="11">
        <v>431.52</v>
      </c>
      <c r="G1226" s="11">
        <v>14896100</v>
      </c>
      <c r="N1226" s="11"/>
      <c r="O1226" s="20"/>
    </row>
    <row r="1227" spans="1:15">
      <c r="A1227" s="12">
        <v>45565.291666666664</v>
      </c>
      <c r="B1227" s="11">
        <v>430.3</v>
      </c>
      <c r="C1227" s="11">
        <v>430.3</v>
      </c>
      <c r="D1227" s="11">
        <v>430.42</v>
      </c>
      <c r="E1227" s="11">
        <v>425.37</v>
      </c>
      <c r="F1227" s="11">
        <v>428.21</v>
      </c>
      <c r="G1227" s="11">
        <v>16807300</v>
      </c>
      <c r="N1227" s="11"/>
      <c r="O1227" s="20"/>
    </row>
    <row r="1228" spans="1:15">
      <c r="A1228" s="12">
        <v>45566.291666666664</v>
      </c>
      <c r="B1228" s="11">
        <v>420.69</v>
      </c>
      <c r="C1228" s="11">
        <v>420.69</v>
      </c>
      <c r="D1228" s="11">
        <v>428.48</v>
      </c>
      <c r="E1228" s="11">
        <v>418.81</v>
      </c>
      <c r="F1228" s="11">
        <v>428.45</v>
      </c>
      <c r="G1228" s="11">
        <v>19092900</v>
      </c>
      <c r="N1228" s="11"/>
      <c r="O1228" s="20"/>
    </row>
    <row r="1229" spans="1:15">
      <c r="A1229" s="12">
        <v>45567.291666666664</v>
      </c>
      <c r="B1229" s="11">
        <v>417.13</v>
      </c>
      <c r="C1229" s="11">
        <v>417.13</v>
      </c>
      <c r="D1229" s="11">
        <v>422.82</v>
      </c>
      <c r="E1229" s="11">
        <v>416.71</v>
      </c>
      <c r="F1229" s="11">
        <v>422.58</v>
      </c>
      <c r="G1229" s="11">
        <v>16582300</v>
      </c>
      <c r="N1229" s="11"/>
      <c r="O1229" s="20"/>
    </row>
    <row r="1230" spans="1:15">
      <c r="A1230" s="12">
        <v>45568.291666666664</v>
      </c>
      <c r="B1230" s="11">
        <v>416.54</v>
      </c>
      <c r="C1230" s="11">
        <v>416.54</v>
      </c>
      <c r="D1230" s="11">
        <v>419.55</v>
      </c>
      <c r="E1230" s="11">
        <v>414.29</v>
      </c>
      <c r="F1230" s="11">
        <v>417.63</v>
      </c>
      <c r="G1230" s="11">
        <v>13686400</v>
      </c>
      <c r="N1230" s="11"/>
      <c r="O1230" s="20"/>
    </row>
    <row r="1231" spans="1:15">
      <c r="A1231" s="12">
        <v>45569.291666666664</v>
      </c>
      <c r="B1231" s="11">
        <v>416.06</v>
      </c>
      <c r="C1231" s="11">
        <v>416.06</v>
      </c>
      <c r="D1231" s="11">
        <v>419.75</v>
      </c>
      <c r="E1231" s="11">
        <v>414.97</v>
      </c>
      <c r="F1231" s="11">
        <v>418.24</v>
      </c>
      <c r="G1231" s="11">
        <v>19169700</v>
      </c>
      <c r="N1231" s="11"/>
      <c r="O1231" s="20"/>
    </row>
    <row r="1232" spans="1:15">
      <c r="A1232" s="12">
        <v>45572.291666666664</v>
      </c>
      <c r="B1232" s="11">
        <v>409.54</v>
      </c>
      <c r="C1232" s="11">
        <v>409.54</v>
      </c>
      <c r="D1232" s="11">
        <v>417.11</v>
      </c>
      <c r="E1232" s="11">
        <v>409</v>
      </c>
      <c r="F1232" s="11">
        <v>416</v>
      </c>
      <c r="G1232" s="11">
        <v>20919800</v>
      </c>
      <c r="N1232" s="11"/>
      <c r="O1232" s="20"/>
    </row>
    <row r="1233" spans="1:15">
      <c r="A1233" s="12">
        <v>45573.291666666664</v>
      </c>
      <c r="B1233" s="11">
        <v>414.71</v>
      </c>
      <c r="C1233" s="11">
        <v>414.71</v>
      </c>
      <c r="D1233" s="11">
        <v>415.66</v>
      </c>
      <c r="E1233" s="11">
        <v>408.17</v>
      </c>
      <c r="F1233" s="11">
        <v>410.9</v>
      </c>
      <c r="G1233" s="11">
        <v>19229300</v>
      </c>
      <c r="N1233" s="11"/>
      <c r="O1233" s="20"/>
    </row>
    <row r="1234" spans="1:15">
      <c r="A1234" s="12">
        <v>45574.291666666664</v>
      </c>
      <c r="B1234" s="11">
        <v>417.46</v>
      </c>
      <c r="C1234" s="11">
        <v>417.46</v>
      </c>
      <c r="D1234" s="11">
        <v>420.38</v>
      </c>
      <c r="E1234" s="11">
        <v>414.3</v>
      </c>
      <c r="F1234" s="11">
        <v>415.86</v>
      </c>
      <c r="G1234" s="11">
        <v>14974300</v>
      </c>
      <c r="N1234" s="11"/>
      <c r="O1234" s="20"/>
    </row>
    <row r="1235" spans="1:15">
      <c r="A1235" s="12">
        <v>45575.291666666664</v>
      </c>
      <c r="B1235" s="11">
        <v>415.84</v>
      </c>
      <c r="C1235" s="11">
        <v>415.84</v>
      </c>
      <c r="D1235" s="11">
        <v>417.35</v>
      </c>
      <c r="E1235" s="11">
        <v>413.15</v>
      </c>
      <c r="F1235" s="11">
        <v>415.23</v>
      </c>
      <c r="G1235" s="11">
        <v>13848400</v>
      </c>
      <c r="N1235" s="11"/>
      <c r="O1235" s="20"/>
    </row>
    <row r="1236" spans="1:15">
      <c r="A1236" s="12">
        <v>45576.291666666664</v>
      </c>
      <c r="B1236" s="11">
        <v>416.32</v>
      </c>
      <c r="C1236" s="11">
        <v>416.32</v>
      </c>
      <c r="D1236" s="11">
        <v>417.13</v>
      </c>
      <c r="E1236" s="11">
        <v>413.25</v>
      </c>
      <c r="F1236" s="11">
        <v>416.14</v>
      </c>
      <c r="G1236" s="11">
        <v>14144900</v>
      </c>
      <c r="N1236" s="11"/>
      <c r="O1236" s="20"/>
    </row>
    <row r="1237" spans="1:15">
      <c r="A1237" s="12">
        <v>45579.291666666664</v>
      </c>
      <c r="B1237" s="11">
        <v>419.14</v>
      </c>
      <c r="C1237" s="11">
        <v>419.14</v>
      </c>
      <c r="D1237" s="11">
        <v>424.04</v>
      </c>
      <c r="E1237" s="11">
        <v>417.52</v>
      </c>
      <c r="F1237" s="11">
        <v>417.77</v>
      </c>
      <c r="G1237" s="11">
        <v>16653100</v>
      </c>
      <c r="N1237" s="11"/>
      <c r="O1237" s="20"/>
    </row>
    <row r="1238" spans="1:15">
      <c r="A1238" s="12">
        <v>45580.291666666664</v>
      </c>
      <c r="B1238" s="11">
        <v>418.74</v>
      </c>
      <c r="C1238" s="11">
        <v>418.74</v>
      </c>
      <c r="D1238" s="11">
        <v>422.48</v>
      </c>
      <c r="E1238" s="11">
        <v>415.26</v>
      </c>
      <c r="F1238" s="11">
        <v>422.18</v>
      </c>
      <c r="G1238" s="11">
        <v>18900200</v>
      </c>
      <c r="N1238" s="11"/>
      <c r="O1238" s="20"/>
    </row>
    <row r="1239" spans="1:15">
      <c r="A1239" s="12">
        <v>45581.291666666664</v>
      </c>
      <c r="B1239" s="11">
        <v>416.12</v>
      </c>
      <c r="C1239" s="11">
        <v>416.12</v>
      </c>
      <c r="D1239" s="11">
        <v>416.36</v>
      </c>
      <c r="E1239" s="11">
        <v>410.48</v>
      </c>
      <c r="F1239" s="11">
        <v>415.17</v>
      </c>
      <c r="G1239" s="11">
        <v>15508900</v>
      </c>
      <c r="N1239" s="11"/>
      <c r="O1239" s="20"/>
    </row>
    <row r="1240" spans="1:15">
      <c r="A1240" s="12">
        <v>45582.291666666664</v>
      </c>
      <c r="B1240" s="11">
        <v>416.72</v>
      </c>
      <c r="C1240" s="11">
        <v>416.72</v>
      </c>
      <c r="D1240" s="11">
        <v>422.5</v>
      </c>
      <c r="E1240" s="11">
        <v>415.59</v>
      </c>
      <c r="F1240" s="11">
        <v>422.36</v>
      </c>
      <c r="G1240" s="11">
        <v>14820000</v>
      </c>
      <c r="N1240" s="11"/>
      <c r="O1240" s="20"/>
    </row>
    <row r="1241" spans="1:15">
      <c r="A1241" s="12">
        <v>45583.291666666664</v>
      </c>
      <c r="B1241" s="11">
        <v>418.16</v>
      </c>
      <c r="C1241" s="11">
        <v>418.16</v>
      </c>
      <c r="D1241" s="11">
        <v>419.65</v>
      </c>
      <c r="E1241" s="11">
        <v>416.26</v>
      </c>
      <c r="F1241" s="11">
        <v>417.14</v>
      </c>
      <c r="G1241" s="11">
        <v>17145300</v>
      </c>
      <c r="N1241" s="11"/>
      <c r="O1241" s="20"/>
    </row>
    <row r="1242" spans="1:15">
      <c r="A1242" s="12">
        <v>45586.291666666664</v>
      </c>
      <c r="B1242" s="11">
        <v>418.78</v>
      </c>
      <c r="C1242" s="11">
        <v>418.78</v>
      </c>
      <c r="D1242" s="11">
        <v>418.96</v>
      </c>
      <c r="E1242" s="11">
        <v>413.75</v>
      </c>
      <c r="F1242" s="11">
        <v>416.12</v>
      </c>
      <c r="G1242" s="11">
        <v>14206100</v>
      </c>
      <c r="N1242" s="11"/>
      <c r="O1242" s="20"/>
    </row>
    <row r="1243" spans="1:15">
      <c r="A1243" s="12">
        <v>45587.291666666664</v>
      </c>
      <c r="B1243" s="11">
        <v>427.51</v>
      </c>
      <c r="C1243" s="11">
        <v>427.51</v>
      </c>
      <c r="D1243" s="11">
        <v>430.58</v>
      </c>
      <c r="E1243" s="11">
        <v>418.04</v>
      </c>
      <c r="F1243" s="11">
        <v>418.49</v>
      </c>
      <c r="G1243" s="11">
        <v>25482200</v>
      </c>
      <c r="N1243" s="11"/>
      <c r="O1243" s="20"/>
    </row>
    <row r="1244" spans="1:15">
      <c r="A1244" s="12">
        <v>45588.291666666664</v>
      </c>
      <c r="B1244" s="11">
        <v>424.6</v>
      </c>
      <c r="C1244" s="11">
        <v>424.6</v>
      </c>
      <c r="D1244" s="11">
        <v>431.08</v>
      </c>
      <c r="E1244" s="11">
        <v>422.53</v>
      </c>
      <c r="F1244" s="11">
        <v>430.86</v>
      </c>
      <c r="G1244" s="11">
        <v>19654400</v>
      </c>
      <c r="N1244" s="11"/>
      <c r="O1244" s="20"/>
    </row>
    <row r="1245" spans="1:15">
      <c r="A1245" s="12">
        <v>45589.291666666664</v>
      </c>
      <c r="B1245" s="11">
        <v>424.73</v>
      </c>
      <c r="C1245" s="11">
        <v>424.73</v>
      </c>
      <c r="D1245" s="11">
        <v>425.98</v>
      </c>
      <c r="E1245" s="11">
        <v>422.4</v>
      </c>
      <c r="F1245" s="11">
        <v>425.33</v>
      </c>
      <c r="G1245" s="11">
        <v>13581600</v>
      </c>
      <c r="N1245" s="11"/>
      <c r="O1245" s="20"/>
    </row>
    <row r="1246" spans="1:15">
      <c r="A1246" s="12">
        <v>45590.291666666664</v>
      </c>
      <c r="B1246" s="11">
        <v>428.15</v>
      </c>
      <c r="C1246" s="11">
        <v>428.15</v>
      </c>
      <c r="D1246" s="11">
        <v>432.52</v>
      </c>
      <c r="E1246" s="11">
        <v>426.57</v>
      </c>
      <c r="F1246" s="11">
        <v>426.76</v>
      </c>
      <c r="G1246" s="11">
        <v>16899100</v>
      </c>
      <c r="N1246" s="11"/>
      <c r="O1246" s="20"/>
    </row>
    <row r="1247" spans="1:15">
      <c r="A1247" s="12">
        <v>45593.291666666664</v>
      </c>
      <c r="B1247" s="11">
        <v>426.59</v>
      </c>
      <c r="C1247" s="11">
        <v>426.59</v>
      </c>
      <c r="D1247" s="11">
        <v>431.94</v>
      </c>
      <c r="E1247" s="11">
        <v>426.3</v>
      </c>
      <c r="F1247" s="11">
        <v>431.66</v>
      </c>
      <c r="G1247" s="11">
        <v>14882400</v>
      </c>
      <c r="N1247" s="11"/>
      <c r="O1247" s="20"/>
    </row>
    <row r="1248" spans="1:15">
      <c r="A1248" s="12">
        <v>45594.291666666664</v>
      </c>
      <c r="B1248" s="11">
        <v>431.95</v>
      </c>
      <c r="C1248" s="11">
        <v>431.95</v>
      </c>
      <c r="D1248" s="11">
        <v>433.17</v>
      </c>
      <c r="E1248" s="11">
        <v>425.8</v>
      </c>
      <c r="F1248" s="11">
        <v>428</v>
      </c>
      <c r="G1248" s="11">
        <v>17644100</v>
      </c>
      <c r="N1248" s="11"/>
      <c r="O1248" s="20"/>
    </row>
    <row r="1249" spans="1:15">
      <c r="A1249" s="12">
        <v>45595.291666666664</v>
      </c>
      <c r="B1249" s="11">
        <v>432.53</v>
      </c>
      <c r="C1249" s="11">
        <v>432.53</v>
      </c>
      <c r="D1249" s="11">
        <v>438.5</v>
      </c>
      <c r="E1249" s="11">
        <v>432.1</v>
      </c>
      <c r="F1249" s="11">
        <v>437.44</v>
      </c>
      <c r="G1249" s="11">
        <v>29749100</v>
      </c>
      <c r="N1249" s="11"/>
      <c r="O1249" s="20"/>
    </row>
    <row r="1250" spans="1:15">
      <c r="A1250" s="12">
        <v>45596.291666666664</v>
      </c>
      <c r="B1250" s="11">
        <v>406.35</v>
      </c>
      <c r="C1250" s="11">
        <v>406.35</v>
      </c>
      <c r="D1250" s="11">
        <v>416.16</v>
      </c>
      <c r="E1250" s="11">
        <v>406.3</v>
      </c>
      <c r="F1250" s="11">
        <v>415.36</v>
      </c>
      <c r="G1250" s="11">
        <v>53971000</v>
      </c>
      <c r="N1250" s="11"/>
      <c r="O1250" s="20"/>
    </row>
    <row r="1251" spans="1:15">
      <c r="A1251" s="12">
        <v>45597.291666666664</v>
      </c>
      <c r="B1251" s="11">
        <v>410.37</v>
      </c>
      <c r="C1251" s="11">
        <v>410.37</v>
      </c>
      <c r="D1251" s="11">
        <v>415.5</v>
      </c>
      <c r="E1251" s="11">
        <v>407.5</v>
      </c>
      <c r="F1251" s="11">
        <v>409.01</v>
      </c>
      <c r="G1251" s="11">
        <v>24230400</v>
      </c>
      <c r="N1251" s="11"/>
      <c r="O1251" s="20"/>
    </row>
    <row r="1252" spans="1:15">
      <c r="A1252" s="12">
        <v>45600.291666666664</v>
      </c>
      <c r="B1252" s="11">
        <v>408.46</v>
      </c>
      <c r="C1252" s="11">
        <v>408.46</v>
      </c>
      <c r="D1252" s="11">
        <v>410.42</v>
      </c>
      <c r="E1252" s="11">
        <v>405.57</v>
      </c>
      <c r="F1252" s="11">
        <v>409.8</v>
      </c>
      <c r="G1252" s="11">
        <v>19672300</v>
      </c>
      <c r="N1252" s="11"/>
      <c r="O1252" s="20"/>
    </row>
    <row r="1253" spans="1:15">
      <c r="A1253" s="12">
        <v>45601.291666666664</v>
      </c>
      <c r="B1253" s="11">
        <v>411.46</v>
      </c>
      <c r="C1253" s="11">
        <v>411.46</v>
      </c>
      <c r="D1253" s="11">
        <v>414.9</v>
      </c>
      <c r="E1253" s="11">
        <v>408.08</v>
      </c>
      <c r="F1253" s="11">
        <v>408.37</v>
      </c>
      <c r="G1253" s="11">
        <v>17626000</v>
      </c>
      <c r="N1253" s="11"/>
      <c r="O1253" s="20"/>
    </row>
    <row r="1254" spans="1:15">
      <c r="A1254" s="12">
        <v>45602.291666666664</v>
      </c>
      <c r="B1254" s="11">
        <v>420.18</v>
      </c>
      <c r="C1254" s="11">
        <v>420.18</v>
      </c>
      <c r="D1254" s="11">
        <v>420.45</v>
      </c>
      <c r="E1254" s="11">
        <v>410.52</v>
      </c>
      <c r="F1254" s="11">
        <v>412.42</v>
      </c>
      <c r="G1254" s="11">
        <v>26681800</v>
      </c>
      <c r="N1254" s="11"/>
      <c r="O1254" s="20"/>
    </row>
    <row r="1255" spans="1:15">
      <c r="A1255" s="12">
        <v>45603.291666666664</v>
      </c>
      <c r="B1255" s="11">
        <v>425.43</v>
      </c>
      <c r="C1255" s="11">
        <v>425.43</v>
      </c>
      <c r="D1255" s="11">
        <v>426.85</v>
      </c>
      <c r="E1255" s="11">
        <v>419.88</v>
      </c>
      <c r="F1255" s="11">
        <v>421.28</v>
      </c>
      <c r="G1255" s="11">
        <v>19901800</v>
      </c>
      <c r="N1255" s="11"/>
      <c r="O1255" s="20"/>
    </row>
    <row r="1256" spans="1:15">
      <c r="A1256" s="12">
        <v>45604.291666666664</v>
      </c>
      <c r="B1256" s="11">
        <v>422.54</v>
      </c>
      <c r="C1256" s="11">
        <v>422.54</v>
      </c>
      <c r="D1256" s="11">
        <v>426.5</v>
      </c>
      <c r="E1256" s="11">
        <v>421.78</v>
      </c>
      <c r="F1256" s="11">
        <v>425.32</v>
      </c>
      <c r="G1256" s="11">
        <v>16891400</v>
      </c>
      <c r="N1256" s="11"/>
      <c r="O1256" s="20"/>
    </row>
    <row r="1257" spans="1:15">
      <c r="A1257" s="12">
        <v>45607.291666666664</v>
      </c>
      <c r="B1257" s="11">
        <v>418.01</v>
      </c>
      <c r="C1257" s="11">
        <v>418.01</v>
      </c>
      <c r="D1257" s="11">
        <v>424.81</v>
      </c>
      <c r="E1257" s="11">
        <v>416</v>
      </c>
      <c r="F1257" s="11">
        <v>422.52</v>
      </c>
      <c r="G1257" s="11">
        <v>24503300</v>
      </c>
      <c r="N1257" s="11"/>
      <c r="O1257" s="20"/>
    </row>
    <row r="1258" spans="1:15">
      <c r="A1258" s="12">
        <v>45608.291666666664</v>
      </c>
      <c r="B1258" s="11">
        <v>423.03</v>
      </c>
      <c r="C1258" s="11">
        <v>423.03</v>
      </c>
      <c r="D1258" s="11">
        <v>424.44</v>
      </c>
      <c r="E1258" s="11">
        <v>417.2</v>
      </c>
      <c r="F1258" s="11">
        <v>418.25</v>
      </c>
      <c r="G1258" s="11">
        <v>19401200</v>
      </c>
      <c r="N1258" s="11"/>
      <c r="O1258" s="20"/>
    </row>
    <row r="1259" spans="1:15">
      <c r="A1259" s="12">
        <v>45609.291666666664</v>
      </c>
      <c r="B1259" s="11">
        <v>425.2</v>
      </c>
      <c r="C1259" s="11">
        <v>425.2</v>
      </c>
      <c r="D1259" s="11">
        <v>429.33</v>
      </c>
      <c r="E1259" s="11">
        <v>418.21</v>
      </c>
      <c r="F1259" s="11">
        <v>421.64</v>
      </c>
      <c r="G1259" s="11">
        <v>21477900</v>
      </c>
      <c r="N1259" s="11"/>
      <c r="O1259" s="20"/>
    </row>
    <row r="1260" spans="1:15">
      <c r="A1260" s="15"/>
      <c r="B1260" s="15"/>
      <c r="C1260" s="15"/>
      <c r="D1260" s="15"/>
      <c r="E1260" s="15"/>
      <c r="F1260" s="15"/>
      <c r="G1260" s="15"/>
    </row>
    <row r="2519" spans="1:7">
      <c r="A2519" s="15"/>
      <c r="B2519" s="15"/>
      <c r="C2519" s="15"/>
      <c r="D2519" s="15"/>
      <c r="E2519" s="15"/>
      <c r="F2519" s="15"/>
      <c r="G2519" s="15"/>
    </row>
    <row r="3778" spans="1:7">
      <c r="A3778" s="15"/>
      <c r="B3778" s="15"/>
      <c r="C3778" s="15"/>
      <c r="D3778" s="15"/>
      <c r="E3778" s="15"/>
      <c r="F3778" s="15"/>
      <c r="G3778" s="15"/>
    </row>
    <row r="5037" spans="1:7">
      <c r="A5037" s="15"/>
      <c r="B5037" s="15"/>
      <c r="C5037" s="15"/>
      <c r="D5037" s="15"/>
      <c r="E5037" s="15"/>
      <c r="F5037" s="15"/>
      <c r="G5037" s="15"/>
    </row>
    <row r="6296" spans="1:7">
      <c r="A6296" s="15"/>
      <c r="B6296" s="15"/>
      <c r="C6296" s="15"/>
      <c r="D6296" s="15"/>
      <c r="E6296" s="15"/>
      <c r="F6296" s="15"/>
      <c r="G6296" s="15"/>
    </row>
    <row r="7555" spans="1:7">
      <c r="A7555" s="15"/>
      <c r="B7555" s="15"/>
      <c r="C7555" s="15"/>
      <c r="D7555" s="15"/>
      <c r="E7555" s="15"/>
      <c r="F7555" s="15"/>
      <c r="G7555" s="15"/>
    </row>
    <row r="8814" spans="1:7">
      <c r="A8814" s="15"/>
      <c r="B8814" s="15"/>
      <c r="C8814" s="15"/>
      <c r="D8814" s="15"/>
      <c r="E8814" s="15"/>
      <c r="F8814" s="15"/>
      <c r="G8814" s="15"/>
    </row>
    <row r="10073" spans="1:7">
      <c r="A10073" s="15"/>
      <c r="B10073" s="15"/>
      <c r="C10073" s="15"/>
      <c r="D10073" s="15"/>
      <c r="E10073" s="15"/>
      <c r="F10073" s="15"/>
      <c r="G10073" s="15"/>
    </row>
    <row r="11332" spans="1:7">
      <c r="A11332" s="15"/>
      <c r="B11332" s="15"/>
      <c r="C11332" s="15"/>
      <c r="D11332" s="15"/>
      <c r="E11332" s="15"/>
      <c r="F11332" s="15"/>
      <c r="G11332" s="15"/>
    </row>
    <row r="12591" spans="1:7">
      <c r="A12591" s="15"/>
      <c r="B12591" s="15"/>
      <c r="C12591" s="15"/>
      <c r="D12591" s="15"/>
      <c r="E12591" s="15"/>
      <c r="F12591" s="15"/>
      <c r="G12591" s="15"/>
    </row>
    <row r="13850" spans="1:7">
      <c r="A13850" s="15"/>
      <c r="B13850" s="15"/>
      <c r="C13850" s="15"/>
      <c r="D13850" s="15"/>
      <c r="E13850" s="15"/>
      <c r="F13850" s="15"/>
      <c r="G13850" s="15"/>
    </row>
    <row r="15109" spans="1:7">
      <c r="A15109" s="15"/>
      <c r="B15109" s="15"/>
      <c r="C15109" s="15"/>
      <c r="D15109" s="15"/>
      <c r="E15109" s="15"/>
      <c r="F15109" s="15"/>
      <c r="G15109" s="15"/>
    </row>
    <row r="16368" spans="1:7">
      <c r="A16368" s="15"/>
      <c r="B16368" s="15"/>
      <c r="C16368" s="15"/>
      <c r="D16368" s="15"/>
      <c r="E16368" s="15"/>
      <c r="F16368" s="15"/>
      <c r="G16368" s="15"/>
    </row>
    <row r="17627" spans="1:7">
      <c r="A17627" s="15"/>
      <c r="B17627" s="15"/>
      <c r="C17627" s="15"/>
      <c r="D17627" s="15"/>
      <c r="E17627" s="15"/>
      <c r="F17627" s="15"/>
      <c r="G17627" s="15"/>
    </row>
    <row r="18886" spans="1:7">
      <c r="A18886" s="15"/>
      <c r="B18886" s="15"/>
      <c r="C18886" s="15"/>
      <c r="D18886" s="15"/>
      <c r="E18886" s="15"/>
      <c r="F18886" s="15"/>
      <c r="G18886" s="15"/>
    </row>
    <row r="20145" spans="1:7">
      <c r="A20145" s="15"/>
      <c r="B20145" s="15"/>
      <c r="C20145" s="15"/>
      <c r="D20145" s="15"/>
      <c r="E20145" s="15"/>
      <c r="F20145" s="15"/>
      <c r="G20145" s="15"/>
    </row>
    <row r="21404" spans="1:7">
      <c r="A21404" s="15"/>
      <c r="B21404" s="15"/>
      <c r="C21404" s="15"/>
      <c r="D21404" s="15"/>
      <c r="E21404" s="15"/>
      <c r="F21404" s="15"/>
      <c r="G21404" s="15"/>
    </row>
    <row r="22663" spans="1:7">
      <c r="A22663" s="15"/>
      <c r="B22663" s="15"/>
      <c r="C22663" s="15"/>
      <c r="D22663" s="15"/>
      <c r="E22663" s="15"/>
      <c r="F22663" s="15"/>
      <c r="G22663" s="15"/>
    </row>
    <row r="23922" spans="1:7">
      <c r="A23922" s="15"/>
      <c r="B23922" s="15"/>
      <c r="C23922" s="15"/>
      <c r="D23922" s="15"/>
      <c r="E23922" s="15"/>
      <c r="F23922" s="15"/>
      <c r="G23922" s="15"/>
    </row>
    <row r="25181" spans="1:7">
      <c r="A25181" s="15"/>
      <c r="B25181" s="15"/>
      <c r="C25181" s="15"/>
      <c r="D25181" s="15"/>
      <c r="E25181" s="15"/>
      <c r="F25181" s="15"/>
      <c r="G25181" s="15"/>
    </row>
    <row r="26440" spans="1:7">
      <c r="A26440" s="15"/>
      <c r="B26440" s="15"/>
      <c r="C26440" s="15"/>
      <c r="D26440" s="15"/>
      <c r="E26440" s="15"/>
      <c r="F26440" s="15"/>
      <c r="G26440" s="15"/>
    </row>
    <row r="27699" spans="1:7">
      <c r="A27699" s="15"/>
      <c r="B27699" s="15"/>
      <c r="C27699" s="15"/>
      <c r="D27699" s="15"/>
      <c r="E27699" s="15"/>
      <c r="F27699" s="15"/>
      <c r="G27699" s="15"/>
    </row>
    <row r="28958" spans="1:7">
      <c r="A28958" s="15"/>
      <c r="B28958" s="15"/>
      <c r="C28958" s="15"/>
      <c r="D28958" s="15"/>
      <c r="E28958" s="15"/>
      <c r="F28958" s="15"/>
      <c r="G28958" s="15"/>
    </row>
    <row r="30217" spans="1:7">
      <c r="A30217" s="15"/>
      <c r="B30217" s="15"/>
      <c r="C30217" s="15"/>
      <c r="D30217" s="15"/>
      <c r="E30217" s="15"/>
      <c r="F30217" s="15"/>
      <c r="G30217" s="15"/>
    </row>
    <row r="31476" spans="1:7">
      <c r="A31476" s="15"/>
      <c r="B31476" s="15"/>
      <c r="C31476" s="15"/>
      <c r="D31476" s="15"/>
      <c r="E31476" s="15"/>
      <c r="F31476" s="15"/>
      <c r="G31476" s="15"/>
    </row>
    <row r="32735" spans="1:7">
      <c r="A32735" s="15"/>
      <c r="B32735" s="15"/>
      <c r="C32735" s="15"/>
      <c r="D32735" s="15"/>
      <c r="E32735" s="15"/>
      <c r="F32735" s="15"/>
      <c r="G32735" s="15"/>
    </row>
    <row r="33994" spans="1:7">
      <c r="A33994" s="15"/>
      <c r="B33994" s="15"/>
      <c r="C33994" s="15"/>
      <c r="D33994" s="15"/>
      <c r="E33994" s="15"/>
      <c r="F33994" s="15"/>
      <c r="G33994" s="15"/>
    </row>
    <row r="35253" spans="1:7">
      <c r="A35253" s="15"/>
      <c r="B35253" s="15"/>
      <c r="C35253" s="15"/>
      <c r="D35253" s="15"/>
      <c r="E35253" s="15"/>
      <c r="F35253" s="15"/>
      <c r="G35253" s="15"/>
    </row>
    <row r="36512" spans="1:7">
      <c r="A36512" s="15"/>
      <c r="B36512" s="15"/>
      <c r="C36512" s="15"/>
      <c r="D36512" s="15"/>
      <c r="E36512" s="15"/>
      <c r="F36512" s="15"/>
      <c r="G36512" s="15"/>
    </row>
    <row r="37771" spans="1:7">
      <c r="A37771" s="15"/>
      <c r="B37771" s="15"/>
      <c r="C37771" s="15"/>
      <c r="D37771" s="15"/>
      <c r="E37771" s="15"/>
      <c r="F37771" s="15"/>
      <c r="G37771" s="15"/>
    </row>
    <row r="39030" spans="1:7">
      <c r="A39030" s="15"/>
      <c r="B39030" s="15"/>
      <c r="C39030" s="15"/>
      <c r="D39030" s="15"/>
      <c r="E39030" s="15"/>
      <c r="F39030" s="15"/>
      <c r="G39030" s="15"/>
    </row>
    <row r="40289" spans="1:7">
      <c r="A40289" s="15"/>
      <c r="B40289" s="15"/>
      <c r="C40289" s="15"/>
      <c r="D40289" s="15"/>
      <c r="E40289" s="15"/>
      <c r="F40289" s="15"/>
      <c r="G40289" s="15"/>
    </row>
    <row r="41548" spans="1:7">
      <c r="A41548" s="15"/>
      <c r="B41548" s="15"/>
      <c r="C41548" s="15"/>
      <c r="D41548" s="15"/>
      <c r="E41548" s="15"/>
      <c r="F41548" s="15"/>
      <c r="G41548" s="15"/>
    </row>
    <row r="42807" spans="1:7">
      <c r="A42807" s="15"/>
      <c r="B42807" s="15"/>
      <c r="C42807" s="15"/>
      <c r="D42807" s="15"/>
      <c r="E42807" s="15"/>
      <c r="F42807" s="15"/>
      <c r="G42807" s="15"/>
    </row>
    <row r="44066" spans="1:7">
      <c r="A44066" s="15"/>
      <c r="B44066" s="15"/>
      <c r="C44066" s="15"/>
      <c r="D44066" s="15"/>
      <c r="E44066" s="15"/>
      <c r="F44066" s="15"/>
      <c r="G44066" s="15"/>
    </row>
    <row r="45325" spans="1:7">
      <c r="A45325" s="15"/>
      <c r="B45325" s="15"/>
      <c r="C45325" s="15"/>
      <c r="D45325" s="15"/>
      <c r="E45325" s="15"/>
      <c r="F45325" s="15"/>
      <c r="G45325" s="15"/>
    </row>
    <row r="46584" spans="1:7">
      <c r="A46584" s="15"/>
      <c r="B46584" s="15"/>
      <c r="C46584" s="15"/>
      <c r="D46584" s="15"/>
      <c r="E46584" s="15"/>
      <c r="F46584" s="15"/>
      <c r="G46584" s="15"/>
    </row>
    <row r="47843" spans="1:7">
      <c r="A47843" s="15"/>
      <c r="B47843" s="15"/>
      <c r="C47843" s="15"/>
      <c r="D47843" s="15"/>
      <c r="E47843" s="15"/>
      <c r="F47843" s="15"/>
      <c r="G47843" s="15"/>
    </row>
    <row r="49102" spans="1:7">
      <c r="A49102" s="15"/>
      <c r="B49102" s="15"/>
      <c r="C49102" s="15"/>
      <c r="D49102" s="15"/>
      <c r="E49102" s="15"/>
      <c r="F49102" s="15"/>
      <c r="G49102" s="15"/>
    </row>
    <row r="50361" spans="1:7">
      <c r="A50361" s="15"/>
      <c r="B50361" s="15"/>
      <c r="C50361" s="15"/>
      <c r="D50361" s="15"/>
      <c r="E50361" s="15"/>
      <c r="F50361" s="15"/>
      <c r="G50361" s="15"/>
    </row>
    <row r="51620" spans="1:7">
      <c r="A51620" s="15"/>
      <c r="B51620" s="15"/>
      <c r="C51620" s="15"/>
      <c r="D51620" s="15"/>
      <c r="E51620" s="15"/>
      <c r="F51620" s="15"/>
      <c r="G51620" s="15"/>
    </row>
    <row r="52879" spans="1:7">
      <c r="A52879" s="15"/>
      <c r="B52879" s="15"/>
      <c r="C52879" s="15"/>
      <c r="D52879" s="15"/>
      <c r="E52879" s="15"/>
      <c r="F52879" s="15"/>
      <c r="G52879" s="15"/>
    </row>
    <row r="54138" spans="1:7">
      <c r="A54138" s="15"/>
      <c r="B54138" s="15"/>
      <c r="C54138" s="15"/>
      <c r="D54138" s="15"/>
      <c r="E54138" s="15"/>
      <c r="F54138" s="15"/>
      <c r="G54138" s="15"/>
    </row>
    <row r="55397" spans="1:7">
      <c r="A55397" s="15"/>
      <c r="B55397" s="15"/>
      <c r="C55397" s="15"/>
      <c r="D55397" s="15"/>
      <c r="E55397" s="15"/>
      <c r="F55397" s="15"/>
      <c r="G55397" s="15"/>
    </row>
    <row r="56656" spans="1:7">
      <c r="A56656" s="15"/>
      <c r="B56656" s="15"/>
      <c r="C56656" s="15"/>
      <c r="D56656" s="15"/>
      <c r="E56656" s="15"/>
      <c r="F56656" s="15"/>
      <c r="G56656" s="15"/>
    </row>
    <row r="57915" spans="1:7">
      <c r="A57915" s="15"/>
      <c r="B57915" s="15"/>
      <c r="C57915" s="15"/>
      <c r="D57915" s="15"/>
      <c r="E57915" s="15"/>
      <c r="F57915" s="15"/>
      <c r="G57915" s="15"/>
    </row>
    <row r="59174" spans="1:7">
      <c r="A59174" s="15"/>
      <c r="B59174" s="15"/>
      <c r="C59174" s="15"/>
      <c r="D59174" s="15"/>
      <c r="E59174" s="15"/>
      <c r="F59174" s="15"/>
      <c r="G59174" s="15"/>
    </row>
    <row r="60433" spans="1:7">
      <c r="A60433" s="15"/>
      <c r="B60433" s="15"/>
      <c r="C60433" s="15"/>
      <c r="D60433" s="15"/>
      <c r="E60433" s="15"/>
      <c r="F60433" s="15"/>
      <c r="G60433" s="15"/>
    </row>
    <row r="61692" spans="1:7">
      <c r="A61692" s="15"/>
      <c r="B61692" s="15"/>
      <c r="C61692" s="15"/>
      <c r="D61692" s="15"/>
      <c r="E61692" s="15"/>
      <c r="F61692" s="15"/>
      <c r="G61692" s="15"/>
    </row>
    <row r="62951" spans="1:7">
      <c r="A62951" s="15"/>
      <c r="B62951" s="15"/>
      <c r="C62951" s="15"/>
      <c r="D62951" s="15"/>
      <c r="E62951" s="15"/>
      <c r="F62951" s="15"/>
      <c r="G62951" s="15"/>
    </row>
    <row r="64210" spans="1:7">
      <c r="A64210" s="15"/>
      <c r="B64210" s="15"/>
      <c r="C64210" s="15"/>
      <c r="D64210" s="15"/>
      <c r="E64210" s="15"/>
      <c r="F64210" s="15"/>
      <c r="G64210" s="15"/>
    </row>
    <row r="65469" spans="1:7">
      <c r="A65469" s="15"/>
      <c r="B65469" s="15"/>
      <c r="C65469" s="15"/>
      <c r="D65469" s="15"/>
      <c r="E65469" s="15"/>
      <c r="F65469" s="15"/>
      <c r="G65469" s="15"/>
    </row>
    <row r="66728" spans="1:7">
      <c r="A66728" s="15"/>
      <c r="B66728" s="15"/>
      <c r="C66728" s="15"/>
      <c r="D66728" s="15"/>
      <c r="E66728" s="15"/>
      <c r="F66728" s="15"/>
      <c r="G66728" s="15"/>
    </row>
    <row r="67987" spans="1:7">
      <c r="A67987" s="15"/>
      <c r="B67987" s="15"/>
      <c r="C67987" s="15"/>
      <c r="D67987" s="15"/>
      <c r="E67987" s="15"/>
      <c r="F67987" s="15"/>
      <c r="G67987" s="15"/>
    </row>
    <row r="69246" spans="1:7">
      <c r="A69246" s="15"/>
      <c r="B69246" s="15"/>
      <c r="C69246" s="15"/>
      <c r="D69246" s="15"/>
      <c r="E69246" s="15"/>
      <c r="F69246" s="15"/>
      <c r="G69246" s="15"/>
    </row>
    <row r="70505" spans="1:7">
      <c r="A70505" s="15"/>
      <c r="B70505" s="15"/>
      <c r="C70505" s="15"/>
      <c r="D70505" s="15"/>
      <c r="E70505" s="15"/>
      <c r="F70505" s="15"/>
      <c r="G70505" s="15"/>
    </row>
    <row r="71764" spans="1:7">
      <c r="A71764" s="15"/>
      <c r="B71764" s="15"/>
      <c r="C71764" s="15"/>
      <c r="D71764" s="15"/>
      <c r="E71764" s="15"/>
      <c r="F71764" s="15"/>
      <c r="G71764" s="15"/>
    </row>
    <row r="73023" spans="1:7">
      <c r="A73023" s="15"/>
      <c r="B73023" s="15"/>
      <c r="C73023" s="15"/>
      <c r="D73023" s="15"/>
      <c r="E73023" s="15"/>
      <c r="F73023" s="15"/>
      <c r="G73023" s="15"/>
    </row>
    <row r="74282" spans="1:7">
      <c r="A74282" s="15"/>
      <c r="B74282" s="15"/>
      <c r="C74282" s="15"/>
      <c r="D74282" s="15"/>
      <c r="E74282" s="15"/>
      <c r="F74282" s="15"/>
      <c r="G74282" s="15"/>
    </row>
    <row r="75541" spans="1:7">
      <c r="A75541" s="15"/>
      <c r="B75541" s="15"/>
      <c r="C75541" s="15"/>
      <c r="D75541" s="15"/>
      <c r="E75541" s="15"/>
      <c r="F75541" s="15"/>
      <c r="G75541" s="15"/>
    </row>
    <row r="76800" spans="1:7">
      <c r="A76800" s="15"/>
      <c r="B76800" s="15"/>
      <c r="C76800" s="15"/>
      <c r="D76800" s="15"/>
      <c r="E76800" s="15"/>
      <c r="F76800" s="15"/>
      <c r="G76800" s="15"/>
    </row>
    <row r="78059" spans="1:7">
      <c r="A78059" s="15"/>
      <c r="B78059" s="15"/>
      <c r="C78059" s="15"/>
      <c r="D78059" s="15"/>
      <c r="E78059" s="15"/>
      <c r="F78059" s="15"/>
      <c r="G78059" s="15"/>
    </row>
    <row r="79318" spans="1:7">
      <c r="A79318" s="15"/>
      <c r="B79318" s="15"/>
      <c r="C79318" s="15"/>
      <c r="D79318" s="15"/>
      <c r="E79318" s="15"/>
      <c r="F79318" s="15"/>
      <c r="G79318" s="15"/>
    </row>
    <row r="80577" spans="1:7">
      <c r="A80577" s="15"/>
      <c r="B80577" s="15"/>
      <c r="C80577" s="15"/>
      <c r="D80577" s="15"/>
      <c r="E80577" s="15"/>
      <c r="F80577" s="15"/>
      <c r="G80577" s="15"/>
    </row>
    <row r="81836" spans="1:7">
      <c r="A81836" s="15"/>
      <c r="B81836" s="15"/>
      <c r="C81836" s="15"/>
      <c r="D81836" s="15"/>
      <c r="E81836" s="15"/>
      <c r="F81836" s="15"/>
      <c r="G81836" s="15"/>
    </row>
    <row r="83095" spans="1:7">
      <c r="A83095" s="15"/>
      <c r="B83095" s="15"/>
      <c r="C83095" s="15"/>
      <c r="D83095" s="15"/>
      <c r="E83095" s="15"/>
      <c r="F83095" s="15"/>
      <c r="G83095" s="15"/>
    </row>
    <row r="84354" spans="1:7">
      <c r="A84354" s="15"/>
      <c r="B84354" s="15"/>
      <c r="C84354" s="15"/>
      <c r="D84354" s="15"/>
      <c r="E84354" s="15"/>
      <c r="F84354" s="15"/>
      <c r="G84354" s="15"/>
    </row>
    <row r="85613" spans="1:7">
      <c r="A85613" s="15"/>
      <c r="B85613" s="15"/>
      <c r="C85613" s="15"/>
      <c r="D85613" s="15"/>
      <c r="E85613" s="15"/>
      <c r="F85613" s="15"/>
      <c r="G85613" s="15"/>
    </row>
    <row r="86872" spans="1:7">
      <c r="A86872" s="15"/>
      <c r="B86872" s="15"/>
      <c r="C86872" s="15"/>
      <c r="D86872" s="15"/>
      <c r="E86872" s="15"/>
      <c r="F86872" s="15"/>
      <c r="G86872" s="15"/>
    </row>
    <row r="88131" spans="1:7">
      <c r="A88131" s="15"/>
      <c r="B88131" s="15"/>
      <c r="C88131" s="15"/>
      <c r="D88131" s="15"/>
      <c r="E88131" s="15"/>
      <c r="F88131" s="15"/>
      <c r="G88131" s="15"/>
    </row>
    <row r="89390" spans="1:7">
      <c r="A89390" s="15"/>
      <c r="B89390" s="15"/>
      <c r="C89390" s="15"/>
      <c r="D89390" s="15"/>
      <c r="E89390" s="15"/>
      <c r="F89390" s="15"/>
      <c r="G89390" s="15"/>
    </row>
    <row r="90649" spans="1:7">
      <c r="A90649" s="15"/>
      <c r="B90649" s="15"/>
      <c r="C90649" s="15"/>
      <c r="D90649" s="15"/>
      <c r="E90649" s="15"/>
      <c r="F90649" s="15"/>
      <c r="G90649" s="15"/>
    </row>
    <row r="91908" spans="1:7">
      <c r="A91908" s="15"/>
      <c r="B91908" s="15"/>
      <c r="C91908" s="15"/>
      <c r="D91908" s="15"/>
      <c r="E91908" s="15"/>
      <c r="F91908" s="15"/>
      <c r="G91908" s="15"/>
    </row>
    <row r="93167" spans="1:7">
      <c r="A93167" s="15"/>
      <c r="B93167" s="15"/>
      <c r="C93167" s="15"/>
      <c r="D93167" s="15"/>
      <c r="E93167" s="15"/>
      <c r="F93167" s="15"/>
      <c r="G93167" s="15"/>
    </row>
    <row r="94426" spans="1:7">
      <c r="A94426" s="15"/>
      <c r="B94426" s="15"/>
      <c r="C94426" s="15"/>
      <c r="D94426" s="15"/>
      <c r="E94426" s="15"/>
      <c r="F94426" s="15"/>
      <c r="G94426" s="15"/>
    </row>
    <row r="95685" spans="1:7">
      <c r="A95685" s="15"/>
      <c r="B95685" s="15"/>
      <c r="C95685" s="15"/>
      <c r="D95685" s="15"/>
      <c r="E95685" s="15"/>
      <c r="F95685" s="15"/>
      <c r="G95685" s="15"/>
    </row>
    <row r="96944" spans="1:7">
      <c r="A96944" s="15"/>
      <c r="B96944" s="15"/>
      <c r="C96944" s="15"/>
      <c r="D96944" s="15"/>
      <c r="E96944" s="15"/>
      <c r="F96944" s="15"/>
      <c r="G96944" s="15"/>
    </row>
    <row r="98203" spans="1:7">
      <c r="A98203" s="15"/>
      <c r="B98203" s="15"/>
      <c r="C98203" s="15"/>
      <c r="D98203" s="15"/>
      <c r="E98203" s="15"/>
      <c r="F98203" s="15"/>
      <c r="G98203" s="15"/>
    </row>
    <row r="99462" spans="1:7">
      <c r="A99462" s="15"/>
      <c r="B99462" s="15"/>
      <c r="C99462" s="15"/>
      <c r="D99462" s="15"/>
      <c r="E99462" s="15"/>
      <c r="F99462" s="15"/>
      <c r="G99462" s="15"/>
    </row>
    <row r="100721" spans="1:7">
      <c r="A100721" s="15"/>
      <c r="B100721" s="15"/>
      <c r="C100721" s="15"/>
      <c r="D100721" s="15"/>
      <c r="E100721" s="15"/>
      <c r="F100721" s="15"/>
      <c r="G100721" s="15"/>
    </row>
    <row r="101980" spans="1:7">
      <c r="A101980" s="15"/>
      <c r="B101980" s="15"/>
      <c r="C101980" s="15"/>
      <c r="D101980" s="15"/>
      <c r="E101980" s="15"/>
      <c r="F101980" s="15"/>
      <c r="G101980" s="15"/>
    </row>
    <row r="103239" spans="1:7">
      <c r="A103239" s="15"/>
      <c r="B103239" s="15"/>
      <c r="C103239" s="15"/>
      <c r="D103239" s="15"/>
      <c r="E103239" s="15"/>
      <c r="F103239" s="15"/>
      <c r="G103239" s="15"/>
    </row>
    <row r="104498" spans="1:7">
      <c r="A104498" s="15"/>
      <c r="B104498" s="15"/>
      <c r="C104498" s="15"/>
      <c r="D104498" s="15"/>
      <c r="E104498" s="15"/>
      <c r="F104498" s="15"/>
      <c r="G104498" s="15"/>
    </row>
    <row r="105757" spans="1:7">
      <c r="A105757" s="15"/>
      <c r="B105757" s="15"/>
      <c r="C105757" s="15"/>
      <c r="D105757" s="15"/>
      <c r="E105757" s="15"/>
      <c r="F105757" s="15"/>
      <c r="G105757" s="15"/>
    </row>
    <row r="107016" spans="1:7">
      <c r="A107016" s="15"/>
      <c r="B107016" s="15"/>
      <c r="C107016" s="15"/>
      <c r="D107016" s="15"/>
      <c r="E107016" s="15"/>
      <c r="F107016" s="15"/>
      <c r="G107016" s="15"/>
    </row>
    <row r="108275" spans="1:7">
      <c r="A108275" s="15"/>
      <c r="B108275" s="15"/>
      <c r="C108275" s="15"/>
      <c r="D108275" s="15"/>
      <c r="E108275" s="15"/>
      <c r="F108275" s="15"/>
      <c r="G108275" s="15"/>
    </row>
    <row r="109534" spans="1:7">
      <c r="A109534" s="15"/>
      <c r="B109534" s="15"/>
      <c r="C109534" s="15"/>
      <c r="D109534" s="15"/>
      <c r="E109534" s="15"/>
      <c r="F109534" s="15"/>
      <c r="G109534" s="15"/>
    </row>
    <row r="110793" spans="1:7">
      <c r="A110793" s="15"/>
      <c r="B110793" s="15"/>
      <c r="C110793" s="15"/>
      <c r="D110793" s="15"/>
      <c r="E110793" s="15"/>
      <c r="F110793" s="15"/>
      <c r="G110793" s="15"/>
    </row>
    <row r="112052" spans="1:7">
      <c r="A112052" s="15"/>
      <c r="B112052" s="15"/>
      <c r="C112052" s="15"/>
      <c r="D112052" s="15"/>
      <c r="E112052" s="15"/>
      <c r="F112052" s="15"/>
      <c r="G112052" s="15"/>
    </row>
    <row r="113311" spans="1:7">
      <c r="A113311" s="15"/>
      <c r="B113311" s="15"/>
      <c r="C113311" s="15"/>
      <c r="D113311" s="15"/>
      <c r="E113311" s="15"/>
      <c r="F113311" s="15"/>
      <c r="G113311" s="15"/>
    </row>
    <row r="114570" spans="1:7">
      <c r="A114570" s="15"/>
      <c r="B114570" s="15"/>
      <c r="C114570" s="15"/>
      <c r="D114570" s="15"/>
      <c r="E114570" s="15"/>
      <c r="F114570" s="15"/>
      <c r="G114570" s="15"/>
    </row>
    <row r="115829" spans="1:7">
      <c r="A115829" s="15"/>
      <c r="B115829" s="15"/>
      <c r="C115829" s="15"/>
      <c r="D115829" s="15"/>
      <c r="E115829" s="15"/>
      <c r="F115829" s="15"/>
      <c r="G115829" s="15"/>
    </row>
    <row r="117088" spans="1:7">
      <c r="A117088" s="15"/>
      <c r="B117088" s="15"/>
      <c r="C117088" s="15"/>
      <c r="D117088" s="15"/>
      <c r="E117088" s="15"/>
      <c r="F117088" s="15"/>
      <c r="G117088" s="15"/>
    </row>
    <row r="118347" spans="1:7">
      <c r="A118347" s="15"/>
      <c r="B118347" s="15"/>
      <c r="C118347" s="15"/>
      <c r="D118347" s="15"/>
      <c r="E118347" s="15"/>
      <c r="F118347" s="15"/>
      <c r="G118347" s="15"/>
    </row>
    <row r="119606" spans="1:7">
      <c r="A119606" s="15"/>
      <c r="B119606" s="15"/>
      <c r="C119606" s="15"/>
      <c r="D119606" s="15"/>
      <c r="E119606" s="15"/>
      <c r="F119606" s="15"/>
      <c r="G119606" s="15"/>
    </row>
    <row r="120865" spans="1:7">
      <c r="A120865" s="15"/>
      <c r="B120865" s="15"/>
      <c r="C120865" s="15"/>
      <c r="D120865" s="15"/>
      <c r="E120865" s="15"/>
      <c r="F120865" s="15"/>
      <c r="G120865" s="15"/>
    </row>
    <row r="122124" spans="1:7">
      <c r="A122124" s="15"/>
      <c r="B122124" s="15"/>
      <c r="C122124" s="15"/>
      <c r="D122124" s="15"/>
      <c r="E122124" s="15"/>
      <c r="F122124" s="15"/>
      <c r="G122124" s="15"/>
    </row>
    <row r="123383" spans="1:7">
      <c r="A123383" s="15"/>
      <c r="B123383" s="15"/>
      <c r="C123383" s="15"/>
      <c r="D123383" s="15"/>
      <c r="E123383" s="15"/>
      <c r="F123383" s="15"/>
      <c r="G123383" s="15"/>
    </row>
    <row r="124642" spans="1:7">
      <c r="A124642" s="15"/>
      <c r="B124642" s="15"/>
      <c r="C124642" s="15"/>
      <c r="D124642" s="15"/>
      <c r="E124642" s="15"/>
      <c r="F124642" s="15"/>
      <c r="G124642" s="15"/>
    </row>
    <row r="125901" spans="1:7">
      <c r="A125901" s="15"/>
      <c r="B125901" s="15"/>
      <c r="C125901" s="15"/>
      <c r="D125901" s="15"/>
      <c r="E125901" s="15"/>
      <c r="F125901" s="15"/>
      <c r="G125901" s="15"/>
    </row>
    <row r="127160" spans="1:7">
      <c r="A127160" s="15"/>
      <c r="B127160" s="15"/>
      <c r="C127160" s="15"/>
      <c r="D127160" s="15"/>
      <c r="E127160" s="15"/>
      <c r="F127160" s="15"/>
      <c r="G127160" s="15"/>
    </row>
    <row r="128419" spans="1:7">
      <c r="A128419" s="15"/>
      <c r="B128419" s="15"/>
      <c r="C128419" s="15"/>
      <c r="D128419" s="15"/>
      <c r="E128419" s="15"/>
      <c r="F128419" s="15"/>
      <c r="G128419" s="15"/>
    </row>
    <row r="129678" spans="1:7">
      <c r="A129678" s="15"/>
      <c r="B129678" s="15"/>
      <c r="C129678" s="15"/>
      <c r="D129678" s="15"/>
      <c r="E129678" s="15"/>
      <c r="F129678" s="15"/>
      <c r="G129678" s="15"/>
    </row>
    <row r="130937" spans="1:7">
      <c r="A130937" s="15"/>
      <c r="B130937" s="15"/>
      <c r="C130937" s="15"/>
      <c r="D130937" s="15"/>
      <c r="E130937" s="15"/>
      <c r="F130937" s="15"/>
      <c r="G130937" s="15"/>
    </row>
    <row r="132196" spans="1:7">
      <c r="A132196" s="15"/>
      <c r="B132196" s="15"/>
      <c r="C132196" s="15"/>
      <c r="D132196" s="15"/>
      <c r="E132196" s="15"/>
      <c r="F132196" s="15"/>
      <c r="G132196" s="15"/>
    </row>
    <row r="133455" spans="1:7">
      <c r="A133455" s="15"/>
      <c r="B133455" s="15"/>
      <c r="C133455" s="15"/>
      <c r="D133455" s="15"/>
      <c r="E133455" s="15"/>
      <c r="F133455" s="15"/>
      <c r="G133455" s="15"/>
    </row>
    <row r="134714" spans="1:7">
      <c r="A134714" s="15"/>
      <c r="B134714" s="15"/>
      <c r="C134714" s="15"/>
      <c r="D134714" s="15"/>
      <c r="E134714" s="15"/>
      <c r="F134714" s="15"/>
      <c r="G134714" s="15"/>
    </row>
    <row r="135973" spans="1:7">
      <c r="A135973" s="15"/>
      <c r="B135973" s="15"/>
      <c r="C135973" s="15"/>
      <c r="D135973" s="15"/>
      <c r="E135973" s="15"/>
      <c r="F135973" s="15"/>
      <c r="G135973" s="15"/>
    </row>
    <row r="137232" spans="1:7">
      <c r="A137232" s="15"/>
      <c r="B137232" s="15"/>
      <c r="C137232" s="15"/>
      <c r="D137232" s="15"/>
      <c r="E137232" s="15"/>
      <c r="F137232" s="15"/>
      <c r="G137232" s="15"/>
    </row>
    <row r="138491" spans="1:7">
      <c r="A138491" s="15"/>
      <c r="B138491" s="15"/>
      <c r="C138491" s="15"/>
      <c r="D138491" s="15"/>
      <c r="E138491" s="15"/>
      <c r="F138491" s="15"/>
      <c r="G138491" s="15"/>
    </row>
    <row r="139750" spans="1:7">
      <c r="A139750" s="15"/>
      <c r="B139750" s="15"/>
      <c r="C139750" s="15"/>
      <c r="D139750" s="15"/>
      <c r="E139750" s="15"/>
      <c r="F139750" s="15"/>
      <c r="G139750" s="15"/>
    </row>
    <row r="141009" spans="1:7">
      <c r="A141009" s="15"/>
      <c r="B141009" s="15"/>
      <c r="C141009" s="15"/>
      <c r="D141009" s="15"/>
      <c r="E141009" s="15"/>
      <c r="F141009" s="15"/>
      <c r="G141009" s="15"/>
    </row>
    <row r="142268" spans="1:7">
      <c r="A142268" s="15"/>
      <c r="B142268" s="15"/>
      <c r="C142268" s="15"/>
      <c r="D142268" s="15"/>
      <c r="E142268" s="15"/>
      <c r="F142268" s="15"/>
      <c r="G142268" s="15"/>
    </row>
    <row r="143527" spans="1:7">
      <c r="A143527" s="15"/>
      <c r="B143527" s="15"/>
      <c r="C143527" s="15"/>
      <c r="D143527" s="15"/>
      <c r="E143527" s="15"/>
      <c r="F143527" s="15"/>
      <c r="G143527" s="15"/>
    </row>
    <row r="144786" spans="1:7">
      <c r="A144786" s="15"/>
      <c r="B144786" s="15"/>
      <c r="C144786" s="15"/>
      <c r="D144786" s="15"/>
      <c r="E144786" s="15"/>
      <c r="F144786" s="15"/>
      <c r="G144786" s="15"/>
    </row>
    <row r="146045" spans="1:7">
      <c r="A146045" s="15"/>
      <c r="B146045" s="15"/>
      <c r="C146045" s="15"/>
      <c r="D146045" s="15"/>
      <c r="E146045" s="15"/>
      <c r="F146045" s="15"/>
      <c r="G146045" s="15"/>
    </row>
    <row r="147304" spans="1:7">
      <c r="A147304" s="15"/>
      <c r="B147304" s="15"/>
      <c r="C147304" s="15"/>
      <c r="D147304" s="15"/>
      <c r="E147304" s="15"/>
      <c r="F147304" s="15"/>
      <c r="G147304" s="15"/>
    </row>
    <row r="148563" spans="1:7">
      <c r="A148563" s="15"/>
      <c r="B148563" s="15"/>
      <c r="C148563" s="15"/>
      <c r="D148563" s="15"/>
      <c r="E148563" s="15"/>
      <c r="F148563" s="15"/>
      <c r="G148563" s="15"/>
    </row>
    <row r="149822" spans="1:7">
      <c r="A149822" s="15"/>
      <c r="B149822" s="15"/>
      <c r="C149822" s="15"/>
      <c r="D149822" s="15"/>
      <c r="E149822" s="15"/>
      <c r="F149822" s="15"/>
      <c r="G149822" s="15"/>
    </row>
    <row r="151081" spans="1:7">
      <c r="A151081" s="15"/>
      <c r="B151081" s="15"/>
      <c r="C151081" s="15"/>
      <c r="D151081" s="15"/>
      <c r="E151081" s="15"/>
      <c r="F151081" s="15"/>
      <c r="G151081" s="15"/>
    </row>
    <row r="152340" spans="1:7">
      <c r="A152340" s="15"/>
      <c r="B152340" s="15"/>
      <c r="C152340" s="15"/>
      <c r="D152340" s="15"/>
      <c r="E152340" s="15"/>
      <c r="F152340" s="15"/>
      <c r="G152340" s="15"/>
    </row>
    <row r="153599" spans="1:7">
      <c r="A153599" s="15"/>
      <c r="B153599" s="15"/>
      <c r="C153599" s="15"/>
      <c r="D153599" s="15"/>
      <c r="E153599" s="15"/>
      <c r="F153599" s="15"/>
      <c r="G153599" s="15"/>
    </row>
    <row r="154858" spans="1:7">
      <c r="A154858" s="15"/>
      <c r="B154858" s="15"/>
      <c r="C154858" s="15"/>
      <c r="D154858" s="15"/>
      <c r="E154858" s="15"/>
      <c r="F154858" s="15"/>
      <c r="G154858" s="15"/>
    </row>
    <row r="156117" spans="1:7">
      <c r="A156117" s="15"/>
      <c r="B156117" s="15"/>
      <c r="C156117" s="15"/>
      <c r="D156117" s="15"/>
      <c r="E156117" s="15"/>
      <c r="F156117" s="15"/>
      <c r="G156117" s="15"/>
    </row>
    <row r="157376" spans="1:7">
      <c r="A157376" s="15"/>
      <c r="B157376" s="15"/>
      <c r="C157376" s="15"/>
      <c r="D157376" s="15"/>
      <c r="E157376" s="15"/>
      <c r="F157376" s="15"/>
      <c r="G157376" s="15"/>
    </row>
    <row r="158635" spans="1:7">
      <c r="A158635" s="15"/>
      <c r="B158635" s="15"/>
      <c r="C158635" s="15"/>
      <c r="D158635" s="15"/>
      <c r="E158635" s="15"/>
      <c r="F158635" s="15"/>
      <c r="G158635" s="15"/>
    </row>
    <row r="159894" spans="1:7">
      <c r="A159894" s="15"/>
      <c r="B159894" s="15"/>
      <c r="C159894" s="15"/>
      <c r="D159894" s="15"/>
      <c r="E159894" s="15"/>
      <c r="F159894" s="15"/>
      <c r="G159894" s="15"/>
    </row>
    <row r="161153" spans="1:7">
      <c r="A161153" s="15"/>
      <c r="B161153" s="15"/>
      <c r="C161153" s="15"/>
      <c r="D161153" s="15"/>
      <c r="E161153" s="15"/>
      <c r="F161153" s="15"/>
      <c r="G161153" s="15"/>
    </row>
    <row r="162412" spans="1:7">
      <c r="A162412" s="15"/>
      <c r="B162412" s="15"/>
      <c r="C162412" s="15"/>
      <c r="D162412" s="15"/>
      <c r="E162412" s="15"/>
      <c r="F162412" s="15"/>
      <c r="G162412" s="15"/>
    </row>
    <row r="163671" spans="1:7">
      <c r="A163671" s="15"/>
      <c r="B163671" s="15"/>
      <c r="C163671" s="15"/>
      <c r="D163671" s="15"/>
      <c r="E163671" s="15"/>
      <c r="F163671" s="15"/>
      <c r="G163671" s="15"/>
    </row>
    <row r="164930" spans="1:7">
      <c r="A164930" s="15"/>
      <c r="B164930" s="15"/>
      <c r="C164930" s="15"/>
      <c r="D164930" s="15"/>
      <c r="E164930" s="15"/>
      <c r="F164930" s="15"/>
      <c r="G164930" s="15"/>
    </row>
    <row r="166189" spans="1:7">
      <c r="A166189" s="15"/>
      <c r="B166189" s="15"/>
      <c r="C166189" s="15"/>
      <c r="D166189" s="15"/>
      <c r="E166189" s="15"/>
      <c r="F166189" s="15"/>
      <c r="G166189" s="15"/>
    </row>
    <row r="167448" spans="1:7">
      <c r="A167448" s="15"/>
      <c r="B167448" s="15"/>
      <c r="C167448" s="15"/>
      <c r="D167448" s="15"/>
      <c r="E167448" s="15"/>
      <c r="F167448" s="15"/>
      <c r="G167448" s="15"/>
    </row>
    <row r="168707" spans="1:7">
      <c r="A168707" s="15"/>
      <c r="B168707" s="15"/>
      <c r="C168707" s="15"/>
      <c r="D168707" s="15"/>
      <c r="E168707" s="15"/>
      <c r="F168707" s="15"/>
      <c r="G168707" s="15"/>
    </row>
    <row r="169966" spans="1:7">
      <c r="A169966" s="15"/>
      <c r="B169966" s="15"/>
      <c r="C169966" s="15"/>
      <c r="D169966" s="15"/>
      <c r="E169966" s="15"/>
      <c r="F169966" s="15"/>
      <c r="G169966" s="15"/>
    </row>
    <row r="171225" spans="1:7">
      <c r="A171225" s="15"/>
      <c r="B171225" s="15"/>
      <c r="C171225" s="15"/>
      <c r="D171225" s="15"/>
      <c r="E171225" s="15"/>
      <c r="F171225" s="15"/>
      <c r="G171225" s="15"/>
    </row>
    <row r="172484" spans="1:7">
      <c r="A172484" s="15"/>
      <c r="B172484" s="15"/>
      <c r="C172484" s="15"/>
      <c r="D172484" s="15"/>
      <c r="E172484" s="15"/>
      <c r="F172484" s="15"/>
      <c r="G172484" s="15"/>
    </row>
    <row r="173743" spans="1:7">
      <c r="A173743" s="15"/>
      <c r="B173743" s="15"/>
      <c r="C173743" s="15"/>
      <c r="D173743" s="15"/>
      <c r="E173743" s="15"/>
      <c r="F173743" s="15"/>
      <c r="G173743" s="15"/>
    </row>
    <row r="175002" spans="1:7">
      <c r="A175002" s="15"/>
      <c r="B175002" s="15"/>
      <c r="C175002" s="15"/>
      <c r="D175002" s="15"/>
      <c r="E175002" s="15"/>
      <c r="F175002" s="15"/>
      <c r="G175002" s="15"/>
    </row>
    <row r="176261" spans="1:7">
      <c r="A176261" s="15"/>
      <c r="B176261" s="15"/>
      <c r="C176261" s="15"/>
      <c r="D176261" s="15"/>
      <c r="E176261" s="15"/>
      <c r="F176261" s="15"/>
      <c r="G176261" s="15"/>
    </row>
    <row r="177520" spans="1:7">
      <c r="A177520" s="15"/>
      <c r="B177520" s="15"/>
      <c r="C177520" s="15"/>
      <c r="D177520" s="15"/>
      <c r="E177520" s="15"/>
      <c r="F177520" s="15"/>
      <c r="G177520" s="15"/>
    </row>
    <row r="178779" spans="1:7">
      <c r="A178779" s="15"/>
      <c r="B178779" s="15"/>
      <c r="C178779" s="15"/>
      <c r="D178779" s="15"/>
      <c r="E178779" s="15"/>
      <c r="F178779" s="15"/>
      <c r="G178779" s="15"/>
    </row>
    <row r="180038" spans="1:7">
      <c r="A180038" s="15"/>
      <c r="B180038" s="15"/>
      <c r="C180038" s="15"/>
      <c r="D180038" s="15"/>
      <c r="E180038" s="15"/>
      <c r="F180038" s="15"/>
      <c r="G180038" s="15"/>
    </row>
    <row r="181297" spans="1:7">
      <c r="A181297" s="15"/>
      <c r="B181297" s="15"/>
      <c r="C181297" s="15"/>
      <c r="D181297" s="15"/>
      <c r="E181297" s="15"/>
      <c r="F181297" s="15"/>
      <c r="G181297" s="15"/>
    </row>
    <row r="182556" spans="1:7">
      <c r="A182556" s="15"/>
      <c r="B182556" s="15"/>
      <c r="C182556" s="15"/>
      <c r="D182556" s="15"/>
      <c r="E182556" s="15"/>
      <c r="F182556" s="15"/>
      <c r="G182556" s="15"/>
    </row>
    <row r="183815" spans="1:7">
      <c r="A183815" s="15"/>
      <c r="B183815" s="15"/>
      <c r="C183815" s="15"/>
      <c r="D183815" s="15"/>
      <c r="E183815" s="15"/>
      <c r="F183815" s="15"/>
      <c r="G183815" s="15"/>
    </row>
    <row r="185074" spans="1:7">
      <c r="A185074" s="15"/>
      <c r="B185074" s="15"/>
      <c r="C185074" s="15"/>
      <c r="D185074" s="15"/>
      <c r="E185074" s="15"/>
      <c r="F185074" s="15"/>
      <c r="G185074" s="15"/>
    </row>
    <row r="186333" spans="1:7">
      <c r="A186333" s="15"/>
      <c r="B186333" s="15"/>
      <c r="C186333" s="15"/>
      <c r="D186333" s="15"/>
      <c r="E186333" s="15"/>
      <c r="F186333" s="15"/>
      <c r="G186333" s="15"/>
    </row>
    <row r="187592" spans="1:7">
      <c r="A187592" s="15"/>
      <c r="B187592" s="15"/>
      <c r="C187592" s="15"/>
      <c r="D187592" s="15"/>
      <c r="E187592" s="15"/>
      <c r="F187592" s="15"/>
      <c r="G187592" s="15"/>
    </row>
    <row r="188851" spans="1:7">
      <c r="A188851" s="15"/>
      <c r="B188851" s="15"/>
      <c r="C188851" s="15"/>
      <c r="D188851" s="15"/>
      <c r="E188851" s="15"/>
      <c r="F188851" s="15"/>
      <c r="G188851" s="15"/>
    </row>
    <row r="190110" spans="1:7">
      <c r="A190110" s="15"/>
      <c r="B190110" s="15"/>
      <c r="C190110" s="15"/>
      <c r="D190110" s="15"/>
      <c r="E190110" s="15"/>
      <c r="F190110" s="15"/>
      <c r="G190110" s="15"/>
    </row>
    <row r="191369" spans="1:7">
      <c r="A191369" s="15"/>
      <c r="B191369" s="15"/>
      <c r="C191369" s="15"/>
      <c r="D191369" s="15"/>
      <c r="E191369" s="15"/>
      <c r="F191369" s="15"/>
      <c r="G191369" s="15"/>
    </row>
    <row r="192628" spans="1:7">
      <c r="A192628" s="15"/>
      <c r="B192628" s="15"/>
      <c r="C192628" s="15"/>
      <c r="D192628" s="15"/>
      <c r="E192628" s="15"/>
      <c r="F192628" s="15"/>
      <c r="G192628" s="15"/>
    </row>
    <row r="193887" spans="1:7">
      <c r="A193887" s="15"/>
      <c r="B193887" s="15"/>
      <c r="C193887" s="15"/>
      <c r="D193887" s="15"/>
      <c r="E193887" s="15"/>
      <c r="F193887" s="15"/>
      <c r="G193887" s="15"/>
    </row>
    <row r="195146" spans="1:7">
      <c r="A195146" s="15"/>
      <c r="B195146" s="15"/>
      <c r="C195146" s="15"/>
      <c r="D195146" s="15"/>
      <c r="E195146" s="15"/>
      <c r="F195146" s="15"/>
      <c r="G195146" s="15"/>
    </row>
    <row r="196405" spans="1:7">
      <c r="A196405" s="15"/>
      <c r="B196405" s="15"/>
      <c r="C196405" s="15"/>
      <c r="D196405" s="15"/>
      <c r="E196405" s="15"/>
      <c r="F196405" s="15"/>
      <c r="G196405" s="15"/>
    </row>
    <row r="197664" spans="1:7">
      <c r="A197664" s="15"/>
      <c r="B197664" s="15"/>
      <c r="C197664" s="15"/>
      <c r="D197664" s="15"/>
      <c r="E197664" s="15"/>
      <c r="F197664" s="15"/>
      <c r="G197664" s="15"/>
    </row>
    <row r="198923" spans="1:7">
      <c r="A198923" s="15"/>
      <c r="B198923" s="15"/>
      <c r="C198923" s="15"/>
      <c r="D198923" s="15"/>
      <c r="E198923" s="15"/>
      <c r="F198923" s="15"/>
      <c r="G198923" s="15"/>
    </row>
    <row r="200182" spans="1:7">
      <c r="A200182" s="15"/>
      <c r="B200182" s="15"/>
      <c r="C200182" s="15"/>
      <c r="D200182" s="15"/>
      <c r="E200182" s="15"/>
      <c r="F200182" s="15"/>
      <c r="G200182" s="15"/>
    </row>
    <row r="201441" spans="1:7">
      <c r="A201441" s="15"/>
      <c r="B201441" s="15"/>
      <c r="C201441" s="15"/>
      <c r="D201441" s="15"/>
      <c r="E201441" s="15"/>
      <c r="F201441" s="15"/>
      <c r="G201441" s="15"/>
    </row>
    <row r="202700" spans="1:7">
      <c r="A202700" s="15"/>
      <c r="B202700" s="15"/>
      <c r="C202700" s="15"/>
      <c r="D202700" s="15"/>
      <c r="E202700" s="15"/>
      <c r="F202700" s="15"/>
      <c r="G202700" s="15"/>
    </row>
    <row r="203959" spans="1:7">
      <c r="A203959" s="15"/>
      <c r="B203959" s="15"/>
      <c r="C203959" s="15"/>
      <c r="D203959" s="15"/>
      <c r="E203959" s="15"/>
      <c r="F203959" s="15"/>
      <c r="G203959" s="15"/>
    </row>
    <row r="205218" spans="1:7">
      <c r="A205218" s="15"/>
      <c r="B205218" s="15"/>
      <c r="C205218" s="15"/>
      <c r="D205218" s="15"/>
      <c r="E205218" s="15"/>
      <c r="F205218" s="15"/>
      <c r="G205218" s="15"/>
    </row>
    <row r="206477" spans="1:7">
      <c r="A206477" s="15"/>
      <c r="B206477" s="15"/>
      <c r="C206477" s="15"/>
      <c r="D206477" s="15"/>
      <c r="E206477" s="15"/>
      <c r="F206477" s="15"/>
      <c r="G206477" s="15"/>
    </row>
    <row r="207736" spans="1:7">
      <c r="A207736" s="15"/>
      <c r="B207736" s="15"/>
      <c r="C207736" s="15"/>
      <c r="D207736" s="15"/>
      <c r="E207736" s="15"/>
      <c r="F207736" s="15"/>
      <c r="G207736" s="15"/>
    </row>
    <row r="208995" spans="1:7">
      <c r="A208995" s="15"/>
      <c r="B208995" s="15"/>
      <c r="C208995" s="15"/>
      <c r="D208995" s="15"/>
      <c r="E208995" s="15"/>
      <c r="F208995" s="15"/>
      <c r="G208995" s="15"/>
    </row>
    <row r="210254" spans="1:7">
      <c r="A210254" s="15"/>
      <c r="B210254" s="15"/>
      <c r="C210254" s="15"/>
      <c r="D210254" s="15"/>
      <c r="E210254" s="15"/>
      <c r="F210254" s="15"/>
      <c r="G210254" s="15"/>
    </row>
    <row r="211513" spans="1:7">
      <c r="A211513" s="15"/>
      <c r="B211513" s="15"/>
      <c r="C211513" s="15"/>
      <c r="D211513" s="15"/>
      <c r="E211513" s="15"/>
      <c r="F211513" s="15"/>
      <c r="G211513" s="15"/>
    </row>
    <row r="212772" spans="1:7">
      <c r="A212772" s="15"/>
      <c r="B212772" s="15"/>
      <c r="C212772" s="15"/>
      <c r="D212772" s="15"/>
      <c r="E212772" s="15"/>
      <c r="F212772" s="15"/>
      <c r="G212772" s="15"/>
    </row>
    <row r="214031" spans="1:7">
      <c r="A214031" s="15"/>
      <c r="B214031" s="15"/>
      <c r="C214031" s="15"/>
      <c r="D214031" s="15"/>
      <c r="E214031" s="15"/>
      <c r="F214031" s="15"/>
      <c r="G214031" s="15"/>
    </row>
    <row r="215290" spans="1:7">
      <c r="A215290" s="15"/>
      <c r="B215290" s="15"/>
      <c r="C215290" s="15"/>
      <c r="D215290" s="15"/>
      <c r="E215290" s="15"/>
      <c r="F215290" s="15"/>
      <c r="G215290" s="15"/>
    </row>
    <row r="216549" spans="1:7">
      <c r="A216549" s="15"/>
      <c r="B216549" s="15"/>
      <c r="C216549" s="15"/>
      <c r="D216549" s="15"/>
      <c r="E216549" s="15"/>
      <c r="F216549" s="15"/>
      <c r="G216549" s="15"/>
    </row>
    <row r="217808" spans="1:7">
      <c r="A217808" s="15"/>
      <c r="B217808" s="15"/>
      <c r="C217808" s="15"/>
      <c r="D217808" s="15"/>
      <c r="E217808" s="15"/>
      <c r="F217808" s="15"/>
      <c r="G217808" s="15"/>
    </row>
    <row r="219067" spans="1:7">
      <c r="A219067" s="15"/>
      <c r="B219067" s="15"/>
      <c r="C219067" s="15"/>
      <c r="D219067" s="15"/>
      <c r="E219067" s="15"/>
      <c r="F219067" s="15"/>
      <c r="G219067" s="15"/>
    </row>
    <row r="220326" spans="1:7">
      <c r="A220326" s="15"/>
      <c r="B220326" s="15"/>
      <c r="C220326" s="15"/>
      <c r="D220326" s="15"/>
      <c r="E220326" s="15"/>
      <c r="F220326" s="15"/>
      <c r="G220326" s="15"/>
    </row>
    <row r="221585" spans="1:7">
      <c r="A221585" s="15"/>
      <c r="B221585" s="15"/>
      <c r="C221585" s="15"/>
      <c r="D221585" s="15"/>
      <c r="E221585" s="15"/>
      <c r="F221585" s="15"/>
      <c r="G221585" s="15"/>
    </row>
    <row r="222844" spans="1:7">
      <c r="A222844" s="15"/>
      <c r="B222844" s="15"/>
      <c r="C222844" s="15"/>
      <c r="D222844" s="15"/>
      <c r="E222844" s="15"/>
      <c r="F222844" s="15"/>
      <c r="G222844" s="15"/>
    </row>
    <row r="224103" spans="1:7">
      <c r="A224103" s="15"/>
      <c r="B224103" s="15"/>
      <c r="C224103" s="15"/>
      <c r="D224103" s="15"/>
      <c r="E224103" s="15"/>
      <c r="F224103" s="15"/>
      <c r="G224103" s="15"/>
    </row>
    <row r="225362" spans="1:7">
      <c r="A225362" s="15"/>
      <c r="B225362" s="15"/>
      <c r="C225362" s="15"/>
      <c r="D225362" s="15"/>
      <c r="E225362" s="15"/>
      <c r="F225362" s="15"/>
      <c r="G225362" s="15"/>
    </row>
    <row r="226621" spans="1:7">
      <c r="A226621" s="15"/>
      <c r="B226621" s="15"/>
      <c r="C226621" s="15"/>
      <c r="D226621" s="15"/>
      <c r="E226621" s="15"/>
      <c r="F226621" s="15"/>
      <c r="G226621" s="15"/>
    </row>
    <row r="227880" spans="1:7">
      <c r="A227880" s="15"/>
      <c r="B227880" s="15"/>
      <c r="C227880" s="15"/>
      <c r="D227880" s="15"/>
      <c r="E227880" s="15"/>
      <c r="F227880" s="15"/>
      <c r="G227880" s="15"/>
    </row>
    <row r="229139" spans="1:7">
      <c r="A229139" s="15"/>
      <c r="B229139" s="15"/>
      <c r="C229139" s="15"/>
      <c r="D229139" s="15"/>
      <c r="E229139" s="15"/>
      <c r="F229139" s="15"/>
      <c r="G229139" s="15"/>
    </row>
    <row r="230398" spans="1:7">
      <c r="A230398" s="15"/>
      <c r="B230398" s="15"/>
      <c r="C230398" s="15"/>
      <c r="D230398" s="15"/>
      <c r="E230398" s="15"/>
      <c r="F230398" s="15"/>
      <c r="G230398" s="15"/>
    </row>
    <row r="231657" spans="1:7">
      <c r="A231657" s="15"/>
      <c r="B231657" s="15"/>
      <c r="C231657" s="15"/>
      <c r="D231657" s="15"/>
      <c r="E231657" s="15"/>
      <c r="F231657" s="15"/>
      <c r="G231657" s="15"/>
    </row>
    <row r="232916" spans="1:7">
      <c r="A232916" s="15"/>
      <c r="B232916" s="15"/>
      <c r="C232916" s="15"/>
      <c r="D232916" s="15"/>
      <c r="E232916" s="15"/>
      <c r="F232916" s="15"/>
      <c r="G232916" s="15"/>
    </row>
    <row r="234175" spans="1:7">
      <c r="A234175" s="15"/>
      <c r="B234175" s="15"/>
      <c r="C234175" s="15"/>
      <c r="D234175" s="15"/>
      <c r="E234175" s="15"/>
      <c r="F234175" s="15"/>
      <c r="G234175" s="15"/>
    </row>
    <row r="235434" spans="1:7">
      <c r="A235434" s="15"/>
      <c r="B235434" s="15"/>
      <c r="C235434" s="15"/>
      <c r="D235434" s="15"/>
      <c r="E235434" s="15"/>
      <c r="F235434" s="15"/>
      <c r="G235434" s="15"/>
    </row>
    <row r="236693" spans="1:7">
      <c r="A236693" s="15"/>
      <c r="B236693" s="15"/>
      <c r="C236693" s="15"/>
      <c r="D236693" s="15"/>
      <c r="E236693" s="15"/>
      <c r="F236693" s="15"/>
      <c r="G236693" s="15"/>
    </row>
    <row r="237952" spans="1:7">
      <c r="A237952" s="15"/>
      <c r="B237952" s="15"/>
      <c r="C237952" s="15"/>
      <c r="D237952" s="15"/>
      <c r="E237952" s="15"/>
      <c r="F237952" s="15"/>
      <c r="G237952" s="15"/>
    </row>
    <row r="239211" spans="1:7">
      <c r="A239211" s="15"/>
      <c r="B239211" s="15"/>
      <c r="C239211" s="15"/>
      <c r="D239211" s="15"/>
      <c r="E239211" s="15"/>
      <c r="F239211" s="15"/>
      <c r="G239211" s="15"/>
    </row>
    <row r="240470" spans="1:7">
      <c r="A240470" s="15"/>
      <c r="B240470" s="15"/>
      <c r="C240470" s="15"/>
      <c r="D240470" s="15"/>
      <c r="E240470" s="15"/>
      <c r="F240470" s="15"/>
      <c r="G240470" s="15"/>
    </row>
    <row r="241729" spans="1:7">
      <c r="A241729" s="15"/>
      <c r="B241729" s="15"/>
      <c r="C241729" s="15"/>
      <c r="D241729" s="15"/>
      <c r="E241729" s="15"/>
      <c r="F241729" s="15"/>
      <c r="G241729" s="15"/>
    </row>
    <row r="242988" spans="1:7">
      <c r="A242988" s="15"/>
      <c r="B242988" s="15"/>
      <c r="C242988" s="15"/>
      <c r="D242988" s="15"/>
      <c r="E242988" s="15"/>
      <c r="F242988" s="15"/>
      <c r="G242988" s="15"/>
    </row>
    <row r="244247" spans="1:7">
      <c r="A244247" s="15"/>
      <c r="B244247" s="15"/>
      <c r="C244247" s="15"/>
      <c r="D244247" s="15"/>
      <c r="E244247" s="15"/>
      <c r="F244247" s="15"/>
      <c r="G244247" s="15"/>
    </row>
    <row r="245506" spans="1:7">
      <c r="A245506" s="15"/>
      <c r="B245506" s="15"/>
      <c r="C245506" s="15"/>
      <c r="D245506" s="15"/>
      <c r="E245506" s="15"/>
      <c r="F245506" s="15"/>
      <c r="G245506" s="15"/>
    </row>
    <row r="246765" spans="1:7">
      <c r="A246765" s="15"/>
      <c r="B246765" s="15"/>
      <c r="C246765" s="15"/>
      <c r="D246765" s="15"/>
      <c r="E246765" s="15"/>
      <c r="F246765" s="15"/>
      <c r="G246765" s="15"/>
    </row>
    <row r="248024" spans="1:7">
      <c r="A248024" s="15"/>
      <c r="B248024" s="15"/>
      <c r="C248024" s="15"/>
      <c r="D248024" s="15"/>
      <c r="E248024" s="15"/>
      <c r="F248024" s="15"/>
      <c r="G248024" s="15"/>
    </row>
    <row r="249283" spans="1:7">
      <c r="A249283" s="15"/>
      <c r="B249283" s="15"/>
      <c r="C249283" s="15"/>
      <c r="D249283" s="15"/>
      <c r="E249283" s="15"/>
      <c r="F249283" s="15"/>
      <c r="G249283" s="15"/>
    </row>
    <row r="250542" spans="1:7">
      <c r="A250542" s="15"/>
      <c r="B250542" s="15"/>
      <c r="C250542" s="15"/>
      <c r="D250542" s="15"/>
      <c r="E250542" s="15"/>
      <c r="F250542" s="15"/>
      <c r="G250542" s="15"/>
    </row>
    <row r="251801" spans="1:7">
      <c r="A251801" s="15"/>
      <c r="B251801" s="15"/>
      <c r="C251801" s="15"/>
      <c r="D251801" s="15"/>
      <c r="E251801" s="15"/>
      <c r="F251801" s="15"/>
      <c r="G251801" s="15"/>
    </row>
    <row r="253060" spans="1:7">
      <c r="A253060" s="15"/>
      <c r="B253060" s="15"/>
      <c r="C253060" s="15"/>
      <c r="D253060" s="15"/>
      <c r="E253060" s="15"/>
      <c r="F253060" s="15"/>
      <c r="G253060" s="15"/>
    </row>
    <row r="254319" spans="1:7">
      <c r="A254319" s="15"/>
      <c r="B254319" s="15"/>
      <c r="C254319" s="15"/>
      <c r="D254319" s="15"/>
      <c r="E254319" s="15"/>
      <c r="F254319" s="15"/>
      <c r="G254319" s="15"/>
    </row>
    <row r="255578" spans="1:7">
      <c r="A255578" s="15"/>
      <c r="B255578" s="15"/>
      <c r="C255578" s="15"/>
      <c r="D255578" s="15"/>
      <c r="E255578" s="15"/>
      <c r="F255578" s="15"/>
      <c r="G255578" s="15"/>
    </row>
    <row r="256837" spans="1:7">
      <c r="A256837" s="15"/>
      <c r="B256837" s="15"/>
      <c r="C256837" s="15"/>
      <c r="D256837" s="15"/>
      <c r="E256837" s="15"/>
      <c r="F256837" s="15"/>
      <c r="G256837" s="15"/>
    </row>
    <row r="258096" spans="1:7">
      <c r="A258096" s="15"/>
      <c r="B258096" s="15"/>
      <c r="C258096" s="15"/>
      <c r="D258096" s="15"/>
      <c r="E258096" s="15"/>
      <c r="F258096" s="15"/>
      <c r="G258096" s="15"/>
    </row>
    <row r="259355" spans="1:7">
      <c r="A259355" s="15"/>
      <c r="B259355" s="15"/>
      <c r="C259355" s="15"/>
      <c r="D259355" s="15"/>
      <c r="E259355" s="15"/>
      <c r="F259355" s="15"/>
      <c r="G259355" s="15"/>
    </row>
    <row r="260614" spans="1:7">
      <c r="A260614" s="15"/>
      <c r="B260614" s="15"/>
      <c r="C260614" s="15"/>
      <c r="D260614" s="15"/>
      <c r="E260614" s="15"/>
      <c r="F260614" s="15"/>
      <c r="G260614" s="15"/>
    </row>
    <row r="261873" spans="1:7">
      <c r="A261873" s="15"/>
      <c r="B261873" s="15"/>
      <c r="C261873" s="15"/>
      <c r="D261873" s="15"/>
      <c r="E261873" s="15"/>
      <c r="F261873" s="15"/>
      <c r="G261873" s="15"/>
    </row>
    <row r="263132" spans="1:7">
      <c r="A263132" s="15"/>
      <c r="B263132" s="15"/>
      <c r="C263132" s="15"/>
      <c r="D263132" s="15"/>
      <c r="E263132" s="15"/>
      <c r="F263132" s="15"/>
      <c r="G263132" s="15"/>
    </row>
    <row r="264391" spans="1:7">
      <c r="A264391" s="15"/>
      <c r="B264391" s="15"/>
      <c r="C264391" s="15"/>
      <c r="D264391" s="15"/>
      <c r="E264391" s="15"/>
      <c r="F264391" s="15"/>
      <c r="G264391" s="15"/>
    </row>
    <row r="265650" spans="1:7">
      <c r="A265650" s="15"/>
      <c r="B265650" s="15"/>
      <c r="C265650" s="15"/>
      <c r="D265650" s="15"/>
      <c r="E265650" s="15"/>
      <c r="F265650" s="15"/>
      <c r="G265650" s="15"/>
    </row>
    <row r="266909" spans="1:7">
      <c r="A266909" s="15"/>
      <c r="B266909" s="15"/>
      <c r="C266909" s="15"/>
      <c r="D266909" s="15"/>
      <c r="E266909" s="15"/>
      <c r="F266909" s="15"/>
      <c r="G266909" s="15"/>
    </row>
    <row r="268168" spans="1:7">
      <c r="A268168" s="15"/>
      <c r="B268168" s="15"/>
      <c r="C268168" s="15"/>
      <c r="D268168" s="15"/>
      <c r="E268168" s="15"/>
      <c r="F268168" s="15"/>
      <c r="G268168" s="15"/>
    </row>
    <row r="269427" spans="1:7">
      <c r="A269427" s="15"/>
      <c r="B269427" s="15"/>
      <c r="C269427" s="15"/>
      <c r="D269427" s="15"/>
      <c r="E269427" s="15"/>
      <c r="F269427" s="15"/>
      <c r="G269427" s="15"/>
    </row>
    <row r="270686" spans="1:7">
      <c r="A270686" s="15"/>
      <c r="B270686" s="15"/>
      <c r="C270686" s="15"/>
      <c r="D270686" s="15"/>
      <c r="E270686" s="15"/>
      <c r="F270686" s="15"/>
      <c r="G270686" s="15"/>
    </row>
    <row r="271945" spans="1:7">
      <c r="A271945" s="15"/>
      <c r="B271945" s="15"/>
      <c r="C271945" s="15"/>
      <c r="D271945" s="15"/>
      <c r="E271945" s="15"/>
      <c r="F271945" s="15"/>
      <c r="G271945" s="15"/>
    </row>
    <row r="273204" spans="1:7">
      <c r="A273204" s="15"/>
      <c r="B273204" s="15"/>
      <c r="C273204" s="15"/>
      <c r="D273204" s="15"/>
      <c r="E273204" s="15"/>
      <c r="F273204" s="15"/>
      <c r="G273204" s="15"/>
    </row>
    <row r="274463" spans="1:7">
      <c r="A274463" s="15"/>
      <c r="B274463" s="15"/>
      <c r="C274463" s="15"/>
      <c r="D274463" s="15"/>
      <c r="E274463" s="15"/>
      <c r="F274463" s="15"/>
      <c r="G274463" s="15"/>
    </row>
    <row r="275722" spans="1:7">
      <c r="A275722" s="15"/>
      <c r="B275722" s="15"/>
      <c r="C275722" s="15"/>
      <c r="D275722" s="15"/>
      <c r="E275722" s="15"/>
      <c r="F275722" s="15"/>
      <c r="G275722" s="15"/>
    </row>
    <row r="276981" spans="1:7">
      <c r="A276981" s="15"/>
      <c r="B276981" s="15"/>
      <c r="C276981" s="15"/>
      <c r="D276981" s="15"/>
      <c r="E276981" s="15"/>
      <c r="F276981" s="15"/>
      <c r="G276981" s="15"/>
    </row>
    <row r="278240" spans="1:7">
      <c r="A278240" s="15"/>
      <c r="B278240" s="15"/>
      <c r="C278240" s="15"/>
      <c r="D278240" s="15"/>
      <c r="E278240" s="15"/>
      <c r="F278240" s="15"/>
      <c r="G278240" s="15"/>
    </row>
    <row r="279499" spans="1:7">
      <c r="A279499" s="15"/>
      <c r="B279499" s="15"/>
      <c r="C279499" s="15"/>
      <c r="D279499" s="15"/>
      <c r="E279499" s="15"/>
      <c r="F279499" s="15"/>
      <c r="G279499" s="15"/>
    </row>
    <row r="280758" spans="1:7">
      <c r="A280758" s="15"/>
      <c r="B280758" s="15"/>
      <c r="C280758" s="15"/>
      <c r="D280758" s="15"/>
      <c r="E280758" s="15"/>
      <c r="F280758" s="15"/>
      <c r="G280758" s="15"/>
    </row>
    <row r="282017" spans="1:7">
      <c r="A282017" s="15"/>
      <c r="B282017" s="15"/>
      <c r="C282017" s="15"/>
      <c r="D282017" s="15"/>
      <c r="E282017" s="15"/>
      <c r="F282017" s="15"/>
      <c r="G282017" s="15"/>
    </row>
    <row r="283276" spans="1:7">
      <c r="A283276" s="15"/>
      <c r="B283276" s="15"/>
      <c r="C283276" s="15"/>
      <c r="D283276" s="15"/>
      <c r="E283276" s="15"/>
      <c r="F283276" s="15"/>
      <c r="G283276" s="15"/>
    </row>
    <row r="284535" spans="1:7">
      <c r="A284535" s="15"/>
      <c r="B284535" s="15"/>
      <c r="C284535" s="15"/>
      <c r="D284535" s="15"/>
      <c r="E284535" s="15"/>
      <c r="F284535" s="15"/>
      <c r="G284535" s="15"/>
    </row>
    <row r="285794" spans="1:7">
      <c r="A285794" s="15"/>
      <c r="B285794" s="15"/>
      <c r="C285794" s="15"/>
      <c r="D285794" s="15"/>
      <c r="E285794" s="15"/>
      <c r="F285794" s="15"/>
      <c r="G285794" s="15"/>
    </row>
    <row r="287053" spans="1:7">
      <c r="A287053" s="15"/>
      <c r="B287053" s="15"/>
      <c r="C287053" s="15"/>
      <c r="D287053" s="15"/>
      <c r="E287053" s="15"/>
      <c r="F287053" s="15"/>
      <c r="G287053" s="15"/>
    </row>
    <row r="288312" spans="1:7">
      <c r="A288312" s="15"/>
      <c r="B288312" s="15"/>
      <c r="C288312" s="15"/>
      <c r="D288312" s="15"/>
      <c r="E288312" s="15"/>
      <c r="F288312" s="15"/>
      <c r="G288312" s="15"/>
    </row>
    <row r="289571" spans="1:7">
      <c r="A289571" s="15"/>
      <c r="B289571" s="15"/>
      <c r="C289571" s="15"/>
      <c r="D289571" s="15"/>
      <c r="E289571" s="15"/>
      <c r="F289571" s="15"/>
      <c r="G289571" s="15"/>
    </row>
    <row r="290830" spans="1:7">
      <c r="A290830" s="15"/>
      <c r="B290830" s="15"/>
      <c r="C290830" s="15"/>
      <c r="D290830" s="15"/>
      <c r="E290830" s="15"/>
      <c r="F290830" s="15"/>
      <c r="G290830" s="15"/>
    </row>
    <row r="292089" spans="1:7">
      <c r="A292089" s="15"/>
      <c r="B292089" s="15"/>
      <c r="C292089" s="15"/>
      <c r="D292089" s="15"/>
      <c r="E292089" s="15"/>
      <c r="F292089" s="15"/>
      <c r="G292089" s="15"/>
    </row>
    <row r="293348" spans="1:7">
      <c r="A293348" s="15"/>
      <c r="B293348" s="15"/>
      <c r="C293348" s="15"/>
      <c r="D293348" s="15"/>
      <c r="E293348" s="15"/>
      <c r="F293348" s="15"/>
      <c r="G293348" s="15"/>
    </row>
    <row r="294607" spans="1:7">
      <c r="A294607" s="15"/>
      <c r="B294607" s="15"/>
      <c r="C294607" s="15"/>
      <c r="D294607" s="15"/>
      <c r="E294607" s="15"/>
      <c r="F294607" s="15"/>
      <c r="G294607" s="15"/>
    </row>
    <row r="295866" spans="1:7">
      <c r="A295866" s="15"/>
      <c r="B295866" s="15"/>
      <c r="C295866" s="15"/>
      <c r="D295866" s="15"/>
      <c r="E295866" s="15"/>
      <c r="F295866" s="15"/>
      <c r="G295866" s="15"/>
    </row>
    <row r="297125" spans="1:7">
      <c r="A297125" s="15"/>
      <c r="B297125" s="15"/>
      <c r="C297125" s="15"/>
      <c r="D297125" s="15"/>
      <c r="E297125" s="15"/>
      <c r="F297125" s="15"/>
      <c r="G297125" s="15"/>
    </row>
    <row r="298384" spans="1:7">
      <c r="A298384" s="15"/>
      <c r="B298384" s="15"/>
      <c r="C298384" s="15"/>
      <c r="D298384" s="15"/>
      <c r="E298384" s="15"/>
      <c r="F298384" s="15"/>
      <c r="G298384" s="15"/>
    </row>
    <row r="299643" spans="1:7">
      <c r="A299643" s="15"/>
      <c r="B299643" s="15"/>
      <c r="C299643" s="15"/>
      <c r="D299643" s="15"/>
      <c r="E299643" s="15"/>
      <c r="F299643" s="15"/>
      <c r="G299643" s="15"/>
    </row>
    <row r="300902" spans="1:7">
      <c r="A300902" s="15"/>
      <c r="B300902" s="15"/>
      <c r="C300902" s="15"/>
      <c r="D300902" s="15"/>
      <c r="E300902" s="15"/>
      <c r="F300902" s="15"/>
      <c r="G300902" s="15"/>
    </row>
    <row r="302161" spans="1:7">
      <c r="A302161" s="15"/>
      <c r="B302161" s="15"/>
      <c r="C302161" s="15"/>
      <c r="D302161" s="15"/>
      <c r="E302161" s="15"/>
      <c r="F302161" s="15"/>
      <c r="G302161" s="15"/>
    </row>
    <row r="303420" spans="1:7">
      <c r="A303420" s="15"/>
      <c r="B303420" s="15"/>
      <c r="C303420" s="15"/>
      <c r="D303420" s="15"/>
      <c r="E303420" s="15"/>
      <c r="F303420" s="15"/>
      <c r="G303420" s="15"/>
    </row>
    <row r="304679" spans="1:7">
      <c r="A304679" s="15"/>
      <c r="B304679" s="15"/>
      <c r="C304679" s="15"/>
      <c r="D304679" s="15"/>
      <c r="E304679" s="15"/>
      <c r="F304679" s="15"/>
      <c r="G304679" s="15"/>
    </row>
    <row r="305938" spans="1:7">
      <c r="A305938" s="15"/>
      <c r="B305938" s="15"/>
      <c r="C305938" s="15"/>
      <c r="D305938" s="15"/>
      <c r="E305938" s="15"/>
      <c r="F305938" s="15"/>
      <c r="G305938" s="15"/>
    </row>
    <row r="307197" spans="1:7">
      <c r="A307197" s="15"/>
      <c r="B307197" s="15"/>
      <c r="C307197" s="15"/>
      <c r="D307197" s="15"/>
      <c r="E307197" s="15"/>
      <c r="F307197" s="15"/>
      <c r="G307197" s="15"/>
    </row>
    <row r="308456" spans="1:7">
      <c r="A308456" s="15"/>
      <c r="B308456" s="15"/>
      <c r="C308456" s="15"/>
      <c r="D308456" s="15"/>
      <c r="E308456" s="15"/>
      <c r="F308456" s="15"/>
      <c r="G308456" s="15"/>
    </row>
    <row r="309715" spans="1:7">
      <c r="A309715" s="15"/>
      <c r="B309715" s="15"/>
      <c r="C309715" s="15"/>
      <c r="D309715" s="15"/>
      <c r="E309715" s="15"/>
      <c r="F309715" s="15"/>
      <c r="G309715" s="15"/>
    </row>
    <row r="310974" spans="1:7">
      <c r="A310974" s="15"/>
      <c r="B310974" s="15"/>
      <c r="C310974" s="15"/>
      <c r="D310974" s="15"/>
      <c r="E310974" s="15"/>
      <c r="F310974" s="15"/>
      <c r="G310974" s="15"/>
    </row>
    <row r="312233" spans="1:7">
      <c r="A312233" s="15"/>
      <c r="B312233" s="15"/>
      <c r="C312233" s="15"/>
      <c r="D312233" s="15"/>
      <c r="E312233" s="15"/>
      <c r="F312233" s="15"/>
      <c r="G312233" s="15"/>
    </row>
    <row r="313492" spans="1:7">
      <c r="A313492" s="15"/>
      <c r="B313492" s="15"/>
      <c r="C313492" s="15"/>
      <c r="D313492" s="15"/>
      <c r="E313492" s="15"/>
      <c r="F313492" s="15"/>
      <c r="G313492" s="15"/>
    </row>
    <row r="314751" spans="1:7">
      <c r="A314751" s="15"/>
      <c r="B314751" s="15"/>
      <c r="C314751" s="15"/>
      <c r="D314751" s="15"/>
      <c r="E314751" s="15"/>
      <c r="F314751" s="15"/>
      <c r="G314751" s="15"/>
    </row>
    <row r="316010" spans="1:7">
      <c r="A316010" s="15"/>
      <c r="B316010" s="15"/>
      <c r="C316010" s="15"/>
      <c r="D316010" s="15"/>
      <c r="E316010" s="15"/>
      <c r="F316010" s="15"/>
      <c r="G316010" s="15"/>
    </row>
    <row r="317269" spans="1:7">
      <c r="A317269" s="15"/>
      <c r="B317269" s="15"/>
      <c r="C317269" s="15"/>
      <c r="D317269" s="15"/>
      <c r="E317269" s="15"/>
      <c r="F317269" s="15"/>
      <c r="G317269" s="15"/>
    </row>
    <row r="318528" spans="1:7">
      <c r="A318528" s="15"/>
      <c r="B318528" s="15"/>
      <c r="C318528" s="15"/>
      <c r="D318528" s="15"/>
      <c r="E318528" s="15"/>
      <c r="F318528" s="15"/>
      <c r="G318528" s="15"/>
    </row>
    <row r="319787" spans="1:7">
      <c r="A319787" s="15"/>
      <c r="B319787" s="15"/>
      <c r="C319787" s="15"/>
      <c r="D319787" s="15"/>
      <c r="E319787" s="15"/>
      <c r="F319787" s="15"/>
      <c r="G319787" s="15"/>
    </row>
    <row r="321046" spans="1:7">
      <c r="A321046" s="15"/>
      <c r="B321046" s="15"/>
      <c r="C321046" s="15"/>
      <c r="D321046" s="15"/>
      <c r="E321046" s="15"/>
      <c r="F321046" s="15"/>
      <c r="G321046" s="15"/>
    </row>
    <row r="322305" spans="1:7">
      <c r="A322305" s="15"/>
      <c r="B322305" s="15"/>
      <c r="C322305" s="15"/>
      <c r="D322305" s="15"/>
      <c r="E322305" s="15"/>
      <c r="F322305" s="15"/>
      <c r="G322305" s="15"/>
    </row>
    <row r="323564" spans="1:7">
      <c r="A323564" s="15"/>
      <c r="B323564" s="15"/>
      <c r="C323564" s="15"/>
      <c r="D323564" s="15"/>
      <c r="E323564" s="15"/>
      <c r="F323564" s="15"/>
      <c r="G323564" s="15"/>
    </row>
    <row r="324823" spans="1:7">
      <c r="A324823" s="15"/>
      <c r="B324823" s="15"/>
      <c r="C324823" s="15"/>
      <c r="D324823" s="15"/>
      <c r="E324823" s="15"/>
      <c r="F324823" s="15"/>
      <c r="G324823" s="15"/>
    </row>
    <row r="326082" spans="1:7">
      <c r="A326082" s="15"/>
      <c r="B326082" s="15"/>
      <c r="C326082" s="15"/>
      <c r="D326082" s="15"/>
      <c r="E326082" s="15"/>
      <c r="F326082" s="15"/>
      <c r="G326082" s="15"/>
    </row>
    <row r="327341" spans="1:7">
      <c r="A327341" s="15"/>
      <c r="B327341" s="15"/>
      <c r="C327341" s="15"/>
      <c r="D327341" s="15"/>
      <c r="E327341" s="15"/>
      <c r="F327341" s="15"/>
      <c r="G327341" s="15"/>
    </row>
    <row r="328600" spans="1:7">
      <c r="A328600" s="15"/>
      <c r="B328600" s="15"/>
      <c r="C328600" s="15"/>
      <c r="D328600" s="15"/>
      <c r="E328600" s="15"/>
      <c r="F328600" s="15"/>
      <c r="G328600" s="15"/>
    </row>
    <row r="329859" spans="1:7">
      <c r="A329859" s="15"/>
      <c r="B329859" s="15"/>
      <c r="C329859" s="15"/>
      <c r="D329859" s="15"/>
      <c r="E329859" s="15"/>
      <c r="F329859" s="15"/>
      <c r="G329859" s="15"/>
    </row>
    <row r="331118" spans="1:7">
      <c r="A331118" s="15"/>
      <c r="B331118" s="15"/>
      <c r="C331118" s="15"/>
      <c r="D331118" s="15"/>
      <c r="E331118" s="15"/>
      <c r="F331118" s="15"/>
      <c r="G331118" s="15"/>
    </row>
    <row r="332377" spans="1:7">
      <c r="A332377" s="15"/>
      <c r="B332377" s="15"/>
      <c r="C332377" s="15"/>
      <c r="D332377" s="15"/>
      <c r="E332377" s="15"/>
      <c r="F332377" s="15"/>
      <c r="G332377" s="15"/>
    </row>
    <row r="333636" spans="1:7">
      <c r="A333636" s="15"/>
      <c r="B333636" s="15"/>
      <c r="C333636" s="15"/>
      <c r="D333636" s="15"/>
      <c r="E333636" s="15"/>
      <c r="F333636" s="15"/>
      <c r="G333636" s="15"/>
    </row>
    <row r="334895" spans="1:7">
      <c r="A334895" s="15"/>
      <c r="B334895" s="15"/>
      <c r="C334895" s="15"/>
      <c r="D334895" s="15"/>
      <c r="E334895" s="15"/>
      <c r="F334895" s="15"/>
      <c r="G334895" s="15"/>
    </row>
    <row r="336154" spans="1:7">
      <c r="A336154" s="15"/>
      <c r="B336154" s="15"/>
      <c r="C336154" s="15"/>
      <c r="D336154" s="15"/>
      <c r="E336154" s="15"/>
      <c r="F336154" s="15"/>
      <c r="G336154" s="15"/>
    </row>
    <row r="337413" spans="1:7">
      <c r="A337413" s="15"/>
      <c r="B337413" s="15"/>
      <c r="C337413" s="15"/>
      <c r="D337413" s="15"/>
      <c r="E337413" s="15"/>
      <c r="F337413" s="15"/>
      <c r="G337413" s="15"/>
    </row>
    <row r="338672" spans="1:7">
      <c r="A338672" s="15"/>
      <c r="B338672" s="15"/>
      <c r="C338672" s="15"/>
      <c r="D338672" s="15"/>
      <c r="E338672" s="15"/>
      <c r="F338672" s="15"/>
      <c r="G338672" s="15"/>
    </row>
    <row r="339931" spans="1:7">
      <c r="A339931" s="15"/>
      <c r="B339931" s="15"/>
      <c r="C339931" s="15"/>
      <c r="D339931" s="15"/>
      <c r="E339931" s="15"/>
      <c r="F339931" s="15"/>
      <c r="G339931" s="15"/>
    </row>
    <row r="341190" spans="1:7">
      <c r="A341190" s="15"/>
      <c r="B341190" s="15"/>
      <c r="C341190" s="15"/>
      <c r="D341190" s="15"/>
      <c r="E341190" s="15"/>
      <c r="F341190" s="15"/>
      <c r="G341190" s="15"/>
    </row>
    <row r="342449" spans="1:7">
      <c r="A342449" s="15"/>
      <c r="B342449" s="15"/>
      <c r="C342449" s="15"/>
      <c r="D342449" s="15"/>
      <c r="E342449" s="15"/>
      <c r="F342449" s="15"/>
      <c r="G342449" s="15"/>
    </row>
    <row r="343708" spans="1:7">
      <c r="A343708" s="15"/>
      <c r="B343708" s="15"/>
      <c r="C343708" s="15"/>
      <c r="D343708" s="15"/>
      <c r="E343708" s="15"/>
      <c r="F343708" s="15"/>
      <c r="G343708" s="15"/>
    </row>
    <row r="344967" spans="1:7">
      <c r="A344967" s="15"/>
      <c r="B344967" s="15"/>
      <c r="C344967" s="15"/>
      <c r="D344967" s="15"/>
      <c r="E344967" s="15"/>
      <c r="F344967" s="15"/>
      <c r="G344967" s="15"/>
    </row>
    <row r="346226" spans="1:7">
      <c r="A346226" s="15"/>
      <c r="B346226" s="15"/>
      <c r="C346226" s="15"/>
      <c r="D346226" s="15"/>
      <c r="E346226" s="15"/>
      <c r="F346226" s="15"/>
      <c r="G346226" s="15"/>
    </row>
    <row r="347485" spans="1:7">
      <c r="A347485" s="15"/>
      <c r="B347485" s="15"/>
      <c r="C347485" s="15"/>
      <c r="D347485" s="15"/>
      <c r="E347485" s="15"/>
      <c r="F347485" s="15"/>
      <c r="G347485" s="15"/>
    </row>
    <row r="348744" spans="1:7">
      <c r="A348744" s="15"/>
      <c r="B348744" s="15"/>
      <c r="C348744" s="15"/>
      <c r="D348744" s="15"/>
      <c r="E348744" s="15"/>
      <c r="F348744" s="15"/>
      <c r="G348744" s="15"/>
    </row>
    <row r="350003" spans="1:7">
      <c r="A350003" s="15"/>
      <c r="B350003" s="15"/>
      <c r="C350003" s="15"/>
      <c r="D350003" s="15"/>
      <c r="E350003" s="15"/>
      <c r="F350003" s="15"/>
      <c r="G350003" s="15"/>
    </row>
    <row r="351262" spans="1:7">
      <c r="A351262" s="15"/>
      <c r="B351262" s="15"/>
      <c r="C351262" s="15"/>
      <c r="D351262" s="15"/>
      <c r="E351262" s="15"/>
      <c r="F351262" s="15"/>
      <c r="G351262" s="15"/>
    </row>
    <row r="352521" spans="1:7">
      <c r="A352521" s="15"/>
      <c r="B352521" s="15"/>
      <c r="C352521" s="15"/>
      <c r="D352521" s="15"/>
      <c r="E352521" s="15"/>
      <c r="F352521" s="15"/>
      <c r="G352521" s="15"/>
    </row>
    <row r="353780" spans="1:7">
      <c r="A353780" s="15"/>
      <c r="B353780" s="15"/>
      <c r="C353780" s="15"/>
      <c r="D353780" s="15"/>
      <c r="E353780" s="15"/>
      <c r="F353780" s="15"/>
      <c r="G353780" s="15"/>
    </row>
    <row r="355039" spans="1:7">
      <c r="A355039" s="15"/>
      <c r="B355039" s="15"/>
      <c r="C355039" s="15"/>
      <c r="D355039" s="15"/>
      <c r="E355039" s="15"/>
      <c r="F355039" s="15"/>
      <c r="G355039" s="15"/>
    </row>
    <row r="356298" spans="1:7">
      <c r="A356298" s="15"/>
      <c r="B356298" s="15"/>
      <c r="C356298" s="15"/>
      <c r="D356298" s="15"/>
      <c r="E356298" s="15"/>
      <c r="F356298" s="15"/>
      <c r="G356298" s="15"/>
    </row>
    <row r="357557" spans="1:7">
      <c r="A357557" s="15"/>
      <c r="B357557" s="15"/>
      <c r="C357557" s="15"/>
      <c r="D357557" s="15"/>
      <c r="E357557" s="15"/>
      <c r="F357557" s="15"/>
      <c r="G357557" s="15"/>
    </row>
    <row r="358816" spans="1:7">
      <c r="A358816" s="15"/>
      <c r="B358816" s="15"/>
      <c r="C358816" s="15"/>
      <c r="D358816" s="15"/>
      <c r="E358816" s="15"/>
      <c r="F358816" s="15"/>
      <c r="G358816" s="15"/>
    </row>
    <row r="360075" spans="1:7">
      <c r="A360075" s="15"/>
      <c r="B360075" s="15"/>
      <c r="C360075" s="15"/>
      <c r="D360075" s="15"/>
      <c r="E360075" s="15"/>
      <c r="F360075" s="15"/>
      <c r="G360075" s="15"/>
    </row>
    <row r="361334" spans="1:7">
      <c r="A361334" s="15"/>
      <c r="B361334" s="15"/>
      <c r="C361334" s="15"/>
      <c r="D361334" s="15"/>
      <c r="E361334" s="15"/>
      <c r="F361334" s="15"/>
      <c r="G361334" s="15"/>
    </row>
    <row r="362593" spans="1:7">
      <c r="A362593" s="15"/>
      <c r="B362593" s="15"/>
      <c r="C362593" s="15"/>
      <c r="D362593" s="15"/>
      <c r="E362593" s="15"/>
      <c r="F362593" s="15"/>
      <c r="G362593" s="15"/>
    </row>
    <row r="363852" spans="1:7">
      <c r="A363852" s="15"/>
      <c r="B363852" s="15"/>
      <c r="C363852" s="15"/>
      <c r="D363852" s="15"/>
      <c r="E363852" s="15"/>
      <c r="F363852" s="15"/>
      <c r="G363852" s="15"/>
    </row>
    <row r="365111" spans="1:7">
      <c r="A365111" s="15"/>
      <c r="B365111" s="15"/>
      <c r="C365111" s="15"/>
      <c r="D365111" s="15"/>
      <c r="E365111" s="15"/>
      <c r="F365111" s="15"/>
      <c r="G365111" s="15"/>
    </row>
    <row r="366370" spans="1:7">
      <c r="A366370" s="15"/>
      <c r="B366370" s="15"/>
      <c r="C366370" s="15"/>
      <c r="D366370" s="15"/>
      <c r="E366370" s="15"/>
      <c r="F366370" s="15"/>
      <c r="G366370" s="15"/>
    </row>
    <row r="367629" spans="1:7">
      <c r="A367629" s="15"/>
      <c r="B367629" s="15"/>
      <c r="C367629" s="15"/>
      <c r="D367629" s="15"/>
      <c r="E367629" s="15"/>
      <c r="F367629" s="15"/>
      <c r="G367629" s="15"/>
    </row>
    <row r="368888" spans="1:7">
      <c r="A368888" s="15"/>
      <c r="B368888" s="15"/>
      <c r="C368888" s="15"/>
      <c r="D368888" s="15"/>
      <c r="E368888" s="15"/>
      <c r="F368888" s="15"/>
      <c r="G368888" s="15"/>
    </row>
    <row r="370147" spans="1:7">
      <c r="A370147" s="15"/>
      <c r="B370147" s="15"/>
      <c r="C370147" s="15"/>
      <c r="D370147" s="15"/>
      <c r="E370147" s="15"/>
      <c r="F370147" s="15"/>
      <c r="G370147" s="15"/>
    </row>
    <row r="371406" spans="1:7">
      <c r="A371406" s="15"/>
      <c r="B371406" s="15"/>
      <c r="C371406" s="15"/>
      <c r="D371406" s="15"/>
      <c r="E371406" s="15"/>
      <c r="F371406" s="15"/>
      <c r="G371406" s="15"/>
    </row>
    <row r="372665" spans="1:7">
      <c r="A372665" s="15"/>
      <c r="B372665" s="15"/>
      <c r="C372665" s="15"/>
      <c r="D372665" s="15"/>
      <c r="E372665" s="15"/>
      <c r="F372665" s="15"/>
      <c r="G372665" s="15"/>
    </row>
    <row r="373924" spans="1:7">
      <c r="A373924" s="15"/>
      <c r="B373924" s="15"/>
      <c r="C373924" s="15"/>
      <c r="D373924" s="15"/>
      <c r="E373924" s="15"/>
      <c r="F373924" s="15"/>
      <c r="G373924" s="15"/>
    </row>
    <row r="375183" spans="1:7">
      <c r="A375183" s="15"/>
      <c r="B375183" s="15"/>
      <c r="C375183" s="15"/>
      <c r="D375183" s="15"/>
      <c r="E375183" s="15"/>
      <c r="F375183" s="15"/>
      <c r="G375183" s="15"/>
    </row>
    <row r="376442" spans="1:7">
      <c r="A376442" s="15"/>
      <c r="B376442" s="15"/>
      <c r="C376442" s="15"/>
      <c r="D376442" s="15"/>
      <c r="E376442" s="15"/>
      <c r="F376442" s="15"/>
      <c r="G376442" s="15"/>
    </row>
    <row r="377701" spans="1:7">
      <c r="A377701" s="15"/>
      <c r="B377701" s="15"/>
      <c r="C377701" s="15"/>
      <c r="D377701" s="15"/>
      <c r="E377701" s="15"/>
      <c r="F377701" s="15"/>
      <c r="G377701" s="15"/>
    </row>
    <row r="378960" spans="1:7">
      <c r="A378960" s="15"/>
      <c r="B378960" s="15"/>
      <c r="C378960" s="15"/>
      <c r="D378960" s="15"/>
      <c r="E378960" s="15"/>
      <c r="F378960" s="15"/>
      <c r="G378960" s="15"/>
    </row>
    <row r="380219" spans="1:7">
      <c r="A380219" s="15"/>
      <c r="B380219" s="15"/>
      <c r="C380219" s="15"/>
      <c r="D380219" s="15"/>
      <c r="E380219" s="15"/>
      <c r="F380219" s="15"/>
      <c r="G380219" s="15"/>
    </row>
    <row r="381478" spans="1:7">
      <c r="A381478" s="15"/>
      <c r="B381478" s="15"/>
      <c r="C381478" s="15"/>
      <c r="D381478" s="15"/>
      <c r="E381478" s="15"/>
      <c r="F381478" s="15"/>
      <c r="G381478" s="15"/>
    </row>
    <row r="382737" spans="1:7">
      <c r="A382737" s="15"/>
      <c r="B382737" s="15"/>
      <c r="C382737" s="15"/>
      <c r="D382737" s="15"/>
      <c r="E382737" s="15"/>
      <c r="F382737" s="15"/>
      <c r="G382737" s="15"/>
    </row>
    <row r="383996" spans="1:7">
      <c r="A383996" s="15"/>
      <c r="B383996" s="15"/>
      <c r="C383996" s="15"/>
      <c r="D383996" s="15"/>
      <c r="E383996" s="15"/>
      <c r="F383996" s="15"/>
      <c r="G383996" s="15"/>
    </row>
    <row r="385255" spans="1:7">
      <c r="A385255" s="15"/>
      <c r="B385255" s="15"/>
      <c r="C385255" s="15"/>
      <c r="D385255" s="15"/>
      <c r="E385255" s="15"/>
      <c r="F385255" s="15"/>
      <c r="G385255" s="15"/>
    </row>
    <row r="386514" spans="1:7">
      <c r="A386514" s="15"/>
      <c r="B386514" s="15"/>
      <c r="C386514" s="15"/>
      <c r="D386514" s="15"/>
      <c r="E386514" s="15"/>
      <c r="F386514" s="15"/>
      <c r="G386514" s="15"/>
    </row>
    <row r="387773" spans="1:7">
      <c r="A387773" s="15"/>
      <c r="B387773" s="15"/>
      <c r="C387773" s="15"/>
      <c r="D387773" s="15"/>
      <c r="E387773" s="15"/>
      <c r="F387773" s="15"/>
      <c r="G387773" s="15"/>
    </row>
    <row r="389032" spans="1:7">
      <c r="A389032" s="15"/>
      <c r="B389032" s="15"/>
      <c r="C389032" s="15"/>
      <c r="D389032" s="15"/>
      <c r="E389032" s="15"/>
      <c r="F389032" s="15"/>
      <c r="G389032" s="15"/>
    </row>
    <row r="390291" spans="1:7">
      <c r="A390291" s="15"/>
      <c r="B390291" s="15"/>
      <c r="C390291" s="15"/>
      <c r="D390291" s="15"/>
      <c r="E390291" s="15"/>
      <c r="F390291" s="15"/>
      <c r="G390291" s="15"/>
    </row>
    <row r="391550" spans="1:7">
      <c r="A391550" s="15"/>
      <c r="B391550" s="15"/>
      <c r="C391550" s="15"/>
      <c r="D391550" s="15"/>
      <c r="E391550" s="15"/>
      <c r="F391550" s="15"/>
      <c r="G391550" s="15"/>
    </row>
    <row r="392809" spans="1:7">
      <c r="A392809" s="15"/>
      <c r="B392809" s="15"/>
      <c r="C392809" s="15"/>
      <c r="D392809" s="15"/>
      <c r="E392809" s="15"/>
      <c r="F392809" s="15"/>
      <c r="G392809" s="15"/>
    </row>
    <row r="394068" spans="1:7">
      <c r="A394068" s="15"/>
      <c r="B394068" s="15"/>
      <c r="C394068" s="15"/>
      <c r="D394068" s="15"/>
      <c r="E394068" s="15"/>
      <c r="F394068" s="15"/>
      <c r="G394068" s="15"/>
    </row>
    <row r="395327" spans="1:7">
      <c r="A395327" s="15"/>
      <c r="B395327" s="15"/>
      <c r="C395327" s="15"/>
      <c r="D395327" s="15"/>
      <c r="E395327" s="15"/>
      <c r="F395327" s="15"/>
      <c r="G395327" s="15"/>
    </row>
    <row r="396586" spans="1:7">
      <c r="A396586" s="15"/>
      <c r="B396586" s="15"/>
      <c r="C396586" s="15"/>
      <c r="D396586" s="15"/>
      <c r="E396586" s="15"/>
      <c r="F396586" s="15"/>
      <c r="G396586" s="15"/>
    </row>
    <row r="397845" spans="1:7">
      <c r="A397845" s="15"/>
      <c r="B397845" s="15"/>
      <c r="C397845" s="15"/>
      <c r="D397845" s="15"/>
      <c r="E397845" s="15"/>
      <c r="F397845" s="15"/>
      <c r="G397845" s="15"/>
    </row>
    <row r="399104" spans="1:7">
      <c r="A399104" s="15"/>
      <c r="B399104" s="15"/>
      <c r="C399104" s="15"/>
      <c r="D399104" s="15"/>
      <c r="E399104" s="15"/>
      <c r="F399104" s="15"/>
      <c r="G399104" s="15"/>
    </row>
    <row r="400363" spans="1:7">
      <c r="A400363" s="15"/>
      <c r="B400363" s="15"/>
      <c r="C400363" s="15"/>
      <c r="D400363" s="15"/>
      <c r="E400363" s="15"/>
      <c r="F400363" s="15"/>
      <c r="G400363" s="15"/>
    </row>
    <row r="401622" spans="1:7">
      <c r="A401622" s="15"/>
      <c r="B401622" s="15"/>
      <c r="C401622" s="15"/>
      <c r="D401622" s="15"/>
      <c r="E401622" s="15"/>
      <c r="F401622" s="15"/>
      <c r="G401622" s="15"/>
    </row>
    <row r="402881" spans="1:7">
      <c r="A402881" s="15"/>
      <c r="B402881" s="15"/>
      <c r="C402881" s="15"/>
      <c r="D402881" s="15"/>
      <c r="E402881" s="15"/>
      <c r="F402881" s="15"/>
      <c r="G402881" s="15"/>
    </row>
    <row r="404140" spans="1:7">
      <c r="A404140" s="15"/>
      <c r="B404140" s="15"/>
      <c r="C404140" s="15"/>
      <c r="D404140" s="15"/>
      <c r="E404140" s="15"/>
      <c r="F404140" s="15"/>
      <c r="G404140" s="15"/>
    </row>
    <row r="405399" spans="1:7">
      <c r="A405399" s="15"/>
      <c r="B405399" s="15"/>
      <c r="C405399" s="15"/>
      <c r="D405399" s="15"/>
      <c r="E405399" s="15"/>
      <c r="F405399" s="15"/>
      <c r="G405399" s="15"/>
    </row>
    <row r="406658" spans="1:7">
      <c r="A406658" s="15"/>
      <c r="B406658" s="15"/>
      <c r="C406658" s="15"/>
      <c r="D406658" s="15"/>
      <c r="E406658" s="15"/>
      <c r="F406658" s="15"/>
      <c r="G406658" s="15"/>
    </row>
    <row r="407917" spans="1:7">
      <c r="A407917" s="15"/>
      <c r="B407917" s="15"/>
      <c r="C407917" s="15"/>
      <c r="D407917" s="15"/>
      <c r="E407917" s="15"/>
      <c r="F407917" s="15"/>
      <c r="G407917" s="15"/>
    </row>
    <row r="409176" spans="1:7">
      <c r="A409176" s="15"/>
      <c r="B409176" s="15"/>
      <c r="C409176" s="15"/>
      <c r="D409176" s="15"/>
      <c r="E409176" s="15"/>
      <c r="F409176" s="15"/>
      <c r="G409176" s="15"/>
    </row>
    <row r="410435" spans="1:7">
      <c r="A410435" s="15"/>
      <c r="B410435" s="15"/>
      <c r="C410435" s="15"/>
      <c r="D410435" s="15"/>
      <c r="E410435" s="15"/>
      <c r="F410435" s="15"/>
      <c r="G410435" s="15"/>
    </row>
    <row r="411694" spans="1:7">
      <c r="A411694" s="15"/>
      <c r="B411694" s="15"/>
      <c r="C411694" s="15"/>
      <c r="D411694" s="15"/>
      <c r="E411694" s="15"/>
      <c r="F411694" s="15"/>
      <c r="G411694" s="15"/>
    </row>
    <row r="412953" spans="1:7">
      <c r="A412953" s="15"/>
      <c r="B412953" s="15"/>
      <c r="C412953" s="15"/>
      <c r="D412953" s="15"/>
      <c r="E412953" s="15"/>
      <c r="F412953" s="15"/>
      <c r="G412953" s="15"/>
    </row>
    <row r="414212" spans="1:7">
      <c r="A414212" s="15"/>
      <c r="B414212" s="15"/>
      <c r="C414212" s="15"/>
      <c r="D414212" s="15"/>
      <c r="E414212" s="15"/>
      <c r="F414212" s="15"/>
      <c r="G414212" s="15"/>
    </row>
    <row r="415471" spans="1:7">
      <c r="A415471" s="15"/>
      <c r="B415471" s="15"/>
      <c r="C415471" s="15"/>
      <c r="D415471" s="15"/>
      <c r="E415471" s="15"/>
      <c r="F415471" s="15"/>
      <c r="G415471" s="15"/>
    </row>
    <row r="416730" spans="1:7">
      <c r="A416730" s="15"/>
      <c r="B416730" s="15"/>
      <c r="C416730" s="15"/>
      <c r="D416730" s="15"/>
      <c r="E416730" s="15"/>
      <c r="F416730" s="15"/>
      <c r="G416730" s="15"/>
    </row>
    <row r="417989" spans="1:7">
      <c r="A417989" s="15"/>
      <c r="B417989" s="15"/>
      <c r="C417989" s="15"/>
      <c r="D417989" s="15"/>
      <c r="E417989" s="15"/>
      <c r="F417989" s="15"/>
      <c r="G417989" s="15"/>
    </row>
    <row r="419248" spans="1:7">
      <c r="A419248" s="15"/>
      <c r="B419248" s="15"/>
      <c r="C419248" s="15"/>
      <c r="D419248" s="15"/>
      <c r="E419248" s="15"/>
      <c r="F419248" s="15"/>
      <c r="G419248" s="15"/>
    </row>
    <row r="420507" spans="1:7">
      <c r="A420507" s="15"/>
      <c r="B420507" s="15"/>
      <c r="C420507" s="15"/>
      <c r="D420507" s="15"/>
      <c r="E420507" s="15"/>
      <c r="F420507" s="15"/>
      <c r="G420507" s="15"/>
    </row>
    <row r="421766" spans="1:7">
      <c r="A421766" s="15"/>
      <c r="B421766" s="15"/>
      <c r="C421766" s="15"/>
      <c r="D421766" s="15"/>
      <c r="E421766" s="15"/>
      <c r="F421766" s="15"/>
      <c r="G421766" s="15"/>
    </row>
    <row r="423025" spans="1:7">
      <c r="A423025" s="15"/>
      <c r="B423025" s="15"/>
      <c r="C423025" s="15"/>
      <c r="D423025" s="15"/>
      <c r="E423025" s="15"/>
      <c r="F423025" s="15"/>
      <c r="G423025" s="15"/>
    </row>
    <row r="424284" spans="1:7">
      <c r="A424284" s="15"/>
      <c r="B424284" s="15"/>
      <c r="C424284" s="15"/>
      <c r="D424284" s="15"/>
      <c r="E424284" s="15"/>
      <c r="F424284" s="15"/>
      <c r="G424284" s="15"/>
    </row>
    <row r="425543" spans="1:7">
      <c r="A425543" s="15"/>
      <c r="B425543" s="15"/>
      <c r="C425543" s="15"/>
      <c r="D425543" s="15"/>
      <c r="E425543" s="15"/>
      <c r="F425543" s="15"/>
      <c r="G425543" s="15"/>
    </row>
    <row r="426802" spans="1:7">
      <c r="A426802" s="15"/>
      <c r="B426802" s="15"/>
      <c r="C426802" s="15"/>
      <c r="D426802" s="15"/>
      <c r="E426802" s="15"/>
      <c r="F426802" s="15"/>
      <c r="G426802" s="15"/>
    </row>
    <row r="428061" spans="1:7">
      <c r="A428061" s="15"/>
      <c r="B428061" s="15"/>
      <c r="C428061" s="15"/>
      <c r="D428061" s="15"/>
      <c r="E428061" s="15"/>
      <c r="F428061" s="15"/>
      <c r="G428061" s="15"/>
    </row>
    <row r="429320" spans="1:7">
      <c r="A429320" s="15"/>
      <c r="B429320" s="15"/>
      <c r="C429320" s="15"/>
      <c r="D429320" s="15"/>
      <c r="E429320" s="15"/>
      <c r="F429320" s="15"/>
      <c r="G429320" s="15"/>
    </row>
    <row r="430579" spans="1:7">
      <c r="A430579" s="15"/>
      <c r="B430579" s="15"/>
      <c r="C430579" s="15"/>
      <c r="D430579" s="15"/>
      <c r="E430579" s="15"/>
      <c r="F430579" s="15"/>
      <c r="G430579" s="15"/>
    </row>
    <row r="431838" spans="1:7">
      <c r="A431838" s="15"/>
      <c r="B431838" s="15"/>
      <c r="C431838" s="15"/>
      <c r="D431838" s="15"/>
      <c r="E431838" s="15"/>
      <c r="F431838" s="15"/>
      <c r="G431838" s="15"/>
    </row>
    <row r="433097" spans="1:7">
      <c r="A433097" s="15"/>
      <c r="B433097" s="15"/>
      <c r="C433097" s="15"/>
      <c r="D433097" s="15"/>
      <c r="E433097" s="15"/>
      <c r="F433097" s="15"/>
      <c r="G433097" s="15"/>
    </row>
    <row r="434356" spans="1:7">
      <c r="A434356" s="15"/>
      <c r="B434356" s="15"/>
      <c r="C434356" s="15"/>
      <c r="D434356" s="15"/>
      <c r="E434356" s="15"/>
      <c r="F434356" s="15"/>
      <c r="G434356" s="15"/>
    </row>
    <row r="435615" spans="1:7">
      <c r="A435615" s="15"/>
      <c r="B435615" s="15"/>
      <c r="C435615" s="15"/>
      <c r="D435615" s="15"/>
      <c r="E435615" s="15"/>
      <c r="F435615" s="15"/>
      <c r="G435615" s="15"/>
    </row>
    <row r="436874" spans="1:7">
      <c r="A436874" s="15"/>
      <c r="B436874" s="15"/>
      <c r="C436874" s="15"/>
      <c r="D436874" s="15"/>
      <c r="E436874" s="15"/>
      <c r="F436874" s="15"/>
      <c r="G436874" s="15"/>
    </row>
    <row r="438133" spans="1:7">
      <c r="A438133" s="15"/>
      <c r="B438133" s="15"/>
      <c r="C438133" s="15"/>
      <c r="D438133" s="15"/>
      <c r="E438133" s="15"/>
      <c r="F438133" s="15"/>
      <c r="G438133" s="15"/>
    </row>
    <row r="439392" spans="1:7">
      <c r="A439392" s="15"/>
      <c r="B439392" s="15"/>
      <c r="C439392" s="15"/>
      <c r="D439392" s="15"/>
      <c r="E439392" s="15"/>
      <c r="F439392" s="15"/>
      <c r="G439392" s="15"/>
    </row>
    <row r="440651" spans="1:7">
      <c r="A440651" s="15"/>
      <c r="B440651" s="15"/>
      <c r="C440651" s="15"/>
      <c r="D440651" s="15"/>
      <c r="E440651" s="15"/>
      <c r="F440651" s="15"/>
      <c r="G440651" s="15"/>
    </row>
    <row r="441910" spans="1:7">
      <c r="A441910" s="15"/>
      <c r="B441910" s="15"/>
      <c r="C441910" s="15"/>
      <c r="D441910" s="15"/>
      <c r="E441910" s="15"/>
      <c r="F441910" s="15"/>
      <c r="G441910" s="15"/>
    </row>
    <row r="443169" spans="1:7">
      <c r="A443169" s="15"/>
      <c r="B443169" s="15"/>
      <c r="C443169" s="15"/>
      <c r="D443169" s="15"/>
      <c r="E443169" s="15"/>
      <c r="F443169" s="15"/>
      <c r="G443169" s="15"/>
    </row>
    <row r="444428" spans="1:7">
      <c r="A444428" s="15"/>
      <c r="B444428" s="15"/>
      <c r="C444428" s="15"/>
      <c r="D444428" s="15"/>
      <c r="E444428" s="15"/>
      <c r="F444428" s="15"/>
      <c r="G444428" s="15"/>
    </row>
    <row r="445687" spans="1:7">
      <c r="A445687" s="15"/>
      <c r="B445687" s="15"/>
      <c r="C445687" s="15"/>
      <c r="D445687" s="15"/>
      <c r="E445687" s="15"/>
      <c r="F445687" s="15"/>
      <c r="G445687" s="15"/>
    </row>
    <row r="446946" spans="1:7">
      <c r="A446946" s="15"/>
      <c r="B446946" s="15"/>
      <c r="C446946" s="15"/>
      <c r="D446946" s="15"/>
      <c r="E446946" s="15"/>
      <c r="F446946" s="15"/>
      <c r="G446946" s="15"/>
    </row>
    <row r="448205" spans="1:7">
      <c r="A448205" s="15"/>
      <c r="B448205" s="15"/>
      <c r="C448205" s="15"/>
      <c r="D448205" s="15"/>
      <c r="E448205" s="15"/>
      <c r="F448205" s="15"/>
      <c r="G448205" s="15"/>
    </row>
    <row r="449464" spans="1:7">
      <c r="A449464" s="15"/>
      <c r="B449464" s="15"/>
      <c r="C449464" s="15"/>
      <c r="D449464" s="15"/>
      <c r="E449464" s="15"/>
      <c r="F449464" s="15"/>
      <c r="G449464" s="15"/>
    </row>
    <row r="450723" spans="1:7">
      <c r="A450723" s="15"/>
      <c r="B450723" s="15"/>
      <c r="C450723" s="15"/>
      <c r="D450723" s="15"/>
      <c r="E450723" s="15"/>
      <c r="F450723" s="15"/>
      <c r="G450723" s="15"/>
    </row>
    <row r="451982" spans="1:7">
      <c r="A451982" s="15"/>
      <c r="B451982" s="15"/>
      <c r="C451982" s="15"/>
      <c r="D451982" s="15"/>
      <c r="E451982" s="15"/>
      <c r="F451982" s="15"/>
      <c r="G451982" s="15"/>
    </row>
    <row r="453241" spans="1:7">
      <c r="A453241" s="15"/>
      <c r="B453241" s="15"/>
      <c r="C453241" s="15"/>
      <c r="D453241" s="15"/>
      <c r="E453241" s="15"/>
      <c r="F453241" s="15"/>
      <c r="G453241" s="15"/>
    </row>
    <row r="454500" spans="1:7">
      <c r="A454500" s="15"/>
      <c r="B454500" s="15"/>
      <c r="C454500" s="15"/>
      <c r="D454500" s="15"/>
      <c r="E454500" s="15"/>
      <c r="F454500" s="15"/>
      <c r="G454500" s="15"/>
    </row>
    <row r="455759" spans="1:7">
      <c r="A455759" s="15"/>
      <c r="B455759" s="15"/>
      <c r="C455759" s="15"/>
      <c r="D455759" s="15"/>
      <c r="E455759" s="15"/>
      <c r="F455759" s="15"/>
      <c r="G455759" s="15"/>
    </row>
    <row r="457018" spans="1:7">
      <c r="A457018" s="15"/>
      <c r="B457018" s="15"/>
      <c r="C457018" s="15"/>
      <c r="D457018" s="15"/>
      <c r="E457018" s="15"/>
      <c r="F457018" s="15"/>
      <c r="G457018" s="15"/>
    </row>
    <row r="458277" spans="1:7">
      <c r="A458277" s="15"/>
      <c r="B458277" s="15"/>
      <c r="C458277" s="15"/>
      <c r="D458277" s="15"/>
      <c r="E458277" s="15"/>
      <c r="F458277" s="15"/>
      <c r="G458277" s="15"/>
    </row>
    <row r="459536" spans="1:7">
      <c r="A459536" s="15"/>
      <c r="B459536" s="15"/>
      <c r="C459536" s="15"/>
      <c r="D459536" s="15"/>
      <c r="E459536" s="15"/>
      <c r="F459536" s="15"/>
      <c r="G459536" s="15"/>
    </row>
    <row r="460795" spans="1:7">
      <c r="A460795" s="15"/>
      <c r="B460795" s="15"/>
      <c r="C460795" s="15"/>
      <c r="D460795" s="15"/>
      <c r="E460795" s="15"/>
      <c r="F460795" s="15"/>
      <c r="G460795" s="15"/>
    </row>
    <row r="462054" spans="1:7">
      <c r="A462054" s="15"/>
      <c r="B462054" s="15"/>
      <c r="C462054" s="15"/>
      <c r="D462054" s="15"/>
      <c r="E462054" s="15"/>
      <c r="F462054" s="15"/>
      <c r="G462054" s="15"/>
    </row>
    <row r="463313" spans="1:7">
      <c r="A463313" s="15"/>
      <c r="B463313" s="15"/>
      <c r="C463313" s="15"/>
      <c r="D463313" s="15"/>
      <c r="E463313" s="15"/>
      <c r="F463313" s="15"/>
      <c r="G463313" s="15"/>
    </row>
    <row r="464572" spans="1:7">
      <c r="A464572" s="15"/>
      <c r="B464572" s="15"/>
      <c r="C464572" s="15"/>
      <c r="D464572" s="15"/>
      <c r="E464572" s="15"/>
      <c r="F464572" s="15"/>
      <c r="G464572" s="15"/>
    </row>
    <row r="465831" spans="1:7">
      <c r="A465831" s="15"/>
      <c r="B465831" s="15"/>
      <c r="C465831" s="15"/>
      <c r="D465831" s="15"/>
      <c r="E465831" s="15"/>
      <c r="F465831" s="15"/>
      <c r="G465831" s="15"/>
    </row>
    <row r="467090" spans="1:7">
      <c r="A467090" s="15"/>
      <c r="B467090" s="15"/>
      <c r="C467090" s="15"/>
      <c r="D467090" s="15"/>
      <c r="E467090" s="15"/>
      <c r="F467090" s="15"/>
      <c r="G467090" s="15"/>
    </row>
    <row r="468349" spans="1:7">
      <c r="A468349" s="15"/>
      <c r="B468349" s="15"/>
      <c r="C468349" s="15"/>
      <c r="D468349" s="15"/>
      <c r="E468349" s="15"/>
      <c r="F468349" s="15"/>
      <c r="G468349" s="15"/>
    </row>
    <row r="469608" spans="1:7">
      <c r="A469608" s="15"/>
      <c r="B469608" s="15"/>
      <c r="C469608" s="15"/>
      <c r="D469608" s="15"/>
      <c r="E469608" s="15"/>
      <c r="F469608" s="15"/>
      <c r="G469608" s="15"/>
    </row>
    <row r="470867" spans="1:7">
      <c r="A470867" s="15"/>
      <c r="B470867" s="15"/>
      <c r="C470867" s="15"/>
      <c r="D470867" s="15"/>
      <c r="E470867" s="15"/>
      <c r="F470867" s="15"/>
      <c r="G470867" s="15"/>
    </row>
    <row r="472126" spans="1:7">
      <c r="A472126" s="15"/>
      <c r="B472126" s="15"/>
      <c r="C472126" s="15"/>
      <c r="D472126" s="15"/>
      <c r="E472126" s="15"/>
      <c r="F472126" s="15"/>
      <c r="G472126" s="15"/>
    </row>
    <row r="473385" spans="1:7">
      <c r="A473385" s="15"/>
      <c r="B473385" s="15"/>
      <c r="C473385" s="15"/>
      <c r="D473385" s="15"/>
      <c r="E473385" s="15"/>
      <c r="F473385" s="15"/>
      <c r="G473385" s="15"/>
    </row>
    <row r="474644" spans="1:7">
      <c r="A474644" s="15"/>
      <c r="B474644" s="15"/>
      <c r="C474644" s="15"/>
      <c r="D474644" s="15"/>
      <c r="E474644" s="15"/>
      <c r="F474644" s="15"/>
      <c r="G474644" s="15"/>
    </row>
    <row r="475903" spans="1:7">
      <c r="A475903" s="15"/>
      <c r="B475903" s="15"/>
      <c r="C475903" s="15"/>
      <c r="D475903" s="15"/>
      <c r="E475903" s="15"/>
      <c r="F475903" s="15"/>
      <c r="G475903" s="15"/>
    </row>
    <row r="477162" spans="1:7">
      <c r="A477162" s="15"/>
      <c r="B477162" s="15"/>
      <c r="C477162" s="15"/>
      <c r="D477162" s="15"/>
      <c r="E477162" s="15"/>
      <c r="F477162" s="15"/>
      <c r="G477162" s="15"/>
    </row>
    <row r="478421" spans="1:7">
      <c r="A478421" s="15"/>
      <c r="B478421" s="15"/>
      <c r="C478421" s="15"/>
      <c r="D478421" s="15"/>
      <c r="E478421" s="15"/>
      <c r="F478421" s="15"/>
      <c r="G478421" s="15"/>
    </row>
    <row r="479680" spans="1:7">
      <c r="A479680" s="15"/>
      <c r="B479680" s="15"/>
      <c r="C479680" s="15"/>
      <c r="D479680" s="15"/>
      <c r="E479680" s="15"/>
      <c r="F479680" s="15"/>
      <c r="G479680" s="15"/>
    </row>
    <row r="480939" spans="1:7">
      <c r="A480939" s="15"/>
      <c r="B480939" s="15"/>
      <c r="C480939" s="15"/>
      <c r="D480939" s="15"/>
      <c r="E480939" s="15"/>
      <c r="F480939" s="15"/>
      <c r="G480939" s="15"/>
    </row>
    <row r="482198" spans="1:7">
      <c r="A482198" s="15"/>
      <c r="B482198" s="15"/>
      <c r="C482198" s="15"/>
      <c r="D482198" s="15"/>
      <c r="E482198" s="15"/>
      <c r="F482198" s="15"/>
      <c r="G482198" s="15"/>
    </row>
    <row r="483457" spans="1:7">
      <c r="A483457" s="15"/>
      <c r="B483457" s="15"/>
      <c r="C483457" s="15"/>
      <c r="D483457" s="15"/>
      <c r="E483457" s="15"/>
      <c r="F483457" s="15"/>
      <c r="G483457" s="15"/>
    </row>
    <row r="484716" spans="1:7">
      <c r="A484716" s="15"/>
      <c r="B484716" s="15"/>
      <c r="C484716" s="15"/>
      <c r="D484716" s="15"/>
      <c r="E484716" s="15"/>
      <c r="F484716" s="15"/>
      <c r="G484716" s="15"/>
    </row>
    <row r="485975" spans="1:7">
      <c r="A485975" s="15"/>
      <c r="B485975" s="15"/>
      <c r="C485975" s="15"/>
      <c r="D485975" s="15"/>
      <c r="E485975" s="15"/>
      <c r="F485975" s="15"/>
      <c r="G485975" s="15"/>
    </row>
    <row r="487234" spans="1:7">
      <c r="A487234" s="15"/>
      <c r="B487234" s="15"/>
      <c r="C487234" s="15"/>
      <c r="D487234" s="15"/>
      <c r="E487234" s="15"/>
      <c r="F487234" s="15"/>
      <c r="G487234" s="15"/>
    </row>
    <row r="488493" spans="1:7">
      <c r="A488493" s="15"/>
      <c r="B488493" s="15"/>
      <c r="C488493" s="15"/>
      <c r="D488493" s="15"/>
      <c r="E488493" s="15"/>
      <c r="F488493" s="15"/>
      <c r="G488493" s="15"/>
    </row>
    <row r="489752" spans="1:7">
      <c r="A489752" s="15"/>
      <c r="B489752" s="15"/>
      <c r="C489752" s="15"/>
      <c r="D489752" s="15"/>
      <c r="E489752" s="15"/>
      <c r="F489752" s="15"/>
      <c r="G489752" s="15"/>
    </row>
    <row r="491011" spans="1:7">
      <c r="A491011" s="15"/>
      <c r="B491011" s="15"/>
      <c r="C491011" s="15"/>
      <c r="D491011" s="15"/>
      <c r="E491011" s="15"/>
      <c r="F491011" s="15"/>
      <c r="G491011" s="15"/>
    </row>
    <row r="492270" spans="1:7">
      <c r="A492270" s="15"/>
      <c r="B492270" s="15"/>
      <c r="C492270" s="15"/>
      <c r="D492270" s="15"/>
      <c r="E492270" s="15"/>
      <c r="F492270" s="15"/>
      <c r="G492270" s="15"/>
    </row>
    <row r="493529" spans="1:7">
      <c r="A493529" s="15"/>
      <c r="B493529" s="15"/>
      <c r="C493529" s="15"/>
      <c r="D493529" s="15"/>
      <c r="E493529" s="15"/>
      <c r="F493529" s="15"/>
      <c r="G493529" s="15"/>
    </row>
    <row r="494788" spans="1:7">
      <c r="A494788" s="15"/>
      <c r="B494788" s="15"/>
      <c r="C494788" s="15"/>
      <c r="D494788" s="15"/>
      <c r="E494788" s="15"/>
      <c r="F494788" s="15"/>
      <c r="G494788" s="15"/>
    </row>
    <row r="496047" spans="1:7">
      <c r="A496047" s="15"/>
      <c r="B496047" s="15"/>
      <c r="C496047" s="15"/>
      <c r="D496047" s="15"/>
      <c r="E496047" s="15"/>
      <c r="F496047" s="15"/>
      <c r="G496047" s="15"/>
    </row>
    <row r="497306" spans="1:7">
      <c r="A497306" s="15"/>
      <c r="B497306" s="15"/>
      <c r="C497306" s="15"/>
      <c r="D497306" s="15"/>
      <c r="E497306" s="15"/>
      <c r="F497306" s="15"/>
      <c r="G497306" s="15"/>
    </row>
    <row r="498565" spans="1:7">
      <c r="A498565" s="15"/>
      <c r="B498565" s="15"/>
      <c r="C498565" s="15"/>
      <c r="D498565" s="15"/>
      <c r="E498565" s="15"/>
      <c r="F498565" s="15"/>
      <c r="G498565" s="15"/>
    </row>
    <row r="499824" spans="1:7">
      <c r="A499824" s="15"/>
      <c r="B499824" s="15"/>
      <c r="C499824" s="15"/>
      <c r="D499824" s="15"/>
      <c r="E499824" s="15"/>
      <c r="F499824" s="15"/>
      <c r="G499824" s="15"/>
    </row>
    <row r="501083" spans="1:7">
      <c r="A501083" s="15"/>
      <c r="B501083" s="15"/>
      <c r="C501083" s="15"/>
      <c r="D501083" s="15"/>
      <c r="E501083" s="15"/>
      <c r="F501083" s="15"/>
      <c r="G501083" s="15"/>
    </row>
    <row r="502342" spans="1:7">
      <c r="A502342" s="15"/>
      <c r="B502342" s="15"/>
      <c r="C502342" s="15"/>
      <c r="D502342" s="15"/>
      <c r="E502342" s="15"/>
      <c r="F502342" s="15"/>
      <c r="G502342" s="15"/>
    </row>
    <row r="503601" spans="1:7">
      <c r="A503601" s="15"/>
      <c r="B503601" s="15"/>
      <c r="C503601" s="15"/>
      <c r="D503601" s="15"/>
      <c r="E503601" s="15"/>
      <c r="F503601" s="15"/>
      <c r="G503601" s="15"/>
    </row>
    <row r="504860" spans="1:7">
      <c r="A504860" s="15"/>
      <c r="B504860" s="15"/>
      <c r="C504860" s="15"/>
      <c r="D504860" s="15"/>
      <c r="E504860" s="15"/>
      <c r="F504860" s="15"/>
      <c r="G504860" s="15"/>
    </row>
    <row r="506119" spans="1:7">
      <c r="A506119" s="15"/>
      <c r="B506119" s="15"/>
      <c r="C506119" s="15"/>
      <c r="D506119" s="15"/>
      <c r="E506119" s="15"/>
      <c r="F506119" s="15"/>
      <c r="G506119" s="15"/>
    </row>
    <row r="507378" spans="1:7">
      <c r="A507378" s="15"/>
      <c r="B507378" s="15"/>
      <c r="C507378" s="15"/>
      <c r="D507378" s="15"/>
      <c r="E507378" s="15"/>
      <c r="F507378" s="15"/>
      <c r="G507378" s="15"/>
    </row>
    <row r="508637" spans="1:7">
      <c r="A508637" s="15"/>
      <c r="B508637" s="15"/>
      <c r="C508637" s="15"/>
      <c r="D508637" s="15"/>
      <c r="E508637" s="15"/>
      <c r="F508637" s="15"/>
      <c r="G508637" s="15"/>
    </row>
    <row r="509896" spans="1:7">
      <c r="A509896" s="15"/>
      <c r="B509896" s="15"/>
      <c r="C509896" s="15"/>
      <c r="D509896" s="15"/>
      <c r="E509896" s="15"/>
      <c r="F509896" s="15"/>
      <c r="G509896" s="15"/>
    </row>
    <row r="511155" spans="1:7">
      <c r="A511155" s="15"/>
      <c r="B511155" s="15"/>
      <c r="C511155" s="15"/>
      <c r="D511155" s="15"/>
      <c r="E511155" s="15"/>
      <c r="F511155" s="15"/>
      <c r="G511155" s="15"/>
    </row>
    <row r="512414" spans="1:7">
      <c r="A512414" s="15"/>
      <c r="B512414" s="15"/>
      <c r="C512414" s="15"/>
      <c r="D512414" s="15"/>
      <c r="E512414" s="15"/>
      <c r="F512414" s="15"/>
      <c r="G512414" s="15"/>
    </row>
    <row r="513673" spans="1:7">
      <c r="A513673" s="15"/>
      <c r="B513673" s="15"/>
      <c r="C513673" s="15"/>
      <c r="D513673" s="15"/>
      <c r="E513673" s="15"/>
      <c r="F513673" s="15"/>
      <c r="G513673" s="15"/>
    </row>
    <row r="514932" spans="1:7">
      <c r="A514932" s="15"/>
      <c r="B514932" s="15"/>
      <c r="C514932" s="15"/>
      <c r="D514932" s="15"/>
      <c r="E514932" s="15"/>
      <c r="F514932" s="15"/>
      <c r="G514932" s="15"/>
    </row>
    <row r="516191" spans="1:7">
      <c r="A516191" s="15"/>
      <c r="B516191" s="15"/>
      <c r="C516191" s="15"/>
      <c r="D516191" s="15"/>
      <c r="E516191" s="15"/>
      <c r="F516191" s="15"/>
      <c r="G516191" s="15"/>
    </row>
    <row r="517450" spans="1:7">
      <c r="A517450" s="15"/>
      <c r="B517450" s="15"/>
      <c r="C517450" s="15"/>
      <c r="D517450" s="15"/>
      <c r="E517450" s="15"/>
      <c r="F517450" s="15"/>
      <c r="G517450" s="15"/>
    </row>
    <row r="518709" spans="1:7">
      <c r="A518709" s="15"/>
      <c r="B518709" s="15"/>
      <c r="C518709" s="15"/>
      <c r="D518709" s="15"/>
      <c r="E518709" s="15"/>
      <c r="F518709" s="15"/>
      <c r="G518709" s="15"/>
    </row>
    <row r="519968" spans="1:7">
      <c r="A519968" s="15"/>
      <c r="B519968" s="15"/>
      <c r="C519968" s="15"/>
      <c r="D519968" s="15"/>
      <c r="E519968" s="15"/>
      <c r="F519968" s="15"/>
      <c r="G519968" s="15"/>
    </row>
    <row r="521227" spans="1:7">
      <c r="A521227" s="15"/>
      <c r="B521227" s="15"/>
      <c r="C521227" s="15"/>
      <c r="D521227" s="15"/>
      <c r="E521227" s="15"/>
      <c r="F521227" s="15"/>
      <c r="G521227" s="15"/>
    </row>
    <row r="522486" spans="1:7">
      <c r="A522486" s="15"/>
      <c r="B522486" s="15"/>
      <c r="C522486" s="15"/>
      <c r="D522486" s="15"/>
      <c r="E522486" s="15"/>
      <c r="F522486" s="15"/>
      <c r="G522486" s="15"/>
    </row>
    <row r="523745" spans="1:7">
      <c r="A523745" s="15"/>
      <c r="B523745" s="15"/>
      <c r="C523745" s="15"/>
      <c r="D523745" s="15"/>
      <c r="E523745" s="15"/>
      <c r="F523745" s="15"/>
      <c r="G523745" s="15"/>
    </row>
    <row r="525004" spans="1:7">
      <c r="A525004" s="15"/>
      <c r="B525004" s="15"/>
      <c r="C525004" s="15"/>
      <c r="D525004" s="15"/>
      <c r="E525004" s="15"/>
      <c r="F525004" s="15"/>
      <c r="G525004" s="15"/>
    </row>
    <row r="526263" spans="1:7">
      <c r="A526263" s="15"/>
      <c r="B526263" s="15"/>
      <c r="C526263" s="15"/>
      <c r="D526263" s="15"/>
      <c r="E526263" s="15"/>
      <c r="F526263" s="15"/>
      <c r="G526263" s="15"/>
    </row>
    <row r="527522" spans="1:7">
      <c r="A527522" s="15"/>
      <c r="B527522" s="15"/>
      <c r="C527522" s="15"/>
      <c r="D527522" s="15"/>
      <c r="E527522" s="15"/>
      <c r="F527522" s="15"/>
      <c r="G527522" s="15"/>
    </row>
    <row r="528781" spans="1:7">
      <c r="A528781" s="15"/>
      <c r="B528781" s="15"/>
      <c r="C528781" s="15"/>
      <c r="D528781" s="15"/>
      <c r="E528781" s="15"/>
      <c r="F528781" s="15"/>
      <c r="G528781" s="15"/>
    </row>
    <row r="530040" spans="1:7">
      <c r="A530040" s="15"/>
      <c r="B530040" s="15"/>
      <c r="C530040" s="15"/>
      <c r="D530040" s="15"/>
      <c r="E530040" s="15"/>
      <c r="F530040" s="15"/>
      <c r="G530040" s="15"/>
    </row>
    <row r="531299" spans="1:7">
      <c r="A531299" s="15"/>
      <c r="B531299" s="15"/>
      <c r="C531299" s="15"/>
      <c r="D531299" s="15"/>
      <c r="E531299" s="15"/>
      <c r="F531299" s="15"/>
      <c r="G531299" s="15"/>
    </row>
    <row r="532558" spans="1:7">
      <c r="A532558" s="15"/>
      <c r="B532558" s="15"/>
      <c r="C532558" s="15"/>
      <c r="D532558" s="15"/>
      <c r="E532558" s="15"/>
      <c r="F532558" s="15"/>
      <c r="G532558" s="15"/>
    </row>
    <row r="533817" spans="1:7">
      <c r="A533817" s="15"/>
      <c r="B533817" s="15"/>
      <c r="C533817" s="15"/>
      <c r="D533817" s="15"/>
      <c r="E533817" s="15"/>
      <c r="F533817" s="15"/>
      <c r="G533817" s="15"/>
    </row>
    <row r="535076" spans="1:7">
      <c r="A535076" s="15"/>
      <c r="B535076" s="15"/>
      <c r="C535076" s="15"/>
      <c r="D535076" s="15"/>
      <c r="E535076" s="15"/>
      <c r="F535076" s="15"/>
      <c r="G535076" s="15"/>
    </row>
    <row r="536335" spans="1:7">
      <c r="A536335" s="15"/>
      <c r="B536335" s="15"/>
      <c r="C536335" s="15"/>
      <c r="D536335" s="15"/>
      <c r="E536335" s="15"/>
      <c r="F536335" s="15"/>
      <c r="G536335" s="15"/>
    </row>
    <row r="537594" spans="1:7">
      <c r="A537594" s="15"/>
      <c r="B537594" s="15"/>
      <c r="C537594" s="15"/>
      <c r="D537594" s="15"/>
      <c r="E537594" s="15"/>
      <c r="F537594" s="15"/>
      <c r="G537594" s="15"/>
    </row>
    <row r="538853" spans="1:7">
      <c r="A538853" s="15"/>
      <c r="B538853" s="15"/>
      <c r="C538853" s="15"/>
      <c r="D538853" s="15"/>
      <c r="E538853" s="15"/>
      <c r="F538853" s="15"/>
      <c r="G538853" s="15"/>
    </row>
    <row r="540112" spans="1:7">
      <c r="A540112" s="15"/>
      <c r="B540112" s="15"/>
      <c r="C540112" s="15"/>
      <c r="D540112" s="15"/>
      <c r="E540112" s="15"/>
      <c r="F540112" s="15"/>
      <c r="G540112" s="15"/>
    </row>
    <row r="541371" spans="1:7">
      <c r="A541371" s="15"/>
      <c r="B541371" s="15"/>
      <c r="C541371" s="15"/>
      <c r="D541371" s="15"/>
      <c r="E541371" s="15"/>
      <c r="F541371" s="15"/>
      <c r="G541371" s="15"/>
    </row>
    <row r="542630" spans="1:7">
      <c r="A542630" s="15"/>
      <c r="B542630" s="15"/>
      <c r="C542630" s="15"/>
      <c r="D542630" s="15"/>
      <c r="E542630" s="15"/>
      <c r="F542630" s="15"/>
      <c r="G542630" s="15"/>
    </row>
    <row r="543889" spans="1:7">
      <c r="A543889" s="15"/>
      <c r="B543889" s="15"/>
      <c r="C543889" s="15"/>
      <c r="D543889" s="15"/>
      <c r="E543889" s="15"/>
      <c r="F543889" s="15"/>
      <c r="G543889" s="15"/>
    </row>
    <row r="545148" spans="1:7">
      <c r="A545148" s="15"/>
      <c r="B545148" s="15"/>
      <c r="C545148" s="15"/>
      <c r="D545148" s="15"/>
      <c r="E545148" s="15"/>
      <c r="F545148" s="15"/>
      <c r="G545148" s="15"/>
    </row>
    <row r="546407" spans="1:7">
      <c r="A546407" s="15"/>
      <c r="B546407" s="15"/>
      <c r="C546407" s="15"/>
      <c r="D546407" s="15"/>
      <c r="E546407" s="15"/>
      <c r="F546407" s="15"/>
      <c r="G546407" s="15"/>
    </row>
    <row r="547666" spans="1:7">
      <c r="A547666" s="15"/>
      <c r="B547666" s="15"/>
      <c r="C547666" s="15"/>
      <c r="D547666" s="15"/>
      <c r="E547666" s="15"/>
      <c r="F547666" s="15"/>
      <c r="G547666" s="15"/>
    </row>
    <row r="548925" spans="1:7">
      <c r="A548925" s="15"/>
      <c r="B548925" s="15"/>
      <c r="C548925" s="15"/>
      <c r="D548925" s="15"/>
      <c r="E548925" s="15"/>
      <c r="F548925" s="15"/>
      <c r="G548925" s="15"/>
    </row>
    <row r="550184" spans="1:7">
      <c r="A550184" s="15"/>
      <c r="B550184" s="15"/>
      <c r="C550184" s="15"/>
      <c r="D550184" s="15"/>
      <c r="E550184" s="15"/>
      <c r="F550184" s="15"/>
      <c r="G550184" s="15"/>
    </row>
    <row r="551443" spans="1:7">
      <c r="A551443" s="15"/>
      <c r="B551443" s="15"/>
      <c r="C551443" s="15"/>
      <c r="D551443" s="15"/>
      <c r="E551443" s="15"/>
      <c r="F551443" s="15"/>
      <c r="G551443" s="15"/>
    </row>
    <row r="552702" spans="1:7">
      <c r="A552702" s="15"/>
      <c r="B552702" s="15"/>
      <c r="C552702" s="15"/>
      <c r="D552702" s="15"/>
      <c r="E552702" s="15"/>
      <c r="F552702" s="15"/>
      <c r="G552702" s="15"/>
    </row>
    <row r="553961" spans="1:7">
      <c r="A553961" s="15"/>
      <c r="B553961" s="15"/>
      <c r="C553961" s="15"/>
      <c r="D553961" s="15"/>
      <c r="E553961" s="15"/>
      <c r="F553961" s="15"/>
      <c r="G553961" s="15"/>
    </row>
    <row r="555220" spans="1:7">
      <c r="A555220" s="15"/>
      <c r="B555220" s="15"/>
      <c r="C555220" s="15"/>
      <c r="D555220" s="15"/>
      <c r="E555220" s="15"/>
      <c r="F555220" s="15"/>
      <c r="G555220" s="15"/>
    </row>
    <row r="556479" spans="1:7">
      <c r="A556479" s="15"/>
      <c r="B556479" s="15"/>
      <c r="C556479" s="15"/>
      <c r="D556479" s="15"/>
      <c r="E556479" s="15"/>
      <c r="F556479" s="15"/>
      <c r="G556479" s="15"/>
    </row>
    <row r="557738" spans="1:7">
      <c r="A557738" s="15"/>
      <c r="B557738" s="15"/>
      <c r="C557738" s="15"/>
      <c r="D557738" s="15"/>
      <c r="E557738" s="15"/>
      <c r="F557738" s="15"/>
      <c r="G557738" s="15"/>
    </row>
    <row r="558997" spans="1:7">
      <c r="A558997" s="15"/>
      <c r="B558997" s="15"/>
      <c r="C558997" s="15"/>
      <c r="D558997" s="15"/>
      <c r="E558997" s="15"/>
      <c r="F558997" s="15"/>
      <c r="G558997" s="15"/>
    </row>
    <row r="560256" spans="1:7">
      <c r="A560256" s="15"/>
      <c r="B560256" s="15"/>
      <c r="C560256" s="15"/>
      <c r="D560256" s="15"/>
      <c r="E560256" s="15"/>
      <c r="F560256" s="15"/>
      <c r="G560256" s="15"/>
    </row>
    <row r="561515" spans="1:7">
      <c r="A561515" s="15"/>
      <c r="B561515" s="15"/>
      <c r="C561515" s="15"/>
      <c r="D561515" s="15"/>
      <c r="E561515" s="15"/>
      <c r="F561515" s="15"/>
      <c r="G561515" s="15"/>
    </row>
    <row r="562774" spans="1:7">
      <c r="A562774" s="15"/>
      <c r="B562774" s="15"/>
      <c r="C562774" s="15"/>
      <c r="D562774" s="15"/>
      <c r="E562774" s="15"/>
      <c r="F562774" s="15"/>
      <c r="G562774" s="15"/>
    </row>
    <row r="564033" spans="1:7">
      <c r="A564033" s="15"/>
      <c r="B564033" s="15"/>
      <c r="C564033" s="15"/>
      <c r="D564033" s="15"/>
      <c r="E564033" s="15"/>
      <c r="F564033" s="15"/>
      <c r="G564033" s="15"/>
    </row>
    <row r="565292" spans="1:7">
      <c r="A565292" s="15"/>
      <c r="B565292" s="15"/>
      <c r="C565292" s="15"/>
      <c r="D565292" s="15"/>
      <c r="E565292" s="15"/>
      <c r="F565292" s="15"/>
      <c r="G565292" s="15"/>
    </row>
    <row r="566551" spans="1:7">
      <c r="A566551" s="15"/>
      <c r="B566551" s="15"/>
      <c r="C566551" s="15"/>
      <c r="D566551" s="15"/>
      <c r="E566551" s="15"/>
      <c r="F566551" s="15"/>
      <c r="G566551" s="15"/>
    </row>
    <row r="567810" spans="1:7">
      <c r="A567810" s="15"/>
      <c r="B567810" s="15"/>
      <c r="C567810" s="15"/>
      <c r="D567810" s="15"/>
      <c r="E567810" s="15"/>
      <c r="F567810" s="15"/>
      <c r="G567810" s="15"/>
    </row>
    <row r="569069" spans="1:7">
      <c r="A569069" s="15"/>
      <c r="B569069" s="15"/>
      <c r="C569069" s="15"/>
      <c r="D569069" s="15"/>
      <c r="E569069" s="15"/>
      <c r="F569069" s="15"/>
      <c r="G569069" s="15"/>
    </row>
    <row r="570328" spans="1:7">
      <c r="A570328" s="15"/>
      <c r="B570328" s="15"/>
      <c r="C570328" s="15"/>
      <c r="D570328" s="15"/>
      <c r="E570328" s="15"/>
      <c r="F570328" s="15"/>
      <c r="G570328" s="15"/>
    </row>
    <row r="571587" spans="1:7">
      <c r="A571587" s="15"/>
      <c r="B571587" s="15"/>
      <c r="C571587" s="15"/>
      <c r="D571587" s="15"/>
      <c r="E571587" s="15"/>
      <c r="F571587" s="15"/>
      <c r="G571587" s="15"/>
    </row>
    <row r="572846" spans="1:7">
      <c r="A572846" s="15"/>
      <c r="B572846" s="15"/>
      <c r="C572846" s="15"/>
      <c r="D572846" s="15"/>
      <c r="E572846" s="15"/>
      <c r="F572846" s="15"/>
      <c r="G572846" s="15"/>
    </row>
    <row r="574105" spans="1:7">
      <c r="A574105" s="15"/>
      <c r="B574105" s="15"/>
      <c r="C574105" s="15"/>
      <c r="D574105" s="15"/>
      <c r="E574105" s="15"/>
      <c r="F574105" s="15"/>
      <c r="G574105" s="15"/>
    </row>
    <row r="575364" spans="1:7">
      <c r="A575364" s="15"/>
      <c r="B575364" s="15"/>
      <c r="C575364" s="15"/>
      <c r="D575364" s="15"/>
      <c r="E575364" s="15"/>
      <c r="F575364" s="15"/>
      <c r="G575364" s="15"/>
    </row>
    <row r="576623" spans="1:7">
      <c r="A576623" s="15"/>
      <c r="B576623" s="15"/>
      <c r="C576623" s="15"/>
      <c r="D576623" s="15"/>
      <c r="E576623" s="15"/>
      <c r="F576623" s="15"/>
      <c r="G576623" s="15"/>
    </row>
    <row r="577882" spans="1:7">
      <c r="A577882" s="15"/>
      <c r="B577882" s="15"/>
      <c r="C577882" s="15"/>
      <c r="D577882" s="15"/>
      <c r="E577882" s="15"/>
      <c r="F577882" s="15"/>
      <c r="G577882" s="15"/>
    </row>
    <row r="579141" spans="1:7">
      <c r="A579141" s="15"/>
      <c r="B579141" s="15"/>
      <c r="C579141" s="15"/>
      <c r="D579141" s="15"/>
      <c r="E579141" s="15"/>
      <c r="F579141" s="15"/>
      <c r="G579141" s="15"/>
    </row>
    <row r="580400" spans="1:7">
      <c r="A580400" s="15"/>
      <c r="B580400" s="15"/>
      <c r="C580400" s="15"/>
      <c r="D580400" s="15"/>
      <c r="E580400" s="15"/>
      <c r="F580400" s="15"/>
      <c r="G580400" s="15"/>
    </row>
    <row r="581659" spans="1:7">
      <c r="A581659" s="15"/>
      <c r="B581659" s="15"/>
      <c r="C581659" s="15"/>
      <c r="D581659" s="15"/>
      <c r="E581659" s="15"/>
      <c r="F581659" s="15"/>
      <c r="G581659" s="15"/>
    </row>
    <row r="582918" spans="1:7">
      <c r="A582918" s="15"/>
      <c r="B582918" s="15"/>
      <c r="C582918" s="15"/>
      <c r="D582918" s="15"/>
      <c r="E582918" s="15"/>
      <c r="F582918" s="15"/>
      <c r="G582918" s="15"/>
    </row>
    <row r="584177" spans="1:7">
      <c r="A584177" s="15"/>
      <c r="B584177" s="15"/>
      <c r="C584177" s="15"/>
      <c r="D584177" s="15"/>
      <c r="E584177" s="15"/>
      <c r="F584177" s="15"/>
      <c r="G584177" s="15"/>
    </row>
    <row r="585436" spans="1:7">
      <c r="A585436" s="15"/>
      <c r="B585436" s="15"/>
      <c r="C585436" s="15"/>
      <c r="D585436" s="15"/>
      <c r="E585436" s="15"/>
      <c r="F585436" s="15"/>
      <c r="G585436" s="15"/>
    </row>
    <row r="586695" spans="1:7">
      <c r="A586695" s="15"/>
      <c r="B586695" s="15"/>
      <c r="C586695" s="15"/>
      <c r="D586695" s="15"/>
      <c r="E586695" s="15"/>
      <c r="F586695" s="15"/>
      <c r="G586695" s="15"/>
    </row>
    <row r="587954" spans="1:7">
      <c r="A587954" s="15"/>
      <c r="B587954" s="15"/>
      <c r="C587954" s="15"/>
      <c r="D587954" s="15"/>
      <c r="E587954" s="15"/>
      <c r="F587954" s="15"/>
      <c r="G587954" s="15"/>
    </row>
    <row r="589213" spans="1:7">
      <c r="A589213" s="15"/>
      <c r="B589213" s="15"/>
      <c r="C589213" s="15"/>
      <c r="D589213" s="15"/>
      <c r="E589213" s="15"/>
      <c r="F589213" s="15"/>
      <c r="G589213" s="15"/>
    </row>
    <row r="590472" spans="1:7">
      <c r="A590472" s="15"/>
      <c r="B590472" s="15"/>
      <c r="C590472" s="15"/>
      <c r="D590472" s="15"/>
      <c r="E590472" s="15"/>
      <c r="F590472" s="15"/>
      <c r="G590472" s="15"/>
    </row>
    <row r="591731" spans="1:7">
      <c r="A591731" s="15"/>
      <c r="B591731" s="15"/>
      <c r="C591731" s="15"/>
      <c r="D591731" s="15"/>
      <c r="E591731" s="15"/>
      <c r="F591731" s="15"/>
      <c r="G591731" s="15"/>
    </row>
    <row r="592990" spans="1:7">
      <c r="A592990" s="15"/>
      <c r="B592990" s="15"/>
      <c r="C592990" s="15"/>
      <c r="D592990" s="15"/>
      <c r="E592990" s="15"/>
      <c r="F592990" s="15"/>
      <c r="G592990" s="15"/>
    </row>
    <row r="594249" spans="1:7">
      <c r="A594249" s="15"/>
      <c r="B594249" s="15"/>
      <c r="C594249" s="15"/>
      <c r="D594249" s="15"/>
      <c r="E594249" s="15"/>
      <c r="F594249" s="15"/>
      <c r="G594249" s="15"/>
    </row>
    <row r="595508" spans="1:7">
      <c r="A595508" s="15"/>
      <c r="B595508" s="15"/>
      <c r="C595508" s="15"/>
      <c r="D595508" s="15"/>
      <c r="E595508" s="15"/>
      <c r="F595508" s="15"/>
      <c r="G595508" s="15"/>
    </row>
    <row r="596767" spans="1:7">
      <c r="A596767" s="15"/>
      <c r="B596767" s="15"/>
      <c r="C596767" s="15"/>
      <c r="D596767" s="15"/>
      <c r="E596767" s="15"/>
      <c r="F596767" s="15"/>
      <c r="G596767" s="15"/>
    </row>
    <row r="598026" spans="1:7">
      <c r="A598026" s="15"/>
      <c r="B598026" s="15"/>
      <c r="C598026" s="15"/>
      <c r="D598026" s="15"/>
      <c r="E598026" s="15"/>
      <c r="F598026" s="15"/>
      <c r="G598026" s="15"/>
    </row>
    <row r="599285" spans="1:7">
      <c r="A599285" s="15"/>
      <c r="B599285" s="15"/>
      <c r="C599285" s="15"/>
      <c r="D599285" s="15"/>
      <c r="E599285" s="15"/>
      <c r="F599285" s="15"/>
      <c r="G599285" s="15"/>
    </row>
    <row r="600544" spans="1:7">
      <c r="A600544" s="15"/>
      <c r="B600544" s="15"/>
      <c r="C600544" s="15"/>
      <c r="D600544" s="15"/>
      <c r="E600544" s="15"/>
      <c r="F600544" s="15"/>
      <c r="G600544" s="15"/>
    </row>
    <row r="601803" spans="1:7">
      <c r="A601803" s="15"/>
      <c r="B601803" s="15"/>
      <c r="C601803" s="15"/>
      <c r="D601803" s="15"/>
      <c r="E601803" s="15"/>
      <c r="F601803" s="15"/>
      <c r="G601803" s="15"/>
    </row>
    <row r="603062" spans="1:7">
      <c r="A603062" s="15"/>
      <c r="B603062" s="15"/>
      <c r="C603062" s="15"/>
      <c r="D603062" s="15"/>
      <c r="E603062" s="15"/>
      <c r="F603062" s="15"/>
      <c r="G603062" s="15"/>
    </row>
    <row r="604321" spans="1:7">
      <c r="A604321" s="15"/>
      <c r="B604321" s="15"/>
      <c r="C604321" s="15"/>
      <c r="D604321" s="15"/>
      <c r="E604321" s="15"/>
      <c r="F604321" s="15"/>
      <c r="G604321" s="15"/>
    </row>
    <row r="605580" spans="1:7">
      <c r="A605580" s="15"/>
      <c r="B605580" s="15"/>
      <c r="C605580" s="15"/>
      <c r="D605580" s="15"/>
      <c r="E605580" s="15"/>
      <c r="F605580" s="15"/>
      <c r="G605580" s="15"/>
    </row>
    <row r="606839" spans="1:7">
      <c r="A606839" s="15"/>
      <c r="B606839" s="15"/>
      <c r="C606839" s="15"/>
      <c r="D606839" s="15"/>
      <c r="E606839" s="15"/>
      <c r="F606839" s="15"/>
      <c r="G606839" s="15"/>
    </row>
    <row r="608098" spans="1:7">
      <c r="A608098" s="15"/>
      <c r="B608098" s="15"/>
      <c r="C608098" s="15"/>
      <c r="D608098" s="15"/>
      <c r="E608098" s="15"/>
      <c r="F608098" s="15"/>
      <c r="G608098" s="15"/>
    </row>
    <row r="609357" spans="1:7">
      <c r="A609357" s="15"/>
      <c r="B609357" s="15"/>
      <c r="C609357" s="15"/>
      <c r="D609357" s="15"/>
      <c r="E609357" s="15"/>
      <c r="F609357" s="15"/>
      <c r="G609357" s="15"/>
    </row>
    <row r="610616" spans="1:7">
      <c r="A610616" s="15"/>
      <c r="B610616" s="15"/>
      <c r="C610616" s="15"/>
      <c r="D610616" s="15"/>
      <c r="E610616" s="15"/>
      <c r="F610616" s="15"/>
      <c r="G610616" s="15"/>
    </row>
    <row r="611875" spans="1:7">
      <c r="A611875" s="15"/>
      <c r="B611875" s="15"/>
      <c r="C611875" s="15"/>
      <c r="D611875" s="15"/>
      <c r="E611875" s="15"/>
      <c r="F611875" s="15"/>
      <c r="G611875" s="15"/>
    </row>
    <row r="613134" spans="1:7">
      <c r="A613134" s="15"/>
      <c r="B613134" s="15"/>
      <c r="C613134" s="15"/>
      <c r="D613134" s="15"/>
      <c r="E613134" s="15"/>
      <c r="F613134" s="15"/>
      <c r="G613134" s="15"/>
    </row>
    <row r="614393" spans="1:7">
      <c r="A614393" s="15"/>
      <c r="B614393" s="15"/>
      <c r="C614393" s="15"/>
      <c r="D614393" s="15"/>
      <c r="E614393" s="15"/>
      <c r="F614393" s="15"/>
      <c r="G614393" s="15"/>
    </row>
    <row r="615652" spans="1:7">
      <c r="A615652" s="15"/>
      <c r="B615652" s="15"/>
      <c r="C615652" s="15"/>
      <c r="D615652" s="15"/>
      <c r="E615652" s="15"/>
      <c r="F615652" s="15"/>
      <c r="G615652" s="15"/>
    </row>
    <row r="616911" spans="1:7">
      <c r="A616911" s="15"/>
      <c r="B616911" s="15"/>
      <c r="C616911" s="15"/>
      <c r="D616911" s="15"/>
      <c r="E616911" s="15"/>
      <c r="F616911" s="15"/>
      <c r="G616911" s="15"/>
    </row>
    <row r="618170" spans="1:7">
      <c r="A618170" s="15"/>
      <c r="B618170" s="15"/>
      <c r="C618170" s="15"/>
      <c r="D618170" s="15"/>
      <c r="E618170" s="15"/>
      <c r="F618170" s="15"/>
      <c r="G618170" s="15"/>
    </row>
    <row r="619429" spans="1:7">
      <c r="A619429" s="15"/>
      <c r="B619429" s="15"/>
      <c r="C619429" s="15"/>
      <c r="D619429" s="15"/>
      <c r="E619429" s="15"/>
      <c r="F619429" s="15"/>
      <c r="G619429" s="15"/>
    </row>
    <row r="620688" spans="1:7">
      <c r="A620688" s="15"/>
      <c r="B620688" s="15"/>
      <c r="C620688" s="15"/>
      <c r="D620688" s="15"/>
      <c r="E620688" s="15"/>
      <c r="F620688" s="15"/>
      <c r="G620688" s="15"/>
    </row>
    <row r="621947" spans="1:7">
      <c r="A621947" s="15"/>
      <c r="B621947" s="15"/>
      <c r="C621947" s="15"/>
      <c r="D621947" s="15"/>
      <c r="E621947" s="15"/>
      <c r="F621947" s="15"/>
      <c r="G621947" s="15"/>
    </row>
    <row r="623206" spans="1:7">
      <c r="A623206" s="15"/>
      <c r="B623206" s="15"/>
      <c r="C623206" s="15"/>
      <c r="D623206" s="15"/>
      <c r="E623206" s="15"/>
      <c r="F623206" s="15"/>
      <c r="G623206" s="15"/>
    </row>
    <row r="624465" spans="1:7">
      <c r="A624465" s="15"/>
      <c r="B624465" s="15"/>
      <c r="C624465" s="15"/>
      <c r="D624465" s="15"/>
      <c r="E624465" s="15"/>
      <c r="F624465" s="15"/>
      <c r="G624465" s="15"/>
    </row>
    <row r="625724" spans="1:7">
      <c r="A625724" s="15"/>
      <c r="B625724" s="15"/>
      <c r="C625724" s="15"/>
      <c r="D625724" s="15"/>
      <c r="E625724" s="15"/>
      <c r="F625724" s="15"/>
      <c r="G625724" s="15"/>
    </row>
    <row r="626983" spans="1:7">
      <c r="A626983" s="15"/>
      <c r="B626983" s="15"/>
      <c r="C626983" s="15"/>
      <c r="D626983" s="15"/>
      <c r="E626983" s="15"/>
      <c r="F626983" s="15"/>
      <c r="G626983" s="15"/>
    </row>
    <row r="628242" spans="1:7">
      <c r="A628242" s="15"/>
      <c r="B628242" s="15"/>
      <c r="C628242" s="15"/>
      <c r="D628242" s="15"/>
      <c r="E628242" s="15"/>
      <c r="F628242" s="15"/>
      <c r="G628242" s="15"/>
    </row>
    <row r="629501" spans="1:7">
      <c r="A629501" s="15"/>
      <c r="B629501" s="15"/>
      <c r="C629501" s="15"/>
      <c r="D629501" s="15"/>
      <c r="E629501" s="15"/>
      <c r="F629501" s="15"/>
      <c r="G629501" s="15"/>
    </row>
    <row r="630760" spans="1:7">
      <c r="A630760" s="15"/>
      <c r="B630760" s="15"/>
      <c r="C630760" s="15"/>
      <c r="D630760" s="15"/>
      <c r="E630760" s="15"/>
      <c r="F630760" s="15"/>
      <c r="G630760" s="15"/>
    </row>
    <row r="632019" spans="1:7">
      <c r="A632019" s="15"/>
      <c r="B632019" s="15"/>
      <c r="C632019" s="15"/>
      <c r="D632019" s="15"/>
      <c r="E632019" s="15"/>
      <c r="F632019" s="15"/>
      <c r="G632019" s="15"/>
    </row>
    <row r="633278" spans="1:7">
      <c r="A633278" s="15"/>
      <c r="B633278" s="15"/>
      <c r="C633278" s="15"/>
      <c r="D633278" s="15"/>
      <c r="E633278" s="15"/>
      <c r="F633278" s="15"/>
      <c r="G633278" s="15"/>
    </row>
    <row r="634537" spans="1:7">
      <c r="A634537" s="15"/>
      <c r="B634537" s="15"/>
      <c r="C634537" s="15"/>
      <c r="D634537" s="15"/>
      <c r="E634537" s="15"/>
      <c r="F634537" s="15"/>
      <c r="G634537" s="15"/>
    </row>
    <row r="635796" spans="1:7">
      <c r="A635796" s="15"/>
      <c r="B635796" s="15"/>
      <c r="C635796" s="15"/>
      <c r="D635796" s="15"/>
      <c r="E635796" s="15"/>
      <c r="F635796" s="15"/>
      <c r="G635796" s="15"/>
    </row>
    <row r="637055" spans="1:7">
      <c r="A637055" s="15"/>
      <c r="B637055" s="15"/>
      <c r="C637055" s="15"/>
      <c r="D637055" s="15"/>
      <c r="E637055" s="15"/>
      <c r="F637055" s="15"/>
      <c r="G637055" s="15"/>
    </row>
    <row r="638314" spans="1:7">
      <c r="A638314" s="15"/>
      <c r="B638314" s="15"/>
      <c r="C638314" s="15"/>
      <c r="D638314" s="15"/>
      <c r="E638314" s="15"/>
      <c r="F638314" s="15"/>
      <c r="G638314" s="15"/>
    </row>
    <row r="639573" spans="1:7">
      <c r="A639573" s="15"/>
      <c r="B639573" s="15"/>
      <c r="C639573" s="15"/>
      <c r="D639573" s="15"/>
      <c r="E639573" s="15"/>
      <c r="F639573" s="15"/>
      <c r="G639573" s="15"/>
    </row>
    <row r="640832" spans="1:7">
      <c r="A640832" s="15"/>
      <c r="B640832" s="15"/>
      <c r="C640832" s="15"/>
      <c r="D640832" s="15"/>
      <c r="E640832" s="15"/>
      <c r="F640832" s="15"/>
      <c r="G640832" s="15"/>
    </row>
    <row r="642091" spans="1:7">
      <c r="A642091" s="15"/>
      <c r="B642091" s="15"/>
      <c r="C642091" s="15"/>
      <c r="D642091" s="15"/>
      <c r="E642091" s="15"/>
      <c r="F642091" s="15"/>
      <c r="G642091" s="15"/>
    </row>
    <row r="643350" spans="1:7">
      <c r="A643350" s="15"/>
      <c r="B643350" s="15"/>
      <c r="C643350" s="15"/>
      <c r="D643350" s="15"/>
      <c r="E643350" s="15"/>
      <c r="F643350" s="15"/>
      <c r="G643350" s="15"/>
    </row>
    <row r="644609" spans="1:7">
      <c r="A644609" s="15"/>
      <c r="B644609" s="15"/>
      <c r="C644609" s="15"/>
      <c r="D644609" s="15"/>
      <c r="E644609" s="15"/>
      <c r="F644609" s="15"/>
      <c r="G644609" s="15"/>
    </row>
    <row r="645868" spans="1:7">
      <c r="A645868" s="15"/>
      <c r="B645868" s="15"/>
      <c r="C645868" s="15"/>
      <c r="D645868" s="15"/>
      <c r="E645868" s="15"/>
      <c r="F645868" s="15"/>
      <c r="G645868" s="15"/>
    </row>
    <row r="647127" spans="1:7">
      <c r="A647127" s="15"/>
      <c r="B647127" s="15"/>
      <c r="C647127" s="15"/>
      <c r="D647127" s="15"/>
      <c r="E647127" s="15"/>
      <c r="F647127" s="15"/>
      <c r="G647127" s="15"/>
    </row>
    <row r="648386" spans="1:7">
      <c r="A648386" s="15"/>
      <c r="B648386" s="15"/>
      <c r="C648386" s="15"/>
      <c r="D648386" s="15"/>
      <c r="E648386" s="15"/>
      <c r="F648386" s="15"/>
      <c r="G648386" s="15"/>
    </row>
    <row r="649645" spans="1:7">
      <c r="A649645" s="15"/>
      <c r="B649645" s="15"/>
      <c r="C649645" s="15"/>
      <c r="D649645" s="15"/>
      <c r="E649645" s="15"/>
      <c r="F649645" s="15"/>
      <c r="G649645" s="15"/>
    </row>
    <row r="650904" spans="1:7">
      <c r="A650904" s="15"/>
      <c r="B650904" s="15"/>
      <c r="C650904" s="15"/>
      <c r="D650904" s="15"/>
      <c r="E650904" s="15"/>
      <c r="F650904" s="15"/>
      <c r="G650904" s="15"/>
    </row>
    <row r="652163" spans="1:7">
      <c r="A652163" s="15"/>
      <c r="B652163" s="15"/>
      <c r="C652163" s="15"/>
      <c r="D652163" s="15"/>
      <c r="E652163" s="15"/>
      <c r="F652163" s="15"/>
      <c r="G652163" s="15"/>
    </row>
    <row r="653422" spans="1:7">
      <c r="A653422" s="15"/>
      <c r="B653422" s="15"/>
      <c r="C653422" s="15"/>
      <c r="D653422" s="15"/>
      <c r="E653422" s="15"/>
      <c r="F653422" s="15"/>
      <c r="G653422" s="15"/>
    </row>
    <row r="654681" spans="1:7">
      <c r="A654681" s="15"/>
      <c r="B654681" s="15"/>
      <c r="C654681" s="15"/>
      <c r="D654681" s="15"/>
      <c r="E654681" s="15"/>
      <c r="F654681" s="15"/>
      <c r="G654681" s="15"/>
    </row>
    <row r="655940" spans="1:7">
      <c r="A655940" s="15"/>
      <c r="B655940" s="15"/>
      <c r="C655940" s="15"/>
      <c r="D655940" s="15"/>
      <c r="E655940" s="15"/>
      <c r="F655940" s="15"/>
      <c r="G655940" s="15"/>
    </row>
    <row r="657199" spans="1:7">
      <c r="A657199" s="15"/>
      <c r="B657199" s="15"/>
      <c r="C657199" s="15"/>
      <c r="D657199" s="15"/>
      <c r="E657199" s="15"/>
      <c r="F657199" s="15"/>
      <c r="G657199" s="15"/>
    </row>
    <row r="658458" spans="1:7">
      <c r="A658458" s="15"/>
      <c r="B658458" s="15"/>
      <c r="C658458" s="15"/>
      <c r="D658458" s="15"/>
      <c r="E658458" s="15"/>
      <c r="F658458" s="15"/>
      <c r="G658458" s="15"/>
    </row>
    <row r="659717" spans="1:7">
      <c r="A659717" s="15"/>
      <c r="B659717" s="15"/>
      <c r="C659717" s="15"/>
      <c r="D659717" s="15"/>
      <c r="E659717" s="15"/>
      <c r="F659717" s="15"/>
      <c r="G659717" s="15"/>
    </row>
    <row r="660976" spans="1:7">
      <c r="A660976" s="15"/>
      <c r="B660976" s="15"/>
      <c r="C660976" s="15"/>
      <c r="D660976" s="15"/>
      <c r="E660976" s="15"/>
      <c r="F660976" s="15"/>
      <c r="G660976" s="15"/>
    </row>
    <row r="662235" spans="1:7">
      <c r="A662235" s="15"/>
      <c r="B662235" s="15"/>
      <c r="C662235" s="15"/>
      <c r="D662235" s="15"/>
      <c r="E662235" s="15"/>
      <c r="F662235" s="15"/>
      <c r="G662235" s="15"/>
    </row>
    <row r="663494" spans="1:7">
      <c r="A663494" s="15"/>
      <c r="B663494" s="15"/>
      <c r="C663494" s="15"/>
      <c r="D663494" s="15"/>
      <c r="E663494" s="15"/>
      <c r="F663494" s="15"/>
      <c r="G663494" s="15"/>
    </row>
    <row r="664753" spans="1:7">
      <c r="A664753" s="15"/>
      <c r="B664753" s="15"/>
      <c r="C664753" s="15"/>
      <c r="D664753" s="15"/>
      <c r="E664753" s="15"/>
      <c r="F664753" s="15"/>
      <c r="G664753" s="15"/>
    </row>
    <row r="666012" spans="1:7">
      <c r="A666012" s="15"/>
      <c r="B666012" s="15"/>
      <c r="C666012" s="15"/>
      <c r="D666012" s="15"/>
      <c r="E666012" s="15"/>
      <c r="F666012" s="15"/>
      <c r="G666012" s="15"/>
    </row>
    <row r="667271" spans="1:7">
      <c r="A667271" s="15"/>
      <c r="B667271" s="15"/>
      <c r="C667271" s="15"/>
      <c r="D667271" s="15"/>
      <c r="E667271" s="15"/>
      <c r="F667271" s="15"/>
      <c r="G667271" s="15"/>
    </row>
    <row r="668530" spans="1:7">
      <c r="A668530" s="15"/>
      <c r="B668530" s="15"/>
      <c r="C668530" s="15"/>
      <c r="D668530" s="15"/>
      <c r="E668530" s="15"/>
      <c r="F668530" s="15"/>
      <c r="G668530" s="15"/>
    </row>
    <row r="669789" spans="1:7">
      <c r="A669789" s="15"/>
      <c r="B669789" s="15"/>
      <c r="C669789" s="15"/>
      <c r="D669789" s="15"/>
      <c r="E669789" s="15"/>
      <c r="F669789" s="15"/>
      <c r="G669789" s="15"/>
    </row>
    <row r="671048" spans="1:7">
      <c r="A671048" s="15"/>
      <c r="B671048" s="15"/>
      <c r="C671048" s="15"/>
      <c r="D671048" s="15"/>
      <c r="E671048" s="15"/>
      <c r="F671048" s="15"/>
      <c r="G671048" s="15"/>
    </row>
    <row r="672307" spans="1:7">
      <c r="A672307" s="15"/>
      <c r="B672307" s="15"/>
      <c r="C672307" s="15"/>
      <c r="D672307" s="15"/>
      <c r="E672307" s="15"/>
      <c r="F672307" s="15"/>
      <c r="G672307" s="15"/>
    </row>
    <row r="673566" spans="1:7">
      <c r="A673566" s="15"/>
      <c r="B673566" s="15"/>
      <c r="C673566" s="15"/>
      <c r="D673566" s="15"/>
      <c r="E673566" s="15"/>
      <c r="F673566" s="15"/>
      <c r="G673566" s="15"/>
    </row>
    <row r="674825" spans="1:7">
      <c r="A674825" s="15"/>
      <c r="B674825" s="15"/>
      <c r="C674825" s="15"/>
      <c r="D674825" s="15"/>
      <c r="E674825" s="15"/>
      <c r="F674825" s="15"/>
      <c r="G674825" s="15"/>
    </row>
    <row r="676084" spans="1:7">
      <c r="A676084" s="15"/>
      <c r="B676084" s="15"/>
      <c r="C676084" s="15"/>
      <c r="D676084" s="15"/>
      <c r="E676084" s="15"/>
      <c r="F676084" s="15"/>
      <c r="G676084" s="15"/>
    </row>
    <row r="677343" spans="1:7">
      <c r="A677343" s="15"/>
      <c r="B677343" s="15"/>
      <c r="C677343" s="15"/>
      <c r="D677343" s="15"/>
      <c r="E677343" s="15"/>
      <c r="F677343" s="15"/>
      <c r="G677343" s="15"/>
    </row>
    <row r="678602" spans="1:7">
      <c r="A678602" s="15"/>
      <c r="B678602" s="15"/>
      <c r="C678602" s="15"/>
      <c r="D678602" s="15"/>
      <c r="E678602" s="15"/>
      <c r="F678602" s="15"/>
      <c r="G678602" s="15"/>
    </row>
    <row r="679861" spans="1:7">
      <c r="A679861" s="15"/>
      <c r="B679861" s="15"/>
      <c r="C679861" s="15"/>
      <c r="D679861" s="15"/>
      <c r="E679861" s="15"/>
      <c r="F679861" s="15"/>
      <c r="G679861" s="15"/>
    </row>
    <row r="681120" spans="1:7">
      <c r="A681120" s="15"/>
      <c r="B681120" s="15"/>
      <c r="C681120" s="15"/>
      <c r="D681120" s="15"/>
      <c r="E681120" s="15"/>
      <c r="F681120" s="15"/>
      <c r="G681120" s="15"/>
    </row>
    <row r="682379" spans="1:7">
      <c r="A682379" s="15"/>
      <c r="B682379" s="15"/>
      <c r="C682379" s="15"/>
      <c r="D682379" s="15"/>
      <c r="E682379" s="15"/>
      <c r="F682379" s="15"/>
      <c r="G682379" s="15"/>
    </row>
    <row r="683638" spans="1:7">
      <c r="A683638" s="15"/>
      <c r="B683638" s="15"/>
      <c r="C683638" s="15"/>
      <c r="D683638" s="15"/>
      <c r="E683638" s="15"/>
      <c r="F683638" s="15"/>
      <c r="G683638" s="15"/>
    </row>
    <row r="684897" spans="1:7">
      <c r="A684897" s="15"/>
      <c r="B684897" s="15"/>
      <c r="C684897" s="15"/>
      <c r="D684897" s="15"/>
      <c r="E684897" s="15"/>
      <c r="F684897" s="15"/>
      <c r="G684897" s="15"/>
    </row>
    <row r="686156" spans="1:7">
      <c r="A686156" s="15"/>
      <c r="B686156" s="15"/>
      <c r="C686156" s="15"/>
      <c r="D686156" s="15"/>
      <c r="E686156" s="15"/>
      <c r="F686156" s="15"/>
      <c r="G686156" s="15"/>
    </row>
    <row r="687415" spans="1:7">
      <c r="A687415" s="15"/>
      <c r="B687415" s="15"/>
      <c r="C687415" s="15"/>
      <c r="D687415" s="15"/>
      <c r="E687415" s="15"/>
      <c r="F687415" s="15"/>
      <c r="G687415" s="15"/>
    </row>
    <row r="688674" spans="1:7">
      <c r="A688674" s="15"/>
      <c r="B688674" s="15"/>
      <c r="C688674" s="15"/>
      <c r="D688674" s="15"/>
      <c r="E688674" s="15"/>
      <c r="F688674" s="15"/>
      <c r="G688674" s="15"/>
    </row>
    <row r="689933" spans="1:7">
      <c r="A689933" s="15"/>
      <c r="B689933" s="15"/>
      <c r="C689933" s="15"/>
      <c r="D689933" s="15"/>
      <c r="E689933" s="15"/>
      <c r="F689933" s="15"/>
      <c r="G689933" s="15"/>
    </row>
    <row r="691192" spans="1:7">
      <c r="A691192" s="15"/>
      <c r="B691192" s="15"/>
      <c r="C691192" s="15"/>
      <c r="D691192" s="15"/>
      <c r="E691192" s="15"/>
      <c r="F691192" s="15"/>
      <c r="G691192" s="15"/>
    </row>
    <row r="692451" spans="1:7">
      <c r="A692451" s="15"/>
      <c r="B692451" s="15"/>
      <c r="C692451" s="15"/>
      <c r="D692451" s="15"/>
      <c r="E692451" s="15"/>
      <c r="F692451" s="15"/>
      <c r="G692451" s="15"/>
    </row>
    <row r="693710" spans="1:7">
      <c r="A693710" s="15"/>
      <c r="B693710" s="15"/>
      <c r="C693710" s="15"/>
      <c r="D693710" s="15"/>
      <c r="E693710" s="15"/>
      <c r="F693710" s="15"/>
      <c r="G693710" s="15"/>
    </row>
    <row r="694969" spans="1:7">
      <c r="A694969" s="15"/>
      <c r="B694969" s="15"/>
      <c r="C694969" s="15"/>
      <c r="D694969" s="15"/>
      <c r="E694969" s="15"/>
      <c r="F694969" s="15"/>
      <c r="G694969" s="15"/>
    </row>
    <row r="696228" spans="1:7">
      <c r="A696228" s="15"/>
      <c r="B696228" s="15"/>
      <c r="C696228" s="15"/>
      <c r="D696228" s="15"/>
      <c r="E696228" s="15"/>
      <c r="F696228" s="15"/>
      <c r="G696228" s="15"/>
    </row>
    <row r="697487" spans="1:7">
      <c r="A697487" s="15"/>
      <c r="B697487" s="15"/>
      <c r="C697487" s="15"/>
      <c r="D697487" s="15"/>
      <c r="E697487" s="15"/>
      <c r="F697487" s="15"/>
      <c r="G697487" s="15"/>
    </row>
    <row r="698746" spans="1:7">
      <c r="A698746" s="15"/>
      <c r="B698746" s="15"/>
      <c r="C698746" s="15"/>
      <c r="D698746" s="15"/>
      <c r="E698746" s="15"/>
      <c r="F698746" s="15"/>
      <c r="G698746" s="15"/>
    </row>
    <row r="700005" spans="1:7">
      <c r="A700005" s="15"/>
      <c r="B700005" s="15"/>
      <c r="C700005" s="15"/>
      <c r="D700005" s="15"/>
      <c r="E700005" s="15"/>
      <c r="F700005" s="15"/>
      <c r="G700005" s="15"/>
    </row>
    <row r="701264" spans="1:7">
      <c r="A701264" s="15"/>
      <c r="B701264" s="15"/>
      <c r="C701264" s="15"/>
      <c r="D701264" s="15"/>
      <c r="E701264" s="15"/>
      <c r="F701264" s="15"/>
      <c r="G701264" s="15"/>
    </row>
    <row r="702523" spans="1:7">
      <c r="A702523" s="15"/>
      <c r="B702523" s="15"/>
      <c r="C702523" s="15"/>
      <c r="D702523" s="15"/>
      <c r="E702523" s="15"/>
      <c r="F702523" s="15"/>
      <c r="G702523" s="15"/>
    </row>
    <row r="703782" spans="1:7">
      <c r="A703782" s="15"/>
      <c r="B703782" s="15"/>
      <c r="C703782" s="15"/>
      <c r="D703782" s="15"/>
      <c r="E703782" s="15"/>
      <c r="F703782" s="15"/>
      <c r="G703782" s="15"/>
    </row>
    <row r="705041" spans="1:7">
      <c r="A705041" s="15"/>
      <c r="B705041" s="15"/>
      <c r="C705041" s="15"/>
      <c r="D705041" s="15"/>
      <c r="E705041" s="15"/>
      <c r="F705041" s="15"/>
      <c r="G705041" s="15"/>
    </row>
    <row r="706300" spans="1:7">
      <c r="A706300" s="15"/>
      <c r="B706300" s="15"/>
      <c r="C706300" s="15"/>
      <c r="D706300" s="15"/>
      <c r="E706300" s="15"/>
      <c r="F706300" s="15"/>
      <c r="G706300" s="15"/>
    </row>
    <row r="707559" spans="1:7">
      <c r="A707559" s="15"/>
      <c r="B707559" s="15"/>
      <c r="C707559" s="15"/>
      <c r="D707559" s="15"/>
      <c r="E707559" s="15"/>
      <c r="F707559" s="15"/>
      <c r="G707559" s="15"/>
    </row>
    <row r="708818" spans="1:7">
      <c r="A708818" s="15"/>
      <c r="B708818" s="15"/>
      <c r="C708818" s="15"/>
      <c r="D708818" s="15"/>
      <c r="E708818" s="15"/>
      <c r="F708818" s="15"/>
      <c r="G708818" s="15"/>
    </row>
    <row r="710077" spans="1:7">
      <c r="A710077" s="15"/>
      <c r="B710077" s="15"/>
      <c r="C710077" s="15"/>
      <c r="D710077" s="15"/>
      <c r="E710077" s="15"/>
      <c r="F710077" s="15"/>
      <c r="G710077" s="15"/>
    </row>
    <row r="711336" spans="1:7">
      <c r="A711336" s="15"/>
      <c r="B711336" s="15"/>
      <c r="C711336" s="15"/>
      <c r="D711336" s="15"/>
      <c r="E711336" s="15"/>
      <c r="F711336" s="15"/>
      <c r="G711336" s="15"/>
    </row>
    <row r="712595" spans="1:7">
      <c r="A712595" s="15"/>
      <c r="B712595" s="15"/>
      <c r="C712595" s="15"/>
      <c r="D712595" s="15"/>
      <c r="E712595" s="15"/>
      <c r="F712595" s="15"/>
      <c r="G712595" s="15"/>
    </row>
    <row r="713854" spans="1:7">
      <c r="A713854" s="15"/>
      <c r="B713854" s="15"/>
      <c r="C713854" s="15"/>
      <c r="D713854" s="15"/>
      <c r="E713854" s="15"/>
      <c r="F713854" s="15"/>
      <c r="G713854" s="15"/>
    </row>
    <row r="715113" spans="1:7">
      <c r="A715113" s="15"/>
      <c r="B715113" s="15"/>
      <c r="C715113" s="15"/>
      <c r="D715113" s="15"/>
      <c r="E715113" s="15"/>
      <c r="F715113" s="15"/>
      <c r="G715113" s="15"/>
    </row>
    <row r="716372" spans="1:7">
      <c r="A716372" s="15"/>
      <c r="B716372" s="15"/>
      <c r="C716372" s="15"/>
      <c r="D716372" s="15"/>
      <c r="E716372" s="15"/>
      <c r="F716372" s="15"/>
      <c r="G716372" s="15"/>
    </row>
    <row r="717631" spans="1:7">
      <c r="A717631" s="15"/>
      <c r="B717631" s="15"/>
      <c r="C717631" s="15"/>
      <c r="D717631" s="15"/>
      <c r="E717631" s="15"/>
      <c r="F717631" s="15"/>
      <c r="G717631" s="15"/>
    </row>
    <row r="718890" spans="1:7">
      <c r="A718890" s="15"/>
      <c r="B718890" s="15"/>
      <c r="C718890" s="15"/>
      <c r="D718890" s="15"/>
      <c r="E718890" s="15"/>
      <c r="F718890" s="15"/>
      <c r="G718890" s="15"/>
    </row>
    <row r="720149" spans="1:7">
      <c r="A720149" s="15"/>
      <c r="B720149" s="15"/>
      <c r="C720149" s="15"/>
      <c r="D720149" s="15"/>
      <c r="E720149" s="15"/>
      <c r="F720149" s="15"/>
      <c r="G720149" s="15"/>
    </row>
    <row r="721408" spans="1:7">
      <c r="A721408" s="15"/>
      <c r="B721408" s="15"/>
      <c r="C721408" s="15"/>
      <c r="D721408" s="15"/>
      <c r="E721408" s="15"/>
      <c r="F721408" s="15"/>
      <c r="G721408" s="15"/>
    </row>
    <row r="722667" spans="1:7">
      <c r="A722667" s="15"/>
      <c r="B722667" s="15"/>
      <c r="C722667" s="15"/>
      <c r="D722667" s="15"/>
      <c r="E722667" s="15"/>
      <c r="F722667" s="15"/>
      <c r="G722667" s="15"/>
    </row>
    <row r="723926" spans="1:7">
      <c r="A723926" s="15"/>
      <c r="B723926" s="15"/>
      <c r="C723926" s="15"/>
      <c r="D723926" s="15"/>
      <c r="E723926" s="15"/>
      <c r="F723926" s="15"/>
      <c r="G723926" s="15"/>
    </row>
    <row r="725185" spans="1:7">
      <c r="A725185" s="15"/>
      <c r="B725185" s="15"/>
      <c r="C725185" s="15"/>
      <c r="D725185" s="15"/>
      <c r="E725185" s="15"/>
      <c r="F725185" s="15"/>
      <c r="G725185" s="15"/>
    </row>
    <row r="726444" spans="1:7">
      <c r="A726444" s="15"/>
      <c r="B726444" s="15"/>
      <c r="C726444" s="15"/>
      <c r="D726444" s="15"/>
      <c r="E726444" s="15"/>
      <c r="F726444" s="15"/>
      <c r="G726444" s="15"/>
    </row>
    <row r="727703" spans="1:7">
      <c r="A727703" s="15"/>
      <c r="B727703" s="15"/>
      <c r="C727703" s="15"/>
      <c r="D727703" s="15"/>
      <c r="E727703" s="15"/>
      <c r="F727703" s="15"/>
      <c r="G727703" s="15"/>
    </row>
    <row r="728962" spans="1:7">
      <c r="A728962" s="15"/>
      <c r="B728962" s="15"/>
      <c r="C728962" s="15"/>
      <c r="D728962" s="15"/>
      <c r="E728962" s="15"/>
      <c r="F728962" s="15"/>
      <c r="G728962" s="15"/>
    </row>
    <row r="730221" spans="1:7">
      <c r="A730221" s="15"/>
      <c r="B730221" s="15"/>
      <c r="C730221" s="15"/>
      <c r="D730221" s="15"/>
      <c r="E730221" s="15"/>
      <c r="F730221" s="15"/>
      <c r="G730221" s="15"/>
    </row>
    <row r="731480" spans="1:7">
      <c r="A731480" s="15"/>
      <c r="B731480" s="15"/>
      <c r="C731480" s="15"/>
      <c r="D731480" s="15"/>
      <c r="E731480" s="15"/>
      <c r="F731480" s="15"/>
      <c r="G731480" s="15"/>
    </row>
    <row r="732739" spans="1:7">
      <c r="A732739" s="15"/>
      <c r="B732739" s="15"/>
      <c r="C732739" s="15"/>
      <c r="D732739" s="15"/>
      <c r="E732739" s="15"/>
      <c r="F732739" s="15"/>
      <c r="G732739" s="15"/>
    </row>
    <row r="733998" spans="1:7">
      <c r="A733998" s="15"/>
      <c r="B733998" s="15"/>
      <c r="C733998" s="15"/>
      <c r="D733998" s="15"/>
      <c r="E733998" s="15"/>
      <c r="F733998" s="15"/>
      <c r="G733998" s="15"/>
    </row>
    <row r="735257" spans="1:7">
      <c r="A735257" s="15"/>
      <c r="B735257" s="15"/>
      <c r="C735257" s="15"/>
      <c r="D735257" s="15"/>
      <c r="E735257" s="15"/>
      <c r="F735257" s="15"/>
      <c r="G735257" s="15"/>
    </row>
    <row r="736516" spans="1:7">
      <c r="A736516" s="15"/>
      <c r="B736516" s="15"/>
      <c r="C736516" s="15"/>
      <c r="D736516" s="15"/>
      <c r="E736516" s="15"/>
      <c r="F736516" s="15"/>
      <c r="G736516" s="15"/>
    </row>
    <row r="737775" spans="1:7">
      <c r="A737775" s="15"/>
      <c r="B737775" s="15"/>
      <c r="C737775" s="15"/>
      <c r="D737775" s="15"/>
      <c r="E737775" s="15"/>
      <c r="F737775" s="15"/>
      <c r="G737775" s="15"/>
    </row>
    <row r="739034" spans="1:7">
      <c r="A739034" s="15"/>
      <c r="B739034" s="15"/>
      <c r="C739034" s="15"/>
      <c r="D739034" s="15"/>
      <c r="E739034" s="15"/>
      <c r="F739034" s="15"/>
      <c r="G739034" s="15"/>
    </row>
    <row r="740293" spans="1:7">
      <c r="A740293" s="15"/>
      <c r="B740293" s="15"/>
      <c r="C740293" s="15"/>
      <c r="D740293" s="15"/>
      <c r="E740293" s="15"/>
      <c r="F740293" s="15"/>
      <c r="G740293" s="15"/>
    </row>
    <row r="741552" spans="1:7">
      <c r="A741552" s="15"/>
      <c r="B741552" s="15"/>
      <c r="C741552" s="15"/>
      <c r="D741552" s="15"/>
      <c r="E741552" s="15"/>
      <c r="F741552" s="15"/>
      <c r="G741552" s="15"/>
    </row>
    <row r="742811" spans="1:7">
      <c r="A742811" s="15"/>
      <c r="B742811" s="15"/>
      <c r="C742811" s="15"/>
      <c r="D742811" s="15"/>
      <c r="E742811" s="15"/>
      <c r="F742811" s="15"/>
      <c r="G742811" s="15"/>
    </row>
    <row r="744070" spans="1:7">
      <c r="A744070" s="15"/>
      <c r="B744070" s="15"/>
      <c r="C744070" s="15"/>
      <c r="D744070" s="15"/>
      <c r="E744070" s="15"/>
      <c r="F744070" s="15"/>
      <c r="G744070" s="15"/>
    </row>
    <row r="745329" spans="1:7">
      <c r="A745329" s="15"/>
      <c r="B745329" s="15"/>
      <c r="C745329" s="15"/>
      <c r="D745329" s="15"/>
      <c r="E745329" s="15"/>
      <c r="F745329" s="15"/>
      <c r="G745329" s="15"/>
    </row>
    <row r="746588" spans="1:7">
      <c r="A746588" s="15"/>
      <c r="B746588" s="15"/>
      <c r="C746588" s="15"/>
      <c r="D746588" s="15"/>
      <c r="E746588" s="15"/>
      <c r="F746588" s="15"/>
      <c r="G746588" s="15"/>
    </row>
    <row r="747847" spans="1:7">
      <c r="A747847" s="15"/>
      <c r="B747847" s="15"/>
      <c r="C747847" s="15"/>
      <c r="D747847" s="15"/>
      <c r="E747847" s="15"/>
      <c r="F747847" s="15"/>
      <c r="G747847" s="15"/>
    </row>
    <row r="749106" spans="1:7">
      <c r="A749106" s="15"/>
      <c r="B749106" s="15"/>
      <c r="C749106" s="15"/>
      <c r="D749106" s="15"/>
      <c r="E749106" s="15"/>
      <c r="F749106" s="15"/>
      <c r="G749106" s="15"/>
    </row>
    <row r="750365" spans="1:7">
      <c r="A750365" s="15"/>
      <c r="B750365" s="15"/>
      <c r="C750365" s="15"/>
      <c r="D750365" s="15"/>
      <c r="E750365" s="15"/>
      <c r="F750365" s="15"/>
      <c r="G750365" s="15"/>
    </row>
    <row r="751624" spans="1:7">
      <c r="A751624" s="15"/>
      <c r="B751624" s="15"/>
      <c r="C751624" s="15"/>
      <c r="D751624" s="15"/>
      <c r="E751624" s="15"/>
      <c r="F751624" s="15"/>
      <c r="G751624" s="15"/>
    </row>
    <row r="752883" spans="1:7">
      <c r="A752883" s="15"/>
      <c r="B752883" s="15"/>
      <c r="C752883" s="15"/>
      <c r="D752883" s="15"/>
      <c r="E752883" s="15"/>
      <c r="F752883" s="15"/>
      <c r="G752883" s="15"/>
    </row>
    <row r="754142" spans="1:7">
      <c r="A754142" s="15"/>
      <c r="B754142" s="15"/>
      <c r="C754142" s="15"/>
      <c r="D754142" s="15"/>
      <c r="E754142" s="15"/>
      <c r="F754142" s="15"/>
      <c r="G754142" s="15"/>
    </row>
    <row r="755401" spans="1:7">
      <c r="A755401" s="15"/>
      <c r="B755401" s="15"/>
      <c r="C755401" s="15"/>
      <c r="D755401" s="15"/>
      <c r="E755401" s="15"/>
      <c r="F755401" s="15"/>
      <c r="G755401" s="15"/>
    </row>
    <row r="756660" spans="1:7">
      <c r="A756660" s="15"/>
      <c r="B756660" s="15"/>
      <c r="C756660" s="15"/>
      <c r="D756660" s="15"/>
      <c r="E756660" s="15"/>
      <c r="F756660" s="15"/>
      <c r="G756660" s="15"/>
    </row>
    <row r="757919" spans="1:7">
      <c r="A757919" s="15"/>
      <c r="B757919" s="15"/>
      <c r="C757919" s="15"/>
      <c r="D757919" s="15"/>
      <c r="E757919" s="15"/>
      <c r="F757919" s="15"/>
      <c r="G757919" s="15"/>
    </row>
    <row r="759178" spans="1:7">
      <c r="A759178" s="15"/>
      <c r="B759178" s="15"/>
      <c r="C759178" s="15"/>
      <c r="D759178" s="15"/>
      <c r="E759178" s="15"/>
      <c r="F759178" s="15"/>
      <c r="G759178" s="15"/>
    </row>
    <row r="760437" spans="1:7">
      <c r="A760437" s="15"/>
      <c r="B760437" s="15"/>
      <c r="C760437" s="15"/>
      <c r="D760437" s="15"/>
      <c r="E760437" s="15"/>
      <c r="F760437" s="15"/>
      <c r="G760437" s="15"/>
    </row>
    <row r="761696" spans="1:7">
      <c r="A761696" s="15"/>
      <c r="B761696" s="15"/>
      <c r="C761696" s="15"/>
      <c r="D761696" s="15"/>
      <c r="E761696" s="15"/>
      <c r="F761696" s="15"/>
      <c r="G761696" s="15"/>
    </row>
    <row r="762955" spans="1:7">
      <c r="A762955" s="15"/>
      <c r="B762955" s="15"/>
      <c r="C762955" s="15"/>
      <c r="D762955" s="15"/>
      <c r="E762955" s="15"/>
      <c r="F762955" s="15"/>
      <c r="G762955" s="15"/>
    </row>
    <row r="764214" spans="1:7">
      <c r="A764214" s="15"/>
      <c r="B764214" s="15"/>
      <c r="C764214" s="15"/>
      <c r="D764214" s="15"/>
      <c r="E764214" s="15"/>
      <c r="F764214" s="15"/>
      <c r="G764214" s="15"/>
    </row>
    <row r="765473" spans="1:7">
      <c r="A765473" s="15"/>
      <c r="B765473" s="15"/>
      <c r="C765473" s="15"/>
      <c r="D765473" s="15"/>
      <c r="E765473" s="15"/>
      <c r="F765473" s="15"/>
      <c r="G765473" s="15"/>
    </row>
    <row r="766732" spans="1:7">
      <c r="A766732" s="15"/>
      <c r="B766732" s="15"/>
      <c r="C766732" s="15"/>
      <c r="D766732" s="15"/>
      <c r="E766732" s="15"/>
      <c r="F766732" s="15"/>
      <c r="G766732" s="15"/>
    </row>
    <row r="767991" spans="1:7">
      <c r="A767991" s="15"/>
      <c r="B767991" s="15"/>
      <c r="C767991" s="15"/>
      <c r="D767991" s="15"/>
      <c r="E767991" s="15"/>
      <c r="F767991" s="15"/>
      <c r="G767991" s="15"/>
    </row>
    <row r="769250" spans="1:7">
      <c r="A769250" s="15"/>
      <c r="B769250" s="15"/>
      <c r="C769250" s="15"/>
      <c r="D769250" s="15"/>
      <c r="E769250" s="15"/>
      <c r="F769250" s="15"/>
      <c r="G769250" s="15"/>
    </row>
    <row r="770509" spans="1:7">
      <c r="A770509" s="15"/>
      <c r="B770509" s="15"/>
      <c r="C770509" s="15"/>
      <c r="D770509" s="15"/>
      <c r="E770509" s="15"/>
      <c r="F770509" s="15"/>
      <c r="G770509" s="15"/>
    </row>
    <row r="771768" spans="1:7">
      <c r="A771768" s="15"/>
      <c r="B771768" s="15"/>
      <c r="C771768" s="15"/>
      <c r="D771768" s="15"/>
      <c r="E771768" s="15"/>
      <c r="F771768" s="15"/>
      <c r="G771768" s="15"/>
    </row>
    <row r="773027" spans="1:7">
      <c r="A773027" s="15"/>
      <c r="B773027" s="15"/>
      <c r="C773027" s="15"/>
      <c r="D773027" s="15"/>
      <c r="E773027" s="15"/>
      <c r="F773027" s="15"/>
      <c r="G773027" s="15"/>
    </row>
    <row r="774286" spans="1:7">
      <c r="A774286" s="15"/>
      <c r="B774286" s="15"/>
      <c r="C774286" s="15"/>
      <c r="D774286" s="15"/>
      <c r="E774286" s="15"/>
      <c r="F774286" s="15"/>
      <c r="G774286" s="15"/>
    </row>
    <row r="775545" spans="1:7">
      <c r="A775545" s="15"/>
      <c r="B775545" s="15"/>
      <c r="C775545" s="15"/>
      <c r="D775545" s="15"/>
      <c r="E775545" s="15"/>
      <c r="F775545" s="15"/>
      <c r="G775545" s="15"/>
    </row>
    <row r="776804" spans="1:7">
      <c r="A776804" s="15"/>
      <c r="B776804" s="15"/>
      <c r="C776804" s="15"/>
      <c r="D776804" s="15"/>
      <c r="E776804" s="15"/>
      <c r="F776804" s="15"/>
      <c r="G776804" s="15"/>
    </row>
    <row r="778063" spans="1:7">
      <c r="A778063" s="15"/>
      <c r="B778063" s="15"/>
      <c r="C778063" s="15"/>
      <c r="D778063" s="15"/>
      <c r="E778063" s="15"/>
      <c r="F778063" s="15"/>
      <c r="G778063" s="15"/>
    </row>
    <row r="779322" spans="1:7">
      <c r="A779322" s="15"/>
      <c r="B779322" s="15"/>
      <c r="C779322" s="15"/>
      <c r="D779322" s="15"/>
      <c r="E779322" s="15"/>
      <c r="F779322" s="15"/>
      <c r="G779322" s="15"/>
    </row>
    <row r="780581" spans="1:7">
      <c r="A780581" s="15"/>
      <c r="B780581" s="15"/>
      <c r="C780581" s="15"/>
      <c r="D780581" s="15"/>
      <c r="E780581" s="15"/>
      <c r="F780581" s="15"/>
      <c r="G780581" s="15"/>
    </row>
    <row r="781840" spans="1:7">
      <c r="A781840" s="15"/>
      <c r="B781840" s="15"/>
      <c r="C781840" s="15"/>
      <c r="D781840" s="15"/>
      <c r="E781840" s="15"/>
      <c r="F781840" s="15"/>
      <c r="G781840" s="15"/>
    </row>
    <row r="783099" spans="1:7">
      <c r="A783099" s="15"/>
      <c r="B783099" s="15"/>
      <c r="C783099" s="15"/>
      <c r="D783099" s="15"/>
      <c r="E783099" s="15"/>
      <c r="F783099" s="15"/>
      <c r="G783099" s="15"/>
    </row>
    <row r="784358" spans="1:7">
      <c r="A784358" s="15"/>
      <c r="B784358" s="15"/>
      <c r="C784358" s="15"/>
      <c r="D784358" s="15"/>
      <c r="E784358" s="15"/>
      <c r="F784358" s="15"/>
      <c r="G784358" s="15"/>
    </row>
    <row r="785617" spans="1:7">
      <c r="A785617" s="15"/>
      <c r="B785617" s="15"/>
      <c r="C785617" s="15"/>
      <c r="D785617" s="15"/>
      <c r="E785617" s="15"/>
      <c r="F785617" s="15"/>
      <c r="G785617" s="15"/>
    </row>
    <row r="786876" spans="1:7">
      <c r="A786876" s="15"/>
      <c r="B786876" s="15"/>
      <c r="C786876" s="15"/>
      <c r="D786876" s="15"/>
      <c r="E786876" s="15"/>
      <c r="F786876" s="15"/>
      <c r="G786876" s="15"/>
    </row>
    <row r="788135" spans="1:7">
      <c r="A788135" s="15"/>
      <c r="B788135" s="15"/>
      <c r="C788135" s="15"/>
      <c r="D788135" s="15"/>
      <c r="E788135" s="15"/>
      <c r="F788135" s="15"/>
      <c r="G788135" s="15"/>
    </row>
    <row r="789394" spans="1:7">
      <c r="A789394" s="15"/>
      <c r="B789394" s="15"/>
      <c r="C789394" s="15"/>
      <c r="D789394" s="15"/>
      <c r="E789394" s="15"/>
      <c r="F789394" s="15"/>
      <c r="G789394" s="15"/>
    </row>
    <row r="790653" spans="1:7">
      <c r="A790653" s="15"/>
      <c r="B790653" s="15"/>
      <c r="C790653" s="15"/>
      <c r="D790653" s="15"/>
      <c r="E790653" s="15"/>
      <c r="F790653" s="15"/>
      <c r="G790653" s="15"/>
    </row>
    <row r="791912" spans="1:7">
      <c r="A791912" s="15"/>
      <c r="B791912" s="15"/>
      <c r="C791912" s="15"/>
      <c r="D791912" s="15"/>
      <c r="E791912" s="15"/>
      <c r="F791912" s="15"/>
      <c r="G791912" s="15"/>
    </row>
    <row r="793171" spans="1:7">
      <c r="A793171" s="15"/>
      <c r="B793171" s="15"/>
      <c r="C793171" s="15"/>
      <c r="D793171" s="15"/>
      <c r="E793171" s="15"/>
      <c r="F793171" s="15"/>
      <c r="G793171" s="15"/>
    </row>
    <row r="794430" spans="1:7">
      <c r="A794430" s="15"/>
      <c r="B794430" s="15"/>
      <c r="C794430" s="15"/>
      <c r="D794430" s="15"/>
      <c r="E794430" s="15"/>
      <c r="F794430" s="15"/>
      <c r="G794430" s="15"/>
    </row>
    <row r="795689" spans="1:7">
      <c r="A795689" s="15"/>
      <c r="B795689" s="15"/>
      <c r="C795689" s="15"/>
      <c r="D795689" s="15"/>
      <c r="E795689" s="15"/>
      <c r="F795689" s="15"/>
      <c r="G795689" s="15"/>
    </row>
    <row r="796948" spans="1:7">
      <c r="A796948" s="15"/>
      <c r="B796948" s="15"/>
      <c r="C796948" s="15"/>
      <c r="D796948" s="15"/>
      <c r="E796948" s="15"/>
      <c r="F796948" s="15"/>
      <c r="G796948" s="15"/>
    </row>
    <row r="798207" spans="1:7">
      <c r="A798207" s="15"/>
      <c r="B798207" s="15"/>
      <c r="C798207" s="15"/>
      <c r="D798207" s="15"/>
      <c r="E798207" s="15"/>
      <c r="F798207" s="15"/>
      <c r="G798207" s="15"/>
    </row>
    <row r="799466" spans="1:7">
      <c r="A799466" s="15"/>
      <c r="B799466" s="15"/>
      <c r="C799466" s="15"/>
      <c r="D799466" s="15"/>
      <c r="E799466" s="15"/>
      <c r="F799466" s="15"/>
      <c r="G799466" s="15"/>
    </row>
    <row r="800725" spans="1:7">
      <c r="A800725" s="15"/>
      <c r="B800725" s="15"/>
      <c r="C800725" s="15"/>
      <c r="D800725" s="15"/>
      <c r="E800725" s="15"/>
      <c r="F800725" s="15"/>
      <c r="G800725" s="15"/>
    </row>
    <row r="801984" spans="1:7">
      <c r="A801984" s="15"/>
      <c r="B801984" s="15"/>
      <c r="C801984" s="15"/>
      <c r="D801984" s="15"/>
      <c r="E801984" s="15"/>
      <c r="F801984" s="15"/>
      <c r="G801984" s="15"/>
    </row>
    <row r="803243" spans="1:7">
      <c r="A803243" s="15"/>
      <c r="B803243" s="15"/>
      <c r="C803243" s="15"/>
      <c r="D803243" s="15"/>
      <c r="E803243" s="15"/>
      <c r="F803243" s="15"/>
      <c r="G803243" s="15"/>
    </row>
    <row r="804502" spans="1:7">
      <c r="A804502" s="15"/>
      <c r="B804502" s="15"/>
      <c r="C804502" s="15"/>
      <c r="D804502" s="15"/>
      <c r="E804502" s="15"/>
      <c r="F804502" s="15"/>
      <c r="G804502" s="15"/>
    </row>
    <row r="805761" spans="1:7">
      <c r="A805761" s="15"/>
      <c r="B805761" s="15"/>
      <c r="C805761" s="15"/>
      <c r="D805761" s="15"/>
      <c r="E805761" s="15"/>
      <c r="F805761" s="15"/>
      <c r="G805761" s="15"/>
    </row>
    <row r="807020" spans="1:7">
      <c r="A807020" s="15"/>
      <c r="B807020" s="15"/>
      <c r="C807020" s="15"/>
      <c r="D807020" s="15"/>
      <c r="E807020" s="15"/>
      <c r="F807020" s="15"/>
      <c r="G807020" s="15"/>
    </row>
    <row r="808279" spans="1:7">
      <c r="A808279" s="15"/>
      <c r="B808279" s="15"/>
      <c r="C808279" s="15"/>
      <c r="D808279" s="15"/>
      <c r="E808279" s="15"/>
      <c r="F808279" s="15"/>
      <c r="G808279" s="15"/>
    </row>
    <row r="809538" spans="1:7">
      <c r="A809538" s="15"/>
      <c r="B809538" s="15"/>
      <c r="C809538" s="15"/>
      <c r="D809538" s="15"/>
      <c r="E809538" s="15"/>
      <c r="F809538" s="15"/>
      <c r="G809538" s="15"/>
    </row>
    <row r="810797" spans="1:7">
      <c r="A810797" s="15"/>
      <c r="B810797" s="15"/>
      <c r="C810797" s="15"/>
      <c r="D810797" s="15"/>
      <c r="E810797" s="15"/>
      <c r="F810797" s="15"/>
      <c r="G810797" s="15"/>
    </row>
    <row r="812056" spans="1:7">
      <c r="A812056" s="15"/>
      <c r="B812056" s="15"/>
      <c r="C812056" s="15"/>
      <c r="D812056" s="15"/>
      <c r="E812056" s="15"/>
      <c r="F812056" s="15"/>
      <c r="G812056" s="15"/>
    </row>
    <row r="813315" spans="1:7">
      <c r="A813315" s="15"/>
      <c r="B813315" s="15"/>
      <c r="C813315" s="15"/>
      <c r="D813315" s="15"/>
      <c r="E813315" s="15"/>
      <c r="F813315" s="15"/>
      <c r="G813315" s="15"/>
    </row>
    <row r="814574" spans="1:7">
      <c r="A814574" s="15"/>
      <c r="B814574" s="15"/>
      <c r="C814574" s="15"/>
      <c r="D814574" s="15"/>
      <c r="E814574" s="15"/>
      <c r="F814574" s="15"/>
      <c r="G814574" s="15"/>
    </row>
    <row r="815833" spans="1:7">
      <c r="A815833" s="15"/>
      <c r="B815833" s="15"/>
      <c r="C815833" s="15"/>
      <c r="D815833" s="15"/>
      <c r="E815833" s="15"/>
      <c r="F815833" s="15"/>
      <c r="G815833" s="15"/>
    </row>
    <row r="817092" spans="1:7">
      <c r="A817092" s="15"/>
      <c r="B817092" s="15"/>
      <c r="C817092" s="15"/>
      <c r="D817092" s="15"/>
      <c r="E817092" s="15"/>
      <c r="F817092" s="15"/>
      <c r="G817092" s="15"/>
    </row>
    <row r="818351" spans="1:7">
      <c r="A818351" s="15"/>
      <c r="B818351" s="15"/>
      <c r="C818351" s="15"/>
      <c r="D818351" s="15"/>
      <c r="E818351" s="15"/>
      <c r="F818351" s="15"/>
      <c r="G818351" s="15"/>
    </row>
    <row r="819610" spans="1:7">
      <c r="A819610" s="15"/>
      <c r="B819610" s="15"/>
      <c r="C819610" s="15"/>
      <c r="D819610" s="15"/>
      <c r="E819610" s="15"/>
      <c r="F819610" s="15"/>
      <c r="G819610" s="15"/>
    </row>
    <row r="820869" spans="1:7">
      <c r="A820869" s="15"/>
      <c r="B820869" s="15"/>
      <c r="C820869" s="15"/>
      <c r="D820869" s="15"/>
      <c r="E820869" s="15"/>
      <c r="F820869" s="15"/>
      <c r="G820869" s="15"/>
    </row>
    <row r="822128" spans="1:7">
      <c r="A822128" s="15"/>
      <c r="B822128" s="15"/>
      <c r="C822128" s="15"/>
      <c r="D822128" s="15"/>
      <c r="E822128" s="15"/>
      <c r="F822128" s="15"/>
      <c r="G822128" s="15"/>
    </row>
    <row r="823387" spans="1:7">
      <c r="A823387" s="15"/>
      <c r="B823387" s="15"/>
      <c r="C823387" s="15"/>
      <c r="D823387" s="15"/>
      <c r="E823387" s="15"/>
      <c r="F823387" s="15"/>
      <c r="G823387" s="15"/>
    </row>
    <row r="824646" spans="1:7">
      <c r="A824646" s="15"/>
      <c r="B824646" s="15"/>
      <c r="C824646" s="15"/>
      <c r="D824646" s="15"/>
      <c r="E824646" s="15"/>
      <c r="F824646" s="15"/>
      <c r="G824646" s="15"/>
    </row>
    <row r="825905" spans="1:7">
      <c r="A825905" s="15"/>
      <c r="B825905" s="15"/>
      <c r="C825905" s="15"/>
      <c r="D825905" s="15"/>
      <c r="E825905" s="15"/>
      <c r="F825905" s="15"/>
      <c r="G825905" s="15"/>
    </row>
    <row r="827164" spans="1:7">
      <c r="A827164" s="15"/>
      <c r="B827164" s="15"/>
      <c r="C827164" s="15"/>
      <c r="D827164" s="15"/>
      <c r="E827164" s="15"/>
      <c r="F827164" s="15"/>
      <c r="G827164" s="15"/>
    </row>
    <row r="828423" spans="1:7">
      <c r="A828423" s="15"/>
      <c r="B828423" s="15"/>
      <c r="C828423" s="15"/>
      <c r="D828423" s="15"/>
      <c r="E828423" s="15"/>
      <c r="F828423" s="15"/>
      <c r="G828423" s="15"/>
    </row>
    <row r="829682" spans="1:7">
      <c r="A829682" s="15"/>
      <c r="B829682" s="15"/>
      <c r="C829682" s="15"/>
      <c r="D829682" s="15"/>
      <c r="E829682" s="15"/>
      <c r="F829682" s="15"/>
      <c r="G829682" s="15"/>
    </row>
    <row r="830941" spans="1:7">
      <c r="A830941" s="15"/>
      <c r="B830941" s="15"/>
      <c r="C830941" s="15"/>
      <c r="D830941" s="15"/>
      <c r="E830941" s="15"/>
      <c r="F830941" s="15"/>
      <c r="G830941" s="15"/>
    </row>
    <row r="832200" spans="1:7">
      <c r="A832200" s="15"/>
      <c r="B832200" s="15"/>
      <c r="C832200" s="15"/>
      <c r="D832200" s="15"/>
      <c r="E832200" s="15"/>
      <c r="F832200" s="15"/>
      <c r="G832200" s="15"/>
    </row>
    <row r="833459" spans="1:7">
      <c r="A833459" s="15"/>
      <c r="B833459" s="15"/>
      <c r="C833459" s="15"/>
      <c r="D833459" s="15"/>
      <c r="E833459" s="15"/>
      <c r="F833459" s="15"/>
      <c r="G833459" s="15"/>
    </row>
    <row r="834718" spans="1:7">
      <c r="A834718" s="15"/>
      <c r="B834718" s="15"/>
      <c r="C834718" s="15"/>
      <c r="D834718" s="15"/>
      <c r="E834718" s="15"/>
      <c r="F834718" s="15"/>
      <c r="G834718" s="15"/>
    </row>
    <row r="835977" spans="1:7">
      <c r="A835977" s="15"/>
      <c r="B835977" s="15"/>
      <c r="C835977" s="15"/>
      <c r="D835977" s="15"/>
      <c r="E835977" s="15"/>
      <c r="F835977" s="15"/>
      <c r="G835977" s="15"/>
    </row>
    <row r="837236" spans="1:7">
      <c r="A837236" s="15"/>
      <c r="B837236" s="15"/>
      <c r="C837236" s="15"/>
      <c r="D837236" s="15"/>
      <c r="E837236" s="15"/>
      <c r="F837236" s="15"/>
      <c r="G837236" s="15"/>
    </row>
    <row r="838495" spans="1:7">
      <c r="A838495" s="15"/>
      <c r="B838495" s="15"/>
      <c r="C838495" s="15"/>
      <c r="D838495" s="15"/>
      <c r="E838495" s="15"/>
      <c r="F838495" s="15"/>
      <c r="G838495" s="15"/>
    </row>
    <row r="839754" spans="1:7">
      <c r="A839754" s="15"/>
      <c r="B839754" s="15"/>
      <c r="C839754" s="15"/>
      <c r="D839754" s="15"/>
      <c r="E839754" s="15"/>
      <c r="F839754" s="15"/>
      <c r="G839754" s="15"/>
    </row>
    <row r="841013" spans="1:7">
      <c r="A841013" s="15"/>
      <c r="B841013" s="15"/>
      <c r="C841013" s="15"/>
      <c r="D841013" s="15"/>
      <c r="E841013" s="15"/>
      <c r="F841013" s="15"/>
      <c r="G841013" s="15"/>
    </row>
    <row r="842272" spans="1:7">
      <c r="A842272" s="15"/>
      <c r="B842272" s="15"/>
      <c r="C842272" s="15"/>
      <c r="D842272" s="15"/>
      <c r="E842272" s="15"/>
      <c r="F842272" s="15"/>
      <c r="G842272" s="15"/>
    </row>
    <row r="843531" spans="1:7">
      <c r="A843531" s="15"/>
      <c r="B843531" s="15"/>
      <c r="C843531" s="15"/>
      <c r="D843531" s="15"/>
      <c r="E843531" s="15"/>
      <c r="F843531" s="15"/>
      <c r="G843531" s="15"/>
    </row>
    <row r="844790" spans="1:7">
      <c r="A844790" s="15"/>
      <c r="B844790" s="15"/>
      <c r="C844790" s="15"/>
      <c r="D844790" s="15"/>
      <c r="E844790" s="15"/>
      <c r="F844790" s="15"/>
      <c r="G844790" s="15"/>
    </row>
    <row r="846049" spans="1:7">
      <c r="A846049" s="15"/>
      <c r="B846049" s="15"/>
      <c r="C846049" s="15"/>
      <c r="D846049" s="15"/>
      <c r="E846049" s="15"/>
      <c r="F846049" s="15"/>
      <c r="G846049" s="15"/>
    </row>
    <row r="847308" spans="1:7">
      <c r="A847308" s="15"/>
      <c r="B847308" s="15"/>
      <c r="C847308" s="15"/>
      <c r="D847308" s="15"/>
      <c r="E847308" s="15"/>
      <c r="F847308" s="15"/>
      <c r="G847308" s="15"/>
    </row>
    <row r="848567" spans="1:7">
      <c r="A848567" s="15"/>
      <c r="B848567" s="15"/>
      <c r="C848567" s="15"/>
      <c r="D848567" s="15"/>
      <c r="E848567" s="15"/>
      <c r="F848567" s="15"/>
      <c r="G848567" s="15"/>
    </row>
    <row r="849826" spans="1:7">
      <c r="A849826" s="15"/>
      <c r="B849826" s="15"/>
      <c r="C849826" s="15"/>
      <c r="D849826" s="15"/>
      <c r="E849826" s="15"/>
      <c r="F849826" s="15"/>
      <c r="G849826" s="15"/>
    </row>
    <row r="851085" spans="1:7">
      <c r="A851085" s="15"/>
      <c r="B851085" s="15"/>
      <c r="C851085" s="15"/>
      <c r="D851085" s="15"/>
      <c r="E851085" s="15"/>
      <c r="F851085" s="15"/>
      <c r="G851085" s="15"/>
    </row>
    <row r="852344" spans="1:7">
      <c r="A852344" s="15"/>
      <c r="B852344" s="15"/>
      <c r="C852344" s="15"/>
      <c r="D852344" s="15"/>
      <c r="E852344" s="15"/>
      <c r="F852344" s="15"/>
      <c r="G852344" s="15"/>
    </row>
    <row r="853603" spans="1:7">
      <c r="A853603" s="15"/>
      <c r="B853603" s="15"/>
      <c r="C853603" s="15"/>
      <c r="D853603" s="15"/>
      <c r="E853603" s="15"/>
      <c r="F853603" s="15"/>
      <c r="G853603" s="15"/>
    </row>
    <row r="854862" spans="1:7">
      <c r="A854862" s="15"/>
      <c r="B854862" s="15"/>
      <c r="C854862" s="15"/>
      <c r="D854862" s="15"/>
      <c r="E854862" s="15"/>
      <c r="F854862" s="15"/>
      <c r="G854862" s="15"/>
    </row>
    <row r="856121" spans="1:7">
      <c r="A856121" s="15"/>
      <c r="B856121" s="15"/>
      <c r="C856121" s="15"/>
      <c r="D856121" s="15"/>
      <c r="E856121" s="15"/>
      <c r="F856121" s="15"/>
      <c r="G856121" s="15"/>
    </row>
    <row r="857380" spans="1:7">
      <c r="A857380" s="15"/>
      <c r="B857380" s="15"/>
      <c r="C857380" s="15"/>
      <c r="D857380" s="15"/>
      <c r="E857380" s="15"/>
      <c r="F857380" s="15"/>
      <c r="G857380" s="15"/>
    </row>
    <row r="858639" spans="1:7">
      <c r="A858639" s="15"/>
      <c r="B858639" s="15"/>
      <c r="C858639" s="15"/>
      <c r="D858639" s="15"/>
      <c r="E858639" s="15"/>
      <c r="F858639" s="15"/>
      <c r="G858639" s="15"/>
    </row>
    <row r="859898" spans="1:7">
      <c r="A859898" s="15"/>
      <c r="B859898" s="15"/>
      <c r="C859898" s="15"/>
      <c r="D859898" s="15"/>
      <c r="E859898" s="15"/>
      <c r="F859898" s="15"/>
      <c r="G859898" s="15"/>
    </row>
    <row r="861157" spans="1:7">
      <c r="A861157" s="15"/>
      <c r="B861157" s="15"/>
      <c r="C861157" s="15"/>
      <c r="D861157" s="15"/>
      <c r="E861157" s="15"/>
      <c r="F861157" s="15"/>
      <c r="G861157" s="15"/>
    </row>
    <row r="862416" spans="1:7">
      <c r="A862416" s="15"/>
      <c r="B862416" s="15"/>
      <c r="C862416" s="15"/>
      <c r="D862416" s="15"/>
      <c r="E862416" s="15"/>
      <c r="F862416" s="15"/>
      <c r="G862416" s="15"/>
    </row>
    <row r="863675" spans="1:7">
      <c r="A863675" s="15"/>
      <c r="B863675" s="15"/>
      <c r="C863675" s="15"/>
      <c r="D863675" s="15"/>
      <c r="E863675" s="15"/>
      <c r="F863675" s="15"/>
      <c r="G863675" s="15"/>
    </row>
    <row r="864934" spans="1:7">
      <c r="A864934" s="15"/>
      <c r="B864934" s="15"/>
      <c r="C864934" s="15"/>
      <c r="D864934" s="15"/>
      <c r="E864934" s="15"/>
      <c r="F864934" s="15"/>
      <c r="G864934" s="15"/>
    </row>
    <row r="866193" spans="1:7">
      <c r="A866193" s="15"/>
      <c r="B866193" s="15"/>
      <c r="C866193" s="15"/>
      <c r="D866193" s="15"/>
      <c r="E866193" s="15"/>
      <c r="F866193" s="15"/>
      <c r="G866193" s="15"/>
    </row>
    <row r="867452" spans="1:7">
      <c r="A867452" s="15"/>
      <c r="B867452" s="15"/>
      <c r="C867452" s="15"/>
      <c r="D867452" s="15"/>
      <c r="E867452" s="15"/>
      <c r="F867452" s="15"/>
      <c r="G867452" s="15"/>
    </row>
    <row r="868711" spans="1:7">
      <c r="A868711" s="15"/>
      <c r="B868711" s="15"/>
      <c r="C868711" s="15"/>
      <c r="D868711" s="15"/>
      <c r="E868711" s="15"/>
      <c r="F868711" s="15"/>
      <c r="G868711" s="15"/>
    </row>
    <row r="869970" spans="1:7">
      <c r="A869970" s="15"/>
      <c r="B869970" s="15"/>
      <c r="C869970" s="15"/>
      <c r="D869970" s="15"/>
      <c r="E869970" s="15"/>
      <c r="F869970" s="15"/>
      <c r="G869970" s="15"/>
    </row>
    <row r="871229" spans="1:7">
      <c r="A871229" s="15"/>
      <c r="B871229" s="15"/>
      <c r="C871229" s="15"/>
      <c r="D871229" s="15"/>
      <c r="E871229" s="15"/>
      <c r="F871229" s="15"/>
      <c r="G871229" s="15"/>
    </row>
    <row r="872488" spans="1:7">
      <c r="A872488" s="15"/>
      <c r="B872488" s="15"/>
      <c r="C872488" s="15"/>
      <c r="D872488" s="15"/>
      <c r="E872488" s="15"/>
      <c r="F872488" s="15"/>
      <c r="G872488" s="15"/>
    </row>
    <row r="873747" spans="1:7">
      <c r="A873747" s="15"/>
      <c r="B873747" s="15"/>
      <c r="C873747" s="15"/>
      <c r="D873747" s="15"/>
      <c r="E873747" s="15"/>
      <c r="F873747" s="15"/>
      <c r="G873747" s="15"/>
    </row>
    <row r="875006" spans="1:7">
      <c r="A875006" s="15"/>
      <c r="B875006" s="15"/>
      <c r="C875006" s="15"/>
      <c r="D875006" s="15"/>
      <c r="E875006" s="15"/>
      <c r="F875006" s="15"/>
      <c r="G875006" s="15"/>
    </row>
    <row r="876265" spans="1:7">
      <c r="A876265" s="15"/>
      <c r="B876265" s="15"/>
      <c r="C876265" s="15"/>
      <c r="D876265" s="15"/>
      <c r="E876265" s="15"/>
      <c r="F876265" s="15"/>
      <c r="G876265" s="15"/>
    </row>
    <row r="877524" spans="1:7">
      <c r="A877524" s="15"/>
      <c r="B877524" s="15"/>
      <c r="C877524" s="15"/>
      <c r="D877524" s="15"/>
      <c r="E877524" s="15"/>
      <c r="F877524" s="15"/>
      <c r="G877524" s="15"/>
    </row>
    <row r="878783" spans="1:7">
      <c r="A878783" s="15"/>
      <c r="B878783" s="15"/>
      <c r="C878783" s="15"/>
      <c r="D878783" s="15"/>
      <c r="E878783" s="15"/>
      <c r="F878783" s="15"/>
      <c r="G878783" s="15"/>
    </row>
    <row r="880042" spans="1:7">
      <c r="A880042" s="15"/>
      <c r="B880042" s="15"/>
      <c r="C880042" s="15"/>
      <c r="D880042" s="15"/>
      <c r="E880042" s="15"/>
      <c r="F880042" s="15"/>
      <c r="G880042" s="15"/>
    </row>
    <row r="881301" spans="1:7">
      <c r="A881301" s="15"/>
      <c r="B881301" s="15"/>
      <c r="C881301" s="15"/>
      <c r="D881301" s="15"/>
      <c r="E881301" s="15"/>
      <c r="F881301" s="15"/>
      <c r="G881301" s="15"/>
    </row>
    <row r="882560" spans="1:7">
      <c r="A882560" s="15"/>
      <c r="B882560" s="15"/>
      <c r="C882560" s="15"/>
      <c r="D882560" s="15"/>
      <c r="E882560" s="15"/>
      <c r="F882560" s="15"/>
      <c r="G882560" s="15"/>
    </row>
    <row r="883819" spans="1:7">
      <c r="A883819" s="15"/>
      <c r="B883819" s="15"/>
      <c r="C883819" s="15"/>
      <c r="D883819" s="15"/>
      <c r="E883819" s="15"/>
      <c r="F883819" s="15"/>
      <c r="G883819" s="15"/>
    </row>
    <row r="885078" spans="1:7">
      <c r="A885078" s="15"/>
      <c r="B885078" s="15"/>
      <c r="C885078" s="15"/>
      <c r="D885078" s="15"/>
      <c r="E885078" s="15"/>
      <c r="F885078" s="15"/>
      <c r="G885078" s="15"/>
    </row>
    <row r="886337" spans="1:7">
      <c r="A886337" s="15"/>
      <c r="B886337" s="15"/>
      <c r="C886337" s="15"/>
      <c r="D886337" s="15"/>
      <c r="E886337" s="15"/>
      <c r="F886337" s="15"/>
      <c r="G886337" s="15"/>
    </row>
    <row r="887596" spans="1:7">
      <c r="A887596" s="15"/>
      <c r="B887596" s="15"/>
      <c r="C887596" s="15"/>
      <c r="D887596" s="15"/>
      <c r="E887596" s="15"/>
      <c r="F887596" s="15"/>
      <c r="G887596" s="15"/>
    </row>
    <row r="888855" spans="1:7">
      <c r="A888855" s="15"/>
      <c r="B888855" s="15"/>
      <c r="C888855" s="15"/>
      <c r="D888855" s="15"/>
      <c r="E888855" s="15"/>
      <c r="F888855" s="15"/>
      <c r="G888855" s="15"/>
    </row>
    <row r="890114" spans="1:7">
      <c r="A890114" s="15"/>
      <c r="B890114" s="15"/>
      <c r="C890114" s="15"/>
      <c r="D890114" s="15"/>
      <c r="E890114" s="15"/>
      <c r="F890114" s="15"/>
      <c r="G890114" s="15"/>
    </row>
    <row r="891373" spans="1:7">
      <c r="A891373" s="15"/>
      <c r="B891373" s="15"/>
      <c r="C891373" s="15"/>
      <c r="D891373" s="15"/>
      <c r="E891373" s="15"/>
      <c r="F891373" s="15"/>
      <c r="G891373" s="15"/>
    </row>
    <row r="892632" spans="1:7">
      <c r="A892632" s="15"/>
      <c r="B892632" s="15"/>
      <c r="C892632" s="15"/>
      <c r="D892632" s="15"/>
      <c r="E892632" s="15"/>
      <c r="F892632" s="15"/>
      <c r="G892632" s="15"/>
    </row>
    <row r="893891" spans="1:7">
      <c r="A893891" s="15"/>
      <c r="B893891" s="15"/>
      <c r="C893891" s="15"/>
      <c r="D893891" s="15"/>
      <c r="E893891" s="15"/>
      <c r="F893891" s="15"/>
      <c r="G893891" s="15"/>
    </row>
    <row r="895150" spans="1:7">
      <c r="A895150" s="15"/>
      <c r="B895150" s="15"/>
      <c r="C895150" s="15"/>
      <c r="D895150" s="15"/>
      <c r="E895150" s="15"/>
      <c r="F895150" s="15"/>
      <c r="G895150" s="15"/>
    </row>
    <row r="896409" spans="1:7">
      <c r="A896409" s="15"/>
      <c r="B896409" s="15"/>
      <c r="C896409" s="15"/>
      <c r="D896409" s="15"/>
      <c r="E896409" s="15"/>
      <c r="F896409" s="15"/>
      <c r="G896409" s="15"/>
    </row>
    <row r="897668" spans="1:7">
      <c r="A897668" s="15"/>
      <c r="B897668" s="15"/>
      <c r="C897668" s="15"/>
      <c r="D897668" s="15"/>
      <c r="E897668" s="15"/>
      <c r="F897668" s="15"/>
      <c r="G897668" s="15"/>
    </row>
    <row r="898927" spans="1:7">
      <c r="A898927" s="15"/>
      <c r="B898927" s="15"/>
      <c r="C898927" s="15"/>
      <c r="D898927" s="15"/>
      <c r="E898927" s="15"/>
      <c r="F898927" s="15"/>
      <c r="G898927" s="15"/>
    </row>
    <row r="900186" spans="1:7">
      <c r="A900186" s="15"/>
      <c r="B900186" s="15"/>
      <c r="C900186" s="15"/>
      <c r="D900186" s="15"/>
      <c r="E900186" s="15"/>
      <c r="F900186" s="15"/>
      <c r="G900186" s="15"/>
    </row>
    <row r="901445" spans="1:7">
      <c r="A901445" s="15"/>
      <c r="B901445" s="15"/>
      <c r="C901445" s="15"/>
      <c r="D901445" s="15"/>
      <c r="E901445" s="15"/>
      <c r="F901445" s="15"/>
      <c r="G901445" s="15"/>
    </row>
    <row r="902704" spans="1:7">
      <c r="A902704" s="15"/>
      <c r="B902704" s="15"/>
      <c r="C902704" s="15"/>
      <c r="D902704" s="15"/>
      <c r="E902704" s="15"/>
      <c r="F902704" s="15"/>
      <c r="G902704" s="15"/>
    </row>
    <row r="903963" spans="1:7">
      <c r="A903963" s="15"/>
      <c r="B903963" s="15"/>
      <c r="C903963" s="15"/>
      <c r="D903963" s="15"/>
      <c r="E903963" s="15"/>
      <c r="F903963" s="15"/>
      <c r="G903963" s="15"/>
    </row>
    <row r="905222" spans="1:7">
      <c r="A905222" s="15"/>
      <c r="B905222" s="15"/>
      <c r="C905222" s="15"/>
      <c r="D905222" s="15"/>
      <c r="E905222" s="15"/>
      <c r="F905222" s="15"/>
      <c r="G905222" s="15"/>
    </row>
    <row r="906481" spans="1:7">
      <c r="A906481" s="15"/>
      <c r="B906481" s="15"/>
      <c r="C906481" s="15"/>
      <c r="D906481" s="15"/>
      <c r="E906481" s="15"/>
      <c r="F906481" s="15"/>
      <c r="G906481" s="15"/>
    </row>
    <row r="907740" spans="1:7">
      <c r="A907740" s="15"/>
      <c r="B907740" s="15"/>
      <c r="C907740" s="15"/>
      <c r="D907740" s="15"/>
      <c r="E907740" s="15"/>
      <c r="F907740" s="15"/>
      <c r="G907740" s="15"/>
    </row>
    <row r="908999" spans="1:7">
      <c r="A908999" s="15"/>
      <c r="B908999" s="15"/>
      <c r="C908999" s="15"/>
      <c r="D908999" s="15"/>
      <c r="E908999" s="15"/>
      <c r="F908999" s="15"/>
      <c r="G908999" s="15"/>
    </row>
    <row r="910258" spans="1:7">
      <c r="A910258" s="15"/>
      <c r="B910258" s="15"/>
      <c r="C910258" s="15"/>
      <c r="D910258" s="15"/>
      <c r="E910258" s="15"/>
      <c r="F910258" s="15"/>
      <c r="G910258" s="15"/>
    </row>
    <row r="911517" spans="1:7">
      <c r="A911517" s="15"/>
      <c r="B911517" s="15"/>
      <c r="C911517" s="15"/>
      <c r="D911517" s="15"/>
      <c r="E911517" s="15"/>
      <c r="F911517" s="15"/>
      <c r="G911517" s="15"/>
    </row>
    <row r="912776" spans="1:7">
      <c r="A912776" s="15"/>
      <c r="B912776" s="15"/>
      <c r="C912776" s="15"/>
      <c r="D912776" s="15"/>
      <c r="E912776" s="15"/>
      <c r="F912776" s="15"/>
      <c r="G912776" s="15"/>
    </row>
    <row r="914035" spans="1:7">
      <c r="A914035" s="15"/>
      <c r="B914035" s="15"/>
      <c r="C914035" s="15"/>
      <c r="D914035" s="15"/>
      <c r="E914035" s="15"/>
      <c r="F914035" s="15"/>
      <c r="G914035" s="15"/>
    </row>
    <row r="915294" spans="1:7">
      <c r="A915294" s="15"/>
      <c r="B915294" s="15"/>
      <c r="C915294" s="15"/>
      <c r="D915294" s="15"/>
      <c r="E915294" s="15"/>
      <c r="F915294" s="15"/>
      <c r="G915294" s="15"/>
    </row>
    <row r="916553" spans="1:7">
      <c r="A916553" s="15"/>
      <c r="B916553" s="15"/>
      <c r="C916553" s="15"/>
      <c r="D916553" s="15"/>
      <c r="E916553" s="15"/>
      <c r="F916553" s="15"/>
      <c r="G916553" s="15"/>
    </row>
    <row r="917812" spans="1:7">
      <c r="A917812" s="15"/>
      <c r="B917812" s="15"/>
      <c r="C917812" s="15"/>
      <c r="D917812" s="15"/>
      <c r="E917812" s="15"/>
      <c r="F917812" s="15"/>
      <c r="G917812" s="15"/>
    </row>
    <row r="919071" spans="1:7">
      <c r="A919071" s="15"/>
      <c r="B919071" s="15"/>
      <c r="C919071" s="15"/>
      <c r="D919071" s="15"/>
      <c r="E919071" s="15"/>
      <c r="F919071" s="15"/>
      <c r="G919071" s="15"/>
    </row>
    <row r="920330" spans="1:7">
      <c r="A920330" s="15"/>
      <c r="B920330" s="15"/>
      <c r="C920330" s="15"/>
      <c r="D920330" s="15"/>
      <c r="E920330" s="15"/>
      <c r="F920330" s="15"/>
      <c r="G920330" s="15"/>
    </row>
    <row r="921589" spans="1:7">
      <c r="A921589" s="15"/>
      <c r="B921589" s="15"/>
      <c r="C921589" s="15"/>
      <c r="D921589" s="15"/>
      <c r="E921589" s="15"/>
      <c r="F921589" s="15"/>
      <c r="G921589" s="15"/>
    </row>
    <row r="922848" spans="1:7">
      <c r="A922848" s="15"/>
      <c r="B922848" s="15"/>
      <c r="C922848" s="15"/>
      <c r="D922848" s="15"/>
      <c r="E922848" s="15"/>
      <c r="F922848" s="15"/>
      <c r="G922848" s="15"/>
    </row>
    <row r="924107" spans="1:7">
      <c r="A924107" s="15"/>
      <c r="B924107" s="15"/>
      <c r="C924107" s="15"/>
      <c r="D924107" s="15"/>
      <c r="E924107" s="15"/>
      <c r="F924107" s="15"/>
      <c r="G924107" s="15"/>
    </row>
    <row r="925366" spans="1:7">
      <c r="A925366" s="15"/>
      <c r="B925366" s="15"/>
      <c r="C925366" s="15"/>
      <c r="D925366" s="15"/>
      <c r="E925366" s="15"/>
      <c r="F925366" s="15"/>
      <c r="G925366" s="15"/>
    </row>
    <row r="926625" spans="1:7">
      <c r="A926625" s="15"/>
      <c r="B926625" s="15"/>
      <c r="C926625" s="15"/>
      <c r="D926625" s="15"/>
      <c r="E926625" s="15"/>
      <c r="F926625" s="15"/>
      <c r="G926625" s="15"/>
    </row>
    <row r="927884" spans="1:7">
      <c r="A927884" s="15"/>
      <c r="B927884" s="15"/>
      <c r="C927884" s="15"/>
      <c r="D927884" s="15"/>
      <c r="E927884" s="15"/>
      <c r="F927884" s="15"/>
      <c r="G927884" s="15"/>
    </row>
    <row r="929143" spans="1:7">
      <c r="A929143" s="15"/>
      <c r="B929143" s="15"/>
      <c r="C929143" s="15"/>
      <c r="D929143" s="15"/>
      <c r="E929143" s="15"/>
      <c r="F929143" s="15"/>
      <c r="G929143" s="15"/>
    </row>
    <row r="930402" spans="1:7">
      <c r="A930402" s="15"/>
      <c r="B930402" s="15"/>
      <c r="C930402" s="15"/>
      <c r="D930402" s="15"/>
      <c r="E930402" s="15"/>
      <c r="F930402" s="15"/>
      <c r="G930402" s="15"/>
    </row>
    <row r="931661" spans="1:7">
      <c r="A931661" s="15"/>
      <c r="B931661" s="15"/>
      <c r="C931661" s="15"/>
      <c r="D931661" s="15"/>
      <c r="E931661" s="15"/>
      <c r="F931661" s="15"/>
      <c r="G931661" s="15"/>
    </row>
    <row r="932920" spans="1:7">
      <c r="A932920" s="15"/>
      <c r="B932920" s="15"/>
      <c r="C932920" s="15"/>
      <c r="D932920" s="15"/>
      <c r="E932920" s="15"/>
      <c r="F932920" s="15"/>
      <c r="G932920" s="15"/>
    </row>
    <row r="934179" spans="1:7">
      <c r="A934179" s="15"/>
      <c r="B934179" s="15"/>
      <c r="C934179" s="15"/>
      <c r="D934179" s="15"/>
      <c r="E934179" s="15"/>
      <c r="F934179" s="15"/>
      <c r="G934179" s="15"/>
    </row>
    <row r="935438" spans="1:7">
      <c r="A935438" s="15"/>
      <c r="B935438" s="15"/>
      <c r="C935438" s="15"/>
      <c r="D935438" s="15"/>
      <c r="E935438" s="15"/>
      <c r="F935438" s="15"/>
      <c r="G935438" s="15"/>
    </row>
    <row r="936697" spans="1:7">
      <c r="A936697" s="15"/>
      <c r="B936697" s="15"/>
      <c r="C936697" s="15"/>
      <c r="D936697" s="15"/>
      <c r="E936697" s="15"/>
      <c r="F936697" s="15"/>
      <c r="G936697" s="15"/>
    </row>
    <row r="937956" spans="1:7">
      <c r="A937956" s="15"/>
      <c r="B937956" s="15"/>
      <c r="C937956" s="15"/>
      <c r="D937956" s="15"/>
      <c r="E937956" s="15"/>
      <c r="F937956" s="15"/>
      <c r="G937956" s="15"/>
    </row>
    <row r="939215" spans="1:7">
      <c r="A939215" s="15"/>
      <c r="B939215" s="15"/>
      <c r="C939215" s="15"/>
      <c r="D939215" s="15"/>
      <c r="E939215" s="15"/>
      <c r="F939215" s="15"/>
      <c r="G939215" s="15"/>
    </row>
    <row r="940474" spans="1:7">
      <c r="A940474" s="15"/>
      <c r="B940474" s="15"/>
      <c r="C940474" s="15"/>
      <c r="D940474" s="15"/>
      <c r="E940474" s="15"/>
      <c r="F940474" s="15"/>
      <c r="G940474" s="15"/>
    </row>
    <row r="941733" spans="1:7">
      <c r="A941733" s="15"/>
      <c r="B941733" s="15"/>
      <c r="C941733" s="15"/>
      <c r="D941733" s="15"/>
      <c r="E941733" s="15"/>
      <c r="F941733" s="15"/>
      <c r="G941733" s="15"/>
    </row>
    <row r="942992" spans="1:7">
      <c r="A942992" s="15"/>
      <c r="B942992" s="15"/>
      <c r="C942992" s="15"/>
      <c r="D942992" s="15"/>
      <c r="E942992" s="15"/>
      <c r="F942992" s="15"/>
      <c r="G942992" s="15"/>
    </row>
    <row r="944251" spans="1:7">
      <c r="A944251" s="15"/>
      <c r="B944251" s="15"/>
      <c r="C944251" s="15"/>
      <c r="D944251" s="15"/>
      <c r="E944251" s="15"/>
      <c r="F944251" s="15"/>
      <c r="G944251" s="15"/>
    </row>
    <row r="945510" spans="1:7">
      <c r="A945510" s="15"/>
      <c r="B945510" s="15"/>
      <c r="C945510" s="15"/>
      <c r="D945510" s="15"/>
      <c r="E945510" s="15"/>
      <c r="F945510" s="15"/>
      <c r="G945510" s="15"/>
    </row>
    <row r="946769" spans="1:7">
      <c r="A946769" s="15"/>
      <c r="B946769" s="15"/>
      <c r="C946769" s="15"/>
      <c r="D946769" s="15"/>
      <c r="E946769" s="15"/>
      <c r="F946769" s="15"/>
      <c r="G946769" s="15"/>
    </row>
    <row r="948028" spans="1:7">
      <c r="A948028" s="15"/>
      <c r="B948028" s="15"/>
      <c r="C948028" s="15"/>
      <c r="D948028" s="15"/>
      <c r="E948028" s="15"/>
      <c r="F948028" s="15"/>
      <c r="G948028" s="15"/>
    </row>
    <row r="949287" spans="1:7">
      <c r="A949287" s="15"/>
      <c r="B949287" s="15"/>
      <c r="C949287" s="15"/>
      <c r="D949287" s="15"/>
      <c r="E949287" s="15"/>
      <c r="F949287" s="15"/>
      <c r="G949287" s="15"/>
    </row>
    <row r="950546" spans="1:7">
      <c r="A950546" s="15"/>
      <c r="B950546" s="15"/>
      <c r="C950546" s="15"/>
      <c r="D950546" s="15"/>
      <c r="E950546" s="15"/>
      <c r="F950546" s="15"/>
      <c r="G950546" s="15"/>
    </row>
    <row r="951805" spans="1:7">
      <c r="A951805" s="15"/>
      <c r="B951805" s="15"/>
      <c r="C951805" s="15"/>
      <c r="D951805" s="15"/>
      <c r="E951805" s="15"/>
      <c r="F951805" s="15"/>
      <c r="G951805" s="15"/>
    </row>
    <row r="953064" spans="1:7">
      <c r="A953064" s="15"/>
      <c r="B953064" s="15"/>
      <c r="C953064" s="15"/>
      <c r="D953064" s="15"/>
      <c r="E953064" s="15"/>
      <c r="F953064" s="15"/>
      <c r="G953064" s="15"/>
    </row>
    <row r="954323" spans="1:7">
      <c r="A954323" s="15"/>
      <c r="B954323" s="15"/>
      <c r="C954323" s="15"/>
      <c r="D954323" s="15"/>
      <c r="E954323" s="15"/>
      <c r="F954323" s="15"/>
      <c r="G954323" s="15"/>
    </row>
    <row r="955582" spans="1:7">
      <c r="A955582" s="15"/>
      <c r="B955582" s="15"/>
      <c r="C955582" s="15"/>
      <c r="D955582" s="15"/>
      <c r="E955582" s="15"/>
      <c r="F955582" s="15"/>
      <c r="G955582" s="15"/>
    </row>
    <row r="956841" spans="1:7">
      <c r="A956841" s="15"/>
      <c r="B956841" s="15"/>
      <c r="C956841" s="15"/>
      <c r="D956841" s="15"/>
      <c r="E956841" s="15"/>
      <c r="F956841" s="15"/>
      <c r="G956841" s="15"/>
    </row>
    <row r="958100" spans="1:7">
      <c r="A958100" s="15"/>
      <c r="B958100" s="15"/>
      <c r="C958100" s="15"/>
      <c r="D958100" s="15"/>
      <c r="E958100" s="15"/>
      <c r="F958100" s="15"/>
      <c r="G958100" s="15"/>
    </row>
    <row r="959359" spans="1:7">
      <c r="A959359" s="15"/>
      <c r="B959359" s="15"/>
      <c r="C959359" s="15"/>
      <c r="D959359" s="15"/>
      <c r="E959359" s="15"/>
      <c r="F959359" s="15"/>
      <c r="G959359" s="15"/>
    </row>
    <row r="960618" spans="1:7">
      <c r="A960618" s="15"/>
      <c r="B960618" s="15"/>
      <c r="C960618" s="15"/>
      <c r="D960618" s="15"/>
      <c r="E960618" s="15"/>
      <c r="F960618" s="15"/>
      <c r="G960618" s="15"/>
    </row>
    <row r="961877" spans="1:7">
      <c r="A961877" s="15"/>
      <c r="B961877" s="15"/>
      <c r="C961877" s="15"/>
      <c r="D961877" s="15"/>
      <c r="E961877" s="15"/>
      <c r="F961877" s="15"/>
      <c r="G961877" s="15"/>
    </row>
    <row r="963136" spans="1:7">
      <c r="A963136" s="15"/>
      <c r="B963136" s="15"/>
      <c r="C963136" s="15"/>
      <c r="D963136" s="15"/>
      <c r="E963136" s="15"/>
      <c r="F963136" s="15"/>
      <c r="G963136" s="15"/>
    </row>
    <row r="964395" spans="1:7">
      <c r="A964395" s="15"/>
      <c r="B964395" s="15"/>
      <c r="C964395" s="15"/>
      <c r="D964395" s="15"/>
      <c r="E964395" s="15"/>
      <c r="F964395" s="15"/>
      <c r="G964395" s="15"/>
    </row>
    <row r="965654" spans="1:7">
      <c r="A965654" s="15"/>
      <c r="B965654" s="15"/>
      <c r="C965654" s="15"/>
      <c r="D965654" s="15"/>
      <c r="E965654" s="15"/>
      <c r="F965654" s="15"/>
      <c r="G965654" s="15"/>
    </row>
    <row r="966913" spans="1:7">
      <c r="A966913" s="15"/>
      <c r="B966913" s="15"/>
      <c r="C966913" s="15"/>
      <c r="D966913" s="15"/>
      <c r="E966913" s="15"/>
      <c r="F966913" s="15"/>
      <c r="G966913" s="15"/>
    </row>
    <row r="968172" spans="1:7">
      <c r="A968172" s="15"/>
      <c r="B968172" s="15"/>
      <c r="C968172" s="15"/>
      <c r="D968172" s="15"/>
      <c r="E968172" s="15"/>
      <c r="F968172" s="15"/>
      <c r="G968172" s="15"/>
    </row>
    <row r="969431" spans="1:7">
      <c r="A969431" s="15"/>
      <c r="B969431" s="15"/>
      <c r="C969431" s="15"/>
      <c r="D969431" s="15"/>
      <c r="E969431" s="15"/>
      <c r="F969431" s="15"/>
      <c r="G969431" s="15"/>
    </row>
    <row r="970690" spans="1:7">
      <c r="A970690" s="15"/>
      <c r="B970690" s="15"/>
      <c r="C970690" s="15"/>
      <c r="D970690" s="15"/>
      <c r="E970690" s="15"/>
      <c r="F970690" s="15"/>
      <c r="G970690" s="15"/>
    </row>
    <row r="971949" spans="1:7">
      <c r="A971949" s="15"/>
      <c r="B971949" s="15"/>
      <c r="C971949" s="15"/>
      <c r="D971949" s="15"/>
      <c r="E971949" s="15"/>
      <c r="F971949" s="15"/>
      <c r="G971949" s="15"/>
    </row>
    <row r="973208" spans="1:7">
      <c r="A973208" s="15"/>
      <c r="B973208" s="15"/>
      <c r="C973208" s="15"/>
      <c r="D973208" s="15"/>
      <c r="E973208" s="15"/>
      <c r="F973208" s="15"/>
      <c r="G973208" s="15"/>
    </row>
    <row r="974467" spans="1:7">
      <c r="A974467" s="15"/>
      <c r="B974467" s="15"/>
      <c r="C974467" s="15"/>
      <c r="D974467" s="15"/>
      <c r="E974467" s="15"/>
      <c r="F974467" s="15"/>
      <c r="G974467" s="15"/>
    </row>
    <row r="975726" spans="1:7">
      <c r="A975726" s="15"/>
      <c r="B975726" s="15"/>
      <c r="C975726" s="15"/>
      <c r="D975726" s="15"/>
      <c r="E975726" s="15"/>
      <c r="F975726" s="15"/>
      <c r="G975726" s="15"/>
    </row>
    <row r="976985" spans="1:7">
      <c r="A976985" s="15"/>
      <c r="B976985" s="15"/>
      <c r="C976985" s="15"/>
      <c r="D976985" s="15"/>
      <c r="E976985" s="15"/>
      <c r="F976985" s="15"/>
      <c r="G976985" s="15"/>
    </row>
    <row r="978244" spans="1:7">
      <c r="A978244" s="15"/>
      <c r="B978244" s="15"/>
      <c r="C978244" s="15"/>
      <c r="D978244" s="15"/>
      <c r="E978244" s="15"/>
      <c r="F978244" s="15"/>
      <c r="G978244" s="15"/>
    </row>
    <row r="979503" spans="1:7">
      <c r="A979503" s="15"/>
      <c r="B979503" s="15"/>
      <c r="C979503" s="15"/>
      <c r="D979503" s="15"/>
      <c r="E979503" s="15"/>
      <c r="F979503" s="15"/>
      <c r="G979503" s="15"/>
    </row>
    <row r="980762" spans="1:7">
      <c r="A980762" s="15"/>
      <c r="B980762" s="15"/>
      <c r="C980762" s="15"/>
      <c r="D980762" s="15"/>
      <c r="E980762" s="15"/>
      <c r="F980762" s="15"/>
      <c r="G980762" s="15"/>
    </row>
    <row r="982021" spans="1:7">
      <c r="A982021" s="15"/>
      <c r="B982021" s="15"/>
      <c r="C982021" s="15"/>
      <c r="D982021" s="15"/>
      <c r="E982021" s="15"/>
      <c r="F982021" s="15"/>
      <c r="G982021" s="15"/>
    </row>
    <row r="983280" spans="1:7">
      <c r="A983280" s="15"/>
      <c r="B983280" s="15"/>
      <c r="C983280" s="15"/>
      <c r="D983280" s="15"/>
      <c r="E983280" s="15"/>
      <c r="F983280" s="15"/>
      <c r="G983280" s="15"/>
    </row>
    <row r="984539" spans="1:7">
      <c r="A984539" s="15"/>
      <c r="B984539" s="15"/>
      <c r="C984539" s="15"/>
      <c r="D984539" s="15"/>
      <c r="E984539" s="15"/>
      <c r="F984539" s="15"/>
      <c r="G984539" s="15"/>
    </row>
    <row r="985798" spans="1:7">
      <c r="A985798" s="15"/>
      <c r="B985798" s="15"/>
      <c r="C985798" s="15"/>
      <c r="D985798" s="15"/>
      <c r="E985798" s="15"/>
      <c r="F985798" s="15"/>
      <c r="G985798" s="15"/>
    </row>
    <row r="987057" spans="1:7">
      <c r="A987057" s="15"/>
      <c r="B987057" s="15"/>
      <c r="C987057" s="15"/>
      <c r="D987057" s="15"/>
      <c r="E987057" s="15"/>
      <c r="F987057" s="15"/>
      <c r="G987057" s="15"/>
    </row>
    <row r="988316" spans="1:7">
      <c r="A988316" s="15"/>
      <c r="B988316" s="15"/>
      <c r="C988316" s="15"/>
      <c r="D988316" s="15"/>
      <c r="E988316" s="15"/>
      <c r="F988316" s="15"/>
      <c r="G988316" s="15"/>
    </row>
    <row r="989575" spans="1:7">
      <c r="A989575" s="15"/>
      <c r="B989575" s="15"/>
      <c r="C989575" s="15"/>
      <c r="D989575" s="15"/>
      <c r="E989575" s="15"/>
      <c r="F989575" s="15"/>
      <c r="G989575" s="15"/>
    </row>
    <row r="990834" spans="1:7">
      <c r="A990834" s="15"/>
      <c r="B990834" s="15"/>
      <c r="C990834" s="15"/>
      <c r="D990834" s="15"/>
      <c r="E990834" s="15"/>
      <c r="F990834" s="15"/>
      <c r="G990834" s="15"/>
    </row>
    <row r="992093" spans="1:7">
      <c r="A992093" s="15"/>
      <c r="B992093" s="15"/>
      <c r="C992093" s="15"/>
      <c r="D992093" s="15"/>
      <c r="E992093" s="15"/>
      <c r="F992093" s="15"/>
      <c r="G992093" s="15"/>
    </row>
    <row r="993352" spans="1:7">
      <c r="A993352" s="15"/>
      <c r="B993352" s="15"/>
      <c r="C993352" s="15"/>
      <c r="D993352" s="15"/>
      <c r="E993352" s="15"/>
      <c r="F993352" s="15"/>
      <c r="G993352" s="15"/>
    </row>
    <row r="994611" spans="1:7">
      <c r="A994611" s="15"/>
      <c r="B994611" s="15"/>
      <c r="C994611" s="15"/>
      <c r="D994611" s="15"/>
      <c r="E994611" s="15"/>
      <c r="F994611" s="15"/>
      <c r="G994611" s="15"/>
    </row>
    <row r="995870" spans="1:7">
      <c r="A995870" s="15"/>
      <c r="B995870" s="15"/>
      <c r="C995870" s="15"/>
      <c r="D995870" s="15"/>
      <c r="E995870" s="15"/>
      <c r="F995870" s="15"/>
      <c r="G995870" s="15"/>
    </row>
    <row r="997129" spans="1:7">
      <c r="A997129" s="15"/>
      <c r="B997129" s="15"/>
      <c r="C997129" s="15"/>
      <c r="D997129" s="15"/>
      <c r="E997129" s="15"/>
      <c r="F997129" s="15"/>
      <c r="G997129" s="15"/>
    </row>
    <row r="998388" spans="1:7">
      <c r="A998388" s="15"/>
      <c r="B998388" s="15"/>
      <c r="C998388" s="15"/>
      <c r="D998388" s="15"/>
      <c r="E998388" s="15"/>
      <c r="F998388" s="15"/>
      <c r="G998388" s="15"/>
    </row>
    <row r="999647" spans="1:7">
      <c r="A999647" s="15"/>
      <c r="B999647" s="15"/>
      <c r="C999647" s="15"/>
      <c r="D999647" s="15"/>
      <c r="E999647" s="15"/>
      <c r="F999647" s="15"/>
      <c r="G999647" s="15"/>
    </row>
    <row r="1000906" spans="1:7">
      <c r="A1000906" s="15"/>
      <c r="B1000906" s="15"/>
      <c r="C1000906" s="15"/>
      <c r="D1000906" s="15"/>
      <c r="E1000906" s="15"/>
      <c r="F1000906" s="15"/>
      <c r="G1000906" s="15"/>
    </row>
    <row r="1002165" spans="1:7">
      <c r="A1002165" s="15"/>
      <c r="B1002165" s="15"/>
      <c r="C1002165" s="15"/>
      <c r="D1002165" s="15"/>
      <c r="E1002165" s="15"/>
      <c r="F1002165" s="15"/>
      <c r="G1002165" s="15"/>
    </row>
    <row r="1003424" spans="1:7">
      <c r="A1003424" s="15"/>
      <c r="B1003424" s="15"/>
      <c r="C1003424" s="15"/>
      <c r="D1003424" s="15"/>
      <c r="E1003424" s="15"/>
      <c r="F1003424" s="15"/>
      <c r="G1003424" s="15"/>
    </row>
    <row r="1004683" spans="1:7">
      <c r="A1004683" s="15"/>
      <c r="B1004683" s="15"/>
      <c r="C1004683" s="15"/>
      <c r="D1004683" s="15"/>
      <c r="E1004683" s="15"/>
      <c r="F1004683" s="15"/>
      <c r="G1004683" s="15"/>
    </row>
    <row r="1005942" spans="1:7">
      <c r="A1005942" s="15"/>
      <c r="B1005942" s="15"/>
      <c r="C1005942" s="15"/>
      <c r="D1005942" s="15"/>
      <c r="E1005942" s="15"/>
      <c r="F1005942" s="15"/>
      <c r="G1005942" s="15"/>
    </row>
    <row r="1007201" spans="1:7">
      <c r="A1007201" s="15"/>
      <c r="B1007201" s="15"/>
      <c r="C1007201" s="15"/>
      <c r="D1007201" s="15"/>
      <c r="E1007201" s="15"/>
      <c r="F1007201" s="15"/>
      <c r="G1007201" s="15"/>
    </row>
    <row r="1008460" spans="1:7">
      <c r="A1008460" s="15"/>
      <c r="B1008460" s="15"/>
      <c r="C1008460" s="15"/>
      <c r="D1008460" s="15"/>
      <c r="E1008460" s="15"/>
      <c r="F1008460" s="15"/>
      <c r="G1008460" s="15"/>
    </row>
    <row r="1009719" spans="1:7">
      <c r="A1009719" s="15"/>
      <c r="B1009719" s="15"/>
      <c r="C1009719" s="15"/>
      <c r="D1009719" s="15"/>
      <c r="E1009719" s="15"/>
      <c r="F1009719" s="15"/>
      <c r="G1009719" s="15"/>
    </row>
    <row r="1010978" spans="1:7">
      <c r="A1010978" s="15"/>
      <c r="B1010978" s="15"/>
      <c r="C1010978" s="15"/>
      <c r="D1010978" s="15"/>
      <c r="E1010978" s="15"/>
      <c r="F1010978" s="15"/>
      <c r="G1010978" s="15"/>
    </row>
    <row r="1012237" spans="1:7">
      <c r="A1012237" s="15"/>
      <c r="B1012237" s="15"/>
      <c r="C1012237" s="15"/>
      <c r="D1012237" s="15"/>
      <c r="E1012237" s="15"/>
      <c r="F1012237" s="15"/>
      <c r="G1012237" s="15"/>
    </row>
    <row r="1013496" spans="1:7">
      <c r="A1013496" s="15"/>
      <c r="B1013496" s="15"/>
      <c r="C1013496" s="15"/>
      <c r="D1013496" s="15"/>
      <c r="E1013496" s="15"/>
      <c r="F1013496" s="15"/>
      <c r="G1013496" s="15"/>
    </row>
    <row r="1014755" spans="1:7">
      <c r="A1014755" s="15"/>
      <c r="B1014755" s="15"/>
      <c r="C1014755" s="15"/>
      <c r="D1014755" s="15"/>
      <c r="E1014755" s="15"/>
      <c r="F1014755" s="15"/>
      <c r="G1014755" s="15"/>
    </row>
    <row r="1016014" spans="1:7">
      <c r="A1016014" s="15"/>
      <c r="B1016014" s="15"/>
      <c r="C1016014" s="15"/>
      <c r="D1016014" s="15"/>
      <c r="E1016014" s="15"/>
      <c r="F1016014" s="15"/>
      <c r="G1016014" s="15"/>
    </row>
    <row r="1017273" spans="1:7">
      <c r="A1017273" s="15"/>
      <c r="B1017273" s="15"/>
      <c r="C1017273" s="15"/>
      <c r="D1017273" s="15"/>
      <c r="E1017273" s="15"/>
      <c r="F1017273" s="15"/>
      <c r="G1017273" s="15"/>
    </row>
    <row r="1018532" spans="1:7">
      <c r="A1018532" s="15"/>
      <c r="B1018532" s="15"/>
      <c r="C1018532" s="15"/>
      <c r="D1018532" s="15"/>
      <c r="E1018532" s="15"/>
      <c r="F1018532" s="15"/>
      <c r="G1018532" s="15"/>
    </row>
    <row r="1019791" spans="1:7">
      <c r="A1019791" s="15"/>
      <c r="B1019791" s="15"/>
      <c r="C1019791" s="15"/>
      <c r="D1019791" s="15"/>
      <c r="E1019791" s="15"/>
      <c r="F1019791" s="15"/>
      <c r="G1019791" s="15"/>
    </row>
    <row r="1021050" spans="1:7">
      <c r="A1021050" s="15"/>
      <c r="B1021050" s="15"/>
      <c r="C1021050" s="15"/>
      <c r="D1021050" s="15"/>
      <c r="E1021050" s="15"/>
      <c r="F1021050" s="15"/>
      <c r="G1021050" s="15"/>
    </row>
    <row r="1022309" spans="1:7">
      <c r="A1022309" s="15"/>
      <c r="B1022309" s="15"/>
      <c r="C1022309" s="15"/>
      <c r="D1022309" s="15"/>
      <c r="E1022309" s="15"/>
      <c r="F1022309" s="15"/>
      <c r="G1022309" s="15"/>
    </row>
    <row r="1023568" spans="1:7">
      <c r="A1023568" s="15"/>
      <c r="B1023568" s="15"/>
      <c r="C1023568" s="15"/>
      <c r="D1023568" s="15"/>
      <c r="E1023568" s="15"/>
      <c r="F1023568" s="15"/>
      <c r="G1023568" s="15"/>
    </row>
    <row r="1024827" spans="1:7">
      <c r="A1024827" s="15"/>
      <c r="B1024827" s="15"/>
      <c r="C1024827" s="15"/>
      <c r="D1024827" s="15"/>
      <c r="E1024827" s="15"/>
      <c r="F1024827" s="15"/>
      <c r="G1024827" s="15"/>
    </row>
    <row r="1026086" spans="1:7">
      <c r="A1026086" s="15"/>
      <c r="B1026086" s="15"/>
      <c r="C1026086" s="15"/>
      <c r="D1026086" s="15"/>
      <c r="E1026086" s="15"/>
      <c r="F1026086" s="15"/>
      <c r="G1026086" s="15"/>
    </row>
    <row r="1027345" spans="1:7">
      <c r="A1027345" s="15"/>
      <c r="B1027345" s="15"/>
      <c r="C1027345" s="15"/>
      <c r="D1027345" s="15"/>
      <c r="E1027345" s="15"/>
      <c r="F1027345" s="15"/>
      <c r="G1027345" s="15"/>
    </row>
    <row r="1028604" spans="1:7">
      <c r="A1028604" s="15"/>
      <c r="B1028604" s="15"/>
      <c r="C1028604" s="15"/>
      <c r="D1028604" s="15"/>
      <c r="E1028604" s="15"/>
      <c r="F1028604" s="15"/>
      <c r="G1028604" s="15"/>
    </row>
    <row r="1029863" spans="1:7">
      <c r="A1029863" s="15"/>
      <c r="B1029863" s="15"/>
      <c r="C1029863" s="15"/>
      <c r="D1029863" s="15"/>
      <c r="E1029863" s="15"/>
      <c r="F1029863" s="15"/>
      <c r="G1029863" s="15"/>
    </row>
    <row r="1031122" spans="1:7">
      <c r="A1031122" s="15"/>
      <c r="B1031122" s="15"/>
      <c r="C1031122" s="15"/>
      <c r="D1031122" s="15"/>
      <c r="E1031122" s="15"/>
      <c r="F1031122" s="15"/>
      <c r="G1031122" s="15"/>
    </row>
    <row r="1032381" spans="1:7">
      <c r="A1032381" s="15"/>
      <c r="B1032381" s="15"/>
      <c r="C1032381" s="15"/>
      <c r="D1032381" s="15"/>
      <c r="E1032381" s="15"/>
      <c r="F1032381" s="15"/>
      <c r="G1032381" s="15"/>
    </row>
    <row r="1033640" spans="1:7">
      <c r="A1033640" s="15"/>
      <c r="B1033640" s="15"/>
      <c r="C1033640" s="15"/>
      <c r="D1033640" s="15"/>
      <c r="E1033640" s="15"/>
      <c r="F1033640" s="15"/>
      <c r="G1033640" s="15"/>
    </row>
    <row r="1034899" spans="1:7">
      <c r="A1034899" s="15"/>
      <c r="B1034899" s="15"/>
      <c r="C1034899" s="15"/>
      <c r="D1034899" s="15"/>
      <c r="E1034899" s="15"/>
      <c r="F1034899" s="15"/>
      <c r="G1034899" s="15"/>
    </row>
    <row r="1036158" spans="1:7">
      <c r="A1036158" s="15"/>
      <c r="B1036158" s="15"/>
      <c r="C1036158" s="15"/>
      <c r="D1036158" s="15"/>
      <c r="E1036158" s="15"/>
      <c r="F1036158" s="15"/>
      <c r="G1036158" s="15"/>
    </row>
    <row r="1037417" spans="1:7">
      <c r="A1037417" s="15"/>
      <c r="B1037417" s="15"/>
      <c r="C1037417" s="15"/>
      <c r="D1037417" s="15"/>
      <c r="E1037417" s="15"/>
      <c r="F1037417" s="15"/>
      <c r="G1037417" s="15"/>
    </row>
    <row r="1038676" spans="1:7">
      <c r="A1038676" s="15"/>
      <c r="B1038676" s="15"/>
      <c r="C1038676" s="15"/>
      <c r="D1038676" s="15"/>
      <c r="E1038676" s="15"/>
      <c r="F1038676" s="15"/>
      <c r="G1038676" s="15"/>
    </row>
    <row r="1039935" spans="1:7">
      <c r="A1039935" s="15"/>
      <c r="B1039935" s="15"/>
      <c r="C1039935" s="15"/>
      <c r="D1039935" s="15"/>
      <c r="E1039935" s="15"/>
      <c r="F1039935" s="15"/>
      <c r="G1039935" s="15"/>
    </row>
    <row r="1041194" spans="1:7">
      <c r="A1041194" s="15"/>
      <c r="B1041194" s="15"/>
      <c r="C1041194" s="15"/>
      <c r="D1041194" s="15"/>
      <c r="E1041194" s="15"/>
      <c r="F1041194" s="15"/>
      <c r="G1041194" s="15"/>
    </row>
    <row r="1042453" spans="1:7">
      <c r="A1042453" s="15"/>
      <c r="B1042453" s="15"/>
      <c r="C1042453" s="15"/>
      <c r="D1042453" s="15"/>
      <c r="E1042453" s="15"/>
      <c r="F1042453" s="15"/>
      <c r="G1042453" s="15"/>
    </row>
    <row r="1043712" spans="1:7">
      <c r="A1043712" s="15"/>
      <c r="B1043712" s="15"/>
      <c r="C1043712" s="15"/>
      <c r="D1043712" s="15"/>
      <c r="E1043712" s="15"/>
      <c r="F1043712" s="15"/>
      <c r="G1043712" s="15"/>
    </row>
    <row r="1044971" spans="1:7">
      <c r="A1044971" s="15"/>
      <c r="B1044971" s="15"/>
      <c r="C1044971" s="15"/>
      <c r="D1044971" s="15"/>
      <c r="E1044971" s="15"/>
      <c r="F1044971" s="15"/>
      <c r="G1044971" s="15"/>
    </row>
    <row r="1046230" spans="1:7">
      <c r="A1046230" s="15"/>
      <c r="B1046230" s="15"/>
      <c r="C1046230" s="15"/>
      <c r="D1046230" s="15"/>
      <c r="E1046230" s="15"/>
      <c r="F1046230" s="15"/>
      <c r="G1046230" s="15"/>
    </row>
    <row r="1047489" spans="1:7">
      <c r="A1047489" s="15"/>
      <c r="B1047489" s="15"/>
      <c r="C1047489" s="15"/>
      <c r="D1047489" s="15"/>
      <c r="E1047489" s="15"/>
      <c r="F1047489" s="15"/>
      <c r="G1047489" s="15"/>
    </row>
  </sheetData>
  <mergeCells count="3">
    <mergeCell ref="I108:P123"/>
    <mergeCell ref="I19:P49"/>
    <mergeCell ref="I1:O2"/>
  </mergeCells>
  <conditionalFormatting sqref="V38:AA43">
    <cfRule type="colorScale" priority="7">
      <colorScale>
        <cfvo type="min"/>
        <cfvo type="percentile" val="50"/>
        <cfvo type="max"/>
        <color rgb="FFF8696B"/>
        <color rgb="FFFCFCFF"/>
        <color rgb="FF5A8AC6"/>
      </colorScale>
    </cfRule>
  </conditionalFormatting>
  <pageMargins left="0.7" right="0.7" top="0.75" bottom="0.75" header="0.3" footer="0.3"/>
  <pageSetup orientation="portrait" r:id="rId3"/>
  <drawing r:id="rId4"/>
  <tableParts count="7">
    <tablePart r:id="rId5"/>
    <tablePart r:id="rId6"/>
    <tablePart r:id="rId7"/>
    <tablePart r:id="rId8"/>
    <tablePart r:id="rId9"/>
    <tablePart r:id="rId10"/>
    <tablePart r:id="rId11"/>
  </tableParts>
  <extLst>
    <ext xmlns:x14="http://schemas.microsoft.com/office/spreadsheetml/2009/9/main" uri="{78C0D931-6437-407d-A8EE-F0AAD7539E65}">
      <x14:conditionalFormattings>
        <x14:conditionalFormatting xmlns:xm="http://schemas.microsoft.com/office/excel/2006/main" pivot="1">
          <x14:cfRule type="iconSet" priority="6" id="{7000F4EA-1A88-444C-B137-438C6AB37946}">
            <x14:iconSet iconSet="3Triangles">
              <x14:cfvo type="percent">
                <xm:f>0</xm:f>
              </x14:cfvo>
              <x14:cfvo type="percent">
                <xm:f>33</xm:f>
              </x14:cfvo>
              <x14:cfvo type="percent">
                <xm:f>67</xm:f>
              </x14:cfvo>
            </x14:iconSet>
          </x14:cfRule>
          <xm:sqref>J129:M129</xm:sqref>
        </x14:conditionalFormatting>
        <x14:conditionalFormatting xmlns:xm="http://schemas.microsoft.com/office/excel/2006/main" pivot="1">
          <x14:cfRule type="iconSet" priority="5" id="{5293837F-1351-4991-8607-72D707CBDFEA}">
            <x14:iconSet iconSet="3Triangles">
              <x14:cfvo type="percent">
                <xm:f>0</xm:f>
              </x14:cfvo>
              <x14:cfvo type="percent">
                <xm:f>33</xm:f>
              </x14:cfvo>
              <x14:cfvo type="percent">
                <xm:f>67</xm:f>
              </x14:cfvo>
            </x14:iconSet>
          </x14:cfRule>
          <xm:sqref>J130:M130</xm:sqref>
        </x14:conditionalFormatting>
        <x14:conditionalFormatting xmlns:xm="http://schemas.microsoft.com/office/excel/2006/main" pivot="1">
          <x14:cfRule type="iconSet" priority="4" id="{D3076110-D787-4EE7-B71D-C07E92FA48E4}">
            <x14:iconSet iconSet="3Triangles">
              <x14:cfvo type="percent">
                <xm:f>0</xm:f>
              </x14:cfvo>
              <x14:cfvo type="percent">
                <xm:f>33</xm:f>
              </x14:cfvo>
              <x14:cfvo type="percent">
                <xm:f>67</xm:f>
              </x14:cfvo>
            </x14:iconSet>
          </x14:cfRule>
          <xm:sqref>J131:M131</xm:sqref>
        </x14:conditionalFormatting>
        <x14:conditionalFormatting xmlns:xm="http://schemas.microsoft.com/office/excel/2006/main" pivot="1">
          <x14:cfRule type="iconSet" priority="3" id="{50FCC4C5-69F7-4492-983F-852E605E3465}">
            <x14:iconSet iconSet="3Triangles">
              <x14:cfvo type="percent">
                <xm:f>0</xm:f>
              </x14:cfvo>
              <x14:cfvo type="percent">
                <xm:f>33</xm:f>
              </x14:cfvo>
              <x14:cfvo type="percent">
                <xm:f>67</xm:f>
              </x14:cfvo>
            </x14:iconSet>
          </x14:cfRule>
          <xm:sqref>J139:M139</xm:sqref>
        </x14:conditionalFormatting>
        <x14:conditionalFormatting xmlns:xm="http://schemas.microsoft.com/office/excel/2006/main" pivot="1">
          <x14:cfRule type="iconSet" priority="2" id="{06A811DE-527E-4552-8790-E045B7AD7A4F}">
            <x14:iconSet iconSet="3Triangles">
              <x14:cfvo type="percent">
                <xm:f>0</xm:f>
              </x14:cfvo>
              <x14:cfvo type="percent">
                <xm:f>33</xm:f>
              </x14:cfvo>
              <x14:cfvo type="percent">
                <xm:f>67</xm:f>
              </x14:cfvo>
            </x14:iconSet>
          </x14:cfRule>
          <xm:sqref>J140:M140</xm:sqref>
        </x14:conditionalFormatting>
        <x14:conditionalFormatting xmlns:xm="http://schemas.microsoft.com/office/excel/2006/main" pivot="1">
          <x14:cfRule type="iconSet" priority="1" id="{BF1AC658-8EE2-44A8-BA46-FF9D7BB37D86}">
            <x14:iconSet iconSet="3Triangles">
              <x14:cfvo type="percent">
                <xm:f>0</xm:f>
              </x14:cfvo>
              <x14:cfvo type="percent">
                <xm:f>33</xm:f>
              </x14:cfvo>
              <x14:cfvo type="percent">
                <xm:f>67</xm:f>
              </x14:cfvo>
            </x14:iconSet>
          </x14:cfRule>
          <xm:sqref>J141:M141</xm:sqref>
        </x14:conditionalFormatting>
      </x14:conditionalFormattings>
    </ext>
    <ext xmlns:x14="http://schemas.microsoft.com/office/spreadsheetml/2009/9/main" uri="{A8765BA9-456A-4dab-B4F3-ACF838C121DE}">
      <x14:slicerList>
        <x14:slicer r:id="rId1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B33E3-A864-44FF-A386-DD01952677DE}">
  <dimension ref="A1:Y1047489"/>
  <sheetViews>
    <sheetView showGridLines="0" topLeftCell="N107" zoomScale="61" zoomScaleNormal="61" workbookViewId="0">
      <selection activeCell="T99" sqref="T99"/>
    </sheetView>
  </sheetViews>
  <sheetFormatPr defaultRowHeight="14"/>
  <cols>
    <col min="1" max="1" width="17.9140625" style="12" bestFit="1" customWidth="1"/>
    <col min="2" max="2" width="11.08203125" style="11" customWidth="1"/>
    <col min="3" max="3" width="8.1640625" style="11" bestFit="1" customWidth="1"/>
    <col min="4" max="4" width="7.1640625" style="11" bestFit="1" customWidth="1"/>
    <col min="5" max="5" width="6.9140625" style="11" customWidth="1"/>
    <col min="6" max="6" width="7.9140625" style="11" bestFit="1" customWidth="1"/>
    <col min="7" max="7" width="11.1640625" style="11" bestFit="1" customWidth="1"/>
    <col min="9" max="9" width="21.4140625" customWidth="1"/>
    <col min="10" max="10" width="20.33203125" customWidth="1"/>
    <col min="11" max="11" width="11" bestFit="1" customWidth="1"/>
    <col min="12" max="12" width="20.58203125" customWidth="1"/>
    <col min="13" max="13" width="18.6640625" customWidth="1"/>
    <col min="14" max="14" width="15.1640625" bestFit="1" customWidth="1"/>
    <col min="15" max="15" width="42.25" bestFit="1" customWidth="1"/>
    <col min="16" max="16" width="40.33203125" bestFit="1" customWidth="1"/>
    <col min="17" max="17" width="50.9140625" bestFit="1" customWidth="1"/>
    <col min="18" max="18" width="35.9140625" bestFit="1" customWidth="1"/>
    <col min="19" max="19" width="27.6640625" bestFit="1" customWidth="1"/>
    <col min="20" max="20" width="24.4140625" bestFit="1" customWidth="1"/>
    <col min="23" max="23" width="15" bestFit="1" customWidth="1"/>
  </cols>
  <sheetData>
    <row r="1" spans="1:20" ht="14" customHeight="1">
      <c r="A1" s="15" t="s">
        <v>90</v>
      </c>
      <c r="B1" s="15" t="s">
        <v>1</v>
      </c>
      <c r="C1" s="15" t="s">
        <v>2</v>
      </c>
      <c r="D1" s="15" t="s">
        <v>3</v>
      </c>
      <c r="E1" s="15" t="s">
        <v>4</v>
      </c>
      <c r="F1" s="15" t="s">
        <v>5</v>
      </c>
      <c r="G1" s="15" t="s">
        <v>6</v>
      </c>
      <c r="I1" s="127" t="s">
        <v>202</v>
      </c>
      <c r="J1" s="131"/>
      <c r="K1" s="131"/>
      <c r="L1" s="131"/>
      <c r="M1" s="131"/>
      <c r="N1" s="131"/>
      <c r="O1" s="131"/>
    </row>
    <row r="2" spans="1:20">
      <c r="A2" s="12">
        <v>43783.291666666664</v>
      </c>
      <c r="B2" s="11">
        <v>11.747999999999999</v>
      </c>
      <c r="C2" s="11">
        <v>12.37</v>
      </c>
      <c r="D2" s="11">
        <v>12.42</v>
      </c>
      <c r="E2" s="11">
        <v>12.268000000000001</v>
      </c>
      <c r="F2" s="11">
        <v>12.401999999999999</v>
      </c>
      <c r="G2" s="11">
        <v>2120500</v>
      </c>
      <c r="I2" s="131"/>
      <c r="J2" s="131"/>
      <c r="K2" s="131"/>
      <c r="L2" s="131"/>
      <c r="M2" s="131"/>
      <c r="N2" s="131"/>
      <c r="O2" s="131"/>
    </row>
    <row r="3" spans="1:20">
      <c r="A3" s="12">
        <v>43784.291666666664</v>
      </c>
      <c r="B3" s="11">
        <v>11.787800000000001</v>
      </c>
      <c r="C3" s="11">
        <v>12.412000000000001</v>
      </c>
      <c r="D3" s="11">
        <v>12.44</v>
      </c>
      <c r="E3" s="11">
        <v>12.343999999999999</v>
      </c>
      <c r="F3" s="11">
        <v>12.4</v>
      </c>
      <c r="G3" s="11">
        <v>1626000</v>
      </c>
      <c r="I3" s="56" t="s">
        <v>161</v>
      </c>
      <c r="J3" s="29" t="s">
        <v>1</v>
      </c>
      <c r="K3" s="29" t="s">
        <v>2</v>
      </c>
      <c r="L3" s="29" t="s">
        <v>3</v>
      </c>
      <c r="M3" s="29" t="s">
        <v>4</v>
      </c>
      <c r="N3" s="29" t="s">
        <v>5</v>
      </c>
      <c r="O3" s="57" t="s">
        <v>6</v>
      </c>
      <c r="R3" s="8"/>
      <c r="S3" s="9"/>
    </row>
    <row r="4" spans="1:20">
      <c r="A4" s="12">
        <v>43787.291666666664</v>
      </c>
      <c r="B4" s="11">
        <v>11.86</v>
      </c>
      <c r="C4" s="11">
        <v>12.488</v>
      </c>
      <c r="D4" s="11">
        <v>12.602</v>
      </c>
      <c r="E4" s="11">
        <v>12.465999999999999</v>
      </c>
      <c r="F4" s="11">
        <v>12.602</v>
      </c>
      <c r="G4" s="11">
        <v>4135500</v>
      </c>
      <c r="I4" s="55" t="s">
        <v>50</v>
      </c>
      <c r="J4" s="11">
        <v>17.268373052464238</v>
      </c>
      <c r="K4" s="11">
        <v>17.764632750397428</v>
      </c>
      <c r="L4" s="11">
        <v>17.901871224165358</v>
      </c>
      <c r="M4" s="11">
        <v>17.626349761526235</v>
      </c>
      <c r="N4" s="11">
        <v>17.769300476947539</v>
      </c>
      <c r="O4" s="11">
        <v>4372534.3402225757</v>
      </c>
      <c r="R4" s="8"/>
      <c r="S4" s="9"/>
    </row>
    <row r="5" spans="1:20">
      <c r="A5" s="12">
        <v>43788.291666666664</v>
      </c>
      <c r="B5" s="11">
        <v>11.757400000000001</v>
      </c>
      <c r="C5" s="11">
        <v>12.38</v>
      </c>
      <c r="D5" s="11">
        <v>12.464</v>
      </c>
      <c r="E5" s="11">
        <v>12.35</v>
      </c>
      <c r="F5" s="11">
        <v>12.448</v>
      </c>
      <c r="G5" s="11">
        <v>7562500</v>
      </c>
      <c r="I5" s="55" t="s">
        <v>51</v>
      </c>
      <c r="J5" s="11">
        <v>8.1664013733748111E-2</v>
      </c>
      <c r="K5" s="11">
        <v>8.4337758711880068E-2</v>
      </c>
      <c r="L5" s="11">
        <v>8.4842978044073772E-2</v>
      </c>
      <c r="M5" s="11">
        <v>8.3882957082115961E-2</v>
      </c>
      <c r="N5" s="11">
        <v>8.4456593045475037E-2</v>
      </c>
      <c r="O5" s="11">
        <v>67361.191753598352</v>
      </c>
    </row>
    <row r="6" spans="1:20">
      <c r="A6" s="12">
        <v>43789.291666666664</v>
      </c>
      <c r="B6" s="11">
        <v>11.6777</v>
      </c>
      <c r="C6" s="11">
        <v>12.295999999999999</v>
      </c>
      <c r="D6" s="11">
        <v>12.375999999999999</v>
      </c>
      <c r="E6" s="11">
        <v>12.25</v>
      </c>
      <c r="F6" s="11">
        <v>12.343999999999999</v>
      </c>
      <c r="G6" s="11">
        <v>4262500</v>
      </c>
      <c r="I6" s="55" t="s">
        <v>52</v>
      </c>
      <c r="J6" s="11">
        <v>17.3322</v>
      </c>
      <c r="K6" s="11">
        <v>17.602</v>
      </c>
      <c r="L6" s="11">
        <v>17.727</v>
      </c>
      <c r="M6" s="11">
        <v>17.474</v>
      </c>
      <c r="N6" s="11">
        <v>17.596</v>
      </c>
      <c r="O6" s="11">
        <v>3732250</v>
      </c>
      <c r="R6" s="8"/>
    </row>
    <row r="7" spans="1:20">
      <c r="A7" s="12">
        <v>43790.291666666664</v>
      </c>
      <c r="B7" s="11">
        <v>11.6853</v>
      </c>
      <c r="C7" s="11">
        <v>12.304</v>
      </c>
      <c r="D7" s="11">
        <v>12.327999999999999</v>
      </c>
      <c r="E7" s="11">
        <v>12.192</v>
      </c>
      <c r="F7" s="11">
        <v>12.22</v>
      </c>
      <c r="G7" s="11">
        <v>5748500</v>
      </c>
      <c r="I7" s="55" t="s">
        <v>53</v>
      </c>
      <c r="J7" s="11">
        <v>17.610900000000001</v>
      </c>
      <c r="K7" s="11">
        <v>18.936</v>
      </c>
      <c r="L7" s="11">
        <v>16.52</v>
      </c>
      <c r="M7" s="11">
        <v>17.904</v>
      </c>
      <c r="N7" s="11">
        <v>19.399999999999999</v>
      </c>
      <c r="O7" s="11">
        <v>3313000</v>
      </c>
    </row>
    <row r="8" spans="1:20">
      <c r="A8" s="12">
        <v>43791.291666666664</v>
      </c>
      <c r="B8" s="11">
        <v>11.624499999999999</v>
      </c>
      <c r="C8" s="11">
        <v>12.24</v>
      </c>
      <c r="D8" s="11">
        <v>12.34</v>
      </c>
      <c r="E8" s="11">
        <v>12.234</v>
      </c>
      <c r="F8" s="11">
        <v>12.327999999999999</v>
      </c>
      <c r="G8" s="11">
        <v>3036000</v>
      </c>
      <c r="I8" s="55" t="s">
        <v>54</v>
      </c>
      <c r="J8" s="11">
        <v>2.8964833873155733</v>
      </c>
      <c r="K8" s="11">
        <v>2.991316564831525</v>
      </c>
      <c r="L8" s="11">
        <v>3.0092358335001061</v>
      </c>
      <c r="M8" s="11">
        <v>2.9751855261413289</v>
      </c>
      <c r="N8" s="11">
        <v>2.9955314161150137</v>
      </c>
      <c r="O8" s="11">
        <v>2389186.667951466</v>
      </c>
    </row>
    <row r="9" spans="1:20">
      <c r="A9" s="12">
        <v>43794.291666666664</v>
      </c>
      <c r="B9" s="11">
        <v>11.7385</v>
      </c>
      <c r="C9" s="11">
        <v>12.36</v>
      </c>
      <c r="D9" s="11">
        <v>12.39</v>
      </c>
      <c r="E9" s="11">
        <v>12.316000000000001</v>
      </c>
      <c r="F9" s="11">
        <v>12.342000000000001</v>
      </c>
      <c r="G9" s="11">
        <v>4397000</v>
      </c>
      <c r="I9" s="55" t="s">
        <v>55</v>
      </c>
      <c r="J9" s="11">
        <v>8.3896160129950967</v>
      </c>
      <c r="K9" s="11">
        <v>8.9479747910354739</v>
      </c>
      <c r="L9" s="11">
        <v>9.0555003016210787</v>
      </c>
      <c r="M9" s="11">
        <v>8.8517289149608551</v>
      </c>
      <c r="N9" s="11">
        <v>8.9732084649320196</v>
      </c>
      <c r="O9" s="11">
        <v>5708212934317.0283</v>
      </c>
      <c r="T9" s="8"/>
    </row>
    <row r="10" spans="1:20">
      <c r="A10" s="12">
        <v>43795.291666666664</v>
      </c>
      <c r="B10" s="11">
        <v>11.994899999999999</v>
      </c>
      <c r="C10" s="11">
        <v>12.63</v>
      </c>
      <c r="D10" s="11">
        <v>12.64</v>
      </c>
      <c r="E10" s="11">
        <v>12.523999999999999</v>
      </c>
      <c r="F10" s="11">
        <v>12.6</v>
      </c>
      <c r="G10" s="11">
        <v>11108500</v>
      </c>
      <c r="I10" s="55" t="s">
        <v>56</v>
      </c>
      <c r="J10" s="11">
        <v>-0.11842390811155612</v>
      </c>
      <c r="K10" s="11">
        <v>-7.807157294104039E-2</v>
      </c>
      <c r="L10" s="11">
        <v>-8.2924123757057711E-2</v>
      </c>
      <c r="M10" s="11">
        <v>-6.2285410605166902E-2</v>
      </c>
      <c r="N10" s="11">
        <v>-5.8810933013462741E-2</v>
      </c>
      <c r="O10" s="11">
        <v>6.9786664953363324</v>
      </c>
      <c r="T10" s="8"/>
    </row>
    <row r="11" spans="1:20">
      <c r="A11" s="12">
        <v>43796.291666666664</v>
      </c>
      <c r="B11" s="11">
        <v>12.1031</v>
      </c>
      <c r="C11" s="11">
        <v>12.744</v>
      </c>
      <c r="D11" s="11">
        <v>12.75</v>
      </c>
      <c r="E11" s="11">
        <v>12.64</v>
      </c>
      <c r="F11" s="11">
        <v>12.656000000000001</v>
      </c>
      <c r="G11" s="11">
        <v>7827000</v>
      </c>
      <c r="I11" s="55" t="s">
        <v>57</v>
      </c>
      <c r="J11" s="11">
        <v>-2.499994541872037E-2</v>
      </c>
      <c r="K11" s="11">
        <v>0.19416731756066999</v>
      </c>
      <c r="L11" s="11">
        <v>0.21717118002172009</v>
      </c>
      <c r="M11" s="11">
        <v>0.17129112589677278</v>
      </c>
      <c r="N11" s="11">
        <v>0.20992930835849119</v>
      </c>
      <c r="O11" s="11">
        <v>2.206050065456052</v>
      </c>
      <c r="S11" s="10"/>
    </row>
    <row r="12" spans="1:20">
      <c r="A12" s="12">
        <v>43798.291666666664</v>
      </c>
      <c r="B12" s="11">
        <v>12.057600000000001</v>
      </c>
      <c r="C12" s="11">
        <v>12.696</v>
      </c>
      <c r="D12" s="11">
        <v>12.72</v>
      </c>
      <c r="E12" s="11">
        <v>12.644</v>
      </c>
      <c r="F12" s="11">
        <v>12.651999999999999</v>
      </c>
      <c r="G12" s="11">
        <v>4764000</v>
      </c>
      <c r="I12" s="55" t="s">
        <v>58</v>
      </c>
      <c r="J12" s="11">
        <v>14.897399999999999</v>
      </c>
      <c r="K12" s="11">
        <v>15.382</v>
      </c>
      <c r="L12" s="11">
        <v>15.978</v>
      </c>
      <c r="M12" s="11">
        <v>15.473999999999998</v>
      </c>
      <c r="N12" s="11">
        <v>16.311999999999998</v>
      </c>
      <c r="O12" s="11">
        <v>18646500</v>
      </c>
    </row>
    <row r="13" spans="1:20">
      <c r="A13" s="12">
        <v>43801.291666666664</v>
      </c>
      <c r="B13" s="11">
        <v>12.019600000000001</v>
      </c>
      <c r="C13" s="11">
        <v>12.656000000000001</v>
      </c>
      <c r="D13" s="11">
        <v>12.712</v>
      </c>
      <c r="E13" s="11">
        <v>12.538</v>
      </c>
      <c r="F13" s="11">
        <v>12.692</v>
      </c>
      <c r="G13" s="11">
        <v>7577000</v>
      </c>
      <c r="I13" s="55" t="s">
        <v>59</v>
      </c>
      <c r="J13" s="11">
        <v>9.8162000000000003</v>
      </c>
      <c r="K13" s="11">
        <v>10.336</v>
      </c>
      <c r="L13" s="11">
        <v>10.772</v>
      </c>
      <c r="M13" s="11">
        <v>10.188000000000001</v>
      </c>
      <c r="N13" s="11">
        <v>10.4</v>
      </c>
      <c r="O13" s="11">
        <v>1161000</v>
      </c>
    </row>
    <row r="14" spans="1:20">
      <c r="A14" s="12">
        <v>43802.291666666664</v>
      </c>
      <c r="B14" s="11">
        <v>12.2684</v>
      </c>
      <c r="C14" s="11">
        <v>12.917999999999999</v>
      </c>
      <c r="D14" s="11">
        <v>12.926</v>
      </c>
      <c r="E14" s="11">
        <v>12.782</v>
      </c>
      <c r="F14" s="11">
        <v>12.88</v>
      </c>
      <c r="G14" s="11">
        <v>8240500</v>
      </c>
      <c r="I14" s="55" t="s">
        <v>60</v>
      </c>
      <c r="J14" s="11">
        <v>24.7136</v>
      </c>
      <c r="K14" s="11">
        <v>25.718</v>
      </c>
      <c r="L14" s="11">
        <v>26.75</v>
      </c>
      <c r="M14" s="11">
        <v>25.661999999999999</v>
      </c>
      <c r="N14" s="11">
        <v>26.712</v>
      </c>
      <c r="O14" s="11">
        <v>19807500</v>
      </c>
    </row>
    <row r="15" spans="1:20">
      <c r="A15" s="12">
        <v>43803.291666666664</v>
      </c>
      <c r="B15" s="11">
        <v>12.401400000000001</v>
      </c>
      <c r="C15" s="11">
        <v>13.058</v>
      </c>
      <c r="D15" s="11">
        <v>13.112</v>
      </c>
      <c r="E15" s="11">
        <v>13.016</v>
      </c>
      <c r="F15" s="11">
        <v>13.054</v>
      </c>
      <c r="G15" s="11">
        <v>5619000</v>
      </c>
      <c r="I15" s="55" t="s">
        <v>61</v>
      </c>
      <c r="J15" s="11">
        <v>21723.613300000012</v>
      </c>
      <c r="K15" s="11">
        <v>22347.907999999963</v>
      </c>
      <c r="L15" s="11">
        <v>22520.554000000022</v>
      </c>
      <c r="M15" s="11">
        <v>22173.948000000004</v>
      </c>
      <c r="N15" s="11">
        <v>22353.780000000002</v>
      </c>
      <c r="O15" s="11">
        <v>5500648200</v>
      </c>
    </row>
    <row r="16" spans="1:20">
      <c r="A16" s="12">
        <v>43804.291666666664</v>
      </c>
      <c r="B16" s="11">
        <v>12.3843</v>
      </c>
      <c r="C16" s="11">
        <v>13.04</v>
      </c>
      <c r="D16" s="11">
        <v>13.058</v>
      </c>
      <c r="E16" s="11">
        <v>12.96</v>
      </c>
      <c r="F16" s="11">
        <v>13.032</v>
      </c>
      <c r="G16" s="11">
        <v>5782000</v>
      </c>
      <c r="I16" s="55" t="s">
        <v>62</v>
      </c>
      <c r="J16" s="11">
        <v>1258</v>
      </c>
      <c r="K16" s="11">
        <v>1258</v>
      </c>
      <c r="L16" s="11">
        <v>1258</v>
      </c>
      <c r="M16" s="11">
        <v>1258</v>
      </c>
      <c r="N16" s="11">
        <v>1258</v>
      </c>
      <c r="O16" s="11">
        <v>1258</v>
      </c>
    </row>
    <row r="17" spans="1:18">
      <c r="A17" s="12">
        <v>43805.291666666664</v>
      </c>
      <c r="B17" s="11">
        <v>12.401400000000001</v>
      </c>
      <c r="C17" s="11">
        <v>13.058</v>
      </c>
      <c r="D17" s="11">
        <v>13.093999999999999</v>
      </c>
      <c r="E17" s="11">
        <v>13.03</v>
      </c>
      <c r="F17" s="11">
        <v>13.068</v>
      </c>
      <c r="G17" s="11">
        <v>4999000</v>
      </c>
      <c r="I17" s="55" t="s">
        <v>63</v>
      </c>
      <c r="J17" s="11">
        <v>0.16021279201435601</v>
      </c>
      <c r="K17" s="11">
        <v>0.16545828667590354</v>
      </c>
      <c r="L17" s="11">
        <v>0.16644945274881151</v>
      </c>
      <c r="M17" s="11">
        <v>0.16456603272479661</v>
      </c>
      <c r="N17" s="11">
        <v>0.16569142217221269</v>
      </c>
      <c r="O17" s="11">
        <v>132152.75751011158</v>
      </c>
    </row>
    <row r="18" spans="1:18">
      <c r="A18" s="12">
        <v>43808.291666666664</v>
      </c>
      <c r="B18" s="11">
        <v>12.5229</v>
      </c>
      <c r="C18" s="11">
        <v>13.186</v>
      </c>
      <c r="D18" s="11">
        <v>13.26</v>
      </c>
      <c r="E18" s="11">
        <v>13.122</v>
      </c>
      <c r="F18" s="11">
        <v>13.122</v>
      </c>
      <c r="G18" s="11">
        <v>6616000</v>
      </c>
    </row>
    <row r="19" spans="1:18" ht="18">
      <c r="A19" s="12">
        <v>43809.291666666664</v>
      </c>
      <c r="B19" s="11">
        <v>12.5951</v>
      </c>
      <c r="C19" s="11">
        <v>13.262</v>
      </c>
      <c r="D19" s="11">
        <v>13.34</v>
      </c>
      <c r="E19" s="11">
        <v>13.208</v>
      </c>
      <c r="F19" s="11">
        <v>13.314</v>
      </c>
      <c r="G19" s="11">
        <v>4364500</v>
      </c>
      <c r="I19" s="35" t="s">
        <v>174</v>
      </c>
    </row>
    <row r="20" spans="1:18" ht="14" customHeight="1">
      <c r="A20" s="12">
        <v>43810.291666666664</v>
      </c>
      <c r="B20" s="11">
        <v>12.6388</v>
      </c>
      <c r="C20" s="11">
        <v>13.308</v>
      </c>
      <c r="D20" s="11">
        <v>13.31</v>
      </c>
      <c r="E20" s="11">
        <v>13.24</v>
      </c>
      <c r="F20" s="11">
        <v>13.295999999999999</v>
      </c>
      <c r="G20" s="11">
        <v>6875500</v>
      </c>
      <c r="I20" s="132" t="s">
        <v>206</v>
      </c>
      <c r="J20" s="132"/>
      <c r="K20" s="132"/>
      <c r="L20" s="132"/>
      <c r="M20" s="132"/>
      <c r="N20" s="132"/>
      <c r="O20" s="132"/>
      <c r="P20" s="11" t="s">
        <v>80</v>
      </c>
      <c r="Q20" s="13">
        <f>INDEX(SONY_historical_data__2[Date], MATCH(MAX(SONY_historical_data__2[Adj Close]), SONY_historical_data__2[Adj Close], 0))</f>
        <v>44566.291666666664</v>
      </c>
      <c r="R20" s="14">
        <f>MAX(SONY_historical_data__2[Adj Close])</f>
        <v>24.7136</v>
      </c>
    </row>
    <row r="21" spans="1:18" ht="14" customHeight="1">
      <c r="A21" s="12">
        <v>43811.291666666664</v>
      </c>
      <c r="B21" s="11">
        <v>12.786899999999999</v>
      </c>
      <c r="C21" s="11">
        <v>13.464</v>
      </c>
      <c r="D21" s="11">
        <v>13.478</v>
      </c>
      <c r="E21" s="11">
        <v>13.366</v>
      </c>
      <c r="F21" s="11">
        <v>13.384</v>
      </c>
      <c r="G21" s="11">
        <v>5761500</v>
      </c>
      <c r="I21" s="132"/>
      <c r="J21" s="132"/>
      <c r="K21" s="132"/>
      <c r="L21" s="132"/>
      <c r="M21" s="132"/>
      <c r="N21" s="132"/>
      <c r="O21" s="132"/>
      <c r="P21" s="11" t="s">
        <v>81</v>
      </c>
      <c r="Q21" s="13">
        <f>INDEX(SONY_historical_data__2[Date], MATCH(MIN(SONY_historical_data__2[Adj Close]), SONY_historical_data__2[Adj Close], 0))</f>
        <v>43906.291666666664</v>
      </c>
      <c r="R21" s="14">
        <f>MIN(SONY_historical_data__2[Adj Close])</f>
        <v>9.8162000000000003</v>
      </c>
    </row>
    <row r="22" spans="1:18" ht="14" customHeight="1">
      <c r="A22" s="12">
        <v>43812.291666666664</v>
      </c>
      <c r="B22" s="11">
        <v>12.8344</v>
      </c>
      <c r="C22" s="11">
        <v>13.513999999999999</v>
      </c>
      <c r="D22" s="11">
        <v>13.558</v>
      </c>
      <c r="E22" s="11">
        <v>13.44</v>
      </c>
      <c r="F22" s="11">
        <v>13.48</v>
      </c>
      <c r="G22" s="11">
        <v>5096000</v>
      </c>
      <c r="I22" s="132"/>
      <c r="J22" s="132"/>
      <c r="K22" s="132"/>
      <c r="L22" s="132"/>
      <c r="M22" s="132"/>
      <c r="N22" s="132"/>
      <c r="O22" s="132"/>
      <c r="P22" s="11" t="s">
        <v>82</v>
      </c>
      <c r="Q22" s="11">
        <f>ABS((Q20)-(Q21))</f>
        <v>660</v>
      </c>
      <c r="R22" s="11"/>
    </row>
    <row r="23" spans="1:18" ht="14" customHeight="1">
      <c r="A23" s="12">
        <v>43815.291666666664</v>
      </c>
      <c r="B23" s="11">
        <v>12.9636</v>
      </c>
      <c r="C23" s="11">
        <v>13.65</v>
      </c>
      <c r="D23" s="11">
        <v>13.694000000000001</v>
      </c>
      <c r="E23" s="11">
        <v>13.6</v>
      </c>
      <c r="F23" s="11">
        <v>13.64</v>
      </c>
      <c r="G23" s="11">
        <v>5547000</v>
      </c>
      <c r="I23" s="132"/>
      <c r="J23" s="132"/>
      <c r="K23" s="132"/>
      <c r="L23" s="132"/>
      <c r="M23" s="132"/>
      <c r="N23" s="132"/>
      <c r="O23" s="132"/>
      <c r="P23" t="s">
        <v>96</v>
      </c>
      <c r="Q23" cm="1">
        <f t="array" ref="Q23">MAX(SONY_historical_data__2[High]-SONY_historical_data__2[Low])</f>
        <v>1.522000000000002</v>
      </c>
      <c r="R23" s="8" cm="1">
        <f t="array" ref="R23">INDEX(SONY_historical_data__2[Date], MATCH(Q23, (SONY_historical_data__2[High] - SONY_historical_data__2[Low]),0))</f>
        <v>45147.291666666664</v>
      </c>
    </row>
    <row r="24" spans="1:18" ht="14" customHeight="1">
      <c r="A24" s="12">
        <v>43816.291666666664</v>
      </c>
      <c r="B24" s="11">
        <v>12.8667</v>
      </c>
      <c r="C24" s="11">
        <v>13.548</v>
      </c>
      <c r="D24" s="11">
        <v>13.618</v>
      </c>
      <c r="E24" s="11">
        <v>13.538</v>
      </c>
      <c r="F24" s="11">
        <v>13.608000000000001</v>
      </c>
      <c r="G24" s="11">
        <v>3738000</v>
      </c>
      <c r="I24" s="132"/>
      <c r="J24" s="132"/>
      <c r="K24" s="132"/>
      <c r="L24" s="132"/>
      <c r="M24" s="132"/>
      <c r="N24" s="132"/>
      <c r="O24" s="132"/>
      <c r="P24" t="s">
        <v>97</v>
      </c>
      <c r="Q24" cm="1">
        <f t="array" ref="Q24">MAX(SONY_historical_data__2[Volume]-AVERAGE(SONY_historical_data__2[Volume]))</f>
        <v>15434965.659777425</v>
      </c>
      <c r="R24" s="8" cm="1">
        <f t="array" ref="R24">INDEX(SONY_historical_data__2[Date], MATCH(Q24, (SONY_historical_data__2[Volume]-AVERAGE(SONY_historical_data__2[Volume])),0))</f>
        <v>44580.291666666664</v>
      </c>
    </row>
    <row r="25" spans="1:18" ht="14" customHeight="1">
      <c r="A25" s="12">
        <v>43817.291666666664</v>
      </c>
      <c r="B25" s="11">
        <v>12.8591</v>
      </c>
      <c r="C25" s="11">
        <v>13.54</v>
      </c>
      <c r="D25" s="11">
        <v>13.582000000000001</v>
      </c>
      <c r="E25" s="11">
        <v>13.48</v>
      </c>
      <c r="F25" s="11">
        <v>13.566000000000001</v>
      </c>
      <c r="G25" s="11">
        <v>2788500</v>
      </c>
      <c r="I25" s="132"/>
      <c r="J25" s="132"/>
      <c r="K25" s="132"/>
      <c r="L25" s="132"/>
      <c r="M25" s="132"/>
      <c r="N25" s="132"/>
      <c r="O25" s="132"/>
    </row>
    <row r="26" spans="1:18" ht="14" customHeight="1">
      <c r="A26" s="12">
        <v>43818.291666666664</v>
      </c>
      <c r="B26" s="11">
        <v>12.8933</v>
      </c>
      <c r="C26" s="11">
        <v>13.576000000000001</v>
      </c>
      <c r="D26" s="11">
        <v>13.641999999999999</v>
      </c>
      <c r="E26" s="11">
        <v>13.564</v>
      </c>
      <c r="F26" s="11">
        <v>13.612</v>
      </c>
      <c r="G26" s="11">
        <v>3338000</v>
      </c>
      <c r="I26" s="132"/>
      <c r="J26" s="132"/>
      <c r="K26" s="132"/>
      <c r="L26" s="132"/>
      <c r="M26" s="132"/>
      <c r="N26" s="132"/>
      <c r="O26" s="132"/>
    </row>
    <row r="27" spans="1:18" ht="14" customHeight="1">
      <c r="A27" s="12">
        <v>43819.291666666664</v>
      </c>
      <c r="B27" s="11">
        <v>12.8971</v>
      </c>
      <c r="C27" s="11">
        <v>13.58</v>
      </c>
      <c r="D27" s="11">
        <v>13.582000000000001</v>
      </c>
      <c r="E27" s="11">
        <v>13.384</v>
      </c>
      <c r="F27" s="11">
        <v>13.448</v>
      </c>
      <c r="G27" s="11">
        <v>7972000</v>
      </c>
      <c r="I27" s="132"/>
      <c r="J27" s="132"/>
      <c r="K27" s="132"/>
      <c r="L27" s="132"/>
      <c r="M27" s="132"/>
      <c r="N27" s="132"/>
      <c r="O27" s="132"/>
    </row>
    <row r="28" spans="1:18" ht="14" customHeight="1">
      <c r="A28" s="12">
        <v>43822.291666666664</v>
      </c>
      <c r="B28" s="11">
        <v>12.9313</v>
      </c>
      <c r="C28" s="11">
        <v>13.616</v>
      </c>
      <c r="D28" s="11">
        <v>13.634</v>
      </c>
      <c r="E28" s="11">
        <v>13.52</v>
      </c>
      <c r="F28" s="11">
        <v>13.561999999999999</v>
      </c>
      <c r="G28" s="11">
        <v>3007000</v>
      </c>
      <c r="I28" s="132"/>
      <c r="J28" s="132"/>
      <c r="K28" s="132"/>
      <c r="L28" s="132"/>
      <c r="M28" s="132"/>
      <c r="N28" s="132"/>
      <c r="O28" s="132"/>
    </row>
    <row r="29" spans="1:18" ht="14" customHeight="1">
      <c r="A29" s="12">
        <v>43823.291666666664</v>
      </c>
      <c r="B29" s="11">
        <v>12.8705</v>
      </c>
      <c r="C29" s="11">
        <v>13.552</v>
      </c>
      <c r="D29" s="11">
        <v>13.6</v>
      </c>
      <c r="E29" s="11">
        <v>13.552</v>
      </c>
      <c r="F29" s="11">
        <v>13.596</v>
      </c>
      <c r="G29" s="11">
        <v>1322500</v>
      </c>
      <c r="I29" s="132"/>
      <c r="J29" s="132"/>
      <c r="K29" s="132"/>
      <c r="L29" s="132"/>
      <c r="M29" s="132"/>
      <c r="N29" s="132"/>
      <c r="O29" s="132"/>
    </row>
    <row r="30" spans="1:18" ht="14" customHeight="1">
      <c r="A30" s="12">
        <v>43825.291666666664</v>
      </c>
      <c r="B30" s="11">
        <v>12.9199</v>
      </c>
      <c r="C30" s="11">
        <v>13.603999999999999</v>
      </c>
      <c r="D30" s="11">
        <v>13.606</v>
      </c>
      <c r="E30" s="11">
        <v>13.57</v>
      </c>
      <c r="F30" s="11">
        <v>13.6</v>
      </c>
      <c r="G30" s="11">
        <v>2590000</v>
      </c>
      <c r="I30" s="132"/>
      <c r="J30" s="132"/>
      <c r="K30" s="132"/>
      <c r="L30" s="132"/>
      <c r="M30" s="132"/>
      <c r="N30" s="132"/>
      <c r="O30" s="132"/>
    </row>
    <row r="31" spans="1:18" ht="14" customHeight="1">
      <c r="A31" s="12">
        <v>43826.291666666664</v>
      </c>
      <c r="B31" s="11">
        <v>12.8743</v>
      </c>
      <c r="C31" s="11">
        <v>13.555999999999999</v>
      </c>
      <c r="D31" s="11">
        <v>13.62</v>
      </c>
      <c r="E31" s="11">
        <v>13.545999999999999</v>
      </c>
      <c r="F31" s="11">
        <v>13.606</v>
      </c>
      <c r="G31" s="11">
        <v>1755500</v>
      </c>
      <c r="I31" s="132"/>
      <c r="J31" s="132"/>
      <c r="K31" s="132"/>
      <c r="L31" s="132"/>
      <c r="M31" s="132"/>
      <c r="N31" s="132"/>
      <c r="O31" s="132"/>
    </row>
    <row r="32" spans="1:18" ht="14" customHeight="1">
      <c r="A32" s="12">
        <v>43829.291666666664</v>
      </c>
      <c r="B32" s="11">
        <v>12.8629</v>
      </c>
      <c r="C32" s="11">
        <v>13.544</v>
      </c>
      <c r="D32" s="11">
        <v>13.558</v>
      </c>
      <c r="E32" s="11">
        <v>13.45</v>
      </c>
      <c r="F32" s="11">
        <v>13.555999999999999</v>
      </c>
      <c r="G32" s="11">
        <v>4969500</v>
      </c>
      <c r="I32" s="132"/>
      <c r="J32" s="132"/>
      <c r="K32" s="132"/>
      <c r="L32" s="132"/>
      <c r="M32" s="132"/>
      <c r="N32" s="132"/>
      <c r="O32" s="132"/>
    </row>
    <row r="33" spans="1:25" ht="14" customHeight="1">
      <c r="A33" s="12">
        <v>43830.291666666664</v>
      </c>
      <c r="B33" s="11">
        <v>12.9161</v>
      </c>
      <c r="C33" s="11">
        <v>13.6</v>
      </c>
      <c r="D33" s="11">
        <v>13.606</v>
      </c>
      <c r="E33" s="11">
        <v>13.502000000000001</v>
      </c>
      <c r="F33" s="11">
        <v>13.544</v>
      </c>
      <c r="G33" s="11">
        <v>2748500</v>
      </c>
      <c r="I33" s="132"/>
      <c r="J33" s="132"/>
      <c r="K33" s="132"/>
      <c r="L33" s="132"/>
      <c r="M33" s="132"/>
      <c r="N33" s="132"/>
      <c r="O33" s="132"/>
    </row>
    <row r="34" spans="1:25" ht="14" customHeight="1">
      <c r="A34" s="12">
        <v>43832.291666666664</v>
      </c>
      <c r="B34" s="11">
        <v>13.1174</v>
      </c>
      <c r="C34" s="11">
        <v>13.811999999999999</v>
      </c>
      <c r="D34" s="11">
        <v>13.811999999999999</v>
      </c>
      <c r="E34" s="11">
        <v>13.656000000000001</v>
      </c>
      <c r="F34" s="11">
        <v>13.66</v>
      </c>
      <c r="G34" s="11">
        <v>4282500</v>
      </c>
      <c r="I34" s="132"/>
      <c r="J34" s="132"/>
      <c r="K34" s="132"/>
      <c r="L34" s="132"/>
      <c r="M34" s="132"/>
      <c r="N34" s="132"/>
      <c r="O34" s="132"/>
    </row>
    <row r="35" spans="1:25" ht="14" customHeight="1">
      <c r="A35" s="12">
        <v>43833.291666666664</v>
      </c>
      <c r="B35" s="11">
        <v>12.9313</v>
      </c>
      <c r="C35" s="11">
        <v>13.616</v>
      </c>
      <c r="D35" s="11">
        <v>13.73</v>
      </c>
      <c r="E35" s="11">
        <v>13.592000000000001</v>
      </c>
      <c r="F35" s="11">
        <v>13.7</v>
      </c>
      <c r="G35" s="11">
        <v>2593000</v>
      </c>
      <c r="I35" s="132"/>
      <c r="J35" s="132"/>
      <c r="K35" s="132"/>
      <c r="L35" s="132"/>
      <c r="M35" s="132"/>
      <c r="N35" s="132"/>
      <c r="O35" s="132"/>
    </row>
    <row r="36" spans="1:25" ht="14" customHeight="1" thickBot="1">
      <c r="A36" s="12">
        <v>43836.291666666664</v>
      </c>
      <c r="B36" s="11">
        <v>13.126899999999999</v>
      </c>
      <c r="C36" s="11">
        <v>13.821999999999999</v>
      </c>
      <c r="D36" s="11">
        <v>13.84</v>
      </c>
      <c r="E36" s="11">
        <v>13.644</v>
      </c>
      <c r="F36" s="11">
        <v>13.65</v>
      </c>
      <c r="G36" s="11">
        <v>3777500</v>
      </c>
      <c r="I36" s="132"/>
      <c r="J36" s="132"/>
      <c r="K36" s="132"/>
      <c r="L36" s="132"/>
      <c r="M36" s="132"/>
      <c r="N36" s="132"/>
      <c r="O36" s="132"/>
    </row>
    <row r="37" spans="1:25" ht="14" customHeight="1">
      <c r="A37" s="12">
        <v>43837.291666666664</v>
      </c>
      <c r="B37" s="11">
        <v>13.334</v>
      </c>
      <c r="C37" s="11">
        <v>14.04</v>
      </c>
      <c r="D37" s="11">
        <v>14.116</v>
      </c>
      <c r="E37" s="11">
        <v>13.962</v>
      </c>
      <c r="F37" s="11">
        <v>14.102</v>
      </c>
      <c r="G37" s="11">
        <v>6581000</v>
      </c>
      <c r="I37" s="132"/>
      <c r="J37" s="132"/>
      <c r="K37" s="132"/>
      <c r="L37" s="132"/>
      <c r="M37" s="132"/>
      <c r="N37" s="132"/>
      <c r="O37" s="132"/>
      <c r="S37" s="17" t="s">
        <v>185</v>
      </c>
      <c r="T37" s="17" t="s">
        <v>1</v>
      </c>
      <c r="U37" s="17" t="s">
        <v>2</v>
      </c>
      <c r="V37" s="17" t="s">
        <v>3</v>
      </c>
      <c r="W37" s="17" t="s">
        <v>4</v>
      </c>
      <c r="X37" s="17" t="s">
        <v>5</v>
      </c>
      <c r="Y37" s="17" t="s">
        <v>6</v>
      </c>
    </row>
    <row r="38" spans="1:25" ht="14" customHeight="1">
      <c r="A38" s="12">
        <v>43838.291666666664</v>
      </c>
      <c r="B38" s="11">
        <v>13.3834</v>
      </c>
      <c r="C38" s="11">
        <v>14.092000000000001</v>
      </c>
      <c r="D38" s="11">
        <v>14.224</v>
      </c>
      <c r="E38" s="11">
        <v>14.074</v>
      </c>
      <c r="F38" s="11">
        <v>14.16</v>
      </c>
      <c r="G38" s="11">
        <v>8201000</v>
      </c>
      <c r="I38" s="132"/>
      <c r="J38" s="132"/>
      <c r="K38" s="132"/>
      <c r="L38" s="132"/>
      <c r="M38" s="132"/>
      <c r="N38" s="132"/>
      <c r="O38" s="132"/>
      <c r="S38" s="61" t="s">
        <v>1</v>
      </c>
      <c r="T38">
        <v>1</v>
      </c>
      <c r="U38" s="38"/>
      <c r="V38" s="38"/>
      <c r="W38" s="38"/>
      <c r="X38" s="38"/>
      <c r="Y38" s="38"/>
    </row>
    <row r="39" spans="1:25" ht="14" customHeight="1">
      <c r="A39" s="12">
        <v>43839.291666666664</v>
      </c>
      <c r="B39" s="11">
        <v>13.4916</v>
      </c>
      <c r="C39" s="11">
        <v>14.206</v>
      </c>
      <c r="D39" s="11">
        <v>14.332000000000001</v>
      </c>
      <c r="E39" s="11">
        <v>14.118</v>
      </c>
      <c r="F39" s="11">
        <v>14.28</v>
      </c>
      <c r="G39" s="11">
        <v>11886500</v>
      </c>
      <c r="I39" s="132"/>
      <c r="J39" s="132"/>
      <c r="K39" s="132"/>
      <c r="L39" s="132"/>
      <c r="M39" s="132"/>
      <c r="N39" s="132"/>
      <c r="O39" s="132"/>
      <c r="S39" s="61" t="s">
        <v>2</v>
      </c>
      <c r="T39">
        <v>0.99467126475869627</v>
      </c>
      <c r="U39">
        <v>1</v>
      </c>
    </row>
    <row r="40" spans="1:25" ht="14" customHeight="1">
      <c r="A40" s="12">
        <v>43840.291666666664</v>
      </c>
      <c r="B40" s="11">
        <v>13.459300000000001</v>
      </c>
      <c r="C40" s="11">
        <v>14.172000000000001</v>
      </c>
      <c r="D40" s="11">
        <v>14.292</v>
      </c>
      <c r="E40" s="11">
        <v>14.148</v>
      </c>
      <c r="F40" s="11">
        <v>14.292</v>
      </c>
      <c r="G40" s="11">
        <v>5602500</v>
      </c>
      <c r="I40" s="132"/>
      <c r="J40" s="132"/>
      <c r="K40" s="132"/>
      <c r="L40" s="132"/>
      <c r="M40" s="132"/>
      <c r="N40" s="132"/>
      <c r="O40" s="132"/>
      <c r="P40" s="11"/>
      <c r="Q40" s="11"/>
      <c r="S40" s="61" t="s">
        <v>3</v>
      </c>
      <c r="T40">
        <v>0.99323115504301063</v>
      </c>
      <c r="U40">
        <v>0.99893430555551987</v>
      </c>
      <c r="V40">
        <v>1</v>
      </c>
      <c r="W40" s="38"/>
      <c r="X40" s="38"/>
      <c r="Y40" s="38"/>
    </row>
    <row r="41" spans="1:25" ht="14" customHeight="1">
      <c r="A41" s="12">
        <v>43843.291666666664</v>
      </c>
      <c r="B41" s="11">
        <v>13.6075</v>
      </c>
      <c r="C41" s="11">
        <v>14.327999999999999</v>
      </c>
      <c r="D41" s="11">
        <v>14.34</v>
      </c>
      <c r="E41" s="11">
        <v>14.215999999999999</v>
      </c>
      <c r="F41" s="11">
        <v>14.278</v>
      </c>
      <c r="G41" s="11">
        <v>6361500</v>
      </c>
      <c r="I41" s="132"/>
      <c r="J41" s="132"/>
      <c r="K41" s="132"/>
      <c r="L41" s="132"/>
      <c r="M41" s="132"/>
      <c r="N41" s="132"/>
      <c r="O41" s="132"/>
      <c r="P41" s="11"/>
      <c r="Q41" s="11"/>
      <c r="S41" s="61" t="s">
        <v>4</v>
      </c>
      <c r="T41">
        <v>0.99448205811600143</v>
      </c>
      <c r="U41">
        <v>0.99923173526262943</v>
      </c>
      <c r="V41">
        <v>0.99871219570102043</v>
      </c>
      <c r="W41">
        <v>1</v>
      </c>
    </row>
    <row r="42" spans="1:25" ht="14" customHeight="1">
      <c r="A42" s="12">
        <v>43844.291666666664</v>
      </c>
      <c r="B42" s="11">
        <v>13.7651</v>
      </c>
      <c r="C42" s="11">
        <v>14.494</v>
      </c>
      <c r="D42" s="11">
        <v>14.59</v>
      </c>
      <c r="E42" s="11">
        <v>14.401999999999999</v>
      </c>
      <c r="F42" s="11">
        <v>14.587999999999999</v>
      </c>
      <c r="G42" s="11">
        <v>9704000</v>
      </c>
      <c r="I42" s="132"/>
      <c r="J42" s="132"/>
      <c r="K42" s="132"/>
      <c r="L42" s="132"/>
      <c r="M42" s="132"/>
      <c r="N42" s="132"/>
      <c r="O42" s="132"/>
      <c r="S42" s="61" t="s">
        <v>5</v>
      </c>
      <c r="T42">
        <v>0.99253753145314894</v>
      </c>
      <c r="U42">
        <v>0.99800358884203155</v>
      </c>
      <c r="V42">
        <v>0.9991923740106361</v>
      </c>
      <c r="W42">
        <v>0.99884012697311653</v>
      </c>
      <c r="X42">
        <v>1</v>
      </c>
      <c r="Y42" s="38"/>
    </row>
    <row r="43" spans="1:25" ht="14" customHeight="1">
      <c r="A43" s="12">
        <v>43845.291666666664</v>
      </c>
      <c r="B43" s="11">
        <v>13.5999</v>
      </c>
      <c r="C43" s="11">
        <v>14.32</v>
      </c>
      <c r="D43" s="11">
        <v>14.423999999999999</v>
      </c>
      <c r="E43" s="11">
        <v>14.29</v>
      </c>
      <c r="F43" s="11">
        <v>14.32</v>
      </c>
      <c r="G43" s="11">
        <v>5429500</v>
      </c>
      <c r="I43" s="132"/>
      <c r="J43" s="132"/>
      <c r="K43" s="132"/>
      <c r="L43" s="132"/>
      <c r="M43" s="132"/>
      <c r="N43" s="132"/>
      <c r="O43" s="132"/>
      <c r="S43" s="61" t="s">
        <v>6</v>
      </c>
      <c r="T43">
        <v>-0.32481622610438071</v>
      </c>
      <c r="U43">
        <v>-0.30447920608018725</v>
      </c>
      <c r="V43">
        <v>-0.28984426792490642</v>
      </c>
      <c r="W43">
        <v>-0.31549752902004324</v>
      </c>
      <c r="X43">
        <v>-0.29918765436684225</v>
      </c>
      <c r="Y43">
        <v>1</v>
      </c>
    </row>
    <row r="44" spans="1:25" ht="14" customHeight="1">
      <c r="A44" s="12">
        <v>43846.291666666664</v>
      </c>
      <c r="B44" s="11">
        <v>13.7936</v>
      </c>
      <c r="C44" s="11">
        <v>14.523999999999999</v>
      </c>
      <c r="D44" s="11">
        <v>14.544</v>
      </c>
      <c r="E44" s="11">
        <v>14.44</v>
      </c>
      <c r="F44" s="11">
        <v>14.446</v>
      </c>
      <c r="G44" s="11">
        <v>5794500</v>
      </c>
      <c r="I44" s="132"/>
      <c r="J44" s="132"/>
      <c r="K44" s="132"/>
      <c r="L44" s="132"/>
      <c r="M44" s="132"/>
      <c r="N44" s="132"/>
      <c r="O44" s="132"/>
      <c r="S44" s="11"/>
    </row>
    <row r="45" spans="1:25" ht="14" customHeight="1">
      <c r="A45" s="12">
        <v>43847.291666666664</v>
      </c>
      <c r="B45" s="11">
        <v>13.766999999999999</v>
      </c>
      <c r="C45" s="11">
        <v>14.496</v>
      </c>
      <c r="D45" s="11">
        <v>14.544</v>
      </c>
      <c r="E45" s="11">
        <v>14.432</v>
      </c>
      <c r="F45" s="11">
        <v>14.544</v>
      </c>
      <c r="G45" s="11">
        <v>3902500</v>
      </c>
      <c r="I45" s="132"/>
      <c r="J45" s="132"/>
      <c r="K45" s="132"/>
      <c r="L45" s="132"/>
      <c r="M45" s="132"/>
      <c r="N45" s="132"/>
      <c r="O45" s="132"/>
    </row>
    <row r="46" spans="1:25" ht="14" customHeight="1">
      <c r="A46" s="12">
        <v>43851.291666666664</v>
      </c>
      <c r="B46" s="11">
        <v>13.7006</v>
      </c>
      <c r="C46" s="11">
        <v>14.426</v>
      </c>
      <c r="D46" s="11">
        <v>14.5</v>
      </c>
      <c r="E46" s="11">
        <v>14.422000000000001</v>
      </c>
      <c r="F46" s="11">
        <v>14.5</v>
      </c>
      <c r="G46" s="11">
        <v>4836000</v>
      </c>
      <c r="I46" s="132"/>
      <c r="J46" s="132"/>
      <c r="K46" s="132"/>
      <c r="L46" s="132"/>
      <c r="M46" s="132"/>
      <c r="N46" s="132"/>
      <c r="O46" s="132"/>
    </row>
    <row r="47" spans="1:25" ht="23.5" customHeight="1">
      <c r="A47" s="12">
        <v>43852.291666666664</v>
      </c>
      <c r="B47" s="11">
        <v>13.747999999999999</v>
      </c>
      <c r="C47" s="11">
        <v>14.476000000000001</v>
      </c>
      <c r="D47" s="11">
        <v>14.536</v>
      </c>
      <c r="E47" s="11">
        <v>14.433999999999999</v>
      </c>
      <c r="F47" s="11">
        <v>14.513999999999999</v>
      </c>
      <c r="G47" s="11">
        <v>3804000</v>
      </c>
      <c r="I47" s="132"/>
      <c r="J47" s="132"/>
      <c r="K47" s="132"/>
      <c r="L47" s="132"/>
      <c r="M47" s="132"/>
      <c r="N47" s="132"/>
      <c r="O47" s="132"/>
      <c r="P47" s="36"/>
      <c r="Q47" s="36"/>
    </row>
    <row r="48" spans="1:25" ht="23.5" customHeight="1">
      <c r="A48" s="12">
        <v>43853.291666666664</v>
      </c>
      <c r="B48" s="11">
        <v>13.7879</v>
      </c>
      <c r="C48" s="11">
        <v>14.518000000000001</v>
      </c>
      <c r="D48" s="11">
        <v>14.55</v>
      </c>
      <c r="E48" s="11">
        <v>14.404</v>
      </c>
      <c r="F48" s="11">
        <v>14.55</v>
      </c>
      <c r="G48" s="11">
        <v>2898500</v>
      </c>
      <c r="I48" s="132"/>
      <c r="J48" s="132"/>
      <c r="K48" s="132"/>
      <c r="L48" s="132"/>
      <c r="M48" s="132"/>
      <c r="N48" s="132"/>
      <c r="O48" s="132"/>
      <c r="P48" s="36"/>
      <c r="Q48" s="36"/>
    </row>
    <row r="49" spans="1:23" ht="23.5" customHeight="1">
      <c r="A49" s="12">
        <v>43854.291666666664</v>
      </c>
      <c r="B49" s="11">
        <v>13.6531</v>
      </c>
      <c r="C49" s="11">
        <v>14.375999999999999</v>
      </c>
      <c r="D49" s="11">
        <v>14.536</v>
      </c>
      <c r="E49" s="11">
        <v>14.295999999999999</v>
      </c>
      <c r="F49" s="11">
        <v>14.528</v>
      </c>
      <c r="G49" s="11">
        <v>3391500</v>
      </c>
      <c r="I49" s="132"/>
      <c r="J49" s="132"/>
      <c r="K49" s="132"/>
      <c r="L49" s="132"/>
      <c r="M49" s="132"/>
      <c r="N49" s="132"/>
      <c r="O49" s="132"/>
      <c r="P49" s="36"/>
      <c r="Q49" s="36"/>
    </row>
    <row r="50" spans="1:23" ht="23.5" customHeight="1">
      <c r="A50" s="12">
        <v>43857.291666666664</v>
      </c>
      <c r="B50" s="11">
        <v>13.5448</v>
      </c>
      <c r="C50" s="11">
        <v>14.262</v>
      </c>
      <c r="D50" s="11">
        <v>14.34</v>
      </c>
      <c r="E50" s="11">
        <v>14.23</v>
      </c>
      <c r="F50" s="11">
        <v>14.288</v>
      </c>
      <c r="G50" s="11">
        <v>6336500</v>
      </c>
      <c r="I50" s="132"/>
      <c r="J50" s="132"/>
      <c r="K50" s="132"/>
      <c r="L50" s="132"/>
      <c r="M50" s="132"/>
      <c r="N50" s="132"/>
      <c r="O50" s="132"/>
      <c r="P50" s="36"/>
      <c r="Q50" s="36"/>
    </row>
    <row r="51" spans="1:23" ht="23.5" customHeight="1">
      <c r="A51" s="12">
        <v>43858.291666666664</v>
      </c>
      <c r="B51" s="11">
        <v>13.6797</v>
      </c>
      <c r="C51" s="11">
        <v>14.404</v>
      </c>
      <c r="D51" s="11">
        <v>14.442</v>
      </c>
      <c r="E51" s="11">
        <v>14.27</v>
      </c>
      <c r="F51" s="11">
        <v>14.34</v>
      </c>
      <c r="G51" s="11">
        <v>4063000</v>
      </c>
      <c r="I51" s="132"/>
      <c r="J51" s="132"/>
      <c r="K51" s="132"/>
      <c r="L51" s="132"/>
      <c r="M51" s="132"/>
      <c r="N51" s="132"/>
      <c r="O51" s="132"/>
      <c r="P51" s="36"/>
      <c r="Q51" s="36"/>
    </row>
    <row r="52" spans="1:23" ht="23.5" customHeight="1">
      <c r="A52" s="12">
        <v>43859.291666666664</v>
      </c>
      <c r="B52" s="11">
        <v>13.6379</v>
      </c>
      <c r="C52" s="11">
        <v>14.36</v>
      </c>
      <c r="D52" s="11">
        <v>14.404</v>
      </c>
      <c r="E52" s="11">
        <v>14.33</v>
      </c>
      <c r="F52" s="11">
        <v>14.38</v>
      </c>
      <c r="G52" s="11">
        <v>3065000</v>
      </c>
      <c r="O52" s="36"/>
      <c r="P52" s="36"/>
      <c r="Q52" s="36"/>
    </row>
    <row r="53" spans="1:23" ht="23.5" customHeight="1">
      <c r="A53" s="12">
        <v>43860.291666666664</v>
      </c>
      <c r="B53" s="11">
        <v>13.512499999999999</v>
      </c>
      <c r="C53" s="11">
        <v>14.228</v>
      </c>
      <c r="D53" s="11">
        <v>14.262</v>
      </c>
      <c r="E53" s="11">
        <v>14.042</v>
      </c>
      <c r="F53" s="11">
        <v>14.125999999999999</v>
      </c>
      <c r="G53" s="11">
        <v>4354500</v>
      </c>
      <c r="I53" s="35" t="s">
        <v>175</v>
      </c>
      <c r="J53" s="11"/>
      <c r="K53" s="11"/>
      <c r="L53" s="11"/>
      <c r="M53" s="11"/>
      <c r="N53" s="11"/>
      <c r="O53" s="11"/>
      <c r="P53" s="11"/>
      <c r="Q53" s="11"/>
      <c r="R53" s="11"/>
      <c r="S53" s="11"/>
      <c r="T53" s="11"/>
      <c r="U53" s="11"/>
      <c r="V53" s="11"/>
      <c r="W53" s="11"/>
    </row>
    <row r="54" spans="1:23" ht="23.5" customHeight="1" thickBot="1">
      <c r="A54" s="12">
        <v>43861.291666666664</v>
      </c>
      <c r="B54" s="11">
        <v>13.3302</v>
      </c>
      <c r="C54" s="11">
        <v>14.036</v>
      </c>
      <c r="D54" s="11">
        <v>14.198</v>
      </c>
      <c r="E54" s="11">
        <v>13.981999999999999</v>
      </c>
      <c r="F54" s="11">
        <v>14.198</v>
      </c>
      <c r="G54" s="11">
        <v>4787000</v>
      </c>
      <c r="I54" s="33" t="s">
        <v>1</v>
      </c>
      <c r="J54" s="33"/>
      <c r="K54" s="33"/>
      <c r="L54" s="33"/>
      <c r="M54" s="33"/>
      <c r="N54" s="33"/>
      <c r="O54" s="33"/>
      <c r="P54" s="33"/>
      <c r="Q54" s="33"/>
      <c r="R54" s="33"/>
      <c r="S54" s="33"/>
      <c r="T54" s="33"/>
      <c r="U54" s="33"/>
      <c r="V54" s="33"/>
      <c r="W54" s="33"/>
    </row>
    <row r="55" spans="1:23" ht="23.5" customHeight="1">
      <c r="A55" s="12">
        <v>43864.291666666664</v>
      </c>
      <c r="B55" s="11">
        <v>13.3872</v>
      </c>
      <c r="C55" s="11">
        <v>14.096</v>
      </c>
      <c r="D55" s="11">
        <v>14.18</v>
      </c>
      <c r="E55" s="11">
        <v>14.05</v>
      </c>
      <c r="F55" s="11">
        <v>14.058</v>
      </c>
      <c r="G55" s="11">
        <v>9055500</v>
      </c>
      <c r="I55" s="17" t="s">
        <v>98</v>
      </c>
      <c r="J55" s="17" t="s">
        <v>177</v>
      </c>
      <c r="K55" s="17" t="s">
        <v>92</v>
      </c>
      <c r="L55" s="17" t="s">
        <v>93</v>
      </c>
      <c r="M55" s="17" t="s">
        <v>94</v>
      </c>
      <c r="N55" s="17" t="s">
        <v>83</v>
      </c>
      <c r="O55" s="17" t="s">
        <v>95</v>
      </c>
      <c r="P55" s="17" t="s">
        <v>99</v>
      </c>
      <c r="Q55" s="29" t="s">
        <v>182</v>
      </c>
      <c r="R55" s="29" t="s">
        <v>86</v>
      </c>
      <c r="S55" s="29" t="s">
        <v>180</v>
      </c>
      <c r="T55" s="29" t="s">
        <v>170</v>
      </c>
      <c r="U55" s="29" t="s">
        <v>171</v>
      </c>
      <c r="V55" s="29" t="s">
        <v>172</v>
      </c>
      <c r="W55" s="29" t="s">
        <v>88</v>
      </c>
    </row>
    <row r="56" spans="1:23" ht="23.5" customHeight="1">
      <c r="A56" s="12">
        <v>43865.291666666664</v>
      </c>
      <c r="B56" s="11">
        <v>13.8658</v>
      </c>
      <c r="C56" s="11">
        <v>14.6</v>
      </c>
      <c r="D56" s="11">
        <v>14.772</v>
      </c>
      <c r="E56" s="11">
        <v>14.231999999999999</v>
      </c>
      <c r="F56" s="11">
        <v>14.433999999999999</v>
      </c>
      <c r="G56" s="11">
        <v>7893500</v>
      </c>
      <c r="I56" s="11">
        <v>2019</v>
      </c>
      <c r="J56" s="11">
        <f>AVERAGEIFS(SONY_historical_data__2[Adj Close],SONY_historical_data__2[Date], "&gt;=" &amp; DATE(I56,1,1), SONY_historical_data__2[Date], "&lt;=" &amp; DATE(I56,12,31))</f>
        <v>12.381506451612903</v>
      </c>
      <c r="K56" s="11" cm="1">
        <f t="array" ref="K56">MEDIAN(_xlfn._xlws.FILTER(SONY_historical_data__2[Adj Close], (SONY_historical_data__2[Date]&gt;=DATE(I56,1,1)) * (SONY_historical_data__2[Date]&lt;=DATE(I56,12,31))))</f>
        <v>12.401400000000001</v>
      </c>
      <c r="L56" s="11">
        <f>SUMIFS(SONY_historical_data__2[Adj Close], SONY_historical_data__2[Date], "&gt;=" &amp; DATE(I56,1,1), SONY_historical_data__2[Date], "&lt;=" &amp; DATE(I56,12,31))</f>
        <v>383.82670000000002</v>
      </c>
      <c r="M56" s="11" cm="1">
        <f t="array" ref="M56">MAX(_xlfn._xlws.FILTER(SONY_historical_data__2[Adj Close], (SONY_historical_data__2[Date]&gt;=DATE(I56,1,1)) * (SONY_historical_data__2[Date]&lt;=DATE(I56,12,31))))</f>
        <v>12.9636</v>
      </c>
      <c r="N56" s="11">
        <f>INDEX(SONY_historical_data__2[Date], MATCH(M56, SONY_historical_data__2[Adj Close], 0))</f>
        <v>43815.291666666664</v>
      </c>
      <c r="O56" s="11" cm="1">
        <f t="array" ref="O56">MIN(_xlfn._xlws.FILTER(SONY_historical_data__2[Adj Close], (SONY_historical_data__2[Date]&gt;=DATE(I56,1,1)) * (SONY_historical_data__2[Date]&lt;=DATE(I56,12,31))))</f>
        <v>11.624499999999999</v>
      </c>
      <c r="P56" s="11">
        <f>INDEX(SONY_historical_data__2[Date], MATCH(O56, SONY_historical_data__2[Adj Close], 0))</f>
        <v>43791.291666666664</v>
      </c>
      <c r="Q56" s="11" t="e">
        <f>NA()</f>
        <v>#N/A</v>
      </c>
      <c r="R56" s="11" cm="1">
        <f t="array" ref="R56">_xlfn.STDEV.S(_xlfn._xlws.FILTER(SONY_historical_data__2[Adj Close], (SONY_historical_data__2[Date]&gt;=DATE(I56,1,1)) * (SONY_historical_data__2[Date]&lt;=DATE(I56,12,31))))</f>
        <v>0.4828919575056681</v>
      </c>
      <c r="S56" s="11">
        <f t="shared" ref="S56:S61" si="0">R56/J56</f>
        <v>3.9001066582068707E-2</v>
      </c>
      <c r="T56" s="11" cm="1">
        <f t="array" ref="T56">_xlfn.PERCENTILE.INC(_xlfn._xlws.FILTER(SONY_historical_data__2[Adj Close],(SONY_historical_data__2[Date]&gt;=DATE(I56,1,1))*(SONY_historical_data__2[Date]&lt;=DATE(I56,12,31))),0.25)</f>
        <v>11.92745</v>
      </c>
      <c r="U56" s="11" cm="1">
        <f t="array" ref="U56">_xlfn.PERCENTILE.INC(_xlfn._xlws.FILTER(SONY_historical_data__2[Adj Close],(SONY_historical_data__2[Date]&gt;=DATE(I56,1,1))*(SONY_historical_data__2[Date]&lt;=DATE(I56,12,31))),0.5)</f>
        <v>12.401400000000001</v>
      </c>
      <c r="V56" s="11" cm="1">
        <f t="array" ref="V56">_xlfn.PERCENTILE.INC(_xlfn._xlws.FILTER(SONY_historical_data__2[Adj Close],(SONY_historical_data__2[Date]&gt;=DATE(I56,1,1))*(SONY_historical_data__2[Date]&lt;=DATE(I56,12,31))),0.75)</f>
        <v>12.864799999999999</v>
      </c>
      <c r="W56" s="72" t="str" cm="1">
        <f t="array" ref="W56">_xlfn.IFS(SONY_ADJCLOSE[[#This Row],[Hệ số biến thiên AdjClose]]&lt;0.1, "Biến động thấp",
     SONY_ADJCLOSE[[#This Row],[Hệ số biến thiên AdjClose]]&gt;0.2, "Biến động cao",
     AND(SONY_ADJCLOSE[[#This Row],[Hệ số biến thiên AdjClose]]&gt;=0.1, SONY_ADJCLOSE[[#This Row],[Hệ số biến thiên AdjClose]]&lt;=0.2), "Biến động trung bình")</f>
        <v>Biến động thấp</v>
      </c>
    </row>
    <row r="57" spans="1:23" ht="23.5" customHeight="1">
      <c r="A57" s="12">
        <v>43866.291666666664</v>
      </c>
      <c r="B57" s="11">
        <v>13.392899999999999</v>
      </c>
      <c r="C57" s="11">
        <v>14.102</v>
      </c>
      <c r="D57" s="11">
        <v>14.212</v>
      </c>
      <c r="E57" s="11">
        <v>14.07</v>
      </c>
      <c r="F57" s="11">
        <v>14.132</v>
      </c>
      <c r="G57" s="11">
        <v>8995000</v>
      </c>
      <c r="I57" s="11">
        <v>2020</v>
      </c>
      <c r="J57" s="11">
        <f>AVERAGEIFS(SONY_historical_data__2[Adj Close],SONY_historical_data__2[Date], "&gt;=" &amp; DATE(I57,1,1), SONY_historical_data__2[Date], "&lt;=" &amp; DATE(I57,12,31))</f>
        <v>14.072469047619048</v>
      </c>
      <c r="K57" s="11" cm="1">
        <f t="array" ref="K57">MEDIAN(_xlfn._xlws.FILTER(SONY_historical_data__2[Adj Close], (SONY_historical_data__2[Date]&gt;=DATE(I57,1,1)) * (SONY_historical_data__2[Date]&lt;=DATE(I57,12,31))))</f>
        <v>13.756550000000001</v>
      </c>
      <c r="L57" s="11">
        <f>SUMIFS(SONY_historical_data__2[Adj Close], SONY_historical_data__2[Date], "&gt;=" &amp; DATE(I57,1,1), SONY_historical_data__2[Date], "&lt;=" &amp; DATE(I57,12,31))</f>
        <v>3546.2622000000001</v>
      </c>
      <c r="M57" s="11" cm="1">
        <f t="array" ref="M57">MAX(_xlfn._xlws.FILTER(SONY_historical_data__2[Adj Close], (SONY_historical_data__2[Date]&gt;=DATE(I57,1,1)) * (SONY_historical_data__2[Date]&lt;=DATE(I57,12,31))))</f>
        <v>19.2745</v>
      </c>
      <c r="N57" s="11">
        <f>INDEX(SONY_historical_data__2[Date], MATCH(M57, SONY_historical_data__2[Adj Close], 0))</f>
        <v>44195.291666666664</v>
      </c>
      <c r="O57" s="11" cm="1">
        <f t="array" ref="O57">MIN(_xlfn._xlws.FILTER(SONY_historical_data__2[Adj Close], (SONY_historical_data__2[Date]&gt;=DATE(I57,1,1)) * (SONY_historical_data__2[Date]&lt;=DATE(I57,12,31))))</f>
        <v>9.8162000000000003</v>
      </c>
      <c r="P57" s="11">
        <f>INDEX(SONY_historical_data__2[Date], MATCH(O57, SONY_historical_data__2[Adj Close], 0))</f>
        <v>43906.291666666664</v>
      </c>
      <c r="Q57" s="111">
        <v>0</v>
      </c>
      <c r="R57" s="11" cm="1">
        <f t="array" ref="R57">_xlfn.STDEV.S(_xlfn._xlws.FILTER(SONY_historical_data__2[Adj Close], (SONY_historical_data__2[Date]&gt;=DATE(I57,1,1)) * (SONY_historical_data__2[Date]&lt;=DATE(I57,12,31))))</f>
        <v>2.0973586501608543</v>
      </c>
      <c r="S57" s="11">
        <f t="shared" si="0"/>
        <v>0.14903984816479032</v>
      </c>
      <c r="T57" s="11" cm="1">
        <f t="array" ref="T57">_xlfn.PERCENTILE.INC(_xlfn._xlws.FILTER(SONY_historical_data__2[Adj Close],(SONY_historical_data__2[Date]&gt;=DATE(I57,1,1))*(SONY_historical_data__2[Date]&lt;=DATE(I57,12,31))),0.25)</f>
        <v>12.312900000000001</v>
      </c>
      <c r="U57" s="11" cm="1">
        <f t="array" ref="U57">_xlfn.PERCENTILE.INC(_xlfn._xlws.FILTER(SONY_historical_data__2[Adj Close],(SONY_historical_data__2[Date]&gt;=DATE(I57,1,1))*(SONY_historical_data__2[Date]&lt;=DATE(I57,12,31))),0.5)</f>
        <v>13.756550000000001</v>
      </c>
      <c r="V57" s="11" cm="1">
        <f t="array" ref="V57">_xlfn.PERCENTILE.INC(_xlfn._xlws.FILTER(SONY_historical_data__2[Adj Close],(SONY_historical_data__2[Date]&gt;=DATE(I57,1,1))*(SONY_historical_data__2[Date]&lt;=DATE(I57,12,31))),0.75)</f>
        <v>15.133749999999999</v>
      </c>
      <c r="W57" s="72" t="str" cm="1">
        <f t="array" ref="W57">_xlfn.IFS(SONY_ADJCLOSE[[#This Row],[Hệ số biến thiên AdjClose]]&lt;0.1, "Biến động thấp",
     SONY_ADJCLOSE[[#This Row],[Hệ số biến thiên AdjClose]]&gt;0.2, "Biến động cao",
     AND(SONY_ADJCLOSE[[#This Row],[Hệ số biến thiên AdjClose]]&gt;=0.1, SONY_ADJCLOSE[[#This Row],[Hệ số biến thiên AdjClose]]&lt;=0.2), "Biến động trung bình")</f>
        <v>Biến động trung bình</v>
      </c>
    </row>
    <row r="58" spans="1:23" ht="23.5" customHeight="1">
      <c r="A58" s="12">
        <v>43867.291666666664</v>
      </c>
      <c r="B58" s="11">
        <v>13.590400000000001</v>
      </c>
      <c r="C58" s="11">
        <v>14.31</v>
      </c>
      <c r="D58" s="11">
        <v>14.31</v>
      </c>
      <c r="E58" s="11">
        <v>14.194000000000001</v>
      </c>
      <c r="F58" s="11">
        <v>14.194000000000001</v>
      </c>
      <c r="G58" s="11">
        <v>3313000</v>
      </c>
      <c r="I58" s="11">
        <v>2021</v>
      </c>
      <c r="J58" s="11">
        <f>AVERAGEIFS(SONY_historical_data__2[Adj Close],SONY_historical_data__2[Date], "&gt;=" &amp; DATE(I58,1,1), SONY_historical_data__2[Date], "&lt;=" &amp; DATE(I58,12,31))</f>
        <v>20.641213545816733</v>
      </c>
      <c r="K58" s="11" cm="1">
        <f t="array" ref="K58">MEDIAN(_xlfn._xlws.FILTER(SONY_historical_data__2[Adj Close], (SONY_historical_data__2[Date]&gt;=DATE(I58,1,1)) * (SONY_historical_data__2[Date]&lt;=DATE(I58,12,31))))</f>
        <v>20.214200000000002</v>
      </c>
      <c r="L58" s="11">
        <f>SUMIFS(SONY_historical_data__2[Adj Close], SONY_historical_data__2[Date], "&gt;=" &amp; DATE(I58,1,1), SONY_historical_data__2[Date], "&lt;=" &amp; DATE(I58,12,31))</f>
        <v>5180.9445999999998</v>
      </c>
      <c r="M58" s="11" cm="1">
        <f t="array" ref="M58">MAX(_xlfn._xlws.FILTER(SONY_historical_data__2[Adj Close], (SONY_historical_data__2[Date]&gt;=DATE(I58,1,1)) * (SONY_historical_data__2[Date]&lt;=DATE(I58,12,31))))</f>
        <v>24.500299999999999</v>
      </c>
      <c r="N58" s="11">
        <f>INDEX(SONY_historical_data__2[Date], MATCH(M58, SONY_historical_data__2[Adj Close], 0))</f>
        <v>44558.291666666664</v>
      </c>
      <c r="O58" s="11" cm="1">
        <f t="array" ref="O58">MIN(_xlfn._xlws.FILTER(SONY_historical_data__2[Adj Close], (SONY_historical_data__2[Date]&gt;=DATE(I58,1,1)) * (SONY_historical_data__2[Date]&lt;=DATE(I58,12,31))))</f>
        <v>17.826899999999998</v>
      </c>
      <c r="P58" s="11">
        <f>INDEX(SONY_historical_data__2[Date], MATCH(O58, SONY_historical_data__2[Adj Close], 0))</f>
        <v>44329.291666666664</v>
      </c>
      <c r="Q58" s="111">
        <f>(L58-L57)/L57*100%</f>
        <v>0.46095926014720501</v>
      </c>
      <c r="R58" s="11" cm="1">
        <f t="array" ref="R58">_xlfn.STDEV.S(_xlfn._xlws.FILTER(SONY_historical_data__2[Adj Close], (SONY_historical_data__2[Date]&gt;=DATE(I58,1,1)) * (SONY_historical_data__2[Date]&lt;=DATE(I58,12,31))))</f>
        <v>1.7049388990271108</v>
      </c>
      <c r="S58" s="11">
        <f t="shared" si="0"/>
        <v>8.2598772365912732E-2</v>
      </c>
      <c r="T58" s="11" cm="1">
        <f t="array" ref="T58">_xlfn.PERCENTILE.INC(_xlfn._xlws.FILTER(SONY_historical_data__2[Adj Close],(SONY_historical_data__2[Date]&gt;=DATE(I58,1,1))*(SONY_historical_data__2[Date]&lt;=DATE(I58,12,31))),0.25)</f>
        <v>19.2181</v>
      </c>
      <c r="U58" s="11" cm="1">
        <f t="array" ref="U58">_xlfn.PERCENTILE.INC(_xlfn._xlws.FILTER(SONY_historical_data__2[Adj Close],(SONY_historical_data__2[Date]&gt;=DATE(I58,1,1))*(SONY_historical_data__2[Date]&lt;=DATE(I58,12,31))),0.5)</f>
        <v>20.214200000000002</v>
      </c>
      <c r="V58" s="11" cm="1">
        <f t="array" ref="V58">_xlfn.PERCENTILE.INC(_xlfn._xlws.FILTER(SONY_historical_data__2[Adj Close],(SONY_historical_data__2[Date]&gt;=DATE(I58,1,1))*(SONY_historical_data__2[Date]&lt;=DATE(I58,12,31))),0.75)</f>
        <v>21.644349999999999</v>
      </c>
      <c r="W58" s="72" t="str" cm="1">
        <f t="array" ref="W58">_xlfn.IFS(SONY_ADJCLOSE[[#This Row],[Hệ số biến thiên AdjClose]]&lt;0.1, "Biến động thấp",
     SONY_ADJCLOSE[[#This Row],[Hệ số biến thiên AdjClose]]&gt;0.2, "Biến động cao",
     AND(SONY_ADJCLOSE[[#This Row],[Hệ số biến thiên AdjClose]]&gt;=0.1, SONY_ADJCLOSE[[#This Row],[Hệ số biến thiên AdjClose]]&lt;=0.2), "Biến động trung bình")</f>
        <v>Biến động thấp</v>
      </c>
    </row>
    <row r="59" spans="1:23" ht="23.5" customHeight="1">
      <c r="A59" s="12">
        <v>43868.291666666664</v>
      </c>
      <c r="B59" s="11">
        <v>13.3131</v>
      </c>
      <c r="C59" s="11">
        <v>14.018000000000001</v>
      </c>
      <c r="D59" s="11">
        <v>14.25</v>
      </c>
      <c r="E59" s="11">
        <v>13.942</v>
      </c>
      <c r="F59" s="11">
        <v>14.2</v>
      </c>
      <c r="G59" s="11">
        <v>7312000</v>
      </c>
      <c r="I59" s="11">
        <v>2022</v>
      </c>
      <c r="J59" s="11">
        <f>AVERAGEIFS(SONY_historical_data__2[Adj Close],SONY_historical_data__2[Date], "&gt;=" &amp; DATE(I59,1,1), SONY_historical_data__2[Date], "&lt;=" &amp; DATE(I59,12,31))</f>
        <v>17.061007968127484</v>
      </c>
      <c r="K59" s="11" cm="1">
        <f t="array" ref="K59">MEDIAN(_xlfn._xlws.FILTER(SONY_historical_data__2[Adj Close], (SONY_historical_data__2[Date]&gt;=DATE(I59,1,1)) * (SONY_historical_data__2[Date]&lt;=DATE(I59,12,31))))</f>
        <v>16.5989</v>
      </c>
      <c r="L59" s="11">
        <f>SUMIFS(SONY_historical_data__2[Adj Close], SONY_historical_data__2[Date], "&gt;=" &amp; DATE(I59,1,1), SONY_historical_data__2[Date], "&lt;=" &amp; DATE(I59,12,31))</f>
        <v>4282.3129999999983</v>
      </c>
      <c r="M59" s="11" cm="1">
        <f t="array" ref="M59">MAX(_xlfn._xlws.FILTER(SONY_historical_data__2[Adj Close], (SONY_historical_data__2[Date]&gt;=DATE(I59,1,1)) * (SONY_historical_data__2[Date]&lt;=DATE(I59,12,31))))</f>
        <v>24.7136</v>
      </c>
      <c r="N59" s="11">
        <f>INDEX(SONY_historical_data__2[Date], MATCH(M59, SONY_historical_data__2[Adj Close], 0))</f>
        <v>44566.291666666664</v>
      </c>
      <c r="O59" s="11" cm="1">
        <f t="array" ref="O59">MIN(_xlfn._xlws.FILTER(SONY_historical_data__2[Adj Close], (SONY_historical_data__2[Date]&gt;=DATE(I59,1,1)) * (SONY_historical_data__2[Date]&lt;=DATE(I59,12,31))))</f>
        <v>12.3444</v>
      </c>
      <c r="P59" s="11">
        <f>INDEX(SONY_historical_data__2[Date], MATCH(O59, SONY_historical_data__2[Adj Close], 0))</f>
        <v>44846.291666666664</v>
      </c>
      <c r="Q59" s="111">
        <f>(L59-L58)/L58*100%</f>
        <v>-0.17344937446349099</v>
      </c>
      <c r="R59" s="11" cm="1">
        <f t="array" ref="R59">_xlfn.STDEV.S(_xlfn._xlws.FILTER(SONY_historical_data__2[Adj Close], (SONY_historical_data__2[Date]&gt;=DATE(I59,1,1)) * (SONY_historical_data__2[Date]&lt;=DATE(I59,12,31))))</f>
        <v>2.7538526445720839</v>
      </c>
      <c r="S59" s="11">
        <f t="shared" si="0"/>
        <v>0.16141207188442164</v>
      </c>
      <c r="T59" s="11" cm="1">
        <f t="array" ref="T59">_xlfn.PERCENTILE.INC(_xlfn._xlws.FILTER(SONY_historical_data__2[Adj Close],(SONY_historical_data__2[Date]&gt;=DATE(I59,1,1))*(SONY_historical_data__2[Date]&lt;=DATE(I59,12,31))),0.25)</f>
        <v>15.465199999999999</v>
      </c>
      <c r="U59" s="11" cm="1">
        <f t="array" ref="U59">_xlfn.PERCENTILE.INC(_xlfn._xlws.FILTER(SONY_historical_data__2[Adj Close],(SONY_historical_data__2[Date]&gt;=DATE(I59,1,1))*(SONY_historical_data__2[Date]&lt;=DATE(I59,12,31))),0.5)</f>
        <v>16.5989</v>
      </c>
      <c r="V59" s="11" cm="1">
        <f t="array" ref="V59">_xlfn.PERCENTILE.INC(_xlfn._xlws.FILTER(SONY_historical_data__2[Adj Close],(SONY_historical_data__2[Date]&gt;=DATE(I59,1,1))*(SONY_historical_data__2[Date]&lt;=DATE(I59,12,31))),0.75)</f>
        <v>18.876799999999999</v>
      </c>
      <c r="W59" s="72" t="str" cm="1">
        <f t="array" ref="W59">_xlfn.IFS(SONY_ADJCLOSE[[#This Row],[Hệ số biến thiên AdjClose]]&lt;0.1, "Biến động thấp",
     SONY_ADJCLOSE[[#This Row],[Hệ số biến thiên AdjClose]]&gt;0.2, "Biến động cao",
     AND(SONY_ADJCLOSE[[#This Row],[Hệ số biến thiên AdjClose]]&gt;=0.1, SONY_ADJCLOSE[[#This Row],[Hệ số biến thiên AdjClose]]&lt;=0.2), "Biến động trung bình")</f>
        <v>Biến động trung bình</v>
      </c>
    </row>
    <row r="60" spans="1:23" ht="23.5" customHeight="1">
      <c r="A60" s="12">
        <v>43871.291666666664</v>
      </c>
      <c r="B60" s="11">
        <v>13.3283</v>
      </c>
      <c r="C60" s="11">
        <v>14.034000000000001</v>
      </c>
      <c r="D60" s="11">
        <v>14.042</v>
      </c>
      <c r="E60" s="11">
        <v>13.926</v>
      </c>
      <c r="F60" s="11">
        <v>14.026</v>
      </c>
      <c r="G60" s="11">
        <v>4646500</v>
      </c>
      <c r="I60" s="11">
        <v>2023</v>
      </c>
      <c r="J60" s="30">
        <f>AVERAGEIFS(SONY_historical_data__2[Adj Close],SONY_historical_data__2[Date], "&gt;=" &amp; DATE(I60,1,1), SONY_historical_data__2[Date], "&lt;=" &amp; DATE(I60,12,31))</f>
        <v>17.429949600000004</v>
      </c>
      <c r="K60" s="11" cm="1">
        <f t="array" ref="K60">MEDIAN(_xlfn._xlws.FILTER(SONY_historical_data__2[Adj Close], (SONY_historical_data__2[Date]&gt;=DATE(I60,1,1)) * (SONY_historical_data__2[Date]&lt;=DATE(I60,12,31))))</f>
        <v>17.450099999999999</v>
      </c>
      <c r="L60" s="11">
        <f>SUMIFS(SONY_historical_data__2[Adj Close], SONY_historical_data__2[Date], "&gt;=" &amp; DATE(I60,1,1), SONY_historical_data__2[Date], "&lt;=" &amp; DATE(I60,12,31))</f>
        <v>4357.4874000000009</v>
      </c>
      <c r="M60" s="30" cm="1">
        <f t="array" ref="M60">MAX(_xlfn._xlws.FILTER(SONY_historical_data__2[Adj Close], (SONY_historical_data__2[Date]&gt;=DATE(I60,1,1)) * (SONY_historical_data__2[Date]&lt;=DATE(I60,12,31))))</f>
        <v>19.642700000000001</v>
      </c>
      <c r="N60" s="11">
        <f>INDEX(SONY_historical_data__2[Date], MATCH(M60, SONY_historical_data__2[Adj Close], 0))</f>
        <v>45090.291666666664</v>
      </c>
      <c r="O60" s="11" cm="1">
        <f t="array" ref="O60">MIN(_xlfn._xlws.FILTER(SONY_historical_data__2[Adj Close], (SONY_historical_data__2[Date]&gt;=DATE(I60,1,1)) * (SONY_historical_data__2[Date]&lt;=DATE(I60,12,31))))</f>
        <v>14.9786</v>
      </c>
      <c r="P60" s="30">
        <f>INDEX(SONY_historical_data__2[Date], MATCH(O60, SONY_historical_data__2[Adj Close], 0))</f>
        <v>44929.291666666664</v>
      </c>
      <c r="Q60" s="111">
        <f>(L60-L59)/L59*100%</f>
        <v>1.7554625269101683E-2</v>
      </c>
      <c r="R60" s="11" cm="1">
        <f t="array" ref="R60">_xlfn.STDEV.S(_xlfn._xlws.FILTER(SONY_historical_data__2[Adj Close], (SONY_historical_data__2[Date]&gt;=DATE(I60,1,1)) * (SONY_historical_data__2[Date]&lt;=DATE(I60,12,31))))</f>
        <v>0.93191574839589086</v>
      </c>
      <c r="S60" s="114">
        <f>R60/J60</f>
        <v>5.346634785426406E-2</v>
      </c>
      <c r="T60" s="11" cm="1">
        <f t="array" ref="T60">_xlfn.PERCENTILE.INC(_xlfn._xlws.FILTER(SONY_historical_data__2[Adj Close],(SONY_historical_data__2[Date]&gt;=DATE(I60,1,1))*(SONY_historical_data__2[Date]&lt;=DATE(I60,12,31))),0.25)</f>
        <v>16.713274999999999</v>
      </c>
      <c r="U60" s="11" cm="1">
        <f t="array" ref="U60">_xlfn.PERCENTILE.INC(_xlfn._xlws.FILTER(SONY_historical_data__2[Adj Close],(SONY_historical_data__2[Date]&gt;=DATE(I60,1,1))*(SONY_historical_data__2[Date]&lt;=DATE(I60,12,31))),0.5)</f>
        <v>17.450099999999999</v>
      </c>
      <c r="V60" s="30" cm="1">
        <f t="array" ref="V60">_xlfn.PERCENTILE.INC(_xlfn._xlws.FILTER(SONY_historical_data__2[Adj Close],(SONY_historical_data__2[Date]&gt;=DATE(I60,1,1))*(SONY_historical_data__2[Date]&lt;=DATE(I60,12,31))),0.75)</f>
        <v>18.120750000000001</v>
      </c>
      <c r="W60" s="72" t="str" cm="1">
        <f t="array" ref="W60">_xlfn.IFS(SONY_ADJCLOSE[[#This Row],[Hệ số biến thiên AdjClose]]&lt;0.1, "Biến động thấp",
     SONY_ADJCLOSE[[#This Row],[Hệ số biến thiên AdjClose]]&gt;0.2, "Biến động cao",
     AND(SONY_ADJCLOSE[[#This Row],[Hệ số biến thiên AdjClose]]&gt;=0.1, SONY_ADJCLOSE[[#This Row],[Hệ số biến thiên AdjClose]]&lt;=0.2), "Biến động trung bình")</f>
        <v>Biến động thấp</v>
      </c>
    </row>
    <row r="61" spans="1:23" ht="23.5" customHeight="1">
      <c r="A61" s="12">
        <v>43872.291666666664</v>
      </c>
      <c r="B61" s="11">
        <v>13.3568</v>
      </c>
      <c r="C61" s="11">
        <v>14.064</v>
      </c>
      <c r="D61" s="11">
        <v>14.17</v>
      </c>
      <c r="E61" s="11">
        <v>14.038</v>
      </c>
      <c r="F61" s="11">
        <v>14.125999999999999</v>
      </c>
      <c r="G61" s="11">
        <v>4260000</v>
      </c>
      <c r="I61" s="11">
        <v>2024</v>
      </c>
      <c r="J61" s="11">
        <f>AVERAGEIFS(SONY_historical_data__2[Adj Close],SONY_historical_data__2[Date], "&gt;=" &amp; DATE(I61,1,1), SONY_historical_data__2[Date], "&lt;=" &amp; DATE(I61,12,31))</f>
        <v>17.801067727272724</v>
      </c>
      <c r="K61" s="11" cm="1">
        <f t="array" ref="K61">MEDIAN(_xlfn._xlws.FILTER(SONY_historical_data__2[Adj Close], (SONY_historical_data__2[Date]&gt;=DATE(I61,1,1)) * (SONY_historical_data__2[Date]&lt;=DATE(I61,12,31))))</f>
        <v>17.700600000000001</v>
      </c>
      <c r="L61" s="11">
        <f>SUMIFS(SONY_historical_data__2[Adj Close], SONY_historical_data__2[Date], "&gt;=" &amp; DATE(I61,1,1), SONY_historical_data__2[Date], "&lt;=" &amp; DATE(I61,12,31))</f>
        <v>3916.234899999999</v>
      </c>
      <c r="M61" s="11" cm="1">
        <f t="array" ref="M61">MAX(_xlfn._xlws.FILTER(SONY_historical_data__2[Adj Close], (SONY_historical_data__2[Date]&gt;=DATE(I61,1,1)) * (SONY_historical_data__2[Date]&lt;=DATE(I61,12,31))))</f>
        <v>19.91</v>
      </c>
      <c r="N61" s="11">
        <f>INDEX(SONY_historical_data__2[Date], MATCH(M61, SONY_historical_data__2[Adj Close], 0))</f>
        <v>45604.291666666664</v>
      </c>
      <c r="O61" s="11" cm="1">
        <f t="array" ref="O61">MIN(_xlfn._xlws.FILTER(SONY_historical_data__2[Adj Close], (SONY_historical_data__2[Date]&gt;=DATE(I61,1,1)) * (SONY_historical_data__2[Date]&lt;=DATE(I61,12,31))))</f>
        <v>15.074</v>
      </c>
      <c r="P61" s="11">
        <f>INDEX(SONY_historical_data__2[Date], MATCH(O61, SONY_historical_data__2[Adj Close], 0))</f>
        <v>45422.291666666664</v>
      </c>
      <c r="Q61" s="111">
        <f>(L61-L60)/L60*100%</f>
        <v>-0.10126305815594597</v>
      </c>
      <c r="R61" s="11" cm="1">
        <f t="array" ref="R61">_xlfn.STDEV.S(_xlfn._xlws.FILTER(SONY_historical_data__2[Adj Close], (SONY_historical_data__2[Date]&gt;=DATE(I61,1,1)) * (SONY_historical_data__2[Date]&lt;=DATE(I61,12,31))))</f>
        <v>1.1182340655659129</v>
      </c>
      <c r="S61" s="11">
        <f t="shared" si="0"/>
        <v>6.2818370375204227E-2</v>
      </c>
      <c r="T61" s="11" cm="1">
        <f t="array" ref="T61">_xlfn.PERCENTILE.INC(_xlfn._xlws.FILTER(SONY_historical_data__2[Adj Close],(SONY_historical_data__2[Date]&gt;=DATE(I61,1,1))*(SONY_historical_data__2[Date]&lt;=DATE(I61,12,31))),0.25)</f>
        <v>16.9115</v>
      </c>
      <c r="U61" s="11" cm="1">
        <f t="array" ref="U61">_xlfn.PERCENTILE.INC(_xlfn._xlws.FILTER(SONY_historical_data__2[Adj Close],(SONY_historical_data__2[Date]&gt;=DATE(I61,1,1))*(SONY_historical_data__2[Date]&lt;=DATE(I61,12,31))),0.5)</f>
        <v>17.700600000000001</v>
      </c>
      <c r="V61" s="11" cm="1">
        <f t="array" ref="V61">_xlfn.PERCENTILE.INC(_xlfn._xlws.FILTER(SONY_historical_data__2[Adj Close],(SONY_historical_data__2[Date]&gt;=DATE(I61,1,1))*(SONY_historical_data__2[Date]&lt;=DATE(I61,12,31))),0.75)</f>
        <v>18.7315</v>
      </c>
      <c r="W61" s="72" t="str" cm="1">
        <f t="array" ref="W61">_xlfn.IFS(SONY_ADJCLOSE[[#This Row],[Hệ số biến thiên AdjClose]]&lt;0.1, "Biến động thấp",
     SONY_ADJCLOSE[[#This Row],[Hệ số biến thiên AdjClose]]&gt;0.2, "Biến động cao",
     AND(SONY_ADJCLOSE[[#This Row],[Hệ số biến thiên AdjClose]]&gt;=0.1, SONY_ADJCLOSE[[#This Row],[Hệ số biến thiên AdjClose]]&lt;=0.2), "Biến động trung bình")</f>
        <v>Biến động thấp</v>
      </c>
    </row>
    <row r="62" spans="1:23" ht="23.5" customHeight="1" thickBot="1">
      <c r="A62" s="12">
        <v>43873.291666666664</v>
      </c>
      <c r="B62" s="11">
        <v>13.4422</v>
      </c>
      <c r="C62" s="11">
        <v>14.154</v>
      </c>
      <c r="D62" s="11">
        <v>14.157999999999999</v>
      </c>
      <c r="E62" s="11">
        <v>14.06</v>
      </c>
      <c r="F62" s="11">
        <v>14.06</v>
      </c>
      <c r="G62" s="11">
        <v>2939500</v>
      </c>
      <c r="I62" s="33" t="s">
        <v>6</v>
      </c>
      <c r="J62" s="34"/>
      <c r="K62" s="34"/>
      <c r="L62" s="34"/>
      <c r="M62" s="34"/>
      <c r="N62" s="34"/>
      <c r="O62" s="34"/>
      <c r="P62" s="34"/>
      <c r="Q62" s="34"/>
      <c r="R62" s="34"/>
      <c r="S62" s="34"/>
      <c r="T62" s="34"/>
      <c r="U62" s="34"/>
      <c r="V62" s="34"/>
      <c r="W62" s="34"/>
    </row>
    <row r="63" spans="1:23" ht="23.5" customHeight="1">
      <c r="A63" s="12">
        <v>43874.291666666664</v>
      </c>
      <c r="B63" s="11">
        <v>13.22</v>
      </c>
      <c r="C63" s="11">
        <v>13.92</v>
      </c>
      <c r="D63" s="11">
        <v>13.984</v>
      </c>
      <c r="E63" s="11">
        <v>13.901999999999999</v>
      </c>
      <c r="F63" s="11">
        <v>13.984</v>
      </c>
      <c r="G63" s="11">
        <v>4551500</v>
      </c>
      <c r="I63" s="17" t="s">
        <v>98</v>
      </c>
      <c r="J63" s="17" t="s">
        <v>209</v>
      </c>
      <c r="K63" s="17" t="s">
        <v>163</v>
      </c>
      <c r="L63" s="17" t="s">
        <v>208</v>
      </c>
      <c r="M63" s="17" t="s">
        <v>164</v>
      </c>
      <c r="N63" s="17" t="s">
        <v>83</v>
      </c>
      <c r="O63" s="17" t="s">
        <v>165</v>
      </c>
      <c r="P63" s="17" t="s">
        <v>99</v>
      </c>
      <c r="Q63" s="29" t="s">
        <v>183</v>
      </c>
      <c r="R63" s="29" t="s">
        <v>86</v>
      </c>
      <c r="S63" s="29" t="s">
        <v>181</v>
      </c>
      <c r="T63" s="29" t="s">
        <v>170</v>
      </c>
      <c r="U63" s="29" t="s">
        <v>171</v>
      </c>
      <c r="V63" s="29" t="s">
        <v>172</v>
      </c>
      <c r="W63" s="29" t="s">
        <v>88</v>
      </c>
    </row>
    <row r="64" spans="1:23" ht="23.5" customHeight="1">
      <c r="A64" s="12">
        <v>43875.291666666664</v>
      </c>
      <c r="B64" s="11">
        <v>13.073700000000001</v>
      </c>
      <c r="C64" s="11">
        <v>13.766</v>
      </c>
      <c r="D64" s="11">
        <v>13.906000000000001</v>
      </c>
      <c r="E64" s="11">
        <v>13.692</v>
      </c>
      <c r="F64" s="11">
        <v>13.896000000000001</v>
      </c>
      <c r="G64" s="11">
        <v>7426000</v>
      </c>
      <c r="I64" s="11">
        <v>2019</v>
      </c>
      <c r="J64" s="11">
        <f>AVERAGEIFS(SONY_historical_data__2[Volume],SONY_historical_data__2[Date], "&gt;=" &amp; DATE(I64,1,1), SONY_historical_data__2[Date], "&lt;=" &amp; DATE(I64,12,31))</f>
        <v>4985387.0967741935</v>
      </c>
      <c r="K64" s="11" cm="1">
        <f t="array" ref="K64">MEDIAN(_xlfn._xlws.FILTER(SONY_historical_data__2[Volume], (SONY_historical_data__2[Date]&gt;=DATE(I64,1,1)) * (SONY_historical_data__2[Date]&lt;=DATE(I64,12,31))))</f>
        <v>4969500</v>
      </c>
      <c r="L64" s="11">
        <f>SUMIFS(SONY_historical_data__2[Volume], SONY_historical_data__2[Date], "&gt;=" &amp; DATE(I64,1,1), SONY_historical_data__2[Date], "&lt;=" &amp; DATE(I64,12,31))</f>
        <v>154547000</v>
      </c>
      <c r="M64" s="11" cm="1">
        <f t="array" ref="M64">MAX(_xlfn._xlws.FILTER(SONY_historical_data__2[Volume], (SONY_historical_data__2[Date]&gt;=DATE(I64,1,1)) * (SONY_historical_data__2[Date]&lt;=DATE(I64,12,31))))</f>
        <v>11108500</v>
      </c>
      <c r="N64" s="11">
        <f>INDEX(SONY_historical_data__2[Date], MATCH(M64, SONY_historical_data__2[Volume], 0))</f>
        <v>43795.291666666664</v>
      </c>
      <c r="O64" s="11" cm="1">
        <f t="array" ref="O64">MIN(_xlfn._xlws.FILTER(SONY_historical_data__2[Volume], (SONY_historical_data__2[Date]&gt;=DATE(I64,1,1)) * (SONY_historical_data__2[Date]&lt;=DATE(I64,12,31))))</f>
        <v>1322500</v>
      </c>
      <c r="P64" s="11">
        <f>INDEX(SONY_historical_data__2[Date], MATCH(O64, SONY_historical_data__2[Volume], 0))</f>
        <v>43823.291666666664</v>
      </c>
      <c r="Q64" s="11" t="e">
        <f>NA()</f>
        <v>#N/A</v>
      </c>
      <c r="R64" s="11" cm="1">
        <f t="array" ref="R64">_xlfn.STDEV.S(_xlfn._xlws.FILTER(SONY_historical_data__2[Volume], (SONY_historical_data__2[Date]&gt;=DATE(I64,1,1)) * (SONY_historical_data__2[Date]&lt;=DATE(I64,12,31))))</f>
        <v>2274033.515253156</v>
      </c>
      <c r="S64" s="11">
        <f t="shared" ref="S64:S69" si="1">R64/J64</f>
        <v>0.45613980842622526</v>
      </c>
      <c r="T64" s="11" cm="1">
        <f t="array" ref="T64">_xlfn.PERCENTILE.INC(_xlfn._xlws.FILTER(SONY_historical_data__2[Volume],(SONY_historical_data__2[Date]&gt;=DATE(I64,1,1))*(SONY_historical_data__2[Date]&lt;=DATE(I64,12,31))),0.25)</f>
        <v>3187000</v>
      </c>
      <c r="U64" s="11" cm="1">
        <f t="array" ref="U64">_xlfn.PERCENTILE.INC(_xlfn._xlws.FILTER(SONY_historical_data__2[Volume],(SONY_historical_data__2[Date]&gt;=DATE(I64,1,1))*(SONY_historical_data__2[Date]&lt;=DATE(I64,12,31))),0.5)</f>
        <v>4969500</v>
      </c>
      <c r="V64" s="11" cm="1">
        <f t="array" ref="V64">_xlfn.PERCENTILE.INC(_xlfn._xlws.FILTER(SONY_historical_data__2[Volume],(SONY_historical_data__2[Date]&gt;=DATE(I64,1,1))*(SONY_historical_data__2[Date]&lt;=DATE(I64,12,31))),0.75)</f>
        <v>6199000</v>
      </c>
      <c r="W64" s="72" t="str" cm="1">
        <f t="array" ref="W64">_xlfn.IFS(SONY_VOLUME[[#This Row],[Hệ số biến thiên Volume]]&lt;0.1, "Biến động thấp",
     SONY_VOLUME[[#This Row],[Hệ số biến thiên Volume]]&gt;0.2, "Biến động cao",
     AND(SONY_VOLUME[[#This Row],[Hệ số biến thiên Volume]]&gt;=0.1, SONY_VOLUME[[#This Row],[Hệ số biến thiên Volume]]&lt;=0.2), "Biến động trung bình")</f>
        <v>Biến động cao</v>
      </c>
    </row>
    <row r="65" spans="1:25" ht="23.5" customHeight="1">
      <c r="A65" s="12">
        <v>43879.291666666664</v>
      </c>
      <c r="B65" s="11">
        <v>12.6578</v>
      </c>
      <c r="C65" s="11">
        <v>13.327999999999999</v>
      </c>
      <c r="D65" s="11">
        <v>13.417999999999999</v>
      </c>
      <c r="E65" s="11">
        <v>13.22</v>
      </c>
      <c r="F65" s="11">
        <v>13.284000000000001</v>
      </c>
      <c r="G65" s="11">
        <v>11728500</v>
      </c>
      <c r="I65" s="11">
        <v>2020</v>
      </c>
      <c r="J65" s="11">
        <f>AVERAGEIFS(SONY_historical_data__2[Volume],SONY_historical_data__2[Date], "&gt;=" &amp; DATE(I65,1,1), SONY_historical_data__2[Date], "&lt;=" &amp; DATE(I65,12,31))</f>
        <v>6167170.6349206353</v>
      </c>
      <c r="K65" s="11" cm="1">
        <f t="array" ref="K65">MEDIAN(_xlfn._xlws.FILTER(SONY_historical_data__2[Volume], (SONY_historical_data__2[Date]&gt;=DATE(I65,1,1)) * (SONY_historical_data__2[Date]&lt;=DATE(I65,12,31))))</f>
        <v>5583500</v>
      </c>
      <c r="L65" s="11">
        <f>SUMIFS(SONY_historical_data__2[Volume], SONY_historical_data__2[Date], "&gt;=" &amp; DATE(I65,1,1), SONY_historical_data__2[Date], "&lt;=" &amp; DATE(I65,12,31))</f>
        <v>1554127000</v>
      </c>
      <c r="M65" s="11" cm="1">
        <f t="array" ref="M65">MAX(_xlfn._xlws.FILTER(SONY_historical_data__2[Volume], (SONY_historical_data__2[Date]&gt;=DATE(I65,1,1)) * (SONY_historical_data__2[Date]&lt;=DATE(I65,12,31))))</f>
        <v>18132500</v>
      </c>
      <c r="N65" s="11">
        <f>INDEX(SONY_historical_data__2[Date], MATCH(M65, SONY_historical_data__2[Volume], 0))</f>
        <v>43908.291666666664</v>
      </c>
      <c r="O65" s="11" cm="1">
        <f t="array" ref="O65">MIN(_xlfn._xlws.FILTER(SONY_historical_data__2[Volume], (SONY_historical_data__2[Date]&gt;=DATE(I65,1,1)) * (SONY_historical_data__2[Date]&lt;=DATE(I65,12,31))))</f>
        <v>1509000</v>
      </c>
      <c r="P65" s="11">
        <f>INDEX(SONY_historical_data__2[Date], MATCH(O65, SONY_historical_data__2[Volume], 0))</f>
        <v>44189.291666666664</v>
      </c>
      <c r="Q65" s="11">
        <v>0</v>
      </c>
      <c r="R65" s="11" cm="1">
        <f t="array" ref="R65">_xlfn.STDEV.S(_xlfn._xlws.FILTER(SONY_historical_data__2[Volume], (SONY_historical_data__2[Date]&gt;=DATE(I65,1,1)) * (SONY_historical_data__2[Date]&lt;=DATE(I65,12,31))))</f>
        <v>2765608.8039390338</v>
      </c>
      <c r="S65" s="11">
        <f t="shared" si="1"/>
        <v>0.44844045473287347</v>
      </c>
      <c r="T65" s="11" cm="1">
        <f t="array" ref="T65">_xlfn.PERCENTILE.INC(_xlfn._xlws.FILTER(SONY_historical_data__2[Volume],(SONY_historical_data__2[Date]&gt;=DATE(I65,1,1))*(SONY_historical_data__2[Date]&lt;=DATE(I65,12,31))),0.25)</f>
        <v>4243250</v>
      </c>
      <c r="U65" s="11" cm="1">
        <f t="array" ref="U65">_xlfn.PERCENTILE.INC(_xlfn._xlws.FILTER(SONY_historical_data__2[Volume],(SONY_historical_data__2[Date]&gt;=DATE(I65,1,1))*(SONY_historical_data__2[Date]&lt;=DATE(I65,12,31))),0.5)</f>
        <v>5583500</v>
      </c>
      <c r="V65" s="11" cm="1">
        <f t="array" ref="V65">_xlfn.PERCENTILE.INC(_xlfn._xlws.FILTER(SONY_historical_data__2[Volume],(SONY_historical_data__2[Date]&gt;=DATE(I65,1,1))*(SONY_historical_data__2[Date]&lt;=DATE(I65,12,31))),0.75)</f>
        <v>7308625</v>
      </c>
      <c r="W65" s="72" t="str" cm="1">
        <f t="array" ref="W65">_xlfn.IFS(SONY_VOLUME[[#This Row],[Hệ số biến thiên Volume]]&lt;0.1, "Biến động thấp",
     SONY_VOLUME[[#This Row],[Hệ số biến thiên Volume]]&gt;0.2, "Biến động cao",
     AND(SONY_VOLUME[[#This Row],[Hệ số biến thiên Volume]]&gt;=0.1, SONY_VOLUME[[#This Row],[Hệ số biến thiên Volume]]&lt;=0.2), "Biến động trung bình")</f>
        <v>Biến động cao</v>
      </c>
      <c r="X65" s="11"/>
      <c r="Y65" s="11"/>
    </row>
    <row r="66" spans="1:25" ht="23.5" customHeight="1">
      <c r="A66" s="12">
        <v>43880.291666666664</v>
      </c>
      <c r="B66" s="11">
        <v>12.7395</v>
      </c>
      <c r="C66" s="11">
        <v>13.414</v>
      </c>
      <c r="D66" s="11">
        <v>13.474</v>
      </c>
      <c r="E66" s="11">
        <v>13.374000000000001</v>
      </c>
      <c r="F66" s="11">
        <v>13.391999999999999</v>
      </c>
      <c r="G66" s="11">
        <v>6174500</v>
      </c>
      <c r="I66" s="11">
        <v>2021</v>
      </c>
      <c r="J66" s="11">
        <f>AVERAGEIFS(SONY_historical_data__2[Volume],SONY_historical_data__2[Date], "&gt;=" &amp; DATE(I66,1,1), SONY_historical_data__2[Date], "&lt;=" &amp; DATE(I66,12,31))</f>
        <v>3661924.3027888448</v>
      </c>
      <c r="K66" s="11" cm="1">
        <f t="array" ref="K66">MEDIAN(_xlfn._xlws.FILTER(SONY_historical_data__2[Volume], (SONY_historical_data__2[Date]&gt;=DATE(I66,1,1)) * (SONY_historical_data__2[Date]&lt;=DATE(I66,12,31))))</f>
        <v>3183500</v>
      </c>
      <c r="L66" s="11">
        <f>SUMIFS(SONY_historical_data__2[Volume], SONY_historical_data__2[Date], "&gt;=" &amp; DATE(I66,1,1), SONY_historical_data__2[Date], "&lt;=" &amp; DATE(I66,12,31))</f>
        <v>919143000</v>
      </c>
      <c r="M66" s="11" cm="1">
        <f t="array" ref="M66">MAX(_xlfn._xlws.FILTER(SONY_historical_data__2[Volume], (SONY_historical_data__2[Date]&gt;=DATE(I66,1,1)) * (SONY_historical_data__2[Date]&lt;=DATE(I66,12,31))))</f>
        <v>15131000</v>
      </c>
      <c r="N66" s="11">
        <f>INDEX(SONY_historical_data__2[Date], MATCH(M66, SONY_historical_data__2[Volume], 0))</f>
        <v>44230.291666666664</v>
      </c>
      <c r="O66" s="11" cm="1">
        <f t="array" ref="O66">MIN(_xlfn._xlws.FILTER(SONY_historical_data__2[Volume], (SONY_historical_data__2[Date]&gt;=DATE(I66,1,1)) * (SONY_historical_data__2[Date]&lt;=DATE(I66,12,31))))</f>
        <v>1161000</v>
      </c>
      <c r="P66" s="11">
        <f>INDEX(SONY_historical_data__2[Date], MATCH(O66, SONY_historical_data__2[Volume], 0))</f>
        <v>44560.291666666664</v>
      </c>
      <c r="Q66" s="11">
        <f>(L66-L65)/L65*100%</f>
        <v>-0.40857922164662219</v>
      </c>
      <c r="R66" s="11" cm="1">
        <f t="array" ref="R66">_xlfn.STDEV.S(_xlfn._xlws.FILTER(SONY_historical_data__2[Volume], (SONY_historical_data__2[Date]&gt;=DATE(I66,1,1)) * (SONY_historical_data__2[Date]&lt;=DATE(I66,12,31))))</f>
        <v>1735233.6771302626</v>
      </c>
      <c r="S66" s="11">
        <f t="shared" si="1"/>
        <v>0.47385842350939505</v>
      </c>
      <c r="T66" s="11" cm="1">
        <f t="array" ref="T66">_xlfn.PERCENTILE.INC(_xlfn._xlws.FILTER(SONY_historical_data__2[Volume],(SONY_historical_data__2[Date]&gt;=DATE(I66,1,1))*(SONY_historical_data__2[Date]&lt;=DATE(I66,12,31))),0.25)</f>
        <v>2559500</v>
      </c>
      <c r="U66" s="11" cm="1">
        <f t="array" ref="U66">_xlfn.PERCENTILE.INC(_xlfn._xlws.FILTER(SONY_historical_data__2[Volume],(SONY_historical_data__2[Date]&gt;=DATE(I66,1,1))*(SONY_historical_data__2[Date]&lt;=DATE(I66,12,31))),0.5)</f>
        <v>3183500</v>
      </c>
      <c r="V66" s="11" cm="1">
        <f t="array" ref="V66">_xlfn.PERCENTILE.INC(_xlfn._xlws.FILTER(SONY_historical_data__2[Volume],(SONY_historical_data__2[Date]&gt;=DATE(I66,1,1))*(SONY_historical_data__2[Date]&lt;=DATE(I66,12,31))),0.75)</f>
        <v>4360250</v>
      </c>
      <c r="W66" s="72" t="str" cm="1">
        <f t="array" ref="W66">_xlfn.IFS(SONY_VOLUME[[#This Row],[Hệ số biến thiên Volume]]&lt;0.1, "Biến động thấp",
     SONY_VOLUME[[#This Row],[Hệ số biến thiên Volume]]&gt;0.2, "Biến động cao",
     AND(SONY_VOLUME[[#This Row],[Hệ số biến thiên Volume]]&gt;=0.1, SONY_VOLUME[[#This Row],[Hệ số biến thiên Volume]]&lt;=0.2), "Biến động trung bình")</f>
        <v>Biến động cao</v>
      </c>
      <c r="X66" s="11"/>
      <c r="Y66" s="11"/>
    </row>
    <row r="67" spans="1:25" ht="23.5" customHeight="1">
      <c r="A67" s="12">
        <v>43881.291666666664</v>
      </c>
      <c r="B67" s="11">
        <v>12.6768</v>
      </c>
      <c r="C67" s="11">
        <v>13.348000000000001</v>
      </c>
      <c r="D67" s="11">
        <v>13.433999999999999</v>
      </c>
      <c r="E67" s="11">
        <v>13.206</v>
      </c>
      <c r="F67" s="11">
        <v>13.382</v>
      </c>
      <c r="G67" s="11">
        <v>6630500</v>
      </c>
      <c r="I67" s="11">
        <v>2022</v>
      </c>
      <c r="J67" s="11">
        <f>AVERAGEIFS(SONY_historical_data__2[Volume],SONY_historical_data__2[Date], "&gt;=" &amp; DATE(I67,1,1), SONY_historical_data__2[Date], "&lt;=" &amp; DATE(I67,12,31))</f>
        <v>4134101.593625498</v>
      </c>
      <c r="K67" s="11" cm="1">
        <f t="array" ref="K67">MEDIAN(_xlfn._xlws.FILTER(SONY_historical_data__2[Volume], (SONY_historical_data__2[Date]&gt;=DATE(I67,1,1)) * (SONY_historical_data__2[Date]&lt;=DATE(I67,12,31))))</f>
        <v>3549500</v>
      </c>
      <c r="L67" s="11">
        <f>SUMIFS(SONY_historical_data__2[Volume], SONY_historical_data__2[Date], "&gt;=" &amp; DATE(I67,1,1), SONY_historical_data__2[Date], "&lt;=" &amp; DATE(I67,12,31))</f>
        <v>1037659500</v>
      </c>
      <c r="M67" s="11" cm="1">
        <f t="array" ref="M67">MAX(_xlfn._xlws.FILTER(SONY_historical_data__2[Volume], (SONY_historical_data__2[Date]&gt;=DATE(I67,1,1)) * (SONY_historical_data__2[Date]&lt;=DATE(I67,12,31))))</f>
        <v>19807500</v>
      </c>
      <c r="N67" s="11">
        <f>INDEX(SONY_historical_data__2[Date], MATCH(M67, SONY_historical_data__2[Volume], 0))</f>
        <v>44580.291666666664</v>
      </c>
      <c r="O67" s="11" cm="1">
        <f t="array" ref="O67">MIN(_xlfn._xlws.FILTER(SONY_historical_data__2[Volume], (SONY_historical_data__2[Date]&gt;=DATE(I67,1,1)) * (SONY_historical_data__2[Date]&lt;=DATE(I67,12,31))))</f>
        <v>1599000</v>
      </c>
      <c r="P67" s="11">
        <f>INDEX(SONY_historical_data__2[Date], MATCH(O67, SONY_historical_data__2[Volume], 0))</f>
        <v>44768.291666666664</v>
      </c>
      <c r="Q67" s="11">
        <f>(L67-L66)/L66*100%</f>
        <v>0.12894239525296936</v>
      </c>
      <c r="R67" s="11" cm="1">
        <f t="array" ref="R67">_xlfn.STDEV.S(_xlfn._xlws.FILTER(SONY_historical_data__2[Volume], (SONY_historical_data__2[Date]&gt;=DATE(I67,1,1)) * (SONY_historical_data__2[Date]&lt;=DATE(I67,12,31))))</f>
        <v>2282988.006678408</v>
      </c>
      <c r="S67" s="11">
        <f t="shared" si="1"/>
        <v>0.55223316480625906</v>
      </c>
      <c r="T67" s="11" cm="1">
        <f t="array" ref="T67">_xlfn.PERCENTILE.INC(_xlfn._xlws.FILTER(SONY_historical_data__2[Volume],(SONY_historical_data__2[Date]&gt;=DATE(I67,1,1))*(SONY_historical_data__2[Date]&lt;=DATE(I67,12,31))),0.25)</f>
        <v>2846000</v>
      </c>
      <c r="U67" s="11" cm="1">
        <f t="array" ref="U67">_xlfn.PERCENTILE.INC(_xlfn._xlws.FILTER(SONY_historical_data__2[Volume],(SONY_historical_data__2[Date]&gt;=DATE(I67,1,1))*(SONY_historical_data__2[Date]&lt;=DATE(I67,12,31))),0.5)</f>
        <v>3549500</v>
      </c>
      <c r="V67" s="11" cm="1">
        <f t="array" ref="V67">_xlfn.PERCENTILE.INC(_xlfn._xlws.FILTER(SONY_historical_data__2[Volume],(SONY_historical_data__2[Date]&gt;=DATE(I67,1,1))*(SONY_historical_data__2[Date]&lt;=DATE(I67,12,31))),0.75)</f>
        <v>4617250</v>
      </c>
      <c r="W67" s="72" t="str" cm="1">
        <f t="array" ref="W67">_xlfn.IFS(SONY_VOLUME[[#This Row],[Hệ số biến thiên Volume]]&lt;0.1, "Biến động thấp",
     SONY_VOLUME[[#This Row],[Hệ số biến thiên Volume]]&gt;0.2, "Biến động cao",
     AND(SONY_VOLUME[[#This Row],[Hệ số biến thiên Volume]]&gt;=0.1, SONY_VOLUME[[#This Row],[Hệ số biến thiên Volume]]&lt;=0.2), "Biến động trung bình")</f>
        <v>Biến động cao</v>
      </c>
      <c r="X67" s="11"/>
      <c r="Y67" s="11"/>
    </row>
    <row r="68" spans="1:25" ht="23.5" customHeight="1">
      <c r="A68" s="12">
        <v>43882.291666666664</v>
      </c>
      <c r="B68" s="11">
        <v>12.524800000000001</v>
      </c>
      <c r="C68" s="11">
        <v>13.188000000000001</v>
      </c>
      <c r="D68" s="11">
        <v>13.4</v>
      </c>
      <c r="E68" s="11">
        <v>13.15</v>
      </c>
      <c r="F68" s="11">
        <v>13.39</v>
      </c>
      <c r="G68" s="11">
        <v>4534500</v>
      </c>
      <c r="I68" s="11">
        <v>2023</v>
      </c>
      <c r="J68" s="30">
        <f>AVERAGEIFS(SONY_historical_data__2[Volume],SONY_historical_data__2[Date], "&gt;=" &amp; DATE(I68,1,1), SONY_historical_data__2[Date], "&lt;=" &amp; DATE(I68,12,31))</f>
        <v>3888414</v>
      </c>
      <c r="K68" s="11" cm="1">
        <f t="array" ref="K68">MEDIAN(_xlfn._xlws.FILTER(SONY_historical_data__2[Volume], (SONY_historical_data__2[Date]&gt;=DATE(I68,1,1)) * (SONY_historical_data__2[Date]&lt;=DATE(I68,12,31))))</f>
        <v>3469000</v>
      </c>
      <c r="L68" s="11">
        <f>SUMIFS(SONY_historical_data__2[Volume], SONY_historical_data__2[Date], "&gt;=" &amp; DATE(I68,1,1), SONY_historical_data__2[Date], "&lt;=" &amp; DATE(I68,12,31))</f>
        <v>972103500</v>
      </c>
      <c r="M68" s="30" cm="1">
        <f t="array" ref="M68">MAX(_xlfn._xlws.FILTER(SONY_historical_data__2[Volume], (SONY_historical_data__2[Date]&gt;=DATE(I68,1,1)) * (SONY_historical_data__2[Date]&lt;=DATE(I68,12,31))))</f>
        <v>17590500</v>
      </c>
      <c r="N68" s="11">
        <f>INDEX(SONY_historical_data__2[Date], MATCH(M68, SONY_historical_data__2[Volume], 0))</f>
        <v>45239.291666666664</v>
      </c>
      <c r="O68" s="11" cm="1">
        <f t="array" ref="O68">MIN(_xlfn._xlws.FILTER(SONY_historical_data__2[Volume], (SONY_historical_data__2[Date]&gt;=DATE(I68,1,1)) * (SONY_historical_data__2[Date]&lt;=DATE(I68,12,31))))</f>
        <v>1512500</v>
      </c>
      <c r="P68" s="30">
        <f>INDEX(SONY_historical_data__2[Date], MATCH(O68, SONY_historical_data__2[Volume], 0))</f>
        <v>45289.291666666664</v>
      </c>
      <c r="Q68" s="11">
        <f>(L68-L67)/L67*100%</f>
        <v>-6.31767935435468E-2</v>
      </c>
      <c r="R68" s="11" cm="1">
        <f t="array" ref="R68">_xlfn.STDEV.S(_xlfn._xlws.FILTER(SONY_historical_data__2[Volume], (SONY_historical_data__2[Date]&gt;=DATE(I68,1,1)) * (SONY_historical_data__2[Date]&lt;=DATE(I68,12,31))))</f>
        <v>1889308.8677064895</v>
      </c>
      <c r="S68" s="11">
        <f t="shared" si="1"/>
        <v>0.48588161335353941</v>
      </c>
      <c r="T68" s="11" cm="1">
        <f t="array" ref="T68">_xlfn.PERCENTILE.INC(_xlfn._xlws.FILTER(SONY_historical_data__2[Volume],(SONY_historical_data__2[Date]&gt;=DATE(I68,1,1))*(SONY_historical_data__2[Date]&lt;=DATE(I68,12,31))),0.25)</f>
        <v>2804750</v>
      </c>
      <c r="U68" s="11" cm="1">
        <f t="array" ref="U68">_xlfn.PERCENTILE.INC(_xlfn._xlws.FILTER(SONY_historical_data__2[Volume],(SONY_historical_data__2[Date]&gt;=DATE(I68,1,1))*(SONY_historical_data__2[Date]&lt;=DATE(I68,12,31))),0.5)</f>
        <v>3469000</v>
      </c>
      <c r="V68" s="30" cm="1">
        <f t="array" ref="V68">_xlfn.PERCENTILE.INC(_xlfn._xlws.FILTER(SONY_historical_data__2[Volume],(SONY_historical_data__2[Date]&gt;=DATE(I68,1,1))*(SONY_historical_data__2[Date]&lt;=DATE(I68,12,31))),0.75)</f>
        <v>4362250</v>
      </c>
      <c r="W68" s="72" t="str" cm="1">
        <f t="array" ref="W68">_xlfn.IFS(SONY_VOLUME[[#This Row],[Hệ số biến thiên Volume]]&lt;0.1, "Biến động thấp",
     SONY_VOLUME[[#This Row],[Hệ số biến thiên Volume]]&gt;0.2, "Biến động cao",
     AND(SONY_VOLUME[[#This Row],[Hệ số biến thiên Volume]]&gt;=0.1, SONY_VOLUME[[#This Row],[Hệ số biến thiên Volume]]&lt;=0.2), "Biến động trung bình")</f>
        <v>Biến động cao</v>
      </c>
      <c r="X68" s="11"/>
      <c r="Y68" s="11"/>
    </row>
    <row r="69" spans="1:25" ht="23.5" customHeight="1">
      <c r="A69" s="12">
        <v>43885.291666666664</v>
      </c>
      <c r="B69" s="11">
        <v>12.143000000000001</v>
      </c>
      <c r="C69" s="11">
        <v>12.786</v>
      </c>
      <c r="D69" s="11">
        <v>12.916</v>
      </c>
      <c r="E69" s="11">
        <v>12.702</v>
      </c>
      <c r="F69" s="11">
        <v>12.8</v>
      </c>
      <c r="G69" s="11">
        <v>7069000</v>
      </c>
      <c r="I69" s="11">
        <v>2024</v>
      </c>
      <c r="J69" s="11">
        <f>AVERAGEIFS(SONY_historical_data__2[Volume],SONY_historical_data__2[Date], "&gt;=" &amp; DATE(I69,1,1), SONY_historical_data__2[Date], "&lt;=" &amp; DATE(I69,12,31))</f>
        <v>3889050.9090909092</v>
      </c>
      <c r="K69" s="11" cm="1">
        <f t="array" ref="K69">MEDIAN(_xlfn._xlws.FILTER(SONY_historical_data__2[Volume], (SONY_historical_data__2[Date]&gt;=DATE(I69,1,1)) * (SONY_historical_data__2[Date]&lt;=DATE(I69,12,31))))</f>
        <v>3212250</v>
      </c>
      <c r="L69" s="11">
        <f>SUMIFS(SONY_historical_data__2[Volume], SONY_historical_data__2[Date], "&gt;=" &amp; DATE(I69,1,1), SONY_historical_data__2[Date], "&lt;=" &amp; DATE(I69,12,31))</f>
        <v>855591200</v>
      </c>
      <c r="M69" s="11" cm="1">
        <f t="array" ref="M69">MAX(_xlfn._xlws.FILTER(SONY_historical_data__2[Volume], (SONY_historical_data__2[Date]&gt;=DATE(I69,1,1)) * (SONY_historical_data__2[Date]&lt;=DATE(I69,12,31))))</f>
        <v>17271000</v>
      </c>
      <c r="N69" s="11">
        <f>INDEX(SONY_historical_data__2[Date], MATCH(M69, SONY_historical_data__2[Volume], 0))</f>
        <v>45426.291666666664</v>
      </c>
      <c r="O69" s="11" cm="1">
        <f t="array" ref="O69">MIN(_xlfn._xlws.FILTER(SONY_historical_data__2[Volume], (SONY_historical_data__2[Date]&gt;=DATE(I69,1,1)) * (SONY_historical_data__2[Date]&lt;=DATE(I69,12,31))))</f>
        <v>1495500</v>
      </c>
      <c r="P69" s="11">
        <f>INDEX(SONY_historical_data__2[Date], MATCH(O69, SONY_historical_data__2[Volume], 0))</f>
        <v>45373.291666666664</v>
      </c>
      <c r="Q69" s="11">
        <f>(L69-L68)/L68*100%</f>
        <v>-0.11985585896974962</v>
      </c>
      <c r="R69" s="11" cm="1">
        <f t="array" ref="R69">_xlfn.STDEV.S(_xlfn._xlws.FILTER(SONY_historical_data__2[Volume], (SONY_historical_data__2[Date]&gt;=DATE(I69,1,1)) * (SONY_historical_data__2[Date]&lt;=DATE(I69,12,31))))</f>
        <v>2209112.4751993413</v>
      </c>
      <c r="S69" s="11">
        <f t="shared" si="1"/>
        <v>0.56803382800554181</v>
      </c>
      <c r="T69" s="11" cm="1">
        <f t="array" ref="T69">_xlfn.PERCENTILE.INC(_xlfn._xlws.FILTER(SONY_historical_data__2[Volume],(SONY_historical_data__2[Date]&gt;=DATE(I69,1,1))*(SONY_historical_data__2[Date]&lt;=DATE(I69,12,31))),0.25)</f>
        <v>2599675</v>
      </c>
      <c r="U69" s="11" cm="1">
        <f t="array" ref="U69">_xlfn.PERCENTILE.INC(_xlfn._xlws.FILTER(SONY_historical_data__2[Volume],(SONY_historical_data__2[Date]&gt;=DATE(I69,1,1))*(SONY_historical_data__2[Date]&lt;=DATE(I69,12,31))),0.5)</f>
        <v>3212250</v>
      </c>
      <c r="V69" s="11" cm="1">
        <f t="array" ref="V69">_xlfn.PERCENTILE.INC(_xlfn._xlws.FILTER(SONY_historical_data__2[Volume],(SONY_historical_data__2[Date]&gt;=DATE(I69,1,1))*(SONY_historical_data__2[Date]&lt;=DATE(I69,12,31))),0.75)</f>
        <v>4390375</v>
      </c>
      <c r="W69" s="72" t="str" cm="1">
        <f t="array" ref="W69">_xlfn.IFS(SONY_VOLUME[[#This Row],[Hệ số biến thiên Volume]]&lt;0.1, "Biến động thấp",
     SONY_VOLUME[[#This Row],[Hệ số biến thiên Volume]]&gt;0.2, "Biến động cao",
     AND(SONY_VOLUME[[#This Row],[Hệ số biến thiên Volume]]&gt;=0.1, SONY_VOLUME[[#This Row],[Hệ số biến thiên Volume]]&lt;=0.2), "Biến động trung bình")</f>
        <v>Biến động cao</v>
      </c>
      <c r="X69" s="11"/>
      <c r="Y69" s="11"/>
    </row>
    <row r="70" spans="1:25" ht="18.5" customHeight="1">
      <c r="A70" s="12">
        <v>43886.291666666664</v>
      </c>
      <c r="B70" s="11">
        <v>12.076599999999999</v>
      </c>
      <c r="C70" s="11">
        <v>12.715999999999999</v>
      </c>
      <c r="D70" s="11">
        <v>13.1</v>
      </c>
      <c r="E70" s="11">
        <v>12.625999999999999</v>
      </c>
      <c r="F70" s="11">
        <v>13.05</v>
      </c>
      <c r="G70" s="11">
        <v>11132000</v>
      </c>
      <c r="P70" s="11"/>
      <c r="Q70" s="11"/>
      <c r="R70" s="11"/>
    </row>
    <row r="71" spans="1:25" ht="18" customHeight="1">
      <c r="A71" s="12">
        <v>43887.291666666664</v>
      </c>
      <c r="B71" s="11">
        <v>12.1449</v>
      </c>
      <c r="C71" s="11">
        <v>12.788</v>
      </c>
      <c r="D71" s="11">
        <v>12.965999999999999</v>
      </c>
      <c r="E71" s="11">
        <v>12.756</v>
      </c>
      <c r="F71" s="11">
        <v>12.872</v>
      </c>
      <c r="G71" s="11">
        <v>7767000</v>
      </c>
      <c r="P71" s="11"/>
      <c r="Q71" s="11"/>
      <c r="R71" s="11"/>
    </row>
    <row r="72" spans="1:25" ht="14" customHeight="1">
      <c r="A72" s="12">
        <v>43888.291666666664</v>
      </c>
      <c r="B72" s="11">
        <v>11.5656</v>
      </c>
      <c r="C72" s="11">
        <v>12.178000000000001</v>
      </c>
      <c r="D72" s="11">
        <v>12.544</v>
      </c>
      <c r="E72" s="11">
        <v>12.176</v>
      </c>
      <c r="F72" s="11">
        <v>12.382</v>
      </c>
      <c r="G72" s="11">
        <v>10030000</v>
      </c>
      <c r="P72" s="11"/>
      <c r="Q72" s="11"/>
      <c r="R72" s="11"/>
    </row>
    <row r="73" spans="1:25" ht="14" customHeight="1">
      <c r="A73" s="12">
        <v>43889.291666666664</v>
      </c>
      <c r="B73" s="11">
        <v>11.814399999999999</v>
      </c>
      <c r="C73" s="11">
        <v>12.44</v>
      </c>
      <c r="D73" s="11">
        <v>12.492000000000001</v>
      </c>
      <c r="E73" s="11">
        <v>11.87</v>
      </c>
      <c r="F73" s="11">
        <v>11.898</v>
      </c>
      <c r="G73" s="11">
        <v>13613000</v>
      </c>
      <c r="S73" s="36"/>
      <c r="T73" s="36"/>
      <c r="U73" s="36"/>
      <c r="V73" s="36"/>
      <c r="W73" s="36"/>
      <c r="X73" s="11"/>
      <c r="Y73" s="11"/>
    </row>
    <row r="74" spans="1:25" ht="14" customHeight="1">
      <c r="A74" s="12">
        <v>43892.291666666664</v>
      </c>
      <c r="B74" s="11">
        <v>12.1867</v>
      </c>
      <c r="C74" s="11">
        <v>12.832000000000001</v>
      </c>
      <c r="D74" s="11">
        <v>12.852</v>
      </c>
      <c r="E74" s="11">
        <v>12.462</v>
      </c>
      <c r="F74" s="11">
        <v>12.72</v>
      </c>
      <c r="G74" s="11">
        <v>10589500</v>
      </c>
      <c r="I74" s="11"/>
      <c r="S74" s="36"/>
      <c r="T74" s="36"/>
      <c r="U74" s="36"/>
      <c r="V74" s="36"/>
      <c r="W74" s="36"/>
      <c r="X74" s="11"/>
      <c r="Y74" s="11"/>
    </row>
    <row r="75" spans="1:25" ht="14" customHeight="1">
      <c r="A75" s="12">
        <v>43893.291666666664</v>
      </c>
      <c r="B75" s="11">
        <v>12.0006</v>
      </c>
      <c r="C75" s="11">
        <v>12.635999999999999</v>
      </c>
      <c r="D75" s="11">
        <v>12.901999999999999</v>
      </c>
      <c r="E75" s="11">
        <v>12.512</v>
      </c>
      <c r="F75" s="11">
        <v>12.754</v>
      </c>
      <c r="G75" s="11">
        <v>8572500</v>
      </c>
      <c r="I75" s="11"/>
      <c r="S75" s="36"/>
      <c r="T75" s="36"/>
      <c r="U75" s="36"/>
      <c r="V75" s="36"/>
      <c r="W75" s="36"/>
      <c r="X75" s="11"/>
      <c r="Y75" s="11"/>
    </row>
    <row r="76" spans="1:25" ht="14" customHeight="1">
      <c r="A76" s="12">
        <v>43894.291666666664</v>
      </c>
      <c r="B76" s="11">
        <v>12.3064</v>
      </c>
      <c r="C76" s="11">
        <v>12.958</v>
      </c>
      <c r="D76" s="11">
        <v>12.99</v>
      </c>
      <c r="E76" s="11">
        <v>12.714</v>
      </c>
      <c r="F76" s="11">
        <v>12.756</v>
      </c>
      <c r="G76" s="11">
        <v>6119000</v>
      </c>
      <c r="I76" s="11"/>
      <c r="S76" s="36"/>
      <c r="T76" s="36"/>
      <c r="U76" s="36"/>
      <c r="V76" s="36"/>
      <c r="W76" s="36"/>
      <c r="X76" s="11"/>
      <c r="Y76" s="11"/>
    </row>
    <row r="77" spans="1:25" ht="14" customHeight="1">
      <c r="A77" s="12">
        <v>43895.291666666664</v>
      </c>
      <c r="B77" s="11">
        <v>12.05</v>
      </c>
      <c r="C77" s="11">
        <v>12.688000000000001</v>
      </c>
      <c r="D77" s="11">
        <v>12.798</v>
      </c>
      <c r="E77" s="11">
        <v>12.584</v>
      </c>
      <c r="F77" s="11">
        <v>12.77</v>
      </c>
      <c r="G77" s="11">
        <v>6299500</v>
      </c>
      <c r="I77" s="11"/>
      <c r="S77" s="36"/>
      <c r="T77" s="36"/>
      <c r="U77" s="36"/>
      <c r="V77" s="36"/>
      <c r="W77" s="36"/>
      <c r="X77" s="11"/>
      <c r="Y77" s="11"/>
    </row>
    <row r="78" spans="1:25" ht="14" customHeight="1">
      <c r="A78" s="12">
        <v>43896.291666666664</v>
      </c>
      <c r="B78" s="11">
        <v>11.9892</v>
      </c>
      <c r="C78" s="11">
        <v>12.624000000000001</v>
      </c>
      <c r="D78" s="11">
        <v>12.648</v>
      </c>
      <c r="E78" s="11">
        <v>12.432</v>
      </c>
      <c r="F78" s="11">
        <v>12.56</v>
      </c>
      <c r="G78" s="11">
        <v>5828000</v>
      </c>
      <c r="I78" s="11"/>
      <c r="S78" s="36"/>
      <c r="T78" s="36"/>
      <c r="U78" s="36"/>
      <c r="V78" s="36"/>
      <c r="W78" s="36"/>
      <c r="X78" s="11"/>
      <c r="Y78" s="11"/>
    </row>
    <row r="79" spans="1:25" ht="14" customHeight="1">
      <c r="A79" s="12">
        <v>43899.291666666664</v>
      </c>
      <c r="B79" s="11">
        <v>11.1173</v>
      </c>
      <c r="C79" s="11">
        <v>11.706</v>
      </c>
      <c r="D79" s="11">
        <v>12.093999999999999</v>
      </c>
      <c r="E79" s="11">
        <v>11.6</v>
      </c>
      <c r="F79" s="11">
        <v>11.638</v>
      </c>
      <c r="G79" s="11">
        <v>6874000</v>
      </c>
      <c r="I79" s="11"/>
      <c r="S79" s="36"/>
      <c r="T79" s="36"/>
      <c r="U79" s="36"/>
      <c r="V79" s="36"/>
      <c r="W79" s="36"/>
      <c r="X79" s="11"/>
      <c r="Y79" s="11"/>
    </row>
    <row r="80" spans="1:25" ht="14" customHeight="1">
      <c r="A80" s="12">
        <v>43900.291666666664</v>
      </c>
      <c r="B80" s="11">
        <v>11.459199999999999</v>
      </c>
      <c r="C80" s="11">
        <v>12.066000000000001</v>
      </c>
      <c r="D80" s="11">
        <v>12.23</v>
      </c>
      <c r="E80" s="11">
        <v>11.811999999999999</v>
      </c>
      <c r="F80" s="11">
        <v>12.218</v>
      </c>
      <c r="G80" s="11">
        <v>15586500</v>
      </c>
      <c r="I80" s="11"/>
      <c r="S80" s="36"/>
      <c r="T80" s="36"/>
      <c r="U80" s="36"/>
      <c r="V80" s="36"/>
      <c r="W80" s="36"/>
      <c r="X80" s="11"/>
      <c r="Y80" s="11"/>
    </row>
    <row r="81" spans="1:25" ht="23.5">
      <c r="A81" s="12">
        <v>43901.291666666664</v>
      </c>
      <c r="B81" s="11">
        <v>10.976800000000001</v>
      </c>
      <c r="C81" s="11">
        <v>11.558</v>
      </c>
      <c r="D81" s="11">
        <v>11.87</v>
      </c>
      <c r="E81" s="11">
        <v>11.488</v>
      </c>
      <c r="F81" s="11">
        <v>11.79</v>
      </c>
      <c r="G81" s="11">
        <v>6749000</v>
      </c>
      <c r="I81" s="11"/>
      <c r="S81" s="36"/>
      <c r="T81" s="36"/>
      <c r="U81" s="36"/>
      <c r="V81" s="36"/>
      <c r="W81" s="36"/>
      <c r="X81" s="11"/>
      <c r="Y81" s="11"/>
    </row>
    <row r="82" spans="1:25" ht="23.5">
      <c r="A82" s="12">
        <v>43902.291666666664</v>
      </c>
      <c r="B82" s="11">
        <v>9.9853000000000005</v>
      </c>
      <c r="C82" s="11">
        <v>10.513999999999999</v>
      </c>
      <c r="D82" s="11">
        <v>11.093999999999999</v>
      </c>
      <c r="E82" s="11">
        <v>10.3</v>
      </c>
      <c r="F82" s="11">
        <v>10.906000000000001</v>
      </c>
      <c r="G82" s="11">
        <v>10360500</v>
      </c>
      <c r="I82" s="11"/>
      <c r="S82" s="36"/>
      <c r="T82" s="36"/>
      <c r="U82" s="36"/>
      <c r="V82" s="36"/>
      <c r="W82" s="36"/>
      <c r="X82" s="11"/>
      <c r="Y82" s="11"/>
    </row>
    <row r="83" spans="1:25" ht="23.5">
      <c r="A83" s="12">
        <v>43903.291666666664</v>
      </c>
      <c r="B83" s="11">
        <v>10.6976</v>
      </c>
      <c r="C83" s="11">
        <v>11.263999999999999</v>
      </c>
      <c r="D83" s="11">
        <v>11.334</v>
      </c>
      <c r="E83" s="11">
        <v>10.657999999999999</v>
      </c>
      <c r="F83" s="11">
        <v>11.27</v>
      </c>
      <c r="G83" s="11">
        <v>10061500</v>
      </c>
      <c r="I83" s="11"/>
      <c r="S83" s="36"/>
      <c r="T83" s="36"/>
      <c r="U83" s="36"/>
      <c r="V83" s="36"/>
      <c r="W83" s="36"/>
      <c r="X83" s="11"/>
      <c r="Y83" s="11"/>
    </row>
    <row r="84" spans="1:25" ht="23.5">
      <c r="A84" s="12">
        <v>43906.291666666664</v>
      </c>
      <c r="B84" s="11">
        <v>9.8162000000000003</v>
      </c>
      <c r="C84" s="11">
        <v>10.336</v>
      </c>
      <c r="D84" s="11">
        <v>10.772</v>
      </c>
      <c r="E84" s="11">
        <v>10.188000000000001</v>
      </c>
      <c r="F84" s="11">
        <v>10.4</v>
      </c>
      <c r="G84" s="11">
        <v>7294500</v>
      </c>
      <c r="I84" s="11"/>
      <c r="S84" s="36"/>
      <c r="T84" s="36"/>
      <c r="U84" s="36"/>
      <c r="V84" s="36"/>
      <c r="W84" s="36"/>
      <c r="X84" s="11"/>
      <c r="Y84" s="11"/>
    </row>
    <row r="85" spans="1:25" ht="23.5">
      <c r="A85" s="12">
        <v>43907.291666666664</v>
      </c>
      <c r="B85" s="11">
        <v>10.4848</v>
      </c>
      <c r="C85" s="11">
        <v>11.04</v>
      </c>
      <c r="D85" s="11">
        <v>11.074</v>
      </c>
      <c r="E85" s="11">
        <v>10.53</v>
      </c>
      <c r="F85" s="11">
        <v>10.682</v>
      </c>
      <c r="G85" s="11">
        <v>8512000</v>
      </c>
      <c r="S85" s="36"/>
      <c r="T85" s="36"/>
      <c r="U85" s="36"/>
      <c r="V85" s="36"/>
      <c r="W85" s="36"/>
      <c r="X85" s="11"/>
      <c r="Y85" s="11"/>
    </row>
    <row r="86" spans="1:25" ht="23.5">
      <c r="A86" s="12">
        <v>43908.291666666664</v>
      </c>
      <c r="B86" s="11">
        <v>10.407</v>
      </c>
      <c r="C86" s="11">
        <v>10.958</v>
      </c>
      <c r="D86" s="11">
        <v>11.62</v>
      </c>
      <c r="E86" s="11">
        <v>10.416</v>
      </c>
      <c r="F86" s="11">
        <v>10.956</v>
      </c>
      <c r="G86" s="11">
        <v>18132500</v>
      </c>
      <c r="S86" s="36"/>
      <c r="T86" s="36"/>
      <c r="U86" s="36"/>
      <c r="V86" s="36"/>
      <c r="W86" s="36"/>
      <c r="X86" s="11"/>
      <c r="Y86" s="11"/>
    </row>
    <row r="87" spans="1:25" ht="23.5">
      <c r="A87" s="12">
        <v>43909.291666666664</v>
      </c>
      <c r="B87" s="11">
        <v>10.5228</v>
      </c>
      <c r="C87" s="11">
        <v>11.08</v>
      </c>
      <c r="D87" s="11">
        <v>11.208</v>
      </c>
      <c r="E87" s="11">
        <v>10.72</v>
      </c>
      <c r="F87" s="11">
        <v>10.972</v>
      </c>
      <c r="G87" s="11">
        <v>11914500</v>
      </c>
      <c r="S87" s="36"/>
      <c r="T87" s="36"/>
      <c r="U87" s="36"/>
      <c r="V87" s="36"/>
      <c r="W87" s="36"/>
      <c r="X87" s="11"/>
      <c r="Y87" s="11"/>
    </row>
    <row r="88" spans="1:25" ht="23.5">
      <c r="A88" s="12">
        <v>43910.291666666664</v>
      </c>
      <c r="B88" s="11">
        <v>10.0784</v>
      </c>
      <c r="C88" s="11">
        <v>10.612</v>
      </c>
      <c r="D88" s="11">
        <v>11.38</v>
      </c>
      <c r="E88" s="11">
        <v>10.564</v>
      </c>
      <c r="F88" s="11">
        <v>11.295999999999999</v>
      </c>
      <c r="G88" s="11">
        <v>8065000</v>
      </c>
      <c r="S88" s="36"/>
      <c r="T88" s="36"/>
      <c r="U88" s="36"/>
      <c r="V88" s="36"/>
      <c r="W88" s="36"/>
      <c r="X88" s="11"/>
      <c r="Y88" s="11"/>
    </row>
    <row r="89" spans="1:25" ht="23.5">
      <c r="A89" s="12">
        <v>43913.291666666664</v>
      </c>
      <c r="B89" s="11">
        <v>10.048</v>
      </c>
      <c r="C89" s="11">
        <v>10.58</v>
      </c>
      <c r="D89" s="11">
        <v>10.88</v>
      </c>
      <c r="E89" s="11">
        <v>10.316000000000001</v>
      </c>
      <c r="F89" s="11">
        <v>10.788</v>
      </c>
      <c r="G89" s="11">
        <v>7963000</v>
      </c>
      <c r="S89" s="36"/>
      <c r="T89" s="36"/>
      <c r="U89" s="36"/>
      <c r="V89" s="36"/>
      <c r="W89" s="36"/>
      <c r="X89" s="11"/>
      <c r="Y89" s="11"/>
    </row>
    <row r="90" spans="1:25" ht="23.5">
      <c r="A90" s="12">
        <v>43914.291666666664</v>
      </c>
      <c r="B90" s="11">
        <v>10.826700000000001</v>
      </c>
      <c r="C90" s="11">
        <v>11.4</v>
      </c>
      <c r="D90" s="11">
        <v>11.4</v>
      </c>
      <c r="E90" s="11">
        <v>11.112</v>
      </c>
      <c r="F90" s="11">
        <v>11.26</v>
      </c>
      <c r="G90" s="11">
        <v>11409500</v>
      </c>
      <c r="S90" s="36"/>
      <c r="T90" s="36"/>
      <c r="U90" s="36"/>
      <c r="V90" s="36"/>
      <c r="W90" s="36"/>
      <c r="X90" s="11"/>
      <c r="Y90" s="11"/>
    </row>
    <row r="91" spans="1:25" ht="23.5">
      <c r="A91" s="12">
        <v>43915.291666666664</v>
      </c>
      <c r="B91" s="11">
        <v>10.9559</v>
      </c>
      <c r="C91" s="11">
        <v>11.536</v>
      </c>
      <c r="D91" s="11">
        <v>11.866</v>
      </c>
      <c r="E91" s="11">
        <v>11.263999999999999</v>
      </c>
      <c r="F91" s="11">
        <v>11.676</v>
      </c>
      <c r="G91" s="11">
        <v>6125000</v>
      </c>
      <c r="S91" s="36"/>
      <c r="T91" s="36"/>
      <c r="U91" s="36"/>
      <c r="V91" s="36"/>
      <c r="W91" s="36"/>
      <c r="X91" s="11"/>
      <c r="Y91" s="11"/>
    </row>
    <row r="92" spans="1:25" ht="23.5">
      <c r="A92" s="12">
        <v>43916.291666666664</v>
      </c>
      <c r="B92" s="11">
        <v>11.4915</v>
      </c>
      <c r="C92" s="11">
        <v>12.1</v>
      </c>
      <c r="D92" s="11">
        <v>12.102</v>
      </c>
      <c r="E92" s="11">
        <v>11.6</v>
      </c>
      <c r="F92" s="11">
        <v>11.731999999999999</v>
      </c>
      <c r="G92" s="11">
        <v>7327000</v>
      </c>
      <c r="I92" s="11"/>
      <c r="S92" s="36"/>
      <c r="T92" s="36"/>
      <c r="U92" s="36"/>
      <c r="V92" s="36"/>
      <c r="W92" s="36"/>
      <c r="X92" s="11"/>
      <c r="Y92" s="11"/>
    </row>
    <row r="93" spans="1:25" ht="23.5">
      <c r="A93" s="12">
        <v>43917.291666666664</v>
      </c>
      <c r="B93" s="11">
        <v>11.31</v>
      </c>
      <c r="C93" s="11">
        <v>11.864000000000001</v>
      </c>
      <c r="D93" s="11">
        <v>12.12</v>
      </c>
      <c r="E93" s="11">
        <v>11.744</v>
      </c>
      <c r="F93" s="11">
        <v>11.92</v>
      </c>
      <c r="G93" s="11">
        <v>9717000</v>
      </c>
      <c r="I93" s="11"/>
      <c r="S93" s="36"/>
      <c r="T93" s="36"/>
      <c r="U93" s="36"/>
      <c r="V93" s="36"/>
      <c r="W93" s="36"/>
      <c r="X93" s="11"/>
      <c r="Y93" s="11"/>
    </row>
    <row r="94" spans="1:25">
      <c r="A94" s="12">
        <v>43920.291666666664</v>
      </c>
      <c r="B94" s="11">
        <v>11.472099999999999</v>
      </c>
      <c r="C94" s="11">
        <v>12.034000000000001</v>
      </c>
      <c r="D94" s="11">
        <v>12.09</v>
      </c>
      <c r="E94" s="11">
        <v>11.827999999999999</v>
      </c>
      <c r="F94" s="11">
        <v>11.988</v>
      </c>
      <c r="G94" s="11">
        <v>6076000</v>
      </c>
      <c r="I94" s="11"/>
      <c r="S94" s="11"/>
      <c r="T94" s="11"/>
      <c r="U94" s="11"/>
      <c r="V94" s="11"/>
      <c r="W94" s="11"/>
      <c r="X94" s="11"/>
      <c r="Y94" s="11"/>
    </row>
    <row r="95" spans="1:25">
      <c r="A95" s="12">
        <v>43921.291666666664</v>
      </c>
      <c r="B95" s="11">
        <v>11.283300000000001</v>
      </c>
      <c r="C95" s="11">
        <v>11.836</v>
      </c>
      <c r="D95" s="11">
        <v>12.1</v>
      </c>
      <c r="E95" s="11">
        <v>11.722</v>
      </c>
      <c r="F95" s="11">
        <v>11.853999999999999</v>
      </c>
      <c r="G95" s="11">
        <v>5289500</v>
      </c>
      <c r="I95" s="11"/>
      <c r="S95" s="11"/>
      <c r="T95" s="11"/>
      <c r="U95" s="11"/>
      <c r="V95" s="11"/>
      <c r="W95" s="11"/>
      <c r="X95" s="11"/>
      <c r="Y95" s="11"/>
    </row>
    <row r="96" spans="1:25">
      <c r="A96" s="12">
        <v>43922.291666666664</v>
      </c>
      <c r="B96" s="11">
        <v>10.8391</v>
      </c>
      <c r="C96" s="11">
        <v>11.37</v>
      </c>
      <c r="D96" s="11">
        <v>11.686</v>
      </c>
      <c r="E96" s="11">
        <v>11.33</v>
      </c>
      <c r="F96" s="11">
        <v>11.586</v>
      </c>
      <c r="G96" s="11">
        <v>5554500</v>
      </c>
      <c r="I96" s="11"/>
      <c r="S96" s="11"/>
      <c r="T96" s="11"/>
      <c r="U96" s="11"/>
      <c r="V96" s="11"/>
      <c r="W96" s="11"/>
      <c r="X96" s="11"/>
      <c r="Y96" s="11"/>
    </row>
    <row r="97" spans="1:25">
      <c r="A97" s="12">
        <v>43923.291666666664</v>
      </c>
      <c r="B97" s="11">
        <v>11.2318</v>
      </c>
      <c r="C97" s="11">
        <v>11.782</v>
      </c>
      <c r="D97" s="11">
        <v>11.86</v>
      </c>
      <c r="E97" s="11">
        <v>11.582000000000001</v>
      </c>
      <c r="F97" s="11">
        <v>11.673999999999999</v>
      </c>
      <c r="G97" s="11">
        <v>5539500</v>
      </c>
      <c r="I97" s="11"/>
      <c r="S97" s="11"/>
      <c r="T97" s="11"/>
      <c r="U97" s="11"/>
      <c r="V97" s="11"/>
      <c r="W97" s="11"/>
      <c r="X97" s="11"/>
      <c r="Y97" s="11"/>
    </row>
    <row r="98" spans="1:25">
      <c r="A98" s="12">
        <v>43924.291666666664</v>
      </c>
      <c r="B98" s="11">
        <v>10.959199999999999</v>
      </c>
      <c r="C98" s="11">
        <v>11.496</v>
      </c>
      <c r="D98" s="11">
        <v>11.706</v>
      </c>
      <c r="E98" s="11">
        <v>11.353999999999999</v>
      </c>
      <c r="F98" s="11">
        <v>11.6</v>
      </c>
      <c r="G98" s="11">
        <v>3339000</v>
      </c>
      <c r="I98" s="11"/>
      <c r="S98" s="11"/>
      <c r="T98" s="11"/>
      <c r="U98" s="11"/>
      <c r="V98" s="11"/>
      <c r="W98" s="11"/>
      <c r="X98" s="11"/>
      <c r="Y98" s="11"/>
    </row>
    <row r="99" spans="1:25" ht="18">
      <c r="A99" s="12">
        <v>43927.291666666664</v>
      </c>
      <c r="B99" s="11">
        <v>11.605499999999999</v>
      </c>
      <c r="C99" s="11">
        <v>12.173999999999999</v>
      </c>
      <c r="D99" s="11">
        <v>12.246</v>
      </c>
      <c r="E99" s="11">
        <v>11.9</v>
      </c>
      <c r="F99" s="11">
        <v>11.965999999999999</v>
      </c>
      <c r="G99" s="11">
        <v>5984000</v>
      </c>
      <c r="I99" s="35" t="s">
        <v>174</v>
      </c>
    </row>
    <row r="100" spans="1:25" ht="14" customHeight="1">
      <c r="A100" s="12">
        <v>43928.291666666664</v>
      </c>
      <c r="B100" s="11">
        <v>11.5655</v>
      </c>
      <c r="C100" s="11">
        <v>12.132</v>
      </c>
      <c r="D100" s="11">
        <v>12.58</v>
      </c>
      <c r="E100" s="11">
        <v>12.092000000000001</v>
      </c>
      <c r="F100" s="11">
        <v>12.55</v>
      </c>
      <c r="G100" s="11">
        <v>6735500</v>
      </c>
      <c r="I100" s="130" t="s">
        <v>191</v>
      </c>
      <c r="J100" s="130"/>
      <c r="K100" s="130"/>
      <c r="L100" s="130"/>
      <c r="M100" s="130"/>
      <c r="N100" s="130"/>
      <c r="O100" s="130"/>
      <c r="P100" s="130"/>
    </row>
    <row r="101" spans="1:25" ht="14" customHeight="1">
      <c r="A101" s="12">
        <v>43929.291666666664</v>
      </c>
      <c r="B101" s="11">
        <v>11.842000000000001</v>
      </c>
      <c r="C101" s="11">
        <v>12.422000000000001</v>
      </c>
      <c r="D101" s="11">
        <v>12.474</v>
      </c>
      <c r="E101" s="11">
        <v>12.144</v>
      </c>
      <c r="F101" s="11">
        <v>12.215999999999999</v>
      </c>
      <c r="G101" s="11">
        <v>5563000</v>
      </c>
      <c r="I101" s="130"/>
      <c r="J101" s="130"/>
      <c r="K101" s="130"/>
      <c r="L101" s="130"/>
      <c r="M101" s="130"/>
      <c r="N101" s="130"/>
      <c r="O101" s="130"/>
      <c r="P101" s="130"/>
    </row>
    <row r="102" spans="1:25" ht="14" customHeight="1">
      <c r="A102" s="12">
        <v>43930.291666666664</v>
      </c>
      <c r="B102" s="11">
        <v>11.7409</v>
      </c>
      <c r="C102" s="11">
        <v>12.316000000000001</v>
      </c>
      <c r="D102" s="11">
        <v>12.49</v>
      </c>
      <c r="E102" s="11">
        <v>12.2</v>
      </c>
      <c r="F102" s="11">
        <v>12.446</v>
      </c>
      <c r="G102" s="11">
        <v>5696500</v>
      </c>
      <c r="I102" s="130"/>
      <c r="J102" s="130"/>
      <c r="K102" s="130"/>
      <c r="L102" s="130"/>
      <c r="M102" s="130"/>
      <c r="N102" s="130"/>
      <c r="O102" s="130"/>
      <c r="P102" s="130"/>
    </row>
    <row r="103" spans="1:25" ht="14" customHeight="1">
      <c r="A103" s="12">
        <v>43934.291666666664</v>
      </c>
      <c r="B103" s="11">
        <v>11.456799999999999</v>
      </c>
      <c r="C103" s="11">
        <v>12.018000000000001</v>
      </c>
      <c r="D103" s="11">
        <v>12.215999999999999</v>
      </c>
      <c r="E103" s="11">
        <v>11.901999999999999</v>
      </c>
      <c r="F103" s="11">
        <v>12.2</v>
      </c>
      <c r="G103" s="11">
        <v>7758500</v>
      </c>
      <c r="I103" s="130"/>
      <c r="J103" s="130"/>
      <c r="K103" s="130"/>
      <c r="L103" s="130"/>
      <c r="M103" s="130"/>
      <c r="N103" s="130"/>
      <c r="O103" s="130"/>
      <c r="P103" s="130"/>
    </row>
    <row r="104" spans="1:25" ht="14" customHeight="1">
      <c r="A104" s="12">
        <v>43935.291666666664</v>
      </c>
      <c r="B104" s="11">
        <v>11.712300000000001</v>
      </c>
      <c r="C104" s="11">
        <v>12.286</v>
      </c>
      <c r="D104" s="11">
        <v>12.41</v>
      </c>
      <c r="E104" s="11">
        <v>12.18</v>
      </c>
      <c r="F104" s="11">
        <v>12.36</v>
      </c>
      <c r="G104" s="11">
        <v>8812500</v>
      </c>
      <c r="I104" s="130"/>
      <c r="J104" s="130"/>
      <c r="K104" s="130"/>
      <c r="L104" s="130"/>
      <c r="M104" s="130"/>
      <c r="N104" s="130"/>
      <c r="O104" s="130"/>
      <c r="P104" s="130"/>
    </row>
    <row r="105" spans="1:25" ht="14" customHeight="1">
      <c r="A105" s="12">
        <v>43936.291666666664</v>
      </c>
      <c r="B105" s="11">
        <v>11.834300000000001</v>
      </c>
      <c r="C105" s="11">
        <v>12.414</v>
      </c>
      <c r="D105" s="11">
        <v>12.44</v>
      </c>
      <c r="E105" s="11">
        <v>12.247999999999999</v>
      </c>
      <c r="F105" s="11">
        <v>12.44</v>
      </c>
      <c r="G105" s="11">
        <v>11036500</v>
      </c>
      <c r="I105" s="130"/>
      <c r="J105" s="130"/>
      <c r="K105" s="130"/>
      <c r="L105" s="130"/>
      <c r="M105" s="130"/>
      <c r="N105" s="130"/>
      <c r="O105" s="130"/>
      <c r="P105" s="130"/>
    </row>
    <row r="106" spans="1:25" ht="14" customHeight="1">
      <c r="A106" s="12">
        <v>43937.291666666664</v>
      </c>
      <c r="B106" s="11">
        <v>11.8667</v>
      </c>
      <c r="C106" s="11">
        <v>12.448</v>
      </c>
      <c r="D106" s="11">
        <v>12.494</v>
      </c>
      <c r="E106" s="11">
        <v>12.318</v>
      </c>
      <c r="F106" s="11">
        <v>12.484</v>
      </c>
      <c r="G106" s="11">
        <v>13701000</v>
      </c>
      <c r="I106" s="130"/>
      <c r="J106" s="130"/>
      <c r="K106" s="130"/>
      <c r="L106" s="130"/>
      <c r="M106" s="130"/>
      <c r="N106" s="130"/>
      <c r="O106" s="130"/>
      <c r="P106" s="130"/>
    </row>
    <row r="107" spans="1:25" ht="14" customHeight="1">
      <c r="A107" s="12">
        <v>43938.291666666664</v>
      </c>
      <c r="B107" s="11">
        <v>12.286199999999999</v>
      </c>
      <c r="C107" s="11">
        <v>12.888</v>
      </c>
      <c r="D107" s="11">
        <v>12.888</v>
      </c>
      <c r="E107" s="11">
        <v>12.698</v>
      </c>
      <c r="F107" s="11">
        <v>12.827999999999999</v>
      </c>
      <c r="G107" s="11">
        <v>15911500</v>
      </c>
      <c r="I107" s="130"/>
      <c r="J107" s="130"/>
      <c r="K107" s="130"/>
      <c r="L107" s="130"/>
      <c r="M107" s="130"/>
      <c r="N107" s="130"/>
      <c r="O107" s="130"/>
      <c r="P107" s="130"/>
    </row>
    <row r="108" spans="1:25" ht="14" customHeight="1">
      <c r="A108" s="12">
        <v>43941.291666666664</v>
      </c>
      <c r="B108" s="11">
        <v>12.1165</v>
      </c>
      <c r="C108" s="11">
        <v>12.71</v>
      </c>
      <c r="D108" s="11">
        <v>12.885999999999999</v>
      </c>
      <c r="E108" s="11">
        <v>12.64</v>
      </c>
      <c r="F108" s="11">
        <v>12.718</v>
      </c>
      <c r="G108" s="11">
        <v>12184500</v>
      </c>
      <c r="I108" s="130"/>
      <c r="J108" s="130"/>
      <c r="K108" s="130"/>
      <c r="L108" s="130"/>
      <c r="M108" s="130"/>
      <c r="N108" s="130"/>
      <c r="O108" s="130"/>
      <c r="P108" s="130"/>
    </row>
    <row r="109" spans="1:25" ht="14" customHeight="1">
      <c r="A109" s="12">
        <v>43942.291666666664</v>
      </c>
      <c r="B109" s="11">
        <v>11.830500000000001</v>
      </c>
      <c r="C109" s="11">
        <v>12.41</v>
      </c>
      <c r="D109" s="11">
        <v>12.53</v>
      </c>
      <c r="E109" s="11">
        <v>12.282</v>
      </c>
      <c r="F109" s="11">
        <v>12.442</v>
      </c>
      <c r="G109" s="11">
        <v>11018500</v>
      </c>
      <c r="I109" s="130"/>
      <c r="J109" s="130"/>
      <c r="K109" s="130"/>
      <c r="L109" s="130"/>
      <c r="M109" s="130"/>
      <c r="N109" s="130"/>
      <c r="O109" s="130"/>
      <c r="P109" s="130"/>
    </row>
    <row r="110" spans="1:25" ht="14" customHeight="1">
      <c r="A110" s="12">
        <v>43943.291666666664</v>
      </c>
      <c r="B110" s="11">
        <v>11.9506</v>
      </c>
      <c r="C110" s="11">
        <v>12.536</v>
      </c>
      <c r="D110" s="11">
        <v>12.596</v>
      </c>
      <c r="E110" s="11">
        <v>12.494</v>
      </c>
      <c r="F110" s="11">
        <v>12.538</v>
      </c>
      <c r="G110" s="11">
        <v>4186500</v>
      </c>
      <c r="I110" s="130"/>
      <c r="J110" s="130"/>
      <c r="K110" s="130"/>
      <c r="L110" s="130"/>
      <c r="M110" s="130"/>
      <c r="N110" s="130"/>
      <c r="O110" s="130"/>
      <c r="P110" s="130"/>
    </row>
    <row r="111" spans="1:25" ht="14" customHeight="1">
      <c r="A111" s="12">
        <v>43944.291666666664</v>
      </c>
      <c r="B111" s="11">
        <v>11.8324</v>
      </c>
      <c r="C111" s="11">
        <v>12.412000000000001</v>
      </c>
      <c r="D111" s="11">
        <v>12.7</v>
      </c>
      <c r="E111" s="11">
        <v>12.391999999999999</v>
      </c>
      <c r="F111" s="11">
        <v>12.686</v>
      </c>
      <c r="G111" s="11">
        <v>4927500</v>
      </c>
      <c r="I111" s="130"/>
      <c r="J111" s="130"/>
      <c r="K111" s="130"/>
      <c r="L111" s="130"/>
      <c r="M111" s="130"/>
      <c r="N111" s="130"/>
      <c r="O111" s="130"/>
      <c r="P111" s="130"/>
    </row>
    <row r="112" spans="1:25" ht="14" customHeight="1">
      <c r="A112" s="12">
        <v>43945.291666666664</v>
      </c>
      <c r="B112" s="11">
        <v>12.004</v>
      </c>
      <c r="C112" s="11">
        <v>12.592000000000001</v>
      </c>
      <c r="D112" s="11">
        <v>12.638</v>
      </c>
      <c r="E112" s="11">
        <v>12.45</v>
      </c>
      <c r="F112" s="11">
        <v>12.638</v>
      </c>
      <c r="G112" s="11">
        <v>5790500</v>
      </c>
      <c r="I112" s="130"/>
      <c r="J112" s="130"/>
      <c r="K112" s="130"/>
      <c r="L112" s="130"/>
      <c r="M112" s="130"/>
      <c r="N112" s="130"/>
      <c r="O112" s="130"/>
      <c r="P112" s="130"/>
    </row>
    <row r="113" spans="1:25" ht="14" customHeight="1">
      <c r="A113" s="12">
        <v>43948.291666666664</v>
      </c>
      <c r="B113" s="11">
        <v>12.0975</v>
      </c>
      <c r="C113" s="11">
        <v>12.69</v>
      </c>
      <c r="D113" s="11">
        <v>12.773999999999999</v>
      </c>
      <c r="E113" s="11">
        <v>12.644</v>
      </c>
      <c r="F113" s="11">
        <v>12.702</v>
      </c>
      <c r="G113" s="11">
        <v>6166500</v>
      </c>
      <c r="I113" s="130"/>
      <c r="J113" s="130"/>
      <c r="K113" s="130"/>
      <c r="L113" s="130"/>
      <c r="M113" s="130"/>
      <c r="N113" s="130"/>
      <c r="O113" s="130"/>
      <c r="P113" s="130"/>
    </row>
    <row r="114" spans="1:25" ht="14" customHeight="1">
      <c r="A114" s="12">
        <v>43949.291666666664</v>
      </c>
      <c r="B114" s="11">
        <v>11.9964</v>
      </c>
      <c r="C114" s="11">
        <v>12.584</v>
      </c>
      <c r="D114" s="11">
        <v>12.808</v>
      </c>
      <c r="E114" s="11">
        <v>12.577999999999999</v>
      </c>
      <c r="F114" s="11">
        <v>12.776</v>
      </c>
      <c r="G114" s="11">
        <v>4860500</v>
      </c>
      <c r="I114" s="130"/>
      <c r="J114" s="130"/>
      <c r="K114" s="130"/>
      <c r="L114" s="130"/>
      <c r="M114" s="130"/>
      <c r="N114" s="130"/>
      <c r="O114" s="130"/>
      <c r="P114" s="130"/>
    </row>
    <row r="115" spans="1:25" ht="14" customHeight="1">
      <c r="A115" s="12">
        <v>43950.291666666664</v>
      </c>
      <c r="B115" s="11">
        <v>12.312900000000001</v>
      </c>
      <c r="C115" s="11">
        <v>12.916</v>
      </c>
      <c r="D115" s="11">
        <v>12.97</v>
      </c>
      <c r="E115" s="11">
        <v>12.766</v>
      </c>
      <c r="F115" s="11">
        <v>12.882</v>
      </c>
      <c r="G115" s="11">
        <v>5968000</v>
      </c>
      <c r="I115" s="130"/>
      <c r="J115" s="130"/>
      <c r="K115" s="130"/>
      <c r="L115" s="130"/>
      <c r="M115" s="130"/>
      <c r="N115" s="130"/>
      <c r="O115" s="130"/>
      <c r="P115" s="130"/>
    </row>
    <row r="116" spans="1:25" ht="14" customHeight="1">
      <c r="A116" s="12">
        <v>43951.291666666664</v>
      </c>
      <c r="B116" s="11">
        <v>12.25</v>
      </c>
      <c r="C116" s="11">
        <v>12.85</v>
      </c>
      <c r="D116" s="11">
        <v>12.888</v>
      </c>
      <c r="E116" s="11">
        <v>12.68</v>
      </c>
      <c r="F116" s="11">
        <v>12.832000000000001</v>
      </c>
      <c r="G116" s="11">
        <v>5544500</v>
      </c>
    </row>
    <row r="117" spans="1:25" ht="14" customHeight="1">
      <c r="A117" s="12">
        <v>43952.291666666664</v>
      </c>
      <c r="B117" s="11">
        <v>11.9602</v>
      </c>
      <c r="C117" s="11">
        <v>12.545999999999999</v>
      </c>
      <c r="D117" s="11">
        <v>12.724</v>
      </c>
      <c r="E117" s="11">
        <v>12.432</v>
      </c>
      <c r="F117" s="11">
        <v>12.646000000000001</v>
      </c>
      <c r="G117" s="11">
        <v>3126000</v>
      </c>
      <c r="I117" s="2" t="s">
        <v>198</v>
      </c>
      <c r="J117" s="2" t="s">
        <v>185</v>
      </c>
    </row>
    <row r="118" spans="1:25" ht="14" customHeight="1">
      <c r="A118" s="12">
        <v>43955.291666666664</v>
      </c>
      <c r="B118" s="11">
        <v>11.8096</v>
      </c>
      <c r="C118" s="11">
        <v>12.388</v>
      </c>
      <c r="D118" s="11">
        <v>12.506</v>
      </c>
      <c r="E118" s="11">
        <v>12.27</v>
      </c>
      <c r="F118" s="11">
        <v>12.46</v>
      </c>
      <c r="G118" s="11">
        <v>3840500</v>
      </c>
      <c r="I118" s="2" t="s">
        <v>35</v>
      </c>
      <c r="J118" t="s">
        <v>64</v>
      </c>
      <c r="K118" t="s">
        <v>65</v>
      </c>
      <c r="L118" t="s">
        <v>66</v>
      </c>
      <c r="M118" t="s">
        <v>67</v>
      </c>
      <c r="N118" t="s">
        <v>36</v>
      </c>
      <c r="S118" s="11"/>
      <c r="T118" s="11"/>
      <c r="U118" s="11"/>
      <c r="V118" s="11"/>
      <c r="W118" s="11"/>
      <c r="X118" s="11"/>
      <c r="Y118" s="11"/>
    </row>
    <row r="119" spans="1:25" ht="14" customHeight="1">
      <c r="A119" s="12">
        <v>43956.291666666664</v>
      </c>
      <c r="B119" s="11">
        <v>12.086</v>
      </c>
      <c r="C119" s="11">
        <v>12.678000000000001</v>
      </c>
      <c r="D119" s="11">
        <v>12.747999999999999</v>
      </c>
      <c r="E119" s="11">
        <v>12.555999999999999</v>
      </c>
      <c r="F119" s="11">
        <v>12.577999999999999</v>
      </c>
      <c r="G119" s="11">
        <v>4786000</v>
      </c>
      <c r="I119" s="3" t="s">
        <v>166</v>
      </c>
      <c r="M119">
        <v>12.3982125</v>
      </c>
      <c r="N119">
        <v>12.3982125</v>
      </c>
      <c r="S119" s="11"/>
      <c r="T119" s="11"/>
      <c r="U119" s="11"/>
      <c r="V119" s="11"/>
      <c r="W119" s="11"/>
      <c r="X119" s="11"/>
      <c r="Y119" s="11"/>
    </row>
    <row r="120" spans="1:25" ht="14" customHeight="1">
      <c r="A120" s="12">
        <v>43957.291666666664</v>
      </c>
      <c r="B120" s="11">
        <v>12.1928</v>
      </c>
      <c r="C120" s="11">
        <v>12.79</v>
      </c>
      <c r="D120" s="11">
        <v>12.852</v>
      </c>
      <c r="E120" s="11">
        <v>12.648</v>
      </c>
      <c r="F120" s="11">
        <v>12.788</v>
      </c>
      <c r="G120" s="11">
        <v>4568000</v>
      </c>
      <c r="I120" s="3" t="s">
        <v>37</v>
      </c>
      <c r="J120">
        <v>12.447601612903224</v>
      </c>
      <c r="K120">
        <v>12.387858730158728</v>
      </c>
      <c r="L120">
        <v>14.829020312499999</v>
      </c>
      <c r="M120">
        <v>16.630534375000003</v>
      </c>
      <c r="N120">
        <v>14.093272332015811</v>
      </c>
      <c r="S120" s="11"/>
      <c r="T120" s="11"/>
      <c r="U120" s="11"/>
      <c r="V120" s="11"/>
      <c r="W120" s="11"/>
      <c r="X120" s="11"/>
      <c r="Y120" s="11"/>
    </row>
    <row r="121" spans="1:25" ht="14" customHeight="1">
      <c r="A121" s="12">
        <v>43958.291666666664</v>
      </c>
      <c r="B121" s="11">
        <v>12.2729</v>
      </c>
      <c r="C121" s="11">
        <v>12.874000000000001</v>
      </c>
      <c r="D121" s="11">
        <v>12.917999999999999</v>
      </c>
      <c r="E121" s="11">
        <v>12.78</v>
      </c>
      <c r="F121" s="11">
        <v>12.853999999999999</v>
      </c>
      <c r="G121" s="11">
        <v>4502000</v>
      </c>
      <c r="I121" s="3" t="s">
        <v>38</v>
      </c>
      <c r="J121">
        <v>20.198214754098359</v>
      </c>
      <c r="K121">
        <v>19.427158730158734</v>
      </c>
      <c r="L121">
        <v>20.074893749999998</v>
      </c>
      <c r="M121">
        <v>22.881906249999993</v>
      </c>
      <c r="N121">
        <v>20.655703571428571</v>
      </c>
      <c r="R121" s="11"/>
      <c r="S121" s="11"/>
      <c r="T121" s="11"/>
      <c r="U121" s="11"/>
      <c r="V121" s="11"/>
      <c r="W121" s="11"/>
      <c r="X121" s="11"/>
      <c r="Y121" s="11"/>
    </row>
    <row r="122" spans="1:25" ht="14" customHeight="1">
      <c r="A122" s="12">
        <v>43959.291666666664</v>
      </c>
      <c r="B122" s="11">
        <v>12.4902</v>
      </c>
      <c r="C122" s="11">
        <v>13.102</v>
      </c>
      <c r="D122" s="11">
        <v>13.178000000000001</v>
      </c>
      <c r="E122" s="11">
        <v>12.917999999999999</v>
      </c>
      <c r="F122" s="11">
        <v>13</v>
      </c>
      <c r="G122" s="11">
        <v>4788500</v>
      </c>
      <c r="I122" s="3" t="s">
        <v>167</v>
      </c>
      <c r="J122">
        <v>20.899161290322571</v>
      </c>
      <c r="K122">
        <v>17.239885483870971</v>
      </c>
      <c r="L122">
        <v>15.597207812499995</v>
      </c>
      <c r="M122">
        <v>14.594774603174603</v>
      </c>
      <c r="N122">
        <v>17.061007968127484</v>
      </c>
      <c r="R122" s="11"/>
      <c r="S122" s="11"/>
      <c r="T122" s="11"/>
      <c r="U122" s="11"/>
      <c r="V122" s="11"/>
      <c r="W122" s="11"/>
      <c r="X122" s="11"/>
      <c r="Y122" s="11"/>
    </row>
    <row r="123" spans="1:25" ht="14" customHeight="1">
      <c r="A123" s="12">
        <v>43962.291666666664</v>
      </c>
      <c r="B123" s="11">
        <v>12.5779</v>
      </c>
      <c r="C123" s="11">
        <v>13.194000000000001</v>
      </c>
      <c r="D123" s="11">
        <v>13.21</v>
      </c>
      <c r="E123" s="11">
        <v>13.055999999999999</v>
      </c>
      <c r="F123" s="11">
        <v>13.154</v>
      </c>
      <c r="G123" s="11">
        <v>4584000</v>
      </c>
      <c r="I123" s="3" t="s">
        <v>168</v>
      </c>
      <c r="J123">
        <v>16.935811290322587</v>
      </c>
      <c r="K123">
        <v>18.386808064516128</v>
      </c>
      <c r="L123">
        <v>17.114539682539682</v>
      </c>
      <c r="M123">
        <v>17.28998412698413</v>
      </c>
      <c r="N123">
        <v>17.429949600000004</v>
      </c>
      <c r="Y123" s="11"/>
    </row>
    <row r="124" spans="1:25" ht="14" customHeight="1">
      <c r="A124" s="12">
        <v>43963.291666666664</v>
      </c>
      <c r="B124" s="11">
        <v>12.5055</v>
      </c>
      <c r="C124" s="11">
        <v>13.118</v>
      </c>
      <c r="D124" s="11">
        <v>13.28</v>
      </c>
      <c r="E124" s="11">
        <v>13.11</v>
      </c>
      <c r="F124" s="11">
        <v>13.183999999999999</v>
      </c>
      <c r="G124" s="11">
        <v>5701000</v>
      </c>
      <c r="I124" s="3" t="s">
        <v>169</v>
      </c>
      <c r="J124">
        <v>18.324834426229501</v>
      </c>
      <c r="K124">
        <v>16.533555555555562</v>
      </c>
      <c r="L124">
        <v>18.226343750000002</v>
      </c>
      <c r="M124">
        <v>18.447500000000002</v>
      </c>
      <c r="N124">
        <v>17.801067727272724</v>
      </c>
      <c r="Y124" s="11"/>
    </row>
    <row r="125" spans="1:25" ht="14" customHeight="1">
      <c r="A125" s="12">
        <v>43964.291666666664</v>
      </c>
      <c r="B125" s="11">
        <v>11.9697</v>
      </c>
      <c r="C125" s="11">
        <v>12.555999999999999</v>
      </c>
      <c r="D125" s="11">
        <v>12.81</v>
      </c>
      <c r="E125" s="11">
        <v>12.46</v>
      </c>
      <c r="F125" s="11">
        <v>12.736000000000001</v>
      </c>
      <c r="G125" s="11">
        <v>12719000</v>
      </c>
      <c r="I125" s="3" t="s">
        <v>36</v>
      </c>
      <c r="J125">
        <v>17.751381818181809</v>
      </c>
      <c r="K125">
        <v>16.788546645367411</v>
      </c>
      <c r="L125">
        <v>17.168569905956108</v>
      </c>
      <c r="M125">
        <v>17.37295220125786</v>
      </c>
      <c r="N125">
        <v>17.268373052464227</v>
      </c>
      <c r="Y125" s="11"/>
    </row>
    <row r="126" spans="1:25" ht="14" customHeight="1">
      <c r="A126" s="12">
        <v>43965.291666666664</v>
      </c>
      <c r="B126" s="11">
        <v>12.137499999999999</v>
      </c>
      <c r="C126" s="11">
        <v>12.731999999999999</v>
      </c>
      <c r="D126" s="11">
        <v>12.731999999999999</v>
      </c>
      <c r="E126" s="11">
        <v>12.474</v>
      </c>
      <c r="F126" s="11">
        <v>12.587999999999999</v>
      </c>
      <c r="G126" s="11">
        <v>6649500</v>
      </c>
      <c r="Y126" s="11"/>
    </row>
    <row r="127" spans="1:25" ht="14" customHeight="1">
      <c r="A127" s="12">
        <v>43966.291666666664</v>
      </c>
      <c r="B127" s="11">
        <v>12.2042</v>
      </c>
      <c r="C127" s="11">
        <v>12.802</v>
      </c>
      <c r="D127" s="11">
        <v>12.912000000000001</v>
      </c>
      <c r="E127" s="11">
        <v>12.696</v>
      </c>
      <c r="F127" s="11">
        <v>12.704000000000001</v>
      </c>
      <c r="G127" s="11">
        <v>6206000</v>
      </c>
      <c r="I127" s="2" t="s">
        <v>198</v>
      </c>
      <c r="J127" s="2" t="s">
        <v>185</v>
      </c>
      <c r="Y127" s="11"/>
    </row>
    <row r="128" spans="1:25" ht="14" customHeight="1">
      <c r="A128" s="12">
        <v>43969.291666666664</v>
      </c>
      <c r="B128" s="11">
        <v>12.2157</v>
      </c>
      <c r="C128" s="11">
        <v>12.814</v>
      </c>
      <c r="D128" s="11">
        <v>12.891999999999999</v>
      </c>
      <c r="E128" s="11">
        <v>12.538</v>
      </c>
      <c r="F128" s="11">
        <v>12.6</v>
      </c>
      <c r="G128" s="11">
        <v>9884500</v>
      </c>
      <c r="I128" s="2" t="s">
        <v>35</v>
      </c>
      <c r="J128" t="s">
        <v>64</v>
      </c>
      <c r="K128" t="s">
        <v>65</v>
      </c>
      <c r="L128" t="s">
        <v>66</v>
      </c>
      <c r="M128" t="s">
        <v>67</v>
      </c>
      <c r="N128" t="s">
        <v>36</v>
      </c>
      <c r="Y128" s="11"/>
    </row>
    <row r="129" spans="1:25" ht="14" customHeight="1">
      <c r="A129" s="12">
        <v>43970.291666666664</v>
      </c>
      <c r="B129" s="11">
        <v>12.0212</v>
      </c>
      <c r="C129" s="11">
        <v>12.61</v>
      </c>
      <c r="D129" s="11">
        <v>12.868</v>
      </c>
      <c r="E129" s="11">
        <v>12.6</v>
      </c>
      <c r="F129" s="11">
        <v>12.858000000000001</v>
      </c>
      <c r="G129" s="11">
        <v>10592000</v>
      </c>
      <c r="I129" s="3" t="s">
        <v>166</v>
      </c>
      <c r="J129" s="102"/>
      <c r="K129" s="102"/>
      <c r="L129" s="102"/>
      <c r="M129" s="102"/>
      <c r="N129" s="102"/>
      <c r="Y129" s="11"/>
    </row>
    <row r="130" spans="1:25" ht="14" customHeight="1">
      <c r="A130" s="12">
        <v>43971.291666666664</v>
      </c>
      <c r="B130" s="11">
        <v>12.0441</v>
      </c>
      <c r="C130" s="11">
        <v>12.634</v>
      </c>
      <c r="D130" s="11">
        <v>12.77</v>
      </c>
      <c r="E130" s="11">
        <v>12.612</v>
      </c>
      <c r="F130" s="11">
        <v>12.646000000000001</v>
      </c>
      <c r="G130" s="11">
        <v>10732500</v>
      </c>
      <c r="I130" s="3" t="s">
        <v>37</v>
      </c>
      <c r="J130" s="102"/>
      <c r="K130" s="102"/>
      <c r="L130" s="102"/>
      <c r="M130" s="102">
        <v>0.34136548917837983</v>
      </c>
      <c r="N130" s="102">
        <v>0.13671808190219448</v>
      </c>
      <c r="Y130" s="11"/>
    </row>
    <row r="131" spans="1:25" ht="14" customHeight="1">
      <c r="A131" s="12">
        <v>43972.291666666664</v>
      </c>
      <c r="B131" s="11">
        <v>11.9621</v>
      </c>
      <c r="C131" s="11">
        <v>12.548</v>
      </c>
      <c r="D131" s="11">
        <v>12.676</v>
      </c>
      <c r="E131" s="11">
        <v>12.436</v>
      </c>
      <c r="F131" s="11">
        <v>12.6</v>
      </c>
      <c r="G131" s="11">
        <v>6073000</v>
      </c>
      <c r="I131" s="3" t="s">
        <v>38</v>
      </c>
      <c r="J131" s="102">
        <v>0.62265915814343098</v>
      </c>
      <c r="K131" s="102">
        <v>0.56824186918297304</v>
      </c>
      <c r="L131" s="102">
        <v>0.35375724943056641</v>
      </c>
      <c r="M131" s="102">
        <v>0.37589723421018983</v>
      </c>
      <c r="N131" s="102">
        <v>0.46564283189964528</v>
      </c>
      <c r="Y131" s="11"/>
    </row>
    <row r="132" spans="1:25" ht="14" customHeight="1">
      <c r="A132" s="12">
        <v>43973.291666666664</v>
      </c>
      <c r="B132" s="11">
        <v>12.057399999999999</v>
      </c>
      <c r="C132" s="11">
        <v>12.648</v>
      </c>
      <c r="D132" s="11">
        <v>12.664</v>
      </c>
      <c r="E132" s="11">
        <v>12.518000000000001</v>
      </c>
      <c r="F132" s="11">
        <v>12.64</v>
      </c>
      <c r="G132" s="11">
        <v>4243500</v>
      </c>
      <c r="I132" s="3" t="s">
        <v>167</v>
      </c>
      <c r="J132" s="102">
        <v>3.4703390609409419E-2</v>
      </c>
      <c r="K132" s="102">
        <v>-0.11258842719456646</v>
      </c>
      <c r="L132" s="102">
        <v>-0.22304904789346658</v>
      </c>
      <c r="M132" s="102">
        <v>-0.36216963553136633</v>
      </c>
      <c r="N132" s="102">
        <v>-0.17402920171033778</v>
      </c>
      <c r="Y132" s="11"/>
    </row>
    <row r="133" spans="1:25" ht="14" customHeight="1">
      <c r="A133" s="12">
        <v>43977.291666666664</v>
      </c>
      <c r="B133" s="11">
        <v>11.8553</v>
      </c>
      <c r="C133" s="11">
        <v>12.436</v>
      </c>
      <c r="D133" s="11">
        <v>12.632</v>
      </c>
      <c r="E133" s="11">
        <v>12.432</v>
      </c>
      <c r="F133" s="11">
        <v>12.558</v>
      </c>
      <c r="G133" s="11">
        <v>7175500</v>
      </c>
      <c r="I133" s="3" t="s">
        <v>168</v>
      </c>
      <c r="J133" s="102">
        <v>-0.18964158154208929</v>
      </c>
      <c r="K133" s="102">
        <v>6.6527273729177452E-2</v>
      </c>
      <c r="L133" s="102">
        <v>9.7282275666267584E-2</v>
      </c>
      <c r="M133" s="102">
        <v>0.18466948596953839</v>
      </c>
      <c r="N133" s="102">
        <v>2.1624843770178072E-2</v>
      </c>
      <c r="Y133" s="11"/>
    </row>
    <row r="134" spans="1:25" ht="14" customHeight="1">
      <c r="A134" s="12">
        <v>43978.291666666664</v>
      </c>
      <c r="B134" s="11">
        <v>12.0059</v>
      </c>
      <c r="C134" s="11">
        <v>12.593999999999999</v>
      </c>
      <c r="D134" s="11">
        <v>12.606</v>
      </c>
      <c r="E134" s="11">
        <v>12.404</v>
      </c>
      <c r="F134" s="11">
        <v>12.5</v>
      </c>
      <c r="G134" s="11">
        <v>7623000</v>
      </c>
      <c r="I134" s="3" t="s">
        <v>169</v>
      </c>
      <c r="J134" s="102">
        <v>8.2016923316843154E-2</v>
      </c>
      <c r="K134" s="102">
        <v>-0.10079250854513863</v>
      </c>
      <c r="L134" s="102">
        <v>6.4962545770049895E-2</v>
      </c>
      <c r="M134" s="102">
        <v>6.6947191189687644E-2</v>
      </c>
      <c r="N134" s="102">
        <v>2.1291979368243237E-2</v>
      </c>
      <c r="Y134" s="11"/>
    </row>
    <row r="135" spans="1:25" ht="14" customHeight="1">
      <c r="A135" s="12">
        <v>43979.291666666664</v>
      </c>
      <c r="B135" s="11">
        <v>12.312900000000001</v>
      </c>
      <c r="C135" s="11">
        <v>12.916</v>
      </c>
      <c r="D135" s="11">
        <v>13.066000000000001</v>
      </c>
      <c r="E135" s="11">
        <v>12.715999999999999</v>
      </c>
      <c r="F135" s="11">
        <v>12.715999999999999</v>
      </c>
      <c r="G135" s="11">
        <v>8034500</v>
      </c>
      <c r="I135" s="3" t="s">
        <v>36</v>
      </c>
      <c r="J135" s="102"/>
      <c r="K135" s="102"/>
      <c r="L135" s="102"/>
      <c r="M135" s="102"/>
      <c r="N135" s="102"/>
      <c r="Y135" s="11"/>
    </row>
    <row r="136" spans="1:25" ht="14" customHeight="1">
      <c r="A136" s="12">
        <v>43980.291666666664</v>
      </c>
      <c r="B136" s="11">
        <v>12.347200000000001</v>
      </c>
      <c r="C136" s="11">
        <v>12.952</v>
      </c>
      <c r="D136" s="11">
        <v>12.952</v>
      </c>
      <c r="E136" s="11">
        <v>12.73</v>
      </c>
      <c r="F136" s="11">
        <v>12.84</v>
      </c>
      <c r="G136" s="11">
        <v>5884000</v>
      </c>
      <c r="Y136" s="11"/>
    </row>
    <row r="137" spans="1:25">
      <c r="A137" s="12">
        <v>43983.291666666664</v>
      </c>
      <c r="B137" s="11">
        <v>12.4864</v>
      </c>
      <c r="C137" s="11">
        <v>13.098000000000001</v>
      </c>
      <c r="D137" s="11">
        <v>13.13</v>
      </c>
      <c r="E137" s="11">
        <v>12.912000000000001</v>
      </c>
      <c r="F137" s="11">
        <v>12.981999999999999</v>
      </c>
      <c r="G137" s="11">
        <v>7118000</v>
      </c>
      <c r="Y137" s="11"/>
    </row>
    <row r="138" spans="1:25">
      <c r="A138" s="12">
        <v>43984.291666666664</v>
      </c>
      <c r="B138" s="11">
        <v>12.726599999999999</v>
      </c>
      <c r="C138" s="11">
        <v>13.35</v>
      </c>
      <c r="D138" s="11">
        <v>13.364000000000001</v>
      </c>
      <c r="E138" s="11">
        <v>13.183999999999999</v>
      </c>
      <c r="F138" s="11">
        <v>13.196</v>
      </c>
      <c r="G138" s="11">
        <v>7103000</v>
      </c>
      <c r="Y138" s="11"/>
    </row>
    <row r="139" spans="1:25">
      <c r="A139" s="12">
        <v>43985.291666666664</v>
      </c>
      <c r="B139" s="11">
        <v>12.734299999999999</v>
      </c>
      <c r="C139" s="11">
        <v>13.358000000000001</v>
      </c>
      <c r="D139" s="11">
        <v>13.404</v>
      </c>
      <c r="E139" s="11">
        <v>13.194000000000001</v>
      </c>
      <c r="F139" s="11">
        <v>13.2</v>
      </c>
      <c r="G139" s="11">
        <v>13616000</v>
      </c>
      <c r="Y139" s="11"/>
    </row>
    <row r="140" spans="1:25">
      <c r="A140" s="12">
        <v>43986.291666666664</v>
      </c>
      <c r="B140" s="11">
        <v>12.618</v>
      </c>
      <c r="C140" s="11">
        <v>13.236000000000001</v>
      </c>
      <c r="D140" s="11">
        <v>13.481999999999999</v>
      </c>
      <c r="E140" s="11">
        <v>13.212</v>
      </c>
      <c r="F140" s="11">
        <v>13.4</v>
      </c>
      <c r="G140" s="11">
        <v>5837000</v>
      </c>
      <c r="Y140" s="11"/>
    </row>
    <row r="141" spans="1:25">
      <c r="A141" s="12">
        <v>43987.291666666664</v>
      </c>
      <c r="B141" s="11">
        <v>12.833399999999999</v>
      </c>
      <c r="C141" s="11">
        <v>13.462</v>
      </c>
      <c r="D141" s="11">
        <v>13.51</v>
      </c>
      <c r="E141" s="11">
        <v>13.31</v>
      </c>
      <c r="F141" s="11">
        <v>13.316000000000001</v>
      </c>
      <c r="G141" s="11">
        <v>6372500</v>
      </c>
      <c r="Y141" s="11"/>
    </row>
    <row r="142" spans="1:25">
      <c r="A142" s="12">
        <v>43990.291666666664</v>
      </c>
      <c r="B142" s="11">
        <v>13.0717</v>
      </c>
      <c r="C142" s="11">
        <v>13.712</v>
      </c>
      <c r="D142" s="11">
        <v>13.757999999999999</v>
      </c>
      <c r="E142" s="11">
        <v>13.46</v>
      </c>
      <c r="F142" s="11">
        <v>13.5</v>
      </c>
      <c r="G142" s="11">
        <v>6963000</v>
      </c>
      <c r="Y142" s="11"/>
    </row>
    <row r="143" spans="1:25">
      <c r="A143" s="12">
        <v>43991.291666666664</v>
      </c>
      <c r="B143" s="11">
        <v>13.050800000000001</v>
      </c>
      <c r="C143" s="11">
        <v>13.69</v>
      </c>
      <c r="D143" s="11">
        <v>13.76</v>
      </c>
      <c r="E143" s="11">
        <v>13.58</v>
      </c>
      <c r="F143" s="11">
        <v>13.688000000000001</v>
      </c>
      <c r="G143" s="11">
        <v>4933500</v>
      </c>
      <c r="Y143" s="11"/>
    </row>
    <row r="144" spans="1:25">
      <c r="A144" s="12">
        <v>43992.291666666664</v>
      </c>
      <c r="B144" s="11">
        <v>13.4435</v>
      </c>
      <c r="C144" s="11">
        <v>14.102</v>
      </c>
      <c r="D144" s="11">
        <v>14.12</v>
      </c>
      <c r="E144" s="11">
        <v>13.83</v>
      </c>
      <c r="F144" s="11">
        <v>14</v>
      </c>
      <c r="G144" s="11">
        <v>9316500</v>
      </c>
      <c r="Y144" s="11"/>
    </row>
    <row r="145" spans="1:25">
      <c r="A145" s="12">
        <v>43993.291666666664</v>
      </c>
      <c r="B145" s="11">
        <v>12.844799999999999</v>
      </c>
      <c r="C145" s="11">
        <v>13.474</v>
      </c>
      <c r="D145" s="11">
        <v>14.038</v>
      </c>
      <c r="E145" s="11">
        <v>13.42</v>
      </c>
      <c r="F145" s="11">
        <v>14.034000000000001</v>
      </c>
      <c r="G145" s="11">
        <v>13922000</v>
      </c>
      <c r="Y145" s="11"/>
    </row>
    <row r="146" spans="1:25">
      <c r="A146" s="12">
        <v>43994.291666666664</v>
      </c>
      <c r="B146" s="11">
        <v>13.020300000000001</v>
      </c>
      <c r="C146" s="11">
        <v>13.657999999999999</v>
      </c>
      <c r="D146" s="11">
        <v>13.965999999999999</v>
      </c>
      <c r="E146" s="11">
        <v>13.374000000000001</v>
      </c>
      <c r="F146" s="11">
        <v>13.944000000000001</v>
      </c>
      <c r="G146" s="11">
        <v>11803500</v>
      </c>
      <c r="Y146" s="11"/>
    </row>
    <row r="147" spans="1:25">
      <c r="A147" s="12">
        <v>43997.291666666664</v>
      </c>
      <c r="B147" s="11">
        <v>13.2948</v>
      </c>
      <c r="C147" s="11">
        <v>13.946</v>
      </c>
      <c r="D147" s="11">
        <v>13.997999999999999</v>
      </c>
      <c r="E147" s="11">
        <v>13.577999999999999</v>
      </c>
      <c r="F147" s="11">
        <v>13.672000000000001</v>
      </c>
      <c r="G147" s="11">
        <v>8200500</v>
      </c>
      <c r="Y147" s="11"/>
    </row>
    <row r="148" spans="1:25">
      <c r="A148" s="12">
        <v>43998.291666666664</v>
      </c>
      <c r="B148" s="11">
        <v>13.2224</v>
      </c>
      <c r="C148" s="11">
        <v>13.87</v>
      </c>
      <c r="D148" s="11">
        <v>14.1</v>
      </c>
      <c r="E148" s="11">
        <v>13.76</v>
      </c>
      <c r="F148" s="11">
        <v>14.098000000000001</v>
      </c>
      <c r="G148" s="11">
        <v>5146000</v>
      </c>
      <c r="S148" s="11"/>
      <c r="T148" s="11"/>
      <c r="U148" s="11"/>
      <c r="V148" s="11"/>
      <c r="W148" s="11"/>
      <c r="X148" s="11"/>
      <c r="Y148" s="11"/>
    </row>
    <row r="149" spans="1:25">
      <c r="A149" s="12">
        <v>43999.291666666664</v>
      </c>
      <c r="B149" s="11">
        <v>13.647500000000001</v>
      </c>
      <c r="C149" s="11">
        <v>14.316000000000001</v>
      </c>
      <c r="D149" s="11">
        <v>14.356</v>
      </c>
      <c r="E149" s="11">
        <v>14.146000000000001</v>
      </c>
      <c r="F149" s="11">
        <v>14.192</v>
      </c>
      <c r="G149" s="11">
        <v>6876500</v>
      </c>
      <c r="S149" s="11"/>
      <c r="T149" s="11"/>
      <c r="U149" s="11"/>
      <c r="V149" s="11"/>
      <c r="W149" s="11"/>
      <c r="X149" s="11"/>
      <c r="Y149" s="11"/>
    </row>
    <row r="150" spans="1:25">
      <c r="A150" s="12">
        <v>44000.291666666664</v>
      </c>
      <c r="B150" s="11">
        <v>13.6418</v>
      </c>
      <c r="C150" s="11">
        <v>14.31</v>
      </c>
      <c r="D150" s="11">
        <v>14.37</v>
      </c>
      <c r="E150" s="11">
        <v>14.284000000000001</v>
      </c>
      <c r="F150" s="11">
        <v>14.33</v>
      </c>
      <c r="G150" s="11">
        <v>4600000</v>
      </c>
      <c r="S150" s="11"/>
      <c r="T150" s="11"/>
      <c r="U150" s="11"/>
      <c r="V150" s="11"/>
      <c r="W150" s="11"/>
      <c r="X150" s="11"/>
      <c r="Y150" s="11"/>
    </row>
    <row r="151" spans="1:25">
      <c r="A151" s="12">
        <v>44001.291666666664</v>
      </c>
      <c r="B151" s="11">
        <v>13.533099999999999</v>
      </c>
      <c r="C151" s="11">
        <v>14.196</v>
      </c>
      <c r="D151" s="11">
        <v>14.37</v>
      </c>
      <c r="E151" s="11">
        <v>14.15</v>
      </c>
      <c r="F151" s="11">
        <v>14.343999999999999</v>
      </c>
      <c r="G151" s="11">
        <v>7569500</v>
      </c>
      <c r="S151" s="11"/>
      <c r="T151" s="11"/>
      <c r="U151" s="11"/>
      <c r="V151" s="11"/>
      <c r="W151" s="11"/>
      <c r="X151" s="11"/>
      <c r="Y151" s="11"/>
    </row>
    <row r="152" spans="1:25">
      <c r="A152" s="12">
        <v>44004.291666666664</v>
      </c>
      <c r="B152" s="11">
        <v>13.6723</v>
      </c>
      <c r="C152" s="11">
        <v>14.342000000000001</v>
      </c>
      <c r="D152" s="11">
        <v>14.362</v>
      </c>
      <c r="E152" s="11">
        <v>14.192</v>
      </c>
      <c r="F152" s="11">
        <v>14.25</v>
      </c>
      <c r="G152" s="11">
        <v>3029500</v>
      </c>
      <c r="S152" s="11"/>
      <c r="T152" s="11"/>
      <c r="U152" s="11"/>
      <c r="V152" s="11"/>
      <c r="W152" s="11"/>
      <c r="X152" s="11"/>
      <c r="Y152" s="11"/>
    </row>
    <row r="153" spans="1:25">
      <c r="A153" s="12">
        <v>44005.291666666664</v>
      </c>
      <c r="B153" s="11">
        <v>13.659000000000001</v>
      </c>
      <c r="C153" s="11">
        <v>14.327999999999999</v>
      </c>
      <c r="D153" s="11">
        <v>14.468</v>
      </c>
      <c r="E153" s="11">
        <v>14.318</v>
      </c>
      <c r="F153" s="11">
        <v>14.362</v>
      </c>
      <c r="G153" s="11">
        <v>5948500</v>
      </c>
      <c r="S153" s="11"/>
      <c r="T153" s="11"/>
      <c r="U153" s="11"/>
      <c r="V153" s="11"/>
      <c r="W153" s="11"/>
      <c r="Y153" s="11"/>
    </row>
    <row r="154" spans="1:25">
      <c r="A154" s="12">
        <v>44006.291666666664</v>
      </c>
      <c r="B154" s="11">
        <v>13.4702</v>
      </c>
      <c r="C154" s="11">
        <v>14.13</v>
      </c>
      <c r="D154" s="11">
        <v>14.295999999999999</v>
      </c>
      <c r="E154" s="11">
        <v>14.06</v>
      </c>
      <c r="F154" s="11">
        <v>14.278</v>
      </c>
      <c r="G154" s="11">
        <v>3232500</v>
      </c>
      <c r="S154" s="11"/>
      <c r="T154" s="11"/>
      <c r="U154" s="11"/>
      <c r="V154" s="11"/>
      <c r="W154" s="11"/>
      <c r="Y154" s="11"/>
    </row>
    <row r="155" spans="1:25">
      <c r="A155" s="12">
        <v>44007.291666666664</v>
      </c>
      <c r="B155" s="11">
        <v>13.536899999999999</v>
      </c>
      <c r="C155" s="11">
        <v>14.2</v>
      </c>
      <c r="D155" s="11">
        <v>14.224</v>
      </c>
      <c r="E155" s="11">
        <v>13.944000000000001</v>
      </c>
      <c r="F155" s="11">
        <v>14.032</v>
      </c>
      <c r="G155" s="11">
        <v>3411500</v>
      </c>
      <c r="S155" s="11"/>
      <c r="T155" s="11"/>
      <c r="U155" s="11"/>
      <c r="V155" s="11"/>
      <c r="W155" s="11"/>
      <c r="Y155" s="11"/>
    </row>
    <row r="156" spans="1:25">
      <c r="A156" s="12">
        <v>44008.291666666664</v>
      </c>
      <c r="B156" s="11">
        <v>13.285299999999999</v>
      </c>
      <c r="C156" s="11">
        <v>13.936</v>
      </c>
      <c r="D156" s="11">
        <v>14.084</v>
      </c>
      <c r="E156" s="11">
        <v>13.84</v>
      </c>
      <c r="F156" s="11">
        <v>14.052</v>
      </c>
      <c r="G156" s="11">
        <v>4766500</v>
      </c>
      <c r="S156" s="11"/>
      <c r="T156" s="11"/>
      <c r="U156" s="11"/>
      <c r="V156" s="11"/>
      <c r="W156" s="11"/>
      <c r="Y156" s="11"/>
    </row>
    <row r="157" spans="1:25">
      <c r="A157" s="12">
        <v>44011.291666666664</v>
      </c>
      <c r="B157" s="11">
        <v>13.1022</v>
      </c>
      <c r="C157" s="11">
        <v>13.744</v>
      </c>
      <c r="D157" s="11">
        <v>13.77</v>
      </c>
      <c r="E157" s="11">
        <v>13.63</v>
      </c>
      <c r="F157" s="11">
        <v>13.747999999999999</v>
      </c>
      <c r="G157" s="11">
        <v>4860500</v>
      </c>
      <c r="S157" s="11"/>
      <c r="T157" s="11"/>
      <c r="U157" s="11"/>
      <c r="V157" s="11"/>
      <c r="W157" s="11"/>
      <c r="Y157" s="11"/>
    </row>
    <row r="158" spans="1:25">
      <c r="A158" s="12">
        <v>44012.291666666664</v>
      </c>
      <c r="B158" s="11">
        <v>13.180400000000001</v>
      </c>
      <c r="C158" s="11">
        <v>13.826000000000001</v>
      </c>
      <c r="D158" s="11">
        <v>13.843999999999999</v>
      </c>
      <c r="E158" s="11">
        <v>13.692</v>
      </c>
      <c r="F158" s="11">
        <v>13.726000000000001</v>
      </c>
      <c r="G158" s="11">
        <v>3683500</v>
      </c>
      <c r="S158" s="11"/>
      <c r="T158" s="11"/>
      <c r="U158" s="11"/>
      <c r="V158" s="11"/>
      <c r="W158" s="11"/>
      <c r="Y158" s="11"/>
    </row>
    <row r="159" spans="1:25">
      <c r="A159" s="12">
        <v>44013.291666666664</v>
      </c>
      <c r="B159" s="11">
        <v>13.4206</v>
      </c>
      <c r="C159" s="11">
        <v>14.077999999999999</v>
      </c>
      <c r="D159" s="11">
        <v>14.19</v>
      </c>
      <c r="E159" s="11">
        <v>13.834</v>
      </c>
      <c r="F159" s="11">
        <v>13.834</v>
      </c>
      <c r="G159" s="11">
        <v>7748500</v>
      </c>
      <c r="S159" s="11"/>
      <c r="T159" s="11"/>
      <c r="U159" s="11"/>
      <c r="V159" s="11"/>
      <c r="W159" s="11"/>
      <c r="Y159" s="11"/>
    </row>
    <row r="160" spans="1:25">
      <c r="A160" s="12">
        <v>44014.291666666664</v>
      </c>
      <c r="B160" s="11">
        <v>13.3901</v>
      </c>
      <c r="C160" s="11">
        <v>14.045999999999999</v>
      </c>
      <c r="D160" s="11">
        <v>14.1</v>
      </c>
      <c r="E160" s="11">
        <v>13.994</v>
      </c>
      <c r="F160" s="11">
        <v>14.1</v>
      </c>
      <c r="G160" s="11">
        <v>5435000</v>
      </c>
      <c r="S160" s="11"/>
      <c r="T160" s="11"/>
      <c r="U160" s="11"/>
      <c r="V160" s="11"/>
      <c r="W160" s="11"/>
      <c r="Y160" s="11"/>
    </row>
    <row r="161" spans="1:25">
      <c r="A161" s="12">
        <v>44018.291666666664</v>
      </c>
      <c r="B161" s="11">
        <v>13.4473</v>
      </c>
      <c r="C161" s="11">
        <v>14.106</v>
      </c>
      <c r="D161" s="11">
        <v>14.162000000000001</v>
      </c>
      <c r="E161" s="11">
        <v>14.06</v>
      </c>
      <c r="F161" s="11">
        <v>14.103999999999999</v>
      </c>
      <c r="G161" s="11">
        <v>6987500</v>
      </c>
      <c r="S161" s="11"/>
      <c r="T161" s="11"/>
      <c r="U161" s="11"/>
      <c r="V161" s="11"/>
      <c r="W161" s="11"/>
      <c r="Y161" s="11"/>
    </row>
    <row r="162" spans="1:25">
      <c r="A162" s="12">
        <v>44019.291666666664</v>
      </c>
      <c r="B162" s="11">
        <v>13.1861</v>
      </c>
      <c r="C162" s="11">
        <v>13.832000000000001</v>
      </c>
      <c r="D162" s="11">
        <v>14.012</v>
      </c>
      <c r="E162" s="11">
        <v>13.81</v>
      </c>
      <c r="F162" s="11">
        <v>13.964</v>
      </c>
      <c r="G162" s="11">
        <v>4540000</v>
      </c>
      <c r="S162" s="11"/>
      <c r="T162" s="11"/>
      <c r="U162" s="11"/>
      <c r="V162" s="11"/>
      <c r="W162" s="11"/>
      <c r="Y162" s="11"/>
    </row>
    <row r="163" spans="1:25">
      <c r="A163" s="12">
        <v>44020.291666666664</v>
      </c>
      <c r="B163" s="11">
        <v>13.3062</v>
      </c>
      <c r="C163" s="11">
        <v>13.958</v>
      </c>
      <c r="D163" s="11">
        <v>13.97</v>
      </c>
      <c r="E163" s="11">
        <v>13.795999999999999</v>
      </c>
      <c r="F163" s="11">
        <v>13.91</v>
      </c>
      <c r="G163" s="11">
        <v>2667500</v>
      </c>
      <c r="Y163" s="11"/>
    </row>
    <row r="164" spans="1:25">
      <c r="A164" s="12">
        <v>44021.291666666664</v>
      </c>
      <c r="B164" s="11">
        <v>13.638</v>
      </c>
      <c r="C164" s="11">
        <v>14.305999999999999</v>
      </c>
      <c r="D164" s="11">
        <v>14.332000000000001</v>
      </c>
      <c r="E164" s="11">
        <v>14.096</v>
      </c>
      <c r="F164" s="11">
        <v>14.263999999999999</v>
      </c>
      <c r="G164" s="11">
        <v>4748000</v>
      </c>
      <c r="Y164" s="11"/>
    </row>
    <row r="165" spans="1:25">
      <c r="A165" s="12">
        <v>44022.291666666664</v>
      </c>
      <c r="B165" s="11">
        <v>14.0975</v>
      </c>
      <c r="C165" s="11">
        <v>14.788</v>
      </c>
      <c r="D165" s="11">
        <v>14.821999999999999</v>
      </c>
      <c r="E165" s="11">
        <v>14.522</v>
      </c>
      <c r="F165" s="11">
        <v>14.6</v>
      </c>
      <c r="G165" s="11">
        <v>8334500</v>
      </c>
      <c r="S165" s="11"/>
      <c r="T165" s="11"/>
      <c r="U165" s="11"/>
      <c r="V165" s="11"/>
      <c r="W165" s="11"/>
      <c r="X165" s="11"/>
      <c r="Y165" s="11"/>
    </row>
    <row r="166" spans="1:25">
      <c r="A166" s="12">
        <v>44025.291666666664</v>
      </c>
      <c r="B166" s="11">
        <v>14.1776</v>
      </c>
      <c r="C166" s="11">
        <v>14.872</v>
      </c>
      <c r="D166" s="11">
        <v>15.327999999999999</v>
      </c>
      <c r="E166" s="11">
        <v>14.832000000000001</v>
      </c>
      <c r="F166" s="11">
        <v>15.1</v>
      </c>
      <c r="G166" s="11">
        <v>9073000</v>
      </c>
      <c r="S166" s="11"/>
      <c r="T166" s="11"/>
      <c r="U166" s="11"/>
      <c r="V166" s="11"/>
      <c r="W166" s="11"/>
      <c r="X166" s="11"/>
      <c r="Y166" s="11"/>
    </row>
    <row r="167" spans="1:25">
      <c r="A167" s="12">
        <v>44026.291666666664</v>
      </c>
      <c r="B167" s="11">
        <v>14.2081</v>
      </c>
      <c r="C167" s="11">
        <v>14.904</v>
      </c>
      <c r="D167" s="11">
        <v>14.922000000000001</v>
      </c>
      <c r="E167" s="11">
        <v>14.625999999999999</v>
      </c>
      <c r="F167" s="11">
        <v>14.678000000000001</v>
      </c>
      <c r="G167" s="11">
        <v>3788000</v>
      </c>
      <c r="S167" s="11"/>
      <c r="T167" s="11"/>
      <c r="U167" s="11"/>
      <c r="V167" s="11"/>
      <c r="W167" s="11"/>
      <c r="X167" s="11"/>
      <c r="Y167" s="11"/>
    </row>
    <row r="168" spans="1:25">
      <c r="A168" s="12">
        <v>44027.291666666664</v>
      </c>
      <c r="B168" s="11">
        <v>14.6485</v>
      </c>
      <c r="C168" s="11">
        <v>15.366</v>
      </c>
      <c r="D168" s="11">
        <v>15.576000000000001</v>
      </c>
      <c r="E168" s="11">
        <v>15.178000000000001</v>
      </c>
      <c r="F168" s="11">
        <v>15.222</v>
      </c>
      <c r="G168" s="11">
        <v>9926000</v>
      </c>
      <c r="S168" s="11"/>
      <c r="T168" s="11"/>
      <c r="U168" s="11"/>
      <c r="V168" s="11"/>
      <c r="W168" s="11"/>
      <c r="X168" s="11"/>
      <c r="Y168" s="11"/>
    </row>
    <row r="169" spans="1:25">
      <c r="A169" s="12">
        <v>44028.291666666664</v>
      </c>
      <c r="B169" s="11">
        <v>14.642799999999999</v>
      </c>
      <c r="C169" s="11">
        <v>15.36</v>
      </c>
      <c r="D169" s="11">
        <v>15.414</v>
      </c>
      <c r="E169" s="11">
        <v>15.23</v>
      </c>
      <c r="F169" s="11">
        <v>15.26</v>
      </c>
      <c r="G169" s="11">
        <v>4677000</v>
      </c>
      <c r="S169" s="11"/>
      <c r="T169" s="11"/>
      <c r="U169" s="11"/>
      <c r="V169" s="11"/>
      <c r="W169" s="11"/>
      <c r="X169" s="11"/>
      <c r="Y169" s="11"/>
    </row>
    <row r="170" spans="1:25">
      <c r="A170" s="12">
        <v>44029.291666666664</v>
      </c>
      <c r="B170" s="11">
        <v>14.5055</v>
      </c>
      <c r="C170" s="11">
        <v>15.215999999999999</v>
      </c>
      <c r="D170" s="11">
        <v>15.286</v>
      </c>
      <c r="E170" s="11">
        <v>15.087999999999999</v>
      </c>
      <c r="F170" s="11">
        <v>15.192</v>
      </c>
      <c r="G170" s="11">
        <v>5458500</v>
      </c>
      <c r="S170" s="11"/>
      <c r="T170" s="11"/>
      <c r="U170" s="11"/>
      <c r="V170" s="11"/>
      <c r="W170" s="11"/>
      <c r="X170" s="11"/>
      <c r="Y170" s="11"/>
    </row>
    <row r="171" spans="1:25">
      <c r="A171" s="12">
        <v>44032.291666666664</v>
      </c>
      <c r="B171" s="11">
        <v>14.905900000000001</v>
      </c>
      <c r="C171" s="11">
        <v>15.635999999999999</v>
      </c>
      <c r="D171" s="11">
        <v>15.7</v>
      </c>
      <c r="E171" s="11">
        <v>15.378</v>
      </c>
      <c r="F171" s="11">
        <v>15.436</v>
      </c>
      <c r="G171" s="11">
        <v>4375000</v>
      </c>
      <c r="S171" s="11"/>
      <c r="T171" s="11"/>
      <c r="U171" s="11"/>
      <c r="V171" s="11"/>
      <c r="W171" s="11"/>
      <c r="X171" s="11"/>
      <c r="Y171" s="11"/>
    </row>
    <row r="172" spans="1:25">
      <c r="A172" s="12">
        <v>44033.291666666664</v>
      </c>
      <c r="B172" s="11">
        <v>14.74</v>
      </c>
      <c r="C172" s="11">
        <v>15.462</v>
      </c>
      <c r="D172" s="11">
        <v>15.654</v>
      </c>
      <c r="E172" s="11">
        <v>15.43</v>
      </c>
      <c r="F172" s="11">
        <v>15.65</v>
      </c>
      <c r="G172" s="11">
        <v>3491000</v>
      </c>
      <c r="S172" s="11"/>
      <c r="T172" s="11"/>
      <c r="U172" s="11"/>
      <c r="V172" s="11"/>
      <c r="W172" s="11"/>
      <c r="X172" s="11"/>
      <c r="Y172" s="11"/>
    </row>
    <row r="173" spans="1:25">
      <c r="A173" s="12">
        <v>44034.291666666664</v>
      </c>
      <c r="B173" s="11">
        <v>14.7476</v>
      </c>
      <c r="C173" s="11">
        <v>15.47</v>
      </c>
      <c r="D173" s="11">
        <v>15.52</v>
      </c>
      <c r="E173" s="11">
        <v>15.362</v>
      </c>
      <c r="F173" s="11">
        <v>15.454000000000001</v>
      </c>
      <c r="G173" s="11">
        <v>2085000</v>
      </c>
      <c r="S173" s="11"/>
      <c r="T173" s="11"/>
      <c r="U173" s="11"/>
      <c r="V173" s="11"/>
      <c r="W173" s="11"/>
      <c r="X173" s="11"/>
      <c r="Y173" s="11"/>
    </row>
    <row r="174" spans="1:25">
      <c r="A174" s="12">
        <v>44035.291666666664</v>
      </c>
      <c r="B174" s="11">
        <v>14.5703</v>
      </c>
      <c r="C174" s="11">
        <v>15.284000000000001</v>
      </c>
      <c r="D174" s="11">
        <v>15.598000000000001</v>
      </c>
      <c r="E174" s="11">
        <v>15.238</v>
      </c>
      <c r="F174" s="11">
        <v>15.496</v>
      </c>
      <c r="G174" s="11">
        <v>3040500</v>
      </c>
      <c r="S174" s="11"/>
      <c r="T174" s="11"/>
      <c r="U174" s="11"/>
      <c r="V174" s="11"/>
      <c r="W174" s="11"/>
      <c r="X174" s="11"/>
      <c r="Y174" s="11"/>
    </row>
    <row r="175" spans="1:25">
      <c r="A175" s="12">
        <v>44036.291666666664</v>
      </c>
      <c r="B175" s="11">
        <v>14.577999999999999</v>
      </c>
      <c r="C175" s="11">
        <v>15.292</v>
      </c>
      <c r="D175" s="11">
        <v>15.31</v>
      </c>
      <c r="E175" s="11">
        <v>15.068</v>
      </c>
      <c r="F175" s="11">
        <v>15.17</v>
      </c>
      <c r="G175" s="11">
        <v>2677500</v>
      </c>
      <c r="S175" s="11"/>
      <c r="T175" s="11"/>
      <c r="U175" s="11"/>
      <c r="V175" s="11"/>
      <c r="W175" s="11"/>
      <c r="X175" s="11"/>
      <c r="Y175" s="11"/>
    </row>
    <row r="176" spans="1:25">
      <c r="A176" s="12">
        <v>44039.291666666664</v>
      </c>
      <c r="B176" s="11">
        <v>14.9726</v>
      </c>
      <c r="C176" s="11">
        <v>15.706</v>
      </c>
      <c r="D176" s="11">
        <v>15.722</v>
      </c>
      <c r="E176" s="11">
        <v>15.526</v>
      </c>
      <c r="F176" s="11">
        <v>15.534000000000001</v>
      </c>
      <c r="G176" s="11">
        <v>4556000</v>
      </c>
      <c r="S176" s="11"/>
      <c r="T176" s="11"/>
      <c r="U176" s="11"/>
      <c r="V176" s="11"/>
      <c r="W176" s="11"/>
      <c r="X176" s="11"/>
      <c r="Y176" s="11"/>
    </row>
    <row r="177" spans="1:25">
      <c r="A177" s="12">
        <v>44040.291666666664</v>
      </c>
      <c r="B177" s="11">
        <v>14.799099999999999</v>
      </c>
      <c r="C177" s="11">
        <v>15.523999999999999</v>
      </c>
      <c r="D177" s="11">
        <v>15.7</v>
      </c>
      <c r="E177" s="11">
        <v>15.518000000000001</v>
      </c>
      <c r="F177" s="11">
        <v>15.7</v>
      </c>
      <c r="G177" s="11">
        <v>2396000</v>
      </c>
      <c r="S177" s="11"/>
      <c r="T177" s="11"/>
      <c r="U177" s="11"/>
      <c r="V177" s="11"/>
      <c r="W177" s="11"/>
      <c r="X177" s="11"/>
      <c r="Y177" s="11"/>
    </row>
    <row r="178" spans="1:25">
      <c r="A178" s="12">
        <v>44041.291666666664</v>
      </c>
      <c r="B178" s="11">
        <v>14.9383</v>
      </c>
      <c r="C178" s="11">
        <v>15.67</v>
      </c>
      <c r="D178" s="11">
        <v>15.747999999999999</v>
      </c>
      <c r="E178" s="11">
        <v>15.512</v>
      </c>
      <c r="F178" s="11">
        <v>15.526</v>
      </c>
      <c r="G178" s="11">
        <v>2652000</v>
      </c>
      <c r="S178" s="11"/>
      <c r="T178" s="11"/>
      <c r="U178" s="11"/>
      <c r="V178" s="11"/>
      <c r="W178" s="11"/>
      <c r="X178" s="11"/>
      <c r="Y178" s="11"/>
    </row>
    <row r="179" spans="1:25">
      <c r="A179" s="12">
        <v>44042.291666666664</v>
      </c>
      <c r="B179" s="11">
        <v>14.970700000000001</v>
      </c>
      <c r="C179" s="11">
        <v>15.704000000000001</v>
      </c>
      <c r="D179" s="11">
        <v>15.752000000000001</v>
      </c>
      <c r="E179" s="11">
        <v>15.465999999999999</v>
      </c>
      <c r="F179" s="11">
        <v>15.492000000000001</v>
      </c>
      <c r="G179" s="11">
        <v>3121500</v>
      </c>
      <c r="S179" s="11"/>
      <c r="T179" s="11"/>
      <c r="U179" s="11"/>
      <c r="V179" s="11"/>
      <c r="W179" s="11"/>
      <c r="X179" s="11"/>
      <c r="Y179" s="11"/>
    </row>
    <row r="180" spans="1:25">
      <c r="A180" s="12">
        <v>44043.291666666664</v>
      </c>
      <c r="B180" s="11">
        <v>14.863899999999999</v>
      </c>
      <c r="C180" s="11">
        <v>15.592000000000001</v>
      </c>
      <c r="D180" s="11">
        <v>15.593999999999999</v>
      </c>
      <c r="E180" s="11">
        <v>15.382</v>
      </c>
      <c r="F180" s="11">
        <v>15.396000000000001</v>
      </c>
      <c r="G180" s="11">
        <v>5564500</v>
      </c>
      <c r="S180" s="11"/>
      <c r="T180" s="11"/>
      <c r="U180" s="11"/>
      <c r="V180" s="11"/>
      <c r="W180" s="11"/>
      <c r="X180" s="11"/>
      <c r="Y180" s="11"/>
    </row>
    <row r="181" spans="1:25">
      <c r="A181" s="12">
        <v>44046.291666666664</v>
      </c>
      <c r="B181" s="11">
        <v>15.494999999999999</v>
      </c>
      <c r="C181" s="11">
        <v>16.254000000000001</v>
      </c>
      <c r="D181" s="11">
        <v>16.282</v>
      </c>
      <c r="E181" s="11">
        <v>15.734</v>
      </c>
      <c r="F181" s="11">
        <v>15.742000000000001</v>
      </c>
      <c r="G181" s="11">
        <v>10748500</v>
      </c>
      <c r="Y181" s="11"/>
    </row>
    <row r="182" spans="1:25">
      <c r="A182" s="12">
        <v>44047.291666666664</v>
      </c>
      <c r="B182" s="11">
        <v>15.8954</v>
      </c>
      <c r="C182" s="11">
        <v>16.673999999999999</v>
      </c>
      <c r="D182" s="11">
        <v>16.829999999999998</v>
      </c>
      <c r="E182" s="11">
        <v>16.501999999999999</v>
      </c>
      <c r="F182" s="11">
        <v>16.712</v>
      </c>
      <c r="G182" s="11">
        <v>8477500</v>
      </c>
      <c r="Y182" s="11"/>
    </row>
    <row r="183" spans="1:25">
      <c r="A183" s="12">
        <v>44048.291666666664</v>
      </c>
      <c r="B183" s="11">
        <v>15.491199999999999</v>
      </c>
      <c r="C183" s="11">
        <v>16.25</v>
      </c>
      <c r="D183" s="11">
        <v>16.358000000000001</v>
      </c>
      <c r="E183" s="11">
        <v>16.141999999999999</v>
      </c>
      <c r="F183" s="11">
        <v>16.34</v>
      </c>
      <c r="G183" s="11">
        <v>5895500</v>
      </c>
      <c r="Y183" s="11"/>
    </row>
    <row r="184" spans="1:25">
      <c r="A184" s="12">
        <v>44049.291666666664</v>
      </c>
      <c r="B184" s="11">
        <v>15.342499999999999</v>
      </c>
      <c r="C184" s="11">
        <v>16.094000000000001</v>
      </c>
      <c r="D184" s="11">
        <v>16.224</v>
      </c>
      <c r="E184" s="11">
        <v>16.071999999999999</v>
      </c>
      <c r="F184" s="11">
        <v>16.172000000000001</v>
      </c>
      <c r="G184" s="11">
        <v>5649000</v>
      </c>
      <c r="Y184" s="11"/>
    </row>
    <row r="185" spans="1:25">
      <c r="A185" s="12">
        <v>44050.291666666664</v>
      </c>
      <c r="B185" s="11">
        <v>15.258599999999999</v>
      </c>
      <c r="C185" s="11">
        <v>16.006</v>
      </c>
      <c r="D185" s="11">
        <v>16.146000000000001</v>
      </c>
      <c r="E185" s="11">
        <v>15.821999999999999</v>
      </c>
      <c r="F185" s="11">
        <v>16.100000000000001</v>
      </c>
      <c r="G185" s="11">
        <v>5508000</v>
      </c>
      <c r="Y185" s="11"/>
    </row>
    <row r="186" spans="1:25">
      <c r="A186" s="12">
        <v>44053.291666666664</v>
      </c>
      <c r="B186" s="11">
        <v>15.2624</v>
      </c>
      <c r="C186" s="11">
        <v>16.010000000000002</v>
      </c>
      <c r="D186" s="11">
        <v>16.09</v>
      </c>
      <c r="E186" s="11">
        <v>15.946</v>
      </c>
      <c r="F186" s="11">
        <v>16.09</v>
      </c>
      <c r="G186" s="11">
        <v>3223000</v>
      </c>
      <c r="Y186" s="11"/>
    </row>
    <row r="187" spans="1:25">
      <c r="A187" s="12">
        <v>44054.291666666664</v>
      </c>
      <c r="B187" s="11">
        <v>15.1251</v>
      </c>
      <c r="C187" s="11">
        <v>15.866</v>
      </c>
      <c r="D187" s="11">
        <v>16.064</v>
      </c>
      <c r="E187" s="11">
        <v>15.843999999999999</v>
      </c>
      <c r="F187" s="11">
        <v>15.984</v>
      </c>
      <c r="G187" s="11">
        <v>5198000</v>
      </c>
      <c r="Y187" s="11"/>
    </row>
    <row r="188" spans="1:25">
      <c r="A188" s="12">
        <v>44055.291666666664</v>
      </c>
      <c r="B188" s="11">
        <v>15.394</v>
      </c>
      <c r="C188" s="11">
        <v>16.148</v>
      </c>
      <c r="D188" s="11">
        <v>16.196000000000002</v>
      </c>
      <c r="E188" s="11">
        <v>15.891999999999999</v>
      </c>
      <c r="F188" s="11">
        <v>15.901999999999999</v>
      </c>
      <c r="G188" s="11">
        <v>6168000</v>
      </c>
      <c r="Y188" s="11"/>
    </row>
    <row r="189" spans="1:25">
      <c r="A189" s="12">
        <v>44056.291666666664</v>
      </c>
      <c r="B189" s="11">
        <v>15.762</v>
      </c>
      <c r="C189" s="11">
        <v>16.533999999999999</v>
      </c>
      <c r="D189" s="11">
        <v>16.638000000000002</v>
      </c>
      <c r="E189" s="11">
        <v>16.254000000000001</v>
      </c>
      <c r="F189" s="11">
        <v>16.312000000000001</v>
      </c>
      <c r="G189" s="11">
        <v>8971000</v>
      </c>
    </row>
    <row r="190" spans="1:25">
      <c r="A190" s="12">
        <v>44057.291666666664</v>
      </c>
      <c r="B190" s="11">
        <v>15.811500000000001</v>
      </c>
      <c r="C190" s="11">
        <v>16.585999999999999</v>
      </c>
      <c r="D190" s="11">
        <v>16.722000000000001</v>
      </c>
      <c r="E190" s="11">
        <v>16.576000000000001</v>
      </c>
      <c r="F190" s="11">
        <v>16.678000000000001</v>
      </c>
      <c r="G190" s="11">
        <v>7097000</v>
      </c>
    </row>
    <row r="191" spans="1:25">
      <c r="A191" s="12">
        <v>44060.291666666664</v>
      </c>
      <c r="B191" s="11">
        <v>15.9107</v>
      </c>
      <c r="C191" s="11">
        <v>16.690000000000001</v>
      </c>
      <c r="D191" s="11">
        <v>16.742000000000001</v>
      </c>
      <c r="E191" s="11">
        <v>16.544</v>
      </c>
      <c r="F191" s="11">
        <v>16.706</v>
      </c>
      <c r="G191" s="11">
        <v>6187000</v>
      </c>
    </row>
    <row r="192" spans="1:25">
      <c r="A192" s="12">
        <v>44061.291666666664</v>
      </c>
      <c r="B192" s="11">
        <v>15.821099999999999</v>
      </c>
      <c r="C192" s="11">
        <v>16.596</v>
      </c>
      <c r="D192" s="11">
        <v>16.78</v>
      </c>
      <c r="E192" s="11">
        <v>16.526</v>
      </c>
      <c r="F192" s="11">
        <v>16.77</v>
      </c>
      <c r="G192" s="11">
        <v>3991000</v>
      </c>
    </row>
    <row r="193" spans="1:7">
      <c r="A193" s="12">
        <v>44062.291666666664</v>
      </c>
      <c r="B193" s="11">
        <v>15.4626</v>
      </c>
      <c r="C193" s="11">
        <v>16.22</v>
      </c>
      <c r="D193" s="11">
        <v>16.414000000000001</v>
      </c>
      <c r="E193" s="11">
        <v>16.204000000000001</v>
      </c>
      <c r="F193" s="11">
        <v>16.3</v>
      </c>
      <c r="G193" s="11">
        <v>6771500</v>
      </c>
    </row>
    <row r="194" spans="1:7">
      <c r="A194" s="12">
        <v>44063.291666666664</v>
      </c>
      <c r="B194" s="11">
        <v>15.1404</v>
      </c>
      <c r="C194" s="11">
        <v>15.882</v>
      </c>
      <c r="D194" s="11">
        <v>15.914</v>
      </c>
      <c r="E194" s="11">
        <v>15.773999999999999</v>
      </c>
      <c r="F194" s="11">
        <v>15.814</v>
      </c>
      <c r="G194" s="11">
        <v>6123500</v>
      </c>
    </row>
    <row r="195" spans="1:7">
      <c r="A195" s="12">
        <v>44064.291666666664</v>
      </c>
      <c r="B195" s="11">
        <v>15.0146</v>
      </c>
      <c r="C195" s="11">
        <v>15.75</v>
      </c>
      <c r="D195" s="11">
        <v>15.786</v>
      </c>
      <c r="E195" s="11">
        <v>15.64</v>
      </c>
      <c r="F195" s="11">
        <v>15.7</v>
      </c>
      <c r="G195" s="11">
        <v>6685000</v>
      </c>
    </row>
    <row r="196" spans="1:7">
      <c r="A196" s="12">
        <v>44067.291666666664</v>
      </c>
      <c r="B196" s="11">
        <v>15.209</v>
      </c>
      <c r="C196" s="11">
        <v>15.954000000000001</v>
      </c>
      <c r="D196" s="11">
        <v>16.056000000000001</v>
      </c>
      <c r="E196" s="11">
        <v>15.874000000000001</v>
      </c>
      <c r="F196" s="11">
        <v>15.981999999999999</v>
      </c>
      <c r="G196" s="11">
        <v>4242500</v>
      </c>
    </row>
    <row r="197" spans="1:7">
      <c r="A197" s="12">
        <v>44068.291666666664</v>
      </c>
      <c r="B197" s="11">
        <v>15.1328</v>
      </c>
      <c r="C197" s="11">
        <v>15.874000000000001</v>
      </c>
      <c r="D197" s="11">
        <v>15.923999999999999</v>
      </c>
      <c r="E197" s="11">
        <v>15.832000000000001</v>
      </c>
      <c r="F197" s="11">
        <v>15.836</v>
      </c>
      <c r="G197" s="11">
        <v>3180000</v>
      </c>
    </row>
    <row r="198" spans="1:7">
      <c r="A198" s="12">
        <v>44069.291666666664</v>
      </c>
      <c r="B198" s="11">
        <v>15.4664</v>
      </c>
      <c r="C198" s="11">
        <v>16.224</v>
      </c>
      <c r="D198" s="11">
        <v>16.242000000000001</v>
      </c>
      <c r="E198" s="11">
        <v>16.027999999999999</v>
      </c>
      <c r="F198" s="11">
        <v>16.079999999999998</v>
      </c>
      <c r="G198" s="11">
        <v>4503000</v>
      </c>
    </row>
    <row r="199" spans="1:7">
      <c r="A199" s="12">
        <v>44070.291666666664</v>
      </c>
      <c r="B199" s="11">
        <v>15.333</v>
      </c>
      <c r="C199" s="11">
        <v>16.084</v>
      </c>
      <c r="D199" s="11">
        <v>16.239999999999998</v>
      </c>
      <c r="E199" s="11">
        <v>15.994</v>
      </c>
      <c r="F199" s="11">
        <v>16.239999999999998</v>
      </c>
      <c r="G199" s="11">
        <v>5164000</v>
      </c>
    </row>
    <row r="200" spans="1:7">
      <c r="A200" s="12">
        <v>44071.291666666664</v>
      </c>
      <c r="B200" s="11">
        <v>15.1366</v>
      </c>
      <c r="C200" s="11">
        <v>15.878</v>
      </c>
      <c r="D200" s="11">
        <v>15.93</v>
      </c>
      <c r="E200" s="11">
        <v>15.76</v>
      </c>
      <c r="F200" s="11">
        <v>15.814</v>
      </c>
      <c r="G200" s="11">
        <v>5050000</v>
      </c>
    </row>
    <row r="201" spans="1:7">
      <c r="A201" s="12">
        <v>44074.291666666664</v>
      </c>
      <c r="B201" s="11">
        <v>14.993600000000001</v>
      </c>
      <c r="C201" s="11">
        <v>15.728</v>
      </c>
      <c r="D201" s="11">
        <v>15.795999999999999</v>
      </c>
      <c r="E201" s="11">
        <v>15.688000000000001</v>
      </c>
      <c r="F201" s="11">
        <v>15.73</v>
      </c>
      <c r="G201" s="11">
        <v>3886000</v>
      </c>
    </row>
    <row r="202" spans="1:7">
      <c r="A202" s="12">
        <v>44075.291666666664</v>
      </c>
      <c r="B202" s="11">
        <v>15.1576</v>
      </c>
      <c r="C202" s="11">
        <v>15.9</v>
      </c>
      <c r="D202" s="11">
        <v>16.021999999999998</v>
      </c>
      <c r="E202" s="11">
        <v>15.75</v>
      </c>
      <c r="F202" s="11">
        <v>15.846</v>
      </c>
      <c r="G202" s="11">
        <v>5309500</v>
      </c>
    </row>
    <row r="203" spans="1:7">
      <c r="A203" s="12">
        <v>44076.291666666664</v>
      </c>
      <c r="B203" s="11">
        <v>15.1557</v>
      </c>
      <c r="C203" s="11">
        <v>15.898</v>
      </c>
      <c r="D203" s="11">
        <v>16</v>
      </c>
      <c r="E203" s="11">
        <v>15.76</v>
      </c>
      <c r="F203" s="11">
        <v>15.917999999999999</v>
      </c>
      <c r="G203" s="11">
        <v>4444500</v>
      </c>
    </row>
    <row r="204" spans="1:7">
      <c r="A204" s="12">
        <v>44077.291666666664</v>
      </c>
      <c r="B204" s="11">
        <v>14.753399999999999</v>
      </c>
      <c r="C204" s="11">
        <v>15.476000000000001</v>
      </c>
      <c r="D204" s="11">
        <v>15.792</v>
      </c>
      <c r="E204" s="11">
        <v>15.342000000000001</v>
      </c>
      <c r="F204" s="11">
        <v>15.77</v>
      </c>
      <c r="G204" s="11">
        <v>5346500</v>
      </c>
    </row>
    <row r="205" spans="1:7">
      <c r="A205" s="12">
        <v>44078.291666666664</v>
      </c>
      <c r="B205" s="11">
        <v>14.806699999999999</v>
      </c>
      <c r="C205" s="11">
        <v>15.532</v>
      </c>
      <c r="D205" s="11">
        <v>15.694000000000001</v>
      </c>
      <c r="E205" s="11">
        <v>15.12</v>
      </c>
      <c r="F205" s="11">
        <v>15.555999999999999</v>
      </c>
      <c r="G205" s="11">
        <v>6207500</v>
      </c>
    </row>
    <row r="206" spans="1:7">
      <c r="A206" s="12">
        <v>44082.291666666664</v>
      </c>
      <c r="B206" s="11">
        <v>14.4922</v>
      </c>
      <c r="C206" s="11">
        <v>15.202</v>
      </c>
      <c r="D206" s="11">
        <v>15.372</v>
      </c>
      <c r="E206" s="11">
        <v>15.173999999999999</v>
      </c>
      <c r="F206" s="11">
        <v>15.342000000000001</v>
      </c>
      <c r="G206" s="11">
        <v>6311500</v>
      </c>
    </row>
    <row r="207" spans="1:7">
      <c r="A207" s="12">
        <v>44083.291666666664</v>
      </c>
      <c r="B207" s="11">
        <v>14.772399999999999</v>
      </c>
      <c r="C207" s="11">
        <v>15.496</v>
      </c>
      <c r="D207" s="11">
        <v>15.59</v>
      </c>
      <c r="E207" s="11">
        <v>15.31</v>
      </c>
      <c r="F207" s="11">
        <v>15.372</v>
      </c>
      <c r="G207" s="11">
        <v>4441500</v>
      </c>
    </row>
    <row r="208" spans="1:7">
      <c r="A208" s="12">
        <v>44084.291666666664</v>
      </c>
      <c r="B208" s="11">
        <v>14.585599999999999</v>
      </c>
      <c r="C208" s="11">
        <v>15.3</v>
      </c>
      <c r="D208" s="11">
        <v>15.587999999999999</v>
      </c>
      <c r="E208" s="11">
        <v>15.28</v>
      </c>
      <c r="F208" s="11">
        <v>15.554</v>
      </c>
      <c r="G208" s="11">
        <v>4898500</v>
      </c>
    </row>
    <row r="209" spans="1:7">
      <c r="A209" s="12">
        <v>44085.291666666664</v>
      </c>
      <c r="B209" s="11">
        <v>14.684699999999999</v>
      </c>
      <c r="C209" s="11">
        <v>15.404</v>
      </c>
      <c r="D209" s="11">
        <v>15.478</v>
      </c>
      <c r="E209" s="11">
        <v>15.247999999999999</v>
      </c>
      <c r="F209" s="11">
        <v>15.436</v>
      </c>
      <c r="G209" s="11">
        <v>4130500</v>
      </c>
    </row>
    <row r="210" spans="1:7">
      <c r="A210" s="12">
        <v>44088.291666666664</v>
      </c>
      <c r="B210" s="11">
        <v>14.818199999999999</v>
      </c>
      <c r="C210" s="11">
        <v>15.544</v>
      </c>
      <c r="D210" s="11">
        <v>15.651999999999999</v>
      </c>
      <c r="E210" s="11">
        <v>15.454000000000001</v>
      </c>
      <c r="F210" s="11">
        <v>15.465999999999999</v>
      </c>
      <c r="G210" s="11">
        <v>3381000</v>
      </c>
    </row>
    <row r="211" spans="1:7">
      <c r="A211" s="12">
        <v>44089.291666666664</v>
      </c>
      <c r="B211" s="11">
        <v>14.577999999999999</v>
      </c>
      <c r="C211" s="11">
        <v>15.292</v>
      </c>
      <c r="D211" s="11">
        <v>15.46</v>
      </c>
      <c r="E211" s="11">
        <v>15.246</v>
      </c>
      <c r="F211" s="11">
        <v>15.374000000000001</v>
      </c>
      <c r="G211" s="11">
        <v>6918000</v>
      </c>
    </row>
    <row r="212" spans="1:7">
      <c r="A212" s="12">
        <v>44090.291666666664</v>
      </c>
      <c r="B212" s="11">
        <v>14.679</v>
      </c>
      <c r="C212" s="11">
        <v>15.398</v>
      </c>
      <c r="D212" s="11">
        <v>15.6</v>
      </c>
      <c r="E212" s="11">
        <v>15.378</v>
      </c>
      <c r="F212" s="11">
        <v>15.576000000000001</v>
      </c>
      <c r="G212" s="11">
        <v>8946000</v>
      </c>
    </row>
    <row r="213" spans="1:7">
      <c r="A213" s="12">
        <v>44091.291666666664</v>
      </c>
      <c r="B213" s="11">
        <v>14.7972</v>
      </c>
      <c r="C213" s="11">
        <v>15.522</v>
      </c>
      <c r="D213" s="11">
        <v>15.657999999999999</v>
      </c>
      <c r="E213" s="11">
        <v>15.343999999999999</v>
      </c>
      <c r="F213" s="11">
        <v>15.432</v>
      </c>
      <c r="G213" s="11">
        <v>7307500</v>
      </c>
    </row>
    <row r="214" spans="1:7">
      <c r="A214" s="12">
        <v>44092.291666666664</v>
      </c>
      <c r="B214" s="11">
        <v>15.054600000000001</v>
      </c>
      <c r="C214" s="11">
        <v>15.792</v>
      </c>
      <c r="D214" s="11">
        <v>16.033999999999999</v>
      </c>
      <c r="E214" s="11">
        <v>15.666</v>
      </c>
      <c r="F214" s="11">
        <v>16.015999999999998</v>
      </c>
      <c r="G214" s="11">
        <v>6060000</v>
      </c>
    </row>
    <row r="215" spans="1:7">
      <c r="A215" s="12">
        <v>44095.291666666664</v>
      </c>
      <c r="B215" s="11">
        <v>14.923</v>
      </c>
      <c r="C215" s="11">
        <v>15.654</v>
      </c>
      <c r="D215" s="11">
        <v>15.67</v>
      </c>
      <c r="E215" s="11">
        <v>15.4</v>
      </c>
      <c r="F215" s="11">
        <v>15.55</v>
      </c>
      <c r="G215" s="11">
        <v>3812500</v>
      </c>
    </row>
    <row r="216" spans="1:7">
      <c r="A216" s="12">
        <v>44096.291666666664</v>
      </c>
      <c r="B216" s="11">
        <v>15.005000000000001</v>
      </c>
      <c r="C216" s="11">
        <v>15.74</v>
      </c>
      <c r="D216" s="11">
        <v>15.816000000000001</v>
      </c>
      <c r="E216" s="11">
        <v>15.564</v>
      </c>
      <c r="F216" s="11">
        <v>15.814</v>
      </c>
      <c r="G216" s="11">
        <v>3654000</v>
      </c>
    </row>
    <row r="217" spans="1:7">
      <c r="A217" s="12">
        <v>44097.291666666664</v>
      </c>
      <c r="B217" s="11">
        <v>14.7438</v>
      </c>
      <c r="C217" s="11">
        <v>15.465999999999999</v>
      </c>
      <c r="D217" s="11">
        <v>15.708</v>
      </c>
      <c r="E217" s="11">
        <v>15.398</v>
      </c>
      <c r="F217" s="11">
        <v>15.7</v>
      </c>
      <c r="G217" s="11">
        <v>4365500</v>
      </c>
    </row>
    <row r="218" spans="1:7">
      <c r="A218" s="12">
        <v>44098.291666666664</v>
      </c>
      <c r="B218" s="11">
        <v>14.829599999999999</v>
      </c>
      <c r="C218" s="11">
        <v>15.555999999999999</v>
      </c>
      <c r="D218" s="11">
        <v>15.696</v>
      </c>
      <c r="E218" s="11">
        <v>15.362</v>
      </c>
      <c r="F218" s="11">
        <v>15.394</v>
      </c>
      <c r="G218" s="11">
        <v>4173500</v>
      </c>
    </row>
    <row r="219" spans="1:7">
      <c r="A219" s="12">
        <v>44099.291666666664</v>
      </c>
      <c r="B219" s="11">
        <v>14.730499999999999</v>
      </c>
      <c r="C219" s="11">
        <v>15.452</v>
      </c>
      <c r="D219" s="11">
        <v>15.478</v>
      </c>
      <c r="E219" s="11">
        <v>15.278</v>
      </c>
      <c r="F219" s="11">
        <v>15.388</v>
      </c>
      <c r="G219" s="11">
        <v>3088500</v>
      </c>
    </row>
    <row r="220" spans="1:7">
      <c r="A220" s="12">
        <v>44102.291666666664</v>
      </c>
      <c r="B220" s="11">
        <v>14.78</v>
      </c>
      <c r="C220" s="11">
        <v>15.456</v>
      </c>
      <c r="D220" s="11">
        <v>15.62</v>
      </c>
      <c r="E220" s="11">
        <v>15.391999999999999</v>
      </c>
      <c r="F220" s="11">
        <v>15.62</v>
      </c>
      <c r="G220" s="11">
        <v>3951000</v>
      </c>
    </row>
    <row r="221" spans="1:7">
      <c r="A221" s="12">
        <v>44103.291666666664</v>
      </c>
      <c r="B221" s="11">
        <v>14.818300000000001</v>
      </c>
      <c r="C221" s="11">
        <v>15.496</v>
      </c>
      <c r="D221" s="11">
        <v>15.564</v>
      </c>
      <c r="E221" s="11">
        <v>15.416</v>
      </c>
      <c r="F221" s="11">
        <v>15.486000000000001</v>
      </c>
      <c r="G221" s="11">
        <v>2245500</v>
      </c>
    </row>
    <row r="222" spans="1:7">
      <c r="A222" s="12">
        <v>44104.291666666664</v>
      </c>
      <c r="B222" s="11">
        <v>14.678599999999999</v>
      </c>
      <c r="C222" s="11">
        <v>15.35</v>
      </c>
      <c r="D222" s="11">
        <v>15.488</v>
      </c>
      <c r="E222" s="11">
        <v>15.256</v>
      </c>
      <c r="F222" s="11">
        <v>15.35</v>
      </c>
      <c r="G222" s="11">
        <v>3533500</v>
      </c>
    </row>
    <row r="223" spans="1:7">
      <c r="A223" s="12">
        <v>44105.291666666664</v>
      </c>
      <c r="B223" s="11">
        <v>14.6213</v>
      </c>
      <c r="C223" s="11">
        <v>15.29</v>
      </c>
      <c r="D223" s="11">
        <v>15.384</v>
      </c>
      <c r="E223" s="11">
        <v>15.23</v>
      </c>
      <c r="F223" s="11">
        <v>15.382</v>
      </c>
      <c r="G223" s="11">
        <v>3598500</v>
      </c>
    </row>
    <row r="224" spans="1:7">
      <c r="A224" s="12">
        <v>44106.291666666664</v>
      </c>
      <c r="B224" s="11">
        <v>14.152699999999999</v>
      </c>
      <c r="C224" s="11">
        <v>14.8</v>
      </c>
      <c r="D224" s="11">
        <v>14.99</v>
      </c>
      <c r="E224" s="11">
        <v>14.724</v>
      </c>
      <c r="F224" s="11">
        <v>14.8</v>
      </c>
      <c r="G224" s="11">
        <v>6960000</v>
      </c>
    </row>
    <row r="225" spans="1:7">
      <c r="A225" s="12">
        <v>44109.291666666664</v>
      </c>
      <c r="B225" s="11">
        <v>14.3573</v>
      </c>
      <c r="C225" s="11">
        <v>15.013999999999999</v>
      </c>
      <c r="D225" s="11">
        <v>15.044</v>
      </c>
      <c r="E225" s="11">
        <v>14.91</v>
      </c>
      <c r="F225" s="11">
        <v>14.97</v>
      </c>
      <c r="G225" s="11">
        <v>4231000</v>
      </c>
    </row>
    <row r="226" spans="1:7">
      <c r="A226" s="12">
        <v>44110.291666666664</v>
      </c>
      <c r="B226" s="11">
        <v>14.0647</v>
      </c>
      <c r="C226" s="11">
        <v>14.708</v>
      </c>
      <c r="D226" s="11">
        <v>14.882</v>
      </c>
      <c r="E226" s="11">
        <v>14.686</v>
      </c>
      <c r="F226" s="11">
        <v>14.868</v>
      </c>
      <c r="G226" s="11">
        <v>4254000</v>
      </c>
    </row>
    <row r="227" spans="1:7">
      <c r="A227" s="12">
        <v>44111.291666666664</v>
      </c>
      <c r="B227" s="11">
        <v>14.0322</v>
      </c>
      <c r="C227" s="11">
        <v>14.673999999999999</v>
      </c>
      <c r="D227" s="11">
        <v>14.795999999999999</v>
      </c>
      <c r="E227" s="11">
        <v>14.62</v>
      </c>
      <c r="F227" s="11">
        <v>14.795999999999999</v>
      </c>
      <c r="G227" s="11">
        <v>6192000</v>
      </c>
    </row>
    <row r="228" spans="1:7">
      <c r="A228" s="12">
        <v>44112.291666666664</v>
      </c>
      <c r="B228" s="11">
        <v>14.1776</v>
      </c>
      <c r="C228" s="11">
        <v>14.826000000000001</v>
      </c>
      <c r="D228" s="11">
        <v>14.86</v>
      </c>
      <c r="E228" s="11">
        <v>14.706</v>
      </c>
      <c r="F228" s="11">
        <v>14.75</v>
      </c>
      <c r="G228" s="11">
        <v>3724500</v>
      </c>
    </row>
    <row r="229" spans="1:7">
      <c r="A229" s="12">
        <v>44113.291666666664</v>
      </c>
      <c r="B229" s="11">
        <v>14.257899999999999</v>
      </c>
      <c r="C229" s="11">
        <v>14.91</v>
      </c>
      <c r="D229" s="11">
        <v>14.968</v>
      </c>
      <c r="E229" s="11">
        <v>14.786</v>
      </c>
      <c r="F229" s="11">
        <v>14.87</v>
      </c>
      <c r="G229" s="11">
        <v>3778500</v>
      </c>
    </row>
    <row r="230" spans="1:7">
      <c r="A230" s="12">
        <v>44116.291666666664</v>
      </c>
      <c r="B230" s="11">
        <v>14.265499999999999</v>
      </c>
      <c r="C230" s="11">
        <v>14.917999999999999</v>
      </c>
      <c r="D230" s="11">
        <v>14.976000000000001</v>
      </c>
      <c r="E230" s="11">
        <v>14.811999999999999</v>
      </c>
      <c r="F230" s="11">
        <v>14.814</v>
      </c>
      <c r="G230" s="11">
        <v>3854500</v>
      </c>
    </row>
    <row r="231" spans="1:7">
      <c r="A231" s="12">
        <v>44117.291666666664</v>
      </c>
      <c r="B231" s="11">
        <v>14.284700000000001</v>
      </c>
      <c r="C231" s="11">
        <v>14.938000000000001</v>
      </c>
      <c r="D231" s="11">
        <v>15.036</v>
      </c>
      <c r="E231" s="11">
        <v>14.852</v>
      </c>
      <c r="F231" s="11">
        <v>14.958</v>
      </c>
      <c r="G231" s="11">
        <v>4535000</v>
      </c>
    </row>
    <row r="232" spans="1:7">
      <c r="A232" s="12">
        <v>44118.291666666664</v>
      </c>
      <c r="B232" s="11">
        <v>14.2311</v>
      </c>
      <c r="C232" s="11">
        <v>14.882</v>
      </c>
      <c r="D232" s="11">
        <v>14.98</v>
      </c>
      <c r="E232" s="11">
        <v>14.853999999999999</v>
      </c>
      <c r="F232" s="11">
        <v>14.922000000000001</v>
      </c>
      <c r="G232" s="11">
        <v>4714000</v>
      </c>
    </row>
    <row r="233" spans="1:7">
      <c r="A233" s="12">
        <v>44119.291666666664</v>
      </c>
      <c r="B233" s="11">
        <v>14.0131</v>
      </c>
      <c r="C233" s="11">
        <v>14.654</v>
      </c>
      <c r="D233" s="11">
        <v>14.72</v>
      </c>
      <c r="E233" s="11">
        <v>14.516</v>
      </c>
      <c r="F233" s="11">
        <v>14.72</v>
      </c>
      <c r="G233" s="11">
        <v>5645500</v>
      </c>
    </row>
    <row r="234" spans="1:7">
      <c r="A234" s="12">
        <v>44120.291666666664</v>
      </c>
      <c r="B234" s="11">
        <v>13.898300000000001</v>
      </c>
      <c r="C234" s="11">
        <v>14.534000000000001</v>
      </c>
      <c r="D234" s="11">
        <v>14.608000000000001</v>
      </c>
      <c r="E234" s="11">
        <v>14.49</v>
      </c>
      <c r="F234" s="11">
        <v>14.552</v>
      </c>
      <c r="G234" s="11">
        <v>5313000</v>
      </c>
    </row>
    <row r="235" spans="1:7">
      <c r="A235" s="12">
        <v>44123.291666666664</v>
      </c>
      <c r="B235" s="11">
        <v>13.9481</v>
      </c>
      <c r="C235" s="11">
        <v>14.586</v>
      </c>
      <c r="D235" s="11">
        <v>14.772</v>
      </c>
      <c r="E235" s="11">
        <v>14.561999999999999</v>
      </c>
      <c r="F235" s="11">
        <v>14.74</v>
      </c>
      <c r="G235" s="11">
        <v>4111000</v>
      </c>
    </row>
    <row r="236" spans="1:7">
      <c r="A236" s="12">
        <v>44124.291666666664</v>
      </c>
      <c r="B236" s="11">
        <v>14.452999999999999</v>
      </c>
      <c r="C236" s="11">
        <v>15.114000000000001</v>
      </c>
      <c r="D236" s="11">
        <v>15.173999999999999</v>
      </c>
      <c r="E236" s="11">
        <v>14.916</v>
      </c>
      <c r="F236" s="11">
        <v>14.926</v>
      </c>
      <c r="G236" s="11">
        <v>6079000</v>
      </c>
    </row>
    <row r="237" spans="1:7">
      <c r="A237" s="12">
        <v>44125.291666666664</v>
      </c>
      <c r="B237" s="11">
        <v>14.2751</v>
      </c>
      <c r="C237" s="11">
        <v>14.928000000000001</v>
      </c>
      <c r="D237" s="11">
        <v>15.086</v>
      </c>
      <c r="E237" s="11">
        <v>14.88</v>
      </c>
      <c r="F237" s="11">
        <v>15.066000000000001</v>
      </c>
      <c r="G237" s="11">
        <v>4366000</v>
      </c>
    </row>
    <row r="238" spans="1:7">
      <c r="A238" s="12">
        <v>44126.291666666664</v>
      </c>
      <c r="B238" s="11">
        <v>14.2675</v>
      </c>
      <c r="C238" s="11">
        <v>14.92</v>
      </c>
      <c r="D238" s="11">
        <v>14.994</v>
      </c>
      <c r="E238" s="11">
        <v>14.842000000000001</v>
      </c>
      <c r="F238" s="11">
        <v>14.976000000000001</v>
      </c>
      <c r="G238" s="11">
        <v>3309500</v>
      </c>
    </row>
    <row r="239" spans="1:7">
      <c r="A239" s="12">
        <v>44127.291666666664</v>
      </c>
      <c r="B239" s="11">
        <v>14.4262</v>
      </c>
      <c r="C239" s="11">
        <v>15.086</v>
      </c>
      <c r="D239" s="11">
        <v>15.114000000000001</v>
      </c>
      <c r="E239" s="11">
        <v>14.901999999999999</v>
      </c>
      <c r="F239" s="11">
        <v>15.038</v>
      </c>
      <c r="G239" s="11">
        <v>3756000</v>
      </c>
    </row>
    <row r="240" spans="1:7">
      <c r="A240" s="12">
        <v>44130.291666666664</v>
      </c>
      <c r="B240" s="11">
        <v>14.573499999999999</v>
      </c>
      <c r="C240" s="11">
        <v>15.24</v>
      </c>
      <c r="D240" s="11">
        <v>15.286</v>
      </c>
      <c r="E240" s="11">
        <v>15.11</v>
      </c>
      <c r="F240" s="11">
        <v>15.15</v>
      </c>
      <c r="G240" s="11">
        <v>4212500</v>
      </c>
    </row>
    <row r="241" spans="1:7">
      <c r="A241" s="12">
        <v>44131.291666666664</v>
      </c>
      <c r="B241" s="11">
        <v>14.8164</v>
      </c>
      <c r="C241" s="11">
        <v>15.494</v>
      </c>
      <c r="D241" s="11">
        <v>15.657999999999999</v>
      </c>
      <c r="E241" s="11">
        <v>15.39</v>
      </c>
      <c r="F241" s="11">
        <v>15.46</v>
      </c>
      <c r="G241" s="11">
        <v>7336500</v>
      </c>
    </row>
    <row r="242" spans="1:7">
      <c r="A242" s="12">
        <v>44132.291666666664</v>
      </c>
      <c r="B242" s="11">
        <v>15.606199999999999</v>
      </c>
      <c r="C242" s="11">
        <v>16.32</v>
      </c>
      <c r="D242" s="11">
        <v>16.39</v>
      </c>
      <c r="E242" s="11">
        <v>15.821999999999999</v>
      </c>
      <c r="F242" s="11">
        <v>16.38</v>
      </c>
      <c r="G242" s="11">
        <v>13637000</v>
      </c>
    </row>
    <row r="243" spans="1:7">
      <c r="A243" s="12">
        <v>44133.291666666664</v>
      </c>
      <c r="B243" s="11">
        <v>15.956200000000001</v>
      </c>
      <c r="C243" s="11">
        <v>16.686</v>
      </c>
      <c r="D243" s="11">
        <v>16.776</v>
      </c>
      <c r="E243" s="11">
        <v>16.512</v>
      </c>
      <c r="F243" s="11">
        <v>16.751999999999999</v>
      </c>
      <c r="G243" s="11">
        <v>9225500</v>
      </c>
    </row>
    <row r="244" spans="1:7">
      <c r="A244" s="12">
        <v>44134.291666666664</v>
      </c>
      <c r="B244" s="11">
        <v>16.0002</v>
      </c>
      <c r="C244" s="11">
        <v>16.731999999999999</v>
      </c>
      <c r="D244" s="11">
        <v>16.809999999999999</v>
      </c>
      <c r="E244" s="11">
        <v>16.515999999999998</v>
      </c>
      <c r="F244" s="11">
        <v>16.649999999999999</v>
      </c>
      <c r="G244" s="11">
        <v>7396500</v>
      </c>
    </row>
    <row r="245" spans="1:7">
      <c r="A245" s="12">
        <v>44137.291666666664</v>
      </c>
      <c r="B245" s="11">
        <v>16.3521</v>
      </c>
      <c r="C245" s="11">
        <v>17.100000000000001</v>
      </c>
      <c r="D245" s="11">
        <v>17.184000000000001</v>
      </c>
      <c r="E245" s="11">
        <v>16.808</v>
      </c>
      <c r="F245" s="11">
        <v>16.824000000000002</v>
      </c>
      <c r="G245" s="11">
        <v>10388500</v>
      </c>
    </row>
    <row r="246" spans="1:7">
      <c r="A246" s="12">
        <v>44138.291666666664</v>
      </c>
      <c r="B246" s="11">
        <v>16.5261</v>
      </c>
      <c r="C246" s="11">
        <v>17.282</v>
      </c>
      <c r="D246" s="11">
        <v>17.45</v>
      </c>
      <c r="E246" s="11">
        <v>17.2</v>
      </c>
      <c r="F246" s="11">
        <v>17.2</v>
      </c>
      <c r="G246" s="11">
        <v>5297000</v>
      </c>
    </row>
    <row r="247" spans="1:7">
      <c r="A247" s="12">
        <v>44139.291666666664</v>
      </c>
      <c r="B247" s="11">
        <v>16.5261</v>
      </c>
      <c r="C247" s="11">
        <v>17.282</v>
      </c>
      <c r="D247" s="11">
        <v>17.454000000000001</v>
      </c>
      <c r="E247" s="11">
        <v>17.033999999999999</v>
      </c>
      <c r="F247" s="11">
        <v>17.076000000000001</v>
      </c>
      <c r="G247" s="11">
        <v>5196000</v>
      </c>
    </row>
    <row r="248" spans="1:7">
      <c r="A248" s="12">
        <v>44140.291666666664</v>
      </c>
      <c r="B248" s="11">
        <v>17.287299999999998</v>
      </c>
      <c r="C248" s="11">
        <v>18.077999999999999</v>
      </c>
      <c r="D248" s="11">
        <v>18.175999999999998</v>
      </c>
      <c r="E248" s="11">
        <v>17.744</v>
      </c>
      <c r="F248" s="11">
        <v>17.75</v>
      </c>
      <c r="G248" s="11">
        <v>9116500</v>
      </c>
    </row>
    <row r="249" spans="1:7">
      <c r="A249" s="12">
        <v>44141.291666666664</v>
      </c>
      <c r="B249" s="11">
        <v>17.0961</v>
      </c>
      <c r="C249" s="11">
        <v>17.878</v>
      </c>
      <c r="D249" s="11">
        <v>18.033999999999999</v>
      </c>
      <c r="E249" s="11">
        <v>17.731999999999999</v>
      </c>
      <c r="F249" s="11">
        <v>17.82</v>
      </c>
      <c r="G249" s="11">
        <v>6972500</v>
      </c>
    </row>
    <row r="250" spans="1:7">
      <c r="A250" s="12">
        <v>44144.291666666664</v>
      </c>
      <c r="B250" s="11">
        <v>16.564399999999999</v>
      </c>
      <c r="C250" s="11">
        <v>17.321999999999999</v>
      </c>
      <c r="D250" s="11">
        <v>18</v>
      </c>
      <c r="E250" s="11">
        <v>17.32</v>
      </c>
      <c r="F250" s="11">
        <v>18</v>
      </c>
      <c r="G250" s="11">
        <v>9424500</v>
      </c>
    </row>
    <row r="251" spans="1:7">
      <c r="A251" s="12">
        <v>44145.291666666664</v>
      </c>
      <c r="B251" s="11">
        <v>16.430499999999999</v>
      </c>
      <c r="C251" s="11">
        <v>17.181999999999999</v>
      </c>
      <c r="D251" s="11">
        <v>17.288</v>
      </c>
      <c r="E251" s="11">
        <v>17.056000000000001</v>
      </c>
      <c r="F251" s="11">
        <v>17.21</v>
      </c>
      <c r="G251" s="11">
        <v>6500500</v>
      </c>
    </row>
    <row r="252" spans="1:7">
      <c r="A252" s="12">
        <v>44146.291666666664</v>
      </c>
      <c r="B252" s="11">
        <v>16.8475</v>
      </c>
      <c r="C252" s="11">
        <v>17.617999999999999</v>
      </c>
      <c r="D252" s="11">
        <v>17.738</v>
      </c>
      <c r="E252" s="11">
        <v>17.251999999999999</v>
      </c>
      <c r="F252" s="11">
        <v>17.295999999999999</v>
      </c>
      <c r="G252" s="11">
        <v>6737000</v>
      </c>
    </row>
    <row r="253" spans="1:7">
      <c r="A253" s="12">
        <v>44147.291666666664</v>
      </c>
      <c r="B253" s="11">
        <v>16.66</v>
      </c>
      <c r="C253" s="11">
        <v>17.422000000000001</v>
      </c>
      <c r="D253" s="11">
        <v>17.628</v>
      </c>
      <c r="E253" s="11">
        <v>17.372</v>
      </c>
      <c r="F253" s="11">
        <v>17.494</v>
      </c>
      <c r="G253" s="11">
        <v>6045000</v>
      </c>
    </row>
    <row r="254" spans="1:7">
      <c r="A254" s="12">
        <v>44148.291666666664</v>
      </c>
      <c r="B254" s="11">
        <v>17.159199999999998</v>
      </c>
      <c r="C254" s="11">
        <v>17.943999999999999</v>
      </c>
      <c r="D254" s="11">
        <v>18.010000000000002</v>
      </c>
      <c r="E254" s="11">
        <v>17.707999999999998</v>
      </c>
      <c r="F254" s="11">
        <v>17.794</v>
      </c>
      <c r="G254" s="11">
        <v>5474500</v>
      </c>
    </row>
    <row r="255" spans="1:7">
      <c r="A255" s="12">
        <v>44151.291666666664</v>
      </c>
      <c r="B255" s="11">
        <v>17.2988</v>
      </c>
      <c r="C255" s="11">
        <v>18.09</v>
      </c>
      <c r="D255" s="11">
        <v>18.22</v>
      </c>
      <c r="E255" s="11">
        <v>18.010000000000002</v>
      </c>
      <c r="F255" s="11">
        <v>18.138000000000002</v>
      </c>
      <c r="G255" s="11">
        <v>5755500</v>
      </c>
    </row>
    <row r="256" spans="1:7">
      <c r="A256" s="12">
        <v>44152.291666666664</v>
      </c>
      <c r="B256" s="11">
        <v>17.157299999999999</v>
      </c>
      <c r="C256" s="11">
        <v>17.942</v>
      </c>
      <c r="D256" s="11">
        <v>18.14</v>
      </c>
      <c r="E256" s="11">
        <v>17.904</v>
      </c>
      <c r="F256" s="11">
        <v>18.047999999999998</v>
      </c>
      <c r="G256" s="11">
        <v>8757500</v>
      </c>
    </row>
    <row r="257" spans="1:14">
      <c r="A257" s="12">
        <v>44153.291666666664</v>
      </c>
      <c r="B257" s="11">
        <v>16.8781</v>
      </c>
      <c r="C257" s="11">
        <v>17.649999999999999</v>
      </c>
      <c r="D257" s="11">
        <v>17.937999999999999</v>
      </c>
      <c r="E257" s="11">
        <v>17.648</v>
      </c>
      <c r="F257" s="11">
        <v>17.771999999999998</v>
      </c>
      <c r="G257" s="11">
        <v>3732000</v>
      </c>
    </row>
    <row r="258" spans="1:14">
      <c r="A258" s="12">
        <v>44154.291666666664</v>
      </c>
      <c r="B258" s="11">
        <v>16.992799999999999</v>
      </c>
      <c r="C258" s="11">
        <v>17.77</v>
      </c>
      <c r="D258" s="11">
        <v>17.797999999999998</v>
      </c>
      <c r="E258" s="11">
        <v>17.687999999999999</v>
      </c>
      <c r="F258" s="11">
        <v>17.774000000000001</v>
      </c>
      <c r="G258" s="11">
        <v>4499500</v>
      </c>
    </row>
    <row r="259" spans="1:14">
      <c r="A259" s="12">
        <v>44155.291666666664</v>
      </c>
      <c r="B259" s="11">
        <v>17.2089</v>
      </c>
      <c r="C259" s="11">
        <v>17.995999999999999</v>
      </c>
      <c r="D259" s="11">
        <v>18.053999999999998</v>
      </c>
      <c r="E259" s="11">
        <v>17.771999999999998</v>
      </c>
      <c r="F259" s="11">
        <v>17.782</v>
      </c>
      <c r="G259" s="11">
        <v>3119500</v>
      </c>
    </row>
    <row r="260" spans="1:14">
      <c r="A260" s="12">
        <v>44158.291666666664</v>
      </c>
      <c r="B260" s="11">
        <v>17.172599999999999</v>
      </c>
      <c r="C260" s="11">
        <v>17.957999999999998</v>
      </c>
      <c r="D260" s="11">
        <v>18.161999999999999</v>
      </c>
      <c r="E260" s="11">
        <v>17.893999999999998</v>
      </c>
      <c r="F260" s="11">
        <v>18.02</v>
      </c>
      <c r="G260" s="11">
        <v>3714000</v>
      </c>
      <c r="I260" s="11"/>
    </row>
    <row r="261" spans="1:14">
      <c r="A261" s="12">
        <v>44159.291666666664</v>
      </c>
      <c r="B261" s="11">
        <v>17.3658</v>
      </c>
      <c r="C261" s="11">
        <v>18.16</v>
      </c>
      <c r="D261" s="11">
        <v>18.309999999999999</v>
      </c>
      <c r="E261" s="11">
        <v>18.006</v>
      </c>
      <c r="F261" s="11">
        <v>18.21</v>
      </c>
      <c r="G261" s="11">
        <v>6044500</v>
      </c>
      <c r="I261" s="11"/>
    </row>
    <row r="262" spans="1:14">
      <c r="A262" s="12">
        <v>44160.291666666664</v>
      </c>
      <c r="B262" s="11">
        <v>17.830500000000001</v>
      </c>
      <c r="C262" s="11">
        <v>18.646000000000001</v>
      </c>
      <c r="D262" s="11">
        <v>18.7</v>
      </c>
      <c r="E262" s="11">
        <v>18.382000000000001</v>
      </c>
      <c r="F262" s="11">
        <v>18.68</v>
      </c>
      <c r="G262" s="11">
        <v>8248500</v>
      </c>
      <c r="I262" s="11"/>
    </row>
    <row r="263" spans="1:14" ht="14.5" thickBot="1">
      <c r="A263" s="12">
        <v>44162.291666666664</v>
      </c>
      <c r="B263" s="11">
        <v>17.991099999999999</v>
      </c>
      <c r="C263" s="11">
        <v>18.814</v>
      </c>
      <c r="D263" s="11">
        <v>18.899999999999999</v>
      </c>
      <c r="E263" s="11">
        <v>18.763999999999999</v>
      </c>
      <c r="F263" s="11">
        <v>18.795999999999999</v>
      </c>
      <c r="G263" s="11">
        <v>3334500</v>
      </c>
      <c r="I263" s="11"/>
    </row>
    <row r="264" spans="1:14">
      <c r="A264" s="12">
        <v>44165.291666666664</v>
      </c>
      <c r="B264" s="11">
        <v>17.841999999999999</v>
      </c>
      <c r="C264" s="11">
        <v>18.658000000000001</v>
      </c>
      <c r="D264" s="11">
        <v>18.8</v>
      </c>
      <c r="E264" s="11">
        <v>18.524000000000001</v>
      </c>
      <c r="F264" s="11">
        <v>18.73</v>
      </c>
      <c r="G264" s="11">
        <v>4848500</v>
      </c>
      <c r="I264" s="51" t="s">
        <v>193</v>
      </c>
      <c r="J264" s="51" t="s">
        <v>194</v>
      </c>
      <c r="K264" s="51" t="s">
        <v>195</v>
      </c>
      <c r="M264" s="51" t="s">
        <v>196</v>
      </c>
      <c r="N264" s="51" t="s">
        <v>197</v>
      </c>
    </row>
    <row r="265" spans="1:14">
      <c r="A265" s="12">
        <v>44166.291666666664</v>
      </c>
      <c r="B265" s="11">
        <v>18.107800000000001</v>
      </c>
      <c r="C265" s="11">
        <v>18.936</v>
      </c>
      <c r="D265" s="11">
        <v>18.963999999999999</v>
      </c>
      <c r="E265" s="11">
        <v>18.792000000000002</v>
      </c>
      <c r="F265" s="11">
        <v>18.827999999999999</v>
      </c>
      <c r="G265" s="11">
        <v>6201000</v>
      </c>
      <c r="I265" s="97">
        <v>11</v>
      </c>
      <c r="J265">
        <v>130.03479999999999</v>
      </c>
      <c r="K265">
        <f>J265-AVERAGE(AutocorrTable41431624[Series])</f>
        <v>-226.09000819672136</v>
      </c>
      <c r="M265" s="42">
        <v>1</v>
      </c>
      <c r="N265" s="99">
        <f ca="1">SUMPRODUCT(OFFSET($K$264,1,0,COUNT(AutocorrTable41431624[Series])-M265,1),OFFSET($K$264,1+M265,0,COUNT(AutocorrTable41431624[Series])-M265,1))/SUMPRODUCT(AutocorrTable41431624[Centered Series],AutocorrTable41431624[Centered Series])</f>
        <v>0.57656960266600421</v>
      </c>
    </row>
    <row r="266" spans="1:14">
      <c r="A266" s="12">
        <v>44167.291666666664</v>
      </c>
      <c r="B266" s="11">
        <v>17.713799999999999</v>
      </c>
      <c r="C266" s="11">
        <v>18.524000000000001</v>
      </c>
      <c r="D266" s="11">
        <v>18.670000000000002</v>
      </c>
      <c r="E266" s="11">
        <v>18.431999999999999</v>
      </c>
      <c r="F266" s="11">
        <v>18.478000000000002</v>
      </c>
      <c r="G266" s="11">
        <v>5942000</v>
      </c>
      <c r="I266" s="97">
        <v>12</v>
      </c>
      <c r="J266">
        <v>266.70800000000003</v>
      </c>
      <c r="K266">
        <f>J266-AVERAGE(AutocorrTable41431624[Series])</f>
        <v>-89.41680819672132</v>
      </c>
      <c r="M266" s="42">
        <v>2</v>
      </c>
      <c r="N266" s="99">
        <f ca="1">SUMPRODUCT(OFFSET($K$264,1,0,COUNT(AutocorrTable41431624[Series])-M266,1),OFFSET($K$264,1+M266,0,COUNT(AutocorrTable41431624[Series])-M266,1))/SUMPRODUCT(AutocorrTable41431624[Centered Series],AutocorrTable41431624[Centered Series])</f>
        <v>0.53752367194679451</v>
      </c>
    </row>
    <row r="267" spans="1:14">
      <c r="A267" s="12">
        <v>44168.291666666664</v>
      </c>
      <c r="B267" s="11">
        <v>17.9452</v>
      </c>
      <c r="C267" s="11">
        <v>18.765999999999998</v>
      </c>
      <c r="D267" s="11">
        <v>18.86</v>
      </c>
      <c r="E267" s="11">
        <v>18.716000000000001</v>
      </c>
      <c r="F267" s="11">
        <v>18.760000000000002</v>
      </c>
      <c r="G267" s="11">
        <v>3773000</v>
      </c>
      <c r="I267" s="97">
        <v>1</v>
      </c>
      <c r="J267">
        <v>283.9717</v>
      </c>
      <c r="K267">
        <f>J267-AVERAGE(AutocorrTable41431624[Series])</f>
        <v>-72.153108196721348</v>
      </c>
      <c r="M267" s="42">
        <v>3</v>
      </c>
      <c r="N267" s="99">
        <f ca="1">SUMPRODUCT(OFFSET($K$264,1,0,COUNT(AutocorrTable41431624[Series])-M267,1),OFFSET($K$264,1+M267,0,COUNT(AutocorrTable41431624[Series])-M267,1))/SUMPRODUCT(AutocorrTable41431624[Centered Series],AutocorrTable41431624[Centered Series])</f>
        <v>0.50715030188028165</v>
      </c>
    </row>
    <row r="268" spans="1:14">
      <c r="A268" s="12">
        <v>44169.291666666664</v>
      </c>
      <c r="B268" s="11">
        <v>18.054300000000001</v>
      </c>
      <c r="C268" s="11">
        <v>18.88</v>
      </c>
      <c r="D268" s="11">
        <v>18.882000000000001</v>
      </c>
      <c r="E268" s="11">
        <v>18.760000000000002</v>
      </c>
      <c r="F268" s="11">
        <v>18.78</v>
      </c>
      <c r="G268" s="11">
        <v>2850500</v>
      </c>
      <c r="I268" s="97">
        <v>2</v>
      </c>
      <c r="J268">
        <v>244.31380000000007</v>
      </c>
      <c r="K268">
        <f>J268-AVERAGE(AutocorrTable41431624[Series])</f>
        <v>-111.81100819672127</v>
      </c>
      <c r="M268" s="42">
        <v>4</v>
      </c>
      <c r="N268" s="99">
        <f ca="1">SUMPRODUCT(OFFSET($K$264,1,0,COUNT(AutocorrTable41431624[Series])-M268,1),OFFSET($K$264,1+M268,0,COUNT(AutocorrTable41431624[Series])-M268,1))/SUMPRODUCT(AutocorrTable41431624[Centered Series],AutocorrTable41431624[Centered Series])</f>
        <v>0.37522818404626007</v>
      </c>
    </row>
    <row r="269" spans="1:14">
      <c r="A269" s="12">
        <v>44172.291666666664</v>
      </c>
      <c r="B269" s="11">
        <v>17.855399999999999</v>
      </c>
      <c r="C269" s="11">
        <v>18.672000000000001</v>
      </c>
      <c r="D269" s="11">
        <v>18.724</v>
      </c>
      <c r="E269" s="11">
        <v>18.588000000000001</v>
      </c>
      <c r="F269" s="11">
        <v>18.600000000000001</v>
      </c>
      <c r="G269" s="11">
        <v>4507000</v>
      </c>
      <c r="I269" s="97">
        <v>3</v>
      </c>
      <c r="J269">
        <v>243.46579999999997</v>
      </c>
      <c r="K269">
        <f>J269-AVERAGE(AutocorrTable41431624[Series])</f>
        <v>-112.65900819672137</v>
      </c>
      <c r="M269" s="101">
        <v>5</v>
      </c>
      <c r="N269" s="99">
        <f ca="1">SUMPRODUCT(OFFSET($K$264,1,0,COUNT(AutocorrTable41431624[Series])-M269,1),OFFSET($K$264,1+M269,0,COUNT(AutocorrTable41431624[Series])-M269,1))/SUMPRODUCT(AutocorrTable41431624[Centered Series],AutocorrTable41431624[Centered Series])</f>
        <v>0.35746690029010442</v>
      </c>
    </row>
    <row r="270" spans="1:14">
      <c r="A270" s="12">
        <v>44173.291666666664</v>
      </c>
      <c r="B270" s="11">
        <v>17.857299999999999</v>
      </c>
      <c r="C270" s="11">
        <v>18.673999999999999</v>
      </c>
      <c r="D270" s="11">
        <v>18.760000000000002</v>
      </c>
      <c r="E270" s="11">
        <v>18.63</v>
      </c>
      <c r="F270" s="11">
        <v>18.68</v>
      </c>
      <c r="G270" s="11">
        <v>3589500</v>
      </c>
      <c r="I270" s="97">
        <v>4</v>
      </c>
      <c r="J270">
        <v>247.33110000000002</v>
      </c>
      <c r="K270">
        <f>J270-AVERAGE(AutocorrTable41431624[Series])</f>
        <v>-108.79370819672133</v>
      </c>
      <c r="M270" s="42">
        <v>6</v>
      </c>
      <c r="N270" s="99">
        <f ca="1">SUMPRODUCT(OFFSET($K$264,1,0,COUNT(AutocorrTable41431624[Series])-M270,1),OFFSET($K$264,1+M270,0,COUNT(AutocorrTable41431624[Series])-M270,1))/SUMPRODUCT(AutocorrTable41431624[Centered Series],AutocorrTable41431624[Centered Series])</f>
        <v>0.24747819968401447</v>
      </c>
    </row>
    <row r="271" spans="1:14">
      <c r="A271" s="12">
        <v>44174.291666666664</v>
      </c>
      <c r="B271" s="11">
        <v>18.002600000000001</v>
      </c>
      <c r="C271" s="11">
        <v>18.826000000000001</v>
      </c>
      <c r="D271" s="11">
        <v>18.925999999999998</v>
      </c>
      <c r="E271" s="11">
        <v>18.649999999999999</v>
      </c>
      <c r="F271" s="11">
        <v>18.917999999999999</v>
      </c>
      <c r="G271" s="11">
        <v>9943500</v>
      </c>
      <c r="I271" s="97">
        <v>5</v>
      </c>
      <c r="J271">
        <v>243.02829999999994</v>
      </c>
      <c r="K271">
        <f>J271-AVERAGE(AutocorrTable41431624[Series])</f>
        <v>-113.0965081967214</v>
      </c>
      <c r="M271" s="42">
        <v>7</v>
      </c>
      <c r="N271" s="99">
        <f ca="1">SUMPRODUCT(OFFSET($K$264,1,0,COUNT(AutocorrTable41431624[Series])-M271,1),OFFSET($K$264,1+M271,0,COUNT(AutocorrTable41431624[Series])-M271,1))/SUMPRODUCT(AutocorrTable41431624[Centered Series],AutocorrTable41431624[Centered Series])</f>
        <v>0.14803407450753359</v>
      </c>
    </row>
    <row r="272" spans="1:14">
      <c r="A272" s="12">
        <v>44175.291666666664</v>
      </c>
      <c r="B272" s="11">
        <v>17.995000000000001</v>
      </c>
      <c r="C272" s="11">
        <v>18.818000000000001</v>
      </c>
      <c r="D272" s="11">
        <v>18.838000000000001</v>
      </c>
      <c r="E272" s="11">
        <v>18.666</v>
      </c>
      <c r="F272" s="11">
        <v>18.739999999999998</v>
      </c>
      <c r="G272" s="11">
        <v>3627000</v>
      </c>
      <c r="I272" s="97">
        <v>6</v>
      </c>
      <c r="J272">
        <v>290.07569999999998</v>
      </c>
      <c r="K272">
        <f>J272-AVERAGE(AutocorrTable41431624[Series])</f>
        <v>-66.049108196721363</v>
      </c>
      <c r="M272" s="42">
        <v>8</v>
      </c>
      <c r="N272" s="99">
        <f ca="1">SUMPRODUCT(OFFSET($K$264,1,0,COUNT(AutocorrTable41431624[Series])-M272,1),OFFSET($K$264,1+M272,0,COUNT(AutocorrTable41431624[Series])-M272,1))/SUMPRODUCT(AutocorrTable41431624[Centered Series],AutocorrTable41431624[Centered Series])</f>
        <v>0.10040699689314343</v>
      </c>
    </row>
    <row r="273" spans="1:18">
      <c r="A273" s="12">
        <v>44176.291666666664</v>
      </c>
      <c r="B273" s="11">
        <v>18.107800000000001</v>
      </c>
      <c r="C273" s="11">
        <v>18.936</v>
      </c>
      <c r="D273" s="11">
        <v>18.995999999999999</v>
      </c>
      <c r="E273" s="11">
        <v>18.832000000000001</v>
      </c>
      <c r="F273" s="11">
        <v>18.861999999999998</v>
      </c>
      <c r="G273" s="11">
        <v>4538000</v>
      </c>
      <c r="I273" s="97">
        <v>7</v>
      </c>
      <c r="J273">
        <v>314.75470000000001</v>
      </c>
      <c r="K273">
        <f>J273-AVERAGE(AutocorrTable41431624[Series])</f>
        <v>-41.370108196721333</v>
      </c>
      <c r="M273" s="42">
        <v>9</v>
      </c>
      <c r="N273" s="99">
        <f ca="1">SUMPRODUCT(OFFSET($K$264,1,0,COUNT(AutocorrTable41431624[Series])-M273,1),OFFSET($K$264,1+M273,0,COUNT(AutocorrTable41431624[Series])-M273,1))/SUMPRODUCT(AutocorrTable41431624[Centered Series],AutocorrTable41431624[Centered Series])</f>
        <v>2.7942804593696705E-2</v>
      </c>
    </row>
    <row r="274" spans="1:18">
      <c r="A274" s="12">
        <v>44179.291666666664</v>
      </c>
      <c r="B274" s="11">
        <v>17.857299999999999</v>
      </c>
      <c r="C274" s="11">
        <v>18.673999999999999</v>
      </c>
      <c r="D274" s="11">
        <v>19.010000000000002</v>
      </c>
      <c r="E274" s="11">
        <v>18.667999999999999</v>
      </c>
      <c r="F274" s="11">
        <v>18.992000000000001</v>
      </c>
      <c r="G274" s="11">
        <v>4278500</v>
      </c>
      <c r="I274" s="97">
        <v>8</v>
      </c>
      <c r="J274">
        <v>323.45849999999996</v>
      </c>
      <c r="K274">
        <f>J274-AVERAGE(AutocorrTable41431624[Series])</f>
        <v>-32.666308196721388</v>
      </c>
      <c r="M274" s="42">
        <v>10</v>
      </c>
      <c r="N274" s="99">
        <f ca="1">SUMPRODUCT(OFFSET($K$264,1,0,COUNT(AutocorrTable41431624[Series])-M274,1),OFFSET($K$264,1+M274,0,COUNT(AutocorrTable41431624[Series])-M274,1))/SUMPRODUCT(AutocorrTable41431624[Centered Series],AutocorrTable41431624[Centered Series])</f>
        <v>-0.11690548816140801</v>
      </c>
    </row>
    <row r="275" spans="1:18">
      <c r="A275" s="12">
        <v>44180.291666666664</v>
      </c>
      <c r="B275" s="11">
        <v>18.006399999999999</v>
      </c>
      <c r="C275" s="11">
        <v>18.829999999999998</v>
      </c>
      <c r="D275" s="11">
        <v>18.928000000000001</v>
      </c>
      <c r="E275" s="11">
        <v>18.71</v>
      </c>
      <c r="F275" s="11">
        <v>18.760000000000002</v>
      </c>
      <c r="G275" s="11">
        <v>4121500</v>
      </c>
      <c r="I275" s="97">
        <v>9</v>
      </c>
      <c r="J275">
        <v>310.84410000000003</v>
      </c>
      <c r="K275">
        <f>J275-AVERAGE(AutocorrTable41431624[Series])</f>
        <v>-45.280708196721321</v>
      </c>
      <c r="M275" s="42">
        <v>11</v>
      </c>
      <c r="N275" s="99">
        <f ca="1">SUMPRODUCT(OFFSET($K$264,1,0,COUNT(AutocorrTable41431624[Series])-M275,1),OFFSET($K$264,1+M275,0,COUNT(AutocorrTable41431624[Series])-M275,1))/SUMPRODUCT(AutocorrTable41431624[Centered Series],AutocorrTable41431624[Centered Series])</f>
        <v>-0.1317121561164849</v>
      </c>
    </row>
    <row r="276" spans="1:18">
      <c r="A276" s="12">
        <v>44181.291666666664</v>
      </c>
      <c r="B276" s="11">
        <v>18.190100000000001</v>
      </c>
      <c r="C276" s="11">
        <v>19.021999999999998</v>
      </c>
      <c r="D276" s="11">
        <v>19.071999999999999</v>
      </c>
      <c r="E276" s="11">
        <v>18.809999999999999</v>
      </c>
      <c r="F276" s="11">
        <v>18.853999999999999</v>
      </c>
      <c r="G276" s="11">
        <v>4284000</v>
      </c>
      <c r="I276" s="97">
        <v>10</v>
      </c>
      <c r="J276">
        <v>318.67880000000002</v>
      </c>
      <c r="K276">
        <f>J276-AVERAGE(AutocorrTable41431624[Series])</f>
        <v>-37.446008196721323</v>
      </c>
      <c r="M276" s="42">
        <v>12</v>
      </c>
      <c r="N276" s="99">
        <f ca="1">SUMPRODUCT(OFFSET($K$264,1,0,COUNT(AutocorrTable41431624[Series])-M276,1),OFFSET($K$264,1+M276,0,COUNT(AutocorrTable41431624[Series])-M276,1))/SUMPRODUCT(AutocorrTable41431624[Centered Series],AutocorrTable41431624[Centered Series])</f>
        <v>-0.1662502368932573</v>
      </c>
    </row>
    <row r="277" spans="1:18">
      <c r="A277" s="12">
        <v>44182.291666666664</v>
      </c>
      <c r="B277" s="11">
        <v>18.555299999999999</v>
      </c>
      <c r="C277" s="11">
        <v>19.404</v>
      </c>
      <c r="D277" s="11">
        <v>19.553999999999998</v>
      </c>
      <c r="E277" s="11">
        <v>19.353999999999999</v>
      </c>
      <c r="F277" s="11">
        <v>19.414000000000001</v>
      </c>
      <c r="G277" s="11">
        <v>5998500</v>
      </c>
      <c r="I277" s="97">
        <v>11</v>
      </c>
      <c r="J277">
        <v>341.18719999999996</v>
      </c>
      <c r="K277">
        <f>J277-AVERAGE(AutocorrTable41431624[Series])</f>
        <v>-14.937608196721385</v>
      </c>
      <c r="M277" s="42">
        <v>13</v>
      </c>
      <c r="N277" s="99">
        <f ca="1">SUMPRODUCT(OFFSET($K$264,1,0,COUNT(AutocorrTable41431624[Series])-M277,1),OFFSET($K$264,1+M277,0,COUNT(AutocorrTable41431624[Series])-M277,1))/SUMPRODUCT(AutocorrTable41431624[Centered Series],AutocorrTable41431624[Centered Series])</f>
        <v>-0.28762936388001897</v>
      </c>
    </row>
    <row r="278" spans="1:18">
      <c r="A278" s="12">
        <v>44183.291666666664</v>
      </c>
      <c r="B278" s="11">
        <v>18.878599999999999</v>
      </c>
      <c r="C278" s="11">
        <v>19.742000000000001</v>
      </c>
      <c r="D278" s="11">
        <v>19.87</v>
      </c>
      <c r="E278" s="11">
        <v>19.628</v>
      </c>
      <c r="F278" s="11">
        <v>19.82</v>
      </c>
      <c r="G278" s="11">
        <v>6448000</v>
      </c>
      <c r="I278" s="97">
        <v>12</v>
      </c>
      <c r="J278">
        <v>404.48819999999995</v>
      </c>
      <c r="K278">
        <f>J278-AVERAGE(AutocorrTable41431624[Series])</f>
        <v>48.363391803278603</v>
      </c>
      <c r="M278" s="42">
        <v>14</v>
      </c>
      <c r="N278" s="99">
        <f ca="1">SUMPRODUCT(OFFSET($K$264,1,0,COUNT(AutocorrTable41431624[Series])-M278,1),OFFSET($K$264,1+M278,0,COUNT(AutocorrTable41431624[Series])-M278,1))/SUMPRODUCT(AutocorrTable41431624[Centered Series],AutocorrTable41431624[Centered Series])</f>
        <v>-0.21109983624666115</v>
      </c>
    </row>
    <row r="279" spans="1:18">
      <c r="A279" s="12">
        <v>44186.291666666664</v>
      </c>
      <c r="B279" s="11">
        <v>19.0105</v>
      </c>
      <c r="C279" s="11">
        <v>19.88</v>
      </c>
      <c r="D279" s="11">
        <v>19.905999999999999</v>
      </c>
      <c r="E279" s="11">
        <v>19.562000000000001</v>
      </c>
      <c r="F279" s="11">
        <v>19.777999999999999</v>
      </c>
      <c r="G279" s="11">
        <v>4695000</v>
      </c>
      <c r="I279" s="97">
        <v>1</v>
      </c>
      <c r="J279">
        <v>368.2783</v>
      </c>
      <c r="K279">
        <f>J279-AVERAGE(AutocorrTable41431624[Series])</f>
        <v>12.153491803278655</v>
      </c>
      <c r="M279" s="42">
        <v>15</v>
      </c>
      <c r="N279" s="99">
        <f ca="1">SUMPRODUCT(OFFSET($K$264,1,0,COUNT(AutocorrTable41431624[Series])-M279,1),OFFSET($K$264,1+M279,0,COUNT(AutocorrTable41431624[Series])-M279,1))/SUMPRODUCT(AutocorrTable41431624[Centered Series],AutocorrTable41431624[Centered Series])</f>
        <v>-0.29078387801167949</v>
      </c>
    </row>
    <row r="280" spans="1:18">
      <c r="A280" s="12">
        <v>44187.291666666664</v>
      </c>
      <c r="B280" s="11">
        <v>18.639500000000002</v>
      </c>
      <c r="C280" s="11">
        <v>19.492000000000001</v>
      </c>
      <c r="D280" s="11">
        <v>19.661999999999999</v>
      </c>
      <c r="E280" s="11">
        <v>19.456</v>
      </c>
      <c r="F280" s="11">
        <v>19.591999999999999</v>
      </c>
      <c r="G280" s="11">
        <v>3715000</v>
      </c>
      <c r="I280" s="97">
        <v>2</v>
      </c>
      <c r="J280">
        <v>404.09590000000003</v>
      </c>
      <c r="K280">
        <f>J280-AVERAGE(AutocorrTable41431624[Series])</f>
        <v>47.971091803278682</v>
      </c>
      <c r="M280" s="42">
        <v>16</v>
      </c>
      <c r="N280" s="99">
        <f ca="1">SUMPRODUCT(OFFSET($K$264,1,0,COUNT(AutocorrTable41431624[Series])-M280,1),OFFSET($K$264,1+M280,0,COUNT(AutocorrTable41431624[Series])-M280,1))/SUMPRODUCT(AutocorrTable41431624[Centered Series],AutocorrTable41431624[Centered Series])</f>
        <v>-0.29877572201393826</v>
      </c>
      <c r="O280" s="11"/>
      <c r="P280" s="11"/>
      <c r="Q280" s="11"/>
      <c r="R280" s="11"/>
    </row>
    <row r="281" spans="1:18">
      <c r="A281" s="12">
        <v>44188.291666666664</v>
      </c>
      <c r="B281" s="11">
        <v>18.639500000000002</v>
      </c>
      <c r="C281" s="11">
        <v>19.492000000000001</v>
      </c>
      <c r="D281" s="11">
        <v>19.626000000000001</v>
      </c>
      <c r="E281" s="11">
        <v>19.448</v>
      </c>
      <c r="F281" s="11">
        <v>19.626000000000001</v>
      </c>
      <c r="G281" s="11">
        <v>3348000</v>
      </c>
      <c r="I281" s="97">
        <v>3</v>
      </c>
      <c r="J281">
        <v>459.71689999999995</v>
      </c>
      <c r="K281">
        <f>J281-AVERAGE(AutocorrTable41431624[Series])</f>
        <v>103.59209180327861</v>
      </c>
      <c r="M281" s="42">
        <v>17</v>
      </c>
      <c r="N281" s="99">
        <f ca="1">SUMPRODUCT(OFFSET($K$264,1,0,COUNT(AutocorrTable41431624[Series])-M281,1),OFFSET($K$264,1+M281,0,COUNT(AutocorrTable41431624[Series])-M281,1))/SUMPRODUCT(AutocorrTable41431624[Centered Series],AutocorrTable41431624[Centered Series])</f>
        <v>-0.26698557440650328</v>
      </c>
      <c r="O281" s="11"/>
      <c r="P281" s="11"/>
      <c r="Q281" s="11"/>
      <c r="R281" s="11"/>
    </row>
    <row r="282" spans="1:18">
      <c r="A282" s="12">
        <v>44189.291666666664</v>
      </c>
      <c r="B282" s="11">
        <v>18.520900000000001</v>
      </c>
      <c r="C282" s="11">
        <v>19.367999999999999</v>
      </c>
      <c r="D282" s="11">
        <v>19.512</v>
      </c>
      <c r="E282" s="11">
        <v>19.308</v>
      </c>
      <c r="F282" s="11">
        <v>19.492000000000001</v>
      </c>
      <c r="G282" s="11">
        <v>1509000</v>
      </c>
      <c r="I282" s="97">
        <v>4</v>
      </c>
      <c r="J282">
        <v>439.20950000000005</v>
      </c>
      <c r="K282">
        <f>J282-AVERAGE(AutocorrTable41431624[Series])</f>
        <v>83.084691803278702</v>
      </c>
      <c r="M282" s="42">
        <v>18</v>
      </c>
      <c r="N282" s="99">
        <f ca="1">SUMPRODUCT(OFFSET($K$264,1,0,COUNT(AutocorrTable41431624[Series])-M282,1),OFFSET($K$264,1+M282,0,COUNT(AutocorrTable41431624[Series])-M282,1))/SUMPRODUCT(AutocorrTable41431624[Centered Series],AutocorrTable41431624[Centered Series])</f>
        <v>-0.29998516208154358</v>
      </c>
      <c r="O282" s="11"/>
      <c r="P282" s="11"/>
      <c r="Q282" s="11"/>
      <c r="R282" s="11"/>
    </row>
    <row r="283" spans="1:18">
      <c r="A283" s="12">
        <v>44193.291666666664</v>
      </c>
      <c r="B283" s="11">
        <v>18.7332</v>
      </c>
      <c r="C283" s="11">
        <v>19.59</v>
      </c>
      <c r="D283" s="11">
        <v>19.658000000000001</v>
      </c>
      <c r="E283" s="11">
        <v>19.565999999999999</v>
      </c>
      <c r="F283" s="11">
        <v>19.638000000000002</v>
      </c>
      <c r="G283" s="11">
        <v>4818000</v>
      </c>
      <c r="I283" s="97">
        <v>5</v>
      </c>
      <c r="J283">
        <v>370.54410000000013</v>
      </c>
      <c r="K283">
        <f>J283-AVERAGE(AutocorrTable41431624[Series])</f>
        <v>14.419291803278782</v>
      </c>
      <c r="M283" s="42">
        <v>19</v>
      </c>
      <c r="N283" s="99">
        <f ca="1">SUMPRODUCT(OFFSET($K$264,1,0,COUNT(AutocorrTable41431624[Series])-M283,1),OFFSET($K$264,1+M283,0,COUNT(AutocorrTable41431624[Series])-M283,1))/SUMPRODUCT(AutocorrTable41431624[Centered Series],AutocorrTable41431624[Centered Series])</f>
        <v>-0.28661702960330321</v>
      </c>
      <c r="O283" s="11"/>
      <c r="P283" s="11"/>
      <c r="Q283" s="11"/>
      <c r="R283" s="11"/>
    </row>
    <row r="284" spans="1:18">
      <c r="A284" s="12">
        <v>44194.291666666664</v>
      </c>
      <c r="B284" s="11">
        <v>19.2075</v>
      </c>
      <c r="C284" s="11">
        <v>20.085999999999999</v>
      </c>
      <c r="D284" s="11">
        <v>20.166</v>
      </c>
      <c r="E284" s="11">
        <v>19.87</v>
      </c>
      <c r="F284" s="11">
        <v>20</v>
      </c>
      <c r="G284" s="11">
        <v>4944000</v>
      </c>
      <c r="I284" s="97">
        <v>6</v>
      </c>
      <c r="J284">
        <v>414.15740000000005</v>
      </c>
      <c r="K284">
        <f>J284-AVERAGE(AutocorrTable41431624[Series])</f>
        <v>58.032591803278706</v>
      </c>
      <c r="M284" s="42">
        <v>20</v>
      </c>
      <c r="N284" s="99">
        <f ca="1">SUMPRODUCT(OFFSET($K$264,1,0,COUNT(AutocorrTable41431624[Series])-M284,1),OFFSET($K$264,1+M284,0,COUNT(AutocorrTable41431624[Series])-M284,1))/SUMPRODUCT(AutocorrTable41431624[Centered Series],AutocorrTable41431624[Centered Series])</f>
        <v>-0.29502416591084241</v>
      </c>
      <c r="O284" s="11"/>
      <c r="P284" s="11"/>
      <c r="Q284" s="11"/>
      <c r="R284" s="11"/>
    </row>
    <row r="285" spans="1:18">
      <c r="A285" s="12">
        <v>44195.291666666664</v>
      </c>
      <c r="B285" s="11">
        <v>19.2745</v>
      </c>
      <c r="C285" s="11">
        <v>20.155999999999999</v>
      </c>
      <c r="D285" s="11">
        <v>20.190000000000001</v>
      </c>
      <c r="E285" s="11">
        <v>19.931999999999999</v>
      </c>
      <c r="F285" s="11">
        <v>19.96</v>
      </c>
      <c r="G285" s="11">
        <v>3081000</v>
      </c>
      <c r="I285" s="97">
        <v>7</v>
      </c>
      <c r="J285">
        <v>408.61979999999994</v>
      </c>
      <c r="K285">
        <f>J285-AVERAGE(AutocorrTable41431624[Series])</f>
        <v>52.494991803278594</v>
      </c>
      <c r="M285" s="42">
        <v>21</v>
      </c>
      <c r="N285" s="99">
        <f ca="1">SUMPRODUCT(OFFSET($K$264,1,0,COUNT(AutocorrTable41431624[Series])-M285,1),OFFSET($K$264,1+M285,0,COUNT(AutocorrTable41431624[Series])-M285,1))/SUMPRODUCT(AutocorrTable41431624[Centered Series],AutocorrTable41431624[Centered Series])</f>
        <v>-0.27130901849368688</v>
      </c>
      <c r="O285" s="11"/>
      <c r="P285" s="11"/>
      <c r="Q285" s="11"/>
      <c r="R285" s="11"/>
    </row>
    <row r="286" spans="1:18">
      <c r="A286" s="12">
        <v>44196.291666666664</v>
      </c>
      <c r="B286" s="11">
        <v>19.335699999999999</v>
      </c>
      <c r="C286" s="11">
        <v>20.22</v>
      </c>
      <c r="D286" s="11">
        <v>20.28</v>
      </c>
      <c r="E286" s="11">
        <v>20.122</v>
      </c>
      <c r="F286" s="11">
        <v>20.186</v>
      </c>
      <c r="G286" s="11">
        <v>3353500</v>
      </c>
      <c r="I286" s="97">
        <v>8</v>
      </c>
      <c r="J286">
        <v>428.77060000000006</v>
      </c>
      <c r="K286">
        <f>J286-AVERAGE(AutocorrTable41431624[Series])</f>
        <v>72.645791803278712</v>
      </c>
      <c r="M286" s="42">
        <v>22</v>
      </c>
      <c r="N286" s="99">
        <f ca="1">SUMPRODUCT(OFFSET($K$264,1,0,COUNT(AutocorrTable41431624[Series])-M286,1),OFFSET($K$264,1+M286,0,COUNT(AutocorrTable41431624[Series])-M286,1))/SUMPRODUCT(AutocorrTable41431624[Centered Series],AutocorrTable41431624[Centered Series])</f>
        <v>-0.27573158232401823</v>
      </c>
      <c r="O286" s="11"/>
      <c r="P286" s="11"/>
      <c r="Q286" s="11"/>
      <c r="R286" s="11"/>
    </row>
    <row r="287" spans="1:18">
      <c r="A287" s="12">
        <v>44200.291666666664</v>
      </c>
      <c r="B287" s="11">
        <v>19.1387</v>
      </c>
      <c r="C287" s="11">
        <v>20.013999999999999</v>
      </c>
      <c r="D287" s="11">
        <v>20.324000000000002</v>
      </c>
      <c r="E287" s="11">
        <v>19.891999999999999</v>
      </c>
      <c r="F287" s="11">
        <v>20.3</v>
      </c>
      <c r="G287" s="11">
        <v>5320000</v>
      </c>
      <c r="I287" s="97">
        <v>9</v>
      </c>
      <c r="J287">
        <v>447.40280000000001</v>
      </c>
      <c r="K287">
        <f>J287-AVERAGE(AutocorrTable41431624[Series])</f>
        <v>91.277991803278667</v>
      </c>
      <c r="M287" s="42">
        <v>23</v>
      </c>
      <c r="N287" s="99">
        <f ca="1">SUMPRODUCT(OFFSET($K$264,1,0,COUNT(AutocorrTable41431624[Series])-M287,1),OFFSET($K$264,1+M287,0,COUNT(AutocorrTable41431624[Series])-M287,1))/SUMPRODUCT(AutocorrTable41431624[Centered Series],AutocorrTable41431624[Centered Series])</f>
        <v>-0.18248215771890441</v>
      </c>
      <c r="O287" s="11"/>
      <c r="P287" s="11"/>
      <c r="Q287" s="11"/>
      <c r="R287" s="11"/>
    </row>
    <row r="288" spans="1:18">
      <c r="A288" s="12">
        <v>44201.291666666664</v>
      </c>
      <c r="B288" s="11">
        <v>19.720099999999999</v>
      </c>
      <c r="C288" s="11">
        <v>20.622</v>
      </c>
      <c r="D288" s="11">
        <v>20.704000000000001</v>
      </c>
      <c r="E288" s="11">
        <v>20.399999999999999</v>
      </c>
      <c r="F288" s="11">
        <v>20.404</v>
      </c>
      <c r="G288" s="11">
        <v>5593500</v>
      </c>
      <c r="I288" s="97">
        <v>10</v>
      </c>
      <c r="J288">
        <v>448.86340000000001</v>
      </c>
      <c r="K288">
        <f>J288-AVERAGE(AutocorrTable41431624[Series])</f>
        <v>92.738591803278666</v>
      </c>
      <c r="M288" s="42">
        <v>24</v>
      </c>
      <c r="N288" s="99">
        <f ca="1">SUMPRODUCT(OFFSET($K$264,1,0,COUNT(AutocorrTable41431624[Series])-M288,1),OFFSET($K$264,1+M288,0,COUNT(AutocorrTable41431624[Series])-M288,1))/SUMPRODUCT(AutocorrTable41431624[Centered Series],AutocorrTable41431624[Centered Series])</f>
        <v>-0.17150227246085467</v>
      </c>
      <c r="O288" s="11"/>
      <c r="P288" s="11"/>
      <c r="Q288" s="11"/>
      <c r="R288" s="11"/>
    </row>
    <row r="289" spans="1:18">
      <c r="A289" s="12">
        <v>44202.291666666664</v>
      </c>
      <c r="B289" s="11">
        <v>19.331800000000001</v>
      </c>
      <c r="C289" s="11">
        <v>20.216000000000001</v>
      </c>
      <c r="D289" s="11">
        <v>20.398</v>
      </c>
      <c r="E289" s="11">
        <v>20.056000000000001</v>
      </c>
      <c r="F289" s="11">
        <v>20.091999999999999</v>
      </c>
      <c r="G289" s="11">
        <v>4907500</v>
      </c>
      <c r="I289" s="97">
        <v>11</v>
      </c>
      <c r="J289">
        <v>495.5324</v>
      </c>
      <c r="K289">
        <f>J289-AVERAGE(AutocorrTable41431624[Series])</f>
        <v>139.40759180327865</v>
      </c>
      <c r="M289" s="42">
        <v>25</v>
      </c>
      <c r="N289" s="99">
        <f ca="1">SUMPRODUCT(OFFSET($K$264,1,0,COUNT(AutocorrTable41431624[Series])-M289,1),OFFSET($K$264,1+M289,0,COUNT(AutocorrTable41431624[Series])-M289,1))/SUMPRODUCT(AutocorrTable41431624[Centered Series],AutocorrTable41431624[Centered Series])</f>
        <v>-7.7784202342243827E-2</v>
      </c>
      <c r="O289" s="11"/>
      <c r="P289" s="11"/>
      <c r="Q289" s="11"/>
      <c r="R289" s="11"/>
    </row>
    <row r="290" spans="1:18">
      <c r="A290" s="12">
        <v>44203.291666666664</v>
      </c>
      <c r="B290" s="11">
        <v>19.5078</v>
      </c>
      <c r="C290" s="11">
        <v>20.399999999999999</v>
      </c>
      <c r="D290" s="11">
        <v>20.417999999999999</v>
      </c>
      <c r="E290" s="11">
        <v>20.172000000000001</v>
      </c>
      <c r="F290" s="11">
        <v>20.216000000000001</v>
      </c>
      <c r="G290" s="11">
        <v>3803500</v>
      </c>
      <c r="I290" s="97">
        <v>12</v>
      </c>
      <c r="J290">
        <v>520.04619999999989</v>
      </c>
      <c r="K290">
        <f>J290-AVERAGE(AutocorrTable41431624[Series])</f>
        <v>163.92139180327854</v>
      </c>
      <c r="M290" s="42">
        <v>26</v>
      </c>
      <c r="N290" s="99">
        <f ca="1">SUMPRODUCT(OFFSET($K$264,1,0,COUNT(AutocorrTable41431624[Series])-M290,1),OFFSET($K$264,1+M290,0,COUNT(AutocorrTable41431624[Series])-M290,1))/SUMPRODUCT(AutocorrTable41431624[Centered Series],AutocorrTable41431624[Centered Series])</f>
        <v>2.5153894566587232E-2</v>
      </c>
      <c r="O290" s="11"/>
      <c r="P290" s="11"/>
      <c r="Q290" s="11"/>
      <c r="R290" s="11"/>
    </row>
    <row r="291" spans="1:18">
      <c r="A291" s="12">
        <v>44204.291666666664</v>
      </c>
      <c r="B291" s="11">
        <v>19.888400000000001</v>
      </c>
      <c r="C291" s="11">
        <v>20.797999999999998</v>
      </c>
      <c r="D291" s="11">
        <v>20.8</v>
      </c>
      <c r="E291" s="11">
        <v>20.588000000000001</v>
      </c>
      <c r="F291" s="11">
        <v>20.658000000000001</v>
      </c>
      <c r="G291" s="11">
        <v>7002000</v>
      </c>
      <c r="I291" s="97">
        <v>1</v>
      </c>
      <c r="J291">
        <v>453.59879999999993</v>
      </c>
      <c r="K291">
        <f>J291-AVERAGE(AutocorrTable41431624[Series])</f>
        <v>97.473991803278579</v>
      </c>
      <c r="M291" s="42">
        <v>27</v>
      </c>
      <c r="N291" s="99">
        <f ca="1">SUMPRODUCT(OFFSET($K$264,1,0,COUNT(AutocorrTable41431624[Series])-M291,1),OFFSET($K$264,1+M291,0,COUNT(AutocorrTable41431624[Series])-M291,1))/SUMPRODUCT(AutocorrTable41431624[Centered Series],AutocorrTable41431624[Centered Series])</f>
        <v>-1.045227539639904E-4</v>
      </c>
      <c r="O291" s="11"/>
      <c r="P291" s="11"/>
      <c r="Q291" s="11"/>
      <c r="R291" s="11"/>
    </row>
    <row r="292" spans="1:18">
      <c r="A292" s="12">
        <v>44207.291666666664</v>
      </c>
      <c r="B292" s="11">
        <v>19.8597</v>
      </c>
      <c r="C292" s="11">
        <v>20.768000000000001</v>
      </c>
      <c r="D292" s="11">
        <v>21</v>
      </c>
      <c r="E292" s="11">
        <v>20.666</v>
      </c>
      <c r="F292" s="11">
        <v>20.866</v>
      </c>
      <c r="G292" s="11">
        <v>5183000</v>
      </c>
      <c r="I292" s="97">
        <v>2</v>
      </c>
      <c r="J292">
        <v>390.98380000000003</v>
      </c>
      <c r="K292">
        <f>J292-AVERAGE(AutocorrTable41431624[Series])</f>
        <v>34.858991803278684</v>
      </c>
      <c r="M292" s="42">
        <v>28</v>
      </c>
      <c r="N292" s="99">
        <f ca="1">SUMPRODUCT(OFFSET($K$264,1,0,COUNT(AutocorrTable41431624[Series])-M292,1),OFFSET($K$264,1+M292,0,COUNT(AutocorrTable41431624[Series])-M292,1))/SUMPRODUCT(AutocorrTable41431624[Centered Series],AutocorrTable41431624[Centered Series])</f>
        <v>5.0947311007047594E-2</v>
      </c>
      <c r="O292" s="11"/>
      <c r="P292" s="11"/>
      <c r="Q292" s="11"/>
      <c r="R292" s="11"/>
    </row>
    <row r="293" spans="1:18">
      <c r="A293" s="12">
        <v>44208.291666666664</v>
      </c>
      <c r="B293" s="11">
        <v>19.896000000000001</v>
      </c>
      <c r="C293" s="11">
        <v>20.806000000000001</v>
      </c>
      <c r="D293" s="11">
        <v>20.896000000000001</v>
      </c>
      <c r="E293" s="11">
        <v>20.655999999999999</v>
      </c>
      <c r="F293" s="11">
        <v>20.86</v>
      </c>
      <c r="G293" s="11">
        <v>5961500</v>
      </c>
      <c r="I293" s="97">
        <v>3</v>
      </c>
      <c r="J293">
        <v>451.16539999999992</v>
      </c>
      <c r="K293">
        <f>J293-AVERAGE(AutocorrTable41431624[Series])</f>
        <v>95.040591803278573</v>
      </c>
      <c r="M293" s="42">
        <v>29</v>
      </c>
      <c r="N293" s="99">
        <f ca="1">SUMPRODUCT(OFFSET($K$264,1,0,COUNT(AutocorrTable41431624[Series])-M293,1),OFFSET($K$264,1+M293,0,COUNT(AutocorrTable41431624[Series])-M293,1))/SUMPRODUCT(AutocorrTable41431624[Centered Series],AutocorrTable41431624[Centered Series])</f>
        <v>0.10521168091679382</v>
      </c>
      <c r="O293" s="11"/>
      <c r="P293" s="11"/>
      <c r="Q293" s="11"/>
      <c r="R293" s="11"/>
    </row>
    <row r="294" spans="1:18">
      <c r="A294" s="12">
        <v>44209.291666666664</v>
      </c>
      <c r="B294" s="11">
        <v>19.869199999999999</v>
      </c>
      <c r="C294" s="11">
        <v>20.777999999999999</v>
      </c>
      <c r="D294" s="11">
        <v>20.867999999999999</v>
      </c>
      <c r="E294" s="11">
        <v>20.64</v>
      </c>
      <c r="F294" s="11">
        <v>20.648</v>
      </c>
      <c r="G294" s="11">
        <v>3972000</v>
      </c>
      <c r="I294" s="97">
        <v>4</v>
      </c>
      <c r="J294">
        <v>358.32260000000002</v>
      </c>
      <c r="K294">
        <f>J294-AVERAGE(AutocorrTable41431624[Series])</f>
        <v>2.1977918032786761</v>
      </c>
      <c r="M294" s="42">
        <v>30</v>
      </c>
      <c r="N294" s="99">
        <f ca="1">SUMPRODUCT(OFFSET($K$264,1,0,COUNT(AutocorrTable41431624[Series])-M294,1),OFFSET($K$264,1+M294,0,COUNT(AutocorrTable41431624[Series])-M294,1))/SUMPRODUCT(AutocorrTable41431624[Centered Series],AutocorrTable41431624[Centered Series])</f>
        <v>9.1832027964799667E-2</v>
      </c>
      <c r="P294" s="11"/>
      <c r="Q294" s="11"/>
      <c r="R294" s="11"/>
    </row>
    <row r="295" spans="1:18">
      <c r="A295" s="12">
        <v>44210.291666666664</v>
      </c>
      <c r="B295" s="11">
        <v>19.779399999999999</v>
      </c>
      <c r="C295" s="11">
        <v>20.684000000000001</v>
      </c>
      <c r="D295" s="11">
        <v>20.795999999999999</v>
      </c>
      <c r="E295" s="11">
        <v>20.648</v>
      </c>
      <c r="F295" s="11">
        <v>20.73</v>
      </c>
      <c r="G295" s="11">
        <v>4155500</v>
      </c>
      <c r="I295" s="97">
        <v>5</v>
      </c>
      <c r="J295">
        <v>355.66539999999998</v>
      </c>
      <c r="K295">
        <f>J295-AVERAGE(AutocorrTable41431624[Series])</f>
        <v>-0.45940819672136968</v>
      </c>
      <c r="M295" s="42">
        <v>31</v>
      </c>
      <c r="N295" s="99">
        <f ca="1">SUMPRODUCT(OFFSET($K$264,1,0,COUNT(AutocorrTable41431624[Series])-M295,1),OFFSET($K$264,1+M295,0,COUNT(AutocorrTable41431624[Series])-M295,1))/SUMPRODUCT(AutocorrTable41431624[Centered Series],AutocorrTable41431624[Centered Series])</f>
        <v>0.13270866856140373</v>
      </c>
    </row>
    <row r="296" spans="1:18">
      <c r="A296" s="12">
        <v>44211.291666666664</v>
      </c>
      <c r="B296" s="11">
        <v>19.517299999999999</v>
      </c>
      <c r="C296" s="11">
        <v>20.41</v>
      </c>
      <c r="D296" s="11">
        <v>20.54</v>
      </c>
      <c r="E296" s="11">
        <v>20.306000000000001</v>
      </c>
      <c r="F296" s="11">
        <v>20.358000000000001</v>
      </c>
      <c r="G296" s="11">
        <v>5138000</v>
      </c>
      <c r="I296" s="97">
        <v>6</v>
      </c>
      <c r="J296">
        <v>354.88490000000002</v>
      </c>
      <c r="K296">
        <f>J296-AVERAGE(AutocorrTable41431624[Series])</f>
        <v>-1.2399081967213306</v>
      </c>
      <c r="M296" s="42">
        <v>32</v>
      </c>
      <c r="N296" s="99">
        <f ca="1">SUMPRODUCT(OFFSET($K$264,1,0,COUNT(AutocorrTable41431624[Series])-M296,1),OFFSET($K$264,1+M296,0,COUNT(AutocorrTable41431624[Series])-M296,1))/SUMPRODUCT(AutocorrTable41431624[Centered Series],AutocorrTable41431624[Centered Series])</f>
        <v>7.7880630484295318E-2</v>
      </c>
    </row>
    <row r="297" spans="1:18">
      <c r="A297" s="12">
        <v>44215.291666666664</v>
      </c>
      <c r="B297" s="11">
        <v>19.5518</v>
      </c>
      <c r="C297" s="11">
        <v>20.446000000000002</v>
      </c>
      <c r="D297" s="11">
        <v>20.488</v>
      </c>
      <c r="E297" s="11">
        <v>20.34</v>
      </c>
      <c r="F297" s="11">
        <v>20.405999999999999</v>
      </c>
      <c r="G297" s="11">
        <v>3505000</v>
      </c>
      <c r="I297" s="97">
        <v>7</v>
      </c>
      <c r="J297">
        <v>326.20110000000005</v>
      </c>
      <c r="K297">
        <f>J297-AVERAGE(AutocorrTable41431624[Series])</f>
        <v>-29.923708196721293</v>
      </c>
      <c r="M297" s="42">
        <v>33</v>
      </c>
      <c r="N297" s="99">
        <f ca="1">SUMPRODUCT(OFFSET($K$264,1,0,COUNT(AutocorrTable41431624[Series])-M297,1),OFFSET($K$264,1+M297,0,COUNT(AutocorrTable41431624[Series])-M297,1))/SUMPRODUCT(AutocorrTable41431624[Centered Series],AutocorrTable41431624[Centered Series])</f>
        <v>8.4657993749135754E-2</v>
      </c>
      <c r="O297" s="11"/>
      <c r="P297" s="11"/>
      <c r="Q297" s="11"/>
      <c r="R297" s="11"/>
    </row>
    <row r="298" spans="1:18">
      <c r="A298" s="12">
        <v>44216.291666666664</v>
      </c>
      <c r="B298" s="11">
        <v>19.678000000000001</v>
      </c>
      <c r="C298" s="11">
        <v>20.577999999999999</v>
      </c>
      <c r="D298" s="11">
        <v>20.72</v>
      </c>
      <c r="E298" s="11">
        <v>20.486000000000001</v>
      </c>
      <c r="F298" s="11">
        <v>20.486000000000001</v>
      </c>
      <c r="G298" s="11">
        <v>4370000</v>
      </c>
      <c r="I298" s="97">
        <v>8</v>
      </c>
      <c r="J298">
        <v>380.11709999999999</v>
      </c>
      <c r="K298">
        <f>J298-AVERAGE(AutocorrTable41431624[Series])</f>
        <v>23.992291803278647</v>
      </c>
      <c r="M298" s="42">
        <v>34</v>
      </c>
      <c r="N298" s="99">
        <f ca="1">SUMPRODUCT(OFFSET($K$264,1,0,COUNT(AutocorrTable41431624[Series])-M298,1),OFFSET($K$264,1+M298,0,COUNT(AutocorrTable41431624[Series])-M298,1))/SUMPRODUCT(AutocorrTable41431624[Centered Series],AutocorrTable41431624[Centered Series])</f>
        <v>0.10727931604899482</v>
      </c>
      <c r="O298" s="11"/>
      <c r="P298" s="11"/>
      <c r="Q298" s="11"/>
      <c r="R298" s="11"/>
    </row>
    <row r="299" spans="1:18">
      <c r="A299" s="12">
        <v>44217.291666666664</v>
      </c>
      <c r="B299" s="11">
        <v>19.613</v>
      </c>
      <c r="C299" s="11">
        <v>20.51</v>
      </c>
      <c r="D299" s="11">
        <v>20.64</v>
      </c>
      <c r="E299" s="11">
        <v>20.38</v>
      </c>
      <c r="F299" s="11">
        <v>20.582000000000001</v>
      </c>
      <c r="G299" s="11">
        <v>3246000</v>
      </c>
      <c r="I299" s="97">
        <v>9</v>
      </c>
      <c r="J299">
        <v>291.90309999999999</v>
      </c>
      <c r="K299">
        <f>J299-AVERAGE(AutocorrTable41431624[Series])</f>
        <v>-64.221708196721352</v>
      </c>
      <c r="M299" s="42">
        <v>35</v>
      </c>
      <c r="N299" s="99">
        <f ca="1">SUMPRODUCT(OFFSET($K$264,1,0,COUNT(AutocorrTable41431624[Series])-M299,1),OFFSET($K$264,1+M299,0,COUNT(AutocorrTable41431624[Series])-M299,1))/SUMPRODUCT(AutocorrTable41431624[Centered Series],AutocorrTable41431624[Centered Series])</f>
        <v>3.4203316681398532E-2</v>
      </c>
      <c r="O299" s="11"/>
      <c r="P299" s="11"/>
      <c r="Q299" s="11"/>
      <c r="R299" s="11"/>
    </row>
    <row r="300" spans="1:18">
      <c r="A300" s="12">
        <v>44218.291666666664</v>
      </c>
      <c r="B300" s="11">
        <v>19.337599999999998</v>
      </c>
      <c r="C300" s="11">
        <v>20.222000000000001</v>
      </c>
      <c r="D300" s="11">
        <v>20.385999999999999</v>
      </c>
      <c r="E300" s="11">
        <v>20.206</v>
      </c>
      <c r="F300" s="11">
        <v>20.324000000000002</v>
      </c>
      <c r="G300" s="11">
        <v>3798000</v>
      </c>
      <c r="I300" s="97">
        <v>10</v>
      </c>
      <c r="J300">
        <v>270.8134</v>
      </c>
      <c r="K300">
        <f>J300-AVERAGE(AutocorrTable41431624[Series])</f>
        <v>-85.311408196721345</v>
      </c>
      <c r="M300" s="42">
        <v>36</v>
      </c>
      <c r="N300" s="99">
        <f ca="1">SUMPRODUCT(OFFSET($K$264,1,0,COUNT(AutocorrTable41431624[Series])-M300,1),OFFSET($K$264,1+M300,0,COUNT(AutocorrTable41431624[Series])-M300,1))/SUMPRODUCT(AutocorrTable41431624[Centered Series],AutocorrTable41431624[Centered Series])</f>
        <v>-3.2243889893588645E-2</v>
      </c>
      <c r="O300" s="11"/>
      <c r="P300" s="11"/>
      <c r="Q300" s="11"/>
      <c r="R300" s="11"/>
    </row>
    <row r="301" spans="1:18">
      <c r="A301" s="12">
        <v>44221.291666666664</v>
      </c>
      <c r="B301" s="11">
        <v>18.9876</v>
      </c>
      <c r="C301" s="11">
        <v>19.856000000000002</v>
      </c>
      <c r="D301" s="11">
        <v>19.988</v>
      </c>
      <c r="E301" s="11">
        <v>19.564</v>
      </c>
      <c r="F301" s="11">
        <v>19.940000000000001</v>
      </c>
      <c r="G301" s="11">
        <v>7289000</v>
      </c>
      <c r="I301" s="97">
        <v>11</v>
      </c>
      <c r="J301">
        <v>325.13870000000003</v>
      </c>
      <c r="K301">
        <f>J301-AVERAGE(AutocorrTable41431624[Series])</f>
        <v>-30.986108196721318</v>
      </c>
      <c r="M301" s="42">
        <v>37</v>
      </c>
      <c r="N301" s="99">
        <f ca="1">SUMPRODUCT(OFFSET($K$264,1,0,COUNT(AutocorrTable41431624[Series])-M301,1),OFFSET($K$264,1+M301,0,COUNT(AutocorrTable41431624[Series])-M301,1))/SUMPRODUCT(AutocorrTable41431624[Centered Series],AutocorrTable41431624[Centered Series])</f>
        <v>-1.4857030144368701E-2</v>
      </c>
      <c r="O301" s="11"/>
      <c r="P301" s="11"/>
      <c r="Q301" s="11"/>
      <c r="R301" s="11"/>
    </row>
    <row r="302" spans="1:18">
      <c r="A302" s="12">
        <v>44222.291666666664</v>
      </c>
      <c r="B302" s="11">
        <v>19.069800000000001</v>
      </c>
      <c r="C302" s="11">
        <v>19.942</v>
      </c>
      <c r="D302" s="11">
        <v>20.036000000000001</v>
      </c>
      <c r="E302" s="11">
        <v>19.878</v>
      </c>
      <c r="F302" s="11">
        <v>19.97</v>
      </c>
      <c r="G302" s="11">
        <v>3875000</v>
      </c>
      <c r="I302" s="97">
        <v>12</v>
      </c>
      <c r="J302">
        <v>323.51870000000002</v>
      </c>
      <c r="K302">
        <f>J302-AVERAGE(AutocorrTable41431624[Series])</f>
        <v>-32.606108196721323</v>
      </c>
      <c r="M302" s="42">
        <v>38</v>
      </c>
      <c r="N302" s="99">
        <f ca="1">SUMPRODUCT(OFFSET($K$264,1,0,COUNT(AutocorrTable41431624[Series])-M302,1),OFFSET($K$264,1+M302,0,COUNT(AutocorrTable41431624[Series])-M302,1))/SUMPRODUCT(AutocorrTable41431624[Centered Series],AutocorrTable41431624[Centered Series])</f>
        <v>-5.2958923126312334E-2</v>
      </c>
      <c r="O302" s="11"/>
      <c r="P302" s="11"/>
      <c r="Q302" s="11"/>
      <c r="R302" s="11"/>
    </row>
    <row r="303" spans="1:18">
      <c r="A303" s="12">
        <v>44223.291666666664</v>
      </c>
      <c r="B303" s="11">
        <v>18.551500000000001</v>
      </c>
      <c r="C303" s="11">
        <v>19.399999999999999</v>
      </c>
      <c r="D303" s="11">
        <v>19.776</v>
      </c>
      <c r="E303" s="11">
        <v>19.378</v>
      </c>
      <c r="F303" s="11">
        <v>19.556000000000001</v>
      </c>
      <c r="G303" s="11">
        <v>5576000</v>
      </c>
      <c r="I303" s="97">
        <v>1</v>
      </c>
      <c r="J303">
        <v>334.38579999999996</v>
      </c>
      <c r="K303">
        <f>J303-AVERAGE(AutocorrTable41431624[Series])</f>
        <v>-21.739008196721386</v>
      </c>
      <c r="M303" s="42">
        <v>39</v>
      </c>
      <c r="N303" s="99">
        <f ca="1">SUMPRODUCT(OFFSET($K$264,1,0,COUNT(AutocorrTable41431624[Series])-M303,1),OFFSET($K$264,1+M303,0,COUNT(AutocorrTable41431624[Series])-M303,1))/SUMPRODUCT(AutocorrTable41431624[Centered Series],AutocorrTable41431624[Centered Series])</f>
        <v>-6.1051919105268131E-2</v>
      </c>
      <c r="O303" s="11"/>
      <c r="P303" s="11"/>
      <c r="Q303" s="11"/>
      <c r="R303" s="11"/>
    </row>
    <row r="304" spans="1:18">
      <c r="A304" s="12">
        <v>44224.291666666664</v>
      </c>
      <c r="B304" s="11">
        <v>18.675799999999999</v>
      </c>
      <c r="C304" s="11">
        <v>19.53</v>
      </c>
      <c r="D304" s="11">
        <v>19.684000000000001</v>
      </c>
      <c r="E304" s="11">
        <v>19.239999999999998</v>
      </c>
      <c r="F304" s="11">
        <v>19.276</v>
      </c>
      <c r="G304" s="11">
        <v>7198500</v>
      </c>
      <c r="I304" s="97">
        <v>2</v>
      </c>
      <c r="J304">
        <v>325.69409999999999</v>
      </c>
      <c r="K304">
        <f>J304-AVERAGE(AutocorrTable41431624[Series])</f>
        <v>-30.430708196721355</v>
      </c>
      <c r="M304" s="42">
        <v>40</v>
      </c>
      <c r="N304" s="99">
        <f ca="1">SUMPRODUCT(OFFSET($K$264,1,0,COUNT(AutocorrTable41431624[Series])-M304,1),OFFSET($K$264,1+M304,0,COUNT(AutocorrTable41431624[Series])-M304,1))/SUMPRODUCT(AutocorrTable41431624[Centered Series],AutocorrTable41431624[Centered Series])</f>
        <v>-5.7719600011582328E-2</v>
      </c>
      <c r="O304" s="11"/>
      <c r="P304" s="11"/>
      <c r="Q304" s="11"/>
      <c r="R304" s="11"/>
    </row>
    <row r="305" spans="1:18">
      <c r="A305" s="12">
        <v>44225.291666666664</v>
      </c>
      <c r="B305" s="11">
        <v>18.3048</v>
      </c>
      <c r="C305" s="11">
        <v>19.141999999999999</v>
      </c>
      <c r="D305" s="11">
        <v>19.417999999999999</v>
      </c>
      <c r="E305" s="11">
        <v>19.018000000000001</v>
      </c>
      <c r="F305" s="11">
        <v>19.399999999999999</v>
      </c>
      <c r="G305" s="11">
        <v>4296000</v>
      </c>
      <c r="I305" s="97">
        <v>3</v>
      </c>
      <c r="J305">
        <v>389.94039999999995</v>
      </c>
      <c r="K305">
        <f>J305-AVERAGE(AutocorrTable41431624[Series])</f>
        <v>33.815591803278608</v>
      </c>
      <c r="M305" s="42">
        <v>41</v>
      </c>
      <c r="N305" s="99">
        <f ca="1">SUMPRODUCT(OFFSET($K$264,1,0,COUNT(AutocorrTable41431624[Series])-M305,1),OFFSET($K$264,1+M305,0,COUNT(AutocorrTable41431624[Series])-M305,1))/SUMPRODUCT(AutocorrTable41431624[Centered Series],AutocorrTable41431624[Centered Series])</f>
        <v>-3.5385372534918476E-2</v>
      </c>
      <c r="O305" s="11"/>
      <c r="P305" s="11"/>
      <c r="Q305" s="11"/>
      <c r="R305" s="11"/>
    </row>
    <row r="306" spans="1:18">
      <c r="A306" s="12">
        <v>44228.291666666664</v>
      </c>
      <c r="B306" s="11">
        <v>18.844100000000001</v>
      </c>
      <c r="C306" s="11">
        <v>19.706</v>
      </c>
      <c r="D306" s="11">
        <v>19.728000000000002</v>
      </c>
      <c r="E306" s="11">
        <v>19.388000000000002</v>
      </c>
      <c r="F306" s="11">
        <v>19.521999999999998</v>
      </c>
      <c r="G306" s="11">
        <v>7497500</v>
      </c>
      <c r="I306" s="97">
        <v>4</v>
      </c>
      <c r="J306">
        <v>338.41280000000006</v>
      </c>
      <c r="K306">
        <f>J306-AVERAGE(AutocorrTable41431624[Series])</f>
        <v>-17.712008196721285</v>
      </c>
      <c r="M306" s="42">
        <v>42</v>
      </c>
      <c r="N306" s="99">
        <f ca="1">SUMPRODUCT(OFFSET($K$264,1,0,COUNT(AutocorrTable41431624[Series])-M306,1),OFFSET($K$264,1+M306,0,COUNT(AutocorrTable41431624[Series])-M306,1))/SUMPRODUCT(AutocorrTable41431624[Centered Series],AutocorrTable41431624[Centered Series])</f>
        <v>-4.7266137102527563E-2</v>
      </c>
      <c r="O306" s="11"/>
      <c r="P306" s="11"/>
      <c r="Q306" s="11"/>
      <c r="R306" s="11"/>
    </row>
    <row r="307" spans="1:18">
      <c r="A307" s="12">
        <v>44229.291666666664</v>
      </c>
      <c r="B307" s="11">
        <v>18.979900000000001</v>
      </c>
      <c r="C307" s="11">
        <v>19.847999999999999</v>
      </c>
      <c r="D307" s="11">
        <v>19.966000000000001</v>
      </c>
      <c r="E307" s="11">
        <v>19.834</v>
      </c>
      <c r="F307" s="11">
        <v>19.899999999999999</v>
      </c>
      <c r="G307" s="11">
        <v>6338500</v>
      </c>
      <c r="I307" s="97">
        <v>5</v>
      </c>
      <c r="J307">
        <v>407.30829999999997</v>
      </c>
      <c r="K307">
        <f>J307-AVERAGE(AutocorrTable41431624[Series])</f>
        <v>51.183491803278628</v>
      </c>
      <c r="M307" s="42">
        <v>43</v>
      </c>
      <c r="N307" s="99">
        <f ca="1">SUMPRODUCT(OFFSET($K$264,1,0,COUNT(AutocorrTable41431624[Series])-M307,1),OFFSET($K$264,1+M307,0,COUNT(AutocorrTable41431624[Series])-M307,1))/SUMPRODUCT(AutocorrTable41431624[Centered Series],AutocorrTable41431624[Centered Series])</f>
        <v>-6.1749361438405474E-2</v>
      </c>
      <c r="O307" s="11"/>
      <c r="P307" s="11"/>
      <c r="Q307" s="11"/>
      <c r="R307" s="11"/>
    </row>
    <row r="308" spans="1:18">
      <c r="A308" s="12">
        <v>44230.291666666664</v>
      </c>
      <c r="B308" s="11">
        <v>21.2883</v>
      </c>
      <c r="C308" s="11">
        <v>22.262</v>
      </c>
      <c r="D308" s="11">
        <v>22.457999999999998</v>
      </c>
      <c r="E308" s="11">
        <v>21.391999999999999</v>
      </c>
      <c r="F308" s="11">
        <v>21.66</v>
      </c>
      <c r="G308" s="11">
        <v>15131000</v>
      </c>
      <c r="I308" s="97">
        <v>6</v>
      </c>
      <c r="J308">
        <v>394.26100000000008</v>
      </c>
      <c r="K308">
        <f>J308-AVERAGE(AutocorrTable41431624[Series])</f>
        <v>38.136191803278734</v>
      </c>
      <c r="M308" s="42">
        <v>44</v>
      </c>
      <c r="N308" s="99">
        <f ca="1">SUMPRODUCT(OFFSET($K$264,1,0,COUNT(AutocorrTable41431624[Series])-M308,1),OFFSET($K$264,1+M308,0,COUNT(AutocorrTable41431624[Series])-M308,1))/SUMPRODUCT(AutocorrTable41431624[Centered Series],AutocorrTable41431624[Centered Series])</f>
        <v>-7.7348313267114499E-2</v>
      </c>
      <c r="O308" s="11"/>
      <c r="P308" s="11"/>
      <c r="Q308" s="11"/>
      <c r="R308" s="11"/>
    </row>
    <row r="309" spans="1:18">
      <c r="A309" s="12">
        <v>44231.291666666664</v>
      </c>
      <c r="B309" s="11">
        <v>21.206099999999999</v>
      </c>
      <c r="C309" s="11">
        <v>22.175999999999998</v>
      </c>
      <c r="D309" s="11">
        <v>22.23</v>
      </c>
      <c r="E309" s="11">
        <v>21.802</v>
      </c>
      <c r="F309" s="11">
        <v>22.196000000000002</v>
      </c>
      <c r="G309" s="11">
        <v>6912000</v>
      </c>
      <c r="I309" s="97">
        <v>7</v>
      </c>
      <c r="J309">
        <v>363.50760000000002</v>
      </c>
      <c r="K309">
        <f>J309-AVERAGE(AutocorrTable41431624[Series])</f>
        <v>7.3827918032786783</v>
      </c>
      <c r="M309" s="42">
        <v>45</v>
      </c>
      <c r="N309" s="99">
        <f ca="1">SUMPRODUCT(OFFSET($K$264,1,0,COUNT(AutocorrTable41431624[Series])-M309,1),OFFSET($K$264,1+M309,0,COUNT(AutocorrTable41431624[Series])-M309,1))/SUMPRODUCT(AutocorrTable41431624[Centered Series],AutocorrTable41431624[Centered Series])</f>
        <v>-6.3270523947510926E-2</v>
      </c>
      <c r="O309" s="11"/>
      <c r="P309" s="11"/>
      <c r="Q309" s="11"/>
      <c r="R309" s="11"/>
    </row>
    <row r="310" spans="1:18">
      <c r="A310" s="12">
        <v>44232.291666666664</v>
      </c>
      <c r="B310" s="11">
        <v>22.321100000000001</v>
      </c>
      <c r="C310" s="11">
        <v>23.341999999999999</v>
      </c>
      <c r="D310" s="11">
        <v>23.7</v>
      </c>
      <c r="E310" s="11">
        <v>23.047999999999998</v>
      </c>
      <c r="F310" s="11">
        <v>23.606000000000002</v>
      </c>
      <c r="G310" s="11">
        <v>10132500</v>
      </c>
      <c r="I310" s="97">
        <v>8</v>
      </c>
      <c r="J310">
        <v>383.12279999999998</v>
      </c>
      <c r="K310">
        <f>J310-AVERAGE(AutocorrTable41431624[Series])</f>
        <v>26.997991803278637</v>
      </c>
      <c r="M310" s="42">
        <v>46</v>
      </c>
      <c r="N310" s="99">
        <f ca="1">SUMPRODUCT(OFFSET($K$264,1,0,COUNT(AutocorrTable41431624[Series])-M310,1),OFFSET($K$264,1+M310,0,COUNT(AutocorrTable41431624[Series])-M310,1))/SUMPRODUCT(AutocorrTable41431624[Centered Series],AutocorrTable41431624[Centered Series])</f>
        <v>-1.2621985533507525E-2</v>
      </c>
      <c r="O310" s="11"/>
      <c r="P310" s="11"/>
      <c r="Q310" s="11"/>
      <c r="R310" s="11"/>
    </row>
    <row r="311" spans="1:18">
      <c r="A311" s="12">
        <v>44235.291666666664</v>
      </c>
      <c r="B311" s="11">
        <v>22.1126</v>
      </c>
      <c r="C311" s="11">
        <v>23.123999999999999</v>
      </c>
      <c r="D311" s="11">
        <v>23.128</v>
      </c>
      <c r="E311" s="11">
        <v>22.872</v>
      </c>
      <c r="F311" s="11">
        <v>22.872</v>
      </c>
      <c r="G311" s="11">
        <v>5339000</v>
      </c>
      <c r="I311" s="97">
        <v>9</v>
      </c>
      <c r="J311">
        <v>331.58559999999994</v>
      </c>
      <c r="K311">
        <f>J311-AVERAGE(AutocorrTable41431624[Series])</f>
        <v>-24.539208196721404</v>
      </c>
      <c r="M311" s="42">
        <v>47</v>
      </c>
      <c r="N311" s="99">
        <f ca="1">SUMPRODUCT(OFFSET($K$264,1,0,COUNT(AutocorrTable41431624[Series])-M311,1),OFFSET($K$264,1+M311,0,COUNT(AutocorrTable41431624[Series])-M311,1))/SUMPRODUCT(AutocorrTable41431624[Centered Series],AutocorrTable41431624[Centered Series])</f>
        <v>-7.1066991797880313E-2</v>
      </c>
      <c r="O311" s="11"/>
      <c r="P311" s="11"/>
      <c r="Q311" s="11"/>
      <c r="R311" s="11"/>
    </row>
    <row r="312" spans="1:18">
      <c r="A312" s="12">
        <v>44236.291666666664</v>
      </c>
      <c r="B312" s="11">
        <v>21.5427</v>
      </c>
      <c r="C312" s="11">
        <v>22.527999999999999</v>
      </c>
      <c r="D312" s="11">
        <v>22.686</v>
      </c>
      <c r="E312" s="11">
        <v>22.398</v>
      </c>
      <c r="F312" s="11">
        <v>22.513999999999999</v>
      </c>
      <c r="G312" s="11">
        <v>5071500</v>
      </c>
      <c r="I312" s="97">
        <v>10</v>
      </c>
      <c r="J312">
        <v>365.56209999999993</v>
      </c>
      <c r="K312">
        <f>J312-AVERAGE(AutocorrTable41431624[Series])</f>
        <v>9.4372918032785833</v>
      </c>
      <c r="M312" s="42">
        <v>48</v>
      </c>
      <c r="N312" s="99">
        <f ca="1">SUMPRODUCT(OFFSET($K$264,1,0,COUNT(AutocorrTable41431624[Series])-M312,1),OFFSET($K$264,1+M312,0,COUNT(AutocorrTable41431624[Series])-M312,1))/SUMPRODUCT(AutocorrTable41431624[Centered Series],AutocorrTable41431624[Centered Series])</f>
        <v>-2.4664817390533406E-2</v>
      </c>
      <c r="O312" s="11"/>
      <c r="P312" s="11"/>
      <c r="Q312" s="11"/>
      <c r="R312" s="11"/>
    </row>
    <row r="313" spans="1:18">
      <c r="A313" s="12">
        <v>44237.291666666664</v>
      </c>
      <c r="B313" s="11">
        <v>21.6709</v>
      </c>
      <c r="C313" s="11">
        <v>22.661999999999999</v>
      </c>
      <c r="D313" s="11">
        <v>22.9</v>
      </c>
      <c r="E313" s="11">
        <v>22.456</v>
      </c>
      <c r="F313" s="11">
        <v>22.9</v>
      </c>
      <c r="G313" s="11">
        <v>3032000</v>
      </c>
      <c r="I313" s="97">
        <v>11</v>
      </c>
      <c r="J313">
        <v>361.64510000000001</v>
      </c>
      <c r="K313">
        <f>J313-AVERAGE(AutocorrTable41431624[Series])</f>
        <v>5.520291803278667</v>
      </c>
      <c r="M313" s="42">
        <v>49</v>
      </c>
      <c r="N313" s="99">
        <f ca="1">SUMPRODUCT(OFFSET($K$264,1,0,COUNT(AutocorrTable41431624[Series])-M313,1),OFFSET($K$264,1+M313,0,COUNT(AutocorrTable41431624[Series])-M313,1))/SUMPRODUCT(AutocorrTable41431624[Centered Series],AutocorrTable41431624[Centered Series])</f>
        <v>-1.041537108087439E-2</v>
      </c>
    </row>
    <row r="314" spans="1:18">
      <c r="A314" s="12">
        <v>44238.291666666664</v>
      </c>
      <c r="B314" s="11">
        <v>21.7971</v>
      </c>
      <c r="C314" s="11">
        <v>22.794</v>
      </c>
      <c r="D314" s="11">
        <v>22.948</v>
      </c>
      <c r="E314" s="11">
        <v>22.687999999999999</v>
      </c>
      <c r="F314" s="11">
        <v>22.803999999999998</v>
      </c>
      <c r="G314" s="11">
        <v>2351500</v>
      </c>
      <c r="I314" s="97">
        <v>12</v>
      </c>
      <c r="J314">
        <v>362.06179999999995</v>
      </c>
      <c r="K314">
        <f>J314-AVERAGE(AutocorrTable41431624[Series])</f>
        <v>5.9369918032786018</v>
      </c>
      <c r="M314" s="42">
        <v>50</v>
      </c>
      <c r="N314" s="99">
        <f ca="1">SUMPRODUCT(OFFSET($K$264,1,0,COUNT(AutocorrTable41431624[Series])-M314,1),OFFSET($K$264,1+M314,0,COUNT(AutocorrTable41431624[Series])-M314,1))/SUMPRODUCT(AutocorrTable41431624[Centered Series],AutocorrTable41431624[Centered Series])</f>
        <v>-3.0646460957050072E-2</v>
      </c>
    </row>
    <row r="315" spans="1:18">
      <c r="A315" s="12">
        <v>44239.291666666664</v>
      </c>
      <c r="B315" s="11">
        <v>21.712900000000001</v>
      </c>
      <c r="C315" s="11">
        <v>22.706</v>
      </c>
      <c r="D315" s="11">
        <v>22.724</v>
      </c>
      <c r="E315" s="11">
        <v>22.558</v>
      </c>
      <c r="F315" s="11">
        <v>22.562000000000001</v>
      </c>
      <c r="G315" s="11">
        <v>2788500</v>
      </c>
      <c r="I315" s="97">
        <v>1</v>
      </c>
      <c r="J315">
        <v>402.49950000000001</v>
      </c>
      <c r="K315">
        <f>J315-AVERAGE(AutocorrTable41431624[Series])</f>
        <v>46.374691803278665</v>
      </c>
      <c r="M315" s="42">
        <v>51</v>
      </c>
      <c r="N315" s="99">
        <f ca="1">SUMPRODUCT(OFFSET($K$264,1,0,COUNT(AutocorrTable41431624[Series])-M315,1),OFFSET($K$264,1+M315,0,COUNT(AutocorrTable41431624[Series])-M315,1))/SUMPRODUCT(AutocorrTable41431624[Centered Series],AutocorrTable41431624[Centered Series])</f>
        <v>-1.5637384341014266E-2</v>
      </c>
    </row>
    <row r="316" spans="1:18">
      <c r="A316" s="12">
        <v>44243.291666666664</v>
      </c>
      <c r="B316" s="11">
        <v>21.988299999999999</v>
      </c>
      <c r="C316" s="11">
        <v>22.994</v>
      </c>
      <c r="D316" s="11">
        <v>23.18</v>
      </c>
      <c r="E316" s="11">
        <v>22.884</v>
      </c>
      <c r="F316" s="11">
        <v>23.17</v>
      </c>
      <c r="G316" s="11">
        <v>4247000</v>
      </c>
      <c r="I316" s="97">
        <v>2</v>
      </c>
      <c r="J316">
        <v>366.79410000000001</v>
      </c>
      <c r="K316">
        <f>J316-AVERAGE(AutocorrTable41431624[Series])</f>
        <v>10.669291803278668</v>
      </c>
      <c r="M316" s="42">
        <v>52</v>
      </c>
      <c r="N316" s="99">
        <f ca="1">SUMPRODUCT(OFFSET($K$264,1,0,COUNT(AutocorrTable41431624[Series])-M316,1),OFFSET($K$264,1+M316,0,COUNT(AutocorrTable41431624[Series])-M316,1))/SUMPRODUCT(AutocorrTable41431624[Centered Series],AutocorrTable41431624[Centered Series])</f>
        <v>-8.1618032017535449E-3</v>
      </c>
    </row>
    <row r="317" spans="1:18">
      <c r="A317" s="12">
        <v>44244.291666666664</v>
      </c>
      <c r="B317" s="11">
        <v>21.9788</v>
      </c>
      <c r="C317" s="11">
        <v>22.984000000000002</v>
      </c>
      <c r="D317" s="11">
        <v>23.062000000000001</v>
      </c>
      <c r="E317" s="11">
        <v>22.771999999999998</v>
      </c>
      <c r="F317" s="11">
        <v>23.062000000000001</v>
      </c>
      <c r="G317" s="11">
        <v>2961000</v>
      </c>
      <c r="I317" s="97">
        <v>3</v>
      </c>
      <c r="J317">
        <v>348.5213</v>
      </c>
      <c r="K317">
        <f>J317-AVERAGE(AutocorrTable41431624[Series])</f>
        <v>-7.60350819672135</v>
      </c>
      <c r="M317" s="42">
        <v>53</v>
      </c>
      <c r="N317" s="99">
        <f ca="1">SUMPRODUCT(OFFSET($K$264,1,0,COUNT(AutocorrTable41431624[Series])-M317,1),OFFSET($K$264,1+M317,0,COUNT(AutocorrTable41431624[Series])-M317,1))/SUMPRODUCT(AutocorrTable41431624[Centered Series],AutocorrTable41431624[Centered Series])</f>
        <v>-1.8620559143954257E-2</v>
      </c>
    </row>
    <row r="318" spans="1:18">
      <c r="A318" s="12">
        <v>44245.291666666664</v>
      </c>
      <c r="B318" s="11">
        <v>21.710999999999999</v>
      </c>
      <c r="C318" s="11">
        <v>22.704000000000001</v>
      </c>
      <c r="D318" s="11">
        <v>22.774000000000001</v>
      </c>
      <c r="E318" s="11">
        <v>22.486000000000001</v>
      </c>
      <c r="F318" s="11">
        <v>22.65</v>
      </c>
      <c r="G318" s="11">
        <v>2836000</v>
      </c>
      <c r="I318" s="97">
        <v>4</v>
      </c>
      <c r="J318">
        <v>366.84399999999999</v>
      </c>
      <c r="K318">
        <f>J318-AVERAGE(AutocorrTable41431624[Series])</f>
        <v>10.719191803278648</v>
      </c>
      <c r="M318" s="42">
        <v>54</v>
      </c>
      <c r="N318" s="99">
        <f ca="1">SUMPRODUCT(OFFSET($K$264,1,0,COUNT(AutocorrTable41431624[Series])-M318,1),OFFSET($K$264,1+M318,0,COUNT(AutocorrTable41431624[Series])-M318,1))/SUMPRODUCT(AutocorrTable41431624[Centered Series],AutocorrTable41431624[Centered Series])</f>
        <v>2.5341584560811679E-2</v>
      </c>
    </row>
    <row r="319" spans="1:18">
      <c r="A319" s="12">
        <v>44246.291666666664</v>
      </c>
      <c r="B319" s="11">
        <v>22.097300000000001</v>
      </c>
      <c r="C319" s="11">
        <v>23.108000000000001</v>
      </c>
      <c r="D319" s="11">
        <v>23.562000000000001</v>
      </c>
      <c r="E319" s="11">
        <v>22.782</v>
      </c>
      <c r="F319" s="11">
        <v>22.802</v>
      </c>
      <c r="G319" s="11">
        <v>9943000</v>
      </c>
      <c r="I319" s="97">
        <v>5</v>
      </c>
      <c r="J319">
        <v>357.31600000000003</v>
      </c>
      <c r="K319">
        <f>J319-AVERAGE(AutocorrTable41431624[Series])</f>
        <v>1.1911918032786843</v>
      </c>
      <c r="M319" s="42">
        <v>55</v>
      </c>
      <c r="N319" s="99">
        <f ca="1">SUMPRODUCT(OFFSET($K$264,1,0,COUNT(AutocorrTable41431624[Series])-M319,1),OFFSET($K$264,1+M319,0,COUNT(AutocorrTable41431624[Series])-M319,1))/SUMPRODUCT(AutocorrTable41431624[Centered Series],AutocorrTable41431624[Centered Series])</f>
        <v>4.2028349533544451E-2</v>
      </c>
    </row>
    <row r="320" spans="1:18">
      <c r="A320" s="12">
        <v>44249.291666666664</v>
      </c>
      <c r="B320" s="11">
        <v>21.665099999999999</v>
      </c>
      <c r="C320" s="11">
        <v>22.655999999999999</v>
      </c>
      <c r="D320" s="11">
        <v>22.981999999999999</v>
      </c>
      <c r="E320" s="11">
        <v>22.606000000000002</v>
      </c>
      <c r="F320" s="11">
        <v>22.706</v>
      </c>
      <c r="G320" s="11">
        <v>5482000</v>
      </c>
      <c r="I320" s="97">
        <v>6</v>
      </c>
      <c r="J320">
        <v>317.45399999999995</v>
      </c>
      <c r="K320">
        <f>J320-AVERAGE(AutocorrTable41431624[Series])</f>
        <v>-38.670808196721396</v>
      </c>
      <c r="M320" s="42">
        <v>56</v>
      </c>
      <c r="N320" s="99">
        <f ca="1">SUMPRODUCT(OFFSET($K$264,1,0,COUNT(AutocorrTable41431624[Series])-M320,1),OFFSET($K$264,1+M320,0,COUNT(AutocorrTable41431624[Series])-M320,1))/SUMPRODUCT(AutocorrTable41431624[Centered Series],AutocorrTable41431624[Centered Series])</f>
        <v>-1.1827319065611374E-3</v>
      </c>
    </row>
    <row r="321" spans="1:14">
      <c r="A321" s="12">
        <v>44250.291666666664</v>
      </c>
      <c r="B321" s="11">
        <v>21.502600000000001</v>
      </c>
      <c r="C321" s="11">
        <v>22.486000000000001</v>
      </c>
      <c r="D321" s="11">
        <v>22.571999999999999</v>
      </c>
      <c r="E321" s="11">
        <v>21.908000000000001</v>
      </c>
      <c r="F321" s="11">
        <v>22.193999999999999</v>
      </c>
      <c r="G321" s="11">
        <v>5336500</v>
      </c>
      <c r="I321" s="97">
        <v>7</v>
      </c>
      <c r="J321">
        <v>398.01</v>
      </c>
      <c r="K321">
        <f>J321-AVERAGE(AutocorrTable41431624[Series])</f>
        <v>41.885191803278644</v>
      </c>
      <c r="M321" s="42">
        <v>57</v>
      </c>
      <c r="N321" s="99">
        <f ca="1">SUMPRODUCT(OFFSET($K$264,1,0,COUNT(AutocorrTable41431624[Series])-M321,1),OFFSET($K$264,1+M321,0,COUNT(AutocorrTable41431624[Series])-M321,1))/SUMPRODUCT(AutocorrTable41431624[Centered Series],AutocorrTable41431624[Centered Series])</f>
        <v>1.9950663593643021E-2</v>
      </c>
    </row>
    <row r="322" spans="1:14">
      <c r="A322" s="12">
        <v>44251.291666666664</v>
      </c>
      <c r="B322" s="11">
        <v>20.961300000000001</v>
      </c>
      <c r="C322" s="11">
        <v>21.92</v>
      </c>
      <c r="D322" s="11">
        <v>21.994</v>
      </c>
      <c r="E322" s="11">
        <v>21.622</v>
      </c>
      <c r="F322" s="11">
        <v>21.664000000000001</v>
      </c>
      <c r="G322" s="11">
        <v>7374000</v>
      </c>
      <c r="I322" s="97">
        <v>8</v>
      </c>
      <c r="J322">
        <v>393.10800000000006</v>
      </c>
      <c r="K322">
        <f>J322-AVERAGE(AutocorrTable41431624[Series])</f>
        <v>36.983191803278714</v>
      </c>
      <c r="M322" s="42">
        <v>58</v>
      </c>
      <c r="N322" s="99">
        <f ca="1">SUMPRODUCT(OFFSET($K$264,1,0,COUNT(AutocorrTable41431624[Series])-M322,1),OFFSET($K$264,1+M322,0,COUNT(AutocorrTable41431624[Series])-M322,1))/SUMPRODUCT(AutocorrTable41431624[Centered Series],AutocorrTable41431624[Centered Series])</f>
        <v>1.0425569401840721E-2</v>
      </c>
    </row>
    <row r="323" spans="1:14">
      <c r="A323" s="12">
        <v>44252.291666666664</v>
      </c>
      <c r="B323" s="11">
        <v>20.479299999999999</v>
      </c>
      <c r="C323" s="11">
        <v>21.416</v>
      </c>
      <c r="D323" s="11">
        <v>21.818000000000001</v>
      </c>
      <c r="E323" s="11">
        <v>21.37</v>
      </c>
      <c r="F323" s="11">
        <v>21.745999999999999</v>
      </c>
      <c r="G323" s="11">
        <v>6690000</v>
      </c>
      <c r="I323" s="97">
        <v>9</v>
      </c>
      <c r="J323">
        <v>375.36799999999994</v>
      </c>
      <c r="K323">
        <f>J323-AVERAGE(AutocorrTable41431624[Series])</f>
        <v>19.243191803278592</v>
      </c>
      <c r="M323" s="42">
        <v>59</v>
      </c>
      <c r="N323" s="99">
        <f ca="1">SUMPRODUCT(OFFSET($K$264,1,0,COUNT(AutocorrTable41431624[Series])-M323,1),OFFSET($K$264,1+M323,0,COUNT(AutocorrTable41431624[Series])-M323,1))/SUMPRODUCT(AutocorrTable41431624[Centered Series],AutocorrTable41431624[Centered Series])</f>
        <v>5.0365564642650901E-3</v>
      </c>
    </row>
    <row r="324" spans="1:14">
      <c r="A324" s="12">
        <v>44253.291666666664</v>
      </c>
      <c r="B324" s="11">
        <v>20.236499999999999</v>
      </c>
      <c r="C324" s="11">
        <v>21.161999999999999</v>
      </c>
      <c r="D324" s="11">
        <v>21.398</v>
      </c>
      <c r="E324" s="11">
        <v>21.074000000000002</v>
      </c>
      <c r="F324" s="11">
        <v>21.385999999999999</v>
      </c>
      <c r="G324" s="11">
        <v>5014500</v>
      </c>
      <c r="I324" s="97">
        <v>10</v>
      </c>
      <c r="J324">
        <v>424.34000000000015</v>
      </c>
      <c r="K324">
        <f>J324-AVERAGE(AutocorrTable41431624[Series])</f>
        <v>68.215191803278799</v>
      </c>
      <c r="M324" s="42">
        <v>60</v>
      </c>
      <c r="N324" s="99">
        <f ca="1">SUMPRODUCT(OFFSET($K$264,1,0,COUNT(AutocorrTable41431624[Series])-M324,1),OFFSET($K$264,1+M324,0,COUNT(AutocorrTable41431624[Series])-M324,1))/SUMPRODUCT(AutocorrTable41431624[Centered Series],AutocorrTable41431624[Centered Series])</f>
        <v>0.13709324530164405</v>
      </c>
    </row>
    <row r="325" spans="1:14">
      <c r="A325" s="12">
        <v>44256.291666666664</v>
      </c>
      <c r="B325" s="11">
        <v>20.6706</v>
      </c>
      <c r="C325" s="11">
        <v>21.616</v>
      </c>
      <c r="D325" s="11">
        <v>21.712</v>
      </c>
      <c r="E325" s="11">
        <v>21.37</v>
      </c>
      <c r="F325" s="11">
        <v>21.466000000000001</v>
      </c>
      <c r="G325" s="11">
        <v>4678000</v>
      </c>
      <c r="I325" s="97">
        <v>11</v>
      </c>
      <c r="J325">
        <v>165.98</v>
      </c>
      <c r="K325">
        <f>J325-AVERAGE(AutocorrTable41431624[Series])</f>
        <v>-190.14480819672136</v>
      </c>
      <c r="M325" s="42">
        <v>61</v>
      </c>
      <c r="N325" s="99" t="e">
        <f ca="1">SUMPRODUCT(OFFSET($K$264,1,0,COUNT(AutocorrTable41431624[Series])-M325,1),OFFSET($K$264,1+M325,0,COUNT(AutocorrTable41431624[Series])-M325,1))/SUMPRODUCT(AutocorrTable41431624[Centered Series],AutocorrTable41431624[Centered Series])</f>
        <v>#REF!</v>
      </c>
    </row>
    <row r="326" spans="1:14">
      <c r="A326" s="12">
        <v>44257.291666666664</v>
      </c>
      <c r="B326" s="11">
        <v>20.2288</v>
      </c>
      <c r="C326" s="11">
        <v>21.154</v>
      </c>
      <c r="D326" s="11">
        <v>21.452000000000002</v>
      </c>
      <c r="E326" s="11">
        <v>21.15</v>
      </c>
      <c r="F326" s="11">
        <v>21.436</v>
      </c>
      <c r="G326" s="11">
        <v>5412500</v>
      </c>
    </row>
    <row r="327" spans="1:14">
      <c r="A327" s="12">
        <v>44258.291666666664</v>
      </c>
      <c r="B327" s="11">
        <v>19.989699999999999</v>
      </c>
      <c r="C327" s="11">
        <v>20.904</v>
      </c>
      <c r="D327" s="11">
        <v>21.314</v>
      </c>
      <c r="E327" s="11">
        <v>20.9</v>
      </c>
      <c r="F327" s="11">
        <v>21.282</v>
      </c>
      <c r="G327" s="11">
        <v>5263500</v>
      </c>
    </row>
    <row r="328" spans="1:14">
      <c r="A328" s="12">
        <v>44259.291666666664</v>
      </c>
      <c r="B328" s="11">
        <v>19.4772</v>
      </c>
      <c r="C328" s="11">
        <v>20.367999999999999</v>
      </c>
      <c r="D328" s="11">
        <v>20.803999999999998</v>
      </c>
      <c r="E328" s="11">
        <v>20.146000000000001</v>
      </c>
      <c r="F328" s="11">
        <v>20.661999999999999</v>
      </c>
      <c r="G328" s="11">
        <v>8212500</v>
      </c>
    </row>
    <row r="329" spans="1:14">
      <c r="A329" s="12">
        <v>44260.291666666664</v>
      </c>
      <c r="B329" s="11">
        <v>19.917100000000001</v>
      </c>
      <c r="C329" s="11">
        <v>20.827999999999999</v>
      </c>
      <c r="D329" s="11">
        <v>20.85</v>
      </c>
      <c r="E329" s="11">
        <v>20.256</v>
      </c>
      <c r="F329" s="11">
        <v>20.722000000000001</v>
      </c>
      <c r="G329" s="11">
        <v>5269500</v>
      </c>
    </row>
    <row r="330" spans="1:14">
      <c r="A330" s="12">
        <v>44263.291666666664</v>
      </c>
      <c r="B330" s="11">
        <v>19.173100000000002</v>
      </c>
      <c r="C330" s="11">
        <v>20.05</v>
      </c>
      <c r="D330" s="11">
        <v>20.6</v>
      </c>
      <c r="E330" s="11">
        <v>20.04</v>
      </c>
      <c r="F330" s="11">
        <v>20.468</v>
      </c>
      <c r="G330" s="11">
        <v>6213000</v>
      </c>
    </row>
    <row r="331" spans="1:14">
      <c r="A331" s="12">
        <v>44264.291666666664</v>
      </c>
      <c r="B331" s="11">
        <v>19.416</v>
      </c>
      <c r="C331" s="11">
        <v>20.303999999999998</v>
      </c>
      <c r="D331" s="11">
        <v>20.398</v>
      </c>
      <c r="E331" s="11">
        <v>20.018000000000001</v>
      </c>
      <c r="F331" s="11">
        <v>20.05</v>
      </c>
      <c r="G331" s="11">
        <v>6442500</v>
      </c>
    </row>
    <row r="332" spans="1:14">
      <c r="A332" s="12">
        <v>44265.291666666664</v>
      </c>
      <c r="B332" s="11">
        <v>19.314599999999999</v>
      </c>
      <c r="C332" s="11">
        <v>20.198</v>
      </c>
      <c r="D332" s="11">
        <v>20.538</v>
      </c>
      <c r="E332" s="11">
        <v>20.102</v>
      </c>
      <c r="F332" s="11">
        <v>20.494</v>
      </c>
      <c r="G332" s="11">
        <v>5367000</v>
      </c>
    </row>
    <row r="333" spans="1:14">
      <c r="A333" s="12">
        <v>44266.291666666664</v>
      </c>
      <c r="B333" s="11">
        <v>19.737300000000001</v>
      </c>
      <c r="C333" s="11">
        <v>20.64</v>
      </c>
      <c r="D333" s="11">
        <v>20.73</v>
      </c>
      <c r="E333" s="11">
        <v>20.353999999999999</v>
      </c>
      <c r="F333" s="11">
        <v>20.456</v>
      </c>
      <c r="G333" s="11">
        <v>4577500</v>
      </c>
    </row>
    <row r="334" spans="1:14">
      <c r="A334" s="12">
        <v>44267.291666666664</v>
      </c>
      <c r="B334" s="11">
        <v>19.997399999999999</v>
      </c>
      <c r="C334" s="11">
        <v>20.911999999999999</v>
      </c>
      <c r="D334" s="11">
        <v>20.917999999999999</v>
      </c>
      <c r="E334" s="11">
        <v>20.501999999999999</v>
      </c>
      <c r="F334" s="11">
        <v>20.634</v>
      </c>
      <c r="G334" s="11">
        <v>4350500</v>
      </c>
    </row>
    <row r="335" spans="1:14">
      <c r="A335" s="12">
        <v>44270.291666666664</v>
      </c>
      <c r="B335" s="11">
        <v>20.156099999999999</v>
      </c>
      <c r="C335" s="11">
        <v>21.077999999999999</v>
      </c>
      <c r="D335" s="11">
        <v>21.088000000000001</v>
      </c>
      <c r="E335" s="11">
        <v>20.834</v>
      </c>
      <c r="F335" s="11">
        <v>20.975999999999999</v>
      </c>
      <c r="G335" s="11">
        <v>4377500</v>
      </c>
    </row>
    <row r="336" spans="1:14">
      <c r="A336" s="12">
        <v>44271.291666666664</v>
      </c>
      <c r="B336" s="11">
        <v>20.379899999999999</v>
      </c>
      <c r="C336" s="11">
        <v>21.312000000000001</v>
      </c>
      <c r="D336" s="11">
        <v>21.45</v>
      </c>
      <c r="E336" s="11">
        <v>21.23</v>
      </c>
      <c r="F336" s="11">
        <v>21.248000000000001</v>
      </c>
      <c r="G336" s="11">
        <v>4119500</v>
      </c>
    </row>
    <row r="337" spans="1:7">
      <c r="A337" s="12">
        <v>44272.291666666664</v>
      </c>
      <c r="B337" s="11">
        <v>20.259399999999999</v>
      </c>
      <c r="C337" s="11">
        <v>21.186</v>
      </c>
      <c r="D337" s="11">
        <v>21.26</v>
      </c>
      <c r="E337" s="11">
        <v>20.954000000000001</v>
      </c>
      <c r="F337" s="11">
        <v>21.154</v>
      </c>
      <c r="G337" s="11">
        <v>3595500</v>
      </c>
    </row>
    <row r="338" spans="1:7">
      <c r="A338" s="12">
        <v>44273.291666666664</v>
      </c>
      <c r="B338" s="11">
        <v>20.146599999999999</v>
      </c>
      <c r="C338" s="11">
        <v>21.068000000000001</v>
      </c>
      <c r="D338" s="11">
        <v>21.225999999999999</v>
      </c>
      <c r="E338" s="11">
        <v>20.988</v>
      </c>
      <c r="F338" s="11">
        <v>21.187999999999999</v>
      </c>
      <c r="G338" s="11">
        <v>4303000</v>
      </c>
    </row>
    <row r="339" spans="1:7">
      <c r="A339" s="12">
        <v>44274.291666666664</v>
      </c>
      <c r="B339" s="11">
        <v>20.1313</v>
      </c>
      <c r="C339" s="11">
        <v>21.052</v>
      </c>
      <c r="D339" s="11">
        <v>21.161999999999999</v>
      </c>
      <c r="E339" s="11">
        <v>20.902000000000001</v>
      </c>
      <c r="F339" s="11">
        <v>21.161999999999999</v>
      </c>
      <c r="G339" s="11">
        <v>3113500</v>
      </c>
    </row>
    <row r="340" spans="1:7">
      <c r="A340" s="12">
        <v>44277.291666666664</v>
      </c>
      <c r="B340" s="11">
        <v>20.443000000000001</v>
      </c>
      <c r="C340" s="11">
        <v>21.378</v>
      </c>
      <c r="D340" s="11">
        <v>21.484000000000002</v>
      </c>
      <c r="E340" s="11">
        <v>21.102</v>
      </c>
      <c r="F340" s="11">
        <v>21.2</v>
      </c>
      <c r="G340" s="11">
        <v>10410500</v>
      </c>
    </row>
    <row r="341" spans="1:7">
      <c r="A341" s="12">
        <v>44278.291666666664</v>
      </c>
      <c r="B341" s="11">
        <v>20.102599999999999</v>
      </c>
      <c r="C341" s="11">
        <v>21.021999999999998</v>
      </c>
      <c r="D341" s="11">
        <v>21.385999999999999</v>
      </c>
      <c r="E341" s="11">
        <v>21.001999999999999</v>
      </c>
      <c r="F341" s="11">
        <v>21.265999999999998</v>
      </c>
      <c r="G341" s="11">
        <v>3806000</v>
      </c>
    </row>
    <row r="342" spans="1:7">
      <c r="A342" s="12">
        <v>44279.291666666664</v>
      </c>
      <c r="B342" s="11">
        <v>19.5747</v>
      </c>
      <c r="C342" s="11">
        <v>20.47</v>
      </c>
      <c r="D342" s="11">
        <v>20.962</v>
      </c>
      <c r="E342" s="11">
        <v>20.462</v>
      </c>
      <c r="F342" s="11">
        <v>20.962</v>
      </c>
      <c r="G342" s="11">
        <v>6353500</v>
      </c>
    </row>
    <row r="343" spans="1:7">
      <c r="A343" s="12">
        <v>44280.291666666664</v>
      </c>
      <c r="B343" s="11">
        <v>19.632100000000001</v>
      </c>
      <c r="C343" s="11">
        <v>20.53</v>
      </c>
      <c r="D343" s="11">
        <v>20.588000000000001</v>
      </c>
      <c r="E343" s="11">
        <v>20.292000000000002</v>
      </c>
      <c r="F343" s="11">
        <v>20.472000000000001</v>
      </c>
      <c r="G343" s="11">
        <v>4856000</v>
      </c>
    </row>
    <row r="344" spans="1:7">
      <c r="A344" s="12">
        <v>44281.291666666664</v>
      </c>
      <c r="B344" s="11">
        <v>20.161899999999999</v>
      </c>
      <c r="C344" s="11">
        <v>21.084</v>
      </c>
      <c r="D344" s="11">
        <v>21.1</v>
      </c>
      <c r="E344" s="11">
        <v>20.82</v>
      </c>
      <c r="F344" s="11">
        <v>20.832000000000001</v>
      </c>
      <c r="G344" s="11">
        <v>4119500</v>
      </c>
    </row>
    <row r="345" spans="1:7">
      <c r="A345" s="12">
        <v>44284.291666666664</v>
      </c>
      <c r="B345" s="11">
        <v>20.4405</v>
      </c>
      <c r="C345" s="11">
        <v>21.32</v>
      </c>
      <c r="D345" s="11">
        <v>21.408000000000001</v>
      </c>
      <c r="E345" s="11">
        <v>21.007999999999999</v>
      </c>
      <c r="F345" s="11">
        <v>21.18</v>
      </c>
      <c r="G345" s="11">
        <v>4085500</v>
      </c>
    </row>
    <row r="346" spans="1:7">
      <c r="A346" s="12">
        <v>44285.291666666664</v>
      </c>
      <c r="B346" s="11">
        <v>20.0397</v>
      </c>
      <c r="C346" s="11">
        <v>20.902000000000001</v>
      </c>
      <c r="D346" s="11">
        <v>20.98</v>
      </c>
      <c r="E346" s="11">
        <v>20.744</v>
      </c>
      <c r="F346" s="11">
        <v>20.866</v>
      </c>
      <c r="G346" s="11">
        <v>3475500</v>
      </c>
    </row>
    <row r="347" spans="1:7">
      <c r="A347" s="12">
        <v>44286.291666666664</v>
      </c>
      <c r="B347" s="11">
        <v>20.327300000000001</v>
      </c>
      <c r="C347" s="11">
        <v>21.202000000000002</v>
      </c>
      <c r="D347" s="11">
        <v>21.36</v>
      </c>
      <c r="E347" s="11">
        <v>21.052</v>
      </c>
      <c r="F347" s="11">
        <v>21.111999999999998</v>
      </c>
      <c r="G347" s="11">
        <v>2987500</v>
      </c>
    </row>
    <row r="348" spans="1:7">
      <c r="A348" s="12">
        <v>44287.291666666664</v>
      </c>
      <c r="B348" s="11">
        <v>20.490300000000001</v>
      </c>
      <c r="C348" s="11">
        <v>21.372</v>
      </c>
      <c r="D348" s="11">
        <v>21.423999999999999</v>
      </c>
      <c r="E348" s="11">
        <v>21.102</v>
      </c>
      <c r="F348" s="11">
        <v>21.312000000000001</v>
      </c>
      <c r="G348" s="11">
        <v>2250500</v>
      </c>
    </row>
    <row r="349" spans="1:7">
      <c r="A349" s="12">
        <v>44291.291666666664</v>
      </c>
      <c r="B349" s="11">
        <v>21.359000000000002</v>
      </c>
      <c r="C349" s="11">
        <v>22.277999999999999</v>
      </c>
      <c r="D349" s="11">
        <v>22.367999999999999</v>
      </c>
      <c r="E349" s="11">
        <v>21.963999999999999</v>
      </c>
      <c r="F349" s="11">
        <v>22.16</v>
      </c>
      <c r="G349" s="11">
        <v>4162000</v>
      </c>
    </row>
    <row r="350" spans="1:7">
      <c r="A350" s="12">
        <v>44292.291666666664</v>
      </c>
      <c r="B350" s="11">
        <v>21.0733</v>
      </c>
      <c r="C350" s="11">
        <v>21.98</v>
      </c>
      <c r="D350" s="11">
        <v>22.056000000000001</v>
      </c>
      <c r="E350" s="11">
        <v>21.866</v>
      </c>
      <c r="F350" s="11">
        <v>22.024000000000001</v>
      </c>
      <c r="G350" s="11">
        <v>2195500</v>
      </c>
    </row>
    <row r="351" spans="1:7">
      <c r="A351" s="12">
        <v>44293.291666666664</v>
      </c>
      <c r="B351" s="11">
        <v>21.257300000000001</v>
      </c>
      <c r="C351" s="11">
        <v>22.172000000000001</v>
      </c>
      <c r="D351" s="11">
        <v>22.268000000000001</v>
      </c>
      <c r="E351" s="11">
        <v>21.928000000000001</v>
      </c>
      <c r="F351" s="11">
        <v>22.11</v>
      </c>
      <c r="G351" s="11">
        <v>2446500</v>
      </c>
    </row>
    <row r="352" spans="1:7">
      <c r="A352" s="12">
        <v>44294.291666666664</v>
      </c>
      <c r="B352" s="11">
        <v>21.0579</v>
      </c>
      <c r="C352" s="11">
        <v>21.963999999999999</v>
      </c>
      <c r="D352" s="11">
        <v>21.992000000000001</v>
      </c>
      <c r="E352" s="11">
        <v>21.8</v>
      </c>
      <c r="F352" s="11">
        <v>21.86</v>
      </c>
      <c r="G352" s="11">
        <v>2812500</v>
      </c>
    </row>
    <row r="353" spans="1:7">
      <c r="A353" s="12">
        <v>44295.291666666664</v>
      </c>
      <c r="B353" s="11">
        <v>21.435700000000001</v>
      </c>
      <c r="C353" s="11">
        <v>22.358000000000001</v>
      </c>
      <c r="D353" s="11">
        <v>22.411999999999999</v>
      </c>
      <c r="E353" s="11">
        <v>22.102</v>
      </c>
      <c r="F353" s="11">
        <v>22.302</v>
      </c>
      <c r="G353" s="11">
        <v>4116000</v>
      </c>
    </row>
    <row r="354" spans="1:7">
      <c r="A354" s="12">
        <v>44298.291666666664</v>
      </c>
      <c r="B354" s="11">
        <v>21.359000000000002</v>
      </c>
      <c r="C354" s="11">
        <v>22.277999999999999</v>
      </c>
      <c r="D354" s="11">
        <v>22.46</v>
      </c>
      <c r="E354" s="11">
        <v>22.225999999999999</v>
      </c>
      <c r="F354" s="11">
        <v>22.297999999999998</v>
      </c>
      <c r="G354" s="11">
        <v>2223500</v>
      </c>
    </row>
    <row r="355" spans="1:7">
      <c r="A355" s="12">
        <v>44299.291666666664</v>
      </c>
      <c r="B355" s="11">
        <v>21.4529</v>
      </c>
      <c r="C355" s="11">
        <v>22.376000000000001</v>
      </c>
      <c r="D355" s="11">
        <v>22.472000000000001</v>
      </c>
      <c r="E355" s="11">
        <v>22.294</v>
      </c>
      <c r="F355" s="11">
        <v>22.396000000000001</v>
      </c>
      <c r="G355" s="11">
        <v>2674000</v>
      </c>
    </row>
    <row r="356" spans="1:7">
      <c r="A356" s="12">
        <v>44300.291666666664</v>
      </c>
      <c r="B356" s="11">
        <v>21.433700000000002</v>
      </c>
      <c r="C356" s="11">
        <v>22.356000000000002</v>
      </c>
      <c r="D356" s="11">
        <v>22.562000000000001</v>
      </c>
      <c r="E356" s="11">
        <v>22.341999999999999</v>
      </c>
      <c r="F356" s="11">
        <v>22.498000000000001</v>
      </c>
      <c r="G356" s="11">
        <v>2054000</v>
      </c>
    </row>
    <row r="357" spans="1:7">
      <c r="A357" s="12">
        <v>44301.291666666664</v>
      </c>
      <c r="B357" s="11">
        <v>21.6236</v>
      </c>
      <c r="C357" s="11">
        <v>22.553999999999998</v>
      </c>
      <c r="D357" s="11">
        <v>22.7</v>
      </c>
      <c r="E357" s="11">
        <v>22.423999999999999</v>
      </c>
      <c r="F357" s="11">
        <v>22.55</v>
      </c>
      <c r="G357" s="11">
        <v>2541000</v>
      </c>
    </row>
    <row r="358" spans="1:7">
      <c r="A358" s="12">
        <v>44302.291666666664</v>
      </c>
      <c r="B358" s="11">
        <v>21.3033</v>
      </c>
      <c r="C358" s="11">
        <v>22.22</v>
      </c>
      <c r="D358" s="11">
        <v>22.334</v>
      </c>
      <c r="E358" s="11">
        <v>22.141999999999999</v>
      </c>
      <c r="F358" s="11">
        <v>22.33</v>
      </c>
      <c r="G358" s="11">
        <v>3212000</v>
      </c>
    </row>
    <row r="359" spans="1:7">
      <c r="A359" s="12">
        <v>44305.291666666664</v>
      </c>
      <c r="B359" s="11">
        <v>21.0886</v>
      </c>
      <c r="C359" s="11">
        <v>21.995999999999999</v>
      </c>
      <c r="D359" s="11">
        <v>22.248000000000001</v>
      </c>
      <c r="E359" s="11">
        <v>21.882000000000001</v>
      </c>
      <c r="F359" s="11">
        <v>22.21</v>
      </c>
      <c r="G359" s="11">
        <v>2068500</v>
      </c>
    </row>
    <row r="360" spans="1:7">
      <c r="A360" s="12">
        <v>44306.291666666664</v>
      </c>
      <c r="B360" s="11">
        <v>20.825900000000001</v>
      </c>
      <c r="C360" s="11">
        <v>21.722000000000001</v>
      </c>
      <c r="D360" s="11">
        <v>22.02</v>
      </c>
      <c r="E360" s="11">
        <v>21.6</v>
      </c>
      <c r="F360" s="11">
        <v>21.93</v>
      </c>
      <c r="G360" s="11">
        <v>2445500</v>
      </c>
    </row>
    <row r="361" spans="1:7">
      <c r="A361" s="12">
        <v>44307.291666666664</v>
      </c>
      <c r="B361" s="11">
        <v>20.793299999999999</v>
      </c>
      <c r="C361" s="11">
        <v>21.687999999999999</v>
      </c>
      <c r="D361" s="11">
        <v>21.718</v>
      </c>
      <c r="E361" s="11">
        <v>21.34</v>
      </c>
      <c r="F361" s="11">
        <v>21.446000000000002</v>
      </c>
      <c r="G361" s="11">
        <v>2796000</v>
      </c>
    </row>
    <row r="362" spans="1:7">
      <c r="A362" s="12">
        <v>44308.291666666664</v>
      </c>
      <c r="B362" s="11">
        <v>20.889199999999999</v>
      </c>
      <c r="C362" s="11">
        <v>21.788</v>
      </c>
      <c r="D362" s="11">
        <v>22.01</v>
      </c>
      <c r="E362" s="11">
        <v>21.707999999999998</v>
      </c>
      <c r="F362" s="11">
        <v>21.806000000000001</v>
      </c>
      <c r="G362" s="11">
        <v>4532500</v>
      </c>
    </row>
    <row r="363" spans="1:7">
      <c r="A363" s="12">
        <v>44309.291666666664</v>
      </c>
      <c r="B363" s="11">
        <v>21.0809</v>
      </c>
      <c r="C363" s="11">
        <v>21.988</v>
      </c>
      <c r="D363" s="11">
        <v>22.065999999999999</v>
      </c>
      <c r="E363" s="11">
        <v>21.878</v>
      </c>
      <c r="F363" s="11">
        <v>21.957999999999998</v>
      </c>
      <c r="G363" s="11">
        <v>2142500</v>
      </c>
    </row>
    <row r="364" spans="1:7">
      <c r="A364" s="12">
        <v>44312.291666666664</v>
      </c>
      <c r="B364" s="11">
        <v>20.885300000000001</v>
      </c>
      <c r="C364" s="11">
        <v>21.783999999999999</v>
      </c>
      <c r="D364" s="11">
        <v>21.94</v>
      </c>
      <c r="E364" s="11">
        <v>21.77</v>
      </c>
      <c r="F364" s="11">
        <v>21.8</v>
      </c>
      <c r="G364" s="11">
        <v>2684500</v>
      </c>
    </row>
    <row r="365" spans="1:7">
      <c r="A365" s="12">
        <v>44313.291666666664</v>
      </c>
      <c r="B365" s="11">
        <v>20.453900000000001</v>
      </c>
      <c r="C365" s="11">
        <v>21.334</v>
      </c>
      <c r="D365" s="11">
        <v>21.54</v>
      </c>
      <c r="E365" s="11">
        <v>21.071999999999999</v>
      </c>
      <c r="F365" s="11">
        <v>21.3</v>
      </c>
      <c r="G365" s="11">
        <v>7796000</v>
      </c>
    </row>
    <row r="366" spans="1:7">
      <c r="A366" s="12">
        <v>44314.291666666664</v>
      </c>
      <c r="B366" s="11">
        <v>20.035900000000002</v>
      </c>
      <c r="C366" s="11">
        <v>20.898</v>
      </c>
      <c r="D366" s="11">
        <v>21.283999999999999</v>
      </c>
      <c r="E366" s="11">
        <v>20.626000000000001</v>
      </c>
      <c r="F366" s="11">
        <v>21.28</v>
      </c>
      <c r="G366" s="11">
        <v>8676000</v>
      </c>
    </row>
    <row r="367" spans="1:7">
      <c r="A367" s="12">
        <v>44315.291666666664</v>
      </c>
      <c r="B367" s="11">
        <v>20.104900000000001</v>
      </c>
      <c r="C367" s="11">
        <v>20.97</v>
      </c>
      <c r="D367" s="11">
        <v>21.097999999999999</v>
      </c>
      <c r="E367" s="11">
        <v>20.821999999999999</v>
      </c>
      <c r="F367" s="11">
        <v>21.084</v>
      </c>
      <c r="G367" s="11">
        <v>4544000</v>
      </c>
    </row>
    <row r="368" spans="1:7">
      <c r="A368" s="12">
        <v>44316.291666666664</v>
      </c>
      <c r="B368" s="11">
        <v>19.2056</v>
      </c>
      <c r="C368" s="11">
        <v>20.032</v>
      </c>
      <c r="D368" s="11">
        <v>20.46</v>
      </c>
      <c r="E368" s="11">
        <v>20</v>
      </c>
      <c r="F368" s="11">
        <v>20.265999999999998</v>
      </c>
      <c r="G368" s="11">
        <v>5402500</v>
      </c>
    </row>
    <row r="369" spans="1:7">
      <c r="A369" s="12">
        <v>44319.291666666664</v>
      </c>
      <c r="B369" s="11">
        <v>19.054099999999998</v>
      </c>
      <c r="C369" s="11">
        <v>19.873999999999999</v>
      </c>
      <c r="D369" s="11">
        <v>20.238</v>
      </c>
      <c r="E369" s="11">
        <v>19.73</v>
      </c>
      <c r="F369" s="11">
        <v>20.193999999999999</v>
      </c>
      <c r="G369" s="11">
        <v>5133000</v>
      </c>
    </row>
    <row r="370" spans="1:7">
      <c r="A370" s="12">
        <v>44320.291666666664</v>
      </c>
      <c r="B370" s="11">
        <v>18.5594</v>
      </c>
      <c r="C370" s="11">
        <v>19.358000000000001</v>
      </c>
      <c r="D370" s="11">
        <v>19.846</v>
      </c>
      <c r="E370" s="11">
        <v>19.297999999999998</v>
      </c>
      <c r="F370" s="11">
        <v>19.783999999999999</v>
      </c>
      <c r="G370" s="11">
        <v>6892500</v>
      </c>
    </row>
    <row r="371" spans="1:7">
      <c r="A371" s="12">
        <v>44321.291666666664</v>
      </c>
      <c r="B371" s="11">
        <v>18.720500000000001</v>
      </c>
      <c r="C371" s="11">
        <v>19.526</v>
      </c>
      <c r="D371" s="11">
        <v>19.614000000000001</v>
      </c>
      <c r="E371" s="11">
        <v>19.443999999999999</v>
      </c>
      <c r="F371" s="11">
        <v>19.538</v>
      </c>
      <c r="G371" s="11">
        <v>4860500</v>
      </c>
    </row>
    <row r="372" spans="1:7">
      <c r="A372" s="12">
        <v>44322.291666666664</v>
      </c>
      <c r="B372" s="11">
        <v>18.743500000000001</v>
      </c>
      <c r="C372" s="11">
        <v>19.55</v>
      </c>
      <c r="D372" s="11">
        <v>19.654</v>
      </c>
      <c r="E372" s="11">
        <v>19.411999999999999</v>
      </c>
      <c r="F372" s="11">
        <v>19.635999999999999</v>
      </c>
      <c r="G372" s="11">
        <v>4130500</v>
      </c>
    </row>
    <row r="373" spans="1:7">
      <c r="A373" s="12">
        <v>44323.291666666664</v>
      </c>
      <c r="B373" s="11">
        <v>18.607399999999998</v>
      </c>
      <c r="C373" s="11">
        <v>19.408000000000001</v>
      </c>
      <c r="D373" s="11">
        <v>19.59</v>
      </c>
      <c r="E373" s="11">
        <v>19.347999999999999</v>
      </c>
      <c r="F373" s="11">
        <v>19.399999999999999</v>
      </c>
      <c r="G373" s="11">
        <v>4392500</v>
      </c>
    </row>
    <row r="374" spans="1:7">
      <c r="A374" s="12">
        <v>44326.291666666664</v>
      </c>
      <c r="B374" s="11">
        <v>18.676400000000001</v>
      </c>
      <c r="C374" s="11">
        <v>19.48</v>
      </c>
      <c r="D374" s="11">
        <v>19.898</v>
      </c>
      <c r="E374" s="11">
        <v>19.442</v>
      </c>
      <c r="F374" s="11">
        <v>19.850000000000001</v>
      </c>
      <c r="G374" s="11">
        <v>5229000</v>
      </c>
    </row>
    <row r="375" spans="1:7">
      <c r="A375" s="12">
        <v>44327.291666666664</v>
      </c>
      <c r="B375" s="11">
        <v>18.4175</v>
      </c>
      <c r="C375" s="11">
        <v>19.21</v>
      </c>
      <c r="D375" s="11">
        <v>19.244</v>
      </c>
      <c r="E375" s="11">
        <v>18.885999999999999</v>
      </c>
      <c r="F375" s="11">
        <v>19.11</v>
      </c>
      <c r="G375" s="11">
        <v>4881000</v>
      </c>
    </row>
    <row r="376" spans="1:7">
      <c r="A376" s="12">
        <v>44328.291666666664</v>
      </c>
      <c r="B376" s="11">
        <v>17.842300000000002</v>
      </c>
      <c r="C376" s="11">
        <v>18.61</v>
      </c>
      <c r="D376" s="11">
        <v>19.064</v>
      </c>
      <c r="E376" s="11">
        <v>18.568000000000001</v>
      </c>
      <c r="F376" s="11">
        <v>19.027999999999999</v>
      </c>
      <c r="G376" s="11">
        <v>5496000</v>
      </c>
    </row>
    <row r="377" spans="1:7">
      <c r="A377" s="12">
        <v>44329.291666666664</v>
      </c>
      <c r="B377" s="11">
        <v>17.826899999999998</v>
      </c>
      <c r="C377" s="11">
        <v>18.594000000000001</v>
      </c>
      <c r="D377" s="11">
        <v>18.672000000000001</v>
      </c>
      <c r="E377" s="11">
        <v>18.350000000000001</v>
      </c>
      <c r="F377" s="11">
        <v>18.436</v>
      </c>
      <c r="G377" s="11">
        <v>6209500</v>
      </c>
    </row>
    <row r="378" spans="1:7">
      <c r="A378" s="12">
        <v>44330.291666666664</v>
      </c>
      <c r="B378" s="11">
        <v>18.0532</v>
      </c>
      <c r="C378" s="11">
        <v>18.829999999999998</v>
      </c>
      <c r="D378" s="11">
        <v>18.86</v>
      </c>
      <c r="E378" s="11">
        <v>18.622</v>
      </c>
      <c r="F378" s="11">
        <v>18.734000000000002</v>
      </c>
      <c r="G378" s="11">
        <v>3483500</v>
      </c>
    </row>
    <row r="379" spans="1:7">
      <c r="A379" s="12">
        <v>44333.291666666664</v>
      </c>
      <c r="B379" s="11">
        <v>18.0091</v>
      </c>
      <c r="C379" s="11">
        <v>18.783999999999999</v>
      </c>
      <c r="D379" s="11">
        <v>18.925999999999998</v>
      </c>
      <c r="E379" s="11">
        <v>18.693999999999999</v>
      </c>
      <c r="F379" s="11">
        <v>18.853999999999999</v>
      </c>
      <c r="G379" s="11">
        <v>3313000</v>
      </c>
    </row>
    <row r="380" spans="1:7">
      <c r="A380" s="12">
        <v>44334.291666666664</v>
      </c>
      <c r="B380" s="11">
        <v>18.216200000000001</v>
      </c>
      <c r="C380" s="11">
        <v>19</v>
      </c>
      <c r="D380" s="11">
        <v>19.218</v>
      </c>
      <c r="E380" s="11">
        <v>18.832000000000001</v>
      </c>
      <c r="F380" s="11">
        <v>18.832000000000001</v>
      </c>
      <c r="G380" s="11">
        <v>4562000</v>
      </c>
    </row>
    <row r="381" spans="1:7">
      <c r="A381" s="12">
        <v>44335.291666666664</v>
      </c>
      <c r="B381" s="11">
        <v>18.275600000000001</v>
      </c>
      <c r="C381" s="11">
        <v>19.062000000000001</v>
      </c>
      <c r="D381" s="11">
        <v>19.076000000000001</v>
      </c>
      <c r="E381" s="11">
        <v>18.765999999999998</v>
      </c>
      <c r="F381" s="11">
        <v>18.905999999999999</v>
      </c>
      <c r="G381" s="11">
        <v>2672000</v>
      </c>
    </row>
    <row r="382" spans="1:7">
      <c r="A382" s="12">
        <v>44336.291666666664</v>
      </c>
      <c r="B382" s="11">
        <v>18.580500000000001</v>
      </c>
      <c r="C382" s="11">
        <v>19.38</v>
      </c>
      <c r="D382" s="11">
        <v>19.46</v>
      </c>
      <c r="E382" s="11">
        <v>19.198</v>
      </c>
      <c r="F382" s="11">
        <v>19.198</v>
      </c>
      <c r="G382" s="11">
        <v>2593500</v>
      </c>
    </row>
    <row r="383" spans="1:7">
      <c r="A383" s="12">
        <v>44337.291666666664</v>
      </c>
      <c r="B383" s="11">
        <v>18.480799999999999</v>
      </c>
      <c r="C383" s="11">
        <v>19.276</v>
      </c>
      <c r="D383" s="11">
        <v>19.488</v>
      </c>
      <c r="E383" s="11">
        <v>19.271999999999998</v>
      </c>
      <c r="F383" s="11">
        <v>19.463999999999999</v>
      </c>
      <c r="G383" s="11">
        <v>2459500</v>
      </c>
    </row>
    <row r="384" spans="1:7">
      <c r="A384" s="12">
        <v>44340.291666666664</v>
      </c>
      <c r="B384" s="11">
        <v>18.557500000000001</v>
      </c>
      <c r="C384" s="11">
        <v>19.356000000000002</v>
      </c>
      <c r="D384" s="11">
        <v>19.399999999999999</v>
      </c>
      <c r="E384" s="11">
        <v>19.314</v>
      </c>
      <c r="F384" s="11">
        <v>19.367999999999999</v>
      </c>
      <c r="G384" s="11">
        <v>1902000</v>
      </c>
    </row>
    <row r="385" spans="1:7">
      <c r="A385" s="12">
        <v>44341.291666666664</v>
      </c>
      <c r="B385" s="11">
        <v>18.858499999999999</v>
      </c>
      <c r="C385" s="11">
        <v>19.670000000000002</v>
      </c>
      <c r="D385" s="11">
        <v>19.757999999999999</v>
      </c>
      <c r="E385" s="11">
        <v>19.584</v>
      </c>
      <c r="F385" s="11">
        <v>19.702000000000002</v>
      </c>
      <c r="G385" s="11">
        <v>4477500</v>
      </c>
    </row>
    <row r="386" spans="1:7">
      <c r="A386" s="12">
        <v>44342.291666666664</v>
      </c>
      <c r="B386" s="11">
        <v>18.872</v>
      </c>
      <c r="C386" s="11">
        <v>19.684000000000001</v>
      </c>
      <c r="D386" s="11">
        <v>19.893999999999998</v>
      </c>
      <c r="E386" s="11">
        <v>19.681999999999999</v>
      </c>
      <c r="F386" s="11">
        <v>19.693999999999999</v>
      </c>
      <c r="G386" s="11">
        <v>2889000</v>
      </c>
    </row>
    <row r="387" spans="1:7">
      <c r="A387" s="12">
        <v>44343.291666666664</v>
      </c>
      <c r="B387" s="11">
        <v>19.092500000000001</v>
      </c>
      <c r="C387" s="11">
        <v>19.914000000000001</v>
      </c>
      <c r="D387" s="11">
        <v>19.957999999999998</v>
      </c>
      <c r="E387" s="11">
        <v>19.698</v>
      </c>
      <c r="F387" s="11">
        <v>19.84</v>
      </c>
      <c r="G387" s="11">
        <v>2748500</v>
      </c>
    </row>
    <row r="388" spans="1:7">
      <c r="A388" s="12">
        <v>44344.291666666664</v>
      </c>
      <c r="B388" s="11">
        <v>19.100200000000001</v>
      </c>
      <c r="C388" s="11">
        <v>19.922000000000001</v>
      </c>
      <c r="D388" s="11">
        <v>20.106000000000002</v>
      </c>
      <c r="E388" s="11">
        <v>19.899999999999999</v>
      </c>
      <c r="F388" s="11">
        <v>20.018000000000001</v>
      </c>
      <c r="G388" s="11">
        <v>2128000</v>
      </c>
    </row>
    <row r="389" spans="1:7">
      <c r="A389" s="12">
        <v>44348.291666666664</v>
      </c>
      <c r="B389" s="11">
        <v>19.017700000000001</v>
      </c>
      <c r="C389" s="11">
        <v>19.835999999999999</v>
      </c>
      <c r="D389" s="11">
        <v>19.972000000000001</v>
      </c>
      <c r="E389" s="11">
        <v>19.760000000000002</v>
      </c>
      <c r="F389" s="11">
        <v>19.972000000000001</v>
      </c>
      <c r="G389" s="11">
        <v>2734500</v>
      </c>
    </row>
    <row r="390" spans="1:7">
      <c r="A390" s="12">
        <v>44349.291666666664</v>
      </c>
      <c r="B390" s="11">
        <v>18.802900000000001</v>
      </c>
      <c r="C390" s="11">
        <v>19.611999999999998</v>
      </c>
      <c r="D390" s="11">
        <v>19.794</v>
      </c>
      <c r="E390" s="11">
        <v>19.518000000000001</v>
      </c>
      <c r="F390" s="11">
        <v>19.745999999999999</v>
      </c>
      <c r="G390" s="11">
        <v>2725500</v>
      </c>
    </row>
    <row r="391" spans="1:7">
      <c r="A391" s="12">
        <v>44350.291666666664</v>
      </c>
      <c r="B391" s="11">
        <v>18.935199999999998</v>
      </c>
      <c r="C391" s="11">
        <v>19.75</v>
      </c>
      <c r="D391" s="11">
        <v>19.861999999999998</v>
      </c>
      <c r="E391" s="11">
        <v>19.420000000000002</v>
      </c>
      <c r="F391" s="11">
        <v>19.553999999999998</v>
      </c>
      <c r="G391" s="11">
        <v>3773500</v>
      </c>
    </row>
    <row r="392" spans="1:7">
      <c r="A392" s="12">
        <v>44351.291666666664</v>
      </c>
      <c r="B392" s="11">
        <v>19.307200000000002</v>
      </c>
      <c r="C392" s="11">
        <v>20.138000000000002</v>
      </c>
      <c r="D392" s="11">
        <v>20.21</v>
      </c>
      <c r="E392" s="11">
        <v>19.916</v>
      </c>
      <c r="F392" s="11">
        <v>19.942</v>
      </c>
      <c r="G392" s="11">
        <v>4457000</v>
      </c>
    </row>
    <row r="393" spans="1:7">
      <c r="A393" s="12">
        <v>44354.291666666664</v>
      </c>
      <c r="B393" s="11">
        <v>19.203700000000001</v>
      </c>
      <c r="C393" s="11">
        <v>20.03</v>
      </c>
      <c r="D393" s="11">
        <v>20.062000000000001</v>
      </c>
      <c r="E393" s="11">
        <v>19.923999999999999</v>
      </c>
      <c r="F393" s="11">
        <v>19.940000000000001</v>
      </c>
      <c r="G393" s="11">
        <v>6030500</v>
      </c>
    </row>
    <row r="394" spans="1:7">
      <c r="A394" s="12">
        <v>44355.291666666664</v>
      </c>
      <c r="B394" s="11">
        <v>19.100200000000001</v>
      </c>
      <c r="C394" s="11">
        <v>19.922000000000001</v>
      </c>
      <c r="D394" s="11">
        <v>20.13</v>
      </c>
      <c r="E394" s="11">
        <v>19.87</v>
      </c>
      <c r="F394" s="11">
        <v>20.056000000000001</v>
      </c>
      <c r="G394" s="11">
        <v>4799000</v>
      </c>
    </row>
    <row r="395" spans="1:7">
      <c r="A395" s="12">
        <v>44356.291666666664</v>
      </c>
      <c r="B395" s="11">
        <v>18.7377</v>
      </c>
      <c r="C395" s="11">
        <v>19.544</v>
      </c>
      <c r="D395" s="11">
        <v>19.765999999999998</v>
      </c>
      <c r="E395" s="11">
        <v>19.521999999999998</v>
      </c>
      <c r="F395" s="11">
        <v>19.724</v>
      </c>
      <c r="G395" s="11">
        <v>2578000</v>
      </c>
    </row>
    <row r="396" spans="1:7">
      <c r="A396" s="12">
        <v>44357.291666666664</v>
      </c>
      <c r="B396" s="11">
        <v>18.906500000000001</v>
      </c>
      <c r="C396" s="11">
        <v>19.72</v>
      </c>
      <c r="D396" s="11">
        <v>19.760000000000002</v>
      </c>
      <c r="E396" s="11">
        <v>19.568000000000001</v>
      </c>
      <c r="F396" s="11">
        <v>19.614000000000001</v>
      </c>
      <c r="G396" s="11">
        <v>2847000</v>
      </c>
    </row>
    <row r="397" spans="1:7">
      <c r="A397" s="12">
        <v>44358.291666666664</v>
      </c>
      <c r="B397" s="11">
        <v>19.098199999999999</v>
      </c>
      <c r="C397" s="11">
        <v>19.920000000000002</v>
      </c>
      <c r="D397" s="11">
        <v>19.943999999999999</v>
      </c>
      <c r="E397" s="11">
        <v>19.72</v>
      </c>
      <c r="F397" s="11">
        <v>19.795999999999999</v>
      </c>
      <c r="G397" s="11">
        <v>3009500</v>
      </c>
    </row>
    <row r="398" spans="1:7">
      <c r="A398" s="12">
        <v>44361.291666666664</v>
      </c>
      <c r="B398" s="11">
        <v>19.0656</v>
      </c>
      <c r="C398" s="11">
        <v>19.885999999999999</v>
      </c>
      <c r="D398" s="11">
        <v>19.974</v>
      </c>
      <c r="E398" s="11">
        <v>19.762</v>
      </c>
      <c r="F398" s="11">
        <v>19.776</v>
      </c>
      <c r="G398" s="11">
        <v>2432000</v>
      </c>
    </row>
    <row r="399" spans="1:7">
      <c r="A399" s="12">
        <v>44362.291666666664</v>
      </c>
      <c r="B399" s="11">
        <v>18.992799999999999</v>
      </c>
      <c r="C399" s="11">
        <v>19.809999999999999</v>
      </c>
      <c r="D399" s="11">
        <v>19.998000000000001</v>
      </c>
      <c r="E399" s="11">
        <v>19.738</v>
      </c>
      <c r="F399" s="11">
        <v>19.998000000000001</v>
      </c>
      <c r="G399" s="11">
        <v>2969500</v>
      </c>
    </row>
    <row r="400" spans="1:7">
      <c r="A400" s="12">
        <v>44363.291666666664</v>
      </c>
      <c r="B400" s="11">
        <v>18.568999999999999</v>
      </c>
      <c r="C400" s="11">
        <v>19.367999999999999</v>
      </c>
      <c r="D400" s="11">
        <v>19.582000000000001</v>
      </c>
      <c r="E400" s="11">
        <v>19.3</v>
      </c>
      <c r="F400" s="11">
        <v>19.564</v>
      </c>
      <c r="G400" s="11">
        <v>2957500</v>
      </c>
    </row>
    <row r="401" spans="1:7">
      <c r="A401" s="12">
        <v>44364.291666666664</v>
      </c>
      <c r="B401" s="11">
        <v>18.427099999999999</v>
      </c>
      <c r="C401" s="11">
        <v>19.22</v>
      </c>
      <c r="D401" s="11">
        <v>19.236000000000001</v>
      </c>
      <c r="E401" s="11">
        <v>18.920000000000002</v>
      </c>
      <c r="F401" s="11">
        <v>18.952000000000002</v>
      </c>
      <c r="G401" s="11">
        <v>3671000</v>
      </c>
    </row>
    <row r="402" spans="1:7">
      <c r="A402" s="12">
        <v>44365.291666666664</v>
      </c>
      <c r="B402" s="11">
        <v>18.1721</v>
      </c>
      <c r="C402" s="11">
        <v>18.954000000000001</v>
      </c>
      <c r="D402" s="11">
        <v>19.076000000000001</v>
      </c>
      <c r="E402" s="11">
        <v>18.884</v>
      </c>
      <c r="F402" s="11">
        <v>19</v>
      </c>
      <c r="G402" s="11">
        <v>3315500</v>
      </c>
    </row>
    <row r="403" spans="1:7">
      <c r="A403" s="12">
        <v>44368.291666666664</v>
      </c>
      <c r="B403" s="11">
        <v>18.5824</v>
      </c>
      <c r="C403" s="11">
        <v>19.382000000000001</v>
      </c>
      <c r="D403" s="11">
        <v>19.408000000000001</v>
      </c>
      <c r="E403" s="11">
        <v>19.2</v>
      </c>
      <c r="F403" s="11">
        <v>19.204000000000001</v>
      </c>
      <c r="G403" s="11">
        <v>5314000</v>
      </c>
    </row>
    <row r="404" spans="1:7">
      <c r="A404" s="12">
        <v>44369.291666666664</v>
      </c>
      <c r="B404" s="11">
        <v>18.733899999999998</v>
      </c>
      <c r="C404" s="11">
        <v>19.54</v>
      </c>
      <c r="D404" s="11">
        <v>19.646000000000001</v>
      </c>
      <c r="E404" s="11">
        <v>19.5</v>
      </c>
      <c r="F404" s="11">
        <v>19.53</v>
      </c>
      <c r="G404" s="11">
        <v>3586500</v>
      </c>
    </row>
    <row r="405" spans="1:7">
      <c r="A405" s="12">
        <v>44370.291666666664</v>
      </c>
      <c r="B405" s="11">
        <v>18.434799999999999</v>
      </c>
      <c r="C405" s="11">
        <v>19.228000000000002</v>
      </c>
      <c r="D405" s="11">
        <v>19.326000000000001</v>
      </c>
      <c r="E405" s="11">
        <v>19.207999999999998</v>
      </c>
      <c r="F405" s="11">
        <v>19.3</v>
      </c>
      <c r="G405" s="11">
        <v>2610000</v>
      </c>
    </row>
    <row r="406" spans="1:7">
      <c r="A406" s="12">
        <v>44371.291666666664</v>
      </c>
      <c r="B406" s="11">
        <v>18.555599999999998</v>
      </c>
      <c r="C406" s="11">
        <v>19.353999999999999</v>
      </c>
      <c r="D406" s="11">
        <v>19.43</v>
      </c>
      <c r="E406" s="11">
        <v>19.32</v>
      </c>
      <c r="F406" s="11">
        <v>19.335999999999999</v>
      </c>
      <c r="G406" s="11">
        <v>1895000</v>
      </c>
    </row>
    <row r="407" spans="1:7">
      <c r="A407" s="12">
        <v>44372.291666666664</v>
      </c>
      <c r="B407" s="11">
        <v>18.839400000000001</v>
      </c>
      <c r="C407" s="11">
        <v>19.649999999999999</v>
      </c>
      <c r="D407" s="11">
        <v>19.704000000000001</v>
      </c>
      <c r="E407" s="11">
        <v>19.512</v>
      </c>
      <c r="F407" s="11">
        <v>19.55</v>
      </c>
      <c r="G407" s="11">
        <v>2617500</v>
      </c>
    </row>
    <row r="408" spans="1:7">
      <c r="A408" s="12">
        <v>44375.291666666664</v>
      </c>
      <c r="B408" s="11">
        <v>18.881599999999999</v>
      </c>
      <c r="C408" s="11">
        <v>19.693999999999999</v>
      </c>
      <c r="D408" s="11">
        <v>19.75</v>
      </c>
      <c r="E408" s="11">
        <v>19.606000000000002</v>
      </c>
      <c r="F408" s="11">
        <v>19.687999999999999</v>
      </c>
      <c r="G408" s="11">
        <v>4108000</v>
      </c>
    </row>
    <row r="409" spans="1:7">
      <c r="A409" s="12">
        <v>44376.291666666664</v>
      </c>
      <c r="B409" s="11">
        <v>19.151900000000001</v>
      </c>
      <c r="C409" s="11">
        <v>19.975999999999999</v>
      </c>
      <c r="D409" s="11">
        <v>20.04</v>
      </c>
      <c r="E409" s="11">
        <v>19.850000000000001</v>
      </c>
      <c r="F409" s="11">
        <v>19.899999999999999</v>
      </c>
      <c r="G409" s="11">
        <v>2988500</v>
      </c>
    </row>
    <row r="410" spans="1:7">
      <c r="A410" s="12">
        <v>44377.291666666664</v>
      </c>
      <c r="B410" s="11">
        <v>18.6419</v>
      </c>
      <c r="C410" s="11">
        <v>19.443999999999999</v>
      </c>
      <c r="D410" s="11">
        <v>19.626000000000001</v>
      </c>
      <c r="E410" s="11">
        <v>19.38</v>
      </c>
      <c r="F410" s="11">
        <v>19.584</v>
      </c>
      <c r="G410" s="11">
        <v>3910500</v>
      </c>
    </row>
    <row r="411" spans="1:7">
      <c r="A411" s="12">
        <v>44378.291666666664</v>
      </c>
      <c r="B411" s="11">
        <v>18.839400000000001</v>
      </c>
      <c r="C411" s="11">
        <v>19.649999999999999</v>
      </c>
      <c r="D411" s="11">
        <v>19.72</v>
      </c>
      <c r="E411" s="11">
        <v>19.512</v>
      </c>
      <c r="F411" s="11">
        <v>19.582000000000001</v>
      </c>
      <c r="G411" s="11">
        <v>2499500</v>
      </c>
    </row>
    <row r="412" spans="1:7">
      <c r="A412" s="12">
        <v>44379.291666666664</v>
      </c>
      <c r="B412" s="11">
        <v>19.491299999999999</v>
      </c>
      <c r="C412" s="11">
        <v>20.329999999999998</v>
      </c>
      <c r="D412" s="11">
        <v>20.347999999999999</v>
      </c>
      <c r="E412" s="11">
        <v>20.12</v>
      </c>
      <c r="F412" s="11">
        <v>20.244</v>
      </c>
      <c r="G412" s="11">
        <v>3677000</v>
      </c>
    </row>
    <row r="413" spans="1:7">
      <c r="A413" s="12">
        <v>44383.291666666664</v>
      </c>
      <c r="B413" s="11">
        <v>19.382000000000001</v>
      </c>
      <c r="C413" s="11">
        <v>20.216000000000001</v>
      </c>
      <c r="D413" s="11">
        <v>20.431999999999999</v>
      </c>
      <c r="E413" s="11">
        <v>19.998000000000001</v>
      </c>
      <c r="F413" s="11">
        <v>20.352</v>
      </c>
      <c r="G413" s="11">
        <v>3165000</v>
      </c>
    </row>
    <row r="414" spans="1:7">
      <c r="A414" s="12">
        <v>44384.291666666664</v>
      </c>
      <c r="B414" s="11">
        <v>19.316800000000001</v>
      </c>
      <c r="C414" s="11">
        <v>20.148</v>
      </c>
      <c r="D414" s="11">
        <v>20.294</v>
      </c>
      <c r="E414" s="11">
        <v>20.004000000000001</v>
      </c>
      <c r="F414" s="11">
        <v>20.173999999999999</v>
      </c>
      <c r="G414" s="11">
        <v>2649000</v>
      </c>
    </row>
    <row r="415" spans="1:7">
      <c r="A415" s="12">
        <v>44385.291666666664</v>
      </c>
      <c r="B415" s="11">
        <v>19.048400000000001</v>
      </c>
      <c r="C415" s="11">
        <v>19.867999999999999</v>
      </c>
      <c r="D415" s="11">
        <v>19.920000000000002</v>
      </c>
      <c r="E415" s="11">
        <v>19.61</v>
      </c>
      <c r="F415" s="11">
        <v>19.768000000000001</v>
      </c>
      <c r="G415" s="11">
        <v>3448000</v>
      </c>
    </row>
    <row r="416" spans="1:7">
      <c r="A416" s="12">
        <v>44386.291666666664</v>
      </c>
      <c r="B416" s="11">
        <v>19.566099999999999</v>
      </c>
      <c r="C416" s="11">
        <v>20.408000000000001</v>
      </c>
      <c r="D416" s="11">
        <v>20.472000000000001</v>
      </c>
      <c r="E416" s="11">
        <v>20.058</v>
      </c>
      <c r="F416" s="11">
        <v>20.11</v>
      </c>
      <c r="G416" s="11">
        <v>4373500</v>
      </c>
    </row>
    <row r="417" spans="1:7">
      <c r="A417" s="12">
        <v>44389.291666666664</v>
      </c>
      <c r="B417" s="11">
        <v>19.999500000000001</v>
      </c>
      <c r="C417" s="11">
        <v>20.86</v>
      </c>
      <c r="D417" s="11">
        <v>20.942</v>
      </c>
      <c r="E417" s="11">
        <v>20.69</v>
      </c>
      <c r="F417" s="11">
        <v>20.818000000000001</v>
      </c>
      <c r="G417" s="11">
        <v>5077500</v>
      </c>
    </row>
    <row r="418" spans="1:7">
      <c r="A418" s="12">
        <v>44390.291666666664</v>
      </c>
      <c r="B418" s="11">
        <v>19.9956</v>
      </c>
      <c r="C418" s="11">
        <v>20.856000000000002</v>
      </c>
      <c r="D418" s="11">
        <v>20.902000000000001</v>
      </c>
      <c r="E418" s="11">
        <v>20.722000000000001</v>
      </c>
      <c r="F418" s="11">
        <v>20.84</v>
      </c>
      <c r="G418" s="11">
        <v>3046500</v>
      </c>
    </row>
    <row r="419" spans="1:7">
      <c r="A419" s="12">
        <v>44391.291666666664</v>
      </c>
      <c r="B419" s="11">
        <v>20.051200000000001</v>
      </c>
      <c r="C419" s="11">
        <v>20.914000000000001</v>
      </c>
      <c r="D419" s="11">
        <v>21.058</v>
      </c>
      <c r="E419" s="11">
        <v>20.866</v>
      </c>
      <c r="F419" s="11">
        <v>20.995999999999999</v>
      </c>
      <c r="G419" s="11">
        <v>3210500</v>
      </c>
    </row>
    <row r="420" spans="1:7">
      <c r="A420" s="12">
        <v>44392.291666666664</v>
      </c>
      <c r="B420" s="11">
        <v>19.725300000000001</v>
      </c>
      <c r="C420" s="11">
        <v>20.574000000000002</v>
      </c>
      <c r="D420" s="11">
        <v>20.782</v>
      </c>
      <c r="E420" s="11">
        <v>20.48</v>
      </c>
      <c r="F420" s="11">
        <v>20.782</v>
      </c>
      <c r="G420" s="11">
        <v>2193000</v>
      </c>
    </row>
    <row r="421" spans="1:7">
      <c r="A421" s="12">
        <v>44393.291666666664</v>
      </c>
      <c r="B421" s="11">
        <v>19.462599999999998</v>
      </c>
      <c r="C421" s="11">
        <v>20.3</v>
      </c>
      <c r="D421" s="11">
        <v>20.515999999999998</v>
      </c>
      <c r="E421" s="11">
        <v>20.271999999999998</v>
      </c>
      <c r="F421" s="11">
        <v>20.443999999999999</v>
      </c>
      <c r="G421" s="11">
        <v>2919000</v>
      </c>
    </row>
    <row r="422" spans="1:7">
      <c r="A422" s="12">
        <v>44396.291666666664</v>
      </c>
      <c r="B422" s="11">
        <v>18.877700000000001</v>
      </c>
      <c r="C422" s="11">
        <v>19.690000000000001</v>
      </c>
      <c r="D422" s="11">
        <v>19.826000000000001</v>
      </c>
      <c r="E422" s="11">
        <v>19.552</v>
      </c>
      <c r="F422" s="11">
        <v>19.745999999999999</v>
      </c>
      <c r="G422" s="11">
        <v>3562000</v>
      </c>
    </row>
    <row r="423" spans="1:7">
      <c r="A423" s="12">
        <v>44397.291666666664</v>
      </c>
      <c r="B423" s="11">
        <v>18.9985</v>
      </c>
      <c r="C423" s="11">
        <v>19.815999999999999</v>
      </c>
      <c r="D423" s="11">
        <v>19.898</v>
      </c>
      <c r="E423" s="11">
        <v>19.576000000000001</v>
      </c>
      <c r="F423" s="11">
        <v>19.664000000000001</v>
      </c>
      <c r="G423" s="11">
        <v>2770000</v>
      </c>
    </row>
    <row r="424" spans="1:7">
      <c r="A424" s="12">
        <v>44398.291666666664</v>
      </c>
      <c r="B424" s="11">
        <v>19.263100000000001</v>
      </c>
      <c r="C424" s="11">
        <v>20.091999999999999</v>
      </c>
      <c r="D424" s="11">
        <v>20.166</v>
      </c>
      <c r="E424" s="11">
        <v>19.89</v>
      </c>
      <c r="F424" s="11">
        <v>19.942</v>
      </c>
      <c r="G424" s="11">
        <v>2097500</v>
      </c>
    </row>
    <row r="425" spans="1:7">
      <c r="A425" s="12">
        <v>44399.291666666664</v>
      </c>
      <c r="B425" s="11">
        <v>19.084800000000001</v>
      </c>
      <c r="C425" s="11">
        <v>19.905999999999999</v>
      </c>
      <c r="D425" s="11">
        <v>20.141999999999999</v>
      </c>
      <c r="E425" s="11">
        <v>19.899999999999999</v>
      </c>
      <c r="F425" s="11">
        <v>20.12</v>
      </c>
      <c r="G425" s="11">
        <v>1744500</v>
      </c>
    </row>
    <row r="426" spans="1:7">
      <c r="A426" s="12">
        <v>44400.291666666664</v>
      </c>
      <c r="B426" s="11">
        <v>19.301500000000001</v>
      </c>
      <c r="C426" s="11">
        <v>20.132000000000001</v>
      </c>
      <c r="D426" s="11">
        <v>20.172000000000001</v>
      </c>
      <c r="E426" s="11">
        <v>19.948</v>
      </c>
      <c r="F426" s="11">
        <v>20.015999999999998</v>
      </c>
      <c r="G426" s="11">
        <v>2428500</v>
      </c>
    </row>
    <row r="427" spans="1:7">
      <c r="A427" s="12">
        <v>44403.291666666664</v>
      </c>
      <c r="B427" s="11">
        <v>19.038799999999998</v>
      </c>
      <c r="C427" s="11">
        <v>19.858000000000001</v>
      </c>
      <c r="D427" s="11">
        <v>20.074000000000002</v>
      </c>
      <c r="E427" s="11">
        <v>19.762</v>
      </c>
      <c r="F427" s="11">
        <v>20.05</v>
      </c>
      <c r="G427" s="11">
        <v>2619500</v>
      </c>
    </row>
    <row r="428" spans="1:7">
      <c r="A428" s="12">
        <v>44404.291666666664</v>
      </c>
      <c r="B428" s="11">
        <v>19.103999999999999</v>
      </c>
      <c r="C428" s="11">
        <v>19.925999999999998</v>
      </c>
      <c r="D428" s="11">
        <v>19.989999999999998</v>
      </c>
      <c r="E428" s="11">
        <v>19.739999999999998</v>
      </c>
      <c r="F428" s="11">
        <v>19.986000000000001</v>
      </c>
      <c r="G428" s="11">
        <v>3763000</v>
      </c>
    </row>
    <row r="429" spans="1:7">
      <c r="A429" s="12">
        <v>44405.291666666664</v>
      </c>
      <c r="B429" s="11">
        <v>19.775099999999998</v>
      </c>
      <c r="C429" s="11">
        <v>20.626000000000001</v>
      </c>
      <c r="D429" s="11">
        <v>20.672000000000001</v>
      </c>
      <c r="E429" s="11">
        <v>20.265999999999998</v>
      </c>
      <c r="F429" s="11">
        <v>20.28</v>
      </c>
      <c r="G429" s="11">
        <v>4304500</v>
      </c>
    </row>
    <row r="430" spans="1:7">
      <c r="A430" s="12">
        <v>44406.291666666664</v>
      </c>
      <c r="B430" s="11">
        <v>20.2986</v>
      </c>
      <c r="C430" s="11">
        <v>21.172000000000001</v>
      </c>
      <c r="D430" s="11">
        <v>21.224</v>
      </c>
      <c r="E430" s="11">
        <v>20.815999999999999</v>
      </c>
      <c r="F430" s="11">
        <v>20.9</v>
      </c>
      <c r="G430" s="11">
        <v>4086500</v>
      </c>
    </row>
    <row r="431" spans="1:7">
      <c r="A431" s="12">
        <v>44407.291666666664</v>
      </c>
      <c r="B431" s="11">
        <v>19.999500000000001</v>
      </c>
      <c r="C431" s="11">
        <v>20.86</v>
      </c>
      <c r="D431" s="11">
        <v>20.946000000000002</v>
      </c>
      <c r="E431" s="11">
        <v>20.724</v>
      </c>
      <c r="F431" s="11">
        <v>20.8</v>
      </c>
      <c r="G431" s="11">
        <v>3141000</v>
      </c>
    </row>
    <row r="432" spans="1:7">
      <c r="A432" s="12">
        <v>44410.291666666664</v>
      </c>
      <c r="B432" s="11">
        <v>20.018599999999999</v>
      </c>
      <c r="C432" s="11">
        <v>20.88</v>
      </c>
      <c r="D432" s="11">
        <v>21.07</v>
      </c>
      <c r="E432" s="11">
        <v>20.856000000000002</v>
      </c>
      <c r="F432" s="11">
        <v>20.956</v>
      </c>
      <c r="G432" s="11">
        <v>2037000</v>
      </c>
    </row>
    <row r="433" spans="1:7">
      <c r="A433" s="12">
        <v>44411.291666666664</v>
      </c>
      <c r="B433" s="11">
        <v>19.880600000000001</v>
      </c>
      <c r="C433" s="11">
        <v>20.736000000000001</v>
      </c>
      <c r="D433" s="11">
        <v>20.98</v>
      </c>
      <c r="E433" s="11">
        <v>20.532</v>
      </c>
      <c r="F433" s="11">
        <v>20.917999999999999</v>
      </c>
      <c r="G433" s="11">
        <v>3666000</v>
      </c>
    </row>
    <row r="434" spans="1:7">
      <c r="A434" s="12">
        <v>44412.291666666664</v>
      </c>
      <c r="B434" s="11">
        <v>19.6083</v>
      </c>
      <c r="C434" s="11">
        <v>20.452000000000002</v>
      </c>
      <c r="D434" s="11">
        <v>20.768000000000001</v>
      </c>
      <c r="E434" s="11">
        <v>20.350000000000001</v>
      </c>
      <c r="F434" s="11">
        <v>20.507999999999999</v>
      </c>
      <c r="G434" s="11">
        <v>3098500</v>
      </c>
    </row>
    <row r="435" spans="1:7">
      <c r="A435" s="12">
        <v>44413.291666666664</v>
      </c>
      <c r="B435" s="11">
        <v>19.7195</v>
      </c>
      <c r="C435" s="11">
        <v>20.568000000000001</v>
      </c>
      <c r="D435" s="11">
        <v>20.797999999999998</v>
      </c>
      <c r="E435" s="11">
        <v>20.422000000000001</v>
      </c>
      <c r="F435" s="11">
        <v>20.794</v>
      </c>
      <c r="G435" s="11">
        <v>2101500</v>
      </c>
    </row>
    <row r="436" spans="1:7">
      <c r="A436" s="12">
        <v>44414.291666666664</v>
      </c>
      <c r="B436" s="11">
        <v>19.677299999999999</v>
      </c>
      <c r="C436" s="11">
        <v>20.524000000000001</v>
      </c>
      <c r="D436" s="11">
        <v>20.832000000000001</v>
      </c>
      <c r="E436" s="11">
        <v>20.506</v>
      </c>
      <c r="F436" s="11">
        <v>20.696000000000002</v>
      </c>
      <c r="G436" s="11">
        <v>2066000</v>
      </c>
    </row>
    <row r="437" spans="1:7">
      <c r="A437" s="12">
        <v>44417.291666666664</v>
      </c>
      <c r="B437" s="11">
        <v>19.679200000000002</v>
      </c>
      <c r="C437" s="11">
        <v>20.526</v>
      </c>
      <c r="D437" s="11">
        <v>20.55</v>
      </c>
      <c r="E437" s="11">
        <v>20.414000000000001</v>
      </c>
      <c r="F437" s="11">
        <v>20.527999999999999</v>
      </c>
      <c r="G437" s="11">
        <v>1934500</v>
      </c>
    </row>
    <row r="438" spans="1:7">
      <c r="A438" s="12">
        <v>44418.291666666664</v>
      </c>
      <c r="B438" s="11">
        <v>19.343699999999998</v>
      </c>
      <c r="C438" s="11">
        <v>20.175999999999998</v>
      </c>
      <c r="D438" s="11">
        <v>20.3</v>
      </c>
      <c r="E438" s="11">
        <v>20.056000000000001</v>
      </c>
      <c r="F438" s="11">
        <v>20.239999999999998</v>
      </c>
      <c r="G438" s="11">
        <v>2556000</v>
      </c>
    </row>
    <row r="439" spans="1:7">
      <c r="A439" s="12">
        <v>44419.291666666664</v>
      </c>
      <c r="B439" s="11">
        <v>19.5124</v>
      </c>
      <c r="C439" s="11">
        <v>20.352</v>
      </c>
      <c r="D439" s="11">
        <v>20.373999999999999</v>
      </c>
      <c r="E439" s="11">
        <v>20.16</v>
      </c>
      <c r="F439" s="11">
        <v>20.218</v>
      </c>
      <c r="G439" s="11">
        <v>2260500</v>
      </c>
    </row>
    <row r="440" spans="1:7">
      <c r="A440" s="12">
        <v>44420.291666666664</v>
      </c>
      <c r="B440" s="11">
        <v>19.2133</v>
      </c>
      <c r="C440" s="11">
        <v>20.04</v>
      </c>
      <c r="D440" s="11">
        <v>20.097999999999999</v>
      </c>
      <c r="E440" s="11">
        <v>19.751999999999999</v>
      </c>
      <c r="F440" s="11">
        <v>20.04</v>
      </c>
      <c r="G440" s="11">
        <v>2952000</v>
      </c>
    </row>
    <row r="441" spans="1:7">
      <c r="A441" s="12">
        <v>44421.291666666664</v>
      </c>
      <c r="B441" s="11">
        <v>19.546900000000001</v>
      </c>
      <c r="C441" s="11">
        <v>20.388000000000002</v>
      </c>
      <c r="D441" s="11">
        <v>20.443999999999999</v>
      </c>
      <c r="E441" s="11">
        <v>20.126000000000001</v>
      </c>
      <c r="F441" s="11">
        <v>20.213999999999999</v>
      </c>
      <c r="G441" s="11">
        <v>2462000</v>
      </c>
    </row>
    <row r="442" spans="1:7">
      <c r="A442" s="12">
        <v>44424.291666666664</v>
      </c>
      <c r="B442" s="11">
        <v>19.222899999999999</v>
      </c>
      <c r="C442" s="11">
        <v>20.05</v>
      </c>
      <c r="D442" s="11">
        <v>20.184000000000001</v>
      </c>
      <c r="E442" s="11">
        <v>19.882000000000001</v>
      </c>
      <c r="F442" s="11">
        <v>19.995999999999999</v>
      </c>
      <c r="G442" s="11">
        <v>3944000</v>
      </c>
    </row>
    <row r="443" spans="1:7">
      <c r="A443" s="12">
        <v>44425.291666666664</v>
      </c>
      <c r="B443" s="11">
        <v>18.883500000000002</v>
      </c>
      <c r="C443" s="11">
        <v>19.696000000000002</v>
      </c>
      <c r="D443" s="11">
        <v>19.852</v>
      </c>
      <c r="E443" s="11">
        <v>19.608000000000001</v>
      </c>
      <c r="F443" s="11">
        <v>19.738</v>
      </c>
      <c r="G443" s="11">
        <v>3877500</v>
      </c>
    </row>
    <row r="444" spans="1:7">
      <c r="A444" s="12">
        <v>44426.291666666664</v>
      </c>
      <c r="B444" s="11">
        <v>18.850899999999999</v>
      </c>
      <c r="C444" s="11">
        <v>19.661999999999999</v>
      </c>
      <c r="D444" s="11">
        <v>19.873999999999999</v>
      </c>
      <c r="E444" s="11">
        <v>19.66</v>
      </c>
      <c r="F444" s="11">
        <v>19.834</v>
      </c>
      <c r="G444" s="11">
        <v>1808500</v>
      </c>
    </row>
    <row r="445" spans="1:7">
      <c r="A445" s="12">
        <v>44427.291666666664</v>
      </c>
      <c r="B445" s="11">
        <v>18.524899999999999</v>
      </c>
      <c r="C445" s="11">
        <v>19.321999999999999</v>
      </c>
      <c r="D445" s="11">
        <v>19.398</v>
      </c>
      <c r="E445" s="11">
        <v>19.123999999999999</v>
      </c>
      <c r="F445" s="11">
        <v>19.295999999999999</v>
      </c>
      <c r="G445" s="11">
        <v>2707000</v>
      </c>
    </row>
    <row r="446" spans="1:7">
      <c r="A446" s="12">
        <v>44428.291666666664</v>
      </c>
      <c r="B446" s="11">
        <v>18.7224</v>
      </c>
      <c r="C446" s="11">
        <v>19.527999999999999</v>
      </c>
      <c r="D446" s="11">
        <v>19.568000000000001</v>
      </c>
      <c r="E446" s="11">
        <v>19.36</v>
      </c>
      <c r="F446" s="11">
        <v>19.36</v>
      </c>
      <c r="G446" s="11">
        <v>2095000</v>
      </c>
    </row>
    <row r="447" spans="1:7">
      <c r="A447" s="12">
        <v>44431.291666666664</v>
      </c>
      <c r="B447" s="11">
        <v>19.428000000000001</v>
      </c>
      <c r="C447" s="11">
        <v>20.263999999999999</v>
      </c>
      <c r="D447" s="11">
        <v>20.292000000000002</v>
      </c>
      <c r="E447" s="11">
        <v>19.923999999999999</v>
      </c>
      <c r="F447" s="11">
        <v>19.98</v>
      </c>
      <c r="G447" s="11">
        <v>2713500</v>
      </c>
    </row>
    <row r="448" spans="1:7">
      <c r="A448" s="12">
        <v>44432.291666666664</v>
      </c>
      <c r="B448" s="11">
        <v>19.963000000000001</v>
      </c>
      <c r="C448" s="11">
        <v>20.821999999999999</v>
      </c>
      <c r="D448" s="11">
        <v>20.908000000000001</v>
      </c>
      <c r="E448" s="11">
        <v>20.506</v>
      </c>
      <c r="F448" s="11">
        <v>20.6</v>
      </c>
      <c r="G448" s="11">
        <v>3168000</v>
      </c>
    </row>
    <row r="449" spans="1:7">
      <c r="A449" s="12">
        <v>44433.291666666664</v>
      </c>
      <c r="B449" s="11">
        <v>20.200800000000001</v>
      </c>
      <c r="C449" s="11">
        <v>21.07</v>
      </c>
      <c r="D449" s="11">
        <v>21.08</v>
      </c>
      <c r="E449" s="11">
        <v>20.824000000000002</v>
      </c>
      <c r="F449" s="11">
        <v>20.84</v>
      </c>
      <c r="G449" s="11">
        <v>2041500</v>
      </c>
    </row>
    <row r="450" spans="1:7">
      <c r="A450" s="12">
        <v>44434.291666666664</v>
      </c>
      <c r="B450" s="11">
        <v>19.491299999999999</v>
      </c>
      <c r="C450" s="11">
        <v>20.329999999999998</v>
      </c>
      <c r="D450" s="11">
        <v>20.623999999999999</v>
      </c>
      <c r="E450" s="11">
        <v>20.294</v>
      </c>
      <c r="F450" s="11">
        <v>20.623999999999999</v>
      </c>
      <c r="G450" s="11">
        <v>2922500</v>
      </c>
    </row>
    <row r="451" spans="1:7">
      <c r="A451" s="12">
        <v>44435.291666666664</v>
      </c>
      <c r="B451" s="11">
        <v>19.798100000000002</v>
      </c>
      <c r="C451" s="11">
        <v>20.65</v>
      </c>
      <c r="D451" s="11">
        <v>20.704000000000001</v>
      </c>
      <c r="E451" s="11">
        <v>20.440000000000001</v>
      </c>
      <c r="F451" s="11">
        <v>20.521999999999998</v>
      </c>
      <c r="G451" s="11">
        <v>2015500</v>
      </c>
    </row>
    <row r="452" spans="1:7">
      <c r="A452" s="12">
        <v>44438.291666666664</v>
      </c>
      <c r="B452" s="11">
        <v>19.646599999999999</v>
      </c>
      <c r="C452" s="11">
        <v>20.492000000000001</v>
      </c>
      <c r="D452" s="11">
        <v>20.56</v>
      </c>
      <c r="E452" s="11">
        <v>20.47</v>
      </c>
      <c r="F452" s="11">
        <v>20.55</v>
      </c>
      <c r="G452" s="11">
        <v>1961000</v>
      </c>
    </row>
    <row r="453" spans="1:7">
      <c r="A453" s="12">
        <v>44439.291666666664</v>
      </c>
      <c r="B453" s="11">
        <v>19.8384</v>
      </c>
      <c r="C453" s="11">
        <v>20.692</v>
      </c>
      <c r="D453" s="11">
        <v>20.777999999999999</v>
      </c>
      <c r="E453" s="11">
        <v>20.552</v>
      </c>
      <c r="F453" s="11">
        <v>20.591999999999999</v>
      </c>
      <c r="G453" s="11">
        <v>1906500</v>
      </c>
    </row>
    <row r="454" spans="1:7">
      <c r="A454" s="12">
        <v>44440.291666666664</v>
      </c>
      <c r="B454" s="11">
        <v>20.0915</v>
      </c>
      <c r="C454" s="11">
        <v>20.956</v>
      </c>
      <c r="D454" s="11">
        <v>21.062000000000001</v>
      </c>
      <c r="E454" s="11">
        <v>20.768000000000001</v>
      </c>
      <c r="F454" s="11">
        <v>20.8</v>
      </c>
      <c r="G454" s="11">
        <v>2750000</v>
      </c>
    </row>
    <row r="455" spans="1:7">
      <c r="A455" s="12">
        <v>44441.291666666664</v>
      </c>
      <c r="B455" s="11">
        <v>20.214200000000002</v>
      </c>
      <c r="C455" s="11">
        <v>21.084</v>
      </c>
      <c r="D455" s="11">
        <v>21.192</v>
      </c>
      <c r="E455" s="11">
        <v>21.013999999999999</v>
      </c>
      <c r="F455" s="11">
        <v>21.013999999999999</v>
      </c>
      <c r="G455" s="11">
        <v>1757000</v>
      </c>
    </row>
    <row r="456" spans="1:7">
      <c r="A456" s="12">
        <v>44442.291666666664</v>
      </c>
      <c r="B456" s="11">
        <v>20.756900000000002</v>
      </c>
      <c r="C456" s="11">
        <v>21.65</v>
      </c>
      <c r="D456" s="11">
        <v>21.658000000000001</v>
      </c>
      <c r="E456" s="11">
        <v>21.332000000000001</v>
      </c>
      <c r="F456" s="11">
        <v>21.494</v>
      </c>
      <c r="G456" s="11">
        <v>3479500</v>
      </c>
    </row>
    <row r="457" spans="1:7">
      <c r="A457" s="12">
        <v>44446.291666666664</v>
      </c>
      <c r="B457" s="11">
        <v>20.777999999999999</v>
      </c>
      <c r="C457" s="11">
        <v>21.672000000000001</v>
      </c>
      <c r="D457" s="11">
        <v>21.762</v>
      </c>
      <c r="E457" s="11">
        <v>21.52</v>
      </c>
      <c r="F457" s="11">
        <v>21.65</v>
      </c>
      <c r="G457" s="11">
        <v>2549500</v>
      </c>
    </row>
    <row r="458" spans="1:7">
      <c r="A458" s="12">
        <v>44447.291666666664</v>
      </c>
      <c r="B458" s="11">
        <v>20.6782</v>
      </c>
      <c r="C458" s="11">
        <v>21.568000000000001</v>
      </c>
      <c r="D458" s="11">
        <v>21.712</v>
      </c>
      <c r="E458" s="11">
        <v>21.404</v>
      </c>
      <c r="F458" s="11">
        <v>21.655999999999999</v>
      </c>
      <c r="G458" s="11">
        <v>1996000</v>
      </c>
    </row>
    <row r="459" spans="1:7">
      <c r="A459" s="12">
        <v>44448.291666666664</v>
      </c>
      <c r="B459" s="11">
        <v>21.082799999999999</v>
      </c>
      <c r="C459" s="11">
        <v>21.99</v>
      </c>
      <c r="D459" s="11">
        <v>22.184000000000001</v>
      </c>
      <c r="E459" s="11">
        <v>21.88</v>
      </c>
      <c r="F459" s="11">
        <v>21.884</v>
      </c>
      <c r="G459" s="11">
        <v>3275500</v>
      </c>
    </row>
    <row r="460" spans="1:7">
      <c r="A460" s="12">
        <v>44449.291666666664</v>
      </c>
      <c r="B460" s="11">
        <v>21.1538</v>
      </c>
      <c r="C460" s="11">
        <v>22.064</v>
      </c>
      <c r="D460" s="11">
        <v>22.367999999999999</v>
      </c>
      <c r="E460" s="11">
        <v>22.052</v>
      </c>
      <c r="F460" s="11">
        <v>22.164000000000001</v>
      </c>
      <c r="G460" s="11">
        <v>2536000</v>
      </c>
    </row>
    <row r="461" spans="1:7">
      <c r="A461" s="12">
        <v>44452.291666666664</v>
      </c>
      <c r="B461" s="11">
        <v>21.305299999999999</v>
      </c>
      <c r="C461" s="11">
        <v>22.222000000000001</v>
      </c>
      <c r="D461" s="11">
        <v>22.346</v>
      </c>
      <c r="E461" s="11">
        <v>22.02</v>
      </c>
      <c r="F461" s="11">
        <v>22.346</v>
      </c>
      <c r="G461" s="11">
        <v>2584500</v>
      </c>
    </row>
    <row r="462" spans="1:7">
      <c r="A462" s="12">
        <v>44453.291666666664</v>
      </c>
      <c r="B462" s="11">
        <v>21.337900000000001</v>
      </c>
      <c r="C462" s="11">
        <v>22.256</v>
      </c>
      <c r="D462" s="11">
        <v>22.376000000000001</v>
      </c>
      <c r="E462" s="11">
        <v>22.167999999999999</v>
      </c>
      <c r="F462" s="11">
        <v>22.326000000000001</v>
      </c>
      <c r="G462" s="11">
        <v>2696500</v>
      </c>
    </row>
    <row r="463" spans="1:7">
      <c r="A463" s="12">
        <v>44454.291666666664</v>
      </c>
      <c r="B463" s="11">
        <v>21.416499999999999</v>
      </c>
      <c r="C463" s="11">
        <v>22.338000000000001</v>
      </c>
      <c r="D463" s="11">
        <v>22.356000000000002</v>
      </c>
      <c r="E463" s="11">
        <v>22.077999999999999</v>
      </c>
      <c r="F463" s="11">
        <v>22.187999999999999</v>
      </c>
      <c r="G463" s="11">
        <v>2193000</v>
      </c>
    </row>
    <row r="464" spans="1:7">
      <c r="A464" s="12">
        <v>44455.291666666664</v>
      </c>
      <c r="B464" s="11">
        <v>21.531500000000001</v>
      </c>
      <c r="C464" s="11">
        <v>22.457999999999998</v>
      </c>
      <c r="D464" s="11">
        <v>22.472000000000001</v>
      </c>
      <c r="E464" s="11">
        <v>22.212</v>
      </c>
      <c r="F464" s="11">
        <v>22.338000000000001</v>
      </c>
      <c r="G464" s="11">
        <v>2037500</v>
      </c>
    </row>
    <row r="465" spans="1:7">
      <c r="A465" s="12">
        <v>44456.291666666664</v>
      </c>
      <c r="B465" s="11">
        <v>21.226700000000001</v>
      </c>
      <c r="C465" s="11">
        <v>22.14</v>
      </c>
      <c r="D465" s="11">
        <v>22.344000000000001</v>
      </c>
      <c r="E465" s="11">
        <v>22.062000000000001</v>
      </c>
      <c r="F465" s="11">
        <v>22.26</v>
      </c>
      <c r="G465" s="11">
        <v>1938500</v>
      </c>
    </row>
    <row r="466" spans="1:7">
      <c r="A466" s="12">
        <v>44459.291666666664</v>
      </c>
      <c r="B466" s="11">
        <v>20.816299999999998</v>
      </c>
      <c r="C466" s="11">
        <v>21.712</v>
      </c>
      <c r="D466" s="11">
        <v>21.876000000000001</v>
      </c>
      <c r="E466" s="11">
        <v>21.488</v>
      </c>
      <c r="F466" s="11">
        <v>21.78</v>
      </c>
      <c r="G466" s="11">
        <v>3588500</v>
      </c>
    </row>
    <row r="467" spans="1:7">
      <c r="A467" s="12">
        <v>44460.291666666664</v>
      </c>
      <c r="B467" s="11">
        <v>21.554500000000001</v>
      </c>
      <c r="C467" s="11">
        <v>22.481999999999999</v>
      </c>
      <c r="D467" s="11">
        <v>22.582000000000001</v>
      </c>
      <c r="E467" s="11">
        <v>22.33</v>
      </c>
      <c r="F467" s="11">
        <v>22.5</v>
      </c>
      <c r="G467" s="11">
        <v>4812000</v>
      </c>
    </row>
    <row r="468" spans="1:7">
      <c r="A468" s="12">
        <v>44461.291666666664</v>
      </c>
      <c r="B468" s="11">
        <v>21.976400000000002</v>
      </c>
      <c r="C468" s="11">
        <v>22.922000000000001</v>
      </c>
      <c r="D468" s="11">
        <v>23.04</v>
      </c>
      <c r="E468" s="11">
        <v>22.62</v>
      </c>
      <c r="F468" s="11">
        <v>22.664000000000001</v>
      </c>
      <c r="G468" s="11">
        <v>4162000</v>
      </c>
    </row>
    <row r="469" spans="1:7">
      <c r="A469" s="12">
        <v>44462.291666666664</v>
      </c>
      <c r="B469" s="11">
        <v>22.146999999999998</v>
      </c>
      <c r="C469" s="11">
        <v>23.1</v>
      </c>
      <c r="D469" s="11">
        <v>23.181999999999999</v>
      </c>
      <c r="E469" s="11">
        <v>23</v>
      </c>
      <c r="F469" s="11">
        <v>23.018000000000001</v>
      </c>
      <c r="G469" s="11">
        <v>2771000</v>
      </c>
    </row>
    <row r="470" spans="1:7">
      <c r="A470" s="12">
        <v>44463.291666666664</v>
      </c>
      <c r="B470" s="11">
        <v>22.551600000000001</v>
      </c>
      <c r="C470" s="11">
        <v>23.521999999999998</v>
      </c>
      <c r="D470" s="11">
        <v>23.574000000000002</v>
      </c>
      <c r="E470" s="11">
        <v>23.245999999999999</v>
      </c>
      <c r="F470" s="11">
        <v>23.373999999999999</v>
      </c>
      <c r="G470" s="11">
        <v>4318500</v>
      </c>
    </row>
    <row r="471" spans="1:7">
      <c r="A471" s="12">
        <v>44466.291666666664</v>
      </c>
      <c r="B471" s="11">
        <v>22.294699999999999</v>
      </c>
      <c r="C471" s="11">
        <v>23.254000000000001</v>
      </c>
      <c r="D471" s="11">
        <v>23.506</v>
      </c>
      <c r="E471" s="11">
        <v>23.192</v>
      </c>
      <c r="F471" s="11">
        <v>23.416</v>
      </c>
      <c r="G471" s="11">
        <v>3155500</v>
      </c>
    </row>
    <row r="472" spans="1:7">
      <c r="A472" s="12">
        <v>44467.291666666664</v>
      </c>
      <c r="B472" s="11">
        <v>21.811499999999999</v>
      </c>
      <c r="C472" s="11">
        <v>22.698</v>
      </c>
      <c r="D472" s="11">
        <v>23.084</v>
      </c>
      <c r="E472" s="11">
        <v>22.597999999999999</v>
      </c>
      <c r="F472" s="11">
        <v>23.001999999999999</v>
      </c>
      <c r="G472" s="11">
        <v>4516500</v>
      </c>
    </row>
    <row r="473" spans="1:7">
      <c r="A473" s="12">
        <v>44468.291666666664</v>
      </c>
      <c r="B473" s="11">
        <v>21.4252</v>
      </c>
      <c r="C473" s="11">
        <v>22.295999999999999</v>
      </c>
      <c r="D473" s="11">
        <v>22.63</v>
      </c>
      <c r="E473" s="11">
        <v>22.244</v>
      </c>
      <c r="F473" s="11">
        <v>22.558</v>
      </c>
      <c r="G473" s="11">
        <v>3365000</v>
      </c>
    </row>
    <row r="474" spans="1:7">
      <c r="A474" s="12">
        <v>44469.291666666664</v>
      </c>
      <c r="B474" s="11">
        <v>21.252300000000002</v>
      </c>
      <c r="C474" s="11">
        <v>22.116</v>
      </c>
      <c r="D474" s="11">
        <v>22.4</v>
      </c>
      <c r="E474" s="11">
        <v>22.027999999999999</v>
      </c>
      <c r="F474" s="11">
        <v>22.3</v>
      </c>
      <c r="G474" s="11">
        <v>2451000</v>
      </c>
    </row>
    <row r="475" spans="1:7">
      <c r="A475" s="12">
        <v>44470.291666666664</v>
      </c>
      <c r="B475" s="11">
        <v>21.046600000000002</v>
      </c>
      <c r="C475" s="11">
        <v>21.902000000000001</v>
      </c>
      <c r="D475" s="11">
        <v>22.058</v>
      </c>
      <c r="E475" s="11">
        <v>21.693999999999999</v>
      </c>
      <c r="F475" s="11">
        <v>21.994</v>
      </c>
      <c r="G475" s="11">
        <v>3053000</v>
      </c>
    </row>
    <row r="476" spans="1:7">
      <c r="A476" s="12">
        <v>44473.291666666664</v>
      </c>
      <c r="B476" s="11">
        <v>20.558499999999999</v>
      </c>
      <c r="C476" s="11">
        <v>21.393999999999998</v>
      </c>
      <c r="D476" s="11">
        <v>21.667999999999999</v>
      </c>
      <c r="E476" s="11">
        <v>21.26</v>
      </c>
      <c r="F476" s="11">
        <v>21.622</v>
      </c>
      <c r="G476" s="11">
        <v>4436500</v>
      </c>
    </row>
    <row r="477" spans="1:7">
      <c r="A477" s="12">
        <v>44474.291666666664</v>
      </c>
      <c r="B477" s="11">
        <v>20.508500000000002</v>
      </c>
      <c r="C477" s="11">
        <v>21.341999999999999</v>
      </c>
      <c r="D477" s="11">
        <v>21.512</v>
      </c>
      <c r="E477" s="11">
        <v>21.27</v>
      </c>
      <c r="F477" s="11">
        <v>21.373999999999999</v>
      </c>
      <c r="G477" s="11">
        <v>2565500</v>
      </c>
    </row>
    <row r="478" spans="1:7">
      <c r="A478" s="12">
        <v>44475.291666666664</v>
      </c>
      <c r="B478" s="11">
        <v>20.287500000000001</v>
      </c>
      <c r="C478" s="11">
        <v>21.111999999999998</v>
      </c>
      <c r="D478" s="11">
        <v>21.17</v>
      </c>
      <c r="E478" s="11">
        <v>20.818000000000001</v>
      </c>
      <c r="F478" s="11">
        <v>21</v>
      </c>
      <c r="G478" s="11">
        <v>3549000</v>
      </c>
    </row>
    <row r="479" spans="1:7">
      <c r="A479" s="12">
        <v>44476.291666666664</v>
      </c>
      <c r="B479" s="11">
        <v>20.3874</v>
      </c>
      <c r="C479" s="11">
        <v>21.216000000000001</v>
      </c>
      <c r="D479" s="11">
        <v>21.361999999999998</v>
      </c>
      <c r="E479" s="11">
        <v>21.1</v>
      </c>
      <c r="F479" s="11">
        <v>21.222000000000001</v>
      </c>
      <c r="G479" s="11">
        <v>2581000</v>
      </c>
    </row>
    <row r="480" spans="1:7">
      <c r="A480" s="12">
        <v>44477.291666666664</v>
      </c>
      <c r="B480" s="11">
        <v>20.6584</v>
      </c>
      <c r="C480" s="11">
        <v>21.498000000000001</v>
      </c>
      <c r="D480" s="11">
        <v>21.7</v>
      </c>
      <c r="E480" s="11">
        <v>21.378</v>
      </c>
      <c r="F480" s="11">
        <v>21.5</v>
      </c>
      <c r="G480" s="11">
        <v>3259500</v>
      </c>
    </row>
    <row r="481" spans="1:7">
      <c r="A481" s="12">
        <v>44480.291666666664</v>
      </c>
      <c r="B481" s="11">
        <v>20.977399999999999</v>
      </c>
      <c r="C481" s="11">
        <v>21.83</v>
      </c>
      <c r="D481" s="11">
        <v>22.2</v>
      </c>
      <c r="E481" s="11">
        <v>21.78</v>
      </c>
      <c r="F481" s="11">
        <v>21.78</v>
      </c>
      <c r="G481" s="11">
        <v>3838000</v>
      </c>
    </row>
    <row r="482" spans="1:7">
      <c r="A482" s="12">
        <v>44481.291666666664</v>
      </c>
      <c r="B482" s="11">
        <v>20.939</v>
      </c>
      <c r="C482" s="11">
        <v>21.79</v>
      </c>
      <c r="D482" s="11">
        <v>21.864000000000001</v>
      </c>
      <c r="E482" s="11">
        <v>21.66</v>
      </c>
      <c r="F482" s="11">
        <v>21.8</v>
      </c>
      <c r="G482" s="11">
        <v>2775000</v>
      </c>
    </row>
    <row r="483" spans="1:7">
      <c r="A483" s="12">
        <v>44482.291666666664</v>
      </c>
      <c r="B483" s="11">
        <v>21.044699999999999</v>
      </c>
      <c r="C483" s="11">
        <v>21.9</v>
      </c>
      <c r="D483" s="11">
        <v>21.992000000000001</v>
      </c>
      <c r="E483" s="11">
        <v>21.85</v>
      </c>
      <c r="F483" s="11">
        <v>21.89</v>
      </c>
      <c r="G483" s="11">
        <v>1873500</v>
      </c>
    </row>
    <row r="484" spans="1:7">
      <c r="A484" s="12">
        <v>44483.291666666664</v>
      </c>
      <c r="B484" s="11">
        <v>21.4541</v>
      </c>
      <c r="C484" s="11">
        <v>22.326000000000001</v>
      </c>
      <c r="D484" s="11">
        <v>22.35</v>
      </c>
      <c r="E484" s="11">
        <v>22.128</v>
      </c>
      <c r="F484" s="11">
        <v>22.128</v>
      </c>
      <c r="G484" s="11">
        <v>2746500</v>
      </c>
    </row>
    <row r="485" spans="1:7">
      <c r="A485" s="12">
        <v>44484.291666666664</v>
      </c>
      <c r="B485" s="11">
        <v>21.621300000000002</v>
      </c>
      <c r="C485" s="11">
        <v>22.5</v>
      </c>
      <c r="D485" s="11">
        <v>22.591999999999999</v>
      </c>
      <c r="E485" s="11">
        <v>22.425999999999998</v>
      </c>
      <c r="F485" s="11">
        <v>22.5</v>
      </c>
      <c r="G485" s="11">
        <v>2882000</v>
      </c>
    </row>
    <row r="486" spans="1:7">
      <c r="A486" s="12">
        <v>44487.291666666664</v>
      </c>
      <c r="B486" s="11">
        <v>21.553999999999998</v>
      </c>
      <c r="C486" s="11">
        <v>22.43</v>
      </c>
      <c r="D486" s="11">
        <v>22.436</v>
      </c>
      <c r="E486" s="11">
        <v>22.1</v>
      </c>
      <c r="F486" s="11">
        <v>22.146000000000001</v>
      </c>
      <c r="G486" s="11">
        <v>3295500</v>
      </c>
    </row>
    <row r="487" spans="1:7">
      <c r="A487" s="12">
        <v>44488.291666666664</v>
      </c>
      <c r="B487" s="11">
        <v>21.619299999999999</v>
      </c>
      <c r="C487" s="11">
        <v>22.498000000000001</v>
      </c>
      <c r="D487" s="11">
        <v>22.53</v>
      </c>
      <c r="E487" s="11">
        <v>22.356000000000002</v>
      </c>
      <c r="F487" s="11">
        <v>22.437999999999999</v>
      </c>
      <c r="G487" s="11">
        <v>2759000</v>
      </c>
    </row>
    <row r="488" spans="1:7">
      <c r="A488" s="12">
        <v>44489.291666666664</v>
      </c>
      <c r="B488" s="11">
        <v>21.613600000000002</v>
      </c>
      <c r="C488" s="11">
        <v>22.492000000000001</v>
      </c>
      <c r="D488" s="11">
        <v>22.68</v>
      </c>
      <c r="E488" s="11">
        <v>22.472000000000001</v>
      </c>
      <c r="F488" s="11">
        <v>22.538</v>
      </c>
      <c r="G488" s="11">
        <v>1845500</v>
      </c>
    </row>
    <row r="489" spans="1:7">
      <c r="A489" s="12">
        <v>44490.291666666664</v>
      </c>
      <c r="B489" s="11">
        <v>21.577100000000002</v>
      </c>
      <c r="C489" s="11">
        <v>22.454000000000001</v>
      </c>
      <c r="D489" s="11">
        <v>22.472000000000001</v>
      </c>
      <c r="E489" s="11">
        <v>22.206</v>
      </c>
      <c r="F489" s="11">
        <v>22.238</v>
      </c>
      <c r="G489" s="11">
        <v>3331500</v>
      </c>
    </row>
    <row r="490" spans="1:7">
      <c r="A490" s="12">
        <v>44491.291666666664</v>
      </c>
      <c r="B490" s="11">
        <v>21.711600000000001</v>
      </c>
      <c r="C490" s="11">
        <v>22.594000000000001</v>
      </c>
      <c r="D490" s="11">
        <v>22.608000000000001</v>
      </c>
      <c r="E490" s="11">
        <v>22.33</v>
      </c>
      <c r="F490" s="11">
        <v>22.462</v>
      </c>
      <c r="G490" s="11">
        <v>2328000</v>
      </c>
    </row>
    <row r="491" spans="1:7">
      <c r="A491" s="12">
        <v>44494.291666666664</v>
      </c>
      <c r="B491" s="11">
        <v>22.159400000000002</v>
      </c>
      <c r="C491" s="11">
        <v>23.06</v>
      </c>
      <c r="D491" s="11">
        <v>23.196000000000002</v>
      </c>
      <c r="E491" s="11">
        <v>22.834</v>
      </c>
      <c r="F491" s="11">
        <v>22.905999999999999</v>
      </c>
      <c r="G491" s="11">
        <v>3595500</v>
      </c>
    </row>
    <row r="492" spans="1:7">
      <c r="A492" s="12">
        <v>44495.291666666664</v>
      </c>
      <c r="B492" s="11">
        <v>22.395800000000001</v>
      </c>
      <c r="C492" s="11">
        <v>23.306000000000001</v>
      </c>
      <c r="D492" s="11">
        <v>23.443999999999999</v>
      </c>
      <c r="E492" s="11">
        <v>23.206</v>
      </c>
      <c r="F492" s="11">
        <v>23.4</v>
      </c>
      <c r="G492" s="11">
        <v>3166000</v>
      </c>
    </row>
    <row r="493" spans="1:7">
      <c r="A493" s="12">
        <v>44496.291666666664</v>
      </c>
      <c r="B493" s="11">
        <v>21.761600000000001</v>
      </c>
      <c r="C493" s="11">
        <v>22.646000000000001</v>
      </c>
      <c r="D493" s="11">
        <v>23.08</v>
      </c>
      <c r="E493" s="11">
        <v>22.628</v>
      </c>
      <c r="F493" s="11">
        <v>22.975999999999999</v>
      </c>
      <c r="G493" s="11">
        <v>2934500</v>
      </c>
    </row>
    <row r="494" spans="1:7">
      <c r="A494" s="12">
        <v>44497.291666666664</v>
      </c>
      <c r="B494" s="11">
        <v>22.734000000000002</v>
      </c>
      <c r="C494" s="11">
        <v>23.658000000000001</v>
      </c>
      <c r="D494" s="11">
        <v>23.786000000000001</v>
      </c>
      <c r="E494" s="11">
        <v>23.094000000000001</v>
      </c>
      <c r="F494" s="11">
        <v>23.114000000000001</v>
      </c>
      <c r="G494" s="11">
        <v>4322500</v>
      </c>
    </row>
    <row r="495" spans="1:7">
      <c r="A495" s="12">
        <v>44498.291666666664</v>
      </c>
      <c r="B495" s="11">
        <v>22.253599999999999</v>
      </c>
      <c r="C495" s="11">
        <v>23.158000000000001</v>
      </c>
      <c r="D495" s="11">
        <v>23.238</v>
      </c>
      <c r="E495" s="11">
        <v>22.95</v>
      </c>
      <c r="F495" s="11">
        <v>23.175999999999998</v>
      </c>
      <c r="G495" s="11">
        <v>3827500</v>
      </c>
    </row>
    <row r="496" spans="1:7">
      <c r="A496" s="12">
        <v>44501.291666666664</v>
      </c>
      <c r="B496" s="11">
        <v>23.300999999999998</v>
      </c>
      <c r="C496" s="11">
        <v>24.248000000000001</v>
      </c>
      <c r="D496" s="11">
        <v>24.28</v>
      </c>
      <c r="E496" s="11">
        <v>24</v>
      </c>
      <c r="F496" s="11">
        <v>24</v>
      </c>
      <c r="G496" s="11">
        <v>5650500</v>
      </c>
    </row>
    <row r="497" spans="1:7">
      <c r="A497" s="12">
        <v>44502.291666666664</v>
      </c>
      <c r="B497" s="11">
        <v>23.700700000000001</v>
      </c>
      <c r="C497" s="11">
        <v>24.664000000000001</v>
      </c>
      <c r="D497" s="11">
        <v>24.68</v>
      </c>
      <c r="E497" s="11">
        <v>24.274000000000001</v>
      </c>
      <c r="F497" s="11">
        <v>24.4</v>
      </c>
      <c r="G497" s="11">
        <v>4015500</v>
      </c>
    </row>
    <row r="498" spans="1:7">
      <c r="A498" s="12">
        <v>44503.291666666664</v>
      </c>
      <c r="B498" s="11">
        <v>23.6662</v>
      </c>
      <c r="C498" s="11">
        <v>24.628</v>
      </c>
      <c r="D498" s="11">
        <v>24.652000000000001</v>
      </c>
      <c r="E498" s="11">
        <v>24.4</v>
      </c>
      <c r="F498" s="11">
        <v>24.6</v>
      </c>
      <c r="G498" s="11">
        <v>2262500</v>
      </c>
    </row>
    <row r="499" spans="1:7">
      <c r="A499" s="12">
        <v>44504.291666666664</v>
      </c>
      <c r="B499" s="11">
        <v>23.571999999999999</v>
      </c>
      <c r="C499" s="11">
        <v>24.53</v>
      </c>
      <c r="D499" s="11">
        <v>24.648</v>
      </c>
      <c r="E499" s="11">
        <v>24.398</v>
      </c>
      <c r="F499" s="11">
        <v>24.582000000000001</v>
      </c>
      <c r="G499" s="11">
        <v>2955000</v>
      </c>
    </row>
    <row r="500" spans="1:7">
      <c r="A500" s="12">
        <v>44505.291666666664</v>
      </c>
      <c r="B500" s="11">
        <v>23.6815</v>
      </c>
      <c r="C500" s="11">
        <v>24.643999999999998</v>
      </c>
      <c r="D500" s="11">
        <v>24.81</v>
      </c>
      <c r="E500" s="11">
        <v>24.55</v>
      </c>
      <c r="F500" s="11">
        <v>24.797999999999998</v>
      </c>
      <c r="G500" s="11">
        <v>3005000</v>
      </c>
    </row>
    <row r="501" spans="1:7">
      <c r="A501" s="12">
        <v>44508.291666666664</v>
      </c>
      <c r="B501" s="11">
        <v>23.706499999999998</v>
      </c>
      <c r="C501" s="11">
        <v>24.67</v>
      </c>
      <c r="D501" s="11">
        <v>24.925999999999998</v>
      </c>
      <c r="E501" s="11">
        <v>24.667999999999999</v>
      </c>
      <c r="F501" s="11">
        <v>24.925999999999998</v>
      </c>
      <c r="G501" s="11">
        <v>2113500</v>
      </c>
    </row>
    <row r="502" spans="1:7">
      <c r="A502" s="12">
        <v>44509.291666666664</v>
      </c>
      <c r="B502" s="11">
        <v>23.537400000000002</v>
      </c>
      <c r="C502" s="11">
        <v>24.494</v>
      </c>
      <c r="D502" s="11">
        <v>24.754000000000001</v>
      </c>
      <c r="E502" s="11">
        <v>24.344000000000001</v>
      </c>
      <c r="F502" s="11">
        <v>24.754000000000001</v>
      </c>
      <c r="G502" s="11">
        <v>2623500</v>
      </c>
    </row>
    <row r="503" spans="1:7">
      <c r="A503" s="12">
        <v>44510.291666666664</v>
      </c>
      <c r="B503" s="11">
        <v>23.3414</v>
      </c>
      <c r="C503" s="11">
        <v>24.29</v>
      </c>
      <c r="D503" s="11">
        <v>24.571999999999999</v>
      </c>
      <c r="E503" s="11">
        <v>24.244</v>
      </c>
      <c r="F503" s="11">
        <v>24.367999999999999</v>
      </c>
      <c r="G503" s="11">
        <v>3997500</v>
      </c>
    </row>
    <row r="504" spans="1:7">
      <c r="A504" s="12">
        <v>44511.291666666664</v>
      </c>
      <c r="B504" s="11">
        <v>23.254899999999999</v>
      </c>
      <c r="C504" s="11">
        <v>24.2</v>
      </c>
      <c r="D504" s="11">
        <v>24.417999999999999</v>
      </c>
      <c r="E504" s="11">
        <v>24.164000000000001</v>
      </c>
      <c r="F504" s="11">
        <v>24.416</v>
      </c>
      <c r="G504" s="11">
        <v>2122000</v>
      </c>
    </row>
    <row r="505" spans="1:7">
      <c r="A505" s="12">
        <v>44512.291666666664</v>
      </c>
      <c r="B505" s="11">
        <v>23.62</v>
      </c>
      <c r="C505" s="11">
        <v>24.58</v>
      </c>
      <c r="D505" s="11">
        <v>24.638000000000002</v>
      </c>
      <c r="E505" s="11">
        <v>24.378</v>
      </c>
      <c r="F505" s="11">
        <v>24.454000000000001</v>
      </c>
      <c r="G505" s="11">
        <v>2293500</v>
      </c>
    </row>
    <row r="506" spans="1:7">
      <c r="A506" s="12">
        <v>44515.291666666664</v>
      </c>
      <c r="B506" s="11">
        <v>23.6296</v>
      </c>
      <c r="C506" s="11">
        <v>24.59</v>
      </c>
      <c r="D506" s="11">
        <v>24.79</v>
      </c>
      <c r="E506" s="11">
        <v>24.553999999999998</v>
      </c>
      <c r="F506" s="11">
        <v>24.7</v>
      </c>
      <c r="G506" s="11">
        <v>1546000</v>
      </c>
    </row>
    <row r="507" spans="1:7">
      <c r="A507" s="12">
        <v>44516.291666666664</v>
      </c>
      <c r="B507" s="11">
        <v>24.039000000000001</v>
      </c>
      <c r="C507" s="11">
        <v>25.015999999999998</v>
      </c>
      <c r="D507" s="11">
        <v>25.085999999999999</v>
      </c>
      <c r="E507" s="11">
        <v>24.841999999999999</v>
      </c>
      <c r="F507" s="11">
        <v>24.88</v>
      </c>
      <c r="G507" s="11">
        <v>2567000</v>
      </c>
    </row>
    <row r="508" spans="1:7">
      <c r="A508" s="12">
        <v>44517.291666666664</v>
      </c>
      <c r="B508" s="11">
        <v>23.875599999999999</v>
      </c>
      <c r="C508" s="11">
        <v>24.846</v>
      </c>
      <c r="D508" s="11">
        <v>24.92</v>
      </c>
      <c r="E508" s="11">
        <v>24.718</v>
      </c>
      <c r="F508" s="11">
        <v>24.853999999999999</v>
      </c>
      <c r="G508" s="11">
        <v>1579500</v>
      </c>
    </row>
    <row r="509" spans="1:7">
      <c r="A509" s="12">
        <v>44518.291666666664</v>
      </c>
      <c r="B509" s="11">
        <v>24.054400000000001</v>
      </c>
      <c r="C509" s="11">
        <v>25.032</v>
      </c>
      <c r="D509" s="11">
        <v>25.077999999999999</v>
      </c>
      <c r="E509" s="11">
        <v>24.802</v>
      </c>
      <c r="F509" s="11">
        <v>25.07</v>
      </c>
      <c r="G509" s="11">
        <v>2974000</v>
      </c>
    </row>
    <row r="510" spans="1:7">
      <c r="A510" s="12">
        <v>44519.291666666664</v>
      </c>
      <c r="B510" s="11">
        <v>24.069800000000001</v>
      </c>
      <c r="C510" s="11">
        <v>25.047999999999998</v>
      </c>
      <c r="D510" s="11">
        <v>25.152000000000001</v>
      </c>
      <c r="E510" s="11">
        <v>24.974</v>
      </c>
      <c r="F510" s="11">
        <v>25.068000000000001</v>
      </c>
      <c r="G510" s="11">
        <v>1759000</v>
      </c>
    </row>
    <row r="511" spans="1:7">
      <c r="A511" s="12">
        <v>44522.291666666664</v>
      </c>
      <c r="B511" s="11">
        <v>23.523900000000001</v>
      </c>
      <c r="C511" s="11">
        <v>24.48</v>
      </c>
      <c r="D511" s="11">
        <v>25.044</v>
      </c>
      <c r="E511" s="11">
        <v>24.468</v>
      </c>
      <c r="F511" s="11">
        <v>25.044</v>
      </c>
      <c r="G511" s="11">
        <v>2337500</v>
      </c>
    </row>
    <row r="512" spans="1:7">
      <c r="A512" s="12">
        <v>44523.291666666664</v>
      </c>
      <c r="B512" s="11">
        <v>23.404800000000002</v>
      </c>
      <c r="C512" s="11">
        <v>24.356000000000002</v>
      </c>
      <c r="D512" s="11">
        <v>24.542000000000002</v>
      </c>
      <c r="E512" s="11">
        <v>24.045999999999999</v>
      </c>
      <c r="F512" s="11">
        <v>24.393999999999998</v>
      </c>
      <c r="G512" s="11">
        <v>3755500</v>
      </c>
    </row>
    <row r="513" spans="1:7">
      <c r="A513" s="12">
        <v>44524.291666666664</v>
      </c>
      <c r="B513" s="11">
        <v>23.4893</v>
      </c>
      <c r="C513" s="11">
        <v>24.443999999999999</v>
      </c>
      <c r="D513" s="11">
        <v>24.468</v>
      </c>
      <c r="E513" s="11">
        <v>24.071999999999999</v>
      </c>
      <c r="F513" s="11">
        <v>24.286000000000001</v>
      </c>
      <c r="G513" s="11">
        <v>2220000</v>
      </c>
    </row>
    <row r="514" spans="1:7">
      <c r="A514" s="12">
        <v>44526.291666666664</v>
      </c>
      <c r="B514" s="11">
        <v>23.306799999999999</v>
      </c>
      <c r="C514" s="11">
        <v>24.254000000000001</v>
      </c>
      <c r="D514" s="11">
        <v>24.396000000000001</v>
      </c>
      <c r="E514" s="11">
        <v>24.138000000000002</v>
      </c>
      <c r="F514" s="11">
        <v>24.26</v>
      </c>
      <c r="G514" s="11">
        <v>1701500</v>
      </c>
    </row>
    <row r="515" spans="1:7">
      <c r="A515" s="12">
        <v>44529.291666666664</v>
      </c>
      <c r="B515" s="11">
        <v>23.339400000000001</v>
      </c>
      <c r="C515" s="11">
        <v>24.288</v>
      </c>
      <c r="D515" s="11">
        <v>24.428000000000001</v>
      </c>
      <c r="E515" s="11">
        <v>24.2</v>
      </c>
      <c r="F515" s="11">
        <v>24.364000000000001</v>
      </c>
      <c r="G515" s="11">
        <v>2046500</v>
      </c>
    </row>
    <row r="516" spans="1:7">
      <c r="A516" s="12">
        <v>44530.291666666664</v>
      </c>
      <c r="B516" s="11">
        <v>23.418199999999999</v>
      </c>
      <c r="C516" s="11">
        <v>24.37</v>
      </c>
      <c r="D516" s="11">
        <v>24.602</v>
      </c>
      <c r="E516" s="11">
        <v>24.117999999999999</v>
      </c>
      <c r="F516" s="11">
        <v>24.468</v>
      </c>
      <c r="G516" s="11">
        <v>3232000</v>
      </c>
    </row>
    <row r="517" spans="1:7">
      <c r="A517" s="12">
        <v>44531.291666666664</v>
      </c>
      <c r="B517" s="11">
        <v>22.941600000000001</v>
      </c>
      <c r="C517" s="11">
        <v>23.873999999999999</v>
      </c>
      <c r="D517" s="11">
        <v>24.73</v>
      </c>
      <c r="E517" s="11">
        <v>23.853999999999999</v>
      </c>
      <c r="F517" s="11">
        <v>24.652000000000001</v>
      </c>
      <c r="G517" s="11">
        <v>4380500</v>
      </c>
    </row>
    <row r="518" spans="1:7">
      <c r="A518" s="12">
        <v>44532.291666666664</v>
      </c>
      <c r="B518" s="11">
        <v>23.093399999999999</v>
      </c>
      <c r="C518" s="11">
        <v>24.032</v>
      </c>
      <c r="D518" s="11">
        <v>24.207999999999998</v>
      </c>
      <c r="E518" s="11">
        <v>23.6</v>
      </c>
      <c r="F518" s="11">
        <v>23.783999999999999</v>
      </c>
      <c r="G518" s="11">
        <v>3183500</v>
      </c>
    </row>
    <row r="519" spans="1:7">
      <c r="A519" s="12">
        <v>44533.291666666664</v>
      </c>
      <c r="B519" s="11">
        <v>23.066500000000001</v>
      </c>
      <c r="C519" s="11">
        <v>24.004000000000001</v>
      </c>
      <c r="D519" s="11">
        <v>24.353999999999999</v>
      </c>
      <c r="E519" s="11">
        <v>23.698</v>
      </c>
      <c r="F519" s="11">
        <v>24.295999999999999</v>
      </c>
      <c r="G519" s="11">
        <v>3268500</v>
      </c>
    </row>
    <row r="520" spans="1:7">
      <c r="A520" s="12">
        <v>44536.291666666664</v>
      </c>
      <c r="B520" s="11">
        <v>23.254899999999999</v>
      </c>
      <c r="C520" s="11">
        <v>24.2</v>
      </c>
      <c r="D520" s="11">
        <v>24.257999999999999</v>
      </c>
      <c r="E520" s="11">
        <v>23.911999999999999</v>
      </c>
      <c r="F520" s="11">
        <v>24.015999999999998</v>
      </c>
      <c r="G520" s="11">
        <v>2058000</v>
      </c>
    </row>
    <row r="521" spans="1:7">
      <c r="A521" s="12">
        <v>44537.291666666664</v>
      </c>
      <c r="B521" s="11">
        <v>23.977499999999999</v>
      </c>
      <c r="C521" s="11">
        <v>24.952000000000002</v>
      </c>
      <c r="D521" s="11">
        <v>25.04</v>
      </c>
      <c r="E521" s="11">
        <v>24.5</v>
      </c>
      <c r="F521" s="11">
        <v>24.66</v>
      </c>
      <c r="G521" s="11">
        <v>3117000</v>
      </c>
    </row>
    <row r="522" spans="1:7">
      <c r="A522" s="12">
        <v>44538.291666666664</v>
      </c>
      <c r="B522" s="11">
        <v>24.2043</v>
      </c>
      <c r="C522" s="11">
        <v>25.187999999999999</v>
      </c>
      <c r="D522" s="11">
        <v>25.2</v>
      </c>
      <c r="E522" s="11">
        <v>24.867999999999999</v>
      </c>
      <c r="F522" s="11">
        <v>25.052</v>
      </c>
      <c r="G522" s="11">
        <v>1756500</v>
      </c>
    </row>
    <row r="523" spans="1:7">
      <c r="A523" s="12">
        <v>44539.291666666664</v>
      </c>
      <c r="B523" s="11">
        <v>23.610399999999998</v>
      </c>
      <c r="C523" s="11">
        <v>24.57</v>
      </c>
      <c r="D523" s="11">
        <v>24.925999999999998</v>
      </c>
      <c r="E523" s="11">
        <v>24.507999999999999</v>
      </c>
      <c r="F523" s="11">
        <v>24.81</v>
      </c>
      <c r="G523" s="11">
        <v>2863000</v>
      </c>
    </row>
    <row r="524" spans="1:7">
      <c r="A524" s="12">
        <v>44540.291666666664</v>
      </c>
      <c r="B524" s="11">
        <v>23.6892</v>
      </c>
      <c r="C524" s="11">
        <v>24.652000000000001</v>
      </c>
      <c r="D524" s="11">
        <v>24.67</v>
      </c>
      <c r="E524" s="11">
        <v>24.443999999999999</v>
      </c>
      <c r="F524" s="11">
        <v>24.56</v>
      </c>
      <c r="G524" s="11">
        <v>2009000</v>
      </c>
    </row>
    <row r="525" spans="1:7">
      <c r="A525" s="12">
        <v>44543.291666666664</v>
      </c>
      <c r="B525" s="11">
        <v>23.176100000000002</v>
      </c>
      <c r="C525" s="11">
        <v>24.117999999999999</v>
      </c>
      <c r="D525" s="11">
        <v>24.564</v>
      </c>
      <c r="E525" s="11">
        <v>24.108000000000001</v>
      </c>
      <c r="F525" s="11">
        <v>24.504000000000001</v>
      </c>
      <c r="G525" s="11">
        <v>2444500</v>
      </c>
    </row>
    <row r="526" spans="1:7">
      <c r="A526" s="12">
        <v>44544.291666666664</v>
      </c>
      <c r="B526" s="11">
        <v>23.1799</v>
      </c>
      <c r="C526" s="11">
        <v>24.122</v>
      </c>
      <c r="D526" s="11">
        <v>24.206</v>
      </c>
      <c r="E526" s="11">
        <v>23.896000000000001</v>
      </c>
      <c r="F526" s="11">
        <v>24.12</v>
      </c>
      <c r="G526" s="11">
        <v>1742500</v>
      </c>
    </row>
    <row r="527" spans="1:7">
      <c r="A527" s="12">
        <v>44545.291666666664</v>
      </c>
      <c r="B527" s="11">
        <v>23.802600000000002</v>
      </c>
      <c r="C527" s="11">
        <v>24.77</v>
      </c>
      <c r="D527" s="11">
        <v>24.8</v>
      </c>
      <c r="E527" s="11">
        <v>24.248000000000001</v>
      </c>
      <c r="F527" s="11">
        <v>24.478000000000002</v>
      </c>
      <c r="G527" s="11">
        <v>4096500</v>
      </c>
    </row>
    <row r="528" spans="1:7">
      <c r="A528" s="12">
        <v>44546.291666666664</v>
      </c>
      <c r="B528" s="11">
        <v>23.487400000000001</v>
      </c>
      <c r="C528" s="11">
        <v>24.442</v>
      </c>
      <c r="D528" s="11">
        <v>24.802</v>
      </c>
      <c r="E528" s="11">
        <v>24.315999999999999</v>
      </c>
      <c r="F528" s="11">
        <v>24.728000000000002</v>
      </c>
      <c r="G528" s="11">
        <v>3902000</v>
      </c>
    </row>
    <row r="529" spans="1:7">
      <c r="A529" s="12">
        <v>44547.291666666664</v>
      </c>
      <c r="B529" s="11">
        <v>23.279900000000001</v>
      </c>
      <c r="C529" s="11">
        <v>24.225999999999999</v>
      </c>
      <c r="D529" s="11">
        <v>24.527999999999999</v>
      </c>
      <c r="E529" s="11">
        <v>24.181999999999999</v>
      </c>
      <c r="F529" s="11">
        <v>24.28</v>
      </c>
      <c r="G529" s="11">
        <v>3053500</v>
      </c>
    </row>
    <row r="530" spans="1:7">
      <c r="A530" s="12">
        <v>44550.291666666664</v>
      </c>
      <c r="B530" s="11">
        <v>22.860900000000001</v>
      </c>
      <c r="C530" s="11">
        <v>23.79</v>
      </c>
      <c r="D530" s="11">
        <v>23.9</v>
      </c>
      <c r="E530" s="11">
        <v>23.547999999999998</v>
      </c>
      <c r="F530" s="11">
        <v>23.728000000000002</v>
      </c>
      <c r="G530" s="11">
        <v>2563000</v>
      </c>
    </row>
    <row r="531" spans="1:7">
      <c r="A531" s="12">
        <v>44551.291666666664</v>
      </c>
      <c r="B531" s="11">
        <v>23.168399999999998</v>
      </c>
      <c r="C531" s="11">
        <v>24.11</v>
      </c>
      <c r="D531" s="11">
        <v>24.238</v>
      </c>
      <c r="E531" s="11">
        <v>23.802</v>
      </c>
      <c r="F531" s="11">
        <v>23.96</v>
      </c>
      <c r="G531" s="11">
        <v>4182500</v>
      </c>
    </row>
    <row r="532" spans="1:7">
      <c r="A532" s="12">
        <v>44552.291666666664</v>
      </c>
      <c r="B532" s="11">
        <v>23.6585</v>
      </c>
      <c r="C532" s="11">
        <v>24.62</v>
      </c>
      <c r="D532" s="11">
        <v>24.716000000000001</v>
      </c>
      <c r="E532" s="11">
        <v>24.302</v>
      </c>
      <c r="F532" s="11">
        <v>24.302</v>
      </c>
      <c r="G532" s="11">
        <v>3333000</v>
      </c>
    </row>
    <row r="533" spans="1:7">
      <c r="A533" s="12">
        <v>44553.291666666664</v>
      </c>
      <c r="B533" s="11">
        <v>23.804500000000001</v>
      </c>
      <c r="C533" s="11">
        <v>24.771999999999998</v>
      </c>
      <c r="D533" s="11">
        <v>24.853999999999999</v>
      </c>
      <c r="E533" s="11">
        <v>24.622</v>
      </c>
      <c r="F533" s="11">
        <v>24.75</v>
      </c>
      <c r="G533" s="11">
        <v>2572000</v>
      </c>
    </row>
    <row r="534" spans="1:7">
      <c r="A534" s="12">
        <v>44557.291666666664</v>
      </c>
      <c r="B534" s="11">
        <v>24.448399999999999</v>
      </c>
      <c r="C534" s="11">
        <v>25.442</v>
      </c>
      <c r="D534" s="11">
        <v>25.48</v>
      </c>
      <c r="E534" s="11">
        <v>24.948</v>
      </c>
      <c r="F534" s="11">
        <v>25.015999999999998</v>
      </c>
      <c r="G534" s="11">
        <v>2741000</v>
      </c>
    </row>
    <row r="535" spans="1:7">
      <c r="A535" s="12">
        <v>44558.291666666664</v>
      </c>
      <c r="B535" s="11">
        <v>24.500299999999999</v>
      </c>
      <c r="C535" s="11">
        <v>25.495999999999999</v>
      </c>
      <c r="D535" s="11">
        <v>25.66</v>
      </c>
      <c r="E535" s="11">
        <v>25.456</v>
      </c>
      <c r="F535" s="11">
        <v>25.6</v>
      </c>
      <c r="G535" s="11">
        <v>2078500</v>
      </c>
    </row>
    <row r="536" spans="1:7">
      <c r="A536" s="12">
        <v>44559.291666666664</v>
      </c>
      <c r="B536" s="11">
        <v>24.348400000000002</v>
      </c>
      <c r="C536" s="11">
        <v>25.338000000000001</v>
      </c>
      <c r="D536" s="11">
        <v>25.425999999999998</v>
      </c>
      <c r="E536" s="11">
        <v>25.26</v>
      </c>
      <c r="F536" s="11">
        <v>25.4</v>
      </c>
      <c r="G536" s="11">
        <v>1295500</v>
      </c>
    </row>
    <row r="537" spans="1:7">
      <c r="A537" s="12">
        <v>44560.291666666664</v>
      </c>
      <c r="B537" s="11">
        <v>24.200399999999998</v>
      </c>
      <c r="C537" s="11">
        <v>25.184000000000001</v>
      </c>
      <c r="D537" s="11">
        <v>25.338000000000001</v>
      </c>
      <c r="E537" s="11">
        <v>25.152000000000001</v>
      </c>
      <c r="F537" s="11">
        <v>25.25</v>
      </c>
      <c r="G537" s="11">
        <v>1161000</v>
      </c>
    </row>
    <row r="538" spans="1:7">
      <c r="A538" s="12">
        <v>44561.291666666664</v>
      </c>
      <c r="B538" s="11">
        <v>24.2927</v>
      </c>
      <c r="C538" s="11">
        <v>25.28</v>
      </c>
      <c r="D538" s="11">
        <v>25.358000000000001</v>
      </c>
      <c r="E538" s="11">
        <v>25.1</v>
      </c>
      <c r="F538" s="11">
        <v>25.16</v>
      </c>
      <c r="G538" s="11">
        <v>1375000</v>
      </c>
    </row>
    <row r="539" spans="1:7">
      <c r="A539" s="12">
        <v>44564.291666666664</v>
      </c>
      <c r="B539" s="11">
        <v>24.267700000000001</v>
      </c>
      <c r="C539" s="11">
        <v>25.254000000000001</v>
      </c>
      <c r="D539" s="11">
        <v>25.434000000000001</v>
      </c>
      <c r="E539" s="11">
        <v>25.13</v>
      </c>
      <c r="F539" s="11">
        <v>25.28</v>
      </c>
      <c r="G539" s="11">
        <v>1868500</v>
      </c>
    </row>
    <row r="540" spans="1:7">
      <c r="A540" s="12">
        <v>44565.291666666664</v>
      </c>
      <c r="B540" s="11">
        <v>24.707799999999999</v>
      </c>
      <c r="C540" s="11">
        <v>25.712</v>
      </c>
      <c r="D540" s="11">
        <v>25.861999999999998</v>
      </c>
      <c r="E540" s="11">
        <v>25.565999999999999</v>
      </c>
      <c r="F540" s="11">
        <v>25.706</v>
      </c>
      <c r="G540" s="11">
        <v>3543500</v>
      </c>
    </row>
    <row r="541" spans="1:7">
      <c r="A541" s="12">
        <v>44566.291666666664</v>
      </c>
      <c r="B541" s="11">
        <v>24.7136</v>
      </c>
      <c r="C541" s="11">
        <v>25.718</v>
      </c>
      <c r="D541" s="11">
        <v>26.75</v>
      </c>
      <c r="E541" s="11">
        <v>25.661999999999999</v>
      </c>
      <c r="F541" s="11">
        <v>26.712</v>
      </c>
      <c r="G541" s="11">
        <v>12972000</v>
      </c>
    </row>
    <row r="542" spans="1:7">
      <c r="A542" s="12">
        <v>44567.291666666664</v>
      </c>
      <c r="B542" s="11">
        <v>23.660399999999999</v>
      </c>
      <c r="C542" s="11">
        <v>24.622</v>
      </c>
      <c r="D542" s="11">
        <v>25.262</v>
      </c>
      <c r="E542" s="11">
        <v>24.474</v>
      </c>
      <c r="F542" s="11">
        <v>25.08</v>
      </c>
      <c r="G542" s="11">
        <v>9182500</v>
      </c>
    </row>
    <row r="543" spans="1:7">
      <c r="A543" s="12">
        <v>44568.291666666664</v>
      </c>
      <c r="B543" s="11">
        <v>23.890999999999998</v>
      </c>
      <c r="C543" s="11">
        <v>24.861999999999998</v>
      </c>
      <c r="D543" s="11">
        <v>25.148</v>
      </c>
      <c r="E543" s="11">
        <v>24.66</v>
      </c>
      <c r="F543" s="11">
        <v>25.1</v>
      </c>
      <c r="G543" s="11">
        <v>2874000</v>
      </c>
    </row>
    <row r="544" spans="1:7">
      <c r="A544" s="12">
        <v>44571.291666666664</v>
      </c>
      <c r="B544" s="11">
        <v>23.671900000000001</v>
      </c>
      <c r="C544" s="11">
        <v>24.634</v>
      </c>
      <c r="D544" s="11">
        <v>24.74</v>
      </c>
      <c r="E544" s="11">
        <v>24.234000000000002</v>
      </c>
      <c r="F544" s="11">
        <v>24.7</v>
      </c>
      <c r="G544" s="11">
        <v>5156000</v>
      </c>
    </row>
    <row r="545" spans="1:7">
      <c r="A545" s="12">
        <v>44572.291666666664</v>
      </c>
      <c r="B545" s="11">
        <v>24.2773</v>
      </c>
      <c r="C545" s="11">
        <v>25.263999999999999</v>
      </c>
      <c r="D545" s="11">
        <v>25.276</v>
      </c>
      <c r="E545" s="11">
        <v>24.77</v>
      </c>
      <c r="F545" s="11">
        <v>24.852</v>
      </c>
      <c r="G545" s="11">
        <v>3996000</v>
      </c>
    </row>
    <row r="546" spans="1:7">
      <c r="A546" s="12">
        <v>44573.291666666664</v>
      </c>
      <c r="B546" s="11">
        <v>24.436800000000002</v>
      </c>
      <c r="C546" s="11">
        <v>25.43</v>
      </c>
      <c r="D546" s="11">
        <v>25.53</v>
      </c>
      <c r="E546" s="11">
        <v>25.251999999999999</v>
      </c>
      <c r="F546" s="11">
        <v>25.265999999999998</v>
      </c>
      <c r="G546" s="11">
        <v>1728000</v>
      </c>
    </row>
    <row r="547" spans="1:7">
      <c r="A547" s="12">
        <v>44574.291666666664</v>
      </c>
      <c r="B547" s="11">
        <v>23.985199999999999</v>
      </c>
      <c r="C547" s="11">
        <v>24.96</v>
      </c>
      <c r="D547" s="11">
        <v>25.4</v>
      </c>
      <c r="E547" s="11">
        <v>24.9</v>
      </c>
      <c r="F547" s="11">
        <v>25.364000000000001</v>
      </c>
      <c r="G547" s="11">
        <v>2752500</v>
      </c>
    </row>
    <row r="548" spans="1:7">
      <c r="A548" s="12">
        <v>44575.291666666664</v>
      </c>
      <c r="B548" s="11">
        <v>23.9833</v>
      </c>
      <c r="C548" s="11">
        <v>24.957999999999998</v>
      </c>
      <c r="D548" s="11">
        <v>25</v>
      </c>
      <c r="E548" s="11">
        <v>24.658000000000001</v>
      </c>
      <c r="F548" s="11">
        <v>24.821999999999999</v>
      </c>
      <c r="G548" s="11">
        <v>2223500</v>
      </c>
    </row>
    <row r="549" spans="1:7">
      <c r="A549" s="12">
        <v>44579.291666666664</v>
      </c>
      <c r="B549" s="11">
        <v>22.263200000000001</v>
      </c>
      <c r="C549" s="11">
        <v>23.167999999999999</v>
      </c>
      <c r="D549" s="11">
        <v>24.34</v>
      </c>
      <c r="E549" s="11">
        <v>23.047999999999998</v>
      </c>
      <c r="F549" s="11">
        <v>24.184000000000001</v>
      </c>
      <c r="G549" s="11">
        <v>15215500</v>
      </c>
    </row>
    <row r="550" spans="1:7">
      <c r="A550" s="12">
        <v>44580.291666666664</v>
      </c>
      <c r="B550" s="11">
        <v>21.148499999999999</v>
      </c>
      <c r="C550" s="11">
        <v>22.007999999999999</v>
      </c>
      <c r="D550" s="11">
        <v>22.725999999999999</v>
      </c>
      <c r="E550" s="11">
        <v>22.004000000000001</v>
      </c>
      <c r="F550" s="11">
        <v>22.5</v>
      </c>
      <c r="G550" s="11">
        <v>19807500</v>
      </c>
    </row>
    <row r="551" spans="1:7">
      <c r="A551" s="12">
        <v>44581.291666666664</v>
      </c>
      <c r="B551" s="11">
        <v>21.8384</v>
      </c>
      <c r="C551" s="11">
        <v>22.725999999999999</v>
      </c>
      <c r="D551" s="11">
        <v>23.148</v>
      </c>
      <c r="E551" s="11">
        <v>22.7</v>
      </c>
      <c r="F551" s="11">
        <v>22.936</v>
      </c>
      <c r="G551" s="11">
        <v>8734500</v>
      </c>
    </row>
    <row r="552" spans="1:7">
      <c r="A552" s="12">
        <v>44582.291666666664</v>
      </c>
      <c r="B552" s="11">
        <v>21.4541</v>
      </c>
      <c r="C552" s="11">
        <v>22.326000000000001</v>
      </c>
      <c r="D552" s="11">
        <v>22.55</v>
      </c>
      <c r="E552" s="11">
        <v>22.08</v>
      </c>
      <c r="F552" s="11">
        <v>22.382000000000001</v>
      </c>
      <c r="G552" s="11">
        <v>8768000</v>
      </c>
    </row>
    <row r="553" spans="1:7">
      <c r="A553" s="12">
        <v>44585.291666666664</v>
      </c>
      <c r="B553" s="11">
        <v>21.244599999999998</v>
      </c>
      <c r="C553" s="11">
        <v>22.108000000000001</v>
      </c>
      <c r="D553" s="11">
        <v>22.146000000000001</v>
      </c>
      <c r="E553" s="11">
        <v>21.326000000000001</v>
      </c>
      <c r="F553" s="11">
        <v>22.021999999999998</v>
      </c>
      <c r="G553" s="11">
        <v>9229500</v>
      </c>
    </row>
    <row r="554" spans="1:7">
      <c r="A554" s="12">
        <v>44586.291666666664</v>
      </c>
      <c r="B554" s="11">
        <v>21.125399999999999</v>
      </c>
      <c r="C554" s="11">
        <v>21.984000000000002</v>
      </c>
      <c r="D554" s="11">
        <v>22.234000000000002</v>
      </c>
      <c r="E554" s="11">
        <v>21.5</v>
      </c>
      <c r="F554" s="11">
        <v>21.702000000000002</v>
      </c>
      <c r="G554" s="11">
        <v>3712000</v>
      </c>
    </row>
    <row r="555" spans="1:7">
      <c r="A555" s="12">
        <v>44587.291666666664</v>
      </c>
      <c r="B555" s="11">
        <v>21.146599999999999</v>
      </c>
      <c r="C555" s="11">
        <v>22.006</v>
      </c>
      <c r="D555" s="11">
        <v>22.536000000000001</v>
      </c>
      <c r="E555" s="11">
        <v>21.841999999999999</v>
      </c>
      <c r="F555" s="11">
        <v>22.431999999999999</v>
      </c>
      <c r="G555" s="11">
        <v>5123000</v>
      </c>
    </row>
    <row r="556" spans="1:7">
      <c r="A556" s="12">
        <v>44588.291666666664</v>
      </c>
      <c r="B556" s="11">
        <v>19.7897</v>
      </c>
      <c r="C556" s="11">
        <v>20.594000000000001</v>
      </c>
      <c r="D556" s="11">
        <v>21.158000000000001</v>
      </c>
      <c r="E556" s="11">
        <v>20.582000000000001</v>
      </c>
      <c r="F556" s="11">
        <v>21.024000000000001</v>
      </c>
      <c r="G556" s="11">
        <v>8099500</v>
      </c>
    </row>
    <row r="557" spans="1:7">
      <c r="A557" s="12">
        <v>44589.291666666664</v>
      </c>
      <c r="B557" s="11">
        <v>20.5335</v>
      </c>
      <c r="C557" s="11">
        <v>21.367999999999999</v>
      </c>
      <c r="D557" s="11">
        <v>21.37</v>
      </c>
      <c r="E557" s="11">
        <v>20.641999999999999</v>
      </c>
      <c r="F557" s="11">
        <v>20.92</v>
      </c>
      <c r="G557" s="11">
        <v>4824500</v>
      </c>
    </row>
    <row r="558" spans="1:7">
      <c r="A558" s="12">
        <v>44592.291666666664</v>
      </c>
      <c r="B558" s="11">
        <v>21.459800000000001</v>
      </c>
      <c r="C558" s="11">
        <v>22.332000000000001</v>
      </c>
      <c r="D558" s="11">
        <v>22.66</v>
      </c>
      <c r="E558" s="11">
        <v>21.827999999999999</v>
      </c>
      <c r="F558" s="11">
        <v>21.844000000000001</v>
      </c>
      <c r="G558" s="11">
        <v>9391000</v>
      </c>
    </row>
    <row r="559" spans="1:7">
      <c r="A559" s="12">
        <v>44593.291666666664</v>
      </c>
      <c r="B559" s="11">
        <v>21.6328</v>
      </c>
      <c r="C559" s="11">
        <v>22.512</v>
      </c>
      <c r="D559" s="11">
        <v>22.532</v>
      </c>
      <c r="E559" s="11">
        <v>22.19</v>
      </c>
      <c r="F559" s="11">
        <v>22.361999999999998</v>
      </c>
      <c r="G559" s="11">
        <v>5095500</v>
      </c>
    </row>
    <row r="560" spans="1:7">
      <c r="A560" s="12">
        <v>44594.291666666664</v>
      </c>
      <c r="B560" s="11">
        <v>21.5732</v>
      </c>
      <c r="C560" s="11">
        <v>22.45</v>
      </c>
      <c r="D560" s="11">
        <v>23.8</v>
      </c>
      <c r="E560" s="11">
        <v>22.321999999999999</v>
      </c>
      <c r="F560" s="11">
        <v>23.56</v>
      </c>
      <c r="G560" s="11">
        <v>7856000</v>
      </c>
    </row>
    <row r="561" spans="1:7">
      <c r="A561" s="12">
        <v>44595.291666666664</v>
      </c>
      <c r="B561" s="11">
        <v>20.7622</v>
      </c>
      <c r="C561" s="11">
        <v>21.606000000000002</v>
      </c>
      <c r="D561" s="11">
        <v>22.047999999999998</v>
      </c>
      <c r="E561" s="11">
        <v>21.576000000000001</v>
      </c>
      <c r="F561" s="11">
        <v>21.911999999999999</v>
      </c>
      <c r="G561" s="11">
        <v>5100000</v>
      </c>
    </row>
    <row r="562" spans="1:7">
      <c r="A562" s="12">
        <v>44596.291666666664</v>
      </c>
      <c r="B562" s="11">
        <v>20.971699999999998</v>
      </c>
      <c r="C562" s="11">
        <v>21.824000000000002</v>
      </c>
      <c r="D562" s="11">
        <v>21.94</v>
      </c>
      <c r="E562" s="11">
        <v>21.506</v>
      </c>
      <c r="F562" s="11">
        <v>21.75</v>
      </c>
      <c r="G562" s="11">
        <v>4076000</v>
      </c>
    </row>
    <row r="563" spans="1:7">
      <c r="A563" s="12">
        <v>44599.291666666664</v>
      </c>
      <c r="B563" s="11">
        <v>21.092700000000001</v>
      </c>
      <c r="C563" s="11">
        <v>21.95</v>
      </c>
      <c r="D563" s="11">
        <v>22.16</v>
      </c>
      <c r="E563" s="11">
        <v>21.768000000000001</v>
      </c>
      <c r="F563" s="11">
        <v>21.88</v>
      </c>
      <c r="G563" s="11">
        <v>3316500</v>
      </c>
    </row>
    <row r="564" spans="1:7">
      <c r="A564" s="12">
        <v>44600.291666666664</v>
      </c>
      <c r="B564" s="11">
        <v>21.096599999999999</v>
      </c>
      <c r="C564" s="11">
        <v>21.954000000000001</v>
      </c>
      <c r="D564" s="11">
        <v>21.978000000000002</v>
      </c>
      <c r="E564" s="11">
        <v>21.7</v>
      </c>
      <c r="F564" s="11">
        <v>21.803999999999998</v>
      </c>
      <c r="G564" s="11">
        <v>3000000</v>
      </c>
    </row>
    <row r="565" spans="1:7">
      <c r="A565" s="12">
        <v>44601.291666666664</v>
      </c>
      <c r="B565" s="11">
        <v>21.421399999999998</v>
      </c>
      <c r="C565" s="11">
        <v>22.292000000000002</v>
      </c>
      <c r="D565" s="11">
        <v>22.385999999999999</v>
      </c>
      <c r="E565" s="11">
        <v>21.802</v>
      </c>
      <c r="F565" s="11">
        <v>21.873999999999999</v>
      </c>
      <c r="G565" s="11">
        <v>4847000</v>
      </c>
    </row>
    <row r="566" spans="1:7">
      <c r="A566" s="12">
        <v>44602.291666666664</v>
      </c>
      <c r="B566" s="11">
        <v>21.1235</v>
      </c>
      <c r="C566" s="11">
        <v>21.981999999999999</v>
      </c>
      <c r="D566" s="11">
        <v>22.396000000000001</v>
      </c>
      <c r="E566" s="11">
        <v>21.872</v>
      </c>
      <c r="F566" s="11">
        <v>21.917999999999999</v>
      </c>
      <c r="G566" s="11">
        <v>2654500</v>
      </c>
    </row>
    <row r="567" spans="1:7">
      <c r="A567" s="12">
        <v>44603.291666666664</v>
      </c>
      <c r="B567" s="11">
        <v>20.716100000000001</v>
      </c>
      <c r="C567" s="11">
        <v>21.558</v>
      </c>
      <c r="D567" s="11">
        <v>22.117999999999999</v>
      </c>
      <c r="E567" s="11">
        <v>21.468</v>
      </c>
      <c r="F567" s="11">
        <v>21.98</v>
      </c>
      <c r="G567" s="11">
        <v>3803500</v>
      </c>
    </row>
    <row r="568" spans="1:7">
      <c r="A568" s="12">
        <v>44606.291666666664</v>
      </c>
      <c r="B568" s="11">
        <v>20.5854</v>
      </c>
      <c r="C568" s="11">
        <v>21.422000000000001</v>
      </c>
      <c r="D568" s="11">
        <v>21.576000000000001</v>
      </c>
      <c r="E568" s="11">
        <v>21.225999999999999</v>
      </c>
      <c r="F568" s="11">
        <v>21.405999999999999</v>
      </c>
      <c r="G568" s="11">
        <v>3987500</v>
      </c>
    </row>
    <row r="569" spans="1:7">
      <c r="A569" s="12">
        <v>44607.291666666664</v>
      </c>
      <c r="B569" s="11">
        <v>20.844799999999999</v>
      </c>
      <c r="C569" s="11">
        <v>21.692</v>
      </c>
      <c r="D569" s="11">
        <v>21.736000000000001</v>
      </c>
      <c r="E569" s="11">
        <v>21.422000000000001</v>
      </c>
      <c r="F569" s="11">
        <v>21.423999999999999</v>
      </c>
      <c r="G569" s="11">
        <v>3165500</v>
      </c>
    </row>
    <row r="570" spans="1:7">
      <c r="A570" s="12">
        <v>44608.291666666664</v>
      </c>
      <c r="B570" s="11">
        <v>20.472000000000001</v>
      </c>
      <c r="C570" s="11">
        <v>21.303999999999998</v>
      </c>
      <c r="D570" s="11">
        <v>21.366</v>
      </c>
      <c r="E570" s="11">
        <v>21.126000000000001</v>
      </c>
      <c r="F570" s="11">
        <v>21.202000000000002</v>
      </c>
      <c r="G570" s="11">
        <v>2588000</v>
      </c>
    </row>
    <row r="571" spans="1:7">
      <c r="A571" s="12">
        <v>44609.291666666664</v>
      </c>
      <c r="B571" s="11">
        <v>20.1433</v>
      </c>
      <c r="C571" s="11">
        <v>20.962</v>
      </c>
      <c r="D571" s="11">
        <v>21.198</v>
      </c>
      <c r="E571" s="11">
        <v>20.93</v>
      </c>
      <c r="F571" s="11">
        <v>21.128</v>
      </c>
      <c r="G571" s="11">
        <v>4354000</v>
      </c>
    </row>
    <row r="572" spans="1:7">
      <c r="A572" s="12">
        <v>44610.291666666664</v>
      </c>
      <c r="B572" s="11">
        <v>20.0319</v>
      </c>
      <c r="C572" s="11">
        <v>20.846</v>
      </c>
      <c r="D572" s="11">
        <v>21.045999999999999</v>
      </c>
      <c r="E572" s="11">
        <v>20.742000000000001</v>
      </c>
      <c r="F572" s="11">
        <v>20.917999999999999</v>
      </c>
      <c r="G572" s="11">
        <v>3058000</v>
      </c>
    </row>
    <row r="573" spans="1:7">
      <c r="A573" s="12">
        <v>44614.291666666664</v>
      </c>
      <c r="B573" s="11">
        <v>19.734000000000002</v>
      </c>
      <c r="C573" s="11">
        <v>20.536000000000001</v>
      </c>
      <c r="D573" s="11">
        <v>20.867999999999999</v>
      </c>
      <c r="E573" s="11">
        <v>20.420000000000002</v>
      </c>
      <c r="F573" s="11">
        <v>20.420000000000002</v>
      </c>
      <c r="G573" s="11">
        <v>4950000</v>
      </c>
    </row>
    <row r="574" spans="1:7">
      <c r="A574" s="12">
        <v>44615.291666666664</v>
      </c>
      <c r="B574" s="11">
        <v>19.470700000000001</v>
      </c>
      <c r="C574" s="11">
        <v>20.262</v>
      </c>
      <c r="D574" s="11">
        <v>20.774000000000001</v>
      </c>
      <c r="E574" s="11">
        <v>20.206</v>
      </c>
      <c r="F574" s="11">
        <v>20.693999999999999</v>
      </c>
      <c r="G574" s="11">
        <v>4126500</v>
      </c>
    </row>
    <row r="575" spans="1:7">
      <c r="A575" s="12">
        <v>44616.291666666664</v>
      </c>
      <c r="B575" s="11">
        <v>19.601400000000002</v>
      </c>
      <c r="C575" s="11">
        <v>20.398</v>
      </c>
      <c r="D575" s="11">
        <v>20.422000000000001</v>
      </c>
      <c r="E575" s="11">
        <v>19.454000000000001</v>
      </c>
      <c r="F575" s="11">
        <v>19.456</v>
      </c>
      <c r="G575" s="11">
        <v>5434000</v>
      </c>
    </row>
    <row r="576" spans="1:7">
      <c r="A576" s="12">
        <v>44617.291666666664</v>
      </c>
      <c r="B576" s="11">
        <v>20.004999999999999</v>
      </c>
      <c r="C576" s="11">
        <v>20.818000000000001</v>
      </c>
      <c r="D576" s="11">
        <v>20.866</v>
      </c>
      <c r="E576" s="11">
        <v>20.431999999999999</v>
      </c>
      <c r="F576" s="11">
        <v>20.576000000000001</v>
      </c>
      <c r="G576" s="11">
        <v>3182000</v>
      </c>
    </row>
    <row r="577" spans="1:7">
      <c r="A577" s="12">
        <v>44620.291666666664</v>
      </c>
      <c r="B577" s="11">
        <v>19.705100000000002</v>
      </c>
      <c r="C577" s="11">
        <v>20.506</v>
      </c>
      <c r="D577" s="11">
        <v>20.62</v>
      </c>
      <c r="E577" s="11">
        <v>20.274000000000001</v>
      </c>
      <c r="F577" s="11">
        <v>20.504000000000001</v>
      </c>
      <c r="G577" s="11">
        <v>3546500</v>
      </c>
    </row>
    <row r="578" spans="1:7">
      <c r="A578" s="12">
        <v>44621.291666666664</v>
      </c>
      <c r="B578" s="11">
        <v>19.3842</v>
      </c>
      <c r="C578" s="11">
        <v>20.172000000000001</v>
      </c>
      <c r="D578" s="11">
        <v>20.474</v>
      </c>
      <c r="E578" s="11">
        <v>20.065999999999999</v>
      </c>
      <c r="F578" s="11">
        <v>20.440000000000001</v>
      </c>
      <c r="G578" s="11">
        <v>3199000</v>
      </c>
    </row>
    <row r="579" spans="1:7">
      <c r="A579" s="12">
        <v>44622.291666666664</v>
      </c>
      <c r="B579" s="11">
        <v>19.5533</v>
      </c>
      <c r="C579" s="11">
        <v>20.347999999999999</v>
      </c>
      <c r="D579" s="11">
        <v>20.434000000000001</v>
      </c>
      <c r="E579" s="11">
        <v>20.116</v>
      </c>
      <c r="F579" s="11">
        <v>20.116</v>
      </c>
      <c r="G579" s="11">
        <v>2443000</v>
      </c>
    </row>
    <row r="580" spans="1:7">
      <c r="A580" s="12">
        <v>44623.291666666664</v>
      </c>
      <c r="B580" s="11">
        <v>19.263100000000001</v>
      </c>
      <c r="C580" s="11">
        <v>20.045999999999999</v>
      </c>
      <c r="D580" s="11">
        <v>20.402000000000001</v>
      </c>
      <c r="E580" s="11">
        <v>19.954000000000001</v>
      </c>
      <c r="F580" s="11">
        <v>20.402000000000001</v>
      </c>
      <c r="G580" s="11">
        <v>2697000</v>
      </c>
    </row>
    <row r="581" spans="1:7">
      <c r="A581" s="12">
        <v>44624.291666666664</v>
      </c>
      <c r="B581" s="11">
        <v>18.924900000000001</v>
      </c>
      <c r="C581" s="11">
        <v>19.693999999999999</v>
      </c>
      <c r="D581" s="11">
        <v>19.8</v>
      </c>
      <c r="E581" s="11">
        <v>19.533999999999999</v>
      </c>
      <c r="F581" s="11">
        <v>19.748000000000001</v>
      </c>
      <c r="G581" s="11">
        <v>2766000</v>
      </c>
    </row>
    <row r="582" spans="1:7">
      <c r="A582" s="12">
        <v>44627.291666666664</v>
      </c>
      <c r="B582" s="11">
        <v>18.415600000000001</v>
      </c>
      <c r="C582" s="11">
        <v>19.164000000000001</v>
      </c>
      <c r="D582" s="11">
        <v>19.596</v>
      </c>
      <c r="E582" s="11">
        <v>19.155999999999999</v>
      </c>
      <c r="F582" s="11">
        <v>19.489999999999998</v>
      </c>
      <c r="G582" s="11">
        <v>3801000</v>
      </c>
    </row>
    <row r="583" spans="1:7">
      <c r="A583" s="12">
        <v>44628.291666666664</v>
      </c>
      <c r="B583" s="11">
        <v>18.723099999999999</v>
      </c>
      <c r="C583" s="11">
        <v>19.484000000000002</v>
      </c>
      <c r="D583" s="11">
        <v>19.835999999999999</v>
      </c>
      <c r="E583" s="11">
        <v>19.100000000000001</v>
      </c>
      <c r="F583" s="11">
        <v>19.186</v>
      </c>
      <c r="G583" s="11">
        <v>4706500</v>
      </c>
    </row>
    <row r="584" spans="1:7">
      <c r="A584" s="12">
        <v>44629.291666666664</v>
      </c>
      <c r="B584" s="11">
        <v>18.899899999999999</v>
      </c>
      <c r="C584" s="11">
        <v>19.667999999999999</v>
      </c>
      <c r="D584" s="11">
        <v>19.814</v>
      </c>
      <c r="E584" s="11">
        <v>19.364000000000001</v>
      </c>
      <c r="F584" s="11">
        <v>19.364000000000001</v>
      </c>
      <c r="G584" s="11">
        <v>4368500</v>
      </c>
    </row>
    <row r="585" spans="1:7">
      <c r="A585" s="12">
        <v>44630.291666666664</v>
      </c>
      <c r="B585" s="11">
        <v>19.253499999999999</v>
      </c>
      <c r="C585" s="11">
        <v>20.036000000000001</v>
      </c>
      <c r="D585" s="11">
        <v>20.152000000000001</v>
      </c>
      <c r="E585" s="11">
        <v>19.838000000000001</v>
      </c>
      <c r="F585" s="11">
        <v>20.013999999999999</v>
      </c>
      <c r="G585" s="11">
        <v>4085000</v>
      </c>
    </row>
    <row r="586" spans="1:7">
      <c r="A586" s="12">
        <v>44631.291666666664</v>
      </c>
      <c r="B586" s="11">
        <v>18.701899999999998</v>
      </c>
      <c r="C586" s="11">
        <v>19.462</v>
      </c>
      <c r="D586" s="11">
        <v>20.076000000000001</v>
      </c>
      <c r="E586" s="11">
        <v>19.45</v>
      </c>
      <c r="F586" s="11">
        <v>20.068000000000001</v>
      </c>
      <c r="G586" s="11">
        <v>2561000</v>
      </c>
    </row>
    <row r="587" spans="1:7">
      <c r="A587" s="12">
        <v>44634.291666666664</v>
      </c>
      <c r="B587" s="11">
        <v>18.217600000000001</v>
      </c>
      <c r="C587" s="11">
        <v>18.957999999999998</v>
      </c>
      <c r="D587" s="11">
        <v>19.533999999999999</v>
      </c>
      <c r="E587" s="11">
        <v>18.866</v>
      </c>
      <c r="F587" s="11">
        <v>19.399999999999999</v>
      </c>
      <c r="G587" s="11">
        <v>3738000</v>
      </c>
    </row>
    <row r="588" spans="1:7">
      <c r="A588" s="12">
        <v>44635.291666666664</v>
      </c>
      <c r="B588" s="11">
        <v>18.8537</v>
      </c>
      <c r="C588" s="11">
        <v>19.62</v>
      </c>
      <c r="D588" s="11">
        <v>19.664000000000001</v>
      </c>
      <c r="E588" s="11">
        <v>19.321999999999999</v>
      </c>
      <c r="F588" s="11">
        <v>19.399999999999999</v>
      </c>
      <c r="G588" s="11">
        <v>4131000</v>
      </c>
    </row>
    <row r="589" spans="1:7">
      <c r="A589" s="12">
        <v>44636.291666666664</v>
      </c>
      <c r="B589" s="11">
        <v>19.747399999999999</v>
      </c>
      <c r="C589" s="11">
        <v>20.55</v>
      </c>
      <c r="D589" s="11">
        <v>20.614000000000001</v>
      </c>
      <c r="E589" s="11">
        <v>20.071999999999999</v>
      </c>
      <c r="F589" s="11">
        <v>20.173999999999999</v>
      </c>
      <c r="G589" s="11">
        <v>4304500</v>
      </c>
    </row>
    <row r="590" spans="1:7">
      <c r="A590" s="12">
        <v>44637.291666666664</v>
      </c>
      <c r="B590" s="11">
        <v>20.1068</v>
      </c>
      <c r="C590" s="11">
        <v>20.923999999999999</v>
      </c>
      <c r="D590" s="11">
        <v>20.95</v>
      </c>
      <c r="E590" s="11">
        <v>20.454000000000001</v>
      </c>
      <c r="F590" s="11">
        <v>20.518000000000001</v>
      </c>
      <c r="G590" s="11">
        <v>2314000</v>
      </c>
    </row>
    <row r="591" spans="1:7">
      <c r="A591" s="12">
        <v>44638.291666666664</v>
      </c>
      <c r="B591" s="11">
        <v>20.395099999999999</v>
      </c>
      <c r="C591" s="11">
        <v>21.224</v>
      </c>
      <c r="D591" s="11">
        <v>21.238</v>
      </c>
      <c r="E591" s="11">
        <v>20.885999999999999</v>
      </c>
      <c r="F591" s="11">
        <v>20.885999999999999</v>
      </c>
      <c r="G591" s="11">
        <v>2328000</v>
      </c>
    </row>
    <row r="592" spans="1:7">
      <c r="A592" s="12">
        <v>44641.291666666664</v>
      </c>
      <c r="B592" s="11">
        <v>20.074100000000001</v>
      </c>
      <c r="C592" s="11">
        <v>20.89</v>
      </c>
      <c r="D592" s="11">
        <v>21.193999999999999</v>
      </c>
      <c r="E592" s="11">
        <v>20.776</v>
      </c>
      <c r="F592" s="11">
        <v>21.15</v>
      </c>
      <c r="G592" s="11">
        <v>3049500</v>
      </c>
    </row>
    <row r="593" spans="1:7">
      <c r="A593" s="12">
        <v>44642.291666666664</v>
      </c>
      <c r="B593" s="11">
        <v>20.3201</v>
      </c>
      <c r="C593" s="11">
        <v>21.146000000000001</v>
      </c>
      <c r="D593" s="11">
        <v>21.268000000000001</v>
      </c>
      <c r="E593" s="11">
        <v>21.024000000000001</v>
      </c>
      <c r="F593" s="11">
        <v>21.024000000000001</v>
      </c>
      <c r="G593" s="11">
        <v>2869000</v>
      </c>
    </row>
    <row r="594" spans="1:7">
      <c r="A594" s="12">
        <v>44643.291666666664</v>
      </c>
      <c r="B594" s="11">
        <v>20.016500000000001</v>
      </c>
      <c r="C594" s="11">
        <v>20.83</v>
      </c>
      <c r="D594" s="11">
        <v>21.134</v>
      </c>
      <c r="E594" s="11">
        <v>20.827999999999999</v>
      </c>
      <c r="F594" s="11">
        <v>21.015999999999998</v>
      </c>
      <c r="G594" s="11">
        <v>2099000</v>
      </c>
    </row>
    <row r="595" spans="1:7">
      <c r="A595" s="12">
        <v>44644.291666666664</v>
      </c>
      <c r="B595" s="11">
        <v>20.635300000000001</v>
      </c>
      <c r="C595" s="11">
        <v>21.474</v>
      </c>
      <c r="D595" s="11">
        <v>21.504000000000001</v>
      </c>
      <c r="E595" s="11">
        <v>21.187999999999999</v>
      </c>
      <c r="F595" s="11">
        <v>21.2</v>
      </c>
      <c r="G595" s="11">
        <v>2753000</v>
      </c>
    </row>
    <row r="596" spans="1:7">
      <c r="A596" s="12">
        <v>44645.291666666664</v>
      </c>
      <c r="B596" s="11">
        <v>20.427800000000001</v>
      </c>
      <c r="C596" s="11">
        <v>21.257999999999999</v>
      </c>
      <c r="D596" s="11">
        <v>21.36</v>
      </c>
      <c r="E596" s="11">
        <v>20.978000000000002</v>
      </c>
      <c r="F596" s="11">
        <v>21.216000000000001</v>
      </c>
      <c r="G596" s="11">
        <v>3896500</v>
      </c>
    </row>
    <row r="597" spans="1:7">
      <c r="A597" s="12">
        <v>44648.291666666664</v>
      </c>
      <c r="B597" s="11">
        <v>20.185600000000001</v>
      </c>
      <c r="C597" s="11">
        <v>21.006</v>
      </c>
      <c r="D597" s="11">
        <v>21.02</v>
      </c>
      <c r="E597" s="11">
        <v>20.806000000000001</v>
      </c>
      <c r="F597" s="11">
        <v>20.866</v>
      </c>
      <c r="G597" s="11">
        <v>3549500</v>
      </c>
    </row>
    <row r="598" spans="1:7">
      <c r="A598" s="12">
        <v>44649.291666666664</v>
      </c>
      <c r="B598" s="11">
        <v>20.595400000000001</v>
      </c>
      <c r="C598" s="11">
        <v>21.16</v>
      </c>
      <c r="D598" s="11">
        <v>21.366</v>
      </c>
      <c r="E598" s="11">
        <v>20.95</v>
      </c>
      <c r="F598" s="11">
        <v>21.295999999999999</v>
      </c>
      <c r="G598" s="11">
        <v>2905000</v>
      </c>
    </row>
    <row r="599" spans="1:7">
      <c r="A599" s="12">
        <v>44650.291666666664</v>
      </c>
      <c r="B599" s="11">
        <v>20.476600000000001</v>
      </c>
      <c r="C599" s="11">
        <v>21.038</v>
      </c>
      <c r="D599" s="11">
        <v>21.263999999999999</v>
      </c>
      <c r="E599" s="11">
        <v>20.972000000000001</v>
      </c>
      <c r="F599" s="11">
        <v>21.106000000000002</v>
      </c>
      <c r="G599" s="11">
        <v>1775000</v>
      </c>
    </row>
    <row r="600" spans="1:7">
      <c r="A600" s="12">
        <v>44651.291666666664</v>
      </c>
      <c r="B600" s="11">
        <v>19.9939</v>
      </c>
      <c r="C600" s="11">
        <v>20.542000000000002</v>
      </c>
      <c r="D600" s="11">
        <v>20.92</v>
      </c>
      <c r="E600" s="11">
        <v>20.532</v>
      </c>
      <c r="F600" s="11">
        <v>20.92</v>
      </c>
      <c r="G600" s="11">
        <v>2456500</v>
      </c>
    </row>
    <row r="601" spans="1:7">
      <c r="A601" s="12">
        <v>44652.291666666664</v>
      </c>
      <c r="B601" s="11">
        <v>20.034700000000001</v>
      </c>
      <c r="C601" s="11">
        <v>20.584</v>
      </c>
      <c r="D601" s="11">
        <v>20.658000000000001</v>
      </c>
      <c r="E601" s="11">
        <v>20.41</v>
      </c>
      <c r="F601" s="11">
        <v>20.606000000000002</v>
      </c>
      <c r="G601" s="11">
        <v>2887500</v>
      </c>
    </row>
    <row r="602" spans="1:7">
      <c r="A602" s="12">
        <v>44655.291666666664</v>
      </c>
      <c r="B602" s="11">
        <v>20.447399999999998</v>
      </c>
      <c r="C602" s="11">
        <v>21.007999999999999</v>
      </c>
      <c r="D602" s="11">
        <v>21.01</v>
      </c>
      <c r="E602" s="11">
        <v>20.646000000000001</v>
      </c>
      <c r="F602" s="11">
        <v>20.664000000000001</v>
      </c>
      <c r="G602" s="11">
        <v>3732500</v>
      </c>
    </row>
    <row r="603" spans="1:7">
      <c r="A603" s="12">
        <v>44656.291666666664</v>
      </c>
      <c r="B603" s="11">
        <v>19.680499999999999</v>
      </c>
      <c r="C603" s="11">
        <v>20.22</v>
      </c>
      <c r="D603" s="11">
        <v>20.7</v>
      </c>
      <c r="E603" s="11">
        <v>20.143999999999998</v>
      </c>
      <c r="F603" s="11">
        <v>20.67</v>
      </c>
      <c r="G603" s="11">
        <v>3390500</v>
      </c>
    </row>
    <row r="604" spans="1:7">
      <c r="A604" s="12">
        <v>44657.291666666664</v>
      </c>
      <c r="B604" s="11">
        <v>19.343699999999998</v>
      </c>
      <c r="C604" s="11">
        <v>19.873999999999999</v>
      </c>
      <c r="D604" s="11">
        <v>19.963999999999999</v>
      </c>
      <c r="E604" s="11">
        <v>19.71</v>
      </c>
      <c r="F604" s="11">
        <v>19.882000000000001</v>
      </c>
      <c r="G604" s="11">
        <v>3345000</v>
      </c>
    </row>
    <row r="605" spans="1:7">
      <c r="A605" s="12">
        <v>44658.291666666664</v>
      </c>
      <c r="B605" s="11">
        <v>19.1159</v>
      </c>
      <c r="C605" s="11">
        <v>19.64</v>
      </c>
      <c r="D605" s="11">
        <v>19.760000000000002</v>
      </c>
      <c r="E605" s="11">
        <v>19.475999999999999</v>
      </c>
      <c r="F605" s="11">
        <v>19.649999999999999</v>
      </c>
      <c r="G605" s="11">
        <v>4687500</v>
      </c>
    </row>
    <row r="606" spans="1:7">
      <c r="A606" s="12">
        <v>44659.291666666664</v>
      </c>
      <c r="B606" s="11">
        <v>19.1296</v>
      </c>
      <c r="C606" s="11">
        <v>19.654</v>
      </c>
      <c r="D606" s="11">
        <v>19.928000000000001</v>
      </c>
      <c r="E606" s="11">
        <v>19.594000000000001</v>
      </c>
      <c r="F606" s="11">
        <v>19.634</v>
      </c>
      <c r="G606" s="11">
        <v>2995500</v>
      </c>
    </row>
    <row r="607" spans="1:7">
      <c r="A607" s="12">
        <v>44662.291666666664</v>
      </c>
      <c r="B607" s="11">
        <v>18.070599999999999</v>
      </c>
      <c r="C607" s="11">
        <v>18.565999999999999</v>
      </c>
      <c r="D607" s="11">
        <v>18.872</v>
      </c>
      <c r="E607" s="11">
        <v>18.545999999999999</v>
      </c>
      <c r="F607" s="11">
        <v>18.852</v>
      </c>
      <c r="G607" s="11">
        <v>5780500</v>
      </c>
    </row>
    <row r="608" spans="1:7">
      <c r="A608" s="12">
        <v>44663.291666666664</v>
      </c>
      <c r="B608" s="11">
        <v>17.6813</v>
      </c>
      <c r="C608" s="11">
        <v>18.166</v>
      </c>
      <c r="D608" s="11">
        <v>18.600000000000001</v>
      </c>
      <c r="E608" s="11">
        <v>18.100000000000001</v>
      </c>
      <c r="F608" s="11">
        <v>18.596</v>
      </c>
      <c r="G608" s="11">
        <v>5862500</v>
      </c>
    </row>
    <row r="609" spans="1:7">
      <c r="A609" s="12">
        <v>44664.291666666664</v>
      </c>
      <c r="B609" s="11">
        <v>17.868099999999998</v>
      </c>
      <c r="C609" s="11">
        <v>18.358000000000001</v>
      </c>
      <c r="D609" s="11">
        <v>18.393999999999998</v>
      </c>
      <c r="E609" s="11">
        <v>18.09</v>
      </c>
      <c r="F609" s="11">
        <v>18.16</v>
      </c>
      <c r="G609" s="11">
        <v>4094000</v>
      </c>
    </row>
    <row r="610" spans="1:7">
      <c r="A610" s="12">
        <v>44665.291666666664</v>
      </c>
      <c r="B610" s="11">
        <v>17.3523</v>
      </c>
      <c r="C610" s="11">
        <v>17.827999999999999</v>
      </c>
      <c r="D610" s="11">
        <v>18.384</v>
      </c>
      <c r="E610" s="11">
        <v>17.806000000000001</v>
      </c>
      <c r="F610" s="11">
        <v>18.384</v>
      </c>
      <c r="G610" s="11">
        <v>6653500</v>
      </c>
    </row>
    <row r="611" spans="1:7">
      <c r="A611" s="12">
        <v>44669.291666666664</v>
      </c>
      <c r="B611" s="11">
        <v>17.223800000000001</v>
      </c>
      <c r="C611" s="11">
        <v>17.696000000000002</v>
      </c>
      <c r="D611" s="11">
        <v>17.864000000000001</v>
      </c>
      <c r="E611" s="11">
        <v>17.585999999999999</v>
      </c>
      <c r="F611" s="11">
        <v>17.675999999999998</v>
      </c>
      <c r="G611" s="11">
        <v>4209500</v>
      </c>
    </row>
    <row r="612" spans="1:7">
      <c r="A612" s="12">
        <v>44670.291666666664</v>
      </c>
      <c r="B612" s="11">
        <v>17.3873</v>
      </c>
      <c r="C612" s="11">
        <v>17.864000000000001</v>
      </c>
      <c r="D612" s="11">
        <v>17.872</v>
      </c>
      <c r="E612" s="11">
        <v>17.507999999999999</v>
      </c>
      <c r="F612" s="11">
        <v>17.596</v>
      </c>
      <c r="G612" s="11">
        <v>5374000</v>
      </c>
    </row>
    <row r="613" spans="1:7">
      <c r="A613" s="12">
        <v>44671.291666666664</v>
      </c>
      <c r="B613" s="11">
        <v>17.338699999999999</v>
      </c>
      <c r="C613" s="11">
        <v>17.814</v>
      </c>
      <c r="D613" s="11">
        <v>18.05</v>
      </c>
      <c r="E613" s="11">
        <v>17.776</v>
      </c>
      <c r="F613" s="11">
        <v>18.012</v>
      </c>
      <c r="G613" s="11">
        <v>3923500</v>
      </c>
    </row>
    <row r="614" spans="1:7">
      <c r="A614" s="12">
        <v>44672.291666666664</v>
      </c>
      <c r="B614" s="11">
        <v>17.159600000000001</v>
      </c>
      <c r="C614" s="11">
        <v>17.63</v>
      </c>
      <c r="D614" s="11">
        <v>18.216000000000001</v>
      </c>
      <c r="E614" s="11">
        <v>17.62</v>
      </c>
      <c r="F614" s="11">
        <v>18.155999999999999</v>
      </c>
      <c r="G614" s="11">
        <v>3315000</v>
      </c>
    </row>
    <row r="615" spans="1:7">
      <c r="A615" s="12">
        <v>44673.291666666664</v>
      </c>
      <c r="B615" s="11">
        <v>16.6632</v>
      </c>
      <c r="C615" s="11">
        <v>17.12</v>
      </c>
      <c r="D615" s="11">
        <v>17.545999999999999</v>
      </c>
      <c r="E615" s="11">
        <v>17.11</v>
      </c>
      <c r="F615" s="11">
        <v>17.504000000000001</v>
      </c>
      <c r="G615" s="11">
        <v>4398500</v>
      </c>
    </row>
    <row r="616" spans="1:7">
      <c r="A616" s="12">
        <v>44676.291666666664</v>
      </c>
      <c r="B616" s="11">
        <v>17.0486</v>
      </c>
      <c r="C616" s="11">
        <v>17.515999999999998</v>
      </c>
      <c r="D616" s="11">
        <v>17.53</v>
      </c>
      <c r="E616" s="11">
        <v>17.175999999999998</v>
      </c>
      <c r="F616" s="11">
        <v>17.283999999999999</v>
      </c>
      <c r="G616" s="11">
        <v>5501000</v>
      </c>
    </row>
    <row r="617" spans="1:7">
      <c r="A617" s="12">
        <v>44677.291666666664</v>
      </c>
      <c r="B617" s="11">
        <v>16.398399999999999</v>
      </c>
      <c r="C617" s="11">
        <v>16.847999999999999</v>
      </c>
      <c r="D617" s="11">
        <v>17.3</v>
      </c>
      <c r="E617" s="11">
        <v>16.84</v>
      </c>
      <c r="F617" s="11">
        <v>17.257999999999999</v>
      </c>
      <c r="G617" s="11">
        <v>5406000</v>
      </c>
    </row>
    <row r="618" spans="1:7">
      <c r="A618" s="12">
        <v>44678.291666666664</v>
      </c>
      <c r="B618" s="11">
        <v>16.634</v>
      </c>
      <c r="C618" s="11">
        <v>17.09</v>
      </c>
      <c r="D618" s="11">
        <v>17.244</v>
      </c>
      <c r="E618" s="11">
        <v>16.802</v>
      </c>
      <c r="F618" s="11">
        <v>16.850000000000001</v>
      </c>
      <c r="G618" s="11">
        <v>5455000</v>
      </c>
    </row>
    <row r="619" spans="1:7">
      <c r="A619" s="12">
        <v>44679.291666666664</v>
      </c>
      <c r="B619" s="11">
        <v>16.9941</v>
      </c>
      <c r="C619" s="11">
        <v>17.46</v>
      </c>
      <c r="D619" s="11">
        <v>17.582000000000001</v>
      </c>
      <c r="E619" s="11">
        <v>17.128</v>
      </c>
      <c r="F619" s="11">
        <v>17.282</v>
      </c>
      <c r="G619" s="11">
        <v>3680000</v>
      </c>
    </row>
    <row r="620" spans="1:7">
      <c r="A620" s="12">
        <v>44680.291666666664</v>
      </c>
      <c r="B620" s="11">
        <v>16.750800000000002</v>
      </c>
      <c r="C620" s="11">
        <v>17.21</v>
      </c>
      <c r="D620" s="11">
        <v>17.7</v>
      </c>
      <c r="E620" s="11">
        <v>17.192</v>
      </c>
      <c r="F620" s="11">
        <v>17.416</v>
      </c>
      <c r="G620" s="11">
        <v>3220500</v>
      </c>
    </row>
    <row r="621" spans="1:7">
      <c r="A621" s="12">
        <v>44683.291666666664</v>
      </c>
      <c r="B621" s="11">
        <v>16.7605</v>
      </c>
      <c r="C621" s="11">
        <v>17.22</v>
      </c>
      <c r="D621" s="11">
        <v>17.297999999999998</v>
      </c>
      <c r="E621" s="11">
        <v>16.876000000000001</v>
      </c>
      <c r="F621" s="11">
        <v>17.143999999999998</v>
      </c>
      <c r="G621" s="11">
        <v>3114500</v>
      </c>
    </row>
    <row r="622" spans="1:7">
      <c r="A622" s="12">
        <v>44684.291666666664</v>
      </c>
      <c r="B622" s="11">
        <v>16.805299999999999</v>
      </c>
      <c r="C622" s="11">
        <v>17.265999999999998</v>
      </c>
      <c r="D622" s="11">
        <v>17.346</v>
      </c>
      <c r="E622" s="11">
        <v>17.143999999999998</v>
      </c>
      <c r="F622" s="11">
        <v>17.206</v>
      </c>
      <c r="G622" s="11">
        <v>2706500</v>
      </c>
    </row>
    <row r="623" spans="1:7">
      <c r="A623" s="12">
        <v>44685.291666666664</v>
      </c>
      <c r="B623" s="11">
        <v>17.2316</v>
      </c>
      <c r="C623" s="11">
        <v>17.704000000000001</v>
      </c>
      <c r="D623" s="11">
        <v>17.742000000000001</v>
      </c>
      <c r="E623" s="11">
        <v>17.052</v>
      </c>
      <c r="F623" s="11">
        <v>17.251999999999999</v>
      </c>
      <c r="G623" s="11">
        <v>2233000</v>
      </c>
    </row>
    <row r="624" spans="1:7">
      <c r="A624" s="12">
        <v>44686.291666666664</v>
      </c>
      <c r="B624" s="11">
        <v>16.532800000000002</v>
      </c>
      <c r="C624" s="11">
        <v>16.986000000000001</v>
      </c>
      <c r="D624" s="11">
        <v>17.486000000000001</v>
      </c>
      <c r="E624" s="11">
        <v>16.84</v>
      </c>
      <c r="F624" s="11">
        <v>17.411999999999999</v>
      </c>
      <c r="G624" s="11">
        <v>3367000</v>
      </c>
    </row>
    <row r="625" spans="1:7">
      <c r="A625" s="12">
        <v>44687.291666666664</v>
      </c>
      <c r="B625" s="11">
        <v>16.285499999999999</v>
      </c>
      <c r="C625" s="11">
        <v>16.731999999999999</v>
      </c>
      <c r="D625" s="11">
        <v>16.992000000000001</v>
      </c>
      <c r="E625" s="11">
        <v>16.617999999999999</v>
      </c>
      <c r="F625" s="11">
        <v>16.885999999999999</v>
      </c>
      <c r="G625" s="11">
        <v>4126500</v>
      </c>
    </row>
    <row r="626" spans="1:7">
      <c r="A626" s="12">
        <v>44690.291666666664</v>
      </c>
      <c r="B626" s="11">
        <v>15.736599999999999</v>
      </c>
      <c r="C626" s="11">
        <v>16.167999999999999</v>
      </c>
      <c r="D626" s="11">
        <v>16.52</v>
      </c>
      <c r="E626" s="11">
        <v>16.106000000000002</v>
      </c>
      <c r="F626" s="11">
        <v>16.494</v>
      </c>
      <c r="G626" s="11">
        <v>5499000</v>
      </c>
    </row>
    <row r="627" spans="1:7">
      <c r="A627" s="12">
        <v>44691.291666666664</v>
      </c>
      <c r="B627" s="11">
        <v>15.962400000000001</v>
      </c>
      <c r="C627" s="11">
        <v>16.399999999999999</v>
      </c>
      <c r="D627" s="11">
        <v>16.760000000000002</v>
      </c>
      <c r="E627" s="11">
        <v>16.143999999999998</v>
      </c>
      <c r="F627" s="11">
        <v>16.594000000000001</v>
      </c>
      <c r="G627" s="11">
        <v>5797500</v>
      </c>
    </row>
    <row r="628" spans="1:7">
      <c r="A628" s="12">
        <v>44692.291666666664</v>
      </c>
      <c r="B628" s="11">
        <v>15.5847</v>
      </c>
      <c r="C628" s="11">
        <v>16.012</v>
      </c>
      <c r="D628" s="11">
        <v>16.532</v>
      </c>
      <c r="E628" s="11">
        <v>15.988</v>
      </c>
      <c r="F628" s="11">
        <v>16.341999999999999</v>
      </c>
      <c r="G628" s="11">
        <v>5605000</v>
      </c>
    </row>
    <row r="629" spans="1:7">
      <c r="A629" s="12">
        <v>44693.291666666664</v>
      </c>
      <c r="B629" s="11">
        <v>16.3323</v>
      </c>
      <c r="C629" s="11">
        <v>16.78</v>
      </c>
      <c r="D629" s="11">
        <v>16.995999999999999</v>
      </c>
      <c r="E629" s="11">
        <v>16.488</v>
      </c>
      <c r="F629" s="11">
        <v>16.672000000000001</v>
      </c>
      <c r="G629" s="11">
        <v>8492500</v>
      </c>
    </row>
    <row r="630" spans="1:7">
      <c r="A630" s="12">
        <v>44694.291666666664</v>
      </c>
      <c r="B630" s="11">
        <v>16.9377</v>
      </c>
      <c r="C630" s="11">
        <v>17.402000000000001</v>
      </c>
      <c r="D630" s="11">
        <v>17.454000000000001</v>
      </c>
      <c r="E630" s="11">
        <v>17.091999999999999</v>
      </c>
      <c r="F630" s="11">
        <v>17.091999999999999</v>
      </c>
      <c r="G630" s="11">
        <v>4422000</v>
      </c>
    </row>
    <row r="631" spans="1:7">
      <c r="A631" s="12">
        <v>44697.291666666664</v>
      </c>
      <c r="B631" s="11">
        <v>16.8111</v>
      </c>
      <c r="C631" s="11">
        <v>17.271999999999998</v>
      </c>
      <c r="D631" s="11">
        <v>17.431999999999999</v>
      </c>
      <c r="E631" s="11">
        <v>17.192</v>
      </c>
      <c r="F631" s="11">
        <v>17.257999999999999</v>
      </c>
      <c r="G631" s="11">
        <v>2730500</v>
      </c>
    </row>
    <row r="632" spans="1:7">
      <c r="A632" s="12">
        <v>44698.291666666664</v>
      </c>
      <c r="B632" s="11">
        <v>17.07</v>
      </c>
      <c r="C632" s="11">
        <v>17.538</v>
      </c>
      <c r="D632" s="11">
        <v>17.588000000000001</v>
      </c>
      <c r="E632" s="11">
        <v>17.361999999999998</v>
      </c>
      <c r="F632" s="11">
        <v>17.494</v>
      </c>
      <c r="G632" s="11">
        <v>2811500</v>
      </c>
    </row>
    <row r="633" spans="1:7">
      <c r="A633" s="12">
        <v>44699.291666666664</v>
      </c>
      <c r="B633" s="11">
        <v>16.949300000000001</v>
      </c>
      <c r="C633" s="11">
        <v>17.414000000000001</v>
      </c>
      <c r="D633" s="11">
        <v>17.846</v>
      </c>
      <c r="E633" s="11">
        <v>17.388000000000002</v>
      </c>
      <c r="F633" s="11">
        <v>17.760000000000002</v>
      </c>
      <c r="G633" s="11">
        <v>5333000</v>
      </c>
    </row>
    <row r="634" spans="1:7">
      <c r="A634" s="12">
        <v>44700.291666666664</v>
      </c>
      <c r="B634" s="11">
        <v>17.268599999999999</v>
      </c>
      <c r="C634" s="11">
        <v>17.742000000000001</v>
      </c>
      <c r="D634" s="11">
        <v>17.946000000000002</v>
      </c>
      <c r="E634" s="11">
        <v>17.574000000000002</v>
      </c>
      <c r="F634" s="11">
        <v>17.62</v>
      </c>
      <c r="G634" s="11">
        <v>3892500</v>
      </c>
    </row>
    <row r="635" spans="1:7">
      <c r="A635" s="12">
        <v>44701.291666666664</v>
      </c>
      <c r="B635" s="11">
        <v>17.507999999999999</v>
      </c>
      <c r="C635" s="11">
        <v>17.988</v>
      </c>
      <c r="D635" s="11">
        <v>18.100000000000001</v>
      </c>
      <c r="E635" s="11">
        <v>17.643999999999998</v>
      </c>
      <c r="F635" s="11">
        <v>17.988</v>
      </c>
      <c r="G635" s="11">
        <v>4030500</v>
      </c>
    </row>
    <row r="636" spans="1:7">
      <c r="A636" s="12">
        <v>44704.291666666664</v>
      </c>
      <c r="B636" s="11">
        <v>17.474900000000002</v>
      </c>
      <c r="C636" s="11">
        <v>17.954000000000001</v>
      </c>
      <c r="D636" s="11">
        <v>18.052</v>
      </c>
      <c r="E636" s="11">
        <v>17.79</v>
      </c>
      <c r="F636" s="11">
        <v>17.898</v>
      </c>
      <c r="G636" s="11">
        <v>3436000</v>
      </c>
    </row>
    <row r="637" spans="1:7">
      <c r="A637" s="12">
        <v>44705.291666666664</v>
      </c>
      <c r="B637" s="11">
        <v>17.3309</v>
      </c>
      <c r="C637" s="11">
        <v>17.806000000000001</v>
      </c>
      <c r="D637" s="11">
        <v>17.876000000000001</v>
      </c>
      <c r="E637" s="11">
        <v>17.61</v>
      </c>
      <c r="F637" s="11">
        <v>17.788</v>
      </c>
      <c r="G637" s="11">
        <v>3237500</v>
      </c>
    </row>
    <row r="638" spans="1:7">
      <c r="A638" s="12">
        <v>44706.291666666664</v>
      </c>
      <c r="B638" s="11">
        <v>17.186800000000002</v>
      </c>
      <c r="C638" s="11">
        <v>17.658000000000001</v>
      </c>
      <c r="D638" s="11">
        <v>17.79</v>
      </c>
      <c r="E638" s="11">
        <v>17.41</v>
      </c>
      <c r="F638" s="11">
        <v>17.585999999999999</v>
      </c>
      <c r="G638" s="11">
        <v>4139500</v>
      </c>
    </row>
    <row r="639" spans="1:7">
      <c r="A639" s="12">
        <v>44707.291666666664</v>
      </c>
      <c r="B639" s="11">
        <v>17.6248</v>
      </c>
      <c r="C639" s="11">
        <v>18.108000000000001</v>
      </c>
      <c r="D639" s="11">
        <v>18.18</v>
      </c>
      <c r="E639" s="11">
        <v>17.760000000000002</v>
      </c>
      <c r="F639" s="11">
        <v>17.786000000000001</v>
      </c>
      <c r="G639" s="11">
        <v>2820500</v>
      </c>
    </row>
    <row r="640" spans="1:7">
      <c r="A640" s="12">
        <v>44708.291666666664</v>
      </c>
      <c r="B640" s="11">
        <v>17.959599999999998</v>
      </c>
      <c r="C640" s="11">
        <v>18.452000000000002</v>
      </c>
      <c r="D640" s="11">
        <v>18.472000000000001</v>
      </c>
      <c r="E640" s="11">
        <v>18.132000000000001</v>
      </c>
      <c r="F640" s="11">
        <v>18.152000000000001</v>
      </c>
      <c r="G640" s="11">
        <v>3247000</v>
      </c>
    </row>
    <row r="641" spans="1:7">
      <c r="A641" s="12">
        <v>44712.291666666664</v>
      </c>
      <c r="B641" s="11">
        <v>18.312000000000001</v>
      </c>
      <c r="C641" s="11">
        <v>18.814</v>
      </c>
      <c r="D641" s="11">
        <v>18.972000000000001</v>
      </c>
      <c r="E641" s="11">
        <v>18.690000000000001</v>
      </c>
      <c r="F641" s="11">
        <v>18.7</v>
      </c>
      <c r="G641" s="11">
        <v>4387000</v>
      </c>
    </row>
    <row r="642" spans="1:7">
      <c r="A642" s="12">
        <v>44713.291666666664</v>
      </c>
      <c r="B642" s="11">
        <v>18.309999999999999</v>
      </c>
      <c r="C642" s="11">
        <v>18.812000000000001</v>
      </c>
      <c r="D642" s="11">
        <v>19.14</v>
      </c>
      <c r="E642" s="11">
        <v>18.684000000000001</v>
      </c>
      <c r="F642" s="11">
        <v>19.047999999999998</v>
      </c>
      <c r="G642" s="11">
        <v>4071500</v>
      </c>
    </row>
    <row r="643" spans="1:7">
      <c r="A643" s="12">
        <v>44714.291666666664</v>
      </c>
      <c r="B643" s="11">
        <v>18.267199999999999</v>
      </c>
      <c r="C643" s="11">
        <v>18.768000000000001</v>
      </c>
      <c r="D643" s="11">
        <v>18.774000000000001</v>
      </c>
      <c r="E643" s="11">
        <v>18.352</v>
      </c>
      <c r="F643" s="11">
        <v>18.507999999999999</v>
      </c>
      <c r="G643" s="11">
        <v>3221500</v>
      </c>
    </row>
    <row r="644" spans="1:7">
      <c r="A644" s="12">
        <v>44715.291666666664</v>
      </c>
      <c r="B644" s="11">
        <v>18.0336</v>
      </c>
      <c r="C644" s="11">
        <v>18.527999999999999</v>
      </c>
      <c r="D644" s="11">
        <v>18.623999999999999</v>
      </c>
      <c r="E644" s="11">
        <v>18.478000000000002</v>
      </c>
      <c r="F644" s="11">
        <v>18.623999999999999</v>
      </c>
      <c r="G644" s="11">
        <v>2309000</v>
      </c>
    </row>
    <row r="645" spans="1:7">
      <c r="A645" s="12">
        <v>44718.291666666664</v>
      </c>
      <c r="B645" s="11">
        <v>17.967400000000001</v>
      </c>
      <c r="C645" s="11">
        <v>18.46</v>
      </c>
      <c r="D645" s="11">
        <v>18.658000000000001</v>
      </c>
      <c r="E645" s="11">
        <v>18.385999999999999</v>
      </c>
      <c r="F645" s="11">
        <v>18.571999999999999</v>
      </c>
      <c r="G645" s="11">
        <v>2339500</v>
      </c>
    </row>
    <row r="646" spans="1:7">
      <c r="A646" s="12">
        <v>44719.291666666664</v>
      </c>
      <c r="B646" s="11">
        <v>18.0336</v>
      </c>
      <c r="C646" s="11">
        <v>18.527999999999999</v>
      </c>
      <c r="D646" s="11">
        <v>18.544</v>
      </c>
      <c r="E646" s="11">
        <v>18.224</v>
      </c>
      <c r="F646" s="11">
        <v>18.260000000000002</v>
      </c>
      <c r="G646" s="11">
        <v>2208500</v>
      </c>
    </row>
    <row r="647" spans="1:7">
      <c r="A647" s="12">
        <v>44720.291666666664</v>
      </c>
      <c r="B647" s="11">
        <v>17.959599999999998</v>
      </c>
      <c r="C647" s="11">
        <v>18.452000000000002</v>
      </c>
      <c r="D647" s="11">
        <v>18.588000000000001</v>
      </c>
      <c r="E647" s="11">
        <v>18.39</v>
      </c>
      <c r="F647" s="11">
        <v>18.431999999999999</v>
      </c>
      <c r="G647" s="11">
        <v>2491500</v>
      </c>
    </row>
    <row r="648" spans="1:7">
      <c r="A648" s="12">
        <v>44721.291666666664</v>
      </c>
      <c r="B648" s="11">
        <v>17.4282</v>
      </c>
      <c r="C648" s="11">
        <v>17.905999999999999</v>
      </c>
      <c r="D648" s="11">
        <v>18.37</v>
      </c>
      <c r="E648" s="11">
        <v>17.905999999999999</v>
      </c>
      <c r="F648" s="11">
        <v>18.314</v>
      </c>
      <c r="G648" s="11">
        <v>2144500</v>
      </c>
    </row>
    <row r="649" spans="1:7">
      <c r="A649" s="12">
        <v>44722.291666666664</v>
      </c>
      <c r="B649" s="11">
        <v>17.142099999999999</v>
      </c>
      <c r="C649" s="11">
        <v>17.611999999999998</v>
      </c>
      <c r="D649" s="11">
        <v>17.84</v>
      </c>
      <c r="E649" s="11">
        <v>17.526</v>
      </c>
      <c r="F649" s="11">
        <v>17.751999999999999</v>
      </c>
      <c r="G649" s="11">
        <v>2639500</v>
      </c>
    </row>
    <row r="650" spans="1:7">
      <c r="A650" s="12">
        <v>44725.291666666664</v>
      </c>
      <c r="B650" s="11">
        <v>16.338100000000001</v>
      </c>
      <c r="C650" s="11">
        <v>16.786000000000001</v>
      </c>
      <c r="D650" s="11">
        <v>17.085999999999999</v>
      </c>
      <c r="E650" s="11">
        <v>16.71</v>
      </c>
      <c r="F650" s="11">
        <v>17</v>
      </c>
      <c r="G650" s="11">
        <v>3863000</v>
      </c>
    </row>
    <row r="651" spans="1:7">
      <c r="A651" s="12">
        <v>44726.291666666664</v>
      </c>
      <c r="B651" s="11">
        <v>16.1571</v>
      </c>
      <c r="C651" s="11">
        <v>16.600000000000001</v>
      </c>
      <c r="D651" s="11">
        <v>16.693999999999999</v>
      </c>
      <c r="E651" s="11">
        <v>16.38</v>
      </c>
      <c r="F651" s="11">
        <v>16.66</v>
      </c>
      <c r="G651" s="11">
        <v>4655000</v>
      </c>
    </row>
    <row r="652" spans="1:7">
      <c r="A652" s="12">
        <v>44727.291666666664</v>
      </c>
      <c r="B652" s="11">
        <v>16.417899999999999</v>
      </c>
      <c r="C652" s="11">
        <v>16.867999999999999</v>
      </c>
      <c r="D652" s="11">
        <v>17.010000000000002</v>
      </c>
      <c r="E652" s="11">
        <v>16.52</v>
      </c>
      <c r="F652" s="11">
        <v>16.643999999999998</v>
      </c>
      <c r="G652" s="11">
        <v>3168000</v>
      </c>
    </row>
    <row r="653" spans="1:7">
      <c r="A653" s="12">
        <v>44728.291666666664</v>
      </c>
      <c r="B653" s="11">
        <v>15.8962</v>
      </c>
      <c r="C653" s="11">
        <v>16.332000000000001</v>
      </c>
      <c r="D653" s="11">
        <v>16.544</v>
      </c>
      <c r="E653" s="11">
        <v>16.244</v>
      </c>
      <c r="F653" s="11">
        <v>16.472000000000001</v>
      </c>
      <c r="G653" s="11">
        <v>5893000</v>
      </c>
    </row>
    <row r="654" spans="1:7">
      <c r="A654" s="12">
        <v>44729.291666666664</v>
      </c>
      <c r="B654" s="11">
        <v>16.351700000000001</v>
      </c>
      <c r="C654" s="11">
        <v>16.8</v>
      </c>
      <c r="D654" s="11">
        <v>16.891999999999999</v>
      </c>
      <c r="E654" s="11">
        <v>16.564</v>
      </c>
      <c r="F654" s="11">
        <v>16.626000000000001</v>
      </c>
      <c r="G654" s="11">
        <v>4143500</v>
      </c>
    </row>
    <row r="655" spans="1:7">
      <c r="A655" s="12">
        <v>44733.291666666664</v>
      </c>
      <c r="B655" s="11">
        <v>16.517199999999999</v>
      </c>
      <c r="C655" s="11">
        <v>16.97</v>
      </c>
      <c r="D655" s="11">
        <v>17.094000000000001</v>
      </c>
      <c r="E655" s="11">
        <v>16.95</v>
      </c>
      <c r="F655" s="11">
        <v>17.001999999999999</v>
      </c>
      <c r="G655" s="11">
        <v>3546000</v>
      </c>
    </row>
    <row r="656" spans="1:7">
      <c r="A656" s="12">
        <v>44734.291666666664</v>
      </c>
      <c r="B656" s="11">
        <v>16.303100000000001</v>
      </c>
      <c r="C656" s="11">
        <v>16.75</v>
      </c>
      <c r="D656" s="11">
        <v>16.931999999999999</v>
      </c>
      <c r="E656" s="11">
        <v>16.658000000000001</v>
      </c>
      <c r="F656" s="11">
        <v>16.7</v>
      </c>
      <c r="G656" s="11">
        <v>2900500</v>
      </c>
    </row>
    <row r="657" spans="1:7">
      <c r="A657" s="12">
        <v>44735.291666666664</v>
      </c>
      <c r="B657" s="11">
        <v>16.303100000000001</v>
      </c>
      <c r="C657" s="11">
        <v>16.75</v>
      </c>
      <c r="D657" s="11">
        <v>16.838000000000001</v>
      </c>
      <c r="E657" s="11">
        <v>16.562000000000001</v>
      </c>
      <c r="F657" s="11">
        <v>16.762</v>
      </c>
      <c r="G657" s="11">
        <v>2750500</v>
      </c>
    </row>
    <row r="658" spans="1:7">
      <c r="A658" s="12">
        <v>44736.291666666664</v>
      </c>
      <c r="B658" s="11">
        <v>16.670999999999999</v>
      </c>
      <c r="C658" s="11">
        <v>17.128</v>
      </c>
      <c r="D658" s="11">
        <v>17.138000000000002</v>
      </c>
      <c r="E658" s="11">
        <v>16.722000000000001</v>
      </c>
      <c r="F658" s="11">
        <v>16.803999999999998</v>
      </c>
      <c r="G658" s="11">
        <v>4549500</v>
      </c>
    </row>
    <row r="659" spans="1:7">
      <c r="A659" s="12">
        <v>44739.291666666664</v>
      </c>
      <c r="B659" s="11">
        <v>16.439299999999999</v>
      </c>
      <c r="C659" s="11">
        <v>16.89</v>
      </c>
      <c r="D659" s="11">
        <v>17.088000000000001</v>
      </c>
      <c r="E659" s="11">
        <v>16.852</v>
      </c>
      <c r="F659" s="11">
        <v>17.085999999999999</v>
      </c>
      <c r="G659" s="11">
        <v>2337500</v>
      </c>
    </row>
    <row r="660" spans="1:7">
      <c r="A660" s="12">
        <v>44740.291666666664</v>
      </c>
      <c r="B660" s="11">
        <v>16.193999999999999</v>
      </c>
      <c r="C660" s="11">
        <v>16.638000000000002</v>
      </c>
      <c r="D660" s="11">
        <v>17.187999999999999</v>
      </c>
      <c r="E660" s="11">
        <v>16.628</v>
      </c>
      <c r="F660" s="11">
        <v>17.122</v>
      </c>
      <c r="G660" s="11">
        <v>3340500</v>
      </c>
    </row>
    <row r="661" spans="1:7">
      <c r="A661" s="12">
        <v>44741.291666666664</v>
      </c>
      <c r="B661" s="11">
        <v>16.236899999999999</v>
      </c>
      <c r="C661" s="11">
        <v>16.681999999999999</v>
      </c>
      <c r="D661" s="11">
        <v>16.731999999999999</v>
      </c>
      <c r="E661" s="11">
        <v>16.5</v>
      </c>
      <c r="F661" s="11">
        <v>16.725999999999999</v>
      </c>
      <c r="G661" s="11">
        <v>2679000</v>
      </c>
    </row>
    <row r="662" spans="1:7">
      <c r="A662" s="12">
        <v>44742.291666666664</v>
      </c>
      <c r="B662" s="11">
        <v>15.9176</v>
      </c>
      <c r="C662" s="11">
        <v>16.353999999999999</v>
      </c>
      <c r="D662" s="11">
        <v>16.416</v>
      </c>
      <c r="E662" s="11">
        <v>15.992000000000001</v>
      </c>
      <c r="F662" s="11">
        <v>16.283999999999999</v>
      </c>
      <c r="G662" s="11">
        <v>3408000</v>
      </c>
    </row>
    <row r="663" spans="1:7">
      <c r="A663" s="12">
        <v>44743.291666666664</v>
      </c>
      <c r="B663" s="11">
        <v>15.9001</v>
      </c>
      <c r="C663" s="11">
        <v>16.335999999999999</v>
      </c>
      <c r="D663" s="11">
        <v>16.376000000000001</v>
      </c>
      <c r="E663" s="11">
        <v>16.074000000000002</v>
      </c>
      <c r="F663" s="11">
        <v>16.103999999999999</v>
      </c>
      <c r="G663" s="11">
        <v>2798500</v>
      </c>
    </row>
    <row r="664" spans="1:7">
      <c r="A664" s="12">
        <v>44747.291666666664</v>
      </c>
      <c r="B664" s="11">
        <v>15.757999999999999</v>
      </c>
      <c r="C664" s="11">
        <v>16.190000000000001</v>
      </c>
      <c r="D664" s="11">
        <v>16.204000000000001</v>
      </c>
      <c r="E664" s="11">
        <v>15.81</v>
      </c>
      <c r="F664" s="11">
        <v>15.928000000000001</v>
      </c>
      <c r="G664" s="11">
        <v>3948000</v>
      </c>
    </row>
    <row r="665" spans="1:7">
      <c r="A665" s="12">
        <v>44748.291666666664</v>
      </c>
      <c r="B665" s="11">
        <v>15.6373</v>
      </c>
      <c r="C665" s="11">
        <v>16.065999999999999</v>
      </c>
      <c r="D665" s="11">
        <v>16.218</v>
      </c>
      <c r="E665" s="11">
        <v>15.992000000000001</v>
      </c>
      <c r="F665" s="11">
        <v>16.218</v>
      </c>
      <c r="G665" s="11">
        <v>3336500</v>
      </c>
    </row>
    <row r="666" spans="1:7">
      <c r="A666" s="12">
        <v>44749.291666666664</v>
      </c>
      <c r="B666" s="11">
        <v>16.2563</v>
      </c>
      <c r="C666" s="11">
        <v>16.702000000000002</v>
      </c>
      <c r="D666" s="11">
        <v>16.745999999999999</v>
      </c>
      <c r="E666" s="11">
        <v>16.335999999999999</v>
      </c>
      <c r="F666" s="11">
        <v>16.335999999999999</v>
      </c>
      <c r="G666" s="11">
        <v>3253000</v>
      </c>
    </row>
    <row r="667" spans="1:7">
      <c r="A667" s="12">
        <v>44750.291666666664</v>
      </c>
      <c r="B667" s="11">
        <v>16.075299999999999</v>
      </c>
      <c r="C667" s="11">
        <v>16.515999999999998</v>
      </c>
      <c r="D667" s="11">
        <v>16.591999999999999</v>
      </c>
      <c r="E667" s="11">
        <v>16.350000000000001</v>
      </c>
      <c r="F667" s="11">
        <v>16.486000000000001</v>
      </c>
      <c r="G667" s="11">
        <v>2607000</v>
      </c>
    </row>
    <row r="668" spans="1:7">
      <c r="A668" s="12">
        <v>44753.291666666664</v>
      </c>
      <c r="B668" s="11">
        <v>15.9604</v>
      </c>
      <c r="C668" s="11">
        <v>16.398</v>
      </c>
      <c r="D668" s="11">
        <v>16.547999999999998</v>
      </c>
      <c r="E668" s="11">
        <v>16.366</v>
      </c>
      <c r="F668" s="11">
        <v>16.466000000000001</v>
      </c>
      <c r="G668" s="11">
        <v>2425500</v>
      </c>
    </row>
    <row r="669" spans="1:7">
      <c r="A669" s="12">
        <v>44754.291666666664</v>
      </c>
      <c r="B669" s="11">
        <v>15.972099999999999</v>
      </c>
      <c r="C669" s="11">
        <v>16.41</v>
      </c>
      <c r="D669" s="11">
        <v>16.594000000000001</v>
      </c>
      <c r="E669" s="11">
        <v>16.344000000000001</v>
      </c>
      <c r="F669" s="11">
        <v>16.353999999999999</v>
      </c>
      <c r="G669" s="11">
        <v>2078500</v>
      </c>
    </row>
    <row r="670" spans="1:7">
      <c r="A670" s="12">
        <v>44755.291666666664</v>
      </c>
      <c r="B670" s="11">
        <v>15.869</v>
      </c>
      <c r="C670" s="11">
        <v>16.303999999999998</v>
      </c>
      <c r="D670" s="11">
        <v>16.352</v>
      </c>
      <c r="E670" s="11">
        <v>16.045999999999999</v>
      </c>
      <c r="F670" s="11">
        <v>16.202000000000002</v>
      </c>
      <c r="G670" s="11">
        <v>2503000</v>
      </c>
    </row>
    <row r="671" spans="1:7">
      <c r="A671" s="12">
        <v>44756.291666666664</v>
      </c>
      <c r="B671" s="11">
        <v>15.7872</v>
      </c>
      <c r="C671" s="11">
        <v>16.22</v>
      </c>
      <c r="D671" s="11">
        <v>16.262</v>
      </c>
      <c r="E671" s="11">
        <v>15.872</v>
      </c>
      <c r="F671" s="11">
        <v>16.11</v>
      </c>
      <c r="G671" s="11">
        <v>2505000</v>
      </c>
    </row>
    <row r="672" spans="1:7">
      <c r="A672" s="12">
        <v>44757.291666666664</v>
      </c>
      <c r="B672" s="11">
        <v>15.9916</v>
      </c>
      <c r="C672" s="11">
        <v>16.43</v>
      </c>
      <c r="D672" s="11">
        <v>16.442</v>
      </c>
      <c r="E672" s="11">
        <v>16.192</v>
      </c>
      <c r="F672" s="11">
        <v>16.302</v>
      </c>
      <c r="G672" s="11">
        <v>2307500</v>
      </c>
    </row>
    <row r="673" spans="1:7">
      <c r="A673" s="12">
        <v>44760.291666666664</v>
      </c>
      <c r="B673" s="11">
        <v>16.003299999999999</v>
      </c>
      <c r="C673" s="11">
        <v>16.442</v>
      </c>
      <c r="D673" s="11">
        <v>16.7</v>
      </c>
      <c r="E673" s="11">
        <v>16.41</v>
      </c>
      <c r="F673" s="11">
        <v>16.452000000000002</v>
      </c>
      <c r="G673" s="11">
        <v>3118000</v>
      </c>
    </row>
    <row r="674" spans="1:7">
      <c r="A674" s="12">
        <v>44761.291666666664</v>
      </c>
      <c r="B674" s="11">
        <v>16.5503</v>
      </c>
      <c r="C674" s="11">
        <v>17.004000000000001</v>
      </c>
      <c r="D674" s="11">
        <v>17.036000000000001</v>
      </c>
      <c r="E674" s="11">
        <v>16.739999999999998</v>
      </c>
      <c r="F674" s="11">
        <v>16.739999999999998</v>
      </c>
      <c r="G674" s="11">
        <v>2724500</v>
      </c>
    </row>
    <row r="675" spans="1:7">
      <c r="A675" s="12">
        <v>44762.291666666664</v>
      </c>
      <c r="B675" s="11">
        <v>16.748799999999999</v>
      </c>
      <c r="C675" s="11">
        <v>17.207999999999998</v>
      </c>
      <c r="D675" s="11">
        <v>17.32</v>
      </c>
      <c r="E675" s="11">
        <v>17.116</v>
      </c>
      <c r="F675" s="11">
        <v>17.231999999999999</v>
      </c>
      <c r="G675" s="11">
        <v>2306000</v>
      </c>
    </row>
    <row r="676" spans="1:7">
      <c r="A676" s="12">
        <v>44763.291666666664</v>
      </c>
      <c r="B676" s="11">
        <v>16.9863</v>
      </c>
      <c r="C676" s="11">
        <v>17.452000000000002</v>
      </c>
      <c r="D676" s="11">
        <v>17.456</v>
      </c>
      <c r="E676" s="11">
        <v>17.141999999999999</v>
      </c>
      <c r="F676" s="11">
        <v>17.186</v>
      </c>
      <c r="G676" s="11">
        <v>1833000</v>
      </c>
    </row>
    <row r="677" spans="1:7">
      <c r="A677" s="12">
        <v>44764.291666666664</v>
      </c>
      <c r="B677" s="11">
        <v>16.927900000000001</v>
      </c>
      <c r="C677" s="11">
        <v>17.391999999999999</v>
      </c>
      <c r="D677" s="11">
        <v>17.649999999999999</v>
      </c>
      <c r="E677" s="11">
        <v>17.324000000000002</v>
      </c>
      <c r="F677" s="11">
        <v>17.588000000000001</v>
      </c>
      <c r="G677" s="11">
        <v>2117000</v>
      </c>
    </row>
    <row r="678" spans="1:7">
      <c r="A678" s="12">
        <v>44767.291666666664</v>
      </c>
      <c r="B678" s="11">
        <v>16.6418</v>
      </c>
      <c r="C678" s="11">
        <v>17.097999999999999</v>
      </c>
      <c r="D678" s="11">
        <v>17.213999999999999</v>
      </c>
      <c r="E678" s="11">
        <v>17.006</v>
      </c>
      <c r="F678" s="11">
        <v>17.213999999999999</v>
      </c>
      <c r="G678" s="11">
        <v>2998500</v>
      </c>
    </row>
    <row r="679" spans="1:7">
      <c r="A679" s="12">
        <v>44768.291666666664</v>
      </c>
      <c r="B679" s="11">
        <v>16.5989</v>
      </c>
      <c r="C679" s="11">
        <v>17.053999999999998</v>
      </c>
      <c r="D679" s="11">
        <v>17.149999999999999</v>
      </c>
      <c r="E679" s="11">
        <v>17.010000000000002</v>
      </c>
      <c r="F679" s="11">
        <v>17.088000000000001</v>
      </c>
      <c r="G679" s="11">
        <v>1599000</v>
      </c>
    </row>
    <row r="680" spans="1:7">
      <c r="A680" s="12">
        <v>44769.291666666664</v>
      </c>
      <c r="B680" s="11">
        <v>16.869499999999999</v>
      </c>
      <c r="C680" s="11">
        <v>17.332000000000001</v>
      </c>
      <c r="D680" s="11">
        <v>17.417999999999999</v>
      </c>
      <c r="E680" s="11">
        <v>17.03</v>
      </c>
      <c r="F680" s="11">
        <v>17.053999999999998</v>
      </c>
      <c r="G680" s="11">
        <v>2547000</v>
      </c>
    </row>
    <row r="681" spans="1:7">
      <c r="A681" s="12">
        <v>44770.291666666664</v>
      </c>
      <c r="B681" s="11">
        <v>17.044699999999999</v>
      </c>
      <c r="C681" s="11">
        <v>17.512</v>
      </c>
      <c r="D681" s="11">
        <v>17.55</v>
      </c>
      <c r="E681" s="11">
        <v>17.2</v>
      </c>
      <c r="F681" s="11">
        <v>17.25</v>
      </c>
      <c r="G681" s="11">
        <v>2696000</v>
      </c>
    </row>
    <row r="682" spans="1:7">
      <c r="A682" s="12">
        <v>44771.291666666664</v>
      </c>
      <c r="B682" s="11">
        <v>16.622299999999999</v>
      </c>
      <c r="C682" s="11">
        <v>17.077999999999999</v>
      </c>
      <c r="D682" s="11">
        <v>17.16</v>
      </c>
      <c r="E682" s="11">
        <v>16.783999999999999</v>
      </c>
      <c r="F682" s="11">
        <v>16.783999999999999</v>
      </c>
      <c r="G682" s="11">
        <v>8536000</v>
      </c>
    </row>
    <row r="683" spans="1:7">
      <c r="A683" s="12">
        <v>44774.291666666664</v>
      </c>
      <c r="B683" s="11">
        <v>16.756599999999999</v>
      </c>
      <c r="C683" s="11">
        <v>17.216000000000001</v>
      </c>
      <c r="D683" s="11">
        <v>17.338000000000001</v>
      </c>
      <c r="E683" s="11">
        <v>16.904</v>
      </c>
      <c r="F683" s="11">
        <v>17.047999999999998</v>
      </c>
      <c r="G683" s="11">
        <v>8417500</v>
      </c>
    </row>
    <row r="684" spans="1:7">
      <c r="A684" s="12">
        <v>44775.291666666664</v>
      </c>
      <c r="B684" s="11">
        <v>16.602799999999998</v>
      </c>
      <c r="C684" s="11">
        <v>17.058</v>
      </c>
      <c r="D684" s="11">
        <v>17.329999999999998</v>
      </c>
      <c r="E684" s="11">
        <v>17.056000000000001</v>
      </c>
      <c r="F684" s="11">
        <v>17.135999999999999</v>
      </c>
      <c r="G684" s="11">
        <v>7336500</v>
      </c>
    </row>
    <row r="685" spans="1:7">
      <c r="A685" s="12">
        <v>44776.291666666664</v>
      </c>
      <c r="B685" s="11">
        <v>16.963000000000001</v>
      </c>
      <c r="C685" s="11">
        <v>17.428000000000001</v>
      </c>
      <c r="D685" s="11">
        <v>17.488</v>
      </c>
      <c r="E685" s="11">
        <v>17.248000000000001</v>
      </c>
      <c r="F685" s="11">
        <v>17.271999999999998</v>
      </c>
      <c r="G685" s="11">
        <v>7620000</v>
      </c>
    </row>
    <row r="686" spans="1:7">
      <c r="A686" s="12">
        <v>44777.291666666664</v>
      </c>
      <c r="B686" s="11">
        <v>16.731300000000001</v>
      </c>
      <c r="C686" s="11">
        <v>17.190000000000001</v>
      </c>
      <c r="D686" s="11">
        <v>17.324000000000002</v>
      </c>
      <c r="E686" s="11">
        <v>17.053999999999998</v>
      </c>
      <c r="F686" s="11">
        <v>17.202000000000002</v>
      </c>
      <c r="G686" s="11">
        <v>5156000</v>
      </c>
    </row>
    <row r="687" spans="1:7">
      <c r="A687" s="12">
        <v>44778.291666666664</v>
      </c>
      <c r="B687" s="11">
        <v>16.8033</v>
      </c>
      <c r="C687" s="11">
        <v>17.263999999999999</v>
      </c>
      <c r="D687" s="11">
        <v>17.448</v>
      </c>
      <c r="E687" s="11">
        <v>17.190000000000001</v>
      </c>
      <c r="F687" s="11">
        <v>17.213999999999999</v>
      </c>
      <c r="G687" s="11">
        <v>4082000</v>
      </c>
    </row>
    <row r="688" spans="1:7">
      <c r="A688" s="12">
        <v>44781.291666666664</v>
      </c>
      <c r="B688" s="11">
        <v>16.513300000000001</v>
      </c>
      <c r="C688" s="11">
        <v>16.966000000000001</v>
      </c>
      <c r="D688" s="11">
        <v>17.404</v>
      </c>
      <c r="E688" s="11">
        <v>16.911999999999999</v>
      </c>
      <c r="F688" s="11">
        <v>17.398</v>
      </c>
      <c r="G688" s="11">
        <v>3854500</v>
      </c>
    </row>
    <row r="689" spans="1:7">
      <c r="A689" s="12">
        <v>44782.291666666664</v>
      </c>
      <c r="B689" s="11">
        <v>16.258299999999998</v>
      </c>
      <c r="C689" s="11">
        <v>16.704000000000001</v>
      </c>
      <c r="D689" s="11">
        <v>16.873999999999999</v>
      </c>
      <c r="E689" s="11">
        <v>16.602</v>
      </c>
      <c r="F689" s="11">
        <v>16.827999999999999</v>
      </c>
      <c r="G689" s="11">
        <v>3020500</v>
      </c>
    </row>
    <row r="690" spans="1:7">
      <c r="A690" s="12">
        <v>44783.291666666664</v>
      </c>
      <c r="B690" s="11">
        <v>16.610600000000002</v>
      </c>
      <c r="C690" s="11">
        <v>17.065999999999999</v>
      </c>
      <c r="D690" s="11">
        <v>17.117999999999999</v>
      </c>
      <c r="E690" s="11">
        <v>16.888000000000002</v>
      </c>
      <c r="F690" s="11">
        <v>16.902000000000001</v>
      </c>
      <c r="G690" s="11">
        <v>3055500</v>
      </c>
    </row>
    <row r="691" spans="1:7">
      <c r="A691" s="12">
        <v>44784.291666666664</v>
      </c>
      <c r="B691" s="11">
        <v>16.706</v>
      </c>
      <c r="C691" s="11">
        <v>17.164000000000001</v>
      </c>
      <c r="D691" s="11">
        <v>17.332000000000001</v>
      </c>
      <c r="E691" s="11">
        <v>17.085999999999999</v>
      </c>
      <c r="F691" s="11">
        <v>17.198</v>
      </c>
      <c r="G691" s="11">
        <v>3417500</v>
      </c>
    </row>
    <row r="692" spans="1:7">
      <c r="A692" s="12">
        <v>44785.291666666664</v>
      </c>
      <c r="B692" s="11">
        <v>16.896799999999999</v>
      </c>
      <c r="C692" s="11">
        <v>17.36</v>
      </c>
      <c r="D692" s="11">
        <v>17.364000000000001</v>
      </c>
      <c r="E692" s="11">
        <v>17.173999999999999</v>
      </c>
      <c r="F692" s="11">
        <v>17.234000000000002</v>
      </c>
      <c r="G692" s="11">
        <v>1933000</v>
      </c>
    </row>
    <row r="693" spans="1:7">
      <c r="A693" s="12">
        <v>44788.291666666664</v>
      </c>
      <c r="B693" s="11">
        <v>16.920100000000001</v>
      </c>
      <c r="C693" s="11">
        <v>17.384</v>
      </c>
      <c r="D693" s="11">
        <v>17.452000000000002</v>
      </c>
      <c r="E693" s="11">
        <v>17.295999999999999</v>
      </c>
      <c r="F693" s="11">
        <v>17.353999999999999</v>
      </c>
      <c r="G693" s="11">
        <v>1715000</v>
      </c>
    </row>
    <row r="694" spans="1:7">
      <c r="A694" s="12">
        <v>44789.291666666664</v>
      </c>
      <c r="B694" s="11">
        <v>16.762499999999999</v>
      </c>
      <c r="C694" s="11">
        <v>17.222000000000001</v>
      </c>
      <c r="D694" s="11">
        <v>17.297999999999998</v>
      </c>
      <c r="E694" s="11">
        <v>17.053999999999998</v>
      </c>
      <c r="F694" s="11">
        <v>17.225999999999999</v>
      </c>
      <c r="G694" s="11">
        <v>2448500</v>
      </c>
    </row>
    <row r="695" spans="1:7">
      <c r="A695" s="12">
        <v>44790.291666666664</v>
      </c>
      <c r="B695" s="11">
        <v>16.966899999999999</v>
      </c>
      <c r="C695" s="11">
        <v>17.431999999999999</v>
      </c>
      <c r="D695" s="11">
        <v>17.576000000000001</v>
      </c>
      <c r="E695" s="11">
        <v>17.29</v>
      </c>
      <c r="F695" s="11">
        <v>17.43</v>
      </c>
      <c r="G695" s="11">
        <v>3210500</v>
      </c>
    </row>
    <row r="696" spans="1:7">
      <c r="A696" s="12">
        <v>44791.291666666664</v>
      </c>
      <c r="B696" s="11">
        <v>16.912299999999998</v>
      </c>
      <c r="C696" s="11">
        <v>17.376000000000001</v>
      </c>
      <c r="D696" s="11">
        <v>17.48</v>
      </c>
      <c r="E696" s="11">
        <v>17.308</v>
      </c>
      <c r="F696" s="11">
        <v>17.308</v>
      </c>
      <c r="G696" s="11">
        <v>1764500</v>
      </c>
    </row>
    <row r="697" spans="1:7">
      <c r="A697" s="12">
        <v>44792.291666666664</v>
      </c>
      <c r="B697" s="11">
        <v>16.883199999999999</v>
      </c>
      <c r="C697" s="11">
        <v>17.346</v>
      </c>
      <c r="D697" s="11">
        <v>17.475999999999999</v>
      </c>
      <c r="E697" s="11">
        <v>17.262</v>
      </c>
      <c r="F697" s="11">
        <v>17.43</v>
      </c>
      <c r="G697" s="11">
        <v>2999500</v>
      </c>
    </row>
    <row r="698" spans="1:7">
      <c r="A698" s="12">
        <v>44795.291666666664</v>
      </c>
      <c r="B698" s="11">
        <v>16.591200000000001</v>
      </c>
      <c r="C698" s="11">
        <v>17.045999999999999</v>
      </c>
      <c r="D698" s="11">
        <v>17.245999999999999</v>
      </c>
      <c r="E698" s="11">
        <v>17.001999999999999</v>
      </c>
      <c r="F698" s="11">
        <v>17.244</v>
      </c>
      <c r="G698" s="11">
        <v>3478000</v>
      </c>
    </row>
    <row r="699" spans="1:7">
      <c r="A699" s="12">
        <v>44796.291666666664</v>
      </c>
      <c r="B699" s="11">
        <v>16.355599999999999</v>
      </c>
      <c r="C699" s="11">
        <v>16.803999999999998</v>
      </c>
      <c r="D699" s="11">
        <v>17.006</v>
      </c>
      <c r="E699" s="11">
        <v>16.713999999999999</v>
      </c>
      <c r="F699" s="11">
        <v>16.844000000000001</v>
      </c>
      <c r="G699" s="11">
        <v>2101500</v>
      </c>
    </row>
    <row r="700" spans="1:7">
      <c r="A700" s="12">
        <v>44797.291666666664</v>
      </c>
      <c r="B700" s="11">
        <v>16.382899999999999</v>
      </c>
      <c r="C700" s="11">
        <v>16.832000000000001</v>
      </c>
      <c r="D700" s="11">
        <v>16.914000000000001</v>
      </c>
      <c r="E700" s="11">
        <v>16.7</v>
      </c>
      <c r="F700" s="11">
        <v>16.7</v>
      </c>
      <c r="G700" s="11">
        <v>2127000</v>
      </c>
    </row>
    <row r="701" spans="1:7">
      <c r="A701" s="12">
        <v>44798.291666666664</v>
      </c>
      <c r="B701" s="11">
        <v>16.597000000000001</v>
      </c>
      <c r="C701" s="11">
        <v>17.052</v>
      </c>
      <c r="D701" s="11">
        <v>17.052</v>
      </c>
      <c r="E701" s="11">
        <v>16.73</v>
      </c>
      <c r="F701" s="11">
        <v>16.768000000000001</v>
      </c>
      <c r="G701" s="11">
        <v>2837000</v>
      </c>
    </row>
    <row r="702" spans="1:7">
      <c r="A702" s="12">
        <v>44799.291666666664</v>
      </c>
      <c r="B702" s="11">
        <v>15.905900000000001</v>
      </c>
      <c r="C702" s="11">
        <v>16.341999999999999</v>
      </c>
      <c r="D702" s="11">
        <v>17.001999999999999</v>
      </c>
      <c r="E702" s="11">
        <v>16.32</v>
      </c>
      <c r="F702" s="11">
        <v>16.968</v>
      </c>
      <c r="G702" s="11">
        <v>4539000</v>
      </c>
    </row>
    <row r="703" spans="1:7">
      <c r="A703" s="12">
        <v>44802.291666666664</v>
      </c>
      <c r="B703" s="11">
        <v>15.8339</v>
      </c>
      <c r="C703" s="11">
        <v>16.268000000000001</v>
      </c>
      <c r="D703" s="11">
        <v>16.39</v>
      </c>
      <c r="E703" s="11">
        <v>16.175999999999998</v>
      </c>
      <c r="F703" s="11">
        <v>16.207999999999998</v>
      </c>
      <c r="G703" s="11">
        <v>2819000</v>
      </c>
    </row>
    <row r="704" spans="1:7">
      <c r="A704" s="12">
        <v>44803.291666666664</v>
      </c>
      <c r="B704" s="11">
        <v>15.7171</v>
      </c>
      <c r="C704" s="11">
        <v>16.148</v>
      </c>
      <c r="D704" s="11">
        <v>16.443999999999999</v>
      </c>
      <c r="E704" s="11">
        <v>16.09</v>
      </c>
      <c r="F704" s="11">
        <v>16.420000000000002</v>
      </c>
      <c r="G704" s="11">
        <v>2296500</v>
      </c>
    </row>
    <row r="705" spans="1:7">
      <c r="A705" s="12">
        <v>44804.291666666664</v>
      </c>
      <c r="B705" s="11">
        <v>15.4465</v>
      </c>
      <c r="C705" s="11">
        <v>15.87</v>
      </c>
      <c r="D705" s="11">
        <v>16.184000000000001</v>
      </c>
      <c r="E705" s="11">
        <v>15.866</v>
      </c>
      <c r="F705" s="11">
        <v>16.155999999999999</v>
      </c>
      <c r="G705" s="11">
        <v>3234000</v>
      </c>
    </row>
    <row r="706" spans="1:7">
      <c r="A706" s="12">
        <v>44805.291666666664</v>
      </c>
      <c r="B706" s="11">
        <v>15.355</v>
      </c>
      <c r="C706" s="11">
        <v>15.776</v>
      </c>
      <c r="D706" s="11">
        <v>15.836</v>
      </c>
      <c r="E706" s="11">
        <v>15.608000000000001</v>
      </c>
      <c r="F706" s="11">
        <v>15.81</v>
      </c>
      <c r="G706" s="11">
        <v>2606000</v>
      </c>
    </row>
    <row r="707" spans="1:7">
      <c r="A707" s="12">
        <v>44806.291666666664</v>
      </c>
      <c r="B707" s="11">
        <v>15.033799999999999</v>
      </c>
      <c r="C707" s="11">
        <v>15.446</v>
      </c>
      <c r="D707" s="11">
        <v>15.772</v>
      </c>
      <c r="E707" s="11">
        <v>15.384</v>
      </c>
      <c r="F707" s="11">
        <v>15.662000000000001</v>
      </c>
      <c r="G707" s="11">
        <v>2533000</v>
      </c>
    </row>
    <row r="708" spans="1:7">
      <c r="A708" s="12">
        <v>44810.291666666664</v>
      </c>
      <c r="B708" s="11">
        <v>14.671799999999999</v>
      </c>
      <c r="C708" s="11">
        <v>15.074</v>
      </c>
      <c r="D708" s="11">
        <v>15.268000000000001</v>
      </c>
      <c r="E708" s="11">
        <v>15.007999999999999</v>
      </c>
      <c r="F708" s="11">
        <v>15.244</v>
      </c>
      <c r="G708" s="11">
        <v>3210500</v>
      </c>
    </row>
    <row r="709" spans="1:7">
      <c r="A709" s="12">
        <v>44811.291666666664</v>
      </c>
      <c r="B709" s="11">
        <v>14.5024</v>
      </c>
      <c r="C709" s="11">
        <v>14.9</v>
      </c>
      <c r="D709" s="11">
        <v>14.946</v>
      </c>
      <c r="E709" s="11">
        <v>14.61</v>
      </c>
      <c r="F709" s="11">
        <v>14.69</v>
      </c>
      <c r="G709" s="11">
        <v>4219000</v>
      </c>
    </row>
    <row r="710" spans="1:7">
      <c r="A710" s="12">
        <v>44812.291666666664</v>
      </c>
      <c r="B710" s="11">
        <v>14.4421</v>
      </c>
      <c r="C710" s="11">
        <v>14.837999999999999</v>
      </c>
      <c r="D710" s="11">
        <v>14.981999999999999</v>
      </c>
      <c r="E710" s="11">
        <v>14.718</v>
      </c>
      <c r="F710" s="11">
        <v>14.914</v>
      </c>
      <c r="G710" s="11">
        <v>4615000</v>
      </c>
    </row>
    <row r="711" spans="1:7">
      <c r="A711" s="12">
        <v>44813.291666666664</v>
      </c>
      <c r="B711" s="11">
        <v>14.6737</v>
      </c>
      <c r="C711" s="11">
        <v>15.076000000000001</v>
      </c>
      <c r="D711" s="11">
        <v>15.135999999999999</v>
      </c>
      <c r="E711" s="11">
        <v>15.012</v>
      </c>
      <c r="F711" s="11">
        <v>15.023999999999999</v>
      </c>
      <c r="G711" s="11">
        <v>2553000</v>
      </c>
    </row>
    <row r="712" spans="1:7">
      <c r="A712" s="12">
        <v>44816.291666666664</v>
      </c>
      <c r="B712" s="11">
        <v>14.7204</v>
      </c>
      <c r="C712" s="11">
        <v>15.124000000000001</v>
      </c>
      <c r="D712" s="11">
        <v>15.198</v>
      </c>
      <c r="E712" s="11">
        <v>15.032</v>
      </c>
      <c r="F712" s="11">
        <v>15.074</v>
      </c>
      <c r="G712" s="11">
        <v>2528500</v>
      </c>
    </row>
    <row r="713" spans="1:7">
      <c r="A713" s="12">
        <v>44817.291666666664</v>
      </c>
      <c r="B713" s="11">
        <v>14.0177</v>
      </c>
      <c r="C713" s="11">
        <v>14.401999999999999</v>
      </c>
      <c r="D713" s="11">
        <v>14.805999999999999</v>
      </c>
      <c r="E713" s="11">
        <v>14.39</v>
      </c>
      <c r="F713" s="11">
        <v>14.805999999999999</v>
      </c>
      <c r="G713" s="11">
        <v>2941500</v>
      </c>
    </row>
    <row r="714" spans="1:7">
      <c r="A714" s="12">
        <v>44818.291666666664</v>
      </c>
      <c r="B714" s="11">
        <v>14.0235</v>
      </c>
      <c r="C714" s="11">
        <v>14.407999999999999</v>
      </c>
      <c r="D714" s="11">
        <v>14.507999999999999</v>
      </c>
      <c r="E714" s="11">
        <v>14.302</v>
      </c>
      <c r="F714" s="11">
        <v>14.426</v>
      </c>
      <c r="G714" s="11">
        <v>2581000</v>
      </c>
    </row>
    <row r="715" spans="1:7">
      <c r="A715" s="12">
        <v>44819.291666666664</v>
      </c>
      <c r="B715" s="11">
        <v>13.9885</v>
      </c>
      <c r="C715" s="11">
        <v>14.372</v>
      </c>
      <c r="D715" s="11">
        <v>14.683999999999999</v>
      </c>
      <c r="E715" s="11">
        <v>14.326000000000001</v>
      </c>
      <c r="F715" s="11">
        <v>14.452</v>
      </c>
      <c r="G715" s="11">
        <v>3894000</v>
      </c>
    </row>
    <row r="716" spans="1:7">
      <c r="A716" s="12">
        <v>44820.291666666664</v>
      </c>
      <c r="B716" s="11">
        <v>13.9924</v>
      </c>
      <c r="C716" s="11">
        <v>14.375999999999999</v>
      </c>
      <c r="D716" s="11">
        <v>14.516</v>
      </c>
      <c r="E716" s="11">
        <v>14.332000000000001</v>
      </c>
      <c r="F716" s="11">
        <v>14.36</v>
      </c>
      <c r="G716" s="11">
        <v>3228500</v>
      </c>
    </row>
    <row r="717" spans="1:7">
      <c r="A717" s="12">
        <v>44823.291666666664</v>
      </c>
      <c r="B717" s="11">
        <v>14.1092</v>
      </c>
      <c r="C717" s="11">
        <v>14.496</v>
      </c>
      <c r="D717" s="11">
        <v>14.51</v>
      </c>
      <c r="E717" s="11">
        <v>14.244</v>
      </c>
      <c r="F717" s="11">
        <v>14.263999999999999</v>
      </c>
      <c r="G717" s="11">
        <v>2943500</v>
      </c>
    </row>
    <row r="718" spans="1:7">
      <c r="A718" s="12">
        <v>44824.291666666664</v>
      </c>
      <c r="B718" s="11">
        <v>13.854200000000001</v>
      </c>
      <c r="C718" s="11">
        <v>14.234</v>
      </c>
      <c r="D718" s="11">
        <v>14.36</v>
      </c>
      <c r="E718" s="11">
        <v>14.154</v>
      </c>
      <c r="F718" s="11">
        <v>14.266</v>
      </c>
      <c r="G718" s="11">
        <v>3150000</v>
      </c>
    </row>
    <row r="719" spans="1:7">
      <c r="A719" s="12">
        <v>44825.291666666664</v>
      </c>
      <c r="B719" s="11">
        <v>13.6089</v>
      </c>
      <c r="C719" s="11">
        <v>13.981999999999999</v>
      </c>
      <c r="D719" s="11">
        <v>14.298</v>
      </c>
      <c r="E719" s="11">
        <v>13.981999999999999</v>
      </c>
      <c r="F719" s="11">
        <v>14.176</v>
      </c>
      <c r="G719" s="11">
        <v>3292500</v>
      </c>
    </row>
    <row r="720" spans="1:7">
      <c r="A720" s="12">
        <v>44826.291666666664</v>
      </c>
      <c r="B720" s="11">
        <v>13.505699999999999</v>
      </c>
      <c r="C720" s="11">
        <v>13.875999999999999</v>
      </c>
      <c r="D720" s="11">
        <v>14.13</v>
      </c>
      <c r="E720" s="11">
        <v>13.808</v>
      </c>
      <c r="F720" s="11">
        <v>14.05</v>
      </c>
      <c r="G720" s="11">
        <v>3847000</v>
      </c>
    </row>
    <row r="721" spans="1:7">
      <c r="A721" s="12">
        <v>44827.291666666664</v>
      </c>
      <c r="B721" s="11">
        <v>13.3208</v>
      </c>
      <c r="C721" s="11">
        <v>13.686</v>
      </c>
      <c r="D721" s="11">
        <v>13.747999999999999</v>
      </c>
      <c r="E721" s="11">
        <v>13.555999999999999</v>
      </c>
      <c r="F721" s="11">
        <v>13.704000000000001</v>
      </c>
      <c r="G721" s="11">
        <v>3672000</v>
      </c>
    </row>
    <row r="722" spans="1:7">
      <c r="A722" s="12">
        <v>44830.291666666664</v>
      </c>
      <c r="B722" s="11">
        <v>12.984</v>
      </c>
      <c r="C722" s="11">
        <v>13.34</v>
      </c>
      <c r="D722" s="11">
        <v>13.602</v>
      </c>
      <c r="E722" s="11">
        <v>13.31</v>
      </c>
      <c r="F722" s="11">
        <v>13.478</v>
      </c>
      <c r="G722" s="11">
        <v>4557500</v>
      </c>
    </row>
    <row r="723" spans="1:7">
      <c r="A723" s="12">
        <v>44831.291666666664</v>
      </c>
      <c r="B723" s="11">
        <v>12.8264</v>
      </c>
      <c r="C723" s="11">
        <v>13.178000000000001</v>
      </c>
      <c r="D723" s="11">
        <v>13.394</v>
      </c>
      <c r="E723" s="11">
        <v>13.086</v>
      </c>
      <c r="F723" s="11">
        <v>13.318</v>
      </c>
      <c r="G723" s="11">
        <v>5165000</v>
      </c>
    </row>
    <row r="724" spans="1:7">
      <c r="A724" s="12">
        <v>44832.291666666664</v>
      </c>
      <c r="B724" s="11">
        <v>13.0405</v>
      </c>
      <c r="C724" s="11">
        <v>13.398</v>
      </c>
      <c r="D724" s="11">
        <v>13.458</v>
      </c>
      <c r="E724" s="11">
        <v>13.116</v>
      </c>
      <c r="F724" s="11">
        <v>13.116</v>
      </c>
      <c r="G724" s="11">
        <v>7732500</v>
      </c>
    </row>
    <row r="725" spans="1:7">
      <c r="A725" s="12">
        <v>44833.291666666664</v>
      </c>
      <c r="B725" s="11">
        <v>12.7157</v>
      </c>
      <c r="C725" s="11">
        <v>13.013999999999999</v>
      </c>
      <c r="D725" s="11">
        <v>13.21</v>
      </c>
      <c r="E725" s="11">
        <v>12.9</v>
      </c>
      <c r="F725" s="11">
        <v>13.19</v>
      </c>
      <c r="G725" s="11">
        <v>4283500</v>
      </c>
    </row>
    <row r="726" spans="1:7">
      <c r="A726" s="12">
        <v>44834.291666666664</v>
      </c>
      <c r="B726" s="11">
        <v>12.516400000000001</v>
      </c>
      <c r="C726" s="11">
        <v>12.81</v>
      </c>
      <c r="D726" s="11">
        <v>13.086</v>
      </c>
      <c r="E726" s="11">
        <v>12.786</v>
      </c>
      <c r="F726" s="11">
        <v>12.868</v>
      </c>
      <c r="G726" s="11">
        <v>4619500</v>
      </c>
    </row>
    <row r="727" spans="1:7">
      <c r="A727" s="12">
        <v>44837.291666666664</v>
      </c>
      <c r="B727" s="11">
        <v>12.928699999999999</v>
      </c>
      <c r="C727" s="11">
        <v>13.231999999999999</v>
      </c>
      <c r="D727" s="11">
        <v>13.3</v>
      </c>
      <c r="E727" s="11">
        <v>13.06</v>
      </c>
      <c r="F727" s="11">
        <v>13.092000000000001</v>
      </c>
      <c r="G727" s="11">
        <v>8731500</v>
      </c>
    </row>
    <row r="728" spans="1:7">
      <c r="A728" s="12">
        <v>44838.291666666664</v>
      </c>
      <c r="B728" s="11">
        <v>13.3352</v>
      </c>
      <c r="C728" s="11">
        <v>13.648</v>
      </c>
      <c r="D728" s="11">
        <v>13.694000000000001</v>
      </c>
      <c r="E728" s="11">
        <v>13.484</v>
      </c>
      <c r="F728" s="11">
        <v>13.548</v>
      </c>
      <c r="G728" s="11">
        <v>5722500</v>
      </c>
    </row>
    <row r="729" spans="1:7">
      <c r="A729" s="12">
        <v>44839.291666666664</v>
      </c>
      <c r="B729" s="11">
        <v>13.2121</v>
      </c>
      <c r="C729" s="11">
        <v>13.522</v>
      </c>
      <c r="D729" s="11">
        <v>13.61</v>
      </c>
      <c r="E729" s="11">
        <v>13.343999999999999</v>
      </c>
      <c r="F729" s="11">
        <v>13.444000000000001</v>
      </c>
      <c r="G729" s="11">
        <v>3175000</v>
      </c>
    </row>
    <row r="730" spans="1:7">
      <c r="A730" s="12">
        <v>44840.291666666664</v>
      </c>
      <c r="B730" s="11">
        <v>13.173</v>
      </c>
      <c r="C730" s="11">
        <v>13.481999999999999</v>
      </c>
      <c r="D730" s="11">
        <v>13.678000000000001</v>
      </c>
      <c r="E730" s="11">
        <v>13.442</v>
      </c>
      <c r="F730" s="11">
        <v>13.587999999999999</v>
      </c>
      <c r="G730" s="11">
        <v>4298000</v>
      </c>
    </row>
    <row r="731" spans="1:7">
      <c r="A731" s="12">
        <v>44841.291666666664</v>
      </c>
      <c r="B731" s="11">
        <v>12.977600000000001</v>
      </c>
      <c r="C731" s="11">
        <v>13.282</v>
      </c>
      <c r="D731" s="11">
        <v>13.586</v>
      </c>
      <c r="E731" s="11">
        <v>13.238</v>
      </c>
      <c r="F731" s="11">
        <v>13.496</v>
      </c>
      <c r="G731" s="11">
        <v>4022500</v>
      </c>
    </row>
    <row r="732" spans="1:7">
      <c r="A732" s="12">
        <v>44844.291666666664</v>
      </c>
      <c r="B732" s="11">
        <v>12.8232</v>
      </c>
      <c r="C732" s="11">
        <v>13.124000000000001</v>
      </c>
      <c r="D732" s="11">
        <v>13.282</v>
      </c>
      <c r="E732" s="11">
        <v>13.007999999999999</v>
      </c>
      <c r="F732" s="11">
        <v>13.262</v>
      </c>
      <c r="G732" s="11">
        <v>3716000</v>
      </c>
    </row>
    <row r="733" spans="1:7">
      <c r="A733" s="12">
        <v>44845.291666666664</v>
      </c>
      <c r="B733" s="11">
        <v>12.5398</v>
      </c>
      <c r="C733" s="11">
        <v>12.834</v>
      </c>
      <c r="D733" s="11">
        <v>13.054</v>
      </c>
      <c r="E733" s="11">
        <v>12.782</v>
      </c>
      <c r="F733" s="11">
        <v>12.994</v>
      </c>
      <c r="G733" s="11">
        <v>4424500</v>
      </c>
    </row>
    <row r="734" spans="1:7">
      <c r="A734" s="12">
        <v>44846.291666666664</v>
      </c>
      <c r="B734" s="11">
        <v>12.3444</v>
      </c>
      <c r="C734" s="11">
        <v>12.634</v>
      </c>
      <c r="D734" s="11">
        <v>12.763999999999999</v>
      </c>
      <c r="E734" s="11">
        <v>12.618</v>
      </c>
      <c r="F734" s="11">
        <v>12.698</v>
      </c>
      <c r="G734" s="11">
        <v>3933500</v>
      </c>
    </row>
    <row r="735" spans="1:7">
      <c r="A735" s="12">
        <v>44847.291666666664</v>
      </c>
      <c r="B735" s="11">
        <v>12.735300000000001</v>
      </c>
      <c r="C735" s="11">
        <v>13.034000000000001</v>
      </c>
      <c r="D735" s="11">
        <v>13.138</v>
      </c>
      <c r="E735" s="11">
        <v>12.343999999999999</v>
      </c>
      <c r="F735" s="11">
        <v>12.358000000000001</v>
      </c>
      <c r="G735" s="11">
        <v>4742000</v>
      </c>
    </row>
    <row r="736" spans="1:7">
      <c r="A736" s="12">
        <v>44848.291666666664</v>
      </c>
      <c r="B736" s="11">
        <v>12.551600000000001</v>
      </c>
      <c r="C736" s="11">
        <v>12.846</v>
      </c>
      <c r="D736" s="11">
        <v>13.236000000000001</v>
      </c>
      <c r="E736" s="11">
        <v>12.83</v>
      </c>
      <c r="F736" s="11">
        <v>13.178000000000001</v>
      </c>
      <c r="G736" s="11">
        <v>3704500</v>
      </c>
    </row>
    <row r="737" spans="1:7">
      <c r="A737" s="12">
        <v>44851.291666666664</v>
      </c>
      <c r="B737" s="11">
        <v>12.914999999999999</v>
      </c>
      <c r="C737" s="11">
        <v>13.218</v>
      </c>
      <c r="D737" s="11">
        <v>13.268000000000001</v>
      </c>
      <c r="E737" s="11">
        <v>13.013999999999999</v>
      </c>
      <c r="F737" s="11">
        <v>13.013999999999999</v>
      </c>
      <c r="G737" s="11">
        <v>4487500</v>
      </c>
    </row>
    <row r="738" spans="1:7">
      <c r="A738" s="12">
        <v>44852.291666666664</v>
      </c>
      <c r="B738" s="11">
        <v>12.754799999999999</v>
      </c>
      <c r="C738" s="11">
        <v>13.054</v>
      </c>
      <c r="D738" s="11">
        <v>13.19</v>
      </c>
      <c r="E738" s="11">
        <v>12.94</v>
      </c>
      <c r="F738" s="11">
        <v>13.164</v>
      </c>
      <c r="G738" s="11">
        <v>4762000</v>
      </c>
    </row>
    <row r="739" spans="1:7">
      <c r="A739" s="12">
        <v>44853.291666666664</v>
      </c>
      <c r="B739" s="11">
        <v>12.6297</v>
      </c>
      <c r="C739" s="11">
        <v>12.926</v>
      </c>
      <c r="D739" s="11">
        <v>13.114000000000001</v>
      </c>
      <c r="E739" s="11">
        <v>12.856</v>
      </c>
      <c r="F739" s="11">
        <v>12.972</v>
      </c>
      <c r="G739" s="11">
        <v>3626000</v>
      </c>
    </row>
    <row r="740" spans="1:7">
      <c r="A740" s="12">
        <v>44854.291666666664</v>
      </c>
      <c r="B740" s="11">
        <v>12.6493</v>
      </c>
      <c r="C740" s="11">
        <v>12.946</v>
      </c>
      <c r="D740" s="11">
        <v>13.188000000000001</v>
      </c>
      <c r="E740" s="11">
        <v>12.89</v>
      </c>
      <c r="F740" s="11">
        <v>12.942</v>
      </c>
      <c r="G740" s="11">
        <v>2562000</v>
      </c>
    </row>
    <row r="741" spans="1:7">
      <c r="A741" s="12">
        <v>44855.291666666664</v>
      </c>
      <c r="B741" s="11">
        <v>12.709899999999999</v>
      </c>
      <c r="C741" s="11">
        <v>13.007999999999999</v>
      </c>
      <c r="D741" s="11">
        <v>13.013999999999999</v>
      </c>
      <c r="E741" s="11">
        <v>12.667999999999999</v>
      </c>
      <c r="F741" s="11">
        <v>12.788</v>
      </c>
      <c r="G741" s="11">
        <v>5046500</v>
      </c>
    </row>
    <row r="742" spans="1:7">
      <c r="A742" s="12">
        <v>44858.291666666664</v>
      </c>
      <c r="B742" s="11">
        <v>12.7294</v>
      </c>
      <c r="C742" s="11">
        <v>13.028</v>
      </c>
      <c r="D742" s="11">
        <v>13.071999999999999</v>
      </c>
      <c r="E742" s="11">
        <v>12.82</v>
      </c>
      <c r="F742" s="11">
        <v>12.981999999999999</v>
      </c>
      <c r="G742" s="11">
        <v>4633500</v>
      </c>
    </row>
    <row r="743" spans="1:7">
      <c r="A743" s="12">
        <v>44859.291666666664</v>
      </c>
      <c r="B743" s="11">
        <v>13.139799999999999</v>
      </c>
      <c r="C743" s="11">
        <v>13.448</v>
      </c>
      <c r="D743" s="11">
        <v>13.47</v>
      </c>
      <c r="E743" s="11">
        <v>13.206</v>
      </c>
      <c r="F743" s="11">
        <v>13.218</v>
      </c>
      <c r="G743" s="11">
        <v>4188000</v>
      </c>
    </row>
    <row r="744" spans="1:7">
      <c r="A744" s="12">
        <v>44860.291666666664</v>
      </c>
      <c r="B744" s="11">
        <v>13.1554</v>
      </c>
      <c r="C744" s="11">
        <v>13.464</v>
      </c>
      <c r="D744" s="11">
        <v>13.635999999999999</v>
      </c>
      <c r="E744" s="11">
        <v>13.353999999999999</v>
      </c>
      <c r="F744" s="11">
        <v>13.37</v>
      </c>
      <c r="G744" s="11">
        <v>3591500</v>
      </c>
    </row>
    <row r="745" spans="1:7">
      <c r="A745" s="12">
        <v>44861.291666666664</v>
      </c>
      <c r="B745" s="11">
        <v>13.0655</v>
      </c>
      <c r="C745" s="11">
        <v>13.372</v>
      </c>
      <c r="D745" s="11">
        <v>13.592000000000001</v>
      </c>
      <c r="E745" s="11">
        <v>13.342000000000001</v>
      </c>
      <c r="F745" s="11">
        <v>13.448</v>
      </c>
      <c r="G745" s="11">
        <v>2855000</v>
      </c>
    </row>
    <row r="746" spans="1:7">
      <c r="A746" s="12">
        <v>44862.291666666664</v>
      </c>
      <c r="B746" s="11">
        <v>13.259</v>
      </c>
      <c r="C746" s="11">
        <v>13.57</v>
      </c>
      <c r="D746" s="11">
        <v>13.574</v>
      </c>
      <c r="E746" s="11">
        <v>13.342000000000001</v>
      </c>
      <c r="F746" s="11">
        <v>13.364000000000001</v>
      </c>
      <c r="G746" s="11">
        <v>3658500</v>
      </c>
    </row>
    <row r="747" spans="1:7">
      <c r="A747" s="12">
        <v>44865.291666666664</v>
      </c>
      <c r="B747" s="11">
        <v>13.184699999999999</v>
      </c>
      <c r="C747" s="11">
        <v>13.494</v>
      </c>
      <c r="D747" s="11">
        <v>13.534000000000001</v>
      </c>
      <c r="E747" s="11">
        <v>13.334</v>
      </c>
      <c r="F747" s="11">
        <v>13.436</v>
      </c>
      <c r="G747" s="11">
        <v>5029500</v>
      </c>
    </row>
    <row r="748" spans="1:7">
      <c r="A748" s="12">
        <v>44866.291666666664</v>
      </c>
      <c r="B748" s="11">
        <v>14.4627</v>
      </c>
      <c r="C748" s="11">
        <v>14.802</v>
      </c>
      <c r="D748" s="11">
        <v>14.878</v>
      </c>
      <c r="E748" s="11">
        <v>14.114000000000001</v>
      </c>
      <c r="F748" s="11">
        <v>14.12</v>
      </c>
      <c r="G748" s="11">
        <v>17435500</v>
      </c>
    </row>
    <row r="749" spans="1:7">
      <c r="A749" s="12">
        <v>44867.291666666664</v>
      </c>
      <c r="B749" s="11">
        <v>13.9468</v>
      </c>
      <c r="C749" s="11">
        <v>14.273999999999999</v>
      </c>
      <c r="D749" s="11">
        <v>14.714</v>
      </c>
      <c r="E749" s="11">
        <v>14.273999999999999</v>
      </c>
      <c r="F749" s="11">
        <v>14.576000000000001</v>
      </c>
      <c r="G749" s="11">
        <v>10002500</v>
      </c>
    </row>
    <row r="750" spans="1:7">
      <c r="A750" s="12">
        <v>44868.291666666664</v>
      </c>
      <c r="B750" s="11">
        <v>14.0953</v>
      </c>
      <c r="C750" s="11">
        <v>14.426</v>
      </c>
      <c r="D750" s="11">
        <v>14.464</v>
      </c>
      <c r="E750" s="11">
        <v>14.102</v>
      </c>
      <c r="F750" s="11">
        <v>14.202</v>
      </c>
      <c r="G750" s="11">
        <v>6281000</v>
      </c>
    </row>
    <row r="751" spans="1:7">
      <c r="A751" s="12">
        <v>44869.291666666664</v>
      </c>
      <c r="B751" s="11">
        <v>14.5761</v>
      </c>
      <c r="C751" s="11">
        <v>14.917999999999999</v>
      </c>
      <c r="D751" s="11">
        <v>15.1</v>
      </c>
      <c r="E751" s="11">
        <v>14.7</v>
      </c>
      <c r="F751" s="11">
        <v>14.71</v>
      </c>
      <c r="G751" s="11">
        <v>6988000</v>
      </c>
    </row>
    <row r="752" spans="1:7">
      <c r="A752" s="12">
        <v>44872.291666666664</v>
      </c>
      <c r="B752" s="11">
        <v>14.7539</v>
      </c>
      <c r="C752" s="11">
        <v>15.1</v>
      </c>
      <c r="D752" s="11">
        <v>15.1</v>
      </c>
      <c r="E752" s="11">
        <v>14.882</v>
      </c>
      <c r="F752" s="11">
        <v>14.92</v>
      </c>
      <c r="G752" s="11">
        <v>9284500</v>
      </c>
    </row>
    <row r="753" spans="1:7">
      <c r="A753" s="12">
        <v>44873.291666666664</v>
      </c>
      <c r="B753" s="11">
        <v>15.0099</v>
      </c>
      <c r="C753" s="11">
        <v>15.362</v>
      </c>
      <c r="D753" s="11">
        <v>15.768000000000001</v>
      </c>
      <c r="E753" s="11">
        <v>15.231999999999999</v>
      </c>
      <c r="F753" s="11">
        <v>15.34</v>
      </c>
      <c r="G753" s="11">
        <v>7983000</v>
      </c>
    </row>
    <row r="754" spans="1:7">
      <c r="A754" s="12">
        <v>44874.291666666664</v>
      </c>
      <c r="B754" s="11">
        <v>14.75</v>
      </c>
      <c r="C754" s="11">
        <v>15.096</v>
      </c>
      <c r="D754" s="11">
        <v>15.32</v>
      </c>
      <c r="E754" s="11">
        <v>15.054</v>
      </c>
      <c r="F754" s="11">
        <v>15.25</v>
      </c>
      <c r="G754" s="11">
        <v>3855000</v>
      </c>
    </row>
    <row r="755" spans="1:7">
      <c r="A755" s="12">
        <v>44875.291666666664</v>
      </c>
      <c r="B755" s="11">
        <v>15.731</v>
      </c>
      <c r="C755" s="11">
        <v>16.100000000000001</v>
      </c>
      <c r="D755" s="11">
        <v>16.111999999999998</v>
      </c>
      <c r="E755" s="11">
        <v>15.644</v>
      </c>
      <c r="F755" s="11">
        <v>15.666</v>
      </c>
      <c r="G755" s="11">
        <v>7009500</v>
      </c>
    </row>
    <row r="756" spans="1:7">
      <c r="A756" s="12">
        <v>44876.291666666664</v>
      </c>
      <c r="B756" s="11">
        <v>16.237100000000002</v>
      </c>
      <c r="C756" s="11">
        <v>16.617999999999999</v>
      </c>
      <c r="D756" s="11">
        <v>16.638000000000002</v>
      </c>
      <c r="E756" s="11">
        <v>16.318000000000001</v>
      </c>
      <c r="F756" s="11">
        <v>16.48</v>
      </c>
      <c r="G756" s="11">
        <v>5682000</v>
      </c>
    </row>
    <row r="757" spans="1:7">
      <c r="A757" s="12">
        <v>44879.291666666664</v>
      </c>
      <c r="B757" s="11">
        <v>16.106200000000001</v>
      </c>
      <c r="C757" s="11">
        <v>16.484000000000002</v>
      </c>
      <c r="D757" s="11">
        <v>16.654</v>
      </c>
      <c r="E757" s="11">
        <v>16.463999999999999</v>
      </c>
      <c r="F757" s="11">
        <v>16.559999999999999</v>
      </c>
      <c r="G757" s="11">
        <v>3102000</v>
      </c>
    </row>
    <row r="758" spans="1:7">
      <c r="A758" s="12">
        <v>44880.291666666664</v>
      </c>
      <c r="B758" s="11">
        <v>16.157</v>
      </c>
      <c r="C758" s="11">
        <v>16.536000000000001</v>
      </c>
      <c r="D758" s="11">
        <v>16.815999999999999</v>
      </c>
      <c r="E758" s="11">
        <v>16.507999999999999</v>
      </c>
      <c r="F758" s="11">
        <v>16.77</v>
      </c>
      <c r="G758" s="11">
        <v>4566000</v>
      </c>
    </row>
    <row r="759" spans="1:7">
      <c r="A759" s="12">
        <v>44881.291666666664</v>
      </c>
      <c r="B759" s="11">
        <v>15.856</v>
      </c>
      <c r="C759" s="11">
        <v>16.228000000000002</v>
      </c>
      <c r="D759" s="11">
        <v>16.329999999999998</v>
      </c>
      <c r="E759" s="11">
        <v>16.173999999999999</v>
      </c>
      <c r="F759" s="11">
        <v>16.329999999999998</v>
      </c>
      <c r="G759" s="11">
        <v>4257000</v>
      </c>
    </row>
    <row r="760" spans="1:7">
      <c r="A760" s="12">
        <v>44882.291666666664</v>
      </c>
      <c r="B760" s="11">
        <v>15.795500000000001</v>
      </c>
      <c r="C760" s="11">
        <v>16.166</v>
      </c>
      <c r="D760" s="11">
        <v>16.175999999999998</v>
      </c>
      <c r="E760" s="11">
        <v>15.8</v>
      </c>
      <c r="F760" s="11">
        <v>15.891999999999999</v>
      </c>
      <c r="G760" s="11">
        <v>3043000</v>
      </c>
    </row>
    <row r="761" spans="1:7">
      <c r="A761" s="12">
        <v>44883.291666666664</v>
      </c>
      <c r="B761" s="11">
        <v>15.7095</v>
      </c>
      <c r="C761" s="11">
        <v>16.077999999999999</v>
      </c>
      <c r="D761" s="11">
        <v>16.218</v>
      </c>
      <c r="E761" s="11">
        <v>16.02</v>
      </c>
      <c r="F761" s="11">
        <v>16.184000000000001</v>
      </c>
      <c r="G761" s="11">
        <v>1859000</v>
      </c>
    </row>
    <row r="762" spans="1:7">
      <c r="A762" s="12">
        <v>44886.291666666664</v>
      </c>
      <c r="B762" s="11">
        <v>15.455399999999999</v>
      </c>
      <c r="C762" s="11">
        <v>15.818</v>
      </c>
      <c r="D762" s="11">
        <v>15.944000000000001</v>
      </c>
      <c r="E762" s="11">
        <v>15.788</v>
      </c>
      <c r="F762" s="11">
        <v>15.826000000000001</v>
      </c>
      <c r="G762" s="11">
        <v>3604500</v>
      </c>
    </row>
    <row r="763" spans="1:7">
      <c r="A763" s="12">
        <v>44887.291666666664</v>
      </c>
      <c r="B763" s="11">
        <v>15.8756</v>
      </c>
      <c r="C763" s="11">
        <v>16.248000000000001</v>
      </c>
      <c r="D763" s="11">
        <v>16.268000000000001</v>
      </c>
      <c r="E763" s="11">
        <v>16.100000000000001</v>
      </c>
      <c r="F763" s="11">
        <v>16.167999999999999</v>
      </c>
      <c r="G763" s="11">
        <v>3126000</v>
      </c>
    </row>
    <row r="764" spans="1:7">
      <c r="A764" s="12">
        <v>44888.291666666664</v>
      </c>
      <c r="B764" s="11">
        <v>16.063199999999998</v>
      </c>
      <c r="C764" s="11">
        <v>16.440000000000001</v>
      </c>
      <c r="D764" s="11">
        <v>16.443999999999999</v>
      </c>
      <c r="E764" s="11">
        <v>16.245999999999999</v>
      </c>
      <c r="F764" s="11">
        <v>16.302</v>
      </c>
      <c r="G764" s="11">
        <v>3298000</v>
      </c>
    </row>
    <row r="765" spans="1:7">
      <c r="A765" s="12">
        <v>44890.291666666664</v>
      </c>
      <c r="B765" s="11">
        <v>16.198</v>
      </c>
      <c r="C765" s="11">
        <v>16.577999999999999</v>
      </c>
      <c r="D765" s="11">
        <v>16.756</v>
      </c>
      <c r="E765" s="11">
        <v>16.556000000000001</v>
      </c>
      <c r="F765" s="11">
        <v>16.556000000000001</v>
      </c>
      <c r="G765" s="11">
        <v>2084500</v>
      </c>
    </row>
    <row r="766" spans="1:7">
      <c r="A766" s="12">
        <v>44893.291666666664</v>
      </c>
      <c r="B766" s="11">
        <v>16.057300000000001</v>
      </c>
      <c r="C766" s="11">
        <v>16.434000000000001</v>
      </c>
      <c r="D766" s="11">
        <v>16.834</v>
      </c>
      <c r="E766" s="11">
        <v>16.402000000000001</v>
      </c>
      <c r="F766" s="11">
        <v>16.666</v>
      </c>
      <c r="G766" s="11">
        <v>5601500</v>
      </c>
    </row>
    <row r="767" spans="1:7">
      <c r="A767" s="12">
        <v>44894.291666666664</v>
      </c>
      <c r="B767" s="11">
        <v>16.068999999999999</v>
      </c>
      <c r="C767" s="11">
        <v>16.446000000000002</v>
      </c>
      <c r="D767" s="11">
        <v>16.558</v>
      </c>
      <c r="E767" s="11">
        <v>16.361999999999998</v>
      </c>
      <c r="F767" s="11">
        <v>16.364000000000001</v>
      </c>
      <c r="G767" s="11">
        <v>3752500</v>
      </c>
    </row>
    <row r="768" spans="1:7">
      <c r="A768" s="12">
        <v>44895.291666666664</v>
      </c>
      <c r="B768" s="11">
        <v>16.2332</v>
      </c>
      <c r="C768" s="11">
        <v>16.614000000000001</v>
      </c>
      <c r="D768" s="11">
        <v>16.617999999999999</v>
      </c>
      <c r="E768" s="11">
        <v>16.059999999999999</v>
      </c>
      <c r="F768" s="11">
        <v>16.22</v>
      </c>
      <c r="G768" s="11">
        <v>4689000</v>
      </c>
    </row>
    <row r="769" spans="1:7">
      <c r="A769" s="12">
        <v>44896.291666666664</v>
      </c>
      <c r="B769" s="11">
        <v>16.403199999999998</v>
      </c>
      <c r="C769" s="11">
        <v>16.788</v>
      </c>
      <c r="D769" s="11">
        <v>16.838000000000001</v>
      </c>
      <c r="E769" s="11">
        <v>16.574000000000002</v>
      </c>
      <c r="F769" s="11">
        <v>16.579999999999998</v>
      </c>
      <c r="G769" s="11">
        <v>4139000</v>
      </c>
    </row>
    <row r="770" spans="1:7">
      <c r="A770" s="12">
        <v>44897.291666666664</v>
      </c>
      <c r="B770" s="11">
        <v>16.1785</v>
      </c>
      <c r="C770" s="11">
        <v>16.558</v>
      </c>
      <c r="D770" s="11">
        <v>16.617999999999999</v>
      </c>
      <c r="E770" s="11">
        <v>16.382000000000001</v>
      </c>
      <c r="F770" s="11">
        <v>16.552</v>
      </c>
      <c r="G770" s="11">
        <v>3531000</v>
      </c>
    </row>
    <row r="771" spans="1:7">
      <c r="A771" s="12">
        <v>44900.291666666664</v>
      </c>
      <c r="B771" s="11">
        <v>15.947900000000001</v>
      </c>
      <c r="C771" s="11">
        <v>16.321999999999999</v>
      </c>
      <c r="D771" s="11">
        <v>16.52</v>
      </c>
      <c r="E771" s="11">
        <v>16.271999999999998</v>
      </c>
      <c r="F771" s="11">
        <v>16.364000000000001</v>
      </c>
      <c r="G771" s="11">
        <v>5243000</v>
      </c>
    </row>
    <row r="772" spans="1:7">
      <c r="A772" s="12">
        <v>44901.291666666664</v>
      </c>
      <c r="B772" s="11">
        <v>15.5297</v>
      </c>
      <c r="C772" s="11">
        <v>15.894</v>
      </c>
      <c r="D772" s="11">
        <v>16.178000000000001</v>
      </c>
      <c r="E772" s="11">
        <v>15.786</v>
      </c>
      <c r="F772" s="11">
        <v>16.178000000000001</v>
      </c>
      <c r="G772" s="11">
        <v>3592500</v>
      </c>
    </row>
    <row r="773" spans="1:7">
      <c r="A773" s="12">
        <v>44902.291666666664</v>
      </c>
      <c r="B773" s="11">
        <v>15.4457</v>
      </c>
      <c r="C773" s="11">
        <v>15.808</v>
      </c>
      <c r="D773" s="11">
        <v>15.88</v>
      </c>
      <c r="E773" s="11">
        <v>15.734</v>
      </c>
      <c r="F773" s="11">
        <v>15.827999999999999</v>
      </c>
      <c r="G773" s="11">
        <v>2404000</v>
      </c>
    </row>
    <row r="774" spans="1:7">
      <c r="A774" s="12">
        <v>44903.291666666664</v>
      </c>
      <c r="B774" s="11">
        <v>15.475</v>
      </c>
      <c r="C774" s="11">
        <v>15.837999999999999</v>
      </c>
      <c r="D774" s="11">
        <v>15.878</v>
      </c>
      <c r="E774" s="11">
        <v>15.577999999999999</v>
      </c>
      <c r="F774" s="11">
        <v>15.686</v>
      </c>
      <c r="G774" s="11">
        <v>5175000</v>
      </c>
    </row>
    <row r="775" spans="1:7">
      <c r="A775" s="12">
        <v>44904.291666666664</v>
      </c>
      <c r="B775" s="11">
        <v>15.7075</v>
      </c>
      <c r="C775" s="11">
        <v>16.076000000000001</v>
      </c>
      <c r="D775" s="11">
        <v>16.187999999999999</v>
      </c>
      <c r="E775" s="11">
        <v>15.896000000000001</v>
      </c>
      <c r="F775" s="11">
        <v>15.896000000000001</v>
      </c>
      <c r="G775" s="11">
        <v>5080000</v>
      </c>
    </row>
    <row r="776" spans="1:7">
      <c r="A776" s="12">
        <v>44907.291666666664</v>
      </c>
      <c r="B776" s="11">
        <v>15.6684</v>
      </c>
      <c r="C776" s="11">
        <v>16.036000000000001</v>
      </c>
      <c r="D776" s="11">
        <v>16.038</v>
      </c>
      <c r="E776" s="11">
        <v>15.9</v>
      </c>
      <c r="F776" s="11">
        <v>16.010000000000002</v>
      </c>
      <c r="G776" s="11">
        <v>4470000</v>
      </c>
    </row>
    <row r="777" spans="1:7">
      <c r="A777" s="12">
        <v>44908.291666666664</v>
      </c>
      <c r="B777" s="11">
        <v>15.826700000000001</v>
      </c>
      <c r="C777" s="11">
        <v>16.198</v>
      </c>
      <c r="D777" s="11">
        <v>16.61</v>
      </c>
      <c r="E777" s="11">
        <v>16.106000000000002</v>
      </c>
      <c r="F777" s="11">
        <v>16.46</v>
      </c>
      <c r="G777" s="11">
        <v>3884500</v>
      </c>
    </row>
    <row r="778" spans="1:7">
      <c r="A778" s="12">
        <v>44909.291666666664</v>
      </c>
      <c r="B778" s="11">
        <v>15.8736</v>
      </c>
      <c r="C778" s="11">
        <v>16.245999999999999</v>
      </c>
      <c r="D778" s="11">
        <v>16.53</v>
      </c>
      <c r="E778" s="11">
        <v>16.12</v>
      </c>
      <c r="F778" s="11">
        <v>16.446000000000002</v>
      </c>
      <c r="G778" s="11">
        <v>3289000</v>
      </c>
    </row>
    <row r="779" spans="1:7">
      <c r="A779" s="12">
        <v>44910.291666666664</v>
      </c>
      <c r="B779" s="11">
        <v>15.3734</v>
      </c>
      <c r="C779" s="11">
        <v>15.734</v>
      </c>
      <c r="D779" s="11">
        <v>16.13</v>
      </c>
      <c r="E779" s="11">
        <v>15.692</v>
      </c>
      <c r="F779" s="11">
        <v>16.076000000000001</v>
      </c>
      <c r="G779" s="11">
        <v>3126500</v>
      </c>
    </row>
    <row r="780" spans="1:7">
      <c r="A780" s="12">
        <v>44911.291666666664</v>
      </c>
      <c r="B780" s="11">
        <v>15.3147</v>
      </c>
      <c r="C780" s="11">
        <v>15.673999999999999</v>
      </c>
      <c r="D780" s="11">
        <v>15.78</v>
      </c>
      <c r="E780" s="11">
        <v>15.571999999999999</v>
      </c>
      <c r="F780" s="11">
        <v>15.6</v>
      </c>
      <c r="G780" s="11">
        <v>3093000</v>
      </c>
    </row>
    <row r="781" spans="1:7">
      <c r="A781" s="12">
        <v>44914.291666666664</v>
      </c>
      <c r="B781" s="11">
        <v>15.181900000000001</v>
      </c>
      <c r="C781" s="11">
        <v>15.538</v>
      </c>
      <c r="D781" s="11">
        <v>15.72</v>
      </c>
      <c r="E781" s="11">
        <v>15.474</v>
      </c>
      <c r="F781" s="11">
        <v>15.662000000000001</v>
      </c>
      <c r="G781" s="11">
        <v>4972000</v>
      </c>
    </row>
    <row r="782" spans="1:7">
      <c r="A782" s="12">
        <v>44915.291666666664</v>
      </c>
      <c r="B782" s="11">
        <v>15.1447</v>
      </c>
      <c r="C782" s="11">
        <v>15.5</v>
      </c>
      <c r="D782" s="11">
        <v>15.657999999999999</v>
      </c>
      <c r="E782" s="11">
        <v>15.454000000000001</v>
      </c>
      <c r="F782" s="11">
        <v>15.494</v>
      </c>
      <c r="G782" s="11">
        <v>3929000</v>
      </c>
    </row>
    <row r="783" spans="1:7">
      <c r="A783" s="12">
        <v>44916.291666666664</v>
      </c>
      <c r="B783" s="11">
        <v>15.129099999999999</v>
      </c>
      <c r="C783" s="11">
        <v>15.484</v>
      </c>
      <c r="D783" s="11">
        <v>15.54</v>
      </c>
      <c r="E783" s="11">
        <v>15.404</v>
      </c>
      <c r="F783" s="11">
        <v>15.5</v>
      </c>
      <c r="G783" s="11">
        <v>3138000</v>
      </c>
    </row>
    <row r="784" spans="1:7">
      <c r="A784" s="12">
        <v>44917.291666666664</v>
      </c>
      <c r="B784" s="11">
        <v>15.0021</v>
      </c>
      <c r="C784" s="11">
        <v>15.353999999999999</v>
      </c>
      <c r="D784" s="11">
        <v>15.41</v>
      </c>
      <c r="E784" s="11">
        <v>15.24</v>
      </c>
      <c r="F784" s="11">
        <v>15.41</v>
      </c>
      <c r="G784" s="11">
        <v>3421500</v>
      </c>
    </row>
    <row r="785" spans="1:7">
      <c r="A785" s="12">
        <v>44918.291666666664</v>
      </c>
      <c r="B785" s="11">
        <v>15.035299999999999</v>
      </c>
      <c r="C785" s="11">
        <v>15.388</v>
      </c>
      <c r="D785" s="11">
        <v>15.442</v>
      </c>
      <c r="E785" s="11">
        <v>15.236000000000001</v>
      </c>
      <c r="F785" s="11">
        <v>15.385999999999999</v>
      </c>
      <c r="G785" s="11">
        <v>3089500</v>
      </c>
    </row>
    <row r="786" spans="1:7">
      <c r="A786" s="12">
        <v>44922.291666666664</v>
      </c>
      <c r="B786" s="11">
        <v>14.761699999999999</v>
      </c>
      <c r="C786" s="11">
        <v>15.108000000000001</v>
      </c>
      <c r="D786" s="11">
        <v>15.257999999999999</v>
      </c>
      <c r="E786" s="11">
        <v>15.077999999999999</v>
      </c>
      <c r="F786" s="11">
        <v>15.242000000000001</v>
      </c>
      <c r="G786" s="11">
        <v>3520500</v>
      </c>
    </row>
    <row r="787" spans="1:7">
      <c r="A787" s="12">
        <v>44923.291666666664</v>
      </c>
      <c r="B787" s="11">
        <v>14.626899999999999</v>
      </c>
      <c r="C787" s="11">
        <v>14.97</v>
      </c>
      <c r="D787" s="11">
        <v>15.25</v>
      </c>
      <c r="E787" s="11">
        <v>14.962</v>
      </c>
      <c r="F787" s="11">
        <v>15.202</v>
      </c>
      <c r="G787" s="11">
        <v>3195500</v>
      </c>
    </row>
    <row r="788" spans="1:7">
      <c r="A788" s="12">
        <v>44924.291666666664</v>
      </c>
      <c r="B788" s="11">
        <v>14.9864</v>
      </c>
      <c r="C788" s="11">
        <v>15.337999999999999</v>
      </c>
      <c r="D788" s="11">
        <v>15.366</v>
      </c>
      <c r="E788" s="11">
        <v>15.144</v>
      </c>
      <c r="F788" s="11">
        <v>15.146000000000001</v>
      </c>
      <c r="G788" s="11">
        <v>2872500</v>
      </c>
    </row>
    <row r="789" spans="1:7">
      <c r="A789" s="12">
        <v>44925.291666666664</v>
      </c>
      <c r="B789" s="11">
        <v>14.9063</v>
      </c>
      <c r="C789" s="11">
        <v>15.256</v>
      </c>
      <c r="D789" s="11">
        <v>15.263999999999999</v>
      </c>
      <c r="E789" s="11">
        <v>15.086</v>
      </c>
      <c r="F789" s="11">
        <v>15.114000000000001</v>
      </c>
      <c r="G789" s="11">
        <v>2067500</v>
      </c>
    </row>
    <row r="790" spans="1:7">
      <c r="A790" s="12">
        <v>44929.291666666664</v>
      </c>
      <c r="B790" s="11">
        <v>14.9786</v>
      </c>
      <c r="C790" s="11">
        <v>15.33</v>
      </c>
      <c r="D790" s="11">
        <v>15.536</v>
      </c>
      <c r="E790" s="11">
        <v>15.278</v>
      </c>
      <c r="F790" s="11">
        <v>15.43</v>
      </c>
      <c r="G790" s="11">
        <v>3303000</v>
      </c>
    </row>
    <row r="791" spans="1:7">
      <c r="A791" s="12">
        <v>44930.291666666664</v>
      </c>
      <c r="B791" s="11">
        <v>15.2034</v>
      </c>
      <c r="C791" s="11">
        <v>15.56</v>
      </c>
      <c r="D791" s="11">
        <v>15.678000000000001</v>
      </c>
      <c r="E791" s="11">
        <v>15.497999999999999</v>
      </c>
      <c r="F791" s="11">
        <v>15.598000000000001</v>
      </c>
      <c r="G791" s="11">
        <v>2982000</v>
      </c>
    </row>
    <row r="792" spans="1:7">
      <c r="A792" s="12">
        <v>44931.291666666664</v>
      </c>
      <c r="B792" s="11">
        <v>15.1447</v>
      </c>
      <c r="C792" s="11">
        <v>15.5</v>
      </c>
      <c r="D792" s="11">
        <v>15.622</v>
      </c>
      <c r="E792" s="11">
        <v>15.462</v>
      </c>
      <c r="F792" s="11">
        <v>15.555999999999999</v>
      </c>
      <c r="G792" s="11">
        <v>2705000</v>
      </c>
    </row>
    <row r="793" spans="1:7">
      <c r="A793" s="12">
        <v>44932.291666666664</v>
      </c>
      <c r="B793" s="11">
        <v>15.9049</v>
      </c>
      <c r="C793" s="11">
        <v>16.277999999999999</v>
      </c>
      <c r="D793" s="11">
        <v>16.327999999999999</v>
      </c>
      <c r="E793" s="11">
        <v>15.82</v>
      </c>
      <c r="F793" s="11">
        <v>15.846</v>
      </c>
      <c r="G793" s="11">
        <v>4483500</v>
      </c>
    </row>
    <row r="794" spans="1:7">
      <c r="A794" s="12">
        <v>44935.291666666664</v>
      </c>
      <c r="B794" s="11">
        <v>16.145299999999999</v>
      </c>
      <c r="C794" s="11">
        <v>16.524000000000001</v>
      </c>
      <c r="D794" s="11">
        <v>16.667999999999999</v>
      </c>
      <c r="E794" s="11">
        <v>16.326000000000001</v>
      </c>
      <c r="F794" s="11">
        <v>16.335999999999999</v>
      </c>
      <c r="G794" s="11">
        <v>4590000</v>
      </c>
    </row>
    <row r="795" spans="1:7">
      <c r="A795" s="12">
        <v>44936.291666666664</v>
      </c>
      <c r="B795" s="11">
        <v>16.0397</v>
      </c>
      <c r="C795" s="11">
        <v>16.416</v>
      </c>
      <c r="D795" s="11">
        <v>16.431999999999999</v>
      </c>
      <c r="E795" s="11">
        <v>16.222000000000001</v>
      </c>
      <c r="F795" s="11">
        <v>16.288</v>
      </c>
      <c r="G795" s="11">
        <v>3980500</v>
      </c>
    </row>
    <row r="796" spans="1:7">
      <c r="A796" s="12">
        <v>44937.291666666664</v>
      </c>
      <c r="B796" s="11">
        <v>16.471599999999999</v>
      </c>
      <c r="C796" s="11">
        <v>16.858000000000001</v>
      </c>
      <c r="D796" s="11">
        <v>16.899999999999999</v>
      </c>
      <c r="E796" s="11">
        <v>16.757999999999999</v>
      </c>
      <c r="F796" s="11">
        <v>16.786000000000001</v>
      </c>
      <c r="G796" s="11">
        <v>3608000</v>
      </c>
    </row>
    <row r="797" spans="1:7">
      <c r="A797" s="12">
        <v>44938.291666666664</v>
      </c>
      <c r="B797" s="11">
        <v>16.819400000000002</v>
      </c>
      <c r="C797" s="11">
        <v>17.213999999999999</v>
      </c>
      <c r="D797" s="11">
        <v>17.23</v>
      </c>
      <c r="E797" s="11">
        <v>16.867999999999999</v>
      </c>
      <c r="F797" s="11">
        <v>16.93</v>
      </c>
      <c r="G797" s="11">
        <v>5565500</v>
      </c>
    </row>
    <row r="798" spans="1:7">
      <c r="A798" s="12">
        <v>44939.291666666664</v>
      </c>
      <c r="B798" s="11">
        <v>16.756900000000002</v>
      </c>
      <c r="C798" s="11">
        <v>17.149999999999999</v>
      </c>
      <c r="D798" s="11">
        <v>17.186</v>
      </c>
      <c r="E798" s="11">
        <v>16.832000000000001</v>
      </c>
      <c r="F798" s="11">
        <v>16.838000000000001</v>
      </c>
      <c r="G798" s="11">
        <v>4972000</v>
      </c>
    </row>
    <row r="799" spans="1:7">
      <c r="A799" s="12">
        <v>44943.291666666664</v>
      </c>
      <c r="B799" s="11">
        <v>16.9543</v>
      </c>
      <c r="C799" s="11">
        <v>17.352</v>
      </c>
      <c r="D799" s="11">
        <v>17.544</v>
      </c>
      <c r="E799" s="11">
        <v>17.256</v>
      </c>
      <c r="F799" s="11">
        <v>17.256</v>
      </c>
      <c r="G799" s="11">
        <v>4455000</v>
      </c>
    </row>
    <row r="800" spans="1:7">
      <c r="A800" s="12">
        <v>44944.291666666664</v>
      </c>
      <c r="B800" s="11">
        <v>16.938700000000001</v>
      </c>
      <c r="C800" s="11">
        <v>17.335999999999999</v>
      </c>
      <c r="D800" s="11">
        <v>17.658000000000001</v>
      </c>
      <c r="E800" s="11">
        <v>17.321999999999999</v>
      </c>
      <c r="F800" s="11">
        <v>17.600000000000001</v>
      </c>
      <c r="G800" s="11">
        <v>3551500</v>
      </c>
    </row>
    <row r="801" spans="1:7">
      <c r="A801" s="12">
        <v>44945.291666666664</v>
      </c>
      <c r="B801" s="11">
        <v>17.1907</v>
      </c>
      <c r="C801" s="11">
        <v>17.594000000000001</v>
      </c>
      <c r="D801" s="11">
        <v>17.757999999999999</v>
      </c>
      <c r="E801" s="11">
        <v>17.512</v>
      </c>
      <c r="F801" s="11">
        <v>17.655999999999999</v>
      </c>
      <c r="G801" s="11">
        <v>4243000</v>
      </c>
    </row>
    <row r="802" spans="1:7">
      <c r="A802" s="12">
        <v>44946.291666666664</v>
      </c>
      <c r="B802" s="11">
        <v>17.448699999999999</v>
      </c>
      <c r="C802" s="11">
        <v>17.858000000000001</v>
      </c>
      <c r="D802" s="11">
        <v>17.867999999999999</v>
      </c>
      <c r="E802" s="11">
        <v>17.628</v>
      </c>
      <c r="F802" s="11">
        <v>17.68</v>
      </c>
      <c r="G802" s="11">
        <v>2705000</v>
      </c>
    </row>
    <row r="803" spans="1:7">
      <c r="A803" s="12">
        <v>44949.291666666664</v>
      </c>
      <c r="B803" s="11">
        <v>17.374400000000001</v>
      </c>
      <c r="C803" s="11">
        <v>17.782</v>
      </c>
      <c r="D803" s="11">
        <v>17.838000000000001</v>
      </c>
      <c r="E803" s="11">
        <v>17.600000000000001</v>
      </c>
      <c r="F803" s="11">
        <v>17.626000000000001</v>
      </c>
      <c r="G803" s="11">
        <v>3049000</v>
      </c>
    </row>
    <row r="804" spans="1:7">
      <c r="A804" s="12">
        <v>44950.291666666664</v>
      </c>
      <c r="B804" s="11">
        <v>17.4526</v>
      </c>
      <c r="C804" s="11">
        <v>17.861999999999998</v>
      </c>
      <c r="D804" s="11">
        <v>17.998000000000001</v>
      </c>
      <c r="E804" s="11">
        <v>17.600000000000001</v>
      </c>
      <c r="F804" s="11">
        <v>17.802</v>
      </c>
      <c r="G804" s="11">
        <v>3465500</v>
      </c>
    </row>
    <row r="805" spans="1:7">
      <c r="A805" s="12">
        <v>44951.291666666664</v>
      </c>
      <c r="B805" s="11">
        <v>17.499500000000001</v>
      </c>
      <c r="C805" s="11">
        <v>17.91</v>
      </c>
      <c r="D805" s="11">
        <v>17.937999999999999</v>
      </c>
      <c r="E805" s="11">
        <v>17.745999999999999</v>
      </c>
      <c r="F805" s="11">
        <v>17.792000000000002</v>
      </c>
      <c r="G805" s="11">
        <v>2878500</v>
      </c>
    </row>
    <row r="806" spans="1:7">
      <c r="A806" s="12">
        <v>44952.291666666664</v>
      </c>
      <c r="B806" s="11">
        <v>17.417400000000001</v>
      </c>
      <c r="C806" s="11">
        <v>17.826000000000001</v>
      </c>
      <c r="D806" s="11">
        <v>17.834</v>
      </c>
      <c r="E806" s="11">
        <v>17.62</v>
      </c>
      <c r="F806" s="11">
        <v>17.78</v>
      </c>
      <c r="G806" s="11">
        <v>3019500</v>
      </c>
    </row>
    <row r="807" spans="1:7">
      <c r="A807" s="12">
        <v>44953.291666666664</v>
      </c>
      <c r="B807" s="11">
        <v>17.706600000000002</v>
      </c>
      <c r="C807" s="11">
        <v>18.122</v>
      </c>
      <c r="D807" s="11">
        <v>18.2</v>
      </c>
      <c r="E807" s="11">
        <v>17.866</v>
      </c>
      <c r="F807" s="11">
        <v>17.896000000000001</v>
      </c>
      <c r="G807" s="11">
        <v>4269000</v>
      </c>
    </row>
    <row r="808" spans="1:7">
      <c r="A808" s="12">
        <v>44956.291666666664</v>
      </c>
      <c r="B808" s="11">
        <v>17.456499999999998</v>
      </c>
      <c r="C808" s="11">
        <v>17.866</v>
      </c>
      <c r="D808" s="11">
        <v>17.974</v>
      </c>
      <c r="E808" s="11">
        <v>17.806000000000001</v>
      </c>
      <c r="F808" s="11">
        <v>17.858000000000001</v>
      </c>
      <c r="G808" s="11">
        <v>3523000</v>
      </c>
    </row>
    <row r="809" spans="1:7">
      <c r="A809" s="12">
        <v>44957.291666666664</v>
      </c>
      <c r="B809" s="11">
        <v>17.4819</v>
      </c>
      <c r="C809" s="11">
        <v>17.891999999999999</v>
      </c>
      <c r="D809" s="11">
        <v>17.943999999999999</v>
      </c>
      <c r="E809" s="11">
        <v>17.774000000000001</v>
      </c>
      <c r="F809" s="11">
        <v>17.78</v>
      </c>
      <c r="G809" s="11">
        <v>3970500</v>
      </c>
    </row>
    <row r="810" spans="1:7">
      <c r="A810" s="12">
        <v>44958.291666666664</v>
      </c>
      <c r="B810" s="11">
        <v>17.499500000000001</v>
      </c>
      <c r="C810" s="11">
        <v>17.91</v>
      </c>
      <c r="D810" s="11">
        <v>18.021999999999998</v>
      </c>
      <c r="E810" s="11">
        <v>17.655999999999999</v>
      </c>
      <c r="F810" s="11">
        <v>17.777999999999999</v>
      </c>
      <c r="G810" s="11">
        <v>4827000</v>
      </c>
    </row>
    <row r="811" spans="1:7">
      <c r="A811" s="12">
        <v>44959.291666666664</v>
      </c>
      <c r="B811" s="11">
        <v>18.329999999999998</v>
      </c>
      <c r="C811" s="11">
        <v>18.760000000000002</v>
      </c>
      <c r="D811" s="11">
        <v>19.045999999999999</v>
      </c>
      <c r="E811" s="11">
        <v>18.364000000000001</v>
      </c>
      <c r="F811" s="11">
        <v>18.399999999999999</v>
      </c>
      <c r="G811" s="11">
        <v>8071000</v>
      </c>
    </row>
    <row r="812" spans="1:7">
      <c r="A812" s="12">
        <v>44960.291666666664</v>
      </c>
      <c r="B812" s="11">
        <v>18.199100000000001</v>
      </c>
      <c r="C812" s="11">
        <v>18.626000000000001</v>
      </c>
      <c r="D812" s="11">
        <v>18.95</v>
      </c>
      <c r="E812" s="11">
        <v>18.603999999999999</v>
      </c>
      <c r="F812" s="11">
        <v>18.713999999999999</v>
      </c>
      <c r="G812" s="11">
        <v>5276500</v>
      </c>
    </row>
    <row r="813" spans="1:7">
      <c r="A813" s="12">
        <v>44963.291666666664</v>
      </c>
      <c r="B813" s="11">
        <v>17.610900000000001</v>
      </c>
      <c r="C813" s="11">
        <v>18.024000000000001</v>
      </c>
      <c r="D813" s="11">
        <v>18.173999999999999</v>
      </c>
      <c r="E813" s="11">
        <v>17.904</v>
      </c>
      <c r="F813" s="11">
        <v>18.172000000000001</v>
      </c>
      <c r="G813" s="11">
        <v>4900500</v>
      </c>
    </row>
    <row r="814" spans="1:7">
      <c r="A814" s="12">
        <v>44964.291666666664</v>
      </c>
      <c r="B814" s="11">
        <v>17.8552</v>
      </c>
      <c r="C814" s="11">
        <v>18.274000000000001</v>
      </c>
      <c r="D814" s="11">
        <v>18.352</v>
      </c>
      <c r="E814" s="11">
        <v>18.026</v>
      </c>
      <c r="F814" s="11">
        <v>18.097999999999999</v>
      </c>
      <c r="G814" s="11">
        <v>4621000</v>
      </c>
    </row>
    <row r="815" spans="1:7">
      <c r="A815" s="12">
        <v>44965.291666666664</v>
      </c>
      <c r="B815" s="11">
        <v>17.669499999999999</v>
      </c>
      <c r="C815" s="11">
        <v>18.084</v>
      </c>
      <c r="D815" s="11">
        <v>18.295999999999999</v>
      </c>
      <c r="E815" s="11">
        <v>18.044</v>
      </c>
      <c r="F815" s="11">
        <v>18.152000000000001</v>
      </c>
      <c r="G815" s="11">
        <v>3313000</v>
      </c>
    </row>
    <row r="816" spans="1:7">
      <c r="A816" s="12">
        <v>44966.291666666664</v>
      </c>
      <c r="B816" s="11">
        <v>17.610900000000001</v>
      </c>
      <c r="C816" s="11">
        <v>18.024000000000001</v>
      </c>
      <c r="D816" s="11">
        <v>18.41</v>
      </c>
      <c r="E816" s="11">
        <v>17.998000000000001</v>
      </c>
      <c r="F816" s="11">
        <v>18.32</v>
      </c>
      <c r="G816" s="11">
        <v>2364500</v>
      </c>
    </row>
    <row r="817" spans="1:7">
      <c r="A817" s="12">
        <v>44967.291666666664</v>
      </c>
      <c r="B817" s="11">
        <v>17.610900000000001</v>
      </c>
      <c r="C817" s="11">
        <v>18.024000000000001</v>
      </c>
      <c r="D817" s="11">
        <v>18.141999999999999</v>
      </c>
      <c r="E817" s="11">
        <v>17.937999999999999</v>
      </c>
      <c r="F817" s="11">
        <v>17.96</v>
      </c>
      <c r="G817" s="11">
        <v>2546500</v>
      </c>
    </row>
    <row r="818" spans="1:7">
      <c r="A818" s="12">
        <v>44970.291666666664</v>
      </c>
      <c r="B818" s="11">
        <v>17.517099999999999</v>
      </c>
      <c r="C818" s="11">
        <v>17.928000000000001</v>
      </c>
      <c r="D818" s="11">
        <v>17.95</v>
      </c>
      <c r="E818" s="11">
        <v>17.693999999999999</v>
      </c>
      <c r="F818" s="11">
        <v>17.748000000000001</v>
      </c>
      <c r="G818" s="11">
        <v>2523500</v>
      </c>
    </row>
    <row r="819" spans="1:7">
      <c r="A819" s="12">
        <v>44971.291666666664</v>
      </c>
      <c r="B819" s="11">
        <v>17.458500000000001</v>
      </c>
      <c r="C819" s="11">
        <v>17.867999999999999</v>
      </c>
      <c r="D819" s="11">
        <v>17.936</v>
      </c>
      <c r="E819" s="11">
        <v>17.72</v>
      </c>
      <c r="F819" s="11">
        <v>17.815999999999999</v>
      </c>
      <c r="G819" s="11">
        <v>2536500</v>
      </c>
    </row>
    <row r="820" spans="1:7">
      <c r="A820" s="12">
        <v>44972.291666666664</v>
      </c>
      <c r="B820" s="11">
        <v>17.278700000000001</v>
      </c>
      <c r="C820" s="11">
        <v>17.684000000000001</v>
      </c>
      <c r="D820" s="11">
        <v>17.687999999999999</v>
      </c>
      <c r="E820" s="11">
        <v>17.489999999999998</v>
      </c>
      <c r="F820" s="11">
        <v>17.54</v>
      </c>
      <c r="G820" s="11">
        <v>2934500</v>
      </c>
    </row>
    <row r="821" spans="1:7">
      <c r="A821" s="12">
        <v>44973.291666666664</v>
      </c>
      <c r="B821" s="11">
        <v>17.1067</v>
      </c>
      <c r="C821" s="11">
        <v>17.507999999999999</v>
      </c>
      <c r="D821" s="11">
        <v>17.675999999999998</v>
      </c>
      <c r="E821" s="11">
        <v>17.463999999999999</v>
      </c>
      <c r="F821" s="11">
        <v>17.484000000000002</v>
      </c>
      <c r="G821" s="11">
        <v>3399500</v>
      </c>
    </row>
    <row r="822" spans="1:7">
      <c r="A822" s="12">
        <v>44974.291666666664</v>
      </c>
      <c r="B822" s="11">
        <v>16.6221</v>
      </c>
      <c r="C822" s="11">
        <v>17.012</v>
      </c>
      <c r="D822" s="11">
        <v>17.122</v>
      </c>
      <c r="E822" s="11">
        <v>16.878</v>
      </c>
      <c r="F822" s="11">
        <v>17.122</v>
      </c>
      <c r="G822" s="11">
        <v>4223500</v>
      </c>
    </row>
    <row r="823" spans="1:7">
      <c r="A823" s="12">
        <v>44978.291666666664</v>
      </c>
      <c r="B823" s="11">
        <v>16.266400000000001</v>
      </c>
      <c r="C823" s="11">
        <v>16.648</v>
      </c>
      <c r="D823" s="11">
        <v>16.838000000000001</v>
      </c>
      <c r="E823" s="11">
        <v>16.611999999999998</v>
      </c>
      <c r="F823" s="11">
        <v>16.760000000000002</v>
      </c>
      <c r="G823" s="11">
        <v>3922000</v>
      </c>
    </row>
    <row r="824" spans="1:7">
      <c r="A824" s="12">
        <v>44979.291666666664</v>
      </c>
      <c r="B824" s="11">
        <v>16.117899999999999</v>
      </c>
      <c r="C824" s="11">
        <v>16.495999999999999</v>
      </c>
      <c r="D824" s="11">
        <v>16.594000000000001</v>
      </c>
      <c r="E824" s="11">
        <v>16.454000000000001</v>
      </c>
      <c r="F824" s="11">
        <v>16.556000000000001</v>
      </c>
      <c r="G824" s="11">
        <v>2147500</v>
      </c>
    </row>
    <row r="825" spans="1:7">
      <c r="A825" s="12">
        <v>44980.291666666664</v>
      </c>
      <c r="B825" s="11">
        <v>16.157</v>
      </c>
      <c r="C825" s="11">
        <v>16.536000000000001</v>
      </c>
      <c r="D825" s="11">
        <v>16.648</v>
      </c>
      <c r="E825" s="11">
        <v>16.408000000000001</v>
      </c>
      <c r="F825" s="11">
        <v>16.628</v>
      </c>
      <c r="G825" s="11">
        <v>2865000</v>
      </c>
    </row>
    <row r="826" spans="1:7">
      <c r="A826" s="12">
        <v>44981.291666666664</v>
      </c>
      <c r="B826" s="11">
        <v>16.1629</v>
      </c>
      <c r="C826" s="11">
        <v>16.542000000000002</v>
      </c>
      <c r="D826" s="11">
        <v>16.623999999999999</v>
      </c>
      <c r="E826" s="11">
        <v>16.425999999999998</v>
      </c>
      <c r="F826" s="11">
        <v>16.542000000000002</v>
      </c>
      <c r="G826" s="11">
        <v>4341500</v>
      </c>
    </row>
    <row r="827" spans="1:7">
      <c r="A827" s="12">
        <v>44984.291666666664</v>
      </c>
      <c r="B827" s="11">
        <v>16.2879</v>
      </c>
      <c r="C827" s="11">
        <v>16.670000000000002</v>
      </c>
      <c r="D827" s="11">
        <v>16.898</v>
      </c>
      <c r="E827" s="11">
        <v>16.667999999999999</v>
      </c>
      <c r="F827" s="11">
        <v>16.78</v>
      </c>
      <c r="G827" s="11">
        <v>3581000</v>
      </c>
    </row>
    <row r="828" spans="1:7">
      <c r="A828" s="12">
        <v>44985.291666666664</v>
      </c>
      <c r="B828" s="11">
        <v>16.332899999999999</v>
      </c>
      <c r="C828" s="11">
        <v>16.716000000000001</v>
      </c>
      <c r="D828" s="11">
        <v>16.867999999999999</v>
      </c>
      <c r="E828" s="11">
        <v>16.690000000000001</v>
      </c>
      <c r="F828" s="11">
        <v>16.736000000000001</v>
      </c>
      <c r="G828" s="11">
        <v>2566500</v>
      </c>
    </row>
    <row r="829" spans="1:7">
      <c r="A829" s="12">
        <v>44986.291666666664</v>
      </c>
      <c r="B829" s="11">
        <v>16.342600000000001</v>
      </c>
      <c r="C829" s="11">
        <v>16.725999999999999</v>
      </c>
      <c r="D829" s="11">
        <v>16.838000000000001</v>
      </c>
      <c r="E829" s="11">
        <v>16.684000000000001</v>
      </c>
      <c r="F829" s="11">
        <v>16.78</v>
      </c>
      <c r="G829" s="11">
        <v>2728500</v>
      </c>
    </row>
    <row r="830" spans="1:7">
      <c r="A830" s="12">
        <v>44987.291666666664</v>
      </c>
      <c r="B830" s="11">
        <v>16.286000000000001</v>
      </c>
      <c r="C830" s="11">
        <v>16.667999999999999</v>
      </c>
      <c r="D830" s="11">
        <v>16.673999999999999</v>
      </c>
      <c r="E830" s="11">
        <v>16.488</v>
      </c>
      <c r="F830" s="11">
        <v>16.606000000000002</v>
      </c>
      <c r="G830" s="11">
        <v>3421500</v>
      </c>
    </row>
    <row r="831" spans="1:7">
      <c r="A831" s="12">
        <v>44988.291666666664</v>
      </c>
      <c r="B831" s="11">
        <v>16.754999999999999</v>
      </c>
      <c r="C831" s="11">
        <v>17.148</v>
      </c>
      <c r="D831" s="11">
        <v>17.181999999999999</v>
      </c>
      <c r="E831" s="11">
        <v>16.853999999999999</v>
      </c>
      <c r="F831" s="11">
        <v>16.853999999999999</v>
      </c>
      <c r="G831" s="11">
        <v>3686000</v>
      </c>
    </row>
    <row r="832" spans="1:7">
      <c r="A832" s="12">
        <v>44991.291666666664</v>
      </c>
      <c r="B832" s="11">
        <v>16.909300000000002</v>
      </c>
      <c r="C832" s="11">
        <v>17.306000000000001</v>
      </c>
      <c r="D832" s="11">
        <v>17.559999999999999</v>
      </c>
      <c r="E832" s="11">
        <v>17.277999999999999</v>
      </c>
      <c r="F832" s="11">
        <v>17.361999999999998</v>
      </c>
      <c r="G832" s="11">
        <v>3594000</v>
      </c>
    </row>
    <row r="833" spans="1:7">
      <c r="A833" s="12">
        <v>44992.291666666664</v>
      </c>
      <c r="B833" s="11">
        <v>17.052</v>
      </c>
      <c r="C833" s="11">
        <v>17.452000000000002</v>
      </c>
      <c r="D833" s="11">
        <v>17.73</v>
      </c>
      <c r="E833" s="11">
        <v>17.428000000000001</v>
      </c>
      <c r="F833" s="11">
        <v>17.655999999999999</v>
      </c>
      <c r="G833" s="11">
        <v>5957000</v>
      </c>
    </row>
    <row r="834" spans="1:7">
      <c r="A834" s="12">
        <v>44993.291666666664</v>
      </c>
      <c r="B834" s="11">
        <v>17.208300000000001</v>
      </c>
      <c r="C834" s="11">
        <v>17.611999999999998</v>
      </c>
      <c r="D834" s="11">
        <v>17.652000000000001</v>
      </c>
      <c r="E834" s="11">
        <v>17.515999999999998</v>
      </c>
      <c r="F834" s="11">
        <v>17.574000000000002</v>
      </c>
      <c r="G834" s="11">
        <v>3103500</v>
      </c>
    </row>
    <row r="835" spans="1:7">
      <c r="A835" s="12">
        <v>44994.291666666664</v>
      </c>
      <c r="B835" s="11">
        <v>16.915199999999999</v>
      </c>
      <c r="C835" s="11">
        <v>17.312000000000001</v>
      </c>
      <c r="D835" s="11">
        <v>17.707999999999998</v>
      </c>
      <c r="E835" s="11">
        <v>17.27</v>
      </c>
      <c r="F835" s="11">
        <v>17.565999999999999</v>
      </c>
      <c r="G835" s="11">
        <v>3034000</v>
      </c>
    </row>
    <row r="836" spans="1:7">
      <c r="A836" s="12">
        <v>44995.291666666664</v>
      </c>
      <c r="B836" s="11">
        <v>16.563500000000001</v>
      </c>
      <c r="C836" s="11">
        <v>16.952000000000002</v>
      </c>
      <c r="D836" s="11">
        <v>17.238</v>
      </c>
      <c r="E836" s="11">
        <v>16.867999999999999</v>
      </c>
      <c r="F836" s="11">
        <v>17.238</v>
      </c>
      <c r="G836" s="11">
        <v>4480000</v>
      </c>
    </row>
    <row r="837" spans="1:7">
      <c r="A837" s="12">
        <v>44998.291666666664</v>
      </c>
      <c r="B837" s="11">
        <v>16.719799999999999</v>
      </c>
      <c r="C837" s="11">
        <v>17.111999999999998</v>
      </c>
      <c r="D837" s="11">
        <v>17.268000000000001</v>
      </c>
      <c r="E837" s="11">
        <v>16.89</v>
      </c>
      <c r="F837" s="11">
        <v>17.004000000000001</v>
      </c>
      <c r="G837" s="11">
        <v>3992500</v>
      </c>
    </row>
    <row r="838" spans="1:7">
      <c r="A838" s="12">
        <v>44999.291666666664</v>
      </c>
      <c r="B838" s="11">
        <v>16.696300000000001</v>
      </c>
      <c r="C838" s="11">
        <v>17.088000000000001</v>
      </c>
      <c r="D838" s="11">
        <v>17.088000000000001</v>
      </c>
      <c r="E838" s="11">
        <v>16.916</v>
      </c>
      <c r="F838" s="11">
        <v>16.972000000000001</v>
      </c>
      <c r="G838" s="11">
        <v>3577000</v>
      </c>
    </row>
    <row r="839" spans="1:7">
      <c r="A839" s="12">
        <v>45000.291666666664</v>
      </c>
      <c r="B839" s="11">
        <v>16.364100000000001</v>
      </c>
      <c r="C839" s="11">
        <v>16.748000000000001</v>
      </c>
      <c r="D839" s="11">
        <v>16.751999999999999</v>
      </c>
      <c r="E839" s="11">
        <v>16.472000000000001</v>
      </c>
      <c r="F839" s="11">
        <v>16.68</v>
      </c>
      <c r="G839" s="11">
        <v>3472500</v>
      </c>
    </row>
    <row r="840" spans="1:7">
      <c r="A840" s="12">
        <v>45001.291666666664</v>
      </c>
      <c r="B840" s="11">
        <v>16.882000000000001</v>
      </c>
      <c r="C840" s="11">
        <v>17.277999999999999</v>
      </c>
      <c r="D840" s="11">
        <v>17.294</v>
      </c>
      <c r="E840" s="11">
        <v>16.841999999999999</v>
      </c>
      <c r="F840" s="11">
        <v>16.902000000000001</v>
      </c>
      <c r="G840" s="11">
        <v>4366500</v>
      </c>
    </row>
    <row r="841" spans="1:7">
      <c r="A841" s="12">
        <v>45002.291666666664</v>
      </c>
      <c r="B841" s="11">
        <v>16.907399999999999</v>
      </c>
      <c r="C841" s="11">
        <v>17.303999999999998</v>
      </c>
      <c r="D841" s="11">
        <v>17.494</v>
      </c>
      <c r="E841" s="11">
        <v>17.236000000000001</v>
      </c>
      <c r="F841" s="11">
        <v>17.45</v>
      </c>
      <c r="G841" s="11">
        <v>4076000</v>
      </c>
    </row>
    <row r="842" spans="1:7">
      <c r="A842" s="12">
        <v>45005.291666666664</v>
      </c>
      <c r="B842" s="11">
        <v>17.278700000000001</v>
      </c>
      <c r="C842" s="11">
        <v>17.684000000000001</v>
      </c>
      <c r="D842" s="11">
        <v>17.832000000000001</v>
      </c>
      <c r="E842" s="11">
        <v>17.466000000000001</v>
      </c>
      <c r="F842" s="11">
        <v>17.504000000000001</v>
      </c>
      <c r="G842" s="11">
        <v>5405500</v>
      </c>
    </row>
    <row r="843" spans="1:7">
      <c r="A843" s="12">
        <v>45006.291666666664</v>
      </c>
      <c r="B843" s="11">
        <v>17.464300000000001</v>
      </c>
      <c r="C843" s="11">
        <v>17.873999999999999</v>
      </c>
      <c r="D843" s="11">
        <v>17.940000000000001</v>
      </c>
      <c r="E843" s="11">
        <v>17.742000000000001</v>
      </c>
      <c r="F843" s="11">
        <v>17.815999999999999</v>
      </c>
      <c r="G843" s="11">
        <v>3523000</v>
      </c>
    </row>
    <row r="844" spans="1:7">
      <c r="A844" s="12">
        <v>45007.291666666664</v>
      </c>
      <c r="B844" s="11">
        <v>17.087199999999999</v>
      </c>
      <c r="C844" s="11">
        <v>17.488</v>
      </c>
      <c r="D844" s="11">
        <v>17.814</v>
      </c>
      <c r="E844" s="11">
        <v>17.486000000000001</v>
      </c>
      <c r="F844" s="11">
        <v>17.782</v>
      </c>
      <c r="G844" s="11">
        <v>3929500</v>
      </c>
    </row>
    <row r="845" spans="1:7">
      <c r="A845" s="12">
        <v>45008.291666666664</v>
      </c>
      <c r="B845" s="11">
        <v>17.249400000000001</v>
      </c>
      <c r="C845" s="11">
        <v>17.654</v>
      </c>
      <c r="D845" s="11">
        <v>17.884</v>
      </c>
      <c r="E845" s="11">
        <v>17.54</v>
      </c>
      <c r="F845" s="11">
        <v>17.664000000000001</v>
      </c>
      <c r="G845" s="11">
        <v>4676500</v>
      </c>
    </row>
    <row r="846" spans="1:7">
      <c r="A846" s="12">
        <v>45009.291666666664</v>
      </c>
      <c r="B846" s="11">
        <v>17.104800000000001</v>
      </c>
      <c r="C846" s="11">
        <v>17.506</v>
      </c>
      <c r="D846" s="11">
        <v>17.686</v>
      </c>
      <c r="E846" s="11">
        <v>17.391999999999999</v>
      </c>
      <c r="F846" s="11">
        <v>17.66</v>
      </c>
      <c r="G846" s="11">
        <v>5536500</v>
      </c>
    </row>
    <row r="847" spans="1:7">
      <c r="A847" s="12">
        <v>45012.291666666664</v>
      </c>
      <c r="B847" s="11">
        <v>16.930800000000001</v>
      </c>
      <c r="C847" s="11">
        <v>17.327999999999999</v>
      </c>
      <c r="D847" s="11">
        <v>17.481999999999999</v>
      </c>
      <c r="E847" s="11">
        <v>17.265999999999998</v>
      </c>
      <c r="F847" s="11">
        <v>17.423999999999999</v>
      </c>
      <c r="G847" s="11">
        <v>4234000</v>
      </c>
    </row>
    <row r="848" spans="1:7">
      <c r="A848" s="12">
        <v>45013.291666666664</v>
      </c>
      <c r="B848" s="11">
        <v>16.770600000000002</v>
      </c>
      <c r="C848" s="11">
        <v>17.164000000000001</v>
      </c>
      <c r="D848" s="11">
        <v>17.334</v>
      </c>
      <c r="E848" s="11">
        <v>17.148</v>
      </c>
      <c r="F848" s="11">
        <v>17.222000000000001</v>
      </c>
      <c r="G848" s="11">
        <v>3280500</v>
      </c>
    </row>
    <row r="849" spans="1:7">
      <c r="A849" s="12">
        <v>45014.291666666664</v>
      </c>
      <c r="B849" s="11">
        <v>17.171199999999999</v>
      </c>
      <c r="C849" s="11">
        <v>17.574000000000002</v>
      </c>
      <c r="D849" s="11">
        <v>17.603999999999999</v>
      </c>
      <c r="E849" s="11">
        <v>17.347999999999999</v>
      </c>
      <c r="F849" s="11">
        <v>17.385999999999999</v>
      </c>
      <c r="G849" s="11">
        <v>4786000</v>
      </c>
    </row>
    <row r="850" spans="1:7">
      <c r="A850" s="12">
        <v>45015.291666666664</v>
      </c>
      <c r="B850" s="11">
        <v>17.509599999999999</v>
      </c>
      <c r="C850" s="11">
        <v>17.861999999999998</v>
      </c>
      <c r="D850" s="11">
        <v>17.905999999999999</v>
      </c>
      <c r="E850" s="11">
        <v>17.712</v>
      </c>
      <c r="F850" s="11">
        <v>17.739999999999998</v>
      </c>
      <c r="G850" s="11">
        <v>5894500</v>
      </c>
    </row>
    <row r="851" spans="1:7">
      <c r="A851" s="12">
        <v>45016.291666666664</v>
      </c>
      <c r="B851" s="11">
        <v>17.772300000000001</v>
      </c>
      <c r="C851" s="11">
        <v>18.13</v>
      </c>
      <c r="D851" s="11">
        <v>18.184000000000001</v>
      </c>
      <c r="E851" s="11">
        <v>17.95</v>
      </c>
      <c r="F851" s="11">
        <v>17.954000000000001</v>
      </c>
      <c r="G851" s="11">
        <v>6107000</v>
      </c>
    </row>
    <row r="852" spans="1:7">
      <c r="A852" s="12">
        <v>45019.291666666664</v>
      </c>
      <c r="B852" s="11">
        <v>17.9056</v>
      </c>
      <c r="C852" s="11">
        <v>18.265999999999998</v>
      </c>
      <c r="D852" s="11">
        <v>18.276</v>
      </c>
      <c r="E852" s="11">
        <v>18.082000000000001</v>
      </c>
      <c r="F852" s="11">
        <v>18.082000000000001</v>
      </c>
      <c r="G852" s="11">
        <v>4395500</v>
      </c>
    </row>
    <row r="853" spans="1:7">
      <c r="A853" s="12">
        <v>45020.291666666664</v>
      </c>
      <c r="B853" s="11">
        <v>17.8429</v>
      </c>
      <c r="C853" s="11">
        <v>18.202000000000002</v>
      </c>
      <c r="D853" s="11">
        <v>18.23</v>
      </c>
      <c r="E853" s="11">
        <v>18.071999999999999</v>
      </c>
      <c r="F853" s="11">
        <v>18.155999999999999</v>
      </c>
      <c r="G853" s="11">
        <v>4048500</v>
      </c>
    </row>
    <row r="854" spans="1:7">
      <c r="A854" s="12">
        <v>45021.291666666664</v>
      </c>
      <c r="B854" s="11">
        <v>17.5762</v>
      </c>
      <c r="C854" s="11">
        <v>17.93</v>
      </c>
      <c r="D854" s="11">
        <v>18.004000000000001</v>
      </c>
      <c r="E854" s="11">
        <v>17.904</v>
      </c>
      <c r="F854" s="11">
        <v>17.98</v>
      </c>
      <c r="G854" s="11">
        <v>3222000</v>
      </c>
    </row>
    <row r="855" spans="1:7">
      <c r="A855" s="12">
        <v>45022.291666666664</v>
      </c>
      <c r="B855" s="11">
        <v>17.286100000000001</v>
      </c>
      <c r="C855" s="11">
        <v>17.634</v>
      </c>
      <c r="D855" s="11">
        <v>17.667999999999999</v>
      </c>
      <c r="E855" s="11">
        <v>17.443999999999999</v>
      </c>
      <c r="F855" s="11">
        <v>17.649999999999999</v>
      </c>
      <c r="G855" s="11">
        <v>3979500</v>
      </c>
    </row>
    <row r="856" spans="1:7">
      <c r="A856" s="12">
        <v>45026.291666666664</v>
      </c>
      <c r="B856" s="11">
        <v>17.352699999999999</v>
      </c>
      <c r="C856" s="11">
        <v>17.702000000000002</v>
      </c>
      <c r="D856" s="11">
        <v>17.704000000000001</v>
      </c>
      <c r="E856" s="11">
        <v>17.545999999999999</v>
      </c>
      <c r="F856" s="11">
        <v>17.552</v>
      </c>
      <c r="G856" s="11">
        <v>2248000</v>
      </c>
    </row>
    <row r="857" spans="1:7">
      <c r="A857" s="12">
        <v>45027.291666666664</v>
      </c>
      <c r="B857" s="11">
        <v>17.4312</v>
      </c>
      <c r="C857" s="11">
        <v>17.782</v>
      </c>
      <c r="D857" s="11">
        <v>17.898</v>
      </c>
      <c r="E857" s="11">
        <v>17.765999999999998</v>
      </c>
      <c r="F857" s="11">
        <v>17.847999999999999</v>
      </c>
      <c r="G857" s="11">
        <v>2217000</v>
      </c>
    </row>
    <row r="858" spans="1:7">
      <c r="A858" s="12">
        <v>45028.291666666664</v>
      </c>
      <c r="B858" s="11">
        <v>17.5351</v>
      </c>
      <c r="C858" s="11">
        <v>17.888000000000002</v>
      </c>
      <c r="D858" s="11">
        <v>18.079999999999998</v>
      </c>
      <c r="E858" s="11">
        <v>17.858000000000001</v>
      </c>
      <c r="F858" s="11">
        <v>18</v>
      </c>
      <c r="G858" s="11">
        <v>2099000</v>
      </c>
    </row>
    <row r="859" spans="1:7">
      <c r="A859" s="12">
        <v>45029.291666666664</v>
      </c>
      <c r="B859" s="11">
        <v>17.7409</v>
      </c>
      <c r="C859" s="11">
        <v>18.097999999999999</v>
      </c>
      <c r="D859" s="11">
        <v>18.166</v>
      </c>
      <c r="E859" s="11">
        <v>17.988</v>
      </c>
      <c r="F859" s="11">
        <v>18.02</v>
      </c>
      <c r="G859" s="11">
        <v>3423500</v>
      </c>
    </row>
    <row r="860" spans="1:7">
      <c r="A860" s="12">
        <v>45030.291666666664</v>
      </c>
      <c r="B860" s="11">
        <v>17.813500000000001</v>
      </c>
      <c r="C860" s="11">
        <v>18.172000000000001</v>
      </c>
      <c r="D860" s="11">
        <v>18.292000000000002</v>
      </c>
      <c r="E860" s="11">
        <v>18.082000000000001</v>
      </c>
      <c r="F860" s="11">
        <v>18.170000000000002</v>
      </c>
      <c r="G860" s="11">
        <v>3642000</v>
      </c>
    </row>
    <row r="861" spans="1:7">
      <c r="A861" s="12">
        <v>45033.291666666664</v>
      </c>
      <c r="B861" s="11">
        <v>17.8703</v>
      </c>
      <c r="C861" s="11">
        <v>18.23</v>
      </c>
      <c r="D861" s="11">
        <v>18.245999999999999</v>
      </c>
      <c r="E861" s="11">
        <v>18.07</v>
      </c>
      <c r="F861" s="11">
        <v>18.11</v>
      </c>
      <c r="G861" s="11">
        <v>3864000</v>
      </c>
    </row>
    <row r="862" spans="1:7">
      <c r="A862" s="12">
        <v>45034.291666666664</v>
      </c>
      <c r="B862" s="11">
        <v>17.901700000000002</v>
      </c>
      <c r="C862" s="11">
        <v>18.262</v>
      </c>
      <c r="D862" s="11">
        <v>18.372</v>
      </c>
      <c r="E862" s="11">
        <v>18.198</v>
      </c>
      <c r="F862" s="11">
        <v>18.314</v>
      </c>
      <c r="G862" s="11">
        <v>4334500</v>
      </c>
    </row>
    <row r="863" spans="1:7">
      <c r="A863" s="12">
        <v>45035.291666666664</v>
      </c>
      <c r="B863" s="11">
        <v>17.835000000000001</v>
      </c>
      <c r="C863" s="11">
        <v>18.193999999999999</v>
      </c>
      <c r="D863" s="11">
        <v>18.224</v>
      </c>
      <c r="E863" s="11">
        <v>18.146000000000001</v>
      </c>
      <c r="F863" s="11">
        <v>18.2</v>
      </c>
      <c r="G863" s="11">
        <v>2111500</v>
      </c>
    </row>
    <row r="864" spans="1:7">
      <c r="A864" s="12">
        <v>45036.291666666664</v>
      </c>
      <c r="B864" s="11">
        <v>17.915400000000002</v>
      </c>
      <c r="C864" s="11">
        <v>18.276</v>
      </c>
      <c r="D864" s="11">
        <v>18.456</v>
      </c>
      <c r="E864" s="11">
        <v>18.184000000000001</v>
      </c>
      <c r="F864" s="11">
        <v>18.193999999999999</v>
      </c>
      <c r="G864" s="11">
        <v>3041000</v>
      </c>
    </row>
    <row r="865" spans="1:7">
      <c r="A865" s="12">
        <v>45037.291666666664</v>
      </c>
      <c r="B865" s="11">
        <v>18.046800000000001</v>
      </c>
      <c r="C865" s="11">
        <v>18.41</v>
      </c>
      <c r="D865" s="11">
        <v>18.475999999999999</v>
      </c>
      <c r="E865" s="11">
        <v>18.321999999999999</v>
      </c>
      <c r="F865" s="11">
        <v>18.373999999999999</v>
      </c>
      <c r="G865" s="11">
        <v>3029000</v>
      </c>
    </row>
    <row r="866" spans="1:7">
      <c r="A866" s="12">
        <v>45040.291666666664</v>
      </c>
      <c r="B866" s="11">
        <v>17.950700000000001</v>
      </c>
      <c r="C866" s="11">
        <v>18.312000000000001</v>
      </c>
      <c r="D866" s="11">
        <v>18.405999999999999</v>
      </c>
      <c r="E866" s="11">
        <v>18.28</v>
      </c>
      <c r="F866" s="11">
        <v>18.372</v>
      </c>
      <c r="G866" s="11">
        <v>2564500</v>
      </c>
    </row>
    <row r="867" spans="1:7">
      <c r="A867" s="12">
        <v>45041.291666666664</v>
      </c>
      <c r="B867" s="11">
        <v>17.793900000000001</v>
      </c>
      <c r="C867" s="11">
        <v>18.152000000000001</v>
      </c>
      <c r="D867" s="11">
        <v>18.36</v>
      </c>
      <c r="E867" s="11">
        <v>18.11</v>
      </c>
      <c r="F867" s="11">
        <v>18.292000000000002</v>
      </c>
      <c r="G867" s="11">
        <v>4112500</v>
      </c>
    </row>
    <row r="868" spans="1:7">
      <c r="A868" s="12">
        <v>45042.291666666664</v>
      </c>
      <c r="B868" s="11">
        <v>18.3918</v>
      </c>
      <c r="C868" s="11">
        <v>18.762</v>
      </c>
      <c r="D868" s="11">
        <v>19.007999999999999</v>
      </c>
      <c r="E868" s="11">
        <v>18.506</v>
      </c>
      <c r="F868" s="11">
        <v>18.506</v>
      </c>
      <c r="G868" s="11">
        <v>8926500</v>
      </c>
    </row>
    <row r="869" spans="1:7">
      <c r="A869" s="12">
        <v>45043.291666666664</v>
      </c>
      <c r="B869" s="11">
        <v>18.642800000000001</v>
      </c>
      <c r="C869" s="11">
        <v>19.018000000000001</v>
      </c>
      <c r="D869" s="11">
        <v>19.03</v>
      </c>
      <c r="E869" s="11">
        <v>18.736000000000001</v>
      </c>
      <c r="F869" s="11">
        <v>18.812000000000001</v>
      </c>
      <c r="G869" s="11">
        <v>6336000</v>
      </c>
    </row>
    <row r="870" spans="1:7">
      <c r="A870" s="12">
        <v>45044.291666666664</v>
      </c>
      <c r="B870" s="11">
        <v>17.580200000000001</v>
      </c>
      <c r="C870" s="11">
        <v>17.934000000000001</v>
      </c>
      <c r="D870" s="11">
        <v>18.335999999999999</v>
      </c>
      <c r="E870" s="11">
        <v>17.71</v>
      </c>
      <c r="F870" s="11">
        <v>18.306000000000001</v>
      </c>
      <c r="G870" s="11">
        <v>11675000</v>
      </c>
    </row>
    <row r="871" spans="1:7">
      <c r="A871" s="12">
        <v>45047.291666666664</v>
      </c>
      <c r="B871" s="11">
        <v>18.074200000000001</v>
      </c>
      <c r="C871" s="11">
        <v>18.437999999999999</v>
      </c>
      <c r="D871" s="11">
        <v>18.501999999999999</v>
      </c>
      <c r="E871" s="11">
        <v>18.25</v>
      </c>
      <c r="F871" s="11">
        <v>18.420000000000002</v>
      </c>
      <c r="G871" s="11">
        <v>5334000</v>
      </c>
    </row>
    <row r="872" spans="1:7">
      <c r="A872" s="12">
        <v>45048.291666666664</v>
      </c>
      <c r="B872" s="11">
        <v>17.9115</v>
      </c>
      <c r="C872" s="11">
        <v>18.271999999999998</v>
      </c>
      <c r="D872" s="11">
        <v>18.28</v>
      </c>
      <c r="E872" s="11">
        <v>18.026</v>
      </c>
      <c r="F872" s="11">
        <v>18.228000000000002</v>
      </c>
      <c r="G872" s="11">
        <v>3864500</v>
      </c>
    </row>
    <row r="873" spans="1:7">
      <c r="A873" s="12">
        <v>45049.291666666664</v>
      </c>
      <c r="B873" s="11">
        <v>18.195799999999998</v>
      </c>
      <c r="C873" s="11">
        <v>18.562000000000001</v>
      </c>
      <c r="D873" s="11">
        <v>18.635999999999999</v>
      </c>
      <c r="E873" s="11">
        <v>18.302</v>
      </c>
      <c r="F873" s="11">
        <v>18.326000000000001</v>
      </c>
      <c r="G873" s="11">
        <v>3734500</v>
      </c>
    </row>
    <row r="874" spans="1:7">
      <c r="A874" s="12">
        <v>45050.291666666664</v>
      </c>
      <c r="B874" s="11">
        <v>18.168299999999999</v>
      </c>
      <c r="C874" s="11">
        <v>18.533999999999999</v>
      </c>
      <c r="D874" s="11">
        <v>18.68</v>
      </c>
      <c r="E874" s="11">
        <v>18.498000000000001</v>
      </c>
      <c r="F874" s="11">
        <v>18.547999999999998</v>
      </c>
      <c r="G874" s="11">
        <v>2730500</v>
      </c>
    </row>
    <row r="875" spans="1:7">
      <c r="A875" s="12">
        <v>45051.291666666664</v>
      </c>
      <c r="B875" s="11">
        <v>18.401599999999998</v>
      </c>
      <c r="C875" s="11">
        <v>18.771999999999998</v>
      </c>
      <c r="D875" s="11">
        <v>18.815999999999999</v>
      </c>
      <c r="E875" s="11">
        <v>18.564</v>
      </c>
      <c r="F875" s="11">
        <v>18.602</v>
      </c>
      <c r="G875" s="11">
        <v>3333000</v>
      </c>
    </row>
    <row r="876" spans="1:7">
      <c r="A876" s="12">
        <v>45054.291666666664</v>
      </c>
      <c r="B876" s="11">
        <v>18.123200000000001</v>
      </c>
      <c r="C876" s="11">
        <v>18.488</v>
      </c>
      <c r="D876" s="11">
        <v>18.5</v>
      </c>
      <c r="E876" s="11">
        <v>18.36</v>
      </c>
      <c r="F876" s="11">
        <v>18.454000000000001</v>
      </c>
      <c r="G876" s="11">
        <v>5141500</v>
      </c>
    </row>
    <row r="877" spans="1:7">
      <c r="A877" s="12">
        <v>45055.291666666664</v>
      </c>
      <c r="B877" s="11">
        <v>18.409500000000001</v>
      </c>
      <c r="C877" s="11">
        <v>18.78</v>
      </c>
      <c r="D877" s="11">
        <v>18.818000000000001</v>
      </c>
      <c r="E877" s="11">
        <v>18.564</v>
      </c>
      <c r="F877" s="11">
        <v>18.564</v>
      </c>
      <c r="G877" s="11">
        <v>4330000</v>
      </c>
    </row>
    <row r="878" spans="1:7">
      <c r="A878" s="12">
        <v>45056.291666666664</v>
      </c>
      <c r="B878" s="11">
        <v>18.317299999999999</v>
      </c>
      <c r="C878" s="11">
        <v>18.686</v>
      </c>
      <c r="D878" s="11">
        <v>18.704000000000001</v>
      </c>
      <c r="E878" s="11">
        <v>18.48</v>
      </c>
      <c r="F878" s="11">
        <v>18.600000000000001</v>
      </c>
      <c r="G878" s="11">
        <v>3778000</v>
      </c>
    </row>
    <row r="879" spans="1:7">
      <c r="A879" s="12">
        <v>45057.291666666664</v>
      </c>
      <c r="B879" s="11">
        <v>18.2742</v>
      </c>
      <c r="C879" s="11">
        <v>18.641999999999999</v>
      </c>
      <c r="D879" s="11">
        <v>18.722000000000001</v>
      </c>
      <c r="E879" s="11">
        <v>18.53</v>
      </c>
      <c r="F879" s="11">
        <v>18.722000000000001</v>
      </c>
      <c r="G879" s="11">
        <v>2310000</v>
      </c>
    </row>
    <row r="880" spans="1:7">
      <c r="A880" s="12">
        <v>45058.291666666664</v>
      </c>
      <c r="B880" s="11">
        <v>18.5624</v>
      </c>
      <c r="C880" s="11">
        <v>18.936</v>
      </c>
      <c r="D880" s="11">
        <v>19.068000000000001</v>
      </c>
      <c r="E880" s="11">
        <v>18.878</v>
      </c>
      <c r="F880" s="11">
        <v>18.968</v>
      </c>
      <c r="G880" s="11">
        <v>2854000</v>
      </c>
    </row>
    <row r="881" spans="1:7">
      <c r="A881" s="12">
        <v>45061.291666666664</v>
      </c>
      <c r="B881" s="11">
        <v>18.560400000000001</v>
      </c>
      <c r="C881" s="11">
        <v>18.934000000000001</v>
      </c>
      <c r="D881" s="11">
        <v>19.024000000000001</v>
      </c>
      <c r="E881" s="11">
        <v>18.914000000000001</v>
      </c>
      <c r="F881" s="11">
        <v>18.923999999999999</v>
      </c>
      <c r="G881" s="11">
        <v>2693500</v>
      </c>
    </row>
    <row r="882" spans="1:7">
      <c r="A882" s="12">
        <v>45062.291666666664</v>
      </c>
      <c r="B882" s="11">
        <v>18.3918</v>
      </c>
      <c r="C882" s="11">
        <v>18.762</v>
      </c>
      <c r="D882" s="11">
        <v>18.852</v>
      </c>
      <c r="E882" s="11">
        <v>18.707999999999998</v>
      </c>
      <c r="F882" s="11">
        <v>18.78</v>
      </c>
      <c r="G882" s="11">
        <v>2520000</v>
      </c>
    </row>
    <row r="883" spans="1:7">
      <c r="A883" s="12">
        <v>45063.291666666664</v>
      </c>
      <c r="B883" s="11">
        <v>18.687899999999999</v>
      </c>
      <c r="C883" s="11">
        <v>19.064</v>
      </c>
      <c r="D883" s="11">
        <v>19.178000000000001</v>
      </c>
      <c r="E883" s="11">
        <v>19.001999999999999</v>
      </c>
      <c r="F883" s="11">
        <v>19.11</v>
      </c>
      <c r="G883" s="11">
        <v>4610500</v>
      </c>
    </row>
    <row r="884" spans="1:7">
      <c r="A884" s="12">
        <v>45064.291666666664</v>
      </c>
      <c r="B884" s="11">
        <v>19.387799999999999</v>
      </c>
      <c r="C884" s="11">
        <v>19.777999999999999</v>
      </c>
      <c r="D884" s="11">
        <v>19.829999999999998</v>
      </c>
      <c r="E884" s="11">
        <v>19.670000000000002</v>
      </c>
      <c r="F884" s="11">
        <v>19.814</v>
      </c>
      <c r="G884" s="11">
        <v>9050500</v>
      </c>
    </row>
    <row r="885" spans="1:7">
      <c r="A885" s="12">
        <v>45065.291666666664</v>
      </c>
      <c r="B885" s="11">
        <v>19.215299999999999</v>
      </c>
      <c r="C885" s="11">
        <v>19.602</v>
      </c>
      <c r="D885" s="11">
        <v>19.698</v>
      </c>
      <c r="E885" s="11">
        <v>19.524000000000001</v>
      </c>
      <c r="F885" s="11">
        <v>19.611999999999998</v>
      </c>
      <c r="G885" s="11">
        <v>3557000</v>
      </c>
    </row>
    <row r="886" spans="1:7">
      <c r="A886" s="12">
        <v>45068.291666666664</v>
      </c>
      <c r="B886" s="11">
        <v>19.134899999999998</v>
      </c>
      <c r="C886" s="11">
        <v>19.52</v>
      </c>
      <c r="D886" s="11">
        <v>19.698</v>
      </c>
      <c r="E886" s="11">
        <v>19.492000000000001</v>
      </c>
      <c r="F886" s="11">
        <v>19.623999999999999</v>
      </c>
      <c r="G886" s="11">
        <v>4430000</v>
      </c>
    </row>
    <row r="887" spans="1:7">
      <c r="A887" s="12">
        <v>45069.291666666664</v>
      </c>
      <c r="B887" s="11">
        <v>18.619299999999999</v>
      </c>
      <c r="C887" s="11">
        <v>18.994</v>
      </c>
      <c r="D887" s="11">
        <v>19.114000000000001</v>
      </c>
      <c r="E887" s="11">
        <v>18.911999999999999</v>
      </c>
      <c r="F887" s="11">
        <v>19.114000000000001</v>
      </c>
      <c r="G887" s="11">
        <v>4903000</v>
      </c>
    </row>
    <row r="888" spans="1:7">
      <c r="A888" s="12">
        <v>45070.291666666664</v>
      </c>
      <c r="B888" s="11">
        <v>18.4742</v>
      </c>
      <c r="C888" s="11">
        <v>18.846</v>
      </c>
      <c r="D888" s="11">
        <v>18.988</v>
      </c>
      <c r="E888" s="11">
        <v>18.802</v>
      </c>
      <c r="F888" s="11">
        <v>18.888000000000002</v>
      </c>
      <c r="G888" s="11">
        <v>3286500</v>
      </c>
    </row>
    <row r="889" spans="1:7">
      <c r="A889" s="12">
        <v>45071.291666666664</v>
      </c>
      <c r="B889" s="11">
        <v>18.632999999999999</v>
      </c>
      <c r="C889" s="11">
        <v>19.007999999999999</v>
      </c>
      <c r="D889" s="11">
        <v>19.11</v>
      </c>
      <c r="E889" s="11">
        <v>18.920000000000002</v>
      </c>
      <c r="F889" s="11">
        <v>19.091999999999999</v>
      </c>
      <c r="G889" s="11">
        <v>3072500</v>
      </c>
    </row>
    <row r="890" spans="1:7">
      <c r="A890" s="12">
        <v>45072.291666666664</v>
      </c>
      <c r="B890" s="11">
        <v>18.817299999999999</v>
      </c>
      <c r="C890" s="11">
        <v>19.196000000000002</v>
      </c>
      <c r="D890" s="11">
        <v>19.326000000000001</v>
      </c>
      <c r="E890" s="11">
        <v>19.074000000000002</v>
      </c>
      <c r="F890" s="11">
        <v>19.117999999999999</v>
      </c>
      <c r="G890" s="11">
        <v>3112500</v>
      </c>
    </row>
    <row r="891" spans="1:7">
      <c r="A891" s="12">
        <v>45076.291666666664</v>
      </c>
      <c r="B891" s="11">
        <v>18.578099999999999</v>
      </c>
      <c r="C891" s="11">
        <v>18.952000000000002</v>
      </c>
      <c r="D891" s="11">
        <v>19.244</v>
      </c>
      <c r="E891" s="11">
        <v>18.95</v>
      </c>
      <c r="F891" s="11">
        <v>19.218</v>
      </c>
      <c r="G891" s="11">
        <v>3825500</v>
      </c>
    </row>
    <row r="892" spans="1:7">
      <c r="A892" s="12">
        <v>45077.291666666664</v>
      </c>
      <c r="B892" s="11">
        <v>18.3703</v>
      </c>
      <c r="C892" s="11">
        <v>18.739999999999998</v>
      </c>
      <c r="D892" s="11">
        <v>18.898</v>
      </c>
      <c r="E892" s="11">
        <v>18.574000000000002</v>
      </c>
      <c r="F892" s="11">
        <v>18.841999999999999</v>
      </c>
      <c r="G892" s="11">
        <v>3200500</v>
      </c>
    </row>
    <row r="893" spans="1:7">
      <c r="A893" s="12">
        <v>45078.291666666664</v>
      </c>
      <c r="B893" s="11">
        <v>18.950600000000001</v>
      </c>
      <c r="C893" s="11">
        <v>19.332000000000001</v>
      </c>
      <c r="D893" s="11">
        <v>19.41</v>
      </c>
      <c r="E893" s="11">
        <v>19.231999999999999</v>
      </c>
      <c r="F893" s="11">
        <v>19.238</v>
      </c>
      <c r="G893" s="11">
        <v>4843500</v>
      </c>
    </row>
    <row r="894" spans="1:7">
      <c r="A894" s="12">
        <v>45079.291666666664</v>
      </c>
      <c r="B894" s="11">
        <v>19.215299999999999</v>
      </c>
      <c r="C894" s="11">
        <v>19.602</v>
      </c>
      <c r="D894" s="11">
        <v>19.771999999999998</v>
      </c>
      <c r="E894" s="11">
        <v>19.585999999999999</v>
      </c>
      <c r="F894" s="11">
        <v>19.61</v>
      </c>
      <c r="G894" s="11">
        <v>3382000</v>
      </c>
    </row>
    <row r="895" spans="1:7">
      <c r="A895" s="12">
        <v>45082.291666666664</v>
      </c>
      <c r="B895" s="11">
        <v>19.311299999999999</v>
      </c>
      <c r="C895" s="11">
        <v>19.7</v>
      </c>
      <c r="D895" s="11">
        <v>19.82</v>
      </c>
      <c r="E895" s="11">
        <v>19.678000000000001</v>
      </c>
      <c r="F895" s="11">
        <v>19.797999999999998</v>
      </c>
      <c r="G895" s="11">
        <v>3362000</v>
      </c>
    </row>
    <row r="896" spans="1:7">
      <c r="A896" s="12">
        <v>45083.291666666664</v>
      </c>
      <c r="B896" s="11">
        <v>19.615200000000002</v>
      </c>
      <c r="C896" s="11">
        <v>20.010000000000002</v>
      </c>
      <c r="D896" s="11">
        <v>20.047999999999998</v>
      </c>
      <c r="E896" s="11">
        <v>19.757999999999999</v>
      </c>
      <c r="F896" s="11">
        <v>19.8</v>
      </c>
      <c r="G896" s="11">
        <v>3770500</v>
      </c>
    </row>
    <row r="897" spans="1:7">
      <c r="A897" s="12">
        <v>45084.291666666664</v>
      </c>
      <c r="B897" s="11">
        <v>19.150600000000001</v>
      </c>
      <c r="C897" s="11">
        <v>19.536000000000001</v>
      </c>
      <c r="D897" s="11">
        <v>19.760000000000002</v>
      </c>
      <c r="E897" s="11">
        <v>19.526</v>
      </c>
      <c r="F897" s="11">
        <v>19.66</v>
      </c>
      <c r="G897" s="11">
        <v>3680500</v>
      </c>
    </row>
    <row r="898" spans="1:7">
      <c r="A898" s="12">
        <v>45085.291666666664</v>
      </c>
      <c r="B898" s="11">
        <v>19.0976</v>
      </c>
      <c r="C898" s="11">
        <v>19.481999999999999</v>
      </c>
      <c r="D898" s="11">
        <v>19.481999999999999</v>
      </c>
      <c r="E898" s="11">
        <v>19.184000000000001</v>
      </c>
      <c r="F898" s="11">
        <v>19.242000000000001</v>
      </c>
      <c r="G898" s="11">
        <v>3430500</v>
      </c>
    </row>
    <row r="899" spans="1:7">
      <c r="A899" s="12">
        <v>45086.291666666664</v>
      </c>
      <c r="B899" s="11">
        <v>19.299600000000002</v>
      </c>
      <c r="C899" s="11">
        <v>19.687999999999999</v>
      </c>
      <c r="D899" s="11">
        <v>19.809999999999999</v>
      </c>
      <c r="E899" s="11">
        <v>19.600000000000001</v>
      </c>
      <c r="F899" s="11">
        <v>19.707999999999998</v>
      </c>
      <c r="G899" s="11">
        <v>2584000</v>
      </c>
    </row>
    <row r="900" spans="1:7">
      <c r="A900" s="12">
        <v>45089.291666666664</v>
      </c>
      <c r="B900" s="11">
        <v>19.458400000000001</v>
      </c>
      <c r="C900" s="11">
        <v>19.850000000000001</v>
      </c>
      <c r="D900" s="11">
        <v>19.91</v>
      </c>
      <c r="E900" s="11">
        <v>19.7</v>
      </c>
      <c r="F900" s="11">
        <v>19.762</v>
      </c>
      <c r="G900" s="11">
        <v>5969500</v>
      </c>
    </row>
    <row r="901" spans="1:7">
      <c r="A901" s="12">
        <v>45090.291666666664</v>
      </c>
      <c r="B901" s="11">
        <v>19.642700000000001</v>
      </c>
      <c r="C901" s="11">
        <v>20.038</v>
      </c>
      <c r="D901" s="11">
        <v>20.187999999999999</v>
      </c>
      <c r="E901" s="11">
        <v>20.007999999999999</v>
      </c>
      <c r="F901" s="11">
        <v>20.045999999999999</v>
      </c>
      <c r="G901" s="11">
        <v>3103500</v>
      </c>
    </row>
    <row r="902" spans="1:7">
      <c r="A902" s="12">
        <v>45091.291666666664</v>
      </c>
      <c r="B902" s="11">
        <v>19.579899999999999</v>
      </c>
      <c r="C902" s="11">
        <v>19.974</v>
      </c>
      <c r="D902" s="11">
        <v>20.178000000000001</v>
      </c>
      <c r="E902" s="11">
        <v>19.902000000000001</v>
      </c>
      <c r="F902" s="11">
        <v>20.141999999999999</v>
      </c>
      <c r="G902" s="11">
        <v>2575500</v>
      </c>
    </row>
    <row r="903" spans="1:7">
      <c r="A903" s="12">
        <v>45092.291666666664</v>
      </c>
      <c r="B903" s="11">
        <v>19.540700000000001</v>
      </c>
      <c r="C903" s="11">
        <v>19.934000000000001</v>
      </c>
      <c r="D903" s="11">
        <v>19.95</v>
      </c>
      <c r="E903" s="11">
        <v>19.71</v>
      </c>
      <c r="F903" s="11">
        <v>19.757999999999999</v>
      </c>
      <c r="G903" s="11">
        <v>2950500</v>
      </c>
    </row>
    <row r="904" spans="1:7">
      <c r="A904" s="12">
        <v>45093.291666666664</v>
      </c>
      <c r="B904" s="11">
        <v>19.129000000000001</v>
      </c>
      <c r="C904" s="11">
        <v>19.513999999999999</v>
      </c>
      <c r="D904" s="11">
        <v>19.731999999999999</v>
      </c>
      <c r="E904" s="11">
        <v>19.492000000000001</v>
      </c>
      <c r="F904" s="11">
        <v>19.696000000000002</v>
      </c>
      <c r="G904" s="11">
        <v>3890000</v>
      </c>
    </row>
    <row r="905" spans="1:7">
      <c r="A905" s="12">
        <v>45097.291666666664</v>
      </c>
      <c r="B905" s="11">
        <v>18.882000000000001</v>
      </c>
      <c r="C905" s="11">
        <v>19.262</v>
      </c>
      <c r="D905" s="11">
        <v>19.402000000000001</v>
      </c>
      <c r="E905" s="11">
        <v>19.242000000000001</v>
      </c>
      <c r="F905" s="11">
        <v>19.399999999999999</v>
      </c>
      <c r="G905" s="11">
        <v>2546000</v>
      </c>
    </row>
    <row r="906" spans="1:7">
      <c r="A906" s="12">
        <v>45098.291666666664</v>
      </c>
      <c r="B906" s="11">
        <v>18.5624</v>
      </c>
      <c r="C906" s="11">
        <v>18.936</v>
      </c>
      <c r="D906" s="11">
        <v>19.085999999999999</v>
      </c>
      <c r="E906" s="11">
        <v>18.853999999999999</v>
      </c>
      <c r="F906" s="11">
        <v>19.018000000000001</v>
      </c>
      <c r="G906" s="11">
        <v>2798000</v>
      </c>
    </row>
    <row r="907" spans="1:7">
      <c r="A907" s="12">
        <v>45099.291666666664</v>
      </c>
      <c r="B907" s="11">
        <v>18.393799999999999</v>
      </c>
      <c r="C907" s="11">
        <v>18.763999999999999</v>
      </c>
      <c r="D907" s="11">
        <v>18.814</v>
      </c>
      <c r="E907" s="11">
        <v>18.66</v>
      </c>
      <c r="F907" s="11">
        <v>18.718</v>
      </c>
      <c r="G907" s="11">
        <v>3509500</v>
      </c>
    </row>
    <row r="908" spans="1:7">
      <c r="A908" s="12">
        <v>45100.291666666664</v>
      </c>
      <c r="B908" s="11">
        <v>17.868400000000001</v>
      </c>
      <c r="C908" s="11">
        <v>18.228000000000002</v>
      </c>
      <c r="D908" s="11">
        <v>18.297999999999998</v>
      </c>
      <c r="E908" s="11">
        <v>18.16</v>
      </c>
      <c r="F908" s="11">
        <v>18.248000000000001</v>
      </c>
      <c r="G908" s="11">
        <v>5750500</v>
      </c>
    </row>
    <row r="909" spans="1:7">
      <c r="A909" s="12">
        <v>45103.291666666664</v>
      </c>
      <c r="B909" s="11">
        <v>17.717400000000001</v>
      </c>
      <c r="C909" s="11">
        <v>18.074000000000002</v>
      </c>
      <c r="D909" s="11">
        <v>18.231999999999999</v>
      </c>
      <c r="E909" s="11">
        <v>18.038</v>
      </c>
      <c r="F909" s="11">
        <v>18.126000000000001</v>
      </c>
      <c r="G909" s="11">
        <v>3473500</v>
      </c>
    </row>
    <row r="910" spans="1:7">
      <c r="A910" s="12">
        <v>45104.291666666664</v>
      </c>
      <c r="B910" s="11">
        <v>17.6586</v>
      </c>
      <c r="C910" s="11">
        <v>18.013999999999999</v>
      </c>
      <c r="D910" s="11">
        <v>18.076000000000001</v>
      </c>
      <c r="E910" s="11">
        <v>17.844000000000001</v>
      </c>
      <c r="F910" s="11">
        <v>17.96</v>
      </c>
      <c r="G910" s="11">
        <v>6568500</v>
      </c>
    </row>
    <row r="911" spans="1:7">
      <c r="A911" s="12">
        <v>45105.291666666664</v>
      </c>
      <c r="B911" s="11">
        <v>17.8978</v>
      </c>
      <c r="C911" s="11">
        <v>18.257999999999999</v>
      </c>
      <c r="D911" s="11">
        <v>18.309999999999999</v>
      </c>
      <c r="E911" s="11">
        <v>18.111999999999998</v>
      </c>
      <c r="F911" s="11">
        <v>18.14</v>
      </c>
      <c r="G911" s="11">
        <v>4039500</v>
      </c>
    </row>
    <row r="912" spans="1:7">
      <c r="A912" s="12">
        <v>45106.291666666664</v>
      </c>
      <c r="B912" s="11">
        <v>17.637</v>
      </c>
      <c r="C912" s="11">
        <v>17.992000000000001</v>
      </c>
      <c r="D912" s="11">
        <v>18.059999999999999</v>
      </c>
      <c r="E912" s="11">
        <v>17.916</v>
      </c>
      <c r="F912" s="11">
        <v>18.021999999999998</v>
      </c>
      <c r="G912" s="11">
        <v>3323500</v>
      </c>
    </row>
    <row r="913" spans="1:7">
      <c r="A913" s="12">
        <v>45107.291666666664</v>
      </c>
      <c r="B913" s="11">
        <v>17.652699999999999</v>
      </c>
      <c r="C913" s="11">
        <v>18.007999999999999</v>
      </c>
      <c r="D913" s="11">
        <v>18.158000000000001</v>
      </c>
      <c r="E913" s="11">
        <v>18</v>
      </c>
      <c r="F913" s="11">
        <v>18.010000000000002</v>
      </c>
      <c r="G913" s="11">
        <v>4697000</v>
      </c>
    </row>
    <row r="914" spans="1:7">
      <c r="A914" s="12">
        <v>45110.291666666664</v>
      </c>
      <c r="B914" s="11">
        <v>17.948699999999999</v>
      </c>
      <c r="C914" s="11">
        <v>18.309999999999999</v>
      </c>
      <c r="D914" s="11">
        <v>18.420000000000002</v>
      </c>
      <c r="E914" s="11">
        <v>18.268000000000001</v>
      </c>
      <c r="F914" s="11">
        <v>18.308</v>
      </c>
      <c r="G914" s="11">
        <v>3798500</v>
      </c>
    </row>
    <row r="915" spans="1:7">
      <c r="A915" s="12">
        <v>45112.291666666664</v>
      </c>
      <c r="B915" s="11">
        <v>17.9252</v>
      </c>
      <c r="C915" s="11">
        <v>18.286000000000001</v>
      </c>
      <c r="D915" s="11">
        <v>18.353999999999999</v>
      </c>
      <c r="E915" s="11">
        <v>18.225999999999999</v>
      </c>
      <c r="F915" s="11">
        <v>18.286000000000001</v>
      </c>
      <c r="G915" s="11">
        <v>4176500</v>
      </c>
    </row>
    <row r="916" spans="1:7">
      <c r="A916" s="12">
        <v>45113.291666666664</v>
      </c>
      <c r="B916" s="11">
        <v>17.7409</v>
      </c>
      <c r="C916" s="11">
        <v>18.097999999999999</v>
      </c>
      <c r="D916" s="11">
        <v>18.167999999999999</v>
      </c>
      <c r="E916" s="11">
        <v>17.968</v>
      </c>
      <c r="F916" s="11">
        <v>18.132000000000001</v>
      </c>
      <c r="G916" s="11">
        <v>3798500</v>
      </c>
    </row>
    <row r="917" spans="1:7">
      <c r="A917" s="12">
        <v>45114.291666666664</v>
      </c>
      <c r="B917" s="11">
        <v>17.848800000000001</v>
      </c>
      <c r="C917" s="11">
        <v>18.207999999999998</v>
      </c>
      <c r="D917" s="11">
        <v>18.372</v>
      </c>
      <c r="E917" s="11">
        <v>18.128</v>
      </c>
      <c r="F917" s="11">
        <v>18.128</v>
      </c>
      <c r="G917" s="11">
        <v>3630000</v>
      </c>
    </row>
    <row r="918" spans="1:7">
      <c r="A918" s="12">
        <v>45117.291666666664</v>
      </c>
      <c r="B918" s="11">
        <v>17.788</v>
      </c>
      <c r="C918" s="11">
        <v>18.146000000000001</v>
      </c>
      <c r="D918" s="11">
        <v>18.173999999999999</v>
      </c>
      <c r="E918" s="11">
        <v>18.079999999999998</v>
      </c>
      <c r="F918" s="11">
        <v>18.079999999999998</v>
      </c>
      <c r="G918" s="11">
        <v>3361000</v>
      </c>
    </row>
    <row r="919" spans="1:7">
      <c r="A919" s="12">
        <v>45118.291666666664</v>
      </c>
      <c r="B919" s="11">
        <v>17.574300000000001</v>
      </c>
      <c r="C919" s="11">
        <v>17.928000000000001</v>
      </c>
      <c r="D919" s="11">
        <v>18.079999999999998</v>
      </c>
      <c r="E919" s="11">
        <v>17.858000000000001</v>
      </c>
      <c r="F919" s="11">
        <v>17.984000000000002</v>
      </c>
      <c r="G919" s="11">
        <v>6809500</v>
      </c>
    </row>
    <row r="920" spans="1:7">
      <c r="A920" s="12">
        <v>45119.291666666664</v>
      </c>
      <c r="B920" s="11">
        <v>17.888000000000002</v>
      </c>
      <c r="C920" s="11">
        <v>18.248000000000001</v>
      </c>
      <c r="D920" s="11">
        <v>18.506</v>
      </c>
      <c r="E920" s="11">
        <v>17.928000000000001</v>
      </c>
      <c r="F920" s="11">
        <v>17.93</v>
      </c>
      <c r="G920" s="11">
        <v>11568500</v>
      </c>
    </row>
    <row r="921" spans="1:7">
      <c r="A921" s="12">
        <v>45120.291666666664</v>
      </c>
      <c r="B921" s="11">
        <v>18.3918</v>
      </c>
      <c r="C921" s="11">
        <v>18.762</v>
      </c>
      <c r="D921" s="11">
        <v>18.826000000000001</v>
      </c>
      <c r="E921" s="11">
        <v>18.675999999999998</v>
      </c>
      <c r="F921" s="11">
        <v>18.731999999999999</v>
      </c>
      <c r="G921" s="11">
        <v>7519500</v>
      </c>
    </row>
    <row r="922" spans="1:7">
      <c r="A922" s="12">
        <v>45121.291666666664</v>
      </c>
      <c r="B922" s="11">
        <v>18.113399999999999</v>
      </c>
      <c r="C922" s="11">
        <v>18.478000000000002</v>
      </c>
      <c r="D922" s="11">
        <v>18.643999999999998</v>
      </c>
      <c r="E922" s="11">
        <v>18.468</v>
      </c>
      <c r="F922" s="11">
        <v>18.643999999999998</v>
      </c>
      <c r="G922" s="11">
        <v>4578500</v>
      </c>
    </row>
    <row r="923" spans="1:7">
      <c r="A923" s="12">
        <v>45124.291666666664</v>
      </c>
      <c r="B923" s="11">
        <v>18.344799999999999</v>
      </c>
      <c r="C923" s="11">
        <v>18.713999999999999</v>
      </c>
      <c r="D923" s="11">
        <v>18.858000000000001</v>
      </c>
      <c r="E923" s="11">
        <v>18.474</v>
      </c>
      <c r="F923" s="11">
        <v>18.506</v>
      </c>
      <c r="G923" s="11">
        <v>3848500</v>
      </c>
    </row>
    <row r="924" spans="1:7">
      <c r="A924" s="12">
        <v>45125.291666666664</v>
      </c>
      <c r="B924" s="11">
        <v>18.6447</v>
      </c>
      <c r="C924" s="11">
        <v>19.02</v>
      </c>
      <c r="D924" s="11">
        <v>19.084</v>
      </c>
      <c r="E924" s="11">
        <v>18.916</v>
      </c>
      <c r="F924" s="11">
        <v>18.972000000000001</v>
      </c>
      <c r="G924" s="11">
        <v>4835500</v>
      </c>
    </row>
    <row r="925" spans="1:7">
      <c r="A925" s="12">
        <v>45126.291666666664</v>
      </c>
      <c r="B925" s="11">
        <v>18.540800000000001</v>
      </c>
      <c r="C925" s="11">
        <v>18.914000000000001</v>
      </c>
      <c r="D925" s="11">
        <v>19</v>
      </c>
      <c r="E925" s="11">
        <v>18.826000000000001</v>
      </c>
      <c r="F925" s="11">
        <v>18.952000000000002</v>
      </c>
      <c r="G925" s="11">
        <v>2695500</v>
      </c>
    </row>
    <row r="926" spans="1:7">
      <c r="A926" s="12">
        <v>45127.291666666664</v>
      </c>
      <c r="B926" s="11">
        <v>18.282</v>
      </c>
      <c r="C926" s="11">
        <v>18.649999999999999</v>
      </c>
      <c r="D926" s="11">
        <v>18.771999999999998</v>
      </c>
      <c r="E926" s="11">
        <v>18.635999999999999</v>
      </c>
      <c r="F926" s="11">
        <v>18.658000000000001</v>
      </c>
      <c r="G926" s="11">
        <v>3253500</v>
      </c>
    </row>
    <row r="927" spans="1:7">
      <c r="A927" s="12">
        <v>45128.291666666664</v>
      </c>
      <c r="B927" s="11">
        <v>18.3095</v>
      </c>
      <c r="C927" s="11">
        <v>18.678000000000001</v>
      </c>
      <c r="D927" s="11">
        <v>18.792000000000002</v>
      </c>
      <c r="E927" s="11">
        <v>18.655999999999999</v>
      </c>
      <c r="F927" s="11">
        <v>18.763999999999999</v>
      </c>
      <c r="G927" s="11">
        <v>2128500</v>
      </c>
    </row>
    <row r="928" spans="1:7">
      <c r="A928" s="12">
        <v>45131.291666666664</v>
      </c>
      <c r="B928" s="11">
        <v>18.362400000000001</v>
      </c>
      <c r="C928" s="11">
        <v>18.731999999999999</v>
      </c>
      <c r="D928" s="11">
        <v>18.783999999999999</v>
      </c>
      <c r="E928" s="11">
        <v>18.652000000000001</v>
      </c>
      <c r="F928" s="11">
        <v>18.678000000000001</v>
      </c>
      <c r="G928" s="11">
        <v>1931000</v>
      </c>
    </row>
    <row r="929" spans="1:7">
      <c r="A929" s="12">
        <v>45132.291666666664</v>
      </c>
      <c r="B929" s="11">
        <v>18.368300000000001</v>
      </c>
      <c r="C929" s="11">
        <v>18.738</v>
      </c>
      <c r="D929" s="11">
        <v>18.757999999999999</v>
      </c>
      <c r="E929" s="11">
        <v>18.559999999999999</v>
      </c>
      <c r="F929" s="11">
        <v>18.606000000000002</v>
      </c>
      <c r="G929" s="11">
        <v>2186500</v>
      </c>
    </row>
    <row r="930" spans="1:7">
      <c r="A930" s="12">
        <v>45133.291666666664</v>
      </c>
      <c r="B930" s="11">
        <v>18.3781</v>
      </c>
      <c r="C930" s="11">
        <v>18.748000000000001</v>
      </c>
      <c r="D930" s="11">
        <v>18.814</v>
      </c>
      <c r="E930" s="11">
        <v>18.64</v>
      </c>
      <c r="F930" s="11">
        <v>18.678000000000001</v>
      </c>
      <c r="G930" s="11">
        <v>1873500</v>
      </c>
    </row>
    <row r="931" spans="1:7">
      <c r="A931" s="12">
        <v>45134.291666666664</v>
      </c>
      <c r="B931" s="11">
        <v>18.382000000000001</v>
      </c>
      <c r="C931" s="11">
        <v>18.751999999999999</v>
      </c>
      <c r="D931" s="11">
        <v>19.038</v>
      </c>
      <c r="E931" s="11">
        <v>18.718</v>
      </c>
      <c r="F931" s="11">
        <v>18.940000000000001</v>
      </c>
      <c r="G931" s="11">
        <v>3430500</v>
      </c>
    </row>
    <row r="932" spans="1:7">
      <c r="A932" s="12">
        <v>45135.291666666664</v>
      </c>
      <c r="B932" s="11">
        <v>18.325199999999999</v>
      </c>
      <c r="C932" s="11">
        <v>18.693999999999999</v>
      </c>
      <c r="D932" s="11">
        <v>18.834</v>
      </c>
      <c r="E932" s="11">
        <v>18.68</v>
      </c>
      <c r="F932" s="11">
        <v>18.754000000000001</v>
      </c>
      <c r="G932" s="11">
        <v>3399000</v>
      </c>
    </row>
    <row r="933" spans="1:7">
      <c r="A933" s="12">
        <v>45138.291666666664</v>
      </c>
      <c r="B933" s="11">
        <v>18.3507</v>
      </c>
      <c r="C933" s="11">
        <v>18.72</v>
      </c>
      <c r="D933" s="11">
        <v>18.872</v>
      </c>
      <c r="E933" s="11">
        <v>18.675999999999998</v>
      </c>
      <c r="F933" s="11">
        <v>18.762</v>
      </c>
      <c r="G933" s="11">
        <v>3224000</v>
      </c>
    </row>
    <row r="934" spans="1:7">
      <c r="A934" s="12">
        <v>45139.291666666664</v>
      </c>
      <c r="B934" s="11">
        <v>18.3291</v>
      </c>
      <c r="C934" s="11">
        <v>18.698</v>
      </c>
      <c r="D934" s="11">
        <v>18.783999999999999</v>
      </c>
      <c r="E934" s="11">
        <v>18.655999999999999</v>
      </c>
      <c r="F934" s="11">
        <v>18.7</v>
      </c>
      <c r="G934" s="11">
        <v>2179500</v>
      </c>
    </row>
    <row r="935" spans="1:7">
      <c r="A935" s="12">
        <v>45140.291666666664</v>
      </c>
      <c r="B935" s="11">
        <v>17.854600000000001</v>
      </c>
      <c r="C935" s="11">
        <v>18.213999999999999</v>
      </c>
      <c r="D935" s="11">
        <v>18.436</v>
      </c>
      <c r="E935" s="11">
        <v>18.181999999999999</v>
      </c>
      <c r="F935" s="11">
        <v>18.378</v>
      </c>
      <c r="G935" s="11">
        <v>3337500</v>
      </c>
    </row>
    <row r="936" spans="1:7">
      <c r="A936" s="12">
        <v>45141.291666666664</v>
      </c>
      <c r="B936" s="11">
        <v>17.650700000000001</v>
      </c>
      <c r="C936" s="11">
        <v>18.006</v>
      </c>
      <c r="D936" s="11">
        <v>18.04</v>
      </c>
      <c r="E936" s="11">
        <v>17.904</v>
      </c>
      <c r="F936" s="11">
        <v>18.004000000000001</v>
      </c>
      <c r="G936" s="11">
        <v>2859500</v>
      </c>
    </row>
    <row r="937" spans="1:7">
      <c r="A937" s="12">
        <v>45142.291666666664</v>
      </c>
      <c r="B937" s="11">
        <v>17.682099999999998</v>
      </c>
      <c r="C937" s="11">
        <v>18.038</v>
      </c>
      <c r="D937" s="11">
        <v>18.271999999999998</v>
      </c>
      <c r="E937" s="11">
        <v>18.012</v>
      </c>
      <c r="F937" s="11">
        <v>18.213999999999999</v>
      </c>
      <c r="G937" s="11">
        <v>2792500</v>
      </c>
    </row>
    <row r="938" spans="1:7">
      <c r="A938" s="12">
        <v>45145.291666666664</v>
      </c>
      <c r="B938" s="11">
        <v>17.731100000000001</v>
      </c>
      <c r="C938" s="11">
        <v>18.088000000000001</v>
      </c>
      <c r="D938" s="11">
        <v>18.146000000000001</v>
      </c>
      <c r="E938" s="11">
        <v>18.024000000000001</v>
      </c>
      <c r="F938" s="11">
        <v>18.132000000000001</v>
      </c>
      <c r="G938" s="11">
        <v>3268500</v>
      </c>
    </row>
    <row r="939" spans="1:7">
      <c r="A939" s="12">
        <v>45146.291666666664</v>
      </c>
      <c r="B939" s="11">
        <v>17.6096</v>
      </c>
      <c r="C939" s="11">
        <v>17.963999999999999</v>
      </c>
      <c r="D939" s="11">
        <v>18.116</v>
      </c>
      <c r="E939" s="11">
        <v>17.884</v>
      </c>
      <c r="F939" s="11">
        <v>18.018000000000001</v>
      </c>
      <c r="G939" s="11">
        <v>4535000</v>
      </c>
    </row>
    <row r="940" spans="1:7">
      <c r="A940" s="12">
        <v>45147.291666666664</v>
      </c>
      <c r="B940" s="11">
        <v>16.4391</v>
      </c>
      <c r="C940" s="11">
        <v>16.77</v>
      </c>
      <c r="D940" s="11">
        <v>18.062000000000001</v>
      </c>
      <c r="E940" s="11">
        <v>16.54</v>
      </c>
      <c r="F940" s="11">
        <v>18.062000000000001</v>
      </c>
      <c r="G940" s="11">
        <v>12284000</v>
      </c>
    </row>
    <row r="941" spans="1:7">
      <c r="A941" s="12">
        <v>45148.291666666664</v>
      </c>
      <c r="B941" s="11">
        <v>16.750900000000001</v>
      </c>
      <c r="C941" s="11">
        <v>17.088000000000001</v>
      </c>
      <c r="D941" s="11">
        <v>17.399999999999999</v>
      </c>
      <c r="E941" s="11">
        <v>17.062000000000001</v>
      </c>
      <c r="F941" s="11">
        <v>17.39</v>
      </c>
      <c r="G941" s="11">
        <v>8048000</v>
      </c>
    </row>
    <row r="942" spans="1:7">
      <c r="A942" s="12">
        <v>45149.291666666664</v>
      </c>
      <c r="B942" s="11">
        <v>16.778300000000002</v>
      </c>
      <c r="C942" s="11">
        <v>17.116</v>
      </c>
      <c r="D942" s="11">
        <v>17.158000000000001</v>
      </c>
      <c r="E942" s="11">
        <v>16.925999999999998</v>
      </c>
      <c r="F942" s="11">
        <v>17.032</v>
      </c>
      <c r="G942" s="11">
        <v>3878500</v>
      </c>
    </row>
    <row r="943" spans="1:7">
      <c r="A943" s="12">
        <v>45152.291666666664</v>
      </c>
      <c r="B943" s="11">
        <v>16.462700000000002</v>
      </c>
      <c r="C943" s="11">
        <v>16.794</v>
      </c>
      <c r="D943" s="11">
        <v>16.8</v>
      </c>
      <c r="E943" s="11">
        <v>16.579999999999998</v>
      </c>
      <c r="F943" s="11">
        <v>16.716000000000001</v>
      </c>
      <c r="G943" s="11">
        <v>5731500</v>
      </c>
    </row>
    <row r="944" spans="1:7">
      <c r="A944" s="12">
        <v>45153.291666666664</v>
      </c>
      <c r="B944" s="11">
        <v>16.3764</v>
      </c>
      <c r="C944" s="11">
        <v>16.706</v>
      </c>
      <c r="D944" s="11">
        <v>16.744</v>
      </c>
      <c r="E944" s="11">
        <v>16.584</v>
      </c>
      <c r="F944" s="11">
        <v>16.684000000000001</v>
      </c>
      <c r="G944" s="11">
        <v>2851500</v>
      </c>
    </row>
    <row r="945" spans="1:7">
      <c r="A945" s="12">
        <v>45154.291666666664</v>
      </c>
      <c r="B945" s="11">
        <v>16.1235</v>
      </c>
      <c r="C945" s="11">
        <v>16.448</v>
      </c>
      <c r="D945" s="11">
        <v>16.638000000000002</v>
      </c>
      <c r="E945" s="11">
        <v>16.43</v>
      </c>
      <c r="F945" s="11">
        <v>16.545999999999999</v>
      </c>
      <c r="G945" s="11">
        <v>4472500</v>
      </c>
    </row>
    <row r="946" spans="1:7">
      <c r="A946" s="12">
        <v>45155.291666666664</v>
      </c>
      <c r="B946" s="11">
        <v>16.154900000000001</v>
      </c>
      <c r="C946" s="11">
        <v>16.48</v>
      </c>
      <c r="D946" s="11">
        <v>16.7</v>
      </c>
      <c r="E946" s="11">
        <v>16.446000000000002</v>
      </c>
      <c r="F946" s="11">
        <v>16.7</v>
      </c>
      <c r="G946" s="11">
        <v>3496500</v>
      </c>
    </row>
    <row r="947" spans="1:7">
      <c r="A947" s="12">
        <v>45156.291666666664</v>
      </c>
      <c r="B947" s="11">
        <v>16.2058</v>
      </c>
      <c r="C947" s="11">
        <v>16.532</v>
      </c>
      <c r="D947" s="11">
        <v>16.602</v>
      </c>
      <c r="E947" s="11">
        <v>16.352</v>
      </c>
      <c r="F947" s="11">
        <v>16.404</v>
      </c>
      <c r="G947" s="11">
        <v>3073000</v>
      </c>
    </row>
    <row r="948" spans="1:7">
      <c r="A948" s="12">
        <v>45159.291666666664</v>
      </c>
      <c r="B948" s="11">
        <v>16.190100000000001</v>
      </c>
      <c r="C948" s="11">
        <v>16.515999999999998</v>
      </c>
      <c r="D948" s="11">
        <v>16.536000000000001</v>
      </c>
      <c r="E948" s="11">
        <v>16.436</v>
      </c>
      <c r="F948" s="11">
        <v>16.48</v>
      </c>
      <c r="G948" s="11">
        <v>2875000</v>
      </c>
    </row>
    <row r="949" spans="1:7">
      <c r="A949" s="12">
        <v>45160.291666666664</v>
      </c>
      <c r="B949" s="11">
        <v>16.056799999999999</v>
      </c>
      <c r="C949" s="11">
        <v>16.38</v>
      </c>
      <c r="D949" s="11">
        <v>16.562000000000001</v>
      </c>
      <c r="E949" s="11">
        <v>16.358000000000001</v>
      </c>
      <c r="F949" s="11">
        <v>16.53</v>
      </c>
      <c r="G949" s="11">
        <v>3727000</v>
      </c>
    </row>
    <row r="950" spans="1:7">
      <c r="A950" s="12">
        <v>45161.291666666664</v>
      </c>
      <c r="B950" s="11">
        <v>16.196000000000002</v>
      </c>
      <c r="C950" s="11">
        <v>16.521999999999998</v>
      </c>
      <c r="D950" s="11">
        <v>16.556000000000001</v>
      </c>
      <c r="E950" s="11">
        <v>16.420000000000002</v>
      </c>
      <c r="F950" s="11">
        <v>16.420000000000002</v>
      </c>
      <c r="G950" s="11">
        <v>4388500</v>
      </c>
    </row>
    <row r="951" spans="1:7">
      <c r="A951" s="12">
        <v>45162.291666666664</v>
      </c>
      <c r="B951" s="11">
        <v>15.8902</v>
      </c>
      <c r="C951" s="11">
        <v>16.21</v>
      </c>
      <c r="D951" s="11">
        <v>16.474</v>
      </c>
      <c r="E951" s="11">
        <v>16.175999999999998</v>
      </c>
      <c r="F951" s="11">
        <v>16.446000000000002</v>
      </c>
      <c r="G951" s="11">
        <v>4405000</v>
      </c>
    </row>
    <row r="952" spans="1:7">
      <c r="A952" s="12">
        <v>45163.291666666664</v>
      </c>
      <c r="B952" s="11">
        <v>15.9</v>
      </c>
      <c r="C952" s="11">
        <v>16.22</v>
      </c>
      <c r="D952" s="11">
        <v>16.338000000000001</v>
      </c>
      <c r="E952" s="11">
        <v>16.068000000000001</v>
      </c>
      <c r="F952" s="11">
        <v>16.282</v>
      </c>
      <c r="G952" s="11">
        <v>3599500</v>
      </c>
    </row>
    <row r="953" spans="1:7">
      <c r="A953" s="12">
        <v>45166.291666666664</v>
      </c>
      <c r="B953" s="11">
        <v>16.090199999999999</v>
      </c>
      <c r="C953" s="11">
        <v>16.414000000000001</v>
      </c>
      <c r="D953" s="11">
        <v>16.45</v>
      </c>
      <c r="E953" s="11">
        <v>16.346</v>
      </c>
      <c r="F953" s="11">
        <v>16.346</v>
      </c>
      <c r="G953" s="11">
        <v>2294000</v>
      </c>
    </row>
    <row r="954" spans="1:7">
      <c r="A954" s="12">
        <v>45167.291666666664</v>
      </c>
      <c r="B954" s="11">
        <v>16.196000000000002</v>
      </c>
      <c r="C954" s="11">
        <v>16.521999999999998</v>
      </c>
      <c r="D954" s="11">
        <v>16.568000000000001</v>
      </c>
      <c r="E954" s="11">
        <v>16.29</v>
      </c>
      <c r="F954" s="11">
        <v>16.335999999999999</v>
      </c>
      <c r="G954" s="11">
        <v>2694000</v>
      </c>
    </row>
    <row r="955" spans="1:7">
      <c r="A955" s="12">
        <v>45168.291666666664</v>
      </c>
      <c r="B955" s="11">
        <v>16.145</v>
      </c>
      <c r="C955" s="11">
        <v>16.47</v>
      </c>
      <c r="D955" s="11">
        <v>16.57</v>
      </c>
      <c r="E955" s="11">
        <v>16.437999999999999</v>
      </c>
      <c r="F955" s="11">
        <v>16.5</v>
      </c>
      <c r="G955" s="11">
        <v>2784500</v>
      </c>
    </row>
    <row r="956" spans="1:7">
      <c r="A956" s="12">
        <v>45169.291666666664</v>
      </c>
      <c r="B956" s="11">
        <v>16.309699999999999</v>
      </c>
      <c r="C956" s="11">
        <v>16.638000000000002</v>
      </c>
      <c r="D956" s="11">
        <v>16.690000000000001</v>
      </c>
      <c r="E956" s="11">
        <v>16.602</v>
      </c>
      <c r="F956" s="11">
        <v>16.628</v>
      </c>
      <c r="G956" s="11">
        <v>3285000</v>
      </c>
    </row>
    <row r="957" spans="1:7">
      <c r="A957" s="12">
        <v>45170.291666666664</v>
      </c>
      <c r="B957" s="11">
        <v>16.715599999999998</v>
      </c>
      <c r="C957" s="11">
        <v>17.052</v>
      </c>
      <c r="D957" s="11">
        <v>17.193999999999999</v>
      </c>
      <c r="E957" s="11">
        <v>16.948</v>
      </c>
      <c r="F957" s="11">
        <v>17.16</v>
      </c>
      <c r="G957" s="11">
        <v>5788000</v>
      </c>
    </row>
    <row r="958" spans="1:7">
      <c r="A958" s="12">
        <v>45174.291666666664</v>
      </c>
      <c r="B958" s="11">
        <v>16.574400000000001</v>
      </c>
      <c r="C958" s="11">
        <v>16.908000000000001</v>
      </c>
      <c r="D958" s="11">
        <v>17.038</v>
      </c>
      <c r="E958" s="11">
        <v>16.884</v>
      </c>
      <c r="F958" s="11">
        <v>16.93</v>
      </c>
      <c r="G958" s="11">
        <v>2591500</v>
      </c>
    </row>
    <row r="959" spans="1:7">
      <c r="A959" s="12">
        <v>45175.291666666664</v>
      </c>
      <c r="B959" s="11">
        <v>16.762599999999999</v>
      </c>
      <c r="C959" s="11">
        <v>17.100000000000001</v>
      </c>
      <c r="D959" s="11">
        <v>17.218</v>
      </c>
      <c r="E959" s="11">
        <v>17.07</v>
      </c>
      <c r="F959" s="11">
        <v>17.164000000000001</v>
      </c>
      <c r="G959" s="11">
        <v>4150000</v>
      </c>
    </row>
    <row r="960" spans="1:7">
      <c r="A960" s="12">
        <v>45176.291666666664</v>
      </c>
      <c r="B960" s="11">
        <v>16.709700000000002</v>
      </c>
      <c r="C960" s="11">
        <v>17.045999999999999</v>
      </c>
      <c r="D960" s="11">
        <v>17.071999999999999</v>
      </c>
      <c r="E960" s="11">
        <v>16.95</v>
      </c>
      <c r="F960" s="11">
        <v>16.994</v>
      </c>
      <c r="G960" s="11">
        <v>2974500</v>
      </c>
    </row>
    <row r="961" spans="1:7">
      <c r="A961" s="12">
        <v>45177.291666666664</v>
      </c>
      <c r="B961" s="11">
        <v>16.511700000000001</v>
      </c>
      <c r="C961" s="11">
        <v>16.844000000000001</v>
      </c>
      <c r="D961" s="11">
        <v>16.93</v>
      </c>
      <c r="E961" s="11">
        <v>16.808</v>
      </c>
      <c r="F961" s="11">
        <v>16.850000000000001</v>
      </c>
      <c r="G961" s="11">
        <v>2444500</v>
      </c>
    </row>
    <row r="962" spans="1:7">
      <c r="A962" s="12">
        <v>45180.291666666664</v>
      </c>
      <c r="B962" s="11">
        <v>16.703800000000001</v>
      </c>
      <c r="C962" s="11">
        <v>17.04</v>
      </c>
      <c r="D962" s="11">
        <v>17.126000000000001</v>
      </c>
      <c r="E962" s="11">
        <v>16.963999999999999</v>
      </c>
      <c r="F962" s="11">
        <v>17.02</v>
      </c>
      <c r="G962" s="11">
        <v>3137500</v>
      </c>
    </row>
    <row r="963" spans="1:7">
      <c r="A963" s="12">
        <v>45181.291666666664</v>
      </c>
      <c r="B963" s="11">
        <v>16.745000000000001</v>
      </c>
      <c r="C963" s="11">
        <v>17.082000000000001</v>
      </c>
      <c r="D963" s="11">
        <v>17.13</v>
      </c>
      <c r="E963" s="11">
        <v>16.995999999999999</v>
      </c>
      <c r="F963" s="11">
        <v>17.04</v>
      </c>
      <c r="G963" s="11">
        <v>1845500</v>
      </c>
    </row>
    <row r="964" spans="1:7">
      <c r="A964" s="12">
        <v>45182.291666666664</v>
      </c>
      <c r="B964" s="11">
        <v>16.552800000000001</v>
      </c>
      <c r="C964" s="11">
        <v>16.885999999999999</v>
      </c>
      <c r="D964" s="11">
        <v>16.986000000000001</v>
      </c>
      <c r="E964" s="11">
        <v>16.850000000000001</v>
      </c>
      <c r="F964" s="11">
        <v>16.876000000000001</v>
      </c>
      <c r="G964" s="11">
        <v>2816000</v>
      </c>
    </row>
    <row r="965" spans="1:7">
      <c r="A965" s="12">
        <v>45183.291666666664</v>
      </c>
      <c r="B965" s="11">
        <v>16.9587</v>
      </c>
      <c r="C965" s="11">
        <v>17.3</v>
      </c>
      <c r="D965" s="11">
        <v>17.378</v>
      </c>
      <c r="E965" s="11">
        <v>17.158000000000001</v>
      </c>
      <c r="F965" s="11">
        <v>17.186</v>
      </c>
      <c r="G965" s="11">
        <v>3263500</v>
      </c>
    </row>
    <row r="966" spans="1:7">
      <c r="A966" s="12">
        <v>45184.291666666664</v>
      </c>
      <c r="B966" s="11">
        <v>17.009599999999999</v>
      </c>
      <c r="C966" s="11">
        <v>17.352</v>
      </c>
      <c r="D966" s="11">
        <v>17.5</v>
      </c>
      <c r="E966" s="11">
        <v>17.352</v>
      </c>
      <c r="F966" s="11">
        <v>17.472000000000001</v>
      </c>
      <c r="G966" s="11">
        <v>2451000</v>
      </c>
    </row>
    <row r="967" spans="1:7">
      <c r="A967" s="12">
        <v>45187.291666666664</v>
      </c>
      <c r="B967" s="11">
        <v>17.009599999999999</v>
      </c>
      <c r="C967" s="11">
        <v>17.352</v>
      </c>
      <c r="D967" s="11">
        <v>17.378</v>
      </c>
      <c r="E967" s="11">
        <v>17.21</v>
      </c>
      <c r="F967" s="11">
        <v>17.274000000000001</v>
      </c>
      <c r="G967" s="11">
        <v>2197000</v>
      </c>
    </row>
    <row r="968" spans="1:7">
      <c r="A968" s="12">
        <v>45188.291666666664</v>
      </c>
      <c r="B968" s="11">
        <v>16.9665</v>
      </c>
      <c r="C968" s="11">
        <v>17.308</v>
      </c>
      <c r="D968" s="11">
        <v>17.393999999999998</v>
      </c>
      <c r="E968" s="11">
        <v>17.257999999999999</v>
      </c>
      <c r="F968" s="11">
        <v>17.324000000000002</v>
      </c>
      <c r="G968" s="11">
        <v>1815000</v>
      </c>
    </row>
    <row r="969" spans="1:7">
      <c r="A969" s="12">
        <v>45189.291666666664</v>
      </c>
      <c r="B969" s="11">
        <v>16.635200000000001</v>
      </c>
      <c r="C969" s="11">
        <v>16.97</v>
      </c>
      <c r="D969" s="11">
        <v>17.193999999999999</v>
      </c>
      <c r="E969" s="11">
        <v>16.954000000000001</v>
      </c>
      <c r="F969" s="11">
        <v>17.138000000000002</v>
      </c>
      <c r="G969" s="11">
        <v>2528000</v>
      </c>
    </row>
    <row r="970" spans="1:7">
      <c r="A970" s="12">
        <v>45190.291666666664</v>
      </c>
      <c r="B970" s="11">
        <v>16.201899999999998</v>
      </c>
      <c r="C970" s="11">
        <v>16.527999999999999</v>
      </c>
      <c r="D970" s="11">
        <v>16.681999999999999</v>
      </c>
      <c r="E970" s="11">
        <v>16.506</v>
      </c>
      <c r="F970" s="11">
        <v>16.57</v>
      </c>
      <c r="G970" s="11">
        <v>3546500</v>
      </c>
    </row>
    <row r="971" spans="1:7">
      <c r="A971" s="12">
        <v>45191.291666666664</v>
      </c>
      <c r="B971" s="11">
        <v>16.1509</v>
      </c>
      <c r="C971" s="11">
        <v>16.475999999999999</v>
      </c>
      <c r="D971" s="11">
        <v>16.626000000000001</v>
      </c>
      <c r="E971" s="11">
        <v>16.466000000000001</v>
      </c>
      <c r="F971" s="11">
        <v>16.596</v>
      </c>
      <c r="G971" s="11">
        <v>2525000</v>
      </c>
    </row>
    <row r="972" spans="1:7">
      <c r="A972" s="12">
        <v>45194.291666666664</v>
      </c>
      <c r="B972" s="11">
        <v>16.325399999999998</v>
      </c>
      <c r="C972" s="11">
        <v>16.654</v>
      </c>
      <c r="D972" s="11">
        <v>16.678000000000001</v>
      </c>
      <c r="E972" s="11">
        <v>16.545999999999999</v>
      </c>
      <c r="F972" s="11">
        <v>16.61</v>
      </c>
      <c r="G972" s="11">
        <v>3040000</v>
      </c>
    </row>
    <row r="973" spans="1:7">
      <c r="A973" s="12">
        <v>45195.291666666664</v>
      </c>
      <c r="B973" s="11">
        <v>15.9392</v>
      </c>
      <c r="C973" s="11">
        <v>16.260000000000002</v>
      </c>
      <c r="D973" s="11">
        <v>16.52</v>
      </c>
      <c r="E973" s="11">
        <v>16.216000000000001</v>
      </c>
      <c r="F973" s="11">
        <v>16.478000000000002</v>
      </c>
      <c r="G973" s="11">
        <v>2960500</v>
      </c>
    </row>
    <row r="974" spans="1:7">
      <c r="A974" s="12">
        <v>45196.291666666664</v>
      </c>
      <c r="B974" s="11">
        <v>16.1843</v>
      </c>
      <c r="C974" s="11">
        <v>16.510000000000002</v>
      </c>
      <c r="D974" s="11">
        <v>16.66</v>
      </c>
      <c r="E974" s="11">
        <v>16.462</v>
      </c>
      <c r="F974" s="11">
        <v>16.64</v>
      </c>
      <c r="G974" s="11">
        <v>3669500</v>
      </c>
    </row>
    <row r="975" spans="1:7">
      <c r="A975" s="12">
        <v>45197.291666666664</v>
      </c>
      <c r="B975" s="11">
        <v>16.501200000000001</v>
      </c>
      <c r="C975" s="11">
        <v>16.556000000000001</v>
      </c>
      <c r="D975" s="11">
        <v>16.635999999999999</v>
      </c>
      <c r="E975" s="11">
        <v>16.34</v>
      </c>
      <c r="F975" s="11">
        <v>16.341999999999999</v>
      </c>
      <c r="G975" s="11">
        <v>4394500</v>
      </c>
    </row>
    <row r="976" spans="1:7">
      <c r="A976" s="12">
        <v>45198.291666666664</v>
      </c>
      <c r="B976" s="11">
        <v>16.427499999999998</v>
      </c>
      <c r="C976" s="11">
        <v>16.481999999999999</v>
      </c>
      <c r="D976" s="11">
        <v>16.616</v>
      </c>
      <c r="E976" s="11">
        <v>16.414000000000001</v>
      </c>
      <c r="F976" s="11">
        <v>16.562000000000001</v>
      </c>
      <c r="G976" s="11">
        <v>3113500</v>
      </c>
    </row>
    <row r="977" spans="1:7">
      <c r="A977" s="12">
        <v>45201.291666666664</v>
      </c>
      <c r="B977" s="11">
        <v>16.276</v>
      </c>
      <c r="C977" s="11">
        <v>16.329999999999998</v>
      </c>
      <c r="D977" s="11">
        <v>16.41</v>
      </c>
      <c r="E977" s="11">
        <v>16.239999999999998</v>
      </c>
      <c r="F977" s="11">
        <v>16.332000000000001</v>
      </c>
      <c r="G977" s="11">
        <v>2367000</v>
      </c>
    </row>
    <row r="978" spans="1:7">
      <c r="A978" s="12">
        <v>45202.291666666664</v>
      </c>
      <c r="B978" s="11">
        <v>16.188199999999998</v>
      </c>
      <c r="C978" s="11">
        <v>16.242000000000001</v>
      </c>
      <c r="D978" s="11">
        <v>16.41</v>
      </c>
      <c r="E978" s="11">
        <v>16.155999999999999</v>
      </c>
      <c r="F978" s="11">
        <v>16.297999999999998</v>
      </c>
      <c r="G978" s="11">
        <v>2470000</v>
      </c>
    </row>
    <row r="979" spans="1:7">
      <c r="A979" s="12">
        <v>45203.291666666664</v>
      </c>
      <c r="B979" s="11">
        <v>16.309799999999999</v>
      </c>
      <c r="C979" s="11">
        <v>16.364000000000001</v>
      </c>
      <c r="D979" s="11">
        <v>16.385999999999999</v>
      </c>
      <c r="E979" s="11">
        <v>16.149999999999999</v>
      </c>
      <c r="F979" s="11">
        <v>16.283999999999999</v>
      </c>
      <c r="G979" s="11">
        <v>2569000</v>
      </c>
    </row>
    <row r="980" spans="1:7">
      <c r="A980" s="12">
        <v>45204.291666666664</v>
      </c>
      <c r="B980" s="11">
        <v>16.517199999999999</v>
      </c>
      <c r="C980" s="11">
        <v>16.571999999999999</v>
      </c>
      <c r="D980" s="11">
        <v>16.632000000000001</v>
      </c>
      <c r="E980" s="11">
        <v>16.452000000000002</v>
      </c>
      <c r="F980" s="11">
        <v>16.532</v>
      </c>
      <c r="G980" s="11">
        <v>2506000</v>
      </c>
    </row>
    <row r="981" spans="1:7">
      <c r="A981" s="12">
        <v>45205.291666666664</v>
      </c>
      <c r="B981" s="11">
        <v>16.539100000000001</v>
      </c>
      <c r="C981" s="11">
        <v>16.594000000000001</v>
      </c>
      <c r="D981" s="11">
        <v>16.670000000000002</v>
      </c>
      <c r="E981" s="11">
        <v>16.36</v>
      </c>
      <c r="F981" s="11">
        <v>16.46</v>
      </c>
      <c r="G981" s="11">
        <v>1901000</v>
      </c>
    </row>
    <row r="982" spans="1:7">
      <c r="A982" s="12">
        <v>45208.291666666664</v>
      </c>
      <c r="B982" s="11">
        <v>16.6447</v>
      </c>
      <c r="C982" s="11">
        <v>16.7</v>
      </c>
      <c r="D982" s="11">
        <v>16.725999999999999</v>
      </c>
      <c r="E982" s="11">
        <v>16.457999999999998</v>
      </c>
      <c r="F982" s="11">
        <v>16.481999999999999</v>
      </c>
      <c r="G982" s="11">
        <v>1613000</v>
      </c>
    </row>
    <row r="983" spans="1:7">
      <c r="A983" s="12">
        <v>45209.291666666664</v>
      </c>
      <c r="B983" s="11">
        <v>16.866</v>
      </c>
      <c r="C983" s="11">
        <v>16.922000000000001</v>
      </c>
      <c r="D983" s="11">
        <v>17.036000000000001</v>
      </c>
      <c r="E983" s="11">
        <v>16.824000000000002</v>
      </c>
      <c r="F983" s="11">
        <v>16.858000000000001</v>
      </c>
      <c r="G983" s="11">
        <v>2145500</v>
      </c>
    </row>
    <row r="984" spans="1:7">
      <c r="A984" s="12">
        <v>45210.291666666664</v>
      </c>
      <c r="B984" s="11">
        <v>17.035399999999999</v>
      </c>
      <c r="C984" s="11">
        <v>17.091999999999999</v>
      </c>
      <c r="D984" s="11">
        <v>17.196000000000002</v>
      </c>
      <c r="E984" s="11">
        <v>17.065999999999999</v>
      </c>
      <c r="F984" s="11">
        <v>17.068000000000001</v>
      </c>
      <c r="G984" s="11">
        <v>3100500</v>
      </c>
    </row>
    <row r="985" spans="1:7">
      <c r="A985" s="12">
        <v>45211.291666666664</v>
      </c>
      <c r="B985" s="11">
        <v>17.258700000000001</v>
      </c>
      <c r="C985" s="11">
        <v>17.315999999999999</v>
      </c>
      <c r="D985" s="11">
        <v>17.454000000000001</v>
      </c>
      <c r="E985" s="11">
        <v>17.23</v>
      </c>
      <c r="F985" s="11">
        <v>17.350000000000001</v>
      </c>
      <c r="G985" s="11">
        <v>3946000</v>
      </c>
    </row>
    <row r="986" spans="1:7">
      <c r="A986" s="12">
        <v>45212.291666666664</v>
      </c>
      <c r="B986" s="11">
        <v>16.973600000000001</v>
      </c>
      <c r="C986" s="11">
        <v>17.03</v>
      </c>
      <c r="D986" s="11">
        <v>17.170000000000002</v>
      </c>
      <c r="E986" s="11">
        <v>16.978000000000002</v>
      </c>
      <c r="F986" s="11">
        <v>17.149999999999999</v>
      </c>
      <c r="G986" s="11">
        <v>2801000</v>
      </c>
    </row>
    <row r="987" spans="1:7">
      <c r="A987" s="12">
        <v>45215.291666666664</v>
      </c>
      <c r="B987" s="11">
        <v>17.023499999999999</v>
      </c>
      <c r="C987" s="11">
        <v>17.079999999999998</v>
      </c>
      <c r="D987" s="11">
        <v>17.094000000000001</v>
      </c>
      <c r="E987" s="11">
        <v>16.902000000000001</v>
      </c>
      <c r="F987" s="11">
        <v>16.957999999999998</v>
      </c>
      <c r="G987" s="11">
        <v>2426500</v>
      </c>
    </row>
    <row r="988" spans="1:7">
      <c r="A988" s="12">
        <v>45216.291666666664</v>
      </c>
      <c r="B988" s="11">
        <v>17.0853</v>
      </c>
      <c r="C988" s="11">
        <v>17.141999999999999</v>
      </c>
      <c r="D988" s="11">
        <v>17.276</v>
      </c>
      <c r="E988" s="11">
        <v>16.975999999999999</v>
      </c>
      <c r="F988" s="11">
        <v>16.98</v>
      </c>
      <c r="G988" s="11">
        <v>2124500</v>
      </c>
    </row>
    <row r="989" spans="1:7">
      <c r="A989" s="12">
        <v>45217.291666666664</v>
      </c>
      <c r="B989" s="11">
        <v>16.764299999999999</v>
      </c>
      <c r="C989" s="11">
        <v>16.82</v>
      </c>
      <c r="D989" s="11">
        <v>17.058</v>
      </c>
      <c r="E989" s="11">
        <v>16.795999999999999</v>
      </c>
      <c r="F989" s="11">
        <v>17.024000000000001</v>
      </c>
      <c r="G989" s="11">
        <v>1929000</v>
      </c>
    </row>
    <row r="990" spans="1:7">
      <c r="A990" s="12">
        <v>45218.291666666664</v>
      </c>
      <c r="B990" s="11">
        <v>16.712499999999999</v>
      </c>
      <c r="C990" s="11">
        <v>16.768000000000001</v>
      </c>
      <c r="D990" s="11">
        <v>16.984000000000002</v>
      </c>
      <c r="E990" s="11">
        <v>16.739999999999998</v>
      </c>
      <c r="F990" s="11">
        <v>16.829999999999998</v>
      </c>
      <c r="G990" s="11">
        <v>2174500</v>
      </c>
    </row>
    <row r="991" spans="1:7">
      <c r="A991" s="12">
        <v>45219.291666666664</v>
      </c>
      <c r="B991" s="11">
        <v>16.582899999999999</v>
      </c>
      <c r="C991" s="11">
        <v>16.638000000000002</v>
      </c>
      <c r="D991" s="11">
        <v>16.792000000000002</v>
      </c>
      <c r="E991" s="11">
        <v>16.635999999999999</v>
      </c>
      <c r="F991" s="11">
        <v>16.742000000000001</v>
      </c>
      <c r="G991" s="11">
        <v>1717000</v>
      </c>
    </row>
    <row r="992" spans="1:7">
      <c r="A992" s="12">
        <v>45222.291666666664</v>
      </c>
      <c r="B992" s="11">
        <v>16.567</v>
      </c>
      <c r="C992" s="11">
        <v>16.622</v>
      </c>
      <c r="D992" s="11">
        <v>16.725999999999999</v>
      </c>
      <c r="E992" s="11">
        <v>16.41</v>
      </c>
      <c r="F992" s="11">
        <v>16.521999999999998</v>
      </c>
      <c r="G992" s="11">
        <v>1675500</v>
      </c>
    </row>
    <row r="993" spans="1:7">
      <c r="A993" s="12">
        <v>45223.291666666664</v>
      </c>
      <c r="B993" s="11">
        <v>16.7883</v>
      </c>
      <c r="C993" s="11">
        <v>16.844000000000001</v>
      </c>
      <c r="D993" s="11">
        <v>16.866</v>
      </c>
      <c r="E993" s="11">
        <v>16.736000000000001</v>
      </c>
      <c r="F993" s="11">
        <v>16.744</v>
      </c>
      <c r="G993" s="11">
        <v>2458500</v>
      </c>
    </row>
    <row r="994" spans="1:7">
      <c r="A994" s="12">
        <v>45224.291666666664</v>
      </c>
      <c r="B994" s="11">
        <v>16.485299999999999</v>
      </c>
      <c r="C994" s="11">
        <v>16.54</v>
      </c>
      <c r="D994" s="11">
        <v>16.829999999999998</v>
      </c>
      <c r="E994" s="11">
        <v>16.46</v>
      </c>
      <c r="F994" s="11">
        <v>16.756</v>
      </c>
      <c r="G994" s="11">
        <v>3692500</v>
      </c>
    </row>
    <row r="995" spans="1:7">
      <c r="A995" s="12">
        <v>45225.291666666664</v>
      </c>
      <c r="B995" s="11">
        <v>16.1404</v>
      </c>
      <c r="C995" s="11">
        <v>16.193999999999999</v>
      </c>
      <c r="D995" s="11">
        <v>16.364000000000001</v>
      </c>
      <c r="E995" s="11">
        <v>16.11</v>
      </c>
      <c r="F995" s="11">
        <v>16.314</v>
      </c>
      <c r="G995" s="11">
        <v>3165000</v>
      </c>
    </row>
    <row r="996" spans="1:7">
      <c r="A996" s="12">
        <v>45226.291666666664</v>
      </c>
      <c r="B996" s="11">
        <v>15.955</v>
      </c>
      <c r="C996" s="11">
        <v>16.007999999999999</v>
      </c>
      <c r="D996" s="11">
        <v>16.190000000000001</v>
      </c>
      <c r="E996" s="11">
        <v>15.923999999999999</v>
      </c>
      <c r="F996" s="11">
        <v>16.111999999999998</v>
      </c>
      <c r="G996" s="11">
        <v>3442500</v>
      </c>
    </row>
    <row r="997" spans="1:7">
      <c r="A997" s="12">
        <v>45229.291666666664</v>
      </c>
      <c r="B997" s="11">
        <v>16.293900000000001</v>
      </c>
      <c r="C997" s="11">
        <v>16.347999999999999</v>
      </c>
      <c r="D997" s="11">
        <v>16.41</v>
      </c>
      <c r="E997" s="11">
        <v>16.186</v>
      </c>
      <c r="F997" s="11">
        <v>16.186</v>
      </c>
      <c r="G997" s="11">
        <v>7206500</v>
      </c>
    </row>
    <row r="998" spans="1:7">
      <c r="A998" s="12">
        <v>45230.291666666664</v>
      </c>
      <c r="B998" s="11">
        <v>16.555</v>
      </c>
      <c r="C998" s="11">
        <v>16.61</v>
      </c>
      <c r="D998" s="11">
        <v>16.654</v>
      </c>
      <c r="E998" s="11">
        <v>16.510000000000002</v>
      </c>
      <c r="F998" s="11">
        <v>16.564</v>
      </c>
      <c r="G998" s="11">
        <v>3304000</v>
      </c>
    </row>
    <row r="999" spans="1:7">
      <c r="A999" s="12">
        <v>45231.291666666664</v>
      </c>
      <c r="B999" s="11">
        <v>16.9497</v>
      </c>
      <c r="C999" s="11">
        <v>17.006</v>
      </c>
      <c r="D999" s="11">
        <v>17.042000000000002</v>
      </c>
      <c r="E999" s="11">
        <v>16.803999999999998</v>
      </c>
      <c r="F999" s="11">
        <v>16.867999999999999</v>
      </c>
      <c r="G999" s="11">
        <v>4083500</v>
      </c>
    </row>
    <row r="1000" spans="1:7">
      <c r="A1000" s="12">
        <v>45232.291666666664</v>
      </c>
      <c r="B1000" s="11">
        <v>17.2547</v>
      </c>
      <c r="C1000" s="11">
        <v>17.312000000000001</v>
      </c>
      <c r="D1000" s="11">
        <v>17.358000000000001</v>
      </c>
      <c r="E1000" s="11">
        <v>17.13</v>
      </c>
      <c r="F1000" s="11">
        <v>17.13</v>
      </c>
      <c r="G1000" s="11">
        <v>4826500</v>
      </c>
    </row>
    <row r="1001" spans="1:7">
      <c r="A1001" s="12">
        <v>45233.291666666664</v>
      </c>
      <c r="B1001" s="11">
        <v>17.426100000000002</v>
      </c>
      <c r="C1001" s="11">
        <v>17.484000000000002</v>
      </c>
      <c r="D1001" s="11">
        <v>17.591999999999999</v>
      </c>
      <c r="E1001" s="11">
        <v>17.478000000000002</v>
      </c>
      <c r="F1001" s="11">
        <v>17.478000000000002</v>
      </c>
      <c r="G1001" s="11">
        <v>4672500</v>
      </c>
    </row>
    <row r="1002" spans="1:7">
      <c r="A1002" s="12">
        <v>45236.291666666664</v>
      </c>
      <c r="B1002" s="11">
        <v>17.2806</v>
      </c>
      <c r="C1002" s="11">
        <v>17.338000000000001</v>
      </c>
      <c r="D1002" s="11">
        <v>17.462</v>
      </c>
      <c r="E1002" s="11">
        <v>17.263999999999999</v>
      </c>
      <c r="F1002" s="11">
        <v>17.263999999999999</v>
      </c>
      <c r="G1002" s="11">
        <v>5646500</v>
      </c>
    </row>
    <row r="1003" spans="1:7">
      <c r="A1003" s="12">
        <v>45237.291666666664</v>
      </c>
      <c r="B1003" s="11">
        <v>17.4939</v>
      </c>
      <c r="C1003" s="11">
        <v>17.552</v>
      </c>
      <c r="D1003" s="11">
        <v>17.61</v>
      </c>
      <c r="E1003" s="11">
        <v>17.373999999999999</v>
      </c>
      <c r="F1003" s="11">
        <v>17.399999999999999</v>
      </c>
      <c r="G1003" s="11">
        <v>3626500</v>
      </c>
    </row>
    <row r="1004" spans="1:7">
      <c r="A1004" s="12">
        <v>45238.291666666664</v>
      </c>
      <c r="B1004" s="11">
        <v>17.450099999999999</v>
      </c>
      <c r="C1004" s="11">
        <v>17.507999999999999</v>
      </c>
      <c r="D1004" s="11">
        <v>17.771999999999998</v>
      </c>
      <c r="E1004" s="11">
        <v>17.446000000000002</v>
      </c>
      <c r="F1004" s="11">
        <v>17.728000000000002</v>
      </c>
      <c r="G1004" s="11">
        <v>6880000</v>
      </c>
    </row>
    <row r="1005" spans="1:7">
      <c r="A1005" s="12">
        <v>45239.291666666664</v>
      </c>
      <c r="B1005" s="11">
        <v>16.291899999999998</v>
      </c>
      <c r="C1005" s="11">
        <v>16.346</v>
      </c>
      <c r="D1005" s="11">
        <v>17.123999999999999</v>
      </c>
      <c r="E1005" s="11">
        <v>16.154</v>
      </c>
      <c r="F1005" s="11">
        <v>17.123999999999999</v>
      </c>
      <c r="G1005" s="11">
        <v>17590500</v>
      </c>
    </row>
    <row r="1006" spans="1:7">
      <c r="A1006" s="12">
        <v>45240.291666666664</v>
      </c>
      <c r="B1006" s="11">
        <v>17.1311</v>
      </c>
      <c r="C1006" s="11">
        <v>17.187999999999999</v>
      </c>
      <c r="D1006" s="11">
        <v>17.256</v>
      </c>
      <c r="E1006" s="11">
        <v>16.774000000000001</v>
      </c>
      <c r="F1006" s="11">
        <v>17.071999999999999</v>
      </c>
      <c r="G1006" s="11">
        <v>9445500</v>
      </c>
    </row>
    <row r="1007" spans="1:7">
      <c r="A1007" s="12">
        <v>45243.291666666664</v>
      </c>
      <c r="B1007" s="11">
        <v>16.610800000000001</v>
      </c>
      <c r="C1007" s="11">
        <v>16.666</v>
      </c>
      <c r="D1007" s="11">
        <v>16.72</v>
      </c>
      <c r="E1007" s="11">
        <v>16.501999999999999</v>
      </c>
      <c r="F1007" s="11">
        <v>16.713999999999999</v>
      </c>
      <c r="G1007" s="11">
        <v>5548500</v>
      </c>
    </row>
    <row r="1008" spans="1:7">
      <c r="A1008" s="12">
        <v>45244.291666666664</v>
      </c>
      <c r="B1008" s="11">
        <v>16.957699999999999</v>
      </c>
      <c r="C1008" s="11">
        <v>17.013999999999999</v>
      </c>
      <c r="D1008" s="11">
        <v>17.068000000000001</v>
      </c>
      <c r="E1008" s="11">
        <v>16.864000000000001</v>
      </c>
      <c r="F1008" s="11">
        <v>16.876000000000001</v>
      </c>
      <c r="G1008" s="11">
        <v>3248000</v>
      </c>
    </row>
    <row r="1009" spans="1:7">
      <c r="A1009" s="12">
        <v>45245.291666666664</v>
      </c>
      <c r="B1009" s="11">
        <v>17.366299999999999</v>
      </c>
      <c r="C1009" s="11">
        <v>17.423999999999999</v>
      </c>
      <c r="D1009" s="11">
        <v>17.641999999999999</v>
      </c>
      <c r="E1009" s="11">
        <v>17.393999999999998</v>
      </c>
      <c r="F1009" s="11">
        <v>17.524000000000001</v>
      </c>
      <c r="G1009" s="11">
        <v>5551000</v>
      </c>
    </row>
    <row r="1010" spans="1:7">
      <c r="A1010" s="12">
        <v>45246.291666666664</v>
      </c>
      <c r="B1010" s="11">
        <v>17.462</v>
      </c>
      <c r="C1010" s="11">
        <v>17.52</v>
      </c>
      <c r="D1010" s="11">
        <v>17.526</v>
      </c>
      <c r="E1010" s="11">
        <v>17.312000000000001</v>
      </c>
      <c r="F1010" s="11">
        <v>17.338000000000001</v>
      </c>
      <c r="G1010" s="11">
        <v>2913500</v>
      </c>
    </row>
    <row r="1011" spans="1:7">
      <c r="A1011" s="12">
        <v>45247.291666666664</v>
      </c>
      <c r="B1011" s="11">
        <v>17.472000000000001</v>
      </c>
      <c r="C1011" s="11">
        <v>17.53</v>
      </c>
      <c r="D1011" s="11">
        <v>17.538</v>
      </c>
      <c r="E1011" s="11">
        <v>17.399999999999999</v>
      </c>
      <c r="F1011" s="11">
        <v>17.515999999999998</v>
      </c>
      <c r="G1011" s="11">
        <v>2147000</v>
      </c>
    </row>
    <row r="1012" spans="1:7">
      <c r="A1012" s="12">
        <v>45250.291666666664</v>
      </c>
      <c r="B1012" s="11">
        <v>17.450099999999999</v>
      </c>
      <c r="C1012" s="11">
        <v>17.507999999999999</v>
      </c>
      <c r="D1012" s="11">
        <v>17.524000000000001</v>
      </c>
      <c r="E1012" s="11">
        <v>17.353999999999999</v>
      </c>
      <c r="F1012" s="11">
        <v>17.396000000000001</v>
      </c>
      <c r="G1012" s="11">
        <v>2465000</v>
      </c>
    </row>
    <row r="1013" spans="1:7">
      <c r="A1013" s="12">
        <v>45251.291666666664</v>
      </c>
      <c r="B1013" s="11">
        <v>17.300599999999999</v>
      </c>
      <c r="C1013" s="11">
        <v>17.358000000000001</v>
      </c>
      <c r="D1013" s="11">
        <v>17.495999999999999</v>
      </c>
      <c r="E1013" s="11">
        <v>17.341999999999999</v>
      </c>
      <c r="F1013" s="11">
        <v>17.474</v>
      </c>
      <c r="G1013" s="11">
        <v>2705000</v>
      </c>
    </row>
    <row r="1014" spans="1:7">
      <c r="A1014" s="12">
        <v>45252.291666666664</v>
      </c>
      <c r="B1014" s="11">
        <v>17.46</v>
      </c>
      <c r="C1014" s="11">
        <v>17.518000000000001</v>
      </c>
      <c r="D1014" s="11">
        <v>17.597999999999999</v>
      </c>
      <c r="E1014" s="11">
        <v>17.414000000000001</v>
      </c>
      <c r="F1014" s="11">
        <v>17.475999999999999</v>
      </c>
      <c r="G1014" s="11">
        <v>2349500</v>
      </c>
    </row>
    <row r="1015" spans="1:7">
      <c r="A1015" s="12">
        <v>45254.291666666664</v>
      </c>
      <c r="B1015" s="11">
        <v>17.270700000000001</v>
      </c>
      <c r="C1015" s="11">
        <v>17.327999999999999</v>
      </c>
      <c r="D1015" s="11">
        <v>17.356000000000002</v>
      </c>
      <c r="E1015" s="11">
        <v>17.206</v>
      </c>
      <c r="F1015" s="11">
        <v>17.244</v>
      </c>
      <c r="G1015" s="11">
        <v>1949000</v>
      </c>
    </row>
    <row r="1016" spans="1:7">
      <c r="A1016" s="12">
        <v>45257.291666666664</v>
      </c>
      <c r="B1016" s="11">
        <v>17.3324</v>
      </c>
      <c r="C1016" s="11">
        <v>17.39</v>
      </c>
      <c r="D1016" s="11">
        <v>17.423999999999999</v>
      </c>
      <c r="E1016" s="11">
        <v>17.231999999999999</v>
      </c>
      <c r="F1016" s="11">
        <v>17.262</v>
      </c>
      <c r="G1016" s="11">
        <v>2824000</v>
      </c>
    </row>
    <row r="1017" spans="1:7">
      <c r="A1017" s="12">
        <v>45258.291666666664</v>
      </c>
      <c r="B1017" s="11">
        <v>17.388300000000001</v>
      </c>
      <c r="C1017" s="11">
        <v>17.446000000000002</v>
      </c>
      <c r="D1017" s="11">
        <v>17.521999999999998</v>
      </c>
      <c r="E1017" s="11">
        <v>17.28</v>
      </c>
      <c r="F1017" s="11">
        <v>17.34</v>
      </c>
      <c r="G1017" s="11">
        <v>5846500</v>
      </c>
    </row>
    <row r="1018" spans="1:7">
      <c r="A1018" s="12">
        <v>45259.291666666664</v>
      </c>
      <c r="B1018" s="11">
        <v>17.163</v>
      </c>
      <c r="C1018" s="11">
        <v>17.22</v>
      </c>
      <c r="D1018" s="11">
        <v>17.416</v>
      </c>
      <c r="E1018" s="11">
        <v>17.207999999999998</v>
      </c>
      <c r="F1018" s="11">
        <v>17.38</v>
      </c>
      <c r="G1018" s="11">
        <v>3034500</v>
      </c>
    </row>
    <row r="1019" spans="1:7">
      <c r="A1019" s="12">
        <v>45260.291666666664</v>
      </c>
      <c r="B1019" s="11">
        <v>17.133099999999999</v>
      </c>
      <c r="C1019" s="11">
        <v>17.190000000000001</v>
      </c>
      <c r="D1019" s="11">
        <v>17.332000000000001</v>
      </c>
      <c r="E1019" s="11">
        <v>17.154</v>
      </c>
      <c r="F1019" s="11">
        <v>17.321999999999999</v>
      </c>
      <c r="G1019" s="11">
        <v>4065000</v>
      </c>
    </row>
    <row r="1020" spans="1:7">
      <c r="A1020" s="12">
        <v>45261.291666666664</v>
      </c>
      <c r="B1020" s="11">
        <v>17.170999999999999</v>
      </c>
      <c r="C1020" s="11">
        <v>17.228000000000002</v>
      </c>
      <c r="D1020" s="11">
        <v>17.271999999999998</v>
      </c>
      <c r="E1020" s="11">
        <v>17.074000000000002</v>
      </c>
      <c r="F1020" s="11">
        <v>17.074000000000002</v>
      </c>
      <c r="G1020" s="11">
        <v>3241500</v>
      </c>
    </row>
    <row r="1021" spans="1:7">
      <c r="A1021" s="12">
        <v>45264.291666666664</v>
      </c>
      <c r="B1021" s="11">
        <v>17.0075</v>
      </c>
      <c r="C1021" s="11">
        <v>17.064</v>
      </c>
      <c r="D1021" s="11">
        <v>17.106000000000002</v>
      </c>
      <c r="E1021" s="11">
        <v>16.923999999999999</v>
      </c>
      <c r="F1021" s="11">
        <v>17.053999999999998</v>
      </c>
      <c r="G1021" s="11">
        <v>5139000</v>
      </c>
    </row>
    <row r="1022" spans="1:7">
      <c r="A1022" s="12">
        <v>45265.291666666664</v>
      </c>
      <c r="B1022" s="11">
        <v>17.222799999999999</v>
      </c>
      <c r="C1022" s="11">
        <v>17.28</v>
      </c>
      <c r="D1022" s="11">
        <v>17.338000000000001</v>
      </c>
      <c r="E1022" s="11">
        <v>17.172000000000001</v>
      </c>
      <c r="F1022" s="11">
        <v>17.175999999999998</v>
      </c>
      <c r="G1022" s="11">
        <v>4086500</v>
      </c>
    </row>
    <row r="1023" spans="1:7">
      <c r="A1023" s="12">
        <v>45266.291666666664</v>
      </c>
      <c r="B1023" s="11">
        <v>17.621500000000001</v>
      </c>
      <c r="C1023" s="11">
        <v>17.68</v>
      </c>
      <c r="D1023" s="11">
        <v>17.908000000000001</v>
      </c>
      <c r="E1023" s="11">
        <v>17.68</v>
      </c>
      <c r="F1023" s="11">
        <v>17.8</v>
      </c>
      <c r="G1023" s="11">
        <v>10883000</v>
      </c>
    </row>
    <row r="1024" spans="1:7">
      <c r="A1024" s="12">
        <v>45267.291666666664</v>
      </c>
      <c r="B1024" s="11">
        <v>17.6434</v>
      </c>
      <c r="C1024" s="11">
        <v>17.702000000000002</v>
      </c>
      <c r="D1024" s="11">
        <v>17.724</v>
      </c>
      <c r="E1024" s="11">
        <v>17.474</v>
      </c>
      <c r="F1024" s="11">
        <v>17.596</v>
      </c>
      <c r="G1024" s="11">
        <v>4265500</v>
      </c>
    </row>
    <row r="1025" spans="1:7">
      <c r="A1025" s="12">
        <v>45268.291666666664</v>
      </c>
      <c r="B1025" s="11">
        <v>17.800899999999999</v>
      </c>
      <c r="C1025" s="11">
        <v>17.86</v>
      </c>
      <c r="D1025" s="11">
        <v>17.896000000000001</v>
      </c>
      <c r="E1025" s="11">
        <v>17.673999999999999</v>
      </c>
      <c r="F1025" s="11">
        <v>17.673999999999999</v>
      </c>
      <c r="G1025" s="11">
        <v>3239500</v>
      </c>
    </row>
    <row r="1026" spans="1:7">
      <c r="A1026" s="12">
        <v>45271.291666666664</v>
      </c>
      <c r="B1026" s="11">
        <v>17.806899999999999</v>
      </c>
      <c r="C1026" s="11">
        <v>17.866</v>
      </c>
      <c r="D1026" s="11">
        <v>17.93</v>
      </c>
      <c r="E1026" s="11">
        <v>17.821999999999999</v>
      </c>
      <c r="F1026" s="11">
        <v>17.858000000000001</v>
      </c>
      <c r="G1026" s="11">
        <v>3585500</v>
      </c>
    </row>
    <row r="1027" spans="1:7">
      <c r="A1027" s="12">
        <v>45272.291666666664</v>
      </c>
      <c r="B1027" s="11">
        <v>18.0182</v>
      </c>
      <c r="C1027" s="11">
        <v>18.077999999999999</v>
      </c>
      <c r="D1027" s="11">
        <v>18.108000000000001</v>
      </c>
      <c r="E1027" s="11">
        <v>17.838000000000001</v>
      </c>
      <c r="F1027" s="11">
        <v>17.882000000000001</v>
      </c>
      <c r="G1027" s="11">
        <v>3447000</v>
      </c>
    </row>
    <row r="1028" spans="1:7">
      <c r="A1028" s="12">
        <v>45273.291666666664</v>
      </c>
      <c r="B1028" s="11">
        <v>18.2972</v>
      </c>
      <c r="C1028" s="11">
        <v>18.358000000000001</v>
      </c>
      <c r="D1028" s="11">
        <v>18.372</v>
      </c>
      <c r="E1028" s="11">
        <v>17.957999999999998</v>
      </c>
      <c r="F1028" s="11">
        <v>18.116</v>
      </c>
      <c r="G1028" s="11">
        <v>7517000</v>
      </c>
    </row>
    <row r="1029" spans="1:7">
      <c r="A1029" s="12">
        <v>45274.291666666664</v>
      </c>
      <c r="B1029" s="11">
        <v>18.422799999999999</v>
      </c>
      <c r="C1029" s="11">
        <v>18.484000000000002</v>
      </c>
      <c r="D1029" s="11">
        <v>18.512</v>
      </c>
      <c r="E1029" s="11">
        <v>18.228000000000002</v>
      </c>
      <c r="F1029" s="11">
        <v>18.260000000000002</v>
      </c>
      <c r="G1029" s="11">
        <v>6704000</v>
      </c>
    </row>
    <row r="1030" spans="1:7">
      <c r="A1030" s="12">
        <v>45275.291666666664</v>
      </c>
      <c r="B1030" s="11">
        <v>18.476600000000001</v>
      </c>
      <c r="C1030" s="11">
        <v>18.538</v>
      </c>
      <c r="D1030" s="11">
        <v>18.739999999999998</v>
      </c>
      <c r="E1030" s="11">
        <v>18.526</v>
      </c>
      <c r="F1030" s="11">
        <v>18.649999999999999</v>
      </c>
      <c r="G1030" s="11">
        <v>3513000</v>
      </c>
    </row>
    <row r="1031" spans="1:7">
      <c r="A1031" s="12">
        <v>45278.291666666664</v>
      </c>
      <c r="B1031" s="11">
        <v>18.381</v>
      </c>
      <c r="C1031" s="11">
        <v>18.442</v>
      </c>
      <c r="D1031" s="11">
        <v>18.481999999999999</v>
      </c>
      <c r="E1031" s="11">
        <v>18.283999999999999</v>
      </c>
      <c r="F1031" s="11">
        <v>18.314</v>
      </c>
      <c r="G1031" s="11">
        <v>4349500</v>
      </c>
    </row>
    <row r="1032" spans="1:7">
      <c r="A1032" s="12">
        <v>45279.291666666664</v>
      </c>
      <c r="B1032" s="11">
        <v>18.263400000000001</v>
      </c>
      <c r="C1032" s="11">
        <v>18.324000000000002</v>
      </c>
      <c r="D1032" s="11">
        <v>18.532</v>
      </c>
      <c r="E1032" s="11">
        <v>18.29</v>
      </c>
      <c r="F1032" s="11">
        <v>18.332000000000001</v>
      </c>
      <c r="G1032" s="11">
        <v>5179000</v>
      </c>
    </row>
    <row r="1033" spans="1:7">
      <c r="A1033" s="12">
        <v>45280.291666666664</v>
      </c>
      <c r="B1033" s="11">
        <v>17.956399999999999</v>
      </c>
      <c r="C1033" s="11">
        <v>18.015999999999998</v>
      </c>
      <c r="D1033" s="11">
        <v>18.399999999999999</v>
      </c>
      <c r="E1033" s="11">
        <v>18.015999999999998</v>
      </c>
      <c r="F1033" s="11">
        <v>18.382000000000001</v>
      </c>
      <c r="G1033" s="11">
        <v>3922000</v>
      </c>
    </row>
    <row r="1034" spans="1:7">
      <c r="A1034" s="12">
        <v>45281.291666666664</v>
      </c>
      <c r="B1034" s="11">
        <v>18.490600000000001</v>
      </c>
      <c r="C1034" s="11">
        <v>18.552</v>
      </c>
      <c r="D1034" s="11">
        <v>18.577999999999999</v>
      </c>
      <c r="E1034" s="11">
        <v>18.268000000000001</v>
      </c>
      <c r="F1034" s="11">
        <v>18.416</v>
      </c>
      <c r="G1034" s="11">
        <v>3759000</v>
      </c>
    </row>
    <row r="1035" spans="1:7">
      <c r="A1035" s="12">
        <v>45282.291666666664</v>
      </c>
      <c r="B1035" s="11">
        <v>18.367000000000001</v>
      </c>
      <c r="C1035" s="11">
        <v>18.428000000000001</v>
      </c>
      <c r="D1035" s="11">
        <v>18.46</v>
      </c>
      <c r="E1035" s="11">
        <v>18.302</v>
      </c>
      <c r="F1035" s="11">
        <v>18.350000000000001</v>
      </c>
      <c r="G1035" s="11">
        <v>2659500</v>
      </c>
    </row>
    <row r="1036" spans="1:7">
      <c r="A1036" s="12">
        <v>45286.291666666664</v>
      </c>
      <c r="B1036" s="11">
        <v>18.632100000000001</v>
      </c>
      <c r="C1036" s="11">
        <v>18.693999999999999</v>
      </c>
      <c r="D1036" s="11">
        <v>18.73</v>
      </c>
      <c r="E1036" s="11">
        <v>18.442</v>
      </c>
      <c r="F1036" s="11">
        <v>18.446000000000002</v>
      </c>
      <c r="G1036" s="11">
        <v>3302000</v>
      </c>
    </row>
    <row r="1037" spans="1:7">
      <c r="A1037" s="12">
        <v>45287.291666666664</v>
      </c>
      <c r="B1037" s="11">
        <v>18.739799999999999</v>
      </c>
      <c r="C1037" s="11">
        <v>18.802</v>
      </c>
      <c r="D1037" s="11">
        <v>18.809999999999999</v>
      </c>
      <c r="E1037" s="11">
        <v>18.692</v>
      </c>
      <c r="F1037" s="11">
        <v>18.724</v>
      </c>
      <c r="G1037" s="11">
        <v>2927000</v>
      </c>
    </row>
    <row r="1038" spans="1:7">
      <c r="A1038" s="12">
        <v>45288.291666666664</v>
      </c>
      <c r="B1038" s="11">
        <v>18.8674</v>
      </c>
      <c r="C1038" s="11">
        <v>18.93</v>
      </c>
      <c r="D1038" s="11">
        <v>18.968</v>
      </c>
      <c r="E1038" s="11">
        <v>18.782</v>
      </c>
      <c r="F1038" s="11">
        <v>18.795999999999999</v>
      </c>
      <c r="G1038" s="11">
        <v>2228500</v>
      </c>
    </row>
    <row r="1039" spans="1:7">
      <c r="A1039" s="12">
        <v>45289.291666666664</v>
      </c>
      <c r="B1039" s="11">
        <v>18.875299999999999</v>
      </c>
      <c r="C1039" s="11">
        <v>18.937999999999999</v>
      </c>
      <c r="D1039" s="11">
        <v>18.981999999999999</v>
      </c>
      <c r="E1039" s="11">
        <v>18.861999999999998</v>
      </c>
      <c r="F1039" s="11">
        <v>18.920000000000002</v>
      </c>
      <c r="G1039" s="11">
        <v>1512500</v>
      </c>
    </row>
    <row r="1040" spans="1:7">
      <c r="A1040" s="12">
        <v>45293.291666666664</v>
      </c>
      <c r="B1040" s="11">
        <v>18.598199999999999</v>
      </c>
      <c r="C1040" s="11">
        <v>18.66</v>
      </c>
      <c r="D1040" s="11">
        <v>18.8</v>
      </c>
      <c r="E1040" s="11">
        <v>18.591999999999999</v>
      </c>
      <c r="F1040" s="11">
        <v>18.7</v>
      </c>
      <c r="G1040" s="11">
        <v>3337500</v>
      </c>
    </row>
    <row r="1041" spans="1:7">
      <c r="A1041" s="12">
        <v>45294.291666666664</v>
      </c>
      <c r="B1041" s="11">
        <v>18.414899999999999</v>
      </c>
      <c r="C1041" s="11">
        <v>18.475999999999999</v>
      </c>
      <c r="D1041" s="11">
        <v>18.559999999999999</v>
      </c>
      <c r="E1041" s="11">
        <v>18.442</v>
      </c>
      <c r="F1041" s="11">
        <v>18.52</v>
      </c>
      <c r="G1041" s="11">
        <v>2849000</v>
      </c>
    </row>
    <row r="1042" spans="1:7">
      <c r="A1042" s="12">
        <v>45295.291666666664</v>
      </c>
      <c r="B1042" s="11">
        <v>18.149699999999999</v>
      </c>
      <c r="C1042" s="11">
        <v>18.21</v>
      </c>
      <c r="D1042" s="11">
        <v>18.366</v>
      </c>
      <c r="E1042" s="11">
        <v>18.143999999999998</v>
      </c>
      <c r="F1042" s="11">
        <v>18.193999999999999</v>
      </c>
      <c r="G1042" s="11">
        <v>4555000</v>
      </c>
    </row>
    <row r="1043" spans="1:7">
      <c r="A1043" s="12">
        <v>45296.291666666664</v>
      </c>
      <c r="B1043" s="11">
        <v>18.183599999999998</v>
      </c>
      <c r="C1043" s="11">
        <v>18.244</v>
      </c>
      <c r="D1043" s="11">
        <v>18.46</v>
      </c>
      <c r="E1043" s="11">
        <v>18.166</v>
      </c>
      <c r="F1043" s="11">
        <v>18.190000000000001</v>
      </c>
      <c r="G1043" s="11">
        <v>3612000</v>
      </c>
    </row>
    <row r="1044" spans="1:7">
      <c r="A1044" s="12">
        <v>45299.291666666664</v>
      </c>
      <c r="B1044" s="11">
        <v>18.418800000000001</v>
      </c>
      <c r="C1044" s="11">
        <v>18.48</v>
      </c>
      <c r="D1044" s="11">
        <v>18.5</v>
      </c>
      <c r="E1044" s="11">
        <v>18.242000000000001</v>
      </c>
      <c r="F1044" s="11">
        <v>18.242000000000001</v>
      </c>
      <c r="G1044" s="11">
        <v>2077000</v>
      </c>
    </row>
    <row r="1045" spans="1:7">
      <c r="A1045" s="12">
        <v>45300.291666666664</v>
      </c>
      <c r="B1045" s="11">
        <v>18.361000000000001</v>
      </c>
      <c r="C1045" s="11">
        <v>18.422000000000001</v>
      </c>
      <c r="D1045" s="11">
        <v>18.475999999999999</v>
      </c>
      <c r="E1045" s="11">
        <v>18.37</v>
      </c>
      <c r="F1045" s="11">
        <v>18.425999999999998</v>
      </c>
      <c r="G1045" s="11">
        <v>2647000</v>
      </c>
    </row>
    <row r="1046" spans="1:7">
      <c r="A1046" s="12">
        <v>45301.291666666664</v>
      </c>
      <c r="B1046" s="11">
        <v>19.166399999999999</v>
      </c>
      <c r="C1046" s="11">
        <v>19.23</v>
      </c>
      <c r="D1046" s="11">
        <v>19.27</v>
      </c>
      <c r="E1046" s="11">
        <v>19.013999999999999</v>
      </c>
      <c r="F1046" s="11">
        <v>19.021999999999998</v>
      </c>
      <c r="G1046" s="11">
        <v>5481000</v>
      </c>
    </row>
    <row r="1047" spans="1:7">
      <c r="A1047" s="12">
        <v>45302.291666666664</v>
      </c>
      <c r="B1047" s="11">
        <v>19.397600000000001</v>
      </c>
      <c r="C1047" s="11">
        <v>19.462</v>
      </c>
      <c r="D1047" s="11">
        <v>19.71</v>
      </c>
      <c r="E1047" s="11">
        <v>19.274000000000001</v>
      </c>
      <c r="F1047" s="11">
        <v>19.66</v>
      </c>
      <c r="G1047" s="11">
        <v>6116500</v>
      </c>
    </row>
    <row r="1048" spans="1:7">
      <c r="A1048" s="12">
        <v>45303.291666666664</v>
      </c>
      <c r="B1048" s="11">
        <v>19.884</v>
      </c>
      <c r="C1048" s="11">
        <v>19.95</v>
      </c>
      <c r="D1048" s="11">
        <v>20.175999999999998</v>
      </c>
      <c r="E1048" s="11">
        <v>19.89</v>
      </c>
      <c r="F1048" s="11">
        <v>19.954000000000001</v>
      </c>
      <c r="G1048" s="11">
        <v>7613500</v>
      </c>
    </row>
    <row r="1049" spans="1:7">
      <c r="A1049" s="12">
        <v>45307.291666666664</v>
      </c>
      <c r="B1049" s="11">
        <v>19.567</v>
      </c>
      <c r="C1049" s="11">
        <v>19.632000000000001</v>
      </c>
      <c r="D1049" s="11">
        <v>19.806000000000001</v>
      </c>
      <c r="E1049" s="11">
        <v>19.623999999999999</v>
      </c>
      <c r="F1049" s="11">
        <v>19.718</v>
      </c>
      <c r="G1049" s="11">
        <v>4267000</v>
      </c>
    </row>
    <row r="1050" spans="1:7">
      <c r="A1050" s="12">
        <v>45308.291666666664</v>
      </c>
      <c r="B1050" s="11">
        <v>19.4175</v>
      </c>
      <c r="C1050" s="11">
        <v>19.481999999999999</v>
      </c>
      <c r="D1050" s="11">
        <v>19.536000000000001</v>
      </c>
      <c r="E1050" s="11">
        <v>19.404</v>
      </c>
      <c r="F1050" s="11">
        <v>19.411999999999999</v>
      </c>
      <c r="G1050" s="11">
        <v>4046500</v>
      </c>
    </row>
    <row r="1051" spans="1:7">
      <c r="A1051" s="12">
        <v>45309.291666666664</v>
      </c>
      <c r="B1051" s="11">
        <v>19.505199999999999</v>
      </c>
      <c r="C1051" s="11">
        <v>19.57</v>
      </c>
      <c r="D1051" s="11">
        <v>19.588000000000001</v>
      </c>
      <c r="E1051" s="11">
        <v>19.399999999999999</v>
      </c>
      <c r="F1051" s="11">
        <v>19.416</v>
      </c>
      <c r="G1051" s="11">
        <v>3300000</v>
      </c>
    </row>
    <row r="1052" spans="1:7">
      <c r="A1052" s="12">
        <v>45310.291666666664</v>
      </c>
      <c r="B1052" s="11">
        <v>19.738499999999998</v>
      </c>
      <c r="C1052" s="11">
        <v>19.803999999999998</v>
      </c>
      <c r="D1052" s="11">
        <v>19.82</v>
      </c>
      <c r="E1052" s="11">
        <v>19.588000000000001</v>
      </c>
      <c r="F1052" s="11">
        <v>19.635999999999999</v>
      </c>
      <c r="G1052" s="11">
        <v>2180000</v>
      </c>
    </row>
    <row r="1053" spans="1:7">
      <c r="A1053" s="12">
        <v>45313.291666666664</v>
      </c>
      <c r="B1053" s="11">
        <v>19.8521</v>
      </c>
      <c r="C1053" s="11">
        <v>19.917999999999999</v>
      </c>
      <c r="D1053" s="11">
        <v>20.065999999999999</v>
      </c>
      <c r="E1053" s="11">
        <v>19.867999999999999</v>
      </c>
      <c r="F1053" s="11">
        <v>19.963999999999999</v>
      </c>
      <c r="G1053" s="11">
        <v>2871500</v>
      </c>
    </row>
    <row r="1054" spans="1:7">
      <c r="A1054" s="12">
        <v>45314.291666666664</v>
      </c>
      <c r="B1054" s="11">
        <v>19.6846</v>
      </c>
      <c r="C1054" s="11">
        <v>19.75</v>
      </c>
      <c r="D1054" s="11">
        <v>19.8</v>
      </c>
      <c r="E1054" s="11">
        <v>19.646000000000001</v>
      </c>
      <c r="F1054" s="11">
        <v>19.776</v>
      </c>
      <c r="G1054" s="11">
        <v>2709500</v>
      </c>
    </row>
    <row r="1055" spans="1:7">
      <c r="A1055" s="12">
        <v>45315.291666666664</v>
      </c>
      <c r="B1055" s="11">
        <v>19.525200000000002</v>
      </c>
      <c r="C1055" s="11">
        <v>19.59</v>
      </c>
      <c r="D1055" s="11">
        <v>19.954000000000001</v>
      </c>
      <c r="E1055" s="11">
        <v>19.558</v>
      </c>
      <c r="F1055" s="11">
        <v>19.768000000000001</v>
      </c>
      <c r="G1055" s="11">
        <v>2930000</v>
      </c>
    </row>
    <row r="1056" spans="1:7">
      <c r="A1056" s="12">
        <v>45316.291666666664</v>
      </c>
      <c r="B1056" s="11">
        <v>19.3398</v>
      </c>
      <c r="C1056" s="11">
        <v>19.404</v>
      </c>
      <c r="D1056" s="11">
        <v>19.533999999999999</v>
      </c>
      <c r="E1056" s="11">
        <v>19.352</v>
      </c>
      <c r="F1056" s="11">
        <v>19.45</v>
      </c>
      <c r="G1056" s="11">
        <v>2746500</v>
      </c>
    </row>
    <row r="1057" spans="1:7">
      <c r="A1057" s="12">
        <v>45317.291666666664</v>
      </c>
      <c r="B1057" s="11">
        <v>19.014900000000001</v>
      </c>
      <c r="C1057" s="11">
        <v>19.077999999999999</v>
      </c>
      <c r="D1057" s="11">
        <v>19.161999999999999</v>
      </c>
      <c r="E1057" s="11">
        <v>18.974</v>
      </c>
      <c r="F1057" s="11">
        <v>19.059999999999999</v>
      </c>
      <c r="G1057" s="11">
        <v>4490500</v>
      </c>
    </row>
    <row r="1058" spans="1:7">
      <c r="A1058" s="12">
        <v>45320.291666666664</v>
      </c>
      <c r="B1058" s="11">
        <v>19.3797</v>
      </c>
      <c r="C1058" s="11">
        <v>19.443999999999999</v>
      </c>
      <c r="D1058" s="11">
        <v>19.46</v>
      </c>
      <c r="E1058" s="11">
        <v>19.297999999999998</v>
      </c>
      <c r="F1058" s="11">
        <v>19.38</v>
      </c>
      <c r="G1058" s="11">
        <v>3055000</v>
      </c>
    </row>
    <row r="1059" spans="1:7">
      <c r="A1059" s="12">
        <v>45321.291666666664</v>
      </c>
      <c r="B1059" s="11">
        <v>19.415500000000002</v>
      </c>
      <c r="C1059" s="11">
        <v>19.48</v>
      </c>
      <c r="D1059" s="11">
        <v>19.641999999999999</v>
      </c>
      <c r="E1059" s="11">
        <v>19.462</v>
      </c>
      <c r="F1059" s="11">
        <v>19.602</v>
      </c>
      <c r="G1059" s="11">
        <v>2373000</v>
      </c>
    </row>
    <row r="1060" spans="1:7">
      <c r="A1060" s="12">
        <v>45322.291666666664</v>
      </c>
      <c r="B1060" s="11">
        <v>19.485299999999999</v>
      </c>
      <c r="C1060" s="11">
        <v>19.55</v>
      </c>
      <c r="D1060" s="11">
        <v>19.893999999999998</v>
      </c>
      <c r="E1060" s="11">
        <v>19.526</v>
      </c>
      <c r="F1060" s="11">
        <v>19.853999999999999</v>
      </c>
      <c r="G1060" s="11">
        <v>4626500</v>
      </c>
    </row>
    <row r="1061" spans="1:7">
      <c r="A1061" s="12">
        <v>45323.291666666664</v>
      </c>
      <c r="B1061" s="11">
        <v>19.712499999999999</v>
      </c>
      <c r="C1061" s="11">
        <v>19.777999999999999</v>
      </c>
      <c r="D1061" s="11">
        <v>19.808</v>
      </c>
      <c r="E1061" s="11">
        <v>19.562000000000001</v>
      </c>
      <c r="F1061" s="11">
        <v>19.606000000000002</v>
      </c>
      <c r="G1061" s="11">
        <v>3121000</v>
      </c>
    </row>
    <row r="1062" spans="1:7">
      <c r="A1062" s="12">
        <v>45324.291666666664</v>
      </c>
      <c r="B1062" s="11">
        <v>19.646799999999999</v>
      </c>
      <c r="C1062" s="11">
        <v>19.712</v>
      </c>
      <c r="D1062" s="11">
        <v>19.751999999999999</v>
      </c>
      <c r="E1062" s="11">
        <v>19.559999999999999</v>
      </c>
      <c r="F1062" s="11">
        <v>19.582000000000001</v>
      </c>
      <c r="G1062" s="11">
        <v>2028500</v>
      </c>
    </row>
    <row r="1063" spans="1:7">
      <c r="A1063" s="12">
        <v>45327.291666666664</v>
      </c>
      <c r="B1063" s="11">
        <v>19.453399999999998</v>
      </c>
      <c r="C1063" s="11">
        <v>19.518000000000001</v>
      </c>
      <c r="D1063" s="11">
        <v>19.552</v>
      </c>
      <c r="E1063" s="11">
        <v>19.378</v>
      </c>
      <c r="F1063" s="11">
        <v>19.48</v>
      </c>
      <c r="G1063" s="11">
        <v>2576500</v>
      </c>
    </row>
    <row r="1064" spans="1:7">
      <c r="A1064" s="12">
        <v>45328.291666666664</v>
      </c>
      <c r="B1064" s="11">
        <v>19.3278</v>
      </c>
      <c r="C1064" s="11">
        <v>19.391999999999999</v>
      </c>
      <c r="D1064" s="11">
        <v>19.396000000000001</v>
      </c>
      <c r="E1064" s="11">
        <v>19.225999999999999</v>
      </c>
      <c r="F1064" s="11">
        <v>19.282</v>
      </c>
      <c r="G1064" s="11">
        <v>3756500</v>
      </c>
    </row>
    <row r="1065" spans="1:7">
      <c r="A1065" s="12">
        <v>45329.291666666664</v>
      </c>
      <c r="B1065" s="11">
        <v>19.387599999999999</v>
      </c>
      <c r="C1065" s="11">
        <v>19.452000000000002</v>
      </c>
      <c r="D1065" s="11">
        <v>19.533999999999999</v>
      </c>
      <c r="E1065" s="11">
        <v>19.391999999999999</v>
      </c>
      <c r="F1065" s="11">
        <v>19.452000000000002</v>
      </c>
      <c r="G1065" s="11">
        <v>2948500</v>
      </c>
    </row>
    <row r="1066" spans="1:7">
      <c r="A1066" s="12">
        <v>45330.291666666664</v>
      </c>
      <c r="B1066" s="11">
        <v>19.216200000000001</v>
      </c>
      <c r="C1066" s="11">
        <v>19.28</v>
      </c>
      <c r="D1066" s="11">
        <v>19.294</v>
      </c>
      <c r="E1066" s="11">
        <v>19.094000000000001</v>
      </c>
      <c r="F1066" s="11">
        <v>19.234000000000002</v>
      </c>
      <c r="G1066" s="11">
        <v>3142500</v>
      </c>
    </row>
    <row r="1067" spans="1:7">
      <c r="A1067" s="12">
        <v>45331.291666666664</v>
      </c>
      <c r="B1067" s="11">
        <v>19.136500000000002</v>
      </c>
      <c r="C1067" s="11">
        <v>19.2</v>
      </c>
      <c r="D1067" s="11">
        <v>19.257999999999999</v>
      </c>
      <c r="E1067" s="11">
        <v>19.12</v>
      </c>
      <c r="F1067" s="11">
        <v>19.181999999999999</v>
      </c>
      <c r="G1067" s="11">
        <v>4098000</v>
      </c>
    </row>
    <row r="1068" spans="1:7">
      <c r="A1068" s="12">
        <v>45334.291666666664</v>
      </c>
      <c r="B1068" s="11">
        <v>19.168399999999998</v>
      </c>
      <c r="C1068" s="11">
        <v>19.231999999999999</v>
      </c>
      <c r="D1068" s="11">
        <v>19.504000000000001</v>
      </c>
      <c r="E1068" s="11">
        <v>19.178000000000001</v>
      </c>
      <c r="F1068" s="11">
        <v>19.245999999999999</v>
      </c>
      <c r="G1068" s="11">
        <v>4909000</v>
      </c>
    </row>
    <row r="1069" spans="1:7">
      <c r="A1069" s="12">
        <v>45335.291666666664</v>
      </c>
      <c r="B1069" s="11">
        <v>19.108599999999999</v>
      </c>
      <c r="C1069" s="11">
        <v>19.172000000000001</v>
      </c>
      <c r="D1069" s="11">
        <v>19.440000000000001</v>
      </c>
      <c r="E1069" s="11">
        <v>19.084</v>
      </c>
      <c r="F1069" s="11">
        <v>19.39</v>
      </c>
      <c r="G1069" s="11">
        <v>5579000</v>
      </c>
    </row>
    <row r="1070" spans="1:7">
      <c r="A1070" s="12">
        <v>45336.291666666664</v>
      </c>
      <c r="B1070" s="11">
        <v>18.289300000000001</v>
      </c>
      <c r="C1070" s="11">
        <v>18.350000000000001</v>
      </c>
      <c r="D1070" s="11">
        <v>19.084</v>
      </c>
      <c r="E1070" s="11">
        <v>17.87</v>
      </c>
      <c r="F1070" s="11">
        <v>19.036000000000001</v>
      </c>
      <c r="G1070" s="11">
        <v>16785500</v>
      </c>
    </row>
    <row r="1071" spans="1:7">
      <c r="A1071" s="12">
        <v>45337.291666666664</v>
      </c>
      <c r="B1071" s="11">
        <v>18.3371</v>
      </c>
      <c r="C1071" s="11">
        <v>18.398</v>
      </c>
      <c r="D1071" s="11">
        <v>18.436</v>
      </c>
      <c r="E1071" s="11">
        <v>18.175999999999998</v>
      </c>
      <c r="F1071" s="11">
        <v>18.25</v>
      </c>
      <c r="G1071" s="11">
        <v>7377000</v>
      </c>
    </row>
    <row r="1072" spans="1:7">
      <c r="A1072" s="12">
        <v>45338.291666666664</v>
      </c>
      <c r="B1072" s="11">
        <v>17.709199999999999</v>
      </c>
      <c r="C1072" s="11">
        <v>17.768000000000001</v>
      </c>
      <c r="D1072" s="11">
        <v>18.05</v>
      </c>
      <c r="E1072" s="11">
        <v>17.739999999999998</v>
      </c>
      <c r="F1072" s="11">
        <v>18.036000000000001</v>
      </c>
      <c r="G1072" s="11">
        <v>7168500</v>
      </c>
    </row>
    <row r="1073" spans="1:7">
      <c r="A1073" s="12">
        <v>45342.291666666664</v>
      </c>
      <c r="B1073" s="11">
        <v>17.511900000000001</v>
      </c>
      <c r="C1073" s="11">
        <v>17.57</v>
      </c>
      <c r="D1073" s="11">
        <v>17.716000000000001</v>
      </c>
      <c r="E1073" s="11">
        <v>17.52</v>
      </c>
      <c r="F1073" s="11">
        <v>17.654</v>
      </c>
      <c r="G1073" s="11">
        <v>4595500</v>
      </c>
    </row>
    <row r="1074" spans="1:7">
      <c r="A1074" s="12">
        <v>45343.291666666664</v>
      </c>
      <c r="B1074" s="11">
        <v>17.320499999999999</v>
      </c>
      <c r="C1074" s="11">
        <v>17.378</v>
      </c>
      <c r="D1074" s="11">
        <v>17.579999999999998</v>
      </c>
      <c r="E1074" s="11">
        <v>17.352</v>
      </c>
      <c r="F1074" s="11">
        <v>17.571999999999999</v>
      </c>
      <c r="G1074" s="11">
        <v>5795500</v>
      </c>
    </row>
    <row r="1075" spans="1:7">
      <c r="A1075" s="12">
        <v>45344.291666666664</v>
      </c>
      <c r="B1075" s="11">
        <v>17.605499999999999</v>
      </c>
      <c r="C1075" s="11">
        <v>17.664000000000001</v>
      </c>
      <c r="D1075" s="11">
        <v>17.808</v>
      </c>
      <c r="E1075" s="11">
        <v>17.571999999999999</v>
      </c>
      <c r="F1075" s="11">
        <v>17.649999999999999</v>
      </c>
      <c r="G1075" s="11">
        <v>8606500</v>
      </c>
    </row>
    <row r="1076" spans="1:7">
      <c r="A1076" s="12">
        <v>45345.291666666664</v>
      </c>
      <c r="B1076" s="11">
        <v>17.523800000000001</v>
      </c>
      <c r="C1076" s="11">
        <v>17.582000000000001</v>
      </c>
      <c r="D1076" s="11">
        <v>17.713999999999999</v>
      </c>
      <c r="E1076" s="11">
        <v>17.533999999999999</v>
      </c>
      <c r="F1076" s="11">
        <v>17.661999999999999</v>
      </c>
      <c r="G1076" s="11">
        <v>6012000</v>
      </c>
    </row>
    <row r="1077" spans="1:7">
      <c r="A1077" s="12">
        <v>45348.291666666664</v>
      </c>
      <c r="B1077" s="11">
        <v>17.157</v>
      </c>
      <c r="C1077" s="11">
        <v>17.213999999999999</v>
      </c>
      <c r="D1077" s="11">
        <v>17.318000000000001</v>
      </c>
      <c r="E1077" s="11">
        <v>17.184000000000001</v>
      </c>
      <c r="F1077" s="11">
        <v>17.312000000000001</v>
      </c>
      <c r="G1077" s="11">
        <v>8274000</v>
      </c>
    </row>
    <row r="1078" spans="1:7">
      <c r="A1078" s="12">
        <v>45349.291666666664</v>
      </c>
      <c r="B1078" s="11">
        <v>17.101199999999999</v>
      </c>
      <c r="C1078" s="11">
        <v>17.158000000000001</v>
      </c>
      <c r="D1078" s="11">
        <v>17.248000000000001</v>
      </c>
      <c r="E1078" s="11">
        <v>17.053999999999998</v>
      </c>
      <c r="F1078" s="11">
        <v>17.236000000000001</v>
      </c>
      <c r="G1078" s="11">
        <v>4384000</v>
      </c>
    </row>
    <row r="1079" spans="1:7">
      <c r="A1079" s="12">
        <v>45350.291666666664</v>
      </c>
      <c r="B1079" s="11">
        <v>16.9756</v>
      </c>
      <c r="C1079" s="11">
        <v>17.032</v>
      </c>
      <c r="D1079" s="11">
        <v>17.096</v>
      </c>
      <c r="E1079" s="11">
        <v>16.978000000000002</v>
      </c>
      <c r="F1079" s="11">
        <v>17.064</v>
      </c>
      <c r="G1079" s="11">
        <v>2902500</v>
      </c>
    </row>
    <row r="1080" spans="1:7">
      <c r="A1080" s="12">
        <v>45351.291666666664</v>
      </c>
      <c r="B1080" s="11">
        <v>17.1052</v>
      </c>
      <c r="C1080" s="11">
        <v>17.161999999999999</v>
      </c>
      <c r="D1080" s="11">
        <v>17.3</v>
      </c>
      <c r="E1080" s="11">
        <v>17.123999999999999</v>
      </c>
      <c r="F1080" s="11">
        <v>17.242000000000001</v>
      </c>
      <c r="G1080" s="11">
        <v>5734000</v>
      </c>
    </row>
    <row r="1081" spans="1:7">
      <c r="A1081" s="12">
        <v>45352.291666666664</v>
      </c>
      <c r="B1081" s="11">
        <v>17.5457</v>
      </c>
      <c r="C1081" s="11">
        <v>17.603999999999999</v>
      </c>
      <c r="D1081" s="11">
        <v>17.690000000000001</v>
      </c>
      <c r="E1081" s="11">
        <v>17.454000000000001</v>
      </c>
      <c r="F1081" s="11">
        <v>17.524000000000001</v>
      </c>
      <c r="G1081" s="11">
        <v>5830000</v>
      </c>
    </row>
    <row r="1082" spans="1:7">
      <c r="A1082" s="12">
        <v>45355.291666666664</v>
      </c>
      <c r="B1082" s="11">
        <v>17.238800000000001</v>
      </c>
      <c r="C1082" s="11">
        <v>17.295999999999999</v>
      </c>
      <c r="D1082" s="11">
        <v>17.385999999999999</v>
      </c>
      <c r="E1082" s="11">
        <v>17.231999999999999</v>
      </c>
      <c r="F1082" s="11">
        <v>17.326000000000001</v>
      </c>
      <c r="G1082" s="11">
        <v>2808500</v>
      </c>
    </row>
    <row r="1083" spans="1:7">
      <c r="A1083" s="12">
        <v>45356.291666666664</v>
      </c>
      <c r="B1083" s="11">
        <v>17.075299999999999</v>
      </c>
      <c r="C1083" s="11">
        <v>17.132000000000001</v>
      </c>
      <c r="D1083" s="11">
        <v>17.302</v>
      </c>
      <c r="E1083" s="11">
        <v>17.111999999999998</v>
      </c>
      <c r="F1083" s="11">
        <v>17.224</v>
      </c>
      <c r="G1083" s="11">
        <v>2682000</v>
      </c>
    </row>
    <row r="1084" spans="1:7">
      <c r="A1084" s="12">
        <v>45357.291666666664</v>
      </c>
      <c r="B1084" s="11">
        <v>17.296600000000002</v>
      </c>
      <c r="C1084" s="11">
        <v>17.353999999999999</v>
      </c>
      <c r="D1084" s="11">
        <v>17.420000000000002</v>
      </c>
      <c r="E1084" s="11">
        <v>17.277999999999999</v>
      </c>
      <c r="F1084" s="11">
        <v>17.352</v>
      </c>
      <c r="G1084" s="11">
        <v>3677500</v>
      </c>
    </row>
    <row r="1085" spans="1:7">
      <c r="A1085" s="12">
        <v>45358.291666666664</v>
      </c>
      <c r="B1085" s="11">
        <v>17.322500000000002</v>
      </c>
      <c r="C1085" s="11">
        <v>17.38</v>
      </c>
      <c r="D1085" s="11">
        <v>17.466000000000001</v>
      </c>
      <c r="E1085" s="11">
        <v>17.358000000000001</v>
      </c>
      <c r="F1085" s="11">
        <v>17.442</v>
      </c>
      <c r="G1085" s="11">
        <v>5442500</v>
      </c>
    </row>
    <row r="1086" spans="1:7">
      <c r="A1086" s="12">
        <v>45359.291666666664</v>
      </c>
      <c r="B1086" s="11">
        <v>17.3843</v>
      </c>
      <c r="C1086" s="11">
        <v>17.442</v>
      </c>
      <c r="D1086" s="11">
        <v>17.600000000000001</v>
      </c>
      <c r="E1086" s="11">
        <v>17.399999999999999</v>
      </c>
      <c r="F1086" s="11">
        <v>17.53</v>
      </c>
      <c r="G1086" s="11">
        <v>3317000</v>
      </c>
    </row>
    <row r="1087" spans="1:7">
      <c r="A1087" s="12">
        <v>45362.291666666664</v>
      </c>
      <c r="B1087" s="11">
        <v>17.294599999999999</v>
      </c>
      <c r="C1087" s="11">
        <v>17.352</v>
      </c>
      <c r="D1087" s="11">
        <v>17.385999999999999</v>
      </c>
      <c r="E1087" s="11">
        <v>17.265999999999998</v>
      </c>
      <c r="F1087" s="11">
        <v>17.297999999999998</v>
      </c>
      <c r="G1087" s="11">
        <v>2774500</v>
      </c>
    </row>
    <row r="1088" spans="1:7">
      <c r="A1088" s="12">
        <v>45363.291666666664</v>
      </c>
      <c r="B1088" s="11">
        <v>17.491900000000001</v>
      </c>
      <c r="C1088" s="11">
        <v>17.55</v>
      </c>
      <c r="D1088" s="11">
        <v>17.643999999999998</v>
      </c>
      <c r="E1088" s="11">
        <v>17.414000000000001</v>
      </c>
      <c r="F1088" s="11">
        <v>17.492000000000001</v>
      </c>
      <c r="G1088" s="11">
        <v>2401500</v>
      </c>
    </row>
    <row r="1089" spans="1:7">
      <c r="A1089" s="12">
        <v>45364.291666666664</v>
      </c>
      <c r="B1089" s="11">
        <v>17.509899999999998</v>
      </c>
      <c r="C1089" s="11">
        <v>17.568000000000001</v>
      </c>
      <c r="D1089" s="11">
        <v>17.632000000000001</v>
      </c>
      <c r="E1089" s="11">
        <v>17.515999999999998</v>
      </c>
      <c r="F1089" s="11">
        <v>17.562000000000001</v>
      </c>
      <c r="G1089" s="11">
        <v>2212500</v>
      </c>
    </row>
    <row r="1090" spans="1:7">
      <c r="A1090" s="12">
        <v>45365.291666666664</v>
      </c>
      <c r="B1090" s="11">
        <v>17.362300000000001</v>
      </c>
      <c r="C1090" s="11">
        <v>17.420000000000002</v>
      </c>
      <c r="D1090" s="11">
        <v>17.643999999999998</v>
      </c>
      <c r="E1090" s="11">
        <v>17.361999999999998</v>
      </c>
      <c r="F1090" s="11">
        <v>17.596</v>
      </c>
      <c r="G1090" s="11">
        <v>3240000</v>
      </c>
    </row>
    <row r="1091" spans="1:7">
      <c r="A1091" s="12">
        <v>45366.291666666664</v>
      </c>
      <c r="B1091" s="11">
        <v>17.418199999999999</v>
      </c>
      <c r="C1091" s="11">
        <v>17.475999999999999</v>
      </c>
      <c r="D1091" s="11">
        <v>17.533999999999999</v>
      </c>
      <c r="E1091" s="11">
        <v>17.423999999999999</v>
      </c>
      <c r="F1091" s="11">
        <v>17.47</v>
      </c>
      <c r="G1091" s="11">
        <v>2803000</v>
      </c>
    </row>
    <row r="1092" spans="1:7">
      <c r="A1092" s="12">
        <v>45369.291666666664</v>
      </c>
      <c r="B1092" s="11">
        <v>17.7471</v>
      </c>
      <c r="C1092" s="11">
        <v>17.806000000000001</v>
      </c>
      <c r="D1092" s="11">
        <v>17.904</v>
      </c>
      <c r="E1092" s="11">
        <v>17.777999999999999</v>
      </c>
      <c r="F1092" s="11">
        <v>17.777999999999999</v>
      </c>
      <c r="G1092" s="11">
        <v>4409500</v>
      </c>
    </row>
    <row r="1093" spans="1:7">
      <c r="A1093" s="12">
        <v>45370.291666666664</v>
      </c>
      <c r="B1093" s="11">
        <v>17.741099999999999</v>
      </c>
      <c r="C1093" s="11">
        <v>17.8</v>
      </c>
      <c r="D1093" s="11">
        <v>17.84</v>
      </c>
      <c r="E1093" s="11">
        <v>17.71</v>
      </c>
      <c r="F1093" s="11">
        <v>17.8</v>
      </c>
      <c r="G1093" s="11">
        <v>3201000</v>
      </c>
    </row>
    <row r="1094" spans="1:7">
      <c r="A1094" s="12">
        <v>45371.291666666664</v>
      </c>
      <c r="B1094" s="11">
        <v>17.864699999999999</v>
      </c>
      <c r="C1094" s="11">
        <v>17.923999999999999</v>
      </c>
      <c r="D1094" s="11">
        <v>17.948</v>
      </c>
      <c r="E1094" s="11">
        <v>17.670000000000002</v>
      </c>
      <c r="F1094" s="11">
        <v>17.75</v>
      </c>
      <c r="G1094" s="11">
        <v>2915000</v>
      </c>
    </row>
    <row r="1095" spans="1:7">
      <c r="A1095" s="12">
        <v>45372.291666666664</v>
      </c>
      <c r="B1095" s="11">
        <v>17.685300000000002</v>
      </c>
      <c r="C1095" s="11">
        <v>17.744</v>
      </c>
      <c r="D1095" s="11">
        <v>17.916</v>
      </c>
      <c r="E1095" s="11">
        <v>17.728000000000002</v>
      </c>
      <c r="F1095" s="11">
        <v>17.78</v>
      </c>
      <c r="G1095" s="11">
        <v>3003000</v>
      </c>
    </row>
    <row r="1096" spans="1:7">
      <c r="A1096" s="12">
        <v>45373.291666666664</v>
      </c>
      <c r="B1096" s="11">
        <v>17.665299999999998</v>
      </c>
      <c r="C1096" s="11">
        <v>17.724</v>
      </c>
      <c r="D1096" s="11">
        <v>17.77</v>
      </c>
      <c r="E1096" s="11">
        <v>17.672000000000001</v>
      </c>
      <c r="F1096" s="11">
        <v>17.748000000000001</v>
      </c>
      <c r="G1096" s="11">
        <v>1495500</v>
      </c>
    </row>
    <row r="1097" spans="1:7">
      <c r="A1097" s="12">
        <v>45376.291666666664</v>
      </c>
      <c r="B1097" s="11">
        <v>17.135100000000001</v>
      </c>
      <c r="C1097" s="11">
        <v>17.192</v>
      </c>
      <c r="D1097" s="11">
        <v>17.294</v>
      </c>
      <c r="E1097" s="11">
        <v>17.146000000000001</v>
      </c>
      <c r="F1097" s="11">
        <v>17.251999999999999</v>
      </c>
      <c r="G1097" s="11">
        <v>3617500</v>
      </c>
    </row>
    <row r="1098" spans="1:7">
      <c r="A1098" s="12">
        <v>45377.291666666664</v>
      </c>
      <c r="B1098" s="11">
        <v>17.2866</v>
      </c>
      <c r="C1098" s="11">
        <v>17.344000000000001</v>
      </c>
      <c r="D1098" s="11">
        <v>17.423999999999999</v>
      </c>
      <c r="E1098" s="11">
        <v>17.29</v>
      </c>
      <c r="F1098" s="11">
        <v>17.32</v>
      </c>
      <c r="G1098" s="11">
        <v>2844000</v>
      </c>
    </row>
    <row r="1099" spans="1:7">
      <c r="A1099" s="12">
        <v>45378.291666666664</v>
      </c>
      <c r="B1099" s="11">
        <v>17.308</v>
      </c>
      <c r="C1099" s="11">
        <v>17.308</v>
      </c>
      <c r="D1099" s="11">
        <v>17.38</v>
      </c>
      <c r="E1099" s="11">
        <v>17.231999999999999</v>
      </c>
      <c r="F1099" s="11">
        <v>17.38</v>
      </c>
      <c r="G1099" s="11">
        <v>3276000</v>
      </c>
    </row>
    <row r="1100" spans="1:7">
      <c r="A1100" s="12">
        <v>45379.291666666664</v>
      </c>
      <c r="B1100" s="11">
        <v>17.148</v>
      </c>
      <c r="C1100" s="11">
        <v>17.148</v>
      </c>
      <c r="D1100" s="11">
        <v>17.27</v>
      </c>
      <c r="E1100" s="11">
        <v>17.146000000000001</v>
      </c>
      <c r="F1100" s="11">
        <v>17.238</v>
      </c>
      <c r="G1100" s="11">
        <v>3305000</v>
      </c>
    </row>
    <row r="1101" spans="1:7">
      <c r="A1101" s="12">
        <v>45383.291666666664</v>
      </c>
      <c r="B1101" s="11">
        <v>17.234000000000002</v>
      </c>
      <c r="C1101" s="11">
        <v>17.234000000000002</v>
      </c>
      <c r="D1101" s="11">
        <v>17.268000000000001</v>
      </c>
      <c r="E1101" s="11">
        <v>17.158000000000001</v>
      </c>
      <c r="F1101" s="11">
        <v>17.2</v>
      </c>
      <c r="G1101" s="11">
        <v>1990000</v>
      </c>
    </row>
    <row r="1102" spans="1:7">
      <c r="A1102" s="12">
        <v>45384.291666666664</v>
      </c>
      <c r="B1102" s="11">
        <v>17.065999999999999</v>
      </c>
      <c r="C1102" s="11">
        <v>17.065999999999999</v>
      </c>
      <c r="D1102" s="11">
        <v>17.100000000000001</v>
      </c>
      <c r="E1102" s="11">
        <v>16.934000000000001</v>
      </c>
      <c r="F1102" s="11">
        <v>17.100000000000001</v>
      </c>
      <c r="G1102" s="11">
        <v>2704500</v>
      </c>
    </row>
    <row r="1103" spans="1:7">
      <c r="A1103" s="12">
        <v>45385.291666666664</v>
      </c>
      <c r="B1103" s="11">
        <v>17.154</v>
      </c>
      <c r="C1103" s="11">
        <v>17.154</v>
      </c>
      <c r="D1103" s="11">
        <v>17.238</v>
      </c>
      <c r="E1103" s="11">
        <v>17.082000000000001</v>
      </c>
      <c r="F1103" s="11">
        <v>17.085999999999999</v>
      </c>
      <c r="G1103" s="11">
        <v>4699500</v>
      </c>
    </row>
    <row r="1104" spans="1:7">
      <c r="A1104" s="12">
        <v>45386.291666666664</v>
      </c>
      <c r="B1104" s="11">
        <v>16.91</v>
      </c>
      <c r="C1104" s="11">
        <v>16.91</v>
      </c>
      <c r="D1104" s="11">
        <v>17.22</v>
      </c>
      <c r="E1104" s="11">
        <v>16.904</v>
      </c>
      <c r="F1104" s="11">
        <v>17.218</v>
      </c>
      <c r="G1104" s="11">
        <v>3038500</v>
      </c>
    </row>
    <row r="1105" spans="1:7">
      <c r="A1105" s="12">
        <v>45387.291666666664</v>
      </c>
      <c r="B1105" s="11">
        <v>16.963999999999999</v>
      </c>
      <c r="C1105" s="11">
        <v>16.963999999999999</v>
      </c>
      <c r="D1105" s="11">
        <v>17.04</v>
      </c>
      <c r="E1105" s="11">
        <v>16.858000000000001</v>
      </c>
      <c r="F1105" s="11">
        <v>16.899999999999999</v>
      </c>
      <c r="G1105" s="11">
        <v>2056500</v>
      </c>
    </row>
    <row r="1106" spans="1:7">
      <c r="A1106" s="12">
        <v>45390.291666666664</v>
      </c>
      <c r="B1106" s="11">
        <v>16.864000000000001</v>
      </c>
      <c r="C1106" s="11">
        <v>16.864000000000001</v>
      </c>
      <c r="D1106" s="11">
        <v>16.952000000000002</v>
      </c>
      <c r="E1106" s="11">
        <v>16.826000000000001</v>
      </c>
      <c r="F1106" s="11">
        <v>16.917999999999999</v>
      </c>
      <c r="G1106" s="11">
        <v>2755500</v>
      </c>
    </row>
    <row r="1107" spans="1:7">
      <c r="A1107" s="12">
        <v>45391.291666666664</v>
      </c>
      <c r="B1107" s="11">
        <v>16.928000000000001</v>
      </c>
      <c r="C1107" s="11">
        <v>16.928000000000001</v>
      </c>
      <c r="D1107" s="11">
        <v>17.026</v>
      </c>
      <c r="E1107" s="11">
        <v>16.844000000000001</v>
      </c>
      <c r="F1107" s="11">
        <v>16.974</v>
      </c>
      <c r="G1107" s="11">
        <v>2567500</v>
      </c>
    </row>
    <row r="1108" spans="1:7">
      <c r="A1108" s="12">
        <v>45392.291666666664</v>
      </c>
      <c r="B1108" s="11">
        <v>16.826000000000001</v>
      </c>
      <c r="C1108" s="11">
        <v>16.826000000000001</v>
      </c>
      <c r="D1108" s="11">
        <v>16.884</v>
      </c>
      <c r="E1108" s="11">
        <v>16.765999999999998</v>
      </c>
      <c r="F1108" s="11">
        <v>16.824000000000002</v>
      </c>
      <c r="G1108" s="11">
        <v>2193500</v>
      </c>
    </row>
    <row r="1109" spans="1:7">
      <c r="A1109" s="12">
        <v>45393.291666666664</v>
      </c>
      <c r="B1109" s="11">
        <v>16.812000000000001</v>
      </c>
      <c r="C1109" s="11">
        <v>16.812000000000001</v>
      </c>
      <c r="D1109" s="11">
        <v>16.861999999999998</v>
      </c>
      <c r="E1109" s="11">
        <v>16.684000000000001</v>
      </c>
      <c r="F1109" s="11">
        <v>16.850000000000001</v>
      </c>
      <c r="G1109" s="11">
        <v>1914000</v>
      </c>
    </row>
    <row r="1110" spans="1:7">
      <c r="A1110" s="12">
        <v>45394.291666666664</v>
      </c>
      <c r="B1110" s="11">
        <v>16.797999999999998</v>
      </c>
      <c r="C1110" s="11">
        <v>16.797999999999998</v>
      </c>
      <c r="D1110" s="11">
        <v>16.914000000000001</v>
      </c>
      <c r="E1110" s="11">
        <v>16.738</v>
      </c>
      <c r="F1110" s="11">
        <v>16.866</v>
      </c>
      <c r="G1110" s="11">
        <v>3887000</v>
      </c>
    </row>
    <row r="1111" spans="1:7">
      <c r="A1111" s="12">
        <v>45397.291666666664</v>
      </c>
      <c r="B1111" s="11">
        <v>16.46</v>
      </c>
      <c r="C1111" s="11">
        <v>16.46</v>
      </c>
      <c r="D1111" s="11">
        <v>16.734000000000002</v>
      </c>
      <c r="E1111" s="11">
        <v>16.423999999999999</v>
      </c>
      <c r="F1111" s="11">
        <v>16.71</v>
      </c>
      <c r="G1111" s="11">
        <v>3957000</v>
      </c>
    </row>
    <row r="1112" spans="1:7">
      <c r="A1112" s="12">
        <v>45398.291666666664</v>
      </c>
      <c r="B1112" s="11">
        <v>16.594000000000001</v>
      </c>
      <c r="C1112" s="11">
        <v>16.594000000000001</v>
      </c>
      <c r="D1112" s="11">
        <v>16.725999999999999</v>
      </c>
      <c r="E1112" s="11">
        <v>16.579999999999998</v>
      </c>
      <c r="F1112" s="11">
        <v>16.7</v>
      </c>
      <c r="G1112" s="11">
        <v>4266000</v>
      </c>
    </row>
    <row r="1113" spans="1:7">
      <c r="A1113" s="12">
        <v>45399.291666666664</v>
      </c>
      <c r="B1113" s="11">
        <v>16.315999999999999</v>
      </c>
      <c r="C1113" s="11">
        <v>16.315999999999999</v>
      </c>
      <c r="D1113" s="11">
        <v>16.456</v>
      </c>
      <c r="E1113" s="11">
        <v>16.271999999999998</v>
      </c>
      <c r="F1113" s="11">
        <v>16.456</v>
      </c>
      <c r="G1113" s="11">
        <v>2900000</v>
      </c>
    </row>
    <row r="1114" spans="1:7">
      <c r="A1114" s="12">
        <v>45400.291666666664</v>
      </c>
      <c r="B1114" s="11">
        <v>16.376000000000001</v>
      </c>
      <c r="C1114" s="11">
        <v>16.376000000000001</v>
      </c>
      <c r="D1114" s="11">
        <v>16.513999999999999</v>
      </c>
      <c r="E1114" s="11">
        <v>16.37</v>
      </c>
      <c r="F1114" s="11">
        <v>16.414000000000001</v>
      </c>
      <c r="G1114" s="11">
        <v>2239500</v>
      </c>
    </row>
    <row r="1115" spans="1:7">
      <c r="A1115" s="12">
        <v>45401.291666666664</v>
      </c>
      <c r="B1115" s="11">
        <v>16.260000000000002</v>
      </c>
      <c r="C1115" s="11">
        <v>16.260000000000002</v>
      </c>
      <c r="D1115" s="11">
        <v>16.431999999999999</v>
      </c>
      <c r="E1115" s="11">
        <v>16.238</v>
      </c>
      <c r="F1115" s="11">
        <v>16.302</v>
      </c>
      <c r="G1115" s="11">
        <v>2989000</v>
      </c>
    </row>
    <row r="1116" spans="1:7">
      <c r="A1116" s="12">
        <v>45404.291666666664</v>
      </c>
      <c r="B1116" s="11">
        <v>16.312000000000001</v>
      </c>
      <c r="C1116" s="11">
        <v>16.312000000000001</v>
      </c>
      <c r="D1116" s="11">
        <v>16.346</v>
      </c>
      <c r="E1116" s="11">
        <v>16.178000000000001</v>
      </c>
      <c r="F1116" s="11">
        <v>16.248000000000001</v>
      </c>
      <c r="G1116" s="11">
        <v>3056000</v>
      </c>
    </row>
    <row r="1117" spans="1:7">
      <c r="A1117" s="12">
        <v>45405.291666666664</v>
      </c>
      <c r="B1117" s="11">
        <v>16.361999999999998</v>
      </c>
      <c r="C1117" s="11">
        <v>16.361999999999998</v>
      </c>
      <c r="D1117" s="11">
        <v>16.38</v>
      </c>
      <c r="E1117" s="11">
        <v>16.206</v>
      </c>
      <c r="F1117" s="11">
        <v>16.23</v>
      </c>
      <c r="G1117" s="11">
        <v>4045000</v>
      </c>
    </row>
    <row r="1118" spans="1:7">
      <c r="A1118" s="12">
        <v>45406.291666666664</v>
      </c>
      <c r="B1118" s="11">
        <v>16.542000000000002</v>
      </c>
      <c r="C1118" s="11">
        <v>16.542000000000002</v>
      </c>
      <c r="D1118" s="11">
        <v>16.622</v>
      </c>
      <c r="E1118" s="11">
        <v>16.443999999999999</v>
      </c>
      <c r="F1118" s="11">
        <v>16.507999999999999</v>
      </c>
      <c r="G1118" s="11">
        <v>3223500</v>
      </c>
    </row>
    <row r="1119" spans="1:7">
      <c r="A1119" s="12">
        <v>45407.291666666664</v>
      </c>
      <c r="B1119" s="11">
        <v>16.488</v>
      </c>
      <c r="C1119" s="11">
        <v>16.488</v>
      </c>
      <c r="D1119" s="11">
        <v>16.498000000000001</v>
      </c>
      <c r="E1119" s="11">
        <v>16.228000000000002</v>
      </c>
      <c r="F1119" s="11">
        <v>16.256</v>
      </c>
      <c r="G1119" s="11">
        <v>2764500</v>
      </c>
    </row>
    <row r="1120" spans="1:7">
      <c r="A1120" s="12">
        <v>45408.291666666664</v>
      </c>
      <c r="B1120" s="11">
        <v>16.466000000000001</v>
      </c>
      <c r="C1120" s="11">
        <v>16.466000000000001</v>
      </c>
      <c r="D1120" s="11">
        <v>16.486000000000001</v>
      </c>
      <c r="E1120" s="11">
        <v>16.341999999999999</v>
      </c>
      <c r="F1120" s="11">
        <v>16.358000000000001</v>
      </c>
      <c r="G1120" s="11">
        <v>2203000</v>
      </c>
    </row>
    <row r="1121" spans="1:7">
      <c r="A1121" s="12">
        <v>45411.291666666664</v>
      </c>
      <c r="B1121" s="11">
        <v>16.597999999999999</v>
      </c>
      <c r="C1121" s="11">
        <v>16.597999999999999</v>
      </c>
      <c r="D1121" s="11">
        <v>16.626000000000001</v>
      </c>
      <c r="E1121" s="11">
        <v>16.498000000000001</v>
      </c>
      <c r="F1121" s="11">
        <v>16.574000000000002</v>
      </c>
      <c r="G1121" s="11">
        <v>3542500</v>
      </c>
    </row>
    <row r="1122" spans="1:7">
      <c r="A1122" s="12">
        <v>45412.291666666664</v>
      </c>
      <c r="B1122" s="11">
        <v>16.513999999999999</v>
      </c>
      <c r="C1122" s="11">
        <v>16.513999999999999</v>
      </c>
      <c r="D1122" s="11">
        <v>16.628</v>
      </c>
      <c r="E1122" s="11">
        <v>16.498000000000001</v>
      </c>
      <c r="F1122" s="11">
        <v>16.577999999999999</v>
      </c>
      <c r="G1122" s="11">
        <v>2321500</v>
      </c>
    </row>
    <row r="1123" spans="1:7">
      <c r="A1123" s="12">
        <v>45413.291666666664</v>
      </c>
      <c r="B1123" s="11">
        <v>16.577999999999999</v>
      </c>
      <c r="C1123" s="11">
        <v>16.577999999999999</v>
      </c>
      <c r="D1123" s="11">
        <v>16.771999999999998</v>
      </c>
      <c r="E1123" s="11">
        <v>16.506</v>
      </c>
      <c r="F1123" s="11">
        <v>16.562000000000001</v>
      </c>
      <c r="G1123" s="11">
        <v>1969500</v>
      </c>
    </row>
    <row r="1124" spans="1:7">
      <c r="A1124" s="12">
        <v>45414.291666666664</v>
      </c>
      <c r="B1124" s="11">
        <v>16.815999999999999</v>
      </c>
      <c r="C1124" s="11">
        <v>16.815999999999999</v>
      </c>
      <c r="D1124" s="11">
        <v>16.925999999999998</v>
      </c>
      <c r="E1124" s="11">
        <v>16.687999999999999</v>
      </c>
      <c r="F1124" s="11">
        <v>16.808</v>
      </c>
      <c r="G1124" s="11">
        <v>3285500</v>
      </c>
    </row>
    <row r="1125" spans="1:7">
      <c r="A1125" s="12">
        <v>45415.291666666664</v>
      </c>
      <c r="B1125" s="11">
        <v>16.908000000000001</v>
      </c>
      <c r="C1125" s="11">
        <v>16.908000000000001</v>
      </c>
      <c r="D1125" s="11">
        <v>17.114000000000001</v>
      </c>
      <c r="E1125" s="11">
        <v>16.84</v>
      </c>
      <c r="F1125" s="11">
        <v>17.05</v>
      </c>
      <c r="G1125" s="11">
        <v>3156000</v>
      </c>
    </row>
    <row r="1126" spans="1:7">
      <c r="A1126" s="12">
        <v>45418.291666666664</v>
      </c>
      <c r="B1126" s="11">
        <v>16.968</v>
      </c>
      <c r="C1126" s="11">
        <v>16.968</v>
      </c>
      <c r="D1126" s="11">
        <v>17.026</v>
      </c>
      <c r="E1126" s="11">
        <v>16.899999999999999</v>
      </c>
      <c r="F1126" s="11">
        <v>17.001999999999999</v>
      </c>
      <c r="G1126" s="11">
        <v>3732500</v>
      </c>
    </row>
    <row r="1127" spans="1:7">
      <c r="A1127" s="12">
        <v>45419.291666666664</v>
      </c>
      <c r="B1127" s="11">
        <v>16.329999999999998</v>
      </c>
      <c r="C1127" s="11">
        <v>16.329999999999998</v>
      </c>
      <c r="D1127" s="11">
        <v>16.466000000000001</v>
      </c>
      <c r="E1127" s="11">
        <v>16.318000000000001</v>
      </c>
      <c r="F1127" s="11">
        <v>16.448</v>
      </c>
      <c r="G1127" s="11">
        <v>4730000</v>
      </c>
    </row>
    <row r="1128" spans="1:7">
      <c r="A1128" s="12">
        <v>45420.291666666664</v>
      </c>
      <c r="B1128" s="11">
        <v>15.67</v>
      </c>
      <c r="C1128" s="11">
        <v>15.67</v>
      </c>
      <c r="D1128" s="11">
        <v>15.77</v>
      </c>
      <c r="E1128" s="11">
        <v>15.532</v>
      </c>
      <c r="F1128" s="11">
        <v>15.651999999999999</v>
      </c>
      <c r="G1128" s="11">
        <v>8584000</v>
      </c>
    </row>
    <row r="1129" spans="1:7">
      <c r="A1129" s="12">
        <v>45421.291666666664</v>
      </c>
      <c r="B1129" s="11">
        <v>15.494</v>
      </c>
      <c r="C1129" s="11">
        <v>15.494</v>
      </c>
      <c r="D1129" s="11">
        <v>15.5</v>
      </c>
      <c r="E1129" s="11">
        <v>15.326000000000001</v>
      </c>
      <c r="F1129" s="11">
        <v>15.37</v>
      </c>
      <c r="G1129" s="11">
        <v>8243500</v>
      </c>
    </row>
    <row r="1130" spans="1:7">
      <c r="A1130" s="12">
        <v>45422.291666666664</v>
      </c>
      <c r="B1130" s="11">
        <v>15.074</v>
      </c>
      <c r="C1130" s="11">
        <v>15.074</v>
      </c>
      <c r="D1130" s="11">
        <v>15.186</v>
      </c>
      <c r="E1130" s="11">
        <v>15.022</v>
      </c>
      <c r="F1130" s="11">
        <v>15.176</v>
      </c>
      <c r="G1130" s="11">
        <v>10575500</v>
      </c>
    </row>
    <row r="1131" spans="1:7">
      <c r="A1131" s="12">
        <v>45425.291666666664</v>
      </c>
      <c r="B1131" s="11">
        <v>15.23</v>
      </c>
      <c r="C1131" s="11">
        <v>15.23</v>
      </c>
      <c r="D1131" s="11">
        <v>15.378</v>
      </c>
      <c r="E1131" s="11">
        <v>15.194000000000001</v>
      </c>
      <c r="F1131" s="11">
        <v>15.31</v>
      </c>
      <c r="G1131" s="11">
        <v>7600000</v>
      </c>
    </row>
    <row r="1132" spans="1:7">
      <c r="A1132" s="12">
        <v>45426.291666666664</v>
      </c>
      <c r="B1132" s="11">
        <v>16.245999999999999</v>
      </c>
      <c r="C1132" s="11">
        <v>16.245999999999999</v>
      </c>
      <c r="D1132" s="11">
        <v>16.37</v>
      </c>
      <c r="E1132" s="11">
        <v>15.8</v>
      </c>
      <c r="F1132" s="11">
        <v>15.82</v>
      </c>
      <c r="G1132" s="11">
        <v>17271000</v>
      </c>
    </row>
    <row r="1133" spans="1:7">
      <c r="A1133" s="12">
        <v>45427.291666666664</v>
      </c>
      <c r="B1133" s="11">
        <v>16.696000000000002</v>
      </c>
      <c r="C1133" s="11">
        <v>16.696000000000002</v>
      </c>
      <c r="D1133" s="11">
        <v>16.704000000000001</v>
      </c>
      <c r="E1133" s="11">
        <v>16.521999999999998</v>
      </c>
      <c r="F1133" s="11">
        <v>16.54</v>
      </c>
      <c r="G1133" s="11">
        <v>10085000</v>
      </c>
    </row>
    <row r="1134" spans="1:7">
      <c r="A1134" s="12">
        <v>45428.291666666664</v>
      </c>
      <c r="B1134" s="11">
        <v>16.678000000000001</v>
      </c>
      <c r="C1134" s="11">
        <v>16.678000000000001</v>
      </c>
      <c r="D1134" s="11">
        <v>16.878</v>
      </c>
      <c r="E1134" s="11">
        <v>16.661999999999999</v>
      </c>
      <c r="F1134" s="11">
        <v>16.78</v>
      </c>
      <c r="G1134" s="11">
        <v>5177500</v>
      </c>
    </row>
    <row r="1135" spans="1:7">
      <c r="A1135" s="12">
        <v>45429.291666666664</v>
      </c>
      <c r="B1135" s="11">
        <v>16.75</v>
      </c>
      <c r="C1135" s="11">
        <v>16.75</v>
      </c>
      <c r="D1135" s="11">
        <v>16.852</v>
      </c>
      <c r="E1135" s="11">
        <v>16.7</v>
      </c>
      <c r="F1135" s="11">
        <v>16.814</v>
      </c>
      <c r="G1135" s="11">
        <v>3842500</v>
      </c>
    </row>
    <row r="1136" spans="1:7">
      <c r="A1136" s="12">
        <v>45432.291666666664</v>
      </c>
      <c r="B1136" s="11">
        <v>16.718</v>
      </c>
      <c r="C1136" s="11">
        <v>16.718</v>
      </c>
      <c r="D1136" s="11">
        <v>16.8</v>
      </c>
      <c r="E1136" s="11">
        <v>16.7</v>
      </c>
      <c r="F1136" s="11">
        <v>16.75</v>
      </c>
      <c r="G1136" s="11">
        <v>3897000</v>
      </c>
    </row>
    <row r="1137" spans="1:7">
      <c r="A1137" s="12">
        <v>45433.291666666664</v>
      </c>
      <c r="B1137" s="11">
        <v>16.399999999999999</v>
      </c>
      <c r="C1137" s="11">
        <v>16.399999999999999</v>
      </c>
      <c r="D1137" s="11">
        <v>16.562000000000001</v>
      </c>
      <c r="E1137" s="11">
        <v>16.393999999999998</v>
      </c>
      <c r="F1137" s="11">
        <v>16.562000000000001</v>
      </c>
      <c r="G1137" s="11">
        <v>4444000</v>
      </c>
    </row>
    <row r="1138" spans="1:7">
      <c r="A1138" s="12">
        <v>45434.291666666664</v>
      </c>
      <c r="B1138" s="11">
        <v>16.251999999999999</v>
      </c>
      <c r="C1138" s="11">
        <v>16.251999999999999</v>
      </c>
      <c r="D1138" s="11">
        <v>16.361999999999998</v>
      </c>
      <c r="E1138" s="11">
        <v>16.236000000000001</v>
      </c>
      <c r="F1138" s="11">
        <v>16.346</v>
      </c>
      <c r="G1138" s="11">
        <v>2983500</v>
      </c>
    </row>
    <row r="1139" spans="1:7">
      <c r="A1139" s="12">
        <v>45435.291666666664</v>
      </c>
      <c r="B1139" s="11">
        <v>16.16</v>
      </c>
      <c r="C1139" s="11">
        <v>16.16</v>
      </c>
      <c r="D1139" s="11">
        <v>16.384</v>
      </c>
      <c r="E1139" s="11">
        <v>16.141999999999999</v>
      </c>
      <c r="F1139" s="11">
        <v>16.384</v>
      </c>
      <c r="G1139" s="11">
        <v>3181500</v>
      </c>
    </row>
    <row r="1140" spans="1:7">
      <c r="A1140" s="12">
        <v>45436.291666666664</v>
      </c>
      <c r="B1140" s="11">
        <v>16.058</v>
      </c>
      <c r="C1140" s="11">
        <v>16.058</v>
      </c>
      <c r="D1140" s="11">
        <v>16.155999999999999</v>
      </c>
      <c r="E1140" s="11">
        <v>16.03</v>
      </c>
      <c r="F1140" s="11">
        <v>16.036000000000001</v>
      </c>
      <c r="G1140" s="11">
        <v>3700000</v>
      </c>
    </row>
    <row r="1141" spans="1:7">
      <c r="A1141" s="12">
        <v>45440.291666666664</v>
      </c>
      <c r="B1141" s="11">
        <v>15.974</v>
      </c>
      <c r="C1141" s="11">
        <v>15.974</v>
      </c>
      <c r="D1141" s="11">
        <v>16.154</v>
      </c>
      <c r="E1141" s="11">
        <v>15.954000000000001</v>
      </c>
      <c r="F1141" s="11">
        <v>16.108000000000001</v>
      </c>
      <c r="G1141" s="11">
        <v>2697000</v>
      </c>
    </row>
    <row r="1142" spans="1:7">
      <c r="A1142" s="12">
        <v>45441.291666666664</v>
      </c>
      <c r="B1142" s="11">
        <v>15.69</v>
      </c>
      <c r="C1142" s="11">
        <v>15.69</v>
      </c>
      <c r="D1142" s="11">
        <v>15.874000000000001</v>
      </c>
      <c r="E1142" s="11">
        <v>15.667999999999999</v>
      </c>
      <c r="F1142" s="11">
        <v>15.798</v>
      </c>
      <c r="G1142" s="11">
        <v>3792500</v>
      </c>
    </row>
    <row r="1143" spans="1:7">
      <c r="A1143" s="12">
        <v>45442.291666666664</v>
      </c>
      <c r="B1143" s="11">
        <v>16.158000000000001</v>
      </c>
      <c r="C1143" s="11">
        <v>16.158000000000001</v>
      </c>
      <c r="D1143" s="11">
        <v>16.251999999999999</v>
      </c>
      <c r="E1143" s="11">
        <v>16.03</v>
      </c>
      <c r="F1143" s="11">
        <v>16.096</v>
      </c>
      <c r="G1143" s="11">
        <v>5094000</v>
      </c>
    </row>
    <row r="1144" spans="1:7">
      <c r="A1144" s="12">
        <v>45443.291666666664</v>
      </c>
      <c r="B1144" s="11">
        <v>16.468</v>
      </c>
      <c r="C1144" s="11">
        <v>16.468</v>
      </c>
      <c r="D1144" s="11">
        <v>16.475999999999999</v>
      </c>
      <c r="E1144" s="11">
        <v>16.294</v>
      </c>
      <c r="F1144" s="11">
        <v>16.350000000000001</v>
      </c>
      <c r="G1144" s="11">
        <v>4841000</v>
      </c>
    </row>
    <row r="1145" spans="1:7">
      <c r="A1145" s="12">
        <v>45446.291666666664</v>
      </c>
      <c r="B1145" s="11">
        <v>16.72</v>
      </c>
      <c r="C1145" s="11">
        <v>16.72</v>
      </c>
      <c r="D1145" s="11">
        <v>16.78</v>
      </c>
      <c r="E1145" s="11">
        <v>16.600000000000001</v>
      </c>
      <c r="F1145" s="11">
        <v>16.626000000000001</v>
      </c>
      <c r="G1145" s="11">
        <v>4084500</v>
      </c>
    </row>
    <row r="1146" spans="1:7">
      <c r="A1146" s="12">
        <v>45447.291666666664</v>
      </c>
      <c r="B1146" s="11">
        <v>17.206</v>
      </c>
      <c r="C1146" s="11">
        <v>17.206</v>
      </c>
      <c r="D1146" s="11">
        <v>17.222000000000001</v>
      </c>
      <c r="E1146" s="11">
        <v>16.988</v>
      </c>
      <c r="F1146" s="11">
        <v>17.07</v>
      </c>
      <c r="G1146" s="11">
        <v>5656000</v>
      </c>
    </row>
    <row r="1147" spans="1:7">
      <c r="A1147" s="12">
        <v>45448.291666666664</v>
      </c>
      <c r="B1147" s="11">
        <v>17.327999999999999</v>
      </c>
      <c r="C1147" s="11">
        <v>17.327999999999999</v>
      </c>
      <c r="D1147" s="11">
        <v>17.341999999999999</v>
      </c>
      <c r="E1147" s="11">
        <v>17.173999999999999</v>
      </c>
      <c r="F1147" s="11">
        <v>17.277999999999999</v>
      </c>
      <c r="G1147" s="11">
        <v>3102500</v>
      </c>
    </row>
    <row r="1148" spans="1:7">
      <c r="A1148" s="12">
        <v>45449.291666666664</v>
      </c>
      <c r="B1148" s="11">
        <v>17.446000000000002</v>
      </c>
      <c r="C1148" s="11">
        <v>17.446000000000002</v>
      </c>
      <c r="D1148" s="11">
        <v>17.498000000000001</v>
      </c>
      <c r="E1148" s="11">
        <v>17.329999999999998</v>
      </c>
      <c r="F1148" s="11">
        <v>17.329999999999998</v>
      </c>
      <c r="G1148" s="11">
        <v>3188000</v>
      </c>
    </row>
    <row r="1149" spans="1:7">
      <c r="A1149" s="12">
        <v>45450.291666666664</v>
      </c>
      <c r="B1149" s="11">
        <v>17.09</v>
      </c>
      <c r="C1149" s="11">
        <v>17.09</v>
      </c>
      <c r="D1149" s="11">
        <v>17.204000000000001</v>
      </c>
      <c r="E1149" s="11">
        <v>17.077999999999999</v>
      </c>
      <c r="F1149" s="11">
        <v>17.181999999999999</v>
      </c>
      <c r="G1149" s="11">
        <v>2238000</v>
      </c>
    </row>
    <row r="1150" spans="1:7">
      <c r="A1150" s="12">
        <v>45453.291666666664</v>
      </c>
      <c r="B1150" s="11">
        <v>17.128</v>
      </c>
      <c r="C1150" s="11">
        <v>17.128</v>
      </c>
      <c r="D1150" s="11">
        <v>17.164000000000001</v>
      </c>
      <c r="E1150" s="11">
        <v>16.966000000000001</v>
      </c>
      <c r="F1150" s="11">
        <v>17</v>
      </c>
      <c r="G1150" s="11">
        <v>2429000</v>
      </c>
    </row>
    <row r="1151" spans="1:7">
      <c r="A1151" s="12">
        <v>45454.291666666664</v>
      </c>
      <c r="B1151" s="11">
        <v>17</v>
      </c>
      <c r="C1151" s="11">
        <v>17</v>
      </c>
      <c r="D1151" s="11">
        <v>17.018000000000001</v>
      </c>
      <c r="E1151" s="11">
        <v>16.846</v>
      </c>
      <c r="F1151" s="11">
        <v>16.963999999999999</v>
      </c>
      <c r="G1151" s="11">
        <v>3901000</v>
      </c>
    </row>
    <row r="1152" spans="1:7">
      <c r="A1152" s="12">
        <v>45455.291666666664</v>
      </c>
      <c r="B1152" s="11">
        <v>16.792000000000002</v>
      </c>
      <c r="C1152" s="11">
        <v>16.792000000000002</v>
      </c>
      <c r="D1152" s="11">
        <v>17.047999999999998</v>
      </c>
      <c r="E1152" s="11">
        <v>16.77</v>
      </c>
      <c r="F1152" s="11">
        <v>16.931999999999999</v>
      </c>
      <c r="G1152" s="11">
        <v>3970500</v>
      </c>
    </row>
    <row r="1153" spans="1:7">
      <c r="A1153" s="12">
        <v>45456.291666666664</v>
      </c>
      <c r="B1153" s="11">
        <v>16.82</v>
      </c>
      <c r="C1153" s="11">
        <v>16.82</v>
      </c>
      <c r="D1153" s="11">
        <v>16.89</v>
      </c>
      <c r="E1153" s="11">
        <v>16.75</v>
      </c>
      <c r="F1153" s="11">
        <v>16.834</v>
      </c>
      <c r="G1153" s="11">
        <v>2319500</v>
      </c>
    </row>
    <row r="1154" spans="1:7">
      <c r="A1154" s="12">
        <v>45457.291666666664</v>
      </c>
      <c r="B1154" s="11">
        <v>16.443999999999999</v>
      </c>
      <c r="C1154" s="11">
        <v>16.443999999999999</v>
      </c>
      <c r="D1154" s="11">
        <v>16.53</v>
      </c>
      <c r="E1154" s="11">
        <v>16.376000000000001</v>
      </c>
      <c r="F1154" s="11">
        <v>16.5</v>
      </c>
      <c r="G1154" s="11">
        <v>3336500</v>
      </c>
    </row>
    <row r="1155" spans="1:7">
      <c r="A1155" s="12">
        <v>45460.291666666664</v>
      </c>
      <c r="B1155" s="11">
        <v>16.224</v>
      </c>
      <c r="C1155" s="11">
        <v>16.224</v>
      </c>
      <c r="D1155" s="11">
        <v>16.268000000000001</v>
      </c>
      <c r="E1155" s="11">
        <v>16.114000000000001</v>
      </c>
      <c r="F1155" s="11">
        <v>16.146000000000001</v>
      </c>
      <c r="G1155" s="11">
        <v>3513500</v>
      </c>
    </row>
    <row r="1156" spans="1:7">
      <c r="A1156" s="12">
        <v>45461.291666666664</v>
      </c>
      <c r="B1156" s="11">
        <v>15.926</v>
      </c>
      <c r="C1156" s="11">
        <v>15.926</v>
      </c>
      <c r="D1156" s="11">
        <v>16.117999999999999</v>
      </c>
      <c r="E1156" s="11">
        <v>15.86</v>
      </c>
      <c r="F1156" s="11">
        <v>16.088000000000001</v>
      </c>
      <c r="G1156" s="11">
        <v>11213000</v>
      </c>
    </row>
    <row r="1157" spans="1:7">
      <c r="A1157" s="12">
        <v>45463.291666666664</v>
      </c>
      <c r="B1157" s="11">
        <v>16.166</v>
      </c>
      <c r="C1157" s="11">
        <v>16.166</v>
      </c>
      <c r="D1157" s="11">
        <v>16.228000000000002</v>
      </c>
      <c r="E1157" s="11">
        <v>16.097999999999999</v>
      </c>
      <c r="F1157" s="11">
        <v>16.100000000000001</v>
      </c>
      <c r="G1157" s="11">
        <v>4077500</v>
      </c>
    </row>
    <row r="1158" spans="1:7">
      <c r="A1158" s="12">
        <v>45464.291666666664</v>
      </c>
      <c r="B1158" s="11">
        <v>16.106000000000002</v>
      </c>
      <c r="C1158" s="11">
        <v>16.106000000000002</v>
      </c>
      <c r="D1158" s="11">
        <v>16.148</v>
      </c>
      <c r="E1158" s="11">
        <v>16.04</v>
      </c>
      <c r="F1158" s="11">
        <v>16.132000000000001</v>
      </c>
      <c r="G1158" s="11">
        <v>10343500</v>
      </c>
    </row>
    <row r="1159" spans="1:7">
      <c r="A1159" s="12">
        <v>45467.291666666664</v>
      </c>
      <c r="B1159" s="11">
        <v>16.224</v>
      </c>
      <c r="C1159" s="11">
        <v>16.224</v>
      </c>
      <c r="D1159" s="11">
        <v>16.297999999999998</v>
      </c>
      <c r="E1159" s="11">
        <v>16.123999999999999</v>
      </c>
      <c r="F1159" s="11">
        <v>16.154</v>
      </c>
      <c r="G1159" s="11">
        <v>2711000</v>
      </c>
    </row>
    <row r="1160" spans="1:7">
      <c r="A1160" s="12">
        <v>45468.291666666664</v>
      </c>
      <c r="B1160" s="11">
        <v>16.416</v>
      </c>
      <c r="C1160" s="11">
        <v>16.416</v>
      </c>
      <c r="D1160" s="11">
        <v>16.448</v>
      </c>
      <c r="E1160" s="11">
        <v>16.277999999999999</v>
      </c>
      <c r="F1160" s="11">
        <v>16.448</v>
      </c>
      <c r="G1160" s="11">
        <v>5581500</v>
      </c>
    </row>
    <row r="1161" spans="1:7">
      <c r="A1161" s="12">
        <v>45469.291666666664</v>
      </c>
      <c r="B1161" s="11">
        <v>16.571999999999999</v>
      </c>
      <c r="C1161" s="11">
        <v>16.571999999999999</v>
      </c>
      <c r="D1161" s="11">
        <v>16.591999999999999</v>
      </c>
      <c r="E1161" s="11">
        <v>16.443999999999999</v>
      </c>
      <c r="F1161" s="11">
        <v>16.512</v>
      </c>
      <c r="G1161" s="11">
        <v>4289000</v>
      </c>
    </row>
    <row r="1162" spans="1:7">
      <c r="A1162" s="12">
        <v>45470.291666666664</v>
      </c>
      <c r="B1162" s="11">
        <v>16.856000000000002</v>
      </c>
      <c r="C1162" s="11">
        <v>16.856000000000002</v>
      </c>
      <c r="D1162" s="11">
        <v>16.93</v>
      </c>
      <c r="E1162" s="11">
        <v>16.8</v>
      </c>
      <c r="F1162" s="11">
        <v>16.84</v>
      </c>
      <c r="G1162" s="11">
        <v>4038500</v>
      </c>
    </row>
    <row r="1163" spans="1:7">
      <c r="A1163" s="12">
        <v>45471.291666666664</v>
      </c>
      <c r="B1163" s="11">
        <v>16.989999999999998</v>
      </c>
      <c r="C1163" s="11">
        <v>16.989999999999998</v>
      </c>
      <c r="D1163" s="11">
        <v>17.053999999999998</v>
      </c>
      <c r="E1163" s="11">
        <v>16.885999999999999</v>
      </c>
      <c r="F1163" s="11">
        <v>16.885999999999999</v>
      </c>
      <c r="G1163" s="11">
        <v>3588000</v>
      </c>
    </row>
    <row r="1164" spans="1:7">
      <c r="A1164" s="12">
        <v>45474.291666666664</v>
      </c>
      <c r="B1164" s="11">
        <v>17.062000000000001</v>
      </c>
      <c r="C1164" s="11">
        <v>17.062000000000001</v>
      </c>
      <c r="D1164" s="11">
        <v>17.143999999999998</v>
      </c>
      <c r="E1164" s="11">
        <v>17.012</v>
      </c>
      <c r="F1164" s="11">
        <v>17.024000000000001</v>
      </c>
      <c r="G1164" s="11">
        <v>2806000</v>
      </c>
    </row>
    <row r="1165" spans="1:7">
      <c r="A1165" s="12">
        <v>45475.291666666664</v>
      </c>
      <c r="B1165" s="11">
        <v>17.332000000000001</v>
      </c>
      <c r="C1165" s="11">
        <v>17.332000000000001</v>
      </c>
      <c r="D1165" s="11">
        <v>17.334</v>
      </c>
      <c r="E1165" s="11">
        <v>17.123999999999999</v>
      </c>
      <c r="F1165" s="11">
        <v>17.181999999999999</v>
      </c>
      <c r="G1165" s="11">
        <v>4093000</v>
      </c>
    </row>
    <row r="1166" spans="1:7">
      <c r="A1166" s="12">
        <v>45476.291666666664</v>
      </c>
      <c r="B1166" s="11">
        <v>17.13</v>
      </c>
      <c r="C1166" s="11">
        <v>17.13</v>
      </c>
      <c r="D1166" s="11">
        <v>17.18</v>
      </c>
      <c r="E1166" s="11">
        <v>17.004000000000001</v>
      </c>
      <c r="F1166" s="11">
        <v>17.004000000000001</v>
      </c>
      <c r="G1166" s="11">
        <v>2657000</v>
      </c>
    </row>
    <row r="1167" spans="1:7">
      <c r="A1167" s="12">
        <v>45478.291666666664</v>
      </c>
      <c r="B1167" s="11">
        <v>17.364000000000001</v>
      </c>
      <c r="C1167" s="11">
        <v>17.364000000000001</v>
      </c>
      <c r="D1167" s="11">
        <v>17.378</v>
      </c>
      <c r="E1167" s="11">
        <v>17.213999999999999</v>
      </c>
      <c r="F1167" s="11">
        <v>17.213999999999999</v>
      </c>
      <c r="G1167" s="11">
        <v>3044000</v>
      </c>
    </row>
    <row r="1168" spans="1:7">
      <c r="A1168" s="12">
        <v>45481.291666666664</v>
      </c>
      <c r="B1168" s="11">
        <v>17.32</v>
      </c>
      <c r="C1168" s="11">
        <v>17.32</v>
      </c>
      <c r="D1168" s="11">
        <v>17.436</v>
      </c>
      <c r="E1168" s="11">
        <v>17.28</v>
      </c>
      <c r="F1168" s="11">
        <v>17.329999999999998</v>
      </c>
      <c r="G1168" s="11">
        <v>2170500</v>
      </c>
    </row>
    <row r="1169" spans="1:7">
      <c r="A1169" s="12">
        <v>45482.291666666664</v>
      </c>
      <c r="B1169" s="11">
        <v>18.088000000000001</v>
      </c>
      <c r="C1169" s="11">
        <v>18.088000000000001</v>
      </c>
      <c r="D1169" s="11">
        <v>18.108000000000001</v>
      </c>
      <c r="E1169" s="11">
        <v>17.942</v>
      </c>
      <c r="F1169" s="11">
        <v>18.02</v>
      </c>
      <c r="G1169" s="11">
        <v>5745500</v>
      </c>
    </row>
    <row r="1170" spans="1:7">
      <c r="A1170" s="12">
        <v>45483.291666666664</v>
      </c>
      <c r="B1170" s="11">
        <v>18.545999999999999</v>
      </c>
      <c r="C1170" s="11">
        <v>18.545999999999999</v>
      </c>
      <c r="D1170" s="11">
        <v>18.584</v>
      </c>
      <c r="E1170" s="11">
        <v>18.341999999999999</v>
      </c>
      <c r="F1170" s="11">
        <v>18.37</v>
      </c>
      <c r="G1170" s="11">
        <v>7300000</v>
      </c>
    </row>
    <row r="1171" spans="1:7">
      <c r="A1171" s="12">
        <v>45484.291666666664</v>
      </c>
      <c r="B1171" s="11">
        <v>19.126000000000001</v>
      </c>
      <c r="C1171" s="11">
        <v>19.126000000000001</v>
      </c>
      <c r="D1171" s="11">
        <v>19.238</v>
      </c>
      <c r="E1171" s="11">
        <v>19.064</v>
      </c>
      <c r="F1171" s="11">
        <v>19.196000000000002</v>
      </c>
      <c r="G1171" s="11">
        <v>6310000</v>
      </c>
    </row>
    <row r="1172" spans="1:7">
      <c r="A1172" s="12">
        <v>45485.291666666664</v>
      </c>
      <c r="B1172" s="11">
        <v>19.213999999999999</v>
      </c>
      <c r="C1172" s="11">
        <v>19.213999999999999</v>
      </c>
      <c r="D1172" s="11">
        <v>19.294</v>
      </c>
      <c r="E1172" s="11">
        <v>19.004000000000001</v>
      </c>
      <c r="F1172" s="11">
        <v>19.044</v>
      </c>
      <c r="G1172" s="11">
        <v>2768500</v>
      </c>
    </row>
    <row r="1173" spans="1:7">
      <c r="A1173" s="12">
        <v>45488.291666666664</v>
      </c>
      <c r="B1173" s="11">
        <v>19.126000000000001</v>
      </c>
      <c r="C1173" s="11">
        <v>19.126000000000001</v>
      </c>
      <c r="D1173" s="11">
        <v>19.248000000000001</v>
      </c>
      <c r="E1173" s="11">
        <v>19.096</v>
      </c>
      <c r="F1173" s="11">
        <v>19.198</v>
      </c>
      <c r="G1173" s="11">
        <v>2464000</v>
      </c>
    </row>
    <row r="1174" spans="1:7">
      <c r="A1174" s="12">
        <v>45489.291666666664</v>
      </c>
      <c r="B1174" s="11">
        <v>19.225999999999999</v>
      </c>
      <c r="C1174" s="11">
        <v>19.225999999999999</v>
      </c>
      <c r="D1174" s="11">
        <v>19.251999999999999</v>
      </c>
      <c r="E1174" s="11">
        <v>19.062000000000001</v>
      </c>
      <c r="F1174" s="11">
        <v>19.122</v>
      </c>
      <c r="G1174" s="11">
        <v>3258000</v>
      </c>
    </row>
    <row r="1175" spans="1:7">
      <c r="A1175" s="12">
        <v>45490.291666666664</v>
      </c>
      <c r="B1175" s="11">
        <v>19.192</v>
      </c>
      <c r="C1175" s="11">
        <v>19.192</v>
      </c>
      <c r="D1175" s="11">
        <v>19.262</v>
      </c>
      <c r="E1175" s="11">
        <v>19.013999999999999</v>
      </c>
      <c r="F1175" s="11">
        <v>19.032</v>
      </c>
      <c r="G1175" s="11">
        <v>3091500</v>
      </c>
    </row>
    <row r="1176" spans="1:7">
      <c r="A1176" s="12">
        <v>45491.291666666664</v>
      </c>
      <c r="B1176" s="11">
        <v>18.64</v>
      </c>
      <c r="C1176" s="11">
        <v>18.64</v>
      </c>
      <c r="D1176" s="11">
        <v>18.95</v>
      </c>
      <c r="E1176" s="11">
        <v>18.597999999999999</v>
      </c>
      <c r="F1176" s="11">
        <v>18.853999999999999</v>
      </c>
      <c r="G1176" s="11">
        <v>3312500</v>
      </c>
    </row>
    <row r="1177" spans="1:7">
      <c r="A1177" s="12">
        <v>45492.291666666664</v>
      </c>
      <c r="B1177" s="11">
        <v>18.565999999999999</v>
      </c>
      <c r="C1177" s="11">
        <v>18.565999999999999</v>
      </c>
      <c r="D1177" s="11">
        <v>18.646000000000001</v>
      </c>
      <c r="E1177" s="11">
        <v>18.484000000000002</v>
      </c>
      <c r="F1177" s="11">
        <v>18.556000000000001</v>
      </c>
      <c r="G1177" s="11">
        <v>7873500</v>
      </c>
    </row>
    <row r="1178" spans="1:7">
      <c r="A1178" s="12">
        <v>45495.291666666664</v>
      </c>
      <c r="B1178" s="11">
        <v>18.562000000000001</v>
      </c>
      <c r="C1178" s="11">
        <v>18.562000000000001</v>
      </c>
      <c r="D1178" s="11">
        <v>18.597999999999999</v>
      </c>
      <c r="E1178" s="11">
        <v>18.468</v>
      </c>
      <c r="F1178" s="11">
        <v>18.510000000000002</v>
      </c>
      <c r="G1178" s="11">
        <v>3446000</v>
      </c>
    </row>
    <row r="1179" spans="1:7">
      <c r="A1179" s="12">
        <v>45496.291666666664</v>
      </c>
      <c r="B1179" s="11">
        <v>18.334</v>
      </c>
      <c r="C1179" s="11">
        <v>18.334</v>
      </c>
      <c r="D1179" s="11">
        <v>18.462</v>
      </c>
      <c r="E1179" s="11">
        <v>18.324000000000002</v>
      </c>
      <c r="F1179" s="11">
        <v>18.434000000000001</v>
      </c>
      <c r="G1179" s="11">
        <v>2719000</v>
      </c>
    </row>
    <row r="1180" spans="1:7">
      <c r="A1180" s="12">
        <v>45497.291666666664</v>
      </c>
      <c r="B1180" s="11">
        <v>17.838000000000001</v>
      </c>
      <c r="C1180" s="11">
        <v>17.838000000000001</v>
      </c>
      <c r="D1180" s="11">
        <v>18.22</v>
      </c>
      <c r="E1180" s="11">
        <v>17.808</v>
      </c>
      <c r="F1180" s="11">
        <v>18.2</v>
      </c>
      <c r="G1180" s="11">
        <v>5220500</v>
      </c>
    </row>
    <row r="1181" spans="1:7">
      <c r="A1181" s="12">
        <v>45498.291666666664</v>
      </c>
      <c r="B1181" s="11">
        <v>17.206</v>
      </c>
      <c r="C1181" s="11">
        <v>17.206</v>
      </c>
      <c r="D1181" s="11">
        <v>17.466000000000001</v>
      </c>
      <c r="E1181" s="11">
        <v>17.2</v>
      </c>
      <c r="F1181" s="11">
        <v>17.37</v>
      </c>
      <c r="G1181" s="11">
        <v>6394500</v>
      </c>
    </row>
    <row r="1182" spans="1:7">
      <c r="A1182" s="12">
        <v>45499.291666666664</v>
      </c>
      <c r="B1182" s="11">
        <v>17.463999999999999</v>
      </c>
      <c r="C1182" s="11">
        <v>17.463999999999999</v>
      </c>
      <c r="D1182" s="11">
        <v>17.527999999999999</v>
      </c>
      <c r="E1182" s="11">
        <v>17.329999999999998</v>
      </c>
      <c r="F1182" s="11">
        <v>17.364000000000001</v>
      </c>
      <c r="G1182" s="11">
        <v>4810000</v>
      </c>
    </row>
    <row r="1183" spans="1:7">
      <c r="A1183" s="12">
        <v>45502.291666666664</v>
      </c>
      <c r="B1183" s="11">
        <v>17.28</v>
      </c>
      <c r="C1183" s="11">
        <v>17.28</v>
      </c>
      <c r="D1183" s="11">
        <v>17.388000000000002</v>
      </c>
      <c r="E1183" s="11">
        <v>17.276</v>
      </c>
      <c r="F1183" s="11">
        <v>17.37</v>
      </c>
      <c r="G1183" s="11">
        <v>2764000</v>
      </c>
    </row>
    <row r="1184" spans="1:7">
      <c r="A1184" s="12">
        <v>45503.291666666664</v>
      </c>
      <c r="B1184" s="11">
        <v>17.675999999999998</v>
      </c>
      <c r="C1184" s="11">
        <v>17.675999999999998</v>
      </c>
      <c r="D1184" s="11">
        <v>17.739999999999998</v>
      </c>
      <c r="E1184" s="11">
        <v>17.55</v>
      </c>
      <c r="F1184" s="11">
        <v>17.61</v>
      </c>
      <c r="G1184" s="11">
        <v>4232500</v>
      </c>
    </row>
    <row r="1185" spans="1:7">
      <c r="A1185" s="12">
        <v>45504.291666666664</v>
      </c>
      <c r="B1185" s="11">
        <v>17.718</v>
      </c>
      <c r="C1185" s="11">
        <v>17.718</v>
      </c>
      <c r="D1185" s="11">
        <v>17.792000000000002</v>
      </c>
      <c r="E1185" s="11">
        <v>17.652000000000001</v>
      </c>
      <c r="F1185" s="11">
        <v>17.792000000000002</v>
      </c>
      <c r="G1185" s="11">
        <v>3904500</v>
      </c>
    </row>
    <row r="1186" spans="1:7">
      <c r="A1186" s="12">
        <v>45505.291666666664</v>
      </c>
      <c r="B1186" s="11">
        <v>16.986000000000001</v>
      </c>
      <c r="C1186" s="11">
        <v>16.986000000000001</v>
      </c>
      <c r="D1186" s="11">
        <v>17.385999999999999</v>
      </c>
      <c r="E1186" s="11">
        <v>16.97</v>
      </c>
      <c r="F1186" s="11">
        <v>17.346</v>
      </c>
      <c r="G1186" s="11">
        <v>5616000</v>
      </c>
    </row>
    <row r="1187" spans="1:7">
      <c r="A1187" s="12">
        <v>45506.291666666664</v>
      </c>
      <c r="B1187" s="11">
        <v>16.321999999999999</v>
      </c>
      <c r="C1187" s="11">
        <v>16.321999999999999</v>
      </c>
      <c r="D1187" s="11">
        <v>16.45</v>
      </c>
      <c r="E1187" s="11">
        <v>16.218</v>
      </c>
      <c r="F1187" s="11">
        <v>16.318000000000001</v>
      </c>
      <c r="G1187" s="11">
        <v>6846500</v>
      </c>
    </row>
    <row r="1188" spans="1:7">
      <c r="A1188" s="12">
        <v>45509.291666666664</v>
      </c>
      <c r="B1188" s="11">
        <v>16.475999999999999</v>
      </c>
      <c r="C1188" s="11">
        <v>16.475999999999999</v>
      </c>
      <c r="D1188" s="11">
        <v>16.52</v>
      </c>
      <c r="E1188" s="11">
        <v>15.956</v>
      </c>
      <c r="F1188" s="11">
        <v>16.097999999999999</v>
      </c>
      <c r="G1188" s="11">
        <v>8159500</v>
      </c>
    </row>
    <row r="1189" spans="1:7">
      <c r="A1189" s="12">
        <v>45510.291666666664</v>
      </c>
      <c r="B1189" s="11">
        <v>16.61</v>
      </c>
      <c r="C1189" s="11">
        <v>16.61</v>
      </c>
      <c r="D1189" s="11">
        <v>16.693999999999999</v>
      </c>
      <c r="E1189" s="11">
        <v>16.414000000000001</v>
      </c>
      <c r="F1189" s="11">
        <v>16.518000000000001</v>
      </c>
      <c r="G1189" s="11">
        <v>6560000</v>
      </c>
    </row>
    <row r="1190" spans="1:7">
      <c r="A1190" s="12">
        <v>45511.291666666664</v>
      </c>
      <c r="B1190" s="11">
        <v>16.911999999999999</v>
      </c>
      <c r="C1190" s="11">
        <v>16.911999999999999</v>
      </c>
      <c r="D1190" s="11">
        <v>17.696000000000002</v>
      </c>
      <c r="E1190" s="11">
        <v>16.911999999999999</v>
      </c>
      <c r="F1190" s="11">
        <v>17.399999999999999</v>
      </c>
      <c r="G1190" s="11">
        <v>5973000</v>
      </c>
    </row>
    <row r="1191" spans="1:7">
      <c r="A1191" s="12">
        <v>45512.291666666664</v>
      </c>
      <c r="B1191" s="11">
        <v>16.885999999999999</v>
      </c>
      <c r="C1191" s="11">
        <v>16.885999999999999</v>
      </c>
      <c r="D1191" s="11">
        <v>16.93</v>
      </c>
      <c r="E1191" s="11">
        <v>16.692</v>
      </c>
      <c r="F1191" s="11">
        <v>16.88</v>
      </c>
      <c r="G1191" s="11">
        <v>4911500</v>
      </c>
    </row>
    <row r="1192" spans="1:7">
      <c r="A1192" s="12">
        <v>45513.291666666664</v>
      </c>
      <c r="B1192" s="11">
        <v>16.88</v>
      </c>
      <c r="C1192" s="11">
        <v>16.88</v>
      </c>
      <c r="D1192" s="11">
        <v>16.888000000000002</v>
      </c>
      <c r="E1192" s="11">
        <v>16.728000000000002</v>
      </c>
      <c r="F1192" s="11">
        <v>16.826000000000001</v>
      </c>
      <c r="G1192" s="11">
        <v>2711000</v>
      </c>
    </row>
    <row r="1193" spans="1:7">
      <c r="A1193" s="12">
        <v>45516.291666666664</v>
      </c>
      <c r="B1193" s="11">
        <v>16.943999999999999</v>
      </c>
      <c r="C1193" s="11">
        <v>16.943999999999999</v>
      </c>
      <c r="D1193" s="11">
        <v>16.962</v>
      </c>
      <c r="E1193" s="11">
        <v>16.808</v>
      </c>
      <c r="F1193" s="11">
        <v>16.898</v>
      </c>
      <c r="G1193" s="11">
        <v>2481000</v>
      </c>
    </row>
    <row r="1194" spans="1:7">
      <c r="A1194" s="12">
        <v>45517.291666666664</v>
      </c>
      <c r="B1194" s="11">
        <v>17.812000000000001</v>
      </c>
      <c r="C1194" s="11">
        <v>17.812000000000001</v>
      </c>
      <c r="D1194" s="11">
        <v>17.834</v>
      </c>
      <c r="E1194" s="11">
        <v>17.474</v>
      </c>
      <c r="F1194" s="11">
        <v>17.474</v>
      </c>
      <c r="G1194" s="11">
        <v>5555500</v>
      </c>
    </row>
    <row r="1195" spans="1:7">
      <c r="A1195" s="12">
        <v>45518.291666666664</v>
      </c>
      <c r="B1195" s="11">
        <v>17.797999999999998</v>
      </c>
      <c r="C1195" s="11">
        <v>17.797999999999998</v>
      </c>
      <c r="D1195" s="11">
        <v>17.827999999999999</v>
      </c>
      <c r="E1195" s="11">
        <v>17.681999999999999</v>
      </c>
      <c r="F1195" s="11">
        <v>17.788</v>
      </c>
      <c r="G1195" s="11">
        <v>2468000</v>
      </c>
    </row>
    <row r="1196" spans="1:7">
      <c r="A1196" s="12">
        <v>45519.291666666664</v>
      </c>
      <c r="B1196" s="11">
        <v>17.692</v>
      </c>
      <c r="C1196" s="11">
        <v>17.692</v>
      </c>
      <c r="D1196" s="11">
        <v>17.716000000000001</v>
      </c>
      <c r="E1196" s="11">
        <v>17.532</v>
      </c>
      <c r="F1196" s="11">
        <v>17.542000000000002</v>
      </c>
      <c r="G1196" s="11">
        <v>3353000</v>
      </c>
    </row>
    <row r="1197" spans="1:7">
      <c r="A1197" s="12">
        <v>45520.291666666664</v>
      </c>
      <c r="B1197" s="11">
        <v>18.047999999999998</v>
      </c>
      <c r="C1197" s="11">
        <v>18.047999999999998</v>
      </c>
      <c r="D1197" s="11">
        <v>18.084</v>
      </c>
      <c r="E1197" s="11">
        <v>17.82</v>
      </c>
      <c r="F1197" s="11">
        <v>17.923999999999999</v>
      </c>
      <c r="G1197" s="11">
        <v>2949000</v>
      </c>
    </row>
    <row r="1198" spans="1:7">
      <c r="A1198" s="12">
        <v>45523.291666666664</v>
      </c>
      <c r="B1198" s="11">
        <v>18.29</v>
      </c>
      <c r="C1198" s="11">
        <v>18.29</v>
      </c>
      <c r="D1198" s="11">
        <v>18.309999999999999</v>
      </c>
      <c r="E1198" s="11">
        <v>18.085999999999999</v>
      </c>
      <c r="F1198" s="11">
        <v>18.094000000000001</v>
      </c>
      <c r="G1198" s="11">
        <v>3243500</v>
      </c>
    </row>
    <row r="1199" spans="1:7">
      <c r="A1199" s="12">
        <v>45524.291666666664</v>
      </c>
      <c r="B1199" s="11">
        <v>18.158000000000001</v>
      </c>
      <c r="C1199" s="11">
        <v>18.158000000000001</v>
      </c>
      <c r="D1199" s="11">
        <v>18.212</v>
      </c>
      <c r="E1199" s="11">
        <v>18.097999999999999</v>
      </c>
      <c r="F1199" s="11">
        <v>18.154</v>
      </c>
      <c r="G1199" s="11">
        <v>3695500</v>
      </c>
    </row>
    <row r="1200" spans="1:7">
      <c r="A1200" s="12">
        <v>45525.291666666664</v>
      </c>
      <c r="B1200" s="11">
        <v>18.558</v>
      </c>
      <c r="C1200" s="11">
        <v>18.558</v>
      </c>
      <c r="D1200" s="11">
        <v>18.594000000000001</v>
      </c>
      <c r="E1200" s="11">
        <v>18.303999999999998</v>
      </c>
      <c r="F1200" s="11">
        <v>18.315999999999999</v>
      </c>
      <c r="G1200" s="11">
        <v>4133000</v>
      </c>
    </row>
    <row r="1201" spans="1:7">
      <c r="A1201" s="12">
        <v>45526.291666666664</v>
      </c>
      <c r="B1201" s="11">
        <v>18.257999999999999</v>
      </c>
      <c r="C1201" s="11">
        <v>18.257999999999999</v>
      </c>
      <c r="D1201" s="11">
        <v>18.510000000000002</v>
      </c>
      <c r="E1201" s="11">
        <v>18.224</v>
      </c>
      <c r="F1201" s="11">
        <v>18.486000000000001</v>
      </c>
      <c r="G1201" s="11">
        <v>3159000</v>
      </c>
    </row>
    <row r="1202" spans="1:7">
      <c r="A1202" s="12">
        <v>45527.291666666664</v>
      </c>
      <c r="B1202" s="11">
        <v>18.478000000000002</v>
      </c>
      <c r="C1202" s="11">
        <v>18.478000000000002</v>
      </c>
      <c r="D1202" s="11">
        <v>18.5</v>
      </c>
      <c r="E1202" s="11">
        <v>18.245999999999999</v>
      </c>
      <c r="F1202" s="11">
        <v>18.315999999999999</v>
      </c>
      <c r="G1202" s="11">
        <v>2222000</v>
      </c>
    </row>
    <row r="1203" spans="1:7">
      <c r="A1203" s="12">
        <v>45530.291666666664</v>
      </c>
      <c r="B1203" s="11">
        <v>18.562000000000001</v>
      </c>
      <c r="C1203" s="11">
        <v>18.562000000000001</v>
      </c>
      <c r="D1203" s="11">
        <v>18.622</v>
      </c>
      <c r="E1203" s="11">
        <v>18.510000000000002</v>
      </c>
      <c r="F1203" s="11">
        <v>18.600000000000001</v>
      </c>
      <c r="G1203" s="11">
        <v>2116000</v>
      </c>
    </row>
    <row r="1204" spans="1:7">
      <c r="A1204" s="12">
        <v>45531.291666666664</v>
      </c>
      <c r="B1204" s="11">
        <v>19.213999999999999</v>
      </c>
      <c r="C1204" s="11">
        <v>19.213999999999999</v>
      </c>
      <c r="D1204" s="11">
        <v>19.231999999999999</v>
      </c>
      <c r="E1204" s="11">
        <v>18.963999999999999</v>
      </c>
      <c r="F1204" s="11">
        <v>19.05</v>
      </c>
      <c r="G1204" s="11">
        <v>4354000</v>
      </c>
    </row>
    <row r="1205" spans="1:7">
      <c r="A1205" s="12">
        <v>45532.291666666664</v>
      </c>
      <c r="B1205" s="11">
        <v>19.350000000000001</v>
      </c>
      <c r="C1205" s="11">
        <v>19.350000000000001</v>
      </c>
      <c r="D1205" s="11">
        <v>19.466000000000001</v>
      </c>
      <c r="E1205" s="11">
        <v>19.274000000000001</v>
      </c>
      <c r="F1205" s="11">
        <v>19.416</v>
      </c>
      <c r="G1205" s="11">
        <v>5290500</v>
      </c>
    </row>
    <row r="1206" spans="1:7">
      <c r="A1206" s="12">
        <v>45533.291666666664</v>
      </c>
      <c r="B1206" s="11">
        <v>19.361999999999998</v>
      </c>
      <c r="C1206" s="11">
        <v>19.361999999999998</v>
      </c>
      <c r="D1206" s="11">
        <v>19.440000000000001</v>
      </c>
      <c r="E1206" s="11">
        <v>19.263999999999999</v>
      </c>
      <c r="F1206" s="11">
        <v>19.315999999999999</v>
      </c>
      <c r="G1206" s="11">
        <v>3146000</v>
      </c>
    </row>
    <row r="1207" spans="1:7">
      <c r="A1207" s="12">
        <v>45534.291666666664</v>
      </c>
      <c r="B1207" s="11">
        <v>19.512</v>
      </c>
      <c r="C1207" s="11">
        <v>19.512</v>
      </c>
      <c r="D1207" s="11">
        <v>19.544</v>
      </c>
      <c r="E1207" s="11">
        <v>19.396000000000001</v>
      </c>
      <c r="F1207" s="11">
        <v>19.446000000000002</v>
      </c>
      <c r="G1207" s="11">
        <v>2005000</v>
      </c>
    </row>
    <row r="1208" spans="1:7">
      <c r="A1208" s="12">
        <v>45538.291666666664</v>
      </c>
      <c r="B1208" s="11">
        <v>19.096</v>
      </c>
      <c r="C1208" s="11">
        <v>19.096</v>
      </c>
      <c r="D1208" s="11">
        <v>19.384</v>
      </c>
      <c r="E1208" s="11">
        <v>19.076000000000001</v>
      </c>
      <c r="F1208" s="11">
        <v>19.282</v>
      </c>
      <c r="G1208" s="11">
        <v>4532000</v>
      </c>
    </row>
    <row r="1209" spans="1:7">
      <c r="A1209" s="12">
        <v>45539.291666666664</v>
      </c>
      <c r="B1209" s="11">
        <v>18.891999999999999</v>
      </c>
      <c r="C1209" s="11">
        <v>18.891999999999999</v>
      </c>
      <c r="D1209" s="11">
        <v>19.032</v>
      </c>
      <c r="E1209" s="11">
        <v>18.792000000000002</v>
      </c>
      <c r="F1209" s="11">
        <v>18.899999999999999</v>
      </c>
      <c r="G1209" s="11">
        <v>2766000</v>
      </c>
    </row>
    <row r="1210" spans="1:7">
      <c r="A1210" s="12">
        <v>45540.291666666664</v>
      </c>
      <c r="B1210" s="11">
        <v>18.872</v>
      </c>
      <c r="C1210" s="11">
        <v>18.872</v>
      </c>
      <c r="D1210" s="11">
        <v>18.931999999999999</v>
      </c>
      <c r="E1210" s="11">
        <v>18.795999999999999</v>
      </c>
      <c r="F1210" s="11">
        <v>18.86</v>
      </c>
      <c r="G1210" s="11">
        <v>2429500</v>
      </c>
    </row>
    <row r="1211" spans="1:7">
      <c r="A1211" s="12">
        <v>45541.291666666664</v>
      </c>
      <c r="B1211" s="11">
        <v>18.010000000000002</v>
      </c>
      <c r="C1211" s="11">
        <v>18.010000000000002</v>
      </c>
      <c r="D1211" s="11">
        <v>18.504000000000001</v>
      </c>
      <c r="E1211" s="11">
        <v>17.952000000000002</v>
      </c>
      <c r="F1211" s="11">
        <v>18.431999999999999</v>
      </c>
      <c r="G1211" s="11">
        <v>4865000</v>
      </c>
    </row>
    <row r="1212" spans="1:7">
      <c r="A1212" s="12">
        <v>45544.291666666664</v>
      </c>
      <c r="B1212" s="11">
        <v>18.21</v>
      </c>
      <c r="C1212" s="11">
        <v>18.21</v>
      </c>
      <c r="D1212" s="11">
        <v>18.28</v>
      </c>
      <c r="E1212" s="11">
        <v>18.116</v>
      </c>
      <c r="F1212" s="11">
        <v>18.18</v>
      </c>
      <c r="G1212" s="11">
        <v>2552500</v>
      </c>
    </row>
    <row r="1213" spans="1:7">
      <c r="A1213" s="12">
        <v>45545.291666666664</v>
      </c>
      <c r="B1213" s="11">
        <v>18.596</v>
      </c>
      <c r="C1213" s="11">
        <v>18.596</v>
      </c>
      <c r="D1213" s="11">
        <v>18.678000000000001</v>
      </c>
      <c r="E1213" s="11">
        <v>18.347999999999999</v>
      </c>
      <c r="F1213" s="11">
        <v>18.399999999999999</v>
      </c>
      <c r="G1213" s="11">
        <v>3474000</v>
      </c>
    </row>
    <row r="1214" spans="1:7">
      <c r="A1214" s="12">
        <v>45546.291666666664</v>
      </c>
      <c r="B1214" s="11">
        <v>18.754000000000001</v>
      </c>
      <c r="C1214" s="11">
        <v>18.754000000000001</v>
      </c>
      <c r="D1214" s="11">
        <v>18.768000000000001</v>
      </c>
      <c r="E1214" s="11">
        <v>18.456</v>
      </c>
      <c r="F1214" s="11">
        <v>18.591999999999999</v>
      </c>
      <c r="G1214" s="11">
        <v>2442000</v>
      </c>
    </row>
    <row r="1215" spans="1:7">
      <c r="A1215" s="12">
        <v>45547.291666666664</v>
      </c>
      <c r="B1215" s="11">
        <v>18.724</v>
      </c>
      <c r="C1215" s="11">
        <v>18.724</v>
      </c>
      <c r="D1215" s="11">
        <v>18.742000000000001</v>
      </c>
      <c r="E1215" s="11">
        <v>18.571999999999999</v>
      </c>
      <c r="F1215" s="11">
        <v>18.623999999999999</v>
      </c>
      <c r="G1215" s="11">
        <v>1897000</v>
      </c>
    </row>
    <row r="1216" spans="1:7">
      <c r="A1216" s="12">
        <v>45548.291666666664</v>
      </c>
      <c r="B1216" s="11">
        <v>18.687999999999999</v>
      </c>
      <c r="C1216" s="11">
        <v>18.687999999999999</v>
      </c>
      <c r="D1216" s="11">
        <v>18.754000000000001</v>
      </c>
      <c r="E1216" s="11">
        <v>18.641999999999999</v>
      </c>
      <c r="F1216" s="11">
        <v>18.690000000000001</v>
      </c>
      <c r="G1216" s="11">
        <v>1741000</v>
      </c>
    </row>
    <row r="1217" spans="1:7">
      <c r="A1217" s="12">
        <v>45551.291666666664</v>
      </c>
      <c r="B1217" s="11">
        <v>18.622</v>
      </c>
      <c r="C1217" s="11">
        <v>18.622</v>
      </c>
      <c r="D1217" s="11">
        <v>18.757999999999999</v>
      </c>
      <c r="E1217" s="11">
        <v>18.536000000000001</v>
      </c>
      <c r="F1217" s="11">
        <v>18.670000000000002</v>
      </c>
      <c r="G1217" s="11">
        <v>2483000</v>
      </c>
    </row>
    <row r="1218" spans="1:7">
      <c r="A1218" s="12">
        <v>45552.291666666664</v>
      </c>
      <c r="B1218" s="11">
        <v>18.11</v>
      </c>
      <c r="C1218" s="11">
        <v>18.11</v>
      </c>
      <c r="D1218" s="11">
        <v>18.3</v>
      </c>
      <c r="E1218" s="11">
        <v>18.03</v>
      </c>
      <c r="F1218" s="11">
        <v>18.288</v>
      </c>
      <c r="G1218" s="11">
        <v>3567500</v>
      </c>
    </row>
    <row r="1219" spans="1:7">
      <c r="A1219" s="12">
        <v>45553.291666666664</v>
      </c>
      <c r="B1219" s="11">
        <v>18.097999999999999</v>
      </c>
      <c r="C1219" s="11">
        <v>18.097999999999999</v>
      </c>
      <c r="D1219" s="11">
        <v>18.3</v>
      </c>
      <c r="E1219" s="11">
        <v>18</v>
      </c>
      <c r="F1219" s="11">
        <v>18.128</v>
      </c>
      <c r="G1219" s="11">
        <v>3752500</v>
      </c>
    </row>
    <row r="1220" spans="1:7">
      <c r="A1220" s="12">
        <v>45554.291666666664</v>
      </c>
      <c r="B1220" s="11">
        <v>18.646000000000001</v>
      </c>
      <c r="C1220" s="11">
        <v>18.646000000000001</v>
      </c>
      <c r="D1220" s="11">
        <v>18.713999999999999</v>
      </c>
      <c r="E1220" s="11">
        <v>18.524000000000001</v>
      </c>
      <c r="F1220" s="11">
        <v>18.547999999999998</v>
      </c>
      <c r="G1220" s="11">
        <v>2949000</v>
      </c>
    </row>
    <row r="1221" spans="1:7">
      <c r="A1221" s="12">
        <v>45555.291666666664</v>
      </c>
      <c r="B1221" s="11">
        <v>18.617999999999999</v>
      </c>
      <c r="C1221" s="11">
        <v>18.617999999999999</v>
      </c>
      <c r="D1221" s="11">
        <v>18.792000000000002</v>
      </c>
      <c r="E1221" s="11">
        <v>18.584</v>
      </c>
      <c r="F1221" s="11">
        <v>18.788</v>
      </c>
      <c r="G1221" s="11">
        <v>2927000</v>
      </c>
    </row>
    <row r="1222" spans="1:7">
      <c r="A1222" s="12">
        <v>45558.291666666664</v>
      </c>
      <c r="B1222" s="11">
        <v>18.841999999999999</v>
      </c>
      <c r="C1222" s="11">
        <v>18.841999999999999</v>
      </c>
      <c r="D1222" s="11">
        <v>18.86</v>
      </c>
      <c r="E1222" s="11">
        <v>18.591999999999999</v>
      </c>
      <c r="F1222" s="11">
        <v>18.64</v>
      </c>
      <c r="G1222" s="11">
        <v>2087500</v>
      </c>
    </row>
    <row r="1223" spans="1:7">
      <c r="A1223" s="12">
        <v>45559.291666666664</v>
      </c>
      <c r="B1223" s="11">
        <v>19.111999999999998</v>
      </c>
      <c r="C1223" s="11">
        <v>19.111999999999998</v>
      </c>
      <c r="D1223" s="11">
        <v>19.242000000000001</v>
      </c>
      <c r="E1223" s="11">
        <v>19.056000000000001</v>
      </c>
      <c r="F1223" s="11">
        <v>19.242000000000001</v>
      </c>
      <c r="G1223" s="11">
        <v>2139000</v>
      </c>
    </row>
    <row r="1224" spans="1:7">
      <c r="A1224" s="12">
        <v>45560.291666666664</v>
      </c>
      <c r="B1224" s="11">
        <v>19.202000000000002</v>
      </c>
      <c r="C1224" s="11">
        <v>19.202000000000002</v>
      </c>
      <c r="D1224" s="11">
        <v>19.238</v>
      </c>
      <c r="E1224" s="11">
        <v>19.138000000000002</v>
      </c>
      <c r="F1224" s="11">
        <v>19.16</v>
      </c>
      <c r="G1224" s="11">
        <v>2203000</v>
      </c>
    </row>
    <row r="1225" spans="1:7">
      <c r="A1225" s="12">
        <v>45561.291666666664</v>
      </c>
      <c r="B1225" s="11">
        <v>19.73</v>
      </c>
      <c r="C1225" s="11">
        <v>19.73</v>
      </c>
      <c r="D1225" s="11">
        <v>19.748000000000001</v>
      </c>
      <c r="E1225" s="11">
        <v>19.484000000000002</v>
      </c>
      <c r="F1225" s="11">
        <v>19.526</v>
      </c>
      <c r="G1225" s="11">
        <v>3544500</v>
      </c>
    </row>
    <row r="1226" spans="1:7">
      <c r="A1226" s="12">
        <v>45562.291666666664</v>
      </c>
      <c r="B1226" s="11">
        <v>19.231999999999999</v>
      </c>
      <c r="C1226" s="11">
        <v>19.231999999999999</v>
      </c>
      <c r="D1226" s="11">
        <v>19.666</v>
      </c>
      <c r="E1226" s="11">
        <v>19.22</v>
      </c>
      <c r="F1226" s="11">
        <v>19.526</v>
      </c>
      <c r="G1226" s="11">
        <v>4186000</v>
      </c>
    </row>
    <row r="1227" spans="1:7">
      <c r="A1227" s="12">
        <v>45565.291666666664</v>
      </c>
      <c r="B1227" s="11">
        <v>19.314</v>
      </c>
      <c r="C1227" s="11">
        <v>19.314</v>
      </c>
      <c r="D1227" s="11">
        <v>19.399999999999999</v>
      </c>
      <c r="E1227" s="11">
        <v>19.213999999999999</v>
      </c>
      <c r="F1227" s="11">
        <v>19.38</v>
      </c>
      <c r="G1227" s="11">
        <v>2265000</v>
      </c>
    </row>
    <row r="1228" spans="1:7">
      <c r="A1228" s="12">
        <v>45566.291666666664</v>
      </c>
      <c r="B1228" s="11">
        <v>19.36</v>
      </c>
      <c r="C1228" s="11">
        <v>19.36</v>
      </c>
      <c r="D1228" s="11">
        <v>19.481999999999999</v>
      </c>
      <c r="E1228" s="11">
        <v>19.206</v>
      </c>
      <c r="F1228" s="11">
        <v>19.376000000000001</v>
      </c>
      <c r="G1228" s="11">
        <v>4922000</v>
      </c>
    </row>
    <row r="1229" spans="1:7">
      <c r="A1229" s="12">
        <v>45567.291666666664</v>
      </c>
      <c r="B1229" s="11">
        <v>18.989999999999998</v>
      </c>
      <c r="C1229" s="11">
        <v>18.989999999999998</v>
      </c>
      <c r="D1229" s="11">
        <v>19.053999999999998</v>
      </c>
      <c r="E1229" s="11">
        <v>18.78</v>
      </c>
      <c r="F1229" s="11">
        <v>19.053999999999998</v>
      </c>
      <c r="G1229" s="11">
        <v>3716000</v>
      </c>
    </row>
    <row r="1230" spans="1:7">
      <c r="A1230" s="12">
        <v>45568.291666666664</v>
      </c>
      <c r="B1230" s="11">
        <v>18.8</v>
      </c>
      <c r="C1230" s="11">
        <v>18.8</v>
      </c>
      <c r="D1230" s="11">
        <v>18.920000000000002</v>
      </c>
      <c r="E1230" s="11">
        <v>18.751999999999999</v>
      </c>
      <c r="F1230" s="11">
        <v>18.797999999999998</v>
      </c>
      <c r="G1230" s="11">
        <v>2312000</v>
      </c>
    </row>
    <row r="1231" spans="1:7">
      <c r="A1231" s="12">
        <v>45569.291666666664</v>
      </c>
      <c r="B1231" s="11">
        <v>18.97</v>
      </c>
      <c r="C1231" s="11">
        <v>18.97</v>
      </c>
      <c r="D1231" s="11">
        <v>18.989999999999998</v>
      </c>
      <c r="E1231" s="11">
        <v>18.846</v>
      </c>
      <c r="F1231" s="11">
        <v>18.86</v>
      </c>
      <c r="G1231" s="11">
        <v>2291500</v>
      </c>
    </row>
    <row r="1232" spans="1:7">
      <c r="A1232" s="12">
        <v>45572.291666666664</v>
      </c>
      <c r="B1232" s="11">
        <v>19.132000000000001</v>
      </c>
      <c r="C1232" s="11">
        <v>19.132000000000001</v>
      </c>
      <c r="D1232" s="11">
        <v>19.282</v>
      </c>
      <c r="E1232" s="11">
        <v>19.07</v>
      </c>
      <c r="F1232" s="11">
        <v>19.122</v>
      </c>
      <c r="G1232" s="11">
        <v>3341500</v>
      </c>
    </row>
    <row r="1233" spans="1:7">
      <c r="A1233" s="12">
        <v>45573.291666666664</v>
      </c>
      <c r="B1233" s="11">
        <v>19.027999999999999</v>
      </c>
      <c r="C1233" s="11">
        <v>19.027999999999999</v>
      </c>
      <c r="D1233" s="11">
        <v>19.094000000000001</v>
      </c>
      <c r="E1233" s="11">
        <v>19.010000000000002</v>
      </c>
      <c r="F1233" s="11">
        <v>19.082000000000001</v>
      </c>
      <c r="G1233" s="11">
        <v>2017000</v>
      </c>
    </row>
    <row r="1234" spans="1:7">
      <c r="A1234" s="12">
        <v>45574.291666666664</v>
      </c>
      <c r="B1234" s="11">
        <v>19.05</v>
      </c>
      <c r="C1234" s="11">
        <v>19.05</v>
      </c>
      <c r="D1234" s="11">
        <v>19.23</v>
      </c>
      <c r="E1234" s="11">
        <v>18.71</v>
      </c>
      <c r="F1234" s="11">
        <v>18.829999999999998</v>
      </c>
      <c r="G1234" s="11">
        <v>1987700</v>
      </c>
    </row>
    <row r="1235" spans="1:7">
      <c r="A1235" s="12">
        <v>45575.291666666664</v>
      </c>
      <c r="B1235" s="11">
        <v>18.86</v>
      </c>
      <c r="C1235" s="11">
        <v>18.86</v>
      </c>
      <c r="D1235" s="11">
        <v>18.940000000000001</v>
      </c>
      <c r="E1235" s="11">
        <v>18.72</v>
      </c>
      <c r="F1235" s="11">
        <v>18.91</v>
      </c>
      <c r="G1235" s="11">
        <v>2079400</v>
      </c>
    </row>
    <row r="1236" spans="1:7">
      <c r="A1236" s="12">
        <v>45576.291666666664</v>
      </c>
      <c r="B1236" s="11">
        <v>18.98</v>
      </c>
      <c r="C1236" s="11">
        <v>18.98</v>
      </c>
      <c r="D1236" s="11">
        <v>19.05</v>
      </c>
      <c r="E1236" s="11">
        <v>18.739999999999998</v>
      </c>
      <c r="F1236" s="11">
        <v>18.739999999999998</v>
      </c>
      <c r="G1236" s="11">
        <v>1725600</v>
      </c>
    </row>
    <row r="1237" spans="1:7">
      <c r="A1237" s="12">
        <v>45579.291666666664</v>
      </c>
      <c r="B1237" s="11">
        <v>19.09</v>
      </c>
      <c r="C1237" s="11">
        <v>19.09</v>
      </c>
      <c r="D1237" s="11">
        <v>19.16</v>
      </c>
      <c r="E1237" s="11">
        <v>18.87</v>
      </c>
      <c r="F1237" s="11">
        <v>18.899999999999999</v>
      </c>
      <c r="G1237" s="11">
        <v>2081300</v>
      </c>
    </row>
    <row r="1238" spans="1:7">
      <c r="A1238" s="12">
        <v>45580.291666666664</v>
      </c>
      <c r="B1238" s="11">
        <v>18.66</v>
      </c>
      <c r="C1238" s="11">
        <v>18.66</v>
      </c>
      <c r="D1238" s="11">
        <v>18.850000000000001</v>
      </c>
      <c r="E1238" s="11">
        <v>18.600000000000001</v>
      </c>
      <c r="F1238" s="11">
        <v>18.809999999999999</v>
      </c>
      <c r="G1238" s="11">
        <v>2120200</v>
      </c>
    </row>
    <row r="1239" spans="1:7">
      <c r="A1239" s="12">
        <v>45581.291666666664</v>
      </c>
      <c r="B1239" s="11">
        <v>18.68</v>
      </c>
      <c r="C1239" s="11">
        <v>18.68</v>
      </c>
      <c r="D1239" s="11">
        <v>18.7</v>
      </c>
      <c r="E1239" s="11">
        <v>18.61</v>
      </c>
      <c r="F1239" s="11">
        <v>18.7</v>
      </c>
      <c r="G1239" s="11">
        <v>1885200</v>
      </c>
    </row>
    <row r="1240" spans="1:7">
      <c r="A1240" s="12">
        <v>45582.291666666664</v>
      </c>
      <c r="B1240" s="11">
        <v>18.510000000000002</v>
      </c>
      <c r="C1240" s="11">
        <v>18.510000000000002</v>
      </c>
      <c r="D1240" s="11">
        <v>18.62</v>
      </c>
      <c r="E1240" s="11">
        <v>18.43</v>
      </c>
      <c r="F1240" s="11">
        <v>18.600000000000001</v>
      </c>
      <c r="G1240" s="11">
        <v>1662900</v>
      </c>
    </row>
    <row r="1241" spans="1:7">
      <c r="A1241" s="12">
        <v>45583.291666666664</v>
      </c>
      <c r="B1241" s="11">
        <v>18.22</v>
      </c>
      <c r="C1241" s="11">
        <v>18.22</v>
      </c>
      <c r="D1241" s="11">
        <v>18.239999999999998</v>
      </c>
      <c r="E1241" s="11">
        <v>18.079999999999998</v>
      </c>
      <c r="F1241" s="11">
        <v>18.11</v>
      </c>
      <c r="G1241" s="11">
        <v>2534500</v>
      </c>
    </row>
    <row r="1242" spans="1:7">
      <c r="A1242" s="12">
        <v>45586.291666666664</v>
      </c>
      <c r="B1242" s="11">
        <v>18.100000000000001</v>
      </c>
      <c r="C1242" s="11">
        <v>18.100000000000001</v>
      </c>
      <c r="D1242" s="11">
        <v>18.170000000000002</v>
      </c>
      <c r="E1242" s="11">
        <v>18.02</v>
      </c>
      <c r="F1242" s="11">
        <v>18.14</v>
      </c>
      <c r="G1242" s="11">
        <v>2361300</v>
      </c>
    </row>
    <row r="1243" spans="1:7">
      <c r="A1243" s="12">
        <v>45587.291666666664</v>
      </c>
      <c r="B1243" s="11">
        <v>17.89</v>
      </c>
      <c r="C1243" s="11">
        <v>17.89</v>
      </c>
      <c r="D1243" s="11">
        <v>17.940000000000001</v>
      </c>
      <c r="E1243" s="11">
        <v>17.82</v>
      </c>
      <c r="F1243" s="11">
        <v>17.899999999999999</v>
      </c>
      <c r="G1243" s="11">
        <v>2630700</v>
      </c>
    </row>
    <row r="1244" spans="1:7">
      <c r="A1244" s="12">
        <v>45588.291666666664</v>
      </c>
      <c r="B1244" s="11">
        <v>17.53</v>
      </c>
      <c r="C1244" s="11">
        <v>17.53</v>
      </c>
      <c r="D1244" s="11">
        <v>17.64</v>
      </c>
      <c r="E1244" s="11">
        <v>17.420000000000002</v>
      </c>
      <c r="F1244" s="11">
        <v>17.5</v>
      </c>
      <c r="G1244" s="11">
        <v>2842200</v>
      </c>
    </row>
    <row r="1245" spans="1:7">
      <c r="A1245" s="12">
        <v>45589.291666666664</v>
      </c>
      <c r="B1245" s="11">
        <v>17.690000000000001</v>
      </c>
      <c r="C1245" s="11">
        <v>17.690000000000001</v>
      </c>
      <c r="D1245" s="11">
        <v>17.739999999999998</v>
      </c>
      <c r="E1245" s="11">
        <v>17.59</v>
      </c>
      <c r="F1245" s="11">
        <v>17.600000000000001</v>
      </c>
      <c r="G1245" s="11">
        <v>2544500</v>
      </c>
    </row>
    <row r="1246" spans="1:7">
      <c r="A1246" s="12">
        <v>45590.291666666664</v>
      </c>
      <c r="B1246" s="11">
        <v>17.62</v>
      </c>
      <c r="C1246" s="11">
        <v>17.62</v>
      </c>
      <c r="D1246" s="11">
        <v>17.68</v>
      </c>
      <c r="E1246" s="11">
        <v>17.54</v>
      </c>
      <c r="F1246" s="11">
        <v>17.55</v>
      </c>
      <c r="G1246" s="11">
        <v>2607400</v>
      </c>
    </row>
    <row r="1247" spans="1:7">
      <c r="A1247" s="12">
        <v>45593.291666666664</v>
      </c>
      <c r="B1247" s="11">
        <v>17.75</v>
      </c>
      <c r="C1247" s="11">
        <v>17.75</v>
      </c>
      <c r="D1247" s="11">
        <v>17.79</v>
      </c>
      <c r="E1247" s="11">
        <v>17.68</v>
      </c>
      <c r="F1247" s="11">
        <v>17.71</v>
      </c>
      <c r="G1247" s="11">
        <v>2573700</v>
      </c>
    </row>
    <row r="1248" spans="1:7">
      <c r="A1248" s="12">
        <v>45594.291666666664</v>
      </c>
      <c r="B1248" s="11">
        <v>17.850000000000001</v>
      </c>
      <c r="C1248" s="11">
        <v>17.850000000000001</v>
      </c>
      <c r="D1248" s="11">
        <v>17.88</v>
      </c>
      <c r="E1248" s="11">
        <v>17.7</v>
      </c>
      <c r="F1248" s="11">
        <v>17.760000000000002</v>
      </c>
      <c r="G1248" s="11">
        <v>2698400</v>
      </c>
    </row>
    <row r="1249" spans="1:7">
      <c r="A1249" s="12">
        <v>45595.291666666664</v>
      </c>
      <c r="B1249" s="11">
        <v>17.98</v>
      </c>
      <c r="C1249" s="11">
        <v>17.98</v>
      </c>
      <c r="D1249" s="11">
        <v>18.11</v>
      </c>
      <c r="E1249" s="11">
        <v>17.97</v>
      </c>
      <c r="F1249" s="11">
        <v>18.07</v>
      </c>
      <c r="G1249" s="11">
        <v>3015300</v>
      </c>
    </row>
    <row r="1250" spans="1:7">
      <c r="A1250" s="12">
        <v>45596.291666666664</v>
      </c>
      <c r="B1250" s="11">
        <v>17.600000000000001</v>
      </c>
      <c r="C1250" s="11">
        <v>17.600000000000001</v>
      </c>
      <c r="D1250" s="11">
        <v>17.82</v>
      </c>
      <c r="E1250" s="11">
        <v>17.559999999999999</v>
      </c>
      <c r="F1250" s="11">
        <v>17.82</v>
      </c>
      <c r="G1250" s="11">
        <v>2136300</v>
      </c>
    </row>
    <row r="1251" spans="1:7">
      <c r="A1251" s="12">
        <v>45597.291666666664</v>
      </c>
      <c r="B1251" s="11">
        <v>17.73</v>
      </c>
      <c r="C1251" s="11">
        <v>17.73</v>
      </c>
      <c r="D1251" s="11">
        <v>17.84</v>
      </c>
      <c r="E1251" s="11">
        <v>17.62</v>
      </c>
      <c r="F1251" s="11">
        <v>17.68</v>
      </c>
      <c r="G1251" s="11">
        <v>1581100</v>
      </c>
    </row>
    <row r="1252" spans="1:7">
      <c r="A1252" s="12">
        <v>45600.291666666664</v>
      </c>
      <c r="B1252" s="11">
        <v>17.739999999999998</v>
      </c>
      <c r="C1252" s="11">
        <v>17.739999999999998</v>
      </c>
      <c r="D1252" s="11">
        <v>17.850000000000001</v>
      </c>
      <c r="E1252" s="11">
        <v>17.72</v>
      </c>
      <c r="F1252" s="11">
        <v>17.75</v>
      </c>
      <c r="G1252" s="11">
        <v>1727600</v>
      </c>
    </row>
    <row r="1253" spans="1:7">
      <c r="A1253" s="12">
        <v>45601.291666666664</v>
      </c>
      <c r="B1253" s="11">
        <v>18.05</v>
      </c>
      <c r="C1253" s="11">
        <v>18.05</v>
      </c>
      <c r="D1253" s="11">
        <v>18.100000000000001</v>
      </c>
      <c r="E1253" s="11">
        <v>17.899999999999999</v>
      </c>
      <c r="F1253" s="11">
        <v>18</v>
      </c>
      <c r="G1253" s="11">
        <v>2271700</v>
      </c>
    </row>
    <row r="1254" spans="1:7">
      <c r="A1254" s="12">
        <v>45602.291666666664</v>
      </c>
      <c r="B1254" s="11">
        <v>17.989999999999998</v>
      </c>
      <c r="C1254" s="11">
        <v>17.989999999999998</v>
      </c>
      <c r="D1254" s="11">
        <v>18.02</v>
      </c>
      <c r="E1254" s="11">
        <v>17.829999999999998</v>
      </c>
      <c r="F1254" s="11">
        <v>18</v>
      </c>
      <c r="G1254" s="11">
        <v>2960300</v>
      </c>
    </row>
    <row r="1255" spans="1:7">
      <c r="A1255" s="12">
        <v>45603.291666666664</v>
      </c>
      <c r="B1255" s="11">
        <v>18.27</v>
      </c>
      <c r="C1255" s="11">
        <v>18.27</v>
      </c>
      <c r="D1255" s="11">
        <v>18.34</v>
      </c>
      <c r="E1255" s="11">
        <v>18.12</v>
      </c>
      <c r="F1255" s="11">
        <v>18.2</v>
      </c>
      <c r="G1255" s="11">
        <v>3689100</v>
      </c>
    </row>
    <row r="1256" spans="1:7">
      <c r="A1256" s="12">
        <v>45604.291666666664</v>
      </c>
      <c r="B1256" s="11">
        <v>19.91</v>
      </c>
      <c r="C1256" s="11">
        <v>19.91</v>
      </c>
      <c r="D1256" s="11">
        <v>20.67</v>
      </c>
      <c r="E1256" s="11">
        <v>19.5</v>
      </c>
      <c r="F1256" s="11">
        <v>19.5</v>
      </c>
      <c r="G1256" s="11">
        <v>10593700</v>
      </c>
    </row>
    <row r="1257" spans="1:7">
      <c r="A1257" s="12">
        <v>45607.291666666664</v>
      </c>
      <c r="B1257" s="11">
        <v>19.12</v>
      </c>
      <c r="C1257" s="11">
        <v>19.12</v>
      </c>
      <c r="D1257" s="11">
        <v>19.399999999999999</v>
      </c>
      <c r="E1257" s="11">
        <v>18.89</v>
      </c>
      <c r="F1257" s="11">
        <v>19.34</v>
      </c>
      <c r="G1257" s="11">
        <v>4156700</v>
      </c>
    </row>
    <row r="1258" spans="1:7">
      <c r="A1258" s="12">
        <v>45608.291666666664</v>
      </c>
      <c r="B1258" s="11">
        <v>18.670000000000002</v>
      </c>
      <c r="C1258" s="11">
        <v>18.670000000000002</v>
      </c>
      <c r="D1258" s="11">
        <v>19.010000000000002</v>
      </c>
      <c r="E1258" s="11">
        <v>18.62</v>
      </c>
      <c r="F1258" s="11">
        <v>19</v>
      </c>
      <c r="G1258" s="11">
        <v>2713200</v>
      </c>
    </row>
    <row r="1259" spans="1:7">
      <c r="A1259" s="12">
        <v>45609.291666666664</v>
      </c>
      <c r="B1259" s="11">
        <v>18.5</v>
      </c>
      <c r="C1259" s="11">
        <v>18.5</v>
      </c>
      <c r="D1259" s="11">
        <v>18.71</v>
      </c>
      <c r="E1259" s="11">
        <v>18.440000000000001</v>
      </c>
      <c r="F1259" s="11">
        <v>18.690000000000001</v>
      </c>
      <c r="G1259" s="11">
        <v>2962200</v>
      </c>
    </row>
    <row r="1260" spans="1:7">
      <c r="A1260"/>
      <c r="B1260"/>
      <c r="C1260"/>
      <c r="D1260"/>
      <c r="E1260"/>
      <c r="F1260"/>
      <c r="G1260"/>
    </row>
    <row r="1261" spans="1:7">
      <c r="A1261"/>
      <c r="B1261"/>
      <c r="C1261"/>
      <c r="D1261"/>
      <c r="E1261"/>
      <c r="F1261"/>
      <c r="G1261"/>
    </row>
    <row r="2519" spans="1:7">
      <c r="A2519" s="15"/>
      <c r="B2519" s="15"/>
      <c r="C2519" s="15"/>
      <c r="D2519" s="15"/>
      <c r="E2519" s="15"/>
      <c r="F2519" s="15"/>
      <c r="G2519" s="15"/>
    </row>
    <row r="3778" spans="1:7">
      <c r="A3778" s="15"/>
      <c r="B3778" s="15"/>
      <c r="C3778" s="15"/>
      <c r="D3778" s="15"/>
      <c r="E3778" s="15"/>
      <c r="F3778" s="15"/>
      <c r="G3778" s="15"/>
    </row>
    <row r="5037" spans="1:7">
      <c r="A5037" s="15"/>
      <c r="B5037" s="15"/>
      <c r="C5037" s="15"/>
      <c r="D5037" s="15"/>
      <c r="E5037" s="15"/>
      <c r="F5037" s="15"/>
      <c r="G5037" s="15"/>
    </row>
    <row r="6296" spans="1:7">
      <c r="A6296" s="15"/>
      <c r="B6296" s="15"/>
      <c r="C6296" s="15"/>
      <c r="D6296" s="15"/>
      <c r="E6296" s="15"/>
      <c r="F6296" s="15"/>
      <c r="G6296" s="15"/>
    </row>
    <row r="7555" spans="1:7">
      <c r="A7555" s="15"/>
      <c r="B7555" s="15"/>
      <c r="C7555" s="15"/>
      <c r="D7555" s="15"/>
      <c r="E7555" s="15"/>
      <c r="F7555" s="15"/>
      <c r="G7555" s="15"/>
    </row>
    <row r="8814" spans="1:7">
      <c r="A8814" s="15"/>
      <c r="B8814" s="15"/>
      <c r="C8814" s="15"/>
      <c r="D8814" s="15"/>
      <c r="E8814" s="15"/>
      <c r="F8814" s="15"/>
      <c r="G8814" s="15"/>
    </row>
    <row r="10073" spans="1:7">
      <c r="A10073" s="15"/>
      <c r="B10073" s="15"/>
      <c r="C10073" s="15"/>
      <c r="D10073" s="15"/>
      <c r="E10073" s="15"/>
      <c r="F10073" s="15"/>
      <c r="G10073" s="15"/>
    </row>
    <row r="11332" spans="1:7">
      <c r="A11332" s="15"/>
      <c r="B11332" s="15"/>
      <c r="C11332" s="15"/>
      <c r="D11332" s="15"/>
      <c r="E11332" s="15"/>
      <c r="F11332" s="15"/>
      <c r="G11332" s="15"/>
    </row>
    <row r="12591" spans="1:7">
      <c r="A12591" s="15"/>
      <c r="B12591" s="15"/>
      <c r="C12591" s="15"/>
      <c r="D12591" s="15"/>
      <c r="E12591" s="15"/>
      <c r="F12591" s="15"/>
      <c r="G12591" s="15"/>
    </row>
    <row r="13850" spans="1:7">
      <c r="A13850" s="15"/>
      <c r="B13850" s="15"/>
      <c r="C13850" s="15"/>
      <c r="D13850" s="15"/>
      <c r="E13850" s="15"/>
      <c r="F13850" s="15"/>
      <c r="G13850" s="15"/>
    </row>
    <row r="15109" spans="1:7">
      <c r="A15109" s="15"/>
      <c r="B15109" s="15"/>
      <c r="C15109" s="15"/>
      <c r="D15109" s="15"/>
      <c r="E15109" s="15"/>
      <c r="F15109" s="15"/>
      <c r="G15109" s="15"/>
    </row>
    <row r="16368" spans="1:7">
      <c r="A16368" s="15"/>
      <c r="B16368" s="15"/>
      <c r="C16368" s="15"/>
      <c r="D16368" s="15"/>
      <c r="E16368" s="15"/>
      <c r="F16368" s="15"/>
      <c r="G16368" s="15"/>
    </row>
    <row r="17627" spans="1:7">
      <c r="A17627" s="15"/>
      <c r="B17627" s="15"/>
      <c r="C17627" s="15"/>
      <c r="D17627" s="15"/>
      <c r="E17627" s="15"/>
      <c r="F17627" s="15"/>
      <c r="G17627" s="15"/>
    </row>
    <row r="18886" spans="1:7">
      <c r="A18886" s="15"/>
      <c r="B18886" s="15"/>
      <c r="C18886" s="15"/>
      <c r="D18886" s="15"/>
      <c r="E18886" s="15"/>
      <c r="F18886" s="15"/>
      <c r="G18886" s="15"/>
    </row>
    <row r="20145" spans="1:7">
      <c r="A20145" s="15"/>
      <c r="B20145" s="15"/>
      <c r="C20145" s="15"/>
      <c r="D20145" s="15"/>
      <c r="E20145" s="15"/>
      <c r="F20145" s="15"/>
      <c r="G20145" s="15"/>
    </row>
    <row r="21404" spans="1:7">
      <c r="A21404" s="15"/>
      <c r="B21404" s="15"/>
      <c r="C21404" s="15"/>
      <c r="D21404" s="15"/>
      <c r="E21404" s="15"/>
      <c r="F21404" s="15"/>
      <c r="G21404" s="15"/>
    </row>
    <row r="22663" spans="1:7">
      <c r="A22663" s="15"/>
      <c r="B22663" s="15"/>
      <c r="C22663" s="15"/>
      <c r="D22663" s="15"/>
      <c r="E22663" s="15"/>
      <c r="F22663" s="15"/>
      <c r="G22663" s="15"/>
    </row>
    <row r="23922" spans="1:7">
      <c r="A23922" s="15"/>
      <c r="B23922" s="15"/>
      <c r="C23922" s="15"/>
      <c r="D23922" s="15"/>
      <c r="E23922" s="15"/>
      <c r="F23922" s="15"/>
      <c r="G23922" s="15"/>
    </row>
    <row r="25181" spans="1:7">
      <c r="A25181" s="15"/>
      <c r="B25181" s="15"/>
      <c r="C25181" s="15"/>
      <c r="D25181" s="15"/>
      <c r="E25181" s="15"/>
      <c r="F25181" s="15"/>
      <c r="G25181" s="15"/>
    </row>
    <row r="26440" spans="1:7">
      <c r="A26440" s="15"/>
      <c r="B26440" s="15"/>
      <c r="C26440" s="15"/>
      <c r="D26440" s="15"/>
      <c r="E26440" s="15"/>
      <c r="F26440" s="15"/>
      <c r="G26440" s="15"/>
    </row>
    <row r="27699" spans="1:7">
      <c r="A27699" s="15"/>
      <c r="B27699" s="15"/>
      <c r="C27699" s="15"/>
      <c r="D27699" s="15"/>
      <c r="E27699" s="15"/>
      <c r="F27699" s="15"/>
      <c r="G27699" s="15"/>
    </row>
    <row r="28958" spans="1:7">
      <c r="A28958" s="15"/>
      <c r="B28958" s="15"/>
      <c r="C28958" s="15"/>
      <c r="D28958" s="15"/>
      <c r="E28958" s="15"/>
      <c r="F28958" s="15"/>
      <c r="G28958" s="15"/>
    </row>
    <row r="30217" spans="1:7">
      <c r="A30217" s="15"/>
      <c r="B30217" s="15"/>
      <c r="C30217" s="15"/>
      <c r="D30217" s="15"/>
      <c r="E30217" s="15"/>
      <c r="F30217" s="15"/>
      <c r="G30217" s="15"/>
    </row>
    <row r="31476" spans="1:7">
      <c r="A31476" s="15"/>
      <c r="B31476" s="15"/>
      <c r="C31476" s="15"/>
      <c r="D31476" s="15"/>
      <c r="E31476" s="15"/>
      <c r="F31476" s="15"/>
      <c r="G31476" s="15"/>
    </row>
    <row r="32735" spans="1:7">
      <c r="A32735" s="15"/>
      <c r="B32735" s="15"/>
      <c r="C32735" s="15"/>
      <c r="D32735" s="15"/>
      <c r="E32735" s="15"/>
      <c r="F32735" s="15"/>
      <c r="G32735" s="15"/>
    </row>
    <row r="33994" spans="1:7">
      <c r="A33994" s="15"/>
      <c r="B33994" s="15"/>
      <c r="C33994" s="15"/>
      <c r="D33994" s="15"/>
      <c r="E33994" s="15"/>
      <c r="F33994" s="15"/>
      <c r="G33994" s="15"/>
    </row>
    <row r="35253" spans="1:7">
      <c r="A35253" s="15"/>
      <c r="B35253" s="15"/>
      <c r="C35253" s="15"/>
      <c r="D35253" s="15"/>
      <c r="E35253" s="15"/>
      <c r="F35253" s="15"/>
      <c r="G35253" s="15"/>
    </row>
    <row r="36512" spans="1:7">
      <c r="A36512" s="15"/>
      <c r="B36512" s="15"/>
      <c r="C36512" s="15"/>
      <c r="D36512" s="15"/>
      <c r="E36512" s="15"/>
      <c r="F36512" s="15"/>
      <c r="G36512" s="15"/>
    </row>
    <row r="37771" spans="1:7">
      <c r="A37771" s="15"/>
      <c r="B37771" s="15"/>
      <c r="C37771" s="15"/>
      <c r="D37771" s="15"/>
      <c r="E37771" s="15"/>
      <c r="F37771" s="15"/>
      <c r="G37771" s="15"/>
    </row>
    <row r="39030" spans="1:7">
      <c r="A39030" s="15"/>
      <c r="B39030" s="15"/>
      <c r="C39030" s="15"/>
      <c r="D39030" s="15"/>
      <c r="E39030" s="15"/>
      <c r="F39030" s="15"/>
      <c r="G39030" s="15"/>
    </row>
    <row r="40289" spans="1:7">
      <c r="A40289" s="15"/>
      <c r="B40289" s="15"/>
      <c r="C40289" s="15"/>
      <c r="D40289" s="15"/>
      <c r="E40289" s="15"/>
      <c r="F40289" s="15"/>
      <c r="G40289" s="15"/>
    </row>
    <row r="41548" spans="1:7">
      <c r="A41548" s="15"/>
      <c r="B41548" s="15"/>
      <c r="C41548" s="15"/>
      <c r="D41548" s="15"/>
      <c r="E41548" s="15"/>
      <c r="F41548" s="15"/>
      <c r="G41548" s="15"/>
    </row>
    <row r="42807" spans="1:7">
      <c r="A42807" s="15"/>
      <c r="B42807" s="15"/>
      <c r="C42807" s="15"/>
      <c r="D42807" s="15"/>
      <c r="E42807" s="15"/>
      <c r="F42807" s="15"/>
      <c r="G42807" s="15"/>
    </row>
    <row r="44066" spans="1:7">
      <c r="A44066" s="15"/>
      <c r="B44066" s="15"/>
      <c r="C44066" s="15"/>
      <c r="D44066" s="15"/>
      <c r="E44066" s="15"/>
      <c r="F44066" s="15"/>
      <c r="G44066" s="15"/>
    </row>
    <row r="45325" spans="1:7">
      <c r="A45325" s="15"/>
      <c r="B45325" s="15"/>
      <c r="C45325" s="15"/>
      <c r="D45325" s="15"/>
      <c r="E45325" s="15"/>
      <c r="F45325" s="15"/>
      <c r="G45325" s="15"/>
    </row>
    <row r="46584" spans="1:7">
      <c r="A46584" s="15"/>
      <c r="B46584" s="15"/>
      <c r="C46584" s="15"/>
      <c r="D46584" s="15"/>
      <c r="E46584" s="15"/>
      <c r="F46584" s="15"/>
      <c r="G46584" s="15"/>
    </row>
    <row r="47843" spans="1:7">
      <c r="A47843" s="15"/>
      <c r="B47843" s="15"/>
      <c r="C47843" s="15"/>
      <c r="D47843" s="15"/>
      <c r="E47843" s="15"/>
      <c r="F47843" s="15"/>
      <c r="G47843" s="15"/>
    </row>
    <row r="49102" spans="1:7">
      <c r="A49102" s="15"/>
      <c r="B49102" s="15"/>
      <c r="C49102" s="15"/>
      <c r="D49102" s="15"/>
      <c r="E49102" s="15"/>
      <c r="F49102" s="15"/>
      <c r="G49102" s="15"/>
    </row>
    <row r="50361" spans="1:7">
      <c r="A50361" s="15"/>
      <c r="B50361" s="15"/>
      <c r="C50361" s="15"/>
      <c r="D50361" s="15"/>
      <c r="E50361" s="15"/>
      <c r="F50361" s="15"/>
      <c r="G50361" s="15"/>
    </row>
    <row r="51620" spans="1:7">
      <c r="A51620" s="15"/>
      <c r="B51620" s="15"/>
      <c r="C51620" s="15"/>
      <c r="D51620" s="15"/>
      <c r="E51620" s="15"/>
      <c r="F51620" s="15"/>
      <c r="G51620" s="15"/>
    </row>
    <row r="52879" spans="1:7">
      <c r="A52879" s="15"/>
      <c r="B52879" s="15"/>
      <c r="C52879" s="15"/>
      <c r="D52879" s="15"/>
      <c r="E52879" s="15"/>
      <c r="F52879" s="15"/>
      <c r="G52879" s="15"/>
    </row>
    <row r="54138" spans="1:7">
      <c r="A54138" s="15"/>
      <c r="B54138" s="15"/>
      <c r="C54138" s="15"/>
      <c r="D54138" s="15"/>
      <c r="E54138" s="15"/>
      <c r="F54138" s="15"/>
      <c r="G54138" s="15"/>
    </row>
    <row r="55397" spans="1:7">
      <c r="A55397" s="15"/>
      <c r="B55397" s="15"/>
      <c r="C55397" s="15"/>
      <c r="D55397" s="15"/>
      <c r="E55397" s="15"/>
      <c r="F55397" s="15"/>
      <c r="G55397" s="15"/>
    </row>
    <row r="56656" spans="1:7">
      <c r="A56656" s="15"/>
      <c r="B56656" s="15"/>
      <c r="C56656" s="15"/>
      <c r="D56656" s="15"/>
      <c r="E56656" s="15"/>
      <c r="F56656" s="15"/>
      <c r="G56656" s="15"/>
    </row>
    <row r="57915" spans="1:7">
      <c r="A57915" s="15"/>
      <c r="B57915" s="15"/>
      <c r="C57915" s="15"/>
      <c r="D57915" s="15"/>
      <c r="E57915" s="15"/>
      <c r="F57915" s="15"/>
      <c r="G57915" s="15"/>
    </row>
    <row r="59174" spans="1:7">
      <c r="A59174" s="15"/>
      <c r="B59174" s="15"/>
      <c r="C59174" s="15"/>
      <c r="D59174" s="15"/>
      <c r="E59174" s="15"/>
      <c r="F59174" s="15"/>
      <c r="G59174" s="15"/>
    </row>
    <row r="60433" spans="1:7">
      <c r="A60433" s="15"/>
      <c r="B60433" s="15"/>
      <c r="C60433" s="15"/>
      <c r="D60433" s="15"/>
      <c r="E60433" s="15"/>
      <c r="F60433" s="15"/>
      <c r="G60433" s="15"/>
    </row>
    <row r="61692" spans="1:7">
      <c r="A61692" s="15"/>
      <c r="B61692" s="15"/>
      <c r="C61692" s="15"/>
      <c r="D61692" s="15"/>
      <c r="E61692" s="15"/>
      <c r="F61692" s="15"/>
      <c r="G61692" s="15"/>
    </row>
    <row r="62951" spans="1:7">
      <c r="A62951" s="15"/>
      <c r="B62951" s="15"/>
      <c r="C62951" s="15"/>
      <c r="D62951" s="15"/>
      <c r="E62951" s="15"/>
      <c r="F62951" s="15"/>
      <c r="G62951" s="15"/>
    </row>
    <row r="64210" spans="1:7">
      <c r="A64210" s="15"/>
      <c r="B64210" s="15"/>
      <c r="C64210" s="15"/>
      <c r="D64210" s="15"/>
      <c r="E64210" s="15"/>
      <c r="F64210" s="15"/>
      <c r="G64210" s="15"/>
    </row>
    <row r="65469" spans="1:7">
      <c r="A65469" s="15"/>
      <c r="B65469" s="15"/>
      <c r="C65469" s="15"/>
      <c r="D65469" s="15"/>
      <c r="E65469" s="15"/>
      <c r="F65469" s="15"/>
      <c r="G65469" s="15"/>
    </row>
    <row r="66728" spans="1:7">
      <c r="A66728" s="15"/>
      <c r="B66728" s="15"/>
      <c r="C66728" s="15"/>
      <c r="D66728" s="15"/>
      <c r="E66728" s="15"/>
      <c r="F66728" s="15"/>
      <c r="G66728" s="15"/>
    </row>
    <row r="67987" spans="1:7">
      <c r="A67987" s="15"/>
      <c r="B67987" s="15"/>
      <c r="C67987" s="15"/>
      <c r="D67987" s="15"/>
      <c r="E67987" s="15"/>
      <c r="F67987" s="15"/>
      <c r="G67987" s="15"/>
    </row>
    <row r="69246" spans="1:7">
      <c r="A69246" s="15"/>
      <c r="B69246" s="15"/>
      <c r="C69246" s="15"/>
      <c r="D69246" s="15"/>
      <c r="E69246" s="15"/>
      <c r="F69246" s="15"/>
      <c r="G69246" s="15"/>
    </row>
    <row r="70505" spans="1:7">
      <c r="A70505" s="15"/>
      <c r="B70505" s="15"/>
      <c r="C70505" s="15"/>
      <c r="D70505" s="15"/>
      <c r="E70505" s="15"/>
      <c r="F70505" s="15"/>
      <c r="G70505" s="15"/>
    </row>
    <row r="71764" spans="1:7">
      <c r="A71764" s="15"/>
      <c r="B71764" s="15"/>
      <c r="C71764" s="15"/>
      <c r="D71764" s="15"/>
      <c r="E71764" s="15"/>
      <c r="F71764" s="15"/>
      <c r="G71764" s="15"/>
    </row>
    <row r="73023" spans="1:7">
      <c r="A73023" s="15"/>
      <c r="B73023" s="15"/>
      <c r="C73023" s="15"/>
      <c r="D73023" s="15"/>
      <c r="E73023" s="15"/>
      <c r="F73023" s="15"/>
      <c r="G73023" s="15"/>
    </row>
    <row r="74282" spans="1:7">
      <c r="A74282" s="15"/>
      <c r="B74282" s="15"/>
      <c r="C74282" s="15"/>
      <c r="D74282" s="15"/>
      <c r="E74282" s="15"/>
      <c r="F74282" s="15"/>
      <c r="G74282" s="15"/>
    </row>
    <row r="75541" spans="1:7">
      <c r="A75541" s="15"/>
      <c r="B75541" s="15"/>
      <c r="C75541" s="15"/>
      <c r="D75541" s="15"/>
      <c r="E75541" s="15"/>
      <c r="F75541" s="15"/>
      <c r="G75541" s="15"/>
    </row>
    <row r="76800" spans="1:7">
      <c r="A76800" s="15"/>
      <c r="B76800" s="15"/>
      <c r="C76800" s="15"/>
      <c r="D76800" s="15"/>
      <c r="E76800" s="15"/>
      <c r="F76800" s="15"/>
      <c r="G76800" s="15"/>
    </row>
    <row r="78059" spans="1:7">
      <c r="A78059" s="15"/>
      <c r="B78059" s="15"/>
      <c r="C78059" s="15"/>
      <c r="D78059" s="15"/>
      <c r="E78059" s="15"/>
      <c r="F78059" s="15"/>
      <c r="G78059" s="15"/>
    </row>
    <row r="79318" spans="1:7">
      <c r="A79318" s="15"/>
      <c r="B79318" s="15"/>
      <c r="C79318" s="15"/>
      <c r="D79318" s="15"/>
      <c r="E79318" s="15"/>
      <c r="F79318" s="15"/>
      <c r="G79318" s="15"/>
    </row>
    <row r="80577" spans="1:7">
      <c r="A80577" s="15"/>
      <c r="B80577" s="15"/>
      <c r="C80577" s="15"/>
      <c r="D80577" s="15"/>
      <c r="E80577" s="15"/>
      <c r="F80577" s="15"/>
      <c r="G80577" s="15"/>
    </row>
    <row r="81836" spans="1:7">
      <c r="A81836" s="15"/>
      <c r="B81836" s="15"/>
      <c r="C81836" s="15"/>
      <c r="D81836" s="15"/>
      <c r="E81836" s="15"/>
      <c r="F81836" s="15"/>
      <c r="G81836" s="15"/>
    </row>
    <row r="83095" spans="1:7">
      <c r="A83095" s="15"/>
      <c r="B83095" s="15"/>
      <c r="C83095" s="15"/>
      <c r="D83095" s="15"/>
      <c r="E83095" s="15"/>
      <c r="F83095" s="15"/>
      <c r="G83095" s="15"/>
    </row>
    <row r="84354" spans="1:7">
      <c r="A84354" s="15"/>
      <c r="B84354" s="15"/>
      <c r="C84354" s="15"/>
      <c r="D84354" s="15"/>
      <c r="E84354" s="15"/>
      <c r="F84354" s="15"/>
      <c r="G84354" s="15"/>
    </row>
    <row r="85613" spans="1:7">
      <c r="A85613" s="15"/>
      <c r="B85613" s="15"/>
      <c r="C85613" s="15"/>
      <c r="D85613" s="15"/>
      <c r="E85613" s="15"/>
      <c r="F85613" s="15"/>
      <c r="G85613" s="15"/>
    </row>
    <row r="86872" spans="1:7">
      <c r="A86872" s="15"/>
      <c r="B86872" s="15"/>
      <c r="C86872" s="15"/>
      <c r="D86872" s="15"/>
      <c r="E86872" s="15"/>
      <c r="F86872" s="15"/>
      <c r="G86872" s="15"/>
    </row>
    <row r="88131" spans="1:7">
      <c r="A88131" s="15"/>
      <c r="B88131" s="15"/>
      <c r="C88131" s="15"/>
      <c r="D88131" s="15"/>
      <c r="E88131" s="15"/>
      <c r="F88131" s="15"/>
      <c r="G88131" s="15"/>
    </row>
    <row r="89390" spans="1:7">
      <c r="A89390" s="15"/>
      <c r="B89390" s="15"/>
      <c r="C89390" s="15"/>
      <c r="D89390" s="15"/>
      <c r="E89390" s="15"/>
      <c r="F89390" s="15"/>
      <c r="G89390" s="15"/>
    </row>
    <row r="90649" spans="1:7">
      <c r="A90649" s="15"/>
      <c r="B90649" s="15"/>
      <c r="C90649" s="15"/>
      <c r="D90649" s="15"/>
      <c r="E90649" s="15"/>
      <c r="F90649" s="15"/>
      <c r="G90649" s="15"/>
    </row>
    <row r="91908" spans="1:7">
      <c r="A91908" s="15"/>
      <c r="B91908" s="15"/>
      <c r="C91908" s="15"/>
      <c r="D91908" s="15"/>
      <c r="E91908" s="15"/>
      <c r="F91908" s="15"/>
      <c r="G91908" s="15"/>
    </row>
    <row r="93167" spans="1:7">
      <c r="A93167" s="15"/>
      <c r="B93167" s="15"/>
      <c r="C93167" s="15"/>
      <c r="D93167" s="15"/>
      <c r="E93167" s="15"/>
      <c r="F93167" s="15"/>
      <c r="G93167" s="15"/>
    </row>
    <row r="94426" spans="1:7">
      <c r="A94426" s="15"/>
      <c r="B94426" s="15"/>
      <c r="C94426" s="15"/>
      <c r="D94426" s="15"/>
      <c r="E94426" s="15"/>
      <c r="F94426" s="15"/>
      <c r="G94426" s="15"/>
    </row>
    <row r="95685" spans="1:7">
      <c r="A95685" s="15"/>
      <c r="B95685" s="15"/>
      <c r="C95685" s="15"/>
      <c r="D95685" s="15"/>
      <c r="E95685" s="15"/>
      <c r="F95685" s="15"/>
      <c r="G95685" s="15"/>
    </row>
    <row r="96944" spans="1:7">
      <c r="A96944" s="15"/>
      <c r="B96944" s="15"/>
      <c r="C96944" s="15"/>
      <c r="D96944" s="15"/>
      <c r="E96944" s="15"/>
      <c r="F96944" s="15"/>
      <c r="G96944" s="15"/>
    </row>
    <row r="98203" spans="1:7">
      <c r="A98203" s="15"/>
      <c r="B98203" s="15"/>
      <c r="C98203" s="15"/>
      <c r="D98203" s="15"/>
      <c r="E98203" s="15"/>
      <c r="F98203" s="15"/>
      <c r="G98203" s="15"/>
    </row>
    <row r="99462" spans="1:7">
      <c r="A99462" s="15"/>
      <c r="B99462" s="15"/>
      <c r="C99462" s="15"/>
      <c r="D99462" s="15"/>
      <c r="E99462" s="15"/>
      <c r="F99462" s="15"/>
      <c r="G99462" s="15"/>
    </row>
    <row r="100721" spans="1:7">
      <c r="A100721" s="15"/>
      <c r="B100721" s="15"/>
      <c r="C100721" s="15"/>
      <c r="D100721" s="15"/>
      <c r="E100721" s="15"/>
      <c r="F100721" s="15"/>
      <c r="G100721" s="15"/>
    </row>
    <row r="101980" spans="1:7">
      <c r="A101980" s="15"/>
      <c r="B101980" s="15"/>
      <c r="C101980" s="15"/>
      <c r="D101980" s="15"/>
      <c r="E101980" s="15"/>
      <c r="F101980" s="15"/>
      <c r="G101980" s="15"/>
    </row>
    <row r="103239" spans="1:7">
      <c r="A103239" s="15"/>
      <c r="B103239" s="15"/>
      <c r="C103239" s="15"/>
      <c r="D103239" s="15"/>
      <c r="E103239" s="15"/>
      <c r="F103239" s="15"/>
      <c r="G103239" s="15"/>
    </row>
    <row r="104498" spans="1:7">
      <c r="A104498" s="15"/>
      <c r="B104498" s="15"/>
      <c r="C104498" s="15"/>
      <c r="D104498" s="15"/>
      <c r="E104498" s="15"/>
      <c r="F104498" s="15"/>
      <c r="G104498" s="15"/>
    </row>
    <row r="105757" spans="1:7">
      <c r="A105757" s="15"/>
      <c r="B105757" s="15"/>
      <c r="C105757" s="15"/>
      <c r="D105757" s="15"/>
      <c r="E105757" s="15"/>
      <c r="F105757" s="15"/>
      <c r="G105757" s="15"/>
    </row>
    <row r="107016" spans="1:7">
      <c r="A107016" s="15"/>
      <c r="B107016" s="15"/>
      <c r="C107016" s="15"/>
      <c r="D107016" s="15"/>
      <c r="E107016" s="15"/>
      <c r="F107016" s="15"/>
      <c r="G107016" s="15"/>
    </row>
    <row r="108275" spans="1:7">
      <c r="A108275" s="15"/>
      <c r="B108275" s="15"/>
      <c r="C108275" s="15"/>
      <c r="D108275" s="15"/>
      <c r="E108275" s="15"/>
      <c r="F108275" s="15"/>
      <c r="G108275" s="15"/>
    </row>
    <row r="109534" spans="1:7">
      <c r="A109534" s="15"/>
      <c r="B109534" s="15"/>
      <c r="C109534" s="15"/>
      <c r="D109534" s="15"/>
      <c r="E109534" s="15"/>
      <c r="F109534" s="15"/>
      <c r="G109534" s="15"/>
    </row>
    <row r="110793" spans="1:7">
      <c r="A110793" s="15"/>
      <c r="B110793" s="15"/>
      <c r="C110793" s="15"/>
      <c r="D110793" s="15"/>
      <c r="E110793" s="15"/>
      <c r="F110793" s="15"/>
      <c r="G110793" s="15"/>
    </row>
    <row r="112052" spans="1:7">
      <c r="A112052" s="15"/>
      <c r="B112052" s="15"/>
      <c r="C112052" s="15"/>
      <c r="D112052" s="15"/>
      <c r="E112052" s="15"/>
      <c r="F112052" s="15"/>
      <c r="G112052" s="15"/>
    </row>
    <row r="113311" spans="1:7">
      <c r="A113311" s="15"/>
      <c r="B113311" s="15"/>
      <c r="C113311" s="15"/>
      <c r="D113311" s="15"/>
      <c r="E113311" s="15"/>
      <c r="F113311" s="15"/>
      <c r="G113311" s="15"/>
    </row>
    <row r="114570" spans="1:7">
      <c r="A114570" s="15"/>
      <c r="B114570" s="15"/>
      <c r="C114570" s="15"/>
      <c r="D114570" s="15"/>
      <c r="E114570" s="15"/>
      <c r="F114570" s="15"/>
      <c r="G114570" s="15"/>
    </row>
    <row r="115829" spans="1:7">
      <c r="A115829" s="15"/>
      <c r="B115829" s="15"/>
      <c r="C115829" s="15"/>
      <c r="D115829" s="15"/>
      <c r="E115829" s="15"/>
      <c r="F115829" s="15"/>
      <c r="G115829" s="15"/>
    </row>
    <row r="117088" spans="1:7">
      <c r="A117088" s="15"/>
      <c r="B117088" s="15"/>
      <c r="C117088" s="15"/>
      <c r="D117088" s="15"/>
      <c r="E117088" s="15"/>
      <c r="F117088" s="15"/>
      <c r="G117088" s="15"/>
    </row>
    <row r="118347" spans="1:7">
      <c r="A118347" s="15"/>
      <c r="B118347" s="15"/>
      <c r="C118347" s="15"/>
      <c r="D118347" s="15"/>
      <c r="E118347" s="15"/>
      <c r="F118347" s="15"/>
      <c r="G118347" s="15"/>
    </row>
    <row r="119606" spans="1:7">
      <c r="A119606" s="15"/>
      <c r="B119606" s="15"/>
      <c r="C119606" s="15"/>
      <c r="D119606" s="15"/>
      <c r="E119606" s="15"/>
      <c r="F119606" s="15"/>
      <c r="G119606" s="15"/>
    </row>
    <row r="120865" spans="1:7">
      <c r="A120865" s="15"/>
      <c r="B120865" s="15"/>
      <c r="C120865" s="15"/>
      <c r="D120865" s="15"/>
      <c r="E120865" s="15"/>
      <c r="F120865" s="15"/>
      <c r="G120865" s="15"/>
    </row>
    <row r="122124" spans="1:7">
      <c r="A122124" s="15"/>
      <c r="B122124" s="15"/>
      <c r="C122124" s="15"/>
      <c r="D122124" s="15"/>
      <c r="E122124" s="15"/>
      <c r="F122124" s="15"/>
      <c r="G122124" s="15"/>
    </row>
    <row r="123383" spans="1:7">
      <c r="A123383" s="15"/>
      <c r="B123383" s="15"/>
      <c r="C123383" s="15"/>
      <c r="D123383" s="15"/>
      <c r="E123383" s="15"/>
      <c r="F123383" s="15"/>
      <c r="G123383" s="15"/>
    </row>
    <row r="124642" spans="1:7">
      <c r="A124642" s="15"/>
      <c r="B124642" s="15"/>
      <c r="C124642" s="15"/>
      <c r="D124642" s="15"/>
      <c r="E124642" s="15"/>
      <c r="F124642" s="15"/>
      <c r="G124642" s="15"/>
    </row>
    <row r="125901" spans="1:7">
      <c r="A125901" s="15"/>
      <c r="B125901" s="15"/>
      <c r="C125901" s="15"/>
      <c r="D125901" s="15"/>
      <c r="E125901" s="15"/>
      <c r="F125901" s="15"/>
      <c r="G125901" s="15"/>
    </row>
    <row r="127160" spans="1:7">
      <c r="A127160" s="15"/>
      <c r="B127160" s="15"/>
      <c r="C127160" s="15"/>
      <c r="D127160" s="15"/>
      <c r="E127160" s="15"/>
      <c r="F127160" s="15"/>
      <c r="G127160" s="15"/>
    </row>
    <row r="128419" spans="1:7">
      <c r="A128419" s="15"/>
      <c r="B128419" s="15"/>
      <c r="C128419" s="15"/>
      <c r="D128419" s="15"/>
      <c r="E128419" s="15"/>
      <c r="F128419" s="15"/>
      <c r="G128419" s="15"/>
    </row>
    <row r="129678" spans="1:7">
      <c r="A129678" s="15"/>
      <c r="B129678" s="15"/>
      <c r="C129678" s="15"/>
      <c r="D129678" s="15"/>
      <c r="E129678" s="15"/>
      <c r="F129678" s="15"/>
      <c r="G129678" s="15"/>
    </row>
    <row r="130937" spans="1:7">
      <c r="A130937" s="15"/>
      <c r="B130937" s="15"/>
      <c r="C130937" s="15"/>
      <c r="D130937" s="15"/>
      <c r="E130937" s="15"/>
      <c r="F130937" s="15"/>
      <c r="G130937" s="15"/>
    </row>
    <row r="132196" spans="1:7">
      <c r="A132196" s="15"/>
      <c r="B132196" s="15"/>
      <c r="C132196" s="15"/>
      <c r="D132196" s="15"/>
      <c r="E132196" s="15"/>
      <c r="F132196" s="15"/>
      <c r="G132196" s="15"/>
    </row>
    <row r="133455" spans="1:7">
      <c r="A133455" s="15"/>
      <c r="B133455" s="15"/>
      <c r="C133455" s="15"/>
      <c r="D133455" s="15"/>
      <c r="E133455" s="15"/>
      <c r="F133455" s="15"/>
      <c r="G133455" s="15"/>
    </row>
    <row r="134714" spans="1:7">
      <c r="A134714" s="15"/>
      <c r="B134714" s="15"/>
      <c r="C134714" s="15"/>
      <c r="D134714" s="15"/>
      <c r="E134714" s="15"/>
      <c r="F134714" s="15"/>
      <c r="G134714" s="15"/>
    </row>
    <row r="135973" spans="1:7">
      <c r="A135973" s="15"/>
      <c r="B135973" s="15"/>
      <c r="C135973" s="15"/>
      <c r="D135973" s="15"/>
      <c r="E135973" s="15"/>
      <c r="F135973" s="15"/>
      <c r="G135973" s="15"/>
    </row>
    <row r="137232" spans="1:7">
      <c r="A137232" s="15"/>
      <c r="B137232" s="15"/>
      <c r="C137232" s="15"/>
      <c r="D137232" s="15"/>
      <c r="E137232" s="15"/>
      <c r="F137232" s="15"/>
      <c r="G137232" s="15"/>
    </row>
    <row r="138491" spans="1:7">
      <c r="A138491" s="15"/>
      <c r="B138491" s="15"/>
      <c r="C138491" s="15"/>
      <c r="D138491" s="15"/>
      <c r="E138491" s="15"/>
      <c r="F138491" s="15"/>
      <c r="G138491" s="15"/>
    </row>
    <row r="139750" spans="1:7">
      <c r="A139750" s="15"/>
      <c r="B139750" s="15"/>
      <c r="C139750" s="15"/>
      <c r="D139750" s="15"/>
      <c r="E139750" s="15"/>
      <c r="F139750" s="15"/>
      <c r="G139750" s="15"/>
    </row>
    <row r="141009" spans="1:7">
      <c r="A141009" s="15"/>
      <c r="B141009" s="15"/>
      <c r="C141009" s="15"/>
      <c r="D141009" s="15"/>
      <c r="E141009" s="15"/>
      <c r="F141009" s="15"/>
      <c r="G141009" s="15"/>
    </row>
    <row r="142268" spans="1:7">
      <c r="A142268" s="15"/>
      <c r="B142268" s="15"/>
      <c r="C142268" s="15"/>
      <c r="D142268" s="15"/>
      <c r="E142268" s="15"/>
      <c r="F142268" s="15"/>
      <c r="G142268" s="15"/>
    </row>
    <row r="143527" spans="1:7">
      <c r="A143527" s="15"/>
      <c r="B143527" s="15"/>
      <c r="C143527" s="15"/>
      <c r="D143527" s="15"/>
      <c r="E143527" s="15"/>
      <c r="F143527" s="15"/>
      <c r="G143527" s="15"/>
    </row>
    <row r="144786" spans="1:7">
      <c r="A144786" s="15"/>
      <c r="B144786" s="15"/>
      <c r="C144786" s="15"/>
      <c r="D144786" s="15"/>
      <c r="E144786" s="15"/>
      <c r="F144786" s="15"/>
      <c r="G144786" s="15"/>
    </row>
    <row r="146045" spans="1:7">
      <c r="A146045" s="15"/>
      <c r="B146045" s="15"/>
      <c r="C146045" s="15"/>
      <c r="D146045" s="15"/>
      <c r="E146045" s="15"/>
      <c r="F146045" s="15"/>
      <c r="G146045" s="15"/>
    </row>
    <row r="147304" spans="1:7">
      <c r="A147304" s="15"/>
      <c r="B147304" s="15"/>
      <c r="C147304" s="15"/>
      <c r="D147304" s="15"/>
      <c r="E147304" s="15"/>
      <c r="F147304" s="15"/>
      <c r="G147304" s="15"/>
    </row>
    <row r="148563" spans="1:7">
      <c r="A148563" s="15"/>
      <c r="B148563" s="15"/>
      <c r="C148563" s="15"/>
      <c r="D148563" s="15"/>
      <c r="E148563" s="15"/>
      <c r="F148563" s="15"/>
      <c r="G148563" s="15"/>
    </row>
    <row r="149822" spans="1:7">
      <c r="A149822" s="15"/>
      <c r="B149822" s="15"/>
      <c r="C149822" s="15"/>
      <c r="D149822" s="15"/>
      <c r="E149822" s="15"/>
      <c r="F149822" s="15"/>
      <c r="G149822" s="15"/>
    </row>
    <row r="151081" spans="1:7">
      <c r="A151081" s="15"/>
      <c r="B151081" s="15"/>
      <c r="C151081" s="15"/>
      <c r="D151081" s="15"/>
      <c r="E151081" s="15"/>
      <c r="F151081" s="15"/>
      <c r="G151081" s="15"/>
    </row>
    <row r="152340" spans="1:7">
      <c r="A152340" s="15"/>
      <c r="B152340" s="15"/>
      <c r="C152340" s="15"/>
      <c r="D152340" s="15"/>
      <c r="E152340" s="15"/>
      <c r="F152340" s="15"/>
      <c r="G152340" s="15"/>
    </row>
    <row r="153599" spans="1:7">
      <c r="A153599" s="15"/>
      <c r="B153599" s="15"/>
      <c r="C153599" s="15"/>
      <c r="D153599" s="15"/>
      <c r="E153599" s="15"/>
      <c r="F153599" s="15"/>
      <c r="G153599" s="15"/>
    </row>
    <row r="154858" spans="1:7">
      <c r="A154858" s="15"/>
      <c r="B154858" s="15"/>
      <c r="C154858" s="15"/>
      <c r="D154858" s="15"/>
      <c r="E154858" s="15"/>
      <c r="F154858" s="15"/>
      <c r="G154858" s="15"/>
    </row>
    <row r="156117" spans="1:7">
      <c r="A156117" s="15"/>
      <c r="B156117" s="15"/>
      <c r="C156117" s="15"/>
      <c r="D156117" s="15"/>
      <c r="E156117" s="15"/>
      <c r="F156117" s="15"/>
      <c r="G156117" s="15"/>
    </row>
    <row r="157376" spans="1:7">
      <c r="A157376" s="15"/>
      <c r="B157376" s="15"/>
      <c r="C157376" s="15"/>
      <c r="D157376" s="15"/>
      <c r="E157376" s="15"/>
      <c r="F157376" s="15"/>
      <c r="G157376" s="15"/>
    </row>
    <row r="158635" spans="1:7">
      <c r="A158635" s="15"/>
      <c r="B158635" s="15"/>
      <c r="C158635" s="15"/>
      <c r="D158635" s="15"/>
      <c r="E158635" s="15"/>
      <c r="F158635" s="15"/>
      <c r="G158635" s="15"/>
    </row>
    <row r="159894" spans="1:7">
      <c r="A159894" s="15"/>
      <c r="B159894" s="15"/>
      <c r="C159894" s="15"/>
      <c r="D159894" s="15"/>
      <c r="E159894" s="15"/>
      <c r="F159894" s="15"/>
      <c r="G159894" s="15"/>
    </row>
    <row r="161153" spans="1:7">
      <c r="A161153" s="15"/>
      <c r="B161153" s="15"/>
      <c r="C161153" s="15"/>
      <c r="D161153" s="15"/>
      <c r="E161153" s="15"/>
      <c r="F161153" s="15"/>
      <c r="G161153" s="15"/>
    </row>
    <row r="162412" spans="1:7">
      <c r="A162412" s="15"/>
      <c r="B162412" s="15"/>
      <c r="C162412" s="15"/>
      <c r="D162412" s="15"/>
      <c r="E162412" s="15"/>
      <c r="F162412" s="15"/>
      <c r="G162412" s="15"/>
    </row>
    <row r="163671" spans="1:7">
      <c r="A163671" s="15"/>
      <c r="B163671" s="15"/>
      <c r="C163671" s="15"/>
      <c r="D163671" s="15"/>
      <c r="E163671" s="15"/>
      <c r="F163671" s="15"/>
      <c r="G163671" s="15"/>
    </row>
    <row r="164930" spans="1:7">
      <c r="A164930" s="15"/>
      <c r="B164930" s="15"/>
      <c r="C164930" s="15"/>
      <c r="D164930" s="15"/>
      <c r="E164930" s="15"/>
      <c r="F164930" s="15"/>
      <c r="G164930" s="15"/>
    </row>
    <row r="166189" spans="1:7">
      <c r="A166189" s="15"/>
      <c r="B166189" s="15"/>
      <c r="C166189" s="15"/>
      <c r="D166189" s="15"/>
      <c r="E166189" s="15"/>
      <c r="F166189" s="15"/>
      <c r="G166189" s="15"/>
    </row>
    <row r="167448" spans="1:7">
      <c r="A167448" s="15"/>
      <c r="B167448" s="15"/>
      <c r="C167448" s="15"/>
      <c r="D167448" s="15"/>
      <c r="E167448" s="15"/>
      <c r="F167448" s="15"/>
      <c r="G167448" s="15"/>
    </row>
    <row r="168707" spans="1:7">
      <c r="A168707" s="15"/>
      <c r="B168707" s="15"/>
      <c r="C168707" s="15"/>
      <c r="D168707" s="15"/>
      <c r="E168707" s="15"/>
      <c r="F168707" s="15"/>
      <c r="G168707" s="15"/>
    </row>
    <row r="169966" spans="1:7">
      <c r="A169966" s="15"/>
      <c r="B169966" s="15"/>
      <c r="C169966" s="15"/>
      <c r="D169966" s="15"/>
      <c r="E169966" s="15"/>
      <c r="F169966" s="15"/>
      <c r="G169966" s="15"/>
    </row>
    <row r="171225" spans="1:7">
      <c r="A171225" s="15"/>
      <c r="B171225" s="15"/>
      <c r="C171225" s="15"/>
      <c r="D171225" s="15"/>
      <c r="E171225" s="15"/>
      <c r="F171225" s="15"/>
      <c r="G171225" s="15"/>
    </row>
    <row r="172484" spans="1:7">
      <c r="A172484" s="15"/>
      <c r="B172484" s="15"/>
      <c r="C172484" s="15"/>
      <c r="D172484" s="15"/>
      <c r="E172484" s="15"/>
      <c r="F172484" s="15"/>
      <c r="G172484" s="15"/>
    </row>
    <row r="173743" spans="1:7">
      <c r="A173743" s="15"/>
      <c r="B173743" s="15"/>
      <c r="C173743" s="15"/>
      <c r="D173743" s="15"/>
      <c r="E173743" s="15"/>
      <c r="F173743" s="15"/>
      <c r="G173743" s="15"/>
    </row>
    <row r="175002" spans="1:7">
      <c r="A175002" s="15"/>
      <c r="B175002" s="15"/>
      <c r="C175002" s="15"/>
      <c r="D175002" s="15"/>
      <c r="E175002" s="15"/>
      <c r="F175002" s="15"/>
      <c r="G175002" s="15"/>
    </row>
    <row r="176261" spans="1:7">
      <c r="A176261" s="15"/>
      <c r="B176261" s="15"/>
      <c r="C176261" s="15"/>
      <c r="D176261" s="15"/>
      <c r="E176261" s="15"/>
      <c r="F176261" s="15"/>
      <c r="G176261" s="15"/>
    </row>
    <row r="177520" spans="1:7">
      <c r="A177520" s="15"/>
      <c r="B177520" s="15"/>
      <c r="C177520" s="15"/>
      <c r="D177520" s="15"/>
      <c r="E177520" s="15"/>
      <c r="F177520" s="15"/>
      <c r="G177520" s="15"/>
    </row>
    <row r="178779" spans="1:7">
      <c r="A178779" s="15"/>
      <c r="B178779" s="15"/>
      <c r="C178779" s="15"/>
      <c r="D178779" s="15"/>
      <c r="E178779" s="15"/>
      <c r="F178779" s="15"/>
      <c r="G178779" s="15"/>
    </row>
    <row r="180038" spans="1:7">
      <c r="A180038" s="15"/>
      <c r="B180038" s="15"/>
      <c r="C180038" s="15"/>
      <c r="D180038" s="15"/>
      <c r="E180038" s="15"/>
      <c r="F180038" s="15"/>
      <c r="G180038" s="15"/>
    </row>
    <row r="181297" spans="1:7">
      <c r="A181297" s="15"/>
      <c r="B181297" s="15"/>
      <c r="C181297" s="15"/>
      <c r="D181297" s="15"/>
      <c r="E181297" s="15"/>
      <c r="F181297" s="15"/>
      <c r="G181297" s="15"/>
    </row>
    <row r="182556" spans="1:7">
      <c r="A182556" s="15"/>
      <c r="B182556" s="15"/>
      <c r="C182556" s="15"/>
      <c r="D182556" s="15"/>
      <c r="E182556" s="15"/>
      <c r="F182556" s="15"/>
      <c r="G182556" s="15"/>
    </row>
    <row r="183815" spans="1:7">
      <c r="A183815" s="15"/>
      <c r="B183815" s="15"/>
      <c r="C183815" s="15"/>
      <c r="D183815" s="15"/>
      <c r="E183815" s="15"/>
      <c r="F183815" s="15"/>
      <c r="G183815" s="15"/>
    </row>
    <row r="185074" spans="1:7">
      <c r="A185074" s="15"/>
      <c r="B185074" s="15"/>
      <c r="C185074" s="15"/>
      <c r="D185074" s="15"/>
      <c r="E185074" s="15"/>
      <c r="F185074" s="15"/>
      <c r="G185074" s="15"/>
    </row>
    <row r="186333" spans="1:7">
      <c r="A186333" s="15"/>
      <c r="B186333" s="15"/>
      <c r="C186333" s="15"/>
      <c r="D186333" s="15"/>
      <c r="E186333" s="15"/>
      <c r="F186333" s="15"/>
      <c r="G186333" s="15"/>
    </row>
    <row r="187592" spans="1:7">
      <c r="A187592" s="15"/>
      <c r="B187592" s="15"/>
      <c r="C187592" s="15"/>
      <c r="D187592" s="15"/>
      <c r="E187592" s="15"/>
      <c r="F187592" s="15"/>
      <c r="G187592" s="15"/>
    </row>
    <row r="188851" spans="1:7">
      <c r="A188851" s="15"/>
      <c r="B188851" s="15"/>
      <c r="C188851" s="15"/>
      <c r="D188851" s="15"/>
      <c r="E188851" s="15"/>
      <c r="F188851" s="15"/>
      <c r="G188851" s="15"/>
    </row>
    <row r="190110" spans="1:7">
      <c r="A190110" s="15"/>
      <c r="B190110" s="15"/>
      <c r="C190110" s="15"/>
      <c r="D190110" s="15"/>
      <c r="E190110" s="15"/>
      <c r="F190110" s="15"/>
      <c r="G190110" s="15"/>
    </row>
    <row r="191369" spans="1:7">
      <c r="A191369" s="15"/>
      <c r="B191369" s="15"/>
      <c r="C191369" s="15"/>
      <c r="D191369" s="15"/>
      <c r="E191369" s="15"/>
      <c r="F191369" s="15"/>
      <c r="G191369" s="15"/>
    </row>
    <row r="192628" spans="1:7">
      <c r="A192628" s="15"/>
      <c r="B192628" s="15"/>
      <c r="C192628" s="15"/>
      <c r="D192628" s="15"/>
      <c r="E192628" s="15"/>
      <c r="F192628" s="15"/>
      <c r="G192628" s="15"/>
    </row>
    <row r="193887" spans="1:7">
      <c r="A193887" s="15"/>
      <c r="B193887" s="15"/>
      <c r="C193887" s="15"/>
      <c r="D193887" s="15"/>
      <c r="E193887" s="15"/>
      <c r="F193887" s="15"/>
      <c r="G193887" s="15"/>
    </row>
    <row r="195146" spans="1:7">
      <c r="A195146" s="15"/>
      <c r="B195146" s="15"/>
      <c r="C195146" s="15"/>
      <c r="D195146" s="15"/>
      <c r="E195146" s="15"/>
      <c r="F195146" s="15"/>
      <c r="G195146" s="15"/>
    </row>
    <row r="196405" spans="1:7">
      <c r="A196405" s="15"/>
      <c r="B196405" s="15"/>
      <c r="C196405" s="15"/>
      <c r="D196405" s="15"/>
      <c r="E196405" s="15"/>
      <c r="F196405" s="15"/>
      <c r="G196405" s="15"/>
    </row>
    <row r="197664" spans="1:7">
      <c r="A197664" s="15"/>
      <c r="B197664" s="15"/>
      <c r="C197664" s="15"/>
      <c r="D197664" s="15"/>
      <c r="E197664" s="15"/>
      <c r="F197664" s="15"/>
      <c r="G197664" s="15"/>
    </row>
    <row r="198923" spans="1:7">
      <c r="A198923" s="15"/>
      <c r="B198923" s="15"/>
      <c r="C198923" s="15"/>
      <c r="D198923" s="15"/>
      <c r="E198923" s="15"/>
      <c r="F198923" s="15"/>
      <c r="G198923" s="15"/>
    </row>
    <row r="200182" spans="1:7">
      <c r="A200182" s="15"/>
      <c r="B200182" s="15"/>
      <c r="C200182" s="15"/>
      <c r="D200182" s="15"/>
      <c r="E200182" s="15"/>
      <c r="F200182" s="15"/>
      <c r="G200182" s="15"/>
    </row>
    <row r="201441" spans="1:7">
      <c r="A201441" s="15"/>
      <c r="B201441" s="15"/>
      <c r="C201441" s="15"/>
      <c r="D201441" s="15"/>
      <c r="E201441" s="15"/>
      <c r="F201441" s="15"/>
      <c r="G201441" s="15"/>
    </row>
    <row r="202700" spans="1:7">
      <c r="A202700" s="15"/>
      <c r="B202700" s="15"/>
      <c r="C202700" s="15"/>
      <c r="D202700" s="15"/>
      <c r="E202700" s="15"/>
      <c r="F202700" s="15"/>
      <c r="G202700" s="15"/>
    </row>
    <row r="203959" spans="1:7">
      <c r="A203959" s="15"/>
      <c r="B203959" s="15"/>
      <c r="C203959" s="15"/>
      <c r="D203959" s="15"/>
      <c r="E203959" s="15"/>
      <c r="F203959" s="15"/>
      <c r="G203959" s="15"/>
    </row>
    <row r="205218" spans="1:7">
      <c r="A205218" s="15"/>
      <c r="B205218" s="15"/>
      <c r="C205218" s="15"/>
      <c r="D205218" s="15"/>
      <c r="E205218" s="15"/>
      <c r="F205218" s="15"/>
      <c r="G205218" s="15"/>
    </row>
    <row r="206477" spans="1:7">
      <c r="A206477" s="15"/>
      <c r="B206477" s="15"/>
      <c r="C206477" s="15"/>
      <c r="D206477" s="15"/>
      <c r="E206477" s="15"/>
      <c r="F206477" s="15"/>
      <c r="G206477" s="15"/>
    </row>
    <row r="207736" spans="1:7">
      <c r="A207736" s="15"/>
      <c r="B207736" s="15"/>
      <c r="C207736" s="15"/>
      <c r="D207736" s="15"/>
      <c r="E207736" s="15"/>
      <c r="F207736" s="15"/>
      <c r="G207736" s="15"/>
    </row>
    <row r="208995" spans="1:7">
      <c r="A208995" s="15"/>
      <c r="B208995" s="15"/>
      <c r="C208995" s="15"/>
      <c r="D208995" s="15"/>
      <c r="E208995" s="15"/>
      <c r="F208995" s="15"/>
      <c r="G208995" s="15"/>
    </row>
    <row r="210254" spans="1:7">
      <c r="A210254" s="15"/>
      <c r="B210254" s="15"/>
      <c r="C210254" s="15"/>
      <c r="D210254" s="15"/>
      <c r="E210254" s="15"/>
      <c r="F210254" s="15"/>
      <c r="G210254" s="15"/>
    </row>
    <row r="211513" spans="1:7">
      <c r="A211513" s="15"/>
      <c r="B211513" s="15"/>
      <c r="C211513" s="15"/>
      <c r="D211513" s="15"/>
      <c r="E211513" s="15"/>
      <c r="F211513" s="15"/>
      <c r="G211513" s="15"/>
    </row>
    <row r="212772" spans="1:7">
      <c r="A212772" s="15"/>
      <c r="B212772" s="15"/>
      <c r="C212772" s="15"/>
      <c r="D212772" s="15"/>
      <c r="E212772" s="15"/>
      <c r="F212772" s="15"/>
      <c r="G212772" s="15"/>
    </row>
    <row r="214031" spans="1:7">
      <c r="A214031" s="15"/>
      <c r="B214031" s="15"/>
      <c r="C214031" s="15"/>
      <c r="D214031" s="15"/>
      <c r="E214031" s="15"/>
      <c r="F214031" s="15"/>
      <c r="G214031" s="15"/>
    </row>
    <row r="215290" spans="1:7">
      <c r="A215290" s="15"/>
      <c r="B215290" s="15"/>
      <c r="C215290" s="15"/>
      <c r="D215290" s="15"/>
      <c r="E215290" s="15"/>
      <c r="F215290" s="15"/>
      <c r="G215290" s="15"/>
    </row>
    <row r="216549" spans="1:7">
      <c r="A216549" s="15"/>
      <c r="B216549" s="15"/>
      <c r="C216549" s="15"/>
      <c r="D216549" s="15"/>
      <c r="E216549" s="15"/>
      <c r="F216549" s="15"/>
      <c r="G216549" s="15"/>
    </row>
    <row r="217808" spans="1:7">
      <c r="A217808" s="15"/>
      <c r="B217808" s="15"/>
      <c r="C217808" s="15"/>
      <c r="D217808" s="15"/>
      <c r="E217808" s="15"/>
      <c r="F217808" s="15"/>
      <c r="G217808" s="15"/>
    </row>
    <row r="219067" spans="1:7">
      <c r="A219067" s="15"/>
      <c r="B219067" s="15"/>
      <c r="C219067" s="15"/>
      <c r="D219067" s="15"/>
      <c r="E219067" s="15"/>
      <c r="F219067" s="15"/>
      <c r="G219067" s="15"/>
    </row>
    <row r="220326" spans="1:7">
      <c r="A220326" s="15"/>
      <c r="B220326" s="15"/>
      <c r="C220326" s="15"/>
      <c r="D220326" s="15"/>
      <c r="E220326" s="15"/>
      <c r="F220326" s="15"/>
      <c r="G220326" s="15"/>
    </row>
    <row r="221585" spans="1:7">
      <c r="A221585" s="15"/>
      <c r="B221585" s="15"/>
      <c r="C221585" s="15"/>
      <c r="D221585" s="15"/>
      <c r="E221585" s="15"/>
      <c r="F221585" s="15"/>
      <c r="G221585" s="15"/>
    </row>
    <row r="222844" spans="1:7">
      <c r="A222844" s="15"/>
      <c r="B222844" s="15"/>
      <c r="C222844" s="15"/>
      <c r="D222844" s="15"/>
      <c r="E222844" s="15"/>
      <c r="F222844" s="15"/>
      <c r="G222844" s="15"/>
    </row>
    <row r="224103" spans="1:7">
      <c r="A224103" s="15"/>
      <c r="B224103" s="15"/>
      <c r="C224103" s="15"/>
      <c r="D224103" s="15"/>
      <c r="E224103" s="15"/>
      <c r="F224103" s="15"/>
      <c r="G224103" s="15"/>
    </row>
    <row r="225362" spans="1:7">
      <c r="A225362" s="15"/>
      <c r="B225362" s="15"/>
      <c r="C225362" s="15"/>
      <c r="D225362" s="15"/>
      <c r="E225362" s="15"/>
      <c r="F225362" s="15"/>
      <c r="G225362" s="15"/>
    </row>
    <row r="226621" spans="1:7">
      <c r="A226621" s="15"/>
      <c r="B226621" s="15"/>
      <c r="C226621" s="15"/>
      <c r="D226621" s="15"/>
      <c r="E226621" s="15"/>
      <c r="F226621" s="15"/>
      <c r="G226621" s="15"/>
    </row>
    <row r="227880" spans="1:7">
      <c r="A227880" s="15"/>
      <c r="B227880" s="15"/>
      <c r="C227880" s="15"/>
      <c r="D227880" s="15"/>
      <c r="E227880" s="15"/>
      <c r="F227880" s="15"/>
      <c r="G227880" s="15"/>
    </row>
    <row r="229139" spans="1:7">
      <c r="A229139" s="15"/>
      <c r="B229139" s="15"/>
      <c r="C229139" s="15"/>
      <c r="D229139" s="15"/>
      <c r="E229139" s="15"/>
      <c r="F229139" s="15"/>
      <c r="G229139" s="15"/>
    </row>
    <row r="230398" spans="1:7">
      <c r="A230398" s="15"/>
      <c r="B230398" s="15"/>
      <c r="C230398" s="15"/>
      <c r="D230398" s="15"/>
      <c r="E230398" s="15"/>
      <c r="F230398" s="15"/>
      <c r="G230398" s="15"/>
    </row>
    <row r="231657" spans="1:7">
      <c r="A231657" s="15"/>
      <c r="B231657" s="15"/>
      <c r="C231657" s="15"/>
      <c r="D231657" s="15"/>
      <c r="E231657" s="15"/>
      <c r="F231657" s="15"/>
      <c r="G231657" s="15"/>
    </row>
    <row r="232916" spans="1:7">
      <c r="A232916" s="15"/>
      <c r="B232916" s="15"/>
      <c r="C232916" s="15"/>
      <c r="D232916" s="15"/>
      <c r="E232916" s="15"/>
      <c r="F232916" s="15"/>
      <c r="G232916" s="15"/>
    </row>
    <row r="234175" spans="1:7">
      <c r="A234175" s="15"/>
      <c r="B234175" s="15"/>
      <c r="C234175" s="15"/>
      <c r="D234175" s="15"/>
      <c r="E234175" s="15"/>
      <c r="F234175" s="15"/>
      <c r="G234175" s="15"/>
    </row>
    <row r="235434" spans="1:7">
      <c r="A235434" s="15"/>
      <c r="B235434" s="15"/>
      <c r="C235434" s="15"/>
      <c r="D235434" s="15"/>
      <c r="E235434" s="15"/>
      <c r="F235434" s="15"/>
      <c r="G235434" s="15"/>
    </row>
    <row r="236693" spans="1:7">
      <c r="A236693" s="15"/>
      <c r="B236693" s="15"/>
      <c r="C236693" s="15"/>
      <c r="D236693" s="15"/>
      <c r="E236693" s="15"/>
      <c r="F236693" s="15"/>
      <c r="G236693" s="15"/>
    </row>
    <row r="237952" spans="1:7">
      <c r="A237952" s="15"/>
      <c r="B237952" s="15"/>
      <c r="C237952" s="15"/>
      <c r="D237952" s="15"/>
      <c r="E237952" s="15"/>
      <c r="F237952" s="15"/>
      <c r="G237952" s="15"/>
    </row>
    <row r="239211" spans="1:7">
      <c r="A239211" s="15"/>
      <c r="B239211" s="15"/>
      <c r="C239211" s="15"/>
      <c r="D239211" s="15"/>
      <c r="E239211" s="15"/>
      <c r="F239211" s="15"/>
      <c r="G239211" s="15"/>
    </row>
    <row r="240470" spans="1:7">
      <c r="A240470" s="15"/>
      <c r="B240470" s="15"/>
      <c r="C240470" s="15"/>
      <c r="D240470" s="15"/>
      <c r="E240470" s="15"/>
      <c r="F240470" s="15"/>
      <c r="G240470" s="15"/>
    </row>
    <row r="241729" spans="1:7">
      <c r="A241729" s="15"/>
      <c r="B241729" s="15"/>
      <c r="C241729" s="15"/>
      <c r="D241729" s="15"/>
      <c r="E241729" s="15"/>
      <c r="F241729" s="15"/>
      <c r="G241729" s="15"/>
    </row>
    <row r="242988" spans="1:7">
      <c r="A242988" s="15"/>
      <c r="B242988" s="15"/>
      <c r="C242988" s="15"/>
      <c r="D242988" s="15"/>
      <c r="E242988" s="15"/>
      <c r="F242988" s="15"/>
      <c r="G242988" s="15"/>
    </row>
    <row r="244247" spans="1:7">
      <c r="A244247" s="15"/>
      <c r="B244247" s="15"/>
      <c r="C244247" s="15"/>
      <c r="D244247" s="15"/>
      <c r="E244247" s="15"/>
      <c r="F244247" s="15"/>
      <c r="G244247" s="15"/>
    </row>
    <row r="245506" spans="1:7">
      <c r="A245506" s="15"/>
      <c r="B245506" s="15"/>
      <c r="C245506" s="15"/>
      <c r="D245506" s="15"/>
      <c r="E245506" s="15"/>
      <c r="F245506" s="15"/>
      <c r="G245506" s="15"/>
    </row>
    <row r="246765" spans="1:7">
      <c r="A246765" s="15"/>
      <c r="B246765" s="15"/>
      <c r="C246765" s="15"/>
      <c r="D246765" s="15"/>
      <c r="E246765" s="15"/>
      <c r="F246765" s="15"/>
      <c r="G246765" s="15"/>
    </row>
    <row r="248024" spans="1:7">
      <c r="A248024" s="15"/>
      <c r="B248024" s="15"/>
      <c r="C248024" s="15"/>
      <c r="D248024" s="15"/>
      <c r="E248024" s="15"/>
      <c r="F248024" s="15"/>
      <c r="G248024" s="15"/>
    </row>
    <row r="249283" spans="1:7">
      <c r="A249283" s="15"/>
      <c r="B249283" s="15"/>
      <c r="C249283" s="15"/>
      <c r="D249283" s="15"/>
      <c r="E249283" s="15"/>
      <c r="F249283" s="15"/>
      <c r="G249283" s="15"/>
    </row>
    <row r="250542" spans="1:7">
      <c r="A250542" s="15"/>
      <c r="B250542" s="15"/>
      <c r="C250542" s="15"/>
      <c r="D250542" s="15"/>
      <c r="E250542" s="15"/>
      <c r="F250542" s="15"/>
      <c r="G250542" s="15"/>
    </row>
    <row r="251801" spans="1:7">
      <c r="A251801" s="15"/>
      <c r="B251801" s="15"/>
      <c r="C251801" s="15"/>
      <c r="D251801" s="15"/>
      <c r="E251801" s="15"/>
      <c r="F251801" s="15"/>
      <c r="G251801" s="15"/>
    </row>
    <row r="253060" spans="1:7">
      <c r="A253060" s="15"/>
      <c r="B253060" s="15"/>
      <c r="C253060" s="15"/>
      <c r="D253060" s="15"/>
      <c r="E253060" s="15"/>
      <c r="F253060" s="15"/>
      <c r="G253060" s="15"/>
    </row>
    <row r="254319" spans="1:7">
      <c r="A254319" s="15"/>
      <c r="B254319" s="15"/>
      <c r="C254319" s="15"/>
      <c r="D254319" s="15"/>
      <c r="E254319" s="15"/>
      <c r="F254319" s="15"/>
      <c r="G254319" s="15"/>
    </row>
    <row r="255578" spans="1:7">
      <c r="A255578" s="15"/>
      <c r="B255578" s="15"/>
      <c r="C255578" s="15"/>
      <c r="D255578" s="15"/>
      <c r="E255578" s="15"/>
      <c r="F255578" s="15"/>
      <c r="G255578" s="15"/>
    </row>
    <row r="256837" spans="1:7">
      <c r="A256837" s="15"/>
      <c r="B256837" s="15"/>
      <c r="C256837" s="15"/>
      <c r="D256837" s="15"/>
      <c r="E256837" s="15"/>
      <c r="F256837" s="15"/>
      <c r="G256837" s="15"/>
    </row>
    <row r="258096" spans="1:7">
      <c r="A258096" s="15"/>
      <c r="B258096" s="15"/>
      <c r="C258096" s="15"/>
      <c r="D258096" s="15"/>
      <c r="E258096" s="15"/>
      <c r="F258096" s="15"/>
      <c r="G258096" s="15"/>
    </row>
    <row r="259355" spans="1:7">
      <c r="A259355" s="15"/>
      <c r="B259355" s="15"/>
      <c r="C259355" s="15"/>
      <c r="D259355" s="15"/>
      <c r="E259355" s="15"/>
      <c r="F259355" s="15"/>
      <c r="G259355" s="15"/>
    </row>
    <row r="260614" spans="1:7">
      <c r="A260614" s="15"/>
      <c r="B260614" s="15"/>
      <c r="C260614" s="15"/>
      <c r="D260614" s="15"/>
      <c r="E260614" s="15"/>
      <c r="F260614" s="15"/>
      <c r="G260614" s="15"/>
    </row>
    <row r="261873" spans="1:7">
      <c r="A261873" s="15"/>
      <c r="B261873" s="15"/>
      <c r="C261873" s="15"/>
      <c r="D261873" s="15"/>
      <c r="E261873" s="15"/>
      <c r="F261873" s="15"/>
      <c r="G261873" s="15"/>
    </row>
    <row r="263132" spans="1:7">
      <c r="A263132" s="15"/>
      <c r="B263132" s="15"/>
      <c r="C263132" s="15"/>
      <c r="D263132" s="15"/>
      <c r="E263132" s="15"/>
      <c r="F263132" s="15"/>
      <c r="G263132" s="15"/>
    </row>
    <row r="264391" spans="1:7">
      <c r="A264391" s="15"/>
      <c r="B264391" s="15"/>
      <c r="C264391" s="15"/>
      <c r="D264391" s="15"/>
      <c r="E264391" s="15"/>
      <c r="F264391" s="15"/>
      <c r="G264391" s="15"/>
    </row>
    <row r="265650" spans="1:7">
      <c r="A265650" s="15"/>
      <c r="B265650" s="15"/>
      <c r="C265650" s="15"/>
      <c r="D265650" s="15"/>
      <c r="E265650" s="15"/>
      <c r="F265650" s="15"/>
      <c r="G265650" s="15"/>
    </row>
    <row r="266909" spans="1:7">
      <c r="A266909" s="15"/>
      <c r="B266909" s="15"/>
      <c r="C266909" s="15"/>
      <c r="D266909" s="15"/>
      <c r="E266909" s="15"/>
      <c r="F266909" s="15"/>
      <c r="G266909" s="15"/>
    </row>
    <row r="268168" spans="1:7">
      <c r="A268168" s="15"/>
      <c r="B268168" s="15"/>
      <c r="C268168" s="15"/>
      <c r="D268168" s="15"/>
      <c r="E268168" s="15"/>
      <c r="F268168" s="15"/>
      <c r="G268168" s="15"/>
    </row>
    <row r="269427" spans="1:7">
      <c r="A269427" s="15"/>
      <c r="B269427" s="15"/>
      <c r="C269427" s="15"/>
      <c r="D269427" s="15"/>
      <c r="E269427" s="15"/>
      <c r="F269427" s="15"/>
      <c r="G269427" s="15"/>
    </row>
    <row r="270686" spans="1:7">
      <c r="A270686" s="15"/>
      <c r="B270686" s="15"/>
      <c r="C270686" s="15"/>
      <c r="D270686" s="15"/>
      <c r="E270686" s="15"/>
      <c r="F270686" s="15"/>
      <c r="G270686" s="15"/>
    </row>
    <row r="271945" spans="1:7">
      <c r="A271945" s="15"/>
      <c r="B271945" s="15"/>
      <c r="C271945" s="15"/>
      <c r="D271945" s="15"/>
      <c r="E271945" s="15"/>
      <c r="F271945" s="15"/>
      <c r="G271945" s="15"/>
    </row>
    <row r="273204" spans="1:7">
      <c r="A273204" s="15"/>
      <c r="B273204" s="15"/>
      <c r="C273204" s="15"/>
      <c r="D273204" s="15"/>
      <c r="E273204" s="15"/>
      <c r="F273204" s="15"/>
      <c r="G273204" s="15"/>
    </row>
    <row r="274463" spans="1:7">
      <c r="A274463" s="15"/>
      <c r="B274463" s="15"/>
      <c r="C274463" s="15"/>
      <c r="D274463" s="15"/>
      <c r="E274463" s="15"/>
      <c r="F274463" s="15"/>
      <c r="G274463" s="15"/>
    </row>
    <row r="275722" spans="1:7">
      <c r="A275722" s="15"/>
      <c r="B275722" s="15"/>
      <c r="C275722" s="15"/>
      <c r="D275722" s="15"/>
      <c r="E275722" s="15"/>
      <c r="F275722" s="15"/>
      <c r="G275722" s="15"/>
    </row>
    <row r="276981" spans="1:7">
      <c r="A276981" s="15"/>
      <c r="B276981" s="15"/>
      <c r="C276981" s="15"/>
      <c r="D276981" s="15"/>
      <c r="E276981" s="15"/>
      <c r="F276981" s="15"/>
      <c r="G276981" s="15"/>
    </row>
    <row r="278240" spans="1:7">
      <c r="A278240" s="15"/>
      <c r="B278240" s="15"/>
      <c r="C278240" s="15"/>
      <c r="D278240" s="15"/>
      <c r="E278240" s="15"/>
      <c r="F278240" s="15"/>
      <c r="G278240" s="15"/>
    </row>
    <row r="279499" spans="1:7">
      <c r="A279499" s="15"/>
      <c r="B279499" s="15"/>
      <c r="C279499" s="15"/>
      <c r="D279499" s="15"/>
      <c r="E279499" s="15"/>
      <c r="F279499" s="15"/>
      <c r="G279499" s="15"/>
    </row>
    <row r="280758" spans="1:7">
      <c r="A280758" s="15"/>
      <c r="B280758" s="15"/>
      <c r="C280758" s="15"/>
      <c r="D280758" s="15"/>
      <c r="E280758" s="15"/>
      <c r="F280758" s="15"/>
      <c r="G280758" s="15"/>
    </row>
    <row r="282017" spans="1:7">
      <c r="A282017" s="15"/>
      <c r="B282017" s="15"/>
      <c r="C282017" s="15"/>
      <c r="D282017" s="15"/>
      <c r="E282017" s="15"/>
      <c r="F282017" s="15"/>
      <c r="G282017" s="15"/>
    </row>
    <row r="283276" spans="1:7">
      <c r="A283276" s="15"/>
      <c r="B283276" s="15"/>
      <c r="C283276" s="15"/>
      <c r="D283276" s="15"/>
      <c r="E283276" s="15"/>
      <c r="F283276" s="15"/>
      <c r="G283276" s="15"/>
    </row>
    <row r="284535" spans="1:7">
      <c r="A284535" s="15"/>
      <c r="B284535" s="15"/>
      <c r="C284535" s="15"/>
      <c r="D284535" s="15"/>
      <c r="E284535" s="15"/>
      <c r="F284535" s="15"/>
      <c r="G284535" s="15"/>
    </row>
    <row r="285794" spans="1:7">
      <c r="A285794" s="15"/>
      <c r="B285794" s="15"/>
      <c r="C285794" s="15"/>
      <c r="D285794" s="15"/>
      <c r="E285794" s="15"/>
      <c r="F285794" s="15"/>
      <c r="G285794" s="15"/>
    </row>
    <row r="287053" spans="1:7">
      <c r="A287053" s="15"/>
      <c r="B287053" s="15"/>
      <c r="C287053" s="15"/>
      <c r="D287053" s="15"/>
      <c r="E287053" s="15"/>
      <c r="F287053" s="15"/>
      <c r="G287053" s="15"/>
    </row>
    <row r="288312" spans="1:7">
      <c r="A288312" s="15"/>
      <c r="B288312" s="15"/>
      <c r="C288312" s="15"/>
      <c r="D288312" s="15"/>
      <c r="E288312" s="15"/>
      <c r="F288312" s="15"/>
      <c r="G288312" s="15"/>
    </row>
    <row r="289571" spans="1:7">
      <c r="A289571" s="15"/>
      <c r="B289571" s="15"/>
      <c r="C289571" s="15"/>
      <c r="D289571" s="15"/>
      <c r="E289571" s="15"/>
      <c r="F289571" s="15"/>
      <c r="G289571" s="15"/>
    </row>
    <row r="290830" spans="1:7">
      <c r="A290830" s="15"/>
      <c r="B290830" s="15"/>
      <c r="C290830" s="15"/>
      <c r="D290830" s="15"/>
      <c r="E290830" s="15"/>
      <c r="F290830" s="15"/>
      <c r="G290830" s="15"/>
    </row>
    <row r="292089" spans="1:7">
      <c r="A292089" s="15"/>
      <c r="B292089" s="15"/>
      <c r="C292089" s="15"/>
      <c r="D292089" s="15"/>
      <c r="E292089" s="15"/>
      <c r="F292089" s="15"/>
      <c r="G292089" s="15"/>
    </row>
    <row r="293348" spans="1:7">
      <c r="A293348" s="15"/>
      <c r="B293348" s="15"/>
      <c r="C293348" s="15"/>
      <c r="D293348" s="15"/>
      <c r="E293348" s="15"/>
      <c r="F293348" s="15"/>
      <c r="G293348" s="15"/>
    </row>
    <row r="294607" spans="1:7">
      <c r="A294607" s="15"/>
      <c r="B294607" s="15"/>
      <c r="C294607" s="15"/>
      <c r="D294607" s="15"/>
      <c r="E294607" s="15"/>
      <c r="F294607" s="15"/>
      <c r="G294607" s="15"/>
    </row>
    <row r="295866" spans="1:7">
      <c r="A295866" s="15"/>
      <c r="B295866" s="15"/>
      <c r="C295866" s="15"/>
      <c r="D295866" s="15"/>
      <c r="E295866" s="15"/>
      <c r="F295866" s="15"/>
      <c r="G295866" s="15"/>
    </row>
    <row r="297125" spans="1:7">
      <c r="A297125" s="15"/>
      <c r="B297125" s="15"/>
      <c r="C297125" s="15"/>
      <c r="D297125" s="15"/>
      <c r="E297125" s="15"/>
      <c r="F297125" s="15"/>
      <c r="G297125" s="15"/>
    </row>
    <row r="298384" spans="1:7">
      <c r="A298384" s="15"/>
      <c r="B298384" s="15"/>
      <c r="C298384" s="15"/>
      <c r="D298384" s="15"/>
      <c r="E298384" s="15"/>
      <c r="F298384" s="15"/>
      <c r="G298384" s="15"/>
    </row>
    <row r="299643" spans="1:7">
      <c r="A299643" s="15"/>
      <c r="B299643" s="15"/>
      <c r="C299643" s="15"/>
      <c r="D299643" s="15"/>
      <c r="E299643" s="15"/>
      <c r="F299643" s="15"/>
      <c r="G299643" s="15"/>
    </row>
    <row r="300902" spans="1:7">
      <c r="A300902" s="15"/>
      <c r="B300902" s="15"/>
      <c r="C300902" s="15"/>
      <c r="D300902" s="15"/>
      <c r="E300902" s="15"/>
      <c r="F300902" s="15"/>
      <c r="G300902" s="15"/>
    </row>
    <row r="302161" spans="1:7">
      <c r="A302161" s="15"/>
      <c r="B302161" s="15"/>
      <c r="C302161" s="15"/>
      <c r="D302161" s="15"/>
      <c r="E302161" s="15"/>
      <c r="F302161" s="15"/>
      <c r="G302161" s="15"/>
    </row>
    <row r="303420" spans="1:7">
      <c r="A303420" s="15"/>
      <c r="B303420" s="15"/>
      <c r="C303420" s="15"/>
      <c r="D303420" s="15"/>
      <c r="E303420" s="15"/>
      <c r="F303420" s="15"/>
      <c r="G303420" s="15"/>
    </row>
    <row r="304679" spans="1:7">
      <c r="A304679" s="15"/>
      <c r="B304679" s="15"/>
      <c r="C304679" s="15"/>
      <c r="D304679" s="15"/>
      <c r="E304679" s="15"/>
      <c r="F304679" s="15"/>
      <c r="G304679" s="15"/>
    </row>
    <row r="305938" spans="1:7">
      <c r="A305938" s="15"/>
      <c r="B305938" s="15"/>
      <c r="C305938" s="15"/>
      <c r="D305938" s="15"/>
      <c r="E305938" s="15"/>
      <c r="F305938" s="15"/>
      <c r="G305938" s="15"/>
    </row>
    <row r="307197" spans="1:7">
      <c r="A307197" s="15"/>
      <c r="B307197" s="15"/>
      <c r="C307197" s="15"/>
      <c r="D307197" s="15"/>
      <c r="E307197" s="15"/>
      <c r="F307197" s="15"/>
      <c r="G307197" s="15"/>
    </row>
    <row r="308456" spans="1:7">
      <c r="A308456" s="15"/>
      <c r="B308456" s="15"/>
      <c r="C308456" s="15"/>
      <c r="D308456" s="15"/>
      <c r="E308456" s="15"/>
      <c r="F308456" s="15"/>
      <c r="G308456" s="15"/>
    </row>
    <row r="309715" spans="1:7">
      <c r="A309715" s="15"/>
      <c r="B309715" s="15"/>
      <c r="C309715" s="15"/>
      <c r="D309715" s="15"/>
      <c r="E309715" s="15"/>
      <c r="F309715" s="15"/>
      <c r="G309715" s="15"/>
    </row>
    <row r="310974" spans="1:7">
      <c r="A310974" s="15"/>
      <c r="B310974" s="15"/>
      <c r="C310974" s="15"/>
      <c r="D310974" s="15"/>
      <c r="E310974" s="15"/>
      <c r="F310974" s="15"/>
      <c r="G310974" s="15"/>
    </row>
    <row r="312233" spans="1:7">
      <c r="A312233" s="15"/>
      <c r="B312233" s="15"/>
      <c r="C312233" s="15"/>
      <c r="D312233" s="15"/>
      <c r="E312233" s="15"/>
      <c r="F312233" s="15"/>
      <c r="G312233" s="15"/>
    </row>
    <row r="313492" spans="1:7">
      <c r="A313492" s="15"/>
      <c r="B313492" s="15"/>
      <c r="C313492" s="15"/>
      <c r="D313492" s="15"/>
      <c r="E313492" s="15"/>
      <c r="F313492" s="15"/>
      <c r="G313492" s="15"/>
    </row>
    <row r="314751" spans="1:7">
      <c r="A314751" s="15"/>
      <c r="B314751" s="15"/>
      <c r="C314751" s="15"/>
      <c r="D314751" s="15"/>
      <c r="E314751" s="15"/>
      <c r="F314751" s="15"/>
      <c r="G314751" s="15"/>
    </row>
    <row r="316010" spans="1:7">
      <c r="A316010" s="15"/>
      <c r="B316010" s="15"/>
      <c r="C316010" s="15"/>
      <c r="D316010" s="15"/>
      <c r="E316010" s="15"/>
      <c r="F316010" s="15"/>
      <c r="G316010" s="15"/>
    </row>
    <row r="317269" spans="1:7">
      <c r="A317269" s="15"/>
      <c r="B317269" s="15"/>
      <c r="C317269" s="15"/>
      <c r="D317269" s="15"/>
      <c r="E317269" s="15"/>
      <c r="F317269" s="15"/>
      <c r="G317269" s="15"/>
    </row>
    <row r="318528" spans="1:7">
      <c r="A318528" s="15"/>
      <c r="B318528" s="15"/>
      <c r="C318528" s="15"/>
      <c r="D318528" s="15"/>
      <c r="E318528" s="15"/>
      <c r="F318528" s="15"/>
      <c r="G318528" s="15"/>
    </row>
    <row r="319787" spans="1:7">
      <c r="A319787" s="15"/>
      <c r="B319787" s="15"/>
      <c r="C319787" s="15"/>
      <c r="D319787" s="15"/>
      <c r="E319787" s="15"/>
      <c r="F319787" s="15"/>
      <c r="G319787" s="15"/>
    </row>
    <row r="321046" spans="1:7">
      <c r="A321046" s="15"/>
      <c r="B321046" s="15"/>
      <c r="C321046" s="15"/>
      <c r="D321046" s="15"/>
      <c r="E321046" s="15"/>
      <c r="F321046" s="15"/>
      <c r="G321046" s="15"/>
    </row>
    <row r="322305" spans="1:7">
      <c r="A322305" s="15"/>
      <c r="B322305" s="15"/>
      <c r="C322305" s="15"/>
      <c r="D322305" s="15"/>
      <c r="E322305" s="15"/>
      <c r="F322305" s="15"/>
      <c r="G322305" s="15"/>
    </row>
    <row r="323564" spans="1:7">
      <c r="A323564" s="15"/>
      <c r="B323564" s="15"/>
      <c r="C323564" s="15"/>
      <c r="D323564" s="15"/>
      <c r="E323564" s="15"/>
      <c r="F323564" s="15"/>
      <c r="G323564" s="15"/>
    </row>
    <row r="324823" spans="1:7">
      <c r="A324823" s="15"/>
      <c r="B324823" s="15"/>
      <c r="C324823" s="15"/>
      <c r="D324823" s="15"/>
      <c r="E324823" s="15"/>
      <c r="F324823" s="15"/>
      <c r="G324823" s="15"/>
    </row>
    <row r="326082" spans="1:7">
      <c r="A326082" s="15"/>
      <c r="B326082" s="15"/>
      <c r="C326082" s="15"/>
      <c r="D326082" s="15"/>
      <c r="E326082" s="15"/>
      <c r="F326082" s="15"/>
      <c r="G326082" s="15"/>
    </row>
    <row r="327341" spans="1:7">
      <c r="A327341" s="15"/>
      <c r="B327341" s="15"/>
      <c r="C327341" s="15"/>
      <c r="D327341" s="15"/>
      <c r="E327341" s="15"/>
      <c r="F327341" s="15"/>
      <c r="G327341" s="15"/>
    </row>
    <row r="328600" spans="1:7">
      <c r="A328600" s="15"/>
      <c r="B328600" s="15"/>
      <c r="C328600" s="15"/>
      <c r="D328600" s="15"/>
      <c r="E328600" s="15"/>
      <c r="F328600" s="15"/>
      <c r="G328600" s="15"/>
    </row>
    <row r="329859" spans="1:7">
      <c r="A329859" s="15"/>
      <c r="B329859" s="15"/>
      <c r="C329859" s="15"/>
      <c r="D329859" s="15"/>
      <c r="E329859" s="15"/>
      <c r="F329859" s="15"/>
      <c r="G329859" s="15"/>
    </row>
    <row r="331118" spans="1:7">
      <c r="A331118" s="15"/>
      <c r="B331118" s="15"/>
      <c r="C331118" s="15"/>
      <c r="D331118" s="15"/>
      <c r="E331118" s="15"/>
      <c r="F331118" s="15"/>
      <c r="G331118" s="15"/>
    </row>
    <row r="332377" spans="1:7">
      <c r="A332377" s="15"/>
      <c r="B332377" s="15"/>
      <c r="C332377" s="15"/>
      <c r="D332377" s="15"/>
      <c r="E332377" s="15"/>
      <c r="F332377" s="15"/>
      <c r="G332377" s="15"/>
    </row>
    <row r="333636" spans="1:7">
      <c r="A333636" s="15"/>
      <c r="B333636" s="15"/>
      <c r="C333636" s="15"/>
      <c r="D333636" s="15"/>
      <c r="E333636" s="15"/>
      <c r="F333636" s="15"/>
      <c r="G333636" s="15"/>
    </row>
    <row r="334895" spans="1:7">
      <c r="A334895" s="15"/>
      <c r="B334895" s="15"/>
      <c r="C334895" s="15"/>
      <c r="D334895" s="15"/>
      <c r="E334895" s="15"/>
      <c r="F334895" s="15"/>
      <c r="G334895" s="15"/>
    </row>
    <row r="336154" spans="1:7">
      <c r="A336154" s="15"/>
      <c r="B336154" s="15"/>
      <c r="C336154" s="15"/>
      <c r="D336154" s="15"/>
      <c r="E336154" s="15"/>
      <c r="F336154" s="15"/>
      <c r="G336154" s="15"/>
    </row>
    <row r="337413" spans="1:7">
      <c r="A337413" s="15"/>
      <c r="B337413" s="15"/>
      <c r="C337413" s="15"/>
      <c r="D337413" s="15"/>
      <c r="E337413" s="15"/>
      <c r="F337413" s="15"/>
      <c r="G337413" s="15"/>
    </row>
    <row r="338672" spans="1:7">
      <c r="A338672" s="15"/>
      <c r="B338672" s="15"/>
      <c r="C338672" s="15"/>
      <c r="D338672" s="15"/>
      <c r="E338672" s="15"/>
      <c r="F338672" s="15"/>
      <c r="G338672" s="15"/>
    </row>
    <row r="339931" spans="1:7">
      <c r="A339931" s="15"/>
      <c r="B339931" s="15"/>
      <c r="C339931" s="15"/>
      <c r="D339931" s="15"/>
      <c r="E339931" s="15"/>
      <c r="F339931" s="15"/>
      <c r="G339931" s="15"/>
    </row>
    <row r="341190" spans="1:7">
      <c r="A341190" s="15"/>
      <c r="B341190" s="15"/>
      <c r="C341190" s="15"/>
      <c r="D341190" s="15"/>
      <c r="E341190" s="15"/>
      <c r="F341190" s="15"/>
      <c r="G341190" s="15"/>
    </row>
    <row r="342449" spans="1:7">
      <c r="A342449" s="15"/>
      <c r="B342449" s="15"/>
      <c r="C342449" s="15"/>
      <c r="D342449" s="15"/>
      <c r="E342449" s="15"/>
      <c r="F342449" s="15"/>
      <c r="G342449" s="15"/>
    </row>
    <row r="343708" spans="1:7">
      <c r="A343708" s="15"/>
      <c r="B343708" s="15"/>
      <c r="C343708" s="15"/>
      <c r="D343708" s="15"/>
      <c r="E343708" s="15"/>
      <c r="F343708" s="15"/>
      <c r="G343708" s="15"/>
    </row>
    <row r="344967" spans="1:7">
      <c r="A344967" s="15"/>
      <c r="B344967" s="15"/>
      <c r="C344967" s="15"/>
      <c r="D344967" s="15"/>
      <c r="E344967" s="15"/>
      <c r="F344967" s="15"/>
      <c r="G344967" s="15"/>
    </row>
    <row r="346226" spans="1:7">
      <c r="A346226" s="15"/>
      <c r="B346226" s="15"/>
      <c r="C346226" s="15"/>
      <c r="D346226" s="15"/>
      <c r="E346226" s="15"/>
      <c r="F346226" s="15"/>
      <c r="G346226" s="15"/>
    </row>
    <row r="347485" spans="1:7">
      <c r="A347485" s="15"/>
      <c r="B347485" s="15"/>
      <c r="C347485" s="15"/>
      <c r="D347485" s="15"/>
      <c r="E347485" s="15"/>
      <c r="F347485" s="15"/>
      <c r="G347485" s="15"/>
    </row>
    <row r="348744" spans="1:7">
      <c r="A348744" s="15"/>
      <c r="B348744" s="15"/>
      <c r="C348744" s="15"/>
      <c r="D348744" s="15"/>
      <c r="E348744" s="15"/>
      <c r="F348744" s="15"/>
      <c r="G348744" s="15"/>
    </row>
    <row r="350003" spans="1:7">
      <c r="A350003" s="15"/>
      <c r="B350003" s="15"/>
      <c r="C350003" s="15"/>
      <c r="D350003" s="15"/>
      <c r="E350003" s="15"/>
      <c r="F350003" s="15"/>
      <c r="G350003" s="15"/>
    </row>
    <row r="351262" spans="1:7">
      <c r="A351262" s="15"/>
      <c r="B351262" s="15"/>
      <c r="C351262" s="15"/>
      <c r="D351262" s="15"/>
      <c r="E351262" s="15"/>
      <c r="F351262" s="15"/>
      <c r="G351262" s="15"/>
    </row>
    <row r="352521" spans="1:7">
      <c r="A352521" s="15"/>
      <c r="B352521" s="15"/>
      <c r="C352521" s="15"/>
      <c r="D352521" s="15"/>
      <c r="E352521" s="15"/>
      <c r="F352521" s="15"/>
      <c r="G352521" s="15"/>
    </row>
    <row r="353780" spans="1:7">
      <c r="A353780" s="15"/>
      <c r="B353780" s="15"/>
      <c r="C353780" s="15"/>
      <c r="D353780" s="15"/>
      <c r="E353780" s="15"/>
      <c r="F353780" s="15"/>
      <c r="G353780" s="15"/>
    </row>
    <row r="355039" spans="1:7">
      <c r="A355039" s="15"/>
      <c r="B355039" s="15"/>
      <c r="C355039" s="15"/>
      <c r="D355039" s="15"/>
      <c r="E355039" s="15"/>
      <c r="F355039" s="15"/>
      <c r="G355039" s="15"/>
    </row>
    <row r="356298" spans="1:7">
      <c r="A356298" s="15"/>
      <c r="B356298" s="15"/>
      <c r="C356298" s="15"/>
      <c r="D356298" s="15"/>
      <c r="E356298" s="15"/>
      <c r="F356298" s="15"/>
      <c r="G356298" s="15"/>
    </row>
    <row r="357557" spans="1:7">
      <c r="A357557" s="15"/>
      <c r="B357557" s="15"/>
      <c r="C357557" s="15"/>
      <c r="D357557" s="15"/>
      <c r="E357557" s="15"/>
      <c r="F357557" s="15"/>
      <c r="G357557" s="15"/>
    </row>
    <row r="358816" spans="1:7">
      <c r="A358816" s="15"/>
      <c r="B358816" s="15"/>
      <c r="C358816" s="15"/>
      <c r="D358816" s="15"/>
      <c r="E358816" s="15"/>
      <c r="F358816" s="15"/>
      <c r="G358816" s="15"/>
    </row>
    <row r="360075" spans="1:7">
      <c r="A360075" s="15"/>
      <c r="B360075" s="15"/>
      <c r="C360075" s="15"/>
      <c r="D360075" s="15"/>
      <c r="E360075" s="15"/>
      <c r="F360075" s="15"/>
      <c r="G360075" s="15"/>
    </row>
    <row r="361334" spans="1:7">
      <c r="A361334" s="15"/>
      <c r="B361334" s="15"/>
      <c r="C361334" s="15"/>
      <c r="D361334" s="15"/>
      <c r="E361334" s="15"/>
      <c r="F361334" s="15"/>
      <c r="G361334" s="15"/>
    </row>
    <row r="362593" spans="1:7">
      <c r="A362593" s="15"/>
      <c r="B362593" s="15"/>
      <c r="C362593" s="15"/>
      <c r="D362593" s="15"/>
      <c r="E362593" s="15"/>
      <c r="F362593" s="15"/>
      <c r="G362593" s="15"/>
    </row>
    <row r="363852" spans="1:7">
      <c r="A363852" s="15"/>
      <c r="B363852" s="15"/>
      <c r="C363852" s="15"/>
      <c r="D363852" s="15"/>
      <c r="E363852" s="15"/>
      <c r="F363852" s="15"/>
      <c r="G363852" s="15"/>
    </row>
    <row r="365111" spans="1:7">
      <c r="A365111" s="15"/>
      <c r="B365111" s="15"/>
      <c r="C365111" s="15"/>
      <c r="D365111" s="15"/>
      <c r="E365111" s="15"/>
      <c r="F365111" s="15"/>
      <c r="G365111" s="15"/>
    </row>
    <row r="366370" spans="1:7">
      <c r="A366370" s="15"/>
      <c r="B366370" s="15"/>
      <c r="C366370" s="15"/>
      <c r="D366370" s="15"/>
      <c r="E366370" s="15"/>
      <c r="F366370" s="15"/>
      <c r="G366370" s="15"/>
    </row>
    <row r="367629" spans="1:7">
      <c r="A367629" s="15"/>
      <c r="B367629" s="15"/>
      <c r="C367629" s="15"/>
      <c r="D367629" s="15"/>
      <c r="E367629" s="15"/>
      <c r="F367629" s="15"/>
      <c r="G367629" s="15"/>
    </row>
    <row r="368888" spans="1:7">
      <c r="A368888" s="15"/>
      <c r="B368888" s="15"/>
      <c r="C368888" s="15"/>
      <c r="D368888" s="15"/>
      <c r="E368888" s="15"/>
      <c r="F368888" s="15"/>
      <c r="G368888" s="15"/>
    </row>
    <row r="370147" spans="1:7">
      <c r="A370147" s="15"/>
      <c r="B370147" s="15"/>
      <c r="C370147" s="15"/>
      <c r="D370147" s="15"/>
      <c r="E370147" s="15"/>
      <c r="F370147" s="15"/>
      <c r="G370147" s="15"/>
    </row>
    <row r="371406" spans="1:7">
      <c r="A371406" s="15"/>
      <c r="B371406" s="15"/>
      <c r="C371406" s="15"/>
      <c r="D371406" s="15"/>
      <c r="E371406" s="15"/>
      <c r="F371406" s="15"/>
      <c r="G371406" s="15"/>
    </row>
    <row r="372665" spans="1:7">
      <c r="A372665" s="15"/>
      <c r="B372665" s="15"/>
      <c r="C372665" s="15"/>
      <c r="D372665" s="15"/>
      <c r="E372665" s="15"/>
      <c r="F372665" s="15"/>
      <c r="G372665" s="15"/>
    </row>
    <row r="373924" spans="1:7">
      <c r="A373924" s="15"/>
      <c r="B373924" s="15"/>
      <c r="C373924" s="15"/>
      <c r="D373924" s="15"/>
      <c r="E373924" s="15"/>
      <c r="F373924" s="15"/>
      <c r="G373924" s="15"/>
    </row>
    <row r="375183" spans="1:7">
      <c r="A375183" s="15"/>
      <c r="B375183" s="15"/>
      <c r="C375183" s="15"/>
      <c r="D375183" s="15"/>
      <c r="E375183" s="15"/>
      <c r="F375183" s="15"/>
      <c r="G375183" s="15"/>
    </row>
    <row r="376442" spans="1:7">
      <c r="A376442" s="15"/>
      <c r="B376442" s="15"/>
      <c r="C376442" s="15"/>
      <c r="D376442" s="15"/>
      <c r="E376442" s="15"/>
      <c r="F376442" s="15"/>
      <c r="G376442" s="15"/>
    </row>
    <row r="377701" spans="1:7">
      <c r="A377701" s="15"/>
      <c r="B377701" s="15"/>
      <c r="C377701" s="15"/>
      <c r="D377701" s="15"/>
      <c r="E377701" s="15"/>
      <c r="F377701" s="15"/>
      <c r="G377701" s="15"/>
    </row>
    <row r="378960" spans="1:7">
      <c r="A378960" s="15"/>
      <c r="B378960" s="15"/>
      <c r="C378960" s="15"/>
      <c r="D378960" s="15"/>
      <c r="E378960" s="15"/>
      <c r="F378960" s="15"/>
      <c r="G378960" s="15"/>
    </row>
    <row r="380219" spans="1:7">
      <c r="A380219" s="15"/>
      <c r="B380219" s="15"/>
      <c r="C380219" s="15"/>
      <c r="D380219" s="15"/>
      <c r="E380219" s="15"/>
      <c r="F380219" s="15"/>
      <c r="G380219" s="15"/>
    </row>
    <row r="381478" spans="1:7">
      <c r="A381478" s="15"/>
      <c r="B381478" s="15"/>
      <c r="C381478" s="15"/>
      <c r="D381478" s="15"/>
      <c r="E381478" s="15"/>
      <c r="F381478" s="15"/>
      <c r="G381478" s="15"/>
    </row>
    <row r="382737" spans="1:7">
      <c r="A382737" s="15"/>
      <c r="B382737" s="15"/>
      <c r="C382737" s="15"/>
      <c r="D382737" s="15"/>
      <c r="E382737" s="15"/>
      <c r="F382737" s="15"/>
      <c r="G382737" s="15"/>
    </row>
    <row r="383996" spans="1:7">
      <c r="A383996" s="15"/>
      <c r="B383996" s="15"/>
      <c r="C383996" s="15"/>
      <c r="D383996" s="15"/>
      <c r="E383996" s="15"/>
      <c r="F383996" s="15"/>
      <c r="G383996" s="15"/>
    </row>
    <row r="385255" spans="1:7">
      <c r="A385255" s="15"/>
      <c r="B385255" s="15"/>
      <c r="C385255" s="15"/>
      <c r="D385255" s="15"/>
      <c r="E385255" s="15"/>
      <c r="F385255" s="15"/>
      <c r="G385255" s="15"/>
    </row>
    <row r="386514" spans="1:7">
      <c r="A386514" s="15"/>
      <c r="B386514" s="15"/>
      <c r="C386514" s="15"/>
      <c r="D386514" s="15"/>
      <c r="E386514" s="15"/>
      <c r="F386514" s="15"/>
      <c r="G386514" s="15"/>
    </row>
    <row r="387773" spans="1:7">
      <c r="A387773" s="15"/>
      <c r="B387773" s="15"/>
      <c r="C387773" s="15"/>
      <c r="D387773" s="15"/>
      <c r="E387773" s="15"/>
      <c r="F387773" s="15"/>
      <c r="G387773" s="15"/>
    </row>
    <row r="389032" spans="1:7">
      <c r="A389032" s="15"/>
      <c r="B389032" s="15"/>
      <c r="C389032" s="15"/>
      <c r="D389032" s="15"/>
      <c r="E389032" s="15"/>
      <c r="F389032" s="15"/>
      <c r="G389032" s="15"/>
    </row>
    <row r="390291" spans="1:7">
      <c r="A390291" s="15"/>
      <c r="B390291" s="15"/>
      <c r="C390291" s="15"/>
      <c r="D390291" s="15"/>
      <c r="E390291" s="15"/>
      <c r="F390291" s="15"/>
      <c r="G390291" s="15"/>
    </row>
    <row r="391550" spans="1:7">
      <c r="A391550" s="15"/>
      <c r="B391550" s="15"/>
      <c r="C391550" s="15"/>
      <c r="D391550" s="15"/>
      <c r="E391550" s="15"/>
      <c r="F391550" s="15"/>
      <c r="G391550" s="15"/>
    </row>
    <row r="392809" spans="1:7">
      <c r="A392809" s="15"/>
      <c r="B392809" s="15"/>
      <c r="C392809" s="15"/>
      <c r="D392809" s="15"/>
      <c r="E392809" s="15"/>
      <c r="F392809" s="15"/>
      <c r="G392809" s="15"/>
    </row>
    <row r="394068" spans="1:7">
      <c r="A394068" s="15"/>
      <c r="B394068" s="15"/>
      <c r="C394068" s="15"/>
      <c r="D394068" s="15"/>
      <c r="E394068" s="15"/>
      <c r="F394068" s="15"/>
      <c r="G394068" s="15"/>
    </row>
    <row r="395327" spans="1:7">
      <c r="A395327" s="15"/>
      <c r="B395327" s="15"/>
      <c r="C395327" s="15"/>
      <c r="D395327" s="15"/>
      <c r="E395327" s="15"/>
      <c r="F395327" s="15"/>
      <c r="G395327" s="15"/>
    </row>
    <row r="396586" spans="1:7">
      <c r="A396586" s="15"/>
      <c r="B396586" s="15"/>
      <c r="C396586" s="15"/>
      <c r="D396586" s="15"/>
      <c r="E396586" s="15"/>
      <c r="F396586" s="15"/>
      <c r="G396586" s="15"/>
    </row>
    <row r="397845" spans="1:7">
      <c r="A397845" s="15"/>
      <c r="B397845" s="15"/>
      <c r="C397845" s="15"/>
      <c r="D397845" s="15"/>
      <c r="E397845" s="15"/>
      <c r="F397845" s="15"/>
      <c r="G397845" s="15"/>
    </row>
    <row r="399104" spans="1:7">
      <c r="A399104" s="15"/>
      <c r="B399104" s="15"/>
      <c r="C399104" s="15"/>
      <c r="D399104" s="15"/>
      <c r="E399104" s="15"/>
      <c r="F399104" s="15"/>
      <c r="G399104" s="15"/>
    </row>
    <row r="400363" spans="1:7">
      <c r="A400363" s="15"/>
      <c r="B400363" s="15"/>
      <c r="C400363" s="15"/>
      <c r="D400363" s="15"/>
      <c r="E400363" s="15"/>
      <c r="F400363" s="15"/>
      <c r="G400363" s="15"/>
    </row>
    <row r="401622" spans="1:7">
      <c r="A401622" s="15"/>
      <c r="B401622" s="15"/>
      <c r="C401622" s="15"/>
      <c r="D401622" s="15"/>
      <c r="E401622" s="15"/>
      <c r="F401622" s="15"/>
      <c r="G401622" s="15"/>
    </row>
    <row r="402881" spans="1:7">
      <c r="A402881" s="15"/>
      <c r="B402881" s="15"/>
      <c r="C402881" s="15"/>
      <c r="D402881" s="15"/>
      <c r="E402881" s="15"/>
      <c r="F402881" s="15"/>
      <c r="G402881" s="15"/>
    </row>
    <row r="404140" spans="1:7">
      <c r="A404140" s="15"/>
      <c r="B404140" s="15"/>
      <c r="C404140" s="15"/>
      <c r="D404140" s="15"/>
      <c r="E404140" s="15"/>
      <c r="F404140" s="15"/>
      <c r="G404140" s="15"/>
    </row>
    <row r="405399" spans="1:7">
      <c r="A405399" s="15"/>
      <c r="B405399" s="15"/>
      <c r="C405399" s="15"/>
      <c r="D405399" s="15"/>
      <c r="E405399" s="15"/>
      <c r="F405399" s="15"/>
      <c r="G405399" s="15"/>
    </row>
    <row r="406658" spans="1:7">
      <c r="A406658" s="15"/>
      <c r="B406658" s="15"/>
      <c r="C406658" s="15"/>
      <c r="D406658" s="15"/>
      <c r="E406658" s="15"/>
      <c r="F406658" s="15"/>
      <c r="G406658" s="15"/>
    </row>
    <row r="407917" spans="1:7">
      <c r="A407917" s="15"/>
      <c r="B407917" s="15"/>
      <c r="C407917" s="15"/>
      <c r="D407917" s="15"/>
      <c r="E407917" s="15"/>
      <c r="F407917" s="15"/>
      <c r="G407917" s="15"/>
    </row>
    <row r="409176" spans="1:7">
      <c r="A409176" s="15"/>
      <c r="B409176" s="15"/>
      <c r="C409176" s="15"/>
      <c r="D409176" s="15"/>
      <c r="E409176" s="15"/>
      <c r="F409176" s="15"/>
      <c r="G409176" s="15"/>
    </row>
    <row r="410435" spans="1:7">
      <c r="A410435" s="15"/>
      <c r="B410435" s="15"/>
      <c r="C410435" s="15"/>
      <c r="D410435" s="15"/>
      <c r="E410435" s="15"/>
      <c r="F410435" s="15"/>
      <c r="G410435" s="15"/>
    </row>
    <row r="411694" spans="1:7">
      <c r="A411694" s="15"/>
      <c r="B411694" s="15"/>
      <c r="C411694" s="15"/>
      <c r="D411694" s="15"/>
      <c r="E411694" s="15"/>
      <c r="F411694" s="15"/>
      <c r="G411694" s="15"/>
    </row>
    <row r="412953" spans="1:7">
      <c r="A412953" s="15"/>
      <c r="B412953" s="15"/>
      <c r="C412953" s="15"/>
      <c r="D412953" s="15"/>
      <c r="E412953" s="15"/>
      <c r="F412953" s="15"/>
      <c r="G412953" s="15"/>
    </row>
    <row r="414212" spans="1:7">
      <c r="A414212" s="15"/>
      <c r="B414212" s="15"/>
      <c r="C414212" s="15"/>
      <c r="D414212" s="15"/>
      <c r="E414212" s="15"/>
      <c r="F414212" s="15"/>
      <c r="G414212" s="15"/>
    </row>
    <row r="415471" spans="1:7">
      <c r="A415471" s="15"/>
      <c r="B415471" s="15"/>
      <c r="C415471" s="15"/>
      <c r="D415471" s="15"/>
      <c r="E415471" s="15"/>
      <c r="F415471" s="15"/>
      <c r="G415471" s="15"/>
    </row>
    <row r="416730" spans="1:7">
      <c r="A416730" s="15"/>
      <c r="B416730" s="15"/>
      <c r="C416730" s="15"/>
      <c r="D416730" s="15"/>
      <c r="E416730" s="15"/>
      <c r="F416730" s="15"/>
      <c r="G416730" s="15"/>
    </row>
    <row r="417989" spans="1:7">
      <c r="A417989" s="15"/>
      <c r="B417989" s="15"/>
      <c r="C417989" s="15"/>
      <c r="D417989" s="15"/>
      <c r="E417989" s="15"/>
      <c r="F417989" s="15"/>
      <c r="G417989" s="15"/>
    </row>
    <row r="419248" spans="1:7">
      <c r="A419248" s="15"/>
      <c r="B419248" s="15"/>
      <c r="C419248" s="15"/>
      <c r="D419248" s="15"/>
      <c r="E419248" s="15"/>
      <c r="F419248" s="15"/>
      <c r="G419248" s="15"/>
    </row>
    <row r="420507" spans="1:7">
      <c r="A420507" s="15"/>
      <c r="B420507" s="15"/>
      <c r="C420507" s="15"/>
      <c r="D420507" s="15"/>
      <c r="E420507" s="15"/>
      <c r="F420507" s="15"/>
      <c r="G420507" s="15"/>
    </row>
    <row r="421766" spans="1:7">
      <c r="A421766" s="15"/>
      <c r="B421766" s="15"/>
      <c r="C421766" s="15"/>
      <c r="D421766" s="15"/>
      <c r="E421766" s="15"/>
      <c r="F421766" s="15"/>
      <c r="G421766" s="15"/>
    </row>
    <row r="423025" spans="1:7">
      <c r="A423025" s="15"/>
      <c r="B423025" s="15"/>
      <c r="C423025" s="15"/>
      <c r="D423025" s="15"/>
      <c r="E423025" s="15"/>
      <c r="F423025" s="15"/>
      <c r="G423025" s="15"/>
    </row>
    <row r="424284" spans="1:7">
      <c r="A424284" s="15"/>
      <c r="B424284" s="15"/>
      <c r="C424284" s="15"/>
      <c r="D424284" s="15"/>
      <c r="E424284" s="15"/>
      <c r="F424284" s="15"/>
      <c r="G424284" s="15"/>
    </row>
    <row r="425543" spans="1:7">
      <c r="A425543" s="15"/>
      <c r="B425543" s="15"/>
      <c r="C425543" s="15"/>
      <c r="D425543" s="15"/>
      <c r="E425543" s="15"/>
      <c r="F425543" s="15"/>
      <c r="G425543" s="15"/>
    </row>
    <row r="426802" spans="1:7">
      <c r="A426802" s="15"/>
      <c r="B426802" s="15"/>
      <c r="C426802" s="15"/>
      <c r="D426802" s="15"/>
      <c r="E426802" s="15"/>
      <c r="F426802" s="15"/>
      <c r="G426802" s="15"/>
    </row>
    <row r="428061" spans="1:7">
      <c r="A428061" s="15"/>
      <c r="B428061" s="15"/>
      <c r="C428061" s="15"/>
      <c r="D428061" s="15"/>
      <c r="E428061" s="15"/>
      <c r="F428061" s="15"/>
      <c r="G428061" s="15"/>
    </row>
    <row r="429320" spans="1:7">
      <c r="A429320" s="15"/>
      <c r="B429320" s="15"/>
      <c r="C429320" s="15"/>
      <c r="D429320" s="15"/>
      <c r="E429320" s="15"/>
      <c r="F429320" s="15"/>
      <c r="G429320" s="15"/>
    </row>
    <row r="430579" spans="1:7">
      <c r="A430579" s="15"/>
      <c r="B430579" s="15"/>
      <c r="C430579" s="15"/>
      <c r="D430579" s="15"/>
      <c r="E430579" s="15"/>
      <c r="F430579" s="15"/>
      <c r="G430579" s="15"/>
    </row>
    <row r="431838" spans="1:7">
      <c r="A431838" s="15"/>
      <c r="B431838" s="15"/>
      <c r="C431838" s="15"/>
      <c r="D431838" s="15"/>
      <c r="E431838" s="15"/>
      <c r="F431838" s="15"/>
      <c r="G431838" s="15"/>
    </row>
    <row r="433097" spans="1:7">
      <c r="A433097" s="15"/>
      <c r="B433097" s="15"/>
      <c r="C433097" s="15"/>
      <c r="D433097" s="15"/>
      <c r="E433097" s="15"/>
      <c r="F433097" s="15"/>
      <c r="G433097" s="15"/>
    </row>
    <row r="434356" spans="1:7">
      <c r="A434356" s="15"/>
      <c r="B434356" s="15"/>
      <c r="C434356" s="15"/>
      <c r="D434356" s="15"/>
      <c r="E434356" s="15"/>
      <c r="F434356" s="15"/>
      <c r="G434356" s="15"/>
    </row>
    <row r="435615" spans="1:7">
      <c r="A435615" s="15"/>
      <c r="B435615" s="15"/>
      <c r="C435615" s="15"/>
      <c r="D435615" s="15"/>
      <c r="E435615" s="15"/>
      <c r="F435615" s="15"/>
      <c r="G435615" s="15"/>
    </row>
    <row r="436874" spans="1:7">
      <c r="A436874" s="15"/>
      <c r="B436874" s="15"/>
      <c r="C436874" s="15"/>
      <c r="D436874" s="15"/>
      <c r="E436874" s="15"/>
      <c r="F436874" s="15"/>
      <c r="G436874" s="15"/>
    </row>
    <row r="438133" spans="1:7">
      <c r="A438133" s="15"/>
      <c r="B438133" s="15"/>
      <c r="C438133" s="15"/>
      <c r="D438133" s="15"/>
      <c r="E438133" s="15"/>
      <c r="F438133" s="15"/>
      <c r="G438133" s="15"/>
    </row>
    <row r="439392" spans="1:7">
      <c r="A439392" s="15"/>
      <c r="B439392" s="15"/>
      <c r="C439392" s="15"/>
      <c r="D439392" s="15"/>
      <c r="E439392" s="15"/>
      <c r="F439392" s="15"/>
      <c r="G439392" s="15"/>
    </row>
    <row r="440651" spans="1:7">
      <c r="A440651" s="15"/>
      <c r="B440651" s="15"/>
      <c r="C440651" s="15"/>
      <c r="D440651" s="15"/>
      <c r="E440651" s="15"/>
      <c r="F440651" s="15"/>
      <c r="G440651" s="15"/>
    </row>
    <row r="441910" spans="1:7">
      <c r="A441910" s="15"/>
      <c r="B441910" s="15"/>
      <c r="C441910" s="15"/>
      <c r="D441910" s="15"/>
      <c r="E441910" s="15"/>
      <c r="F441910" s="15"/>
      <c r="G441910" s="15"/>
    </row>
    <row r="443169" spans="1:7">
      <c r="A443169" s="15"/>
      <c r="B443169" s="15"/>
      <c r="C443169" s="15"/>
      <c r="D443169" s="15"/>
      <c r="E443169" s="15"/>
      <c r="F443169" s="15"/>
      <c r="G443169" s="15"/>
    </row>
    <row r="444428" spans="1:7">
      <c r="A444428" s="15"/>
      <c r="B444428" s="15"/>
      <c r="C444428" s="15"/>
      <c r="D444428" s="15"/>
      <c r="E444428" s="15"/>
      <c r="F444428" s="15"/>
      <c r="G444428" s="15"/>
    </row>
    <row r="445687" spans="1:7">
      <c r="A445687" s="15"/>
      <c r="B445687" s="15"/>
      <c r="C445687" s="15"/>
      <c r="D445687" s="15"/>
      <c r="E445687" s="15"/>
      <c r="F445687" s="15"/>
      <c r="G445687" s="15"/>
    </row>
    <row r="446946" spans="1:7">
      <c r="A446946" s="15"/>
      <c r="B446946" s="15"/>
      <c r="C446946" s="15"/>
      <c r="D446946" s="15"/>
      <c r="E446946" s="15"/>
      <c r="F446946" s="15"/>
      <c r="G446946" s="15"/>
    </row>
    <row r="448205" spans="1:7">
      <c r="A448205" s="15"/>
      <c r="B448205" s="15"/>
      <c r="C448205" s="15"/>
      <c r="D448205" s="15"/>
      <c r="E448205" s="15"/>
      <c r="F448205" s="15"/>
      <c r="G448205" s="15"/>
    </row>
    <row r="449464" spans="1:7">
      <c r="A449464" s="15"/>
      <c r="B449464" s="15"/>
      <c r="C449464" s="15"/>
      <c r="D449464" s="15"/>
      <c r="E449464" s="15"/>
      <c r="F449464" s="15"/>
      <c r="G449464" s="15"/>
    </row>
    <row r="450723" spans="1:7">
      <c r="A450723" s="15"/>
      <c r="B450723" s="15"/>
      <c r="C450723" s="15"/>
      <c r="D450723" s="15"/>
      <c r="E450723" s="15"/>
      <c r="F450723" s="15"/>
      <c r="G450723" s="15"/>
    </row>
    <row r="451982" spans="1:7">
      <c r="A451982" s="15"/>
      <c r="B451982" s="15"/>
      <c r="C451982" s="15"/>
      <c r="D451982" s="15"/>
      <c r="E451982" s="15"/>
      <c r="F451982" s="15"/>
      <c r="G451982" s="15"/>
    </row>
    <row r="453241" spans="1:7">
      <c r="A453241" s="15"/>
      <c r="B453241" s="15"/>
      <c r="C453241" s="15"/>
      <c r="D453241" s="15"/>
      <c r="E453241" s="15"/>
      <c r="F453241" s="15"/>
      <c r="G453241" s="15"/>
    </row>
    <row r="454500" spans="1:7">
      <c r="A454500" s="15"/>
      <c r="B454500" s="15"/>
      <c r="C454500" s="15"/>
      <c r="D454500" s="15"/>
      <c r="E454500" s="15"/>
      <c r="F454500" s="15"/>
      <c r="G454500" s="15"/>
    </row>
    <row r="455759" spans="1:7">
      <c r="A455759" s="15"/>
      <c r="B455759" s="15"/>
      <c r="C455759" s="15"/>
      <c r="D455759" s="15"/>
      <c r="E455759" s="15"/>
      <c r="F455759" s="15"/>
      <c r="G455759" s="15"/>
    </row>
    <row r="457018" spans="1:7">
      <c r="A457018" s="15"/>
      <c r="B457018" s="15"/>
      <c r="C457018" s="15"/>
      <c r="D457018" s="15"/>
      <c r="E457018" s="15"/>
      <c r="F457018" s="15"/>
      <c r="G457018" s="15"/>
    </row>
    <row r="458277" spans="1:7">
      <c r="A458277" s="15"/>
      <c r="B458277" s="15"/>
      <c r="C458277" s="15"/>
      <c r="D458277" s="15"/>
      <c r="E458277" s="15"/>
      <c r="F458277" s="15"/>
      <c r="G458277" s="15"/>
    </row>
    <row r="459536" spans="1:7">
      <c r="A459536" s="15"/>
      <c r="B459536" s="15"/>
      <c r="C459536" s="15"/>
      <c r="D459536" s="15"/>
      <c r="E459536" s="15"/>
      <c r="F459536" s="15"/>
      <c r="G459536" s="15"/>
    </row>
    <row r="460795" spans="1:7">
      <c r="A460795" s="15"/>
      <c r="B460795" s="15"/>
      <c r="C460795" s="15"/>
      <c r="D460795" s="15"/>
      <c r="E460795" s="15"/>
      <c r="F460795" s="15"/>
      <c r="G460795" s="15"/>
    </row>
    <row r="462054" spans="1:7">
      <c r="A462054" s="15"/>
      <c r="B462054" s="15"/>
      <c r="C462054" s="15"/>
      <c r="D462054" s="15"/>
      <c r="E462054" s="15"/>
      <c r="F462054" s="15"/>
      <c r="G462054" s="15"/>
    </row>
    <row r="463313" spans="1:7">
      <c r="A463313" s="15"/>
      <c r="B463313" s="15"/>
      <c r="C463313" s="15"/>
      <c r="D463313" s="15"/>
      <c r="E463313" s="15"/>
      <c r="F463313" s="15"/>
      <c r="G463313" s="15"/>
    </row>
    <row r="464572" spans="1:7">
      <c r="A464572" s="15"/>
      <c r="B464572" s="15"/>
      <c r="C464572" s="15"/>
      <c r="D464572" s="15"/>
      <c r="E464572" s="15"/>
      <c r="F464572" s="15"/>
      <c r="G464572" s="15"/>
    </row>
    <row r="465831" spans="1:7">
      <c r="A465831" s="15"/>
      <c r="B465831" s="15"/>
      <c r="C465831" s="15"/>
      <c r="D465831" s="15"/>
      <c r="E465831" s="15"/>
      <c r="F465831" s="15"/>
      <c r="G465831" s="15"/>
    </row>
    <row r="467090" spans="1:7">
      <c r="A467090" s="15"/>
      <c r="B467090" s="15"/>
      <c r="C467090" s="15"/>
      <c r="D467090" s="15"/>
      <c r="E467090" s="15"/>
      <c r="F467090" s="15"/>
      <c r="G467090" s="15"/>
    </row>
    <row r="468349" spans="1:7">
      <c r="A468349" s="15"/>
      <c r="B468349" s="15"/>
      <c r="C468349" s="15"/>
      <c r="D468349" s="15"/>
      <c r="E468349" s="15"/>
      <c r="F468349" s="15"/>
      <c r="G468349" s="15"/>
    </row>
    <row r="469608" spans="1:7">
      <c r="A469608" s="15"/>
      <c r="B469608" s="15"/>
      <c r="C469608" s="15"/>
      <c r="D469608" s="15"/>
      <c r="E469608" s="15"/>
      <c r="F469608" s="15"/>
      <c r="G469608" s="15"/>
    </row>
    <row r="470867" spans="1:7">
      <c r="A470867" s="15"/>
      <c r="B470867" s="15"/>
      <c r="C470867" s="15"/>
      <c r="D470867" s="15"/>
      <c r="E470867" s="15"/>
      <c r="F470867" s="15"/>
      <c r="G470867" s="15"/>
    </row>
    <row r="472126" spans="1:7">
      <c r="A472126" s="15"/>
      <c r="B472126" s="15"/>
      <c r="C472126" s="15"/>
      <c r="D472126" s="15"/>
      <c r="E472126" s="15"/>
      <c r="F472126" s="15"/>
      <c r="G472126" s="15"/>
    </row>
    <row r="473385" spans="1:7">
      <c r="A473385" s="15"/>
      <c r="B473385" s="15"/>
      <c r="C473385" s="15"/>
      <c r="D473385" s="15"/>
      <c r="E473385" s="15"/>
      <c r="F473385" s="15"/>
      <c r="G473385" s="15"/>
    </row>
    <row r="474644" spans="1:7">
      <c r="A474644" s="15"/>
      <c r="B474644" s="15"/>
      <c r="C474644" s="15"/>
      <c r="D474644" s="15"/>
      <c r="E474644" s="15"/>
      <c r="F474644" s="15"/>
      <c r="G474644" s="15"/>
    </row>
    <row r="475903" spans="1:7">
      <c r="A475903" s="15"/>
      <c r="B475903" s="15"/>
      <c r="C475903" s="15"/>
      <c r="D475903" s="15"/>
      <c r="E475903" s="15"/>
      <c r="F475903" s="15"/>
      <c r="G475903" s="15"/>
    </row>
    <row r="477162" spans="1:7">
      <c r="A477162" s="15"/>
      <c r="B477162" s="15"/>
      <c r="C477162" s="15"/>
      <c r="D477162" s="15"/>
      <c r="E477162" s="15"/>
      <c r="F477162" s="15"/>
      <c r="G477162" s="15"/>
    </row>
    <row r="478421" spans="1:7">
      <c r="A478421" s="15"/>
      <c r="B478421" s="15"/>
      <c r="C478421" s="15"/>
      <c r="D478421" s="15"/>
      <c r="E478421" s="15"/>
      <c r="F478421" s="15"/>
      <c r="G478421" s="15"/>
    </row>
    <row r="479680" spans="1:7">
      <c r="A479680" s="15"/>
      <c r="B479680" s="15"/>
      <c r="C479680" s="15"/>
      <c r="D479680" s="15"/>
      <c r="E479680" s="15"/>
      <c r="F479680" s="15"/>
      <c r="G479680" s="15"/>
    </row>
    <row r="480939" spans="1:7">
      <c r="A480939" s="15"/>
      <c r="B480939" s="15"/>
      <c r="C480939" s="15"/>
      <c r="D480939" s="15"/>
      <c r="E480939" s="15"/>
      <c r="F480939" s="15"/>
      <c r="G480939" s="15"/>
    </row>
    <row r="482198" spans="1:7">
      <c r="A482198" s="15"/>
      <c r="B482198" s="15"/>
      <c r="C482198" s="15"/>
      <c r="D482198" s="15"/>
      <c r="E482198" s="15"/>
      <c r="F482198" s="15"/>
      <c r="G482198" s="15"/>
    </row>
    <row r="483457" spans="1:7">
      <c r="A483457" s="15"/>
      <c r="B483457" s="15"/>
      <c r="C483457" s="15"/>
      <c r="D483457" s="15"/>
      <c r="E483457" s="15"/>
      <c r="F483457" s="15"/>
      <c r="G483457" s="15"/>
    </row>
    <row r="484716" spans="1:7">
      <c r="A484716" s="15"/>
      <c r="B484716" s="15"/>
      <c r="C484716" s="15"/>
      <c r="D484716" s="15"/>
      <c r="E484716" s="15"/>
      <c r="F484716" s="15"/>
      <c r="G484716" s="15"/>
    </row>
    <row r="485975" spans="1:7">
      <c r="A485975" s="15"/>
      <c r="B485975" s="15"/>
      <c r="C485975" s="15"/>
      <c r="D485975" s="15"/>
      <c r="E485975" s="15"/>
      <c r="F485975" s="15"/>
      <c r="G485975" s="15"/>
    </row>
    <row r="487234" spans="1:7">
      <c r="A487234" s="15"/>
      <c r="B487234" s="15"/>
      <c r="C487234" s="15"/>
      <c r="D487234" s="15"/>
      <c r="E487234" s="15"/>
      <c r="F487234" s="15"/>
      <c r="G487234" s="15"/>
    </row>
    <row r="488493" spans="1:7">
      <c r="A488493" s="15"/>
      <c r="B488493" s="15"/>
      <c r="C488493" s="15"/>
      <c r="D488493" s="15"/>
      <c r="E488493" s="15"/>
      <c r="F488493" s="15"/>
      <c r="G488493" s="15"/>
    </row>
    <row r="489752" spans="1:7">
      <c r="A489752" s="15"/>
      <c r="B489752" s="15"/>
      <c r="C489752" s="15"/>
      <c r="D489752" s="15"/>
      <c r="E489752" s="15"/>
      <c r="F489752" s="15"/>
      <c r="G489752" s="15"/>
    </row>
    <row r="491011" spans="1:7">
      <c r="A491011" s="15"/>
      <c r="B491011" s="15"/>
      <c r="C491011" s="15"/>
      <c r="D491011" s="15"/>
      <c r="E491011" s="15"/>
      <c r="F491011" s="15"/>
      <c r="G491011" s="15"/>
    </row>
    <row r="492270" spans="1:7">
      <c r="A492270" s="15"/>
      <c r="B492270" s="15"/>
      <c r="C492270" s="15"/>
      <c r="D492270" s="15"/>
      <c r="E492270" s="15"/>
      <c r="F492270" s="15"/>
      <c r="G492270" s="15"/>
    </row>
    <row r="493529" spans="1:7">
      <c r="A493529" s="15"/>
      <c r="B493529" s="15"/>
      <c r="C493529" s="15"/>
      <c r="D493529" s="15"/>
      <c r="E493529" s="15"/>
      <c r="F493529" s="15"/>
      <c r="G493529" s="15"/>
    </row>
    <row r="494788" spans="1:7">
      <c r="A494788" s="15"/>
      <c r="B494788" s="15"/>
      <c r="C494788" s="15"/>
      <c r="D494788" s="15"/>
      <c r="E494788" s="15"/>
      <c r="F494788" s="15"/>
      <c r="G494788" s="15"/>
    </row>
    <row r="496047" spans="1:7">
      <c r="A496047" s="15"/>
      <c r="B496047" s="15"/>
      <c r="C496047" s="15"/>
      <c r="D496047" s="15"/>
      <c r="E496047" s="15"/>
      <c r="F496047" s="15"/>
      <c r="G496047" s="15"/>
    </row>
    <row r="497306" spans="1:7">
      <c r="A497306" s="15"/>
      <c r="B497306" s="15"/>
      <c r="C497306" s="15"/>
      <c r="D497306" s="15"/>
      <c r="E497306" s="15"/>
      <c r="F497306" s="15"/>
      <c r="G497306" s="15"/>
    </row>
    <row r="498565" spans="1:7">
      <c r="A498565" s="15"/>
      <c r="B498565" s="15"/>
      <c r="C498565" s="15"/>
      <c r="D498565" s="15"/>
      <c r="E498565" s="15"/>
      <c r="F498565" s="15"/>
      <c r="G498565" s="15"/>
    </row>
    <row r="499824" spans="1:7">
      <c r="A499824" s="15"/>
      <c r="B499824" s="15"/>
      <c r="C499824" s="15"/>
      <c r="D499824" s="15"/>
      <c r="E499824" s="15"/>
      <c r="F499824" s="15"/>
      <c r="G499824" s="15"/>
    </row>
    <row r="501083" spans="1:7">
      <c r="A501083" s="15"/>
      <c r="B501083" s="15"/>
      <c r="C501083" s="15"/>
      <c r="D501083" s="15"/>
      <c r="E501083" s="15"/>
      <c r="F501083" s="15"/>
      <c r="G501083" s="15"/>
    </row>
    <row r="502342" spans="1:7">
      <c r="A502342" s="15"/>
      <c r="B502342" s="15"/>
      <c r="C502342" s="15"/>
      <c r="D502342" s="15"/>
      <c r="E502342" s="15"/>
      <c r="F502342" s="15"/>
      <c r="G502342" s="15"/>
    </row>
    <row r="503601" spans="1:7">
      <c r="A503601" s="15"/>
      <c r="B503601" s="15"/>
      <c r="C503601" s="15"/>
      <c r="D503601" s="15"/>
      <c r="E503601" s="15"/>
      <c r="F503601" s="15"/>
      <c r="G503601" s="15"/>
    </row>
    <row r="504860" spans="1:7">
      <c r="A504860" s="15"/>
      <c r="B504860" s="15"/>
      <c r="C504860" s="15"/>
      <c r="D504860" s="15"/>
      <c r="E504860" s="15"/>
      <c r="F504860" s="15"/>
      <c r="G504860" s="15"/>
    </row>
    <row r="506119" spans="1:7">
      <c r="A506119" s="15"/>
      <c r="B506119" s="15"/>
      <c r="C506119" s="15"/>
      <c r="D506119" s="15"/>
      <c r="E506119" s="15"/>
      <c r="F506119" s="15"/>
      <c r="G506119" s="15"/>
    </row>
    <row r="507378" spans="1:7">
      <c r="A507378" s="15"/>
      <c r="B507378" s="15"/>
      <c r="C507378" s="15"/>
      <c r="D507378" s="15"/>
      <c r="E507378" s="15"/>
      <c r="F507378" s="15"/>
      <c r="G507378" s="15"/>
    </row>
    <row r="508637" spans="1:7">
      <c r="A508637" s="15"/>
      <c r="B508637" s="15"/>
      <c r="C508637" s="15"/>
      <c r="D508637" s="15"/>
      <c r="E508637" s="15"/>
      <c r="F508637" s="15"/>
      <c r="G508637" s="15"/>
    </row>
    <row r="509896" spans="1:7">
      <c r="A509896" s="15"/>
      <c r="B509896" s="15"/>
      <c r="C509896" s="15"/>
      <c r="D509896" s="15"/>
      <c r="E509896" s="15"/>
      <c r="F509896" s="15"/>
      <c r="G509896" s="15"/>
    </row>
    <row r="511155" spans="1:7">
      <c r="A511155" s="15"/>
      <c r="B511155" s="15"/>
      <c r="C511155" s="15"/>
      <c r="D511155" s="15"/>
      <c r="E511155" s="15"/>
      <c r="F511155" s="15"/>
      <c r="G511155" s="15"/>
    </row>
    <row r="512414" spans="1:7">
      <c r="A512414" s="15"/>
      <c r="B512414" s="15"/>
      <c r="C512414" s="15"/>
      <c r="D512414" s="15"/>
      <c r="E512414" s="15"/>
      <c r="F512414" s="15"/>
      <c r="G512414" s="15"/>
    </row>
    <row r="513673" spans="1:7">
      <c r="A513673" s="15"/>
      <c r="B513673" s="15"/>
      <c r="C513673" s="15"/>
      <c r="D513673" s="15"/>
      <c r="E513673" s="15"/>
      <c r="F513673" s="15"/>
      <c r="G513673" s="15"/>
    </row>
    <row r="514932" spans="1:7">
      <c r="A514932" s="15"/>
      <c r="B514932" s="15"/>
      <c r="C514932" s="15"/>
      <c r="D514932" s="15"/>
      <c r="E514932" s="15"/>
      <c r="F514932" s="15"/>
      <c r="G514932" s="15"/>
    </row>
    <row r="516191" spans="1:7">
      <c r="A516191" s="15"/>
      <c r="B516191" s="15"/>
      <c r="C516191" s="15"/>
      <c r="D516191" s="15"/>
      <c r="E516191" s="15"/>
      <c r="F516191" s="15"/>
      <c r="G516191" s="15"/>
    </row>
    <row r="517450" spans="1:7">
      <c r="A517450" s="15"/>
      <c r="B517450" s="15"/>
      <c r="C517450" s="15"/>
      <c r="D517450" s="15"/>
      <c r="E517450" s="15"/>
      <c r="F517450" s="15"/>
      <c r="G517450" s="15"/>
    </row>
    <row r="518709" spans="1:7">
      <c r="A518709" s="15"/>
      <c r="B518709" s="15"/>
      <c r="C518709" s="15"/>
      <c r="D518709" s="15"/>
      <c r="E518709" s="15"/>
      <c r="F518709" s="15"/>
      <c r="G518709" s="15"/>
    </row>
    <row r="519968" spans="1:7">
      <c r="A519968" s="15"/>
      <c r="B519968" s="15"/>
      <c r="C519968" s="15"/>
      <c r="D519968" s="15"/>
      <c r="E519968" s="15"/>
      <c r="F519968" s="15"/>
      <c r="G519968" s="15"/>
    </row>
    <row r="521227" spans="1:7">
      <c r="A521227" s="15"/>
      <c r="B521227" s="15"/>
      <c r="C521227" s="15"/>
      <c r="D521227" s="15"/>
      <c r="E521227" s="15"/>
      <c r="F521227" s="15"/>
      <c r="G521227" s="15"/>
    </row>
    <row r="522486" spans="1:7">
      <c r="A522486" s="15"/>
      <c r="B522486" s="15"/>
      <c r="C522486" s="15"/>
      <c r="D522486" s="15"/>
      <c r="E522486" s="15"/>
      <c r="F522486" s="15"/>
      <c r="G522486" s="15"/>
    </row>
    <row r="523745" spans="1:7">
      <c r="A523745" s="15"/>
      <c r="B523745" s="15"/>
      <c r="C523745" s="15"/>
      <c r="D523745" s="15"/>
      <c r="E523745" s="15"/>
      <c r="F523745" s="15"/>
      <c r="G523745" s="15"/>
    </row>
    <row r="525004" spans="1:7">
      <c r="A525004" s="15"/>
      <c r="B525004" s="15"/>
      <c r="C525004" s="15"/>
      <c r="D525004" s="15"/>
      <c r="E525004" s="15"/>
      <c r="F525004" s="15"/>
      <c r="G525004" s="15"/>
    </row>
    <row r="526263" spans="1:7">
      <c r="A526263" s="15"/>
      <c r="B526263" s="15"/>
      <c r="C526263" s="15"/>
      <c r="D526263" s="15"/>
      <c r="E526263" s="15"/>
      <c r="F526263" s="15"/>
      <c r="G526263" s="15"/>
    </row>
    <row r="527522" spans="1:7">
      <c r="A527522" s="15"/>
      <c r="B527522" s="15"/>
      <c r="C527522" s="15"/>
      <c r="D527522" s="15"/>
      <c r="E527522" s="15"/>
      <c r="F527522" s="15"/>
      <c r="G527522" s="15"/>
    </row>
    <row r="528781" spans="1:7">
      <c r="A528781" s="15"/>
      <c r="B528781" s="15"/>
      <c r="C528781" s="15"/>
      <c r="D528781" s="15"/>
      <c r="E528781" s="15"/>
      <c r="F528781" s="15"/>
      <c r="G528781" s="15"/>
    </row>
    <row r="530040" spans="1:7">
      <c r="A530040" s="15"/>
      <c r="B530040" s="15"/>
      <c r="C530040" s="15"/>
      <c r="D530040" s="15"/>
      <c r="E530040" s="15"/>
      <c r="F530040" s="15"/>
      <c r="G530040" s="15"/>
    </row>
    <row r="531299" spans="1:7">
      <c r="A531299" s="15"/>
      <c r="B531299" s="15"/>
      <c r="C531299" s="15"/>
      <c r="D531299" s="15"/>
      <c r="E531299" s="15"/>
      <c r="F531299" s="15"/>
      <c r="G531299" s="15"/>
    </row>
    <row r="532558" spans="1:7">
      <c r="A532558" s="15"/>
      <c r="B532558" s="15"/>
      <c r="C532558" s="15"/>
      <c r="D532558" s="15"/>
      <c r="E532558" s="15"/>
      <c r="F532558" s="15"/>
      <c r="G532558" s="15"/>
    </row>
    <row r="533817" spans="1:7">
      <c r="A533817" s="15"/>
      <c r="B533817" s="15"/>
      <c r="C533817" s="15"/>
      <c r="D533817" s="15"/>
      <c r="E533817" s="15"/>
      <c r="F533817" s="15"/>
      <c r="G533817" s="15"/>
    </row>
    <row r="535076" spans="1:7">
      <c r="A535076" s="15"/>
      <c r="B535076" s="15"/>
      <c r="C535076" s="15"/>
      <c r="D535076" s="15"/>
      <c r="E535076" s="15"/>
      <c r="F535076" s="15"/>
      <c r="G535076" s="15"/>
    </row>
    <row r="536335" spans="1:7">
      <c r="A536335" s="15"/>
      <c r="B536335" s="15"/>
      <c r="C536335" s="15"/>
      <c r="D536335" s="15"/>
      <c r="E536335" s="15"/>
      <c r="F536335" s="15"/>
      <c r="G536335" s="15"/>
    </row>
    <row r="537594" spans="1:7">
      <c r="A537594" s="15"/>
      <c r="B537594" s="15"/>
      <c r="C537594" s="15"/>
      <c r="D537594" s="15"/>
      <c r="E537594" s="15"/>
      <c r="F537594" s="15"/>
      <c r="G537594" s="15"/>
    </row>
    <row r="538853" spans="1:7">
      <c r="A538853" s="15"/>
      <c r="B538853" s="15"/>
      <c r="C538853" s="15"/>
      <c r="D538853" s="15"/>
      <c r="E538853" s="15"/>
      <c r="F538853" s="15"/>
      <c r="G538853" s="15"/>
    </row>
    <row r="540112" spans="1:7">
      <c r="A540112" s="15"/>
      <c r="B540112" s="15"/>
      <c r="C540112" s="15"/>
      <c r="D540112" s="15"/>
      <c r="E540112" s="15"/>
      <c r="F540112" s="15"/>
      <c r="G540112" s="15"/>
    </row>
    <row r="541371" spans="1:7">
      <c r="A541371" s="15"/>
      <c r="B541371" s="15"/>
      <c r="C541371" s="15"/>
      <c r="D541371" s="15"/>
      <c r="E541371" s="15"/>
      <c r="F541371" s="15"/>
      <c r="G541371" s="15"/>
    </row>
    <row r="542630" spans="1:7">
      <c r="A542630" s="15"/>
      <c r="B542630" s="15"/>
      <c r="C542630" s="15"/>
      <c r="D542630" s="15"/>
      <c r="E542630" s="15"/>
      <c r="F542630" s="15"/>
      <c r="G542630" s="15"/>
    </row>
    <row r="543889" spans="1:7">
      <c r="A543889" s="15"/>
      <c r="B543889" s="15"/>
      <c r="C543889" s="15"/>
      <c r="D543889" s="15"/>
      <c r="E543889" s="15"/>
      <c r="F543889" s="15"/>
      <c r="G543889" s="15"/>
    </row>
    <row r="545148" spans="1:7">
      <c r="A545148" s="15"/>
      <c r="B545148" s="15"/>
      <c r="C545148" s="15"/>
      <c r="D545148" s="15"/>
      <c r="E545148" s="15"/>
      <c r="F545148" s="15"/>
      <c r="G545148" s="15"/>
    </row>
    <row r="546407" spans="1:7">
      <c r="A546407" s="15"/>
      <c r="B546407" s="15"/>
      <c r="C546407" s="15"/>
      <c r="D546407" s="15"/>
      <c r="E546407" s="15"/>
      <c r="F546407" s="15"/>
      <c r="G546407" s="15"/>
    </row>
    <row r="547666" spans="1:7">
      <c r="A547666" s="15"/>
      <c r="B547666" s="15"/>
      <c r="C547666" s="15"/>
      <c r="D547666" s="15"/>
      <c r="E547666" s="15"/>
      <c r="F547666" s="15"/>
      <c r="G547666" s="15"/>
    </row>
    <row r="548925" spans="1:7">
      <c r="A548925" s="15"/>
      <c r="B548925" s="15"/>
      <c r="C548925" s="15"/>
      <c r="D548925" s="15"/>
      <c r="E548925" s="15"/>
      <c r="F548925" s="15"/>
      <c r="G548925" s="15"/>
    </row>
    <row r="550184" spans="1:7">
      <c r="A550184" s="15"/>
      <c r="B550184" s="15"/>
      <c r="C550184" s="15"/>
      <c r="D550184" s="15"/>
      <c r="E550184" s="15"/>
      <c r="F550184" s="15"/>
      <c r="G550184" s="15"/>
    </row>
    <row r="551443" spans="1:7">
      <c r="A551443" s="15"/>
      <c r="B551443" s="15"/>
      <c r="C551443" s="15"/>
      <c r="D551443" s="15"/>
      <c r="E551443" s="15"/>
      <c r="F551443" s="15"/>
      <c r="G551443" s="15"/>
    </row>
    <row r="552702" spans="1:7">
      <c r="A552702" s="15"/>
      <c r="B552702" s="15"/>
      <c r="C552702" s="15"/>
      <c r="D552702" s="15"/>
      <c r="E552702" s="15"/>
      <c r="F552702" s="15"/>
      <c r="G552702" s="15"/>
    </row>
    <row r="553961" spans="1:7">
      <c r="A553961" s="15"/>
      <c r="B553961" s="15"/>
      <c r="C553961" s="15"/>
      <c r="D553961" s="15"/>
      <c r="E553961" s="15"/>
      <c r="F553961" s="15"/>
      <c r="G553961" s="15"/>
    </row>
    <row r="555220" spans="1:7">
      <c r="A555220" s="15"/>
      <c r="B555220" s="15"/>
      <c r="C555220" s="15"/>
      <c r="D555220" s="15"/>
      <c r="E555220" s="15"/>
      <c r="F555220" s="15"/>
      <c r="G555220" s="15"/>
    </row>
    <row r="556479" spans="1:7">
      <c r="A556479" s="15"/>
      <c r="B556479" s="15"/>
      <c r="C556479" s="15"/>
      <c r="D556479" s="15"/>
      <c r="E556479" s="15"/>
      <c r="F556479" s="15"/>
      <c r="G556479" s="15"/>
    </row>
    <row r="557738" spans="1:7">
      <c r="A557738" s="15"/>
      <c r="B557738" s="15"/>
      <c r="C557738" s="15"/>
      <c r="D557738" s="15"/>
      <c r="E557738" s="15"/>
      <c r="F557738" s="15"/>
      <c r="G557738" s="15"/>
    </row>
    <row r="558997" spans="1:7">
      <c r="A558997" s="15"/>
      <c r="B558997" s="15"/>
      <c r="C558997" s="15"/>
      <c r="D558997" s="15"/>
      <c r="E558997" s="15"/>
      <c r="F558997" s="15"/>
      <c r="G558997" s="15"/>
    </row>
    <row r="560256" spans="1:7">
      <c r="A560256" s="15"/>
      <c r="B560256" s="15"/>
      <c r="C560256" s="15"/>
      <c r="D560256" s="15"/>
      <c r="E560256" s="15"/>
      <c r="F560256" s="15"/>
      <c r="G560256" s="15"/>
    </row>
    <row r="561515" spans="1:7">
      <c r="A561515" s="15"/>
      <c r="B561515" s="15"/>
      <c r="C561515" s="15"/>
      <c r="D561515" s="15"/>
      <c r="E561515" s="15"/>
      <c r="F561515" s="15"/>
      <c r="G561515" s="15"/>
    </row>
    <row r="562774" spans="1:7">
      <c r="A562774" s="15"/>
      <c r="B562774" s="15"/>
      <c r="C562774" s="15"/>
      <c r="D562774" s="15"/>
      <c r="E562774" s="15"/>
      <c r="F562774" s="15"/>
      <c r="G562774" s="15"/>
    </row>
    <row r="564033" spans="1:7">
      <c r="A564033" s="15"/>
      <c r="B564033" s="15"/>
      <c r="C564033" s="15"/>
      <c r="D564033" s="15"/>
      <c r="E564033" s="15"/>
      <c r="F564033" s="15"/>
      <c r="G564033" s="15"/>
    </row>
    <row r="565292" spans="1:7">
      <c r="A565292" s="15"/>
      <c r="B565292" s="15"/>
      <c r="C565292" s="15"/>
      <c r="D565292" s="15"/>
      <c r="E565292" s="15"/>
      <c r="F565292" s="15"/>
      <c r="G565292" s="15"/>
    </row>
    <row r="566551" spans="1:7">
      <c r="A566551" s="15"/>
      <c r="B566551" s="15"/>
      <c r="C566551" s="15"/>
      <c r="D566551" s="15"/>
      <c r="E566551" s="15"/>
      <c r="F566551" s="15"/>
      <c r="G566551" s="15"/>
    </row>
    <row r="567810" spans="1:7">
      <c r="A567810" s="15"/>
      <c r="B567810" s="15"/>
      <c r="C567810" s="15"/>
      <c r="D567810" s="15"/>
      <c r="E567810" s="15"/>
      <c r="F567810" s="15"/>
      <c r="G567810" s="15"/>
    </row>
    <row r="569069" spans="1:7">
      <c r="A569069" s="15"/>
      <c r="B569069" s="15"/>
      <c r="C569069" s="15"/>
      <c r="D569069" s="15"/>
      <c r="E569069" s="15"/>
      <c r="F569069" s="15"/>
      <c r="G569069" s="15"/>
    </row>
    <row r="570328" spans="1:7">
      <c r="A570328" s="15"/>
      <c r="B570328" s="15"/>
      <c r="C570328" s="15"/>
      <c r="D570328" s="15"/>
      <c r="E570328" s="15"/>
      <c r="F570328" s="15"/>
      <c r="G570328" s="15"/>
    </row>
    <row r="571587" spans="1:7">
      <c r="A571587" s="15"/>
      <c r="B571587" s="15"/>
      <c r="C571587" s="15"/>
      <c r="D571587" s="15"/>
      <c r="E571587" s="15"/>
      <c r="F571587" s="15"/>
      <c r="G571587" s="15"/>
    </row>
    <row r="572846" spans="1:7">
      <c r="A572846" s="15"/>
      <c r="B572846" s="15"/>
      <c r="C572846" s="15"/>
      <c r="D572846" s="15"/>
      <c r="E572846" s="15"/>
      <c r="F572846" s="15"/>
      <c r="G572846" s="15"/>
    </row>
    <row r="574105" spans="1:7">
      <c r="A574105" s="15"/>
      <c r="B574105" s="15"/>
      <c r="C574105" s="15"/>
      <c r="D574105" s="15"/>
      <c r="E574105" s="15"/>
      <c r="F574105" s="15"/>
      <c r="G574105" s="15"/>
    </row>
    <row r="575364" spans="1:7">
      <c r="A575364" s="15"/>
      <c r="B575364" s="15"/>
      <c r="C575364" s="15"/>
      <c r="D575364" s="15"/>
      <c r="E575364" s="15"/>
      <c r="F575364" s="15"/>
      <c r="G575364" s="15"/>
    </row>
    <row r="576623" spans="1:7">
      <c r="A576623" s="15"/>
      <c r="B576623" s="15"/>
      <c r="C576623" s="15"/>
      <c r="D576623" s="15"/>
      <c r="E576623" s="15"/>
      <c r="F576623" s="15"/>
      <c r="G576623" s="15"/>
    </row>
    <row r="577882" spans="1:7">
      <c r="A577882" s="15"/>
      <c r="B577882" s="15"/>
      <c r="C577882" s="15"/>
      <c r="D577882" s="15"/>
      <c r="E577882" s="15"/>
      <c r="F577882" s="15"/>
      <c r="G577882" s="15"/>
    </row>
    <row r="579141" spans="1:7">
      <c r="A579141" s="15"/>
      <c r="B579141" s="15"/>
      <c r="C579141" s="15"/>
      <c r="D579141" s="15"/>
      <c r="E579141" s="15"/>
      <c r="F579141" s="15"/>
      <c r="G579141" s="15"/>
    </row>
    <row r="580400" spans="1:7">
      <c r="A580400" s="15"/>
      <c r="B580400" s="15"/>
      <c r="C580400" s="15"/>
      <c r="D580400" s="15"/>
      <c r="E580400" s="15"/>
      <c r="F580400" s="15"/>
      <c r="G580400" s="15"/>
    </row>
    <row r="581659" spans="1:7">
      <c r="A581659" s="15"/>
      <c r="B581659" s="15"/>
      <c r="C581659" s="15"/>
      <c r="D581659" s="15"/>
      <c r="E581659" s="15"/>
      <c r="F581659" s="15"/>
      <c r="G581659" s="15"/>
    </row>
    <row r="582918" spans="1:7">
      <c r="A582918" s="15"/>
      <c r="B582918" s="15"/>
      <c r="C582918" s="15"/>
      <c r="D582918" s="15"/>
      <c r="E582918" s="15"/>
      <c r="F582918" s="15"/>
      <c r="G582918" s="15"/>
    </row>
    <row r="584177" spans="1:7">
      <c r="A584177" s="15"/>
      <c r="B584177" s="15"/>
      <c r="C584177" s="15"/>
      <c r="D584177" s="15"/>
      <c r="E584177" s="15"/>
      <c r="F584177" s="15"/>
      <c r="G584177" s="15"/>
    </row>
    <row r="585436" spans="1:7">
      <c r="A585436" s="15"/>
      <c r="B585436" s="15"/>
      <c r="C585436" s="15"/>
      <c r="D585436" s="15"/>
      <c r="E585436" s="15"/>
      <c r="F585436" s="15"/>
      <c r="G585436" s="15"/>
    </row>
    <row r="586695" spans="1:7">
      <c r="A586695" s="15"/>
      <c r="B586695" s="15"/>
      <c r="C586695" s="15"/>
      <c r="D586695" s="15"/>
      <c r="E586695" s="15"/>
      <c r="F586695" s="15"/>
      <c r="G586695" s="15"/>
    </row>
    <row r="587954" spans="1:7">
      <c r="A587954" s="15"/>
      <c r="B587954" s="15"/>
      <c r="C587954" s="15"/>
      <c r="D587954" s="15"/>
      <c r="E587954" s="15"/>
      <c r="F587954" s="15"/>
      <c r="G587954" s="15"/>
    </row>
    <row r="589213" spans="1:7">
      <c r="A589213" s="15"/>
      <c r="B589213" s="15"/>
      <c r="C589213" s="15"/>
      <c r="D589213" s="15"/>
      <c r="E589213" s="15"/>
      <c r="F589213" s="15"/>
      <c r="G589213" s="15"/>
    </row>
    <row r="590472" spans="1:7">
      <c r="A590472" s="15"/>
      <c r="B590472" s="15"/>
      <c r="C590472" s="15"/>
      <c r="D590472" s="15"/>
      <c r="E590472" s="15"/>
      <c r="F590472" s="15"/>
      <c r="G590472" s="15"/>
    </row>
    <row r="591731" spans="1:7">
      <c r="A591731" s="15"/>
      <c r="B591731" s="15"/>
      <c r="C591731" s="15"/>
      <c r="D591731" s="15"/>
      <c r="E591731" s="15"/>
      <c r="F591731" s="15"/>
      <c r="G591731" s="15"/>
    </row>
    <row r="592990" spans="1:7">
      <c r="A592990" s="15"/>
      <c r="B592990" s="15"/>
      <c r="C592990" s="15"/>
      <c r="D592990" s="15"/>
      <c r="E592990" s="15"/>
      <c r="F592990" s="15"/>
      <c r="G592990" s="15"/>
    </row>
    <row r="594249" spans="1:7">
      <c r="A594249" s="15"/>
      <c r="B594249" s="15"/>
      <c r="C594249" s="15"/>
      <c r="D594249" s="15"/>
      <c r="E594249" s="15"/>
      <c r="F594249" s="15"/>
      <c r="G594249" s="15"/>
    </row>
    <row r="595508" spans="1:7">
      <c r="A595508" s="15"/>
      <c r="B595508" s="15"/>
      <c r="C595508" s="15"/>
      <c r="D595508" s="15"/>
      <c r="E595508" s="15"/>
      <c r="F595508" s="15"/>
      <c r="G595508" s="15"/>
    </row>
    <row r="596767" spans="1:7">
      <c r="A596767" s="15"/>
      <c r="B596767" s="15"/>
      <c r="C596767" s="15"/>
      <c r="D596767" s="15"/>
      <c r="E596767" s="15"/>
      <c r="F596767" s="15"/>
      <c r="G596767" s="15"/>
    </row>
    <row r="598026" spans="1:7">
      <c r="A598026" s="15"/>
      <c r="B598026" s="15"/>
      <c r="C598026" s="15"/>
      <c r="D598026" s="15"/>
      <c r="E598026" s="15"/>
      <c r="F598026" s="15"/>
      <c r="G598026" s="15"/>
    </row>
    <row r="599285" spans="1:7">
      <c r="A599285" s="15"/>
      <c r="B599285" s="15"/>
      <c r="C599285" s="15"/>
      <c r="D599285" s="15"/>
      <c r="E599285" s="15"/>
      <c r="F599285" s="15"/>
      <c r="G599285" s="15"/>
    </row>
    <row r="600544" spans="1:7">
      <c r="A600544" s="15"/>
      <c r="B600544" s="15"/>
      <c r="C600544" s="15"/>
      <c r="D600544" s="15"/>
      <c r="E600544" s="15"/>
      <c r="F600544" s="15"/>
      <c r="G600544" s="15"/>
    </row>
    <row r="601803" spans="1:7">
      <c r="A601803" s="15"/>
      <c r="B601803" s="15"/>
      <c r="C601803" s="15"/>
      <c r="D601803" s="15"/>
      <c r="E601803" s="15"/>
      <c r="F601803" s="15"/>
      <c r="G601803" s="15"/>
    </row>
    <row r="603062" spans="1:7">
      <c r="A603062" s="15"/>
      <c r="B603062" s="15"/>
      <c r="C603062" s="15"/>
      <c r="D603062" s="15"/>
      <c r="E603062" s="15"/>
      <c r="F603062" s="15"/>
      <c r="G603062" s="15"/>
    </row>
    <row r="604321" spans="1:7">
      <c r="A604321" s="15"/>
      <c r="B604321" s="15"/>
      <c r="C604321" s="15"/>
      <c r="D604321" s="15"/>
      <c r="E604321" s="15"/>
      <c r="F604321" s="15"/>
      <c r="G604321" s="15"/>
    </row>
    <row r="605580" spans="1:7">
      <c r="A605580" s="15"/>
      <c r="B605580" s="15"/>
      <c r="C605580" s="15"/>
      <c r="D605580" s="15"/>
      <c r="E605580" s="15"/>
      <c r="F605580" s="15"/>
      <c r="G605580" s="15"/>
    </row>
    <row r="606839" spans="1:7">
      <c r="A606839" s="15"/>
      <c r="B606839" s="15"/>
      <c r="C606839" s="15"/>
      <c r="D606839" s="15"/>
      <c r="E606839" s="15"/>
      <c r="F606839" s="15"/>
      <c r="G606839" s="15"/>
    </row>
    <row r="608098" spans="1:7">
      <c r="A608098" s="15"/>
      <c r="B608098" s="15"/>
      <c r="C608098" s="15"/>
      <c r="D608098" s="15"/>
      <c r="E608098" s="15"/>
      <c r="F608098" s="15"/>
      <c r="G608098" s="15"/>
    </row>
    <row r="609357" spans="1:7">
      <c r="A609357" s="15"/>
      <c r="B609357" s="15"/>
      <c r="C609357" s="15"/>
      <c r="D609357" s="15"/>
      <c r="E609357" s="15"/>
      <c r="F609357" s="15"/>
      <c r="G609357" s="15"/>
    </row>
    <row r="610616" spans="1:7">
      <c r="A610616" s="15"/>
      <c r="B610616" s="15"/>
      <c r="C610616" s="15"/>
      <c r="D610616" s="15"/>
      <c r="E610616" s="15"/>
      <c r="F610616" s="15"/>
      <c r="G610616" s="15"/>
    </row>
    <row r="611875" spans="1:7">
      <c r="A611875" s="15"/>
      <c r="B611875" s="15"/>
      <c r="C611875" s="15"/>
      <c r="D611875" s="15"/>
      <c r="E611875" s="15"/>
      <c r="F611875" s="15"/>
      <c r="G611875" s="15"/>
    </row>
    <row r="613134" spans="1:7">
      <c r="A613134" s="15"/>
      <c r="B613134" s="15"/>
      <c r="C613134" s="15"/>
      <c r="D613134" s="15"/>
      <c r="E613134" s="15"/>
      <c r="F613134" s="15"/>
      <c r="G613134" s="15"/>
    </row>
    <row r="614393" spans="1:7">
      <c r="A614393" s="15"/>
      <c r="B614393" s="15"/>
      <c r="C614393" s="15"/>
      <c r="D614393" s="15"/>
      <c r="E614393" s="15"/>
      <c r="F614393" s="15"/>
      <c r="G614393" s="15"/>
    </row>
    <row r="615652" spans="1:7">
      <c r="A615652" s="15"/>
      <c r="B615652" s="15"/>
      <c r="C615652" s="15"/>
      <c r="D615652" s="15"/>
      <c r="E615652" s="15"/>
      <c r="F615652" s="15"/>
      <c r="G615652" s="15"/>
    </row>
    <row r="616911" spans="1:7">
      <c r="A616911" s="15"/>
      <c r="B616911" s="15"/>
      <c r="C616911" s="15"/>
      <c r="D616911" s="15"/>
      <c r="E616911" s="15"/>
      <c r="F616911" s="15"/>
      <c r="G616911" s="15"/>
    </row>
    <row r="618170" spans="1:7">
      <c r="A618170" s="15"/>
      <c r="B618170" s="15"/>
      <c r="C618170" s="15"/>
      <c r="D618170" s="15"/>
      <c r="E618170" s="15"/>
      <c r="F618170" s="15"/>
      <c r="G618170" s="15"/>
    </row>
    <row r="619429" spans="1:7">
      <c r="A619429" s="15"/>
      <c r="B619429" s="15"/>
      <c r="C619429" s="15"/>
      <c r="D619429" s="15"/>
      <c r="E619429" s="15"/>
      <c r="F619429" s="15"/>
      <c r="G619429" s="15"/>
    </row>
    <row r="620688" spans="1:7">
      <c r="A620688" s="15"/>
      <c r="B620688" s="15"/>
      <c r="C620688" s="15"/>
      <c r="D620688" s="15"/>
      <c r="E620688" s="15"/>
      <c r="F620688" s="15"/>
      <c r="G620688" s="15"/>
    </row>
    <row r="621947" spans="1:7">
      <c r="A621947" s="15"/>
      <c r="B621947" s="15"/>
      <c r="C621947" s="15"/>
      <c r="D621947" s="15"/>
      <c r="E621947" s="15"/>
      <c r="F621947" s="15"/>
      <c r="G621947" s="15"/>
    </row>
    <row r="623206" spans="1:7">
      <c r="A623206" s="15"/>
      <c r="B623206" s="15"/>
      <c r="C623206" s="15"/>
      <c r="D623206" s="15"/>
      <c r="E623206" s="15"/>
      <c r="F623206" s="15"/>
      <c r="G623206" s="15"/>
    </row>
    <row r="624465" spans="1:7">
      <c r="A624465" s="15"/>
      <c r="B624465" s="15"/>
      <c r="C624465" s="15"/>
      <c r="D624465" s="15"/>
      <c r="E624465" s="15"/>
      <c r="F624465" s="15"/>
      <c r="G624465" s="15"/>
    </row>
    <row r="625724" spans="1:7">
      <c r="A625724" s="15"/>
      <c r="B625724" s="15"/>
      <c r="C625724" s="15"/>
      <c r="D625724" s="15"/>
      <c r="E625724" s="15"/>
      <c r="F625724" s="15"/>
      <c r="G625724" s="15"/>
    </row>
    <row r="626983" spans="1:7">
      <c r="A626983" s="15"/>
      <c r="B626983" s="15"/>
      <c r="C626983" s="15"/>
      <c r="D626983" s="15"/>
      <c r="E626983" s="15"/>
      <c r="F626983" s="15"/>
      <c r="G626983" s="15"/>
    </row>
    <row r="628242" spans="1:7">
      <c r="A628242" s="15"/>
      <c r="B628242" s="15"/>
      <c r="C628242" s="15"/>
      <c r="D628242" s="15"/>
      <c r="E628242" s="15"/>
      <c r="F628242" s="15"/>
      <c r="G628242" s="15"/>
    </row>
    <row r="629501" spans="1:7">
      <c r="A629501" s="15"/>
      <c r="B629501" s="15"/>
      <c r="C629501" s="15"/>
      <c r="D629501" s="15"/>
      <c r="E629501" s="15"/>
      <c r="F629501" s="15"/>
      <c r="G629501" s="15"/>
    </row>
    <row r="630760" spans="1:7">
      <c r="A630760" s="15"/>
      <c r="B630760" s="15"/>
      <c r="C630760" s="15"/>
      <c r="D630760" s="15"/>
      <c r="E630760" s="15"/>
      <c r="F630760" s="15"/>
      <c r="G630760" s="15"/>
    </row>
    <row r="632019" spans="1:7">
      <c r="A632019" s="15"/>
      <c r="B632019" s="15"/>
      <c r="C632019" s="15"/>
      <c r="D632019" s="15"/>
      <c r="E632019" s="15"/>
      <c r="F632019" s="15"/>
      <c r="G632019" s="15"/>
    </row>
    <row r="633278" spans="1:7">
      <c r="A633278" s="15"/>
      <c r="B633278" s="15"/>
      <c r="C633278" s="15"/>
      <c r="D633278" s="15"/>
      <c r="E633278" s="15"/>
      <c r="F633278" s="15"/>
      <c r="G633278" s="15"/>
    </row>
    <row r="634537" spans="1:7">
      <c r="A634537" s="15"/>
      <c r="B634537" s="15"/>
      <c r="C634537" s="15"/>
      <c r="D634537" s="15"/>
      <c r="E634537" s="15"/>
      <c r="F634537" s="15"/>
      <c r="G634537" s="15"/>
    </row>
    <row r="635796" spans="1:7">
      <c r="A635796" s="15"/>
      <c r="B635796" s="15"/>
      <c r="C635796" s="15"/>
      <c r="D635796" s="15"/>
      <c r="E635796" s="15"/>
      <c r="F635796" s="15"/>
      <c r="G635796" s="15"/>
    </row>
    <row r="637055" spans="1:7">
      <c r="A637055" s="15"/>
      <c r="B637055" s="15"/>
      <c r="C637055" s="15"/>
      <c r="D637055" s="15"/>
      <c r="E637055" s="15"/>
      <c r="F637055" s="15"/>
      <c r="G637055" s="15"/>
    </row>
    <row r="638314" spans="1:7">
      <c r="A638314" s="15"/>
      <c r="B638314" s="15"/>
      <c r="C638314" s="15"/>
      <c r="D638314" s="15"/>
      <c r="E638314" s="15"/>
      <c r="F638314" s="15"/>
      <c r="G638314" s="15"/>
    </row>
    <row r="639573" spans="1:7">
      <c r="A639573" s="15"/>
      <c r="B639573" s="15"/>
      <c r="C639573" s="15"/>
      <c r="D639573" s="15"/>
      <c r="E639573" s="15"/>
      <c r="F639573" s="15"/>
      <c r="G639573" s="15"/>
    </row>
    <row r="640832" spans="1:7">
      <c r="A640832" s="15"/>
      <c r="B640832" s="15"/>
      <c r="C640832" s="15"/>
      <c r="D640832" s="15"/>
      <c r="E640832" s="15"/>
      <c r="F640832" s="15"/>
      <c r="G640832" s="15"/>
    </row>
    <row r="642091" spans="1:7">
      <c r="A642091" s="15"/>
      <c r="B642091" s="15"/>
      <c r="C642091" s="15"/>
      <c r="D642091" s="15"/>
      <c r="E642091" s="15"/>
      <c r="F642091" s="15"/>
      <c r="G642091" s="15"/>
    </row>
    <row r="643350" spans="1:7">
      <c r="A643350" s="15"/>
      <c r="B643350" s="15"/>
      <c r="C643350" s="15"/>
      <c r="D643350" s="15"/>
      <c r="E643350" s="15"/>
      <c r="F643350" s="15"/>
      <c r="G643350" s="15"/>
    </row>
    <row r="644609" spans="1:7">
      <c r="A644609" s="15"/>
      <c r="B644609" s="15"/>
      <c r="C644609" s="15"/>
      <c r="D644609" s="15"/>
      <c r="E644609" s="15"/>
      <c r="F644609" s="15"/>
      <c r="G644609" s="15"/>
    </row>
    <row r="645868" spans="1:7">
      <c r="A645868" s="15"/>
      <c r="B645868" s="15"/>
      <c r="C645868" s="15"/>
      <c r="D645868" s="15"/>
      <c r="E645868" s="15"/>
      <c r="F645868" s="15"/>
      <c r="G645868" s="15"/>
    </row>
    <row r="647127" spans="1:7">
      <c r="A647127" s="15"/>
      <c r="B647127" s="15"/>
      <c r="C647127" s="15"/>
      <c r="D647127" s="15"/>
      <c r="E647127" s="15"/>
      <c r="F647127" s="15"/>
      <c r="G647127" s="15"/>
    </row>
    <row r="648386" spans="1:7">
      <c r="A648386" s="15"/>
      <c r="B648386" s="15"/>
      <c r="C648386" s="15"/>
      <c r="D648386" s="15"/>
      <c r="E648386" s="15"/>
      <c r="F648386" s="15"/>
      <c r="G648386" s="15"/>
    </row>
    <row r="649645" spans="1:7">
      <c r="A649645" s="15"/>
      <c r="B649645" s="15"/>
      <c r="C649645" s="15"/>
      <c r="D649645" s="15"/>
      <c r="E649645" s="15"/>
      <c r="F649645" s="15"/>
      <c r="G649645" s="15"/>
    </row>
    <row r="650904" spans="1:7">
      <c r="A650904" s="15"/>
      <c r="B650904" s="15"/>
      <c r="C650904" s="15"/>
      <c r="D650904" s="15"/>
      <c r="E650904" s="15"/>
      <c r="F650904" s="15"/>
      <c r="G650904" s="15"/>
    </row>
    <row r="652163" spans="1:7">
      <c r="A652163" s="15"/>
      <c r="B652163" s="15"/>
      <c r="C652163" s="15"/>
      <c r="D652163" s="15"/>
      <c r="E652163" s="15"/>
      <c r="F652163" s="15"/>
      <c r="G652163" s="15"/>
    </row>
    <row r="653422" spans="1:7">
      <c r="A653422" s="15"/>
      <c r="B653422" s="15"/>
      <c r="C653422" s="15"/>
      <c r="D653422" s="15"/>
      <c r="E653422" s="15"/>
      <c r="F653422" s="15"/>
      <c r="G653422" s="15"/>
    </row>
    <row r="654681" spans="1:7">
      <c r="A654681" s="15"/>
      <c r="B654681" s="15"/>
      <c r="C654681" s="15"/>
      <c r="D654681" s="15"/>
      <c r="E654681" s="15"/>
      <c r="F654681" s="15"/>
      <c r="G654681" s="15"/>
    </row>
    <row r="655940" spans="1:7">
      <c r="A655940" s="15"/>
      <c r="B655940" s="15"/>
      <c r="C655940" s="15"/>
      <c r="D655940" s="15"/>
      <c r="E655940" s="15"/>
      <c r="F655940" s="15"/>
      <c r="G655940" s="15"/>
    </row>
    <row r="657199" spans="1:7">
      <c r="A657199" s="15"/>
      <c r="B657199" s="15"/>
      <c r="C657199" s="15"/>
      <c r="D657199" s="15"/>
      <c r="E657199" s="15"/>
      <c r="F657199" s="15"/>
      <c r="G657199" s="15"/>
    </row>
    <row r="658458" spans="1:7">
      <c r="A658458" s="15"/>
      <c r="B658458" s="15"/>
      <c r="C658458" s="15"/>
      <c r="D658458" s="15"/>
      <c r="E658458" s="15"/>
      <c r="F658458" s="15"/>
      <c r="G658458" s="15"/>
    </row>
    <row r="659717" spans="1:7">
      <c r="A659717" s="15"/>
      <c r="B659717" s="15"/>
      <c r="C659717" s="15"/>
      <c r="D659717" s="15"/>
      <c r="E659717" s="15"/>
      <c r="F659717" s="15"/>
      <c r="G659717" s="15"/>
    </row>
    <row r="660976" spans="1:7">
      <c r="A660976" s="15"/>
      <c r="B660976" s="15"/>
      <c r="C660976" s="15"/>
      <c r="D660976" s="15"/>
      <c r="E660976" s="15"/>
      <c r="F660976" s="15"/>
      <c r="G660976" s="15"/>
    </row>
    <row r="662235" spans="1:7">
      <c r="A662235" s="15"/>
      <c r="B662235" s="15"/>
      <c r="C662235" s="15"/>
      <c r="D662235" s="15"/>
      <c r="E662235" s="15"/>
      <c r="F662235" s="15"/>
      <c r="G662235" s="15"/>
    </row>
    <row r="663494" spans="1:7">
      <c r="A663494" s="15"/>
      <c r="B663494" s="15"/>
      <c r="C663494" s="15"/>
      <c r="D663494" s="15"/>
      <c r="E663494" s="15"/>
      <c r="F663494" s="15"/>
      <c r="G663494" s="15"/>
    </row>
    <row r="664753" spans="1:7">
      <c r="A664753" s="15"/>
      <c r="B664753" s="15"/>
      <c r="C664753" s="15"/>
      <c r="D664753" s="15"/>
      <c r="E664753" s="15"/>
      <c r="F664753" s="15"/>
      <c r="G664753" s="15"/>
    </row>
    <row r="666012" spans="1:7">
      <c r="A666012" s="15"/>
      <c r="B666012" s="15"/>
      <c r="C666012" s="15"/>
      <c r="D666012" s="15"/>
      <c r="E666012" s="15"/>
      <c r="F666012" s="15"/>
      <c r="G666012" s="15"/>
    </row>
    <row r="667271" spans="1:7">
      <c r="A667271" s="15"/>
      <c r="B667271" s="15"/>
      <c r="C667271" s="15"/>
      <c r="D667271" s="15"/>
      <c r="E667271" s="15"/>
      <c r="F667271" s="15"/>
      <c r="G667271" s="15"/>
    </row>
    <row r="668530" spans="1:7">
      <c r="A668530" s="15"/>
      <c r="B668530" s="15"/>
      <c r="C668530" s="15"/>
      <c r="D668530" s="15"/>
      <c r="E668530" s="15"/>
      <c r="F668530" s="15"/>
      <c r="G668530" s="15"/>
    </row>
    <row r="669789" spans="1:7">
      <c r="A669789" s="15"/>
      <c r="B669789" s="15"/>
      <c r="C669789" s="15"/>
      <c r="D669789" s="15"/>
      <c r="E669789" s="15"/>
      <c r="F669789" s="15"/>
      <c r="G669789" s="15"/>
    </row>
    <row r="671048" spans="1:7">
      <c r="A671048" s="15"/>
      <c r="B671048" s="15"/>
      <c r="C671048" s="15"/>
      <c r="D671048" s="15"/>
      <c r="E671048" s="15"/>
      <c r="F671048" s="15"/>
      <c r="G671048" s="15"/>
    </row>
    <row r="672307" spans="1:7">
      <c r="A672307" s="15"/>
      <c r="B672307" s="15"/>
      <c r="C672307" s="15"/>
      <c r="D672307" s="15"/>
      <c r="E672307" s="15"/>
      <c r="F672307" s="15"/>
      <c r="G672307" s="15"/>
    </row>
    <row r="673566" spans="1:7">
      <c r="A673566" s="15"/>
      <c r="B673566" s="15"/>
      <c r="C673566" s="15"/>
      <c r="D673566" s="15"/>
      <c r="E673566" s="15"/>
      <c r="F673566" s="15"/>
      <c r="G673566" s="15"/>
    </row>
    <row r="674825" spans="1:7">
      <c r="A674825" s="15"/>
      <c r="B674825" s="15"/>
      <c r="C674825" s="15"/>
      <c r="D674825" s="15"/>
      <c r="E674825" s="15"/>
      <c r="F674825" s="15"/>
      <c r="G674825" s="15"/>
    </row>
    <row r="676084" spans="1:7">
      <c r="A676084" s="15"/>
      <c r="B676084" s="15"/>
      <c r="C676084" s="15"/>
      <c r="D676084" s="15"/>
      <c r="E676084" s="15"/>
      <c r="F676084" s="15"/>
      <c r="G676084" s="15"/>
    </row>
    <row r="677343" spans="1:7">
      <c r="A677343" s="15"/>
      <c r="B677343" s="15"/>
      <c r="C677343" s="15"/>
      <c r="D677343" s="15"/>
      <c r="E677343" s="15"/>
      <c r="F677343" s="15"/>
      <c r="G677343" s="15"/>
    </row>
    <row r="678602" spans="1:7">
      <c r="A678602" s="15"/>
      <c r="B678602" s="15"/>
      <c r="C678602" s="15"/>
      <c r="D678602" s="15"/>
      <c r="E678602" s="15"/>
      <c r="F678602" s="15"/>
      <c r="G678602" s="15"/>
    </row>
    <row r="679861" spans="1:7">
      <c r="A679861" s="15"/>
      <c r="B679861" s="15"/>
      <c r="C679861" s="15"/>
      <c r="D679861" s="15"/>
      <c r="E679861" s="15"/>
      <c r="F679861" s="15"/>
      <c r="G679861" s="15"/>
    </row>
    <row r="681120" spans="1:7">
      <c r="A681120" s="15"/>
      <c r="B681120" s="15"/>
      <c r="C681120" s="15"/>
      <c r="D681120" s="15"/>
      <c r="E681120" s="15"/>
      <c r="F681120" s="15"/>
      <c r="G681120" s="15"/>
    </row>
    <row r="682379" spans="1:7">
      <c r="A682379" s="15"/>
      <c r="B682379" s="15"/>
      <c r="C682379" s="15"/>
      <c r="D682379" s="15"/>
      <c r="E682379" s="15"/>
      <c r="F682379" s="15"/>
      <c r="G682379" s="15"/>
    </row>
    <row r="683638" spans="1:7">
      <c r="A683638" s="15"/>
      <c r="B683638" s="15"/>
      <c r="C683638" s="15"/>
      <c r="D683638" s="15"/>
      <c r="E683638" s="15"/>
      <c r="F683638" s="15"/>
      <c r="G683638" s="15"/>
    </row>
    <row r="684897" spans="1:7">
      <c r="A684897" s="15"/>
      <c r="B684897" s="15"/>
      <c r="C684897" s="15"/>
      <c r="D684897" s="15"/>
      <c r="E684897" s="15"/>
      <c r="F684897" s="15"/>
      <c r="G684897" s="15"/>
    </row>
    <row r="686156" spans="1:7">
      <c r="A686156" s="15"/>
      <c r="B686156" s="15"/>
      <c r="C686156" s="15"/>
      <c r="D686156" s="15"/>
      <c r="E686156" s="15"/>
      <c r="F686156" s="15"/>
      <c r="G686156" s="15"/>
    </row>
    <row r="687415" spans="1:7">
      <c r="A687415" s="15"/>
      <c r="B687415" s="15"/>
      <c r="C687415" s="15"/>
      <c r="D687415" s="15"/>
      <c r="E687415" s="15"/>
      <c r="F687415" s="15"/>
      <c r="G687415" s="15"/>
    </row>
    <row r="688674" spans="1:7">
      <c r="A688674" s="15"/>
      <c r="B688674" s="15"/>
      <c r="C688674" s="15"/>
      <c r="D688674" s="15"/>
      <c r="E688674" s="15"/>
      <c r="F688674" s="15"/>
      <c r="G688674" s="15"/>
    </row>
    <row r="689933" spans="1:7">
      <c r="A689933" s="15"/>
      <c r="B689933" s="15"/>
      <c r="C689933" s="15"/>
      <c r="D689933" s="15"/>
      <c r="E689933" s="15"/>
      <c r="F689933" s="15"/>
      <c r="G689933" s="15"/>
    </row>
    <row r="691192" spans="1:7">
      <c r="A691192" s="15"/>
      <c r="B691192" s="15"/>
      <c r="C691192" s="15"/>
      <c r="D691192" s="15"/>
      <c r="E691192" s="15"/>
      <c r="F691192" s="15"/>
      <c r="G691192" s="15"/>
    </row>
    <row r="692451" spans="1:7">
      <c r="A692451" s="15"/>
      <c r="B692451" s="15"/>
      <c r="C692451" s="15"/>
      <c r="D692451" s="15"/>
      <c r="E692451" s="15"/>
      <c r="F692451" s="15"/>
      <c r="G692451" s="15"/>
    </row>
    <row r="693710" spans="1:7">
      <c r="A693710" s="15"/>
      <c r="B693710" s="15"/>
      <c r="C693710" s="15"/>
      <c r="D693710" s="15"/>
      <c r="E693710" s="15"/>
      <c r="F693710" s="15"/>
      <c r="G693710" s="15"/>
    </row>
    <row r="694969" spans="1:7">
      <c r="A694969" s="15"/>
      <c r="B694969" s="15"/>
      <c r="C694969" s="15"/>
      <c r="D694969" s="15"/>
      <c r="E694969" s="15"/>
      <c r="F694969" s="15"/>
      <c r="G694969" s="15"/>
    </row>
    <row r="696228" spans="1:7">
      <c r="A696228" s="15"/>
      <c r="B696228" s="15"/>
      <c r="C696228" s="15"/>
      <c r="D696228" s="15"/>
      <c r="E696228" s="15"/>
      <c r="F696228" s="15"/>
      <c r="G696228" s="15"/>
    </row>
    <row r="697487" spans="1:7">
      <c r="A697487" s="15"/>
      <c r="B697487" s="15"/>
      <c r="C697487" s="15"/>
      <c r="D697487" s="15"/>
      <c r="E697487" s="15"/>
      <c r="F697487" s="15"/>
      <c r="G697487" s="15"/>
    </row>
    <row r="698746" spans="1:7">
      <c r="A698746" s="15"/>
      <c r="B698746" s="15"/>
      <c r="C698746" s="15"/>
      <c r="D698746" s="15"/>
      <c r="E698746" s="15"/>
      <c r="F698746" s="15"/>
      <c r="G698746" s="15"/>
    </row>
    <row r="700005" spans="1:7">
      <c r="A700005" s="15"/>
      <c r="B700005" s="15"/>
      <c r="C700005" s="15"/>
      <c r="D700005" s="15"/>
      <c r="E700005" s="15"/>
      <c r="F700005" s="15"/>
      <c r="G700005" s="15"/>
    </row>
    <row r="701264" spans="1:7">
      <c r="A701264" s="15"/>
      <c r="B701264" s="15"/>
      <c r="C701264" s="15"/>
      <c r="D701264" s="15"/>
      <c r="E701264" s="15"/>
      <c r="F701264" s="15"/>
      <c r="G701264" s="15"/>
    </row>
    <row r="702523" spans="1:7">
      <c r="A702523" s="15"/>
      <c r="B702523" s="15"/>
      <c r="C702523" s="15"/>
      <c r="D702523" s="15"/>
      <c r="E702523" s="15"/>
      <c r="F702523" s="15"/>
      <c r="G702523" s="15"/>
    </row>
    <row r="703782" spans="1:7">
      <c r="A703782" s="15"/>
      <c r="B703782" s="15"/>
      <c r="C703782" s="15"/>
      <c r="D703782" s="15"/>
      <c r="E703782" s="15"/>
      <c r="F703782" s="15"/>
      <c r="G703782" s="15"/>
    </row>
    <row r="705041" spans="1:7">
      <c r="A705041" s="15"/>
      <c r="B705041" s="15"/>
      <c r="C705041" s="15"/>
      <c r="D705041" s="15"/>
      <c r="E705041" s="15"/>
      <c r="F705041" s="15"/>
      <c r="G705041" s="15"/>
    </row>
    <row r="706300" spans="1:7">
      <c r="A706300" s="15"/>
      <c r="B706300" s="15"/>
      <c r="C706300" s="15"/>
      <c r="D706300" s="15"/>
      <c r="E706300" s="15"/>
      <c r="F706300" s="15"/>
      <c r="G706300" s="15"/>
    </row>
    <row r="707559" spans="1:7">
      <c r="A707559" s="15"/>
      <c r="B707559" s="15"/>
      <c r="C707559" s="15"/>
      <c r="D707559" s="15"/>
      <c r="E707559" s="15"/>
      <c r="F707559" s="15"/>
      <c r="G707559" s="15"/>
    </row>
    <row r="708818" spans="1:7">
      <c r="A708818" s="15"/>
      <c r="B708818" s="15"/>
      <c r="C708818" s="15"/>
      <c r="D708818" s="15"/>
      <c r="E708818" s="15"/>
      <c r="F708818" s="15"/>
      <c r="G708818" s="15"/>
    </row>
    <row r="710077" spans="1:7">
      <c r="A710077" s="15"/>
      <c r="B710077" s="15"/>
      <c r="C710077" s="15"/>
      <c r="D710077" s="15"/>
      <c r="E710077" s="15"/>
      <c r="F710077" s="15"/>
      <c r="G710077" s="15"/>
    </row>
    <row r="711336" spans="1:7">
      <c r="A711336" s="15"/>
      <c r="B711336" s="15"/>
      <c r="C711336" s="15"/>
      <c r="D711336" s="15"/>
      <c r="E711336" s="15"/>
      <c r="F711336" s="15"/>
      <c r="G711336" s="15"/>
    </row>
    <row r="712595" spans="1:7">
      <c r="A712595" s="15"/>
      <c r="B712595" s="15"/>
      <c r="C712595" s="15"/>
      <c r="D712595" s="15"/>
      <c r="E712595" s="15"/>
      <c r="F712595" s="15"/>
      <c r="G712595" s="15"/>
    </row>
    <row r="713854" spans="1:7">
      <c r="A713854" s="15"/>
      <c r="B713854" s="15"/>
      <c r="C713854" s="15"/>
      <c r="D713854" s="15"/>
      <c r="E713854" s="15"/>
      <c r="F713854" s="15"/>
      <c r="G713854" s="15"/>
    </row>
    <row r="715113" spans="1:7">
      <c r="A715113" s="15"/>
      <c r="B715113" s="15"/>
      <c r="C715113" s="15"/>
      <c r="D715113" s="15"/>
      <c r="E715113" s="15"/>
      <c r="F715113" s="15"/>
      <c r="G715113" s="15"/>
    </row>
    <row r="716372" spans="1:7">
      <c r="A716372" s="15"/>
      <c r="B716372" s="15"/>
      <c r="C716372" s="15"/>
      <c r="D716372" s="15"/>
      <c r="E716372" s="15"/>
      <c r="F716372" s="15"/>
      <c r="G716372" s="15"/>
    </row>
    <row r="717631" spans="1:7">
      <c r="A717631" s="15"/>
      <c r="B717631" s="15"/>
      <c r="C717631" s="15"/>
      <c r="D717631" s="15"/>
      <c r="E717631" s="15"/>
      <c r="F717631" s="15"/>
      <c r="G717631" s="15"/>
    </row>
    <row r="718890" spans="1:7">
      <c r="A718890" s="15"/>
      <c r="B718890" s="15"/>
      <c r="C718890" s="15"/>
      <c r="D718890" s="15"/>
      <c r="E718890" s="15"/>
      <c r="F718890" s="15"/>
      <c r="G718890" s="15"/>
    </row>
    <row r="720149" spans="1:7">
      <c r="A720149" s="15"/>
      <c r="B720149" s="15"/>
      <c r="C720149" s="15"/>
      <c r="D720149" s="15"/>
      <c r="E720149" s="15"/>
      <c r="F720149" s="15"/>
      <c r="G720149" s="15"/>
    </row>
    <row r="721408" spans="1:7">
      <c r="A721408" s="15"/>
      <c r="B721408" s="15"/>
      <c r="C721408" s="15"/>
      <c r="D721408" s="15"/>
      <c r="E721408" s="15"/>
      <c r="F721408" s="15"/>
      <c r="G721408" s="15"/>
    </row>
    <row r="722667" spans="1:7">
      <c r="A722667" s="15"/>
      <c r="B722667" s="15"/>
      <c r="C722667" s="15"/>
      <c r="D722667" s="15"/>
      <c r="E722667" s="15"/>
      <c r="F722667" s="15"/>
      <c r="G722667" s="15"/>
    </row>
    <row r="723926" spans="1:7">
      <c r="A723926" s="15"/>
      <c r="B723926" s="15"/>
      <c r="C723926" s="15"/>
      <c r="D723926" s="15"/>
      <c r="E723926" s="15"/>
      <c r="F723926" s="15"/>
      <c r="G723926" s="15"/>
    </row>
    <row r="725185" spans="1:7">
      <c r="A725185" s="15"/>
      <c r="B725185" s="15"/>
      <c r="C725185" s="15"/>
      <c r="D725185" s="15"/>
      <c r="E725185" s="15"/>
      <c r="F725185" s="15"/>
      <c r="G725185" s="15"/>
    </row>
    <row r="726444" spans="1:7">
      <c r="A726444" s="15"/>
      <c r="B726444" s="15"/>
      <c r="C726444" s="15"/>
      <c r="D726444" s="15"/>
      <c r="E726444" s="15"/>
      <c r="F726444" s="15"/>
      <c r="G726444" s="15"/>
    </row>
    <row r="727703" spans="1:7">
      <c r="A727703" s="15"/>
      <c r="B727703" s="15"/>
      <c r="C727703" s="15"/>
      <c r="D727703" s="15"/>
      <c r="E727703" s="15"/>
      <c r="F727703" s="15"/>
      <c r="G727703" s="15"/>
    </row>
    <row r="728962" spans="1:7">
      <c r="A728962" s="15"/>
      <c r="B728962" s="15"/>
      <c r="C728962" s="15"/>
      <c r="D728962" s="15"/>
      <c r="E728962" s="15"/>
      <c r="F728962" s="15"/>
      <c r="G728962" s="15"/>
    </row>
    <row r="730221" spans="1:7">
      <c r="A730221" s="15"/>
      <c r="B730221" s="15"/>
      <c r="C730221" s="15"/>
      <c r="D730221" s="15"/>
      <c r="E730221" s="15"/>
      <c r="F730221" s="15"/>
      <c r="G730221" s="15"/>
    </row>
    <row r="731480" spans="1:7">
      <c r="A731480" s="15"/>
      <c r="B731480" s="15"/>
      <c r="C731480" s="15"/>
      <c r="D731480" s="15"/>
      <c r="E731480" s="15"/>
      <c r="F731480" s="15"/>
      <c r="G731480" s="15"/>
    </row>
    <row r="732739" spans="1:7">
      <c r="A732739" s="15"/>
      <c r="B732739" s="15"/>
      <c r="C732739" s="15"/>
      <c r="D732739" s="15"/>
      <c r="E732739" s="15"/>
      <c r="F732739" s="15"/>
      <c r="G732739" s="15"/>
    </row>
    <row r="733998" spans="1:7">
      <c r="A733998" s="15"/>
      <c r="B733998" s="15"/>
      <c r="C733998" s="15"/>
      <c r="D733998" s="15"/>
      <c r="E733998" s="15"/>
      <c r="F733998" s="15"/>
      <c r="G733998" s="15"/>
    </row>
    <row r="735257" spans="1:7">
      <c r="A735257" s="15"/>
      <c r="B735257" s="15"/>
      <c r="C735257" s="15"/>
      <c r="D735257" s="15"/>
      <c r="E735257" s="15"/>
      <c r="F735257" s="15"/>
      <c r="G735257" s="15"/>
    </row>
    <row r="736516" spans="1:7">
      <c r="A736516" s="15"/>
      <c r="B736516" s="15"/>
      <c r="C736516" s="15"/>
      <c r="D736516" s="15"/>
      <c r="E736516" s="15"/>
      <c r="F736516" s="15"/>
      <c r="G736516" s="15"/>
    </row>
    <row r="737775" spans="1:7">
      <c r="A737775" s="15"/>
      <c r="B737775" s="15"/>
      <c r="C737775" s="15"/>
      <c r="D737775" s="15"/>
      <c r="E737775" s="15"/>
      <c r="F737775" s="15"/>
      <c r="G737775" s="15"/>
    </row>
    <row r="739034" spans="1:7">
      <c r="A739034" s="15"/>
      <c r="B739034" s="15"/>
      <c r="C739034" s="15"/>
      <c r="D739034" s="15"/>
      <c r="E739034" s="15"/>
      <c r="F739034" s="15"/>
      <c r="G739034" s="15"/>
    </row>
    <row r="740293" spans="1:7">
      <c r="A740293" s="15"/>
      <c r="B740293" s="15"/>
      <c r="C740293" s="15"/>
      <c r="D740293" s="15"/>
      <c r="E740293" s="15"/>
      <c r="F740293" s="15"/>
      <c r="G740293" s="15"/>
    </row>
    <row r="741552" spans="1:7">
      <c r="A741552" s="15"/>
      <c r="B741552" s="15"/>
      <c r="C741552" s="15"/>
      <c r="D741552" s="15"/>
      <c r="E741552" s="15"/>
      <c r="F741552" s="15"/>
      <c r="G741552" s="15"/>
    </row>
    <row r="742811" spans="1:7">
      <c r="A742811" s="15"/>
      <c r="B742811" s="15"/>
      <c r="C742811" s="15"/>
      <c r="D742811" s="15"/>
      <c r="E742811" s="15"/>
      <c r="F742811" s="15"/>
      <c r="G742811" s="15"/>
    </row>
    <row r="744070" spans="1:7">
      <c r="A744070" s="15"/>
      <c r="B744070" s="15"/>
      <c r="C744070" s="15"/>
      <c r="D744070" s="15"/>
      <c r="E744070" s="15"/>
      <c r="F744070" s="15"/>
      <c r="G744070" s="15"/>
    </row>
    <row r="745329" spans="1:7">
      <c r="A745329" s="15"/>
      <c r="B745329" s="15"/>
      <c r="C745329" s="15"/>
      <c r="D745329" s="15"/>
      <c r="E745329" s="15"/>
      <c r="F745329" s="15"/>
      <c r="G745329" s="15"/>
    </row>
    <row r="746588" spans="1:7">
      <c r="A746588" s="15"/>
      <c r="B746588" s="15"/>
      <c r="C746588" s="15"/>
      <c r="D746588" s="15"/>
      <c r="E746588" s="15"/>
      <c r="F746588" s="15"/>
      <c r="G746588" s="15"/>
    </row>
    <row r="747847" spans="1:7">
      <c r="A747847" s="15"/>
      <c r="B747847" s="15"/>
      <c r="C747847" s="15"/>
      <c r="D747847" s="15"/>
      <c r="E747847" s="15"/>
      <c r="F747847" s="15"/>
      <c r="G747847" s="15"/>
    </row>
    <row r="749106" spans="1:7">
      <c r="A749106" s="15"/>
      <c r="B749106" s="15"/>
      <c r="C749106" s="15"/>
      <c r="D749106" s="15"/>
      <c r="E749106" s="15"/>
      <c r="F749106" s="15"/>
      <c r="G749106" s="15"/>
    </row>
    <row r="750365" spans="1:7">
      <c r="A750365" s="15"/>
      <c r="B750365" s="15"/>
      <c r="C750365" s="15"/>
      <c r="D750365" s="15"/>
      <c r="E750365" s="15"/>
      <c r="F750365" s="15"/>
      <c r="G750365" s="15"/>
    </row>
    <row r="751624" spans="1:7">
      <c r="A751624" s="15"/>
      <c r="B751624" s="15"/>
      <c r="C751624" s="15"/>
      <c r="D751624" s="15"/>
      <c r="E751624" s="15"/>
      <c r="F751624" s="15"/>
      <c r="G751624" s="15"/>
    </row>
    <row r="752883" spans="1:7">
      <c r="A752883" s="15"/>
      <c r="B752883" s="15"/>
      <c r="C752883" s="15"/>
      <c r="D752883" s="15"/>
      <c r="E752883" s="15"/>
      <c r="F752883" s="15"/>
      <c r="G752883" s="15"/>
    </row>
    <row r="754142" spans="1:7">
      <c r="A754142" s="15"/>
      <c r="B754142" s="15"/>
      <c r="C754142" s="15"/>
      <c r="D754142" s="15"/>
      <c r="E754142" s="15"/>
      <c r="F754142" s="15"/>
      <c r="G754142" s="15"/>
    </row>
    <row r="755401" spans="1:7">
      <c r="A755401" s="15"/>
      <c r="B755401" s="15"/>
      <c r="C755401" s="15"/>
      <c r="D755401" s="15"/>
      <c r="E755401" s="15"/>
      <c r="F755401" s="15"/>
      <c r="G755401" s="15"/>
    </row>
    <row r="756660" spans="1:7">
      <c r="A756660" s="15"/>
      <c r="B756660" s="15"/>
      <c r="C756660" s="15"/>
      <c r="D756660" s="15"/>
      <c r="E756660" s="15"/>
      <c r="F756660" s="15"/>
      <c r="G756660" s="15"/>
    </row>
    <row r="757919" spans="1:7">
      <c r="A757919" s="15"/>
      <c r="B757919" s="15"/>
      <c r="C757919" s="15"/>
      <c r="D757919" s="15"/>
      <c r="E757919" s="15"/>
      <c r="F757919" s="15"/>
      <c r="G757919" s="15"/>
    </row>
    <row r="759178" spans="1:7">
      <c r="A759178" s="15"/>
      <c r="B759178" s="15"/>
      <c r="C759178" s="15"/>
      <c r="D759178" s="15"/>
      <c r="E759178" s="15"/>
      <c r="F759178" s="15"/>
      <c r="G759178" s="15"/>
    </row>
    <row r="760437" spans="1:7">
      <c r="A760437" s="15"/>
      <c r="B760437" s="15"/>
      <c r="C760437" s="15"/>
      <c r="D760437" s="15"/>
      <c r="E760437" s="15"/>
      <c r="F760437" s="15"/>
      <c r="G760437" s="15"/>
    </row>
    <row r="761696" spans="1:7">
      <c r="A761696" s="15"/>
      <c r="B761696" s="15"/>
      <c r="C761696" s="15"/>
      <c r="D761696" s="15"/>
      <c r="E761696" s="15"/>
      <c r="F761696" s="15"/>
      <c r="G761696" s="15"/>
    </row>
    <row r="762955" spans="1:7">
      <c r="A762955" s="15"/>
      <c r="B762955" s="15"/>
      <c r="C762955" s="15"/>
      <c r="D762955" s="15"/>
      <c r="E762955" s="15"/>
      <c r="F762955" s="15"/>
      <c r="G762955" s="15"/>
    </row>
    <row r="764214" spans="1:7">
      <c r="A764214" s="15"/>
      <c r="B764214" s="15"/>
      <c r="C764214" s="15"/>
      <c r="D764214" s="15"/>
      <c r="E764214" s="15"/>
      <c r="F764214" s="15"/>
      <c r="G764214" s="15"/>
    </row>
    <row r="765473" spans="1:7">
      <c r="A765473" s="15"/>
      <c r="B765473" s="15"/>
      <c r="C765473" s="15"/>
      <c r="D765473" s="15"/>
      <c r="E765473" s="15"/>
      <c r="F765473" s="15"/>
      <c r="G765473" s="15"/>
    </row>
    <row r="766732" spans="1:7">
      <c r="A766732" s="15"/>
      <c r="B766732" s="15"/>
      <c r="C766732" s="15"/>
      <c r="D766732" s="15"/>
      <c r="E766732" s="15"/>
      <c r="F766732" s="15"/>
      <c r="G766732" s="15"/>
    </row>
    <row r="767991" spans="1:7">
      <c r="A767991" s="15"/>
      <c r="B767991" s="15"/>
      <c r="C767991" s="15"/>
      <c r="D767991" s="15"/>
      <c r="E767991" s="15"/>
      <c r="F767991" s="15"/>
      <c r="G767991" s="15"/>
    </row>
    <row r="769250" spans="1:7">
      <c r="A769250" s="15"/>
      <c r="B769250" s="15"/>
      <c r="C769250" s="15"/>
      <c r="D769250" s="15"/>
      <c r="E769250" s="15"/>
      <c r="F769250" s="15"/>
      <c r="G769250" s="15"/>
    </row>
    <row r="770509" spans="1:7">
      <c r="A770509" s="15"/>
      <c r="B770509" s="15"/>
      <c r="C770509" s="15"/>
      <c r="D770509" s="15"/>
      <c r="E770509" s="15"/>
      <c r="F770509" s="15"/>
      <c r="G770509" s="15"/>
    </row>
    <row r="771768" spans="1:7">
      <c r="A771768" s="15"/>
      <c r="B771768" s="15"/>
      <c r="C771768" s="15"/>
      <c r="D771768" s="15"/>
      <c r="E771768" s="15"/>
      <c r="F771768" s="15"/>
      <c r="G771768" s="15"/>
    </row>
    <row r="773027" spans="1:7">
      <c r="A773027" s="15"/>
      <c r="B773027" s="15"/>
      <c r="C773027" s="15"/>
      <c r="D773027" s="15"/>
      <c r="E773027" s="15"/>
      <c r="F773027" s="15"/>
      <c r="G773027" s="15"/>
    </row>
    <row r="774286" spans="1:7">
      <c r="A774286" s="15"/>
      <c r="B774286" s="15"/>
      <c r="C774286" s="15"/>
      <c r="D774286" s="15"/>
      <c r="E774286" s="15"/>
      <c r="F774286" s="15"/>
      <c r="G774286" s="15"/>
    </row>
    <row r="775545" spans="1:7">
      <c r="A775545" s="15"/>
      <c r="B775545" s="15"/>
      <c r="C775545" s="15"/>
      <c r="D775545" s="15"/>
      <c r="E775545" s="15"/>
      <c r="F775545" s="15"/>
      <c r="G775545" s="15"/>
    </row>
    <row r="776804" spans="1:7">
      <c r="A776804" s="15"/>
      <c r="B776804" s="15"/>
      <c r="C776804" s="15"/>
      <c r="D776804" s="15"/>
      <c r="E776804" s="15"/>
      <c r="F776804" s="15"/>
      <c r="G776804" s="15"/>
    </row>
    <row r="778063" spans="1:7">
      <c r="A778063" s="15"/>
      <c r="B778063" s="15"/>
      <c r="C778063" s="15"/>
      <c r="D778063" s="15"/>
      <c r="E778063" s="15"/>
      <c r="F778063" s="15"/>
      <c r="G778063" s="15"/>
    </row>
    <row r="779322" spans="1:7">
      <c r="A779322" s="15"/>
      <c r="B779322" s="15"/>
      <c r="C779322" s="15"/>
      <c r="D779322" s="15"/>
      <c r="E779322" s="15"/>
      <c r="F779322" s="15"/>
      <c r="G779322" s="15"/>
    </row>
    <row r="780581" spans="1:7">
      <c r="A780581" s="15"/>
      <c r="B780581" s="15"/>
      <c r="C780581" s="15"/>
      <c r="D780581" s="15"/>
      <c r="E780581" s="15"/>
      <c r="F780581" s="15"/>
      <c r="G780581" s="15"/>
    </row>
    <row r="781840" spans="1:7">
      <c r="A781840" s="15"/>
      <c r="B781840" s="15"/>
      <c r="C781840" s="15"/>
      <c r="D781840" s="15"/>
      <c r="E781840" s="15"/>
      <c r="F781840" s="15"/>
      <c r="G781840" s="15"/>
    </row>
    <row r="783099" spans="1:7">
      <c r="A783099" s="15"/>
      <c r="B783099" s="15"/>
      <c r="C783099" s="15"/>
      <c r="D783099" s="15"/>
      <c r="E783099" s="15"/>
      <c r="F783099" s="15"/>
      <c r="G783099" s="15"/>
    </row>
    <row r="784358" spans="1:7">
      <c r="A784358" s="15"/>
      <c r="B784358" s="15"/>
      <c r="C784358" s="15"/>
      <c r="D784358" s="15"/>
      <c r="E784358" s="15"/>
      <c r="F784358" s="15"/>
      <c r="G784358" s="15"/>
    </row>
    <row r="785617" spans="1:7">
      <c r="A785617" s="15"/>
      <c r="B785617" s="15"/>
      <c r="C785617" s="15"/>
      <c r="D785617" s="15"/>
      <c r="E785617" s="15"/>
      <c r="F785617" s="15"/>
      <c r="G785617" s="15"/>
    </row>
    <row r="786876" spans="1:7">
      <c r="A786876" s="15"/>
      <c r="B786876" s="15"/>
      <c r="C786876" s="15"/>
      <c r="D786876" s="15"/>
      <c r="E786876" s="15"/>
      <c r="F786876" s="15"/>
      <c r="G786876" s="15"/>
    </row>
    <row r="788135" spans="1:7">
      <c r="A788135" s="15"/>
      <c r="B788135" s="15"/>
      <c r="C788135" s="15"/>
      <c r="D788135" s="15"/>
      <c r="E788135" s="15"/>
      <c r="F788135" s="15"/>
      <c r="G788135" s="15"/>
    </row>
    <row r="789394" spans="1:7">
      <c r="A789394" s="15"/>
      <c r="B789394" s="15"/>
      <c r="C789394" s="15"/>
      <c r="D789394" s="15"/>
      <c r="E789394" s="15"/>
      <c r="F789394" s="15"/>
      <c r="G789394" s="15"/>
    </row>
    <row r="790653" spans="1:7">
      <c r="A790653" s="15"/>
      <c r="B790653" s="15"/>
      <c r="C790653" s="15"/>
      <c r="D790653" s="15"/>
      <c r="E790653" s="15"/>
      <c r="F790653" s="15"/>
      <c r="G790653" s="15"/>
    </row>
    <row r="791912" spans="1:7">
      <c r="A791912" s="15"/>
      <c r="B791912" s="15"/>
      <c r="C791912" s="15"/>
      <c r="D791912" s="15"/>
      <c r="E791912" s="15"/>
      <c r="F791912" s="15"/>
      <c r="G791912" s="15"/>
    </row>
    <row r="793171" spans="1:7">
      <c r="A793171" s="15"/>
      <c r="B793171" s="15"/>
      <c r="C793171" s="15"/>
      <c r="D793171" s="15"/>
      <c r="E793171" s="15"/>
      <c r="F793171" s="15"/>
      <c r="G793171" s="15"/>
    </row>
    <row r="794430" spans="1:7">
      <c r="A794430" s="15"/>
      <c r="B794430" s="15"/>
      <c r="C794430" s="15"/>
      <c r="D794430" s="15"/>
      <c r="E794430" s="15"/>
      <c r="F794430" s="15"/>
      <c r="G794430" s="15"/>
    </row>
    <row r="795689" spans="1:7">
      <c r="A795689" s="15"/>
      <c r="B795689" s="15"/>
      <c r="C795689" s="15"/>
      <c r="D795689" s="15"/>
      <c r="E795689" s="15"/>
      <c r="F795689" s="15"/>
      <c r="G795689" s="15"/>
    </row>
    <row r="796948" spans="1:7">
      <c r="A796948" s="15"/>
      <c r="B796948" s="15"/>
      <c r="C796948" s="15"/>
      <c r="D796948" s="15"/>
      <c r="E796948" s="15"/>
      <c r="F796948" s="15"/>
      <c r="G796948" s="15"/>
    </row>
    <row r="798207" spans="1:7">
      <c r="A798207" s="15"/>
      <c r="B798207" s="15"/>
      <c r="C798207" s="15"/>
      <c r="D798207" s="15"/>
      <c r="E798207" s="15"/>
      <c r="F798207" s="15"/>
      <c r="G798207" s="15"/>
    </row>
    <row r="799466" spans="1:7">
      <c r="A799466" s="15"/>
      <c r="B799466" s="15"/>
      <c r="C799466" s="15"/>
      <c r="D799466" s="15"/>
      <c r="E799466" s="15"/>
      <c r="F799466" s="15"/>
      <c r="G799466" s="15"/>
    </row>
    <row r="800725" spans="1:7">
      <c r="A800725" s="15"/>
      <c r="B800725" s="15"/>
      <c r="C800725" s="15"/>
      <c r="D800725" s="15"/>
      <c r="E800725" s="15"/>
      <c r="F800725" s="15"/>
      <c r="G800725" s="15"/>
    </row>
    <row r="801984" spans="1:7">
      <c r="A801984" s="15"/>
      <c r="B801984" s="15"/>
      <c r="C801984" s="15"/>
      <c r="D801984" s="15"/>
      <c r="E801984" s="15"/>
      <c r="F801984" s="15"/>
      <c r="G801984" s="15"/>
    </row>
    <row r="803243" spans="1:7">
      <c r="A803243" s="15"/>
      <c r="B803243" s="15"/>
      <c r="C803243" s="15"/>
      <c r="D803243" s="15"/>
      <c r="E803243" s="15"/>
      <c r="F803243" s="15"/>
      <c r="G803243" s="15"/>
    </row>
    <row r="804502" spans="1:7">
      <c r="A804502" s="15"/>
      <c r="B804502" s="15"/>
      <c r="C804502" s="15"/>
      <c r="D804502" s="15"/>
      <c r="E804502" s="15"/>
      <c r="F804502" s="15"/>
      <c r="G804502" s="15"/>
    </row>
    <row r="805761" spans="1:7">
      <c r="A805761" s="15"/>
      <c r="B805761" s="15"/>
      <c r="C805761" s="15"/>
      <c r="D805761" s="15"/>
      <c r="E805761" s="15"/>
      <c r="F805761" s="15"/>
      <c r="G805761" s="15"/>
    </row>
    <row r="807020" spans="1:7">
      <c r="A807020" s="15"/>
      <c r="B807020" s="15"/>
      <c r="C807020" s="15"/>
      <c r="D807020" s="15"/>
      <c r="E807020" s="15"/>
      <c r="F807020" s="15"/>
      <c r="G807020" s="15"/>
    </row>
    <row r="808279" spans="1:7">
      <c r="A808279" s="15"/>
      <c r="B808279" s="15"/>
      <c r="C808279" s="15"/>
      <c r="D808279" s="15"/>
      <c r="E808279" s="15"/>
      <c r="F808279" s="15"/>
      <c r="G808279" s="15"/>
    </row>
    <row r="809538" spans="1:7">
      <c r="A809538" s="15"/>
      <c r="B809538" s="15"/>
      <c r="C809538" s="15"/>
      <c r="D809538" s="15"/>
      <c r="E809538" s="15"/>
      <c r="F809538" s="15"/>
      <c r="G809538" s="15"/>
    </row>
    <row r="810797" spans="1:7">
      <c r="A810797" s="15"/>
      <c r="B810797" s="15"/>
      <c r="C810797" s="15"/>
      <c r="D810797" s="15"/>
      <c r="E810797" s="15"/>
      <c r="F810797" s="15"/>
      <c r="G810797" s="15"/>
    </row>
    <row r="812056" spans="1:7">
      <c r="A812056" s="15"/>
      <c r="B812056" s="15"/>
      <c r="C812056" s="15"/>
      <c r="D812056" s="15"/>
      <c r="E812056" s="15"/>
      <c r="F812056" s="15"/>
      <c r="G812056" s="15"/>
    </row>
    <row r="813315" spans="1:7">
      <c r="A813315" s="15"/>
      <c r="B813315" s="15"/>
      <c r="C813315" s="15"/>
      <c r="D813315" s="15"/>
      <c r="E813315" s="15"/>
      <c r="F813315" s="15"/>
      <c r="G813315" s="15"/>
    </row>
    <row r="814574" spans="1:7">
      <c r="A814574" s="15"/>
      <c r="B814574" s="15"/>
      <c r="C814574" s="15"/>
      <c r="D814574" s="15"/>
      <c r="E814574" s="15"/>
      <c r="F814574" s="15"/>
      <c r="G814574" s="15"/>
    </row>
    <row r="815833" spans="1:7">
      <c r="A815833" s="15"/>
      <c r="B815833" s="15"/>
      <c r="C815833" s="15"/>
      <c r="D815833" s="15"/>
      <c r="E815833" s="15"/>
      <c r="F815833" s="15"/>
      <c r="G815833" s="15"/>
    </row>
    <row r="817092" spans="1:7">
      <c r="A817092" s="15"/>
      <c r="B817092" s="15"/>
      <c r="C817092" s="15"/>
      <c r="D817092" s="15"/>
      <c r="E817092" s="15"/>
      <c r="F817092" s="15"/>
      <c r="G817092" s="15"/>
    </row>
    <row r="818351" spans="1:7">
      <c r="A818351" s="15"/>
      <c r="B818351" s="15"/>
      <c r="C818351" s="15"/>
      <c r="D818351" s="15"/>
      <c r="E818351" s="15"/>
      <c r="F818351" s="15"/>
      <c r="G818351" s="15"/>
    </row>
    <row r="819610" spans="1:7">
      <c r="A819610" s="15"/>
      <c r="B819610" s="15"/>
      <c r="C819610" s="15"/>
      <c r="D819610" s="15"/>
      <c r="E819610" s="15"/>
      <c r="F819610" s="15"/>
      <c r="G819610" s="15"/>
    </row>
    <row r="820869" spans="1:7">
      <c r="A820869" s="15"/>
      <c r="B820869" s="15"/>
      <c r="C820869" s="15"/>
      <c r="D820869" s="15"/>
      <c r="E820869" s="15"/>
      <c r="F820869" s="15"/>
      <c r="G820869" s="15"/>
    </row>
    <row r="822128" spans="1:7">
      <c r="A822128" s="15"/>
      <c r="B822128" s="15"/>
      <c r="C822128" s="15"/>
      <c r="D822128" s="15"/>
      <c r="E822128" s="15"/>
      <c r="F822128" s="15"/>
      <c r="G822128" s="15"/>
    </row>
    <row r="823387" spans="1:7">
      <c r="A823387" s="15"/>
      <c r="B823387" s="15"/>
      <c r="C823387" s="15"/>
      <c r="D823387" s="15"/>
      <c r="E823387" s="15"/>
      <c r="F823387" s="15"/>
      <c r="G823387" s="15"/>
    </row>
    <row r="824646" spans="1:7">
      <c r="A824646" s="15"/>
      <c r="B824646" s="15"/>
      <c r="C824646" s="15"/>
      <c r="D824646" s="15"/>
      <c r="E824646" s="15"/>
      <c r="F824646" s="15"/>
      <c r="G824646" s="15"/>
    </row>
    <row r="825905" spans="1:7">
      <c r="A825905" s="15"/>
      <c r="B825905" s="15"/>
      <c r="C825905" s="15"/>
      <c r="D825905" s="15"/>
      <c r="E825905" s="15"/>
      <c r="F825905" s="15"/>
      <c r="G825905" s="15"/>
    </row>
    <row r="827164" spans="1:7">
      <c r="A827164" s="15"/>
      <c r="B827164" s="15"/>
      <c r="C827164" s="15"/>
      <c r="D827164" s="15"/>
      <c r="E827164" s="15"/>
      <c r="F827164" s="15"/>
      <c r="G827164" s="15"/>
    </row>
    <row r="828423" spans="1:7">
      <c r="A828423" s="15"/>
      <c r="B828423" s="15"/>
      <c r="C828423" s="15"/>
      <c r="D828423" s="15"/>
      <c r="E828423" s="15"/>
      <c r="F828423" s="15"/>
      <c r="G828423" s="15"/>
    </row>
    <row r="829682" spans="1:7">
      <c r="A829682" s="15"/>
      <c r="B829682" s="15"/>
      <c r="C829682" s="15"/>
      <c r="D829682" s="15"/>
      <c r="E829682" s="15"/>
      <c r="F829682" s="15"/>
      <c r="G829682" s="15"/>
    </row>
    <row r="830941" spans="1:7">
      <c r="A830941" s="15"/>
      <c r="B830941" s="15"/>
      <c r="C830941" s="15"/>
      <c r="D830941" s="15"/>
      <c r="E830941" s="15"/>
      <c r="F830941" s="15"/>
      <c r="G830941" s="15"/>
    </row>
    <row r="832200" spans="1:7">
      <c r="A832200" s="15"/>
      <c r="B832200" s="15"/>
      <c r="C832200" s="15"/>
      <c r="D832200" s="15"/>
      <c r="E832200" s="15"/>
      <c r="F832200" s="15"/>
      <c r="G832200" s="15"/>
    </row>
    <row r="833459" spans="1:7">
      <c r="A833459" s="15"/>
      <c r="B833459" s="15"/>
      <c r="C833459" s="15"/>
      <c r="D833459" s="15"/>
      <c r="E833459" s="15"/>
      <c r="F833459" s="15"/>
      <c r="G833459" s="15"/>
    </row>
    <row r="834718" spans="1:7">
      <c r="A834718" s="15"/>
      <c r="B834718" s="15"/>
      <c r="C834718" s="15"/>
      <c r="D834718" s="15"/>
      <c r="E834718" s="15"/>
      <c r="F834718" s="15"/>
      <c r="G834718" s="15"/>
    </row>
    <row r="835977" spans="1:7">
      <c r="A835977" s="15"/>
      <c r="B835977" s="15"/>
      <c r="C835977" s="15"/>
      <c r="D835977" s="15"/>
      <c r="E835977" s="15"/>
      <c r="F835977" s="15"/>
      <c r="G835977" s="15"/>
    </row>
    <row r="837236" spans="1:7">
      <c r="A837236" s="15"/>
      <c r="B837236" s="15"/>
      <c r="C837236" s="15"/>
      <c r="D837236" s="15"/>
      <c r="E837236" s="15"/>
      <c r="F837236" s="15"/>
      <c r="G837236" s="15"/>
    </row>
    <row r="838495" spans="1:7">
      <c r="A838495" s="15"/>
      <c r="B838495" s="15"/>
      <c r="C838495" s="15"/>
      <c r="D838495" s="15"/>
      <c r="E838495" s="15"/>
      <c r="F838495" s="15"/>
      <c r="G838495" s="15"/>
    </row>
    <row r="839754" spans="1:7">
      <c r="A839754" s="15"/>
      <c r="B839754" s="15"/>
      <c r="C839754" s="15"/>
      <c r="D839754" s="15"/>
      <c r="E839754" s="15"/>
      <c r="F839754" s="15"/>
      <c r="G839754" s="15"/>
    </row>
    <row r="841013" spans="1:7">
      <c r="A841013" s="15"/>
      <c r="B841013" s="15"/>
      <c r="C841013" s="15"/>
      <c r="D841013" s="15"/>
      <c r="E841013" s="15"/>
      <c r="F841013" s="15"/>
      <c r="G841013" s="15"/>
    </row>
    <row r="842272" spans="1:7">
      <c r="A842272" s="15"/>
      <c r="B842272" s="15"/>
      <c r="C842272" s="15"/>
      <c r="D842272" s="15"/>
      <c r="E842272" s="15"/>
      <c r="F842272" s="15"/>
      <c r="G842272" s="15"/>
    </row>
    <row r="843531" spans="1:7">
      <c r="A843531" s="15"/>
      <c r="B843531" s="15"/>
      <c r="C843531" s="15"/>
      <c r="D843531" s="15"/>
      <c r="E843531" s="15"/>
      <c r="F843531" s="15"/>
      <c r="G843531" s="15"/>
    </row>
    <row r="844790" spans="1:7">
      <c r="A844790" s="15"/>
      <c r="B844790" s="15"/>
      <c r="C844790" s="15"/>
      <c r="D844790" s="15"/>
      <c r="E844790" s="15"/>
      <c r="F844790" s="15"/>
      <c r="G844790" s="15"/>
    </row>
    <row r="846049" spans="1:7">
      <c r="A846049" s="15"/>
      <c r="B846049" s="15"/>
      <c r="C846049" s="15"/>
      <c r="D846049" s="15"/>
      <c r="E846049" s="15"/>
      <c r="F846049" s="15"/>
      <c r="G846049" s="15"/>
    </row>
    <row r="847308" spans="1:7">
      <c r="A847308" s="15"/>
      <c r="B847308" s="15"/>
      <c r="C847308" s="15"/>
      <c r="D847308" s="15"/>
      <c r="E847308" s="15"/>
      <c r="F847308" s="15"/>
      <c r="G847308" s="15"/>
    </row>
    <row r="848567" spans="1:7">
      <c r="A848567" s="15"/>
      <c r="B848567" s="15"/>
      <c r="C848567" s="15"/>
      <c r="D848567" s="15"/>
      <c r="E848567" s="15"/>
      <c r="F848567" s="15"/>
      <c r="G848567" s="15"/>
    </row>
    <row r="849826" spans="1:7">
      <c r="A849826" s="15"/>
      <c r="B849826" s="15"/>
      <c r="C849826" s="15"/>
      <c r="D849826" s="15"/>
      <c r="E849826" s="15"/>
      <c r="F849826" s="15"/>
      <c r="G849826" s="15"/>
    </row>
    <row r="851085" spans="1:7">
      <c r="A851085" s="15"/>
      <c r="B851085" s="15"/>
      <c r="C851085" s="15"/>
      <c r="D851085" s="15"/>
      <c r="E851085" s="15"/>
      <c r="F851085" s="15"/>
      <c r="G851085" s="15"/>
    </row>
    <row r="852344" spans="1:7">
      <c r="A852344" s="15"/>
      <c r="B852344" s="15"/>
      <c r="C852344" s="15"/>
      <c r="D852344" s="15"/>
      <c r="E852344" s="15"/>
      <c r="F852344" s="15"/>
      <c r="G852344" s="15"/>
    </row>
    <row r="853603" spans="1:7">
      <c r="A853603" s="15"/>
      <c r="B853603" s="15"/>
      <c r="C853603" s="15"/>
      <c r="D853603" s="15"/>
      <c r="E853603" s="15"/>
      <c r="F853603" s="15"/>
      <c r="G853603" s="15"/>
    </row>
    <row r="854862" spans="1:7">
      <c r="A854862" s="15"/>
      <c r="B854862" s="15"/>
      <c r="C854862" s="15"/>
      <c r="D854862" s="15"/>
      <c r="E854862" s="15"/>
      <c r="F854862" s="15"/>
      <c r="G854862" s="15"/>
    </row>
    <row r="856121" spans="1:7">
      <c r="A856121" s="15"/>
      <c r="B856121" s="15"/>
      <c r="C856121" s="15"/>
      <c r="D856121" s="15"/>
      <c r="E856121" s="15"/>
      <c r="F856121" s="15"/>
      <c r="G856121" s="15"/>
    </row>
    <row r="857380" spans="1:7">
      <c r="A857380" s="15"/>
      <c r="B857380" s="15"/>
      <c r="C857380" s="15"/>
      <c r="D857380" s="15"/>
      <c r="E857380" s="15"/>
      <c r="F857380" s="15"/>
      <c r="G857380" s="15"/>
    </row>
    <row r="858639" spans="1:7">
      <c r="A858639" s="15"/>
      <c r="B858639" s="15"/>
      <c r="C858639" s="15"/>
      <c r="D858639" s="15"/>
      <c r="E858639" s="15"/>
      <c r="F858639" s="15"/>
      <c r="G858639" s="15"/>
    </row>
    <row r="859898" spans="1:7">
      <c r="A859898" s="15"/>
      <c r="B859898" s="15"/>
      <c r="C859898" s="15"/>
      <c r="D859898" s="15"/>
      <c r="E859898" s="15"/>
      <c r="F859898" s="15"/>
      <c r="G859898" s="15"/>
    </row>
    <row r="861157" spans="1:7">
      <c r="A861157" s="15"/>
      <c r="B861157" s="15"/>
      <c r="C861157" s="15"/>
      <c r="D861157" s="15"/>
      <c r="E861157" s="15"/>
      <c r="F861157" s="15"/>
      <c r="G861157" s="15"/>
    </row>
    <row r="862416" spans="1:7">
      <c r="A862416" s="15"/>
      <c r="B862416" s="15"/>
      <c r="C862416" s="15"/>
      <c r="D862416" s="15"/>
      <c r="E862416" s="15"/>
      <c r="F862416" s="15"/>
      <c r="G862416" s="15"/>
    </row>
    <row r="863675" spans="1:7">
      <c r="A863675" s="15"/>
      <c r="B863675" s="15"/>
      <c r="C863675" s="15"/>
      <c r="D863675" s="15"/>
      <c r="E863675" s="15"/>
      <c r="F863675" s="15"/>
      <c r="G863675" s="15"/>
    </row>
    <row r="864934" spans="1:7">
      <c r="A864934" s="15"/>
      <c r="B864934" s="15"/>
      <c r="C864934" s="15"/>
      <c r="D864934" s="15"/>
      <c r="E864934" s="15"/>
      <c r="F864934" s="15"/>
      <c r="G864934" s="15"/>
    </row>
    <row r="866193" spans="1:7">
      <c r="A866193" s="15"/>
      <c r="B866193" s="15"/>
      <c r="C866193" s="15"/>
      <c r="D866193" s="15"/>
      <c r="E866193" s="15"/>
      <c r="F866193" s="15"/>
      <c r="G866193" s="15"/>
    </row>
    <row r="867452" spans="1:7">
      <c r="A867452" s="15"/>
      <c r="B867452" s="15"/>
      <c r="C867452" s="15"/>
      <c r="D867452" s="15"/>
      <c r="E867452" s="15"/>
      <c r="F867452" s="15"/>
      <c r="G867452" s="15"/>
    </row>
    <row r="868711" spans="1:7">
      <c r="A868711" s="15"/>
      <c r="B868711" s="15"/>
      <c r="C868711" s="15"/>
      <c r="D868711" s="15"/>
      <c r="E868711" s="15"/>
      <c r="F868711" s="15"/>
      <c r="G868711" s="15"/>
    </row>
    <row r="869970" spans="1:7">
      <c r="A869970" s="15"/>
      <c r="B869970" s="15"/>
      <c r="C869970" s="15"/>
      <c r="D869970" s="15"/>
      <c r="E869970" s="15"/>
      <c r="F869970" s="15"/>
      <c r="G869970" s="15"/>
    </row>
    <row r="871229" spans="1:7">
      <c r="A871229" s="15"/>
      <c r="B871229" s="15"/>
      <c r="C871229" s="15"/>
      <c r="D871229" s="15"/>
      <c r="E871229" s="15"/>
      <c r="F871229" s="15"/>
      <c r="G871229" s="15"/>
    </row>
    <row r="872488" spans="1:7">
      <c r="A872488" s="15"/>
      <c r="B872488" s="15"/>
      <c r="C872488" s="15"/>
      <c r="D872488" s="15"/>
      <c r="E872488" s="15"/>
      <c r="F872488" s="15"/>
      <c r="G872488" s="15"/>
    </row>
    <row r="873747" spans="1:7">
      <c r="A873747" s="15"/>
      <c r="B873747" s="15"/>
      <c r="C873747" s="15"/>
      <c r="D873747" s="15"/>
      <c r="E873747" s="15"/>
      <c r="F873747" s="15"/>
      <c r="G873747" s="15"/>
    </row>
    <row r="875006" spans="1:7">
      <c r="A875006" s="15"/>
      <c r="B875006" s="15"/>
      <c r="C875006" s="15"/>
      <c r="D875006" s="15"/>
      <c r="E875006" s="15"/>
      <c r="F875006" s="15"/>
      <c r="G875006" s="15"/>
    </row>
    <row r="876265" spans="1:7">
      <c r="A876265" s="15"/>
      <c r="B876265" s="15"/>
      <c r="C876265" s="15"/>
      <c r="D876265" s="15"/>
      <c r="E876265" s="15"/>
      <c r="F876265" s="15"/>
      <c r="G876265" s="15"/>
    </row>
    <row r="877524" spans="1:7">
      <c r="A877524" s="15"/>
      <c r="B877524" s="15"/>
      <c r="C877524" s="15"/>
      <c r="D877524" s="15"/>
      <c r="E877524" s="15"/>
      <c r="F877524" s="15"/>
      <c r="G877524" s="15"/>
    </row>
    <row r="878783" spans="1:7">
      <c r="A878783" s="15"/>
      <c r="B878783" s="15"/>
      <c r="C878783" s="15"/>
      <c r="D878783" s="15"/>
      <c r="E878783" s="15"/>
      <c r="F878783" s="15"/>
      <c r="G878783" s="15"/>
    </row>
    <row r="880042" spans="1:7">
      <c r="A880042" s="15"/>
      <c r="B880042" s="15"/>
      <c r="C880042" s="15"/>
      <c r="D880042" s="15"/>
      <c r="E880042" s="15"/>
      <c r="F880042" s="15"/>
      <c r="G880042" s="15"/>
    </row>
    <row r="881301" spans="1:7">
      <c r="A881301" s="15"/>
      <c r="B881301" s="15"/>
      <c r="C881301" s="15"/>
      <c r="D881301" s="15"/>
      <c r="E881301" s="15"/>
      <c r="F881301" s="15"/>
      <c r="G881301" s="15"/>
    </row>
    <row r="882560" spans="1:7">
      <c r="A882560" s="15"/>
      <c r="B882560" s="15"/>
      <c r="C882560" s="15"/>
      <c r="D882560" s="15"/>
      <c r="E882560" s="15"/>
      <c r="F882560" s="15"/>
      <c r="G882560" s="15"/>
    </row>
    <row r="883819" spans="1:7">
      <c r="A883819" s="15"/>
      <c r="B883819" s="15"/>
      <c r="C883819" s="15"/>
      <c r="D883819" s="15"/>
      <c r="E883819" s="15"/>
      <c r="F883819" s="15"/>
      <c r="G883819" s="15"/>
    </row>
    <row r="885078" spans="1:7">
      <c r="A885078" s="15"/>
      <c r="B885078" s="15"/>
      <c r="C885078" s="15"/>
      <c r="D885078" s="15"/>
      <c r="E885078" s="15"/>
      <c r="F885078" s="15"/>
      <c r="G885078" s="15"/>
    </row>
    <row r="886337" spans="1:7">
      <c r="A886337" s="15"/>
      <c r="B886337" s="15"/>
      <c r="C886337" s="15"/>
      <c r="D886337" s="15"/>
      <c r="E886337" s="15"/>
      <c r="F886337" s="15"/>
      <c r="G886337" s="15"/>
    </row>
    <row r="887596" spans="1:7">
      <c r="A887596" s="15"/>
      <c r="B887596" s="15"/>
      <c r="C887596" s="15"/>
      <c r="D887596" s="15"/>
      <c r="E887596" s="15"/>
      <c r="F887596" s="15"/>
      <c r="G887596" s="15"/>
    </row>
    <row r="888855" spans="1:7">
      <c r="A888855" s="15"/>
      <c r="B888855" s="15"/>
      <c r="C888855" s="15"/>
      <c r="D888855" s="15"/>
      <c r="E888855" s="15"/>
      <c r="F888855" s="15"/>
      <c r="G888855" s="15"/>
    </row>
    <row r="890114" spans="1:7">
      <c r="A890114" s="15"/>
      <c r="B890114" s="15"/>
      <c r="C890114" s="15"/>
      <c r="D890114" s="15"/>
      <c r="E890114" s="15"/>
      <c r="F890114" s="15"/>
      <c r="G890114" s="15"/>
    </row>
    <row r="891373" spans="1:7">
      <c r="A891373" s="15"/>
      <c r="B891373" s="15"/>
      <c r="C891373" s="15"/>
      <c r="D891373" s="15"/>
      <c r="E891373" s="15"/>
      <c r="F891373" s="15"/>
      <c r="G891373" s="15"/>
    </row>
    <row r="892632" spans="1:7">
      <c r="A892632" s="15"/>
      <c r="B892632" s="15"/>
      <c r="C892632" s="15"/>
      <c r="D892632" s="15"/>
      <c r="E892632" s="15"/>
      <c r="F892632" s="15"/>
      <c r="G892632" s="15"/>
    </row>
    <row r="893891" spans="1:7">
      <c r="A893891" s="15"/>
      <c r="B893891" s="15"/>
      <c r="C893891" s="15"/>
      <c r="D893891" s="15"/>
      <c r="E893891" s="15"/>
      <c r="F893891" s="15"/>
      <c r="G893891" s="15"/>
    </row>
    <row r="895150" spans="1:7">
      <c r="A895150" s="15"/>
      <c r="B895150" s="15"/>
      <c r="C895150" s="15"/>
      <c r="D895150" s="15"/>
      <c r="E895150" s="15"/>
      <c r="F895150" s="15"/>
      <c r="G895150" s="15"/>
    </row>
    <row r="896409" spans="1:7">
      <c r="A896409" s="15"/>
      <c r="B896409" s="15"/>
      <c r="C896409" s="15"/>
      <c r="D896409" s="15"/>
      <c r="E896409" s="15"/>
      <c r="F896409" s="15"/>
      <c r="G896409" s="15"/>
    </row>
    <row r="897668" spans="1:7">
      <c r="A897668" s="15"/>
      <c r="B897668" s="15"/>
      <c r="C897668" s="15"/>
      <c r="D897668" s="15"/>
      <c r="E897668" s="15"/>
      <c r="F897668" s="15"/>
      <c r="G897668" s="15"/>
    </row>
    <row r="898927" spans="1:7">
      <c r="A898927" s="15"/>
      <c r="B898927" s="15"/>
      <c r="C898927" s="15"/>
      <c r="D898927" s="15"/>
      <c r="E898927" s="15"/>
      <c r="F898927" s="15"/>
      <c r="G898927" s="15"/>
    </row>
    <row r="900186" spans="1:7">
      <c r="A900186" s="15"/>
      <c r="B900186" s="15"/>
      <c r="C900186" s="15"/>
      <c r="D900186" s="15"/>
      <c r="E900186" s="15"/>
      <c r="F900186" s="15"/>
      <c r="G900186" s="15"/>
    </row>
    <row r="901445" spans="1:7">
      <c r="A901445" s="15"/>
      <c r="B901445" s="15"/>
      <c r="C901445" s="15"/>
      <c r="D901445" s="15"/>
      <c r="E901445" s="15"/>
      <c r="F901445" s="15"/>
      <c r="G901445" s="15"/>
    </row>
    <row r="902704" spans="1:7">
      <c r="A902704" s="15"/>
      <c r="B902704" s="15"/>
      <c r="C902704" s="15"/>
      <c r="D902704" s="15"/>
      <c r="E902704" s="15"/>
      <c r="F902704" s="15"/>
      <c r="G902704" s="15"/>
    </row>
    <row r="903963" spans="1:7">
      <c r="A903963" s="15"/>
      <c r="B903963" s="15"/>
      <c r="C903963" s="15"/>
      <c r="D903963" s="15"/>
      <c r="E903963" s="15"/>
      <c r="F903963" s="15"/>
      <c r="G903963" s="15"/>
    </row>
    <row r="905222" spans="1:7">
      <c r="A905222" s="15"/>
      <c r="B905222" s="15"/>
      <c r="C905222" s="15"/>
      <c r="D905222" s="15"/>
      <c r="E905222" s="15"/>
      <c r="F905222" s="15"/>
      <c r="G905222" s="15"/>
    </row>
    <row r="906481" spans="1:7">
      <c r="A906481" s="15"/>
      <c r="B906481" s="15"/>
      <c r="C906481" s="15"/>
      <c r="D906481" s="15"/>
      <c r="E906481" s="15"/>
      <c r="F906481" s="15"/>
      <c r="G906481" s="15"/>
    </row>
    <row r="907740" spans="1:7">
      <c r="A907740" s="15"/>
      <c r="B907740" s="15"/>
      <c r="C907740" s="15"/>
      <c r="D907740" s="15"/>
      <c r="E907740" s="15"/>
      <c r="F907740" s="15"/>
      <c r="G907740" s="15"/>
    </row>
    <row r="908999" spans="1:7">
      <c r="A908999" s="15"/>
      <c r="B908999" s="15"/>
      <c r="C908999" s="15"/>
      <c r="D908999" s="15"/>
      <c r="E908999" s="15"/>
      <c r="F908999" s="15"/>
      <c r="G908999" s="15"/>
    </row>
    <row r="910258" spans="1:7">
      <c r="A910258" s="15"/>
      <c r="B910258" s="15"/>
      <c r="C910258" s="15"/>
      <c r="D910258" s="15"/>
      <c r="E910258" s="15"/>
      <c r="F910258" s="15"/>
      <c r="G910258" s="15"/>
    </row>
    <row r="911517" spans="1:7">
      <c r="A911517" s="15"/>
      <c r="B911517" s="15"/>
      <c r="C911517" s="15"/>
      <c r="D911517" s="15"/>
      <c r="E911517" s="15"/>
      <c r="F911517" s="15"/>
      <c r="G911517" s="15"/>
    </row>
    <row r="912776" spans="1:7">
      <c r="A912776" s="15"/>
      <c r="B912776" s="15"/>
      <c r="C912776" s="15"/>
      <c r="D912776" s="15"/>
      <c r="E912776" s="15"/>
      <c r="F912776" s="15"/>
      <c r="G912776" s="15"/>
    </row>
    <row r="914035" spans="1:7">
      <c r="A914035" s="15"/>
      <c r="B914035" s="15"/>
      <c r="C914035" s="15"/>
      <c r="D914035" s="15"/>
      <c r="E914035" s="15"/>
      <c r="F914035" s="15"/>
      <c r="G914035" s="15"/>
    </row>
    <row r="915294" spans="1:7">
      <c r="A915294" s="15"/>
      <c r="B915294" s="15"/>
      <c r="C915294" s="15"/>
      <c r="D915294" s="15"/>
      <c r="E915294" s="15"/>
      <c r="F915294" s="15"/>
      <c r="G915294" s="15"/>
    </row>
    <row r="916553" spans="1:7">
      <c r="A916553" s="15"/>
      <c r="B916553" s="15"/>
      <c r="C916553" s="15"/>
      <c r="D916553" s="15"/>
      <c r="E916553" s="15"/>
      <c r="F916553" s="15"/>
      <c r="G916553" s="15"/>
    </row>
    <row r="917812" spans="1:7">
      <c r="A917812" s="15"/>
      <c r="B917812" s="15"/>
      <c r="C917812" s="15"/>
      <c r="D917812" s="15"/>
      <c r="E917812" s="15"/>
      <c r="F917812" s="15"/>
      <c r="G917812" s="15"/>
    </row>
    <row r="919071" spans="1:7">
      <c r="A919071" s="15"/>
      <c r="B919071" s="15"/>
      <c r="C919071" s="15"/>
      <c r="D919071" s="15"/>
      <c r="E919071" s="15"/>
      <c r="F919071" s="15"/>
      <c r="G919071" s="15"/>
    </row>
    <row r="920330" spans="1:7">
      <c r="A920330" s="15"/>
      <c r="B920330" s="15"/>
      <c r="C920330" s="15"/>
      <c r="D920330" s="15"/>
      <c r="E920330" s="15"/>
      <c r="F920330" s="15"/>
      <c r="G920330" s="15"/>
    </row>
    <row r="921589" spans="1:7">
      <c r="A921589" s="15"/>
      <c r="B921589" s="15"/>
      <c r="C921589" s="15"/>
      <c r="D921589" s="15"/>
      <c r="E921589" s="15"/>
      <c r="F921589" s="15"/>
      <c r="G921589" s="15"/>
    </row>
    <row r="922848" spans="1:7">
      <c r="A922848" s="15"/>
      <c r="B922848" s="15"/>
      <c r="C922848" s="15"/>
      <c r="D922848" s="15"/>
      <c r="E922848" s="15"/>
      <c r="F922848" s="15"/>
      <c r="G922848" s="15"/>
    </row>
    <row r="924107" spans="1:7">
      <c r="A924107" s="15"/>
      <c r="B924107" s="15"/>
      <c r="C924107" s="15"/>
      <c r="D924107" s="15"/>
      <c r="E924107" s="15"/>
      <c r="F924107" s="15"/>
      <c r="G924107" s="15"/>
    </row>
    <row r="925366" spans="1:7">
      <c r="A925366" s="15"/>
      <c r="B925366" s="15"/>
      <c r="C925366" s="15"/>
      <c r="D925366" s="15"/>
      <c r="E925366" s="15"/>
      <c r="F925366" s="15"/>
      <c r="G925366" s="15"/>
    </row>
    <row r="926625" spans="1:7">
      <c r="A926625" s="15"/>
      <c r="B926625" s="15"/>
      <c r="C926625" s="15"/>
      <c r="D926625" s="15"/>
      <c r="E926625" s="15"/>
      <c r="F926625" s="15"/>
      <c r="G926625" s="15"/>
    </row>
    <row r="927884" spans="1:7">
      <c r="A927884" s="15"/>
      <c r="B927884" s="15"/>
      <c r="C927884" s="15"/>
      <c r="D927884" s="15"/>
      <c r="E927884" s="15"/>
      <c r="F927884" s="15"/>
      <c r="G927884" s="15"/>
    </row>
    <row r="929143" spans="1:7">
      <c r="A929143" s="15"/>
      <c r="B929143" s="15"/>
      <c r="C929143" s="15"/>
      <c r="D929143" s="15"/>
      <c r="E929143" s="15"/>
      <c r="F929143" s="15"/>
      <c r="G929143" s="15"/>
    </row>
    <row r="930402" spans="1:7">
      <c r="A930402" s="15"/>
      <c r="B930402" s="15"/>
      <c r="C930402" s="15"/>
      <c r="D930402" s="15"/>
      <c r="E930402" s="15"/>
      <c r="F930402" s="15"/>
      <c r="G930402" s="15"/>
    </row>
    <row r="931661" spans="1:7">
      <c r="A931661" s="15"/>
      <c r="B931661" s="15"/>
      <c r="C931661" s="15"/>
      <c r="D931661" s="15"/>
      <c r="E931661" s="15"/>
      <c r="F931661" s="15"/>
      <c r="G931661" s="15"/>
    </row>
    <row r="932920" spans="1:7">
      <c r="A932920" s="15"/>
      <c r="B932920" s="15"/>
      <c r="C932920" s="15"/>
      <c r="D932920" s="15"/>
      <c r="E932920" s="15"/>
      <c r="F932920" s="15"/>
      <c r="G932920" s="15"/>
    </row>
    <row r="934179" spans="1:7">
      <c r="A934179" s="15"/>
      <c r="B934179" s="15"/>
      <c r="C934179" s="15"/>
      <c r="D934179" s="15"/>
      <c r="E934179" s="15"/>
      <c r="F934179" s="15"/>
      <c r="G934179" s="15"/>
    </row>
    <row r="935438" spans="1:7">
      <c r="A935438" s="15"/>
      <c r="B935438" s="15"/>
      <c r="C935438" s="15"/>
      <c r="D935438" s="15"/>
      <c r="E935438" s="15"/>
      <c r="F935438" s="15"/>
      <c r="G935438" s="15"/>
    </row>
    <row r="936697" spans="1:7">
      <c r="A936697" s="15"/>
      <c r="B936697" s="15"/>
      <c r="C936697" s="15"/>
      <c r="D936697" s="15"/>
      <c r="E936697" s="15"/>
      <c r="F936697" s="15"/>
      <c r="G936697" s="15"/>
    </row>
    <row r="937956" spans="1:7">
      <c r="A937956" s="15"/>
      <c r="B937956" s="15"/>
      <c r="C937956" s="15"/>
      <c r="D937956" s="15"/>
      <c r="E937956" s="15"/>
      <c r="F937956" s="15"/>
      <c r="G937956" s="15"/>
    </row>
    <row r="939215" spans="1:7">
      <c r="A939215" s="15"/>
      <c r="B939215" s="15"/>
      <c r="C939215" s="15"/>
      <c r="D939215" s="15"/>
      <c r="E939215" s="15"/>
      <c r="F939215" s="15"/>
      <c r="G939215" s="15"/>
    </row>
    <row r="940474" spans="1:7">
      <c r="A940474" s="15"/>
      <c r="B940474" s="15"/>
      <c r="C940474" s="15"/>
      <c r="D940474" s="15"/>
      <c r="E940474" s="15"/>
      <c r="F940474" s="15"/>
      <c r="G940474" s="15"/>
    </row>
    <row r="941733" spans="1:7">
      <c r="A941733" s="15"/>
      <c r="B941733" s="15"/>
      <c r="C941733" s="15"/>
      <c r="D941733" s="15"/>
      <c r="E941733" s="15"/>
      <c r="F941733" s="15"/>
      <c r="G941733" s="15"/>
    </row>
    <row r="942992" spans="1:7">
      <c r="A942992" s="15"/>
      <c r="B942992" s="15"/>
      <c r="C942992" s="15"/>
      <c r="D942992" s="15"/>
      <c r="E942992" s="15"/>
      <c r="F942992" s="15"/>
      <c r="G942992" s="15"/>
    </row>
    <row r="944251" spans="1:7">
      <c r="A944251" s="15"/>
      <c r="B944251" s="15"/>
      <c r="C944251" s="15"/>
      <c r="D944251" s="15"/>
      <c r="E944251" s="15"/>
      <c r="F944251" s="15"/>
      <c r="G944251" s="15"/>
    </row>
    <row r="945510" spans="1:7">
      <c r="A945510" s="15"/>
      <c r="B945510" s="15"/>
      <c r="C945510" s="15"/>
      <c r="D945510" s="15"/>
      <c r="E945510" s="15"/>
      <c r="F945510" s="15"/>
      <c r="G945510" s="15"/>
    </row>
    <row r="946769" spans="1:7">
      <c r="A946769" s="15"/>
      <c r="B946769" s="15"/>
      <c r="C946769" s="15"/>
      <c r="D946769" s="15"/>
      <c r="E946769" s="15"/>
      <c r="F946769" s="15"/>
      <c r="G946769" s="15"/>
    </row>
    <row r="948028" spans="1:7">
      <c r="A948028" s="15"/>
      <c r="B948028" s="15"/>
      <c r="C948028" s="15"/>
      <c r="D948028" s="15"/>
      <c r="E948028" s="15"/>
      <c r="F948028" s="15"/>
      <c r="G948028" s="15"/>
    </row>
    <row r="949287" spans="1:7">
      <c r="A949287" s="15"/>
      <c r="B949287" s="15"/>
      <c r="C949287" s="15"/>
      <c r="D949287" s="15"/>
      <c r="E949287" s="15"/>
      <c r="F949287" s="15"/>
      <c r="G949287" s="15"/>
    </row>
    <row r="950546" spans="1:7">
      <c r="A950546" s="15"/>
      <c r="B950546" s="15"/>
      <c r="C950546" s="15"/>
      <c r="D950546" s="15"/>
      <c r="E950546" s="15"/>
      <c r="F950546" s="15"/>
      <c r="G950546" s="15"/>
    </row>
    <row r="951805" spans="1:7">
      <c r="A951805" s="15"/>
      <c r="B951805" s="15"/>
      <c r="C951805" s="15"/>
      <c r="D951805" s="15"/>
      <c r="E951805" s="15"/>
      <c r="F951805" s="15"/>
      <c r="G951805" s="15"/>
    </row>
    <row r="953064" spans="1:7">
      <c r="A953064" s="15"/>
      <c r="B953064" s="15"/>
      <c r="C953064" s="15"/>
      <c r="D953064" s="15"/>
      <c r="E953064" s="15"/>
      <c r="F953064" s="15"/>
      <c r="G953064" s="15"/>
    </row>
    <row r="954323" spans="1:7">
      <c r="A954323" s="15"/>
      <c r="B954323" s="15"/>
      <c r="C954323" s="15"/>
      <c r="D954323" s="15"/>
      <c r="E954323" s="15"/>
      <c r="F954323" s="15"/>
      <c r="G954323" s="15"/>
    </row>
    <row r="955582" spans="1:7">
      <c r="A955582" s="15"/>
      <c r="B955582" s="15"/>
      <c r="C955582" s="15"/>
      <c r="D955582" s="15"/>
      <c r="E955582" s="15"/>
      <c r="F955582" s="15"/>
      <c r="G955582" s="15"/>
    </row>
    <row r="956841" spans="1:7">
      <c r="A956841" s="15"/>
      <c r="B956841" s="15"/>
      <c r="C956841" s="15"/>
      <c r="D956841" s="15"/>
      <c r="E956841" s="15"/>
      <c r="F956841" s="15"/>
      <c r="G956841" s="15"/>
    </row>
    <row r="958100" spans="1:7">
      <c r="A958100" s="15"/>
      <c r="B958100" s="15"/>
      <c r="C958100" s="15"/>
      <c r="D958100" s="15"/>
      <c r="E958100" s="15"/>
      <c r="F958100" s="15"/>
      <c r="G958100" s="15"/>
    </row>
    <row r="959359" spans="1:7">
      <c r="A959359" s="15"/>
      <c r="B959359" s="15"/>
      <c r="C959359" s="15"/>
      <c r="D959359" s="15"/>
      <c r="E959359" s="15"/>
      <c r="F959359" s="15"/>
      <c r="G959359" s="15"/>
    </row>
    <row r="960618" spans="1:7">
      <c r="A960618" s="15"/>
      <c r="B960618" s="15"/>
      <c r="C960618" s="15"/>
      <c r="D960618" s="15"/>
      <c r="E960618" s="15"/>
      <c r="F960618" s="15"/>
      <c r="G960618" s="15"/>
    </row>
    <row r="961877" spans="1:7">
      <c r="A961877" s="15"/>
      <c r="B961877" s="15"/>
      <c r="C961877" s="15"/>
      <c r="D961877" s="15"/>
      <c r="E961877" s="15"/>
      <c r="F961877" s="15"/>
      <c r="G961877" s="15"/>
    </row>
    <row r="963136" spans="1:7">
      <c r="A963136" s="15"/>
      <c r="B963136" s="15"/>
      <c r="C963136" s="15"/>
      <c r="D963136" s="15"/>
      <c r="E963136" s="15"/>
      <c r="F963136" s="15"/>
      <c r="G963136" s="15"/>
    </row>
    <row r="964395" spans="1:7">
      <c r="A964395" s="15"/>
      <c r="B964395" s="15"/>
      <c r="C964395" s="15"/>
      <c r="D964395" s="15"/>
      <c r="E964395" s="15"/>
      <c r="F964395" s="15"/>
      <c r="G964395" s="15"/>
    </row>
    <row r="965654" spans="1:7">
      <c r="A965654" s="15"/>
      <c r="B965654" s="15"/>
      <c r="C965654" s="15"/>
      <c r="D965654" s="15"/>
      <c r="E965654" s="15"/>
      <c r="F965654" s="15"/>
      <c r="G965654" s="15"/>
    </row>
    <row r="966913" spans="1:7">
      <c r="A966913" s="15"/>
      <c r="B966913" s="15"/>
      <c r="C966913" s="15"/>
      <c r="D966913" s="15"/>
      <c r="E966913" s="15"/>
      <c r="F966913" s="15"/>
      <c r="G966913" s="15"/>
    </row>
    <row r="968172" spans="1:7">
      <c r="A968172" s="15"/>
      <c r="B968172" s="15"/>
      <c r="C968172" s="15"/>
      <c r="D968172" s="15"/>
      <c r="E968172" s="15"/>
      <c r="F968172" s="15"/>
      <c r="G968172" s="15"/>
    </row>
    <row r="969431" spans="1:7">
      <c r="A969431" s="15"/>
      <c r="B969431" s="15"/>
      <c r="C969431" s="15"/>
      <c r="D969431" s="15"/>
      <c r="E969431" s="15"/>
      <c r="F969431" s="15"/>
      <c r="G969431" s="15"/>
    </row>
    <row r="970690" spans="1:7">
      <c r="A970690" s="15"/>
      <c r="B970690" s="15"/>
      <c r="C970690" s="15"/>
      <c r="D970690" s="15"/>
      <c r="E970690" s="15"/>
      <c r="F970690" s="15"/>
      <c r="G970690" s="15"/>
    </row>
    <row r="971949" spans="1:7">
      <c r="A971949" s="15"/>
      <c r="B971949" s="15"/>
      <c r="C971949" s="15"/>
      <c r="D971949" s="15"/>
      <c r="E971949" s="15"/>
      <c r="F971949" s="15"/>
      <c r="G971949" s="15"/>
    </row>
    <row r="973208" spans="1:7">
      <c r="A973208" s="15"/>
      <c r="B973208" s="15"/>
      <c r="C973208" s="15"/>
      <c r="D973208" s="15"/>
      <c r="E973208" s="15"/>
      <c r="F973208" s="15"/>
      <c r="G973208" s="15"/>
    </row>
    <row r="974467" spans="1:7">
      <c r="A974467" s="15"/>
      <c r="B974467" s="15"/>
      <c r="C974467" s="15"/>
      <c r="D974467" s="15"/>
      <c r="E974467" s="15"/>
      <c r="F974467" s="15"/>
      <c r="G974467" s="15"/>
    </row>
    <row r="975726" spans="1:7">
      <c r="A975726" s="15"/>
      <c r="B975726" s="15"/>
      <c r="C975726" s="15"/>
      <c r="D975726" s="15"/>
      <c r="E975726" s="15"/>
      <c r="F975726" s="15"/>
      <c r="G975726" s="15"/>
    </row>
    <row r="976985" spans="1:7">
      <c r="A976985" s="15"/>
      <c r="B976985" s="15"/>
      <c r="C976985" s="15"/>
      <c r="D976985" s="15"/>
      <c r="E976985" s="15"/>
      <c r="F976985" s="15"/>
      <c r="G976985" s="15"/>
    </row>
    <row r="978244" spans="1:7">
      <c r="A978244" s="15"/>
      <c r="B978244" s="15"/>
      <c r="C978244" s="15"/>
      <c r="D978244" s="15"/>
      <c r="E978244" s="15"/>
      <c r="F978244" s="15"/>
      <c r="G978244" s="15"/>
    </row>
    <row r="979503" spans="1:7">
      <c r="A979503" s="15"/>
      <c r="B979503" s="15"/>
      <c r="C979503" s="15"/>
      <c r="D979503" s="15"/>
      <c r="E979503" s="15"/>
      <c r="F979503" s="15"/>
      <c r="G979503" s="15"/>
    </row>
    <row r="980762" spans="1:7">
      <c r="A980762" s="15"/>
      <c r="B980762" s="15"/>
      <c r="C980762" s="15"/>
      <c r="D980762" s="15"/>
      <c r="E980762" s="15"/>
      <c r="F980762" s="15"/>
      <c r="G980762" s="15"/>
    </row>
    <row r="982021" spans="1:7">
      <c r="A982021" s="15"/>
      <c r="B982021" s="15"/>
      <c r="C982021" s="15"/>
      <c r="D982021" s="15"/>
      <c r="E982021" s="15"/>
      <c r="F982021" s="15"/>
      <c r="G982021" s="15"/>
    </row>
    <row r="983280" spans="1:7">
      <c r="A983280" s="15"/>
      <c r="B983280" s="15"/>
      <c r="C983280" s="15"/>
      <c r="D983280" s="15"/>
      <c r="E983280" s="15"/>
      <c r="F983280" s="15"/>
      <c r="G983280" s="15"/>
    </row>
    <row r="984539" spans="1:7">
      <c r="A984539" s="15"/>
      <c r="B984539" s="15"/>
      <c r="C984539" s="15"/>
      <c r="D984539" s="15"/>
      <c r="E984539" s="15"/>
      <c r="F984539" s="15"/>
      <c r="G984539" s="15"/>
    </row>
    <row r="985798" spans="1:7">
      <c r="A985798" s="15"/>
      <c r="B985798" s="15"/>
      <c r="C985798" s="15"/>
      <c r="D985798" s="15"/>
      <c r="E985798" s="15"/>
      <c r="F985798" s="15"/>
      <c r="G985798" s="15"/>
    </row>
    <row r="987057" spans="1:7">
      <c r="A987057" s="15"/>
      <c r="B987057" s="15"/>
      <c r="C987057" s="15"/>
      <c r="D987057" s="15"/>
      <c r="E987057" s="15"/>
      <c r="F987057" s="15"/>
      <c r="G987057" s="15"/>
    </row>
    <row r="988316" spans="1:7">
      <c r="A988316" s="15"/>
      <c r="B988316" s="15"/>
      <c r="C988316" s="15"/>
      <c r="D988316" s="15"/>
      <c r="E988316" s="15"/>
      <c r="F988316" s="15"/>
      <c r="G988316" s="15"/>
    </row>
    <row r="989575" spans="1:7">
      <c r="A989575" s="15"/>
      <c r="B989575" s="15"/>
      <c r="C989575" s="15"/>
      <c r="D989575" s="15"/>
      <c r="E989575" s="15"/>
      <c r="F989575" s="15"/>
      <c r="G989575" s="15"/>
    </row>
    <row r="990834" spans="1:7">
      <c r="A990834" s="15"/>
      <c r="B990834" s="15"/>
      <c r="C990834" s="15"/>
      <c r="D990834" s="15"/>
      <c r="E990834" s="15"/>
      <c r="F990834" s="15"/>
      <c r="G990834" s="15"/>
    </row>
    <row r="992093" spans="1:7">
      <c r="A992093" s="15"/>
      <c r="B992093" s="15"/>
      <c r="C992093" s="15"/>
      <c r="D992093" s="15"/>
      <c r="E992093" s="15"/>
      <c r="F992093" s="15"/>
      <c r="G992093" s="15"/>
    </row>
    <row r="993352" spans="1:7">
      <c r="A993352" s="15"/>
      <c r="B993352" s="15"/>
      <c r="C993352" s="15"/>
      <c r="D993352" s="15"/>
      <c r="E993352" s="15"/>
      <c r="F993352" s="15"/>
      <c r="G993352" s="15"/>
    </row>
    <row r="994611" spans="1:7">
      <c r="A994611" s="15"/>
      <c r="B994611" s="15"/>
      <c r="C994611" s="15"/>
      <c r="D994611" s="15"/>
      <c r="E994611" s="15"/>
      <c r="F994611" s="15"/>
      <c r="G994611" s="15"/>
    </row>
    <row r="995870" spans="1:7">
      <c r="A995870" s="15"/>
      <c r="B995870" s="15"/>
      <c r="C995870" s="15"/>
      <c r="D995870" s="15"/>
      <c r="E995870" s="15"/>
      <c r="F995870" s="15"/>
      <c r="G995870" s="15"/>
    </row>
    <row r="997129" spans="1:7">
      <c r="A997129" s="15"/>
      <c r="B997129" s="15"/>
      <c r="C997129" s="15"/>
      <c r="D997129" s="15"/>
      <c r="E997129" s="15"/>
      <c r="F997129" s="15"/>
      <c r="G997129" s="15"/>
    </row>
    <row r="998388" spans="1:7">
      <c r="A998388" s="15"/>
      <c r="B998388" s="15"/>
      <c r="C998388" s="15"/>
      <c r="D998388" s="15"/>
      <c r="E998388" s="15"/>
      <c r="F998388" s="15"/>
      <c r="G998388" s="15"/>
    </row>
    <row r="999647" spans="1:7">
      <c r="A999647" s="15"/>
      <c r="B999647" s="15"/>
      <c r="C999647" s="15"/>
      <c r="D999647" s="15"/>
      <c r="E999647" s="15"/>
      <c r="F999647" s="15"/>
      <c r="G999647" s="15"/>
    </row>
    <row r="1000906" spans="1:7">
      <c r="A1000906" s="15"/>
      <c r="B1000906" s="15"/>
      <c r="C1000906" s="15"/>
      <c r="D1000906" s="15"/>
      <c r="E1000906" s="15"/>
      <c r="F1000906" s="15"/>
      <c r="G1000906" s="15"/>
    </row>
    <row r="1002165" spans="1:7">
      <c r="A1002165" s="15"/>
      <c r="B1002165" s="15"/>
      <c r="C1002165" s="15"/>
      <c r="D1002165" s="15"/>
      <c r="E1002165" s="15"/>
      <c r="F1002165" s="15"/>
      <c r="G1002165" s="15"/>
    </row>
    <row r="1003424" spans="1:7">
      <c r="A1003424" s="15"/>
      <c r="B1003424" s="15"/>
      <c r="C1003424" s="15"/>
      <c r="D1003424" s="15"/>
      <c r="E1003424" s="15"/>
      <c r="F1003424" s="15"/>
      <c r="G1003424" s="15"/>
    </row>
    <row r="1004683" spans="1:7">
      <c r="A1004683" s="15"/>
      <c r="B1004683" s="15"/>
      <c r="C1004683" s="15"/>
      <c r="D1004683" s="15"/>
      <c r="E1004683" s="15"/>
      <c r="F1004683" s="15"/>
      <c r="G1004683" s="15"/>
    </row>
    <row r="1005942" spans="1:7">
      <c r="A1005942" s="15"/>
      <c r="B1005942" s="15"/>
      <c r="C1005942" s="15"/>
      <c r="D1005942" s="15"/>
      <c r="E1005942" s="15"/>
      <c r="F1005942" s="15"/>
      <c r="G1005942" s="15"/>
    </row>
    <row r="1007201" spans="1:7">
      <c r="A1007201" s="15"/>
      <c r="B1007201" s="15"/>
      <c r="C1007201" s="15"/>
      <c r="D1007201" s="15"/>
      <c r="E1007201" s="15"/>
      <c r="F1007201" s="15"/>
      <c r="G1007201" s="15"/>
    </row>
    <row r="1008460" spans="1:7">
      <c r="A1008460" s="15"/>
      <c r="B1008460" s="15"/>
      <c r="C1008460" s="15"/>
      <c r="D1008460" s="15"/>
      <c r="E1008460" s="15"/>
      <c r="F1008460" s="15"/>
      <c r="G1008460" s="15"/>
    </row>
    <row r="1009719" spans="1:7">
      <c r="A1009719" s="15"/>
      <c r="B1009719" s="15"/>
      <c r="C1009719" s="15"/>
      <c r="D1009719" s="15"/>
      <c r="E1009719" s="15"/>
      <c r="F1009719" s="15"/>
      <c r="G1009719" s="15"/>
    </row>
    <row r="1010978" spans="1:7">
      <c r="A1010978" s="15"/>
      <c r="B1010978" s="15"/>
      <c r="C1010978" s="15"/>
      <c r="D1010978" s="15"/>
      <c r="E1010978" s="15"/>
      <c r="F1010978" s="15"/>
      <c r="G1010978" s="15"/>
    </row>
    <row r="1012237" spans="1:7">
      <c r="A1012237" s="15"/>
      <c r="B1012237" s="15"/>
      <c r="C1012237" s="15"/>
      <c r="D1012237" s="15"/>
      <c r="E1012237" s="15"/>
      <c r="F1012237" s="15"/>
      <c r="G1012237" s="15"/>
    </row>
    <row r="1013496" spans="1:7">
      <c r="A1013496" s="15"/>
      <c r="B1013496" s="15"/>
      <c r="C1013496" s="15"/>
      <c r="D1013496" s="15"/>
      <c r="E1013496" s="15"/>
      <c r="F1013496" s="15"/>
      <c r="G1013496" s="15"/>
    </row>
    <row r="1014755" spans="1:7">
      <c r="A1014755" s="15"/>
      <c r="B1014755" s="15"/>
      <c r="C1014755" s="15"/>
      <c r="D1014755" s="15"/>
      <c r="E1014755" s="15"/>
      <c r="F1014755" s="15"/>
      <c r="G1014755" s="15"/>
    </row>
    <row r="1016014" spans="1:7">
      <c r="A1016014" s="15"/>
      <c r="B1016014" s="15"/>
      <c r="C1016014" s="15"/>
      <c r="D1016014" s="15"/>
      <c r="E1016014" s="15"/>
      <c r="F1016014" s="15"/>
      <c r="G1016014" s="15"/>
    </row>
    <row r="1017273" spans="1:7">
      <c r="A1017273" s="15"/>
      <c r="B1017273" s="15"/>
      <c r="C1017273" s="15"/>
      <c r="D1017273" s="15"/>
      <c r="E1017273" s="15"/>
      <c r="F1017273" s="15"/>
      <c r="G1017273" s="15"/>
    </row>
    <row r="1018532" spans="1:7">
      <c r="A1018532" s="15"/>
      <c r="B1018532" s="15"/>
      <c r="C1018532" s="15"/>
      <c r="D1018532" s="15"/>
      <c r="E1018532" s="15"/>
      <c r="F1018532" s="15"/>
      <c r="G1018532" s="15"/>
    </row>
    <row r="1019791" spans="1:7">
      <c r="A1019791" s="15"/>
      <c r="B1019791" s="15"/>
      <c r="C1019791" s="15"/>
      <c r="D1019791" s="15"/>
      <c r="E1019791" s="15"/>
      <c r="F1019791" s="15"/>
      <c r="G1019791" s="15"/>
    </row>
    <row r="1021050" spans="1:7">
      <c r="A1021050" s="15"/>
      <c r="B1021050" s="15"/>
      <c r="C1021050" s="15"/>
      <c r="D1021050" s="15"/>
      <c r="E1021050" s="15"/>
      <c r="F1021050" s="15"/>
      <c r="G1021050" s="15"/>
    </row>
    <row r="1022309" spans="1:7">
      <c r="A1022309" s="15"/>
      <c r="B1022309" s="15"/>
      <c r="C1022309" s="15"/>
      <c r="D1022309" s="15"/>
      <c r="E1022309" s="15"/>
      <c r="F1022309" s="15"/>
      <c r="G1022309" s="15"/>
    </row>
    <row r="1023568" spans="1:7">
      <c r="A1023568" s="15"/>
      <c r="B1023568" s="15"/>
      <c r="C1023568" s="15"/>
      <c r="D1023568" s="15"/>
      <c r="E1023568" s="15"/>
      <c r="F1023568" s="15"/>
      <c r="G1023568" s="15"/>
    </row>
    <row r="1024827" spans="1:7">
      <c r="A1024827" s="15"/>
      <c r="B1024827" s="15"/>
      <c r="C1024827" s="15"/>
      <c r="D1024827" s="15"/>
      <c r="E1024827" s="15"/>
      <c r="F1024827" s="15"/>
      <c r="G1024827" s="15"/>
    </row>
    <row r="1026086" spans="1:7">
      <c r="A1026086" s="15"/>
      <c r="B1026086" s="15"/>
      <c r="C1026086" s="15"/>
      <c r="D1026086" s="15"/>
      <c r="E1026086" s="15"/>
      <c r="F1026086" s="15"/>
      <c r="G1026086" s="15"/>
    </row>
    <row r="1027345" spans="1:7">
      <c r="A1027345" s="15"/>
      <c r="B1027345" s="15"/>
      <c r="C1027345" s="15"/>
      <c r="D1027345" s="15"/>
      <c r="E1027345" s="15"/>
      <c r="F1027345" s="15"/>
      <c r="G1027345" s="15"/>
    </row>
    <row r="1028604" spans="1:7">
      <c r="A1028604" s="15"/>
      <c r="B1028604" s="15"/>
      <c r="C1028604" s="15"/>
      <c r="D1028604" s="15"/>
      <c r="E1028604" s="15"/>
      <c r="F1028604" s="15"/>
      <c r="G1028604" s="15"/>
    </row>
    <row r="1029863" spans="1:7">
      <c r="A1029863" s="15"/>
      <c r="B1029863" s="15"/>
      <c r="C1029863" s="15"/>
      <c r="D1029863" s="15"/>
      <c r="E1029863" s="15"/>
      <c r="F1029863" s="15"/>
      <c r="G1029863" s="15"/>
    </row>
    <row r="1031122" spans="1:7">
      <c r="A1031122" s="15"/>
      <c r="B1031122" s="15"/>
      <c r="C1031122" s="15"/>
      <c r="D1031122" s="15"/>
      <c r="E1031122" s="15"/>
      <c r="F1031122" s="15"/>
      <c r="G1031122" s="15"/>
    </row>
    <row r="1032381" spans="1:7">
      <c r="A1032381" s="15"/>
      <c r="B1032381" s="15"/>
      <c r="C1032381" s="15"/>
      <c r="D1032381" s="15"/>
      <c r="E1032381" s="15"/>
      <c r="F1032381" s="15"/>
      <c r="G1032381" s="15"/>
    </row>
    <row r="1033640" spans="1:7">
      <c r="A1033640" s="15"/>
      <c r="B1033640" s="15"/>
      <c r="C1033640" s="15"/>
      <c r="D1033640" s="15"/>
      <c r="E1033640" s="15"/>
      <c r="F1033640" s="15"/>
      <c r="G1033640" s="15"/>
    </row>
    <row r="1034899" spans="1:7">
      <c r="A1034899" s="15"/>
      <c r="B1034899" s="15"/>
      <c r="C1034899" s="15"/>
      <c r="D1034899" s="15"/>
      <c r="E1034899" s="15"/>
      <c r="F1034899" s="15"/>
      <c r="G1034899" s="15"/>
    </row>
    <row r="1036158" spans="1:7">
      <c r="A1036158" s="15"/>
      <c r="B1036158" s="15"/>
      <c r="C1036158" s="15"/>
      <c r="D1036158" s="15"/>
      <c r="E1036158" s="15"/>
      <c r="F1036158" s="15"/>
      <c r="G1036158" s="15"/>
    </row>
    <row r="1037417" spans="1:7">
      <c r="A1037417" s="15"/>
      <c r="B1037417" s="15"/>
      <c r="C1037417" s="15"/>
      <c r="D1037417" s="15"/>
      <c r="E1037417" s="15"/>
      <c r="F1037417" s="15"/>
      <c r="G1037417" s="15"/>
    </row>
    <row r="1038676" spans="1:7">
      <c r="A1038676" s="15"/>
      <c r="B1038676" s="15"/>
      <c r="C1038676" s="15"/>
      <c r="D1038676" s="15"/>
      <c r="E1038676" s="15"/>
      <c r="F1038676" s="15"/>
      <c r="G1038676" s="15"/>
    </row>
    <row r="1039935" spans="1:7">
      <c r="A1039935" s="15"/>
      <c r="B1039935" s="15"/>
      <c r="C1039935" s="15"/>
      <c r="D1039935" s="15"/>
      <c r="E1039935" s="15"/>
      <c r="F1039935" s="15"/>
      <c r="G1039935" s="15"/>
    </row>
    <row r="1041194" spans="1:7">
      <c r="A1041194" s="15"/>
      <c r="B1041194" s="15"/>
      <c r="C1041194" s="15"/>
      <c r="D1041194" s="15"/>
      <c r="E1041194" s="15"/>
      <c r="F1041194" s="15"/>
      <c r="G1041194" s="15"/>
    </row>
    <row r="1042453" spans="1:7">
      <c r="A1042453" s="15"/>
      <c r="B1042453" s="15"/>
      <c r="C1042453" s="15"/>
      <c r="D1042453" s="15"/>
      <c r="E1042453" s="15"/>
      <c r="F1042453" s="15"/>
      <c r="G1042453" s="15"/>
    </row>
    <row r="1043712" spans="1:7">
      <c r="A1043712" s="15"/>
      <c r="B1043712" s="15"/>
      <c r="C1043712" s="15"/>
      <c r="D1043712" s="15"/>
      <c r="E1043712" s="15"/>
      <c r="F1043712" s="15"/>
      <c r="G1043712" s="15"/>
    </row>
    <row r="1044971" spans="1:7">
      <c r="A1044971" s="15"/>
      <c r="B1044971" s="15"/>
      <c r="C1044971" s="15"/>
      <c r="D1044971" s="15"/>
      <c r="E1044971" s="15"/>
      <c r="F1044971" s="15"/>
      <c r="G1044971" s="15"/>
    </row>
    <row r="1046230" spans="1:7">
      <c r="A1046230" s="15"/>
      <c r="B1046230" s="15"/>
      <c r="C1046230" s="15"/>
      <c r="D1046230" s="15"/>
      <c r="E1046230" s="15"/>
      <c r="F1046230" s="15"/>
      <c r="G1046230" s="15"/>
    </row>
    <row r="1047489" spans="1:7">
      <c r="A1047489" s="15"/>
      <c r="B1047489" s="15"/>
      <c r="C1047489" s="15"/>
      <c r="D1047489" s="15"/>
      <c r="E1047489" s="15"/>
      <c r="F1047489" s="15"/>
      <c r="G1047489" s="15"/>
    </row>
  </sheetData>
  <mergeCells count="3">
    <mergeCell ref="I100:P115"/>
    <mergeCell ref="I1:O2"/>
    <mergeCell ref="I20:O51"/>
  </mergeCells>
  <conditionalFormatting sqref="T38:Y43">
    <cfRule type="colorScale" priority="19">
      <colorScale>
        <cfvo type="min"/>
        <cfvo type="percentile" val="50"/>
        <cfvo type="max"/>
        <color rgb="FFF8696B"/>
        <color rgb="FFFCFCFF"/>
        <color rgb="FF5A8AC6"/>
      </colorScale>
    </cfRule>
  </conditionalFormatting>
  <pageMargins left="0.7" right="0.7" top="0.75" bottom="0.75" header="0.3" footer="0.3"/>
  <pageSetup orientation="portrait" r:id="rId3"/>
  <drawing r:id="rId4"/>
  <tableParts count="7">
    <tablePart r:id="rId5"/>
    <tablePart r:id="rId6"/>
    <tablePart r:id="rId7"/>
    <tablePart r:id="rId8"/>
    <tablePart r:id="rId9"/>
    <tablePart r:id="rId10"/>
    <tablePart r:id="rId11"/>
  </tableParts>
  <extLst>
    <ext xmlns:x14="http://schemas.microsoft.com/office/spreadsheetml/2009/9/main" uri="{78C0D931-6437-407d-A8EE-F0AAD7539E65}">
      <x14:conditionalFormattings>
        <x14:conditionalFormatting xmlns:xm="http://schemas.microsoft.com/office/excel/2006/main" pivot="1">
          <x14:cfRule type="iconSet" priority="6" id="{5EA212CF-19FC-4573-A786-276775063244}">
            <x14:iconSet iconSet="3Triangles">
              <x14:cfvo type="percent">
                <xm:f>0</xm:f>
              </x14:cfvo>
              <x14:cfvo type="percent">
                <xm:f>33</xm:f>
              </x14:cfvo>
              <x14:cfvo type="percent">
                <xm:f>67</xm:f>
              </x14:cfvo>
            </x14:iconSet>
          </x14:cfRule>
          <xm:sqref>J130:M130</xm:sqref>
        </x14:conditionalFormatting>
        <x14:conditionalFormatting xmlns:xm="http://schemas.microsoft.com/office/excel/2006/main" pivot="1">
          <x14:cfRule type="iconSet" priority="5" id="{5C5AA227-ECE9-4327-92D7-DE914BE65A9A}">
            <x14:iconSet iconSet="3Triangles">
              <x14:cfvo type="percent">
                <xm:f>0</xm:f>
              </x14:cfvo>
              <x14:cfvo type="percent">
                <xm:f>33</xm:f>
              </x14:cfvo>
              <x14:cfvo type="percent">
                <xm:f>67</xm:f>
              </x14:cfvo>
            </x14:iconSet>
          </x14:cfRule>
          <xm:sqref>J131:M131</xm:sqref>
        </x14:conditionalFormatting>
        <x14:conditionalFormatting xmlns:xm="http://schemas.microsoft.com/office/excel/2006/main" pivot="1">
          <x14:cfRule type="iconSet" priority="4" id="{1E0CDB2C-91F1-45E3-9EC2-C6445773F047}">
            <x14:iconSet iconSet="3Triangles">
              <x14:cfvo type="percent">
                <xm:f>0</xm:f>
              </x14:cfvo>
              <x14:cfvo type="percent">
                <xm:f>33</xm:f>
              </x14:cfvo>
              <x14:cfvo type="percent">
                <xm:f>67</xm:f>
              </x14:cfvo>
            </x14:iconSet>
          </x14:cfRule>
          <xm:sqref>J132:M132</xm:sqref>
        </x14:conditionalFormatting>
        <x14:conditionalFormatting xmlns:xm="http://schemas.microsoft.com/office/excel/2006/main" pivot="1">
          <x14:cfRule type="iconSet" priority="3" id="{8AF0998F-4D7F-4F78-A66D-B1EDD0514A66}">
            <x14:iconSet iconSet="3Triangles">
              <x14:cfvo type="percent">
                <xm:f>0</xm:f>
              </x14:cfvo>
              <x14:cfvo type="percent">
                <xm:f>33</xm:f>
              </x14:cfvo>
              <x14:cfvo type="percent">
                <xm:f>67</xm:f>
              </x14:cfvo>
            </x14:iconSet>
          </x14:cfRule>
          <xm:sqref>J120:M120</xm:sqref>
        </x14:conditionalFormatting>
        <x14:conditionalFormatting xmlns:xm="http://schemas.microsoft.com/office/excel/2006/main" pivot="1">
          <x14:cfRule type="iconSet" priority="2" id="{6B9182E5-69FF-408B-9FC8-90591B0B440E}">
            <x14:iconSet iconSet="3Triangles">
              <x14:cfvo type="percent">
                <xm:f>0</xm:f>
              </x14:cfvo>
              <x14:cfvo type="percent">
                <xm:f>33</xm:f>
              </x14:cfvo>
              <x14:cfvo type="percent">
                <xm:f>67</xm:f>
              </x14:cfvo>
            </x14:iconSet>
          </x14:cfRule>
          <xm:sqref>J121:M121</xm:sqref>
        </x14:conditionalFormatting>
        <x14:conditionalFormatting xmlns:xm="http://schemas.microsoft.com/office/excel/2006/main" pivot="1">
          <x14:cfRule type="iconSet" priority="1" id="{16556D56-6F9C-40CB-8CD5-EBB8C2ED9604}">
            <x14:iconSet iconSet="3Triangles">
              <x14:cfvo type="percent">
                <xm:f>0</xm:f>
              </x14:cfvo>
              <x14:cfvo type="percent">
                <xm:f>33</xm:f>
              </x14:cfvo>
              <x14:cfvo type="percent">
                <xm:f>67</xm:f>
              </x14:cfvo>
            </x14:iconSet>
          </x14:cfRule>
          <xm:sqref>J122:M122</xm:sqref>
        </x14:conditionalFormatting>
      </x14:conditionalFormattings>
    </ext>
    <ext xmlns:x14="http://schemas.microsoft.com/office/spreadsheetml/2009/9/main" uri="{A8765BA9-456A-4dab-B4F3-ACF838C121DE}">
      <x14:slicerList>
        <x14:slicer r:id="rId1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1FD03-4A3D-4F23-9CE6-AE4FE6AA8322}">
  <dimension ref="A1:M255"/>
  <sheetViews>
    <sheetView zoomScale="59" workbookViewId="0">
      <selection activeCell="I258" sqref="I258"/>
    </sheetView>
  </sheetViews>
  <sheetFormatPr defaultRowHeight="14"/>
  <cols>
    <col min="1" max="6" width="8.83203125" bestFit="1" customWidth="1"/>
    <col min="8" max="13" width="13.4140625" bestFit="1" customWidth="1"/>
  </cols>
  <sheetData>
    <row r="1" spans="1:13">
      <c r="A1" t="s">
        <v>204</v>
      </c>
      <c r="H1" t="s">
        <v>205</v>
      </c>
    </row>
    <row r="2" spans="1:13">
      <c r="A2">
        <v>2019</v>
      </c>
      <c r="B2">
        <v>2020</v>
      </c>
      <c r="C2">
        <v>2021</v>
      </c>
      <c r="D2">
        <v>2022</v>
      </c>
      <c r="E2">
        <v>2023</v>
      </c>
      <c r="F2">
        <v>2024</v>
      </c>
      <c r="H2">
        <v>2019</v>
      </c>
      <c r="I2">
        <v>2020</v>
      </c>
      <c r="J2">
        <v>2021</v>
      </c>
      <c r="K2">
        <v>2022</v>
      </c>
      <c r="L2">
        <v>2023</v>
      </c>
      <c r="M2">
        <v>2024</v>
      </c>
    </row>
    <row r="3" spans="1:13">
      <c r="A3" s="105">
        <v>63.656199999999998</v>
      </c>
      <c r="B3" s="105">
        <v>72.796000000000006</v>
      </c>
      <c r="C3" s="105">
        <v>126.5442</v>
      </c>
      <c r="D3" s="105">
        <v>179.07660000000001</v>
      </c>
      <c r="E3" s="105">
        <v>123.7685</v>
      </c>
      <c r="F3" s="105">
        <v>184.73500000000001</v>
      </c>
      <c r="G3" s="4"/>
      <c r="H3" s="105">
        <v>89182800</v>
      </c>
      <c r="I3" s="105">
        <v>135480400</v>
      </c>
      <c r="J3" s="105">
        <v>143301900</v>
      </c>
      <c r="K3" s="105">
        <v>104487900</v>
      </c>
      <c r="L3" s="105">
        <v>112117500</v>
      </c>
      <c r="M3" s="105">
        <v>82488700</v>
      </c>
    </row>
    <row r="4" spans="1:13">
      <c r="A4" s="106">
        <v>64.412400000000005</v>
      </c>
      <c r="B4" s="106">
        <v>72.088300000000004</v>
      </c>
      <c r="C4" s="106">
        <v>128.1088</v>
      </c>
      <c r="D4" s="106">
        <v>176.8038</v>
      </c>
      <c r="E4" s="106">
        <v>125.045</v>
      </c>
      <c r="F4" s="106">
        <v>183.35169999999999</v>
      </c>
      <c r="G4" s="4"/>
      <c r="H4" s="106">
        <v>100206400</v>
      </c>
      <c r="I4" s="106">
        <v>146322800</v>
      </c>
      <c r="J4" s="106">
        <v>97664900</v>
      </c>
      <c r="K4" s="106">
        <v>99310400</v>
      </c>
      <c r="L4" s="106">
        <v>89113600</v>
      </c>
      <c r="M4" s="106">
        <v>58414500</v>
      </c>
    </row>
    <row r="5" spans="1:13">
      <c r="A5" s="105">
        <v>64.737200000000001</v>
      </c>
      <c r="B5" s="105">
        <v>72.662700000000001</v>
      </c>
      <c r="C5" s="105">
        <v>123.79640000000001</v>
      </c>
      <c r="D5" s="105">
        <v>172.1009</v>
      </c>
      <c r="E5" s="105">
        <v>123.71899999999999</v>
      </c>
      <c r="F5" s="105">
        <v>181.0232</v>
      </c>
      <c r="G5" s="4"/>
      <c r="H5" s="105">
        <v>86703200</v>
      </c>
      <c r="I5" s="105">
        <v>118387200</v>
      </c>
      <c r="J5" s="105">
        <v>155088000</v>
      </c>
      <c r="K5" s="105">
        <v>94537600</v>
      </c>
      <c r="L5" s="105">
        <v>80962700</v>
      </c>
      <c r="M5" s="105">
        <v>71983600</v>
      </c>
    </row>
    <row r="6" spans="1:13">
      <c r="A6" s="106">
        <v>64.540899999999993</v>
      </c>
      <c r="B6" s="106">
        <v>72.320999999999998</v>
      </c>
      <c r="C6" s="106">
        <v>128.02080000000001</v>
      </c>
      <c r="D6" s="106">
        <v>169.22790000000001</v>
      </c>
      <c r="E6" s="106">
        <v>128.27109999999999</v>
      </c>
      <c r="F6" s="106">
        <v>180.29669999999999</v>
      </c>
      <c r="G6" s="4"/>
      <c r="H6" s="106">
        <v>76167200</v>
      </c>
      <c r="I6" s="106">
        <v>108872000</v>
      </c>
      <c r="J6" s="106">
        <v>109578200</v>
      </c>
      <c r="K6" s="106">
        <v>96904000</v>
      </c>
      <c r="L6" s="106">
        <v>87754700</v>
      </c>
      <c r="M6" s="106">
        <v>62303300</v>
      </c>
    </row>
    <row r="7" spans="1:13">
      <c r="A7" s="105">
        <v>63.789499999999997</v>
      </c>
      <c r="B7" s="105">
        <v>73.484399999999994</v>
      </c>
      <c r="C7" s="105">
        <v>129.12569999999999</v>
      </c>
      <c r="D7" s="105">
        <v>169.39519999999999</v>
      </c>
      <c r="E7" s="105">
        <v>128.79560000000001</v>
      </c>
      <c r="F7" s="105">
        <v>184.65539999999999</v>
      </c>
      <c r="G7" s="4"/>
      <c r="H7" s="105">
        <v>106234400</v>
      </c>
      <c r="I7" s="105">
        <v>132079200</v>
      </c>
      <c r="J7" s="105">
        <v>105158200</v>
      </c>
      <c r="K7" s="105">
        <v>86709100</v>
      </c>
      <c r="L7" s="105">
        <v>70790800</v>
      </c>
      <c r="M7" s="105">
        <v>59144500</v>
      </c>
    </row>
    <row r="8" spans="1:13">
      <c r="A8" s="106">
        <v>63.503500000000003</v>
      </c>
      <c r="B8" s="106">
        <v>75.045199999999994</v>
      </c>
      <c r="C8" s="106">
        <v>126.1237</v>
      </c>
      <c r="D8" s="106">
        <v>169.41480000000001</v>
      </c>
      <c r="E8" s="106">
        <v>129.36959999999999</v>
      </c>
      <c r="F8" s="106">
        <v>184.23740000000001</v>
      </c>
      <c r="G8" s="4"/>
      <c r="H8" s="106">
        <v>121395200</v>
      </c>
      <c r="I8" s="106">
        <v>170108400</v>
      </c>
      <c r="J8" s="106">
        <v>100384500</v>
      </c>
      <c r="K8" s="106">
        <v>106765600</v>
      </c>
      <c r="L8" s="106">
        <v>63896200</v>
      </c>
      <c r="M8" s="106">
        <v>42841800</v>
      </c>
    </row>
    <row r="9" spans="1:13">
      <c r="A9" s="105">
        <v>63.447800000000001</v>
      </c>
      <c r="B9" s="105">
        <v>75.2149</v>
      </c>
      <c r="C9" s="105">
        <v>125.9477</v>
      </c>
      <c r="D9" s="105">
        <v>172.25829999999999</v>
      </c>
      <c r="E9" s="105">
        <v>132.1009</v>
      </c>
      <c r="F9" s="105">
        <v>185.28229999999999</v>
      </c>
      <c r="G9" s="4"/>
      <c r="H9" s="105">
        <v>65325200</v>
      </c>
      <c r="I9" s="105">
        <v>140644800</v>
      </c>
      <c r="J9" s="105">
        <v>91951100</v>
      </c>
      <c r="K9" s="105">
        <v>76138300</v>
      </c>
      <c r="L9" s="105">
        <v>69458900</v>
      </c>
      <c r="M9" s="105">
        <v>46792900</v>
      </c>
    </row>
    <row r="10" spans="1:13">
      <c r="A10" s="106">
        <v>64.560299999999998</v>
      </c>
      <c r="B10" s="106">
        <v>76.821799999999996</v>
      </c>
      <c r="C10" s="106">
        <v>127.9915</v>
      </c>
      <c r="D10" s="106">
        <v>172.70099999999999</v>
      </c>
      <c r="E10" s="106">
        <v>132.02170000000001</v>
      </c>
      <c r="F10" s="106">
        <v>184.68520000000001</v>
      </c>
      <c r="G10" s="4"/>
      <c r="H10" s="106">
        <v>84020400</v>
      </c>
      <c r="I10" s="106">
        <v>121532000</v>
      </c>
      <c r="J10" s="106">
        <v>88636800</v>
      </c>
      <c r="K10" s="106">
        <v>74805200</v>
      </c>
      <c r="L10" s="106">
        <v>71379600</v>
      </c>
      <c r="M10" s="106">
        <v>49128400</v>
      </c>
    </row>
    <row r="11" spans="1:13">
      <c r="A11" s="105">
        <v>64.056100000000001</v>
      </c>
      <c r="B11" s="105">
        <v>75.784400000000005</v>
      </c>
      <c r="C11" s="105">
        <v>126.0553</v>
      </c>
      <c r="D11" s="105">
        <v>169.41480000000001</v>
      </c>
      <c r="E11" s="105">
        <v>133.35759999999999</v>
      </c>
      <c r="F11" s="105">
        <v>185.0136</v>
      </c>
      <c r="G11" s="4"/>
      <c r="H11" s="105">
        <v>105207600</v>
      </c>
      <c r="I11" s="105">
        <v>161954400</v>
      </c>
      <c r="J11" s="105">
        <v>90221800</v>
      </c>
      <c r="K11" s="105">
        <v>84505800</v>
      </c>
      <c r="L11" s="105">
        <v>57809700</v>
      </c>
      <c r="M11" s="105">
        <v>40444700</v>
      </c>
    </row>
    <row r="12" spans="1:13">
      <c r="A12" s="106">
        <v>64.916499999999999</v>
      </c>
      <c r="B12" s="106">
        <v>75.459699999999998</v>
      </c>
      <c r="C12" s="106">
        <v>124.3245</v>
      </c>
      <c r="D12" s="106">
        <v>170.2807</v>
      </c>
      <c r="E12" s="106">
        <v>134.52529999999999</v>
      </c>
      <c r="F12" s="106">
        <v>182.73480000000001</v>
      </c>
      <c r="G12" s="4"/>
      <c r="H12" s="106">
        <v>65235600</v>
      </c>
      <c r="I12" s="106">
        <v>121923600</v>
      </c>
      <c r="J12" s="106">
        <v>111598500</v>
      </c>
      <c r="K12" s="106">
        <v>80440800</v>
      </c>
      <c r="L12" s="106">
        <v>63646600</v>
      </c>
      <c r="M12" s="106">
        <v>65603000</v>
      </c>
    </row>
    <row r="13" spans="1:13">
      <c r="A13" s="105">
        <v>64.773600000000002</v>
      </c>
      <c r="B13" s="105">
        <v>76.404899999999998</v>
      </c>
      <c r="C13" s="105">
        <v>124.9992</v>
      </c>
      <c r="D13" s="105">
        <v>167.0634</v>
      </c>
      <c r="E13" s="105">
        <v>133.80289999999999</v>
      </c>
      <c r="F13" s="105">
        <v>181.7894</v>
      </c>
      <c r="G13" s="4"/>
      <c r="H13" s="105">
        <v>46617600</v>
      </c>
      <c r="I13" s="105">
        <v>108829200</v>
      </c>
      <c r="J13" s="105">
        <v>90757300</v>
      </c>
      <c r="K13" s="105">
        <v>90956700</v>
      </c>
      <c r="L13" s="105">
        <v>69672800</v>
      </c>
      <c r="M13" s="105">
        <v>47317400</v>
      </c>
    </row>
    <row r="14" spans="1:13">
      <c r="A14" s="106">
        <v>64.024600000000007</v>
      </c>
      <c r="B14" s="106">
        <v>77.250799999999998</v>
      </c>
      <c r="C14" s="106">
        <v>129.1062</v>
      </c>
      <c r="D14" s="106">
        <v>163.55090000000001</v>
      </c>
      <c r="E14" s="106">
        <v>133.8623</v>
      </c>
      <c r="F14" s="106">
        <v>187.71039999999999</v>
      </c>
      <c r="G14" s="4"/>
      <c r="H14" s="106">
        <v>94487200</v>
      </c>
      <c r="I14" s="106">
        <v>137816400</v>
      </c>
      <c r="J14" s="106">
        <v>104319500</v>
      </c>
      <c r="K14" s="106">
        <v>94815000</v>
      </c>
      <c r="L14" s="106">
        <v>58280400</v>
      </c>
      <c r="M14" s="106">
        <v>78005800</v>
      </c>
    </row>
    <row r="15" spans="1:13">
      <c r="A15" s="105">
        <v>62.883099999999999</v>
      </c>
      <c r="B15" s="105">
        <v>76.7273</v>
      </c>
      <c r="C15" s="105">
        <v>133.839</v>
      </c>
      <c r="D15" s="105">
        <v>161.8586</v>
      </c>
      <c r="E15" s="105">
        <v>136.43520000000001</v>
      </c>
      <c r="F15" s="105">
        <v>190.62610000000001</v>
      </c>
      <c r="G15" s="4"/>
      <c r="H15" s="105">
        <v>114430400</v>
      </c>
      <c r="I15" s="105">
        <v>110843200</v>
      </c>
      <c r="J15" s="105">
        <v>120150900</v>
      </c>
      <c r="K15" s="105">
        <v>91420500</v>
      </c>
      <c r="L15" s="105">
        <v>80223600</v>
      </c>
      <c r="M15" s="105">
        <v>68741000</v>
      </c>
    </row>
    <row r="16" spans="1:13">
      <c r="A16" s="106">
        <v>63.438099999999999</v>
      </c>
      <c r="B16" s="106">
        <v>77.001099999999994</v>
      </c>
      <c r="C16" s="106">
        <v>135.99029999999999</v>
      </c>
      <c r="D16" s="106">
        <v>159.79249999999999</v>
      </c>
      <c r="E16" s="106">
        <v>139.64150000000001</v>
      </c>
      <c r="F16" s="106">
        <v>192.94470000000001</v>
      </c>
      <c r="G16" s="4"/>
      <c r="H16" s="106">
        <v>67181600</v>
      </c>
      <c r="I16" s="106">
        <v>101832400</v>
      </c>
      <c r="J16" s="106">
        <v>114459400</v>
      </c>
      <c r="K16" s="106">
        <v>122848900</v>
      </c>
      <c r="L16" s="106">
        <v>81760300</v>
      </c>
      <c r="M16" s="106">
        <v>60133900</v>
      </c>
    </row>
    <row r="17" spans="1:13">
      <c r="A17" s="105">
        <v>64.368799999999993</v>
      </c>
      <c r="B17" s="105">
        <v>77.372</v>
      </c>
      <c r="C17" s="105">
        <v>139.7551</v>
      </c>
      <c r="D17" s="105">
        <v>159.01519999999999</v>
      </c>
      <c r="E17" s="105">
        <v>141.04679999999999</v>
      </c>
      <c r="F17" s="105">
        <v>194.2285</v>
      </c>
      <c r="G17" s="4"/>
      <c r="H17" s="105">
        <v>74424400</v>
      </c>
      <c r="I17" s="105">
        <v>104472000</v>
      </c>
      <c r="J17" s="105">
        <v>157611700</v>
      </c>
      <c r="K17" s="105">
        <v>162294600</v>
      </c>
      <c r="L17" s="105">
        <v>66435100</v>
      </c>
      <c r="M17" s="105">
        <v>42355600</v>
      </c>
    </row>
    <row r="18" spans="1:13">
      <c r="A18" s="106">
        <v>65.612099999999998</v>
      </c>
      <c r="B18" s="106">
        <v>77.149000000000001</v>
      </c>
      <c r="C18" s="106">
        <v>139.9897</v>
      </c>
      <c r="D18" s="106">
        <v>157.20490000000001</v>
      </c>
      <c r="E18" s="106">
        <v>140.3837</v>
      </c>
      <c r="F18" s="106">
        <v>193.55179999999999</v>
      </c>
      <c r="G18" s="4"/>
      <c r="H18" s="106">
        <v>106075600</v>
      </c>
      <c r="I18" s="106">
        <v>146537600</v>
      </c>
      <c r="J18" s="106">
        <v>98390600</v>
      </c>
      <c r="K18" s="106">
        <v>115798400</v>
      </c>
      <c r="L18" s="106">
        <v>65799300</v>
      </c>
      <c r="M18" s="106">
        <v>53631300</v>
      </c>
    </row>
    <row r="19" spans="1:13">
      <c r="A19" s="105">
        <v>64.693600000000004</v>
      </c>
      <c r="B19" s="105">
        <v>74.880399999999995</v>
      </c>
      <c r="C19" s="105">
        <v>138.91409999999999</v>
      </c>
      <c r="D19" s="105">
        <v>157.1163</v>
      </c>
      <c r="E19" s="105">
        <v>142.46190000000001</v>
      </c>
      <c r="F19" s="105">
        <v>193.2234</v>
      </c>
      <c r="G19" s="4"/>
      <c r="H19" s="105">
        <v>128042400</v>
      </c>
      <c r="I19" s="105">
        <v>161940000</v>
      </c>
      <c r="J19" s="105">
        <v>140843800</v>
      </c>
      <c r="K19" s="105">
        <v>108275300</v>
      </c>
      <c r="L19" s="105">
        <v>54105100</v>
      </c>
      <c r="M19" s="105">
        <v>54822100</v>
      </c>
    </row>
    <row r="20" spans="1:13">
      <c r="A20" s="106">
        <v>65.071700000000007</v>
      </c>
      <c r="B20" s="106">
        <v>76.998699999999999</v>
      </c>
      <c r="C20" s="106">
        <v>134.05420000000001</v>
      </c>
      <c r="D20" s="106">
        <v>156.65389999999999</v>
      </c>
      <c r="E20" s="106">
        <v>144.41139999999999</v>
      </c>
      <c r="F20" s="106">
        <v>191.4819</v>
      </c>
      <c r="G20" s="4"/>
      <c r="H20" s="106">
        <v>90420400</v>
      </c>
      <c r="I20" s="106">
        <v>162234000</v>
      </c>
      <c r="J20" s="106">
        <v>142621100</v>
      </c>
      <c r="K20" s="106">
        <v>121954600</v>
      </c>
      <c r="L20" s="106">
        <v>70555800</v>
      </c>
      <c r="M20" s="106">
        <v>44594000</v>
      </c>
    </row>
    <row r="21" spans="1:13">
      <c r="A21" s="105">
        <v>65.6267</v>
      </c>
      <c r="B21" s="105">
        <v>78.610500000000002</v>
      </c>
      <c r="C21" s="105">
        <v>129.0378</v>
      </c>
      <c r="D21" s="105">
        <v>167.5848</v>
      </c>
      <c r="E21" s="105">
        <v>141.5119</v>
      </c>
      <c r="F21" s="105">
        <v>190.7953</v>
      </c>
      <c r="G21" s="4"/>
      <c r="H21" s="105">
        <v>78756800</v>
      </c>
      <c r="I21" s="105">
        <v>216229200</v>
      </c>
      <c r="J21" s="105">
        <v>177523800</v>
      </c>
      <c r="K21" s="105">
        <v>179935700</v>
      </c>
      <c r="L21" s="105">
        <v>64015300</v>
      </c>
      <c r="M21" s="105">
        <v>47145600</v>
      </c>
    </row>
    <row r="22" spans="1:13">
      <c r="A22" s="106">
        <v>65.793899999999994</v>
      </c>
      <c r="B22" s="106">
        <v>78.496600000000001</v>
      </c>
      <c r="C22" s="106">
        <v>131.1695</v>
      </c>
      <c r="D22" s="106">
        <v>171.9631</v>
      </c>
      <c r="E22" s="106">
        <v>142.7884</v>
      </c>
      <c r="F22" s="106">
        <v>187.1233</v>
      </c>
      <c r="G22" s="4"/>
      <c r="H22" s="106">
        <v>137310400</v>
      </c>
      <c r="I22" s="106">
        <v>126743200</v>
      </c>
      <c r="J22" s="106">
        <v>106239800</v>
      </c>
      <c r="K22" s="106">
        <v>115541600</v>
      </c>
      <c r="L22" s="106">
        <v>65874500</v>
      </c>
      <c r="M22" s="106">
        <v>55859400</v>
      </c>
    </row>
    <row r="23" spans="1:13">
      <c r="A23" s="105">
        <v>66.688299999999998</v>
      </c>
      <c r="B23" s="105">
        <v>75.016099999999994</v>
      </c>
      <c r="C23" s="105">
        <v>132.00069999999999</v>
      </c>
      <c r="D23" s="105">
        <v>171.79589999999999</v>
      </c>
      <c r="E23" s="105">
        <v>143.91659999999999</v>
      </c>
      <c r="F23" s="105">
        <v>183.501</v>
      </c>
      <c r="G23" s="4"/>
      <c r="H23" s="105">
        <v>133587600</v>
      </c>
      <c r="I23" s="105">
        <v>199588400</v>
      </c>
      <c r="J23" s="105">
        <v>83305400</v>
      </c>
      <c r="K23" s="105">
        <v>86213900</v>
      </c>
      <c r="L23" s="105">
        <v>77663600</v>
      </c>
      <c r="M23" s="105">
        <v>55467800</v>
      </c>
    </row>
    <row r="24" spans="1:13">
      <c r="A24" s="106">
        <v>67.829800000000006</v>
      </c>
      <c r="B24" s="106">
        <v>74.810100000000006</v>
      </c>
      <c r="C24" s="106">
        <v>130.97389999999999</v>
      </c>
      <c r="D24" s="106">
        <v>173.006</v>
      </c>
      <c r="E24" s="106">
        <v>149.25049999999999</v>
      </c>
      <c r="F24" s="106">
        <v>185.94909999999999</v>
      </c>
      <c r="G24" s="4"/>
      <c r="H24" s="106">
        <v>128186000</v>
      </c>
      <c r="I24" s="106">
        <v>173788400</v>
      </c>
      <c r="J24" s="106">
        <v>89880900</v>
      </c>
      <c r="K24" s="106">
        <v>84914300</v>
      </c>
      <c r="L24" s="106">
        <v>118339000</v>
      </c>
      <c r="M24" s="106">
        <v>64885400</v>
      </c>
    </row>
    <row r="25" spans="1:13">
      <c r="A25" s="105">
        <v>67.963200000000001</v>
      </c>
      <c r="B25" s="105">
        <v>77.279899999999998</v>
      </c>
      <c r="C25" s="105">
        <v>134.3475</v>
      </c>
      <c r="D25" s="105">
        <v>170.11340000000001</v>
      </c>
      <c r="E25" s="105">
        <v>152.8922</v>
      </c>
      <c r="F25" s="105">
        <v>184.94399999999999</v>
      </c>
      <c r="G25" s="4"/>
      <c r="H25" s="105">
        <v>114158400</v>
      </c>
      <c r="I25" s="105">
        <v>136616400</v>
      </c>
      <c r="J25" s="105">
        <v>84183100</v>
      </c>
      <c r="K25" s="105">
        <v>89418100</v>
      </c>
      <c r="L25" s="105">
        <v>154357300</v>
      </c>
      <c r="M25" s="105">
        <v>102518000</v>
      </c>
    </row>
    <row r="26" spans="1:13">
      <c r="A26" s="106">
        <v>67.800799999999995</v>
      </c>
      <c r="B26" s="106">
        <v>77.91</v>
      </c>
      <c r="C26" s="106">
        <v>133.93129999999999</v>
      </c>
      <c r="D26" s="106">
        <v>169.8278</v>
      </c>
      <c r="E26" s="106">
        <v>150.15100000000001</v>
      </c>
      <c r="F26" s="106">
        <v>186.76499999999999</v>
      </c>
      <c r="G26" s="4"/>
      <c r="H26" s="106">
        <v>116028400</v>
      </c>
      <c r="I26" s="106">
        <v>118826800</v>
      </c>
      <c r="J26" s="106">
        <v>75693800</v>
      </c>
      <c r="K26" s="106">
        <v>82465400</v>
      </c>
      <c r="L26" s="106">
        <v>69858300</v>
      </c>
      <c r="M26" s="106">
        <v>69668800</v>
      </c>
    </row>
    <row r="27" spans="1:13">
      <c r="A27" s="105">
        <v>67.868600000000001</v>
      </c>
      <c r="B27" s="105">
        <v>78.821399999999997</v>
      </c>
      <c r="C27" s="105">
        <v>134.07820000000001</v>
      </c>
      <c r="D27" s="105">
        <v>169.1086</v>
      </c>
      <c r="E27" s="105">
        <v>153.04060000000001</v>
      </c>
      <c r="F27" s="105">
        <v>188.37719999999999</v>
      </c>
      <c r="G27" s="4"/>
      <c r="H27" s="105">
        <v>98369200</v>
      </c>
      <c r="I27" s="105">
        <v>105425600</v>
      </c>
      <c r="J27" s="105">
        <v>71297200</v>
      </c>
      <c r="K27" s="105">
        <v>77251200</v>
      </c>
      <c r="L27" s="105">
        <v>83322600</v>
      </c>
      <c r="M27" s="105">
        <v>43490800</v>
      </c>
    </row>
    <row r="28" spans="1:13">
      <c r="A28" s="106">
        <v>67.727999999999994</v>
      </c>
      <c r="B28" s="106">
        <v>77.75</v>
      </c>
      <c r="C28" s="106">
        <v>133.1968</v>
      </c>
      <c r="D28" s="106">
        <v>172.23150000000001</v>
      </c>
      <c r="E28" s="106">
        <v>150.3391</v>
      </c>
      <c r="F28" s="106">
        <v>188.48660000000001</v>
      </c>
      <c r="G28" s="4"/>
      <c r="H28" s="106">
        <v>275978000</v>
      </c>
      <c r="I28" s="106">
        <v>117684000</v>
      </c>
      <c r="J28" s="106">
        <v>76774200</v>
      </c>
      <c r="K28" s="106">
        <v>74829200</v>
      </c>
      <c r="L28" s="106">
        <v>64120100</v>
      </c>
      <c r="M28" s="106">
        <v>53439000</v>
      </c>
    </row>
    <row r="29" spans="1:13">
      <c r="A29" s="105">
        <v>68.833299999999994</v>
      </c>
      <c r="B29" s="105">
        <v>78.119200000000006</v>
      </c>
      <c r="C29" s="105">
        <v>132.58959999999999</v>
      </c>
      <c r="D29" s="105">
        <v>173.65989999999999</v>
      </c>
      <c r="E29" s="105">
        <v>149.30000000000001</v>
      </c>
      <c r="F29" s="105">
        <v>187.40190000000001</v>
      </c>
      <c r="G29" s="4"/>
      <c r="H29" s="105">
        <v>98572000</v>
      </c>
      <c r="I29" s="105">
        <v>109348800</v>
      </c>
      <c r="J29" s="105">
        <v>73046600</v>
      </c>
      <c r="K29" s="105">
        <v>71285000</v>
      </c>
      <c r="L29" s="105">
        <v>56007100</v>
      </c>
      <c r="M29" s="105">
        <v>40962000</v>
      </c>
    </row>
    <row r="30" spans="1:13">
      <c r="A30" s="106">
        <v>68.898700000000005</v>
      </c>
      <c r="B30" s="106">
        <v>77.647900000000007</v>
      </c>
      <c r="C30" s="106">
        <v>132.33500000000001</v>
      </c>
      <c r="D30" s="106">
        <v>169.56180000000001</v>
      </c>
      <c r="E30" s="106">
        <v>149.66669999999999</v>
      </c>
      <c r="F30" s="106">
        <v>188.16909999999999</v>
      </c>
      <c r="G30" s="4"/>
      <c r="H30" s="106">
        <v>48478800</v>
      </c>
      <c r="I30" s="106">
        <v>94323200</v>
      </c>
      <c r="J30" s="106">
        <v>64280000</v>
      </c>
      <c r="K30" s="106">
        <v>90865900</v>
      </c>
      <c r="L30" s="106">
        <v>57450700</v>
      </c>
      <c r="M30" s="106">
        <v>45155200</v>
      </c>
    </row>
    <row r="31" spans="1:13">
      <c r="A31" s="105">
        <v>70.265699999999995</v>
      </c>
      <c r="B31" s="105">
        <v>79.491900000000001</v>
      </c>
      <c r="C31" s="105">
        <v>132.57</v>
      </c>
      <c r="D31" s="105">
        <v>166.1335</v>
      </c>
      <c r="E31" s="105">
        <v>152.48140000000001</v>
      </c>
      <c r="F31" s="105">
        <v>186.4753</v>
      </c>
      <c r="G31" s="4"/>
      <c r="H31" s="105">
        <v>93121200</v>
      </c>
      <c r="I31" s="105">
        <v>113730400</v>
      </c>
      <c r="J31" s="105">
        <v>60145100</v>
      </c>
      <c r="K31" s="105">
        <v>98670700</v>
      </c>
      <c r="L31" s="105">
        <v>62199000</v>
      </c>
      <c r="M31" s="105">
        <v>41781900</v>
      </c>
    </row>
    <row r="32" spans="1:13">
      <c r="A32" s="106">
        <v>70.239000000000004</v>
      </c>
      <c r="B32" s="106">
        <v>78.925799999999995</v>
      </c>
      <c r="C32" s="106">
        <v>130.43510000000001</v>
      </c>
      <c r="D32" s="106">
        <v>166.3699</v>
      </c>
      <c r="E32" s="106">
        <v>151.8372</v>
      </c>
      <c r="F32" s="106">
        <v>184.37289999999999</v>
      </c>
      <c r="G32" s="4"/>
      <c r="H32" s="106">
        <v>146266000</v>
      </c>
      <c r="I32" s="106">
        <v>94747600</v>
      </c>
      <c r="J32" s="106">
        <v>80576300</v>
      </c>
      <c r="K32" s="106">
        <v>86185500</v>
      </c>
      <c r="L32" s="106">
        <v>61707600</v>
      </c>
      <c r="M32" s="106">
        <v>56529500</v>
      </c>
    </row>
    <row r="33" spans="1:13">
      <c r="A33" s="105">
        <v>70.655900000000003</v>
      </c>
      <c r="B33" s="105">
        <v>78.945300000000003</v>
      </c>
      <c r="C33" s="105">
        <v>128.1337</v>
      </c>
      <c r="D33" s="105">
        <v>170.2218</v>
      </c>
      <c r="E33" s="105">
        <v>153.94829999999999</v>
      </c>
      <c r="F33" s="105">
        <v>183.48609999999999</v>
      </c>
      <c r="G33" s="4"/>
      <c r="H33" s="105">
        <v>144114400</v>
      </c>
      <c r="I33" s="105">
        <v>80113600</v>
      </c>
      <c r="J33" s="105">
        <v>97918500</v>
      </c>
      <c r="K33" s="105">
        <v>62527400</v>
      </c>
      <c r="L33" s="105">
        <v>65573800</v>
      </c>
      <c r="M33" s="105">
        <v>54630500</v>
      </c>
    </row>
    <row r="34" spans="1:13">
      <c r="A34" s="106">
        <v>71.1721</v>
      </c>
      <c r="B34" s="106">
        <v>77.499700000000004</v>
      </c>
      <c r="C34" s="106">
        <v>127.0271</v>
      </c>
      <c r="D34" s="106">
        <v>169.9854</v>
      </c>
      <c r="E34" s="106">
        <v>152.34270000000001</v>
      </c>
      <c r="F34" s="106">
        <v>183.19710000000001</v>
      </c>
      <c r="G34" s="4"/>
      <c r="H34" s="106">
        <v>100805600</v>
      </c>
      <c r="I34" s="106">
        <v>152531200</v>
      </c>
      <c r="J34" s="106">
        <v>96856700</v>
      </c>
      <c r="K34" s="106">
        <v>61177400</v>
      </c>
      <c r="L34" s="106">
        <v>68167900</v>
      </c>
      <c r="M34" s="106">
        <v>65434500</v>
      </c>
    </row>
    <row r="35" spans="1:13">
      <c r="A35" s="4"/>
      <c r="B35" s="105">
        <v>78.622100000000003</v>
      </c>
      <c r="C35" s="105">
        <v>127.18380000000001</v>
      </c>
      <c r="D35" s="105">
        <v>166.3699</v>
      </c>
      <c r="E35" s="105">
        <v>151.19300000000001</v>
      </c>
      <c r="F35" s="105">
        <v>181.65270000000001</v>
      </c>
      <c r="G35" s="4"/>
      <c r="H35" s="4"/>
      <c r="I35" s="105">
        <v>93984000</v>
      </c>
      <c r="J35" s="105">
        <v>87668800</v>
      </c>
      <c r="K35" s="105">
        <v>69589300</v>
      </c>
      <c r="L35" s="105">
        <v>59144100</v>
      </c>
      <c r="M35" s="105">
        <v>49701400</v>
      </c>
    </row>
    <row r="36" spans="1:13">
      <c r="A36" s="4"/>
      <c r="B36" s="106">
        <v>77.815600000000003</v>
      </c>
      <c r="C36" s="106">
        <v>123.3938</v>
      </c>
      <c r="D36" s="106">
        <v>164.8134</v>
      </c>
      <c r="E36" s="106">
        <v>147.1592</v>
      </c>
      <c r="F36" s="106">
        <v>180.90539999999999</v>
      </c>
      <c r="G36" s="4"/>
      <c r="H36" s="4"/>
      <c r="I36" s="106">
        <v>100566000</v>
      </c>
      <c r="J36" s="106">
        <v>103916400</v>
      </c>
      <c r="K36" s="106">
        <v>82772700</v>
      </c>
      <c r="L36" s="106">
        <v>58867200</v>
      </c>
      <c r="M36" s="106">
        <v>53665600</v>
      </c>
    </row>
    <row r="37" spans="1:13">
      <c r="A37" s="4"/>
      <c r="B37" s="105">
        <v>76.054199999999994</v>
      </c>
      <c r="C37" s="105">
        <v>123.2567</v>
      </c>
      <c r="D37" s="105">
        <v>161.8777</v>
      </c>
      <c r="E37" s="105">
        <v>147.58539999999999</v>
      </c>
      <c r="F37" s="105">
        <v>181.6627</v>
      </c>
      <c r="G37" s="4"/>
      <c r="H37" s="4"/>
      <c r="I37" s="105">
        <v>129554000</v>
      </c>
      <c r="J37" s="105">
        <v>158273000</v>
      </c>
      <c r="K37" s="105">
        <v>91162800</v>
      </c>
      <c r="L37" s="105">
        <v>51011300</v>
      </c>
      <c r="M37" s="105">
        <v>41529700</v>
      </c>
    </row>
    <row r="38" spans="1:13">
      <c r="A38" s="4"/>
      <c r="B38" s="106">
        <v>72.441599999999994</v>
      </c>
      <c r="C38" s="106">
        <v>122.7573</v>
      </c>
      <c r="D38" s="106">
        <v>157.6908</v>
      </c>
      <c r="E38" s="106">
        <v>148.071</v>
      </c>
      <c r="F38" s="106">
        <v>183.70529999999999</v>
      </c>
      <c r="G38" s="4"/>
      <c r="H38" s="4"/>
      <c r="I38" s="106">
        <v>222195200</v>
      </c>
      <c r="J38" s="106">
        <v>111039900</v>
      </c>
      <c r="K38" s="106">
        <v>90009200</v>
      </c>
      <c r="L38" s="106">
        <v>48394200</v>
      </c>
      <c r="M38" s="106">
        <v>52292200</v>
      </c>
    </row>
    <row r="39" spans="1:13">
      <c r="A39" s="4"/>
      <c r="B39" s="105">
        <v>69.987799999999993</v>
      </c>
      <c r="C39" s="105">
        <v>118.4875</v>
      </c>
      <c r="D39" s="105">
        <v>160.3212</v>
      </c>
      <c r="E39" s="105">
        <v>145.4049</v>
      </c>
      <c r="F39" s="105">
        <v>181.86199999999999</v>
      </c>
      <c r="G39" s="4"/>
      <c r="H39" s="4"/>
      <c r="I39" s="105">
        <v>230673600</v>
      </c>
      <c r="J39" s="105">
        <v>148199500</v>
      </c>
      <c r="K39" s="105">
        <v>141147500</v>
      </c>
      <c r="L39" s="105">
        <v>55469600</v>
      </c>
      <c r="M39" s="105">
        <v>45119700</v>
      </c>
    </row>
    <row r="40" spans="1:13">
      <c r="A40" s="4"/>
      <c r="B40" s="106">
        <v>71.098100000000002</v>
      </c>
      <c r="C40" s="106">
        <v>118.75190000000001</v>
      </c>
      <c r="D40" s="106">
        <v>162.3998</v>
      </c>
      <c r="E40" s="106">
        <v>146.60419999999999</v>
      </c>
      <c r="F40" s="106">
        <v>180.5069</v>
      </c>
      <c r="G40" s="4"/>
      <c r="H40" s="4"/>
      <c r="I40" s="106">
        <v>198054800</v>
      </c>
      <c r="J40" s="106">
        <v>164560400</v>
      </c>
      <c r="K40" s="106">
        <v>91974200</v>
      </c>
      <c r="L40" s="106">
        <v>44998500</v>
      </c>
      <c r="M40" s="106">
        <v>40867400</v>
      </c>
    </row>
    <row r="41" spans="1:13">
      <c r="A41" s="4"/>
      <c r="B41" s="105">
        <v>66.450599999999994</v>
      </c>
      <c r="C41" s="105">
        <v>125.1468</v>
      </c>
      <c r="D41" s="105">
        <v>162.66579999999999</v>
      </c>
      <c r="E41" s="105">
        <v>146.09870000000001</v>
      </c>
      <c r="F41" s="105">
        <v>181.9716</v>
      </c>
      <c r="G41" s="4"/>
      <c r="H41" s="4"/>
      <c r="I41" s="105">
        <v>320605600</v>
      </c>
      <c r="J41" s="105">
        <v>116307900</v>
      </c>
      <c r="K41" s="105">
        <v>95056600</v>
      </c>
      <c r="L41" s="105">
        <v>50547000</v>
      </c>
      <c r="M41" s="105">
        <v>54318900</v>
      </c>
    </row>
    <row r="42" spans="1:13">
      <c r="A42" s="4"/>
      <c r="B42" s="106">
        <v>66.411699999999996</v>
      </c>
      <c r="C42" s="106">
        <v>122.532</v>
      </c>
      <c r="D42" s="106">
        <v>160.77430000000001</v>
      </c>
      <c r="E42" s="106">
        <v>144.01740000000001</v>
      </c>
      <c r="F42" s="106">
        <v>180.76589999999999</v>
      </c>
      <c r="G42" s="4"/>
      <c r="H42" s="4"/>
      <c r="I42" s="106">
        <v>426510000</v>
      </c>
      <c r="J42" s="106">
        <v>102260900</v>
      </c>
      <c r="K42" s="106">
        <v>83474400</v>
      </c>
      <c r="L42" s="106">
        <v>55479000</v>
      </c>
      <c r="M42" s="106">
        <v>48953900</v>
      </c>
    </row>
    <row r="43" spans="1:13">
      <c r="A43" s="4"/>
      <c r="B43" s="105">
        <v>72.5946</v>
      </c>
      <c r="C43" s="105">
        <v>119.53530000000001</v>
      </c>
      <c r="D43" s="105">
        <v>164.08439999999999</v>
      </c>
      <c r="E43" s="105">
        <v>144.61199999999999</v>
      </c>
      <c r="F43" s="105">
        <v>180.09829999999999</v>
      </c>
      <c r="G43" s="4"/>
      <c r="H43" s="4"/>
      <c r="I43" s="105">
        <v>341397200</v>
      </c>
      <c r="J43" s="105">
        <v>112966300</v>
      </c>
      <c r="K43" s="105">
        <v>79724800</v>
      </c>
      <c r="L43" s="105">
        <v>52238100</v>
      </c>
      <c r="M43" s="105">
        <v>136682600</v>
      </c>
    </row>
    <row r="44" spans="1:13">
      <c r="A44" s="4"/>
      <c r="B44" s="106">
        <v>70.289100000000005</v>
      </c>
      <c r="C44" s="106">
        <v>117.6452</v>
      </c>
      <c r="D44" s="106">
        <v>163.7593</v>
      </c>
      <c r="E44" s="106">
        <v>149.6865</v>
      </c>
      <c r="F44" s="106">
        <v>179.01230000000001</v>
      </c>
      <c r="G44" s="4"/>
      <c r="H44" s="4"/>
      <c r="I44" s="106">
        <v>319475600</v>
      </c>
      <c r="J44" s="106">
        <v>178155000</v>
      </c>
      <c r="K44" s="106">
        <v>76678400</v>
      </c>
      <c r="L44" s="106">
        <v>70732300</v>
      </c>
      <c r="M44" s="106">
        <v>73488000</v>
      </c>
    </row>
    <row r="45" spans="1:13">
      <c r="A45" s="4"/>
      <c r="B45" s="105">
        <v>73.549400000000006</v>
      </c>
      <c r="C45" s="105">
        <v>118.90860000000001</v>
      </c>
      <c r="D45" s="105">
        <v>160.7448</v>
      </c>
      <c r="E45" s="105">
        <v>152.4616</v>
      </c>
      <c r="F45" s="105">
        <v>174.46870000000001</v>
      </c>
      <c r="G45" s="4"/>
      <c r="H45" s="4"/>
      <c r="I45" s="105">
        <v>219178400</v>
      </c>
      <c r="J45" s="105">
        <v>153766600</v>
      </c>
      <c r="K45" s="105">
        <v>83737200</v>
      </c>
      <c r="L45" s="105">
        <v>87558000</v>
      </c>
      <c r="M45" s="105">
        <v>81510100</v>
      </c>
    </row>
    <row r="46" spans="1:13">
      <c r="A46" s="4"/>
      <c r="B46" s="106">
        <v>71.163700000000006</v>
      </c>
      <c r="C46" s="106">
        <v>113.9532</v>
      </c>
      <c r="D46" s="106">
        <v>156.9323</v>
      </c>
      <c r="E46" s="106">
        <v>150.25139999999999</v>
      </c>
      <c r="F46" s="106">
        <v>169.5067</v>
      </c>
      <c r="G46" s="4"/>
      <c r="H46" s="4"/>
      <c r="I46" s="106">
        <v>187572800</v>
      </c>
      <c r="J46" s="106">
        <v>154376600</v>
      </c>
      <c r="K46" s="106">
        <v>96418800</v>
      </c>
      <c r="L46" s="106">
        <v>56182000</v>
      </c>
      <c r="M46" s="106">
        <v>95132400</v>
      </c>
    </row>
    <row r="47" spans="1:13">
      <c r="A47" s="4"/>
      <c r="B47" s="105">
        <v>70.218599999999995</v>
      </c>
      <c r="C47" s="105">
        <v>118.58540000000001</v>
      </c>
      <c r="D47" s="105">
        <v>155.09989999999999</v>
      </c>
      <c r="E47" s="105">
        <v>151.51009999999999</v>
      </c>
      <c r="F47" s="105">
        <v>168.5103</v>
      </c>
      <c r="G47" s="4"/>
      <c r="H47" s="4"/>
      <c r="I47" s="105">
        <v>226176800</v>
      </c>
      <c r="J47" s="105">
        <v>129525800</v>
      </c>
      <c r="K47" s="105">
        <v>131148300</v>
      </c>
      <c r="L47" s="105">
        <v>47204800</v>
      </c>
      <c r="M47" s="105">
        <v>68587700</v>
      </c>
    </row>
    <row r="48" spans="1:13">
      <c r="A48" s="4"/>
      <c r="B48" s="106">
        <v>64.664900000000003</v>
      </c>
      <c r="C48" s="106">
        <v>117.4984</v>
      </c>
      <c r="D48" s="106">
        <v>160.52799999999999</v>
      </c>
      <c r="E48" s="106">
        <v>149.25040000000001</v>
      </c>
      <c r="F48" s="106">
        <v>168.39070000000001</v>
      </c>
      <c r="G48" s="4"/>
      <c r="H48" s="4"/>
      <c r="I48" s="106">
        <v>286744800</v>
      </c>
      <c r="J48" s="106">
        <v>111943300</v>
      </c>
      <c r="K48" s="106">
        <v>91454900</v>
      </c>
      <c r="L48" s="106">
        <v>53833600</v>
      </c>
      <c r="M48" s="106">
        <v>71765100</v>
      </c>
    </row>
    <row r="49" spans="1:13">
      <c r="A49" s="4"/>
      <c r="B49" s="105">
        <v>69.322199999999995</v>
      </c>
      <c r="C49" s="105">
        <v>119.4374</v>
      </c>
      <c r="D49" s="105">
        <v>156.16390000000001</v>
      </c>
      <c r="E49" s="105">
        <v>147.179</v>
      </c>
      <c r="F49" s="105">
        <v>170.11449999999999</v>
      </c>
      <c r="G49" s="4"/>
      <c r="H49" s="4"/>
      <c r="I49" s="105">
        <v>285290000</v>
      </c>
      <c r="J49" s="105">
        <v>103026500</v>
      </c>
      <c r="K49" s="105">
        <v>105342000</v>
      </c>
      <c r="L49" s="105">
        <v>68572400</v>
      </c>
      <c r="M49" s="105">
        <v>76114600</v>
      </c>
    </row>
    <row r="50" spans="1:13">
      <c r="A50" s="4"/>
      <c r="B50" s="106">
        <v>66.914599999999993</v>
      </c>
      <c r="C50" s="106">
        <v>118.5266</v>
      </c>
      <c r="D50" s="106">
        <v>152.43020000000001</v>
      </c>
      <c r="E50" s="106">
        <v>149.13149999999999</v>
      </c>
      <c r="F50" s="106">
        <v>172.12719999999999</v>
      </c>
      <c r="G50" s="4"/>
      <c r="H50" s="4"/>
      <c r="I50" s="106">
        <v>255598800</v>
      </c>
      <c r="J50" s="106">
        <v>88105100</v>
      </c>
      <c r="K50" s="106">
        <v>96970100</v>
      </c>
      <c r="L50" s="106">
        <v>84457100</v>
      </c>
      <c r="M50" s="106">
        <v>60139500</v>
      </c>
    </row>
    <row r="51" spans="1:13">
      <c r="A51" s="4"/>
      <c r="B51" s="105">
        <v>60.306399999999996</v>
      </c>
      <c r="C51" s="105">
        <v>121.4254</v>
      </c>
      <c r="D51" s="105">
        <v>148.38130000000001</v>
      </c>
      <c r="E51" s="105">
        <v>151.23259999999999</v>
      </c>
      <c r="F51" s="105">
        <v>172.6054</v>
      </c>
      <c r="G51" s="4"/>
      <c r="H51" s="4"/>
      <c r="I51" s="105">
        <v>418474000</v>
      </c>
      <c r="J51" s="105">
        <v>92403800</v>
      </c>
      <c r="K51" s="105">
        <v>108732100</v>
      </c>
      <c r="L51" s="105">
        <v>73695900</v>
      </c>
      <c r="M51" s="105">
        <v>59825400</v>
      </c>
    </row>
    <row r="52" spans="1:13">
      <c r="A52" s="4"/>
      <c r="B52" s="106">
        <v>67.531700000000001</v>
      </c>
      <c r="C52" s="106">
        <v>122.9727</v>
      </c>
      <c r="D52" s="106">
        <v>152.78479999999999</v>
      </c>
      <c r="E52" s="106">
        <v>151.62909999999999</v>
      </c>
      <c r="F52" s="106">
        <v>170.51300000000001</v>
      </c>
      <c r="G52" s="4"/>
      <c r="H52" s="4"/>
      <c r="I52" s="106">
        <v>370732000</v>
      </c>
      <c r="J52" s="106">
        <v>115227900</v>
      </c>
      <c r="K52" s="106">
        <v>92964300</v>
      </c>
      <c r="L52" s="106">
        <v>77167900</v>
      </c>
      <c r="M52" s="106">
        <v>52488700</v>
      </c>
    </row>
    <row r="53" spans="1:13">
      <c r="A53" s="4"/>
      <c r="B53" s="105">
        <v>58.843899999999998</v>
      </c>
      <c r="C53" s="105">
        <v>122.1795</v>
      </c>
      <c r="D53" s="105">
        <v>157.21799999999999</v>
      </c>
      <c r="E53" s="105">
        <v>154.46369999999999</v>
      </c>
      <c r="F53" s="105">
        <v>172.37629999999999</v>
      </c>
      <c r="G53" s="4"/>
      <c r="H53" s="4"/>
      <c r="I53" s="105">
        <v>322423600</v>
      </c>
      <c r="J53" s="105">
        <v>111932600</v>
      </c>
      <c r="K53" s="105">
        <v>102300200</v>
      </c>
      <c r="L53" s="105">
        <v>76161100</v>
      </c>
      <c r="M53" s="105">
        <v>72913500</v>
      </c>
    </row>
    <row r="54" spans="1:13">
      <c r="A54" s="4"/>
      <c r="B54" s="106">
        <v>61.4313</v>
      </c>
      <c r="C54" s="106">
        <v>118.03700000000001</v>
      </c>
      <c r="D54" s="106">
        <v>158.23269999999999</v>
      </c>
      <c r="E54" s="106">
        <v>153.62119999999999</v>
      </c>
      <c r="F54" s="106">
        <v>171.99770000000001</v>
      </c>
      <c r="G54" s="4"/>
      <c r="H54" s="4"/>
      <c r="I54" s="106">
        <v>324056000</v>
      </c>
      <c r="J54" s="106">
        <v>121229700</v>
      </c>
      <c r="K54" s="106">
        <v>75615400</v>
      </c>
      <c r="L54" s="106">
        <v>98944600</v>
      </c>
      <c r="M54" s="106">
        <v>121664700</v>
      </c>
    </row>
    <row r="55" spans="1:13">
      <c r="A55" s="4"/>
      <c r="B55" s="105">
        <v>59.927500000000002</v>
      </c>
      <c r="C55" s="105">
        <v>117.5082</v>
      </c>
      <c r="D55" s="105">
        <v>161.5427</v>
      </c>
      <c r="E55" s="105">
        <v>155.99979999999999</v>
      </c>
      <c r="F55" s="105">
        <v>173.09370000000001</v>
      </c>
      <c r="G55" s="4"/>
      <c r="H55" s="4"/>
      <c r="I55" s="105">
        <v>300233600</v>
      </c>
      <c r="J55" s="105">
        <v>185549500</v>
      </c>
      <c r="K55" s="105">
        <v>123511700</v>
      </c>
      <c r="L55" s="105">
        <v>73641400</v>
      </c>
      <c r="M55" s="105">
        <v>75604200</v>
      </c>
    </row>
    <row r="56" spans="1:13">
      <c r="A56" s="4"/>
      <c r="B56" s="106">
        <v>59.468299999999999</v>
      </c>
      <c r="C56" s="106">
        <v>120.8378</v>
      </c>
      <c r="D56" s="106">
        <v>162.922</v>
      </c>
      <c r="E56" s="106">
        <v>157.8631</v>
      </c>
      <c r="F56" s="106">
        <v>175.4452</v>
      </c>
      <c r="G56" s="4"/>
      <c r="H56" s="4"/>
      <c r="I56" s="106">
        <v>271857200</v>
      </c>
      <c r="J56" s="106">
        <v>111912300</v>
      </c>
      <c r="K56" s="106">
        <v>95811400</v>
      </c>
      <c r="L56" s="106">
        <v>73938300</v>
      </c>
      <c r="M56" s="106">
        <v>55215200</v>
      </c>
    </row>
    <row r="57" spans="1:13">
      <c r="A57" s="4"/>
      <c r="B57" s="105">
        <v>55.692900000000002</v>
      </c>
      <c r="C57" s="105">
        <v>120.00539999999999</v>
      </c>
      <c r="D57" s="105">
        <v>166.3108</v>
      </c>
      <c r="E57" s="105">
        <v>156.42599999999999</v>
      </c>
      <c r="F57" s="105">
        <v>178.0258</v>
      </c>
      <c r="G57" s="4"/>
      <c r="H57" s="4"/>
      <c r="I57" s="105">
        <v>401693200</v>
      </c>
      <c r="J57" s="105">
        <v>95467100</v>
      </c>
      <c r="K57" s="105">
        <v>81532000</v>
      </c>
      <c r="L57" s="105">
        <v>75701800</v>
      </c>
      <c r="M57" s="105">
        <v>53423100</v>
      </c>
    </row>
    <row r="58" spans="1:13">
      <c r="A58" s="4"/>
      <c r="B58" s="106">
        <v>54.509799999999998</v>
      </c>
      <c r="C58" s="106">
        <v>117.6061</v>
      </c>
      <c r="D58" s="106">
        <v>167.68010000000001</v>
      </c>
      <c r="E58" s="106">
        <v>157.5162</v>
      </c>
      <c r="F58" s="106">
        <v>170.75210000000001</v>
      </c>
      <c r="G58" s="4"/>
      <c r="H58" s="4"/>
      <c r="I58" s="106">
        <v>336752800</v>
      </c>
      <c r="J58" s="106">
        <v>88530500</v>
      </c>
      <c r="K58" s="106">
        <v>98062700</v>
      </c>
      <c r="L58" s="106">
        <v>67622100</v>
      </c>
      <c r="M58" s="106">
        <v>106181300</v>
      </c>
    </row>
    <row r="59" spans="1:13">
      <c r="A59" s="4"/>
      <c r="B59" s="105">
        <v>59.978499999999997</v>
      </c>
      <c r="C59" s="105">
        <v>118.09569999999999</v>
      </c>
      <c r="D59" s="105">
        <v>171.4828</v>
      </c>
      <c r="E59" s="105">
        <v>158.8245</v>
      </c>
      <c r="F59" s="105">
        <v>171.65889999999999</v>
      </c>
      <c r="G59" s="4"/>
      <c r="H59" s="4"/>
      <c r="I59" s="105">
        <v>287531200</v>
      </c>
      <c r="J59" s="105">
        <v>98844700</v>
      </c>
      <c r="K59" s="105">
        <v>90131400</v>
      </c>
      <c r="L59" s="105">
        <v>59196500</v>
      </c>
      <c r="M59" s="105">
        <v>71106600</v>
      </c>
    </row>
    <row r="60" spans="1:13">
      <c r="A60" s="4"/>
      <c r="B60" s="106">
        <v>59.648099999999999</v>
      </c>
      <c r="C60" s="106">
        <v>118.7029</v>
      </c>
      <c r="D60" s="106">
        <v>172.12309999999999</v>
      </c>
      <c r="E60" s="106">
        <v>156.87200000000001</v>
      </c>
      <c r="F60" s="106">
        <v>170.23400000000001</v>
      </c>
      <c r="G60" s="4"/>
      <c r="H60" s="4"/>
      <c r="I60" s="106">
        <v>303602000</v>
      </c>
      <c r="J60" s="106">
        <v>94071200</v>
      </c>
      <c r="K60" s="106">
        <v>80546200</v>
      </c>
      <c r="L60" s="106">
        <v>52390300</v>
      </c>
      <c r="M60" s="106">
        <v>54288300</v>
      </c>
    </row>
    <row r="61" spans="1:13">
      <c r="A61" s="4"/>
      <c r="B61" s="105">
        <v>62.786900000000003</v>
      </c>
      <c r="C61" s="105">
        <v>118.8792</v>
      </c>
      <c r="D61" s="105">
        <v>172.99</v>
      </c>
      <c r="E61" s="105">
        <v>156.24760000000001</v>
      </c>
      <c r="F61" s="105">
        <v>169.09809999999999</v>
      </c>
      <c r="G61" s="4"/>
      <c r="H61" s="4"/>
      <c r="I61" s="105">
        <v>252087200</v>
      </c>
      <c r="J61" s="105">
        <v>80819200</v>
      </c>
      <c r="K61" s="105">
        <v>90371900</v>
      </c>
      <c r="L61" s="105">
        <v>45992200</v>
      </c>
      <c r="M61" s="105">
        <v>57388400</v>
      </c>
    </row>
    <row r="62" spans="1:13">
      <c r="A62" s="4"/>
      <c r="B62" s="106">
        <v>60.187399999999997</v>
      </c>
      <c r="C62" s="106">
        <v>117.42</v>
      </c>
      <c r="D62" s="106">
        <v>176.30009999999999</v>
      </c>
      <c r="E62" s="106">
        <v>159.3399</v>
      </c>
      <c r="F62" s="106">
        <v>172.68520000000001</v>
      </c>
      <c r="G62" s="4"/>
      <c r="H62" s="4"/>
      <c r="I62" s="106">
        <v>204216800</v>
      </c>
      <c r="J62" s="106">
        <v>85671900</v>
      </c>
      <c r="K62" s="106">
        <v>100589400</v>
      </c>
      <c r="L62" s="106">
        <v>51305700</v>
      </c>
      <c r="M62" s="106">
        <v>60273300</v>
      </c>
    </row>
    <row r="63" spans="1:13">
      <c r="A63" s="4"/>
      <c r="B63" s="105">
        <v>61.905000000000001</v>
      </c>
      <c r="C63" s="105">
        <v>119.62350000000001</v>
      </c>
      <c r="D63" s="105">
        <v>175.12780000000001</v>
      </c>
      <c r="E63" s="105">
        <v>160.91569999999999</v>
      </c>
      <c r="F63" s="105">
        <v>170.86170000000001</v>
      </c>
      <c r="G63" s="4"/>
      <c r="H63" s="4"/>
      <c r="I63" s="105">
        <v>167976400</v>
      </c>
      <c r="J63" s="105">
        <v>118323800</v>
      </c>
      <c r="K63" s="105">
        <v>92633200</v>
      </c>
      <c r="L63" s="105">
        <v>49501700</v>
      </c>
      <c r="M63" s="105">
        <v>65672700</v>
      </c>
    </row>
    <row r="64" spans="1:13">
      <c r="A64" s="4"/>
      <c r="B64" s="106">
        <v>61.778700000000001</v>
      </c>
      <c r="C64" s="106">
        <v>120.4559</v>
      </c>
      <c r="D64" s="106">
        <v>172.0147</v>
      </c>
      <c r="E64" s="106">
        <v>163.4331</v>
      </c>
      <c r="F64" s="106">
        <v>169.417</v>
      </c>
      <c r="G64" s="4"/>
      <c r="H64" s="4"/>
      <c r="I64" s="106">
        <v>197002000</v>
      </c>
      <c r="J64" s="106">
        <v>75089100</v>
      </c>
      <c r="K64" s="106">
        <v>103049300</v>
      </c>
      <c r="L64" s="106">
        <v>68749800</v>
      </c>
      <c r="M64" s="106">
        <v>46240500</v>
      </c>
    </row>
    <row r="65" spans="1:13">
      <c r="A65" s="4"/>
      <c r="B65" s="105">
        <v>58.528100000000002</v>
      </c>
      <c r="C65" s="105">
        <v>123.2959</v>
      </c>
      <c r="D65" s="105">
        <v>171.7192</v>
      </c>
      <c r="E65" s="105">
        <v>164.6918</v>
      </c>
      <c r="F65" s="105">
        <v>168.2313</v>
      </c>
      <c r="G65" s="4"/>
      <c r="H65" s="4"/>
      <c r="I65" s="105">
        <v>176218400</v>
      </c>
      <c r="J65" s="105">
        <v>88651200</v>
      </c>
      <c r="K65" s="105">
        <v>78751300</v>
      </c>
      <c r="L65" s="105">
        <v>56976200</v>
      </c>
      <c r="M65" s="105">
        <v>49329500</v>
      </c>
    </row>
    <row r="66" spans="1:13">
      <c r="A66" s="4"/>
      <c r="B66" s="106">
        <v>59.5047</v>
      </c>
      <c r="C66" s="106">
        <v>123.59950000000001</v>
      </c>
      <c r="D66" s="106">
        <v>175.7878</v>
      </c>
      <c r="E66" s="106">
        <v>164.1566</v>
      </c>
      <c r="F66" s="106">
        <v>169.0384</v>
      </c>
      <c r="G66" s="4"/>
      <c r="H66" s="4"/>
      <c r="I66" s="106">
        <v>165934000</v>
      </c>
      <c r="J66" s="106">
        <v>80171300</v>
      </c>
      <c r="K66" s="106">
        <v>76468400</v>
      </c>
      <c r="L66" s="106">
        <v>46278300</v>
      </c>
      <c r="M66" s="106">
        <v>47691700</v>
      </c>
    </row>
    <row r="67" spans="1:13">
      <c r="A67" s="4"/>
      <c r="B67" s="105">
        <v>58.649500000000003</v>
      </c>
      <c r="C67" s="105">
        <v>125.25449999999999</v>
      </c>
      <c r="D67" s="105">
        <v>172.458</v>
      </c>
      <c r="E67" s="105">
        <v>162.30330000000001</v>
      </c>
      <c r="F67" s="105">
        <v>168.2114</v>
      </c>
      <c r="G67" s="4"/>
      <c r="H67" s="4"/>
      <c r="I67" s="105">
        <v>129880000</v>
      </c>
      <c r="J67" s="105">
        <v>83466700</v>
      </c>
      <c r="K67" s="105">
        <v>73401800</v>
      </c>
      <c r="L67" s="105">
        <v>51511700</v>
      </c>
      <c r="M67" s="105">
        <v>53704400</v>
      </c>
    </row>
    <row r="68" spans="1:13">
      <c r="A68" s="4"/>
      <c r="B68" s="106">
        <v>63.765999999999998</v>
      </c>
      <c r="C68" s="106">
        <v>127.66370000000001</v>
      </c>
      <c r="D68" s="106">
        <v>169.27610000000001</v>
      </c>
      <c r="E68" s="106">
        <v>163.1953</v>
      </c>
      <c r="F68" s="106">
        <v>168.96860000000001</v>
      </c>
      <c r="G68" s="4"/>
      <c r="H68" s="4"/>
      <c r="I68" s="106">
        <v>201820400</v>
      </c>
      <c r="J68" s="106">
        <v>88844600</v>
      </c>
      <c r="K68" s="106">
        <v>89058800</v>
      </c>
      <c r="L68" s="106">
        <v>45390100</v>
      </c>
      <c r="M68" s="106">
        <v>42055200</v>
      </c>
    </row>
    <row r="69" spans="1:13">
      <c r="A69" s="4"/>
      <c r="B69" s="105">
        <v>63.0274</v>
      </c>
      <c r="C69" s="105">
        <v>130.2491</v>
      </c>
      <c r="D69" s="105">
        <v>169.5814</v>
      </c>
      <c r="E69" s="105">
        <v>160.58869999999999</v>
      </c>
      <c r="F69" s="105">
        <v>167.84270000000001</v>
      </c>
      <c r="G69" s="4"/>
      <c r="H69" s="4"/>
      <c r="I69" s="105">
        <v>202887200</v>
      </c>
      <c r="J69" s="105">
        <v>106686700</v>
      </c>
      <c r="K69" s="105">
        <v>77594700</v>
      </c>
      <c r="L69" s="105">
        <v>47716900</v>
      </c>
      <c r="M69" s="105">
        <v>37425500</v>
      </c>
    </row>
    <row r="70" spans="1:13">
      <c r="A70" s="4"/>
      <c r="B70" s="106">
        <v>64.640600000000006</v>
      </c>
      <c r="C70" s="106">
        <v>128.52539999999999</v>
      </c>
      <c r="D70" s="106">
        <v>167.56190000000001</v>
      </c>
      <c r="E70" s="106">
        <v>159.36959999999999</v>
      </c>
      <c r="F70" s="106">
        <v>169.0583</v>
      </c>
      <c r="G70" s="4"/>
      <c r="H70" s="4"/>
      <c r="I70" s="106">
        <v>168895200</v>
      </c>
      <c r="J70" s="106">
        <v>91420000</v>
      </c>
      <c r="K70" s="106">
        <v>76575500</v>
      </c>
      <c r="L70" s="106">
        <v>47644200</v>
      </c>
      <c r="M70" s="106">
        <v>42451200</v>
      </c>
    </row>
    <row r="71" spans="1:13">
      <c r="A71" s="4"/>
      <c r="B71" s="105">
        <v>65.106999999999999</v>
      </c>
      <c r="C71" s="105">
        <v>131.64949999999999</v>
      </c>
      <c r="D71" s="105">
        <v>163.28639999999999</v>
      </c>
      <c r="E71" s="105">
        <v>158.67580000000001</v>
      </c>
      <c r="F71" s="105">
        <v>167.17509999999999</v>
      </c>
      <c r="G71" s="4"/>
      <c r="H71" s="4"/>
      <c r="I71" s="105">
        <v>161834800</v>
      </c>
      <c r="J71" s="105">
        <v>91266500</v>
      </c>
      <c r="K71" s="105">
        <v>72246700</v>
      </c>
      <c r="L71" s="105">
        <v>50133100</v>
      </c>
      <c r="M71" s="105">
        <v>49709300</v>
      </c>
    </row>
    <row r="72" spans="1:13">
      <c r="A72" s="4"/>
      <c r="B72" s="106">
        <v>66.385000000000005</v>
      </c>
      <c r="C72" s="106">
        <v>129.29910000000001</v>
      </c>
      <c r="D72" s="106">
        <v>165.16800000000001</v>
      </c>
      <c r="E72" s="106">
        <v>164.0873</v>
      </c>
      <c r="F72" s="106">
        <v>174.40889999999999</v>
      </c>
      <c r="G72" s="4"/>
      <c r="H72" s="4"/>
      <c r="I72" s="106">
        <v>131022800</v>
      </c>
      <c r="J72" s="106">
        <v>87222800</v>
      </c>
      <c r="K72" s="106">
        <v>79265200</v>
      </c>
      <c r="L72" s="106">
        <v>68445600</v>
      </c>
      <c r="M72" s="106">
        <v>91070300</v>
      </c>
    </row>
    <row r="73" spans="1:13">
      <c r="A73" s="4"/>
      <c r="B73" s="105">
        <v>69.7376</v>
      </c>
      <c r="C73" s="105">
        <v>131.71799999999999</v>
      </c>
      <c r="D73" s="105">
        <v>167.8673</v>
      </c>
      <c r="E73" s="105">
        <v>163.74039999999999</v>
      </c>
      <c r="F73" s="105">
        <v>175.9135</v>
      </c>
      <c r="G73" s="4"/>
      <c r="H73" s="4"/>
      <c r="I73" s="105">
        <v>194994800</v>
      </c>
      <c r="J73" s="105">
        <v>89347100</v>
      </c>
      <c r="K73" s="105">
        <v>70618900</v>
      </c>
      <c r="L73" s="105">
        <v>49386500</v>
      </c>
      <c r="M73" s="105">
        <v>101593300</v>
      </c>
    </row>
    <row r="74" spans="1:13">
      <c r="A74" s="4"/>
      <c r="B74" s="106">
        <v>69.101100000000002</v>
      </c>
      <c r="C74" s="106">
        <v>131.38509999999999</v>
      </c>
      <c r="D74" s="106">
        <v>162.83330000000001</v>
      </c>
      <c r="E74" s="106">
        <v>163.7602</v>
      </c>
      <c r="F74" s="106">
        <v>172.06739999999999</v>
      </c>
      <c r="G74" s="4"/>
      <c r="H74" s="4"/>
      <c r="I74" s="106">
        <v>131154400</v>
      </c>
      <c r="J74" s="106">
        <v>84922400</v>
      </c>
      <c r="K74" s="106">
        <v>75329400</v>
      </c>
      <c r="L74" s="106">
        <v>41516200</v>
      </c>
      <c r="M74" s="106">
        <v>73531800</v>
      </c>
    </row>
    <row r="75" spans="1:13">
      <c r="A75" s="4"/>
      <c r="B75" s="105">
        <v>69.650099999999995</v>
      </c>
      <c r="C75" s="105">
        <v>132.05099999999999</v>
      </c>
      <c r="D75" s="105">
        <v>162.6165</v>
      </c>
      <c r="E75" s="105">
        <v>164.98920000000001</v>
      </c>
      <c r="F75" s="105">
        <v>168.76929999999999</v>
      </c>
      <c r="G75" s="4"/>
      <c r="H75" s="4"/>
      <c r="I75" s="105">
        <v>157125200</v>
      </c>
      <c r="J75" s="105">
        <v>94264200</v>
      </c>
      <c r="K75" s="105">
        <v>69023900</v>
      </c>
      <c r="L75" s="105">
        <v>49923000</v>
      </c>
      <c r="M75" s="105">
        <v>73711200</v>
      </c>
    </row>
    <row r="76" spans="1:13">
      <c r="A76" s="4"/>
      <c r="B76" s="106">
        <v>68.705100000000002</v>
      </c>
      <c r="C76" s="106">
        <v>130.35679999999999</v>
      </c>
      <c r="D76" s="106">
        <v>164.9119</v>
      </c>
      <c r="E76" s="106">
        <v>166.13890000000001</v>
      </c>
      <c r="F76" s="106">
        <v>167.39429999999999</v>
      </c>
      <c r="G76" s="4"/>
      <c r="H76" s="4"/>
      <c r="I76" s="106">
        <v>215250000</v>
      </c>
      <c r="J76" s="106">
        <v>94812300</v>
      </c>
      <c r="K76" s="106">
        <v>67723800</v>
      </c>
      <c r="L76" s="106">
        <v>47720200</v>
      </c>
      <c r="M76" s="106">
        <v>50901200</v>
      </c>
    </row>
    <row r="77" spans="1:13">
      <c r="A77" s="4"/>
      <c r="B77" s="105">
        <v>67.278999999999996</v>
      </c>
      <c r="C77" s="105">
        <v>130.73869999999999</v>
      </c>
      <c r="D77" s="105">
        <v>164.74440000000001</v>
      </c>
      <c r="E77" s="105">
        <v>165.16759999999999</v>
      </c>
      <c r="F77" s="105">
        <v>166.43770000000001</v>
      </c>
      <c r="G77" s="4"/>
      <c r="H77" s="4"/>
      <c r="I77" s="105">
        <v>130015200</v>
      </c>
      <c r="J77" s="105">
        <v>68847100</v>
      </c>
      <c r="K77" s="105">
        <v>67929800</v>
      </c>
      <c r="L77" s="105">
        <v>52456400</v>
      </c>
      <c r="M77" s="105">
        <v>43122900</v>
      </c>
    </row>
    <row r="78" spans="1:13">
      <c r="A78" s="4"/>
      <c r="B78" s="106">
        <v>65.199399999999997</v>
      </c>
      <c r="C78" s="106">
        <v>129.21100000000001</v>
      </c>
      <c r="D78" s="106">
        <v>163.94649999999999</v>
      </c>
      <c r="E78" s="106">
        <v>163.5521</v>
      </c>
      <c r="F78" s="106">
        <v>164.4051</v>
      </c>
      <c r="G78" s="4"/>
      <c r="H78" s="4"/>
      <c r="I78" s="106">
        <v>180991600</v>
      </c>
      <c r="J78" s="106">
        <v>84566500</v>
      </c>
      <c r="K78" s="106">
        <v>87227800</v>
      </c>
      <c r="L78" s="106">
        <v>58337300</v>
      </c>
      <c r="M78" s="106">
        <v>67772100</v>
      </c>
    </row>
    <row r="79" spans="1:13">
      <c r="A79" s="4"/>
      <c r="B79" s="105">
        <v>67.077299999999994</v>
      </c>
      <c r="C79" s="105">
        <v>131.54179999999999</v>
      </c>
      <c r="D79" s="105">
        <v>159.3853</v>
      </c>
      <c r="E79" s="105">
        <v>163.85929999999999</v>
      </c>
      <c r="F79" s="105">
        <v>165.24209999999999</v>
      </c>
      <c r="G79" s="4"/>
      <c r="H79" s="4"/>
      <c r="I79" s="105">
        <v>116862400</v>
      </c>
      <c r="J79" s="105">
        <v>78657500</v>
      </c>
      <c r="K79" s="105">
        <v>84882400</v>
      </c>
      <c r="L79" s="105">
        <v>41949600</v>
      </c>
      <c r="M79" s="105">
        <v>48116400</v>
      </c>
    </row>
    <row r="80" spans="1:13">
      <c r="A80" s="4"/>
      <c r="B80" s="106">
        <v>66.817400000000006</v>
      </c>
      <c r="C80" s="106">
        <v>131.93350000000001</v>
      </c>
      <c r="D80" s="106">
        <v>160.45910000000001</v>
      </c>
      <c r="E80" s="106">
        <v>162.31319999999999</v>
      </c>
      <c r="F80" s="106">
        <v>166.29820000000001</v>
      </c>
      <c r="G80" s="4"/>
      <c r="H80" s="4"/>
      <c r="I80" s="106">
        <v>124814400</v>
      </c>
      <c r="J80" s="106">
        <v>66905100</v>
      </c>
      <c r="K80" s="106">
        <v>96046400</v>
      </c>
      <c r="L80" s="106">
        <v>48714100</v>
      </c>
      <c r="M80" s="106">
        <v>49537800</v>
      </c>
    </row>
    <row r="81" spans="1:13">
      <c r="A81" s="4"/>
      <c r="B81" s="105">
        <v>68.746399999999994</v>
      </c>
      <c r="C81" s="105">
        <v>131.6103</v>
      </c>
      <c r="D81" s="105">
        <v>154.46950000000001</v>
      </c>
      <c r="E81" s="105">
        <v>162.30330000000001</v>
      </c>
      <c r="F81" s="105">
        <v>168.41059999999999</v>
      </c>
      <c r="G81" s="4"/>
      <c r="H81" s="4"/>
      <c r="I81" s="105">
        <v>126161200</v>
      </c>
      <c r="J81" s="105">
        <v>66015800</v>
      </c>
      <c r="K81" s="105">
        <v>95623200</v>
      </c>
      <c r="L81" s="105">
        <v>45498800</v>
      </c>
      <c r="M81" s="105">
        <v>48251800</v>
      </c>
    </row>
    <row r="82" spans="1:13">
      <c r="A82" s="4"/>
      <c r="B82" s="106">
        <v>68.795000000000002</v>
      </c>
      <c r="C82" s="106">
        <v>130.81710000000001</v>
      </c>
      <c r="D82" s="106">
        <v>154.24289999999999</v>
      </c>
      <c r="E82" s="106">
        <v>166.9119</v>
      </c>
      <c r="F82" s="106">
        <v>169.2775</v>
      </c>
      <c r="G82" s="4"/>
      <c r="H82" s="4"/>
      <c r="I82" s="106">
        <v>117087600</v>
      </c>
      <c r="J82" s="106">
        <v>107760100</v>
      </c>
      <c r="K82" s="106">
        <v>88063200</v>
      </c>
      <c r="L82" s="106">
        <v>64902300</v>
      </c>
      <c r="M82" s="106">
        <v>50558300</v>
      </c>
    </row>
    <row r="83" spans="1:13">
      <c r="A83" s="4"/>
      <c r="B83" s="105">
        <v>67.679900000000004</v>
      </c>
      <c r="C83" s="105">
        <v>130.7191</v>
      </c>
      <c r="D83" s="105">
        <v>161.20779999999999</v>
      </c>
      <c r="E83" s="105">
        <v>168.17060000000001</v>
      </c>
      <c r="F83" s="105">
        <v>168.68960000000001</v>
      </c>
      <c r="G83" s="4"/>
      <c r="H83" s="4"/>
      <c r="I83" s="105">
        <v>112004800</v>
      </c>
      <c r="J83" s="105">
        <v>151101000</v>
      </c>
      <c r="K83" s="105">
        <v>130216800</v>
      </c>
      <c r="L83" s="105">
        <v>55209200</v>
      </c>
      <c r="M83" s="105">
        <v>44838400</v>
      </c>
    </row>
    <row r="84" spans="1:13">
      <c r="A84" s="4"/>
      <c r="B84" s="106">
        <v>69.902799999999999</v>
      </c>
      <c r="C84" s="106">
        <v>128.74090000000001</v>
      </c>
      <c r="D84" s="106">
        <v>155.30680000000001</v>
      </c>
      <c r="E84" s="106">
        <v>168.0814</v>
      </c>
      <c r="F84" s="106">
        <v>172.87450000000001</v>
      </c>
      <c r="G84" s="4"/>
      <c r="H84" s="4"/>
      <c r="I84" s="106">
        <v>137280800</v>
      </c>
      <c r="J84" s="106">
        <v>109839500</v>
      </c>
      <c r="K84" s="106">
        <v>131747600</v>
      </c>
      <c r="L84" s="106">
        <v>52472900</v>
      </c>
      <c r="M84" s="106">
        <v>68169400</v>
      </c>
    </row>
    <row r="85" spans="1:13">
      <c r="A85" s="4"/>
      <c r="B85" s="105">
        <v>71.377499999999998</v>
      </c>
      <c r="C85" s="105">
        <v>129.79859999999999</v>
      </c>
      <c r="D85" s="105">
        <v>155.6122</v>
      </c>
      <c r="E85" s="105">
        <v>167.04069999999999</v>
      </c>
      <c r="F85" s="105">
        <v>169.7159</v>
      </c>
      <c r="G85" s="4"/>
      <c r="H85" s="4"/>
      <c r="I85" s="105">
        <v>183064000</v>
      </c>
      <c r="J85" s="105">
        <v>75135100</v>
      </c>
      <c r="K85" s="105">
        <v>123055300</v>
      </c>
      <c r="L85" s="105">
        <v>48425700</v>
      </c>
      <c r="M85" s="105">
        <v>65934800</v>
      </c>
    </row>
    <row r="86" spans="1:13">
      <c r="A86" s="4"/>
      <c r="B86" s="106">
        <v>70.228399999999993</v>
      </c>
      <c r="C86" s="106">
        <v>125.2056</v>
      </c>
      <c r="D86" s="106">
        <v>157.1096</v>
      </c>
      <c r="E86" s="106">
        <v>165.96039999999999</v>
      </c>
      <c r="F86" s="106">
        <v>168.68960000000001</v>
      </c>
      <c r="G86" s="4"/>
      <c r="H86" s="4"/>
      <c r="I86" s="106">
        <v>240616800</v>
      </c>
      <c r="J86" s="106">
        <v>137564700</v>
      </c>
      <c r="K86" s="106">
        <v>88966500</v>
      </c>
      <c r="L86" s="106">
        <v>65136000</v>
      </c>
      <c r="M86" s="106">
        <v>50383100</v>
      </c>
    </row>
    <row r="87" spans="1:13">
      <c r="A87" s="4"/>
      <c r="B87" s="105">
        <v>71.221999999999994</v>
      </c>
      <c r="C87" s="105">
        <v>125.4504</v>
      </c>
      <c r="D87" s="105">
        <v>163.55240000000001</v>
      </c>
      <c r="E87" s="105">
        <v>164.3152</v>
      </c>
      <c r="F87" s="105">
        <v>172.40620000000001</v>
      </c>
      <c r="G87" s="4"/>
      <c r="H87" s="4"/>
      <c r="I87" s="105">
        <v>133568000</v>
      </c>
      <c r="J87" s="105">
        <v>84000900</v>
      </c>
      <c r="K87" s="105">
        <v>108256500</v>
      </c>
      <c r="L87" s="105">
        <v>81235400</v>
      </c>
      <c r="M87" s="105">
        <v>94214900</v>
      </c>
    </row>
    <row r="88" spans="1:13">
      <c r="A88" s="4"/>
      <c r="B88" s="106">
        <v>72.290999999999997</v>
      </c>
      <c r="C88" s="106">
        <v>127.0565</v>
      </c>
      <c r="D88" s="106">
        <v>154.43989999999999</v>
      </c>
      <c r="E88" s="106">
        <v>172.02600000000001</v>
      </c>
      <c r="F88" s="106">
        <v>182.71879999999999</v>
      </c>
      <c r="G88" s="4"/>
      <c r="H88" s="4"/>
      <c r="I88" s="106">
        <v>147751200</v>
      </c>
      <c r="J88" s="106">
        <v>78128300</v>
      </c>
      <c r="K88" s="106">
        <v>130525300</v>
      </c>
      <c r="L88" s="106">
        <v>113316400</v>
      </c>
      <c r="M88" s="106">
        <v>163224100</v>
      </c>
    </row>
    <row r="89" spans="1:13">
      <c r="A89" s="4"/>
      <c r="B89" s="105">
        <v>73.036799999999999</v>
      </c>
      <c r="C89" s="105">
        <v>127.7334</v>
      </c>
      <c r="D89" s="105">
        <v>155.16999999999999</v>
      </c>
      <c r="E89" s="105">
        <v>171.95660000000001</v>
      </c>
      <c r="F89" s="105">
        <v>181.0549</v>
      </c>
      <c r="G89" s="4"/>
      <c r="H89" s="4"/>
      <c r="I89" s="105">
        <v>142333600</v>
      </c>
      <c r="J89" s="105">
        <v>78973300</v>
      </c>
      <c r="K89" s="105">
        <v>116124600</v>
      </c>
      <c r="L89" s="105">
        <v>55962800</v>
      </c>
      <c r="M89" s="105">
        <v>78569700</v>
      </c>
    </row>
    <row r="90" spans="1:13">
      <c r="A90" s="4"/>
      <c r="B90" s="106">
        <v>73.792400000000001</v>
      </c>
      <c r="C90" s="106">
        <v>124.43729999999999</v>
      </c>
      <c r="D90" s="106">
        <v>150.02000000000001</v>
      </c>
      <c r="E90" s="106">
        <v>170.24199999999999</v>
      </c>
      <c r="F90" s="106">
        <v>181.7424</v>
      </c>
      <c r="G90" s="4"/>
      <c r="H90" s="4"/>
      <c r="I90" s="106">
        <v>115215200</v>
      </c>
      <c r="J90" s="106">
        <v>88071200</v>
      </c>
      <c r="K90" s="106">
        <v>131577900</v>
      </c>
      <c r="L90" s="106">
        <v>45326900</v>
      </c>
      <c r="M90" s="106">
        <v>77305800</v>
      </c>
    </row>
    <row r="91" spans="1:13">
      <c r="A91" s="4"/>
      <c r="B91" s="105">
        <v>75.548699999999997</v>
      </c>
      <c r="C91" s="105">
        <v>123.51519999999999</v>
      </c>
      <c r="D91" s="105">
        <v>152.43709999999999</v>
      </c>
      <c r="E91" s="105">
        <v>172.01609999999999</v>
      </c>
      <c r="F91" s="105">
        <v>182.0812</v>
      </c>
      <c r="G91" s="4"/>
      <c r="H91" s="4"/>
      <c r="I91" s="105">
        <v>133838400</v>
      </c>
      <c r="J91" s="105">
        <v>126142800</v>
      </c>
      <c r="K91" s="105">
        <v>115366700</v>
      </c>
      <c r="L91" s="105">
        <v>53724500</v>
      </c>
      <c r="M91" s="105">
        <v>45057100</v>
      </c>
    </row>
    <row r="92" spans="1:13">
      <c r="A92" s="4"/>
      <c r="B92" s="106">
        <v>76.737499999999997</v>
      </c>
      <c r="C92" s="106">
        <v>120.4349</v>
      </c>
      <c r="D92" s="106">
        <v>144.53460000000001</v>
      </c>
      <c r="E92" s="106">
        <v>172.20439999999999</v>
      </c>
      <c r="F92" s="106">
        <v>183.90459999999999</v>
      </c>
      <c r="G92" s="4"/>
      <c r="H92" s="4"/>
      <c r="I92" s="106">
        <v>145946400</v>
      </c>
      <c r="J92" s="106">
        <v>112172300</v>
      </c>
      <c r="K92" s="106">
        <v>142689800</v>
      </c>
      <c r="L92" s="106">
        <v>49514700</v>
      </c>
      <c r="M92" s="106">
        <v>48983000</v>
      </c>
    </row>
    <row r="93" spans="1:13">
      <c r="A93" s="4"/>
      <c r="B93" s="105">
        <v>75.860600000000005</v>
      </c>
      <c r="C93" s="105">
        <v>122.593</v>
      </c>
      <c r="D93" s="105">
        <v>140.6474</v>
      </c>
      <c r="E93" s="105">
        <v>171.2715</v>
      </c>
      <c r="F93" s="105">
        <v>182.63740000000001</v>
      </c>
      <c r="G93" s="4"/>
      <c r="H93" s="4"/>
      <c r="I93" s="105">
        <v>162301200</v>
      </c>
      <c r="J93" s="105">
        <v>105861300</v>
      </c>
      <c r="K93" s="105">
        <v>182602000</v>
      </c>
      <c r="L93" s="105">
        <v>45497800</v>
      </c>
      <c r="M93" s="105">
        <v>50759500</v>
      </c>
    </row>
    <row r="94" spans="1:13">
      <c r="A94" s="4"/>
      <c r="B94" s="106">
        <v>74.944599999999994</v>
      </c>
      <c r="C94" s="106">
        <v>125.0258</v>
      </c>
      <c r="D94" s="106">
        <v>145.13640000000001</v>
      </c>
      <c r="E94" s="106">
        <v>170.77520000000001</v>
      </c>
      <c r="F94" s="106">
        <v>185.86019999999999</v>
      </c>
      <c r="G94" s="4"/>
      <c r="H94" s="4"/>
      <c r="I94" s="106">
        <v>200622400</v>
      </c>
      <c r="J94" s="106">
        <v>81918000</v>
      </c>
      <c r="K94" s="106">
        <v>113990900</v>
      </c>
      <c r="L94" s="106">
        <v>37266700</v>
      </c>
      <c r="M94" s="106">
        <v>72044800</v>
      </c>
    </row>
    <row r="95" spans="1:13">
      <c r="A95" s="4"/>
      <c r="B95" s="105">
        <v>75.405000000000001</v>
      </c>
      <c r="C95" s="105">
        <v>123.8683</v>
      </c>
      <c r="D95" s="105">
        <v>143.5874</v>
      </c>
      <c r="E95" s="105">
        <v>170.77520000000001</v>
      </c>
      <c r="F95" s="105">
        <v>187.0076</v>
      </c>
      <c r="G95" s="4"/>
      <c r="H95" s="4"/>
      <c r="I95" s="105">
        <v>158929200</v>
      </c>
      <c r="J95" s="105">
        <v>74244600</v>
      </c>
      <c r="K95" s="105">
        <v>86643800</v>
      </c>
      <c r="L95" s="105">
        <v>42110300</v>
      </c>
      <c r="M95" s="105">
        <v>52393600</v>
      </c>
    </row>
    <row r="96" spans="1:13">
      <c r="A96" s="4"/>
      <c r="B96" s="106">
        <v>74.959199999999996</v>
      </c>
      <c r="C96" s="106">
        <v>122.4753</v>
      </c>
      <c r="D96" s="106">
        <v>147.23779999999999</v>
      </c>
      <c r="E96" s="106">
        <v>171.39060000000001</v>
      </c>
      <c r="F96" s="106">
        <v>189.29239999999999</v>
      </c>
      <c r="G96" s="4"/>
      <c r="H96" s="4"/>
      <c r="I96" s="106">
        <v>166348400</v>
      </c>
      <c r="J96" s="106">
        <v>63342900</v>
      </c>
      <c r="K96" s="106">
        <v>78336300</v>
      </c>
      <c r="L96" s="106">
        <v>57951600</v>
      </c>
      <c r="M96" s="106">
        <v>70400000</v>
      </c>
    </row>
    <row r="97" spans="1:13">
      <c r="A97" s="4"/>
      <c r="B97" s="105">
        <v>76.725399999999993</v>
      </c>
      <c r="C97" s="105">
        <v>122.3184</v>
      </c>
      <c r="D97" s="105">
        <v>138.9308</v>
      </c>
      <c r="E97" s="105">
        <v>173.7328</v>
      </c>
      <c r="F97" s="105">
        <v>189.41210000000001</v>
      </c>
      <c r="G97" s="4"/>
      <c r="H97" s="4"/>
      <c r="I97" s="105">
        <v>135178400</v>
      </c>
      <c r="J97" s="105">
        <v>92612000</v>
      </c>
      <c r="K97" s="105">
        <v>109742900</v>
      </c>
      <c r="L97" s="105">
        <v>65496700</v>
      </c>
      <c r="M97" s="105">
        <v>52845200</v>
      </c>
    </row>
    <row r="98" spans="1:13">
      <c r="A98" s="4"/>
      <c r="B98" s="106">
        <v>76.281999999999996</v>
      </c>
      <c r="C98" s="106">
        <v>124.88849999999999</v>
      </c>
      <c r="D98" s="106">
        <v>135.50739999999999</v>
      </c>
      <c r="E98" s="106">
        <v>173.84200000000001</v>
      </c>
      <c r="F98" s="106">
        <v>189.44210000000001</v>
      </c>
      <c r="G98" s="4"/>
      <c r="H98" s="4"/>
      <c r="I98" s="106">
        <v>101729600</v>
      </c>
      <c r="J98" s="106">
        <v>76857100</v>
      </c>
      <c r="K98" s="106">
        <v>136095600</v>
      </c>
      <c r="L98" s="106">
        <v>55772400</v>
      </c>
      <c r="M98" s="106">
        <v>41282900</v>
      </c>
    </row>
    <row r="99" spans="1:13">
      <c r="A99" s="4"/>
      <c r="B99" s="105">
        <v>77.765600000000006</v>
      </c>
      <c r="C99" s="105">
        <v>123.04430000000001</v>
      </c>
      <c r="D99" s="105">
        <v>135.7441</v>
      </c>
      <c r="E99" s="105">
        <v>172.88919999999999</v>
      </c>
      <c r="F99" s="105">
        <v>190.60939999999999</v>
      </c>
      <c r="G99" s="4"/>
      <c r="H99" s="4"/>
      <c r="I99" s="105">
        <v>111504800</v>
      </c>
      <c r="J99" s="105">
        <v>79295400</v>
      </c>
      <c r="K99" s="105">
        <v>137426100</v>
      </c>
      <c r="L99" s="105">
        <v>43570900</v>
      </c>
      <c r="M99" s="105">
        <v>44361300</v>
      </c>
    </row>
    <row r="100" spans="1:13">
      <c r="A100" s="4"/>
      <c r="B100" s="106">
        <v>77.1858</v>
      </c>
      <c r="C100" s="106">
        <v>124.6825</v>
      </c>
      <c r="D100" s="106">
        <v>141.1901</v>
      </c>
      <c r="E100" s="106">
        <v>170.26910000000001</v>
      </c>
      <c r="F100" s="106">
        <v>191.91650000000001</v>
      </c>
      <c r="G100" s="4"/>
      <c r="H100" s="4"/>
      <c r="I100" s="106">
        <v>102688800</v>
      </c>
      <c r="J100" s="106">
        <v>63092900</v>
      </c>
      <c r="K100" s="106">
        <v>117726300</v>
      </c>
      <c r="L100" s="106">
        <v>50747300</v>
      </c>
      <c r="M100" s="106">
        <v>42309400</v>
      </c>
    </row>
    <row r="101" spans="1:13">
      <c r="A101" s="4"/>
      <c r="B101" s="105">
        <v>77.682699999999997</v>
      </c>
      <c r="C101" s="105">
        <v>124.4863</v>
      </c>
      <c r="D101" s="105">
        <v>138.477</v>
      </c>
      <c r="E101" s="105">
        <v>170.547</v>
      </c>
      <c r="F101" s="105">
        <v>190.46969999999999</v>
      </c>
      <c r="G101" s="4"/>
      <c r="H101" s="4"/>
      <c r="I101" s="105">
        <v>81803200</v>
      </c>
      <c r="J101" s="105">
        <v>72009500</v>
      </c>
      <c r="K101" s="105">
        <v>104132700</v>
      </c>
      <c r="L101" s="105">
        <v>45143500</v>
      </c>
      <c r="M101" s="105">
        <v>34648500</v>
      </c>
    </row>
    <row r="102" spans="1:13">
      <c r="A102" s="4"/>
      <c r="B102" s="106">
        <v>77.156499999999994</v>
      </c>
      <c r="C102" s="106">
        <v>124.43729999999999</v>
      </c>
      <c r="D102" s="106">
        <v>138.63480000000001</v>
      </c>
      <c r="E102" s="106">
        <v>171.6883</v>
      </c>
      <c r="F102" s="106">
        <v>186.4588</v>
      </c>
      <c r="G102" s="4"/>
      <c r="H102" s="4"/>
      <c r="I102" s="106">
        <v>125522000</v>
      </c>
      <c r="J102" s="106">
        <v>56575900</v>
      </c>
      <c r="K102" s="106">
        <v>92482700</v>
      </c>
      <c r="L102" s="106">
        <v>56058300</v>
      </c>
      <c r="M102" s="106">
        <v>51005900</v>
      </c>
    </row>
    <row r="103" spans="1:13">
      <c r="A103" s="4"/>
      <c r="B103" s="105">
        <v>77.492699999999999</v>
      </c>
      <c r="C103" s="105">
        <v>122.89709999999999</v>
      </c>
      <c r="D103" s="105">
        <v>141.8511</v>
      </c>
      <c r="E103" s="105">
        <v>174.11</v>
      </c>
      <c r="F103" s="105">
        <v>189.55179999999999</v>
      </c>
      <c r="G103" s="4"/>
      <c r="H103" s="4"/>
      <c r="I103" s="105">
        <v>112945200</v>
      </c>
      <c r="J103" s="105">
        <v>94625600</v>
      </c>
      <c r="K103" s="105">
        <v>90601500</v>
      </c>
      <c r="L103" s="105">
        <v>54835000</v>
      </c>
      <c r="M103" s="105">
        <v>36294600</v>
      </c>
    </row>
    <row r="104" spans="1:13">
      <c r="A104" s="4"/>
      <c r="B104" s="106">
        <v>77.526799999999994</v>
      </c>
      <c r="C104" s="106">
        <v>122.23990000000001</v>
      </c>
      <c r="D104" s="106">
        <v>147.63249999999999</v>
      </c>
      <c r="E104" s="106">
        <v>175.9659</v>
      </c>
      <c r="F104" s="106">
        <v>189.56180000000001</v>
      </c>
      <c r="G104" s="4"/>
      <c r="H104" s="4"/>
      <c r="I104" s="106">
        <v>133560800</v>
      </c>
      <c r="J104" s="106">
        <v>71311100</v>
      </c>
      <c r="K104" s="106">
        <v>90978500</v>
      </c>
      <c r="L104" s="106">
        <v>55964400</v>
      </c>
      <c r="M104" s="106">
        <v>52280100</v>
      </c>
    </row>
    <row r="105" spans="1:13">
      <c r="A105" s="4"/>
      <c r="B105" s="105">
        <v>77.451300000000003</v>
      </c>
      <c r="C105" s="105">
        <v>121.9161</v>
      </c>
      <c r="D105" s="105">
        <v>146.8432</v>
      </c>
      <c r="E105" s="105">
        <v>175.91630000000001</v>
      </c>
      <c r="F105" s="105">
        <v>189.86109999999999</v>
      </c>
      <c r="G105" s="4"/>
      <c r="H105" s="4"/>
      <c r="I105" s="105">
        <v>153532400</v>
      </c>
      <c r="J105" s="105">
        <v>67637100</v>
      </c>
      <c r="K105" s="105">
        <v>103718400</v>
      </c>
      <c r="L105" s="105">
        <v>99625300</v>
      </c>
      <c r="M105" s="105">
        <v>53068000</v>
      </c>
    </row>
    <row r="106" spans="1:13">
      <c r="A106" s="4"/>
      <c r="B106" s="106">
        <v>78.403800000000004</v>
      </c>
      <c r="C106" s="106">
        <v>122.68129999999999</v>
      </c>
      <c r="D106" s="106">
        <v>146.7149</v>
      </c>
      <c r="E106" s="106">
        <v>178.73490000000001</v>
      </c>
      <c r="F106" s="106">
        <v>190.85890000000001</v>
      </c>
      <c r="G106" s="4"/>
      <c r="H106" s="4"/>
      <c r="I106" s="106">
        <v>80791200</v>
      </c>
      <c r="J106" s="106">
        <v>59278900</v>
      </c>
      <c r="K106" s="106">
        <v>74286600</v>
      </c>
      <c r="L106" s="106">
        <v>68901800</v>
      </c>
      <c r="M106" s="106">
        <v>49947900</v>
      </c>
    </row>
    <row r="107" spans="1:13">
      <c r="A107" s="4"/>
      <c r="B107" s="105">
        <v>78.766800000000003</v>
      </c>
      <c r="C107" s="105">
        <v>121.1902</v>
      </c>
      <c r="D107" s="105">
        <v>149.1814</v>
      </c>
      <c r="E107" s="105">
        <v>179.58840000000001</v>
      </c>
      <c r="F107" s="105">
        <v>191.8167</v>
      </c>
      <c r="G107" s="4"/>
      <c r="H107" s="4"/>
      <c r="I107" s="105">
        <v>87642800</v>
      </c>
      <c r="J107" s="105">
        <v>76229200</v>
      </c>
      <c r="K107" s="105">
        <v>72348100</v>
      </c>
      <c r="L107" s="105">
        <v>61945900</v>
      </c>
      <c r="M107" s="105">
        <v>75158300</v>
      </c>
    </row>
    <row r="108" spans="1:13">
      <c r="A108" s="4"/>
      <c r="B108" s="106">
        <v>79.200400000000002</v>
      </c>
      <c r="C108" s="106">
        <v>123.49550000000001</v>
      </c>
      <c r="D108" s="106">
        <v>143.42959999999999</v>
      </c>
      <c r="E108" s="106">
        <v>178.2287</v>
      </c>
      <c r="F108" s="106">
        <v>193.59270000000001</v>
      </c>
      <c r="G108" s="4"/>
      <c r="H108" s="4"/>
      <c r="I108" s="106">
        <v>104491200</v>
      </c>
      <c r="J108" s="106">
        <v>75169300</v>
      </c>
      <c r="K108" s="106">
        <v>88570300</v>
      </c>
      <c r="L108" s="106">
        <v>121946500</v>
      </c>
      <c r="M108" s="106">
        <v>50080500</v>
      </c>
    </row>
    <row r="109" spans="1:13">
      <c r="A109" s="4"/>
      <c r="B109" s="105">
        <v>78.518299999999996</v>
      </c>
      <c r="C109" s="105">
        <v>123.50530000000001</v>
      </c>
      <c r="D109" s="105">
        <v>144.17939999999999</v>
      </c>
      <c r="E109" s="105">
        <v>177.86150000000001</v>
      </c>
      <c r="F109" s="105">
        <v>193.91200000000001</v>
      </c>
      <c r="G109" s="4"/>
      <c r="H109" s="4"/>
      <c r="I109" s="105">
        <v>87560400</v>
      </c>
      <c r="J109" s="105">
        <v>71057600</v>
      </c>
      <c r="K109" s="105">
        <v>71598400</v>
      </c>
      <c r="L109" s="105">
        <v>64848400</v>
      </c>
      <c r="M109" s="105">
        <v>47471400</v>
      </c>
    </row>
    <row r="110" spans="1:13">
      <c r="A110" s="4"/>
      <c r="B110" s="106">
        <v>80.754599999999996</v>
      </c>
      <c r="C110" s="106">
        <v>124.32940000000001</v>
      </c>
      <c r="D110" s="106">
        <v>146.7149</v>
      </c>
      <c r="E110" s="106">
        <v>176.482</v>
      </c>
      <c r="F110" s="106">
        <v>195.42850000000001</v>
      </c>
      <c r="G110" s="4"/>
      <c r="H110" s="4"/>
      <c r="I110" s="106">
        <v>137250400</v>
      </c>
      <c r="J110" s="106">
        <v>74403800</v>
      </c>
      <c r="K110" s="106">
        <v>67808200</v>
      </c>
      <c r="L110" s="106">
        <v>61944600</v>
      </c>
      <c r="M110" s="106">
        <v>54156800</v>
      </c>
    </row>
    <row r="111" spans="1:13">
      <c r="A111" s="4"/>
      <c r="B111" s="105">
        <v>81.231999999999999</v>
      </c>
      <c r="C111" s="105">
        <v>124.7119</v>
      </c>
      <c r="D111" s="105">
        <v>145.97499999999999</v>
      </c>
      <c r="E111" s="105">
        <v>179.21129999999999</v>
      </c>
      <c r="F111" s="105">
        <v>194.04169999999999</v>
      </c>
      <c r="G111" s="4"/>
      <c r="H111" s="4"/>
      <c r="I111" s="105">
        <v>95654400</v>
      </c>
      <c r="J111" s="105">
        <v>56877900</v>
      </c>
      <c r="K111" s="105">
        <v>53950200</v>
      </c>
      <c r="L111" s="105">
        <v>50214900</v>
      </c>
      <c r="M111" s="105">
        <v>41181800</v>
      </c>
    </row>
    <row r="112" spans="1:13">
      <c r="A112" s="4"/>
      <c r="B112" s="106">
        <v>83.797200000000004</v>
      </c>
      <c r="C112" s="106">
        <v>123.71129999999999</v>
      </c>
      <c r="D112" s="106">
        <v>140.72640000000001</v>
      </c>
      <c r="E112" s="106">
        <v>179.5984</v>
      </c>
      <c r="F112" s="106">
        <v>196.4462</v>
      </c>
      <c r="G112" s="4"/>
      <c r="H112" s="4"/>
      <c r="I112" s="106">
        <v>147712400</v>
      </c>
      <c r="J112" s="106">
        <v>71186400</v>
      </c>
      <c r="K112" s="106">
        <v>69473000</v>
      </c>
      <c r="L112" s="106">
        <v>48870700</v>
      </c>
      <c r="M112" s="106">
        <v>53103900</v>
      </c>
    </row>
    <row r="113" spans="1:13">
      <c r="A113" s="4"/>
      <c r="B113" s="105">
        <v>85.953000000000003</v>
      </c>
      <c r="C113" s="105">
        <v>124.9278</v>
      </c>
      <c r="D113" s="105">
        <v>135.2903</v>
      </c>
      <c r="E113" s="105">
        <v>182.40700000000001</v>
      </c>
      <c r="F113" s="105">
        <v>192.68469999999999</v>
      </c>
      <c r="G113" s="4"/>
      <c r="H113" s="4"/>
      <c r="I113" s="105">
        <v>166651600</v>
      </c>
      <c r="J113" s="105">
        <v>53522400</v>
      </c>
      <c r="K113" s="105">
        <v>91437900</v>
      </c>
      <c r="L113" s="105">
        <v>54274900</v>
      </c>
      <c r="M113" s="105">
        <v>97262100</v>
      </c>
    </row>
    <row r="114" spans="1:13">
      <c r="A114" s="4"/>
      <c r="B114" s="106">
        <v>81.826400000000007</v>
      </c>
      <c r="C114" s="106">
        <v>127.9982</v>
      </c>
      <c r="D114" s="106">
        <v>130.11070000000001</v>
      </c>
      <c r="E114" s="106">
        <v>181.9306</v>
      </c>
      <c r="F114" s="106">
        <v>206.6831</v>
      </c>
      <c r="G114" s="4"/>
      <c r="H114" s="4"/>
      <c r="I114" s="106">
        <v>201662400</v>
      </c>
      <c r="J114" s="106">
        <v>96906500</v>
      </c>
      <c r="K114" s="106">
        <v>122207100</v>
      </c>
      <c r="L114" s="106">
        <v>54929100</v>
      </c>
      <c r="M114" s="106">
        <v>172373300</v>
      </c>
    </row>
    <row r="115" spans="1:13">
      <c r="A115" s="4"/>
      <c r="B115" s="105">
        <v>82.532799999999995</v>
      </c>
      <c r="C115" s="105">
        <v>127.1742</v>
      </c>
      <c r="D115" s="105">
        <v>130.97890000000001</v>
      </c>
      <c r="E115" s="105">
        <v>182.5658</v>
      </c>
      <c r="F115" s="105">
        <v>212.5898</v>
      </c>
      <c r="G115" s="4"/>
      <c r="H115" s="4"/>
      <c r="I115" s="105">
        <v>200146000</v>
      </c>
      <c r="J115" s="105">
        <v>62746300</v>
      </c>
      <c r="K115" s="105">
        <v>84784300</v>
      </c>
      <c r="L115" s="105">
        <v>57462900</v>
      </c>
      <c r="M115" s="105">
        <v>198134300</v>
      </c>
    </row>
    <row r="116" spans="1:13">
      <c r="A116" s="4"/>
      <c r="B116" s="106">
        <v>83.553600000000003</v>
      </c>
      <c r="C116" s="106">
        <v>127.67449999999999</v>
      </c>
      <c r="D116" s="106">
        <v>133.6131</v>
      </c>
      <c r="E116" s="106">
        <v>184.6103</v>
      </c>
      <c r="F116" s="106">
        <v>213.75710000000001</v>
      </c>
      <c r="G116" s="4"/>
      <c r="H116" s="4"/>
      <c r="I116" s="106">
        <v>138808800</v>
      </c>
      <c r="J116" s="106">
        <v>91815000</v>
      </c>
      <c r="K116" s="106">
        <v>91533000</v>
      </c>
      <c r="L116" s="106">
        <v>65433200</v>
      </c>
      <c r="M116" s="106">
        <v>97862700</v>
      </c>
    </row>
    <row r="117" spans="1:13">
      <c r="A117" s="4"/>
      <c r="B117" s="105">
        <v>85.767899999999997</v>
      </c>
      <c r="C117" s="105">
        <v>129.2833</v>
      </c>
      <c r="D117" s="105">
        <v>128.3151</v>
      </c>
      <c r="E117" s="105">
        <v>183.52850000000001</v>
      </c>
      <c r="F117" s="105">
        <v>212.0111</v>
      </c>
      <c r="G117" s="4"/>
      <c r="H117" s="4"/>
      <c r="I117" s="105">
        <v>165428800</v>
      </c>
      <c r="J117" s="105">
        <v>96721700</v>
      </c>
      <c r="K117" s="105">
        <v>108123900</v>
      </c>
      <c r="L117" s="105">
        <v>101235600</v>
      </c>
      <c r="M117" s="105">
        <v>70122700</v>
      </c>
    </row>
    <row r="118" spans="1:13">
      <c r="A118" s="4"/>
      <c r="B118" s="106">
        <v>85.648600000000002</v>
      </c>
      <c r="C118" s="106">
        <v>127.9786</v>
      </c>
      <c r="D118" s="106">
        <v>129.79499999999999</v>
      </c>
      <c r="E118" s="106">
        <v>183.61789999999999</v>
      </c>
      <c r="F118" s="106">
        <v>216.18170000000001</v>
      </c>
      <c r="G118" s="4"/>
      <c r="H118" s="4"/>
      <c r="I118" s="106">
        <v>114406400</v>
      </c>
      <c r="J118" s="106">
        <v>108953300</v>
      </c>
      <c r="K118" s="106">
        <v>134520300</v>
      </c>
      <c r="L118" s="106">
        <v>49799100</v>
      </c>
      <c r="M118" s="106">
        <v>93728300</v>
      </c>
    </row>
    <row r="119" spans="1:13">
      <c r="A119" s="4"/>
      <c r="B119" s="105">
        <v>85.682699999999997</v>
      </c>
      <c r="C119" s="105">
        <v>129.78360000000001</v>
      </c>
      <c r="D119" s="105">
        <v>134.0472</v>
      </c>
      <c r="E119" s="105">
        <v>182.57579999999999</v>
      </c>
      <c r="F119" s="105">
        <v>213.80699999999999</v>
      </c>
      <c r="G119" s="4"/>
      <c r="H119" s="4"/>
      <c r="I119" s="105">
        <v>96820400</v>
      </c>
      <c r="J119" s="105">
        <v>79663300</v>
      </c>
      <c r="K119" s="105">
        <v>81000500</v>
      </c>
      <c r="L119" s="105">
        <v>49515700</v>
      </c>
      <c r="M119" s="105">
        <v>79943300</v>
      </c>
    </row>
    <row r="120" spans="1:13">
      <c r="A120" s="4"/>
      <c r="B120" s="106">
        <v>85.192999999999998</v>
      </c>
      <c r="C120" s="106">
        <v>131.43170000000001</v>
      </c>
      <c r="D120" s="106">
        <v>133.5342</v>
      </c>
      <c r="E120" s="106">
        <v>185.59289999999999</v>
      </c>
      <c r="F120" s="106">
        <v>209.20740000000001</v>
      </c>
      <c r="G120" s="4"/>
      <c r="H120" s="4"/>
      <c r="I120" s="106">
        <v>264476000</v>
      </c>
      <c r="J120" s="106">
        <v>74783600</v>
      </c>
      <c r="K120" s="106">
        <v>73409200</v>
      </c>
      <c r="L120" s="106">
        <v>51245300</v>
      </c>
      <c r="M120" s="106">
        <v>86172500</v>
      </c>
    </row>
    <row r="121" spans="1:13">
      <c r="A121" s="4"/>
      <c r="B121" s="105">
        <v>87.421999999999997</v>
      </c>
      <c r="C121" s="105">
        <v>131.15700000000001</v>
      </c>
      <c r="D121" s="105">
        <v>136.41499999999999</v>
      </c>
      <c r="E121" s="105">
        <v>185.27529999999999</v>
      </c>
      <c r="F121" s="105">
        <v>207.0224</v>
      </c>
      <c r="G121" s="4"/>
      <c r="H121" s="4"/>
      <c r="I121" s="105">
        <v>135445200</v>
      </c>
      <c r="J121" s="105">
        <v>60214200</v>
      </c>
      <c r="K121" s="105">
        <v>72433800</v>
      </c>
      <c r="L121" s="105">
        <v>53079300</v>
      </c>
      <c r="M121" s="105">
        <v>246421400</v>
      </c>
    </row>
    <row r="122" spans="1:13">
      <c r="A122" s="4"/>
      <c r="B122" s="106">
        <v>89.287999999999997</v>
      </c>
      <c r="C122" s="106">
        <v>130.8725</v>
      </c>
      <c r="D122" s="106">
        <v>139.7595</v>
      </c>
      <c r="E122" s="106">
        <v>183.8759</v>
      </c>
      <c r="F122" s="106">
        <v>207.67089999999999</v>
      </c>
      <c r="G122" s="4"/>
      <c r="H122" s="4"/>
      <c r="I122" s="106">
        <v>212155600</v>
      </c>
      <c r="J122" s="106">
        <v>68711000</v>
      </c>
      <c r="K122" s="106">
        <v>89116800</v>
      </c>
      <c r="L122" s="106">
        <v>48088700</v>
      </c>
      <c r="M122" s="106">
        <v>80727000</v>
      </c>
    </row>
    <row r="123" spans="1:13">
      <c r="A123" s="4"/>
      <c r="B123" s="105">
        <v>87.7119</v>
      </c>
      <c r="C123" s="105">
        <v>130.57820000000001</v>
      </c>
      <c r="D123" s="105">
        <v>139.7595</v>
      </c>
      <c r="E123" s="105">
        <v>186.64490000000001</v>
      </c>
      <c r="F123" s="105">
        <v>208.59880000000001</v>
      </c>
      <c r="G123" s="4"/>
      <c r="H123" s="4"/>
      <c r="I123" s="105">
        <v>192623200</v>
      </c>
      <c r="J123" s="105">
        <v>70783700</v>
      </c>
      <c r="K123" s="105">
        <v>70207900</v>
      </c>
      <c r="L123" s="105">
        <v>50730800</v>
      </c>
      <c r="M123" s="105">
        <v>56713900</v>
      </c>
    </row>
    <row r="124" spans="1:13">
      <c r="A124" s="4"/>
      <c r="B124" s="106">
        <v>88.876300000000001</v>
      </c>
      <c r="C124" s="106">
        <v>132.21639999999999</v>
      </c>
      <c r="D124" s="106">
        <v>135.59610000000001</v>
      </c>
      <c r="E124" s="106">
        <v>187.82599999999999</v>
      </c>
      <c r="F124" s="106">
        <v>212.76939999999999</v>
      </c>
      <c r="G124" s="4"/>
      <c r="H124" s="4"/>
      <c r="I124" s="106">
        <v>137522400</v>
      </c>
      <c r="J124" s="106">
        <v>62111300</v>
      </c>
      <c r="K124" s="106">
        <v>67083400</v>
      </c>
      <c r="L124" s="106">
        <v>51216800</v>
      </c>
      <c r="M124" s="106">
        <v>66213200</v>
      </c>
    </row>
    <row r="125" spans="1:13">
      <c r="A125" s="4"/>
      <c r="B125" s="105">
        <v>86.145499999999998</v>
      </c>
      <c r="C125" s="105">
        <v>133.73689999999999</v>
      </c>
      <c r="D125" s="105">
        <v>137.3621</v>
      </c>
      <c r="E125" s="105">
        <v>188.1634</v>
      </c>
      <c r="F125" s="105">
        <v>213.61750000000001</v>
      </c>
      <c r="G125" s="4"/>
      <c r="H125" s="4"/>
      <c r="I125" s="105">
        <v>205256800</v>
      </c>
      <c r="J125" s="105">
        <v>64556100</v>
      </c>
      <c r="K125" s="105">
        <v>66242400</v>
      </c>
      <c r="L125" s="105">
        <v>46347300</v>
      </c>
      <c r="M125" s="105">
        <v>49772700</v>
      </c>
    </row>
    <row r="126" spans="1:13">
      <c r="A126" s="4"/>
      <c r="B126" s="106">
        <v>88.130899999999997</v>
      </c>
      <c r="C126" s="106">
        <v>134.35499999999999</v>
      </c>
      <c r="D126" s="106">
        <v>134.88579999999999</v>
      </c>
      <c r="E126" s="106">
        <v>192.5104</v>
      </c>
      <c r="F126" s="106">
        <v>210.14529999999999</v>
      </c>
      <c r="G126" s="4"/>
      <c r="H126" s="4"/>
      <c r="I126" s="106">
        <v>130646000</v>
      </c>
      <c r="J126" s="106">
        <v>63261400</v>
      </c>
      <c r="K126" s="106">
        <v>98964500</v>
      </c>
      <c r="L126" s="106">
        <v>85069600</v>
      </c>
      <c r="M126" s="106">
        <v>82542700</v>
      </c>
    </row>
    <row r="127" spans="1:13">
      <c r="A127" s="4"/>
      <c r="B127" s="105">
        <v>88.866600000000005</v>
      </c>
      <c r="C127" s="105">
        <v>134.6591</v>
      </c>
      <c r="D127" s="105">
        <v>137.06610000000001</v>
      </c>
      <c r="E127" s="105">
        <v>191.01179999999999</v>
      </c>
      <c r="F127" s="105">
        <v>216.26150000000001</v>
      </c>
      <c r="G127" s="4"/>
      <c r="H127" s="4"/>
      <c r="I127" s="105">
        <v>140223200</v>
      </c>
      <c r="J127" s="105">
        <v>52485800</v>
      </c>
      <c r="K127" s="105">
        <v>71051600</v>
      </c>
      <c r="L127" s="105">
        <v>31458200</v>
      </c>
      <c r="M127" s="105">
        <v>60402900</v>
      </c>
    </row>
    <row r="128" spans="1:13">
      <c r="A128" s="4"/>
      <c r="B128" s="106">
        <v>88.698499999999996</v>
      </c>
      <c r="C128" s="106">
        <v>137.2979</v>
      </c>
      <c r="D128" s="106">
        <v>139.6609</v>
      </c>
      <c r="E128" s="106">
        <v>189.8903</v>
      </c>
      <c r="F128" s="106">
        <v>219.77350000000001</v>
      </c>
      <c r="G128" s="4"/>
      <c r="H128" s="4"/>
      <c r="I128" s="106">
        <v>110737200</v>
      </c>
      <c r="J128" s="106">
        <v>78852600</v>
      </c>
      <c r="K128" s="106">
        <v>73353800</v>
      </c>
      <c r="L128" s="106">
        <v>46920300</v>
      </c>
      <c r="M128" s="106">
        <v>58046200</v>
      </c>
    </row>
    <row r="129" spans="1:13">
      <c r="A129" s="4"/>
      <c r="B129" s="105">
        <v>88.698499999999996</v>
      </c>
      <c r="C129" s="105">
        <v>139.31870000000001</v>
      </c>
      <c r="D129" s="105">
        <v>141.0026</v>
      </c>
      <c r="E129" s="105">
        <v>190.36670000000001</v>
      </c>
      <c r="F129" s="105">
        <v>221.05070000000001</v>
      </c>
      <c r="G129" s="4"/>
      <c r="H129" s="4"/>
      <c r="I129" s="105">
        <v>114041600</v>
      </c>
      <c r="J129" s="105">
        <v>108181800</v>
      </c>
      <c r="K129" s="105">
        <v>74064300</v>
      </c>
      <c r="L129" s="105">
        <v>45094300</v>
      </c>
      <c r="M129" s="105">
        <v>37369800</v>
      </c>
    </row>
    <row r="130" spans="1:13">
      <c r="A130" s="4"/>
      <c r="B130" s="106">
        <v>91.071200000000005</v>
      </c>
      <c r="C130" s="106">
        <v>141.8202</v>
      </c>
      <c r="D130" s="106">
        <v>144.38659999999999</v>
      </c>
      <c r="E130" s="106">
        <v>189.24520000000001</v>
      </c>
      <c r="F130" s="106">
        <v>225.82980000000001</v>
      </c>
      <c r="G130" s="4"/>
      <c r="H130" s="4"/>
      <c r="I130" s="106">
        <v>118655600</v>
      </c>
      <c r="J130" s="106">
        <v>104911600</v>
      </c>
      <c r="K130" s="106">
        <v>66253700</v>
      </c>
      <c r="L130" s="106">
        <v>46778000</v>
      </c>
      <c r="M130" s="106">
        <v>60412400</v>
      </c>
    </row>
    <row r="131" spans="1:13">
      <c r="A131" s="4"/>
      <c r="B131" s="105">
        <v>90.788600000000002</v>
      </c>
      <c r="C131" s="105">
        <v>140.5155</v>
      </c>
      <c r="D131" s="105">
        <v>145.06739999999999</v>
      </c>
      <c r="E131" s="105">
        <v>187.1908</v>
      </c>
      <c r="F131" s="105">
        <v>227.3065</v>
      </c>
      <c r="G131" s="4"/>
      <c r="H131" s="4"/>
      <c r="I131" s="105">
        <v>112424400</v>
      </c>
      <c r="J131" s="105">
        <v>105575500</v>
      </c>
      <c r="K131" s="105">
        <v>64547800</v>
      </c>
      <c r="L131" s="105">
        <v>59922200</v>
      </c>
      <c r="M131" s="105">
        <v>59085900</v>
      </c>
    </row>
    <row r="132" spans="1:13">
      <c r="A132" s="4"/>
      <c r="B132" s="106">
        <v>92.903099999999995</v>
      </c>
      <c r="C132" s="106">
        <v>142.34989999999999</v>
      </c>
      <c r="D132" s="106">
        <v>142.9264</v>
      </c>
      <c r="E132" s="106">
        <v>186.66480000000001</v>
      </c>
      <c r="F132" s="106">
        <v>228.16460000000001</v>
      </c>
      <c r="G132" s="4"/>
      <c r="H132" s="4"/>
      <c r="I132" s="106">
        <v>117092000</v>
      </c>
      <c r="J132" s="106">
        <v>99890800</v>
      </c>
      <c r="K132" s="106">
        <v>63141600</v>
      </c>
      <c r="L132" s="106">
        <v>46638100</v>
      </c>
      <c r="M132" s="106">
        <v>48076100</v>
      </c>
    </row>
    <row r="133" spans="1:13">
      <c r="A133" s="4"/>
      <c r="B133" s="105">
        <v>93.302599999999998</v>
      </c>
      <c r="C133" s="105">
        <v>141.7516</v>
      </c>
      <c r="D133" s="105">
        <v>143.9032</v>
      </c>
      <c r="E133" s="105">
        <v>188.34209999999999</v>
      </c>
      <c r="F133" s="105">
        <v>232.45490000000001</v>
      </c>
      <c r="G133" s="4"/>
      <c r="H133" s="4"/>
      <c r="I133" s="105">
        <v>125642800</v>
      </c>
      <c r="J133" s="105">
        <v>76299700</v>
      </c>
      <c r="K133" s="105">
        <v>77588800</v>
      </c>
      <c r="L133" s="105">
        <v>60750200</v>
      </c>
      <c r="M133" s="105">
        <v>62627700</v>
      </c>
    </row>
    <row r="134" spans="1:13">
      <c r="A134" s="4"/>
      <c r="B134" s="106">
        <v>93.465800000000002</v>
      </c>
      <c r="C134" s="106">
        <v>142.8699</v>
      </c>
      <c r="D134" s="106">
        <v>143.53809999999999</v>
      </c>
      <c r="E134" s="106">
        <v>189.1062</v>
      </c>
      <c r="F134" s="106">
        <v>227.05709999999999</v>
      </c>
      <c r="G134" s="4"/>
      <c r="H134" s="4"/>
      <c r="I134" s="106">
        <v>90257200</v>
      </c>
      <c r="J134" s="106">
        <v>100827100</v>
      </c>
      <c r="K134" s="106">
        <v>71185600</v>
      </c>
      <c r="L134" s="106">
        <v>41342300</v>
      </c>
      <c r="M134" s="106">
        <v>64710600</v>
      </c>
    </row>
    <row r="135" spans="1:13">
      <c r="A135" s="4"/>
      <c r="B135" s="105">
        <v>93.034599999999998</v>
      </c>
      <c r="C135" s="105">
        <v>146.31309999999999</v>
      </c>
      <c r="D135" s="105">
        <v>146.47810000000001</v>
      </c>
      <c r="E135" s="105">
        <v>189.2551</v>
      </c>
      <c r="F135" s="105">
        <v>230.0204</v>
      </c>
      <c r="G135" s="4"/>
      <c r="H135" s="4"/>
      <c r="I135" s="105">
        <v>191649200</v>
      </c>
      <c r="J135" s="105">
        <v>127050800</v>
      </c>
      <c r="K135" s="105">
        <v>78140700</v>
      </c>
      <c r="L135" s="105">
        <v>41573900</v>
      </c>
      <c r="M135" s="105">
        <v>53046500</v>
      </c>
    </row>
    <row r="136" spans="1:13">
      <c r="A136" s="4"/>
      <c r="B136" s="106">
        <v>94.574200000000005</v>
      </c>
      <c r="C136" s="106">
        <v>145.6558</v>
      </c>
      <c r="D136" s="106">
        <v>148.15530000000001</v>
      </c>
      <c r="E136" s="106">
        <v>192.53030000000001</v>
      </c>
      <c r="F136" s="106">
        <v>233.8717</v>
      </c>
      <c r="G136" s="4"/>
      <c r="H136" s="4"/>
      <c r="I136" s="106">
        <v>170989200</v>
      </c>
      <c r="J136" s="106">
        <v>106820300</v>
      </c>
      <c r="K136" s="106">
        <v>76259900</v>
      </c>
      <c r="L136" s="106">
        <v>50520200</v>
      </c>
      <c r="M136" s="106">
        <v>62631300</v>
      </c>
    </row>
    <row r="137" spans="1:13">
      <c r="A137" s="4"/>
      <c r="B137" s="105">
        <v>95.224599999999995</v>
      </c>
      <c r="C137" s="105">
        <v>143.60560000000001</v>
      </c>
      <c r="D137" s="105">
        <v>145.09700000000001</v>
      </c>
      <c r="E137" s="105">
        <v>192.2722</v>
      </c>
      <c r="F137" s="105">
        <v>234.29079999999999</v>
      </c>
      <c r="G137" s="4"/>
      <c r="H137" s="4"/>
      <c r="I137" s="105">
        <v>153198000</v>
      </c>
      <c r="J137" s="105">
        <v>93251400</v>
      </c>
      <c r="K137" s="105">
        <v>81420900</v>
      </c>
      <c r="L137" s="105">
        <v>48353800</v>
      </c>
      <c r="M137" s="105">
        <v>43234300</v>
      </c>
    </row>
    <row r="138" spans="1:13">
      <c r="A138" s="4"/>
      <c r="B138" s="106">
        <v>94.052899999999994</v>
      </c>
      <c r="C138" s="106">
        <v>139.7405</v>
      </c>
      <c r="D138" s="106">
        <v>148.9742</v>
      </c>
      <c r="E138" s="106">
        <v>193.6319</v>
      </c>
      <c r="F138" s="106">
        <v>228.36410000000001</v>
      </c>
      <c r="G138" s="4"/>
      <c r="H138" s="4"/>
      <c r="I138" s="106">
        <v>110577600</v>
      </c>
      <c r="J138" s="106">
        <v>121434600</v>
      </c>
      <c r="K138" s="106">
        <v>82982400</v>
      </c>
      <c r="L138" s="106">
        <v>80507300</v>
      </c>
      <c r="M138" s="106">
        <v>57345900</v>
      </c>
    </row>
    <row r="139" spans="1:13">
      <c r="A139" s="4"/>
      <c r="B139" s="105">
        <v>93.862899999999996</v>
      </c>
      <c r="C139" s="105">
        <v>143.37020000000001</v>
      </c>
      <c r="D139" s="105">
        <v>150.98679999999999</v>
      </c>
      <c r="E139" s="105">
        <v>191.67679999999999</v>
      </c>
      <c r="F139" s="105">
        <v>223.6747</v>
      </c>
      <c r="G139" s="4"/>
      <c r="H139" s="4"/>
      <c r="I139" s="105">
        <v>92186800</v>
      </c>
      <c r="J139" s="105">
        <v>96350000</v>
      </c>
      <c r="K139" s="105">
        <v>64823400</v>
      </c>
      <c r="L139" s="105">
        <v>59581200</v>
      </c>
      <c r="M139" s="105">
        <v>66034600</v>
      </c>
    </row>
    <row r="140" spans="1:13">
      <c r="A140" s="4"/>
      <c r="B140" s="106">
        <v>95.840900000000005</v>
      </c>
      <c r="C140" s="106">
        <v>142.6344</v>
      </c>
      <c r="D140" s="106">
        <v>153.26589999999999</v>
      </c>
      <c r="E140" s="106">
        <v>190.4957</v>
      </c>
      <c r="F140" s="106">
        <v>223.80439999999999</v>
      </c>
      <c r="G140" s="4"/>
      <c r="H140" s="4"/>
      <c r="I140" s="106">
        <v>90318000</v>
      </c>
      <c r="J140" s="106">
        <v>74993500</v>
      </c>
      <c r="K140" s="106">
        <v>65086600</v>
      </c>
      <c r="L140" s="106">
        <v>71917800</v>
      </c>
      <c r="M140" s="106">
        <v>49151500</v>
      </c>
    </row>
    <row r="141" spans="1:13">
      <c r="A141" s="4"/>
      <c r="B141" s="105">
        <v>94.518100000000004</v>
      </c>
      <c r="C141" s="105">
        <v>144.0078</v>
      </c>
      <c r="D141" s="105">
        <v>152.02279999999999</v>
      </c>
      <c r="E141" s="105">
        <v>191.2996</v>
      </c>
      <c r="F141" s="105">
        <v>223.45519999999999</v>
      </c>
      <c r="G141" s="4"/>
      <c r="H141" s="4"/>
      <c r="I141" s="105">
        <v>103433200</v>
      </c>
      <c r="J141" s="105">
        <v>77338200</v>
      </c>
      <c r="K141" s="105">
        <v>66675400</v>
      </c>
      <c r="L141" s="105">
        <v>45377800</v>
      </c>
      <c r="M141" s="105">
        <v>48201800</v>
      </c>
    </row>
    <row r="142" spans="1:13">
      <c r="A142" s="4"/>
      <c r="B142" s="106">
        <v>94.783699999999996</v>
      </c>
      <c r="C142" s="106">
        <v>145.73429999999999</v>
      </c>
      <c r="D142" s="106">
        <v>150.8981</v>
      </c>
      <c r="E142" s="106">
        <v>192.16309999999999</v>
      </c>
      <c r="F142" s="106">
        <v>224.50290000000001</v>
      </c>
      <c r="G142" s="4"/>
      <c r="H142" s="4"/>
      <c r="I142" s="106">
        <v>89001600</v>
      </c>
      <c r="J142" s="106">
        <v>71447400</v>
      </c>
      <c r="K142" s="106">
        <v>53623900</v>
      </c>
      <c r="L142" s="106">
        <v>37283200</v>
      </c>
      <c r="M142" s="106">
        <v>39960300</v>
      </c>
    </row>
    <row r="143" spans="1:13">
      <c r="A143" s="4"/>
      <c r="B143" s="105">
        <v>90.469499999999996</v>
      </c>
      <c r="C143" s="105">
        <v>146.15620000000001</v>
      </c>
      <c r="D143" s="105">
        <v>149.56610000000001</v>
      </c>
      <c r="E143" s="105">
        <v>193.03649999999999</v>
      </c>
      <c r="F143" s="105">
        <v>218.04740000000001</v>
      </c>
      <c r="G143" s="4"/>
      <c r="H143" s="4"/>
      <c r="I143" s="105">
        <v>197004400</v>
      </c>
      <c r="J143" s="105">
        <v>72434100</v>
      </c>
      <c r="K143" s="105">
        <v>55138700</v>
      </c>
      <c r="L143" s="105">
        <v>47471900</v>
      </c>
      <c r="M143" s="105">
        <v>61777600</v>
      </c>
    </row>
    <row r="144" spans="1:13">
      <c r="A144" s="4"/>
      <c r="B144" s="106">
        <v>90.245400000000004</v>
      </c>
      <c r="C144" s="106">
        <v>143.97839999999999</v>
      </c>
      <c r="D144" s="106">
        <v>154.6865</v>
      </c>
      <c r="E144" s="106">
        <v>191.76609999999999</v>
      </c>
      <c r="F144" s="106">
        <v>216.99979999999999</v>
      </c>
      <c r="G144" s="4"/>
      <c r="H144" s="4"/>
      <c r="I144" s="106">
        <v>185438800</v>
      </c>
      <c r="J144" s="106">
        <v>104818600</v>
      </c>
      <c r="K144" s="106">
        <v>78620700</v>
      </c>
      <c r="L144" s="106">
        <v>47460200</v>
      </c>
      <c r="M144" s="106">
        <v>51391200</v>
      </c>
    </row>
    <row r="145" spans="1:13">
      <c r="A145" s="4"/>
      <c r="B145" s="105">
        <v>92.384200000000007</v>
      </c>
      <c r="C145" s="105">
        <v>142.22239999999999</v>
      </c>
      <c r="D145" s="105">
        <v>155.239</v>
      </c>
      <c r="E145" s="105">
        <v>194.35640000000001</v>
      </c>
      <c r="F145" s="105">
        <v>217.46879999999999</v>
      </c>
      <c r="G145" s="4"/>
      <c r="H145" s="4"/>
      <c r="I145" s="105">
        <v>121214000</v>
      </c>
      <c r="J145" s="105">
        <v>118931200</v>
      </c>
      <c r="K145" s="105">
        <v>81378700</v>
      </c>
      <c r="L145" s="105">
        <v>48291400</v>
      </c>
      <c r="M145" s="105">
        <v>41601300</v>
      </c>
    </row>
    <row r="146" spans="1:13">
      <c r="A146" s="4"/>
      <c r="B146" s="106">
        <v>90.866500000000002</v>
      </c>
      <c r="C146" s="106">
        <v>142.8699</v>
      </c>
      <c r="D146" s="106">
        <v>160.32980000000001</v>
      </c>
      <c r="E146" s="106">
        <v>194.9718</v>
      </c>
      <c r="F146" s="106">
        <v>217.74809999999999</v>
      </c>
      <c r="G146" s="4"/>
      <c r="H146" s="4"/>
      <c r="I146" s="106">
        <v>103625600</v>
      </c>
      <c r="J146" s="106">
        <v>56699500</v>
      </c>
      <c r="K146" s="106">
        <v>101786900</v>
      </c>
      <c r="L146" s="106">
        <v>38824100</v>
      </c>
      <c r="M146" s="106">
        <v>36311800</v>
      </c>
    </row>
    <row r="147" spans="1:13">
      <c r="A147" s="4"/>
      <c r="B147" s="105">
        <v>92.6083</v>
      </c>
      <c r="C147" s="105">
        <v>143.0857</v>
      </c>
      <c r="D147" s="105">
        <v>159.3432</v>
      </c>
      <c r="E147" s="105">
        <v>194.13810000000001</v>
      </c>
      <c r="F147" s="105">
        <v>218.30690000000001</v>
      </c>
      <c r="G147" s="4"/>
      <c r="H147" s="4"/>
      <c r="I147" s="105">
        <v>90329200</v>
      </c>
      <c r="J147" s="105">
        <v>70440600</v>
      </c>
      <c r="K147" s="105">
        <v>67829400</v>
      </c>
      <c r="L147" s="105">
        <v>35175100</v>
      </c>
      <c r="M147" s="105">
        <v>41643800</v>
      </c>
    </row>
    <row r="148" spans="1:13">
      <c r="A148" s="4"/>
      <c r="B148" s="106">
        <v>93.728899999999996</v>
      </c>
      <c r="C148" s="106">
        <v>142.75210000000001</v>
      </c>
      <c r="D148" s="106">
        <v>157.86330000000001</v>
      </c>
      <c r="E148" s="106">
        <v>191.1309</v>
      </c>
      <c r="F148" s="106">
        <v>221.5795</v>
      </c>
      <c r="G148" s="4"/>
      <c r="H148" s="4"/>
      <c r="I148" s="106">
        <v>158130000</v>
      </c>
      <c r="J148" s="106">
        <v>62880000</v>
      </c>
      <c r="K148" s="106">
        <v>59907000</v>
      </c>
      <c r="L148" s="106">
        <v>50389300</v>
      </c>
      <c r="M148" s="106">
        <v>50036300</v>
      </c>
    </row>
    <row r="149" spans="1:13">
      <c r="A149" s="4"/>
      <c r="B149" s="105">
        <v>103.5412</v>
      </c>
      <c r="C149" s="105">
        <v>144.55709999999999</v>
      </c>
      <c r="D149" s="105">
        <v>163.90119999999999</v>
      </c>
      <c r="E149" s="105">
        <v>189.73150000000001</v>
      </c>
      <c r="F149" s="105">
        <v>217.86779999999999</v>
      </c>
      <c r="G149" s="4"/>
      <c r="H149" s="4"/>
      <c r="I149" s="105">
        <v>374336800</v>
      </c>
      <c r="J149" s="105">
        <v>64786600</v>
      </c>
      <c r="K149" s="105">
        <v>82507500</v>
      </c>
      <c r="L149" s="105">
        <v>61235200</v>
      </c>
      <c r="M149" s="105">
        <v>62501000</v>
      </c>
    </row>
    <row r="150" spans="1:13">
      <c r="A150" s="4"/>
      <c r="B150" s="106">
        <v>106.1502</v>
      </c>
      <c r="C150" s="106">
        <v>144.155</v>
      </c>
      <c r="D150" s="106">
        <v>163.5855</v>
      </c>
      <c r="E150" s="106">
        <v>180.6206</v>
      </c>
      <c r="F150" s="106">
        <v>219.36449999999999</v>
      </c>
      <c r="G150" s="4"/>
      <c r="H150" s="4"/>
      <c r="I150" s="106">
        <v>308151200</v>
      </c>
      <c r="J150" s="106">
        <v>56368300</v>
      </c>
      <c r="K150" s="106">
        <v>55474100</v>
      </c>
      <c r="L150" s="106">
        <v>115799700</v>
      </c>
      <c r="M150" s="106">
        <v>105568600</v>
      </c>
    </row>
    <row r="151" spans="1:13">
      <c r="A151" s="4"/>
      <c r="B151" s="105">
        <v>106.8591</v>
      </c>
      <c r="C151" s="105">
        <v>144.2629</v>
      </c>
      <c r="D151" s="105">
        <v>163.35830000000001</v>
      </c>
      <c r="E151" s="105">
        <v>177.5042</v>
      </c>
      <c r="F151" s="105">
        <v>208.79830000000001</v>
      </c>
      <c r="G151" s="4"/>
      <c r="H151" s="4"/>
      <c r="I151" s="105">
        <v>173071600</v>
      </c>
      <c r="J151" s="105">
        <v>46397700</v>
      </c>
      <c r="K151" s="105">
        <v>56697000</v>
      </c>
      <c r="L151" s="105">
        <v>97576100</v>
      </c>
      <c r="M151" s="105">
        <v>119548600</v>
      </c>
    </row>
    <row r="152" spans="1:13">
      <c r="A152" s="4"/>
      <c r="B152" s="106">
        <v>107.24639999999999</v>
      </c>
      <c r="C152" s="106">
        <v>143.57509999999999</v>
      </c>
      <c r="D152" s="106">
        <v>162.88409999999999</v>
      </c>
      <c r="E152" s="106">
        <v>178.44710000000001</v>
      </c>
      <c r="F152" s="106">
        <v>206.7629</v>
      </c>
      <c r="G152" s="4"/>
      <c r="H152" s="4"/>
      <c r="I152" s="106">
        <v>121776800</v>
      </c>
      <c r="J152" s="106">
        <v>54126800</v>
      </c>
      <c r="K152" s="106">
        <v>60276900</v>
      </c>
      <c r="L152" s="106">
        <v>67823000</v>
      </c>
      <c r="M152" s="106">
        <v>69660500</v>
      </c>
    </row>
    <row r="153" spans="1:13">
      <c r="A153" s="4"/>
      <c r="B153" s="105">
        <v>110.98820000000001</v>
      </c>
      <c r="C153" s="105">
        <v>143.52600000000001</v>
      </c>
      <c r="D153" s="105">
        <v>162.93350000000001</v>
      </c>
      <c r="E153" s="105">
        <v>176.8492</v>
      </c>
      <c r="F153" s="105">
        <v>209.34710000000001</v>
      </c>
      <c r="G153" s="4"/>
      <c r="H153" s="4"/>
      <c r="I153" s="105">
        <v>202428800</v>
      </c>
      <c r="J153" s="105">
        <v>48908700</v>
      </c>
      <c r="K153" s="105">
        <v>63135500</v>
      </c>
      <c r="L153" s="105">
        <v>60378500</v>
      </c>
      <c r="M153" s="105">
        <v>63516400</v>
      </c>
    </row>
    <row r="154" spans="1:13">
      <c r="A154" s="4"/>
      <c r="B154" s="106">
        <v>108.4648</v>
      </c>
      <c r="C154" s="106">
        <v>143.04470000000001</v>
      </c>
      <c r="D154" s="106">
        <v>167.20140000000001</v>
      </c>
      <c r="E154" s="106">
        <v>176.63079999999999</v>
      </c>
      <c r="F154" s="106">
        <v>212.82919999999999</v>
      </c>
      <c r="G154" s="4"/>
      <c r="H154" s="4"/>
      <c r="I154" s="106">
        <v>198045600</v>
      </c>
      <c r="J154" s="106">
        <v>69023100</v>
      </c>
      <c r="K154" s="106">
        <v>70170500</v>
      </c>
      <c r="L154" s="106">
        <v>54686900</v>
      </c>
      <c r="M154" s="106">
        <v>47161100</v>
      </c>
    </row>
    <row r="155" spans="1:13">
      <c r="A155" s="4"/>
      <c r="B155" s="105">
        <v>110.04130000000001</v>
      </c>
      <c r="C155" s="105">
        <v>143.30009999999999</v>
      </c>
      <c r="D155" s="105">
        <v>166.4605</v>
      </c>
      <c r="E155" s="105">
        <v>176.69049999999999</v>
      </c>
      <c r="F155" s="105">
        <v>215.7526</v>
      </c>
      <c r="G155" s="4"/>
      <c r="H155" s="4"/>
      <c r="I155" s="105">
        <v>212403600</v>
      </c>
      <c r="J155" s="105">
        <v>48493500</v>
      </c>
      <c r="K155" s="105">
        <v>57149200</v>
      </c>
      <c r="L155" s="105">
        <v>51988100</v>
      </c>
      <c r="M155" s="105">
        <v>42201600</v>
      </c>
    </row>
    <row r="156" spans="1:13">
      <c r="A156" s="4"/>
      <c r="B156" s="106">
        <v>106.7687</v>
      </c>
      <c r="C156" s="106">
        <v>146.27690000000001</v>
      </c>
      <c r="D156" s="106">
        <v>170.02699999999999</v>
      </c>
      <c r="E156" s="106">
        <v>178.3501</v>
      </c>
      <c r="F156" s="106">
        <v>217.29089999999999</v>
      </c>
      <c r="G156" s="4"/>
      <c r="H156" s="4"/>
      <c r="I156" s="106">
        <v>187902400</v>
      </c>
      <c r="J156" s="106">
        <v>72282600</v>
      </c>
      <c r="K156" s="106">
        <v>68039400</v>
      </c>
      <c r="L156" s="106">
        <v>43675600</v>
      </c>
      <c r="M156" s="106">
        <v>38028100</v>
      </c>
    </row>
    <row r="157" spans="1:13">
      <c r="A157" s="4"/>
      <c r="B157" s="105">
        <v>110.3171</v>
      </c>
      <c r="C157" s="105">
        <v>146.48320000000001</v>
      </c>
      <c r="D157" s="105">
        <v>171.10390000000001</v>
      </c>
      <c r="E157" s="105">
        <v>176.3526</v>
      </c>
      <c r="F157" s="105">
        <v>221.02680000000001</v>
      </c>
      <c r="G157" s="4"/>
      <c r="H157" s="4"/>
      <c r="I157" s="105">
        <v>165598000</v>
      </c>
      <c r="J157" s="105">
        <v>59375000</v>
      </c>
      <c r="K157" s="105">
        <v>54091700</v>
      </c>
      <c r="L157" s="105">
        <v>43622600</v>
      </c>
      <c r="M157" s="105">
        <v>44155300</v>
      </c>
    </row>
    <row r="158" spans="1:13">
      <c r="A158" s="4"/>
      <c r="B158" s="106">
        <v>112.2694</v>
      </c>
      <c r="C158" s="106">
        <v>148.46770000000001</v>
      </c>
      <c r="D158" s="106">
        <v>170.94579999999999</v>
      </c>
      <c r="E158" s="106">
        <v>175.47800000000001</v>
      </c>
      <c r="F158" s="106">
        <v>221.47630000000001</v>
      </c>
      <c r="G158" s="4"/>
      <c r="H158" s="4"/>
      <c r="I158" s="106">
        <v>210082000</v>
      </c>
      <c r="J158" s="106">
        <v>103296000</v>
      </c>
      <c r="K158" s="106">
        <v>56377100</v>
      </c>
      <c r="L158" s="106">
        <v>46964900</v>
      </c>
      <c r="M158" s="106">
        <v>41960600</v>
      </c>
    </row>
    <row r="159" spans="1:13">
      <c r="A159" s="4"/>
      <c r="B159" s="105">
        <v>112.1694</v>
      </c>
      <c r="C159" s="105">
        <v>147.554</v>
      </c>
      <c r="D159" s="105">
        <v>172.44749999999999</v>
      </c>
      <c r="E159" s="105">
        <v>172.9239</v>
      </c>
      <c r="F159" s="105">
        <v>224.47300000000001</v>
      </c>
      <c r="G159" s="4"/>
      <c r="H159" s="4"/>
      <c r="I159" s="105">
        <v>165565200</v>
      </c>
      <c r="J159" s="105">
        <v>92229700</v>
      </c>
      <c r="K159" s="105">
        <v>79542000</v>
      </c>
      <c r="L159" s="105">
        <v>66062900</v>
      </c>
      <c r="M159" s="105">
        <v>46414000</v>
      </c>
    </row>
    <row r="160" spans="1:13">
      <c r="A160" s="4"/>
      <c r="B160" s="106">
        <v>111.87649999999999</v>
      </c>
      <c r="C160" s="106">
        <v>143.79130000000001</v>
      </c>
      <c r="D160" s="106">
        <v>172.0523</v>
      </c>
      <c r="E160" s="106">
        <v>173.4109</v>
      </c>
      <c r="F160" s="106">
        <v>225.80160000000001</v>
      </c>
      <c r="G160" s="4"/>
      <c r="H160" s="4"/>
      <c r="I160" s="106">
        <v>119561600</v>
      </c>
      <c r="J160" s="106">
        <v>86326000</v>
      </c>
      <c r="K160" s="106">
        <v>62290100</v>
      </c>
      <c r="L160" s="106">
        <v>61114200</v>
      </c>
      <c r="M160" s="106">
        <v>44340200</v>
      </c>
    </row>
    <row r="161" spans="1:13">
      <c r="A161" s="4"/>
      <c r="B161" s="105">
        <v>112.8087</v>
      </c>
      <c r="C161" s="105">
        <v>144.12530000000001</v>
      </c>
      <c r="D161" s="105">
        <v>169.45400000000001</v>
      </c>
      <c r="E161" s="105">
        <v>174.7525</v>
      </c>
      <c r="F161" s="105">
        <v>225.64179999999999</v>
      </c>
      <c r="G161" s="4"/>
      <c r="H161" s="4"/>
      <c r="I161" s="105">
        <v>105633600</v>
      </c>
      <c r="J161" s="105">
        <v>86960300</v>
      </c>
      <c r="K161" s="105">
        <v>70346300</v>
      </c>
      <c r="L161" s="105">
        <v>46311900</v>
      </c>
      <c r="M161" s="105">
        <v>40687800</v>
      </c>
    </row>
    <row r="162" spans="1:13">
      <c r="A162" s="4"/>
      <c r="B162" s="106">
        <v>112.9503</v>
      </c>
      <c r="C162" s="106">
        <v>145.58920000000001</v>
      </c>
      <c r="D162" s="106">
        <v>165.55160000000001</v>
      </c>
      <c r="E162" s="106">
        <v>176.13390000000001</v>
      </c>
      <c r="F162" s="106">
        <v>226.2611</v>
      </c>
      <c r="G162" s="4"/>
      <c r="H162" s="4"/>
      <c r="I162" s="106">
        <v>145538000</v>
      </c>
      <c r="J162" s="106">
        <v>60549600</v>
      </c>
      <c r="K162" s="106">
        <v>69026800</v>
      </c>
      <c r="L162" s="106">
        <v>42084200</v>
      </c>
      <c r="M162" s="106">
        <v>30299000</v>
      </c>
    </row>
    <row r="163" spans="1:13">
      <c r="A163" s="4"/>
      <c r="B163" s="105">
        <v>115.45659999999999</v>
      </c>
      <c r="C163" s="105">
        <v>147.08250000000001</v>
      </c>
      <c r="D163" s="105">
        <v>165.2157</v>
      </c>
      <c r="E163" s="105">
        <v>179.9999</v>
      </c>
      <c r="F163" s="105">
        <v>226.15119999999999</v>
      </c>
      <c r="G163" s="4"/>
      <c r="H163" s="4"/>
      <c r="I163" s="105">
        <v>126907200</v>
      </c>
      <c r="J163" s="105">
        <v>60131800</v>
      </c>
      <c r="K163" s="105">
        <v>54147100</v>
      </c>
      <c r="L163" s="105">
        <v>52722800</v>
      </c>
      <c r="M163" s="105">
        <v>34765500</v>
      </c>
    </row>
    <row r="164" spans="1:13">
      <c r="A164" s="4"/>
      <c r="B164" s="106">
        <v>121.4064</v>
      </c>
      <c r="C164" s="106">
        <v>146.994</v>
      </c>
      <c r="D164" s="106">
        <v>165.512</v>
      </c>
      <c r="E164" s="106">
        <v>175.28919999999999</v>
      </c>
      <c r="F164" s="106">
        <v>224.28319999999999</v>
      </c>
      <c r="G164" s="4"/>
      <c r="H164" s="4"/>
      <c r="I164" s="106">
        <v>338054800</v>
      </c>
      <c r="J164" s="106">
        <v>48606400</v>
      </c>
      <c r="K164" s="106">
        <v>53841500</v>
      </c>
      <c r="L164" s="106">
        <v>54945800</v>
      </c>
      <c r="M164" s="106">
        <v>43695300</v>
      </c>
    </row>
    <row r="165" spans="1:13">
      <c r="A165" s="4"/>
      <c r="B165" s="105">
        <v>122.8584</v>
      </c>
      <c r="C165" s="105">
        <v>145.75620000000001</v>
      </c>
      <c r="D165" s="105">
        <v>167.9819</v>
      </c>
      <c r="E165" s="105">
        <v>177.50540000000001</v>
      </c>
      <c r="F165" s="105">
        <v>226.5907</v>
      </c>
      <c r="G165" s="4"/>
      <c r="H165" s="4"/>
      <c r="I165" s="105">
        <v>345937600</v>
      </c>
      <c r="J165" s="105">
        <v>58991300</v>
      </c>
      <c r="K165" s="105">
        <v>51218200</v>
      </c>
      <c r="L165" s="105">
        <v>51449600</v>
      </c>
      <c r="M165" s="105">
        <v>38677300</v>
      </c>
    </row>
    <row r="166" spans="1:13">
      <c r="A166" s="4"/>
      <c r="B166" s="106">
        <v>121.8505</v>
      </c>
      <c r="C166" s="106">
        <v>144.95060000000001</v>
      </c>
      <c r="D166" s="106">
        <v>161.6491</v>
      </c>
      <c r="E166" s="106">
        <v>179.07560000000001</v>
      </c>
      <c r="F166" s="106">
        <v>226.93029999999999</v>
      </c>
      <c r="G166" s="4"/>
      <c r="H166" s="4"/>
      <c r="I166" s="106">
        <v>211495600</v>
      </c>
      <c r="J166" s="106">
        <v>48597200</v>
      </c>
      <c r="K166" s="106">
        <v>78961000</v>
      </c>
      <c r="L166" s="106">
        <v>43820700</v>
      </c>
      <c r="M166" s="106">
        <v>30602200</v>
      </c>
    </row>
    <row r="167" spans="1:13">
      <c r="A167" s="4"/>
      <c r="B167" s="105">
        <v>123.5076</v>
      </c>
      <c r="C167" s="105">
        <v>145.99199999999999</v>
      </c>
      <c r="D167" s="105">
        <v>159.43610000000001</v>
      </c>
      <c r="E167" s="105">
        <v>182.9813</v>
      </c>
      <c r="F167" s="105">
        <v>227.77940000000001</v>
      </c>
      <c r="G167" s="4"/>
      <c r="H167" s="4"/>
      <c r="I167" s="105">
        <v>163022400</v>
      </c>
      <c r="J167" s="105">
        <v>55802400</v>
      </c>
      <c r="K167" s="105">
        <v>73314000</v>
      </c>
      <c r="L167" s="105">
        <v>53003900</v>
      </c>
      <c r="M167" s="105">
        <v>35934600</v>
      </c>
    </row>
    <row r="168" spans="1:13">
      <c r="A168" s="4"/>
      <c r="B168" s="106">
        <v>122.0311</v>
      </c>
      <c r="C168" s="106">
        <v>150.43260000000001</v>
      </c>
      <c r="D168" s="106">
        <v>156.99590000000001</v>
      </c>
      <c r="E168" s="106">
        <v>186.48949999999999</v>
      </c>
      <c r="F168" s="106">
        <v>226.24109999999999</v>
      </c>
      <c r="G168" s="4"/>
      <c r="H168" s="4"/>
      <c r="I168" s="106">
        <v>155552400</v>
      </c>
      <c r="J168" s="106">
        <v>90956700</v>
      </c>
      <c r="K168" s="106">
        <v>77906200</v>
      </c>
      <c r="L168" s="106">
        <v>60813900</v>
      </c>
      <c r="M168" s="106">
        <v>38052200</v>
      </c>
    </row>
    <row r="169" spans="1:13">
      <c r="A169" s="4"/>
      <c r="B169" s="105">
        <v>121.8335</v>
      </c>
      <c r="C169" s="105">
        <v>149.1653</v>
      </c>
      <c r="D169" s="105">
        <v>155.3262</v>
      </c>
      <c r="E169" s="105">
        <v>186.7081</v>
      </c>
      <c r="F169" s="105">
        <v>229.53749999999999</v>
      </c>
      <c r="G169" s="4"/>
      <c r="H169" s="4"/>
      <c r="I169" s="105">
        <v>187630000</v>
      </c>
      <c r="J169" s="105">
        <v>86453100</v>
      </c>
      <c r="K169" s="105">
        <v>87991100</v>
      </c>
      <c r="L169" s="105">
        <v>60794500</v>
      </c>
      <c r="M169" s="105">
        <v>51906300</v>
      </c>
    </row>
    <row r="170" spans="1:13">
      <c r="A170" s="4"/>
      <c r="B170" s="106">
        <v>125.96510000000001</v>
      </c>
      <c r="C170" s="106">
        <v>149.83340000000001</v>
      </c>
      <c r="D170" s="106">
        <v>156.0573</v>
      </c>
      <c r="E170" s="106">
        <v>188.28829999999999</v>
      </c>
      <c r="F170" s="106">
        <v>228.7483</v>
      </c>
      <c r="G170" s="4"/>
      <c r="H170" s="4"/>
      <c r="I170" s="106">
        <v>225702700</v>
      </c>
      <c r="J170" s="106">
        <v>80313700</v>
      </c>
      <c r="K170" s="106">
        <v>74229900</v>
      </c>
      <c r="L170" s="106">
        <v>45732600</v>
      </c>
      <c r="M170" s="106">
        <v>52990800</v>
      </c>
    </row>
    <row r="171" spans="1:13">
      <c r="A171" s="4"/>
      <c r="B171" s="105">
        <v>130.98259999999999</v>
      </c>
      <c r="C171" s="105">
        <v>150.95330000000001</v>
      </c>
      <c r="D171" s="105">
        <v>153.9332</v>
      </c>
      <c r="E171" s="105">
        <v>188.52680000000001</v>
      </c>
      <c r="F171" s="105">
        <v>222.52520000000001</v>
      </c>
      <c r="G171" s="4"/>
      <c r="H171" s="4"/>
      <c r="I171" s="105">
        <v>151948100</v>
      </c>
      <c r="J171" s="105">
        <v>71115500</v>
      </c>
      <c r="K171" s="105">
        <v>76957800</v>
      </c>
      <c r="L171" s="105">
        <v>45280000</v>
      </c>
      <c r="M171" s="105">
        <v>50190600</v>
      </c>
    </row>
    <row r="172" spans="1:13">
      <c r="A172" s="4"/>
      <c r="B172" s="106">
        <v>128.2688</v>
      </c>
      <c r="C172" s="106">
        <v>151.59200000000001</v>
      </c>
      <c r="D172" s="106">
        <v>152.6686</v>
      </c>
      <c r="E172" s="106">
        <v>181.77879999999999</v>
      </c>
      <c r="F172" s="106">
        <v>220.60730000000001</v>
      </c>
      <c r="G172" s="4"/>
      <c r="H172" s="4"/>
      <c r="I172" s="106">
        <v>200119000</v>
      </c>
      <c r="J172" s="106">
        <v>57808700</v>
      </c>
      <c r="K172" s="106">
        <v>73714800</v>
      </c>
      <c r="L172" s="106">
        <v>81755800</v>
      </c>
      <c r="M172" s="106">
        <v>43840200</v>
      </c>
    </row>
    <row r="173" spans="1:13">
      <c r="A173" s="4"/>
      <c r="B173" s="105">
        <v>117.9995</v>
      </c>
      <c r="C173" s="105">
        <v>153.94</v>
      </c>
      <c r="D173" s="105">
        <v>154.0814</v>
      </c>
      <c r="E173" s="105">
        <v>176.46190000000001</v>
      </c>
      <c r="F173" s="105">
        <v>222.13560000000001</v>
      </c>
      <c r="G173" s="4"/>
      <c r="H173" s="4"/>
      <c r="I173" s="105">
        <v>257599600</v>
      </c>
      <c r="J173" s="105">
        <v>82278300</v>
      </c>
      <c r="K173" s="105">
        <v>87449600</v>
      </c>
      <c r="L173" s="105">
        <v>112488800</v>
      </c>
      <c r="M173" s="105">
        <v>36615400</v>
      </c>
    </row>
    <row r="174" spans="1:13">
      <c r="A174" s="4"/>
      <c r="B174" s="106">
        <v>118.0776</v>
      </c>
      <c r="C174" s="106">
        <v>152.3877</v>
      </c>
      <c r="D174" s="106">
        <v>152.59950000000001</v>
      </c>
      <c r="E174" s="106">
        <v>177.078</v>
      </c>
      <c r="F174" s="106">
        <v>220.57730000000001</v>
      </c>
      <c r="G174" s="4"/>
      <c r="H174" s="4"/>
      <c r="I174" s="106">
        <v>332607200</v>
      </c>
      <c r="J174" s="106">
        <v>74420200</v>
      </c>
      <c r="K174" s="106">
        <v>84923800</v>
      </c>
      <c r="L174" s="106">
        <v>65551300</v>
      </c>
      <c r="M174" s="106">
        <v>48423000</v>
      </c>
    </row>
    <row r="175" spans="1:13">
      <c r="A175" s="4"/>
      <c r="B175" s="105">
        <v>110.13160000000001</v>
      </c>
      <c r="C175" s="105">
        <v>151.36600000000001</v>
      </c>
      <c r="D175" s="105">
        <v>155.4744</v>
      </c>
      <c r="E175" s="105">
        <v>178.2508</v>
      </c>
      <c r="F175" s="105">
        <v>220.66720000000001</v>
      </c>
      <c r="G175" s="4"/>
      <c r="H175" s="4"/>
      <c r="I175" s="105">
        <v>231366600</v>
      </c>
      <c r="J175" s="105">
        <v>57305700</v>
      </c>
      <c r="K175" s="105">
        <v>68028800</v>
      </c>
      <c r="L175" s="105">
        <v>58953100</v>
      </c>
      <c r="M175" s="105">
        <v>67180000</v>
      </c>
    </row>
    <row r="176" spans="1:13">
      <c r="A176" s="4"/>
      <c r="B176" s="106">
        <v>114.5244</v>
      </c>
      <c r="C176" s="106">
        <v>146.35550000000001</v>
      </c>
      <c r="D176" s="106">
        <v>161.4614</v>
      </c>
      <c r="E176" s="106">
        <v>175.2097</v>
      </c>
      <c r="F176" s="106">
        <v>219.8681</v>
      </c>
      <c r="G176" s="4"/>
      <c r="H176" s="4"/>
      <c r="I176" s="106">
        <v>176940500</v>
      </c>
      <c r="J176" s="106">
        <v>140893200</v>
      </c>
      <c r="K176" s="106">
        <v>104956000</v>
      </c>
      <c r="L176" s="106">
        <v>90370200</v>
      </c>
      <c r="M176" s="106">
        <v>51591000</v>
      </c>
    </row>
    <row r="177" spans="1:13">
      <c r="A177" s="4"/>
      <c r="B177" s="105">
        <v>110.7856</v>
      </c>
      <c r="C177" s="105">
        <v>146.92529999999999</v>
      </c>
      <c r="D177" s="105">
        <v>151.98689999999999</v>
      </c>
      <c r="E177" s="105">
        <v>173.1326</v>
      </c>
      <c r="F177" s="105">
        <v>222.4153</v>
      </c>
      <c r="G177" s="4"/>
      <c r="H177" s="4"/>
      <c r="I177" s="105">
        <v>182274400</v>
      </c>
      <c r="J177" s="105">
        <v>102404300</v>
      </c>
      <c r="K177" s="105">
        <v>122656600</v>
      </c>
      <c r="L177" s="105">
        <v>84267900</v>
      </c>
      <c r="M177" s="105">
        <v>44587100</v>
      </c>
    </row>
    <row r="178" spans="1:13">
      <c r="A178" s="4"/>
      <c r="B178" s="106">
        <v>109.33110000000001</v>
      </c>
      <c r="C178" s="106">
        <v>145.5204</v>
      </c>
      <c r="D178" s="106">
        <v>153.4392</v>
      </c>
      <c r="E178" s="106">
        <v>174.65309999999999</v>
      </c>
      <c r="F178" s="106">
        <v>222.52520000000001</v>
      </c>
      <c r="G178" s="4"/>
      <c r="H178" s="4"/>
      <c r="I178" s="106">
        <v>180860300</v>
      </c>
      <c r="J178" s="106">
        <v>109296300</v>
      </c>
      <c r="K178" s="106">
        <v>87965400</v>
      </c>
      <c r="L178" s="106">
        <v>60895800</v>
      </c>
      <c r="M178" s="106">
        <v>37498200</v>
      </c>
    </row>
    <row r="179" spans="1:13">
      <c r="A179" s="4"/>
      <c r="B179" s="105">
        <v>112.61109999999999</v>
      </c>
      <c r="C179" s="105">
        <v>146.4144</v>
      </c>
      <c r="D179" s="105">
        <v>150.53460000000001</v>
      </c>
      <c r="E179" s="105">
        <v>173.92769999999999</v>
      </c>
      <c r="F179" s="105">
        <v>222.25550000000001</v>
      </c>
      <c r="G179" s="4"/>
      <c r="H179" s="4"/>
      <c r="I179" s="105">
        <v>140150100</v>
      </c>
      <c r="J179" s="105">
        <v>83281300</v>
      </c>
      <c r="K179" s="105">
        <v>90481100</v>
      </c>
      <c r="L179" s="105">
        <v>109205100</v>
      </c>
      <c r="M179" s="105">
        <v>36766600</v>
      </c>
    </row>
    <row r="180" spans="1:13">
      <c r="A180" s="4"/>
      <c r="B180" s="106">
        <v>112.7868</v>
      </c>
      <c r="C180" s="106">
        <v>146.17859999999999</v>
      </c>
      <c r="D180" s="106">
        <v>148.88480000000001</v>
      </c>
      <c r="E180" s="106">
        <v>176.86930000000001</v>
      </c>
      <c r="F180" s="106">
        <v>216.0823</v>
      </c>
      <c r="G180" s="4"/>
      <c r="H180" s="4"/>
      <c r="I180" s="106">
        <v>184642000</v>
      </c>
      <c r="J180" s="106">
        <v>68034100</v>
      </c>
      <c r="K180" s="106">
        <v>162278800</v>
      </c>
      <c r="L180" s="106">
        <v>67257600</v>
      </c>
      <c r="M180" s="106">
        <v>59357400</v>
      </c>
    </row>
    <row r="181" spans="1:13">
      <c r="A181" s="4"/>
      <c r="B181" s="105">
        <v>109.4581</v>
      </c>
      <c r="C181" s="105">
        <v>143.4966</v>
      </c>
      <c r="D181" s="105">
        <v>152.61920000000001</v>
      </c>
      <c r="E181" s="105">
        <v>177.96260000000001</v>
      </c>
      <c r="F181" s="105">
        <v>216.55170000000001</v>
      </c>
      <c r="G181" s="4"/>
      <c r="H181" s="4"/>
      <c r="I181" s="105">
        <v>154679000</v>
      </c>
      <c r="J181" s="105">
        <v>129868800</v>
      </c>
      <c r="K181" s="105">
        <v>81474200</v>
      </c>
      <c r="L181" s="105">
        <v>51826900</v>
      </c>
      <c r="M181" s="105">
        <v>45519300</v>
      </c>
    </row>
    <row r="182" spans="1:13">
      <c r="A182" s="4"/>
      <c r="B182" s="106">
        <v>107.7107</v>
      </c>
      <c r="C182" s="106">
        <v>140.43129999999999</v>
      </c>
      <c r="D182" s="106">
        <v>155.01009999999999</v>
      </c>
      <c r="E182" s="106">
        <v>174.40469999999999</v>
      </c>
      <c r="F182" s="106">
        <v>220.44749999999999</v>
      </c>
      <c r="G182" s="4"/>
      <c r="H182" s="4"/>
      <c r="I182" s="106">
        <v>178011000</v>
      </c>
      <c r="J182" s="106">
        <v>123478900</v>
      </c>
      <c r="K182" s="106">
        <v>107689800</v>
      </c>
      <c r="L182" s="106">
        <v>58436200</v>
      </c>
      <c r="M182" s="106">
        <v>59894900</v>
      </c>
    </row>
    <row r="183" spans="1:13">
      <c r="A183" s="4"/>
      <c r="B183" s="105">
        <v>104.2941</v>
      </c>
      <c r="C183" s="105">
        <v>140.9127</v>
      </c>
      <c r="D183" s="105">
        <v>151.86840000000001</v>
      </c>
      <c r="E183" s="105">
        <v>172.85429999999999</v>
      </c>
      <c r="F183" s="105">
        <v>228.61850000000001</v>
      </c>
      <c r="G183" s="4"/>
      <c r="H183" s="4"/>
      <c r="I183" s="105">
        <v>287104900</v>
      </c>
      <c r="J183" s="105">
        <v>75834000</v>
      </c>
      <c r="K183" s="105">
        <v>101696800</v>
      </c>
      <c r="L183" s="105">
        <v>63047900</v>
      </c>
      <c r="M183" s="105">
        <v>66781300</v>
      </c>
    </row>
    <row r="184" spans="1:13">
      <c r="A184" s="4"/>
      <c r="B184" s="106">
        <v>107.4569</v>
      </c>
      <c r="C184" s="106">
        <v>143.2903</v>
      </c>
      <c r="D184" s="106">
        <v>150.90020000000001</v>
      </c>
      <c r="E184" s="106">
        <v>173.709</v>
      </c>
      <c r="F184" s="106">
        <v>227.94919999999999</v>
      </c>
      <c r="G184" s="4"/>
      <c r="H184" s="4"/>
      <c r="I184" s="106">
        <v>195713800</v>
      </c>
      <c r="J184" s="106">
        <v>76404300</v>
      </c>
      <c r="K184" s="106">
        <v>86652500</v>
      </c>
      <c r="L184" s="106">
        <v>56725400</v>
      </c>
      <c r="M184" s="106">
        <v>318679900</v>
      </c>
    </row>
    <row r="185" spans="1:13">
      <c r="A185" s="4"/>
      <c r="B185" s="105">
        <v>109.1456</v>
      </c>
      <c r="C185" s="105">
        <v>144.25309999999999</v>
      </c>
      <c r="D185" s="105">
        <v>148.61799999999999</v>
      </c>
      <c r="E185" s="105">
        <v>174.99100000000001</v>
      </c>
      <c r="F185" s="105">
        <v>226.22110000000001</v>
      </c>
      <c r="G185" s="4"/>
      <c r="H185" s="4"/>
      <c r="I185" s="105">
        <v>183055400</v>
      </c>
      <c r="J185" s="105">
        <v>64838200</v>
      </c>
      <c r="K185" s="105">
        <v>96029900</v>
      </c>
      <c r="L185" s="105">
        <v>46172700</v>
      </c>
      <c r="M185" s="105">
        <v>54146000</v>
      </c>
    </row>
    <row r="186" spans="1:13">
      <c r="A186" s="4"/>
      <c r="B186" s="106">
        <v>104.56740000000001</v>
      </c>
      <c r="C186" s="106">
        <v>144.3415</v>
      </c>
      <c r="D186" s="106">
        <v>148.9539</v>
      </c>
      <c r="E186" s="106">
        <v>170.8965</v>
      </c>
      <c r="F186" s="106">
        <v>227.12010000000001</v>
      </c>
      <c r="G186" s="4"/>
      <c r="H186" s="4"/>
      <c r="I186" s="106">
        <v>150718700</v>
      </c>
      <c r="J186" s="106">
        <v>53477900</v>
      </c>
      <c r="K186" s="106">
        <v>93339400</v>
      </c>
      <c r="L186" s="106">
        <v>64588900</v>
      </c>
      <c r="M186" s="106">
        <v>43556100</v>
      </c>
    </row>
    <row r="187" spans="1:13">
      <c r="A187" s="4"/>
      <c r="B187" s="105">
        <v>105.6412</v>
      </c>
      <c r="C187" s="105">
        <v>142.81870000000001</v>
      </c>
      <c r="D187" s="105">
        <v>149.93199999999999</v>
      </c>
      <c r="E187" s="105">
        <v>169.376</v>
      </c>
      <c r="F187" s="105">
        <v>226.12119999999999</v>
      </c>
      <c r="G187" s="4"/>
      <c r="H187" s="4"/>
      <c r="I187" s="105">
        <v>167743300</v>
      </c>
      <c r="J187" s="105">
        <v>74150700</v>
      </c>
      <c r="K187" s="105">
        <v>84442700</v>
      </c>
      <c r="L187" s="105">
        <v>66921800</v>
      </c>
      <c r="M187" s="105">
        <v>42308700</v>
      </c>
    </row>
    <row r="188" spans="1:13">
      <c r="A188" s="4"/>
      <c r="B188" s="106">
        <v>109.6045</v>
      </c>
      <c r="C188" s="106">
        <v>139.4194</v>
      </c>
      <c r="D188" s="106">
        <v>148.0351</v>
      </c>
      <c r="E188" s="106">
        <v>169.6344</v>
      </c>
      <c r="F188" s="106">
        <v>227.27</v>
      </c>
      <c r="G188" s="4"/>
      <c r="H188" s="4"/>
      <c r="I188" s="106">
        <v>149981400</v>
      </c>
      <c r="J188" s="106">
        <v>108972300</v>
      </c>
      <c r="K188" s="106">
        <v>146691400</v>
      </c>
      <c r="L188" s="106">
        <v>56294400</v>
      </c>
      <c r="M188" s="106">
        <v>36636700</v>
      </c>
    </row>
    <row r="189" spans="1:13">
      <c r="A189" s="4"/>
      <c r="B189" s="105">
        <v>112.2206</v>
      </c>
      <c r="C189" s="105">
        <v>140.32329999999999</v>
      </c>
      <c r="D189" s="105">
        <v>140.7638</v>
      </c>
      <c r="E189" s="105">
        <v>170.15119999999999</v>
      </c>
      <c r="F189" s="105">
        <v>227.53970000000001</v>
      </c>
      <c r="G189" s="4"/>
      <c r="H189" s="4"/>
      <c r="I189" s="105">
        <v>137672400</v>
      </c>
      <c r="J189" s="105">
        <v>74602000</v>
      </c>
      <c r="K189" s="105">
        <v>128138200</v>
      </c>
      <c r="L189" s="105">
        <v>51814200</v>
      </c>
      <c r="M189" s="105">
        <v>34026000</v>
      </c>
    </row>
    <row r="190" spans="1:13">
      <c r="A190" s="4"/>
      <c r="B190" s="106">
        <v>111.37130000000001</v>
      </c>
      <c r="C190" s="106">
        <v>139.01660000000001</v>
      </c>
      <c r="D190" s="106">
        <v>136.53530000000001</v>
      </c>
      <c r="E190" s="106">
        <v>172.6754</v>
      </c>
      <c r="F190" s="106">
        <v>232.7439</v>
      </c>
      <c r="G190" s="4"/>
      <c r="H190" s="4"/>
      <c r="I190" s="106">
        <v>99382200</v>
      </c>
      <c r="J190" s="106">
        <v>89056700</v>
      </c>
      <c r="K190" s="106">
        <v>124925300</v>
      </c>
      <c r="L190" s="106">
        <v>52164500</v>
      </c>
      <c r="M190" s="106">
        <v>54541900</v>
      </c>
    </row>
    <row r="191" spans="1:13">
      <c r="A191" s="4"/>
      <c r="B191" s="105">
        <v>113.05029999999999</v>
      </c>
      <c r="C191" s="105">
        <v>140.1464</v>
      </c>
      <c r="D191" s="105">
        <v>140.73410000000001</v>
      </c>
      <c r="E191" s="105">
        <v>171.3338</v>
      </c>
      <c r="F191" s="105">
        <v>225.9614</v>
      </c>
      <c r="G191" s="4"/>
      <c r="H191" s="4"/>
      <c r="I191" s="105">
        <v>142675200</v>
      </c>
      <c r="J191" s="105">
        <v>94639600</v>
      </c>
      <c r="K191" s="105">
        <v>114311700</v>
      </c>
      <c r="L191" s="105">
        <v>49594600</v>
      </c>
      <c r="M191" s="105">
        <v>63285000</v>
      </c>
    </row>
    <row r="192" spans="1:13">
      <c r="A192" s="4"/>
      <c r="B192" s="106">
        <v>114.00700000000001</v>
      </c>
      <c r="C192" s="106">
        <v>136.69800000000001</v>
      </c>
      <c r="D192" s="106">
        <v>144.34020000000001</v>
      </c>
      <c r="E192" s="106">
        <v>172.58600000000001</v>
      </c>
      <c r="F192" s="106">
        <v>226.5308</v>
      </c>
      <c r="G192" s="4"/>
      <c r="H192" s="4"/>
      <c r="I192" s="106">
        <v>116120400</v>
      </c>
      <c r="J192" s="106">
        <v>98322000</v>
      </c>
      <c r="K192" s="106">
        <v>87830100</v>
      </c>
      <c r="L192" s="106">
        <v>53020300</v>
      </c>
      <c r="M192" s="106">
        <v>32880600</v>
      </c>
    </row>
    <row r="193" spans="1:13">
      <c r="A193" s="4"/>
      <c r="B193" s="105">
        <v>110.32680000000001</v>
      </c>
      <c r="C193" s="105">
        <v>138.63339999999999</v>
      </c>
      <c r="D193" s="105">
        <v>144.63650000000001</v>
      </c>
      <c r="E193" s="105">
        <v>173.82830000000001</v>
      </c>
      <c r="F193" s="105">
        <v>225.422</v>
      </c>
      <c r="G193" s="4"/>
      <c r="H193" s="4"/>
      <c r="I193" s="105">
        <v>144712000</v>
      </c>
      <c r="J193" s="105">
        <v>80861100</v>
      </c>
      <c r="K193" s="105">
        <v>79471000</v>
      </c>
      <c r="L193" s="105">
        <v>48527900</v>
      </c>
      <c r="M193" s="105">
        <v>34044200</v>
      </c>
    </row>
    <row r="194" spans="1:13">
      <c r="A194" s="4"/>
      <c r="B194" s="106">
        <v>113.7239</v>
      </c>
      <c r="C194" s="106">
        <v>139.5078</v>
      </c>
      <c r="D194" s="106">
        <v>143.6782</v>
      </c>
      <c r="E194" s="106">
        <v>176.39230000000001</v>
      </c>
      <c r="F194" s="106">
        <v>226.55080000000001</v>
      </c>
      <c r="G194" s="4"/>
      <c r="H194" s="4"/>
      <c r="I194" s="106">
        <v>106243800</v>
      </c>
      <c r="J194" s="106">
        <v>83221100</v>
      </c>
      <c r="K194" s="106">
        <v>68402200</v>
      </c>
      <c r="L194" s="106">
        <v>57224100</v>
      </c>
      <c r="M194" s="106">
        <v>37245100</v>
      </c>
    </row>
    <row r="195" spans="1:13">
      <c r="A195" s="4"/>
      <c r="B195" s="105">
        <v>110.4635</v>
      </c>
      <c r="C195" s="105">
        <v>140.77520000000001</v>
      </c>
      <c r="D195" s="105">
        <v>138.40260000000001</v>
      </c>
      <c r="E195" s="105">
        <v>177.88310000000001</v>
      </c>
      <c r="F195" s="105">
        <v>221.44640000000001</v>
      </c>
      <c r="G195" s="4"/>
      <c r="H195" s="4"/>
      <c r="I195" s="105">
        <v>161498200</v>
      </c>
      <c r="J195" s="105">
        <v>61732700</v>
      </c>
      <c r="K195" s="105">
        <v>85925600</v>
      </c>
      <c r="L195" s="105">
        <v>42390800</v>
      </c>
      <c r="M195" s="105">
        <v>39505400</v>
      </c>
    </row>
    <row r="196" spans="1:13">
      <c r="A196" s="4"/>
      <c r="B196" s="106">
        <v>112.3377</v>
      </c>
      <c r="C196" s="106">
        <v>140.392</v>
      </c>
      <c r="D196" s="106">
        <v>138.7286</v>
      </c>
      <c r="E196" s="106">
        <v>177.2867</v>
      </c>
      <c r="F196" s="106">
        <v>225.52189999999999</v>
      </c>
      <c r="G196" s="4"/>
      <c r="H196" s="4"/>
      <c r="I196" s="106">
        <v>96849000</v>
      </c>
      <c r="J196" s="106">
        <v>58773200</v>
      </c>
      <c r="K196" s="106">
        <v>74899000</v>
      </c>
      <c r="L196" s="106">
        <v>43698000</v>
      </c>
      <c r="M196" s="106">
        <v>31855700</v>
      </c>
    </row>
    <row r="197" spans="1:13">
      <c r="A197" s="4"/>
      <c r="B197" s="105">
        <v>112.2304</v>
      </c>
      <c r="C197" s="105">
        <v>140.30359999999999</v>
      </c>
      <c r="D197" s="105">
        <v>137.30590000000001</v>
      </c>
      <c r="E197" s="105">
        <v>178.68799999999999</v>
      </c>
      <c r="F197" s="105">
        <v>229.2877</v>
      </c>
      <c r="G197" s="4"/>
      <c r="H197" s="4"/>
      <c r="I197" s="105">
        <v>83477200</v>
      </c>
      <c r="J197" s="105">
        <v>64452200</v>
      </c>
      <c r="K197" s="105">
        <v>77033700</v>
      </c>
      <c r="L197" s="105">
        <v>47551100</v>
      </c>
      <c r="M197" s="105">
        <v>33591100</v>
      </c>
    </row>
    <row r="198" spans="1:13">
      <c r="A198" s="4"/>
      <c r="B198" s="106">
        <v>114.1827</v>
      </c>
      <c r="C198" s="106">
        <v>139.0264</v>
      </c>
      <c r="D198" s="106">
        <v>136.67359999999999</v>
      </c>
      <c r="E198" s="106">
        <v>179.5924</v>
      </c>
      <c r="F198" s="106">
        <v>228.78829999999999</v>
      </c>
      <c r="G198" s="4"/>
      <c r="H198" s="4"/>
      <c r="I198" s="106">
        <v>100506900</v>
      </c>
      <c r="J198" s="106">
        <v>73035900</v>
      </c>
      <c r="K198" s="106">
        <v>70433700</v>
      </c>
      <c r="L198" s="106">
        <v>56743100</v>
      </c>
      <c r="M198" s="106">
        <v>28183500</v>
      </c>
    </row>
    <row r="199" spans="1:13">
      <c r="A199" s="4"/>
      <c r="B199" s="105">
        <v>121.43559999999999</v>
      </c>
      <c r="C199" s="105">
        <v>138.43700000000001</v>
      </c>
      <c r="D199" s="105">
        <v>141.26759999999999</v>
      </c>
      <c r="E199" s="105">
        <v>177.7439</v>
      </c>
      <c r="F199" s="105">
        <v>227.29990000000001</v>
      </c>
      <c r="G199" s="4"/>
      <c r="H199" s="4"/>
      <c r="I199" s="105">
        <v>240226800</v>
      </c>
      <c r="J199" s="105">
        <v>78762700</v>
      </c>
      <c r="K199" s="105">
        <v>113224000</v>
      </c>
      <c r="L199" s="105">
        <v>51427100</v>
      </c>
      <c r="M199" s="105">
        <v>31759200</v>
      </c>
    </row>
    <row r="200" spans="1:13">
      <c r="A200" s="4"/>
      <c r="B200" s="106">
        <v>118.21429999999999</v>
      </c>
      <c r="C200" s="106">
        <v>141.23689999999999</v>
      </c>
      <c r="D200" s="106">
        <v>136.7132</v>
      </c>
      <c r="E200" s="106">
        <v>177.6147</v>
      </c>
      <c r="F200" s="106">
        <v>231.04580000000001</v>
      </c>
      <c r="G200" s="4"/>
      <c r="H200" s="4"/>
      <c r="I200" s="106">
        <v>262330500</v>
      </c>
      <c r="J200" s="106">
        <v>69907100</v>
      </c>
      <c r="K200" s="106">
        <v>88598000</v>
      </c>
      <c r="L200" s="106">
        <v>52517000</v>
      </c>
      <c r="M200" s="106">
        <v>39882100</v>
      </c>
    </row>
    <row r="201" spans="1:13">
      <c r="A201" s="4"/>
      <c r="B201" s="105">
        <v>118.3022</v>
      </c>
      <c r="C201" s="105">
        <v>142.298</v>
      </c>
      <c r="D201" s="105">
        <v>140.69460000000001</v>
      </c>
      <c r="E201" s="105">
        <v>176.05439999999999</v>
      </c>
      <c r="F201" s="105">
        <v>233.59299999999999</v>
      </c>
      <c r="G201" s="4"/>
      <c r="H201" s="4"/>
      <c r="I201" s="105">
        <v>150712000</v>
      </c>
      <c r="J201" s="105">
        <v>67940300</v>
      </c>
      <c r="K201" s="105">
        <v>85250900</v>
      </c>
      <c r="L201" s="105">
        <v>57549400</v>
      </c>
      <c r="M201" s="105">
        <v>64751400</v>
      </c>
    </row>
    <row r="202" spans="1:13">
      <c r="A202" s="4"/>
      <c r="B202" s="106">
        <v>117.8336</v>
      </c>
      <c r="C202" s="106">
        <v>143.97800000000001</v>
      </c>
      <c r="D202" s="106">
        <v>142.01849999999999</v>
      </c>
      <c r="E202" s="106">
        <v>174.7525</v>
      </c>
      <c r="F202" s="106">
        <v>231.52529999999999</v>
      </c>
      <c r="G202" s="4"/>
      <c r="H202" s="4"/>
      <c r="I202" s="106">
        <v>112559200</v>
      </c>
      <c r="J202" s="106">
        <v>85589200</v>
      </c>
      <c r="K202" s="106">
        <v>99136600</v>
      </c>
      <c r="L202" s="106">
        <v>54764400</v>
      </c>
      <c r="M202" s="106">
        <v>34082200</v>
      </c>
    </row>
    <row r="203" spans="1:13">
      <c r="A203" s="4"/>
      <c r="B203" s="105">
        <v>116.18380000000001</v>
      </c>
      <c r="C203" s="105">
        <v>146.14920000000001</v>
      </c>
      <c r="D203" s="105">
        <v>142.12719999999999</v>
      </c>
      <c r="E203" s="105">
        <v>174.3749</v>
      </c>
      <c r="F203" s="105">
        <v>231.89490000000001</v>
      </c>
      <c r="G203" s="4"/>
      <c r="H203" s="4"/>
      <c r="I203" s="105">
        <v>115393800</v>
      </c>
      <c r="J203" s="105">
        <v>76378900</v>
      </c>
      <c r="K203" s="105">
        <v>61758300</v>
      </c>
      <c r="L203" s="105">
        <v>59302900</v>
      </c>
      <c r="M203" s="105">
        <v>32993800</v>
      </c>
    </row>
    <row r="204" spans="1:13">
      <c r="A204" s="4"/>
      <c r="B204" s="106">
        <v>113.2163</v>
      </c>
      <c r="C204" s="106">
        <v>146.6404</v>
      </c>
      <c r="D204" s="106">
        <v>141.6628</v>
      </c>
      <c r="E204" s="106">
        <v>171.8109</v>
      </c>
      <c r="F204" s="106">
        <v>234.74170000000001</v>
      </c>
      <c r="G204" s="4"/>
      <c r="H204" s="4"/>
      <c r="I204" s="106">
        <v>120639300</v>
      </c>
      <c r="J204" s="106">
        <v>58418800</v>
      </c>
      <c r="K204" s="106">
        <v>64522000</v>
      </c>
      <c r="L204" s="106">
        <v>64189300</v>
      </c>
      <c r="M204" s="106">
        <v>46431500</v>
      </c>
    </row>
    <row r="205" spans="1:13">
      <c r="A205" s="4"/>
      <c r="B205" s="105">
        <v>114.7098</v>
      </c>
      <c r="C205" s="105">
        <v>146.85659999999999</v>
      </c>
      <c r="D205" s="105">
        <v>145.49610000000001</v>
      </c>
      <c r="E205" s="105">
        <v>171.93010000000001</v>
      </c>
      <c r="F205" s="105">
        <v>236.2201</v>
      </c>
      <c r="G205" s="4"/>
      <c r="H205" s="4"/>
      <c r="I205" s="105">
        <v>124423700</v>
      </c>
      <c r="J205" s="105">
        <v>61421000</v>
      </c>
      <c r="K205" s="105">
        <v>86548600</v>
      </c>
      <c r="L205" s="105">
        <v>55980100</v>
      </c>
      <c r="M205" s="105">
        <v>36254500</v>
      </c>
    </row>
    <row r="206" spans="1:13">
      <c r="A206" s="4"/>
      <c r="B206" s="106">
        <v>114.0851</v>
      </c>
      <c r="C206" s="106">
        <v>146.0804</v>
      </c>
      <c r="D206" s="106">
        <v>147.6498</v>
      </c>
      <c r="E206" s="106">
        <v>172.3674</v>
      </c>
      <c r="F206" s="106">
        <v>235.60079999999999</v>
      </c>
      <c r="G206" s="4"/>
      <c r="H206" s="4"/>
      <c r="I206" s="106">
        <v>89946000</v>
      </c>
      <c r="J206" s="106">
        <v>58883400</v>
      </c>
      <c r="K206" s="106">
        <v>75981900</v>
      </c>
      <c r="L206" s="106">
        <v>43816600</v>
      </c>
      <c r="M206" s="106">
        <v>38846600</v>
      </c>
    </row>
    <row r="207" spans="1:13">
      <c r="A207" s="4"/>
      <c r="B207" s="105">
        <v>112.9918</v>
      </c>
      <c r="C207" s="105">
        <v>146.03129999999999</v>
      </c>
      <c r="D207" s="105">
        <v>150.505</v>
      </c>
      <c r="E207" s="105">
        <v>170.04179999999999</v>
      </c>
      <c r="F207" s="105">
        <v>230.50640000000001</v>
      </c>
      <c r="G207" s="4"/>
      <c r="H207" s="4"/>
      <c r="I207" s="105">
        <v>101988000</v>
      </c>
      <c r="J207" s="105">
        <v>50720600</v>
      </c>
      <c r="K207" s="105">
        <v>74732300</v>
      </c>
      <c r="L207" s="105">
        <v>57157000</v>
      </c>
      <c r="M207" s="105">
        <v>52287000</v>
      </c>
    </row>
    <row r="208" spans="1:13">
      <c r="A208" s="4"/>
      <c r="B208" s="106">
        <v>112.2987</v>
      </c>
      <c r="C208" s="106">
        <v>146.6994</v>
      </c>
      <c r="D208" s="106">
        <v>147.55099999999999</v>
      </c>
      <c r="E208" s="106">
        <v>165.8579</v>
      </c>
      <c r="F208" s="106">
        <v>230.31659999999999</v>
      </c>
      <c r="G208" s="4"/>
      <c r="H208" s="4"/>
      <c r="I208" s="106">
        <v>82572600</v>
      </c>
      <c r="J208" s="106">
        <v>60893400</v>
      </c>
      <c r="K208" s="106">
        <v>88194300</v>
      </c>
      <c r="L208" s="106">
        <v>70625300</v>
      </c>
      <c r="M208" s="106">
        <v>31109500</v>
      </c>
    </row>
    <row r="209" spans="1:13">
      <c r="A209" s="4"/>
      <c r="B209" s="105">
        <v>112.3085</v>
      </c>
      <c r="C209" s="105">
        <v>146.23759999999999</v>
      </c>
      <c r="D209" s="105">
        <v>143.0558</v>
      </c>
      <c r="E209" s="105">
        <v>167.1797</v>
      </c>
      <c r="F209" s="105">
        <v>231.1557</v>
      </c>
      <c r="G209" s="4"/>
      <c r="H209" s="4"/>
      <c r="I209" s="105">
        <v>111850700</v>
      </c>
      <c r="J209" s="105">
        <v>56094900</v>
      </c>
      <c r="K209" s="105">
        <v>109180200</v>
      </c>
      <c r="L209" s="105">
        <v>58499100</v>
      </c>
      <c r="M209" s="105">
        <v>38802300</v>
      </c>
    </row>
    <row r="210" spans="1:13">
      <c r="A210" s="4"/>
      <c r="B210" s="106">
        <v>113.8215</v>
      </c>
      <c r="C210" s="106">
        <v>149.89230000000001</v>
      </c>
      <c r="D210" s="106">
        <v>153.86410000000001</v>
      </c>
      <c r="E210" s="106">
        <v>169.23679999999999</v>
      </c>
      <c r="F210" s="106">
        <v>233.14349999999999</v>
      </c>
      <c r="G210" s="4"/>
      <c r="H210" s="4"/>
      <c r="I210" s="106">
        <v>92276800</v>
      </c>
      <c r="J210" s="106">
        <v>100077900</v>
      </c>
      <c r="K210" s="106">
        <v>164762400</v>
      </c>
      <c r="L210" s="106">
        <v>51131000</v>
      </c>
      <c r="M210" s="106">
        <v>36087100</v>
      </c>
    </row>
    <row r="211" spans="1:13">
      <c r="A211" s="4"/>
      <c r="B211" s="105">
        <v>108.5502</v>
      </c>
      <c r="C211" s="105">
        <v>147.17089999999999</v>
      </c>
      <c r="D211" s="105">
        <v>151.49299999999999</v>
      </c>
      <c r="E211" s="105">
        <v>169.7139</v>
      </c>
      <c r="F211" s="105">
        <v>233.41319999999999</v>
      </c>
      <c r="G211" s="4"/>
      <c r="H211" s="4"/>
      <c r="I211" s="105">
        <v>143937800</v>
      </c>
      <c r="J211" s="105">
        <v>124953200</v>
      </c>
      <c r="K211" s="105">
        <v>97943200</v>
      </c>
      <c r="L211" s="105">
        <v>44846000</v>
      </c>
      <c r="M211" s="105">
        <v>35417200</v>
      </c>
    </row>
    <row r="212" spans="1:13">
      <c r="A212" s="4"/>
      <c r="B212" s="106">
        <v>112.572</v>
      </c>
      <c r="C212" s="106">
        <v>146.34569999999999</v>
      </c>
      <c r="D212" s="106">
        <v>148.83539999999999</v>
      </c>
      <c r="E212" s="106">
        <v>172.89410000000001</v>
      </c>
      <c r="F212" s="106">
        <v>229.84710000000001</v>
      </c>
      <c r="G212" s="4"/>
      <c r="H212" s="4"/>
      <c r="I212" s="106">
        <v>146129200</v>
      </c>
      <c r="J212" s="106">
        <v>74588300</v>
      </c>
      <c r="K212" s="106">
        <v>80379300</v>
      </c>
      <c r="L212" s="106">
        <v>56934900</v>
      </c>
      <c r="M212" s="106">
        <v>47070900</v>
      </c>
    </row>
    <row r="213" spans="1:13">
      <c r="A213" s="4"/>
      <c r="B213" s="105">
        <v>106.26600000000001</v>
      </c>
      <c r="C213" s="105">
        <v>147.3871</v>
      </c>
      <c r="D213" s="105">
        <v>143.28299999999999</v>
      </c>
      <c r="E213" s="105">
        <v>176.4718</v>
      </c>
      <c r="F213" s="105">
        <v>225.6617</v>
      </c>
      <c r="G213" s="4"/>
      <c r="H213" s="4"/>
      <c r="I213" s="105">
        <v>190272600</v>
      </c>
      <c r="J213" s="105">
        <v>69122000</v>
      </c>
      <c r="K213" s="105">
        <v>93604600</v>
      </c>
      <c r="L213" s="105">
        <v>77334800</v>
      </c>
      <c r="M213" s="105">
        <v>64370100</v>
      </c>
    </row>
    <row r="214" spans="1:13">
      <c r="A214" s="4"/>
      <c r="B214" s="106">
        <v>106.1781</v>
      </c>
      <c r="C214" s="106">
        <v>148.8313</v>
      </c>
      <c r="D214" s="106">
        <v>137.2071</v>
      </c>
      <c r="E214" s="106">
        <v>175.5575</v>
      </c>
      <c r="F214" s="106">
        <v>222.66499999999999</v>
      </c>
      <c r="G214" s="4"/>
      <c r="H214" s="4"/>
      <c r="I214" s="106">
        <v>122866900</v>
      </c>
      <c r="J214" s="106">
        <v>54511500</v>
      </c>
      <c r="K214" s="106">
        <v>97918500</v>
      </c>
      <c r="L214" s="106">
        <v>79763700</v>
      </c>
      <c r="M214" s="106">
        <v>65276700</v>
      </c>
    </row>
    <row r="215" spans="1:13">
      <c r="A215" s="4"/>
      <c r="B215" s="105">
        <v>107.8083</v>
      </c>
      <c r="C215" s="105">
        <v>148.31059999999999</v>
      </c>
      <c r="D215" s="105">
        <v>136.94</v>
      </c>
      <c r="E215" s="105">
        <v>178.1216</v>
      </c>
      <c r="F215" s="105">
        <v>221.76599999999999</v>
      </c>
      <c r="G215" s="4"/>
      <c r="H215" s="4"/>
      <c r="I215" s="105">
        <v>107624400</v>
      </c>
      <c r="J215" s="105">
        <v>60394600</v>
      </c>
      <c r="K215" s="105">
        <v>140814800</v>
      </c>
      <c r="L215" s="105">
        <v>63841300</v>
      </c>
      <c r="M215" s="105">
        <v>44944500</v>
      </c>
    </row>
    <row r="216" spans="1:13">
      <c r="A216" s="4"/>
      <c r="B216" s="106">
        <v>112.21080000000001</v>
      </c>
      <c r="C216" s="106">
        <v>148.84190000000001</v>
      </c>
      <c r="D216" s="106">
        <v>137.4743</v>
      </c>
      <c r="E216" s="106">
        <v>180.69560000000001</v>
      </c>
      <c r="F216" s="106">
        <v>223.20439999999999</v>
      </c>
      <c r="G216" s="4"/>
      <c r="H216" s="4"/>
      <c r="I216" s="106">
        <v>138235500</v>
      </c>
      <c r="J216" s="106">
        <v>65463900</v>
      </c>
      <c r="K216" s="106">
        <v>83374600</v>
      </c>
      <c r="L216" s="106">
        <v>70530000</v>
      </c>
      <c r="M216" s="106">
        <v>28111300</v>
      </c>
    </row>
    <row r="217" spans="1:13">
      <c r="A217" s="4"/>
      <c r="B217" s="105">
        <v>116.1936</v>
      </c>
      <c r="C217" s="105">
        <v>148.0154</v>
      </c>
      <c r="D217" s="105">
        <v>138.04830000000001</v>
      </c>
      <c r="E217" s="105">
        <v>181.75890000000001</v>
      </c>
      <c r="F217" s="105">
        <v>222.4752</v>
      </c>
      <c r="G217" s="4"/>
      <c r="H217" s="4"/>
      <c r="I217" s="105">
        <v>126387100</v>
      </c>
      <c r="J217" s="105">
        <v>55020900</v>
      </c>
      <c r="K217" s="105">
        <v>89908500</v>
      </c>
      <c r="L217" s="105">
        <v>49340300</v>
      </c>
      <c r="M217" s="105">
        <v>54561100</v>
      </c>
    </row>
    <row r="218" spans="1:13">
      <c r="A218" s="4"/>
      <c r="B218" s="106">
        <v>116.0616</v>
      </c>
      <c r="C218" s="106">
        <v>148.37950000000001</v>
      </c>
      <c r="D218" s="106">
        <v>133.4665</v>
      </c>
      <c r="E218" s="106">
        <v>181.28190000000001</v>
      </c>
      <c r="F218" s="106">
        <v>227.23</v>
      </c>
      <c r="G218" s="4"/>
      <c r="H218" s="4"/>
      <c r="I218" s="106">
        <v>114457900</v>
      </c>
      <c r="J218" s="106">
        <v>56787900</v>
      </c>
      <c r="K218" s="106">
        <v>74917800</v>
      </c>
      <c r="L218" s="106">
        <v>53763500</v>
      </c>
      <c r="M218" s="106">
        <v>42137700</v>
      </c>
    </row>
    <row r="219" spans="1:13">
      <c r="A219" s="4"/>
      <c r="B219" s="105">
        <v>113.7441</v>
      </c>
      <c r="C219" s="105">
        <v>145.536</v>
      </c>
      <c r="D219" s="105">
        <v>145.3416</v>
      </c>
      <c r="E219" s="105">
        <v>185.4913</v>
      </c>
      <c r="F219" s="105">
        <v>226.96</v>
      </c>
      <c r="G219" s="4"/>
      <c r="H219" s="4"/>
      <c r="I219" s="105">
        <v>154515300</v>
      </c>
      <c r="J219" s="105">
        <v>65187100</v>
      </c>
      <c r="K219" s="105">
        <v>118854000</v>
      </c>
      <c r="L219" s="105">
        <v>66133400</v>
      </c>
      <c r="M219" s="105">
        <v>38328800</v>
      </c>
    </row>
    <row r="220" spans="1:13">
      <c r="A220" s="4"/>
      <c r="B220" s="106">
        <v>113.40179999999999</v>
      </c>
      <c r="C220" s="106">
        <v>145.48679999999999</v>
      </c>
      <c r="D220" s="106">
        <v>148.1422</v>
      </c>
      <c r="E220" s="106">
        <v>183.8991</v>
      </c>
      <c r="F220" s="106">
        <v>224.23</v>
      </c>
      <c r="G220" s="4"/>
      <c r="H220" s="4"/>
      <c r="I220" s="106">
        <v>138023400</v>
      </c>
      <c r="J220" s="106">
        <v>41000000</v>
      </c>
      <c r="K220" s="106">
        <v>93979700</v>
      </c>
      <c r="L220" s="106">
        <v>43627500</v>
      </c>
      <c r="M220" s="106">
        <v>42005600</v>
      </c>
    </row>
    <row r="221" spans="1:13">
      <c r="A221" s="4"/>
      <c r="B221" s="105">
        <v>116.8439</v>
      </c>
      <c r="C221" s="105">
        <v>147.57259999999999</v>
      </c>
      <c r="D221" s="105">
        <v>146.73689999999999</v>
      </c>
      <c r="E221" s="105">
        <v>186.52619999999999</v>
      </c>
      <c r="F221" s="105">
        <v>224.23</v>
      </c>
      <c r="G221" s="4"/>
      <c r="H221" s="4"/>
      <c r="I221" s="105">
        <v>112295000</v>
      </c>
      <c r="J221" s="105">
        <v>63804000</v>
      </c>
      <c r="K221" s="105">
        <v>73374100</v>
      </c>
      <c r="L221" s="105">
        <v>60108400</v>
      </c>
      <c r="M221" s="105">
        <v>40398300</v>
      </c>
    </row>
    <row r="222" spans="1:13">
      <c r="A222" s="4"/>
      <c r="B222" s="106">
        <v>116.5701</v>
      </c>
      <c r="C222" s="106">
        <v>147.58250000000001</v>
      </c>
      <c r="D222" s="106">
        <v>148.4786</v>
      </c>
      <c r="E222" s="106">
        <v>187.0934</v>
      </c>
      <c r="F222" s="106">
        <v>225.12</v>
      </c>
      <c r="G222" s="4"/>
      <c r="H222" s="4"/>
      <c r="I222" s="106">
        <v>103162300</v>
      </c>
      <c r="J222" s="106">
        <v>59222800</v>
      </c>
      <c r="K222" s="106">
        <v>89868300</v>
      </c>
      <c r="L222" s="106">
        <v>53790500</v>
      </c>
      <c r="M222" s="106">
        <v>48528500</v>
      </c>
    </row>
    <row r="223" spans="1:13">
      <c r="A223" s="4"/>
      <c r="B223" s="105">
        <v>116.619</v>
      </c>
      <c r="C223" s="105">
        <v>148.56639999999999</v>
      </c>
      <c r="D223" s="105">
        <v>147.24160000000001</v>
      </c>
      <c r="E223" s="105">
        <v>188.7851</v>
      </c>
      <c r="F223" s="4"/>
      <c r="G223" s="4"/>
      <c r="H223" s="4"/>
      <c r="I223" s="105">
        <v>81581900</v>
      </c>
      <c r="J223" s="105">
        <v>59256200</v>
      </c>
      <c r="K223" s="105">
        <v>64218300</v>
      </c>
      <c r="L223" s="105">
        <v>54412900</v>
      </c>
      <c r="M223" s="4"/>
    </row>
    <row r="224" spans="1:13">
      <c r="A224" s="4"/>
      <c r="B224" s="106">
        <v>117.636</v>
      </c>
      <c r="C224" s="106">
        <v>151.0163</v>
      </c>
      <c r="D224" s="106">
        <v>149.1515</v>
      </c>
      <c r="E224" s="106">
        <v>188.76519999999999</v>
      </c>
      <c r="F224" s="4"/>
      <c r="G224" s="4"/>
      <c r="H224" s="4"/>
      <c r="I224" s="106">
        <v>91183000</v>
      </c>
      <c r="J224" s="106">
        <v>88807000</v>
      </c>
      <c r="K224" s="106">
        <v>80389400</v>
      </c>
      <c r="L224" s="106">
        <v>50922700</v>
      </c>
      <c r="M224" s="4"/>
    </row>
    <row r="225" spans="1:13">
      <c r="A225" s="4"/>
      <c r="B225" s="105">
        <v>116.7461</v>
      </c>
      <c r="C225" s="105">
        <v>155.32570000000001</v>
      </c>
      <c r="D225" s="105">
        <v>149.71559999999999</v>
      </c>
      <c r="E225" s="105">
        <v>190.51660000000001</v>
      </c>
      <c r="F225" s="4"/>
      <c r="G225" s="4"/>
      <c r="H225" s="4"/>
      <c r="I225" s="105">
        <v>74271000</v>
      </c>
      <c r="J225" s="105">
        <v>137827700</v>
      </c>
      <c r="K225" s="105">
        <v>74829600</v>
      </c>
      <c r="L225" s="105">
        <v>46505100</v>
      </c>
      <c r="M225" s="4"/>
    </row>
    <row r="226" spans="1:13">
      <c r="A226" s="4"/>
      <c r="B226" s="106">
        <v>115.4162</v>
      </c>
      <c r="C226" s="106">
        <v>157.9624</v>
      </c>
      <c r="D226" s="106">
        <v>146.46969999999999</v>
      </c>
      <c r="E226" s="106">
        <v>189.7106</v>
      </c>
      <c r="F226" s="4"/>
      <c r="G226" s="4"/>
      <c r="H226" s="4"/>
      <c r="I226" s="106">
        <v>76322100</v>
      </c>
      <c r="J226" s="106">
        <v>117305600</v>
      </c>
      <c r="K226" s="106">
        <v>58724100</v>
      </c>
      <c r="L226" s="106">
        <v>38134500</v>
      </c>
      <c r="M226" s="4"/>
    </row>
    <row r="227" spans="1:13">
      <c r="A227" s="4"/>
      <c r="B227" s="105">
        <v>116.0127</v>
      </c>
      <c r="C227" s="105">
        <v>158.42490000000001</v>
      </c>
      <c r="D227" s="105">
        <v>148.61709999999999</v>
      </c>
      <c r="E227" s="105">
        <v>190.37729999999999</v>
      </c>
      <c r="F227" s="4"/>
      <c r="G227" s="4"/>
      <c r="H227" s="4"/>
      <c r="I227" s="105">
        <v>74113000</v>
      </c>
      <c r="J227" s="105">
        <v>117467900</v>
      </c>
      <c r="K227" s="105">
        <v>51804100</v>
      </c>
      <c r="L227" s="105">
        <v>39617700</v>
      </c>
      <c r="M227" s="4"/>
    </row>
    <row r="228" spans="1:13">
      <c r="A228" s="4"/>
      <c r="B228" s="106">
        <v>114.7415</v>
      </c>
      <c r="C228" s="106">
        <v>158.80860000000001</v>
      </c>
      <c r="D228" s="106">
        <v>149.49789999999999</v>
      </c>
      <c r="E228" s="106">
        <v>189.04390000000001</v>
      </c>
      <c r="F228" s="4"/>
      <c r="G228" s="4"/>
      <c r="H228" s="4"/>
      <c r="I228" s="106">
        <v>73604300</v>
      </c>
      <c r="J228" s="106">
        <v>96041900</v>
      </c>
      <c r="K228" s="106">
        <v>58301400</v>
      </c>
      <c r="L228" s="106">
        <v>24048300</v>
      </c>
      <c r="M228" s="4"/>
    </row>
    <row r="229" spans="1:13">
      <c r="A229" s="4"/>
      <c r="B229" s="105">
        <v>111.3288</v>
      </c>
      <c r="C229" s="105">
        <v>159.33009999999999</v>
      </c>
      <c r="D229" s="105">
        <v>146.56870000000001</v>
      </c>
      <c r="E229" s="105">
        <v>188.8647</v>
      </c>
      <c r="F229" s="4"/>
      <c r="G229" s="4"/>
      <c r="H229" s="4"/>
      <c r="I229" s="105">
        <v>127959300</v>
      </c>
      <c r="J229" s="105">
        <v>69463600</v>
      </c>
      <c r="K229" s="105">
        <v>35195900</v>
      </c>
      <c r="L229" s="105">
        <v>40552600</v>
      </c>
      <c r="M229" s="4"/>
    </row>
    <row r="230" spans="1:13">
      <c r="A230" s="4"/>
      <c r="B230" s="106">
        <v>112.61960000000001</v>
      </c>
      <c r="C230" s="106">
        <v>154.28270000000001</v>
      </c>
      <c r="D230" s="106">
        <v>142.7192</v>
      </c>
      <c r="E230" s="106">
        <v>189.4718</v>
      </c>
      <c r="F230" s="4"/>
      <c r="G230" s="4"/>
      <c r="H230" s="4"/>
      <c r="I230" s="106">
        <v>113874200</v>
      </c>
      <c r="J230" s="106">
        <v>76959800</v>
      </c>
      <c r="K230" s="106">
        <v>69246000</v>
      </c>
      <c r="L230" s="106">
        <v>38415400</v>
      </c>
      <c r="M230" s="4"/>
    </row>
    <row r="231" spans="1:13">
      <c r="A231" s="4"/>
      <c r="B231" s="105">
        <v>113.4605</v>
      </c>
      <c r="C231" s="105">
        <v>157.6575</v>
      </c>
      <c r="D231" s="105">
        <v>139.70089999999999</v>
      </c>
      <c r="E231" s="105">
        <v>188.4468</v>
      </c>
      <c r="F231" s="4"/>
      <c r="G231" s="4"/>
      <c r="H231" s="4"/>
      <c r="I231" s="105">
        <v>76499200</v>
      </c>
      <c r="J231" s="105">
        <v>88748200</v>
      </c>
      <c r="K231" s="105">
        <v>83763800</v>
      </c>
      <c r="L231" s="105">
        <v>43014200</v>
      </c>
      <c r="M231" s="4"/>
    </row>
    <row r="232" spans="1:13">
      <c r="A232" s="4"/>
      <c r="B232" s="106">
        <v>114.0081</v>
      </c>
      <c r="C232" s="106">
        <v>162.63589999999999</v>
      </c>
      <c r="D232" s="106">
        <v>146.48949999999999</v>
      </c>
      <c r="E232" s="106">
        <v>189.024</v>
      </c>
      <c r="F232" s="4"/>
      <c r="G232" s="4"/>
      <c r="H232" s="4"/>
      <c r="I232" s="106">
        <v>46691300</v>
      </c>
      <c r="J232" s="106">
        <v>174048100</v>
      </c>
      <c r="K232" s="106">
        <v>111380900</v>
      </c>
      <c r="L232" s="106">
        <v>48794400</v>
      </c>
      <c r="M232" s="4"/>
    </row>
    <row r="233" spans="1:13">
      <c r="A233" s="4"/>
      <c r="B233" s="105">
        <v>116.4136</v>
      </c>
      <c r="C233" s="105">
        <v>162.11449999999999</v>
      </c>
      <c r="D233" s="105">
        <v>146.76660000000001</v>
      </c>
      <c r="E233" s="105">
        <v>190.30770000000001</v>
      </c>
      <c r="F233" s="4"/>
      <c r="G233" s="4"/>
      <c r="H233" s="4"/>
      <c r="I233" s="105">
        <v>169410200</v>
      </c>
      <c r="J233" s="105">
        <v>152052500</v>
      </c>
      <c r="K233" s="105">
        <v>71250400</v>
      </c>
      <c r="L233" s="105">
        <v>45679300</v>
      </c>
      <c r="M233" s="4"/>
    </row>
    <row r="234" spans="1:13">
      <c r="A234" s="4"/>
      <c r="B234" s="106">
        <v>120.00239999999999</v>
      </c>
      <c r="C234" s="106">
        <v>161.1207</v>
      </c>
      <c r="D234" s="106">
        <v>146.27180000000001</v>
      </c>
      <c r="E234" s="106">
        <v>188.50649999999999</v>
      </c>
      <c r="F234" s="4"/>
      <c r="G234" s="4"/>
      <c r="H234" s="4"/>
      <c r="I234" s="106">
        <v>127728200</v>
      </c>
      <c r="J234" s="106">
        <v>136739200</v>
      </c>
      <c r="K234" s="106">
        <v>65447400</v>
      </c>
      <c r="L234" s="106">
        <v>43389500</v>
      </c>
      <c r="M234" s="4"/>
    </row>
    <row r="235" spans="1:13">
      <c r="A235" s="4"/>
      <c r="B235" s="105">
        <v>120.3544</v>
      </c>
      <c r="C235" s="105">
        <v>159.23169999999999</v>
      </c>
      <c r="D235" s="105">
        <v>145.10409999999999</v>
      </c>
      <c r="E235" s="105">
        <v>192.47710000000001</v>
      </c>
      <c r="F235" s="4"/>
      <c r="G235" s="4"/>
      <c r="H235" s="4"/>
      <c r="I235" s="105">
        <v>89004200</v>
      </c>
      <c r="J235" s="105">
        <v>118023100</v>
      </c>
      <c r="K235" s="105">
        <v>68826400</v>
      </c>
      <c r="L235" s="105">
        <v>66628400</v>
      </c>
      <c r="M235" s="4"/>
    </row>
    <row r="236" spans="1:13">
      <c r="A236" s="4"/>
      <c r="B236" s="106">
        <v>120.2175</v>
      </c>
      <c r="C236" s="106">
        <v>162.65559999999999</v>
      </c>
      <c r="D236" s="106">
        <v>141.4228</v>
      </c>
      <c r="E236" s="106">
        <v>191.38239999999999</v>
      </c>
      <c r="F236" s="4"/>
      <c r="G236" s="4"/>
      <c r="H236" s="4"/>
      <c r="I236" s="106">
        <v>78967600</v>
      </c>
      <c r="J236" s="106">
        <v>107497000</v>
      </c>
      <c r="K236" s="106">
        <v>64727200</v>
      </c>
      <c r="L236" s="106">
        <v>41089700</v>
      </c>
      <c r="M236" s="4"/>
    </row>
    <row r="237" spans="1:13">
      <c r="A237" s="4"/>
      <c r="B237" s="105">
        <v>119.5428</v>
      </c>
      <c r="C237" s="105">
        <v>168.4211</v>
      </c>
      <c r="D237" s="105">
        <v>139.47329999999999</v>
      </c>
      <c r="E237" s="105">
        <v>193.3229</v>
      </c>
      <c r="F237" s="4"/>
      <c r="G237" s="4"/>
      <c r="H237" s="4"/>
      <c r="I237" s="105">
        <v>78260400</v>
      </c>
      <c r="J237" s="105">
        <v>120405400</v>
      </c>
      <c r="K237" s="105">
        <v>69721100</v>
      </c>
      <c r="L237" s="105">
        <v>47477700</v>
      </c>
      <c r="M237" s="4"/>
    </row>
    <row r="238" spans="1:13">
      <c r="A238" s="4"/>
      <c r="B238" s="106">
        <v>121.00960000000001</v>
      </c>
      <c r="C238" s="106">
        <v>172.25829999999999</v>
      </c>
      <c r="D238" s="106">
        <v>141.16550000000001</v>
      </c>
      <c r="E238" s="106">
        <v>194.7559</v>
      </c>
      <c r="F238" s="4"/>
      <c r="G238" s="4"/>
      <c r="H238" s="4"/>
      <c r="I238" s="106">
        <v>86712000</v>
      </c>
      <c r="J238" s="106">
        <v>116998900</v>
      </c>
      <c r="K238" s="106">
        <v>62128300</v>
      </c>
      <c r="L238" s="106">
        <v>53377300</v>
      </c>
      <c r="M238" s="4"/>
    </row>
    <row r="239" spans="1:13">
      <c r="A239" s="4"/>
      <c r="B239" s="105">
        <v>121.62560000000001</v>
      </c>
      <c r="C239" s="105">
        <v>171.7467</v>
      </c>
      <c r="D239" s="105">
        <v>140.6806</v>
      </c>
      <c r="E239" s="105">
        <v>192.23820000000001</v>
      </c>
      <c r="F239" s="4"/>
      <c r="G239" s="4"/>
      <c r="H239" s="4"/>
      <c r="I239" s="105">
        <v>82225500</v>
      </c>
      <c r="J239" s="105">
        <v>108923700</v>
      </c>
      <c r="K239" s="105">
        <v>76097000</v>
      </c>
      <c r="L239" s="105">
        <v>60943700</v>
      </c>
      <c r="M239" s="4"/>
    </row>
    <row r="240" spans="1:13">
      <c r="A240" s="4"/>
      <c r="B240" s="106">
        <v>119.08320000000001</v>
      </c>
      <c r="C240" s="106">
        <v>176.55779999999999</v>
      </c>
      <c r="D240" s="106">
        <v>142.9864</v>
      </c>
      <c r="E240" s="106">
        <v>193.76079999999999</v>
      </c>
      <c r="F240" s="4"/>
      <c r="G240" s="4"/>
      <c r="H240" s="4"/>
      <c r="I240" s="106">
        <v>115089200</v>
      </c>
      <c r="J240" s="106">
        <v>115402700</v>
      </c>
      <c r="K240" s="106">
        <v>70462700</v>
      </c>
      <c r="L240" s="106">
        <v>52696900</v>
      </c>
      <c r="M240" s="4"/>
    </row>
    <row r="241" spans="1:13">
      <c r="A241" s="4"/>
      <c r="B241" s="105">
        <v>120.5108</v>
      </c>
      <c r="C241" s="105">
        <v>172.9076</v>
      </c>
      <c r="D241" s="105">
        <v>143.9562</v>
      </c>
      <c r="E241" s="105">
        <v>196.9949</v>
      </c>
      <c r="F241" s="4"/>
      <c r="G241" s="4"/>
      <c r="H241" s="4"/>
      <c r="I241" s="105">
        <v>81312200</v>
      </c>
      <c r="J241" s="105">
        <v>153237000</v>
      </c>
      <c r="K241" s="105">
        <v>93886200</v>
      </c>
      <c r="L241" s="105">
        <v>70404200</v>
      </c>
      <c r="M241" s="4"/>
    </row>
    <row r="242" spans="1:13">
      <c r="A242" s="4"/>
      <c r="B242" s="106">
        <v>119.6992</v>
      </c>
      <c r="C242" s="106">
        <v>171.5204</v>
      </c>
      <c r="D242" s="106">
        <v>141.71969999999999</v>
      </c>
      <c r="E242" s="106">
        <v>197.14420000000001</v>
      </c>
      <c r="F242" s="4"/>
      <c r="G242" s="4"/>
      <c r="H242" s="4"/>
      <c r="I242" s="106">
        <v>86939800</v>
      </c>
      <c r="J242" s="106">
        <v>139380400</v>
      </c>
      <c r="K242" s="106">
        <v>82291200</v>
      </c>
      <c r="L242" s="106">
        <v>66831600</v>
      </c>
      <c r="M242" s="4"/>
    </row>
    <row r="243" spans="1:13">
      <c r="A243" s="4"/>
      <c r="B243" s="105">
        <v>119.08320000000001</v>
      </c>
      <c r="C243" s="105">
        <v>176.41030000000001</v>
      </c>
      <c r="D243" s="105">
        <v>135.0795</v>
      </c>
      <c r="E243" s="105">
        <v>196.60679999999999</v>
      </c>
      <c r="F243" s="4"/>
      <c r="G243" s="4"/>
      <c r="H243" s="4"/>
      <c r="I243" s="105">
        <v>79184500</v>
      </c>
      <c r="J243" s="105">
        <v>131063300</v>
      </c>
      <c r="K243" s="105">
        <v>98931900</v>
      </c>
      <c r="L243" s="105">
        <v>128256700</v>
      </c>
      <c r="M243" s="4"/>
    </row>
    <row r="244" spans="1:13">
      <c r="A244" s="4"/>
      <c r="B244" s="106">
        <v>125.04810000000001</v>
      </c>
      <c r="C244" s="106">
        <v>169.4837</v>
      </c>
      <c r="D244" s="106">
        <v>133.11019999999999</v>
      </c>
      <c r="E244" s="106">
        <v>194.935</v>
      </c>
      <c r="F244" s="4"/>
      <c r="G244" s="4"/>
      <c r="H244" s="4"/>
      <c r="I244" s="106">
        <v>157243700</v>
      </c>
      <c r="J244" s="106">
        <v>150185800</v>
      </c>
      <c r="K244" s="106">
        <v>160156900</v>
      </c>
      <c r="L244" s="106">
        <v>55751900</v>
      </c>
      <c r="M244" s="4"/>
    </row>
    <row r="245" spans="1:13">
      <c r="A245" s="4"/>
      <c r="B245" s="105">
        <v>124.9796</v>
      </c>
      <c r="C245" s="105">
        <v>168.3818</v>
      </c>
      <c r="D245" s="105">
        <v>130.99250000000001</v>
      </c>
      <c r="E245" s="105">
        <v>195.97989999999999</v>
      </c>
      <c r="F245" s="4"/>
      <c r="G245" s="4"/>
      <c r="H245" s="4"/>
      <c r="I245" s="105">
        <v>98208600</v>
      </c>
      <c r="J245" s="105">
        <v>195432700</v>
      </c>
      <c r="K245" s="105">
        <v>79592600</v>
      </c>
      <c r="L245" s="105">
        <v>40714100</v>
      </c>
      <c r="M245" s="4"/>
    </row>
    <row r="246" spans="1:13">
      <c r="A246" s="4"/>
      <c r="B246" s="106">
        <v>125.85</v>
      </c>
      <c r="C246" s="106">
        <v>167.01419999999999</v>
      </c>
      <c r="D246" s="106">
        <v>130.92320000000001</v>
      </c>
      <c r="E246" s="106">
        <v>193.8802</v>
      </c>
      <c r="F246" s="4"/>
      <c r="G246" s="4"/>
      <c r="H246" s="4"/>
      <c r="I246" s="106">
        <v>94359800</v>
      </c>
      <c r="J246" s="106">
        <v>107499100</v>
      </c>
      <c r="K246" s="106">
        <v>77432800</v>
      </c>
      <c r="L246" s="106">
        <v>52242800</v>
      </c>
      <c r="M246" s="4"/>
    </row>
    <row r="247" spans="1:13">
      <c r="A247" s="4"/>
      <c r="B247" s="105">
        <v>123.85509999999999</v>
      </c>
      <c r="C247" s="105">
        <v>170.202</v>
      </c>
      <c r="D247" s="105">
        <v>134.04040000000001</v>
      </c>
      <c r="E247" s="105">
        <v>193.73089999999999</v>
      </c>
      <c r="F247" s="4"/>
      <c r="G247" s="4"/>
      <c r="H247" s="4"/>
      <c r="I247" s="105">
        <v>192541500</v>
      </c>
      <c r="J247" s="105">
        <v>91185900</v>
      </c>
      <c r="K247" s="105">
        <v>85928000</v>
      </c>
      <c r="L247" s="105">
        <v>46482500</v>
      </c>
      <c r="M247" s="4"/>
    </row>
    <row r="248" spans="1:13">
      <c r="A248" s="4"/>
      <c r="B248" s="106">
        <v>125.3903</v>
      </c>
      <c r="C248" s="106">
        <v>172.8092</v>
      </c>
      <c r="D248" s="106">
        <v>130.85390000000001</v>
      </c>
      <c r="E248" s="106">
        <v>192.65620000000001</v>
      </c>
      <c r="F248" s="4"/>
      <c r="G248" s="4"/>
      <c r="H248" s="4"/>
      <c r="I248" s="106">
        <v>121251600</v>
      </c>
      <c r="J248" s="106">
        <v>92135300</v>
      </c>
      <c r="K248" s="106">
        <v>77852100</v>
      </c>
      <c r="L248" s="106">
        <v>37122800</v>
      </c>
      <c r="M248" s="4"/>
    </row>
    <row r="249" spans="1:13">
      <c r="A249" s="4"/>
      <c r="B249" s="105">
        <v>128.95949999999999</v>
      </c>
      <c r="C249" s="105">
        <v>173.43889999999999</v>
      </c>
      <c r="D249" s="105">
        <v>130.48779999999999</v>
      </c>
      <c r="E249" s="105">
        <v>192.10890000000001</v>
      </c>
      <c r="F249" s="4"/>
      <c r="G249" s="4"/>
      <c r="H249" s="4"/>
      <c r="I249" s="105">
        <v>168904800</v>
      </c>
      <c r="J249" s="105">
        <v>68356600</v>
      </c>
      <c r="K249" s="105">
        <v>63814900</v>
      </c>
      <c r="L249" s="105">
        <v>28919300</v>
      </c>
      <c r="M249" s="4"/>
    </row>
    <row r="250" spans="1:13">
      <c r="A250" s="4"/>
      <c r="B250" s="106">
        <v>128.0599</v>
      </c>
      <c r="C250" s="106">
        <v>177.4237</v>
      </c>
      <c r="D250" s="106">
        <v>128.67679999999999</v>
      </c>
      <c r="E250" s="106">
        <v>192.20840000000001</v>
      </c>
      <c r="F250" s="4"/>
      <c r="G250" s="4"/>
      <c r="H250" s="4"/>
      <c r="I250" s="106">
        <v>88223700</v>
      </c>
      <c r="J250" s="106">
        <v>74919600</v>
      </c>
      <c r="K250" s="106">
        <v>69007800</v>
      </c>
      <c r="L250" s="106">
        <v>48087700</v>
      </c>
      <c r="M250" s="4"/>
    </row>
    <row r="251" spans="1:13">
      <c r="A251" s="4"/>
      <c r="B251" s="105">
        <v>129.04750000000001</v>
      </c>
      <c r="C251" s="105">
        <v>176.40039999999999</v>
      </c>
      <c r="D251" s="105">
        <v>124.72839999999999</v>
      </c>
      <c r="E251" s="105">
        <v>192.63630000000001</v>
      </c>
      <c r="F251" s="4"/>
      <c r="G251" s="4"/>
      <c r="H251" s="4"/>
      <c r="I251" s="105">
        <v>54930100</v>
      </c>
      <c r="J251" s="105">
        <v>79144300</v>
      </c>
      <c r="K251" s="105">
        <v>85438400</v>
      </c>
      <c r="L251" s="105">
        <v>34049900</v>
      </c>
      <c r="M251" s="4"/>
    </row>
    <row r="252" spans="1:13">
      <c r="A252" s="4"/>
      <c r="B252" s="106">
        <v>133.66300000000001</v>
      </c>
      <c r="C252" s="106">
        <v>176.489</v>
      </c>
      <c r="D252" s="106">
        <v>128.2612</v>
      </c>
      <c r="E252" s="106">
        <v>191.59139999999999</v>
      </c>
      <c r="F252" s="4"/>
      <c r="G252" s="4"/>
      <c r="H252" s="4"/>
      <c r="I252" s="106">
        <v>124486200</v>
      </c>
      <c r="J252" s="106">
        <v>62348900</v>
      </c>
      <c r="K252" s="106">
        <v>75703700</v>
      </c>
      <c r="L252" s="106">
        <v>42628800</v>
      </c>
      <c r="M252" s="4"/>
    </row>
    <row r="253" spans="1:13">
      <c r="A253" s="4"/>
      <c r="B253" s="105">
        <v>131.88329999999999</v>
      </c>
      <c r="C253" s="105">
        <v>175.328</v>
      </c>
      <c r="D253" s="105">
        <v>128.5779</v>
      </c>
      <c r="E253" s="4"/>
      <c r="F253" s="4"/>
      <c r="G253" s="4"/>
      <c r="H253" s="4"/>
      <c r="I253" s="105">
        <v>121047300</v>
      </c>
      <c r="J253" s="105">
        <v>59773000</v>
      </c>
      <c r="K253" s="105">
        <v>77034200</v>
      </c>
      <c r="L253" s="4"/>
      <c r="M253" s="4"/>
    </row>
    <row r="254" spans="1:13">
      <c r="A254" s="4"/>
      <c r="B254" s="106">
        <v>130.75880000000001</v>
      </c>
      <c r="C254" s="106">
        <v>174.7081</v>
      </c>
      <c r="D254" s="4"/>
      <c r="E254" s="4"/>
      <c r="F254" s="4"/>
      <c r="G254" s="4"/>
      <c r="H254" s="4"/>
      <c r="I254" s="106">
        <v>96452100</v>
      </c>
      <c r="J254" s="106">
        <v>64062300</v>
      </c>
      <c r="K254" s="4"/>
      <c r="L254" s="4"/>
      <c r="M254" s="4"/>
    </row>
    <row r="255" spans="1:13">
      <c r="A255" s="4"/>
      <c r="B255" s="105">
        <v>129.7516</v>
      </c>
      <c r="C255" s="4"/>
      <c r="D255" s="4"/>
      <c r="E255" s="4"/>
      <c r="F255" s="4"/>
      <c r="G255" s="4"/>
      <c r="H255" s="4"/>
      <c r="I255" s="105">
        <v>99116600</v>
      </c>
      <c r="J255" s="4"/>
      <c r="K255" s="4"/>
      <c r="L255" s="4"/>
      <c r="M255" s="4"/>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F35C-7780-4832-B7B5-AF4DAF3DEF84}">
  <dimension ref="A2:AV278"/>
  <sheetViews>
    <sheetView topLeftCell="AH3" zoomScale="64" zoomScaleNormal="55" workbookViewId="0">
      <selection activeCell="AO24" sqref="AO24"/>
    </sheetView>
  </sheetViews>
  <sheetFormatPr defaultRowHeight="14"/>
  <cols>
    <col min="1" max="1" width="12.9140625" bestFit="1" customWidth="1"/>
    <col min="2" max="2" width="11.75" bestFit="1" customWidth="1"/>
    <col min="3" max="4" width="10.75" bestFit="1" customWidth="1"/>
    <col min="5" max="5" width="11.75" bestFit="1" customWidth="1"/>
    <col min="6" max="6" width="10.75" bestFit="1" customWidth="1"/>
    <col min="8" max="8" width="15" bestFit="1" customWidth="1"/>
    <col min="9" max="10" width="8.75" bestFit="1" customWidth="1"/>
    <col min="11" max="11" width="9.4140625" bestFit="1" customWidth="1"/>
    <col min="12" max="13" width="8.75" bestFit="1" customWidth="1"/>
    <col min="16" max="16" width="12.4140625" bestFit="1" customWidth="1"/>
    <col min="17" max="20" width="8.75" bestFit="1" customWidth="1"/>
    <col min="23" max="23" width="17" bestFit="1" customWidth="1"/>
    <col min="24" max="24" width="12.25" bestFit="1" customWidth="1"/>
    <col min="25" max="25" width="30.75" bestFit="1" customWidth="1"/>
    <col min="26" max="27" width="12.83203125" bestFit="1" customWidth="1"/>
    <col min="33" max="38" width="15" bestFit="1" customWidth="1"/>
  </cols>
  <sheetData>
    <row r="2" spans="1:28">
      <c r="J2" s="94" t="s">
        <v>190</v>
      </c>
      <c r="K2" s="94">
        <v>1</v>
      </c>
    </row>
    <row r="3" spans="1:28">
      <c r="A3" s="2" t="s">
        <v>35</v>
      </c>
      <c r="B3" t="s">
        <v>184</v>
      </c>
      <c r="C3" t="s">
        <v>185</v>
      </c>
      <c r="D3" t="s">
        <v>186</v>
      </c>
      <c r="E3" t="s">
        <v>187</v>
      </c>
      <c r="F3" t="s">
        <v>188</v>
      </c>
      <c r="J3" s="94" t="s">
        <v>189</v>
      </c>
      <c r="K3" s="96">
        <v>44105</v>
      </c>
    </row>
    <row r="4" spans="1:28">
      <c r="A4" s="3" t="s">
        <v>166</v>
      </c>
      <c r="B4">
        <v>2113.85</v>
      </c>
      <c r="C4">
        <v>396.74279999999999</v>
      </c>
      <c r="D4">
        <v>175.67509999999999</v>
      </c>
      <c r="E4">
        <v>4686.7195000000002</v>
      </c>
      <c r="F4">
        <v>1636.836</v>
      </c>
      <c r="H4" s="95"/>
      <c r="W4" s="90" t="s">
        <v>184</v>
      </c>
      <c r="X4" s="90" t="s">
        <v>185</v>
      </c>
      <c r="Y4" s="90" t="s">
        <v>186</v>
      </c>
      <c r="Z4" s="90" t="s">
        <v>187</v>
      </c>
      <c r="AA4" s="90" t="s">
        <v>188</v>
      </c>
    </row>
    <row r="5" spans="1:28">
      <c r="A5" s="91" t="s">
        <v>68</v>
      </c>
      <c r="B5">
        <v>706.39400000000001</v>
      </c>
      <c r="C5">
        <v>130.03479999999999</v>
      </c>
      <c r="D5">
        <v>58.217099999999995</v>
      </c>
      <c r="E5">
        <v>1583.6405</v>
      </c>
      <c r="F5">
        <v>564.86509999999998</v>
      </c>
      <c r="H5" s="96">
        <v>43770</v>
      </c>
      <c r="I5" s="10">
        <v>0</v>
      </c>
      <c r="J5" s="10">
        <v>0</v>
      </c>
      <c r="K5" s="10">
        <v>0</v>
      </c>
      <c r="L5" s="10">
        <v>0</v>
      </c>
      <c r="M5" s="10">
        <v>0</v>
      </c>
      <c r="P5" s="10">
        <v>0</v>
      </c>
      <c r="Q5" s="10">
        <v>0</v>
      </c>
      <c r="R5" s="10">
        <v>0</v>
      </c>
      <c r="S5" s="10">
        <v>0</v>
      </c>
      <c r="T5" s="10">
        <v>0</v>
      </c>
      <c r="W5" s="4" cm="1">
        <f t="array" ref="W5">PRODUCT(IF(P5:P70&lt;&gt;0,P5:P70))</f>
        <v>924149.36226080195</v>
      </c>
      <c r="X5" s="4" cm="1">
        <f t="array" ref="X5">PRODUCT(IF(Q5:Q70&lt;&gt;0,Q5:Q70))</f>
        <v>2107.1234032485636</v>
      </c>
      <c r="Y5" s="4" cm="1">
        <f t="array" ref="Y5">PRODUCT(IF(R5:R70&lt;&gt;0,R5:R70))</f>
        <v>1.8013560065741048E+16</v>
      </c>
      <c r="Z5" s="4" cm="1">
        <f t="array" ref="Z5">PRODUCT(IF(S5:S70&lt;&gt;0,S5:S70))</f>
        <v>4724856.5977777643</v>
      </c>
      <c r="AA5" s="4" cm="1">
        <f t="array" ref="AA5">PRODUCT(IF(T5:T70&lt;&gt;0,T5:T70))</f>
        <v>1.2478043544294826E-6</v>
      </c>
    </row>
    <row r="6" spans="1:28">
      <c r="A6" s="91" t="s">
        <v>69</v>
      </c>
      <c r="B6">
        <v>1407.4559999999999</v>
      </c>
      <c r="C6">
        <v>266.70800000000003</v>
      </c>
      <c r="D6">
        <v>117.45799999999998</v>
      </c>
      <c r="E6">
        <v>3103.0790000000002</v>
      </c>
      <c r="F6">
        <v>1071.9709</v>
      </c>
      <c r="H6" s="96">
        <v>43800</v>
      </c>
      <c r="I6" s="10">
        <f>IFERROR(IF(((B6-B5)/B5&lt;200%),(B6-B5)/B5,0),0)</f>
        <v>0.99245180451702575</v>
      </c>
      <c r="J6" s="10">
        <f t="shared" ref="J6:M6" si="0">IFERROR(IF(((C6-C5)/C5&lt;200%),(C6-C5)/C5,0),0)</f>
        <v>1.0510509494381508</v>
      </c>
      <c r="K6" s="10">
        <f t="shared" si="0"/>
        <v>1.0175858983013581</v>
      </c>
      <c r="L6" s="10">
        <f t="shared" si="0"/>
        <v>0.95945923332978678</v>
      </c>
      <c r="M6" s="10">
        <f t="shared" si="0"/>
        <v>0.89774673634466007</v>
      </c>
      <c r="P6">
        <f>IFERROR(IF($H6=$K$3,1,P5*(1+I6)),0)</f>
        <v>0</v>
      </c>
      <c r="Q6">
        <f t="shared" ref="Q6:T6" si="1">IFERROR(IF($H6=$K$3,1,Q5*(1+J6)),0)</f>
        <v>0</v>
      </c>
      <c r="R6">
        <f t="shared" si="1"/>
        <v>0</v>
      </c>
      <c r="S6">
        <f t="shared" si="1"/>
        <v>0</v>
      </c>
      <c r="T6">
        <f t="shared" si="1"/>
        <v>0</v>
      </c>
      <c r="W6" s="94">
        <f>W5*$K$2</f>
        <v>924149.36226080195</v>
      </c>
      <c r="X6" s="94">
        <f t="shared" ref="X6:AA6" si="2">X5*$K$2</f>
        <v>2107.1234032485636</v>
      </c>
      <c r="Y6" s="94">
        <f t="shared" si="2"/>
        <v>1.8013560065741048E+16</v>
      </c>
      <c r="Z6" s="94">
        <f t="shared" si="2"/>
        <v>4724856.5977777643</v>
      </c>
      <c r="AA6" s="94">
        <f t="shared" si="2"/>
        <v>1.2478043544294826E-6</v>
      </c>
    </row>
    <row r="7" spans="1:28">
      <c r="A7" s="3" t="s">
        <v>37</v>
      </c>
      <c r="B7">
        <v>23513.580900000001</v>
      </c>
      <c r="C7">
        <v>3565.5978999999998</v>
      </c>
      <c r="D7">
        <v>2494.6399000000006</v>
      </c>
      <c r="E7">
        <v>47068.472200000004</v>
      </c>
      <c r="F7">
        <v>12391.043099999999</v>
      </c>
      <c r="I7" s="10">
        <f t="shared" ref="I7" si="3">IFERROR(IF(((B7-B6)/B6&lt;200%),(B7-B6)/B6,0),0)</f>
        <v>0</v>
      </c>
      <c r="J7" s="10">
        <f t="shared" ref="J7" si="4">IFERROR(IF(((C7-C6)/C6&lt;200%),(C7-C6)/C6,0),0)</f>
        <v>0</v>
      </c>
      <c r="K7" s="10">
        <f t="shared" ref="K7" si="5">IFERROR(IF(((D7-D6)/D6&lt;200%),(D7-D6)/D6,0),0)</f>
        <v>0</v>
      </c>
      <c r="L7" s="10">
        <f t="shared" ref="L7" si="6">IFERROR(IF(((E7-E6)/E6&lt;200%),(E7-E6)/E6,0),0)</f>
        <v>0</v>
      </c>
      <c r="M7" s="10">
        <f t="shared" ref="M7" si="7">IFERROR(IF(((F7-F6)/F6&lt;200%),(F7-F6)/F6,0),0)</f>
        <v>0</v>
      </c>
      <c r="P7">
        <f t="shared" ref="P7:P70" si="8">IFERROR(IF($H7=$K$3,1,P6*(1+I7)),0)</f>
        <v>0</v>
      </c>
      <c r="Q7">
        <f t="shared" ref="Q7:Q70" si="9">IFERROR(IF($H7=$K$3,1,Q6*(1+J7)),0)</f>
        <v>0</v>
      </c>
      <c r="R7">
        <f t="shared" ref="R7:R70" si="10">IFERROR(IF($H7=$K$3,1,R6*(1+K7)),0)</f>
        <v>0</v>
      </c>
      <c r="S7">
        <f t="shared" ref="S7:S70" si="11">IFERROR(IF($H7=$K$3,1,S6*(1+L7)),0)</f>
        <v>0</v>
      </c>
      <c r="T7">
        <f t="shared" ref="T7:T70" si="12">IFERROR(IF($H7=$K$3,1,T6*(1+M7)),0)</f>
        <v>0</v>
      </c>
      <c r="W7" t="s">
        <v>204</v>
      </c>
    </row>
    <row r="8" spans="1:28">
      <c r="A8" s="91" t="s">
        <v>71</v>
      </c>
      <c r="B8">
        <v>1587.5858000000003</v>
      </c>
      <c r="C8">
        <v>283.9717</v>
      </c>
      <c r="D8">
        <v>127.99880000000002</v>
      </c>
      <c r="E8">
        <v>3300.7104000000004</v>
      </c>
      <c r="F8">
        <v>1145.8639000000001</v>
      </c>
      <c r="H8" s="96">
        <v>43831</v>
      </c>
      <c r="I8" s="10">
        <f>IFERROR(IF(((B8-B6)/B6&lt;200%),(B8-B6)/B7,0),0)</f>
        <v>7.660670689252626E-3</v>
      </c>
      <c r="J8" s="10">
        <f t="shared" ref="J8:M8" si="13">IFERROR(IF(((C8-C6)/C6&lt;200%),(C8-C6)/C7,0),0)</f>
        <v>4.8417405675496876E-3</v>
      </c>
      <c r="K8" s="10">
        <f t="shared" si="13"/>
        <v>4.2253793824110764E-3</v>
      </c>
      <c r="L8" s="10">
        <f t="shared" si="13"/>
        <v>4.1988063508889544E-3</v>
      </c>
      <c r="M8" s="10">
        <f t="shared" si="13"/>
        <v>5.9634204645773554E-3</v>
      </c>
      <c r="P8">
        <f t="shared" si="8"/>
        <v>0</v>
      </c>
      <c r="Q8">
        <f t="shared" si="9"/>
        <v>0</v>
      </c>
      <c r="R8">
        <f t="shared" si="10"/>
        <v>0</v>
      </c>
      <c r="S8">
        <f t="shared" si="11"/>
        <v>0</v>
      </c>
      <c r="T8">
        <f t="shared" si="12"/>
        <v>0</v>
      </c>
      <c r="W8" s="4">
        <v>2019</v>
      </c>
      <c r="X8" s="4">
        <v>2020</v>
      </c>
      <c r="Y8" s="4">
        <v>2021</v>
      </c>
      <c r="Z8" s="4">
        <v>2022</v>
      </c>
      <c r="AA8" s="4">
        <v>2023</v>
      </c>
      <c r="AB8" s="4">
        <v>2024</v>
      </c>
    </row>
    <row r="9" spans="1:28">
      <c r="A9" s="91" t="s">
        <v>72</v>
      </c>
      <c r="B9">
        <v>1436.0828999999994</v>
      </c>
      <c r="C9">
        <v>244.31380000000007</v>
      </c>
      <c r="D9">
        <v>128.1722</v>
      </c>
      <c r="E9">
        <v>3258.0215000000003</v>
      </c>
      <c r="F9">
        <v>1082.2172</v>
      </c>
      <c r="H9" s="96">
        <v>43862</v>
      </c>
      <c r="I9" s="10">
        <f>IFERROR(IF(((B9-B8)/B8&lt;200%),(B9-B8)/B8,0),0)</f>
        <v>-9.5429739923348286E-2</v>
      </c>
      <c r="J9" s="10">
        <f t="shared" ref="J9:M9" si="14">IFERROR(IF(((C9-C8)/C8&lt;200%),(C9-C8)/C8,0),0)</f>
        <v>-0.13965440922458092</v>
      </c>
      <c r="K9" s="10">
        <f t="shared" si="14"/>
        <v>1.3547002003142738E-3</v>
      </c>
      <c r="L9" s="10">
        <f t="shared" si="14"/>
        <v>-1.2933246127863899E-2</v>
      </c>
      <c r="M9" s="10">
        <f t="shared" si="14"/>
        <v>-5.5544729177697288E-2</v>
      </c>
      <c r="P9">
        <f t="shared" si="8"/>
        <v>0</v>
      </c>
      <c r="Q9">
        <f t="shared" si="9"/>
        <v>0</v>
      </c>
      <c r="R9">
        <f t="shared" si="10"/>
        <v>0</v>
      </c>
      <c r="S9">
        <f t="shared" si="11"/>
        <v>0</v>
      </c>
      <c r="T9">
        <f t="shared" si="12"/>
        <v>0</v>
      </c>
      <c r="W9" s="103">
        <v>5.2194000000000003</v>
      </c>
      <c r="X9" s="103">
        <v>5.9730999999999996</v>
      </c>
      <c r="Y9" s="103">
        <v>13.081200000000001</v>
      </c>
      <c r="Z9" s="103">
        <v>30.0731</v>
      </c>
      <c r="AA9" s="103">
        <v>14.3056</v>
      </c>
      <c r="AB9" s="103">
        <v>48.157699999999998</v>
      </c>
    </row>
    <row r="10" spans="1:28">
      <c r="A10" s="91" t="s">
        <v>73</v>
      </c>
      <c r="B10">
        <v>1402.7134999999998</v>
      </c>
      <c r="C10">
        <v>243.46579999999997</v>
      </c>
      <c r="D10">
        <v>133.48400000000001</v>
      </c>
      <c r="E10">
        <v>3225.3583000000008</v>
      </c>
      <c r="F10">
        <v>1016.6089999999998</v>
      </c>
      <c r="H10" s="96">
        <v>43891</v>
      </c>
      <c r="I10" s="10">
        <f t="shared" ref="I10:I19" si="15">IFERROR(IF(((B10-B9)/B9&lt;200%),(B10-B9)/B9,0),0)</f>
        <v>-2.3236402299616269E-2</v>
      </c>
      <c r="J10" s="10">
        <f t="shared" ref="J10:J19" si="16">IFERROR(IF(((C10-C9)/C9&lt;200%),(C10-C9)/C9,0),0)</f>
        <v>-3.470945971943043E-3</v>
      </c>
      <c r="K10" s="10">
        <f t="shared" ref="K10:K19" si="17">IFERROR(IF(((D10-D9)/D9&lt;200%),(D10-D9)/D9,0),0)</f>
        <v>4.1442684138994296E-2</v>
      </c>
      <c r="L10" s="10">
        <f t="shared" ref="L10:L19" si="18">IFERROR(IF(((E10-E9)/E9&lt;200%),(E10-E9)/E9,0),0)</f>
        <v>-1.0025470979856795E-2</v>
      </c>
      <c r="M10" s="10">
        <f t="shared" ref="M10:M19" si="19">IFERROR(IF(((F10-F9)/F9&lt;200%),(F10-F9)/F9,0),0)</f>
        <v>-6.062387476377222E-2</v>
      </c>
      <c r="P10">
        <f t="shared" si="8"/>
        <v>0</v>
      </c>
      <c r="Q10">
        <f t="shared" si="9"/>
        <v>0</v>
      </c>
      <c r="R10">
        <f t="shared" si="10"/>
        <v>0</v>
      </c>
      <c r="S10">
        <f t="shared" si="11"/>
        <v>0</v>
      </c>
      <c r="T10">
        <f t="shared" si="12"/>
        <v>0</v>
      </c>
      <c r="W10" s="104">
        <v>5.08</v>
      </c>
      <c r="X10" s="104">
        <v>5.8775000000000004</v>
      </c>
      <c r="Y10" s="104">
        <v>13.371700000000001</v>
      </c>
      <c r="Z10" s="104">
        <v>29.243400000000001</v>
      </c>
      <c r="AA10" s="104">
        <v>14.7393</v>
      </c>
      <c r="AB10" s="104">
        <v>47.558799999999998</v>
      </c>
    </row>
    <row r="11" spans="1:28">
      <c r="A11" s="91" t="s">
        <v>74</v>
      </c>
      <c r="B11">
        <v>1389.6768999999999</v>
      </c>
      <c r="C11">
        <v>247.33110000000002</v>
      </c>
      <c r="D11">
        <v>144.91250000000002</v>
      </c>
      <c r="E11">
        <v>3411.4500999999996</v>
      </c>
      <c r="F11">
        <v>1087.3288</v>
      </c>
      <c r="H11" s="96">
        <v>43922</v>
      </c>
      <c r="I11" s="10">
        <f t="shared" si="15"/>
        <v>-9.2938436822629211E-3</v>
      </c>
      <c r="J11" s="10">
        <f t="shared" si="16"/>
        <v>1.587615180448362E-2</v>
      </c>
      <c r="K11" s="10">
        <f t="shared" si="17"/>
        <v>8.5617002786850957E-2</v>
      </c>
      <c r="L11" s="10">
        <f t="shared" si="18"/>
        <v>5.7696473597987158E-2</v>
      </c>
      <c r="M11" s="10">
        <f t="shared" si="19"/>
        <v>6.9564404800665947E-2</v>
      </c>
      <c r="P11">
        <f t="shared" si="8"/>
        <v>0</v>
      </c>
      <c r="Q11">
        <f t="shared" si="9"/>
        <v>0</v>
      </c>
      <c r="R11">
        <f t="shared" si="10"/>
        <v>0</v>
      </c>
      <c r="S11">
        <f t="shared" si="11"/>
        <v>0</v>
      </c>
      <c r="T11">
        <f t="shared" si="12"/>
        <v>0</v>
      </c>
      <c r="W11" s="103">
        <v>5.2812999999999999</v>
      </c>
      <c r="X11" s="103">
        <v>5.9021999999999997</v>
      </c>
      <c r="Y11" s="103">
        <v>12.583399999999999</v>
      </c>
      <c r="Z11" s="103">
        <v>27.560099999999998</v>
      </c>
      <c r="AA11" s="103">
        <v>14.255599999999999</v>
      </c>
      <c r="AB11" s="103">
        <v>47.987699999999997</v>
      </c>
    </row>
    <row r="12" spans="1:28">
      <c r="A12" s="91" t="s">
        <v>75</v>
      </c>
      <c r="B12">
        <v>1509.2949999999998</v>
      </c>
      <c r="C12">
        <v>243.02829999999994</v>
      </c>
      <c r="D12">
        <v>163.10149999999999</v>
      </c>
      <c r="E12">
        <v>3508.1151</v>
      </c>
      <c r="F12">
        <v>1072.3628000000001</v>
      </c>
      <c r="H12" s="96">
        <v>43952</v>
      </c>
      <c r="I12" s="10">
        <f t="shared" si="15"/>
        <v>8.6076195121326346E-2</v>
      </c>
      <c r="J12" s="10">
        <f t="shared" si="16"/>
        <v>-1.7396922586767598E-2</v>
      </c>
      <c r="K12" s="10">
        <f t="shared" si="17"/>
        <v>0.12551712240144888</v>
      </c>
      <c r="L12" s="10">
        <f t="shared" si="18"/>
        <v>2.8335457698765821E-2</v>
      </c>
      <c r="M12" s="10">
        <f t="shared" si="19"/>
        <v>-1.3764005883040985E-2</v>
      </c>
      <c r="P12">
        <f t="shared" si="8"/>
        <v>0</v>
      </c>
      <c r="Q12">
        <f t="shared" si="9"/>
        <v>0</v>
      </c>
      <c r="R12">
        <f t="shared" si="10"/>
        <v>0</v>
      </c>
      <c r="S12">
        <f t="shared" si="11"/>
        <v>0</v>
      </c>
      <c r="T12">
        <f t="shared" si="12"/>
        <v>0</v>
      </c>
      <c r="W12" s="104">
        <v>5.1745999999999999</v>
      </c>
      <c r="X12" s="104">
        <v>5.9736000000000002</v>
      </c>
      <c r="Y12" s="104">
        <v>13.3111</v>
      </c>
      <c r="Z12" s="104">
        <v>28.133199999999999</v>
      </c>
      <c r="AA12" s="104">
        <v>14.8492</v>
      </c>
      <c r="AB12" s="104">
        <v>49.086500000000001</v>
      </c>
    </row>
    <row r="13" spans="1:28">
      <c r="A13" s="91" t="s">
        <v>76</v>
      </c>
      <c r="B13">
        <v>1853.2722999999999</v>
      </c>
      <c r="C13">
        <v>290.07569999999998</v>
      </c>
      <c r="D13">
        <v>199.92160000000004</v>
      </c>
      <c r="E13">
        <v>4085.4756999999995</v>
      </c>
      <c r="F13">
        <v>1191.6188</v>
      </c>
      <c r="H13" s="96">
        <v>43983</v>
      </c>
      <c r="I13" s="10">
        <f t="shared" si="15"/>
        <v>0.22790594284086282</v>
      </c>
      <c r="J13" s="10">
        <f t="shared" si="16"/>
        <v>0.19358815413678179</v>
      </c>
      <c r="K13" s="10">
        <f t="shared" si="17"/>
        <v>0.22574960990548865</v>
      </c>
      <c r="L13" s="10">
        <f t="shared" si="18"/>
        <v>0.1645785795340636</v>
      </c>
      <c r="M13" s="10">
        <f t="shared" si="19"/>
        <v>0.1112086320040194</v>
      </c>
      <c r="P13">
        <f t="shared" si="8"/>
        <v>0</v>
      </c>
      <c r="Q13">
        <f t="shared" si="9"/>
        <v>0</v>
      </c>
      <c r="R13">
        <f t="shared" si="10"/>
        <v>0</v>
      </c>
      <c r="S13">
        <f t="shared" si="11"/>
        <v>0</v>
      </c>
      <c r="T13">
        <f t="shared" si="12"/>
        <v>0</v>
      </c>
      <c r="W13" s="103">
        <v>5.2538999999999998</v>
      </c>
      <c r="X13" s="103">
        <v>5.9847999999999999</v>
      </c>
      <c r="Y13" s="103">
        <v>13.2441</v>
      </c>
      <c r="Z13" s="103">
        <v>27.203600000000002</v>
      </c>
      <c r="AA13" s="103">
        <v>15.617699999999999</v>
      </c>
      <c r="AB13" s="103">
        <v>52.241799999999998</v>
      </c>
    </row>
    <row r="14" spans="1:28">
      <c r="A14" s="91" t="s">
        <v>77</v>
      </c>
      <c r="B14">
        <v>2048.6642000000002</v>
      </c>
      <c r="C14">
        <v>314.75470000000001</v>
      </c>
      <c r="D14">
        <v>224.29630000000003</v>
      </c>
      <c r="E14">
        <v>4390.3694999999998</v>
      </c>
      <c r="F14">
        <v>1109.4632999999999</v>
      </c>
      <c r="H14" s="96">
        <v>44013</v>
      </c>
      <c r="I14" s="10">
        <f t="shared" si="15"/>
        <v>0.10543075618191688</v>
      </c>
      <c r="J14" s="10">
        <f t="shared" si="16"/>
        <v>8.5077791762633109E-2</v>
      </c>
      <c r="K14" s="10">
        <f t="shared" si="17"/>
        <v>0.12192129314691351</v>
      </c>
      <c r="L14" s="10">
        <f t="shared" si="18"/>
        <v>7.462871459497368E-2</v>
      </c>
      <c r="M14" s="10">
        <f t="shared" si="19"/>
        <v>-6.8944447670681322E-2</v>
      </c>
      <c r="P14">
        <f t="shared" si="8"/>
        <v>0</v>
      </c>
      <c r="Q14">
        <f t="shared" si="9"/>
        <v>0</v>
      </c>
      <c r="R14">
        <f t="shared" si="10"/>
        <v>0</v>
      </c>
      <c r="S14">
        <f t="shared" si="11"/>
        <v>0</v>
      </c>
      <c r="T14">
        <f t="shared" si="12"/>
        <v>0</v>
      </c>
      <c r="W14" s="104">
        <v>5.2290999999999999</v>
      </c>
      <c r="X14" s="104">
        <v>6.0506000000000002</v>
      </c>
      <c r="Y14" s="104">
        <v>13.587999999999999</v>
      </c>
      <c r="Z14" s="104">
        <v>27.356400000000001</v>
      </c>
      <c r="AA14" s="104">
        <v>15.8985</v>
      </c>
      <c r="AB14" s="104">
        <v>53.128599999999999</v>
      </c>
    </row>
    <row r="15" spans="1:28">
      <c r="A15" s="91" t="s">
        <v>78</v>
      </c>
      <c r="B15">
        <v>2403.8193000000001</v>
      </c>
      <c r="C15">
        <v>323.45849999999996</v>
      </c>
      <c r="D15">
        <v>250.70809999999997</v>
      </c>
      <c r="E15">
        <v>4342.5810999999994</v>
      </c>
      <c r="F15">
        <v>923.76969999999994</v>
      </c>
      <c r="H15" s="96">
        <v>44044</v>
      </c>
      <c r="I15" s="10">
        <f t="shared" si="15"/>
        <v>0.17335935288955601</v>
      </c>
      <c r="J15" s="10">
        <f t="shared" si="16"/>
        <v>2.7652645059787651E-2</v>
      </c>
      <c r="K15" s="10">
        <f t="shared" si="17"/>
        <v>0.11775406014276624</v>
      </c>
      <c r="L15" s="10">
        <f t="shared" si="18"/>
        <v>-1.0884824158877827E-2</v>
      </c>
      <c r="M15" s="10">
        <f t="shared" si="19"/>
        <v>-0.16737245837694673</v>
      </c>
      <c r="P15">
        <f t="shared" si="8"/>
        <v>0</v>
      </c>
      <c r="Q15">
        <f t="shared" si="9"/>
        <v>0</v>
      </c>
      <c r="R15">
        <f t="shared" si="10"/>
        <v>0</v>
      </c>
      <c r="S15">
        <f t="shared" si="11"/>
        <v>0</v>
      </c>
      <c r="T15">
        <f t="shared" si="12"/>
        <v>0</v>
      </c>
      <c r="W15" s="103">
        <v>5.2466999999999997</v>
      </c>
      <c r="X15" s="103">
        <v>6.0829000000000004</v>
      </c>
      <c r="Y15" s="103">
        <v>13.451499999999999</v>
      </c>
      <c r="Z15" s="103">
        <v>27.7727</v>
      </c>
      <c r="AA15" s="103">
        <v>15.990500000000001</v>
      </c>
      <c r="AB15" s="103">
        <v>54.338299999999997</v>
      </c>
    </row>
    <row r="16" spans="1:28">
      <c r="A16" s="91" t="s">
        <v>79</v>
      </c>
      <c r="B16">
        <v>2360.0198</v>
      </c>
      <c r="C16">
        <v>310.84410000000003</v>
      </c>
      <c r="D16">
        <v>267.49239999999998</v>
      </c>
      <c r="E16">
        <v>4235.9663</v>
      </c>
      <c r="F16">
        <v>944.40060000000005</v>
      </c>
      <c r="H16" s="96">
        <v>44075</v>
      </c>
      <c r="I16" s="10">
        <f t="shared" si="15"/>
        <v>-1.8220795548151258E-2</v>
      </c>
      <c r="J16" s="10">
        <f t="shared" si="16"/>
        <v>-3.8998511400998685E-2</v>
      </c>
      <c r="K16" s="10">
        <f t="shared" si="17"/>
        <v>6.6947577680976422E-2</v>
      </c>
      <c r="L16" s="10">
        <f t="shared" si="18"/>
        <v>-2.4551021050591176E-2</v>
      </c>
      <c r="M16" s="10">
        <f t="shared" si="19"/>
        <v>2.2333380278656154E-2</v>
      </c>
      <c r="P16">
        <f t="shared" si="8"/>
        <v>0</v>
      </c>
      <c r="Q16">
        <f t="shared" si="9"/>
        <v>0</v>
      </c>
      <c r="R16">
        <f t="shared" si="10"/>
        <v>0</v>
      </c>
      <c r="S16">
        <f t="shared" si="11"/>
        <v>0</v>
      </c>
      <c r="T16">
        <f t="shared" si="12"/>
        <v>0</v>
      </c>
      <c r="W16" s="104">
        <v>5.5034999999999998</v>
      </c>
      <c r="X16" s="104">
        <v>6.2736000000000001</v>
      </c>
      <c r="Y16" s="104">
        <v>13.4984</v>
      </c>
      <c r="Z16" s="104">
        <v>27.9544</v>
      </c>
      <c r="AA16" s="104">
        <v>16.5001</v>
      </c>
      <c r="AB16" s="104">
        <v>54.810200000000002</v>
      </c>
    </row>
    <row r="17" spans="1:48">
      <c r="A17" s="91" t="s">
        <v>70</v>
      </c>
      <c r="B17">
        <v>2500.0614</v>
      </c>
      <c r="C17">
        <v>318.67880000000002</v>
      </c>
      <c r="D17">
        <v>297.49209999999999</v>
      </c>
      <c r="E17">
        <v>4524.4593999999997</v>
      </c>
      <c r="F17">
        <v>1007.9345000000002</v>
      </c>
      <c r="H17" s="96">
        <v>44105</v>
      </c>
      <c r="I17" s="10">
        <f t="shared" si="15"/>
        <v>5.9339163171427636E-2</v>
      </c>
      <c r="J17" s="10">
        <f t="shared" si="16"/>
        <v>2.5204596130343145E-2</v>
      </c>
      <c r="K17" s="10">
        <f t="shared" si="17"/>
        <v>0.11215159757809949</v>
      </c>
      <c r="L17" s="10">
        <f t="shared" si="18"/>
        <v>6.8105617365274998E-2</v>
      </c>
      <c r="M17" s="10">
        <f t="shared" si="19"/>
        <v>6.7274311346265686E-2</v>
      </c>
      <c r="P17">
        <f t="shared" si="8"/>
        <v>1</v>
      </c>
      <c r="Q17">
        <f t="shared" si="9"/>
        <v>1</v>
      </c>
      <c r="R17">
        <f t="shared" si="10"/>
        <v>1</v>
      </c>
      <c r="S17">
        <f t="shared" si="11"/>
        <v>1</v>
      </c>
      <c r="T17">
        <f t="shared" si="12"/>
        <v>1</v>
      </c>
      <c r="W17" s="103">
        <v>5.3986999999999998</v>
      </c>
      <c r="X17" s="103">
        <v>6.1566000000000001</v>
      </c>
      <c r="Y17" s="103">
        <v>13.1677</v>
      </c>
      <c r="Z17" s="103">
        <v>26.532699999999998</v>
      </c>
      <c r="AA17" s="103">
        <v>16.887899999999998</v>
      </c>
      <c r="AB17" s="103">
        <v>54.698300000000003</v>
      </c>
    </row>
    <row r="18" spans="1:48">
      <c r="A18" s="91" t="s">
        <v>68</v>
      </c>
      <c r="B18">
        <v>2284.0144</v>
      </c>
      <c r="C18">
        <v>341.18719999999996</v>
      </c>
      <c r="D18">
        <v>266.84070000000003</v>
      </c>
      <c r="E18">
        <v>4141.5694999999987</v>
      </c>
      <c r="F18">
        <v>828.6431</v>
      </c>
      <c r="H18" s="96">
        <v>44136</v>
      </c>
      <c r="I18" s="10">
        <f t="shared" si="15"/>
        <v>-8.6416677606397999E-2</v>
      </c>
      <c r="J18" s="10">
        <f t="shared" si="16"/>
        <v>7.063036511998895E-2</v>
      </c>
      <c r="K18" s="10">
        <f t="shared" si="17"/>
        <v>-0.1030326519594973</v>
      </c>
      <c r="L18" s="10">
        <f t="shared" si="18"/>
        <v>-8.4626662800864352E-2</v>
      </c>
      <c r="M18" s="10">
        <f t="shared" si="19"/>
        <v>-0.17788001105230564</v>
      </c>
      <c r="P18">
        <f t="shared" si="8"/>
        <v>0.91358332239360196</v>
      </c>
      <c r="Q18">
        <f t="shared" si="9"/>
        <v>1.0706303651199889</v>
      </c>
      <c r="R18">
        <f t="shared" si="10"/>
        <v>0.89696734804050271</v>
      </c>
      <c r="S18">
        <f t="shared" si="11"/>
        <v>0.91537333719913561</v>
      </c>
      <c r="T18">
        <f t="shared" si="12"/>
        <v>0.82211998894769434</v>
      </c>
      <c r="W18" s="104">
        <v>5.4336000000000002</v>
      </c>
      <c r="X18" s="104">
        <v>6.1139999999999999</v>
      </c>
      <c r="Y18" s="104">
        <v>12.8278</v>
      </c>
      <c r="Z18" s="104">
        <v>26.899100000000001</v>
      </c>
      <c r="AA18" s="104">
        <v>17.6904</v>
      </c>
      <c r="AB18" s="104">
        <v>56.369900000000001</v>
      </c>
    </row>
    <row r="19" spans="1:48">
      <c r="A19" s="91" t="s">
        <v>69</v>
      </c>
      <c r="B19">
        <v>2738.3753999999999</v>
      </c>
      <c r="C19">
        <v>404.48819999999995</v>
      </c>
      <c r="D19">
        <v>290.21970000000005</v>
      </c>
      <c r="E19">
        <v>4644.395300000001</v>
      </c>
      <c r="F19">
        <v>980.83140000000003</v>
      </c>
      <c r="H19" s="96">
        <v>44166</v>
      </c>
      <c r="I19" s="10">
        <f t="shared" si="15"/>
        <v>0.19893088239723877</v>
      </c>
      <c r="J19" s="10">
        <f t="shared" si="16"/>
        <v>0.18553157914482135</v>
      </c>
      <c r="K19" s="10">
        <f t="shared" si="17"/>
        <v>8.7614070867000488E-2</v>
      </c>
      <c r="L19" s="10">
        <f t="shared" si="18"/>
        <v>0.12140948014997756</v>
      </c>
      <c r="M19" s="10">
        <f t="shared" si="19"/>
        <v>0.18365964792321329</v>
      </c>
      <c r="P19">
        <f t="shared" si="8"/>
        <v>1.0953232588607622</v>
      </c>
      <c r="Q19">
        <f t="shared" si="9"/>
        <v>1.2692661074410971</v>
      </c>
      <c r="R19">
        <f t="shared" si="10"/>
        <v>0.97555430883710892</v>
      </c>
      <c r="S19">
        <f t="shared" si="11"/>
        <v>1.0265083382116329</v>
      </c>
      <c r="T19">
        <f t="shared" si="12"/>
        <v>0.97311025666846396</v>
      </c>
      <c r="W19" s="103">
        <v>5.3963000000000001</v>
      </c>
      <c r="X19" s="103">
        <v>6.1977000000000002</v>
      </c>
      <c r="Y19" s="103">
        <v>12.9932</v>
      </c>
      <c r="Z19" s="103">
        <v>25.861799999999999</v>
      </c>
      <c r="AA19" s="103">
        <v>17.365600000000001</v>
      </c>
      <c r="AB19" s="103">
        <v>56.040999999999997</v>
      </c>
    </row>
    <row r="20" spans="1:48">
      <c r="A20" s="3" t="s">
        <v>38</v>
      </c>
      <c r="B20">
        <v>34863.194700000007</v>
      </c>
      <c r="C20">
        <v>5205.2372999999998</v>
      </c>
      <c r="D20">
        <v>4910.1634000000004</v>
      </c>
      <c r="E20">
        <v>67669.91</v>
      </c>
      <c r="F20">
        <v>12889.6556</v>
      </c>
      <c r="I20" s="10"/>
      <c r="J20" s="10"/>
      <c r="K20" s="10"/>
      <c r="L20" s="10"/>
      <c r="M20" s="10"/>
      <c r="W20" s="104">
        <v>5.2098000000000004</v>
      </c>
      <c r="X20" s="104">
        <v>6.2064000000000004</v>
      </c>
      <c r="Y20" s="104">
        <v>13.332800000000001</v>
      </c>
      <c r="Z20" s="104">
        <v>25.027100000000001</v>
      </c>
      <c r="AA20" s="104">
        <v>16.754000000000001</v>
      </c>
      <c r="AB20" s="104">
        <v>57.094700000000003</v>
      </c>
    </row>
    <row r="21" spans="1:48">
      <c r="A21" s="91" t="s">
        <v>71</v>
      </c>
      <c r="B21">
        <v>2471.7242000000001</v>
      </c>
      <c r="C21">
        <v>368.2783</v>
      </c>
      <c r="D21">
        <v>251.84729999999999</v>
      </c>
      <c r="E21">
        <v>4084.9011999999998</v>
      </c>
      <c r="F21">
        <v>945.04989999999998</v>
      </c>
      <c r="H21" s="96">
        <v>44197</v>
      </c>
      <c r="I21" s="10">
        <f>IFERROR(IF(((B21-B19)/B19&lt;200%),(B21-B19)/B19,0),0)</f>
        <v>-9.7375692171350864E-2</v>
      </c>
      <c r="J21" s="10">
        <f t="shared" ref="J21:M21" si="20">IFERROR(IF(((C21-C19)/C19&lt;200%),(C21-C19)/C19,0),0)</f>
        <v>-8.9520287612840005E-2</v>
      </c>
      <c r="K21" s="10">
        <f t="shared" si="20"/>
        <v>-0.1322184538127496</v>
      </c>
      <c r="L21" s="10">
        <f t="shared" si="20"/>
        <v>-0.12046651153918814</v>
      </c>
      <c r="M21" s="10">
        <f t="shared" si="20"/>
        <v>-3.648078558659526E-2</v>
      </c>
      <c r="P21">
        <f>IFERROR(IF($H21=$K$3,1,P19*(1+I21)),0)</f>
        <v>0.98866539837781575</v>
      </c>
      <c r="Q21">
        <f t="shared" ref="Q21:T21" si="21">IFERROR(IF($H21=$K$3,1,Q19*(1+J21)),0)</f>
        <v>1.1556410404457402</v>
      </c>
      <c r="R21">
        <f t="shared" si="21"/>
        <v>0.84656802651230079</v>
      </c>
      <c r="S21">
        <f t="shared" si="21"/>
        <v>0.90284845964138849</v>
      </c>
      <c r="T21">
        <f t="shared" si="21"/>
        <v>0.93761043004282507</v>
      </c>
      <c r="W21" s="103">
        <v>5.1702000000000004</v>
      </c>
      <c r="X21" s="103">
        <v>6.173</v>
      </c>
      <c r="Y21" s="103">
        <v>13.833299999999999</v>
      </c>
      <c r="Z21" s="103">
        <v>24.111599999999999</v>
      </c>
      <c r="AA21" s="103">
        <v>17.827300000000001</v>
      </c>
      <c r="AB21" s="103">
        <v>59.478200000000001</v>
      </c>
      <c r="AG21" t="s">
        <v>203</v>
      </c>
    </row>
    <row r="22" spans="1:48">
      <c r="A22" s="91" t="s">
        <v>72</v>
      </c>
      <c r="B22">
        <v>2446.6194</v>
      </c>
      <c r="C22">
        <v>404.09590000000003</v>
      </c>
      <c r="D22">
        <v>270.60020000000003</v>
      </c>
      <c r="E22">
        <v>4422.0535</v>
      </c>
      <c r="F22">
        <v>1039.3093999999999</v>
      </c>
      <c r="H22" s="96">
        <v>44228</v>
      </c>
      <c r="I22" s="10">
        <f>IFERROR(IF(((B22-B21)/B21&lt;200%),(B22-B21)/B21,0),0)</f>
        <v>-1.0156796619946541E-2</v>
      </c>
      <c r="J22" s="10">
        <f t="shared" ref="J22:M22" si="22">IFERROR(IF(((C22-C21)/C21&lt;200%),(C22-C21)/C21,0),0)</f>
        <v>9.7256884263884208E-2</v>
      </c>
      <c r="K22" s="10">
        <f t="shared" si="22"/>
        <v>7.4461389897767571E-2</v>
      </c>
      <c r="L22" s="10">
        <f t="shared" si="22"/>
        <v>8.2536218991049334E-2</v>
      </c>
      <c r="M22" s="10">
        <f t="shared" si="22"/>
        <v>9.9740235938864066E-2</v>
      </c>
      <c r="P22">
        <f t="shared" si="8"/>
        <v>0.97862372500131389</v>
      </c>
      <c r="Q22">
        <f t="shared" si="9"/>
        <v>1.2680350873669661</v>
      </c>
      <c r="R22">
        <f t="shared" si="10"/>
        <v>0.90960465840941684</v>
      </c>
      <c r="S22">
        <f t="shared" si="11"/>
        <v>0.97736615782208158</v>
      </c>
      <c r="T22">
        <f t="shared" si="12"/>
        <v>1.0311279155540363</v>
      </c>
      <c r="W22" s="104">
        <v>5.2140000000000004</v>
      </c>
      <c r="X22" s="104">
        <v>6.2271000000000001</v>
      </c>
      <c r="Y22" s="104">
        <v>13.678699999999999</v>
      </c>
      <c r="Z22" s="104">
        <v>23.3368</v>
      </c>
      <c r="AA22" s="104">
        <v>19.180399999999999</v>
      </c>
      <c r="AB22" s="104">
        <v>59.641199999999998</v>
      </c>
    </row>
    <row r="23" spans="1:48">
      <c r="A23" s="91" t="s">
        <v>73</v>
      </c>
      <c r="B23">
        <v>2745.0623000000001</v>
      </c>
      <c r="C23">
        <v>459.71689999999995</v>
      </c>
      <c r="D23">
        <v>295.49669999999998</v>
      </c>
      <c r="E23">
        <v>5217.4867000000004</v>
      </c>
      <c r="F23">
        <v>1315.3553999999997</v>
      </c>
      <c r="H23" s="96">
        <v>44256</v>
      </c>
      <c r="I23" s="10">
        <f t="shared" ref="I23:I32" si="23">IFERROR(IF(((B23-B22)/B22&lt;200%),(B23-B22)/B22,0),0)</f>
        <v>0.12198174346201947</v>
      </c>
      <c r="J23" s="10">
        <f t="shared" ref="J23:J32" si="24">IFERROR(IF(((C23-C22)/C22&lt;200%),(C23-C22)/C22,0),0)</f>
        <v>0.13764306938031273</v>
      </c>
      <c r="K23" s="10">
        <f t="shared" ref="K23:K32" si="25">IFERROR(IF(((D23-D22)/D22&lt;200%),(D23-D22)/D22,0),0)</f>
        <v>9.2004736138406193E-2</v>
      </c>
      <c r="L23" s="10">
        <f t="shared" ref="L23:L32" si="26">IFERROR(IF(((E23-E22)/E22&lt;200%),(E23-E22)/E22,0),0)</f>
        <v>0.17987869210537602</v>
      </c>
      <c r="M23" s="10">
        <f t="shared" ref="M23:M32" si="27">IFERROR(IF(((F23-F22)/F22&lt;200%),(F23-F22)/F22,0),0)</f>
        <v>0.26560521823433891</v>
      </c>
      <c r="P23">
        <f t="shared" si="8"/>
        <v>1.0979979531702699</v>
      </c>
      <c r="Q23">
        <f t="shared" si="9"/>
        <v>1.4425713288740885</v>
      </c>
      <c r="R23">
        <f t="shared" si="10"/>
        <v>0.99329259499664035</v>
      </c>
      <c r="S23">
        <f t="shared" si="11"/>
        <v>1.1531735039991742</v>
      </c>
      <c r="T23">
        <f t="shared" si="12"/>
        <v>1.3050008705922851</v>
      </c>
      <c r="W23" s="103">
        <v>5.1970999999999998</v>
      </c>
      <c r="X23" s="103">
        <v>6.2954999999999997</v>
      </c>
      <c r="Y23" s="103">
        <v>13.6196</v>
      </c>
      <c r="Z23" s="103">
        <v>23.334800000000001</v>
      </c>
      <c r="AA23" s="103">
        <v>19.252300000000002</v>
      </c>
      <c r="AB23" s="103">
        <v>59.860199999999999</v>
      </c>
      <c r="AG23">
        <v>2019</v>
      </c>
      <c r="AH23">
        <v>2020</v>
      </c>
      <c r="AI23">
        <v>2021</v>
      </c>
      <c r="AJ23">
        <v>2022</v>
      </c>
      <c r="AK23">
        <v>2023</v>
      </c>
      <c r="AL23">
        <v>2024</v>
      </c>
      <c r="AQ23" t="s">
        <v>204</v>
      </c>
    </row>
    <row r="24" spans="1:48">
      <c r="A24" s="91" t="s">
        <v>74</v>
      </c>
      <c r="B24">
        <v>2710.8159000000001</v>
      </c>
      <c r="C24">
        <v>439.20950000000005</v>
      </c>
      <c r="D24">
        <v>314.54859999999996</v>
      </c>
      <c r="E24">
        <v>5210.3705999999993</v>
      </c>
      <c r="F24">
        <v>1204.9223000000002</v>
      </c>
      <c r="H24" s="96">
        <v>44287</v>
      </c>
      <c r="I24" s="10">
        <f t="shared" si="23"/>
        <v>-1.2475636709593074E-2</v>
      </c>
      <c r="J24" s="10">
        <f t="shared" si="24"/>
        <v>-4.4608758129187562E-2</v>
      </c>
      <c r="K24" s="10">
        <f t="shared" si="25"/>
        <v>6.4474154872118675E-2</v>
      </c>
      <c r="L24" s="10">
        <f t="shared" si="26"/>
        <v>-1.3638942289974781E-3</v>
      </c>
      <c r="M24" s="10">
        <f t="shared" si="27"/>
        <v>-8.395685302998683E-2</v>
      </c>
      <c r="P24">
        <f t="shared" si="8"/>
        <v>1.084299729598641</v>
      </c>
      <c r="Q24">
        <f t="shared" si="9"/>
        <v>1.3782200133802436</v>
      </c>
      <c r="R24">
        <f t="shared" si="10"/>
        <v>1.0573342955997824</v>
      </c>
      <c r="S24">
        <f t="shared" si="11"/>
        <v>1.151600697312037</v>
      </c>
      <c r="T24">
        <f t="shared" si="12"/>
        <v>1.1954371042959637</v>
      </c>
      <c r="W24" s="104">
        <v>5.2824999999999998</v>
      </c>
      <c r="X24" s="104">
        <v>6.2363</v>
      </c>
      <c r="Y24" s="104">
        <v>13.402200000000001</v>
      </c>
      <c r="Z24" s="104">
        <v>22.288499999999999</v>
      </c>
      <c r="AA24" s="104">
        <v>19.310300000000002</v>
      </c>
      <c r="AB24" s="104">
        <v>61.348799999999997</v>
      </c>
      <c r="AG24" s="28">
        <v>2120500</v>
      </c>
      <c r="AH24" s="26">
        <v>22622100</v>
      </c>
      <c r="AI24" s="26">
        <v>37130100</v>
      </c>
      <c r="AJ24" s="26">
        <v>28865100</v>
      </c>
      <c r="AK24" s="26">
        <v>25740000</v>
      </c>
      <c r="AL24" s="26">
        <v>25258600</v>
      </c>
    </row>
    <row r="25" spans="1:48">
      <c r="A25" s="91" t="s">
        <v>75</v>
      </c>
      <c r="B25">
        <v>2486.5886</v>
      </c>
      <c r="C25">
        <v>370.54410000000013</v>
      </c>
      <c r="D25">
        <v>293.14159999999998</v>
      </c>
      <c r="E25">
        <v>4807.8063000000002</v>
      </c>
      <c r="F25">
        <v>1026.7340000000002</v>
      </c>
      <c r="H25" s="96">
        <v>44317</v>
      </c>
      <c r="I25" s="10">
        <f>IFERROR(IF(((B25-B24)/B24&lt;200%),(B25-B24)/B24,0),0)</f>
        <v>-8.2715797852594863E-2</v>
      </c>
      <c r="J25" s="10">
        <f t="shared" si="24"/>
        <v>-0.15633860378703082</v>
      </c>
      <c r="K25" s="10">
        <f t="shared" si="25"/>
        <v>-6.8056255853626388E-2</v>
      </c>
      <c r="L25" s="10">
        <f t="shared" si="26"/>
        <v>-7.7262124118387884E-2</v>
      </c>
      <c r="M25" s="10">
        <f t="shared" si="27"/>
        <v>-0.14788364361751791</v>
      </c>
      <c r="P25">
        <f t="shared" si="8"/>
        <v>0.99461101235353655</v>
      </c>
      <c r="Q25">
        <f t="shared" si="9"/>
        <v>1.1627510207770333</v>
      </c>
      <c r="R25">
        <f t="shared" si="10"/>
        <v>0.98537608225562978</v>
      </c>
      <c r="S25">
        <f t="shared" si="11"/>
        <v>1.0626255813014924</v>
      </c>
      <c r="T25">
        <f t="shared" si="12"/>
        <v>1.0186515095971018</v>
      </c>
      <c r="W25" s="103">
        <v>5.2824999999999998</v>
      </c>
      <c r="X25" s="103">
        <v>5.9802999999999997</v>
      </c>
      <c r="Y25" s="103">
        <v>12.885899999999999</v>
      </c>
      <c r="Z25" s="103">
        <v>22.735800000000001</v>
      </c>
      <c r="AA25" s="103">
        <v>19.789000000000001</v>
      </c>
      <c r="AB25" s="103">
        <v>61.6038</v>
      </c>
      <c r="AG25" s="24">
        <v>1626000</v>
      </c>
      <c r="AH25" s="22">
        <v>21116200</v>
      </c>
      <c r="AI25" s="22">
        <v>23823000</v>
      </c>
      <c r="AJ25" s="22">
        <v>32674300</v>
      </c>
      <c r="AK25" s="22">
        <v>50623400</v>
      </c>
      <c r="AL25" s="22">
        <v>23083500</v>
      </c>
      <c r="AQ25" s="4">
        <v>2019</v>
      </c>
      <c r="AR25" s="4">
        <v>2020</v>
      </c>
      <c r="AS25" s="4">
        <v>2021</v>
      </c>
      <c r="AT25" s="4">
        <v>2022</v>
      </c>
      <c r="AU25" s="4">
        <v>2023</v>
      </c>
      <c r="AV25" s="4">
        <v>2024</v>
      </c>
    </row>
    <row r="26" spans="1:48">
      <c r="A26" s="91" t="s">
        <v>76</v>
      </c>
      <c r="B26">
        <v>2804.7088999999996</v>
      </c>
      <c r="C26">
        <v>414.15740000000005</v>
      </c>
      <c r="D26">
        <v>400.02969999999993</v>
      </c>
      <c r="E26">
        <v>5544.6875</v>
      </c>
      <c r="F26">
        <v>1143.8013000000001</v>
      </c>
      <c r="H26" s="96">
        <v>44348</v>
      </c>
      <c r="I26" s="10">
        <f t="shared" si="23"/>
        <v>0.12793443193618742</v>
      </c>
      <c r="J26" s="10">
        <f t="shared" si="24"/>
        <v>0.11770070013258856</v>
      </c>
      <c r="K26" s="10">
        <f t="shared" si="25"/>
        <v>0.36462958515611554</v>
      </c>
      <c r="L26" s="10">
        <f t="shared" si="26"/>
        <v>0.15326765556257951</v>
      </c>
      <c r="M26" s="10">
        <f t="shared" si="27"/>
        <v>0.11401911303219715</v>
      </c>
      <c r="P26">
        <f t="shared" si="8"/>
        <v>1.1218560072164625</v>
      </c>
      <c r="Q26">
        <f t="shared" si="9"/>
        <v>1.299607630002372</v>
      </c>
      <c r="R26">
        <f t="shared" si="10"/>
        <v>1.3446733543512583</v>
      </c>
      <c r="S26">
        <f t="shared" si="11"/>
        <v>1.2254917128883955</v>
      </c>
      <c r="T26">
        <f t="shared" si="12"/>
        <v>1.1347972512102722</v>
      </c>
      <c r="W26" s="104">
        <v>5.3274999999999997</v>
      </c>
      <c r="X26" s="104">
        <v>6.1738</v>
      </c>
      <c r="Y26" s="104">
        <v>13.0189</v>
      </c>
      <c r="Z26" s="104">
        <v>21.909099999999999</v>
      </c>
      <c r="AA26" s="104">
        <v>20.351600000000001</v>
      </c>
      <c r="AB26" s="104">
        <v>61.017899999999997</v>
      </c>
      <c r="AG26" s="28">
        <v>4135500</v>
      </c>
      <c r="AH26" s="26">
        <v>20813700</v>
      </c>
      <c r="AI26" s="26">
        <v>35930700</v>
      </c>
      <c r="AJ26" s="26">
        <v>40054300</v>
      </c>
      <c r="AK26" s="26">
        <v>39585600</v>
      </c>
      <c r="AL26" s="26">
        <v>20901500</v>
      </c>
      <c r="AQ26" s="26">
        <v>141.4195</v>
      </c>
      <c r="AR26" s="26">
        <v>153.93819999999999</v>
      </c>
      <c r="AS26" s="26">
        <v>210.8443</v>
      </c>
      <c r="AT26" s="26">
        <v>326.94080000000002</v>
      </c>
      <c r="AU26" s="26">
        <v>236.18350000000001</v>
      </c>
      <c r="AV26" s="26">
        <v>368.85410000000002</v>
      </c>
    </row>
    <row r="27" spans="1:48">
      <c r="A27" s="91" t="s">
        <v>77</v>
      </c>
      <c r="B27">
        <v>2989.9570999999996</v>
      </c>
      <c r="C27">
        <v>408.61979999999994</v>
      </c>
      <c r="D27">
        <v>411.79339999999996</v>
      </c>
      <c r="E27">
        <v>5752.0876000000017</v>
      </c>
      <c r="F27">
        <v>1061.6701999999998</v>
      </c>
      <c r="H27" s="96">
        <v>44378</v>
      </c>
      <c r="I27" s="10">
        <f t="shared" si="23"/>
        <v>6.6048993533696143E-2</v>
      </c>
      <c r="J27" s="10">
        <f t="shared" si="24"/>
        <v>-1.3370761937369972E-2</v>
      </c>
      <c r="K27" s="10">
        <f t="shared" si="25"/>
        <v>2.9407066525310572E-2</v>
      </c>
      <c r="L27" s="10">
        <f t="shared" si="26"/>
        <v>3.7405191906667717E-2</v>
      </c>
      <c r="M27" s="10">
        <f t="shared" si="27"/>
        <v>-7.1805391373484434E-2</v>
      </c>
      <c r="P27">
        <f t="shared" si="8"/>
        <v>1.1959534673828407</v>
      </c>
      <c r="Q27">
        <f t="shared" si="9"/>
        <v>1.2822308857696207</v>
      </c>
      <c r="R27">
        <f t="shared" si="10"/>
        <v>1.3842162531374782</v>
      </c>
      <c r="S27">
        <f t="shared" si="11"/>
        <v>1.2713314655890171</v>
      </c>
      <c r="T27">
        <f t="shared" si="12"/>
        <v>1.0533126904575643</v>
      </c>
      <c r="W27" s="103">
        <v>5.4112</v>
      </c>
      <c r="X27" s="103">
        <v>6.1132999999999997</v>
      </c>
      <c r="Y27" s="103">
        <v>12.957800000000001</v>
      </c>
      <c r="Z27" s="103">
        <v>22.803599999999999</v>
      </c>
      <c r="AA27" s="103">
        <v>19.1494</v>
      </c>
      <c r="AB27" s="103">
        <v>62.451599999999999</v>
      </c>
      <c r="AG27" s="24">
        <v>7562500</v>
      </c>
      <c r="AH27" s="22">
        <v>21634100</v>
      </c>
      <c r="AI27" s="22">
        <v>27694500</v>
      </c>
      <c r="AJ27" s="22">
        <v>39646100</v>
      </c>
      <c r="AK27" s="22">
        <v>43613600</v>
      </c>
      <c r="AL27" s="22">
        <v>20987000</v>
      </c>
      <c r="AQ27" s="22">
        <v>143.2439</v>
      </c>
      <c r="AR27" s="22">
        <v>152.0214</v>
      </c>
      <c r="AS27" s="22">
        <v>211.04769999999999</v>
      </c>
      <c r="AT27" s="22">
        <v>321.3347</v>
      </c>
      <c r="AU27" s="22">
        <v>225.85210000000001</v>
      </c>
      <c r="AV27" s="22">
        <v>368.5856</v>
      </c>
    </row>
    <row r="28" spans="1:48">
      <c r="A28" s="91" t="s">
        <v>78</v>
      </c>
      <c r="B28">
        <v>3201.8338000000003</v>
      </c>
      <c r="C28">
        <v>428.77060000000006</v>
      </c>
      <c r="D28">
        <v>454.81070000000005</v>
      </c>
      <c r="E28">
        <v>6305.8496000000005</v>
      </c>
      <c r="F28">
        <v>1083.3856000000001</v>
      </c>
      <c r="H28" s="96">
        <v>44409</v>
      </c>
      <c r="I28" s="10">
        <f t="shared" si="23"/>
        <v>7.086278930222803E-2</v>
      </c>
      <c r="J28" s="10">
        <f t="shared" si="24"/>
        <v>4.9314301460673518E-2</v>
      </c>
      <c r="K28" s="10">
        <f t="shared" si="25"/>
        <v>0.10446330611418272</v>
      </c>
      <c r="L28" s="10">
        <f t="shared" si="26"/>
        <v>9.6271482374503239E-2</v>
      </c>
      <c r="M28" s="10">
        <f t="shared" si="27"/>
        <v>2.0453997861106282E-2</v>
      </c>
      <c r="P28">
        <f t="shared" si="8"/>
        <v>1.2807020659572599</v>
      </c>
      <c r="Q28">
        <f t="shared" si="9"/>
        <v>1.3454632062126504</v>
      </c>
      <c r="R28">
        <f t="shared" si="10"/>
        <v>1.5288160593172055</v>
      </c>
      <c r="S28">
        <f t="shared" si="11"/>
        <v>1.3937244303706215</v>
      </c>
      <c r="T28">
        <f t="shared" si="12"/>
        <v>1.0748571459752594</v>
      </c>
      <c r="W28" s="104">
        <v>5.5787000000000004</v>
      </c>
      <c r="X28" s="104">
        <v>6.12</v>
      </c>
      <c r="Y28" s="104">
        <v>13.2044</v>
      </c>
      <c r="Z28" s="104">
        <v>24.446999999999999</v>
      </c>
      <c r="AA28" s="104">
        <v>19.524100000000001</v>
      </c>
      <c r="AB28" s="104">
        <v>62.7605</v>
      </c>
      <c r="AG28" s="28">
        <v>4262500</v>
      </c>
      <c r="AH28" s="26">
        <v>27746500</v>
      </c>
      <c r="AI28" s="26">
        <v>22956200</v>
      </c>
      <c r="AJ28" s="26">
        <v>32720000</v>
      </c>
      <c r="AK28" s="26">
        <v>27369800</v>
      </c>
      <c r="AL28" s="26">
        <v>23134000</v>
      </c>
      <c r="AQ28" s="26">
        <v>143.59719999999999</v>
      </c>
      <c r="AR28" s="26">
        <v>152.4144</v>
      </c>
      <c r="AS28" s="26">
        <v>205.5753</v>
      </c>
      <c r="AT28" s="26">
        <v>308.99939999999998</v>
      </c>
      <c r="AU28" s="26">
        <v>219.1584</v>
      </c>
      <c r="AV28" s="26">
        <v>365.94</v>
      </c>
    </row>
    <row r="29" spans="1:48">
      <c r="A29" s="91" t="s">
        <v>79</v>
      </c>
      <c r="B29">
        <v>3059.7701000000002</v>
      </c>
      <c r="C29">
        <v>447.40280000000001</v>
      </c>
      <c r="D29">
        <v>459.87859999999995</v>
      </c>
      <c r="E29">
        <v>6077.8033000000014</v>
      </c>
      <c r="F29">
        <v>1042.7519</v>
      </c>
      <c r="H29" s="96">
        <v>44440</v>
      </c>
      <c r="I29" s="10">
        <f t="shared" si="23"/>
        <v>-4.4369479765002211E-2</v>
      </c>
      <c r="J29" s="10">
        <f t="shared" si="24"/>
        <v>4.3454938374972427E-2</v>
      </c>
      <c r="K29" s="10">
        <f t="shared" si="25"/>
        <v>1.1142877685155372E-2</v>
      </c>
      <c r="L29" s="10">
        <f t="shared" si="26"/>
        <v>-3.616424660683297E-2</v>
      </c>
      <c r="M29" s="10">
        <f t="shared" si="27"/>
        <v>-3.7506221238310801E-2</v>
      </c>
      <c r="P29">
        <f t="shared" si="8"/>
        <v>1.2238779815567729</v>
      </c>
      <c r="Q29">
        <f t="shared" si="9"/>
        <v>1.403930226924414</v>
      </c>
      <c r="R29">
        <f t="shared" si="10"/>
        <v>1.5458514696692784</v>
      </c>
      <c r="S29">
        <f t="shared" si="11"/>
        <v>1.3433214363687307</v>
      </c>
      <c r="T29">
        <f t="shared" si="12"/>
        <v>1.0345433160587321</v>
      </c>
      <c r="W29" s="103">
        <v>5.5768000000000004</v>
      </c>
      <c r="X29" s="103">
        <v>5.8864999999999998</v>
      </c>
      <c r="Y29" s="103">
        <v>13.523400000000001</v>
      </c>
      <c r="Z29" s="103">
        <v>24.598800000000001</v>
      </c>
      <c r="AA29" s="103">
        <v>20.929200000000002</v>
      </c>
      <c r="AB29" s="103">
        <v>61.513800000000003</v>
      </c>
      <c r="AG29" s="24">
        <v>5748500</v>
      </c>
      <c r="AH29" s="22">
        <v>21385000</v>
      </c>
      <c r="AI29" s="22">
        <v>23031300</v>
      </c>
      <c r="AJ29" s="22">
        <v>44289500</v>
      </c>
      <c r="AK29" s="22">
        <v>27033900</v>
      </c>
      <c r="AL29" s="22">
        <v>20830000</v>
      </c>
      <c r="AQ29" s="22">
        <v>143.64500000000001</v>
      </c>
      <c r="AR29" s="22">
        <v>151.0247</v>
      </c>
      <c r="AS29" s="22">
        <v>211.4254</v>
      </c>
      <c r="AT29" s="22">
        <v>306.55770000000001</v>
      </c>
      <c r="AU29" s="22">
        <v>221.74119999999999</v>
      </c>
      <c r="AV29" s="22">
        <v>365.75099999999998</v>
      </c>
    </row>
    <row r="30" spans="1:48">
      <c r="A30" s="91" t="s">
        <v>70</v>
      </c>
      <c r="B30">
        <v>3003.1908000000003</v>
      </c>
      <c r="C30">
        <v>448.86340000000001</v>
      </c>
      <c r="D30">
        <v>463.52330000000001</v>
      </c>
      <c r="E30">
        <v>6214.3162000000011</v>
      </c>
      <c r="F30">
        <v>1015.6081999999999</v>
      </c>
      <c r="H30" s="96">
        <v>44470</v>
      </c>
      <c r="I30" s="10">
        <f t="shared" si="23"/>
        <v>-1.8491356589176382E-2</v>
      </c>
      <c r="J30" s="10">
        <f t="shared" si="24"/>
        <v>3.2646197118122626E-3</v>
      </c>
      <c r="K30" s="10">
        <f t="shared" si="25"/>
        <v>7.9253524734572509E-3</v>
      </c>
      <c r="L30" s="10">
        <f t="shared" si="26"/>
        <v>2.2460894711745557E-2</v>
      </c>
      <c r="M30" s="10">
        <f t="shared" si="27"/>
        <v>-2.6030832454009511E-2</v>
      </c>
      <c r="P30">
        <f t="shared" si="8"/>
        <v>1.2012468173781652</v>
      </c>
      <c r="Q30">
        <f t="shared" si="9"/>
        <v>1.4085135252172405</v>
      </c>
      <c r="R30">
        <f t="shared" si="10"/>
        <v>1.5581028874380194</v>
      </c>
      <c r="S30">
        <f t="shared" si="11"/>
        <v>1.3734936377150395</v>
      </c>
      <c r="T30">
        <f t="shared" si="12"/>
        <v>1.0076132923319918</v>
      </c>
      <c r="W30" s="104">
        <v>5.6055999999999999</v>
      </c>
      <c r="X30" s="104">
        <v>5.9836</v>
      </c>
      <c r="Y30" s="104">
        <v>13.497199999999999</v>
      </c>
      <c r="Z30" s="104">
        <v>25.201799999999999</v>
      </c>
      <c r="AA30" s="104">
        <v>21.694700000000001</v>
      </c>
      <c r="AB30" s="104">
        <v>63.013500000000001</v>
      </c>
      <c r="AG30" s="28">
        <v>3036000</v>
      </c>
      <c r="AH30" s="26">
        <v>20725900</v>
      </c>
      <c r="AI30" s="26">
        <v>23249300</v>
      </c>
      <c r="AJ30" s="26">
        <v>29386800</v>
      </c>
      <c r="AK30" s="26">
        <v>28669300</v>
      </c>
      <c r="AL30" s="26">
        <v>25514200</v>
      </c>
      <c r="AQ30" s="26">
        <v>143.39580000000001</v>
      </c>
      <c r="AR30" s="26">
        <v>153.43029999999999</v>
      </c>
      <c r="AS30" s="26">
        <v>212.71360000000001</v>
      </c>
      <c r="AT30" s="26">
        <v>306.714</v>
      </c>
      <c r="AU30" s="26">
        <v>223.90020000000001</v>
      </c>
      <c r="AV30" s="26">
        <v>372.65339999999998</v>
      </c>
    </row>
    <row r="31" spans="1:48">
      <c r="A31" s="91" t="s">
        <v>68</v>
      </c>
      <c r="B31">
        <v>3186.2999</v>
      </c>
      <c r="C31">
        <v>495.5324</v>
      </c>
      <c r="D31">
        <v>637.0652</v>
      </c>
      <c r="E31">
        <v>6881.5828000000001</v>
      </c>
      <c r="F31">
        <v>975.11529999999993</v>
      </c>
      <c r="H31" s="96">
        <v>44501</v>
      </c>
      <c r="I31" s="10">
        <f t="shared" si="23"/>
        <v>6.09715173608016E-2</v>
      </c>
      <c r="J31" s="10">
        <f t="shared" si="24"/>
        <v>0.10397149778752285</v>
      </c>
      <c r="K31" s="10">
        <f t="shared" si="25"/>
        <v>0.37439736039159194</v>
      </c>
      <c r="L31" s="10">
        <f t="shared" si="26"/>
        <v>0.10737570772468882</v>
      </c>
      <c r="M31" s="10">
        <f t="shared" si="27"/>
        <v>-3.9870591828620496E-2</v>
      </c>
      <c r="P31">
        <f t="shared" si="8"/>
        <v>1.2744886585585458</v>
      </c>
      <c r="Q31">
        <f t="shared" si="9"/>
        <v>1.5549587860880607</v>
      </c>
      <c r="R31">
        <f t="shared" si="10"/>
        <v>2.1414524957133318</v>
      </c>
      <c r="S31">
        <f t="shared" si="11"/>
        <v>1.5209734891200493</v>
      </c>
      <c r="T31">
        <f t="shared" si="12"/>
        <v>0.96743915403233049</v>
      </c>
      <c r="W31" s="103">
        <v>5.6837999999999997</v>
      </c>
      <c r="X31" s="103">
        <v>6.1528999999999998</v>
      </c>
      <c r="Y31" s="103">
        <v>13.630599999999999</v>
      </c>
      <c r="Z31" s="103">
        <v>23.9099</v>
      </c>
      <c r="AA31" s="103">
        <v>21.086099999999998</v>
      </c>
      <c r="AB31" s="103">
        <v>66.145799999999994</v>
      </c>
      <c r="AG31" s="24">
        <v>4397000</v>
      </c>
      <c r="AH31" s="22">
        <v>21626500</v>
      </c>
      <c r="AI31" s="22">
        <v>20087100</v>
      </c>
      <c r="AJ31" s="22">
        <v>34372200</v>
      </c>
      <c r="AK31" s="22">
        <v>27269500</v>
      </c>
      <c r="AL31" s="22">
        <v>27850800</v>
      </c>
      <c r="AQ31" s="22">
        <v>143.26159999999999</v>
      </c>
      <c r="AR31" s="22">
        <v>155.34700000000001</v>
      </c>
      <c r="AS31" s="22">
        <v>210.6506</v>
      </c>
      <c r="AT31" s="22">
        <v>306.93860000000001</v>
      </c>
      <c r="AU31" s="22">
        <v>225.60570000000001</v>
      </c>
      <c r="AV31" s="22">
        <v>373.7473</v>
      </c>
    </row>
    <row r="32" spans="1:48">
      <c r="A32" s="91" t="s">
        <v>69</v>
      </c>
      <c r="B32">
        <v>3756.6237000000001</v>
      </c>
      <c r="C32">
        <v>520.04619999999989</v>
      </c>
      <c r="D32">
        <v>657.42809999999997</v>
      </c>
      <c r="E32">
        <v>7150.9647000000004</v>
      </c>
      <c r="F32">
        <v>1035.9521</v>
      </c>
      <c r="H32" s="96">
        <v>44531</v>
      </c>
      <c r="I32" s="10">
        <f t="shared" si="23"/>
        <v>0.17899250475449599</v>
      </c>
      <c r="J32" s="10">
        <f t="shared" si="24"/>
        <v>4.9469620957176344E-2</v>
      </c>
      <c r="K32" s="10">
        <f t="shared" si="25"/>
        <v>3.1963604353212147E-2</v>
      </c>
      <c r="L32" s="10">
        <f t="shared" si="26"/>
        <v>3.9145340226088732E-2</v>
      </c>
      <c r="M32" s="10">
        <f t="shared" si="27"/>
        <v>6.2389340009330226E-2</v>
      </c>
      <c r="P32">
        <f t="shared" si="8"/>
        <v>1.5026125758351374</v>
      </c>
      <c r="Q32">
        <f t="shared" si="9"/>
        <v>1.6318820078398681</v>
      </c>
      <c r="R32">
        <f t="shared" si="10"/>
        <v>2.2099010360275115</v>
      </c>
      <c r="S32">
        <f t="shared" si="11"/>
        <v>1.5805125138265146</v>
      </c>
      <c r="T32">
        <f t="shared" si="12"/>
        <v>1.0277970443515925</v>
      </c>
      <c r="W32" s="104">
        <v>5.7141999999999999</v>
      </c>
      <c r="X32" s="104">
        <v>6.2432999999999996</v>
      </c>
      <c r="Y32" s="104">
        <v>13.557499999999999</v>
      </c>
      <c r="Z32" s="104">
        <v>24.2803</v>
      </c>
      <c r="AA32" s="104">
        <v>21.075099999999999</v>
      </c>
      <c r="AB32" s="104">
        <v>69.317099999999996</v>
      </c>
      <c r="AG32" s="28">
        <v>11108500</v>
      </c>
      <c r="AH32" s="26">
        <v>23477400</v>
      </c>
      <c r="AI32" s="26">
        <v>29480800</v>
      </c>
      <c r="AJ32" s="26">
        <v>45366000</v>
      </c>
      <c r="AK32" s="26">
        <v>21333300</v>
      </c>
      <c r="AL32" s="26">
        <v>21645700</v>
      </c>
      <c r="AQ32" s="26">
        <v>143.36709999999999</v>
      </c>
      <c r="AR32" s="26">
        <v>154.6283</v>
      </c>
      <c r="AS32" s="26">
        <v>208.1711</v>
      </c>
      <c r="AT32" s="26">
        <v>307.63200000000001</v>
      </c>
      <c r="AU32" s="26">
        <v>232.42750000000001</v>
      </c>
      <c r="AV32" s="26">
        <v>380.68939999999998</v>
      </c>
    </row>
    <row r="33" spans="1:48">
      <c r="A33" s="3" t="s">
        <v>167</v>
      </c>
      <c r="B33">
        <v>38346.610699999997</v>
      </c>
      <c r="C33">
        <v>4282.3130000000001</v>
      </c>
      <c r="D33">
        <v>4654.9115000000002</v>
      </c>
      <c r="E33">
        <v>66201.129799999995</v>
      </c>
      <c r="F33">
        <v>9128.6964000000007</v>
      </c>
      <c r="I33" s="10"/>
      <c r="J33" s="10"/>
      <c r="K33" s="10"/>
      <c r="L33" s="10"/>
      <c r="M33" s="10"/>
      <c r="W33" s="103">
        <v>5.8623000000000003</v>
      </c>
      <c r="X33" s="103">
        <v>6.3300999999999998</v>
      </c>
      <c r="Y33" s="103">
        <v>14.4032</v>
      </c>
      <c r="Z33" s="103">
        <v>24.688600000000001</v>
      </c>
      <c r="AA33" s="103">
        <v>22.1584</v>
      </c>
      <c r="AB33" s="103">
        <v>68.208399999999997</v>
      </c>
      <c r="AG33" s="24">
        <v>7827000</v>
      </c>
      <c r="AH33" s="22">
        <v>21417900</v>
      </c>
      <c r="AI33" s="22">
        <v>31746500</v>
      </c>
      <c r="AJ33" s="22">
        <v>39846400</v>
      </c>
      <c r="AK33" s="22">
        <v>29831300</v>
      </c>
      <c r="AL33" s="22">
        <v>27202300</v>
      </c>
      <c r="AQ33" s="22">
        <v>144.93879999999999</v>
      </c>
      <c r="AR33" s="22">
        <v>156.48759999999999</v>
      </c>
      <c r="AS33" s="22">
        <v>209.5367</v>
      </c>
      <c r="AT33" s="22">
        <v>310.84530000000001</v>
      </c>
      <c r="AU33" s="22">
        <v>235.12870000000001</v>
      </c>
      <c r="AV33" s="22">
        <v>382.53930000000003</v>
      </c>
    </row>
    <row r="34" spans="1:48">
      <c r="A34" s="91" t="s">
        <v>71</v>
      </c>
      <c r="B34">
        <v>3342.4775999999997</v>
      </c>
      <c r="C34">
        <v>453.59879999999993</v>
      </c>
      <c r="D34">
        <v>514.58479999999997</v>
      </c>
      <c r="E34">
        <v>6030.7910000000002</v>
      </c>
      <c r="F34">
        <v>980.20229999999992</v>
      </c>
      <c r="H34" s="96">
        <v>44562</v>
      </c>
      <c r="I34" s="10">
        <f>IFERROR(IF(((B34-B32)/B32&lt;200%),(B34-B32)/B32,0),0)</f>
        <v>-0.11024423340565104</v>
      </c>
      <c r="J34" s="10">
        <f t="shared" ref="J34:M34" si="28">IFERROR(IF(((C34-C32)/C32&lt;200%),(C34-C32)/C32,0),0)</f>
        <v>-0.12777210947796555</v>
      </c>
      <c r="K34" s="10">
        <f t="shared" si="28"/>
        <v>-0.21727592720785741</v>
      </c>
      <c r="L34" s="10">
        <f t="shared" si="28"/>
        <v>-0.15664651511984112</v>
      </c>
      <c r="M34" s="10">
        <f t="shared" si="28"/>
        <v>-5.3815036428807909E-2</v>
      </c>
      <c r="P34">
        <f>IFERROR(IF($H34=$K$3,1,P32*(1+I34)),0)</f>
        <v>1.336958204306502</v>
      </c>
      <c r="Q34">
        <f t="shared" ref="Q34:T34" si="29">IFERROR(IF($H34=$K$3,1,Q32*(1+J34)),0)</f>
        <v>1.4233730012790302</v>
      </c>
      <c r="R34">
        <f t="shared" si="29"/>
        <v>1.7297427393870293</v>
      </c>
      <c r="S34">
        <f t="shared" si="29"/>
        <v>1.3329307364322915</v>
      </c>
      <c r="T34">
        <f t="shared" si="29"/>
        <v>0.97248610896839038</v>
      </c>
      <c r="W34" s="104">
        <v>5.9596999999999998</v>
      </c>
      <c r="X34" s="104">
        <v>6.2638999999999996</v>
      </c>
      <c r="Y34" s="104">
        <v>14.2281</v>
      </c>
      <c r="Z34" s="104">
        <v>25.068000000000001</v>
      </c>
      <c r="AA34" s="104">
        <v>22.1904</v>
      </c>
      <c r="AB34" s="104">
        <v>70.084000000000003</v>
      </c>
      <c r="AG34" s="28">
        <v>4764000</v>
      </c>
      <c r="AH34" s="26">
        <v>23865400</v>
      </c>
      <c r="AI34" s="26">
        <v>30480900</v>
      </c>
      <c r="AJ34" s="26">
        <v>42333200</v>
      </c>
      <c r="AK34" s="26">
        <v>30028700</v>
      </c>
      <c r="AL34" s="26">
        <v>22234100</v>
      </c>
      <c r="AQ34" s="26">
        <v>145.7055</v>
      </c>
      <c r="AR34" s="26">
        <v>155.3854</v>
      </c>
      <c r="AS34" s="26">
        <v>206.3212</v>
      </c>
      <c r="AT34" s="26">
        <v>297.68950000000001</v>
      </c>
      <c r="AU34" s="26">
        <v>235.83850000000001</v>
      </c>
      <c r="AV34" s="26">
        <v>386.35840000000002</v>
      </c>
    </row>
    <row r="35" spans="1:48">
      <c r="A35" s="91" t="s">
        <v>72</v>
      </c>
      <c r="B35">
        <v>3178.1541000000002</v>
      </c>
      <c r="C35">
        <v>390.98380000000003</v>
      </c>
      <c r="D35">
        <v>467.20530000000002</v>
      </c>
      <c r="E35">
        <v>5548.1709000000001</v>
      </c>
      <c r="F35">
        <v>846.08819999999992</v>
      </c>
      <c r="H35" s="96">
        <v>44593</v>
      </c>
      <c r="I35" s="10">
        <f>IFERROR(IF(((B35-B34)/B34&lt;200%),(B35-B34)/B34,0),0)</f>
        <v>-4.9162184362880855E-2</v>
      </c>
      <c r="J35" s="10">
        <f t="shared" ref="J35:M35" si="30">IFERROR(IF(((C35-C34)/C34&lt;200%),(C35-C34)/C34,0),0)</f>
        <v>-0.13804048864326782</v>
      </c>
      <c r="K35" s="10">
        <f t="shared" si="30"/>
        <v>-9.207325983977753E-2</v>
      </c>
      <c r="L35" s="10">
        <f t="shared" si="30"/>
        <v>-8.0026003222462866E-2</v>
      </c>
      <c r="M35" s="10">
        <f t="shared" si="30"/>
        <v>-0.13682287829767387</v>
      </c>
      <c r="P35">
        <f t="shared" si="8"/>
        <v>1.2712304185809196</v>
      </c>
      <c r="Q35">
        <f t="shared" si="9"/>
        <v>1.2268898966608384</v>
      </c>
      <c r="R35">
        <f t="shared" si="10"/>
        <v>1.5704796866874786</v>
      </c>
      <c r="S35">
        <f t="shared" si="11"/>
        <v>1.2262616170232412</v>
      </c>
      <c r="T35">
        <f t="shared" si="12"/>
        <v>0.83942776043482981</v>
      </c>
      <c r="W35" s="103">
        <v>5.9459999999999997</v>
      </c>
      <c r="X35" s="103">
        <v>6.5472999999999999</v>
      </c>
      <c r="Y35" s="103">
        <v>14.7279</v>
      </c>
      <c r="Z35" s="103">
        <v>26.662500000000001</v>
      </c>
      <c r="AA35" s="103">
        <v>22.322299999999998</v>
      </c>
      <c r="AB35" s="103">
        <v>69.626099999999994</v>
      </c>
      <c r="AG35" s="24">
        <v>7577000</v>
      </c>
      <c r="AH35" s="22">
        <v>34371700</v>
      </c>
      <c r="AI35" s="22">
        <v>37777300</v>
      </c>
      <c r="AJ35" s="22">
        <v>45933900</v>
      </c>
      <c r="AK35" s="22">
        <v>28623000</v>
      </c>
      <c r="AL35" s="22">
        <v>23392100</v>
      </c>
      <c r="AQ35" s="22">
        <v>145.98349999999999</v>
      </c>
      <c r="AR35" s="22">
        <v>156.39169999999999</v>
      </c>
      <c r="AS35" s="22">
        <v>205.96279999999999</v>
      </c>
      <c r="AT35" s="22">
        <v>302.96359999999999</v>
      </c>
      <c r="AU35" s="22">
        <v>236.9426</v>
      </c>
      <c r="AV35" s="22">
        <v>388.14870000000002</v>
      </c>
    </row>
    <row r="36" spans="1:48">
      <c r="A36" s="91" t="s">
        <v>73</v>
      </c>
      <c r="B36">
        <v>3745.6280000000006</v>
      </c>
      <c r="C36">
        <v>451.16539999999992</v>
      </c>
      <c r="D36">
        <v>570.77150000000006</v>
      </c>
      <c r="E36">
        <v>6657.2918999999993</v>
      </c>
      <c r="F36">
        <v>1037.0215999999998</v>
      </c>
      <c r="H36" s="96">
        <v>44621</v>
      </c>
      <c r="I36" s="10">
        <f t="shared" ref="I36:I45" si="31">IFERROR(IF(((B36-B35)/B35&lt;200%),(B36-B35)/B35,0),0)</f>
        <v>0.17855455781706758</v>
      </c>
      <c r="J36" s="10">
        <f t="shared" ref="J36:J45" si="32">IFERROR(IF(((C36-C35)/C35&lt;200%),(C36-C35)/C35,0),0)</f>
        <v>0.15392351294350273</v>
      </c>
      <c r="K36" s="10">
        <f t="shared" ref="K36:K45" si="33">IFERROR(IF(((D36-D35)/D35&lt;200%),(D36-D35)/D35,0),0)</f>
        <v>0.22167171476864675</v>
      </c>
      <c r="L36" s="10">
        <f t="shared" ref="L36:L45" si="34">IFERROR(IF(((E36-E35)/E35&lt;200%),(E36-E35)/E35,0),0)</f>
        <v>0.19990750465166801</v>
      </c>
      <c r="M36" s="10">
        <f t="shared" ref="M36:M45" si="35">IFERROR(IF(((F36-F35)/F35&lt;200%),(F36-F35)/F35,0),0)</f>
        <v>0.22566607122047078</v>
      </c>
      <c r="P36">
        <f t="shared" si="8"/>
        <v>1.4982144038542413</v>
      </c>
      <c r="Q36">
        <f t="shared" si="9"/>
        <v>1.4157370995497658</v>
      </c>
      <c r="R36">
        <f t="shared" si="10"/>
        <v>1.918610611844819</v>
      </c>
      <c r="S36">
        <f t="shared" si="11"/>
        <v>1.4714005169324769</v>
      </c>
      <c r="T36">
        <f t="shared" si="12"/>
        <v>1.0288581252055564</v>
      </c>
      <c r="W36" s="104">
        <v>5.9409999999999998</v>
      </c>
      <c r="X36" s="104">
        <v>6.6696999999999997</v>
      </c>
      <c r="Y36" s="104">
        <v>15.213200000000001</v>
      </c>
      <c r="Z36" s="104">
        <v>25.782900000000001</v>
      </c>
      <c r="AA36" s="104">
        <v>21.251000000000001</v>
      </c>
      <c r="AB36" s="104">
        <v>72.117500000000007</v>
      </c>
      <c r="AG36" s="28">
        <v>8240500</v>
      </c>
      <c r="AH36" s="26">
        <v>29517200</v>
      </c>
      <c r="AI36" s="26">
        <v>30709400</v>
      </c>
      <c r="AJ36" s="26">
        <v>35380700</v>
      </c>
      <c r="AK36" s="26">
        <v>35389800</v>
      </c>
      <c r="AL36" s="26">
        <v>29272000</v>
      </c>
      <c r="AQ36" s="26">
        <v>145.08260000000001</v>
      </c>
      <c r="AR36" s="26">
        <v>159.25729999999999</v>
      </c>
      <c r="AS36" s="26">
        <v>209.6336</v>
      </c>
      <c r="AT36" s="26">
        <v>295.58960000000002</v>
      </c>
      <c r="AU36" s="26">
        <v>232.46700000000001</v>
      </c>
      <c r="AV36" s="26">
        <v>387.35300000000001</v>
      </c>
    </row>
    <row r="37" spans="1:48">
      <c r="A37" s="91" t="s">
        <v>74</v>
      </c>
      <c r="B37">
        <v>3286.8301000000001</v>
      </c>
      <c r="C37">
        <v>358.32260000000002</v>
      </c>
      <c r="D37">
        <v>438.58940000000001</v>
      </c>
      <c r="E37">
        <v>5653.125500000001</v>
      </c>
      <c r="F37">
        <v>876.83339999999998</v>
      </c>
      <c r="H37" s="96">
        <v>44652</v>
      </c>
      <c r="I37" s="10">
        <f t="shared" si="31"/>
        <v>-0.12248891240667797</v>
      </c>
      <c r="J37" s="10">
        <f t="shared" si="32"/>
        <v>-0.20578439747374225</v>
      </c>
      <c r="K37" s="10">
        <f t="shared" si="33"/>
        <v>-0.23158496876595983</v>
      </c>
      <c r="L37" s="10">
        <f t="shared" si="34"/>
        <v>-0.15083706934947502</v>
      </c>
      <c r="M37" s="10">
        <f t="shared" si="35"/>
        <v>-0.15446949224587014</v>
      </c>
      <c r="P37">
        <f t="shared" si="8"/>
        <v>1.3146997509741161</v>
      </c>
      <c r="Q37">
        <f t="shared" si="9"/>
        <v>1.1244004935376939</v>
      </c>
      <c r="R37">
        <f t="shared" si="10"/>
        <v>1.4742892332266975</v>
      </c>
      <c r="S37">
        <f t="shared" si="11"/>
        <v>1.2494587751190793</v>
      </c>
      <c r="T37">
        <f t="shared" si="12"/>
        <v>0.86993093301201618</v>
      </c>
      <c r="W37" s="103">
        <v>5.9551999999999996</v>
      </c>
      <c r="X37" s="103">
        <v>6.7854999999999999</v>
      </c>
      <c r="Y37" s="103">
        <v>14.9244</v>
      </c>
      <c r="Z37" s="103">
        <v>23.910900000000002</v>
      </c>
      <c r="AA37" s="103">
        <v>21.773700000000002</v>
      </c>
      <c r="AB37" s="103">
        <v>72.232500000000002</v>
      </c>
      <c r="AG37" s="24">
        <v>5619000</v>
      </c>
      <c r="AH37" s="22">
        <v>24138800</v>
      </c>
      <c r="AI37" s="22">
        <v>30172700</v>
      </c>
      <c r="AJ37" s="22">
        <v>57984400</v>
      </c>
      <c r="AK37" s="22">
        <v>31934000</v>
      </c>
      <c r="AL37" s="22">
        <v>27016900</v>
      </c>
      <c r="AQ37" s="22">
        <v>143.3287</v>
      </c>
      <c r="AR37" s="22">
        <v>160.14869999999999</v>
      </c>
      <c r="AS37" s="22">
        <v>217.2852</v>
      </c>
      <c r="AT37" s="22">
        <v>296.25380000000001</v>
      </c>
      <c r="AU37" s="22">
        <v>228.642</v>
      </c>
      <c r="AV37" s="22">
        <v>391.72910000000002</v>
      </c>
    </row>
    <row r="38" spans="1:48">
      <c r="A38" s="91" t="s">
        <v>75</v>
      </c>
      <c r="B38">
        <v>3074.2957999999999</v>
      </c>
      <c r="C38">
        <v>355.66539999999998</v>
      </c>
      <c r="D38">
        <v>373.07110000000006</v>
      </c>
      <c r="E38">
        <v>5487.3173999999999</v>
      </c>
      <c r="F38">
        <v>859.5471</v>
      </c>
      <c r="H38" s="96">
        <v>44682</v>
      </c>
      <c r="I38" s="10">
        <f t="shared" si="31"/>
        <v>-6.4662393106355034E-2</v>
      </c>
      <c r="J38" s="10">
        <f t="shared" si="32"/>
        <v>-7.415663985470204E-3</v>
      </c>
      <c r="K38" s="10">
        <f t="shared" si="33"/>
        <v>-0.14938413924276317</v>
      </c>
      <c r="L38" s="10">
        <f t="shared" si="34"/>
        <v>-2.9330341242203288E-2</v>
      </c>
      <c r="M38" s="10">
        <f t="shared" si="35"/>
        <v>-1.9714463431707761E-2</v>
      </c>
      <c r="P38">
        <f t="shared" si="8"/>
        <v>1.2296881188598008</v>
      </c>
      <c r="Q38">
        <f t="shared" si="9"/>
        <v>1.1160623172925215</v>
      </c>
      <c r="R38">
        <f t="shared" si="10"/>
        <v>1.254053805126254</v>
      </c>
      <c r="S38">
        <f t="shared" si="11"/>
        <v>1.2128117228767714</v>
      </c>
      <c r="T38">
        <f t="shared" si="12"/>
        <v>0.85278071144503931</v>
      </c>
      <c r="W38" s="104">
        <v>5.8974000000000002</v>
      </c>
      <c r="X38" s="104">
        <v>6.7416999999999998</v>
      </c>
      <c r="Y38" s="104">
        <v>15.2925</v>
      </c>
      <c r="Z38" s="104">
        <v>24.228400000000001</v>
      </c>
      <c r="AA38" s="104">
        <v>22.9559</v>
      </c>
      <c r="AB38" s="104">
        <v>72.112499999999997</v>
      </c>
      <c r="AG38" s="28">
        <v>5782000</v>
      </c>
      <c r="AH38" s="26">
        <v>19680800</v>
      </c>
      <c r="AI38" s="26">
        <v>33152100</v>
      </c>
      <c r="AJ38" s="26">
        <v>85731500</v>
      </c>
      <c r="AK38" s="26">
        <v>40234400</v>
      </c>
      <c r="AL38" s="26">
        <v>20525900</v>
      </c>
      <c r="AQ38" s="26">
        <v>143.09870000000001</v>
      </c>
      <c r="AR38" s="26">
        <v>159.5736</v>
      </c>
      <c r="AS38" s="26">
        <v>217.8954</v>
      </c>
      <c r="AT38" s="26">
        <v>294.56420000000003</v>
      </c>
      <c r="AU38" s="26">
        <v>236.81450000000001</v>
      </c>
      <c r="AV38" s="26">
        <v>396.50299999999999</v>
      </c>
    </row>
    <row r="39" spans="1:48">
      <c r="A39" s="91" t="s">
        <v>76</v>
      </c>
      <c r="B39">
        <v>2896.3841000000002</v>
      </c>
      <c r="C39">
        <v>354.88490000000002</v>
      </c>
      <c r="D39">
        <v>356.88180000000011</v>
      </c>
      <c r="E39">
        <v>5345.7796999999991</v>
      </c>
      <c r="F39">
        <v>782.29189999999994</v>
      </c>
      <c r="H39" s="96">
        <v>44713</v>
      </c>
      <c r="I39" s="10">
        <f t="shared" si="31"/>
        <v>-5.787071627915559E-2</v>
      </c>
      <c r="J39" s="10">
        <f t="shared" si="32"/>
        <v>-2.1944782933621346E-3</v>
      </c>
      <c r="K39" s="10">
        <f t="shared" si="33"/>
        <v>-4.3394677314860207E-2</v>
      </c>
      <c r="L39" s="10">
        <f t="shared" si="34"/>
        <v>-2.5793605450998836E-2</v>
      </c>
      <c r="M39" s="10">
        <f t="shared" si="35"/>
        <v>-8.9878960675918815E-2</v>
      </c>
      <c r="P39">
        <f t="shared" si="8"/>
        <v>1.1585251866214166</v>
      </c>
      <c r="Q39">
        <f t="shared" si="9"/>
        <v>1.1136131427631835</v>
      </c>
      <c r="R39">
        <f t="shared" si="10"/>
        <v>1.1996345449173276</v>
      </c>
      <c r="S39">
        <f t="shared" si="11"/>
        <v>1.1815289358105419</v>
      </c>
      <c r="T39">
        <f t="shared" si="12"/>
        <v>0.77613366741588852</v>
      </c>
      <c r="W39" s="103">
        <v>5.7842000000000002</v>
      </c>
      <c r="X39" s="103">
        <v>7.2149999999999999</v>
      </c>
      <c r="Y39" s="103">
        <v>14.869300000000001</v>
      </c>
      <c r="Z39" s="103">
        <v>26.4528</v>
      </c>
      <c r="AA39" s="103">
        <v>22.748999999999999</v>
      </c>
      <c r="AB39" s="103">
        <v>73.884100000000004</v>
      </c>
      <c r="AG39" s="24">
        <v>4999000</v>
      </c>
      <c r="AH39" s="22">
        <v>24918100</v>
      </c>
      <c r="AI39" s="22">
        <v>49169600</v>
      </c>
      <c r="AJ39" s="22">
        <v>72848600</v>
      </c>
      <c r="AK39" s="22">
        <v>66526600</v>
      </c>
      <c r="AL39" s="22">
        <v>24867000</v>
      </c>
      <c r="AQ39" s="22">
        <v>143.6163</v>
      </c>
      <c r="AR39" s="22">
        <v>158.80690000000001</v>
      </c>
      <c r="AS39" s="22">
        <v>218.84450000000001</v>
      </c>
      <c r="AT39" s="22">
        <v>289.1241</v>
      </c>
      <c r="AU39" s="22">
        <v>239.14099999999999</v>
      </c>
      <c r="AV39" s="22">
        <v>394.35480000000001</v>
      </c>
    </row>
    <row r="40" spans="1:48">
      <c r="A40" s="91" t="s">
        <v>77</v>
      </c>
      <c r="B40">
        <v>2953.2509</v>
      </c>
      <c r="C40">
        <v>326.20110000000005</v>
      </c>
      <c r="D40">
        <v>326.21250000000003</v>
      </c>
      <c r="E40">
        <v>5144.4745000000003</v>
      </c>
      <c r="F40">
        <v>723.13</v>
      </c>
      <c r="H40" s="96">
        <v>44743</v>
      </c>
      <c r="I40" s="10">
        <f t="shared" si="31"/>
        <v>1.9633721922447986E-2</v>
      </c>
      <c r="J40" s="10">
        <f t="shared" si="32"/>
        <v>-8.0825642342066295E-2</v>
      </c>
      <c r="K40" s="10">
        <f t="shared" si="33"/>
        <v>-8.5936856404557671E-2</v>
      </c>
      <c r="L40" s="10">
        <f t="shared" si="34"/>
        <v>-3.7656845455116474E-2</v>
      </c>
      <c r="M40" s="10">
        <f t="shared" si="35"/>
        <v>-7.562637424725982E-2</v>
      </c>
      <c r="P40">
        <f t="shared" si="8"/>
        <v>1.1812713479756938</v>
      </c>
      <c r="Q40">
        <f t="shared" si="9"/>
        <v>1.0236046451787819</v>
      </c>
      <c r="R40">
        <f t="shared" si="10"/>
        <v>1.0965417232928203</v>
      </c>
      <c r="S40">
        <f t="shared" si="11"/>
        <v>1.137036283273976</v>
      </c>
      <c r="T40">
        <f t="shared" si="12"/>
        <v>0.71743749221799624</v>
      </c>
      <c r="W40" s="104">
        <v>5.8582999999999998</v>
      </c>
      <c r="X40" s="104">
        <v>7.3837999999999999</v>
      </c>
      <c r="Y40" s="104">
        <v>14.7925</v>
      </c>
      <c r="Z40" s="104">
        <v>26.468800000000002</v>
      </c>
      <c r="AA40" s="104">
        <v>21.987500000000001</v>
      </c>
      <c r="AB40" s="104">
        <v>72.642399999999995</v>
      </c>
      <c r="AG40" s="28">
        <v>6616000</v>
      </c>
      <c r="AH40" s="26">
        <v>32078100</v>
      </c>
      <c r="AI40" s="26">
        <v>69870600</v>
      </c>
      <c r="AJ40" s="26">
        <v>90428900</v>
      </c>
      <c r="AK40" s="26">
        <v>33454500</v>
      </c>
      <c r="AL40" s="26">
        <v>21021200</v>
      </c>
      <c r="AQ40" s="26">
        <v>143.69290000000001</v>
      </c>
      <c r="AR40" s="26">
        <v>159.78440000000001</v>
      </c>
      <c r="AS40" s="26">
        <v>222.31200000000001</v>
      </c>
      <c r="AT40" s="26">
        <v>289.45609999999999</v>
      </c>
      <c r="AU40" s="26">
        <v>238.6086</v>
      </c>
      <c r="AV40" s="26">
        <v>396.73180000000002</v>
      </c>
    </row>
    <row r="41" spans="1:48">
      <c r="A41" s="91" t="s">
        <v>78</v>
      </c>
      <c r="B41">
        <v>3791.2299999999996</v>
      </c>
      <c r="C41">
        <v>380.11709999999999</v>
      </c>
      <c r="D41">
        <v>408.03769999999997</v>
      </c>
      <c r="E41">
        <v>6336.5012999999999</v>
      </c>
      <c r="F41">
        <v>764.30639999999994</v>
      </c>
      <c r="H41" s="96">
        <v>44774</v>
      </c>
      <c r="I41" s="10">
        <f t="shared" si="31"/>
        <v>0.28374802154466439</v>
      </c>
      <c r="J41" s="10">
        <f t="shared" si="32"/>
        <v>0.16528454379828864</v>
      </c>
      <c r="K41" s="10">
        <f t="shared" si="33"/>
        <v>0.25083404222707567</v>
      </c>
      <c r="L41" s="10">
        <f t="shared" si="34"/>
        <v>0.23171011927457305</v>
      </c>
      <c r="M41" s="10">
        <f t="shared" si="35"/>
        <v>5.6941905328225829E-2</v>
      </c>
      <c r="P41">
        <f t="shared" si="8"/>
        <v>1.5164547558711956</v>
      </c>
      <c r="Q41">
        <f t="shared" si="9"/>
        <v>1.1927906719869659</v>
      </c>
      <c r="R41">
        <f t="shared" si="10"/>
        <v>1.3715917162170019</v>
      </c>
      <c r="S41">
        <f t="shared" si="11"/>
        <v>1.4004990960909061</v>
      </c>
      <c r="T41">
        <f t="shared" si="12"/>
        <v>0.75828974997879317</v>
      </c>
      <c r="X41" s="103">
        <v>7.8352000000000004</v>
      </c>
      <c r="Y41" s="26">
        <v>14.889699999999999</v>
      </c>
      <c r="Z41" s="103">
        <v>24.468</v>
      </c>
      <c r="AA41" s="103">
        <v>21.373899999999999</v>
      </c>
      <c r="AB41" s="103">
        <v>72.597399999999993</v>
      </c>
      <c r="AG41" s="24">
        <v>4364500</v>
      </c>
      <c r="AH41" s="22">
        <v>24899900</v>
      </c>
      <c r="AI41" s="22">
        <v>49111200</v>
      </c>
      <c r="AJ41" s="22">
        <v>53481300</v>
      </c>
      <c r="AK41" s="22">
        <v>26498900</v>
      </c>
      <c r="AL41" s="22">
        <v>17803300</v>
      </c>
      <c r="AQ41" s="22">
        <v>145.43719999999999</v>
      </c>
      <c r="AR41" s="22">
        <v>158.17429999999999</v>
      </c>
      <c r="AS41" s="22">
        <v>225.0239</v>
      </c>
      <c r="AT41" s="22">
        <v>281.76</v>
      </c>
      <c r="AU41" s="22">
        <v>237.19890000000001</v>
      </c>
      <c r="AV41" s="22">
        <v>400.37189999999998</v>
      </c>
    </row>
    <row r="42" spans="1:48">
      <c r="A42" s="91" t="s">
        <v>79</v>
      </c>
      <c r="B42">
        <v>3174.3572999999997</v>
      </c>
      <c r="C42">
        <v>291.90309999999999</v>
      </c>
      <c r="D42">
        <v>276.3981</v>
      </c>
      <c r="E42">
        <v>5113.7520000000013</v>
      </c>
      <c r="F42">
        <v>580.28520000000003</v>
      </c>
      <c r="H42" s="96">
        <v>44805</v>
      </c>
      <c r="I42" s="10">
        <f t="shared" si="31"/>
        <v>-0.16271043961985951</v>
      </c>
      <c r="J42" s="10">
        <f t="shared" si="32"/>
        <v>-0.23207059087844245</v>
      </c>
      <c r="K42" s="10">
        <f t="shared" si="33"/>
        <v>-0.32261626805562327</v>
      </c>
      <c r="L42" s="10">
        <f t="shared" si="34"/>
        <v>-0.19296915476052987</v>
      </c>
      <c r="M42" s="10">
        <f t="shared" si="35"/>
        <v>-0.24076888535801863</v>
      </c>
      <c r="P42">
        <f t="shared" si="8"/>
        <v>1.2697117358797665</v>
      </c>
      <c r="Q42">
        <f t="shared" si="9"/>
        <v>0.91597903594465635</v>
      </c>
      <c r="R42">
        <f t="shared" si="10"/>
        <v>0.92909391543506525</v>
      </c>
      <c r="S42">
        <f t="shared" si="11"/>
        <v>1.1302459692753577</v>
      </c>
      <c r="T42">
        <f t="shared" si="12"/>
        <v>0.57571717209798845</v>
      </c>
      <c r="X42" s="104">
        <v>7.6858000000000004</v>
      </c>
      <c r="Y42" s="22">
        <v>14.320399999999999</v>
      </c>
      <c r="Z42" s="104">
        <v>23.604399999999998</v>
      </c>
      <c r="AA42" s="104">
        <v>20.641400000000001</v>
      </c>
      <c r="AB42" s="104">
        <v>69.437100000000001</v>
      </c>
      <c r="AG42" s="28">
        <v>6875500</v>
      </c>
      <c r="AH42" s="26">
        <v>34754500</v>
      </c>
      <c r="AI42" s="26">
        <v>42503100</v>
      </c>
      <c r="AJ42" s="26">
        <v>49743700</v>
      </c>
      <c r="AK42" s="26">
        <v>25867400</v>
      </c>
      <c r="AL42" s="26">
        <v>24510200</v>
      </c>
      <c r="AQ42" s="26">
        <v>145.0634</v>
      </c>
      <c r="AR42" s="26">
        <v>155.5291</v>
      </c>
      <c r="AS42" s="26">
        <v>225.57599999999999</v>
      </c>
      <c r="AT42" s="26">
        <v>289.78820000000002</v>
      </c>
      <c r="AU42" s="26">
        <v>244.48419999999999</v>
      </c>
      <c r="AV42" s="26">
        <v>402.66930000000002</v>
      </c>
    </row>
    <row r="43" spans="1:48">
      <c r="A43" s="91" t="s">
        <v>70</v>
      </c>
      <c r="B43">
        <v>3008.5983999999999</v>
      </c>
      <c r="C43">
        <v>270.8134</v>
      </c>
      <c r="D43">
        <v>261.62689999999998</v>
      </c>
      <c r="E43">
        <v>4893.4598999999998</v>
      </c>
      <c r="F43">
        <v>532.81840000000011</v>
      </c>
      <c r="H43" s="96">
        <v>44835</v>
      </c>
      <c r="I43" s="10">
        <f t="shared" si="31"/>
        <v>-5.2218097817784984E-2</v>
      </c>
      <c r="J43" s="10">
        <f t="shared" si="32"/>
        <v>-7.2248975773124696E-2</v>
      </c>
      <c r="K43" s="10">
        <f t="shared" si="33"/>
        <v>-5.3441756654622523E-2</v>
      </c>
      <c r="L43" s="10">
        <f t="shared" si="34"/>
        <v>-4.3078369854463304E-2</v>
      </c>
      <c r="M43" s="10">
        <f t="shared" si="35"/>
        <v>-8.1799087758915645E-2</v>
      </c>
      <c r="P43">
        <f t="shared" si="8"/>
        <v>1.2034098042552073</v>
      </c>
      <c r="Q43">
        <f t="shared" si="9"/>
        <v>0.84980048876800074</v>
      </c>
      <c r="R43">
        <f t="shared" si="10"/>
        <v>0.87944150449709413</v>
      </c>
      <c r="S43">
        <f t="shared" si="11"/>
        <v>1.0815568153843975</v>
      </c>
      <c r="T43">
        <f t="shared" si="12"/>
        <v>0.52862403261323032</v>
      </c>
      <c r="X43" s="103">
        <v>7.3216000000000001</v>
      </c>
      <c r="Y43" s="26">
        <v>14.107200000000001</v>
      </c>
      <c r="Z43" s="103">
        <v>23.352799999999998</v>
      </c>
      <c r="AA43" s="103">
        <v>20.740300000000001</v>
      </c>
      <c r="AB43" s="103">
        <v>67.457499999999996</v>
      </c>
      <c r="AG43" s="24">
        <v>5761500</v>
      </c>
      <c r="AH43" s="22">
        <v>51597500</v>
      </c>
      <c r="AI43" s="22">
        <v>33314200</v>
      </c>
      <c r="AJ43" s="22">
        <v>46444500</v>
      </c>
      <c r="AK43" s="22">
        <v>26541100</v>
      </c>
      <c r="AL43" s="22">
        <v>33477600</v>
      </c>
      <c r="AQ43" s="22">
        <v>144.84299999999999</v>
      </c>
      <c r="AR43" s="22">
        <v>158.57689999999999</v>
      </c>
      <c r="AS43" s="22">
        <v>231.41630000000001</v>
      </c>
      <c r="AT43" s="22">
        <v>292.84519999999998</v>
      </c>
      <c r="AU43" s="22">
        <v>244.64189999999999</v>
      </c>
      <c r="AV43" s="22">
        <v>401.73439999999999</v>
      </c>
    </row>
    <row r="44" spans="1:48">
      <c r="A44" s="91" t="s">
        <v>68</v>
      </c>
      <c r="B44">
        <v>3030.1255999999998</v>
      </c>
      <c r="C44">
        <v>325.13870000000003</v>
      </c>
      <c r="D44">
        <v>321.29540000000003</v>
      </c>
      <c r="E44">
        <v>4905.1066999999994</v>
      </c>
      <c r="F44">
        <v>588.80960000000016</v>
      </c>
      <c r="H44" s="96">
        <v>44866</v>
      </c>
      <c r="I44" s="10">
        <f t="shared" si="31"/>
        <v>7.1552255030116335E-3</v>
      </c>
      <c r="J44" s="10">
        <f t="shared" si="32"/>
        <v>0.20060048727278645</v>
      </c>
      <c r="K44" s="10">
        <f t="shared" si="33"/>
        <v>0.22806714447176515</v>
      </c>
      <c r="L44" s="10">
        <f t="shared" si="34"/>
        <v>2.380074678858517E-3</v>
      </c>
      <c r="M44" s="10">
        <f t="shared" si="35"/>
        <v>0.10508495952842477</v>
      </c>
      <c r="P44">
        <f t="shared" si="8"/>
        <v>1.2120204727771884</v>
      </c>
      <c r="Q44">
        <f t="shared" si="9"/>
        <v>1.0202708808995138</v>
      </c>
      <c r="R44">
        <f t="shared" si="10"/>
        <v>1.0800132171576995</v>
      </c>
      <c r="S44">
        <f t="shared" si="11"/>
        <v>1.0841310013744407</v>
      </c>
      <c r="T44">
        <f t="shared" si="12"/>
        <v>0.58417446768614423</v>
      </c>
      <c r="X44" s="104">
        <v>6.8038999999999996</v>
      </c>
      <c r="Y44" s="22">
        <v>14.4633</v>
      </c>
      <c r="Z44" s="104">
        <v>22.351400000000002</v>
      </c>
      <c r="AA44" s="104">
        <v>23.648399999999999</v>
      </c>
      <c r="AB44" s="104">
        <v>78.521100000000004</v>
      </c>
      <c r="AG44" s="28">
        <v>5096000</v>
      </c>
      <c r="AH44" s="26">
        <v>36142700</v>
      </c>
      <c r="AI44" s="26">
        <v>25916300</v>
      </c>
      <c r="AJ44" s="26">
        <v>40950400</v>
      </c>
      <c r="AK44" s="26">
        <v>31259900</v>
      </c>
      <c r="AL44" s="26">
        <v>47871100</v>
      </c>
      <c r="AQ44" s="26">
        <v>145.38929999999999</v>
      </c>
      <c r="AR44" s="26">
        <v>161.04949999999999</v>
      </c>
      <c r="AS44" s="26">
        <v>224.66560000000001</v>
      </c>
      <c r="AT44" s="26">
        <v>301.06880000000001</v>
      </c>
      <c r="AU44" s="26">
        <v>239.26910000000001</v>
      </c>
      <c r="AV44" s="26">
        <v>407.49290000000002</v>
      </c>
    </row>
    <row r="45" spans="1:48">
      <c r="A45" s="91" t="s">
        <v>69</v>
      </c>
      <c r="B45">
        <v>2865.2787999999996</v>
      </c>
      <c r="C45">
        <v>323.51870000000002</v>
      </c>
      <c r="D45">
        <v>340.23699999999991</v>
      </c>
      <c r="E45">
        <v>5085.3589999999995</v>
      </c>
      <c r="F45">
        <v>557.3623</v>
      </c>
      <c r="H45" s="96">
        <v>44896</v>
      </c>
      <c r="I45" s="10">
        <f t="shared" si="31"/>
        <v>-5.440262938275571E-2</v>
      </c>
      <c r="J45" s="10">
        <f t="shared" si="32"/>
        <v>-4.982489011612596E-3</v>
      </c>
      <c r="K45" s="10">
        <f t="shared" si="33"/>
        <v>5.8953847456265723E-2</v>
      </c>
      <c r="L45" s="10">
        <f t="shared" si="34"/>
        <v>3.6747885627034398E-2</v>
      </c>
      <c r="M45" s="10">
        <f t="shared" si="35"/>
        <v>-5.3408266441308271E-2</v>
      </c>
      <c r="P45">
        <f t="shared" si="8"/>
        <v>1.1460833721923787</v>
      </c>
      <c r="Q45">
        <f t="shared" si="9"/>
        <v>1.0151873924465638</v>
      </c>
      <c r="R45">
        <f t="shared" si="10"/>
        <v>1.1436841516127652</v>
      </c>
      <c r="S45">
        <f t="shared" si="11"/>
        <v>1.1239705234176711</v>
      </c>
      <c r="T45">
        <f t="shared" si="12"/>
        <v>0.55297472206775322</v>
      </c>
      <c r="X45" s="103">
        <v>6.5243000000000002</v>
      </c>
      <c r="Y45" s="26">
        <v>13.274699999999999</v>
      </c>
      <c r="Z45" s="103">
        <v>23.7102</v>
      </c>
      <c r="AA45" s="103">
        <v>23.270700000000001</v>
      </c>
      <c r="AB45" s="103">
        <v>78.8001</v>
      </c>
      <c r="AG45" s="24">
        <v>5547000</v>
      </c>
      <c r="AH45" s="22">
        <v>30107000</v>
      </c>
      <c r="AI45" s="22">
        <v>27158100</v>
      </c>
      <c r="AJ45" s="22">
        <v>36636000</v>
      </c>
      <c r="AK45" s="22">
        <v>39940400</v>
      </c>
      <c r="AL45" s="22">
        <v>30657700</v>
      </c>
      <c r="AQ45" s="22">
        <v>146.86519999999999</v>
      </c>
      <c r="AR45" s="22">
        <v>165.59229999999999</v>
      </c>
      <c r="AS45" s="22">
        <v>232.11369999999999</v>
      </c>
      <c r="AT45" s="22">
        <v>303.72539999999998</v>
      </c>
      <c r="AU45" s="22">
        <v>244.29679999999999</v>
      </c>
      <c r="AV45" s="22">
        <v>406.3691</v>
      </c>
    </row>
    <row r="46" spans="1:48">
      <c r="A46" s="3" t="s">
        <v>168</v>
      </c>
      <c r="B46">
        <v>42820.499100000001</v>
      </c>
      <c r="C46">
        <v>4357.4874</v>
      </c>
      <c r="D46">
        <v>9138.753999999999</v>
      </c>
      <c r="E46">
        <v>77758.357200000013</v>
      </c>
      <c r="F46">
        <v>8289.5187999999998</v>
      </c>
      <c r="I46" s="10"/>
      <c r="J46" s="10"/>
      <c r="K46" s="10"/>
      <c r="L46" s="10"/>
      <c r="M46" s="10"/>
      <c r="X46" s="104">
        <v>6.6638000000000002</v>
      </c>
      <c r="Y46" s="22">
        <v>13.6807</v>
      </c>
      <c r="Z46" s="104">
        <v>24.118600000000001</v>
      </c>
      <c r="AA46" s="104">
        <v>23.485499999999998</v>
      </c>
      <c r="AB46" s="104">
        <v>79.075000000000003</v>
      </c>
      <c r="AG46" s="28">
        <v>3738000</v>
      </c>
      <c r="AH46" s="26">
        <v>36433300</v>
      </c>
      <c r="AI46" s="26">
        <v>25296100</v>
      </c>
      <c r="AJ46" s="26">
        <v>43730000</v>
      </c>
      <c r="AK46" s="26">
        <v>29077300</v>
      </c>
      <c r="AL46" s="26">
        <v>28245000</v>
      </c>
      <c r="AQ46" s="26">
        <v>148.10149999999999</v>
      </c>
      <c r="AR46" s="26">
        <v>163.14840000000001</v>
      </c>
      <c r="AS46" s="26">
        <v>231.97810000000001</v>
      </c>
      <c r="AT46" s="26">
        <v>301.55709999999999</v>
      </c>
      <c r="AU46" s="26">
        <v>249.16679999999999</v>
      </c>
      <c r="AV46" s="26">
        <v>395.41890000000001</v>
      </c>
    </row>
    <row r="47" spans="1:48">
      <c r="A47" s="91" t="s">
        <v>71</v>
      </c>
      <c r="B47">
        <v>2687.3203000000003</v>
      </c>
      <c r="C47">
        <v>334.38579999999996</v>
      </c>
      <c r="D47">
        <v>345.23880000000003</v>
      </c>
      <c r="E47">
        <v>4678.3423999999995</v>
      </c>
      <c r="F47">
        <v>559.37749999999994</v>
      </c>
      <c r="H47" s="96">
        <v>44927</v>
      </c>
      <c r="I47" s="10">
        <f t="shared" ref="I47:L47" si="36">IFERROR(IF(((B47-B45)/B45&lt;200%),(B47-B45)/B45,0),0)</f>
        <v>-6.2108615747968159E-2</v>
      </c>
      <c r="J47" s="10">
        <f t="shared" si="36"/>
        <v>3.3590330327118452E-2</v>
      </c>
      <c r="K47" s="10">
        <f t="shared" si="36"/>
        <v>1.4700929058274432E-2</v>
      </c>
      <c r="L47" s="10">
        <f t="shared" si="36"/>
        <v>-8.0036945277609697E-2</v>
      </c>
      <c r="M47" s="10">
        <f>IFERROR(IF(((F47-F45)/F45&lt;200%),(F47-F45)/F45,0),0)</f>
        <v>3.6156015575505127E-3</v>
      </c>
      <c r="P47">
        <f>IFERROR(IF($H47=$K$3,1,P45*(1+I47)),0)</f>
        <v>1.0749017204137468</v>
      </c>
      <c r="Q47">
        <f t="shared" ref="Q47:T47" si="37">IFERROR(IF($H47=$K$3,1,Q45*(1+J47)),0)</f>
        <v>1.0492878723027699</v>
      </c>
      <c r="R47">
        <f t="shared" si="37"/>
        <v>1.1604973711906972</v>
      </c>
      <c r="S47">
        <f t="shared" si="37"/>
        <v>1.0340113561412445</v>
      </c>
      <c r="T47">
        <f t="shared" si="37"/>
        <v>0.55497405833414748</v>
      </c>
      <c r="X47" s="103">
        <v>6.2927999999999997</v>
      </c>
      <c r="Y47" s="26">
        <v>13.807700000000001</v>
      </c>
      <c r="Z47" s="103">
        <v>24.3462</v>
      </c>
      <c r="AA47" s="103">
        <v>23.200700000000001</v>
      </c>
      <c r="AB47" s="103">
        <v>78.684100000000001</v>
      </c>
      <c r="AG47" s="24">
        <v>2788500</v>
      </c>
      <c r="AH47" s="22">
        <v>39186300</v>
      </c>
      <c r="AI47" s="22">
        <v>18054800</v>
      </c>
      <c r="AJ47" s="22">
        <v>35096500</v>
      </c>
      <c r="AK47" s="22">
        <v>22518000</v>
      </c>
      <c r="AL47" s="22">
        <v>25352300</v>
      </c>
      <c r="AQ47" s="22">
        <v>149.06</v>
      </c>
      <c r="AR47" s="22">
        <v>167.1258</v>
      </c>
      <c r="AS47" s="22">
        <v>235.35839999999999</v>
      </c>
      <c r="AT47" s="22">
        <v>306.14749999999998</v>
      </c>
      <c r="AU47" s="22">
        <v>260.84879999999998</v>
      </c>
      <c r="AV47" s="22">
        <v>401.58519999999999</v>
      </c>
    </row>
    <row r="48" spans="1:48">
      <c r="A48" s="91" t="s">
        <v>72</v>
      </c>
      <c r="B48">
        <v>2841.2827000000002</v>
      </c>
      <c r="C48">
        <v>325.69409999999999</v>
      </c>
      <c r="D48">
        <v>418.53419999999988</v>
      </c>
      <c r="E48">
        <v>4869.9704000000002</v>
      </c>
      <c r="F48">
        <v>511.41070000000002</v>
      </c>
      <c r="H48" s="96">
        <v>44958</v>
      </c>
      <c r="I48" s="10">
        <f>IFERROR(IF(((B48-B47)/B47&lt;200%),(B48-B47)/B47,0),0)</f>
        <v>5.729216573104437E-2</v>
      </c>
      <c r="J48" s="10">
        <f t="shared" ref="J48:M48" si="38">IFERROR(IF(((C48-C47)/C47&lt;200%),(C48-C47)/C47,0),0)</f>
        <v>-2.5993029608314618E-2</v>
      </c>
      <c r="K48" s="10">
        <f t="shared" si="38"/>
        <v>0.21230348384943945</v>
      </c>
      <c r="L48" s="10">
        <f t="shared" si="38"/>
        <v>4.0960661622373051E-2</v>
      </c>
      <c r="M48" s="10">
        <f t="shared" si="38"/>
        <v>-8.5750320668957769E-2</v>
      </c>
      <c r="P48">
        <f t="shared" si="8"/>
        <v>1.1364851679242758</v>
      </c>
      <c r="Q48">
        <f t="shared" si="9"/>
        <v>1.0220137015703585</v>
      </c>
      <c r="R48">
        <f t="shared" si="10"/>
        <v>1.4068750060925983</v>
      </c>
      <c r="S48">
        <f t="shared" si="11"/>
        <v>1.076365145413837</v>
      </c>
      <c r="T48">
        <f t="shared" si="12"/>
        <v>0.50738485486904139</v>
      </c>
      <c r="X48" s="104">
        <v>6.7279999999999998</v>
      </c>
      <c r="Y48" s="22">
        <v>13.373200000000001</v>
      </c>
      <c r="Z48" s="104">
        <v>23.439599999999999</v>
      </c>
      <c r="AA48" s="104">
        <v>22.6831</v>
      </c>
      <c r="AB48" s="104">
        <v>77.646299999999997</v>
      </c>
      <c r="AG48" s="28">
        <v>3338000</v>
      </c>
      <c r="AH48" s="26">
        <v>27751400</v>
      </c>
      <c r="AI48" s="26">
        <v>22211900</v>
      </c>
      <c r="AJ48" s="26">
        <v>28533300</v>
      </c>
      <c r="AK48" s="26">
        <v>50841400</v>
      </c>
      <c r="AL48" s="26">
        <v>18382600</v>
      </c>
      <c r="AQ48" s="26">
        <v>148.25489999999999</v>
      </c>
      <c r="AR48" s="26">
        <v>172.62700000000001</v>
      </c>
      <c r="AS48" s="26">
        <v>234.39949999999999</v>
      </c>
      <c r="AT48" s="26">
        <v>294.22239999999999</v>
      </c>
      <c r="AU48" s="26">
        <v>254.6874</v>
      </c>
      <c r="AV48" s="26">
        <v>408.98480000000001</v>
      </c>
    </row>
    <row r="49" spans="1:48">
      <c r="A49" s="91" t="s">
        <v>73</v>
      </c>
      <c r="B49">
        <v>3532.4844000000003</v>
      </c>
      <c r="C49">
        <v>389.94039999999995</v>
      </c>
      <c r="D49">
        <v>577.17319999999995</v>
      </c>
      <c r="E49">
        <v>6063.2531000000008</v>
      </c>
      <c r="F49">
        <v>635.72580000000005</v>
      </c>
      <c r="H49" s="96">
        <v>44986</v>
      </c>
      <c r="I49" s="10">
        <f t="shared" ref="I49:I58" si="39">IFERROR(IF(((B49-B48)/B48&lt;200%),(B49-B48)/B48,0),0)</f>
        <v>0.2432710057327277</v>
      </c>
      <c r="J49" s="10">
        <f t="shared" ref="J49:J58" si="40">IFERROR(IF(((C49-C48)/C48&lt;200%),(C49-C48)/C48,0),0)</f>
        <v>0.19725963718716416</v>
      </c>
      <c r="K49" s="10">
        <f t="shared" ref="K49:K58" si="41">IFERROR(IF(((D49-D48)/D48&lt;200%),(D49-D48)/D48,0),0)</f>
        <v>0.37903473599051191</v>
      </c>
      <c r="L49" s="10">
        <f t="shared" ref="L49:L58" si="42">IFERROR(IF(((E49-E48)/E48&lt;200%),(E49-E48)/E48,0),0)</f>
        <v>0.24502873775167106</v>
      </c>
      <c r="M49" s="10">
        <f t="shared" ref="M49:M58" si="43">IFERROR(IF(((F49-F48)/F48&lt;200%),(F49-F48)/F48,0),0)</f>
        <v>0.24308271219198196</v>
      </c>
      <c r="P49">
        <f t="shared" si="8"/>
        <v>1.4129590577255422</v>
      </c>
      <c r="Q49">
        <f t="shared" si="9"/>
        <v>1.2236157535424381</v>
      </c>
      <c r="R49">
        <f t="shared" si="10"/>
        <v>1.9401295025985561</v>
      </c>
      <c r="S49">
        <f t="shared" si="11"/>
        <v>1.3401055383544833</v>
      </c>
      <c r="T49">
        <f t="shared" si="12"/>
        <v>0.63072134151574322</v>
      </c>
      <c r="X49" s="103">
        <v>6.8864999999999998</v>
      </c>
      <c r="Y49" s="26">
        <v>12.773199999999999</v>
      </c>
      <c r="Z49" s="103">
        <v>24.185600000000001</v>
      </c>
      <c r="AA49" s="103">
        <v>23.2987</v>
      </c>
      <c r="AB49" s="103">
        <v>79.094999999999999</v>
      </c>
      <c r="AG49" s="24">
        <v>7972000</v>
      </c>
      <c r="AH49" s="22">
        <v>33529100</v>
      </c>
      <c r="AI49" s="22">
        <v>23565000</v>
      </c>
      <c r="AJ49" s="22">
        <v>32421200</v>
      </c>
      <c r="AK49" s="22">
        <v>54686000</v>
      </c>
      <c r="AL49" s="22">
        <v>22340500</v>
      </c>
      <c r="AQ49" s="22">
        <v>147.94820000000001</v>
      </c>
      <c r="AR49" s="22">
        <v>172.4161</v>
      </c>
      <c r="AS49" s="22">
        <v>234.58349999999999</v>
      </c>
      <c r="AT49" s="22">
        <v>298.80290000000002</v>
      </c>
      <c r="AU49" s="22">
        <v>253.12979999999999</v>
      </c>
      <c r="AV49" s="22">
        <v>403.44499999999999</v>
      </c>
    </row>
    <row r="50" spans="1:48">
      <c r="A50" s="91" t="s">
        <v>74</v>
      </c>
      <c r="B50">
        <v>3107.9750999999997</v>
      </c>
      <c r="C50">
        <v>338.41280000000006</v>
      </c>
      <c r="D50">
        <v>515.58519999999987</v>
      </c>
      <c r="E50">
        <v>5419.9734999999991</v>
      </c>
      <c r="F50">
        <v>583.01059999999995</v>
      </c>
      <c r="H50" s="96">
        <v>45017</v>
      </c>
      <c r="I50" s="10">
        <f t="shared" si="39"/>
        <v>-0.12017301477679579</v>
      </c>
      <c r="J50" s="10">
        <f t="shared" si="40"/>
        <v>-0.13214224532774727</v>
      </c>
      <c r="K50" s="10">
        <f t="shared" si="41"/>
        <v>-0.10670627118514873</v>
      </c>
      <c r="L50" s="10">
        <f t="shared" si="42"/>
        <v>-0.10609479587781047</v>
      </c>
      <c r="M50" s="10">
        <f t="shared" si="43"/>
        <v>-8.2921284616732704E-2</v>
      </c>
      <c r="P50">
        <f t="shared" si="8"/>
        <v>1.2431595080024831</v>
      </c>
      <c r="Q50">
        <f t="shared" si="9"/>
        <v>1.061924420450937</v>
      </c>
      <c r="R50">
        <f t="shared" si="10"/>
        <v>1.7331055177599668</v>
      </c>
      <c r="S50">
        <f t="shared" si="11"/>
        <v>1.1979273148080412</v>
      </c>
      <c r="T50">
        <f t="shared" si="12"/>
        <v>0.57842111764206883</v>
      </c>
      <c r="X50" s="104">
        <v>6.6238999999999999</v>
      </c>
      <c r="Y50" s="22">
        <v>12.3398</v>
      </c>
      <c r="Z50" s="104">
        <v>23.680299999999999</v>
      </c>
      <c r="AA50" s="104">
        <v>23.874300000000002</v>
      </c>
      <c r="AB50" s="104">
        <v>82.261300000000006</v>
      </c>
      <c r="AG50" s="28">
        <v>3007000</v>
      </c>
      <c r="AH50" s="26">
        <v>35844300</v>
      </c>
      <c r="AI50" s="26">
        <v>22186700</v>
      </c>
      <c r="AJ50" s="26">
        <v>31284700</v>
      </c>
      <c r="AK50" s="26">
        <v>42375100</v>
      </c>
      <c r="AL50" s="26">
        <v>21225300</v>
      </c>
      <c r="AQ50" s="26">
        <v>149.23249999999999</v>
      </c>
      <c r="AR50" s="26">
        <v>175.99100000000001</v>
      </c>
      <c r="AS50" s="26">
        <v>234.845</v>
      </c>
      <c r="AT50" s="26">
        <v>293.92930000000001</v>
      </c>
      <c r="AU50" s="26">
        <v>263.76679999999999</v>
      </c>
      <c r="AV50" s="26">
        <v>403.28590000000003</v>
      </c>
    </row>
    <row r="51" spans="1:48">
      <c r="A51" s="91" t="s">
        <v>75</v>
      </c>
      <c r="B51">
        <v>3767.0158999999999</v>
      </c>
      <c r="C51">
        <v>407.30829999999997</v>
      </c>
      <c r="D51">
        <v>682.9144</v>
      </c>
      <c r="E51">
        <v>6845.1780999999992</v>
      </c>
      <c r="F51">
        <v>642.25870000000009</v>
      </c>
      <c r="H51" s="96">
        <v>45047</v>
      </c>
      <c r="I51" s="10">
        <f t="shared" si="39"/>
        <v>0.21204828828905364</v>
      </c>
      <c r="J51" s="10">
        <f t="shared" si="40"/>
        <v>0.20358420248879447</v>
      </c>
      <c r="K51" s="10">
        <f t="shared" si="41"/>
        <v>0.32454228709435445</v>
      </c>
      <c r="L51" s="10">
        <f t="shared" si="42"/>
        <v>0.26295416389028475</v>
      </c>
      <c r="M51" s="10">
        <f t="shared" si="43"/>
        <v>0.10162439585146503</v>
      </c>
      <c r="P51">
        <f t="shared" si="8"/>
        <v>1.5067693537446718</v>
      </c>
      <c r="Q51">
        <f t="shared" si="9"/>
        <v>1.2781154566918163</v>
      </c>
      <c r="R51">
        <f t="shared" si="10"/>
        <v>2.2955715462696316</v>
      </c>
      <c r="S51">
        <f t="shared" si="11"/>
        <v>1.5129272902747237</v>
      </c>
      <c r="T51">
        <f t="shared" si="12"/>
        <v>0.63720281427017333</v>
      </c>
      <c r="X51" s="103">
        <v>7.0877999999999997</v>
      </c>
      <c r="Y51" s="26">
        <v>12.4308</v>
      </c>
      <c r="Z51" s="103">
        <v>22.903400000000001</v>
      </c>
      <c r="AA51" s="103">
        <v>23.538499999999999</v>
      </c>
      <c r="AB51" s="103">
        <v>85.218699999999998</v>
      </c>
      <c r="AG51" s="24">
        <v>1322500</v>
      </c>
      <c r="AH51" s="22">
        <v>53159900</v>
      </c>
      <c r="AI51" s="22">
        <v>15751100</v>
      </c>
      <c r="AJ51" s="22">
        <v>45386200</v>
      </c>
      <c r="AK51" s="22">
        <v>25818500</v>
      </c>
      <c r="AL51" s="22">
        <v>22032800</v>
      </c>
      <c r="AQ51" s="22">
        <v>150.86179999999999</v>
      </c>
      <c r="AR51" s="22">
        <v>176.24019999999999</v>
      </c>
      <c r="AS51" s="22">
        <v>236.10419999999999</v>
      </c>
      <c r="AT51" s="22">
        <v>297.45510000000002</v>
      </c>
      <c r="AU51" s="22">
        <v>262.9486</v>
      </c>
      <c r="AV51" s="22">
        <v>411.79939999999999</v>
      </c>
    </row>
    <row r="52" spans="1:48">
      <c r="A52" s="91" t="s">
        <v>76</v>
      </c>
      <c r="B52">
        <v>3840.8299000000002</v>
      </c>
      <c r="C52">
        <v>394.26100000000008</v>
      </c>
      <c r="D52">
        <v>859.01220000000012</v>
      </c>
      <c r="E52">
        <v>6960.7934000000005</v>
      </c>
      <c r="F52">
        <v>679.56859999999995</v>
      </c>
      <c r="H52" s="96">
        <v>45078</v>
      </c>
      <c r="I52" s="10">
        <f t="shared" si="39"/>
        <v>1.9594820398820271E-2</v>
      </c>
      <c r="J52" s="10">
        <f t="shared" si="40"/>
        <v>-3.2032983369108592E-2</v>
      </c>
      <c r="K52" s="10">
        <f t="shared" si="41"/>
        <v>0.25786218594892729</v>
      </c>
      <c r="L52" s="10">
        <f t="shared" si="42"/>
        <v>1.6890035337429908E-2</v>
      </c>
      <c r="M52" s="10">
        <f t="shared" si="43"/>
        <v>5.809170043161712E-2</v>
      </c>
      <c r="P52">
        <f t="shared" si="8"/>
        <v>1.5362942286137453</v>
      </c>
      <c r="Q52">
        <f t="shared" si="9"/>
        <v>1.2371736055238065</v>
      </c>
      <c r="R52">
        <f t="shared" si="10"/>
        <v>2.8875126431928777</v>
      </c>
      <c r="S52">
        <f t="shared" si="11"/>
        <v>1.5384806856704258</v>
      </c>
      <c r="T52">
        <f t="shared" si="12"/>
        <v>0.67421900927093958</v>
      </c>
      <c r="X52" s="104">
        <v>6.8083</v>
      </c>
      <c r="Y52" s="22">
        <v>11.5647</v>
      </c>
      <c r="Z52" s="104">
        <v>21.3216</v>
      </c>
      <c r="AA52" s="104">
        <v>23.276599999999998</v>
      </c>
      <c r="AB52" s="104">
        <v>85.949600000000004</v>
      </c>
      <c r="AG52" s="28">
        <v>2590000</v>
      </c>
      <c r="AH52" s="26">
        <v>47062900</v>
      </c>
      <c r="AI52" s="26">
        <v>16561100</v>
      </c>
      <c r="AJ52" s="26">
        <v>39175600</v>
      </c>
      <c r="AK52" s="26">
        <v>44630900</v>
      </c>
      <c r="AL52" s="26">
        <v>21202900</v>
      </c>
      <c r="AQ52" s="26">
        <v>150.86179999999999</v>
      </c>
      <c r="AR52" s="26">
        <v>180.8501</v>
      </c>
      <c r="AS52" s="26">
        <v>235.184</v>
      </c>
      <c r="AT52" s="26">
        <v>303.95</v>
      </c>
      <c r="AU52" s="26">
        <v>259.8827</v>
      </c>
      <c r="AV52" s="26">
        <v>411.85899999999998</v>
      </c>
    </row>
    <row r="53" spans="1:48">
      <c r="A53" s="91" t="s">
        <v>77</v>
      </c>
      <c r="B53">
        <v>3819.2733999999996</v>
      </c>
      <c r="C53">
        <v>363.50760000000002</v>
      </c>
      <c r="D53">
        <v>894.90730000000008</v>
      </c>
      <c r="E53">
        <v>6768.5966000000008</v>
      </c>
      <c r="F53">
        <v>663.42719999999997</v>
      </c>
      <c r="H53" s="96">
        <v>45108</v>
      </c>
      <c r="I53" s="10">
        <f t="shared" si="39"/>
        <v>-5.612458911549453E-3</v>
      </c>
      <c r="J53" s="10">
        <f t="shared" si="40"/>
        <v>-7.8002642919284562E-2</v>
      </c>
      <c r="K53" s="10">
        <f t="shared" si="41"/>
        <v>4.1786484522571332E-2</v>
      </c>
      <c r="L53" s="10">
        <f t="shared" si="42"/>
        <v>-2.7611335225090822E-2</v>
      </c>
      <c r="M53" s="10">
        <f t="shared" si="43"/>
        <v>-2.3752421756979322E-2</v>
      </c>
      <c r="P53">
        <f t="shared" si="8"/>
        <v>1.5276718403796001</v>
      </c>
      <c r="Q53">
        <f t="shared" si="9"/>
        <v>1.1406707945429693</v>
      </c>
      <c r="R53">
        <f t="shared" si="10"/>
        <v>3.0081716455663856</v>
      </c>
      <c r="S53">
        <f t="shared" si="11"/>
        <v>1.4960011797210522</v>
      </c>
      <c r="T53">
        <f t="shared" si="12"/>
        <v>0.65820467500616342</v>
      </c>
      <c r="X53" s="103">
        <v>6.6276999999999999</v>
      </c>
      <c r="Y53" s="26">
        <v>12.4937</v>
      </c>
      <c r="Z53" s="103">
        <v>21.4834</v>
      </c>
      <c r="AA53" s="103">
        <v>24.1692</v>
      </c>
      <c r="AB53" s="103">
        <v>88.685100000000006</v>
      </c>
      <c r="AG53" s="24">
        <v>1755500</v>
      </c>
      <c r="AH53" s="22">
        <v>35295800</v>
      </c>
      <c r="AI53" s="22">
        <v>26728500</v>
      </c>
      <c r="AJ53" s="22">
        <v>36359500</v>
      </c>
      <c r="AK53" s="22">
        <v>37047900</v>
      </c>
      <c r="AL53" s="22">
        <v>27824900</v>
      </c>
      <c r="AQ53" s="22">
        <v>150.833</v>
      </c>
      <c r="AR53" s="22">
        <v>176.76730000000001</v>
      </c>
      <c r="AS53" s="22">
        <v>236.8015</v>
      </c>
      <c r="AT53" s="22">
        <v>295.32600000000002</v>
      </c>
      <c r="AU53" s="22">
        <v>259.37009999999998</v>
      </c>
      <c r="AV53" s="22">
        <v>418.26400000000001</v>
      </c>
    </row>
    <row r="54" spans="1:48">
      <c r="A54" s="91" t="s">
        <v>78</v>
      </c>
      <c r="B54">
        <v>4137.1938</v>
      </c>
      <c r="C54">
        <v>383.12279999999998</v>
      </c>
      <c r="D54">
        <v>1040.4404999999999</v>
      </c>
      <c r="E54">
        <v>7400.0972999999985</v>
      </c>
      <c r="F54">
        <v>773.74249999999995</v>
      </c>
      <c r="H54" s="96">
        <v>45139</v>
      </c>
      <c r="I54" s="10">
        <f t="shared" si="39"/>
        <v>8.3241068837858131E-2</v>
      </c>
      <c r="J54" s="10">
        <f t="shared" si="40"/>
        <v>5.3960907557365947E-2</v>
      </c>
      <c r="K54" s="10">
        <f t="shared" si="41"/>
        <v>0.16262377119954194</v>
      </c>
      <c r="L54" s="10">
        <f t="shared" si="42"/>
        <v>9.3298616732454959E-2</v>
      </c>
      <c r="M54" s="10">
        <f t="shared" si="43"/>
        <v>0.16628094235509183</v>
      </c>
      <c r="P54">
        <f t="shared" si="8"/>
        <v>1.654836877206296</v>
      </c>
      <c r="Q54">
        <f t="shared" si="9"/>
        <v>1.2022224258406895</v>
      </c>
      <c r="R54">
        <f t="shared" si="10"/>
        <v>3.4973718629839232</v>
      </c>
      <c r="S54">
        <f t="shared" si="11"/>
        <v>1.6355760204191472</v>
      </c>
      <c r="T54">
        <f t="shared" si="12"/>
        <v>0.7676515686287152</v>
      </c>
      <c r="X54" s="104">
        <v>6.1144999999999996</v>
      </c>
      <c r="Y54" s="22">
        <v>12.441800000000001</v>
      </c>
      <c r="Z54" s="104">
        <v>22.981300000000001</v>
      </c>
      <c r="AA54" s="104">
        <v>23.424600000000002</v>
      </c>
      <c r="AB54" s="104">
        <v>92.653499999999994</v>
      </c>
      <c r="AG54" s="28">
        <v>4969500</v>
      </c>
      <c r="AH54" s="26">
        <v>23149500</v>
      </c>
      <c r="AI54" s="26">
        <v>21653500</v>
      </c>
      <c r="AJ54" s="26">
        <v>27058300</v>
      </c>
      <c r="AK54" s="26">
        <v>28922400</v>
      </c>
      <c r="AL54" s="26">
        <v>20401200</v>
      </c>
      <c r="AQ54" s="26">
        <v>152.0693</v>
      </c>
      <c r="AR54" s="26">
        <v>177.02610000000001</v>
      </c>
      <c r="AS54" s="26">
        <v>237.28579999999999</v>
      </c>
      <c r="AT54" s="26">
        <v>288.15719999999999</v>
      </c>
      <c r="AU54" s="26">
        <v>267.47359999999998</v>
      </c>
      <c r="AV54" s="26">
        <v>413.00279999999998</v>
      </c>
    </row>
    <row r="55" spans="1:48">
      <c r="A55" s="91" t="s">
        <v>79</v>
      </c>
      <c r="B55">
        <v>3518.1567000000005</v>
      </c>
      <c r="C55">
        <v>331.58559999999994</v>
      </c>
      <c r="D55">
        <v>886.20960000000002</v>
      </c>
      <c r="E55">
        <v>6472.2589000000007</v>
      </c>
      <c r="F55">
        <v>718.49310000000003</v>
      </c>
      <c r="H55" s="96">
        <v>45170</v>
      </c>
      <c r="I55" s="10">
        <f t="shared" si="39"/>
        <v>-0.14962729084627352</v>
      </c>
      <c r="J55" s="10">
        <f t="shared" si="40"/>
        <v>-0.13451874960195542</v>
      </c>
      <c r="K55" s="10">
        <f t="shared" si="41"/>
        <v>-0.14823615574364887</v>
      </c>
      <c r="L55" s="10">
        <f t="shared" si="42"/>
        <v>-0.12538191896476794</v>
      </c>
      <c r="M55" s="10">
        <f t="shared" si="43"/>
        <v>-7.1405409422385255E-2</v>
      </c>
      <c r="P55">
        <f t="shared" si="8"/>
        <v>1.4072281184774107</v>
      </c>
      <c r="Q55">
        <f t="shared" si="9"/>
        <v>1.0405009683731703</v>
      </c>
      <c r="R55">
        <f t="shared" si="10"/>
        <v>2.9789349028091827</v>
      </c>
      <c r="S55">
        <f t="shared" si="11"/>
        <v>1.4305043603662362</v>
      </c>
      <c r="T55">
        <f t="shared" si="12"/>
        <v>0.71283709407704554</v>
      </c>
      <c r="X55" s="103">
        <v>6.5041000000000002</v>
      </c>
      <c r="Y55" s="26">
        <v>12.965999999999999</v>
      </c>
      <c r="Z55" s="103">
        <v>22.625800000000002</v>
      </c>
      <c r="AA55" s="103">
        <v>22.953800000000001</v>
      </c>
      <c r="AB55" s="103">
        <v>87.513300000000001</v>
      </c>
      <c r="AG55" s="24">
        <v>2748500</v>
      </c>
      <c r="AH55" s="22">
        <v>27792200</v>
      </c>
      <c r="AI55" s="22">
        <v>16925600</v>
      </c>
      <c r="AJ55" s="22">
        <v>29982100</v>
      </c>
      <c r="AK55" s="22">
        <v>29603600</v>
      </c>
      <c r="AL55" s="22">
        <v>21825500</v>
      </c>
      <c r="AQ55" s="22">
        <v>152.34729999999999</v>
      </c>
      <c r="AR55" s="22">
        <v>176.0676</v>
      </c>
      <c r="AS55" s="22">
        <v>236.03630000000001</v>
      </c>
      <c r="AT55" s="22">
        <v>288.1182</v>
      </c>
      <c r="AU55" s="22">
        <v>268.31150000000002</v>
      </c>
      <c r="AV55" s="22">
        <v>404.1114</v>
      </c>
    </row>
    <row r="56" spans="1:48">
      <c r="A56" s="91" t="s">
        <v>70</v>
      </c>
      <c r="B56">
        <v>3818.9449000000004</v>
      </c>
      <c r="C56">
        <v>365.56209999999993</v>
      </c>
      <c r="D56">
        <v>959.68370000000004</v>
      </c>
      <c r="E56">
        <v>7182.8152999999993</v>
      </c>
      <c r="F56">
        <v>768.85099999999989</v>
      </c>
      <c r="H56" s="96">
        <v>45200</v>
      </c>
      <c r="I56" s="10">
        <f t="shared" si="39"/>
        <v>8.5495964406588229E-2</v>
      </c>
      <c r="J56" s="10">
        <f t="shared" si="40"/>
        <v>0.10246675368291021</v>
      </c>
      <c r="K56" s="10">
        <f t="shared" si="41"/>
        <v>8.2908264591130612E-2</v>
      </c>
      <c r="L56" s="10">
        <f t="shared" si="42"/>
        <v>0.10978491605148838</v>
      </c>
      <c r="M56" s="10">
        <f t="shared" si="43"/>
        <v>7.008821657438305E-2</v>
      </c>
      <c r="P56">
        <f t="shared" si="8"/>
        <v>1.5275404436067055</v>
      </c>
      <c r="Q56">
        <f t="shared" si="9"/>
        <v>1.1471177248062936</v>
      </c>
      <c r="R56">
        <f t="shared" si="10"/>
        <v>3.2259132259310404</v>
      </c>
      <c r="S56">
        <f t="shared" si="11"/>
        <v>1.5875521614803314</v>
      </c>
      <c r="T56">
        <f t="shared" si="12"/>
        <v>0.76279857470897139</v>
      </c>
      <c r="X56" s="104">
        <v>6.1401000000000003</v>
      </c>
      <c r="Y56" s="22">
        <v>12.828799999999999</v>
      </c>
      <c r="Z56" s="104">
        <v>22.0686</v>
      </c>
      <c r="AA56" s="104">
        <v>22.954799999999999</v>
      </c>
      <c r="AB56" s="104">
        <v>85.759600000000006</v>
      </c>
      <c r="AH56" s="26">
        <v>29997500</v>
      </c>
      <c r="AI56" s="26">
        <v>25262600</v>
      </c>
      <c r="AJ56" s="26">
        <v>32461600</v>
      </c>
      <c r="AK56" s="26">
        <v>30000100</v>
      </c>
      <c r="AL56" s="26">
        <v>22281100</v>
      </c>
      <c r="AQ56" s="26">
        <v>151.0343</v>
      </c>
      <c r="AR56" s="26">
        <v>177.63939999999999</v>
      </c>
      <c r="AS56" s="26">
        <v>237.06540000000001</v>
      </c>
      <c r="AT56" s="26">
        <v>293.4606</v>
      </c>
      <c r="AU56" s="26">
        <v>266.16699999999997</v>
      </c>
      <c r="AV56" s="26">
        <v>408.01729999999998</v>
      </c>
    </row>
    <row r="57" spans="1:48">
      <c r="A57" s="91" t="s">
        <v>68</v>
      </c>
      <c r="B57">
        <v>3882.7973999999999</v>
      </c>
      <c r="C57">
        <v>361.64510000000001</v>
      </c>
      <c r="D57">
        <v>997.85919999999987</v>
      </c>
      <c r="E57">
        <v>7686.022100000002</v>
      </c>
      <c r="F57">
        <v>852.01839999999982</v>
      </c>
      <c r="H57" s="96">
        <v>45231</v>
      </c>
      <c r="I57" s="10">
        <f t="shared" si="39"/>
        <v>1.6719932251444504E-2</v>
      </c>
      <c r="J57" s="10">
        <f t="shared" si="40"/>
        <v>-1.0715005740474511E-2</v>
      </c>
      <c r="K57" s="10">
        <f t="shared" si="41"/>
        <v>3.9779252268221113E-2</v>
      </c>
      <c r="L57" s="10">
        <f t="shared" si="42"/>
        <v>7.005704295361774E-2</v>
      </c>
      <c r="M57" s="10">
        <f t="shared" si="43"/>
        <v>0.10817102403456579</v>
      </c>
      <c r="P57">
        <f t="shared" si="8"/>
        <v>1.553080816335151</v>
      </c>
      <c r="Q57">
        <f t="shared" si="9"/>
        <v>1.1348263517999941</v>
      </c>
      <c r="R57">
        <f t="shared" si="10"/>
        <v>3.3542376419407427</v>
      </c>
      <c r="S57">
        <f t="shared" si="11"/>
        <v>1.6987713714482677</v>
      </c>
      <c r="T57">
        <f t="shared" si="12"/>
        <v>0.84531127766734804</v>
      </c>
      <c r="X57" s="103">
        <v>5.3887999999999998</v>
      </c>
      <c r="Y57" s="26">
        <v>13.1633</v>
      </c>
      <c r="Z57" s="103">
        <v>21.299700000000001</v>
      </c>
      <c r="AA57" s="103">
        <v>24.051300000000001</v>
      </c>
      <c r="AB57" s="103">
        <v>91.897599999999997</v>
      </c>
      <c r="AH57" s="22">
        <v>36862400</v>
      </c>
      <c r="AI57" s="22">
        <v>36446900</v>
      </c>
      <c r="AJ57" s="22">
        <v>34264000</v>
      </c>
      <c r="AK57" s="22">
        <v>28397400</v>
      </c>
      <c r="AL57" s="22">
        <v>24307900</v>
      </c>
      <c r="AQ57" s="22">
        <v>151.1397</v>
      </c>
      <c r="AR57" s="22">
        <v>179.44120000000001</v>
      </c>
      <c r="AS57" s="22">
        <v>236.66739999999999</v>
      </c>
      <c r="AT57" s="22">
        <v>293.11799999999999</v>
      </c>
      <c r="AU57" s="22">
        <v>259.08080000000001</v>
      </c>
      <c r="AV57" s="22">
        <v>405.09780000000001</v>
      </c>
    </row>
    <row r="58" spans="1:48">
      <c r="A58" s="91" t="s">
        <v>69</v>
      </c>
      <c r="B58">
        <v>3867.2246000000005</v>
      </c>
      <c r="C58">
        <v>362.06179999999995</v>
      </c>
      <c r="D58">
        <v>961.19569999999999</v>
      </c>
      <c r="E58">
        <v>7411.0560999999998</v>
      </c>
      <c r="F58">
        <v>901.63470000000007</v>
      </c>
      <c r="H58" s="96">
        <v>45261</v>
      </c>
      <c r="I58" s="10">
        <f t="shared" si="39"/>
        <v>-4.0107166034466443E-3</v>
      </c>
      <c r="J58" s="10">
        <f t="shared" si="40"/>
        <v>1.1522346079068534E-3</v>
      </c>
      <c r="K58" s="10">
        <f t="shared" si="41"/>
        <v>-3.674215761101355E-2</v>
      </c>
      <c r="L58" s="10">
        <f t="shared" si="42"/>
        <v>-3.5774812565267294E-2</v>
      </c>
      <c r="M58" s="10">
        <f t="shared" si="43"/>
        <v>5.8233836264569239E-2</v>
      </c>
      <c r="P58">
        <f t="shared" si="8"/>
        <v>1.5468518493185812</v>
      </c>
      <c r="Q58">
        <f t="shared" si="9"/>
        <v>1.1361339379965028</v>
      </c>
      <c r="R58">
        <f t="shared" si="10"/>
        <v>3.2309957138357617</v>
      </c>
      <c r="S58">
        <f t="shared" si="11"/>
        <v>1.6379981440434639</v>
      </c>
      <c r="T58">
        <f t="shared" si="12"/>
        <v>0.89453699620362215</v>
      </c>
      <c r="X58" s="104">
        <v>5.9999000000000002</v>
      </c>
      <c r="Y58" s="22">
        <v>13.2631</v>
      </c>
      <c r="Z58" s="104">
        <v>22.940300000000001</v>
      </c>
      <c r="AA58" s="104">
        <v>24.216200000000001</v>
      </c>
      <c r="AB58" s="104">
        <v>90.872799999999998</v>
      </c>
      <c r="AH58" s="26">
        <v>48572600</v>
      </c>
      <c r="AI58" s="26">
        <v>30228700</v>
      </c>
      <c r="AJ58" s="26">
        <v>41736100</v>
      </c>
      <c r="AK58" s="26">
        <v>22491100</v>
      </c>
      <c r="AL58" s="26">
        <v>18631100</v>
      </c>
      <c r="AR58" s="26">
        <v>179.9794</v>
      </c>
      <c r="AS58" s="26">
        <v>233.9297</v>
      </c>
      <c r="AT58" s="26">
        <v>284.53489999999999</v>
      </c>
      <c r="AU58" s="26">
        <v>255.03870000000001</v>
      </c>
      <c r="AV58" s="26">
        <v>402.60680000000002</v>
      </c>
    </row>
    <row r="59" spans="1:48">
      <c r="A59" s="3" t="s">
        <v>169</v>
      </c>
      <c r="B59">
        <v>44333.178999999996</v>
      </c>
      <c r="C59">
        <v>3916.2349000000004</v>
      </c>
      <c r="D59">
        <v>22731.155999999999</v>
      </c>
      <c r="E59">
        <v>91869.937999999995</v>
      </c>
      <c r="F59">
        <v>7069.6611999999986</v>
      </c>
      <c r="I59" s="10"/>
      <c r="J59" s="10"/>
      <c r="K59" s="10"/>
      <c r="L59" s="10"/>
      <c r="M59" s="10"/>
      <c r="X59" s="103">
        <v>4.8928000000000003</v>
      </c>
      <c r="Y59" s="26">
        <v>13.313000000000001</v>
      </c>
      <c r="Z59" s="103">
        <v>24.461200000000002</v>
      </c>
      <c r="AA59" s="103">
        <v>25.528500000000001</v>
      </c>
      <c r="AB59" s="103">
        <v>87.929299999999998</v>
      </c>
      <c r="AH59" s="22">
        <v>68311100</v>
      </c>
      <c r="AI59" s="22">
        <v>26339700</v>
      </c>
      <c r="AJ59" s="22">
        <v>37811200</v>
      </c>
      <c r="AK59" s="22">
        <v>29219100</v>
      </c>
      <c r="AL59" s="22">
        <v>27009900</v>
      </c>
      <c r="AR59" s="22">
        <v>177.23089999999999</v>
      </c>
      <c r="AS59" s="22">
        <v>227.6585</v>
      </c>
      <c r="AT59" s="22">
        <v>281.79450000000003</v>
      </c>
      <c r="AU59" s="22">
        <v>249.71180000000001</v>
      </c>
      <c r="AV59" s="22">
        <v>401.34140000000002</v>
      </c>
    </row>
    <row r="60" spans="1:48">
      <c r="A60" s="91" t="s">
        <v>71</v>
      </c>
      <c r="B60">
        <v>3922.9911000000002</v>
      </c>
      <c r="C60">
        <v>402.49950000000001</v>
      </c>
      <c r="D60">
        <v>1181.1895</v>
      </c>
      <c r="E60">
        <v>8133.9953999999989</v>
      </c>
      <c r="F60">
        <v>971.57799999999997</v>
      </c>
      <c r="H60" s="96">
        <v>45292</v>
      </c>
      <c r="I60" s="10">
        <f>IFERROR(IF(((B60-B58)/B58&lt;200%),(B60-B58)/B58,0),0)</f>
        <v>1.442028994126685E-2</v>
      </c>
      <c r="J60" s="10">
        <f t="shared" ref="J60:M60" si="44">IFERROR(IF(((C60-C58)/C58&lt;200%),(C60-C58)/C58,0),0)</f>
        <v>0.11168728653506134</v>
      </c>
      <c r="K60" s="10">
        <f t="shared" si="44"/>
        <v>0.22887513957875588</v>
      </c>
      <c r="L60" s="10">
        <f t="shared" si="44"/>
        <v>9.7548755568049081E-2</v>
      </c>
      <c r="M60" s="10">
        <f t="shared" si="44"/>
        <v>7.7573877757810231E-2</v>
      </c>
      <c r="P60">
        <f>IFERROR(IF($H60=$K$3,1,P58*(1+I60)),0)</f>
        <v>1.5691579014819401</v>
      </c>
      <c r="Q60">
        <f t="shared" ref="Q60:T60" si="45">IFERROR(IF($H60=$K$3,1,Q58*(1+J60)),0)</f>
        <v>1.2630256546717258</v>
      </c>
      <c r="R60">
        <f t="shared" si="45"/>
        <v>3.9704903088182832</v>
      </c>
      <c r="S60">
        <f t="shared" si="45"/>
        <v>1.7977828246176777</v>
      </c>
      <c r="T60">
        <f t="shared" si="45"/>
        <v>0.96392969979696075</v>
      </c>
      <c r="X60" s="104">
        <v>5.4127000000000001</v>
      </c>
      <c r="Y60" s="22">
        <v>12.695499999999999</v>
      </c>
      <c r="Z60" s="104">
        <v>24.730799999999999</v>
      </c>
      <c r="AA60" s="104">
        <v>25.712399999999999</v>
      </c>
      <c r="AB60" s="104">
        <v>87.822299999999998</v>
      </c>
      <c r="AH60" s="26">
        <v>68073300</v>
      </c>
      <c r="AI60" s="26">
        <v>39542200</v>
      </c>
      <c r="AJ60" s="26">
        <v>56989700</v>
      </c>
      <c r="AK60" s="26">
        <v>24990900</v>
      </c>
      <c r="AL60" s="26">
        <v>16295900</v>
      </c>
      <c r="AR60" s="26">
        <v>171.62819999999999</v>
      </c>
      <c r="AS60" s="26">
        <v>226.4547</v>
      </c>
      <c r="AT60" s="26">
        <v>281.589</v>
      </c>
      <c r="AU60" s="26">
        <v>248.56540000000001</v>
      </c>
      <c r="AV60" s="26">
        <v>400.73360000000002</v>
      </c>
    </row>
    <row r="61" spans="1:48">
      <c r="A61" s="91" t="s">
        <v>72</v>
      </c>
      <c r="B61">
        <v>3680.7550999999999</v>
      </c>
      <c r="C61">
        <v>366.79410000000001</v>
      </c>
      <c r="D61">
        <v>1450.6975</v>
      </c>
      <c r="E61">
        <v>8143.6630999999988</v>
      </c>
      <c r="F61">
        <v>854.43129999999985</v>
      </c>
      <c r="H61" s="96">
        <v>45323</v>
      </c>
      <c r="I61" s="10">
        <f>IFERROR(IF(((B61-B60)/B60&lt;200%),(B61-B60)/B60,0),0)</f>
        <v>-6.1747782196090201E-2</v>
      </c>
      <c r="J61" s="10">
        <f t="shared" ref="J61:M61" si="46">IFERROR(IF(((C61-C60)/C60&lt;200%),(C61-C60)/C60,0),0)</f>
        <v>-8.8709178520718648E-2</v>
      </c>
      <c r="K61" s="10">
        <f t="shared" si="46"/>
        <v>0.22816660662831836</v>
      </c>
      <c r="L61" s="10">
        <f t="shared" si="46"/>
        <v>1.188554889027841E-3</v>
      </c>
      <c r="M61" s="10">
        <f t="shared" si="46"/>
        <v>-0.12057364411297922</v>
      </c>
      <c r="P61">
        <f t="shared" si="8"/>
        <v>1.4722658811499594</v>
      </c>
      <c r="Q61">
        <f t="shared" si="9"/>
        <v>1.1509836863952041</v>
      </c>
      <c r="R61">
        <f t="shared" si="10"/>
        <v>4.876423609231975</v>
      </c>
      <c r="S61">
        <f t="shared" si="11"/>
        <v>1.7999195881832872</v>
      </c>
      <c r="T61">
        <f t="shared" si="12"/>
        <v>0.84770518322371113</v>
      </c>
      <c r="X61" s="103">
        <v>5.0526999999999997</v>
      </c>
      <c r="Y61" s="26">
        <v>12.8185</v>
      </c>
      <c r="Z61" s="103">
        <v>26.415400000000002</v>
      </c>
      <c r="AA61" s="103">
        <v>25.8874</v>
      </c>
      <c r="AB61" s="103">
        <v>88.440200000000004</v>
      </c>
      <c r="AH61" s="22">
        <v>56206100</v>
      </c>
      <c r="AI61" s="22">
        <v>37819200</v>
      </c>
      <c r="AJ61" s="22">
        <v>32546700</v>
      </c>
      <c r="AK61" s="22">
        <v>21190000</v>
      </c>
      <c r="AL61" s="22">
        <v>16193500</v>
      </c>
      <c r="AR61" s="22">
        <v>164.22829999999999</v>
      </c>
      <c r="AS61" s="22">
        <v>227.69730000000001</v>
      </c>
      <c r="AT61" s="22">
        <v>274.2978</v>
      </c>
      <c r="AU61" s="22">
        <v>251.78729999999999</v>
      </c>
      <c r="AV61" s="22">
        <v>410.16950000000003</v>
      </c>
    </row>
    <row r="62" spans="1:48">
      <c r="A62" s="91" t="s">
        <v>73</v>
      </c>
      <c r="B62">
        <v>3441.4774999999995</v>
      </c>
      <c r="C62">
        <v>348.5213</v>
      </c>
      <c r="D62">
        <v>1788.5433999999998</v>
      </c>
      <c r="E62">
        <v>8305.8110000000015</v>
      </c>
      <c r="F62">
        <v>860.7018999999998</v>
      </c>
      <c r="H62" s="96">
        <v>45352</v>
      </c>
      <c r="I62" s="10">
        <f t="shared" ref="I62:I69" si="47">IFERROR(IF(((B62-B61)/B61&lt;200%),(B62-B61)/B61,0),0)</f>
        <v>-6.5007748002577068E-2</v>
      </c>
      <c r="J62" s="10">
        <f t="shared" ref="J62:J70" si="48">IFERROR(IF(((C62-C61)/C61&lt;200%),(C62-C61)/C61,0),0)</f>
        <v>-4.9817595212136773E-2</v>
      </c>
      <c r="K62" s="10">
        <f t="shared" ref="K62:K70" si="49">IFERROR(IF(((D62-D61)/D61&lt;200%),(D62-D61)/D61,0),0)</f>
        <v>0.23288514662774273</v>
      </c>
      <c r="L62" s="10">
        <f t="shared" ref="L62:L70" si="50">IFERROR(IF(((E62-E61)/E61&lt;200%),(E62-E61)/E61,0),0)</f>
        <v>1.9910929272111303E-2</v>
      </c>
      <c r="M62" s="10">
        <f t="shared" ref="M62:M70" si="51">IFERROR(IF(((F62-F61)/F61&lt;200%),(F62-F61)/F61,0),0)</f>
        <v>7.3389165401594554E-3</v>
      </c>
      <c r="P62">
        <f t="shared" si="8"/>
        <v>1.3765571917553707</v>
      </c>
      <c r="Q62">
        <f t="shared" si="9"/>
        <v>1.0936444470105948</v>
      </c>
      <c r="R62">
        <f t="shared" si="10"/>
        <v>6.0120702364869505</v>
      </c>
      <c r="S62">
        <f t="shared" si="11"/>
        <v>1.8357576597990926</v>
      </c>
      <c r="T62">
        <f t="shared" si="12"/>
        <v>0.85392642081405046</v>
      </c>
      <c r="X62" s="104">
        <v>5.3056000000000001</v>
      </c>
      <c r="Y62" s="22">
        <v>13.158300000000001</v>
      </c>
      <c r="Z62" s="104">
        <v>26.696000000000002</v>
      </c>
      <c r="AA62" s="104">
        <v>26.186199999999999</v>
      </c>
      <c r="AB62" s="104">
        <v>89.382999999999996</v>
      </c>
      <c r="AH62" s="26">
        <v>93174900</v>
      </c>
      <c r="AI62" s="26">
        <v>25324000</v>
      </c>
      <c r="AJ62" s="26">
        <v>34627500</v>
      </c>
      <c r="AK62" s="26">
        <v>22491000</v>
      </c>
      <c r="AL62" s="26">
        <v>14835800</v>
      </c>
      <c r="AR62" s="26">
        <v>161.51820000000001</v>
      </c>
      <c r="AS62" s="26">
        <v>222.2998</v>
      </c>
      <c r="AT62" s="26">
        <v>288.31270000000001</v>
      </c>
      <c r="AU62" s="26">
        <v>246.3022</v>
      </c>
      <c r="AV62" s="26">
        <v>408.86430000000001</v>
      </c>
    </row>
    <row r="63" spans="1:48">
      <c r="A63" s="91" t="s">
        <v>74</v>
      </c>
      <c r="B63">
        <v>3717.8474000000001</v>
      </c>
      <c r="C63">
        <v>366.84399999999999</v>
      </c>
      <c r="D63">
        <v>1885.1696999999997</v>
      </c>
      <c r="E63">
        <v>9059.1021999999994</v>
      </c>
      <c r="F63">
        <v>795.26469999999995</v>
      </c>
      <c r="H63" s="96">
        <v>45383</v>
      </c>
      <c r="I63" s="10">
        <f t="shared" si="47"/>
        <v>8.0305595489146925E-2</v>
      </c>
      <c r="J63" s="10">
        <f t="shared" si="48"/>
        <v>5.2572683506000917E-2</v>
      </c>
      <c r="K63" s="10">
        <f t="shared" si="49"/>
        <v>5.4025135761312758E-2</v>
      </c>
      <c r="L63" s="10">
        <f t="shared" si="50"/>
        <v>9.0694478841379572E-2</v>
      </c>
      <c r="M63" s="10">
        <f t="shared" si="51"/>
        <v>-7.6027716448633223E-2</v>
      </c>
      <c r="P63">
        <f t="shared" si="8"/>
        <v>1.4871024367641537</v>
      </c>
      <c r="Q63">
        <f t="shared" si="9"/>
        <v>1.1511402703913782</v>
      </c>
      <c r="R63">
        <f t="shared" si="10"/>
        <v>6.3368731472197064</v>
      </c>
      <c r="S63">
        <f t="shared" si="11"/>
        <v>2.0022507440336419</v>
      </c>
      <c r="T63">
        <f t="shared" si="12"/>
        <v>0.78900434502440353</v>
      </c>
      <c r="X63" s="103">
        <v>5.1257000000000001</v>
      </c>
      <c r="Y63" s="26">
        <v>13.043100000000001</v>
      </c>
      <c r="Z63" s="103">
        <v>26.4863</v>
      </c>
      <c r="AA63" s="103">
        <v>26.455100000000002</v>
      </c>
      <c r="AB63" s="103">
        <v>90.356800000000007</v>
      </c>
      <c r="AH63" s="22">
        <v>97012700</v>
      </c>
      <c r="AI63" s="22">
        <v>22812500</v>
      </c>
      <c r="AJ63" s="22">
        <v>31217800</v>
      </c>
      <c r="AK63" s="22">
        <v>27565300</v>
      </c>
      <c r="AL63" s="22">
        <v>13183100</v>
      </c>
      <c r="AR63" s="22">
        <v>163.53639999999999</v>
      </c>
      <c r="AS63" s="22">
        <v>225.5907</v>
      </c>
      <c r="AT63" s="22">
        <v>290.97460000000001</v>
      </c>
      <c r="AU63" s="22">
        <v>247.2312</v>
      </c>
      <c r="AV63" s="22">
        <v>406.07429999999999</v>
      </c>
    </row>
    <row r="64" spans="1:48">
      <c r="A64" s="91" t="s">
        <v>75</v>
      </c>
      <c r="B64">
        <v>4087.3541999999993</v>
      </c>
      <c r="C64">
        <v>357.31600000000003</v>
      </c>
      <c r="D64">
        <v>2116.4889000000003</v>
      </c>
      <c r="E64">
        <v>9161.9521999999997</v>
      </c>
      <c r="F64">
        <v>673.7050999999999</v>
      </c>
      <c r="H64" s="96">
        <v>45413</v>
      </c>
      <c r="I64" s="10">
        <f t="shared" si="47"/>
        <v>9.9387295992836924E-2</v>
      </c>
      <c r="J64" s="10">
        <f t="shared" si="48"/>
        <v>-2.597289310987767E-2</v>
      </c>
      <c r="K64" s="10">
        <f t="shared" si="49"/>
        <v>0.12270470928956721</v>
      </c>
      <c r="L64" s="10">
        <f t="shared" si="50"/>
        <v>1.1353222176917307E-2</v>
      </c>
      <c r="M64" s="10">
        <f t="shared" si="51"/>
        <v>-0.15285426349239448</v>
      </c>
      <c r="P64">
        <f t="shared" si="8"/>
        <v>1.6349015268185019</v>
      </c>
      <c r="Q64">
        <f t="shared" si="9"/>
        <v>1.1212418271940272</v>
      </c>
      <c r="R64">
        <f t="shared" si="10"/>
        <v>7.1144373245541654</v>
      </c>
      <c r="S64">
        <f t="shared" si="11"/>
        <v>2.0249827415845538</v>
      </c>
      <c r="T64">
        <f t="shared" si="12"/>
        <v>0.6684016669733992</v>
      </c>
      <c r="X64" s="104">
        <v>5.2986000000000004</v>
      </c>
      <c r="Y64" s="22">
        <v>12.616199999999999</v>
      </c>
      <c r="Z64" s="104">
        <v>25.5976</v>
      </c>
      <c r="AA64" s="104">
        <v>27.177700000000002</v>
      </c>
      <c r="AB64" s="104">
        <v>91.419700000000006</v>
      </c>
      <c r="AH64" s="26">
        <v>71030800</v>
      </c>
      <c r="AI64" s="26">
        <v>34029500</v>
      </c>
      <c r="AJ64" s="26">
        <v>31873000</v>
      </c>
      <c r="AK64" s="26">
        <v>24808200</v>
      </c>
      <c r="AL64" s="26">
        <v>31947300</v>
      </c>
      <c r="AR64" s="26">
        <v>152.0138</v>
      </c>
      <c r="AS64" s="26">
        <v>230.01750000000001</v>
      </c>
      <c r="AT64" s="26">
        <v>292.42309999999998</v>
      </c>
      <c r="AU64" s="26">
        <v>246.4999</v>
      </c>
      <c r="AV64" s="26">
        <v>406.0145</v>
      </c>
    </row>
    <row r="65" spans="1:48">
      <c r="A65" s="91" t="s">
        <v>76</v>
      </c>
      <c r="B65">
        <v>3910.1673000000001</v>
      </c>
      <c r="C65">
        <v>317.45399999999995</v>
      </c>
      <c r="D65">
        <v>2366.9315999999999</v>
      </c>
      <c r="E65">
        <v>8313.5154999999977</v>
      </c>
      <c r="F65">
        <v>578.81830000000002</v>
      </c>
      <c r="H65" s="96">
        <v>45444</v>
      </c>
      <c r="I65" s="10">
        <f t="shared" si="47"/>
        <v>-4.3350023347621613E-2</v>
      </c>
      <c r="J65" s="10">
        <f t="shared" si="48"/>
        <v>-0.11155951594666927</v>
      </c>
      <c r="K65" s="10">
        <f t="shared" si="49"/>
        <v>0.11832932362650216</v>
      </c>
      <c r="L65" s="10">
        <f t="shared" si="50"/>
        <v>-9.2604357835440576E-2</v>
      </c>
      <c r="M65" s="10">
        <f t="shared" si="51"/>
        <v>-0.14084322650964035</v>
      </c>
      <c r="P65">
        <f t="shared" si="8"/>
        <v>1.5640285074598577</v>
      </c>
      <c r="Q65">
        <f t="shared" si="9"/>
        <v>0.99615663169310253</v>
      </c>
      <c r="R65">
        <f t="shared" si="10"/>
        <v>7.9562838811518013</v>
      </c>
      <c r="S65">
        <f t="shared" si="11"/>
        <v>1.8374605151722665</v>
      </c>
      <c r="T65">
        <f t="shared" si="12"/>
        <v>0.5742618195924436</v>
      </c>
      <c r="X65" s="103">
        <v>6.2076000000000002</v>
      </c>
      <c r="Y65" s="26">
        <v>12.508699999999999</v>
      </c>
      <c r="Z65" s="103">
        <v>28.11</v>
      </c>
      <c r="AA65" s="103">
        <v>26.765899999999998</v>
      </c>
      <c r="AB65" s="103">
        <v>94.273200000000003</v>
      </c>
      <c r="AH65" s="22">
        <v>71677000</v>
      </c>
      <c r="AI65" s="22">
        <v>44727800</v>
      </c>
      <c r="AJ65" s="22">
        <v>27314500</v>
      </c>
      <c r="AK65" s="22">
        <v>30760100</v>
      </c>
      <c r="AL65" s="22">
        <v>17800300</v>
      </c>
      <c r="AR65" s="22">
        <v>155.69450000000001</v>
      </c>
      <c r="AS65" s="22">
        <v>227.03720000000001</v>
      </c>
      <c r="AT65" s="22">
        <v>288.66500000000002</v>
      </c>
      <c r="AU65" s="22">
        <v>243.38679999999999</v>
      </c>
      <c r="AV65" s="22">
        <v>406.25369999999998</v>
      </c>
    </row>
    <row r="66" spans="1:48">
      <c r="A66" s="91" t="s">
        <v>77</v>
      </c>
      <c r="B66">
        <v>4930.0332999999991</v>
      </c>
      <c r="C66">
        <v>398.01</v>
      </c>
      <c r="D66">
        <v>2681.8504999999996</v>
      </c>
      <c r="E66">
        <v>9779.8326000000015</v>
      </c>
      <c r="F66">
        <v>715.34220000000005</v>
      </c>
      <c r="H66" s="96">
        <v>45474</v>
      </c>
      <c r="I66" s="10">
        <f t="shared" si="47"/>
        <v>0.26082413404664273</v>
      </c>
      <c r="J66" s="10">
        <f t="shared" si="48"/>
        <v>0.25375644975335027</v>
      </c>
      <c r="K66" s="10">
        <f t="shared" si="49"/>
        <v>0.13304942990325519</v>
      </c>
      <c r="L66" s="10">
        <f t="shared" si="50"/>
        <v>0.17637750239354269</v>
      </c>
      <c r="M66" s="10">
        <f t="shared" si="51"/>
        <v>0.23586659233130677</v>
      </c>
      <c r="P66">
        <f t="shared" si="8"/>
        <v>1.971964888542338</v>
      </c>
      <c r="Q66">
        <f t="shared" si="9"/>
        <v>1.2489378019497999</v>
      </c>
      <c r="R66">
        <f t="shared" si="10"/>
        <v>9.0148629156875071</v>
      </c>
      <c r="S66">
        <f t="shared" si="11"/>
        <v>2.1615472115851033</v>
      </c>
      <c r="T66">
        <f t="shared" si="12"/>
        <v>0.70971099808568894</v>
      </c>
      <c r="X66" s="104">
        <v>6.1189</v>
      </c>
      <c r="Y66" s="22">
        <v>12.811999999999999</v>
      </c>
      <c r="Z66" s="104">
        <v>27.6526</v>
      </c>
      <c r="AA66" s="104">
        <v>26.518000000000001</v>
      </c>
      <c r="AB66" s="104">
        <v>94.986099999999993</v>
      </c>
      <c r="AH66" s="26">
        <v>49814400</v>
      </c>
      <c r="AI66" s="26">
        <v>41872800</v>
      </c>
      <c r="AJ66" s="26">
        <v>32356500</v>
      </c>
      <c r="AK66" s="26">
        <v>24109800</v>
      </c>
      <c r="AL66" s="26">
        <v>17596000</v>
      </c>
      <c r="AR66" s="26">
        <v>166.05420000000001</v>
      </c>
      <c r="AS66" s="26">
        <v>220.91159999999999</v>
      </c>
      <c r="AT66" s="26">
        <v>293.79320000000001</v>
      </c>
      <c r="AU66" s="26">
        <v>248.17009999999999</v>
      </c>
      <c r="AV66" s="26">
        <v>412.1524</v>
      </c>
    </row>
    <row r="67" spans="1:48">
      <c r="A67" s="91" t="s">
        <v>78</v>
      </c>
      <c r="B67">
        <v>4868.9556000000002</v>
      </c>
      <c r="C67">
        <v>393.10800000000006</v>
      </c>
      <c r="D67">
        <v>2576.4595000000004</v>
      </c>
      <c r="E67">
        <v>9068.3659999999963</v>
      </c>
      <c r="F67">
        <v>456.93970000000007</v>
      </c>
      <c r="H67" s="96">
        <v>45505</v>
      </c>
      <c r="I67" s="10">
        <f t="shared" si="47"/>
        <v>-1.2388902119585871E-2</v>
      </c>
      <c r="J67" s="10">
        <f t="shared" si="48"/>
        <v>-1.2316273460465642E-2</v>
      </c>
      <c r="K67" s="10">
        <f t="shared" si="49"/>
        <v>-3.929786541046907E-2</v>
      </c>
      <c r="L67" s="10">
        <f t="shared" si="50"/>
        <v>-7.2748341316190332E-2</v>
      </c>
      <c r="M67" s="10">
        <f t="shared" si="51"/>
        <v>-0.36122921309549466</v>
      </c>
      <c r="P67">
        <f t="shared" si="8"/>
        <v>1.9475344085549269</v>
      </c>
      <c r="Q67">
        <f t="shared" si="9"/>
        <v>1.2335555424458733</v>
      </c>
      <c r="R67">
        <f t="shared" si="10"/>
        <v>8.660598046132991</v>
      </c>
      <c r="S67">
        <f t="shared" si="11"/>
        <v>2.0042982372656506</v>
      </c>
      <c r="T67">
        <f t="shared" si="12"/>
        <v>0.45334265272197743</v>
      </c>
      <c r="X67" s="103">
        <v>6.4084000000000003</v>
      </c>
      <c r="Y67" s="26">
        <v>12.9208</v>
      </c>
      <c r="Z67" s="103">
        <v>28.178899999999999</v>
      </c>
      <c r="AA67" s="103">
        <v>26.397099999999998</v>
      </c>
      <c r="AB67" s="103">
        <v>92.545500000000004</v>
      </c>
      <c r="AH67" s="22">
        <v>47817300</v>
      </c>
      <c r="AI67" s="22">
        <v>35267400</v>
      </c>
      <c r="AJ67" s="22">
        <v>43157200</v>
      </c>
      <c r="AK67" s="22">
        <v>21473200</v>
      </c>
      <c r="AL67" s="22">
        <v>26919200</v>
      </c>
      <c r="AR67" s="22">
        <v>158.09700000000001</v>
      </c>
      <c r="AS67" s="22">
        <v>220.10579999999999</v>
      </c>
      <c r="AT67" s="22">
        <v>289.61430000000001</v>
      </c>
      <c r="AU67" s="22">
        <v>252.30119999999999</v>
      </c>
      <c r="AV67" s="22">
        <v>414.00569999999999</v>
      </c>
    </row>
    <row r="68" spans="1:48">
      <c r="A68" s="91" t="s">
        <v>79</v>
      </c>
      <c r="B68">
        <v>4470.2419000000009</v>
      </c>
      <c r="C68">
        <v>375.36799999999994</v>
      </c>
      <c r="D68">
        <v>2301.0354000000002</v>
      </c>
      <c r="E68">
        <v>8484.66</v>
      </c>
      <c r="F68">
        <v>420.86000000000007</v>
      </c>
      <c r="H68" s="96">
        <v>45536</v>
      </c>
      <c r="I68" s="10">
        <f t="shared" si="47"/>
        <v>-8.1888957870143511E-2</v>
      </c>
      <c r="J68" s="10">
        <f t="shared" si="48"/>
        <v>-4.512754764593984E-2</v>
      </c>
      <c r="K68" s="10">
        <f t="shared" si="49"/>
        <v>-0.10690022490165288</v>
      </c>
      <c r="L68" s="10">
        <f t="shared" si="50"/>
        <v>-6.4367274104287012E-2</v>
      </c>
      <c r="M68" s="10">
        <f t="shared" si="51"/>
        <v>-7.8959433815884231E-2</v>
      </c>
      <c r="P68">
        <f t="shared" si="8"/>
        <v>1.7880528454221176</v>
      </c>
      <c r="Q68">
        <f t="shared" si="9"/>
        <v>1.177888205930234</v>
      </c>
      <c r="R68">
        <f t="shared" si="10"/>
        <v>7.7347781672185594</v>
      </c>
      <c r="S68">
        <f t="shared" si="11"/>
        <v>1.8752870232408332</v>
      </c>
      <c r="T68">
        <f t="shared" si="12"/>
        <v>0.4175469735384591</v>
      </c>
      <c r="X68" s="104">
        <v>6.2961</v>
      </c>
      <c r="Y68" s="22">
        <v>12.8445</v>
      </c>
      <c r="Z68" s="104">
        <v>28.615300000000001</v>
      </c>
      <c r="AA68" s="104">
        <v>26.970800000000001</v>
      </c>
      <c r="AB68" s="104">
        <v>90.234899999999996</v>
      </c>
      <c r="AH68" s="26">
        <v>72821100</v>
      </c>
      <c r="AI68" s="26">
        <v>33080500</v>
      </c>
      <c r="AJ68" s="26">
        <v>48159500</v>
      </c>
      <c r="AK68" s="26">
        <v>17340200</v>
      </c>
      <c r="AL68" s="26">
        <v>22344100</v>
      </c>
      <c r="AR68" s="26">
        <v>163.9016</v>
      </c>
      <c r="AS68" s="26">
        <v>224.83349999999999</v>
      </c>
      <c r="AT68" s="26">
        <v>283.68340000000001</v>
      </c>
      <c r="AU68" s="26">
        <v>253.86269999999999</v>
      </c>
      <c r="AV68" s="26">
        <v>413.42779999999999</v>
      </c>
    </row>
    <row r="69" spans="1:48">
      <c r="A69" s="91" t="s">
        <v>70</v>
      </c>
      <c r="B69">
        <v>5285.4750000000004</v>
      </c>
      <c r="C69">
        <v>424.34000000000015</v>
      </c>
      <c r="D69">
        <v>3089.49</v>
      </c>
      <c r="E69">
        <v>9654.3600000000024</v>
      </c>
      <c r="F69">
        <v>521.37</v>
      </c>
      <c r="H69" s="96">
        <v>45566</v>
      </c>
      <c r="I69" s="10">
        <f t="shared" si="47"/>
        <v>0.18236890043914611</v>
      </c>
      <c r="J69" s="10">
        <f t="shared" si="48"/>
        <v>0.13046397135610979</v>
      </c>
      <c r="K69" s="10">
        <f t="shared" si="49"/>
        <v>0.34265209479176179</v>
      </c>
      <c r="L69" s="10">
        <f t="shared" si="50"/>
        <v>0.13786056247392384</v>
      </c>
      <c r="M69" s="10">
        <f t="shared" si="51"/>
        <v>0.23882051038350025</v>
      </c>
      <c r="P69">
        <f t="shared" si="8"/>
        <v>2.1141380767688358</v>
      </c>
      <c r="Q69">
        <f t="shared" si="9"/>
        <v>1.3315601790894156</v>
      </c>
      <c r="R69">
        <f t="shared" si="10"/>
        <v>10.385116108965581</v>
      </c>
      <c r="S69">
        <f t="shared" si="11"/>
        <v>2.1338151470648645</v>
      </c>
      <c r="T69">
        <f t="shared" si="12"/>
        <v>0.51726575486799975</v>
      </c>
      <c r="X69" s="103">
        <v>6.6163999999999996</v>
      </c>
      <c r="Y69" s="26">
        <v>13.32</v>
      </c>
      <c r="Z69" s="103">
        <v>27.650600000000001</v>
      </c>
      <c r="AA69" s="103">
        <v>27.369599999999998</v>
      </c>
      <c r="AB69" s="103">
        <v>90.340900000000005</v>
      </c>
      <c r="AH69" s="22">
        <v>70419300</v>
      </c>
      <c r="AI69" s="22">
        <v>29746800</v>
      </c>
      <c r="AJ69" s="22">
        <v>35204500</v>
      </c>
      <c r="AK69" s="22">
        <v>26653400</v>
      </c>
      <c r="AL69" s="22">
        <v>18718500</v>
      </c>
      <c r="AR69" s="22">
        <v>159.7885</v>
      </c>
      <c r="AS69" s="22">
        <v>220.7465</v>
      </c>
      <c r="AT69" s="22">
        <v>272.9667</v>
      </c>
      <c r="AU69" s="22">
        <v>251.17449999999999</v>
      </c>
      <c r="AV69" s="22">
        <v>401.20190000000002</v>
      </c>
    </row>
    <row r="70" spans="1:48">
      <c r="A70" s="91" t="s">
        <v>68</v>
      </c>
      <c r="B70">
        <v>2017.8806000000002</v>
      </c>
      <c r="C70">
        <v>165.98</v>
      </c>
      <c r="D70">
        <v>1293.3000000000002</v>
      </c>
      <c r="E70">
        <v>3764.6799999999994</v>
      </c>
      <c r="F70">
        <v>220.65</v>
      </c>
      <c r="H70" s="96">
        <v>45597</v>
      </c>
      <c r="I70" s="10">
        <f>IFERROR(IF(((B70-B69)/B69&lt;200%),(B70-B69)/B69,0),0)</f>
        <v>-0.6182215221905315</v>
      </c>
      <c r="J70" s="10">
        <f t="shared" si="48"/>
        <v>-0.6088513927510959</v>
      </c>
      <c r="K70" s="10">
        <f t="shared" si="49"/>
        <v>-0.58138721924977899</v>
      </c>
      <c r="L70" s="10">
        <f t="shared" si="50"/>
        <v>-0.61005390310699015</v>
      </c>
      <c r="M70" s="10">
        <f t="shared" si="51"/>
        <v>-0.57678807756487716</v>
      </c>
      <c r="P70">
        <f t="shared" si="8"/>
        <v>0.80713241682784342</v>
      </c>
      <c r="Q70">
        <f t="shared" si="9"/>
        <v>0.52083790951892628</v>
      </c>
      <c r="R70">
        <f t="shared" si="10"/>
        <v>4.3473423327879974</v>
      </c>
      <c r="S70">
        <f t="shared" si="11"/>
        <v>0.83207288808912772</v>
      </c>
      <c r="T70">
        <f t="shared" si="12"/>
        <v>0.21891303452754118</v>
      </c>
      <c r="X70" s="104">
        <v>6.5669000000000004</v>
      </c>
      <c r="Y70" s="22">
        <v>13.782500000000001</v>
      </c>
      <c r="Z70" s="104">
        <v>27.247199999999999</v>
      </c>
      <c r="AA70" s="104">
        <v>27.763400000000001</v>
      </c>
      <c r="AB70" s="104">
        <v>90.347800000000007</v>
      </c>
      <c r="AH70" s="26">
        <v>65354400</v>
      </c>
      <c r="AI70" s="26">
        <v>29907600</v>
      </c>
      <c r="AJ70" s="26">
        <v>30628000</v>
      </c>
      <c r="AK70" s="26">
        <v>28333900</v>
      </c>
      <c r="AL70" s="26">
        <v>17971700</v>
      </c>
      <c r="AR70" s="26">
        <v>155.27170000000001</v>
      </c>
      <c r="AS70" s="26">
        <v>226.94980000000001</v>
      </c>
      <c r="AT70" s="26">
        <v>269.97199999999998</v>
      </c>
      <c r="AU70" s="26">
        <v>250.72980000000001</v>
      </c>
      <c r="AV70" s="26">
        <v>400.64389999999997</v>
      </c>
    </row>
    <row r="71" spans="1:48">
      <c r="A71" s="3" t="s">
        <v>36</v>
      </c>
      <c r="B71">
        <v>185990.91440000004</v>
      </c>
      <c r="C71">
        <v>21723.613300000001</v>
      </c>
      <c r="D71">
        <v>44105.299899999991</v>
      </c>
      <c r="E71">
        <v>355254.52669999993</v>
      </c>
      <c r="F71">
        <v>51405.411100000012</v>
      </c>
      <c r="X71" s="103">
        <v>6.0553999999999997</v>
      </c>
      <c r="Y71" s="26">
        <v>13.9579</v>
      </c>
      <c r="Z71" s="103">
        <v>26.673999999999999</v>
      </c>
      <c r="AA71" s="103">
        <v>27.9513</v>
      </c>
      <c r="AB71" s="103">
        <v>89.436999999999998</v>
      </c>
      <c r="AH71" s="22">
        <v>56371600</v>
      </c>
      <c r="AI71" s="22">
        <v>22653700</v>
      </c>
      <c r="AJ71" s="22">
        <v>27209300</v>
      </c>
      <c r="AK71" s="22">
        <v>33339700</v>
      </c>
      <c r="AL71" s="22">
        <v>16120800</v>
      </c>
      <c r="AR71" s="22">
        <v>144.74850000000001</v>
      </c>
      <c r="AS71" s="22">
        <v>225.62950000000001</v>
      </c>
      <c r="AT71" s="22">
        <v>282.35230000000001</v>
      </c>
      <c r="AU71" s="22">
        <v>249.36590000000001</v>
      </c>
      <c r="AV71" s="22">
        <v>407.66860000000003</v>
      </c>
    </row>
    <row r="72" spans="1:48">
      <c r="X72" s="104">
        <v>6.3643000000000001</v>
      </c>
      <c r="Y72" s="22">
        <v>13.832100000000001</v>
      </c>
      <c r="Z72" s="104">
        <v>27.321100000000001</v>
      </c>
      <c r="AA72" s="104">
        <v>27.439599999999999</v>
      </c>
      <c r="AB72" s="104">
        <v>88.949100000000001</v>
      </c>
      <c r="AH72" s="26">
        <v>93226400</v>
      </c>
      <c r="AI72" s="26">
        <v>26034900</v>
      </c>
      <c r="AJ72" s="26">
        <v>30660700</v>
      </c>
      <c r="AK72" s="26">
        <v>33620300</v>
      </c>
      <c r="AL72" s="26">
        <v>22457000</v>
      </c>
      <c r="AR72" s="26">
        <v>154.64699999999999</v>
      </c>
      <c r="AS72" s="26">
        <v>230.20189999999999</v>
      </c>
      <c r="AT72" s="26">
        <v>279.50439999999998</v>
      </c>
      <c r="AU72" s="26">
        <v>245.67959999999999</v>
      </c>
      <c r="AV72" s="26">
        <v>404.75909999999999</v>
      </c>
    </row>
    <row r="73" spans="1:48">
      <c r="X73" s="103">
        <v>6.0762999999999998</v>
      </c>
      <c r="Y73" s="26">
        <v>14.1135</v>
      </c>
      <c r="Z73" s="103">
        <v>25.894100000000002</v>
      </c>
      <c r="AA73" s="103">
        <v>26.867899999999999</v>
      </c>
      <c r="AB73" s="103">
        <v>85.890600000000006</v>
      </c>
      <c r="AH73" s="22">
        <v>92727400</v>
      </c>
      <c r="AI73" s="22">
        <v>28092200</v>
      </c>
      <c r="AJ73" s="22">
        <v>34245100</v>
      </c>
      <c r="AK73" s="22">
        <v>46028000</v>
      </c>
      <c r="AL73" s="22">
        <v>17115900</v>
      </c>
      <c r="AR73" s="22">
        <v>147.6412</v>
      </c>
      <c r="AS73" s="22">
        <v>228.8623</v>
      </c>
      <c r="AT73" s="22">
        <v>274.10199999999998</v>
      </c>
      <c r="AU73" s="22">
        <v>250.94720000000001</v>
      </c>
      <c r="AV73" s="22">
        <v>403.0652</v>
      </c>
    </row>
    <row r="74" spans="1:48">
      <c r="X74" s="104">
        <v>6.6863999999999999</v>
      </c>
      <c r="Y74" s="22">
        <v>14.2867</v>
      </c>
      <c r="Z74" s="104">
        <v>24.372299999999999</v>
      </c>
      <c r="AA74" s="104">
        <v>27.023800000000001</v>
      </c>
      <c r="AB74" s="104">
        <v>87.993200000000002</v>
      </c>
      <c r="AH74" s="26">
        <v>87905900</v>
      </c>
      <c r="AI74" s="26">
        <v>29562100</v>
      </c>
      <c r="AJ74" s="26">
        <v>37826300</v>
      </c>
      <c r="AK74" s="26">
        <v>54768800</v>
      </c>
      <c r="AL74" s="26">
        <v>34157300</v>
      </c>
      <c r="AR74" s="26">
        <v>133.63910000000001</v>
      </c>
      <c r="AS74" s="26">
        <v>227.94970000000001</v>
      </c>
      <c r="AT74" s="26">
        <v>270.54930000000002</v>
      </c>
      <c r="AU74" s="26">
        <v>257.73680000000002</v>
      </c>
      <c r="AV74" s="26">
        <v>413.78649999999999</v>
      </c>
    </row>
    <row r="75" spans="1:48">
      <c r="X75" s="103">
        <v>6.4530000000000003</v>
      </c>
      <c r="Y75" s="26">
        <v>14.3695</v>
      </c>
      <c r="Z75" s="103">
        <v>24.1736</v>
      </c>
      <c r="AA75" s="103">
        <v>27.5655</v>
      </c>
      <c r="AB75" s="103">
        <v>87.118399999999994</v>
      </c>
      <c r="AH75" s="22">
        <v>81059800</v>
      </c>
      <c r="AI75" s="22">
        <v>34833000</v>
      </c>
      <c r="AJ75" s="22">
        <v>30816600</v>
      </c>
      <c r="AK75" s="22">
        <v>69527400</v>
      </c>
      <c r="AL75" s="22">
        <v>45049800</v>
      </c>
      <c r="AR75" s="22">
        <v>152.63839999999999</v>
      </c>
      <c r="AS75" s="22">
        <v>230.76499999999999</v>
      </c>
      <c r="AT75" s="22">
        <v>281.03120000000001</v>
      </c>
      <c r="AU75" s="22">
        <v>262.33229999999998</v>
      </c>
      <c r="AV75" s="22">
        <v>413.6071</v>
      </c>
    </row>
    <row r="76" spans="1:48">
      <c r="X76" s="104">
        <v>6.6502999999999997</v>
      </c>
      <c r="Y76" s="22">
        <v>15.1768</v>
      </c>
      <c r="Z76" s="104">
        <v>23.086099999999998</v>
      </c>
      <c r="AA76" s="104">
        <v>27.1557</v>
      </c>
      <c r="AB76" s="104">
        <v>85.339699999999993</v>
      </c>
      <c r="AH76" s="26">
        <v>81593200</v>
      </c>
      <c r="AI76" s="26">
        <v>46430700</v>
      </c>
      <c r="AJ76" s="26">
        <v>43390600</v>
      </c>
      <c r="AK76" s="26">
        <v>43466600</v>
      </c>
      <c r="AL76" s="26">
        <v>20106000</v>
      </c>
      <c r="AR76" s="26">
        <v>130.14099999999999</v>
      </c>
      <c r="AS76" s="26">
        <v>230.1146</v>
      </c>
      <c r="AT76" s="26">
        <v>288.11689999999999</v>
      </c>
      <c r="AU76" s="26">
        <v>272.96640000000002</v>
      </c>
      <c r="AV76" s="26">
        <v>423.69069999999999</v>
      </c>
    </row>
    <row r="77" spans="1:48">
      <c r="X77" s="103">
        <v>6.5507</v>
      </c>
      <c r="Y77" s="26">
        <v>15.6463</v>
      </c>
      <c r="Z77" s="103">
        <v>21.8858</v>
      </c>
      <c r="AA77" s="103">
        <v>26.482099999999999</v>
      </c>
      <c r="AB77" s="103">
        <v>87.0244</v>
      </c>
      <c r="AH77" s="22">
        <v>85922700</v>
      </c>
      <c r="AI77" s="22">
        <v>30127000</v>
      </c>
      <c r="AJ77" s="22">
        <v>28351200</v>
      </c>
      <c r="AK77" s="22">
        <v>34558700</v>
      </c>
      <c r="AL77" s="22">
        <v>19837900</v>
      </c>
      <c r="AR77" s="22">
        <v>140.85640000000001</v>
      </c>
      <c r="AS77" s="22">
        <v>223.97919999999999</v>
      </c>
      <c r="AT77" s="22">
        <v>288.92919999999998</v>
      </c>
      <c r="AU77" s="22">
        <v>276.1585</v>
      </c>
      <c r="AV77" s="22">
        <v>414.92239999999998</v>
      </c>
    </row>
    <row r="78" spans="1:48">
      <c r="X78" s="104">
        <v>6.7225999999999999</v>
      </c>
      <c r="Y78" s="22">
        <v>15.2446</v>
      </c>
      <c r="Z78" s="104">
        <v>21.473400000000002</v>
      </c>
      <c r="AA78" s="104">
        <v>26.450099999999999</v>
      </c>
      <c r="AB78" s="104">
        <v>90.600800000000007</v>
      </c>
      <c r="AH78" s="26">
        <v>84866200</v>
      </c>
      <c r="AI78" s="26">
        <v>31638400</v>
      </c>
      <c r="AJ78" s="26">
        <v>27599700</v>
      </c>
      <c r="AK78" s="26">
        <v>34873300</v>
      </c>
      <c r="AL78" s="26">
        <v>17860100</v>
      </c>
      <c r="AR78" s="26">
        <v>134.92689999999999</v>
      </c>
      <c r="AS78" s="26">
        <v>223.62</v>
      </c>
      <c r="AT78" s="26">
        <v>294.02820000000003</v>
      </c>
      <c r="AU78" s="26">
        <v>269.04289999999997</v>
      </c>
      <c r="AV78" s="26">
        <v>415.81920000000002</v>
      </c>
    </row>
    <row r="79" spans="1:48">
      <c r="X79" s="103">
        <v>7.0738000000000003</v>
      </c>
      <c r="Y79" s="26">
        <v>16.103100000000001</v>
      </c>
      <c r="Z79" s="103">
        <v>22.171399999999998</v>
      </c>
      <c r="AA79" s="103">
        <v>26.744900000000001</v>
      </c>
      <c r="AB79" s="103">
        <v>88.171199999999999</v>
      </c>
      <c r="AH79" s="22">
        <v>78975200</v>
      </c>
      <c r="AI79" s="22">
        <v>25620100</v>
      </c>
      <c r="AJ79" s="22">
        <v>25715400</v>
      </c>
      <c r="AK79" s="22">
        <v>36610900</v>
      </c>
      <c r="AL79" s="22">
        <v>21296200</v>
      </c>
      <c r="AR79" s="22">
        <v>137.14689999999999</v>
      </c>
      <c r="AS79" s="22">
        <v>229.09530000000001</v>
      </c>
      <c r="AT79" s="22">
        <v>292.78519999999997</v>
      </c>
      <c r="AU79" s="22">
        <v>270.57470000000001</v>
      </c>
      <c r="AV79" s="22">
        <v>419.89440000000002</v>
      </c>
    </row>
    <row r="80" spans="1:48">
      <c r="X80" s="104">
        <v>6.9964000000000004</v>
      </c>
      <c r="Y80" s="22">
        <v>15.8788</v>
      </c>
      <c r="Z80" s="104">
        <v>21.227799999999998</v>
      </c>
      <c r="AA80" s="104">
        <v>26.988800000000001</v>
      </c>
      <c r="AB80" s="104">
        <v>85.986599999999996</v>
      </c>
      <c r="AH80" s="26">
        <v>82516700</v>
      </c>
      <c r="AI80" s="26">
        <v>34061900</v>
      </c>
      <c r="AJ80" s="26">
        <v>24484500</v>
      </c>
      <c r="AK80" s="26">
        <v>28172000</v>
      </c>
      <c r="AL80" s="26">
        <v>17636500</v>
      </c>
      <c r="AR80" s="26">
        <v>131.9958</v>
      </c>
      <c r="AS80" s="26">
        <v>230.6388</v>
      </c>
      <c r="AT80" s="26">
        <v>297.58080000000001</v>
      </c>
      <c r="AU80" s="26">
        <v>269.10210000000001</v>
      </c>
      <c r="AV80" s="26">
        <v>423.70069999999998</v>
      </c>
    </row>
    <row r="81" spans="24:48">
      <c r="X81" s="103">
        <v>7.3415999999999997</v>
      </c>
      <c r="Y81" s="26">
        <v>15.3292</v>
      </c>
      <c r="Z81" s="103">
        <v>21.751999999999999</v>
      </c>
      <c r="AA81" s="103">
        <v>27.653500000000001</v>
      </c>
      <c r="AB81" s="103">
        <v>87.400300000000001</v>
      </c>
      <c r="AH81" s="22">
        <v>75638200</v>
      </c>
      <c r="AI81" s="22">
        <v>25479900</v>
      </c>
      <c r="AJ81" s="22">
        <v>22566500</v>
      </c>
      <c r="AK81" s="22">
        <v>26840200</v>
      </c>
      <c r="AL81" s="22">
        <v>18060500</v>
      </c>
      <c r="AR81" s="22">
        <v>130.67920000000001</v>
      </c>
      <c r="AS81" s="22">
        <v>228.58070000000001</v>
      </c>
      <c r="AT81" s="22">
        <v>293.10820000000001</v>
      </c>
      <c r="AU81" s="22">
        <v>274.40929999999997</v>
      </c>
      <c r="AV81" s="22">
        <v>427.82580000000002</v>
      </c>
    </row>
    <row r="82" spans="24:48">
      <c r="X82" s="104">
        <v>7.2823000000000002</v>
      </c>
      <c r="Y82" s="22">
        <v>15.139099999999999</v>
      </c>
      <c r="Z82" s="104">
        <v>22.166399999999999</v>
      </c>
      <c r="AA82" s="104">
        <v>27.917400000000001</v>
      </c>
      <c r="AB82" s="104">
        <v>84.020899999999997</v>
      </c>
      <c r="AH82" s="26">
        <v>64568100</v>
      </c>
      <c r="AI82" s="26">
        <v>25227500</v>
      </c>
      <c r="AJ82" s="26">
        <v>29578200</v>
      </c>
      <c r="AK82" s="26">
        <v>21878600</v>
      </c>
      <c r="AL82" s="26">
        <v>16725600</v>
      </c>
      <c r="AR82" s="26">
        <v>142.5574</v>
      </c>
      <c r="AS82" s="26">
        <v>225.55179999999999</v>
      </c>
      <c r="AT82" s="26">
        <v>297.61989999999997</v>
      </c>
      <c r="AU82" s="26">
        <v>277.28519999999997</v>
      </c>
      <c r="AV82" s="26">
        <v>427.19810000000001</v>
      </c>
    </row>
    <row r="83" spans="24:48">
      <c r="X83" s="103">
        <v>7.1510999999999996</v>
      </c>
      <c r="Y83" s="26">
        <v>15.327999999999999</v>
      </c>
      <c r="Z83" s="103">
        <v>21.451499999999999</v>
      </c>
      <c r="AA83" s="103">
        <v>27.090800000000002</v>
      </c>
      <c r="AB83" s="103">
        <v>84.656800000000004</v>
      </c>
      <c r="AH83" s="22">
        <v>57042300</v>
      </c>
      <c r="AI83" s="22">
        <v>24792000</v>
      </c>
      <c r="AJ83" s="22">
        <v>30393400</v>
      </c>
      <c r="AK83" s="22">
        <v>25087000</v>
      </c>
      <c r="AL83" s="22">
        <v>16705000</v>
      </c>
      <c r="AR83" s="22">
        <v>141.1927</v>
      </c>
      <c r="AS83" s="22">
        <v>229.57089999999999</v>
      </c>
      <c r="AT83" s="22">
        <v>297.209</v>
      </c>
      <c r="AU83" s="22">
        <v>273.14429999999999</v>
      </c>
      <c r="AV83" s="22">
        <v>421.33920000000001</v>
      </c>
    </row>
    <row r="84" spans="24:48">
      <c r="X84" s="104">
        <v>6.7141000000000002</v>
      </c>
      <c r="Y84" s="22">
        <v>14.8188</v>
      </c>
      <c r="Z84" s="104">
        <v>20.154299999999999</v>
      </c>
      <c r="AA84" s="104">
        <v>27.105799999999999</v>
      </c>
      <c r="AB84" s="104">
        <v>76.187200000000004</v>
      </c>
      <c r="AH84" s="26">
        <v>63420300</v>
      </c>
      <c r="AI84" s="26">
        <v>43623500</v>
      </c>
      <c r="AJ84" s="26">
        <v>28163600</v>
      </c>
      <c r="AK84" s="26">
        <v>25053400</v>
      </c>
      <c r="AL84" s="26">
        <v>21871200</v>
      </c>
      <c r="AR84" s="26">
        <v>150.02449999999999</v>
      </c>
      <c r="AS84" s="26">
        <v>228.3672</v>
      </c>
      <c r="AT84" s="26">
        <v>304.07940000000002</v>
      </c>
      <c r="AU84" s="26">
        <v>272.0077</v>
      </c>
      <c r="AV84" s="26">
        <v>420.13350000000003</v>
      </c>
    </row>
    <row r="85" spans="24:48">
      <c r="X85" s="103">
        <v>7.1285999999999996</v>
      </c>
      <c r="Y85" s="26">
        <v>15.232900000000001</v>
      </c>
      <c r="Z85" s="103">
        <v>19.487300000000001</v>
      </c>
      <c r="AA85" s="103">
        <v>27.0288</v>
      </c>
      <c r="AB85" s="103">
        <v>79.5047</v>
      </c>
      <c r="AH85" s="22">
        <v>77927200</v>
      </c>
      <c r="AI85" s="22">
        <v>30338000</v>
      </c>
      <c r="AJ85" s="22">
        <v>33422100</v>
      </c>
      <c r="AK85" s="22">
        <v>32766000</v>
      </c>
      <c r="AL85" s="22">
        <v>16316000</v>
      </c>
      <c r="AR85" s="22">
        <v>143.86429999999999</v>
      </c>
      <c r="AS85" s="22">
        <v>225.0762</v>
      </c>
      <c r="AT85" s="22">
        <v>308.68900000000002</v>
      </c>
      <c r="AU85" s="22">
        <v>277.22590000000002</v>
      </c>
      <c r="AV85" s="22">
        <v>419.91430000000003</v>
      </c>
    </row>
    <row r="86" spans="24:48">
      <c r="X86" s="104">
        <v>7.0753000000000004</v>
      </c>
      <c r="Y86" s="22">
        <v>15.4452</v>
      </c>
      <c r="Z86" s="104">
        <v>19.873699999999999</v>
      </c>
      <c r="AA86" s="104">
        <v>26.228200000000001</v>
      </c>
      <c r="AB86" s="104">
        <v>82.409199999999998</v>
      </c>
      <c r="AH86" s="26">
        <v>57969900</v>
      </c>
      <c r="AI86" s="26">
        <v>36910600</v>
      </c>
      <c r="AJ86" s="26">
        <v>27110500</v>
      </c>
      <c r="AK86" s="26">
        <v>24883300</v>
      </c>
      <c r="AL86" s="26">
        <v>17912000</v>
      </c>
      <c r="AR86" s="26">
        <v>153.98390000000001</v>
      </c>
      <c r="AS86" s="26">
        <v>228.8817</v>
      </c>
      <c r="AT86" s="26">
        <v>307.17200000000003</v>
      </c>
      <c r="AU86" s="26">
        <v>280.72449999999998</v>
      </c>
      <c r="AV86" s="26">
        <v>419.20690000000002</v>
      </c>
    </row>
    <row r="87" spans="24:48">
      <c r="X87" s="103">
        <v>7.2142999999999997</v>
      </c>
      <c r="Y87" s="26">
        <v>15.3492</v>
      </c>
      <c r="Z87" s="103">
        <v>18.761299999999999</v>
      </c>
      <c r="AA87" s="103">
        <v>26.942799999999998</v>
      </c>
      <c r="AB87" s="103">
        <v>79.663600000000002</v>
      </c>
      <c r="AH87" s="22">
        <v>49630700</v>
      </c>
      <c r="AI87" s="22">
        <v>22931900</v>
      </c>
      <c r="AJ87" s="22">
        <v>24289600</v>
      </c>
      <c r="AK87" s="22">
        <v>25824300</v>
      </c>
      <c r="AL87" s="22">
        <v>16502300</v>
      </c>
      <c r="AR87" s="22">
        <v>151.56209999999999</v>
      </c>
      <c r="AS87" s="22">
        <v>235.26939999999999</v>
      </c>
      <c r="AT87" s="22">
        <v>301.74029999999999</v>
      </c>
      <c r="AU87" s="22">
        <v>284.92469999999997</v>
      </c>
      <c r="AV87" s="22">
        <v>423.04309999999998</v>
      </c>
    </row>
    <row r="88" spans="24:48">
      <c r="X88" s="104">
        <v>7.4009</v>
      </c>
      <c r="Y88" s="22">
        <v>15.244400000000001</v>
      </c>
      <c r="Z88" s="104">
        <v>18.3888</v>
      </c>
      <c r="AA88" s="104">
        <v>27.212700000000002</v>
      </c>
      <c r="AB88" s="104">
        <v>82.618099999999998</v>
      </c>
      <c r="AH88" s="26">
        <v>41243300</v>
      </c>
      <c r="AI88" s="26">
        <v>22719800</v>
      </c>
      <c r="AJ88" s="26">
        <v>23156700</v>
      </c>
      <c r="AK88" s="26">
        <v>22064800</v>
      </c>
      <c r="AL88" s="26">
        <v>19370900</v>
      </c>
      <c r="AR88" s="26">
        <v>146.18039999999999</v>
      </c>
      <c r="AS88" s="26">
        <v>241.79310000000001</v>
      </c>
      <c r="AT88" s="26">
        <v>302.82659999999998</v>
      </c>
      <c r="AU88" s="26">
        <v>283.86720000000003</v>
      </c>
      <c r="AV88" s="26">
        <v>419.92430000000002</v>
      </c>
    </row>
    <row r="89" spans="24:48">
      <c r="X89" s="103">
        <v>7.2584</v>
      </c>
      <c r="Y89" s="26">
        <v>15.292299999999999</v>
      </c>
      <c r="Z89" s="103">
        <v>19.753900000000002</v>
      </c>
      <c r="AA89" s="103">
        <v>27.735499999999998</v>
      </c>
      <c r="AB89" s="103">
        <v>87.720299999999995</v>
      </c>
      <c r="AH89" s="22">
        <v>67111700</v>
      </c>
      <c r="AI89" s="22">
        <v>23625200</v>
      </c>
      <c r="AJ89" s="22">
        <v>40110400</v>
      </c>
      <c r="AK89" s="22">
        <v>29770300</v>
      </c>
      <c r="AL89" s="22">
        <v>16544300</v>
      </c>
      <c r="AR89" s="22">
        <v>149.20760000000001</v>
      </c>
      <c r="AS89" s="22">
        <v>240.61840000000001</v>
      </c>
      <c r="AT89" s="22">
        <v>308.25830000000002</v>
      </c>
      <c r="AU89" s="22">
        <v>283.81779999999998</v>
      </c>
      <c r="AV89" s="22">
        <v>418.93790000000001</v>
      </c>
    </row>
    <row r="90" spans="24:48">
      <c r="X90" s="104">
        <v>7.4352999999999998</v>
      </c>
      <c r="Y90" s="22">
        <v>14.9777</v>
      </c>
      <c r="Z90" s="104">
        <v>18.520600000000002</v>
      </c>
      <c r="AA90" s="104">
        <v>28.895900000000001</v>
      </c>
      <c r="AB90" s="104">
        <v>87.7423</v>
      </c>
      <c r="AH90" s="26">
        <v>62769000</v>
      </c>
      <c r="AI90" s="26">
        <v>24326800</v>
      </c>
      <c r="AJ90" s="26">
        <v>31411200</v>
      </c>
      <c r="AK90" s="26">
        <v>23103000</v>
      </c>
      <c r="AL90" s="26">
        <v>14272400</v>
      </c>
      <c r="AR90" s="26">
        <v>147.83340000000001</v>
      </c>
      <c r="AS90" s="26">
        <v>242.59889999999999</v>
      </c>
      <c r="AT90" s="26">
        <v>304.25549999999998</v>
      </c>
      <c r="AU90" s="26">
        <v>281.0111</v>
      </c>
      <c r="AV90" s="26">
        <v>416.37709999999998</v>
      </c>
    </row>
    <row r="91" spans="24:48">
      <c r="X91" s="103">
        <v>7.2813999999999997</v>
      </c>
      <c r="Y91" s="26">
        <v>14.805300000000001</v>
      </c>
      <c r="Z91" s="103">
        <v>19.505199999999999</v>
      </c>
      <c r="AA91" s="103">
        <v>28.196200000000001</v>
      </c>
      <c r="AB91" s="103">
        <v>86.387500000000003</v>
      </c>
      <c r="AH91" s="22">
        <v>48318200</v>
      </c>
      <c r="AI91" s="22">
        <v>27148700</v>
      </c>
      <c r="AJ91" s="22">
        <v>24361900</v>
      </c>
      <c r="AK91" s="22">
        <v>27276600</v>
      </c>
      <c r="AL91" s="22">
        <v>12512300</v>
      </c>
      <c r="AR91" s="22">
        <v>158.82740000000001</v>
      </c>
      <c r="AS91" s="22">
        <v>245.8509</v>
      </c>
      <c r="AT91" s="22">
        <v>293.11799999999999</v>
      </c>
      <c r="AU91" s="22">
        <v>288.18610000000001</v>
      </c>
      <c r="AV91" s="22">
        <v>423.98970000000003</v>
      </c>
    </row>
    <row r="92" spans="24:48">
      <c r="X92" s="104">
        <v>7.0446999999999997</v>
      </c>
      <c r="Y92" s="22">
        <v>14.3208</v>
      </c>
      <c r="Z92" s="104">
        <v>19.574100000000001</v>
      </c>
      <c r="AA92" s="104">
        <v>27.788399999999999</v>
      </c>
      <c r="AB92" s="104">
        <v>83.027100000000004</v>
      </c>
      <c r="AH92" s="26">
        <v>51385100</v>
      </c>
      <c r="AI92" s="26">
        <v>23837500</v>
      </c>
      <c r="AJ92" s="26">
        <v>34569300</v>
      </c>
      <c r="AK92" s="26">
        <v>27403400</v>
      </c>
      <c r="AL92" s="26">
        <v>16216600</v>
      </c>
      <c r="AR92" s="26">
        <v>157.11680000000001</v>
      </c>
      <c r="AS92" s="26">
        <v>248.375</v>
      </c>
      <c r="AT92" s="26">
        <v>294.94819999999999</v>
      </c>
      <c r="AU92" s="26">
        <v>286.00200000000001</v>
      </c>
      <c r="AV92" s="26">
        <v>423.06299999999999</v>
      </c>
    </row>
    <row r="93" spans="24:48">
      <c r="X93" s="103">
        <v>7.2567000000000004</v>
      </c>
      <c r="Y93" s="26">
        <v>14.427899999999999</v>
      </c>
      <c r="Z93" s="103">
        <v>20.305099999999999</v>
      </c>
      <c r="AA93" s="103">
        <v>27.548500000000001</v>
      </c>
      <c r="AB93" s="103">
        <v>85.802599999999998</v>
      </c>
      <c r="AH93" s="22">
        <v>41905300</v>
      </c>
      <c r="AI93" s="22">
        <v>23070900</v>
      </c>
      <c r="AJ93" s="22">
        <v>30966700</v>
      </c>
      <c r="AK93" s="22">
        <v>24222700</v>
      </c>
      <c r="AL93" s="22">
        <v>17966400</v>
      </c>
      <c r="AR93" s="22">
        <v>158.69290000000001</v>
      </c>
      <c r="AS93" s="22">
        <v>248.4333</v>
      </c>
      <c r="AT93" s="22">
        <v>290.64179999999999</v>
      </c>
      <c r="AU93" s="22">
        <v>279.51870000000002</v>
      </c>
      <c r="AV93" s="22">
        <v>424.74689999999998</v>
      </c>
    </row>
    <row r="94" spans="24:48">
      <c r="X94" s="104">
        <v>7.3177000000000003</v>
      </c>
      <c r="Y94" s="22">
        <v>14.4922</v>
      </c>
      <c r="Z94" s="104">
        <v>18.8172</v>
      </c>
      <c r="AA94" s="104">
        <v>28.666</v>
      </c>
      <c r="AB94" s="104">
        <v>88.774100000000004</v>
      </c>
      <c r="AH94" s="26">
        <v>52874300</v>
      </c>
      <c r="AI94" s="26">
        <v>25627500</v>
      </c>
      <c r="AJ94" s="26">
        <v>21907200</v>
      </c>
      <c r="AK94" s="26">
        <v>20987900</v>
      </c>
      <c r="AL94" s="26">
        <v>19232100</v>
      </c>
      <c r="AR94" s="26">
        <v>158.70249999999999</v>
      </c>
      <c r="AS94" s="26">
        <v>250.93790000000001</v>
      </c>
      <c r="AT94" s="26">
        <v>279.1814</v>
      </c>
      <c r="AU94" s="26">
        <v>280.17099999999999</v>
      </c>
      <c r="AV94" s="26">
        <v>421.73779999999999</v>
      </c>
    </row>
    <row r="95" spans="24:48">
      <c r="X95" s="103">
        <v>7.4185999999999996</v>
      </c>
      <c r="Y95" s="26">
        <v>14.780900000000001</v>
      </c>
      <c r="Z95" s="103">
        <v>18.648499999999999</v>
      </c>
      <c r="AA95" s="103">
        <v>29.136800000000001</v>
      </c>
      <c r="AB95" s="103">
        <v>92.124499999999998</v>
      </c>
      <c r="AH95" s="22">
        <v>40940800</v>
      </c>
      <c r="AI95" s="22">
        <v>24878600</v>
      </c>
      <c r="AJ95" s="22">
        <v>28221600</v>
      </c>
      <c r="AK95" s="22">
        <v>23836200</v>
      </c>
      <c r="AL95" s="22">
        <v>20273500</v>
      </c>
      <c r="AR95" s="22">
        <v>159.0581</v>
      </c>
      <c r="AS95" s="22">
        <v>248.12260000000001</v>
      </c>
      <c r="AT95" s="22">
        <v>276.04969999999997</v>
      </c>
      <c r="AU95" s="22">
        <v>286.44670000000002</v>
      </c>
      <c r="AV95" s="22">
        <v>426.39100000000002</v>
      </c>
    </row>
    <row r="96" spans="24:48">
      <c r="X96" s="104">
        <v>7.5949999999999998</v>
      </c>
      <c r="Y96" s="22">
        <v>14.2355</v>
      </c>
      <c r="Z96" s="104">
        <v>16.925899999999999</v>
      </c>
      <c r="AA96" s="104">
        <v>28.557099999999998</v>
      </c>
      <c r="AB96" s="104">
        <v>90.538799999999995</v>
      </c>
      <c r="AH96" s="26">
        <v>50479600</v>
      </c>
      <c r="AI96" s="26">
        <v>23209300</v>
      </c>
      <c r="AJ96" s="26">
        <v>20778000</v>
      </c>
      <c r="AK96" s="26">
        <v>20161800</v>
      </c>
      <c r="AL96" s="26">
        <v>16765600</v>
      </c>
      <c r="AR96" s="26">
        <v>166.9288</v>
      </c>
      <c r="AS96" s="26">
        <v>251.91839999999999</v>
      </c>
      <c r="AT96" s="26">
        <v>281.49110000000002</v>
      </c>
      <c r="AU96" s="26">
        <v>282.79000000000002</v>
      </c>
      <c r="AV96" s="26">
        <v>420.3827</v>
      </c>
    </row>
    <row r="97" spans="24:48">
      <c r="X97" s="103">
        <v>7.7850999999999999</v>
      </c>
      <c r="Y97" s="26">
        <v>14.2759</v>
      </c>
      <c r="Z97" s="103">
        <v>17.57</v>
      </c>
      <c r="AA97" s="103">
        <v>28.870899999999999</v>
      </c>
      <c r="AB97" s="103">
        <v>90.396799999999999</v>
      </c>
      <c r="AH97" s="22">
        <v>52765600</v>
      </c>
      <c r="AI97" s="22">
        <v>19722900</v>
      </c>
      <c r="AJ97" s="22">
        <v>22297700</v>
      </c>
      <c r="AK97" s="22">
        <v>17150300</v>
      </c>
      <c r="AL97" s="22">
        <v>15855500</v>
      </c>
      <c r="AR97" s="22">
        <v>165.1798</v>
      </c>
      <c r="AS97" s="22">
        <v>253.12209999999999</v>
      </c>
      <c r="AT97" s="22">
        <v>273.86709999999999</v>
      </c>
      <c r="AU97" s="22">
        <v>285.41879999999998</v>
      </c>
      <c r="AV97" s="22">
        <v>412.1524</v>
      </c>
    </row>
    <row r="98" spans="24:48">
      <c r="X98" s="104">
        <v>8.0372000000000003</v>
      </c>
      <c r="Y98" s="22">
        <v>13.7294</v>
      </c>
      <c r="Z98" s="104">
        <v>16.606400000000001</v>
      </c>
      <c r="AA98" s="104">
        <v>28.564</v>
      </c>
      <c r="AB98" s="104">
        <v>88.732100000000003</v>
      </c>
      <c r="AH98" s="26">
        <v>36669600</v>
      </c>
      <c r="AI98" s="26">
        <v>24030400</v>
      </c>
      <c r="AJ98" s="26">
        <v>22906700</v>
      </c>
      <c r="AK98" s="26">
        <v>23244400</v>
      </c>
      <c r="AL98" s="26">
        <v>21029900</v>
      </c>
      <c r="AR98" s="26">
        <v>170.1386</v>
      </c>
      <c r="AS98" s="26">
        <v>251.1806</v>
      </c>
      <c r="AT98" s="26">
        <v>274.54239999999999</v>
      </c>
      <c r="AU98" s="26">
        <v>284.9939</v>
      </c>
      <c r="AV98" s="26">
        <v>413.089</v>
      </c>
    </row>
    <row r="99" spans="24:48">
      <c r="X99" s="103">
        <v>7.7751000000000001</v>
      </c>
      <c r="Y99" s="26">
        <v>13.6363</v>
      </c>
      <c r="Z99" s="103">
        <v>16.152000000000001</v>
      </c>
      <c r="AA99" s="103">
        <v>28.3262</v>
      </c>
      <c r="AB99" s="103">
        <v>89.862899999999996</v>
      </c>
      <c r="AH99" s="22">
        <v>56203700</v>
      </c>
      <c r="AI99" s="22">
        <v>25606200</v>
      </c>
      <c r="AJ99" s="22">
        <v>29454600</v>
      </c>
      <c r="AK99" s="22">
        <v>21676400</v>
      </c>
      <c r="AL99" s="22">
        <v>30276500</v>
      </c>
      <c r="AR99" s="22">
        <v>171.6378</v>
      </c>
      <c r="AS99" s="22">
        <v>250.71459999999999</v>
      </c>
      <c r="AT99" s="22">
        <v>279.22059999999999</v>
      </c>
      <c r="AU99" s="22">
        <v>285.0729</v>
      </c>
      <c r="AV99" s="22">
        <v>410.35890000000001</v>
      </c>
    </row>
    <row r="100" spans="24:48">
      <c r="X100" s="104">
        <v>7.7526999999999999</v>
      </c>
      <c r="Y100" s="22">
        <v>14.2128</v>
      </c>
      <c r="Z100" s="104">
        <v>17.680800000000001</v>
      </c>
      <c r="AA100" s="104">
        <v>28.9389</v>
      </c>
      <c r="AB100" s="104">
        <v>90.383899999999997</v>
      </c>
      <c r="AH100" s="26">
        <v>34620200</v>
      </c>
      <c r="AI100" s="26">
        <v>21462600</v>
      </c>
      <c r="AJ100" s="26">
        <v>29405800</v>
      </c>
      <c r="AK100" s="26">
        <v>26611000</v>
      </c>
      <c r="AL100" s="26">
        <v>20286900</v>
      </c>
      <c r="AR100" s="26">
        <v>168.23580000000001</v>
      </c>
      <c r="AS100" s="26">
        <v>252.9667</v>
      </c>
      <c r="AT100" s="26">
        <v>280.25799999999998</v>
      </c>
      <c r="AU100" s="26">
        <v>282.76029999999997</v>
      </c>
      <c r="AV100" s="26">
        <v>402.81610000000001</v>
      </c>
    </row>
    <row r="101" spans="24:48">
      <c r="X101" s="103">
        <v>8.0023</v>
      </c>
      <c r="Y101" s="26">
        <v>14.1355</v>
      </c>
      <c r="Z101" s="103">
        <v>17.2395</v>
      </c>
      <c r="AA101" s="103">
        <v>29.198699999999999</v>
      </c>
      <c r="AB101" s="103">
        <v>91.340699999999998</v>
      </c>
      <c r="AH101" s="22">
        <v>32790800</v>
      </c>
      <c r="AI101" s="22">
        <v>19763300</v>
      </c>
      <c r="AJ101" s="22">
        <v>35678900</v>
      </c>
      <c r="AK101" s="22">
        <v>45772200</v>
      </c>
      <c r="AL101" s="22">
        <v>15734500</v>
      </c>
      <c r="AR101" s="22">
        <v>161.27799999999999</v>
      </c>
      <c r="AS101" s="22">
        <v>249.65639999999999</v>
      </c>
      <c r="AT101" s="22">
        <v>274.8263</v>
      </c>
      <c r="AU101" s="22">
        <v>282.4144</v>
      </c>
      <c r="AV101" s="22">
        <v>397.68459999999999</v>
      </c>
    </row>
    <row r="102" spans="24:48">
      <c r="X102" s="104">
        <v>8.4609000000000005</v>
      </c>
      <c r="Y102" s="22">
        <v>13.9861</v>
      </c>
      <c r="Z102" s="104">
        <v>18.151199999999999</v>
      </c>
      <c r="AA102" s="104">
        <v>30.1633</v>
      </c>
      <c r="AB102" s="104">
        <v>94.614099999999993</v>
      </c>
      <c r="AH102" s="26">
        <v>34277600</v>
      </c>
      <c r="AI102" s="26">
        <v>31014200</v>
      </c>
      <c r="AJ102" s="26">
        <v>46518400</v>
      </c>
      <c r="AK102" s="26">
        <v>64599200</v>
      </c>
      <c r="AL102" s="26">
        <v>15065300</v>
      </c>
      <c r="AR102" s="26">
        <v>166.75579999999999</v>
      </c>
      <c r="AS102" s="26">
        <v>253.52019999999999</v>
      </c>
      <c r="AT102" s="26">
        <v>268.19069999999999</v>
      </c>
      <c r="AU102" s="26">
        <v>278.47120000000001</v>
      </c>
      <c r="AV102" s="26">
        <v>399.51799999999997</v>
      </c>
    </row>
    <row r="103" spans="24:48">
      <c r="X103" s="103">
        <v>8.7195</v>
      </c>
      <c r="Y103" s="26">
        <v>14.036</v>
      </c>
      <c r="Z103" s="103">
        <v>16.913900000000002</v>
      </c>
      <c r="AA103" s="103">
        <v>31.662500000000001</v>
      </c>
      <c r="AB103" s="103">
        <v>94.343199999999996</v>
      </c>
      <c r="AH103" s="22">
        <v>33194400</v>
      </c>
      <c r="AI103" s="22">
        <v>46903100</v>
      </c>
      <c r="AJ103" s="22">
        <v>63477700</v>
      </c>
      <c r="AK103" s="22">
        <v>46462600</v>
      </c>
      <c r="AL103" s="22">
        <v>40586500</v>
      </c>
      <c r="AR103" s="22">
        <v>164.73769999999999</v>
      </c>
      <c r="AS103" s="22">
        <v>253.9084</v>
      </c>
      <c r="AT103" s="22">
        <v>274.73820000000001</v>
      </c>
      <c r="AU103" s="22">
        <v>272.19549999999998</v>
      </c>
      <c r="AV103" s="22">
        <v>406.10419999999999</v>
      </c>
    </row>
    <row r="104" spans="24:48">
      <c r="X104" s="104">
        <v>8.7745999999999995</v>
      </c>
      <c r="Y104" s="22">
        <v>14.5815</v>
      </c>
      <c r="Z104" s="104">
        <v>17.099699999999999</v>
      </c>
      <c r="AA104" s="104">
        <v>31.248699999999999</v>
      </c>
      <c r="AB104" s="104">
        <v>92.463499999999996</v>
      </c>
      <c r="AH104" s="26">
        <v>34392700</v>
      </c>
      <c r="AI104" s="26">
        <v>40589000</v>
      </c>
      <c r="AJ104" s="26">
        <v>33646600</v>
      </c>
      <c r="AK104" s="26">
        <v>36446700</v>
      </c>
      <c r="AL104" s="26">
        <v>29694700</v>
      </c>
      <c r="AR104" s="26">
        <v>167.7457</v>
      </c>
      <c r="AS104" s="26">
        <v>254.31620000000001</v>
      </c>
      <c r="AT104" s="26">
        <v>264.46190000000001</v>
      </c>
      <c r="AU104" s="26">
        <v>291.91199999999998</v>
      </c>
      <c r="AV104" s="26">
        <v>407.58879999999999</v>
      </c>
    </row>
    <row r="105" spans="24:48">
      <c r="X105" s="103">
        <v>8.9384999999999994</v>
      </c>
      <c r="Y105" s="26">
        <v>14.96</v>
      </c>
      <c r="Z105" s="103">
        <v>16.670300000000001</v>
      </c>
      <c r="AA105" s="103">
        <v>31.160799999999998</v>
      </c>
      <c r="AB105" s="103">
        <v>94.764099999999999</v>
      </c>
      <c r="AH105" s="22">
        <v>51286600</v>
      </c>
      <c r="AI105" s="22">
        <v>30945100</v>
      </c>
      <c r="AJ105" s="22">
        <v>37073900</v>
      </c>
      <c r="AK105" s="22">
        <v>21294100</v>
      </c>
      <c r="AL105" s="22">
        <v>19582100</v>
      </c>
      <c r="AR105" s="22">
        <v>167.26519999999999</v>
      </c>
      <c r="AS105" s="22">
        <v>247.12270000000001</v>
      </c>
      <c r="AT105" s="22">
        <v>277.185</v>
      </c>
      <c r="AU105" s="22">
        <v>301.26119999999997</v>
      </c>
      <c r="AV105" s="22">
        <v>397.60489999999999</v>
      </c>
    </row>
    <row r="106" spans="24:48">
      <c r="X106" s="104">
        <v>8.7444000000000006</v>
      </c>
      <c r="Y106" s="22">
        <v>15.578900000000001</v>
      </c>
      <c r="Z106" s="104">
        <v>16.873999999999999</v>
      </c>
      <c r="AA106" s="104">
        <v>30.672999999999998</v>
      </c>
      <c r="AB106" s="104">
        <v>95.37</v>
      </c>
      <c r="AH106" s="26">
        <v>53875900</v>
      </c>
      <c r="AI106" s="26">
        <v>19626600</v>
      </c>
      <c r="AJ106" s="26">
        <v>35151100</v>
      </c>
      <c r="AK106" s="26">
        <v>26404400</v>
      </c>
      <c r="AL106" s="26">
        <v>28781400</v>
      </c>
      <c r="AR106" s="26">
        <v>163.19040000000001</v>
      </c>
      <c r="AS106" s="26">
        <v>245.1326</v>
      </c>
      <c r="AT106" s="26">
        <v>283.45830000000001</v>
      </c>
      <c r="AU106" s="26">
        <v>303.66269999999997</v>
      </c>
      <c r="AV106" s="26">
        <v>404.8587</v>
      </c>
    </row>
    <row r="107" spans="24:48">
      <c r="X107" s="103">
        <v>8.9946000000000002</v>
      </c>
      <c r="Y107" s="26">
        <v>15.614599999999999</v>
      </c>
      <c r="Z107" s="103">
        <v>16.131</v>
      </c>
      <c r="AA107" s="103">
        <v>30.523099999999999</v>
      </c>
      <c r="AB107" s="103">
        <v>94.934100000000001</v>
      </c>
      <c r="AH107" s="22">
        <v>39370500</v>
      </c>
      <c r="AI107" s="22">
        <v>32756100</v>
      </c>
      <c r="AJ107" s="22">
        <v>25978600</v>
      </c>
      <c r="AK107" s="22">
        <v>22360800</v>
      </c>
      <c r="AL107" s="22">
        <v>23562500</v>
      </c>
      <c r="AR107" s="22">
        <v>170.51339999999999</v>
      </c>
      <c r="AS107" s="22">
        <v>244.81219999999999</v>
      </c>
      <c r="AT107" s="22">
        <v>271.60640000000001</v>
      </c>
      <c r="AU107" s="22">
        <v>301.98259999999999</v>
      </c>
      <c r="AV107" s="22">
        <v>400.80329999999998</v>
      </c>
    </row>
    <row r="108" spans="24:48">
      <c r="X108" s="104">
        <v>8.6870999999999992</v>
      </c>
      <c r="Y108" s="22">
        <v>15.666700000000001</v>
      </c>
      <c r="Z108" s="104">
        <v>16.950900000000001</v>
      </c>
      <c r="AA108" s="104">
        <v>37.961500000000001</v>
      </c>
      <c r="AB108" s="104">
        <v>103.7816</v>
      </c>
      <c r="AH108" s="26">
        <v>30372900</v>
      </c>
      <c r="AI108" s="26">
        <v>21901300</v>
      </c>
      <c r="AJ108" s="26">
        <v>33599300</v>
      </c>
      <c r="AK108" s="26">
        <v>22519900</v>
      </c>
      <c r="AL108" s="26">
        <v>17709400</v>
      </c>
      <c r="AR108" s="26">
        <v>172.22399999999999</v>
      </c>
      <c r="AS108" s="26">
        <v>244.5016</v>
      </c>
      <c r="AT108" s="26">
        <v>278.4083</v>
      </c>
      <c r="AU108" s="26">
        <v>301.83440000000002</v>
      </c>
      <c r="AV108" s="26">
        <v>387.9298</v>
      </c>
    </row>
    <row r="109" spans="24:48">
      <c r="X109" s="103">
        <v>8.4953000000000003</v>
      </c>
      <c r="Y109" s="26">
        <v>15.4552</v>
      </c>
      <c r="Z109" s="103">
        <v>17.825600000000001</v>
      </c>
      <c r="AA109" s="103">
        <v>38.927</v>
      </c>
      <c r="AB109" s="103">
        <v>106.4511</v>
      </c>
      <c r="AH109" s="22">
        <v>36839200</v>
      </c>
      <c r="AI109" s="22">
        <v>26491100</v>
      </c>
      <c r="AJ109" s="22">
        <v>43260400</v>
      </c>
      <c r="AK109" s="22">
        <v>28181200</v>
      </c>
      <c r="AL109" s="22">
        <v>17446700</v>
      </c>
      <c r="AR109" s="22">
        <v>167.76490000000001</v>
      </c>
      <c r="AS109" s="22">
        <v>240.5505</v>
      </c>
      <c r="AT109" s="22">
        <v>275.7756</v>
      </c>
      <c r="AU109" s="22">
        <v>300.83620000000002</v>
      </c>
      <c r="AV109" s="22">
        <v>393.51960000000003</v>
      </c>
    </row>
    <row r="110" spans="24:48">
      <c r="X110" s="104">
        <v>8.4572000000000003</v>
      </c>
      <c r="Y110" s="22">
        <v>16.210100000000001</v>
      </c>
      <c r="Z110" s="104">
        <v>18.784300000000002</v>
      </c>
      <c r="AA110" s="104">
        <v>40.0914</v>
      </c>
      <c r="AB110" s="104">
        <v>113.8819</v>
      </c>
      <c r="AH110" s="26">
        <v>32139300</v>
      </c>
      <c r="AI110" s="26">
        <v>27032900</v>
      </c>
      <c r="AJ110" s="26">
        <v>37780300</v>
      </c>
      <c r="AK110" s="26">
        <v>21318600</v>
      </c>
      <c r="AL110" s="26">
        <v>16996600</v>
      </c>
      <c r="AR110" s="26">
        <v>171.86840000000001</v>
      </c>
      <c r="AS110" s="26">
        <v>239.26910000000001</v>
      </c>
      <c r="AT110" s="26">
        <v>283.80090000000001</v>
      </c>
      <c r="AU110" s="26">
        <v>301.83440000000002</v>
      </c>
      <c r="AV110" s="26">
        <v>396.4092</v>
      </c>
    </row>
    <row r="111" spans="24:48">
      <c r="X111" s="103">
        <v>8.8443000000000005</v>
      </c>
      <c r="Y111" s="26">
        <v>16.23</v>
      </c>
      <c r="Z111" s="103">
        <v>18.645499999999998</v>
      </c>
      <c r="AA111" s="103">
        <v>37.8155</v>
      </c>
      <c r="AB111" s="103">
        <v>114.8057</v>
      </c>
      <c r="AH111" s="22">
        <v>28316000</v>
      </c>
      <c r="AI111" s="22">
        <v>29299900</v>
      </c>
      <c r="AJ111" s="22">
        <v>47726000</v>
      </c>
      <c r="AK111" s="22">
        <v>21340800</v>
      </c>
      <c r="AL111" s="22">
        <v>20018200</v>
      </c>
      <c r="AR111" s="22">
        <v>173.71350000000001</v>
      </c>
      <c r="AS111" s="22">
        <v>242.43379999999999</v>
      </c>
      <c r="AT111" s="22">
        <v>271.44</v>
      </c>
      <c r="AU111" s="22">
        <v>307.01299999999998</v>
      </c>
      <c r="AV111" s="22">
        <v>405.19749999999999</v>
      </c>
    </row>
    <row r="112" spans="24:48">
      <c r="X112" s="104">
        <v>8.7752999999999997</v>
      </c>
      <c r="Y112" s="22">
        <v>16.742699999999999</v>
      </c>
      <c r="Z112" s="104">
        <v>18.294</v>
      </c>
      <c r="AA112" s="104">
        <v>39.750599999999999</v>
      </c>
      <c r="AB112" s="104">
        <v>110.4815</v>
      </c>
      <c r="AH112" s="26">
        <v>30877800</v>
      </c>
      <c r="AI112" s="26">
        <v>33641600</v>
      </c>
      <c r="AJ112" s="26">
        <v>39336400</v>
      </c>
      <c r="AK112" s="26">
        <v>30078000</v>
      </c>
      <c r="AL112" s="26">
        <v>11792300</v>
      </c>
      <c r="AR112" s="26">
        <v>175.42420000000001</v>
      </c>
      <c r="AS112" s="26">
        <v>245.08410000000001</v>
      </c>
      <c r="AT112" s="26">
        <v>268.87580000000003</v>
      </c>
      <c r="AU112" s="26">
        <v>305.03649999999999</v>
      </c>
      <c r="AV112" s="26">
        <v>412.05279999999999</v>
      </c>
    </row>
    <row r="113" spans="24:48">
      <c r="X113" s="103">
        <v>8.7942999999999998</v>
      </c>
      <c r="Y113" s="26">
        <v>16.933800000000002</v>
      </c>
      <c r="Z113" s="103">
        <v>19.5641</v>
      </c>
      <c r="AA113" s="103">
        <v>39.3078</v>
      </c>
      <c r="AB113" s="103">
        <v>109.6146</v>
      </c>
      <c r="AH113" s="22">
        <v>30892700</v>
      </c>
      <c r="AI113" s="22">
        <v>36684400</v>
      </c>
      <c r="AJ113" s="22">
        <v>48975900</v>
      </c>
      <c r="AK113" s="22">
        <v>31680200</v>
      </c>
      <c r="AL113" s="22">
        <v>14689700</v>
      </c>
      <c r="AR113" s="22">
        <v>176.44280000000001</v>
      </c>
      <c r="AS113" s="22">
        <v>239.95830000000001</v>
      </c>
      <c r="AT113" s="22">
        <v>258.94209999999998</v>
      </c>
      <c r="AU113" s="22">
        <v>303.4058</v>
      </c>
      <c r="AV113" s="22">
        <v>407.86790000000002</v>
      </c>
    </row>
    <row r="114" spans="24:48">
      <c r="X114" s="104">
        <v>8.7386999999999997</v>
      </c>
      <c r="Y114" s="22">
        <v>17.541</v>
      </c>
      <c r="Z114" s="104">
        <v>18.6934</v>
      </c>
      <c r="AA114" s="104">
        <v>39.151899999999998</v>
      </c>
      <c r="AB114" s="104">
        <v>114.9807</v>
      </c>
      <c r="AH114" s="26">
        <v>32038200</v>
      </c>
      <c r="AI114" s="26">
        <v>29624300</v>
      </c>
      <c r="AJ114" s="26">
        <v>51033800</v>
      </c>
      <c r="AK114" s="26">
        <v>19758100</v>
      </c>
      <c r="AL114" s="26">
        <v>13402300</v>
      </c>
      <c r="AR114" s="26">
        <v>177.48079999999999</v>
      </c>
      <c r="AS114" s="26">
        <v>239.0361</v>
      </c>
      <c r="AT114" s="26">
        <v>263.75729999999999</v>
      </c>
      <c r="AU114" s="26">
        <v>308.65359999999998</v>
      </c>
      <c r="AV114" s="26">
        <v>409.06349999999998</v>
      </c>
    </row>
    <row r="115" spans="24:48">
      <c r="X115" s="103">
        <v>8.7396999999999991</v>
      </c>
      <c r="Y115" s="26">
        <v>17.581700000000001</v>
      </c>
      <c r="Z115" s="103">
        <v>18.7593</v>
      </c>
      <c r="AA115" s="103">
        <v>38.635100000000001</v>
      </c>
      <c r="AB115" s="103">
        <v>116.4175</v>
      </c>
      <c r="AH115" s="22">
        <v>44711500</v>
      </c>
      <c r="AI115" s="22">
        <v>23901100</v>
      </c>
      <c r="AJ115" s="22">
        <v>34925100</v>
      </c>
      <c r="AK115" s="22">
        <v>16336500</v>
      </c>
      <c r="AL115" s="22">
        <v>15440200</v>
      </c>
      <c r="AR115" s="22">
        <v>179.46039999999999</v>
      </c>
      <c r="AS115" s="22">
        <v>232.01730000000001</v>
      </c>
      <c r="AT115" s="22">
        <v>254.99789999999999</v>
      </c>
      <c r="AU115" s="22">
        <v>306.47930000000002</v>
      </c>
      <c r="AV115" s="22">
        <v>410.83710000000002</v>
      </c>
    </row>
    <row r="116" spans="24:48">
      <c r="X116" s="104">
        <v>8.8926999999999996</v>
      </c>
      <c r="Y116" s="22">
        <v>17.420000000000002</v>
      </c>
      <c r="Z116" s="104">
        <v>18.899100000000001</v>
      </c>
      <c r="AA116" s="104">
        <v>37.460599999999999</v>
      </c>
      <c r="AB116" s="104">
        <v>122.4195</v>
      </c>
      <c r="AH116" s="26">
        <v>41873900</v>
      </c>
      <c r="AI116" s="26">
        <v>24970200</v>
      </c>
      <c r="AJ116" s="26">
        <v>32550900</v>
      </c>
      <c r="AK116" s="26">
        <v>26730300</v>
      </c>
      <c r="AL116" s="26">
        <v>15109300</v>
      </c>
      <c r="AR116" s="26">
        <v>175.3954</v>
      </c>
      <c r="AS116" s="26">
        <v>235.92959999999999</v>
      </c>
      <c r="AT116" s="26">
        <v>249.90880000000001</v>
      </c>
      <c r="AU116" s="26">
        <v>305.35270000000003</v>
      </c>
      <c r="AV116" s="26">
        <v>413.2484</v>
      </c>
    </row>
    <row r="117" spans="24:48">
      <c r="X117" s="103">
        <v>8.7781000000000002</v>
      </c>
      <c r="Y117" s="26">
        <v>17.325399999999998</v>
      </c>
      <c r="Z117" s="103">
        <v>18.625399999999999</v>
      </c>
      <c r="AA117" s="103">
        <v>38.495199999999997</v>
      </c>
      <c r="AB117" s="103">
        <v>120.9777</v>
      </c>
      <c r="AH117" s="22">
        <v>46610400</v>
      </c>
      <c r="AI117" s="22">
        <v>20168000</v>
      </c>
      <c r="AJ117" s="22">
        <v>28828800</v>
      </c>
      <c r="AK117" s="22">
        <v>24315000</v>
      </c>
      <c r="AL117" s="22">
        <v>22239500</v>
      </c>
      <c r="AR117" s="22">
        <v>172.74299999999999</v>
      </c>
      <c r="AS117" s="22">
        <v>240.9</v>
      </c>
      <c r="AT117" s="22">
        <v>255.5558</v>
      </c>
      <c r="AU117" s="22">
        <v>305.83690000000001</v>
      </c>
      <c r="AV117" s="22">
        <v>412.2321</v>
      </c>
    </row>
    <row r="118" spans="24:48">
      <c r="X118" s="104">
        <v>9.0183999999999997</v>
      </c>
      <c r="Y118" s="22">
        <v>17.392099999999999</v>
      </c>
      <c r="Z118" s="104">
        <v>18.026199999999999</v>
      </c>
      <c r="AA118" s="104">
        <v>38.755099999999999</v>
      </c>
      <c r="AB118" s="104">
        <v>120.8677</v>
      </c>
      <c r="AH118" s="26">
        <v>35264500</v>
      </c>
      <c r="AI118" s="26">
        <v>25739800</v>
      </c>
      <c r="AJ118" s="26">
        <v>31356000</v>
      </c>
      <c r="AK118" s="26">
        <v>27276000</v>
      </c>
      <c r="AL118" s="26">
        <v>17530100</v>
      </c>
      <c r="AR118" s="26">
        <v>173.49250000000001</v>
      </c>
      <c r="AS118" s="26">
        <v>238.01669999999999</v>
      </c>
      <c r="AT118" s="26">
        <v>255.92769999999999</v>
      </c>
      <c r="AU118" s="26">
        <v>308.09019999999998</v>
      </c>
      <c r="AV118" s="26">
        <v>415.06189999999998</v>
      </c>
    </row>
    <row r="119" spans="24:48">
      <c r="X119" s="103">
        <v>9.3381000000000007</v>
      </c>
      <c r="Y119" s="26">
        <v>17.791599999999999</v>
      </c>
      <c r="Z119" s="103">
        <v>16.953499999999998</v>
      </c>
      <c r="AA119" s="103">
        <v>39.466799999999999</v>
      </c>
      <c r="AB119" s="103">
        <v>121.7696</v>
      </c>
      <c r="AH119" s="22">
        <v>26799100</v>
      </c>
      <c r="AI119" s="22">
        <v>21800700</v>
      </c>
      <c r="AJ119" s="22">
        <v>32692300</v>
      </c>
      <c r="AK119" s="22">
        <v>27529500</v>
      </c>
      <c r="AL119" s="22">
        <v>15352200</v>
      </c>
      <c r="AR119" s="22">
        <v>176.02</v>
      </c>
      <c r="AS119" s="22">
        <v>235.97810000000001</v>
      </c>
      <c r="AT119" s="22">
        <v>261.13440000000003</v>
      </c>
      <c r="AU119" s="22">
        <v>311.00220000000002</v>
      </c>
      <c r="AV119" s="22">
        <v>422.31880000000001</v>
      </c>
    </row>
    <row r="120" spans="24:48">
      <c r="X120" s="104">
        <v>8.7693999999999992</v>
      </c>
      <c r="Y120" s="22">
        <v>17.9847</v>
      </c>
      <c r="Z120" s="104">
        <v>15.6281</v>
      </c>
      <c r="AA120" s="104">
        <v>41.0062</v>
      </c>
      <c r="AB120" s="104">
        <v>120.8997</v>
      </c>
      <c r="AH120" s="26">
        <v>31261300</v>
      </c>
      <c r="AI120" s="26">
        <v>21863100</v>
      </c>
      <c r="AJ120" s="26">
        <v>39199300</v>
      </c>
      <c r="AK120" s="26">
        <v>24115700</v>
      </c>
      <c r="AL120" s="26">
        <v>16272100</v>
      </c>
      <c r="AR120" s="26">
        <v>177.70179999999999</v>
      </c>
      <c r="AS120" s="26">
        <v>236.56190000000001</v>
      </c>
      <c r="AT120" s="26">
        <v>249.245</v>
      </c>
      <c r="AU120" s="26">
        <v>315.47899999999998</v>
      </c>
      <c r="AV120" s="26">
        <v>420.23259999999999</v>
      </c>
    </row>
    <row r="121" spans="24:48">
      <c r="X121" s="103">
        <v>8.9052000000000007</v>
      </c>
      <c r="Y121" s="26">
        <v>17.754899999999999</v>
      </c>
      <c r="Z121" s="103">
        <v>15.816800000000001</v>
      </c>
      <c r="AA121" s="103">
        <v>42.980499999999999</v>
      </c>
      <c r="AB121" s="103">
        <v>125.1893</v>
      </c>
      <c r="AH121" s="22">
        <v>29119500</v>
      </c>
      <c r="AI121" s="22">
        <v>21411500</v>
      </c>
      <c r="AJ121" s="22">
        <v>33175400</v>
      </c>
      <c r="AK121" s="22">
        <v>30797200</v>
      </c>
      <c r="AL121" s="22">
        <v>21453300</v>
      </c>
      <c r="AR121" s="22">
        <v>176.4717</v>
      </c>
      <c r="AS121" s="22">
        <v>239.8313</v>
      </c>
      <c r="AT121" s="22">
        <v>248.3229</v>
      </c>
      <c r="AU121" s="22">
        <v>315.30079999999998</v>
      </c>
      <c r="AV121" s="22">
        <v>419.45389999999998</v>
      </c>
    </row>
    <row r="122" spans="24:48">
      <c r="X122" s="104">
        <v>9.1456999999999997</v>
      </c>
      <c r="Y122" s="22">
        <v>17.776599999999998</v>
      </c>
      <c r="Z122" s="104">
        <v>16.507000000000001</v>
      </c>
      <c r="AA122" s="104">
        <v>42.636600000000001</v>
      </c>
      <c r="AB122" s="104">
        <v>129.59889999999999</v>
      </c>
      <c r="AH122" s="26">
        <v>20826900</v>
      </c>
      <c r="AI122" s="26">
        <v>17704300</v>
      </c>
      <c r="AJ122" s="26">
        <v>29043900</v>
      </c>
      <c r="AK122" s="26">
        <v>23384900</v>
      </c>
      <c r="AL122" s="26">
        <v>18073700</v>
      </c>
      <c r="AR122" s="26">
        <v>178.9195</v>
      </c>
      <c r="AS122" s="26">
        <v>238.5566</v>
      </c>
      <c r="AT122" s="26">
        <v>247.75389999999999</v>
      </c>
      <c r="AU122" s="26">
        <v>318.11360000000002</v>
      </c>
      <c r="AV122" s="26">
        <v>424.57470000000001</v>
      </c>
    </row>
    <row r="123" spans="24:48">
      <c r="X123" s="103">
        <v>9.0408000000000008</v>
      </c>
      <c r="Y123" s="26">
        <v>18.622</v>
      </c>
      <c r="Z123" s="103">
        <v>15.582100000000001</v>
      </c>
      <c r="AA123" s="103">
        <v>42.675600000000003</v>
      </c>
      <c r="AB123" s="103">
        <v>131.86869999999999</v>
      </c>
      <c r="AH123" s="22">
        <v>36073600</v>
      </c>
      <c r="AI123" s="22">
        <v>17771600</v>
      </c>
      <c r="AJ123" s="22">
        <v>28547900</v>
      </c>
      <c r="AK123" s="22">
        <v>43301700</v>
      </c>
      <c r="AL123" s="22">
        <v>17211700</v>
      </c>
      <c r="AR123" s="22">
        <v>176.7704</v>
      </c>
      <c r="AS123" s="22">
        <v>244.0153</v>
      </c>
      <c r="AT123" s="22">
        <v>255.69</v>
      </c>
      <c r="AU123" s="22">
        <v>312.25020000000001</v>
      </c>
      <c r="AV123" s="22">
        <v>428.2681</v>
      </c>
    </row>
    <row r="124" spans="24:48">
      <c r="X124" s="104">
        <v>9.2078000000000007</v>
      </c>
      <c r="Y124" s="22">
        <v>18.6035</v>
      </c>
      <c r="Z124" s="104">
        <v>15.860799999999999</v>
      </c>
      <c r="AA124" s="104">
        <v>43.7911</v>
      </c>
      <c r="AB124" s="104">
        <v>130.96879999999999</v>
      </c>
      <c r="AH124" s="26">
        <v>39517100</v>
      </c>
      <c r="AI124" s="26">
        <v>24426200</v>
      </c>
      <c r="AJ124" s="26">
        <v>25002100</v>
      </c>
      <c r="AK124" s="26">
        <v>36630600</v>
      </c>
      <c r="AL124" s="26">
        <v>11845800</v>
      </c>
      <c r="AR124" s="26">
        <v>176.8475</v>
      </c>
      <c r="AS124" s="26">
        <v>244.93</v>
      </c>
      <c r="AT124" s="26">
        <v>254.67959999999999</v>
      </c>
      <c r="AU124" s="26">
        <v>310.85359999999997</v>
      </c>
      <c r="AV124" s="26">
        <v>429.74540000000002</v>
      </c>
    </row>
    <row r="125" spans="24:48">
      <c r="X125" s="103">
        <v>9.1898</v>
      </c>
      <c r="Y125" s="26">
        <v>18.392399999999999</v>
      </c>
      <c r="Z125" s="103">
        <v>16.5459</v>
      </c>
      <c r="AA125" s="103">
        <v>43.028399999999998</v>
      </c>
      <c r="AB125" s="103">
        <v>135.5684</v>
      </c>
      <c r="AH125" s="22">
        <v>33810200</v>
      </c>
      <c r="AI125" s="22">
        <v>18270200</v>
      </c>
      <c r="AJ125" s="22">
        <v>26910800</v>
      </c>
      <c r="AK125" s="22">
        <v>29503100</v>
      </c>
      <c r="AL125" s="22">
        <v>15718000</v>
      </c>
      <c r="AR125" s="22">
        <v>174.97800000000001</v>
      </c>
      <c r="AS125" s="22">
        <v>244.70609999999999</v>
      </c>
      <c r="AT125" s="22">
        <v>257.52440000000001</v>
      </c>
      <c r="AU125" s="22">
        <v>322.80840000000001</v>
      </c>
      <c r="AV125" s="22">
        <v>426.23180000000002</v>
      </c>
    </row>
    <row r="126" spans="24:48">
      <c r="X126" s="104">
        <v>9.2330000000000005</v>
      </c>
      <c r="Y126" s="22">
        <v>18.851099999999999</v>
      </c>
      <c r="Z126" s="104">
        <v>16.340199999999999</v>
      </c>
      <c r="AA126" s="104">
        <v>43.008400000000002</v>
      </c>
      <c r="AB126" s="104">
        <v>130.7688</v>
      </c>
      <c r="AH126" s="26">
        <v>42130400</v>
      </c>
      <c r="AI126" s="26">
        <v>23213300</v>
      </c>
      <c r="AJ126" s="26">
        <v>37827700</v>
      </c>
      <c r="AK126" s="26">
        <v>45950600</v>
      </c>
      <c r="AL126" s="26">
        <v>15517100</v>
      </c>
      <c r="AR126" s="26">
        <v>175.20920000000001</v>
      </c>
      <c r="AS126" s="26">
        <v>242.5849</v>
      </c>
      <c r="AT126" s="26">
        <v>260.84010000000001</v>
      </c>
      <c r="AU126" s="26">
        <v>329.71190000000001</v>
      </c>
      <c r="AV126" s="26">
        <v>429.3861</v>
      </c>
    </row>
    <row r="127" spans="24:48">
      <c r="X127" s="103">
        <v>9.4976000000000003</v>
      </c>
      <c r="Y127" s="26">
        <v>19.0212</v>
      </c>
      <c r="Z127" s="103">
        <v>16.205400000000001</v>
      </c>
      <c r="AA127" s="103">
        <v>42.192799999999998</v>
      </c>
      <c r="AB127" s="103">
        <v>126.5592</v>
      </c>
      <c r="AH127" s="22">
        <v>22622400</v>
      </c>
      <c r="AI127" s="22">
        <v>19406700</v>
      </c>
      <c r="AJ127" s="22">
        <v>25292200</v>
      </c>
      <c r="AK127" s="22">
        <v>26773900</v>
      </c>
      <c r="AL127" s="22">
        <v>28424800</v>
      </c>
      <c r="AR127" s="22">
        <v>174.8141</v>
      </c>
      <c r="AS127" s="22">
        <v>242.94499999999999</v>
      </c>
      <c r="AT127" s="22">
        <v>268.04039999999998</v>
      </c>
      <c r="AU127" s="22">
        <v>328.04790000000003</v>
      </c>
      <c r="AV127" s="22">
        <v>429.54579999999999</v>
      </c>
    </row>
    <row r="128" spans="24:48">
      <c r="X128" s="104">
        <v>9.4210999999999991</v>
      </c>
      <c r="Y128" s="22">
        <v>19.1692</v>
      </c>
      <c r="Z128" s="104">
        <v>17.1053</v>
      </c>
      <c r="AA128" s="104">
        <v>40.616399999999999</v>
      </c>
      <c r="AB128" s="104">
        <v>118.09990000000001</v>
      </c>
      <c r="AH128" s="26">
        <v>30794600</v>
      </c>
      <c r="AI128" s="26">
        <v>25307700</v>
      </c>
      <c r="AJ128" s="26">
        <v>44008200</v>
      </c>
      <c r="AK128" s="26">
        <v>25864000</v>
      </c>
      <c r="AL128" s="26">
        <v>47995300</v>
      </c>
      <c r="AR128" s="26">
        <v>176.59700000000001</v>
      </c>
      <c r="AS128" s="26">
        <v>240.72649999999999</v>
      </c>
      <c r="AT128" s="26">
        <v>266.69650000000001</v>
      </c>
      <c r="AU128" s="26">
        <v>325.25490000000002</v>
      </c>
      <c r="AV128" s="26">
        <v>428.39789999999999</v>
      </c>
    </row>
    <row r="129" spans="24:48">
      <c r="X129" s="103">
        <v>9.2073</v>
      </c>
      <c r="Y129" s="26">
        <v>18.995000000000001</v>
      </c>
      <c r="Z129" s="103">
        <v>16.848600000000001</v>
      </c>
      <c r="AA129" s="103">
        <v>41.859900000000003</v>
      </c>
      <c r="AB129" s="103">
        <v>126.0792</v>
      </c>
      <c r="AH129" s="22">
        <v>27311000</v>
      </c>
      <c r="AI129" s="22">
        <v>25281100</v>
      </c>
      <c r="AJ129" s="22">
        <v>28059000</v>
      </c>
      <c r="AK129" s="22">
        <v>21307100</v>
      </c>
      <c r="AL129" s="22">
        <v>17484700</v>
      </c>
      <c r="AR129" s="22">
        <v>176.19220000000001</v>
      </c>
      <c r="AS129" s="22">
        <v>240.6292</v>
      </c>
      <c r="AT129" s="22">
        <v>267.23599999999999</v>
      </c>
      <c r="AU129" s="22">
        <v>329.40480000000002</v>
      </c>
      <c r="AV129" s="22">
        <v>413.92399999999998</v>
      </c>
    </row>
    <row r="130" spans="24:48">
      <c r="X130" s="104">
        <v>9.4610000000000003</v>
      </c>
      <c r="Y130" s="22">
        <v>19.947199999999999</v>
      </c>
      <c r="Z130" s="104">
        <v>15.9627</v>
      </c>
      <c r="AA130" s="104">
        <v>41.101199999999999</v>
      </c>
      <c r="AB130" s="104">
        <v>126.3892</v>
      </c>
      <c r="AH130" s="26">
        <v>28761800</v>
      </c>
      <c r="AI130" s="26">
        <v>23079200</v>
      </c>
      <c r="AJ130" s="26">
        <v>22400300</v>
      </c>
      <c r="AK130" s="26">
        <v>20396200</v>
      </c>
      <c r="AL130" s="26">
        <v>14348900</v>
      </c>
      <c r="AR130" s="26">
        <v>178.19669999999999</v>
      </c>
      <c r="AS130" s="26">
        <v>239.08199999999999</v>
      </c>
      <c r="AT130" s="26">
        <v>269.35489999999999</v>
      </c>
      <c r="AU130" s="26">
        <v>332.19779999999997</v>
      </c>
      <c r="AV130" s="26">
        <v>414.38310000000001</v>
      </c>
    </row>
    <row r="131" spans="24:48">
      <c r="X131" s="103">
        <v>9.1270000000000007</v>
      </c>
      <c r="Y131" s="26">
        <v>19.988900000000001</v>
      </c>
      <c r="Z131" s="103">
        <v>15.523199999999999</v>
      </c>
      <c r="AA131" s="103">
        <v>40.8063</v>
      </c>
      <c r="AB131" s="103">
        <v>123.9794</v>
      </c>
      <c r="AH131" s="22">
        <v>39893600</v>
      </c>
      <c r="AI131" s="22">
        <v>22455000</v>
      </c>
      <c r="AJ131" s="22">
        <v>22860700</v>
      </c>
      <c r="AK131" s="22">
        <v>40717100</v>
      </c>
      <c r="AL131" s="22">
        <v>16988000</v>
      </c>
      <c r="AR131" s="22">
        <v>178.63040000000001</v>
      </c>
      <c r="AS131" s="22">
        <v>244.02500000000001</v>
      </c>
      <c r="AT131" s="22">
        <v>264.88170000000002</v>
      </c>
      <c r="AU131" s="22">
        <v>332.73270000000002</v>
      </c>
      <c r="AV131" s="22">
        <v>412.77600000000001</v>
      </c>
    </row>
    <row r="132" spans="24:48">
      <c r="X132" s="104">
        <v>9.1719000000000008</v>
      </c>
      <c r="Y132" s="22">
        <v>19.964700000000001</v>
      </c>
      <c r="Z132" s="104">
        <v>15.140700000000001</v>
      </c>
      <c r="AA132" s="104">
        <v>42.285699999999999</v>
      </c>
      <c r="AB132" s="104">
        <v>123.5294</v>
      </c>
      <c r="AH132" s="26">
        <v>33211600</v>
      </c>
      <c r="AI132" s="26">
        <v>17937600</v>
      </c>
      <c r="AJ132" s="26">
        <v>17372300</v>
      </c>
      <c r="AK132" s="26">
        <v>23277700</v>
      </c>
      <c r="AL132" s="26">
        <v>14861300</v>
      </c>
      <c r="AR132" s="26">
        <v>176.27889999999999</v>
      </c>
      <c r="AS132" s="26">
        <v>246.96360000000001</v>
      </c>
      <c r="AT132" s="26">
        <v>263.63589999999999</v>
      </c>
      <c r="AU132" s="26">
        <v>330.49430000000001</v>
      </c>
      <c r="AV132" s="26">
        <v>415.32139999999998</v>
      </c>
    </row>
    <row r="133" spans="24:48">
      <c r="X133" s="103">
        <v>9.4687000000000001</v>
      </c>
      <c r="Y133" s="26">
        <v>20.1738</v>
      </c>
      <c r="Z133" s="103">
        <v>14.5054</v>
      </c>
      <c r="AA133" s="103">
        <v>42.396700000000003</v>
      </c>
      <c r="AB133" s="103">
        <v>124.2894</v>
      </c>
      <c r="AH133" s="22">
        <v>29783900</v>
      </c>
      <c r="AI133" s="22">
        <v>24563600</v>
      </c>
      <c r="AJ133" s="22">
        <v>26439700</v>
      </c>
      <c r="AK133" s="22">
        <v>22514900</v>
      </c>
      <c r="AL133" s="22">
        <v>13621700</v>
      </c>
      <c r="AR133" s="22">
        <v>180.40350000000001</v>
      </c>
      <c r="AS133" s="22">
        <v>245.75700000000001</v>
      </c>
      <c r="AT133" s="22">
        <v>267.31450000000001</v>
      </c>
      <c r="AU133" s="22">
        <v>320.29259999999999</v>
      </c>
      <c r="AV133" s="22">
        <v>423.24709999999999</v>
      </c>
    </row>
    <row r="134" spans="24:48">
      <c r="X134" s="104">
        <v>9.5008999999999997</v>
      </c>
      <c r="Y134" s="22">
        <v>20.4483</v>
      </c>
      <c r="Z134" s="104">
        <v>14.9459</v>
      </c>
      <c r="AA134" s="104">
        <v>42.300699999999999</v>
      </c>
      <c r="AB134" s="104">
        <v>122.65949999999999</v>
      </c>
      <c r="AH134" s="26">
        <v>43872300</v>
      </c>
      <c r="AI134" s="26">
        <v>18999700</v>
      </c>
      <c r="AJ134" s="26">
        <v>31422800</v>
      </c>
      <c r="AK134" s="26">
        <v>24260300</v>
      </c>
      <c r="AL134" s="26">
        <v>14003000</v>
      </c>
      <c r="AR134" s="26">
        <v>181.5215</v>
      </c>
      <c r="AS134" s="26">
        <v>246.74950000000001</v>
      </c>
      <c r="AT134" s="26">
        <v>265.26420000000002</v>
      </c>
      <c r="AU134" s="26">
        <v>322.15469999999999</v>
      </c>
      <c r="AV134" s="26">
        <v>423.75619999999998</v>
      </c>
    </row>
    <row r="135" spans="24:48">
      <c r="X135" s="103">
        <v>9.5829000000000004</v>
      </c>
      <c r="Y135" s="26">
        <v>20.659400000000002</v>
      </c>
      <c r="Z135" s="103">
        <v>15.111700000000001</v>
      </c>
      <c r="AA135" s="103">
        <v>42.086799999999997</v>
      </c>
      <c r="AB135" s="103">
        <v>128.26900000000001</v>
      </c>
      <c r="AH135" s="22">
        <v>52854700</v>
      </c>
      <c r="AI135" s="22">
        <v>19150500</v>
      </c>
      <c r="AJ135" s="22">
        <v>46135800</v>
      </c>
      <c r="AK135" s="22">
        <v>22951300</v>
      </c>
      <c r="AL135" s="22">
        <v>14551100</v>
      </c>
      <c r="AR135" s="22">
        <v>182.9092</v>
      </c>
      <c r="AS135" s="22">
        <v>250.30099999999999</v>
      </c>
      <c r="AT135" s="22">
        <v>259.75119999999998</v>
      </c>
      <c r="AU135" s="22">
        <v>323.67009999999999</v>
      </c>
      <c r="AV135" s="22">
        <v>423.0874</v>
      </c>
    </row>
    <row r="136" spans="24:48">
      <c r="X136" s="104">
        <v>9.8092000000000006</v>
      </c>
      <c r="Y136" s="22">
        <v>20.333300000000001</v>
      </c>
      <c r="Z136" s="104">
        <v>15.838800000000001</v>
      </c>
      <c r="AA136" s="104">
        <v>42.486600000000003</v>
      </c>
      <c r="AB136" s="104">
        <v>125.8192</v>
      </c>
      <c r="AH136" s="26">
        <v>43373600</v>
      </c>
      <c r="AI136" s="26">
        <v>18038900</v>
      </c>
      <c r="AJ136" s="26">
        <v>28651500</v>
      </c>
      <c r="AK136" s="26">
        <v>26003800</v>
      </c>
      <c r="AL136" s="26">
        <v>22366200</v>
      </c>
      <c r="AR136" s="26">
        <v>189.6936</v>
      </c>
      <c r="AS136" s="26">
        <v>250.93350000000001</v>
      </c>
      <c r="AT136" s="26">
        <v>248.17580000000001</v>
      </c>
      <c r="AU136" s="26">
        <v>328.68180000000001</v>
      </c>
      <c r="AV136" s="26">
        <v>427.10019999999997</v>
      </c>
    </row>
    <row r="137" spans="24:48">
      <c r="X137" s="103">
        <v>9.8415999999999997</v>
      </c>
      <c r="Y137" s="26">
        <v>19.865100000000002</v>
      </c>
      <c r="Z137" s="103">
        <v>15.8188</v>
      </c>
      <c r="AA137" s="103">
        <v>42.163800000000002</v>
      </c>
      <c r="AB137" s="103">
        <v>128.18899999999999</v>
      </c>
      <c r="AH137" s="22">
        <v>32770200</v>
      </c>
      <c r="AI137" s="22">
        <v>27220000</v>
      </c>
      <c r="AJ137" s="22">
        <v>33111700</v>
      </c>
      <c r="AK137" s="22">
        <v>38899100</v>
      </c>
      <c r="AL137" s="22">
        <v>15960600</v>
      </c>
      <c r="AR137" s="22">
        <v>179.50729999999999</v>
      </c>
      <c r="AS137" s="22">
        <v>252.87960000000001</v>
      </c>
      <c r="AT137" s="22">
        <v>237.6499</v>
      </c>
      <c r="AU137" s="22">
        <v>331.0985</v>
      </c>
      <c r="AV137" s="22">
        <v>431.9015</v>
      </c>
    </row>
    <row r="138" spans="24:48">
      <c r="X138" s="104">
        <v>10.184799999999999</v>
      </c>
      <c r="Y138" s="22">
        <v>20.0124</v>
      </c>
      <c r="Z138" s="104">
        <v>15.133699999999999</v>
      </c>
      <c r="AA138" s="104">
        <v>42.3887</v>
      </c>
      <c r="AB138" s="104">
        <v>131.36879999999999</v>
      </c>
      <c r="AH138" s="26">
        <v>42556700</v>
      </c>
      <c r="AI138" s="26">
        <v>27565500</v>
      </c>
      <c r="AJ138" s="26">
        <v>33169200</v>
      </c>
      <c r="AK138" s="26">
        <v>46533600</v>
      </c>
      <c r="AL138" s="26">
        <v>13582000</v>
      </c>
      <c r="AR138" s="26">
        <v>180.92400000000001</v>
      </c>
      <c r="AS138" s="26">
        <v>251.39080000000001</v>
      </c>
      <c r="AT138" s="26">
        <v>239.83750000000001</v>
      </c>
      <c r="AU138" s="26">
        <v>334.11939999999998</v>
      </c>
      <c r="AV138" s="26">
        <v>440.26639999999998</v>
      </c>
    </row>
    <row r="139" spans="24:48">
      <c r="X139" s="103">
        <v>10.476900000000001</v>
      </c>
      <c r="Y139" s="26">
        <v>20.473700000000001</v>
      </c>
      <c r="Z139" s="103">
        <v>15.063700000000001</v>
      </c>
      <c r="AA139" s="103">
        <v>43.885100000000001</v>
      </c>
      <c r="AB139" s="103">
        <v>134.89850000000001</v>
      </c>
      <c r="AH139" s="22">
        <v>25687800</v>
      </c>
      <c r="AI139" s="22">
        <v>37202200</v>
      </c>
      <c r="AJ139" s="22">
        <v>43084800</v>
      </c>
      <c r="AK139" s="22">
        <v>26375400</v>
      </c>
      <c r="AL139" s="22">
        <v>20790000</v>
      </c>
      <c r="AR139" s="22">
        <v>182.0804</v>
      </c>
      <c r="AS139" s="22">
        <v>250.43729999999999</v>
      </c>
      <c r="AT139" s="22">
        <v>246.9691</v>
      </c>
      <c r="AU139" s="22">
        <v>344.77670000000001</v>
      </c>
      <c r="AV139" s="22">
        <v>440.78550000000001</v>
      </c>
    </row>
    <row r="140" spans="24:48">
      <c r="X140" s="104">
        <v>10.4472</v>
      </c>
      <c r="Y140" s="22">
        <v>20.2117</v>
      </c>
      <c r="Z140" s="104">
        <v>15.1456</v>
      </c>
      <c r="AA140" s="104">
        <v>45.959299999999999</v>
      </c>
      <c r="AB140" s="104">
        <v>127.3891</v>
      </c>
      <c r="AH140" s="26">
        <v>23061600</v>
      </c>
      <c r="AI140" s="26">
        <v>26696100</v>
      </c>
      <c r="AJ140" s="26">
        <v>29928300</v>
      </c>
      <c r="AK140" s="26">
        <v>25117800</v>
      </c>
      <c r="AL140" s="26">
        <v>17112500</v>
      </c>
      <c r="AR140" s="26">
        <v>186.54230000000001</v>
      </c>
      <c r="AS140" s="26">
        <v>253.8623</v>
      </c>
      <c r="AT140" s="26">
        <v>240.30840000000001</v>
      </c>
      <c r="AU140" s="26">
        <v>339.06169999999997</v>
      </c>
      <c r="AV140" s="26">
        <v>441.77370000000002</v>
      </c>
    </row>
    <row r="141" spans="24:48">
      <c r="X141" s="103">
        <v>10.0215</v>
      </c>
      <c r="Y141" s="26">
        <v>19.803999999999998</v>
      </c>
      <c r="Z141" s="103">
        <v>15.353400000000001</v>
      </c>
      <c r="AA141" s="103">
        <v>45.451500000000003</v>
      </c>
      <c r="AB141" s="103">
        <v>129.22900000000001</v>
      </c>
      <c r="AH141" s="22">
        <v>44441100</v>
      </c>
      <c r="AI141" s="22">
        <v>24694100</v>
      </c>
      <c r="AJ141" s="22">
        <v>25939900</v>
      </c>
      <c r="AK141" s="22">
        <v>23556800</v>
      </c>
      <c r="AL141" s="22">
        <v>19877400</v>
      </c>
      <c r="AR141" s="22">
        <v>187.18799999999999</v>
      </c>
      <c r="AS141" s="22">
        <v>252.43199999999999</v>
      </c>
      <c r="AT141" s="22">
        <v>242.9374</v>
      </c>
      <c r="AU141" s="22">
        <v>334.82260000000002</v>
      </c>
      <c r="AV141" s="22">
        <v>447.56330000000003</v>
      </c>
    </row>
    <row r="142" spans="24:48">
      <c r="X142" s="104">
        <v>10.3453</v>
      </c>
      <c r="Y142" s="22">
        <v>18.930399999999999</v>
      </c>
      <c r="Z142" s="104">
        <v>15.742900000000001</v>
      </c>
      <c r="AA142" s="104">
        <v>46.443100000000001</v>
      </c>
      <c r="AB142" s="104">
        <v>128.429</v>
      </c>
      <c r="AH142" s="26">
        <v>32818900</v>
      </c>
      <c r="AI142" s="26">
        <v>19518700</v>
      </c>
      <c r="AJ142" s="26">
        <v>25861400</v>
      </c>
      <c r="AK142" s="26">
        <v>23084700</v>
      </c>
      <c r="AL142" s="26">
        <v>34486200</v>
      </c>
      <c r="AR142" s="26">
        <v>189.19239999999999</v>
      </c>
      <c r="AS142" s="26">
        <v>255.54570000000001</v>
      </c>
      <c r="AT142" s="26">
        <v>248.91149999999999</v>
      </c>
      <c r="AU142" s="26">
        <v>330.37540000000001</v>
      </c>
      <c r="AV142" s="26">
        <v>445.53699999999998</v>
      </c>
    </row>
    <row r="143" spans="24:48">
      <c r="X143" s="103">
        <v>10.196</v>
      </c>
      <c r="Y143" s="26">
        <v>18.1267</v>
      </c>
      <c r="Z143" s="103">
        <v>16.081499999999998</v>
      </c>
      <c r="AA143" s="103">
        <v>47.475700000000003</v>
      </c>
      <c r="AB143" s="103">
        <v>126.3492</v>
      </c>
      <c r="AH143" s="22">
        <v>30917400</v>
      </c>
      <c r="AI143" s="22">
        <v>21446900</v>
      </c>
      <c r="AJ143" s="22">
        <v>33923200</v>
      </c>
      <c r="AK143" s="22">
        <v>21520600</v>
      </c>
      <c r="AL143" s="22">
        <v>15913700</v>
      </c>
      <c r="AR143" s="22">
        <v>188.06489999999999</v>
      </c>
      <c r="AS143" s="22">
        <v>258.34789999999998</v>
      </c>
      <c r="AT143" s="22">
        <v>248.31309999999999</v>
      </c>
      <c r="AU143" s="22">
        <v>336.4667</v>
      </c>
      <c r="AV143" s="22">
        <v>444.8981</v>
      </c>
    </row>
    <row r="144" spans="24:48">
      <c r="X144" s="104">
        <v>10.1038</v>
      </c>
      <c r="Y144" s="22">
        <v>18.744299999999999</v>
      </c>
      <c r="Z144" s="104">
        <v>16.971399999999999</v>
      </c>
      <c r="AA144" s="104">
        <v>47.058900000000001</v>
      </c>
      <c r="AB144" s="104">
        <v>117.9799</v>
      </c>
      <c r="AH144" s="26">
        <v>36740600</v>
      </c>
      <c r="AI144" s="26">
        <v>25611100</v>
      </c>
      <c r="AJ144" s="26">
        <v>24615100</v>
      </c>
      <c r="AK144" s="26">
        <v>24354100</v>
      </c>
      <c r="AL144" s="26">
        <v>16747500</v>
      </c>
      <c r="AR144" s="26">
        <v>193.28819999999999</v>
      </c>
      <c r="AS144" s="26">
        <v>258.11430000000001</v>
      </c>
      <c r="AT144" s="26">
        <v>253.934</v>
      </c>
      <c r="AU144" s="26">
        <v>331.82139999999998</v>
      </c>
      <c r="AV144" s="26">
        <v>448.9708</v>
      </c>
    </row>
    <row r="145" spans="24:48">
      <c r="X145" s="103">
        <v>10.170299999999999</v>
      </c>
      <c r="Y145" s="26">
        <v>18.576799999999999</v>
      </c>
      <c r="Z145" s="103">
        <v>17.785399999999999</v>
      </c>
      <c r="AA145" s="103">
        <v>45.502499999999998</v>
      </c>
      <c r="AB145" s="103">
        <v>121.0796</v>
      </c>
      <c r="AH145" s="22">
        <v>27803900</v>
      </c>
      <c r="AI145" s="22">
        <v>19590000</v>
      </c>
      <c r="AJ145" s="22">
        <v>27295500</v>
      </c>
      <c r="AK145" s="22">
        <v>20259500</v>
      </c>
      <c r="AL145" s="22">
        <v>16507000</v>
      </c>
      <c r="AR145" s="22">
        <v>194.5795</v>
      </c>
      <c r="AS145" s="22">
        <v>259.49610000000001</v>
      </c>
      <c r="AT145" s="22">
        <v>262.60590000000002</v>
      </c>
      <c r="AU145" s="22">
        <v>325.46280000000002</v>
      </c>
      <c r="AV145" s="22">
        <v>446.8646</v>
      </c>
    </row>
    <row r="146" spans="24:48">
      <c r="X146" s="104">
        <v>10.4786</v>
      </c>
      <c r="Y146" s="22">
        <v>19.3733</v>
      </c>
      <c r="Z146" s="104">
        <v>18.028199999999998</v>
      </c>
      <c r="AA146" s="104">
        <v>44.291899999999998</v>
      </c>
      <c r="AB146" s="104">
        <v>117.9199</v>
      </c>
      <c r="AH146" s="26">
        <v>54675800</v>
      </c>
      <c r="AI146" s="26">
        <v>19937800</v>
      </c>
      <c r="AJ146" s="26">
        <v>20069800</v>
      </c>
      <c r="AK146" s="26">
        <v>16997000</v>
      </c>
      <c r="AL146" s="26">
        <v>14806300</v>
      </c>
      <c r="AR146" s="26">
        <v>190.65719999999999</v>
      </c>
      <c r="AS146" s="26">
        <v>257.87119999999999</v>
      </c>
      <c r="AT146" s="26">
        <v>259.84930000000003</v>
      </c>
      <c r="AU146" s="26">
        <v>331.37580000000003</v>
      </c>
      <c r="AV146" s="26">
        <v>450.13869999999997</v>
      </c>
    </row>
    <row r="147" spans="24:48">
      <c r="X147" s="103">
        <v>10.296900000000001</v>
      </c>
      <c r="Y147" s="26">
        <v>19.556999999999999</v>
      </c>
      <c r="Z147" s="103">
        <v>17.297999999999998</v>
      </c>
      <c r="AA147" s="103">
        <v>44.594799999999999</v>
      </c>
      <c r="AB147" s="103">
        <v>123.5294</v>
      </c>
      <c r="AH147" s="22">
        <v>26701600</v>
      </c>
      <c r="AI147" s="22">
        <v>21656500</v>
      </c>
      <c r="AJ147" s="22">
        <v>31730900</v>
      </c>
      <c r="AK147" s="22">
        <v>26823800</v>
      </c>
      <c r="AL147" s="22">
        <v>28362300</v>
      </c>
      <c r="AR147" s="22">
        <v>193.06649999999999</v>
      </c>
      <c r="AS147" s="22">
        <v>261.47129999999999</v>
      </c>
      <c r="AT147" s="22">
        <v>251.5993</v>
      </c>
      <c r="AU147" s="22">
        <v>332.64359999999999</v>
      </c>
      <c r="AV147" s="22">
        <v>451.34649999999999</v>
      </c>
    </row>
    <row r="148" spans="24:48">
      <c r="X148" s="104">
        <v>10.4069</v>
      </c>
      <c r="Y148" s="22">
        <v>19.521000000000001</v>
      </c>
      <c r="Z148" s="104">
        <v>17.003399999999999</v>
      </c>
      <c r="AA148" s="104">
        <v>45.6614</v>
      </c>
      <c r="AB148" s="104">
        <v>122.5795</v>
      </c>
      <c r="AH148" s="26">
        <v>34310300</v>
      </c>
      <c r="AI148" s="26">
        <v>16725300</v>
      </c>
      <c r="AJ148" s="26">
        <v>22837700</v>
      </c>
      <c r="AK148" s="26">
        <v>12508700</v>
      </c>
      <c r="AL148" s="26">
        <v>17662800</v>
      </c>
      <c r="AR148" s="26">
        <v>189.2021</v>
      </c>
      <c r="AS148" s="26">
        <v>264.07909999999998</v>
      </c>
      <c r="AT148" s="26">
        <v>255.3074</v>
      </c>
      <c r="AU148" s="26">
        <v>331.85120000000001</v>
      </c>
      <c r="AV148" s="26">
        <v>452.03519999999997</v>
      </c>
    </row>
    <row r="149" spans="24:48">
      <c r="X149" s="103">
        <v>10.098800000000001</v>
      </c>
      <c r="Y149" s="26">
        <v>19.2575</v>
      </c>
      <c r="Z149" s="103">
        <v>16.513000000000002</v>
      </c>
      <c r="AA149" s="103">
        <v>45.4345</v>
      </c>
      <c r="AB149" s="103">
        <v>114.2402</v>
      </c>
      <c r="AH149" s="22">
        <v>32061200</v>
      </c>
      <c r="AI149" s="22">
        <v>26458000</v>
      </c>
      <c r="AJ149" s="22">
        <v>22941000</v>
      </c>
      <c r="AK149" s="22">
        <v>18172400</v>
      </c>
      <c r="AL149" s="22">
        <v>13979800</v>
      </c>
      <c r="AR149" s="22">
        <v>191.2355</v>
      </c>
      <c r="AS149" s="22">
        <v>263.5926</v>
      </c>
      <c r="AT149" s="22">
        <v>251.9427</v>
      </c>
      <c r="AU149" s="22">
        <v>337.28879999999998</v>
      </c>
      <c r="AV149" s="22">
        <v>446.14589999999998</v>
      </c>
    </row>
    <row r="150" spans="24:48">
      <c r="X150" s="104">
        <v>10.1633</v>
      </c>
      <c r="Y150" s="22">
        <v>19.171700000000001</v>
      </c>
      <c r="Z150" s="104">
        <v>17.7685</v>
      </c>
      <c r="AA150" s="104">
        <v>45.882300000000001</v>
      </c>
      <c r="AB150" s="104">
        <v>112.2704</v>
      </c>
      <c r="AH150" s="26">
        <v>29315800</v>
      </c>
      <c r="AI150" s="26">
        <v>31565600</v>
      </c>
      <c r="AJ150" s="26">
        <v>23824400</v>
      </c>
      <c r="AK150" s="26">
        <v>28161200</v>
      </c>
      <c r="AL150" s="26">
        <v>9932800</v>
      </c>
      <c r="AR150" s="26">
        <v>196.12139999999999</v>
      </c>
      <c r="AS150" s="26">
        <v>264.27370000000002</v>
      </c>
      <c r="AT150" s="26">
        <v>254.6404</v>
      </c>
      <c r="AU150" s="26">
        <v>334.76319999999998</v>
      </c>
      <c r="AV150" s="26">
        <v>455.9083</v>
      </c>
    </row>
    <row r="151" spans="24:48">
      <c r="X151" s="103">
        <v>10.389699999999999</v>
      </c>
      <c r="Y151" s="26">
        <v>19.466100000000001</v>
      </c>
      <c r="Z151" s="103">
        <v>17.962199999999999</v>
      </c>
      <c r="AA151" s="103">
        <v>46.731999999999999</v>
      </c>
      <c r="AB151" s="103">
        <v>113.05029999999999</v>
      </c>
      <c r="AH151" s="22">
        <v>31897600</v>
      </c>
      <c r="AI151" s="22">
        <v>23260000</v>
      </c>
      <c r="AJ151" s="22">
        <v>20859900</v>
      </c>
      <c r="AK151" s="22">
        <v>21185300</v>
      </c>
      <c r="AL151" s="22">
        <v>16000300</v>
      </c>
      <c r="AR151" s="22">
        <v>197.26820000000001</v>
      </c>
      <c r="AS151" s="22">
        <v>270.16039999999998</v>
      </c>
      <c r="AT151" s="22">
        <v>257.84809999999999</v>
      </c>
      <c r="AU151" s="22">
        <v>334.92160000000001</v>
      </c>
      <c r="AV151" s="22">
        <v>458.45370000000003</v>
      </c>
    </row>
    <row r="152" spans="24:48">
      <c r="X152" s="104">
        <v>10.1843</v>
      </c>
      <c r="Y152" s="22">
        <v>19.6248</v>
      </c>
      <c r="Z152" s="104">
        <v>18.140999999999998</v>
      </c>
      <c r="AA152" s="104">
        <v>46.710999999999999</v>
      </c>
      <c r="AB152" s="104">
        <v>111.5805</v>
      </c>
      <c r="AH152" s="26">
        <v>33600700</v>
      </c>
      <c r="AI152" s="26">
        <v>24618600</v>
      </c>
      <c r="AJ152" s="26">
        <v>19658800</v>
      </c>
      <c r="AK152" s="26">
        <v>32791400</v>
      </c>
      <c r="AL152" s="26">
        <v>12962300</v>
      </c>
      <c r="AR152" s="26">
        <v>198.77160000000001</v>
      </c>
      <c r="AS152" s="26">
        <v>270.17020000000002</v>
      </c>
      <c r="AT152" s="26">
        <v>261.14420000000001</v>
      </c>
      <c r="AU152" s="26">
        <v>338.01190000000003</v>
      </c>
      <c r="AV152" s="26">
        <v>459.94099999999997</v>
      </c>
    </row>
    <row r="153" spans="24:48">
      <c r="X153" s="103">
        <v>10.4335</v>
      </c>
      <c r="Y153" s="26">
        <v>19.4621</v>
      </c>
      <c r="Z153" s="103">
        <v>18.418700000000001</v>
      </c>
      <c r="AA153" s="103">
        <v>46.489100000000001</v>
      </c>
      <c r="AB153" s="103">
        <v>103.72110000000001</v>
      </c>
      <c r="AH153" s="22">
        <v>33600000</v>
      </c>
      <c r="AI153" s="22">
        <v>23916700</v>
      </c>
      <c r="AJ153" s="22">
        <v>19455200</v>
      </c>
      <c r="AK153" s="22">
        <v>26698200</v>
      </c>
      <c r="AL153" s="22">
        <v>17207200</v>
      </c>
      <c r="AR153" s="22">
        <v>203.0504</v>
      </c>
      <c r="AS153" s="22">
        <v>272.37909999999999</v>
      </c>
      <c r="AT153" s="22">
        <v>263.29239999999999</v>
      </c>
      <c r="AU153" s="22">
        <v>334.00049999999999</v>
      </c>
      <c r="AV153" s="22">
        <v>466.71879999999999</v>
      </c>
    </row>
    <row r="154" spans="24:48">
      <c r="X154" s="104">
        <v>10.5816</v>
      </c>
      <c r="Y154" s="22">
        <v>19.712700000000002</v>
      </c>
      <c r="Z154" s="104">
        <v>18.503599999999999</v>
      </c>
      <c r="AA154" s="104">
        <v>44.252000000000002</v>
      </c>
      <c r="AB154" s="104">
        <v>117.01</v>
      </c>
      <c r="AH154" s="26">
        <v>33121700</v>
      </c>
      <c r="AI154" s="26">
        <v>18931700</v>
      </c>
      <c r="AJ154" s="26">
        <v>35868500</v>
      </c>
      <c r="AK154" s="26">
        <v>29995300</v>
      </c>
      <c r="AL154" s="26">
        <v>18196100</v>
      </c>
      <c r="AR154" s="26">
        <v>200.6893</v>
      </c>
      <c r="AS154" s="26">
        <v>269.93669999999997</v>
      </c>
      <c r="AT154" s="26">
        <v>262.56659999999999</v>
      </c>
      <c r="AU154" s="26">
        <v>328.66199999999998</v>
      </c>
      <c r="AV154" s="26">
        <v>465.40120000000002</v>
      </c>
    </row>
    <row r="155" spans="24:48">
      <c r="X155" s="103">
        <v>10.5823</v>
      </c>
      <c r="Y155" s="26">
        <v>19.7776</v>
      </c>
      <c r="Z155" s="103">
        <v>18.870100000000001</v>
      </c>
      <c r="AA155" s="103">
        <v>44.497900000000001</v>
      </c>
      <c r="AB155" s="103">
        <v>109.2007</v>
      </c>
      <c r="AH155" s="22">
        <v>26177600</v>
      </c>
      <c r="AI155" s="22">
        <v>26120100</v>
      </c>
      <c r="AJ155" s="22">
        <v>29497400</v>
      </c>
      <c r="AK155" s="22">
        <v>20567200</v>
      </c>
      <c r="AL155" s="22">
        <v>23111200</v>
      </c>
      <c r="AR155" s="22">
        <v>205.10310000000001</v>
      </c>
      <c r="AS155" s="22">
        <v>270.44260000000003</v>
      </c>
      <c r="AT155" s="22">
        <v>259.47649999999999</v>
      </c>
      <c r="AU155" s="22">
        <v>329.29579999999999</v>
      </c>
      <c r="AV155" s="22">
        <v>458.71319999999997</v>
      </c>
    </row>
    <row r="156" spans="24:48">
      <c r="X156" s="104">
        <v>10.976599999999999</v>
      </c>
      <c r="Y156" s="22">
        <v>20.235700000000001</v>
      </c>
      <c r="Z156" s="104">
        <v>19.191700000000001</v>
      </c>
      <c r="AA156" s="104">
        <v>44.662799999999997</v>
      </c>
      <c r="AB156" s="104">
        <v>107.2608</v>
      </c>
      <c r="AH156" s="26">
        <v>38135600</v>
      </c>
      <c r="AI156" s="26">
        <v>23113700</v>
      </c>
      <c r="AJ156" s="26">
        <v>25102800</v>
      </c>
      <c r="AK156" s="26">
        <v>28302200</v>
      </c>
      <c r="AL156" s="26">
        <v>16324300</v>
      </c>
      <c r="AR156" s="26">
        <v>206.53899999999999</v>
      </c>
      <c r="AS156" s="26">
        <v>269.83940000000001</v>
      </c>
      <c r="AT156" s="26">
        <v>248.84280000000001</v>
      </c>
      <c r="AU156" s="26">
        <v>333.98070000000001</v>
      </c>
      <c r="AV156" s="26">
        <v>465.41109999999998</v>
      </c>
    </row>
    <row r="157" spans="24:48">
      <c r="X157" s="103">
        <v>11.1934</v>
      </c>
      <c r="Y157" s="26">
        <v>20.597999999999999</v>
      </c>
      <c r="Z157" s="103">
        <v>18.966000000000001</v>
      </c>
      <c r="AA157" s="103">
        <v>45.399500000000003</v>
      </c>
      <c r="AB157" s="103">
        <v>100.4414</v>
      </c>
      <c r="AH157" s="22">
        <v>37591800</v>
      </c>
      <c r="AI157" s="22">
        <v>22604200</v>
      </c>
      <c r="AJ157" s="22">
        <v>29774100</v>
      </c>
      <c r="AK157" s="22">
        <v>20363900</v>
      </c>
      <c r="AL157" s="22">
        <v>14429400</v>
      </c>
      <c r="AR157" s="22">
        <v>205.9126</v>
      </c>
      <c r="AS157" s="22">
        <v>273.4006</v>
      </c>
      <c r="AT157" s="22">
        <v>247.9109</v>
      </c>
      <c r="AU157" s="22">
        <v>339.3886</v>
      </c>
      <c r="AV157" s="22">
        <v>453.88189999999997</v>
      </c>
    </row>
    <row r="158" spans="24:48">
      <c r="X158" s="104">
        <v>11.2523</v>
      </c>
      <c r="Y158" s="22">
        <v>20.327500000000001</v>
      </c>
      <c r="Z158" s="104">
        <v>17.7715</v>
      </c>
      <c r="AA158" s="104">
        <v>44.646799999999999</v>
      </c>
      <c r="AB158" s="104">
        <v>104.2411</v>
      </c>
      <c r="AH158" s="26">
        <v>32179400</v>
      </c>
      <c r="AI158" s="26">
        <v>26186800</v>
      </c>
      <c r="AJ158" s="26">
        <v>20975000</v>
      </c>
      <c r="AK158" s="26">
        <v>64872700</v>
      </c>
      <c r="AL158" s="26">
        <v>17175700</v>
      </c>
      <c r="AR158" s="26">
        <v>199.5522</v>
      </c>
      <c r="AS158" s="26">
        <v>274.88940000000002</v>
      </c>
      <c r="AT158" s="26">
        <v>249.245</v>
      </c>
      <c r="AU158" s="26">
        <v>341.94389999999999</v>
      </c>
      <c r="AV158" s="26">
        <v>452.73399999999998</v>
      </c>
    </row>
    <row r="159" spans="24:48">
      <c r="X159" s="103">
        <v>11.3009</v>
      </c>
      <c r="Y159" s="26">
        <v>20.256599999999999</v>
      </c>
      <c r="Z159" s="103">
        <v>17.065300000000001</v>
      </c>
      <c r="AA159" s="103">
        <v>42.537599999999998</v>
      </c>
      <c r="AB159" s="103">
        <v>98.901499999999999</v>
      </c>
      <c r="AH159" s="22">
        <v>29940700</v>
      </c>
      <c r="AI159" s="22">
        <v>32935600</v>
      </c>
      <c r="AJ159" s="22">
        <v>25012600</v>
      </c>
      <c r="AK159" s="22">
        <v>39732900</v>
      </c>
      <c r="AL159" s="22">
        <v>21778000</v>
      </c>
      <c r="AR159" s="22">
        <v>200.78569999999999</v>
      </c>
      <c r="AS159" s="22">
        <v>273.44929999999999</v>
      </c>
      <c r="AT159" s="22">
        <v>251.8348</v>
      </c>
      <c r="AU159" s="22">
        <v>342.42930000000001</v>
      </c>
      <c r="AV159" s="22">
        <v>453.14319999999998</v>
      </c>
    </row>
    <row r="160" spans="24:48">
      <c r="X160" s="104">
        <v>11.1653</v>
      </c>
      <c r="Y160" s="22">
        <v>19.898299999999999</v>
      </c>
      <c r="Z160" s="104">
        <v>18.075099999999999</v>
      </c>
      <c r="AA160" s="104">
        <v>42.371699999999997</v>
      </c>
      <c r="AB160" s="104">
        <v>104.961</v>
      </c>
      <c r="AH160" s="26">
        <v>31635300</v>
      </c>
      <c r="AI160" s="26">
        <v>26259700</v>
      </c>
      <c r="AJ160" s="26">
        <v>22788300</v>
      </c>
      <c r="AK160" s="26">
        <v>33778400</v>
      </c>
      <c r="AL160" s="26">
        <v>20794800</v>
      </c>
      <c r="AR160" s="26">
        <v>200.48689999999999</v>
      </c>
      <c r="AS160" s="26">
        <v>273.17680000000001</v>
      </c>
      <c r="AT160" s="26">
        <v>249.4118</v>
      </c>
      <c r="AU160" s="26">
        <v>356.05790000000002</v>
      </c>
      <c r="AV160" s="26">
        <v>448.71120000000002</v>
      </c>
    </row>
    <row r="161" spans="24:48">
      <c r="X161" s="103">
        <v>11.1309</v>
      </c>
      <c r="Y161" s="26">
        <v>19.661799999999999</v>
      </c>
      <c r="Z161" s="103">
        <v>17.920300000000001</v>
      </c>
      <c r="AA161" s="103">
        <v>40.839300000000001</v>
      </c>
      <c r="AB161" s="103">
        <v>104.741</v>
      </c>
      <c r="AH161" s="22">
        <v>36884800</v>
      </c>
      <c r="AI161" s="22">
        <v>24364300</v>
      </c>
      <c r="AJ161" s="22">
        <v>22404700</v>
      </c>
      <c r="AK161" s="22">
        <v>69368900</v>
      </c>
      <c r="AL161" s="22">
        <v>20940400</v>
      </c>
      <c r="AR161" s="22">
        <v>196.51650000000001</v>
      </c>
      <c r="AS161" s="22">
        <v>269.53769999999997</v>
      </c>
      <c r="AT161" s="22">
        <v>254.59129999999999</v>
      </c>
      <c r="AU161" s="22">
        <v>351.69</v>
      </c>
      <c r="AV161" s="22">
        <v>442.72199999999998</v>
      </c>
    </row>
    <row r="162" spans="24:48">
      <c r="X162" s="104">
        <v>10.816800000000001</v>
      </c>
      <c r="Y162" s="22">
        <v>19.8674</v>
      </c>
      <c r="Z162" s="104">
        <v>18.686399999999999</v>
      </c>
      <c r="AA162" s="104">
        <v>43.736199999999997</v>
      </c>
      <c r="AB162" s="104">
        <v>109.0107</v>
      </c>
      <c r="AH162" s="26">
        <v>37990400</v>
      </c>
      <c r="AI162" s="26">
        <v>23384100</v>
      </c>
      <c r="AJ162" s="26">
        <v>21881300</v>
      </c>
      <c r="AK162" s="26">
        <v>26678100</v>
      </c>
      <c r="AL162" s="26">
        <v>15808800</v>
      </c>
      <c r="AR162" s="26">
        <v>195.51429999999999</v>
      </c>
      <c r="AS162" s="26">
        <v>271.78539999999998</v>
      </c>
      <c r="AT162" s="26">
        <v>257.27910000000003</v>
      </c>
      <c r="AU162" s="26">
        <v>343.55840000000001</v>
      </c>
      <c r="AV162" s="26">
        <v>439.57769999999999</v>
      </c>
    </row>
    <row r="163" spans="24:48">
      <c r="X163" s="103">
        <v>11.4053</v>
      </c>
      <c r="Y163" s="26">
        <v>20.149799999999999</v>
      </c>
      <c r="Z163" s="103">
        <v>19.009</v>
      </c>
      <c r="AA163" s="103">
        <v>43.923099999999998</v>
      </c>
      <c r="AB163" s="103">
        <v>116.1301</v>
      </c>
      <c r="AH163" s="22">
        <v>49605700</v>
      </c>
      <c r="AI163" s="22">
        <v>22768100</v>
      </c>
      <c r="AJ163" s="22">
        <v>21056000</v>
      </c>
      <c r="AK163" s="22">
        <v>41637700</v>
      </c>
      <c r="AL163" s="22">
        <v>13107100</v>
      </c>
      <c r="AR163" s="22">
        <v>203.9177</v>
      </c>
      <c r="AS163" s="22">
        <v>273.80930000000001</v>
      </c>
      <c r="AT163" s="22">
        <v>259.80020000000002</v>
      </c>
      <c r="AU163" s="22">
        <v>340.488</v>
      </c>
      <c r="AV163" s="22">
        <v>436.32350000000002</v>
      </c>
    </row>
    <row r="164" spans="24:48">
      <c r="X164" s="104">
        <v>11.407999999999999</v>
      </c>
      <c r="Y164" s="22">
        <v>19.912299999999998</v>
      </c>
      <c r="Z164" s="104">
        <v>18.856200000000001</v>
      </c>
      <c r="AA164" s="104">
        <v>43.469299999999997</v>
      </c>
      <c r="AB164" s="104">
        <v>118.0699</v>
      </c>
      <c r="AH164" s="26">
        <v>67457000</v>
      </c>
      <c r="AI164" s="26">
        <v>23176100</v>
      </c>
      <c r="AJ164" s="26">
        <v>39348000</v>
      </c>
      <c r="AK164" s="26">
        <v>58383700</v>
      </c>
      <c r="AL164" s="26">
        <v>26805800</v>
      </c>
      <c r="AR164" s="26">
        <v>201.1712</v>
      </c>
      <c r="AS164" s="26">
        <v>278.42149999999998</v>
      </c>
      <c r="AT164" s="26">
        <v>255.40549999999999</v>
      </c>
      <c r="AU164" s="26">
        <v>341.8152</v>
      </c>
      <c r="AV164" s="26">
        <v>442.1431</v>
      </c>
    </row>
    <row r="165" spans="24:48">
      <c r="X165" s="103">
        <v>11.528700000000001</v>
      </c>
      <c r="Y165" s="26">
        <v>19.421199999999999</v>
      </c>
      <c r="Z165" s="103">
        <v>18.312799999999999</v>
      </c>
      <c r="AA165" s="103">
        <v>43.327300000000001</v>
      </c>
      <c r="AB165" s="103">
        <v>122.84950000000001</v>
      </c>
      <c r="AH165" s="22">
        <v>39827000</v>
      </c>
      <c r="AI165" s="22">
        <v>33604100</v>
      </c>
      <c r="AJ165" s="22">
        <v>45994000</v>
      </c>
      <c r="AK165" s="22">
        <v>39635300</v>
      </c>
      <c r="AL165" s="22">
        <v>29943800</v>
      </c>
      <c r="AR165" s="22">
        <v>204.06229999999999</v>
      </c>
      <c r="AS165" s="22">
        <v>281.8562</v>
      </c>
      <c r="AT165" s="22">
        <v>253.90459999999999</v>
      </c>
      <c r="AU165" s="22">
        <v>347.62920000000003</v>
      </c>
      <c r="AV165" s="22">
        <v>444.04969999999997</v>
      </c>
    </row>
    <row r="166" spans="24:48">
      <c r="X166" s="104">
        <v>12.299300000000001</v>
      </c>
      <c r="Y166" s="22">
        <v>19.004000000000001</v>
      </c>
      <c r="Z166" s="104">
        <v>18.750299999999999</v>
      </c>
      <c r="AA166" s="104">
        <v>43.282299999999999</v>
      </c>
      <c r="AB166" s="104">
        <v>124.5693</v>
      </c>
      <c r="AH166" s="26">
        <v>30160900</v>
      </c>
      <c r="AI166" s="26">
        <v>33566900</v>
      </c>
      <c r="AJ166" s="26">
        <v>33459300</v>
      </c>
      <c r="AK166" s="26">
        <v>28484900</v>
      </c>
      <c r="AL166" s="26">
        <v>23583800</v>
      </c>
      <c r="AR166" s="26">
        <v>195.1866</v>
      </c>
      <c r="AS166" s="26">
        <v>281.25290000000001</v>
      </c>
      <c r="AT166" s="26">
        <v>247.10650000000001</v>
      </c>
      <c r="AU166" s="26">
        <v>334.5453</v>
      </c>
      <c r="AV166" s="26">
        <v>428.12830000000002</v>
      </c>
    </row>
    <row r="167" spans="24:48">
      <c r="X167" s="103">
        <v>12.2233</v>
      </c>
      <c r="Y167" s="26">
        <v>19.7606</v>
      </c>
      <c r="Z167" s="103">
        <v>17.827400000000001</v>
      </c>
      <c r="AA167" s="103">
        <v>46.948900000000002</v>
      </c>
      <c r="AB167" s="103">
        <v>129.9889</v>
      </c>
      <c r="AH167" s="22">
        <v>23251400</v>
      </c>
      <c r="AI167" s="22">
        <v>18168300</v>
      </c>
      <c r="AJ167" s="22">
        <v>32152800</v>
      </c>
      <c r="AK167" s="22">
        <v>25446000</v>
      </c>
      <c r="AL167" s="22">
        <v>15125800</v>
      </c>
      <c r="AR167" s="22">
        <v>193.99170000000001</v>
      </c>
      <c r="AS167" s="22">
        <v>278.8107</v>
      </c>
      <c r="AT167" s="22">
        <v>263.62599999999998</v>
      </c>
      <c r="AU167" s="22">
        <v>327.56259999999997</v>
      </c>
      <c r="AV167" s="22">
        <v>417.6472</v>
      </c>
    </row>
    <row r="168" spans="24:48">
      <c r="X168" s="104">
        <v>12.1014</v>
      </c>
      <c r="Y168" s="22">
        <v>20.776700000000002</v>
      </c>
      <c r="Z168" s="104">
        <v>17.013400000000001</v>
      </c>
      <c r="AA168" s="104">
        <v>45.650399999999998</v>
      </c>
      <c r="AB168" s="104">
        <v>127.23909999999999</v>
      </c>
      <c r="AH168" s="26">
        <v>19632600</v>
      </c>
      <c r="AI168" s="26">
        <v>20944800</v>
      </c>
      <c r="AJ168" s="26">
        <v>21539600</v>
      </c>
      <c r="AK168" s="26">
        <v>18311900</v>
      </c>
      <c r="AL168" s="26">
        <v>32687600</v>
      </c>
      <c r="AR168" s="26">
        <v>196.44909999999999</v>
      </c>
      <c r="AS168" s="26">
        <v>278.49930000000001</v>
      </c>
      <c r="AT168" s="26">
        <v>271.15010000000001</v>
      </c>
      <c r="AU168" s="26">
        <v>335.13959999999997</v>
      </c>
      <c r="AV168" s="26">
        <v>424.50490000000002</v>
      </c>
    </row>
    <row r="169" spans="24:48">
      <c r="X169" s="103">
        <v>12.103899999999999</v>
      </c>
      <c r="Y169" s="26">
        <v>21.916499999999999</v>
      </c>
      <c r="Z169" s="103">
        <v>17.1602</v>
      </c>
      <c r="AA169" s="103">
        <v>47.097900000000003</v>
      </c>
      <c r="AB169" s="103">
        <v>128.489</v>
      </c>
      <c r="AH169" s="22">
        <v>25079600</v>
      </c>
      <c r="AI169" s="22">
        <v>16267400</v>
      </c>
      <c r="AJ169" s="22">
        <v>22754200</v>
      </c>
      <c r="AK169" s="22">
        <v>27761300</v>
      </c>
      <c r="AL169" s="22">
        <v>42891400</v>
      </c>
      <c r="AR169" s="22">
        <v>194.68549999999999</v>
      </c>
      <c r="AS169" s="22">
        <v>278.77179999999998</v>
      </c>
      <c r="AT169" s="22">
        <v>275.39769999999999</v>
      </c>
      <c r="AU169" s="22">
        <v>332.71289999999999</v>
      </c>
      <c r="AV169" s="22">
        <v>425.9622</v>
      </c>
    </row>
    <row r="170" spans="24:48">
      <c r="X170" s="104">
        <v>12.6447</v>
      </c>
      <c r="Y170" s="22">
        <v>21.751799999999999</v>
      </c>
      <c r="Z170" s="104">
        <v>17.2012</v>
      </c>
      <c r="AA170" s="104">
        <v>47.1449</v>
      </c>
      <c r="AB170" s="104">
        <v>123.7294</v>
      </c>
      <c r="AH170" s="26">
        <v>51044000</v>
      </c>
      <c r="AI170" s="26">
        <v>17879000</v>
      </c>
      <c r="AJ170" s="26">
        <v>23518900</v>
      </c>
      <c r="AK170" s="26">
        <v>18253700</v>
      </c>
      <c r="AL170" s="26">
        <v>30296400</v>
      </c>
      <c r="AR170" s="26">
        <v>196.6514</v>
      </c>
      <c r="AS170" s="26">
        <v>277.22460000000001</v>
      </c>
      <c r="AT170" s="26">
        <v>272.71960000000001</v>
      </c>
      <c r="AU170" s="26">
        <v>333.12889999999999</v>
      </c>
      <c r="AV170" s="26">
        <v>422.15910000000002</v>
      </c>
    </row>
    <row r="171" spans="24:48">
      <c r="X171" s="103">
        <v>12.6814</v>
      </c>
      <c r="Y171" s="26">
        <v>22.170999999999999</v>
      </c>
      <c r="Z171" s="103">
        <v>17.891300000000001</v>
      </c>
      <c r="AA171" s="103">
        <v>46.000300000000003</v>
      </c>
      <c r="AB171" s="103">
        <v>129.35890000000001</v>
      </c>
      <c r="AH171" s="22">
        <v>78983000</v>
      </c>
      <c r="AI171" s="22">
        <v>16191300</v>
      </c>
      <c r="AJ171" s="22">
        <v>18098700</v>
      </c>
      <c r="AK171" s="22">
        <v>23727700</v>
      </c>
      <c r="AL171" s="22">
        <v>29437900</v>
      </c>
      <c r="AR171" s="22">
        <v>196.4973</v>
      </c>
      <c r="AS171" s="22">
        <v>277.13709999999998</v>
      </c>
      <c r="AT171" s="22">
        <v>269.59030000000001</v>
      </c>
      <c r="AU171" s="22">
        <v>324.37329999999997</v>
      </c>
      <c r="AV171" s="22">
        <v>417.59730000000002</v>
      </c>
    </row>
    <row r="172" spans="24:48">
      <c r="X172" s="104">
        <v>12.711</v>
      </c>
      <c r="Y172" s="22">
        <v>22.026299999999999</v>
      </c>
      <c r="Z172" s="104">
        <v>16.240300000000001</v>
      </c>
      <c r="AA172" s="104">
        <v>46.817</v>
      </c>
      <c r="AB172" s="104">
        <v>126.4492</v>
      </c>
      <c r="AH172" s="26">
        <v>49280100</v>
      </c>
      <c r="AI172" s="26">
        <v>13900200</v>
      </c>
      <c r="AJ172" s="26">
        <v>16774600</v>
      </c>
      <c r="AK172" s="26">
        <v>17741500</v>
      </c>
      <c r="AL172" s="26">
        <v>40709200</v>
      </c>
      <c r="AR172" s="26">
        <v>197.5669</v>
      </c>
      <c r="AS172" s="26">
        <v>279.375</v>
      </c>
      <c r="AT172" s="26">
        <v>277.09480000000002</v>
      </c>
      <c r="AU172" s="26">
        <v>323.54129999999998</v>
      </c>
      <c r="AV172" s="26">
        <v>416.35950000000003</v>
      </c>
    </row>
    <row r="173" spans="24:48">
      <c r="X173" s="103">
        <v>12.734</v>
      </c>
      <c r="Y173" s="26">
        <v>22.5932</v>
      </c>
      <c r="Z173" s="103">
        <v>15.7819</v>
      </c>
      <c r="AA173" s="103">
        <v>48.7652</v>
      </c>
      <c r="AB173" s="103">
        <v>128.28899999999999</v>
      </c>
      <c r="AH173" s="22">
        <v>28806400</v>
      </c>
      <c r="AI173" s="22">
        <v>16589300</v>
      </c>
      <c r="AJ173" s="22">
        <v>18739200</v>
      </c>
      <c r="AK173" s="22">
        <v>22327600</v>
      </c>
      <c r="AL173" s="22">
        <v>24946500</v>
      </c>
      <c r="AR173" s="22">
        <v>208.67840000000001</v>
      </c>
      <c r="AS173" s="22">
        <v>278.78149999999999</v>
      </c>
      <c r="AT173" s="22">
        <v>278.25229999999999</v>
      </c>
      <c r="AU173" s="22">
        <v>324.6506</v>
      </c>
      <c r="AV173" s="22">
        <v>407.755</v>
      </c>
    </row>
    <row r="174" spans="24:48">
      <c r="X174" s="104">
        <v>12.589700000000001</v>
      </c>
      <c r="Y174" s="22">
        <v>22.645099999999999</v>
      </c>
      <c r="Z174" s="104">
        <v>15.449299999999999</v>
      </c>
      <c r="AA174" s="104">
        <v>49.244999999999997</v>
      </c>
      <c r="AB174" s="104">
        <v>125.5993</v>
      </c>
      <c r="AH174" s="26">
        <v>32656800</v>
      </c>
      <c r="AI174" s="26">
        <v>16117600</v>
      </c>
      <c r="AJ174" s="26">
        <v>23405200</v>
      </c>
      <c r="AK174" s="26">
        <v>22373300</v>
      </c>
      <c r="AL174" s="26">
        <v>20650900</v>
      </c>
      <c r="AR174" s="26">
        <v>205.5463</v>
      </c>
      <c r="AS174" s="26">
        <v>281.71030000000002</v>
      </c>
      <c r="AT174" s="26">
        <v>277.52640000000002</v>
      </c>
      <c r="AU174" s="26">
        <v>326.95839999999998</v>
      </c>
      <c r="AV174" s="26">
        <v>394.4391</v>
      </c>
    </row>
    <row r="175" spans="24:48">
      <c r="X175" s="103">
        <v>13.1076</v>
      </c>
      <c r="Y175" s="26">
        <v>22.346599999999999</v>
      </c>
      <c r="Z175" s="103">
        <v>15.075699999999999</v>
      </c>
      <c r="AA175" s="103">
        <v>49.335999999999999</v>
      </c>
      <c r="AB175" s="103">
        <v>117.57989999999999</v>
      </c>
      <c r="AH175" s="22">
        <v>27820400</v>
      </c>
      <c r="AI175" s="22">
        <v>18616600</v>
      </c>
      <c r="AJ175" s="22">
        <v>24687800</v>
      </c>
      <c r="AK175" s="22">
        <v>20113700</v>
      </c>
      <c r="AL175" s="22">
        <v>20203000</v>
      </c>
      <c r="AR175" s="22">
        <v>205.20910000000001</v>
      </c>
      <c r="AS175" s="22">
        <v>281.65190000000001</v>
      </c>
      <c r="AT175" s="22">
        <v>274.98570000000001</v>
      </c>
      <c r="AU175" s="22">
        <v>322.93709999999999</v>
      </c>
      <c r="AV175" s="22">
        <v>398.89100000000002</v>
      </c>
    </row>
    <row r="176" spans="24:48">
      <c r="X176" s="104">
        <v>13.333600000000001</v>
      </c>
      <c r="Y176" s="22">
        <v>22.4025</v>
      </c>
      <c r="Z176" s="104">
        <v>13.9201</v>
      </c>
      <c r="AA176" s="104">
        <v>48.490299999999998</v>
      </c>
      <c r="AB176" s="104">
        <v>119.35980000000001</v>
      </c>
      <c r="AH176" s="26">
        <v>36716500</v>
      </c>
      <c r="AI176" s="26">
        <v>13955900</v>
      </c>
      <c r="AJ176" s="26">
        <v>20065900</v>
      </c>
      <c r="AK176" s="26">
        <v>24342600</v>
      </c>
      <c r="AL176" s="26">
        <v>19276700</v>
      </c>
      <c r="AR176" s="26">
        <v>208.49529999999999</v>
      </c>
      <c r="AS176" s="26">
        <v>280.5523</v>
      </c>
      <c r="AT176" s="26">
        <v>276.928</v>
      </c>
      <c r="AU176" s="26">
        <v>319.15359999999998</v>
      </c>
      <c r="AV176" s="26">
        <v>397.71319999999997</v>
      </c>
    </row>
    <row r="177" spans="24:48">
      <c r="X177" s="103">
        <v>13.7829</v>
      </c>
      <c r="Y177" s="26">
        <v>22.357600000000001</v>
      </c>
      <c r="Z177" s="103">
        <v>13.6305</v>
      </c>
      <c r="AA177" s="103">
        <v>48.529299999999999</v>
      </c>
      <c r="AB177" s="103">
        <v>107.99079999999999</v>
      </c>
      <c r="AH177" s="22">
        <v>36446500</v>
      </c>
      <c r="AI177" s="22">
        <v>14561300</v>
      </c>
      <c r="AJ177" s="22">
        <v>22619700</v>
      </c>
      <c r="AK177" s="22">
        <v>18836100</v>
      </c>
      <c r="AL177" s="22">
        <v>16762900</v>
      </c>
      <c r="AR177" s="22">
        <v>204.76570000000001</v>
      </c>
      <c r="AS177" s="22">
        <v>278.7133</v>
      </c>
      <c r="AT177" s="22">
        <v>283.6574</v>
      </c>
      <c r="AU177" s="22">
        <v>319.84699999999998</v>
      </c>
      <c r="AV177" s="22">
        <v>401.96550000000002</v>
      </c>
    </row>
    <row r="178" spans="24:48">
      <c r="X178" s="104">
        <v>14.306900000000001</v>
      </c>
      <c r="Y178" s="22">
        <v>22.803899999999999</v>
      </c>
      <c r="Z178" s="104">
        <v>13.448700000000001</v>
      </c>
      <c r="AA178" s="104">
        <v>47.046799999999998</v>
      </c>
      <c r="AB178" s="104">
        <v>106.2009</v>
      </c>
      <c r="AH178" s="26">
        <v>28013100</v>
      </c>
      <c r="AI178" s="26">
        <v>18249000</v>
      </c>
      <c r="AJ178" s="26">
        <v>18085700</v>
      </c>
      <c r="AK178" s="26">
        <v>16966300</v>
      </c>
      <c r="AL178" s="26">
        <v>19414300</v>
      </c>
      <c r="AR178" s="26">
        <v>200.6893</v>
      </c>
      <c r="AS178" s="26">
        <v>279.2097</v>
      </c>
      <c r="AT178" s="26">
        <v>281.55810000000002</v>
      </c>
      <c r="AU178" s="26">
        <v>317.94529999999997</v>
      </c>
      <c r="AV178" s="26">
        <v>405.28949999999998</v>
      </c>
    </row>
    <row r="179" spans="24:48">
      <c r="X179" s="103">
        <v>12.9796</v>
      </c>
      <c r="Y179" s="26">
        <v>22.623200000000001</v>
      </c>
      <c r="Z179" s="103">
        <v>13.701499999999999</v>
      </c>
      <c r="AA179" s="103">
        <v>46.226999999999997</v>
      </c>
      <c r="AB179" s="103">
        <v>107.2008</v>
      </c>
      <c r="AH179" s="22">
        <v>22588900</v>
      </c>
      <c r="AI179" s="22">
        <v>22507600</v>
      </c>
      <c r="AJ179" s="22">
        <v>18102900</v>
      </c>
      <c r="AK179" s="22">
        <v>20698900</v>
      </c>
      <c r="AL179" s="22">
        <v>18267000</v>
      </c>
      <c r="AR179" s="22">
        <v>195.99619999999999</v>
      </c>
      <c r="AS179" s="22">
        <v>281.99239999999998</v>
      </c>
      <c r="AT179" s="22">
        <v>286.35509999999999</v>
      </c>
      <c r="AU179" s="22">
        <v>320.94639999999998</v>
      </c>
      <c r="AV179" s="22">
        <v>406.07810000000001</v>
      </c>
    </row>
    <row r="180" spans="24:48">
      <c r="X180" s="104">
        <v>12.5877</v>
      </c>
      <c r="Y180" s="22">
        <v>22.300699999999999</v>
      </c>
      <c r="Z180" s="104">
        <v>13.9772</v>
      </c>
      <c r="AA180" s="104">
        <v>45.558199999999999</v>
      </c>
      <c r="AB180" s="104">
        <v>102.8212</v>
      </c>
      <c r="AH180" s="26">
        <v>17958900</v>
      </c>
      <c r="AI180" s="26">
        <v>20075300</v>
      </c>
      <c r="AJ180" s="26">
        <v>18253400</v>
      </c>
      <c r="AK180" s="26">
        <v>21257200</v>
      </c>
      <c r="AL180" s="26">
        <v>20752100</v>
      </c>
      <c r="AR180" s="26">
        <v>201.59520000000001</v>
      </c>
      <c r="AS180" s="26">
        <v>284.95049999999998</v>
      </c>
      <c r="AT180" s="26">
        <v>287.8854</v>
      </c>
      <c r="AU180" s="26">
        <v>318.78719999999998</v>
      </c>
      <c r="AV180" s="26">
        <v>413.26510000000002</v>
      </c>
    </row>
    <row r="181" spans="24:48">
      <c r="X181" s="103">
        <v>11.8802</v>
      </c>
      <c r="Y181" s="26">
        <v>22.138999999999999</v>
      </c>
      <c r="Z181" s="103">
        <v>14.373900000000001</v>
      </c>
      <c r="AA181" s="103">
        <v>45.164299999999997</v>
      </c>
      <c r="AB181" s="103">
        <v>106.4609</v>
      </c>
      <c r="AH181" s="22">
        <v>20184800</v>
      </c>
      <c r="AI181" s="22">
        <v>21813000</v>
      </c>
      <c r="AJ181" s="22">
        <v>17186200</v>
      </c>
      <c r="AK181" s="22">
        <v>24744800</v>
      </c>
      <c r="AL181" s="22">
        <v>22775600</v>
      </c>
      <c r="AR181" s="22">
        <v>201.12299999999999</v>
      </c>
      <c r="AS181" s="22">
        <v>286.6533</v>
      </c>
      <c r="AT181" s="22">
        <v>287.13990000000001</v>
      </c>
      <c r="AU181" s="22">
        <v>318.01299999999998</v>
      </c>
      <c r="AV181" s="22">
        <v>416.11</v>
      </c>
    </row>
    <row r="182" spans="24:48">
      <c r="X182" s="104">
        <v>12.6799</v>
      </c>
      <c r="Y182" s="22">
        <v>22.439499999999999</v>
      </c>
      <c r="Z182" s="104">
        <v>14.4917</v>
      </c>
      <c r="AA182" s="104">
        <v>44.856400000000001</v>
      </c>
      <c r="AB182" s="104">
        <v>108.0908</v>
      </c>
      <c r="AH182" s="26">
        <v>21336200</v>
      </c>
      <c r="AI182" s="26">
        <v>29850500</v>
      </c>
      <c r="AJ182" s="26">
        <v>20570000</v>
      </c>
      <c r="AK182" s="26">
        <v>24040000</v>
      </c>
      <c r="AL182" s="26">
        <v>15234000</v>
      </c>
      <c r="AR182" s="26">
        <v>201.31569999999999</v>
      </c>
      <c r="AS182" s="26">
        <v>285.17419999999998</v>
      </c>
      <c r="AT182" s="26">
        <v>286.38290000000001</v>
      </c>
      <c r="AU182" s="26">
        <v>314.51920000000001</v>
      </c>
      <c r="AV182" s="26">
        <v>421.03</v>
      </c>
    </row>
    <row r="183" spans="24:48">
      <c r="X183" s="103">
        <v>12.277799999999999</v>
      </c>
      <c r="Y183" s="26">
        <v>22.114000000000001</v>
      </c>
      <c r="Z183" s="103">
        <v>13.119</v>
      </c>
      <c r="AA183" s="103">
        <v>45.471200000000003</v>
      </c>
      <c r="AB183" s="103">
        <v>116.9</v>
      </c>
      <c r="AH183" s="22">
        <v>27627600</v>
      </c>
      <c r="AI183" s="22">
        <v>40817600</v>
      </c>
      <c r="AJ183" s="22">
        <v>25061100</v>
      </c>
      <c r="AK183" s="22">
        <v>16102000</v>
      </c>
      <c r="AL183" s="22">
        <v>16387600</v>
      </c>
      <c r="AR183" s="22">
        <v>202.6456</v>
      </c>
      <c r="AS183" s="22">
        <v>283.42930000000001</v>
      </c>
      <c r="AT183" s="22">
        <v>285.2525</v>
      </c>
      <c r="AU183" s="22">
        <v>314.12220000000002</v>
      </c>
      <c r="AV183" s="22">
        <v>418.47</v>
      </c>
    </row>
    <row r="184" spans="24:48">
      <c r="X184" s="104">
        <v>12.131</v>
      </c>
      <c r="Y184" s="22">
        <v>22.203900000000001</v>
      </c>
      <c r="Z184" s="104">
        <v>13.116</v>
      </c>
      <c r="AA184" s="104">
        <v>45.5672</v>
      </c>
      <c r="AB184" s="104">
        <v>119.14</v>
      </c>
      <c r="AH184" s="26">
        <v>26981500</v>
      </c>
      <c r="AI184" s="26">
        <v>22830200</v>
      </c>
      <c r="AJ184" s="26">
        <v>17527400</v>
      </c>
      <c r="AK184" s="26">
        <v>21166400</v>
      </c>
      <c r="AL184" s="26">
        <v>16067300</v>
      </c>
      <c r="AR184" s="26">
        <v>203.8117</v>
      </c>
      <c r="AS184" s="26">
        <v>289.3175</v>
      </c>
      <c r="AT184" s="26">
        <v>281.3005</v>
      </c>
      <c r="AU184" s="26">
        <v>319.48200000000003</v>
      </c>
      <c r="AV184" s="26">
        <v>421.53</v>
      </c>
    </row>
    <row r="185" spans="24:48">
      <c r="X185" s="103">
        <v>12.8368</v>
      </c>
      <c r="Y185" s="26">
        <v>22.302700000000002</v>
      </c>
      <c r="Z185" s="103">
        <v>12.917199999999999</v>
      </c>
      <c r="AA185" s="103">
        <v>43.886699999999998</v>
      </c>
      <c r="AB185" s="103">
        <v>119.1</v>
      </c>
      <c r="AH185" s="22">
        <v>36249300</v>
      </c>
      <c r="AI185" s="22">
        <v>18175800</v>
      </c>
      <c r="AJ185" s="22">
        <v>18137000</v>
      </c>
      <c r="AK185" s="22">
        <v>23281400</v>
      </c>
      <c r="AL185" s="22">
        <v>19361900</v>
      </c>
      <c r="AR185" s="22">
        <v>202.5752</v>
      </c>
      <c r="AS185" s="22">
        <v>296.71690000000001</v>
      </c>
      <c r="AT185" s="22">
        <v>273.04289999999997</v>
      </c>
      <c r="AU185" s="22">
        <v>320.05759999999998</v>
      </c>
      <c r="AV185" s="22">
        <v>424.8</v>
      </c>
    </row>
    <row r="186" spans="24:48">
      <c r="X186" s="104">
        <v>12.9552</v>
      </c>
      <c r="Y186" s="22">
        <v>22.203900000000001</v>
      </c>
      <c r="Z186" s="104">
        <v>13.1859</v>
      </c>
      <c r="AA186" s="104">
        <v>43.9527</v>
      </c>
      <c r="AB186" s="104">
        <v>116.78</v>
      </c>
      <c r="AH186" s="26">
        <v>25460100</v>
      </c>
      <c r="AI186" s="26">
        <v>20006100</v>
      </c>
      <c r="AJ186" s="26">
        <v>16583400</v>
      </c>
      <c r="AK186" s="26">
        <v>21684100</v>
      </c>
      <c r="AL186" s="26">
        <v>18493800</v>
      </c>
      <c r="AR186" s="26">
        <v>207.2894</v>
      </c>
      <c r="AS186" s="26">
        <v>296.99959999999999</v>
      </c>
      <c r="AT186" s="26">
        <v>271.75510000000003</v>
      </c>
      <c r="AU186" s="26">
        <v>324.56380000000001</v>
      </c>
      <c r="AV186" s="26">
        <v>424.14</v>
      </c>
    </row>
    <row r="187" spans="24:48">
      <c r="X187" s="103">
        <v>12.48</v>
      </c>
      <c r="Y187" s="26">
        <v>21.862500000000001</v>
      </c>
      <c r="Z187" s="103">
        <v>13.3698</v>
      </c>
      <c r="AA187" s="103">
        <v>43.506799999999998</v>
      </c>
      <c r="AB187" s="103">
        <v>115.59</v>
      </c>
      <c r="AH187" s="22">
        <v>23043700</v>
      </c>
      <c r="AI187" s="22">
        <v>17666100</v>
      </c>
      <c r="AJ187" s="22">
        <v>27549300</v>
      </c>
      <c r="AK187" s="22">
        <v>14808500</v>
      </c>
      <c r="AL187" s="22">
        <v>13152800</v>
      </c>
      <c r="AR187" s="22">
        <v>205.7824</v>
      </c>
      <c r="AS187" s="22">
        <v>295.0206</v>
      </c>
      <c r="AT187" s="22">
        <v>271.11619999999999</v>
      </c>
      <c r="AU187" s="22">
        <v>317.58620000000002</v>
      </c>
      <c r="AV187" s="22">
        <v>415.55</v>
      </c>
    </row>
    <row r="188" spans="24:48">
      <c r="X188" s="104">
        <v>12.4291</v>
      </c>
      <c r="Y188" s="22">
        <v>21.076799999999999</v>
      </c>
      <c r="Z188" s="104">
        <v>13.164</v>
      </c>
      <c r="AA188" s="104">
        <v>42.226199999999999</v>
      </c>
      <c r="AB188" s="104">
        <v>113.37</v>
      </c>
      <c r="AH188" s="26">
        <v>39600800</v>
      </c>
      <c r="AI188" s="26">
        <v>22605700</v>
      </c>
      <c r="AJ188" s="26">
        <v>20338500</v>
      </c>
      <c r="AK188" s="26">
        <v>19284600</v>
      </c>
      <c r="AL188" s="26">
        <v>13492900</v>
      </c>
      <c r="AR188" s="26">
        <v>206.42959999999999</v>
      </c>
      <c r="AS188" s="26">
        <v>294.42590000000001</v>
      </c>
      <c r="AT188" s="26">
        <v>274.12430000000001</v>
      </c>
      <c r="AU188" s="26">
        <v>320.57380000000001</v>
      </c>
      <c r="AV188" s="26">
        <v>416.79</v>
      </c>
    </row>
    <row r="189" spans="24:48">
      <c r="X189" s="103">
        <v>12.1556</v>
      </c>
      <c r="Y189" s="26">
        <v>21.209599999999998</v>
      </c>
      <c r="Z189" s="103">
        <v>13.248900000000001</v>
      </c>
      <c r="AA189" s="103">
        <v>41.004600000000003</v>
      </c>
      <c r="AB189" s="103">
        <v>117.87</v>
      </c>
      <c r="AH189" s="22">
        <v>57602200</v>
      </c>
      <c r="AI189" s="22">
        <v>16348100</v>
      </c>
      <c r="AJ189" s="22">
        <v>22767100</v>
      </c>
      <c r="AK189" s="22">
        <v>15222100</v>
      </c>
      <c r="AL189" s="22">
        <v>14882700</v>
      </c>
      <c r="AR189" s="22">
        <v>209.11519999999999</v>
      </c>
      <c r="AS189" s="22">
        <v>291.57929999999999</v>
      </c>
      <c r="AT189" s="22">
        <v>263.54660000000001</v>
      </c>
      <c r="AU189" s="22">
        <v>321.28840000000002</v>
      </c>
      <c r="AV189" s="22">
        <v>413.49</v>
      </c>
    </row>
    <row r="190" spans="24:48">
      <c r="X190" s="104">
        <v>12.482699999999999</v>
      </c>
      <c r="Y190" s="22">
        <v>21.903400000000001</v>
      </c>
      <c r="Z190" s="104">
        <v>12.5495</v>
      </c>
      <c r="AA190" s="104">
        <v>41.5974</v>
      </c>
      <c r="AB190" s="104">
        <v>116</v>
      </c>
      <c r="AH190" s="26">
        <v>26292900</v>
      </c>
      <c r="AI190" s="26">
        <v>26285300</v>
      </c>
      <c r="AJ190" s="26">
        <v>24791800</v>
      </c>
      <c r="AK190" s="26">
        <v>26411000</v>
      </c>
      <c r="AL190" s="26">
        <v>17045200</v>
      </c>
      <c r="AR190" s="26">
        <v>213.6362</v>
      </c>
      <c r="AS190" s="26">
        <v>292.1934</v>
      </c>
      <c r="AT190" s="26">
        <v>260.73509999999999</v>
      </c>
      <c r="AU190" s="26">
        <v>325.9633</v>
      </c>
      <c r="AV190" s="26">
        <v>413.84</v>
      </c>
    </row>
    <row r="191" spans="24:48">
      <c r="X191" s="103">
        <v>12.6029</v>
      </c>
      <c r="Y191" s="26">
        <v>22.4435</v>
      </c>
      <c r="Z191" s="103">
        <v>12.5046</v>
      </c>
      <c r="AA191" s="103">
        <v>42.209200000000003</v>
      </c>
      <c r="AB191" s="103">
        <v>116.26</v>
      </c>
      <c r="AH191" s="22">
        <v>28774200</v>
      </c>
      <c r="AI191" s="22">
        <v>18983800</v>
      </c>
      <c r="AJ191" s="22">
        <v>23263400</v>
      </c>
      <c r="AK191" s="22">
        <v>14931200</v>
      </c>
      <c r="AL191" s="22">
        <v>24308300</v>
      </c>
      <c r="AR191" s="22">
        <v>218.8817</v>
      </c>
      <c r="AS191" s="22">
        <v>295.96629999999999</v>
      </c>
      <c r="AT191" s="22">
        <v>258.51339999999999</v>
      </c>
      <c r="AU191" s="22">
        <v>326.34050000000002</v>
      </c>
      <c r="AV191" s="22">
        <v>410.6</v>
      </c>
    </row>
    <row r="192" spans="24:48">
      <c r="X192" s="104">
        <v>12.090299999999999</v>
      </c>
      <c r="Y192" s="22">
        <v>22.043199999999999</v>
      </c>
      <c r="Z192" s="104">
        <v>12.216799999999999</v>
      </c>
      <c r="AA192" s="104">
        <v>41.898299999999999</v>
      </c>
      <c r="AB192" s="104">
        <v>120.87</v>
      </c>
      <c r="AH192" s="26">
        <v>25725500</v>
      </c>
      <c r="AI192" s="26">
        <v>16285600</v>
      </c>
      <c r="AJ192" s="26">
        <v>22855400</v>
      </c>
      <c r="AK192" s="26">
        <v>18553900</v>
      </c>
      <c r="AL192" s="26">
        <v>20313600</v>
      </c>
      <c r="AR192" s="26">
        <v>221.13249999999999</v>
      </c>
      <c r="AS192" s="26">
        <v>294.29930000000002</v>
      </c>
      <c r="AT192" s="26">
        <v>257.03879999999998</v>
      </c>
      <c r="AU192" s="26">
        <v>325.31819999999999</v>
      </c>
      <c r="AV192" s="26">
        <v>413.12</v>
      </c>
    </row>
    <row r="193" spans="24:48">
      <c r="X193" s="103">
        <v>12.314</v>
      </c>
      <c r="Y193" s="26">
        <v>21.622900000000001</v>
      </c>
      <c r="Z193" s="103">
        <v>12.4017</v>
      </c>
      <c r="AA193" s="103">
        <v>42.455199999999998</v>
      </c>
      <c r="AB193" s="103">
        <v>123.51</v>
      </c>
      <c r="AH193" s="22">
        <v>34080800</v>
      </c>
      <c r="AI193" s="22">
        <v>14747900</v>
      </c>
      <c r="AJ193" s="22">
        <v>21328200</v>
      </c>
      <c r="AK193" s="22">
        <v>17535800</v>
      </c>
      <c r="AL193" s="22">
        <v>15135800</v>
      </c>
      <c r="AR193" s="22">
        <v>217.8674</v>
      </c>
      <c r="AS193" s="22">
        <v>294.25040000000001</v>
      </c>
      <c r="AT193" s="22">
        <v>255.98699999999999</v>
      </c>
      <c r="AU193" s="22">
        <v>326.2115</v>
      </c>
      <c r="AV193" s="22">
        <v>417.14</v>
      </c>
    </row>
    <row r="194" spans="24:48">
      <c r="X194" s="104">
        <v>12.838200000000001</v>
      </c>
      <c r="Y194" s="22">
        <v>20.663499999999999</v>
      </c>
      <c r="Z194" s="104">
        <v>12.724399999999999</v>
      </c>
      <c r="AA194" s="104">
        <v>43.076000000000001</v>
      </c>
      <c r="AB194" s="104">
        <v>124.04</v>
      </c>
      <c r="AH194" s="26">
        <v>58400300</v>
      </c>
      <c r="AI194" s="26">
        <v>17180400</v>
      </c>
      <c r="AJ194" s="26">
        <v>24126700</v>
      </c>
      <c r="AK194" s="26">
        <v>18381000</v>
      </c>
      <c r="AL194" s="26">
        <v>14195500</v>
      </c>
      <c r="AR194" s="26">
        <v>219.54830000000001</v>
      </c>
      <c r="AS194" s="26">
        <v>293.58749999999998</v>
      </c>
      <c r="AT194" s="26">
        <v>251.72049999999999</v>
      </c>
      <c r="AU194" s="26">
        <v>331.065</v>
      </c>
      <c r="AV194" s="26">
        <v>409.44</v>
      </c>
    </row>
    <row r="195" spans="24:48">
      <c r="X195" s="103">
        <v>12.9991</v>
      </c>
      <c r="Y195" s="26">
        <v>20.4818</v>
      </c>
      <c r="Z195" s="103">
        <v>12.2088</v>
      </c>
      <c r="AA195" s="103">
        <v>43.485799999999998</v>
      </c>
      <c r="AB195" s="103">
        <v>121.4</v>
      </c>
      <c r="AH195" s="22">
        <v>59664100</v>
      </c>
      <c r="AI195" s="22">
        <v>15046800</v>
      </c>
      <c r="AJ195" s="22">
        <v>20319900</v>
      </c>
      <c r="AK195" s="22">
        <v>19530100</v>
      </c>
      <c r="AL195" s="22">
        <v>19609500</v>
      </c>
      <c r="AR195" s="22">
        <v>223.77940000000001</v>
      </c>
      <c r="AS195" s="22">
        <v>293.5779</v>
      </c>
      <c r="AT195" s="22">
        <v>248.9581</v>
      </c>
      <c r="AU195" s="22">
        <v>330.4</v>
      </c>
      <c r="AV195" s="22">
        <v>408.9</v>
      </c>
    </row>
    <row r="196" spans="24:48">
      <c r="X196" s="104">
        <v>13.189299999999999</v>
      </c>
      <c r="Y196" s="22">
        <v>20.680499999999999</v>
      </c>
      <c r="Z196" s="104">
        <v>12.1279</v>
      </c>
      <c r="AA196" s="104">
        <v>44.768500000000003</v>
      </c>
      <c r="AB196" s="104">
        <v>121.44</v>
      </c>
      <c r="AH196" s="26">
        <v>52924300</v>
      </c>
      <c r="AI196" s="26">
        <v>19927000</v>
      </c>
      <c r="AJ196" s="26">
        <v>22084700</v>
      </c>
      <c r="AK196" s="26">
        <v>16583300</v>
      </c>
      <c r="AL196" s="26">
        <v>15295100</v>
      </c>
      <c r="AR196" s="26">
        <v>209.917</v>
      </c>
      <c r="AS196" s="26">
        <v>292.64190000000002</v>
      </c>
      <c r="AT196" s="26">
        <v>253.71610000000001</v>
      </c>
      <c r="AU196" s="26">
        <v>327.45209999999997</v>
      </c>
      <c r="AV196" s="26">
        <v>408.39</v>
      </c>
    </row>
    <row r="197" spans="24:48">
      <c r="X197" s="103">
        <v>13.4932</v>
      </c>
      <c r="Y197" s="26">
        <v>20.706499999999998</v>
      </c>
      <c r="Z197" s="103">
        <v>12.5006</v>
      </c>
      <c r="AA197" s="103">
        <v>43.503799999999998</v>
      </c>
      <c r="AB197" s="103">
        <v>117</v>
      </c>
      <c r="AH197" s="22">
        <v>45679000</v>
      </c>
      <c r="AI197" s="22">
        <v>19633400</v>
      </c>
      <c r="AJ197" s="22">
        <v>18747700</v>
      </c>
      <c r="AK197" s="22">
        <v>17565500</v>
      </c>
      <c r="AL197" s="22">
        <v>19594300</v>
      </c>
      <c r="AR197" s="22">
        <v>206.97059999999999</v>
      </c>
      <c r="AS197" s="22">
        <v>292.6712</v>
      </c>
      <c r="AT197" s="22">
        <v>254.1388</v>
      </c>
      <c r="AU197" s="22">
        <v>331.77969999999999</v>
      </c>
      <c r="AV197" s="22">
        <v>401.7</v>
      </c>
    </row>
    <row r="198" spans="24:48">
      <c r="X198" s="104">
        <v>13.577</v>
      </c>
      <c r="Y198" s="22">
        <v>19.6982</v>
      </c>
      <c r="Z198" s="104">
        <v>13.154999999999999</v>
      </c>
      <c r="AA198" s="104">
        <v>44.027700000000003</v>
      </c>
      <c r="AB198" s="104">
        <v>118.85</v>
      </c>
      <c r="AH198" s="26">
        <v>35461500</v>
      </c>
      <c r="AI198" s="26">
        <v>23652900</v>
      </c>
      <c r="AJ198" s="26">
        <v>33353300</v>
      </c>
      <c r="AK198" s="26">
        <v>16544400</v>
      </c>
      <c r="AL198" s="26">
        <v>19266900</v>
      </c>
      <c r="AR198" s="26">
        <v>195.77440000000001</v>
      </c>
      <c r="AS198" s="26">
        <v>289.78550000000001</v>
      </c>
      <c r="AT198" s="26">
        <v>259.97809999999998</v>
      </c>
      <c r="AU198" s="26">
        <v>335.42230000000001</v>
      </c>
      <c r="AV198" s="26">
        <v>405.72</v>
      </c>
    </row>
    <row r="199" spans="24:48">
      <c r="X199" s="103">
        <v>13.026199999999999</v>
      </c>
      <c r="Y199" s="26">
        <v>20.416</v>
      </c>
      <c r="Z199" s="103">
        <v>13.196899999999999</v>
      </c>
      <c r="AA199" s="103">
        <v>44.674500000000002</v>
      </c>
      <c r="AB199" s="103">
        <v>122.85</v>
      </c>
      <c r="AH199" s="22">
        <v>33620100</v>
      </c>
      <c r="AI199" s="22">
        <v>21853400</v>
      </c>
      <c r="AJ199" s="22">
        <v>23913000</v>
      </c>
      <c r="AK199" s="22">
        <v>20267000</v>
      </c>
      <c r="AL199" s="22">
        <v>17418800</v>
      </c>
      <c r="AR199" s="22">
        <v>204.1112</v>
      </c>
      <c r="AS199" s="22">
        <v>288.28410000000002</v>
      </c>
      <c r="AT199" s="22">
        <v>262.13099999999997</v>
      </c>
      <c r="AU199" s="22">
        <v>329.29820000000001</v>
      </c>
      <c r="AV199" s="22">
        <v>414.2</v>
      </c>
    </row>
    <row r="200" spans="24:48">
      <c r="X200" s="104">
        <v>13.604900000000001</v>
      </c>
      <c r="Y200" s="22">
        <v>20.6645</v>
      </c>
      <c r="Z200" s="104">
        <v>13.118</v>
      </c>
      <c r="AA200" s="104">
        <v>45.748199999999997</v>
      </c>
      <c r="AB200" s="104">
        <v>124.92</v>
      </c>
      <c r="AH200" s="26">
        <v>30375800</v>
      </c>
      <c r="AI200" s="26">
        <v>28356300</v>
      </c>
      <c r="AJ200" s="26">
        <v>31530900</v>
      </c>
      <c r="AK200" s="26">
        <v>37666900</v>
      </c>
      <c r="AL200" s="26">
        <v>15874600</v>
      </c>
      <c r="AR200" s="26">
        <v>198.39230000000001</v>
      </c>
      <c r="AS200" s="26">
        <v>289.53199999999998</v>
      </c>
      <c r="AT200" s="26">
        <v>247.71950000000001</v>
      </c>
      <c r="AU200" s="26">
        <v>333.55630000000002</v>
      </c>
      <c r="AV200" s="26">
        <v>423.04</v>
      </c>
    </row>
    <row r="201" spans="24:48">
      <c r="X201" s="103">
        <v>13.698600000000001</v>
      </c>
      <c r="Y201" s="26">
        <v>21.038900000000002</v>
      </c>
      <c r="Z201" s="103">
        <v>12.065</v>
      </c>
      <c r="AA201" s="103">
        <v>45.259300000000003</v>
      </c>
      <c r="AB201" s="103">
        <v>127.72</v>
      </c>
      <c r="AH201" s="22">
        <v>21823900</v>
      </c>
      <c r="AI201" s="22">
        <v>19550800</v>
      </c>
      <c r="AJ201" s="22">
        <v>39791800</v>
      </c>
      <c r="AK201" s="22">
        <v>16834200</v>
      </c>
      <c r="AL201" s="22">
        <v>13834700</v>
      </c>
      <c r="AR201" s="22">
        <v>197.09780000000001</v>
      </c>
      <c r="AS201" s="22">
        <v>292.26170000000002</v>
      </c>
      <c r="AT201" s="22">
        <v>247.94560000000001</v>
      </c>
      <c r="AU201" s="22">
        <v>336.17669999999998</v>
      </c>
      <c r="AV201" s="22">
        <v>427</v>
      </c>
    </row>
    <row r="202" spans="24:48">
      <c r="X202" s="104">
        <v>13.9255</v>
      </c>
      <c r="Y202" s="22">
        <v>20.795300000000001</v>
      </c>
      <c r="Z202" s="104">
        <v>11.6593</v>
      </c>
      <c r="AA202" s="104">
        <v>45.784100000000002</v>
      </c>
      <c r="AB202" s="104">
        <v>132.88999999999999</v>
      </c>
      <c r="AH202" s="26">
        <v>26328100</v>
      </c>
      <c r="AI202" s="26">
        <v>41372500</v>
      </c>
      <c r="AJ202" s="26">
        <v>26826900</v>
      </c>
      <c r="AK202" s="26">
        <v>16505900</v>
      </c>
      <c r="AL202" s="26">
        <v>18874200</v>
      </c>
      <c r="AR202" s="26">
        <v>198.43100000000001</v>
      </c>
      <c r="AS202" s="26">
        <v>297.16539999999998</v>
      </c>
      <c r="AT202" s="26">
        <v>241.22149999999999</v>
      </c>
      <c r="AU202" s="26">
        <v>327.75979999999998</v>
      </c>
      <c r="AV202" s="26">
        <v>430.59</v>
      </c>
    </row>
    <row r="203" spans="24:48">
      <c r="X203" s="103">
        <v>13.800599999999999</v>
      </c>
      <c r="Y203" s="26">
        <v>20.659500000000001</v>
      </c>
      <c r="Z203" s="103">
        <v>11.5754</v>
      </c>
      <c r="AA203" s="103">
        <v>46.791800000000002</v>
      </c>
      <c r="AB203" s="103">
        <v>132.65</v>
      </c>
      <c r="AH203" s="22">
        <v>34011300</v>
      </c>
      <c r="AI203" s="22">
        <v>38278700</v>
      </c>
      <c r="AJ203" s="22">
        <v>26660300</v>
      </c>
      <c r="AK203" s="22">
        <v>21436500</v>
      </c>
      <c r="AL203" s="22">
        <v>18898000</v>
      </c>
      <c r="AR203" s="22">
        <v>201.6865</v>
      </c>
      <c r="AS203" s="22">
        <v>297.55540000000002</v>
      </c>
      <c r="AT203" s="22">
        <v>240.59229999999999</v>
      </c>
      <c r="AU203" s="22">
        <v>326.60849999999999</v>
      </c>
      <c r="AV203" s="22">
        <v>431.34</v>
      </c>
    </row>
    <row r="204" spans="24:48">
      <c r="X204" s="104">
        <v>13.7248</v>
      </c>
      <c r="Y204" s="22">
        <v>20.6356</v>
      </c>
      <c r="Z204" s="104">
        <v>11.4895</v>
      </c>
      <c r="AA204" s="104">
        <v>46.930799999999998</v>
      </c>
      <c r="AB204" s="104">
        <v>134.81</v>
      </c>
      <c r="AH204" s="26">
        <v>55225300</v>
      </c>
      <c r="AI204" s="26">
        <v>22364100</v>
      </c>
      <c r="AJ204" s="26">
        <v>28625600</v>
      </c>
      <c r="AK204" s="26">
        <v>35529500</v>
      </c>
      <c r="AL204" s="26">
        <v>21706600</v>
      </c>
      <c r="AR204" s="26">
        <v>198.08320000000001</v>
      </c>
      <c r="AS204" s="26">
        <v>292.33969999999999</v>
      </c>
      <c r="AT204" s="26">
        <v>240.37610000000001</v>
      </c>
      <c r="AU204" s="26">
        <v>326.20150000000001</v>
      </c>
      <c r="AV204" s="26">
        <v>435.15</v>
      </c>
    </row>
    <row r="205" spans="24:48">
      <c r="X205" s="103">
        <v>14.1868</v>
      </c>
      <c r="Y205" s="26">
        <v>20.903099999999998</v>
      </c>
      <c r="Z205" s="103">
        <v>11.9491</v>
      </c>
      <c r="AA205" s="103">
        <v>45.447200000000002</v>
      </c>
      <c r="AB205" s="103">
        <v>134.80000000000001</v>
      </c>
      <c r="AH205" s="22">
        <v>39839700</v>
      </c>
      <c r="AI205" s="22">
        <v>26626300</v>
      </c>
      <c r="AJ205" s="22">
        <v>31061200</v>
      </c>
      <c r="AK205" s="22">
        <v>21447900</v>
      </c>
      <c r="AL205" s="22">
        <v>55167100</v>
      </c>
      <c r="AR205" s="22">
        <v>196.01589999999999</v>
      </c>
      <c r="AS205" s="22">
        <v>286.90960000000001</v>
      </c>
      <c r="AT205" s="22">
        <v>238.34110000000001</v>
      </c>
      <c r="AU205" s="22">
        <v>318.3802</v>
      </c>
      <c r="AV205" s="22">
        <v>430.81</v>
      </c>
    </row>
    <row r="206" spans="24:48">
      <c r="X206" s="104">
        <v>14.209</v>
      </c>
      <c r="Y206" s="22">
        <v>21.7087</v>
      </c>
      <c r="Z206" s="104">
        <v>11.216699999999999</v>
      </c>
      <c r="AA206" s="104">
        <v>46.081099999999999</v>
      </c>
      <c r="AB206" s="104">
        <v>138.07</v>
      </c>
      <c r="AH206" s="26">
        <v>33517100</v>
      </c>
      <c r="AI206" s="26">
        <v>18604600</v>
      </c>
      <c r="AJ206" s="26">
        <v>34176000</v>
      </c>
      <c r="AK206" s="26">
        <v>17836000</v>
      </c>
      <c r="AL206" s="26">
        <v>15128900</v>
      </c>
      <c r="AR206" s="26">
        <v>193.58150000000001</v>
      </c>
      <c r="AS206" s="26">
        <v>287.39699999999999</v>
      </c>
      <c r="AT206" s="26">
        <v>234.90049999999999</v>
      </c>
      <c r="AU206" s="26">
        <v>317.14940000000001</v>
      </c>
      <c r="AV206" s="26">
        <v>438.69</v>
      </c>
    </row>
    <row r="207" spans="24:48">
      <c r="X207" s="103">
        <v>14.0564</v>
      </c>
      <c r="Y207" s="26">
        <v>21.8245</v>
      </c>
      <c r="Z207" s="103">
        <v>11.8771</v>
      </c>
      <c r="AA207" s="103">
        <v>43.924700000000001</v>
      </c>
      <c r="AB207" s="103">
        <v>131.6</v>
      </c>
      <c r="AH207" s="22">
        <v>30803800</v>
      </c>
      <c r="AI207" s="22">
        <v>14999000</v>
      </c>
      <c r="AJ207" s="22">
        <v>27694200</v>
      </c>
      <c r="AK207" s="22">
        <v>26297600</v>
      </c>
      <c r="AL207" s="22">
        <v>17015800</v>
      </c>
      <c r="AR207" s="22">
        <v>195.6584</v>
      </c>
      <c r="AS207" s="22">
        <v>291.08210000000003</v>
      </c>
      <c r="AT207" s="22">
        <v>236.89599999999999</v>
      </c>
      <c r="AU207" s="22">
        <v>314.64819999999997</v>
      </c>
      <c r="AV207" s="22">
        <v>435.27</v>
      </c>
    </row>
    <row r="208" spans="24:48">
      <c r="X208" s="104">
        <v>13.9315</v>
      </c>
      <c r="Y208" s="22">
        <v>22.183900000000001</v>
      </c>
      <c r="Z208" s="104">
        <v>11.956099999999999</v>
      </c>
      <c r="AA208" s="104">
        <v>42.183199999999999</v>
      </c>
      <c r="AB208" s="104">
        <v>135.72</v>
      </c>
      <c r="AH208" s="26">
        <v>31202500</v>
      </c>
      <c r="AI208" s="26">
        <v>23571700</v>
      </c>
      <c r="AJ208" s="26">
        <v>27018700</v>
      </c>
      <c r="AK208" s="26">
        <v>19410100</v>
      </c>
      <c r="AL208" s="26">
        <v>13396400</v>
      </c>
      <c r="AR208" s="26">
        <v>200.37270000000001</v>
      </c>
      <c r="AS208" s="26">
        <v>292.03739999999999</v>
      </c>
      <c r="AT208" s="26">
        <v>233.8879</v>
      </c>
      <c r="AU208" s="26">
        <v>315.17430000000002</v>
      </c>
      <c r="AV208" s="26">
        <v>433.51</v>
      </c>
    </row>
    <row r="209" spans="24:48">
      <c r="X209" s="103">
        <v>13.773400000000001</v>
      </c>
      <c r="Y209" s="26">
        <v>22.251799999999999</v>
      </c>
      <c r="Z209" s="103">
        <v>12.04</v>
      </c>
      <c r="AA209" s="103">
        <v>42.088299999999997</v>
      </c>
      <c r="AB209" s="103">
        <v>136.93</v>
      </c>
      <c r="AH209" s="22">
        <v>29437300</v>
      </c>
      <c r="AI209" s="22">
        <v>43186200</v>
      </c>
      <c r="AJ209" s="22">
        <v>29029700</v>
      </c>
      <c r="AK209" s="22">
        <v>19683600</v>
      </c>
      <c r="AL209" s="22">
        <v>14492000</v>
      </c>
      <c r="AR209" s="22">
        <v>193.7747</v>
      </c>
      <c r="AS209" s="22">
        <v>291.83269999999999</v>
      </c>
      <c r="AT209" s="22">
        <v>233.42590000000001</v>
      </c>
      <c r="AU209" s="22">
        <v>309.81450000000001</v>
      </c>
      <c r="AV209" s="22">
        <v>429.17</v>
      </c>
    </row>
    <row r="210" spans="24:48">
      <c r="X210" s="104">
        <v>13.4605</v>
      </c>
      <c r="Y210" s="22">
        <v>22.065100000000001</v>
      </c>
      <c r="Z210" s="104">
        <v>12.1829</v>
      </c>
      <c r="AA210" s="104">
        <v>41.374499999999998</v>
      </c>
      <c r="AB210" s="104">
        <v>138</v>
      </c>
      <c r="AH210" s="26">
        <v>32004900</v>
      </c>
      <c r="AI210" s="26">
        <v>26353700</v>
      </c>
      <c r="AJ210" s="26">
        <v>27484200</v>
      </c>
      <c r="AK210" s="26">
        <v>24140300</v>
      </c>
      <c r="AL210" s="26">
        <v>14896100</v>
      </c>
      <c r="AR210" s="26">
        <v>196.28639999999999</v>
      </c>
      <c r="AS210" s="26">
        <v>286.78289999999998</v>
      </c>
      <c r="AT210" s="26">
        <v>232.40350000000001</v>
      </c>
      <c r="AU210" s="26">
        <v>310.4597</v>
      </c>
      <c r="AV210" s="26">
        <v>432.11</v>
      </c>
    </row>
    <row r="211" spans="24:48">
      <c r="X211" s="103">
        <v>13.607900000000001</v>
      </c>
      <c r="Y211" s="26">
        <v>22.653099999999998</v>
      </c>
      <c r="Z211" s="103">
        <v>12.454599999999999</v>
      </c>
      <c r="AA211" s="103">
        <v>42.962000000000003</v>
      </c>
      <c r="AB211" s="103">
        <v>143.71</v>
      </c>
      <c r="AH211" s="22">
        <v>24221900</v>
      </c>
      <c r="AI211" s="22">
        <v>32343600</v>
      </c>
      <c r="AJ211" s="22">
        <v>35694800</v>
      </c>
      <c r="AK211" s="22">
        <v>20570000</v>
      </c>
      <c r="AL211" s="22">
        <v>16807300</v>
      </c>
      <c r="AR211" s="22">
        <v>200.75909999999999</v>
      </c>
      <c r="AS211" s="22">
        <v>276.40019999999998</v>
      </c>
      <c r="AT211" s="22">
        <v>236.9845</v>
      </c>
      <c r="AU211" s="22">
        <v>311.30340000000001</v>
      </c>
      <c r="AV211" s="22">
        <v>431.31</v>
      </c>
    </row>
    <row r="212" spans="24:48">
      <c r="X212" s="104">
        <v>13.487500000000001</v>
      </c>
      <c r="Y212" s="22">
        <v>22.687100000000001</v>
      </c>
      <c r="Z212" s="104">
        <v>12.5875</v>
      </c>
      <c r="AA212" s="104">
        <v>43.649799999999999</v>
      </c>
      <c r="AB212" s="104">
        <v>143.59</v>
      </c>
      <c r="AH212" s="26">
        <v>33829100</v>
      </c>
      <c r="AI212" s="26">
        <v>30086300</v>
      </c>
      <c r="AJ212" s="26">
        <v>28880400</v>
      </c>
      <c r="AK212" s="26">
        <v>21033500</v>
      </c>
      <c r="AL212" s="26">
        <v>19092900</v>
      </c>
      <c r="AR212" s="26">
        <v>202.32400000000001</v>
      </c>
      <c r="AS212" s="26">
        <v>276.8682</v>
      </c>
      <c r="AT212" s="26">
        <v>233.47499999999999</v>
      </c>
      <c r="AU212" s="26">
        <v>313.39760000000001</v>
      </c>
      <c r="AV212" s="26">
        <v>428.02</v>
      </c>
    </row>
    <row r="213" spans="24:48">
      <c r="X213" s="103">
        <v>13.324199999999999</v>
      </c>
      <c r="Y213" s="26">
        <v>23.126300000000001</v>
      </c>
      <c r="Z213" s="103">
        <v>13.248900000000001</v>
      </c>
      <c r="AA213" s="103">
        <v>41.766399999999997</v>
      </c>
      <c r="AB213" s="103">
        <v>139.56</v>
      </c>
      <c r="AH213" s="22">
        <v>27158400</v>
      </c>
      <c r="AI213" s="22">
        <v>31350700</v>
      </c>
      <c r="AJ213" s="22">
        <v>34888400</v>
      </c>
      <c r="AK213" s="22">
        <v>20720100</v>
      </c>
      <c r="AL213" s="22">
        <v>16582300</v>
      </c>
      <c r="AR213" s="22">
        <v>200.21809999999999</v>
      </c>
      <c r="AS213" s="22">
        <v>274.84050000000002</v>
      </c>
      <c r="AT213" s="22">
        <v>228.953</v>
      </c>
      <c r="AU213" s="22">
        <v>319.40249999999997</v>
      </c>
      <c r="AV213" s="22">
        <v>430.3</v>
      </c>
    </row>
    <row r="214" spans="24:48">
      <c r="X214" s="104">
        <v>13.5528</v>
      </c>
      <c r="Y214" s="22">
        <v>24.674600000000002</v>
      </c>
      <c r="Z214" s="104">
        <v>12.8842</v>
      </c>
      <c r="AA214" s="104">
        <v>40.313800000000001</v>
      </c>
      <c r="AB214" s="104">
        <v>140.41</v>
      </c>
      <c r="AH214" s="26">
        <v>33154800</v>
      </c>
      <c r="AI214" s="26">
        <v>24993000</v>
      </c>
      <c r="AJ214" s="26">
        <v>20347100</v>
      </c>
      <c r="AK214" s="26">
        <v>16965600</v>
      </c>
      <c r="AL214" s="26">
        <v>13686400</v>
      </c>
      <c r="AR214" s="26">
        <v>203.18379999999999</v>
      </c>
      <c r="AS214" s="26">
        <v>281.84010000000001</v>
      </c>
      <c r="AT214" s="26">
        <v>236.6601</v>
      </c>
      <c r="AU214" s="26">
        <v>311.05520000000001</v>
      </c>
      <c r="AV214" s="26">
        <v>420.69</v>
      </c>
    </row>
    <row r="215" spans="24:48">
      <c r="X215" s="103">
        <v>13.105</v>
      </c>
      <c r="Y215" s="26">
        <v>24.409099999999999</v>
      </c>
      <c r="Z215" s="103">
        <v>13.164</v>
      </c>
      <c r="AA215" s="103">
        <v>40.4878</v>
      </c>
      <c r="AB215" s="103">
        <v>141.54</v>
      </c>
      <c r="AH215" s="22">
        <v>21331600</v>
      </c>
      <c r="AI215" s="22">
        <v>28002600</v>
      </c>
      <c r="AJ215" s="22">
        <v>20239900</v>
      </c>
      <c r="AK215" s="22">
        <v>25645500</v>
      </c>
      <c r="AL215" s="22">
        <v>19169700</v>
      </c>
      <c r="AR215" s="22">
        <v>205.2414</v>
      </c>
      <c r="AS215" s="22">
        <v>276.00049999999999</v>
      </c>
      <c r="AT215" s="22">
        <v>244.66220000000001</v>
      </c>
      <c r="AU215" s="22">
        <v>316.58370000000002</v>
      </c>
      <c r="AV215" s="22">
        <v>417.13</v>
      </c>
    </row>
    <row r="216" spans="24:48">
      <c r="X216" s="104">
        <v>13.3598</v>
      </c>
      <c r="Y216" s="22">
        <v>24.898299999999999</v>
      </c>
      <c r="Z216" s="104">
        <v>13.821400000000001</v>
      </c>
      <c r="AA216" s="104">
        <v>41.148499999999999</v>
      </c>
      <c r="AB216" s="104">
        <v>140.52000000000001</v>
      </c>
      <c r="AH216" s="26">
        <v>28554300</v>
      </c>
      <c r="AI216" s="26">
        <v>20430500</v>
      </c>
      <c r="AJ216" s="26">
        <v>37769600</v>
      </c>
      <c r="AK216" s="26">
        <v>19891200</v>
      </c>
      <c r="AL216" s="26">
        <v>20919800</v>
      </c>
      <c r="AR216" s="26">
        <v>199.18440000000001</v>
      </c>
      <c r="AS216" s="26">
        <v>281.5086</v>
      </c>
      <c r="AT216" s="26">
        <v>244.97669999999999</v>
      </c>
      <c r="AU216" s="26">
        <v>316.98070000000001</v>
      </c>
      <c r="AV216" s="26">
        <v>416.54</v>
      </c>
    </row>
    <row r="217" spans="24:48">
      <c r="X217" s="103">
        <v>12.5922</v>
      </c>
      <c r="Y217" s="26">
        <v>25.523199999999999</v>
      </c>
      <c r="Z217" s="103">
        <v>13.4847</v>
      </c>
      <c r="AA217" s="103">
        <v>40.767699999999998</v>
      </c>
      <c r="AB217" s="103">
        <v>141.25</v>
      </c>
      <c r="AH217" s="22">
        <v>25681100</v>
      </c>
      <c r="AI217" s="22">
        <v>17685700</v>
      </c>
      <c r="AJ217" s="22">
        <v>29743600</v>
      </c>
      <c r="AK217" s="22">
        <v>20557100</v>
      </c>
      <c r="AL217" s="22">
        <v>19229300</v>
      </c>
      <c r="AR217" s="22">
        <v>203.2321</v>
      </c>
      <c r="AS217" s="22">
        <v>285.74939999999998</v>
      </c>
      <c r="AT217" s="22">
        <v>242.60759999999999</v>
      </c>
      <c r="AU217" s="22">
        <v>324.82190000000003</v>
      </c>
      <c r="AV217" s="22">
        <v>416.06</v>
      </c>
    </row>
    <row r="218" spans="24:48">
      <c r="X218" s="104">
        <v>12.988099999999999</v>
      </c>
      <c r="Y218" s="22">
        <v>25.782699999999998</v>
      </c>
      <c r="Z218" s="104">
        <v>13.5306</v>
      </c>
      <c r="AA218" s="104">
        <v>42.312199999999997</v>
      </c>
      <c r="AB218" s="104">
        <v>139.34</v>
      </c>
      <c r="AH218" s="26">
        <v>19925800</v>
      </c>
      <c r="AI218" s="26">
        <v>19298600</v>
      </c>
      <c r="AJ218" s="26">
        <v>30474000</v>
      </c>
      <c r="AK218" s="26">
        <v>20063200</v>
      </c>
      <c r="AL218" s="26">
        <v>14974300</v>
      </c>
      <c r="AR218" s="26">
        <v>198.91390000000001</v>
      </c>
      <c r="AS218" s="26">
        <v>287.44569999999999</v>
      </c>
      <c r="AT218" s="26">
        <v>230.27029999999999</v>
      </c>
      <c r="AU218" s="26">
        <v>327.36279999999999</v>
      </c>
      <c r="AV218" s="26">
        <v>409.54</v>
      </c>
    </row>
    <row r="219" spans="24:48">
      <c r="X219" s="103">
        <v>12.4994</v>
      </c>
      <c r="Y219" s="26">
        <v>26.355799999999999</v>
      </c>
      <c r="Z219" s="103">
        <v>13.206899999999999</v>
      </c>
      <c r="AA219" s="103">
        <v>43.492800000000003</v>
      </c>
      <c r="AB219" s="103">
        <v>132.76</v>
      </c>
      <c r="AH219" s="22">
        <v>26458000</v>
      </c>
      <c r="AI219" s="22">
        <v>17974100</v>
      </c>
      <c r="AJ219" s="22">
        <v>21903900</v>
      </c>
      <c r="AK219" s="22">
        <v>19313100</v>
      </c>
      <c r="AL219" s="22">
        <v>13848400</v>
      </c>
      <c r="AR219" s="22">
        <v>202.70079999999999</v>
      </c>
      <c r="AS219" s="22">
        <v>287.44569999999999</v>
      </c>
      <c r="AT219" s="22">
        <v>225.3648</v>
      </c>
      <c r="AU219" s="22">
        <v>325.94349999999997</v>
      </c>
      <c r="AV219" s="22">
        <v>414.71</v>
      </c>
    </row>
    <row r="220" spans="24:48">
      <c r="X220" s="104">
        <v>12.546099999999999</v>
      </c>
      <c r="Y220" s="22">
        <v>26.552399999999999</v>
      </c>
      <c r="Z220" s="104">
        <v>13.4087</v>
      </c>
      <c r="AA220" s="104">
        <v>44.991399999999999</v>
      </c>
      <c r="AB220" s="104">
        <v>135.4</v>
      </c>
      <c r="AH220" s="26">
        <v>40461400</v>
      </c>
      <c r="AI220" s="26">
        <v>23416300</v>
      </c>
      <c r="AJ220" s="26">
        <v>42551800</v>
      </c>
      <c r="AK220" s="26">
        <v>21072400</v>
      </c>
      <c r="AL220" s="26">
        <v>14144900</v>
      </c>
      <c r="AR220" s="26">
        <v>203.42529999999999</v>
      </c>
      <c r="AS220" s="26">
        <v>286.84129999999999</v>
      </c>
      <c r="AT220" s="26">
        <v>221.59</v>
      </c>
      <c r="AU220" s="26">
        <v>329.9434</v>
      </c>
      <c r="AV220" s="26">
        <v>417.46</v>
      </c>
    </row>
    <row r="221" spans="24:48">
      <c r="X221" s="103">
        <v>12.983599999999999</v>
      </c>
      <c r="Y221" s="26">
        <v>29.7499</v>
      </c>
      <c r="Z221" s="103">
        <v>14.1431</v>
      </c>
      <c r="AA221" s="103">
        <v>45.737200000000001</v>
      </c>
      <c r="AB221" s="103">
        <v>136.05000000000001</v>
      </c>
      <c r="AH221" s="22">
        <v>28950800</v>
      </c>
      <c r="AI221" s="22">
        <v>27262900</v>
      </c>
      <c r="AJ221" s="22">
        <v>30198600</v>
      </c>
      <c r="AK221" s="22">
        <v>22158000</v>
      </c>
      <c r="AL221" s="22">
        <v>16653100</v>
      </c>
      <c r="AR221" s="22">
        <v>208.4776</v>
      </c>
      <c r="AS221" s="22">
        <v>285.52519999999998</v>
      </c>
      <c r="AT221" s="22">
        <v>221.92420000000001</v>
      </c>
      <c r="AU221" s="22">
        <v>328.69279999999998</v>
      </c>
      <c r="AV221" s="22">
        <v>415.84</v>
      </c>
    </row>
    <row r="222" spans="24:48">
      <c r="X222" s="104">
        <v>13.7562</v>
      </c>
      <c r="Y222" s="22">
        <v>29.701000000000001</v>
      </c>
      <c r="Z222" s="104">
        <v>14.2879</v>
      </c>
      <c r="AA222" s="104">
        <v>45.941099999999999</v>
      </c>
      <c r="AB222" s="104">
        <v>139.91</v>
      </c>
      <c r="AH222" s="26">
        <v>23421700</v>
      </c>
      <c r="AI222" s="26">
        <v>25384800</v>
      </c>
      <c r="AJ222" s="26">
        <v>28142300</v>
      </c>
      <c r="AK222" s="26">
        <v>18338500</v>
      </c>
      <c r="AL222" s="26">
        <v>18900200</v>
      </c>
      <c r="AR222" s="26">
        <v>213.8777</v>
      </c>
      <c r="AS222" s="26">
        <v>288.8691</v>
      </c>
      <c r="AT222" s="26">
        <v>230.27029999999999</v>
      </c>
      <c r="AU222" s="26">
        <v>325.28840000000002</v>
      </c>
      <c r="AV222" s="26">
        <v>416.32</v>
      </c>
    </row>
    <row r="223" spans="24:48">
      <c r="X223" s="103">
        <v>14.121</v>
      </c>
      <c r="Y223" s="26">
        <v>30.751200000000001</v>
      </c>
      <c r="Z223" s="103">
        <v>14.588699999999999</v>
      </c>
      <c r="AA223" s="103">
        <v>46.559899999999999</v>
      </c>
      <c r="AB223" s="103">
        <v>145.61000000000001</v>
      </c>
      <c r="AH223" s="22">
        <v>22733100</v>
      </c>
      <c r="AI223" s="22">
        <v>22729300</v>
      </c>
      <c r="AJ223" s="22">
        <v>26329600</v>
      </c>
      <c r="AK223" s="22">
        <v>23153600</v>
      </c>
      <c r="AL223" s="22">
        <v>15508900</v>
      </c>
      <c r="AR223" s="22">
        <v>215.28800000000001</v>
      </c>
      <c r="AS223" s="22">
        <v>295.14729999999997</v>
      </c>
      <c r="AT223" s="22">
        <v>224.6866</v>
      </c>
      <c r="AU223" s="22">
        <v>330.16180000000003</v>
      </c>
      <c r="AV223" s="22">
        <v>419.14</v>
      </c>
    </row>
    <row r="224" spans="24:48">
      <c r="X224" s="104">
        <v>14.521800000000001</v>
      </c>
      <c r="Y224" s="22">
        <v>30.604500000000002</v>
      </c>
      <c r="Z224" s="104">
        <v>13.763400000000001</v>
      </c>
      <c r="AA224" s="104">
        <v>46.9358</v>
      </c>
      <c r="AB224" s="104">
        <v>148.88</v>
      </c>
      <c r="AH224" s="26">
        <v>26057900</v>
      </c>
      <c r="AI224" s="26">
        <v>17682100</v>
      </c>
      <c r="AJ224" s="26">
        <v>19985700</v>
      </c>
      <c r="AK224" s="26">
        <v>25052100</v>
      </c>
      <c r="AL224" s="26">
        <v>14820000</v>
      </c>
      <c r="AR224" s="26">
        <v>213.35599999999999</v>
      </c>
      <c r="AS224" s="26">
        <v>296.57069999999999</v>
      </c>
      <c r="AT224" s="26">
        <v>233.50450000000001</v>
      </c>
      <c r="AU224" s="26">
        <v>329.58609999999999</v>
      </c>
      <c r="AV224" s="26">
        <v>418.74</v>
      </c>
    </row>
    <row r="225" spans="24:48">
      <c r="X225" s="103">
        <v>13.5932</v>
      </c>
      <c r="Y225" s="26">
        <v>29.4085</v>
      </c>
      <c r="Z225" s="103">
        <v>15.7356</v>
      </c>
      <c r="AA225" s="103">
        <v>48.320399999999999</v>
      </c>
      <c r="AB225" s="103">
        <v>147.63</v>
      </c>
      <c r="AH225" s="22">
        <v>27625800</v>
      </c>
      <c r="AI225" s="22">
        <v>16537100</v>
      </c>
      <c r="AJ225" s="22">
        <v>21811000</v>
      </c>
      <c r="AK225" s="22">
        <v>25012600</v>
      </c>
      <c r="AL225" s="22">
        <v>17145300</v>
      </c>
      <c r="AR225" s="22">
        <v>212.1968</v>
      </c>
      <c r="AS225" s="22">
        <v>299.57339999999999</v>
      </c>
      <c r="AT225" s="22">
        <v>234.4581</v>
      </c>
      <c r="AU225" s="22">
        <v>327.6506</v>
      </c>
      <c r="AV225" s="22">
        <v>416.12</v>
      </c>
    </row>
    <row r="226" spans="24:48">
      <c r="X226" s="104">
        <v>12.7348</v>
      </c>
      <c r="Y226" s="22">
        <v>30.337900000000001</v>
      </c>
      <c r="Z226" s="104">
        <v>16.312100000000001</v>
      </c>
      <c r="AA226" s="104">
        <v>48.6053</v>
      </c>
      <c r="AB226" s="104">
        <v>145.26</v>
      </c>
      <c r="AH226" s="26">
        <v>22753500</v>
      </c>
      <c r="AI226" s="26">
        <v>16918100</v>
      </c>
      <c r="AJ226" s="26">
        <v>26299700</v>
      </c>
      <c r="AK226" s="26">
        <v>24374700</v>
      </c>
      <c r="AL226" s="26">
        <v>14206100</v>
      </c>
      <c r="AR226" s="26">
        <v>212.1968</v>
      </c>
      <c r="AS226" s="26">
        <v>300.48970000000003</v>
      </c>
      <c r="AT226" s="26">
        <v>232.47229999999999</v>
      </c>
      <c r="AU226" s="26">
        <v>328.85160000000002</v>
      </c>
      <c r="AV226" s="26">
        <v>416.72</v>
      </c>
    </row>
    <row r="227" spans="24:48">
      <c r="X227" s="103">
        <v>13.381</v>
      </c>
      <c r="Y227" s="26">
        <v>30.337900000000001</v>
      </c>
      <c r="Z227" s="103">
        <v>16.280100000000001</v>
      </c>
      <c r="AA227" s="103">
        <v>49.640999999999998</v>
      </c>
      <c r="AB227" s="103">
        <v>148.29</v>
      </c>
      <c r="AH227" s="22">
        <v>22724900</v>
      </c>
      <c r="AI227" s="22">
        <v>17449300</v>
      </c>
      <c r="AJ227" s="22">
        <v>24911200</v>
      </c>
      <c r="AK227" s="22">
        <v>31153600</v>
      </c>
      <c r="AL227" s="22">
        <v>25482200</v>
      </c>
      <c r="AR227" s="22">
        <v>206.9417</v>
      </c>
      <c r="AS227" s="22">
        <v>299.69029999999998</v>
      </c>
      <c r="AT227" s="22">
        <v>232.14789999999999</v>
      </c>
      <c r="AU227" s="22">
        <v>324.23630000000003</v>
      </c>
      <c r="AV227" s="22">
        <v>418.16</v>
      </c>
    </row>
    <row r="228" spans="24:48">
      <c r="X228" s="104">
        <v>13.419600000000001</v>
      </c>
      <c r="Y228" s="22">
        <v>29.973500000000001</v>
      </c>
      <c r="Z228" s="104">
        <v>16.6508</v>
      </c>
      <c r="AA228" s="104">
        <v>48.873199999999997</v>
      </c>
      <c r="AB228" s="104">
        <v>146.27000000000001</v>
      </c>
      <c r="AH228" s="26">
        <v>22351500</v>
      </c>
      <c r="AI228" s="26">
        <v>17554500</v>
      </c>
      <c r="AJ228" s="26">
        <v>34775500</v>
      </c>
      <c r="AK228" s="26">
        <v>55053800</v>
      </c>
      <c r="AL228" s="26">
        <v>19654400</v>
      </c>
      <c r="AR228" s="26">
        <v>207.357</v>
      </c>
      <c r="AS228" s="26">
        <v>302.95620000000002</v>
      </c>
      <c r="AT228" s="26">
        <v>238.01669999999999</v>
      </c>
      <c r="AU228" s="26">
        <v>326.86649999999997</v>
      </c>
      <c r="AV228" s="26">
        <v>418.78</v>
      </c>
    </row>
    <row r="229" spans="24:48">
      <c r="X229" s="103">
        <v>13.260300000000001</v>
      </c>
      <c r="Y229" s="26">
        <v>30.151199999999999</v>
      </c>
      <c r="Z229" s="103">
        <v>15.8955</v>
      </c>
      <c r="AA229" s="103">
        <v>49.465000000000003</v>
      </c>
      <c r="AH229" s="22">
        <v>18879600</v>
      </c>
      <c r="AI229" s="22">
        <v>28107300</v>
      </c>
      <c r="AJ229" s="22">
        <v>82543200</v>
      </c>
      <c r="AK229" s="22">
        <v>37828500</v>
      </c>
      <c r="AL229" s="22">
        <v>13581600</v>
      </c>
      <c r="AR229" s="22">
        <v>207.50190000000001</v>
      </c>
      <c r="AS229" s="22">
        <v>301.39640000000003</v>
      </c>
      <c r="AT229" s="22">
        <v>243.0598</v>
      </c>
      <c r="AU229" s="22">
        <v>328.0675</v>
      </c>
      <c r="AV229" s="22">
        <v>427.51</v>
      </c>
    </row>
    <row r="230" spans="24:48">
      <c r="X230" s="104">
        <v>13.478</v>
      </c>
      <c r="Y230" s="22">
        <v>29.210899999999999</v>
      </c>
      <c r="Z230" s="104">
        <v>15.662699999999999</v>
      </c>
      <c r="AA230" s="104">
        <v>49.283099999999997</v>
      </c>
      <c r="AH230" s="26">
        <v>37111600</v>
      </c>
      <c r="AI230" s="26">
        <v>52588700</v>
      </c>
      <c r="AJ230" s="26">
        <v>40424600</v>
      </c>
      <c r="AK230" s="26">
        <v>29856500</v>
      </c>
      <c r="AL230" s="26">
        <v>16899100</v>
      </c>
      <c r="AR230" s="26">
        <v>207.5889</v>
      </c>
      <c r="AS230" s="26">
        <v>300.39229999999998</v>
      </c>
      <c r="AT230" s="26">
        <v>246.41200000000001</v>
      </c>
      <c r="AU230" s="26">
        <v>338.13200000000001</v>
      </c>
      <c r="AV230" s="26">
        <v>424.6</v>
      </c>
    </row>
    <row r="231" spans="24:48">
      <c r="X231" s="103">
        <v>13.385199999999999</v>
      </c>
      <c r="Y231" s="26">
        <v>31.620699999999999</v>
      </c>
      <c r="Z231" s="103">
        <v>15.3949</v>
      </c>
      <c r="AA231" s="103">
        <v>50.393799999999999</v>
      </c>
      <c r="AH231" s="22">
        <v>36700300</v>
      </c>
      <c r="AI231" s="22">
        <v>26297900</v>
      </c>
      <c r="AJ231" s="22">
        <v>40647700</v>
      </c>
      <c r="AK231" s="22">
        <v>22828100</v>
      </c>
      <c r="AL231" s="22">
        <v>14882400</v>
      </c>
      <c r="AR231" s="22">
        <v>208.88329999999999</v>
      </c>
      <c r="AS231" s="22">
        <v>302.32249999999999</v>
      </c>
      <c r="AT231" s="22">
        <v>227.3998</v>
      </c>
      <c r="AU231" s="22">
        <v>325.44720000000001</v>
      </c>
      <c r="AV231" s="22">
        <v>424.73</v>
      </c>
    </row>
    <row r="232" spans="24:48">
      <c r="X232" s="104">
        <v>13.3917</v>
      </c>
      <c r="Y232" s="22">
        <v>32.9285</v>
      </c>
      <c r="Z232" s="104">
        <v>15.303000000000001</v>
      </c>
      <c r="AA232" s="104">
        <v>49.928899999999999</v>
      </c>
      <c r="AH232" s="26">
        <v>51195600</v>
      </c>
      <c r="AI232" s="26">
        <v>34766000</v>
      </c>
      <c r="AJ232" s="26">
        <v>28357300</v>
      </c>
      <c r="AK232" s="26">
        <v>20265300</v>
      </c>
      <c r="AL232" s="26">
        <v>17644100</v>
      </c>
      <c r="AR232" s="26">
        <v>202.94229999999999</v>
      </c>
      <c r="AS232" s="26">
        <v>315.05450000000002</v>
      </c>
      <c r="AT232" s="26">
        <v>222.90719999999999</v>
      </c>
      <c r="AU232" s="26">
        <v>327.3528</v>
      </c>
      <c r="AV232" s="26">
        <v>428.15</v>
      </c>
    </row>
    <row r="233" spans="24:48">
      <c r="X233" s="103">
        <v>13.4032</v>
      </c>
      <c r="Y233" s="26">
        <v>31.901199999999999</v>
      </c>
      <c r="Z233" s="103">
        <v>16.023299999999999</v>
      </c>
      <c r="AA233" s="103">
        <v>48.701300000000003</v>
      </c>
      <c r="AH233" s="22">
        <v>31432600</v>
      </c>
      <c r="AI233" s="22">
        <v>27073200</v>
      </c>
      <c r="AJ233" s="22">
        <v>30592300</v>
      </c>
      <c r="AK233" s="22">
        <v>28158800</v>
      </c>
      <c r="AL233" s="22">
        <v>29749100</v>
      </c>
      <c r="AR233" s="22">
        <v>206.00460000000001</v>
      </c>
      <c r="AS233" s="22">
        <v>316.20490000000001</v>
      </c>
      <c r="AT233" s="22">
        <v>231.87270000000001</v>
      </c>
      <c r="AU233" s="22">
        <v>334.79700000000003</v>
      </c>
      <c r="AV233" s="22">
        <v>426.59</v>
      </c>
    </row>
    <row r="234" spans="24:48">
      <c r="X234" s="104">
        <v>13.0517</v>
      </c>
      <c r="Y234" s="22">
        <v>31.691600000000001</v>
      </c>
      <c r="Z234" s="104">
        <v>16.503900000000002</v>
      </c>
      <c r="AA234" s="104">
        <v>47.761600000000001</v>
      </c>
      <c r="AH234" s="26">
        <v>36953700</v>
      </c>
      <c r="AI234" s="26">
        <v>26487100</v>
      </c>
      <c r="AJ234" s="26">
        <v>38407000</v>
      </c>
      <c r="AK234" s="26">
        <v>24348100</v>
      </c>
      <c r="AL234" s="26">
        <v>53971000</v>
      </c>
      <c r="AR234" s="26">
        <v>195.7937</v>
      </c>
      <c r="AS234" s="26">
        <v>323.29239999999999</v>
      </c>
      <c r="AT234" s="26">
        <v>228.1961</v>
      </c>
      <c r="AU234" s="26">
        <v>335.59100000000001</v>
      </c>
      <c r="AV234" s="26">
        <v>431.95</v>
      </c>
    </row>
    <row r="235" spans="24:48">
      <c r="X235" s="103">
        <v>13.1038</v>
      </c>
      <c r="Y235" s="26">
        <v>32.618000000000002</v>
      </c>
      <c r="Z235" s="103">
        <v>16.255099999999999</v>
      </c>
      <c r="AA235" s="103">
        <v>48.227400000000003</v>
      </c>
      <c r="AH235" s="22">
        <v>30842200</v>
      </c>
      <c r="AI235" s="22">
        <v>21500100</v>
      </c>
      <c r="AJ235" s="22">
        <v>36633900</v>
      </c>
      <c r="AK235" s="22">
        <v>23624000</v>
      </c>
      <c r="AL235" s="22">
        <v>24230400</v>
      </c>
      <c r="AR235" s="22">
        <v>197.76439999999999</v>
      </c>
      <c r="AS235" s="22">
        <v>321.09890000000001</v>
      </c>
      <c r="AT235" s="22">
        <v>224.3032</v>
      </c>
      <c r="AU235" s="22">
        <v>343.49169999999998</v>
      </c>
      <c r="AV235" s="22">
        <v>432.53</v>
      </c>
    </row>
    <row r="236" spans="24:48">
      <c r="X236" s="104">
        <v>12.922000000000001</v>
      </c>
      <c r="Y236" s="22">
        <v>31.449000000000002</v>
      </c>
      <c r="Z236" s="104">
        <v>15.8125</v>
      </c>
      <c r="AA236" s="104">
        <v>47.8065</v>
      </c>
      <c r="AH236" s="26">
        <v>27512000</v>
      </c>
      <c r="AI236" s="26">
        <v>23992200</v>
      </c>
      <c r="AJ236" s="26">
        <v>36789100</v>
      </c>
      <c r="AK236" s="26">
        <v>23828300</v>
      </c>
      <c r="AL236" s="26">
        <v>19672300</v>
      </c>
      <c r="AR236" s="26">
        <v>195.5908</v>
      </c>
      <c r="AS236" s="26">
        <v>324.7645</v>
      </c>
      <c r="AT236" s="26">
        <v>216.3699</v>
      </c>
      <c r="AU236" s="26">
        <v>345.72500000000002</v>
      </c>
      <c r="AV236" s="26">
        <v>406.35</v>
      </c>
    </row>
    <row r="237" spans="24:48">
      <c r="X237" s="103">
        <v>13.1983</v>
      </c>
      <c r="Y237" s="26">
        <v>33.318800000000003</v>
      </c>
      <c r="Z237" s="103">
        <v>15.624700000000001</v>
      </c>
      <c r="AA237" s="103">
        <v>48.125399999999999</v>
      </c>
      <c r="AH237" s="22">
        <v>42311800</v>
      </c>
      <c r="AI237" s="22">
        <v>22570100</v>
      </c>
      <c r="AJ237" s="22">
        <v>33498000</v>
      </c>
      <c r="AK237" s="22">
        <v>25833900</v>
      </c>
      <c r="AL237" s="22">
        <v>17626000</v>
      </c>
      <c r="AR237" s="22">
        <v>195.4556</v>
      </c>
      <c r="AS237" s="22">
        <v>325.61259999999999</v>
      </c>
      <c r="AT237" s="22">
        <v>210.619</v>
      </c>
      <c r="AU237" s="22">
        <v>350.17160000000001</v>
      </c>
      <c r="AV237" s="22">
        <v>410.37</v>
      </c>
    </row>
    <row r="238" spans="24:48">
      <c r="X238" s="104">
        <v>13.2247</v>
      </c>
      <c r="Y238" s="22">
        <v>32.619999999999997</v>
      </c>
      <c r="Z238" s="104">
        <v>16.911899999999999</v>
      </c>
      <c r="AA238" s="104">
        <v>46.755899999999997</v>
      </c>
      <c r="AH238" s="26">
        <v>36080100</v>
      </c>
      <c r="AI238" s="26">
        <v>20897000</v>
      </c>
      <c r="AJ238" s="26">
        <v>28192500</v>
      </c>
      <c r="AK238" s="26">
        <v>26767800</v>
      </c>
      <c r="AL238" s="26">
        <v>26681800</v>
      </c>
      <c r="AR238" s="26">
        <v>199.41630000000001</v>
      </c>
      <c r="AS238" s="26">
        <v>327.9914</v>
      </c>
      <c r="AT238" s="26">
        <v>217.63810000000001</v>
      </c>
      <c r="AU238" s="26">
        <v>353.87380000000002</v>
      </c>
      <c r="AV238" s="26">
        <v>408.46</v>
      </c>
    </row>
    <row r="239" spans="24:48">
      <c r="X239" s="103">
        <v>13.3645</v>
      </c>
      <c r="Y239" s="26">
        <v>31.385000000000002</v>
      </c>
      <c r="Z239" s="103">
        <v>17.123699999999999</v>
      </c>
      <c r="AA239" s="103">
        <v>46.750900000000001</v>
      </c>
      <c r="AH239" s="22">
        <v>25231900</v>
      </c>
      <c r="AI239" s="22">
        <v>21307400</v>
      </c>
      <c r="AJ239" s="22">
        <v>27852900</v>
      </c>
      <c r="AK239" s="22">
        <v>24847300</v>
      </c>
      <c r="AL239" s="22">
        <v>19901800</v>
      </c>
      <c r="AR239" s="22">
        <v>209.03790000000001</v>
      </c>
      <c r="AS239" s="22">
        <v>327.62090000000001</v>
      </c>
      <c r="AT239" s="22">
        <v>224.00819999999999</v>
      </c>
      <c r="AU239" s="22">
        <v>357.84399999999999</v>
      </c>
      <c r="AV239" s="22">
        <v>411.46</v>
      </c>
    </row>
    <row r="240" spans="24:48">
      <c r="X240" s="104">
        <v>13.3531</v>
      </c>
      <c r="Y240" s="22">
        <v>32.0749</v>
      </c>
      <c r="Z240" s="104">
        <v>16.864899999999999</v>
      </c>
      <c r="AA240" s="104">
        <v>45.496200000000002</v>
      </c>
      <c r="AH240" s="26">
        <v>44395000</v>
      </c>
      <c r="AI240" s="26">
        <v>25500900</v>
      </c>
      <c r="AJ240" s="26">
        <v>46268000</v>
      </c>
      <c r="AK240" s="26">
        <v>28042100</v>
      </c>
      <c r="AL240" s="26">
        <v>16891400</v>
      </c>
      <c r="AR240" s="26">
        <v>215.70339999999999</v>
      </c>
      <c r="AS240" s="26">
        <v>328.52749999999997</v>
      </c>
      <c r="AT240" s="26">
        <v>224.9913</v>
      </c>
      <c r="AU240" s="26">
        <v>360.4941</v>
      </c>
      <c r="AV240" s="26">
        <v>420.18</v>
      </c>
    </row>
    <row r="241" spans="24:48">
      <c r="X241" s="103">
        <v>13.507199999999999</v>
      </c>
      <c r="Y241" s="26">
        <v>30.644100000000002</v>
      </c>
      <c r="Z241" s="103">
        <v>16.5991</v>
      </c>
      <c r="AA241" s="103">
        <v>46.555999999999997</v>
      </c>
      <c r="AH241" s="22">
        <v>44045100</v>
      </c>
      <c r="AI241" s="22">
        <v>16849800</v>
      </c>
      <c r="AJ241" s="22">
        <v>34620200</v>
      </c>
      <c r="AK241" s="22">
        <v>19986500</v>
      </c>
      <c r="AL241" s="22">
        <v>24503300</v>
      </c>
      <c r="AR241" s="22">
        <v>216.1189</v>
      </c>
      <c r="AS241" s="22">
        <v>327.51369999999997</v>
      </c>
      <c r="AT241" s="22">
        <v>220.70519999999999</v>
      </c>
      <c r="AU241" s="22">
        <v>358.00279999999998</v>
      </c>
      <c r="AV241" s="22">
        <v>425.43</v>
      </c>
    </row>
    <row r="242" spans="24:48">
      <c r="X242" s="104">
        <v>13.363</v>
      </c>
      <c r="Y242" s="22">
        <v>29.9892</v>
      </c>
      <c r="Z242" s="104">
        <v>15.9765</v>
      </c>
      <c r="AA242" s="104">
        <v>45.493200000000002</v>
      </c>
      <c r="AH242" s="26">
        <v>29440800</v>
      </c>
      <c r="AI242" s="26">
        <v>23831000</v>
      </c>
      <c r="AJ242" s="26">
        <v>31123300</v>
      </c>
      <c r="AK242" s="26">
        <v>27683900</v>
      </c>
      <c r="AL242" s="26">
        <v>19401200</v>
      </c>
      <c r="AR242" s="26">
        <v>210.9699</v>
      </c>
      <c r="AS242" s="26">
        <v>322.49290000000002</v>
      </c>
      <c r="AT242" s="26">
        <v>238.8622</v>
      </c>
      <c r="AU242" s="26">
        <v>366.91590000000002</v>
      </c>
      <c r="AV242" s="26">
        <v>422.54</v>
      </c>
    </row>
    <row r="243" spans="24:48">
      <c r="X243" s="103">
        <v>13.524900000000001</v>
      </c>
      <c r="Y243" s="26">
        <v>32.375399999999999</v>
      </c>
      <c r="Z243" s="103">
        <v>16.109400000000001</v>
      </c>
      <c r="AA243" s="103">
        <v>46.585999999999999</v>
      </c>
      <c r="AH243" s="22">
        <v>21593900</v>
      </c>
      <c r="AI243" s="22">
        <v>16723000</v>
      </c>
      <c r="AJ243" s="22">
        <v>31390100</v>
      </c>
      <c r="AK243" s="22">
        <v>26860100</v>
      </c>
      <c r="AL243" s="22">
        <v>21477900</v>
      </c>
      <c r="AR243" s="22">
        <v>203.8407</v>
      </c>
      <c r="AS243" s="22">
        <v>324.08199999999999</v>
      </c>
      <c r="AT243" s="22">
        <v>242.9222</v>
      </c>
      <c r="AU243" s="22">
        <v>363.94819999999999</v>
      </c>
      <c r="AV243" s="22">
        <v>418.01</v>
      </c>
    </row>
    <row r="244" spans="24:48">
      <c r="X244" s="104">
        <v>13.5732</v>
      </c>
      <c r="Y244" s="22">
        <v>31.775400000000001</v>
      </c>
      <c r="Z244" s="104">
        <v>17.157699999999998</v>
      </c>
      <c r="AA244" s="104">
        <v>47.495800000000003</v>
      </c>
      <c r="AH244" s="26">
        <v>18621100</v>
      </c>
      <c r="AI244" s="26">
        <v>20886800</v>
      </c>
      <c r="AJ244" s="26">
        <v>24093300</v>
      </c>
      <c r="AK244" s="26">
        <v>27182300</v>
      </c>
      <c r="AR244" s="26">
        <v>209.1925</v>
      </c>
      <c r="AS244" s="26">
        <v>328.26429999999999</v>
      </c>
      <c r="AT244" s="26">
        <v>237.4564</v>
      </c>
      <c r="AU244" s="26">
        <v>367.51139999999998</v>
      </c>
      <c r="AV244" s="26">
        <v>423.03</v>
      </c>
    </row>
    <row r="245" spans="24:48">
      <c r="X245" s="103">
        <v>13.3171</v>
      </c>
      <c r="Y245" s="26">
        <v>30.441500000000001</v>
      </c>
      <c r="Z245" s="103">
        <v>16.989799999999999</v>
      </c>
      <c r="AA245" s="103">
        <v>46.616999999999997</v>
      </c>
      <c r="AH245" s="22">
        <v>24953300</v>
      </c>
      <c r="AI245" s="22">
        <v>19053400</v>
      </c>
      <c r="AJ245" s="22">
        <v>23123500</v>
      </c>
      <c r="AK245" s="22">
        <v>40157000</v>
      </c>
      <c r="AR245" s="22">
        <v>208.12020000000001</v>
      </c>
      <c r="AS245" s="22">
        <v>327.63060000000002</v>
      </c>
      <c r="AT245" s="22">
        <v>237.86930000000001</v>
      </c>
      <c r="AU245" s="22">
        <v>367.66059999999999</v>
      </c>
      <c r="AV245" s="22">
        <v>425.2</v>
      </c>
    </row>
    <row r="246" spans="24:48">
      <c r="X246" s="104">
        <v>12.898899999999999</v>
      </c>
      <c r="Y246" s="22">
        <v>30.149899999999999</v>
      </c>
      <c r="Z246" s="104">
        <v>17.523499999999999</v>
      </c>
      <c r="AA246" s="104">
        <v>47.646799999999999</v>
      </c>
      <c r="AH246" s="26">
        <v>24154100</v>
      </c>
      <c r="AI246" s="26">
        <v>22463500</v>
      </c>
      <c r="AJ246" s="26">
        <v>27613500</v>
      </c>
      <c r="AK246" s="26">
        <v>52465100</v>
      </c>
      <c r="AR246" s="26">
        <v>209.15379999999999</v>
      </c>
      <c r="AS246" s="26">
        <v>330.98430000000002</v>
      </c>
      <c r="AT246" s="26">
        <v>238.303</v>
      </c>
      <c r="AU246" s="26">
        <v>374.12529999999998</v>
      </c>
    </row>
    <row r="247" spans="24:48">
      <c r="X247" s="103">
        <v>12.940300000000001</v>
      </c>
      <c r="Y247" s="26">
        <v>28.116199999999999</v>
      </c>
      <c r="Z247" s="103">
        <v>18.060099999999998</v>
      </c>
      <c r="AA247" s="103">
        <v>48.0777</v>
      </c>
      <c r="AH247" s="22">
        <v>28372800</v>
      </c>
      <c r="AI247" s="22">
        <v>21963400</v>
      </c>
      <c r="AJ247" s="22">
        <v>26394700</v>
      </c>
      <c r="AK247" s="22">
        <v>28423100</v>
      </c>
      <c r="AR247" s="22">
        <v>209.8493</v>
      </c>
      <c r="AS247" s="22">
        <v>331.20890000000003</v>
      </c>
      <c r="AT247" s="22">
        <v>238.25380000000001</v>
      </c>
      <c r="AU247" s="22">
        <v>367.83969999999999</v>
      </c>
    </row>
    <row r="248" spans="24:48">
      <c r="X248" s="104">
        <v>12.981199999999999</v>
      </c>
      <c r="Y248" s="22">
        <v>28.291899999999998</v>
      </c>
      <c r="Z248" s="104">
        <v>17.662400000000002</v>
      </c>
      <c r="AA248" s="104">
        <v>48.339599999999997</v>
      </c>
      <c r="AH248" s="26">
        <v>24792700</v>
      </c>
      <c r="AI248" s="26">
        <v>31031100</v>
      </c>
      <c r="AJ248" s="26">
        <v>19665700</v>
      </c>
      <c r="AK248" s="26">
        <v>23345300</v>
      </c>
      <c r="AR248" s="26">
        <v>207.17349999999999</v>
      </c>
      <c r="AS248" s="26">
        <v>333.30869999999999</v>
      </c>
      <c r="AT248" s="26">
        <v>237.80029999999999</v>
      </c>
      <c r="AU248" s="26">
        <v>375.38839999999999</v>
      </c>
    </row>
    <row r="249" spans="24:48">
      <c r="X249" s="103">
        <v>13.276</v>
      </c>
      <c r="Y249" s="26">
        <v>30.410499999999999</v>
      </c>
      <c r="Z249" s="103">
        <v>16.940799999999999</v>
      </c>
      <c r="AA249" s="103">
        <v>48.8795</v>
      </c>
      <c r="AH249" s="22">
        <v>22843100</v>
      </c>
      <c r="AI249" s="22">
        <v>30427600</v>
      </c>
      <c r="AJ249" s="22">
        <v>19508500</v>
      </c>
      <c r="AK249" s="22">
        <v>10176600</v>
      </c>
      <c r="AR249" s="22">
        <v>204.44220000000001</v>
      </c>
      <c r="AS249" s="22">
        <v>335.10579999999999</v>
      </c>
      <c r="AT249" s="22">
        <v>238.61850000000001</v>
      </c>
      <c r="AU249" s="22">
        <v>371.0421</v>
      </c>
    </row>
    <row r="250" spans="24:48">
      <c r="X250" s="104">
        <v>13.3276</v>
      </c>
      <c r="Y250" s="22">
        <v>28.341799999999999</v>
      </c>
      <c r="Z250" s="104">
        <v>16.560099999999998</v>
      </c>
      <c r="AA250" s="104">
        <v>50.066299999999998</v>
      </c>
      <c r="AH250" s="26">
        <v>25683500</v>
      </c>
      <c r="AI250" s="26">
        <v>21661300</v>
      </c>
      <c r="AJ250" s="26">
        <v>9200800</v>
      </c>
      <c r="AK250" s="26">
        <v>22179200</v>
      </c>
      <c r="AR250" s="26">
        <v>205.74</v>
      </c>
      <c r="AS250" s="26">
        <v>331.90230000000003</v>
      </c>
      <c r="AT250" s="26">
        <v>241.55619999999999</v>
      </c>
      <c r="AU250" s="26">
        <v>375.7962</v>
      </c>
    </row>
    <row r="251" spans="24:48">
      <c r="X251" s="103">
        <v>13.209899999999999</v>
      </c>
      <c r="Y251" s="26">
        <v>27.756799999999998</v>
      </c>
      <c r="Z251" s="103">
        <v>16.243300000000001</v>
      </c>
      <c r="AA251" s="103">
        <v>49.593400000000003</v>
      </c>
      <c r="AH251" s="22">
        <v>33979700</v>
      </c>
      <c r="AI251" s="22">
        <v>24217200</v>
      </c>
      <c r="AJ251" s="22">
        <v>24778200</v>
      </c>
      <c r="AK251" s="22">
        <v>20453100</v>
      </c>
      <c r="AR251" s="22">
        <v>203.77379999999999</v>
      </c>
      <c r="AS251" s="22">
        <v>329.80250000000001</v>
      </c>
      <c r="AT251" s="22">
        <v>244.0701</v>
      </c>
      <c r="AU251" s="22">
        <v>375.3784</v>
      </c>
    </row>
    <row r="252" spans="24:48">
      <c r="X252" s="104">
        <v>13.308400000000001</v>
      </c>
      <c r="Y252" s="22">
        <v>27.674900000000001</v>
      </c>
      <c r="Z252" s="104">
        <v>16.074400000000001</v>
      </c>
      <c r="AA252" s="104">
        <v>48.100700000000003</v>
      </c>
      <c r="AH252" s="26">
        <v>21012900</v>
      </c>
      <c r="AI252" s="26">
        <v>28563500</v>
      </c>
      <c r="AJ252" s="26">
        <v>17956300</v>
      </c>
      <c r="AK252" s="26">
        <v>28963400</v>
      </c>
      <c r="AR252" s="26">
        <v>203.5027</v>
      </c>
      <c r="AS252" s="26">
        <v>330.02710000000002</v>
      </c>
      <c r="AT252" s="26">
        <v>243.98140000000001</v>
      </c>
      <c r="AU252" s="26">
        <v>376.55200000000002</v>
      </c>
    </row>
    <row r="253" spans="24:48">
      <c r="X253" s="103">
        <v>13.2393</v>
      </c>
      <c r="Y253" s="26">
        <v>29.028700000000001</v>
      </c>
      <c r="Z253" s="103">
        <v>16.490100000000002</v>
      </c>
      <c r="AA253" s="103">
        <v>48.979500000000002</v>
      </c>
      <c r="AH253" s="22">
        <v>14512200</v>
      </c>
      <c r="AI253" s="22">
        <v>42885600</v>
      </c>
      <c r="AJ253" s="22">
        <v>47594200</v>
      </c>
      <c r="AK253" s="22">
        <v>30554400</v>
      </c>
      <c r="AR253" s="22">
        <v>207.13470000000001</v>
      </c>
      <c r="AS253" s="22">
        <v>321.98910000000001</v>
      </c>
      <c r="AT253" s="22">
        <v>238.33260000000001</v>
      </c>
      <c r="AU253" s="22">
        <v>380.6198</v>
      </c>
    </row>
    <row r="254" spans="24:48">
      <c r="X254" s="104">
        <v>13.2994</v>
      </c>
      <c r="Y254" s="22">
        <v>29.353200000000001</v>
      </c>
      <c r="Z254" s="104">
        <v>15.328900000000001</v>
      </c>
      <c r="AA254" s="104">
        <v>48.819499999999998</v>
      </c>
      <c r="AH254" s="26">
        <v>33064800</v>
      </c>
      <c r="AI254" s="26">
        <v>33337600</v>
      </c>
      <c r="AJ254" s="26">
        <v>26041500</v>
      </c>
      <c r="AK254" s="26">
        <v>33020400</v>
      </c>
      <c r="AR254" s="26">
        <v>207.14439999999999</v>
      </c>
      <c r="AS254" s="26">
        <v>328.77699999999999</v>
      </c>
      <c r="AT254" s="26">
        <v>236.9229</v>
      </c>
      <c r="AU254" s="26">
        <v>376.79070000000002</v>
      </c>
    </row>
    <row r="255" spans="24:48">
      <c r="X255" s="103">
        <v>13.2455</v>
      </c>
      <c r="Y255" s="26">
        <v>29.5928</v>
      </c>
      <c r="Z255" s="103">
        <v>15.196</v>
      </c>
      <c r="AA255" s="103">
        <v>49.2684</v>
      </c>
      <c r="AH255" s="22">
        <v>30904500</v>
      </c>
      <c r="AI255" s="22">
        <v>30766000</v>
      </c>
      <c r="AJ255" s="22">
        <v>21528500</v>
      </c>
      <c r="AK255" s="22">
        <v>32063300</v>
      </c>
      <c r="AR255" s="22">
        <v>208.4616</v>
      </c>
      <c r="AS255" s="22">
        <v>322.87779999999998</v>
      </c>
      <c r="AT255" s="22">
        <v>251.52289999999999</v>
      </c>
      <c r="AU255" s="22">
        <v>376.85039999999998</v>
      </c>
    </row>
    <row r="256" spans="24:48">
      <c r="X256" s="104">
        <v>12.9772</v>
      </c>
      <c r="Y256" s="22">
        <v>30.895800000000001</v>
      </c>
      <c r="Z256" s="104">
        <v>14.111700000000001</v>
      </c>
      <c r="AA256" s="104">
        <v>49.406399999999998</v>
      </c>
      <c r="AH256" s="26">
        <v>23724500</v>
      </c>
      <c r="AI256" s="26">
        <v>41779300</v>
      </c>
      <c r="AJ256" s="26">
        <v>23435300</v>
      </c>
      <c r="AK256" s="26">
        <v>23065000</v>
      </c>
      <c r="AR256" s="26">
        <v>207.3381</v>
      </c>
      <c r="AS256" s="26">
        <v>322.37970000000001</v>
      </c>
      <c r="AT256" s="26">
        <v>251.07929999999999</v>
      </c>
      <c r="AU256" s="26">
        <v>372.47430000000003</v>
      </c>
    </row>
    <row r="257" spans="24:47">
      <c r="X257" s="103">
        <v>12.9617</v>
      </c>
      <c r="Y257" s="26">
        <v>30.273700000000002</v>
      </c>
      <c r="Z257" s="103">
        <v>14.0268</v>
      </c>
      <c r="AA257" s="103">
        <v>49.511400000000002</v>
      </c>
      <c r="AH257" s="22">
        <v>25120900</v>
      </c>
      <c r="AI257" s="22">
        <v>30032600</v>
      </c>
      <c r="AJ257" s="22">
        <v>22463700</v>
      </c>
      <c r="AK257" s="22">
        <v>21182100</v>
      </c>
      <c r="AR257" s="22">
        <v>209.41079999999999</v>
      </c>
      <c r="AS257" s="22">
        <v>321.80360000000002</v>
      </c>
      <c r="AT257" s="22">
        <v>251.40459999999999</v>
      </c>
      <c r="AU257" s="22">
        <v>367.13350000000003</v>
      </c>
    </row>
    <row r="258" spans="24:47">
      <c r="X258" s="104">
        <v>12.8682</v>
      </c>
      <c r="Y258" s="22">
        <v>29.953299999999999</v>
      </c>
      <c r="Z258" s="104">
        <v>14.593400000000001</v>
      </c>
      <c r="AA258" s="104">
        <v>49.511400000000002</v>
      </c>
      <c r="AH258" s="26">
        <v>24666000</v>
      </c>
      <c r="AI258" s="26">
        <v>31021900</v>
      </c>
      <c r="AJ258" s="26">
        <v>20481500</v>
      </c>
      <c r="AK258" s="26">
        <v>23118900</v>
      </c>
      <c r="AR258" s="26">
        <v>208.59719999999999</v>
      </c>
      <c r="AS258" s="26">
        <v>315.47469999999998</v>
      </c>
      <c r="AT258" s="26">
        <v>246.65289999999999</v>
      </c>
      <c r="AU258" s="26">
        <v>370.49509999999998</v>
      </c>
    </row>
    <row r="259" spans="24:47">
      <c r="X259" s="103">
        <v>12.9114</v>
      </c>
      <c r="Y259" s="26">
        <v>29.538900000000002</v>
      </c>
      <c r="Z259" s="103">
        <v>14.6044</v>
      </c>
      <c r="AH259" s="22">
        <v>24620000</v>
      </c>
      <c r="AI259" s="22">
        <v>24761000</v>
      </c>
      <c r="AJ259" s="22">
        <v>22611800</v>
      </c>
      <c r="AK259" s="22">
        <v>20144800</v>
      </c>
      <c r="AR259" s="22">
        <v>207.50280000000001</v>
      </c>
      <c r="AS259" s="22">
        <v>318.58049999999997</v>
      </c>
      <c r="AT259" s="22">
        <v>241.64500000000001</v>
      </c>
      <c r="AU259" s="22">
        <v>366.79539999999997</v>
      </c>
    </row>
    <row r="260" spans="24:47">
      <c r="X260" s="104">
        <v>13.1134</v>
      </c>
      <c r="Y260" s="22">
        <v>29.3642</v>
      </c>
      <c r="AH260" s="26">
        <v>23284100</v>
      </c>
      <c r="AI260" s="26">
        <v>22214200</v>
      </c>
      <c r="AJ260" s="26">
        <v>20609700</v>
      </c>
      <c r="AK260" s="26">
        <v>27708800</v>
      </c>
      <c r="AR260" s="26">
        <v>207.619</v>
      </c>
      <c r="AS260" s="26">
        <v>327.10680000000002</v>
      </c>
      <c r="AT260" s="26">
        <v>240.90559999999999</v>
      </c>
      <c r="AU260" s="26">
        <v>368.93369999999999</v>
      </c>
    </row>
    <row r="261" spans="24:47">
      <c r="X261" s="103">
        <v>13.0228</v>
      </c>
      <c r="AH261" s="22">
        <v>32440600</v>
      </c>
      <c r="AI261" s="22">
        <v>38095700</v>
      </c>
      <c r="AJ261" s="22">
        <v>30665100</v>
      </c>
      <c r="AK261" s="22">
        <v>24838300</v>
      </c>
      <c r="AR261" s="22">
        <v>207.55119999999999</v>
      </c>
      <c r="AS261" s="22">
        <v>327.15570000000002</v>
      </c>
      <c r="AT261" s="22">
        <v>243.89269999999999</v>
      </c>
      <c r="AU261" s="22">
        <v>372.19580000000002</v>
      </c>
    </row>
    <row r="262" spans="24:47">
      <c r="AH262" s="26">
        <v>26733300</v>
      </c>
      <c r="AI262" s="26">
        <v>28899400</v>
      </c>
      <c r="AJ262" s="26">
        <v>42196900</v>
      </c>
      <c r="AK262" s="26">
        <v>30955500</v>
      </c>
      <c r="AR262" s="26">
        <v>209.21709999999999</v>
      </c>
      <c r="AS262" s="26">
        <v>325.32929999999999</v>
      </c>
      <c r="AT262" s="26">
        <v>241.94069999999999</v>
      </c>
      <c r="AU262" s="26">
        <v>369.2817</v>
      </c>
    </row>
    <row r="263" spans="24:47">
      <c r="AH263" s="22">
        <v>30979400</v>
      </c>
      <c r="AI263" s="22">
        <v>44438700</v>
      </c>
      <c r="AJ263" s="22">
        <v>35410900</v>
      </c>
      <c r="AK263" s="22">
        <v>43277500</v>
      </c>
      <c r="AR263" s="22">
        <v>205.1395</v>
      </c>
      <c r="AS263" s="22">
        <v>334.54910000000001</v>
      </c>
      <c r="AT263" s="22">
        <v>248.93020000000001</v>
      </c>
      <c r="AU263" s="22">
        <v>372.34500000000003</v>
      </c>
    </row>
    <row r="264" spans="24:47">
      <c r="AH264" s="26">
        <v>28798400</v>
      </c>
      <c r="AI264" s="26">
        <v>35381100</v>
      </c>
      <c r="AJ264" s="26">
        <v>35560400</v>
      </c>
      <c r="AK264" s="26">
        <v>78478200</v>
      </c>
      <c r="AR264" s="26">
        <v>203.8998</v>
      </c>
      <c r="AS264" s="26">
        <v>331.48230000000001</v>
      </c>
      <c r="AT264" s="26">
        <v>253.27770000000001</v>
      </c>
      <c r="AU264" s="26">
        <v>372.33510000000001</v>
      </c>
    </row>
    <row r="265" spans="24:47">
      <c r="AH265" s="22">
        <v>27000600</v>
      </c>
      <c r="AI265" s="22">
        <v>35034800</v>
      </c>
      <c r="AJ265" s="22">
        <v>86102000</v>
      </c>
      <c r="AK265" s="22">
        <v>21802900</v>
      </c>
      <c r="AR265" s="22">
        <v>206.55359999999999</v>
      </c>
      <c r="AS265" s="22">
        <v>320.68029999999999</v>
      </c>
      <c r="AT265" s="22">
        <v>253.5735</v>
      </c>
      <c r="AU265" s="22">
        <v>363.9409</v>
      </c>
    </row>
    <row r="266" spans="24:47">
      <c r="AH266" s="26">
        <v>35023300</v>
      </c>
      <c r="AI266" s="26">
        <v>47750300</v>
      </c>
      <c r="AJ266" s="26">
        <v>29696400</v>
      </c>
      <c r="AK266" s="26">
        <v>20603700</v>
      </c>
      <c r="AR266" s="26">
        <v>207.464</v>
      </c>
      <c r="AS266" s="26">
        <v>326.84320000000002</v>
      </c>
      <c r="AT266" s="26">
        <v>245.47980000000001</v>
      </c>
      <c r="AU266" s="26">
        <v>368.7149</v>
      </c>
    </row>
    <row r="267" spans="24:47">
      <c r="AH267" s="22">
        <v>32515800</v>
      </c>
      <c r="AI267" s="22">
        <v>28326500</v>
      </c>
      <c r="AJ267" s="22">
        <v>25150800</v>
      </c>
      <c r="AK267" s="22">
        <v>26316700</v>
      </c>
      <c r="AR267" s="22">
        <v>207.3963</v>
      </c>
      <c r="AS267" s="22">
        <v>317.32060000000001</v>
      </c>
      <c r="AT267" s="22">
        <v>241.22110000000001</v>
      </c>
      <c r="AU267" s="22">
        <v>370.62439999999998</v>
      </c>
    </row>
    <row r="268" spans="24:47">
      <c r="AH268" s="26">
        <v>63354900</v>
      </c>
      <c r="AI268" s="26">
        <v>24740600</v>
      </c>
      <c r="AJ268" s="26">
        <v>23690600</v>
      </c>
      <c r="AK268" s="26">
        <v>17708000</v>
      </c>
      <c r="AR268" s="26">
        <v>212.3843</v>
      </c>
      <c r="AS268" s="26">
        <v>316.24619999999999</v>
      </c>
      <c r="AT268" s="26">
        <v>237.0412</v>
      </c>
      <c r="AU268" s="26">
        <v>371.23110000000003</v>
      </c>
    </row>
    <row r="269" spans="24:47">
      <c r="AH269" s="22">
        <v>37181900</v>
      </c>
      <c r="AI269" s="22">
        <v>24831500</v>
      </c>
      <c r="AJ269" s="22">
        <v>28651700</v>
      </c>
      <c r="AK269" s="22">
        <v>17091100</v>
      </c>
      <c r="AR269" s="22">
        <v>212.51990000000001</v>
      </c>
      <c r="AS269" s="22">
        <v>312.447</v>
      </c>
      <c r="AT269" s="22">
        <v>238.37209999999999</v>
      </c>
      <c r="AU269" s="22">
        <v>368.60539999999997</v>
      </c>
    </row>
    <row r="270" spans="24:47">
      <c r="AH270" s="26">
        <v>22612200</v>
      </c>
      <c r="AI270" s="26">
        <v>19617800</v>
      </c>
      <c r="AJ270" s="26">
        <v>21207000</v>
      </c>
      <c r="AK270" s="26">
        <v>12673100</v>
      </c>
      <c r="AR270" s="26">
        <v>211.71600000000001</v>
      </c>
      <c r="AS270" s="26">
        <v>319.65480000000002</v>
      </c>
      <c r="AT270" s="26">
        <v>240.9648</v>
      </c>
      <c r="AU270" s="26">
        <v>371.50959999999998</v>
      </c>
    </row>
    <row r="271" spans="24:47">
      <c r="AH271" s="22">
        <v>18699600</v>
      </c>
      <c r="AI271" s="22">
        <v>19947000</v>
      </c>
      <c r="AJ271" s="22">
        <v>16688600</v>
      </c>
      <c r="AK271" s="22">
        <v>14905400</v>
      </c>
      <c r="AR271" s="22">
        <v>215.59020000000001</v>
      </c>
      <c r="AS271" s="22">
        <v>325.42700000000002</v>
      </c>
      <c r="AT271" s="22">
        <v>234.81319999999999</v>
      </c>
      <c r="AU271" s="22">
        <v>372.54390000000001</v>
      </c>
    </row>
    <row r="272" spans="24:47">
      <c r="AH272" s="26">
        <v>10550600</v>
      </c>
      <c r="AI272" s="26">
        <v>15661500</v>
      </c>
      <c r="AJ272" s="26">
        <v>17457100</v>
      </c>
      <c r="AK272" s="26">
        <v>14327000</v>
      </c>
      <c r="AR272" s="26">
        <v>216.89769999999999</v>
      </c>
      <c r="AS272" s="26">
        <v>326.88220000000001</v>
      </c>
      <c r="AT272" s="26">
        <v>235.34559999999999</v>
      </c>
      <c r="AU272" s="26">
        <v>372.62349999999998</v>
      </c>
    </row>
    <row r="273" spans="34:47">
      <c r="AH273" s="22">
        <v>17933500</v>
      </c>
      <c r="AI273" s="22">
        <v>15042000</v>
      </c>
      <c r="AJ273" s="22">
        <v>19770700</v>
      </c>
      <c r="AK273" s="22">
        <v>18723000</v>
      </c>
      <c r="AR273" s="22">
        <v>214.06960000000001</v>
      </c>
      <c r="AS273" s="22">
        <v>334.46120000000002</v>
      </c>
      <c r="AT273" s="22">
        <v>233.60059999999999</v>
      </c>
      <c r="AU273" s="22">
        <v>372.0367</v>
      </c>
    </row>
    <row r="274" spans="34:47">
      <c r="AH274" s="26">
        <v>17403200</v>
      </c>
      <c r="AI274" s="26">
        <v>15994500</v>
      </c>
      <c r="AJ274" s="26">
        <v>21938500</v>
      </c>
      <c r="AR274" s="26">
        <v>215.74520000000001</v>
      </c>
      <c r="AS274" s="26">
        <v>333.28919999999999</v>
      </c>
      <c r="AT274" s="26">
        <v>231.20509999999999</v>
      </c>
      <c r="AU274" s="26">
        <v>373.24009999999998</v>
      </c>
    </row>
    <row r="275" spans="34:47">
      <c r="AH275" s="22">
        <v>20272300</v>
      </c>
      <c r="AI275" s="22">
        <v>18000800</v>
      </c>
      <c r="AR275" s="22">
        <v>217.88570000000001</v>
      </c>
      <c r="AS275" s="22">
        <v>333.97289999999998</v>
      </c>
      <c r="AT275" s="22">
        <v>237.5932</v>
      </c>
      <c r="AU275" s="22">
        <v>373.99599999999998</v>
      </c>
    </row>
    <row r="276" spans="34:47">
      <c r="AH276" s="26">
        <v>20942100</v>
      </c>
      <c r="AR276" s="26">
        <v>217.1011</v>
      </c>
      <c r="AS276" s="26">
        <v>331.4042</v>
      </c>
      <c r="AT276" s="26">
        <v>236.42009999999999</v>
      </c>
    </row>
    <row r="277" spans="34:47">
      <c r="AR277" s="22">
        <v>214.7088</v>
      </c>
      <c r="AS277" s="22">
        <v>328.4742</v>
      </c>
    </row>
    <row r="278" spans="34:47">
      <c r="AR278" s="26">
        <v>215.4255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C1EFA-11CF-4DCD-9FAE-F0658EDCF633}">
  <dimension ref="A6:M260"/>
  <sheetViews>
    <sheetView zoomScale="45" workbookViewId="0">
      <selection activeCell="I3" sqref="A1:XFD1048576"/>
    </sheetView>
  </sheetViews>
  <sheetFormatPr defaultRowHeight="14"/>
  <cols>
    <col min="2" max="6" width="8.83203125" bestFit="1" customWidth="1"/>
    <col min="8" max="13" width="12.33203125" bestFit="1" customWidth="1"/>
  </cols>
  <sheetData>
    <row r="6" spans="1:13">
      <c r="A6" t="s">
        <v>204</v>
      </c>
      <c r="H6" t="s">
        <v>205</v>
      </c>
    </row>
    <row r="7" spans="1:13">
      <c r="A7">
        <v>2019</v>
      </c>
      <c r="B7" s="4">
        <v>2020</v>
      </c>
      <c r="C7" s="4">
        <v>2021</v>
      </c>
      <c r="D7" s="4">
        <v>2022</v>
      </c>
      <c r="E7" s="4">
        <v>2023</v>
      </c>
      <c r="F7" s="4">
        <v>2024</v>
      </c>
      <c r="G7" s="4"/>
      <c r="H7" s="4">
        <v>2019</v>
      </c>
      <c r="I7" s="4">
        <v>2020</v>
      </c>
      <c r="J7" s="4">
        <v>2021</v>
      </c>
      <c r="K7" s="4">
        <v>2022</v>
      </c>
      <c r="L7" s="4">
        <v>2023</v>
      </c>
      <c r="M7" s="4">
        <v>2024</v>
      </c>
    </row>
    <row r="8" spans="1:13">
      <c r="A8" s="26">
        <v>11.747999999999999</v>
      </c>
      <c r="B8" s="26">
        <v>13.1174</v>
      </c>
      <c r="C8" s="26">
        <v>19.1387</v>
      </c>
      <c r="D8" s="26">
        <v>24.267700000000001</v>
      </c>
      <c r="E8" s="26">
        <v>14.9786</v>
      </c>
      <c r="F8" s="26">
        <v>18.598199999999999</v>
      </c>
      <c r="G8" s="4"/>
      <c r="H8" s="28">
        <v>2120500</v>
      </c>
      <c r="I8" s="28">
        <v>4282500</v>
      </c>
      <c r="J8" s="28">
        <v>5320000</v>
      </c>
      <c r="K8" s="28">
        <v>1868500</v>
      </c>
      <c r="L8" s="28">
        <v>3303000</v>
      </c>
      <c r="M8" s="28">
        <v>3337500</v>
      </c>
    </row>
    <row r="9" spans="1:13">
      <c r="A9" s="22">
        <v>11.787800000000001</v>
      </c>
      <c r="B9" s="22">
        <v>12.9313</v>
      </c>
      <c r="C9" s="22">
        <v>19.720099999999999</v>
      </c>
      <c r="D9" s="22">
        <v>24.707799999999999</v>
      </c>
      <c r="E9" s="22">
        <v>15.2034</v>
      </c>
      <c r="F9" s="22">
        <v>18.414899999999999</v>
      </c>
      <c r="G9" s="4"/>
      <c r="H9" s="24">
        <v>1626000</v>
      </c>
      <c r="I9" s="24">
        <v>2593000</v>
      </c>
      <c r="J9" s="24">
        <v>5593500</v>
      </c>
      <c r="K9" s="24">
        <v>3543500</v>
      </c>
      <c r="L9" s="24">
        <v>2982000</v>
      </c>
      <c r="M9" s="24">
        <v>2849000</v>
      </c>
    </row>
    <row r="10" spans="1:13">
      <c r="A10" s="26">
        <v>11.86</v>
      </c>
      <c r="B10" s="26">
        <v>13.126899999999999</v>
      </c>
      <c r="C10" s="26">
        <v>19.331800000000001</v>
      </c>
      <c r="D10" s="26">
        <v>24.7136</v>
      </c>
      <c r="E10" s="26">
        <v>15.1447</v>
      </c>
      <c r="F10" s="26">
        <v>18.149699999999999</v>
      </c>
      <c r="G10" s="4"/>
      <c r="H10" s="28">
        <v>4135500</v>
      </c>
      <c r="I10" s="28">
        <v>3777500</v>
      </c>
      <c r="J10" s="28">
        <v>4907500</v>
      </c>
      <c r="K10" s="28">
        <v>12972000</v>
      </c>
      <c r="L10" s="28">
        <v>2705000</v>
      </c>
      <c r="M10" s="28">
        <v>4555000</v>
      </c>
    </row>
    <row r="11" spans="1:13">
      <c r="A11" s="22">
        <v>11.757400000000001</v>
      </c>
      <c r="B11" s="22">
        <v>13.334</v>
      </c>
      <c r="C11" s="22">
        <v>19.5078</v>
      </c>
      <c r="D11" s="22">
        <v>23.660399999999999</v>
      </c>
      <c r="E11" s="22">
        <v>15.9049</v>
      </c>
      <c r="F11" s="22">
        <v>18.183599999999998</v>
      </c>
      <c r="G11" s="4"/>
      <c r="H11" s="24">
        <v>7562500</v>
      </c>
      <c r="I11" s="24">
        <v>6581000</v>
      </c>
      <c r="J11" s="24">
        <v>3803500</v>
      </c>
      <c r="K11" s="24">
        <v>9182500</v>
      </c>
      <c r="L11" s="24">
        <v>4483500</v>
      </c>
      <c r="M11" s="24">
        <v>3612000</v>
      </c>
    </row>
    <row r="12" spans="1:13">
      <c r="A12" s="26">
        <v>11.6777</v>
      </c>
      <c r="B12" s="26">
        <v>13.3834</v>
      </c>
      <c r="C12" s="26">
        <v>19.888400000000001</v>
      </c>
      <c r="D12" s="26">
        <v>23.890999999999998</v>
      </c>
      <c r="E12" s="26">
        <v>16.145299999999999</v>
      </c>
      <c r="F12" s="26">
        <v>18.418800000000001</v>
      </c>
      <c r="G12" s="4"/>
      <c r="H12" s="28">
        <v>4262500</v>
      </c>
      <c r="I12" s="28">
        <v>8201000</v>
      </c>
      <c r="J12" s="28">
        <v>7002000</v>
      </c>
      <c r="K12" s="28">
        <v>2874000</v>
      </c>
      <c r="L12" s="28">
        <v>4590000</v>
      </c>
      <c r="M12" s="28">
        <v>2077000</v>
      </c>
    </row>
    <row r="13" spans="1:13">
      <c r="A13" s="22">
        <v>11.6853</v>
      </c>
      <c r="B13" s="22">
        <v>13.4916</v>
      </c>
      <c r="C13" s="22">
        <v>19.8597</v>
      </c>
      <c r="D13" s="22">
        <v>23.671900000000001</v>
      </c>
      <c r="E13" s="22">
        <v>16.0397</v>
      </c>
      <c r="F13" s="22">
        <v>18.361000000000001</v>
      </c>
      <c r="G13" s="4"/>
      <c r="H13" s="24">
        <v>5748500</v>
      </c>
      <c r="I13" s="24">
        <v>11886500</v>
      </c>
      <c r="J13" s="24">
        <v>5183000</v>
      </c>
      <c r="K13" s="24">
        <v>5156000</v>
      </c>
      <c r="L13" s="24">
        <v>3980500</v>
      </c>
      <c r="M13" s="24">
        <v>2647000</v>
      </c>
    </row>
    <row r="14" spans="1:13">
      <c r="A14" s="26">
        <v>11.624499999999999</v>
      </c>
      <c r="B14" s="26">
        <v>13.459300000000001</v>
      </c>
      <c r="C14" s="26">
        <v>19.896000000000001</v>
      </c>
      <c r="D14" s="26">
        <v>24.2773</v>
      </c>
      <c r="E14" s="26">
        <v>16.471599999999999</v>
      </c>
      <c r="F14" s="26">
        <v>19.166399999999999</v>
      </c>
      <c r="G14" s="4"/>
      <c r="H14" s="28">
        <v>3036000</v>
      </c>
      <c r="I14" s="28">
        <v>5602500</v>
      </c>
      <c r="J14" s="28">
        <v>5961500</v>
      </c>
      <c r="K14" s="28">
        <v>3996000</v>
      </c>
      <c r="L14" s="28">
        <v>3608000</v>
      </c>
      <c r="M14" s="28">
        <v>5481000</v>
      </c>
    </row>
    <row r="15" spans="1:13">
      <c r="A15" s="22">
        <v>11.7385</v>
      </c>
      <c r="B15" s="22">
        <v>13.6075</v>
      </c>
      <c r="C15" s="22">
        <v>19.869199999999999</v>
      </c>
      <c r="D15" s="22">
        <v>24.436800000000002</v>
      </c>
      <c r="E15" s="22">
        <v>16.819400000000002</v>
      </c>
      <c r="F15" s="22">
        <v>19.397600000000001</v>
      </c>
      <c r="G15" s="4"/>
      <c r="H15" s="24">
        <v>4397000</v>
      </c>
      <c r="I15" s="24">
        <v>6361500</v>
      </c>
      <c r="J15" s="24">
        <v>3972000</v>
      </c>
      <c r="K15" s="24">
        <v>1728000</v>
      </c>
      <c r="L15" s="24">
        <v>5565500</v>
      </c>
      <c r="M15" s="24">
        <v>6116500</v>
      </c>
    </row>
    <row r="16" spans="1:13">
      <c r="A16" s="26">
        <v>11.994899999999999</v>
      </c>
      <c r="B16" s="26">
        <v>13.7651</v>
      </c>
      <c r="C16" s="26">
        <v>19.779399999999999</v>
      </c>
      <c r="D16" s="26">
        <v>23.985199999999999</v>
      </c>
      <c r="E16" s="26">
        <v>16.756900000000002</v>
      </c>
      <c r="F16" s="26">
        <v>19.884</v>
      </c>
      <c r="G16" s="4"/>
      <c r="H16" s="28">
        <v>11108500</v>
      </c>
      <c r="I16" s="28">
        <v>9704000</v>
      </c>
      <c r="J16" s="28">
        <v>4155500</v>
      </c>
      <c r="K16" s="28">
        <v>2752500</v>
      </c>
      <c r="L16" s="28">
        <v>4972000</v>
      </c>
      <c r="M16" s="28">
        <v>7613500</v>
      </c>
    </row>
    <row r="17" spans="1:13">
      <c r="A17" s="22">
        <v>12.1031</v>
      </c>
      <c r="B17" s="22">
        <v>13.5999</v>
      </c>
      <c r="C17" s="22">
        <v>19.517299999999999</v>
      </c>
      <c r="D17" s="22">
        <v>23.9833</v>
      </c>
      <c r="E17" s="22">
        <v>16.9543</v>
      </c>
      <c r="F17" s="22">
        <v>19.567</v>
      </c>
      <c r="G17" s="4"/>
      <c r="H17" s="24">
        <v>7827000</v>
      </c>
      <c r="I17" s="24">
        <v>5429500</v>
      </c>
      <c r="J17" s="24">
        <v>5138000</v>
      </c>
      <c r="K17" s="24">
        <v>2223500</v>
      </c>
      <c r="L17" s="24">
        <v>4455000</v>
      </c>
      <c r="M17" s="24">
        <v>4267000</v>
      </c>
    </row>
    <row r="18" spans="1:13">
      <c r="A18" s="26">
        <v>12.057600000000001</v>
      </c>
      <c r="B18" s="26">
        <v>13.7936</v>
      </c>
      <c r="C18" s="26">
        <v>19.5518</v>
      </c>
      <c r="D18" s="26">
        <v>22.263200000000001</v>
      </c>
      <c r="E18" s="26">
        <v>16.938700000000001</v>
      </c>
      <c r="F18" s="26">
        <v>19.4175</v>
      </c>
      <c r="G18" s="4"/>
      <c r="H18" s="28">
        <v>4764000</v>
      </c>
      <c r="I18" s="28">
        <v>5794500</v>
      </c>
      <c r="J18" s="28">
        <v>3505000</v>
      </c>
      <c r="K18" s="28">
        <v>15215500</v>
      </c>
      <c r="L18" s="28">
        <v>3551500</v>
      </c>
      <c r="M18" s="28">
        <v>4046500</v>
      </c>
    </row>
    <row r="19" spans="1:13">
      <c r="A19" s="22">
        <v>12.019600000000001</v>
      </c>
      <c r="B19" s="22">
        <v>13.766999999999999</v>
      </c>
      <c r="C19" s="22">
        <v>19.678000000000001</v>
      </c>
      <c r="D19" s="22">
        <v>21.148499999999999</v>
      </c>
      <c r="E19" s="22">
        <v>17.1907</v>
      </c>
      <c r="F19" s="22">
        <v>19.505199999999999</v>
      </c>
      <c r="G19" s="4"/>
      <c r="H19" s="24">
        <v>7577000</v>
      </c>
      <c r="I19" s="24">
        <v>3902500</v>
      </c>
      <c r="J19" s="24">
        <v>4370000</v>
      </c>
      <c r="K19" s="24">
        <v>19807500</v>
      </c>
      <c r="L19" s="24">
        <v>4243000</v>
      </c>
      <c r="M19" s="24">
        <v>3300000</v>
      </c>
    </row>
    <row r="20" spans="1:13">
      <c r="A20" s="26">
        <v>12.2684</v>
      </c>
      <c r="B20" s="26">
        <v>13.7006</v>
      </c>
      <c r="C20" s="26">
        <v>19.613</v>
      </c>
      <c r="D20" s="26">
        <v>21.8384</v>
      </c>
      <c r="E20" s="26">
        <v>17.448699999999999</v>
      </c>
      <c r="F20" s="26">
        <v>19.738499999999998</v>
      </c>
      <c r="G20" s="4"/>
      <c r="H20" s="28">
        <v>8240500</v>
      </c>
      <c r="I20" s="28">
        <v>4836000</v>
      </c>
      <c r="J20" s="28">
        <v>3246000</v>
      </c>
      <c r="K20" s="28">
        <v>8734500</v>
      </c>
      <c r="L20" s="28">
        <v>2705000</v>
      </c>
      <c r="M20" s="28">
        <v>2180000</v>
      </c>
    </row>
    <row r="21" spans="1:13">
      <c r="A21" s="22">
        <v>12.401400000000001</v>
      </c>
      <c r="B21" s="22">
        <v>13.747999999999999</v>
      </c>
      <c r="C21" s="22">
        <v>19.337599999999998</v>
      </c>
      <c r="D21" s="22">
        <v>21.4541</v>
      </c>
      <c r="E21" s="22">
        <v>17.374400000000001</v>
      </c>
      <c r="F21" s="22">
        <v>19.8521</v>
      </c>
      <c r="G21" s="4"/>
      <c r="H21" s="24">
        <v>5619000</v>
      </c>
      <c r="I21" s="24">
        <v>3804000</v>
      </c>
      <c r="J21" s="24">
        <v>3798000</v>
      </c>
      <c r="K21" s="24">
        <v>8768000</v>
      </c>
      <c r="L21" s="24">
        <v>3049000</v>
      </c>
      <c r="M21" s="24">
        <v>2871500</v>
      </c>
    </row>
    <row r="22" spans="1:13">
      <c r="A22" s="26">
        <v>12.3843</v>
      </c>
      <c r="B22" s="26">
        <v>13.7879</v>
      </c>
      <c r="C22" s="26">
        <v>18.9876</v>
      </c>
      <c r="D22" s="26">
        <v>21.244599999999998</v>
      </c>
      <c r="E22" s="26">
        <v>17.4526</v>
      </c>
      <c r="F22" s="26">
        <v>19.6846</v>
      </c>
      <c r="G22" s="4"/>
      <c r="H22" s="28">
        <v>5782000</v>
      </c>
      <c r="I22" s="28">
        <v>2898500</v>
      </c>
      <c r="J22" s="28">
        <v>7289000</v>
      </c>
      <c r="K22" s="28">
        <v>9229500</v>
      </c>
      <c r="L22" s="28">
        <v>3465500</v>
      </c>
      <c r="M22" s="28">
        <v>2709500</v>
      </c>
    </row>
    <row r="23" spans="1:13">
      <c r="A23" s="22">
        <v>12.401400000000001</v>
      </c>
      <c r="B23" s="22">
        <v>13.6531</v>
      </c>
      <c r="C23" s="22">
        <v>19.069800000000001</v>
      </c>
      <c r="D23" s="22">
        <v>21.125399999999999</v>
      </c>
      <c r="E23" s="22">
        <v>17.499500000000001</v>
      </c>
      <c r="F23" s="22">
        <v>19.525200000000002</v>
      </c>
      <c r="G23" s="4"/>
      <c r="H23" s="24">
        <v>4999000</v>
      </c>
      <c r="I23" s="24">
        <v>3391500</v>
      </c>
      <c r="J23" s="24">
        <v>3875000</v>
      </c>
      <c r="K23" s="24">
        <v>3712000</v>
      </c>
      <c r="L23" s="24">
        <v>2878500</v>
      </c>
      <c r="M23" s="24">
        <v>2930000</v>
      </c>
    </row>
    <row r="24" spans="1:13">
      <c r="A24" s="26">
        <v>12.5229</v>
      </c>
      <c r="B24" s="26">
        <v>13.5448</v>
      </c>
      <c r="C24" s="26">
        <v>18.551500000000001</v>
      </c>
      <c r="D24" s="26">
        <v>21.146599999999999</v>
      </c>
      <c r="E24" s="26">
        <v>17.417400000000001</v>
      </c>
      <c r="F24" s="26">
        <v>19.3398</v>
      </c>
      <c r="G24" s="4"/>
      <c r="H24" s="28">
        <v>6616000</v>
      </c>
      <c r="I24" s="28">
        <v>6336500</v>
      </c>
      <c r="J24" s="28">
        <v>5576000</v>
      </c>
      <c r="K24" s="28">
        <v>5123000</v>
      </c>
      <c r="L24" s="28">
        <v>3019500</v>
      </c>
      <c r="M24" s="28">
        <v>2746500</v>
      </c>
    </row>
    <row r="25" spans="1:13">
      <c r="A25" s="22">
        <v>12.5951</v>
      </c>
      <c r="B25" s="22">
        <v>13.6797</v>
      </c>
      <c r="C25" s="22">
        <v>18.675799999999999</v>
      </c>
      <c r="D25" s="22">
        <v>19.7897</v>
      </c>
      <c r="E25" s="22">
        <v>17.706600000000002</v>
      </c>
      <c r="F25" s="22">
        <v>19.014900000000001</v>
      </c>
      <c r="G25" s="4"/>
      <c r="H25" s="24">
        <v>4364500</v>
      </c>
      <c r="I25" s="24">
        <v>4063000</v>
      </c>
      <c r="J25" s="24">
        <v>7198500</v>
      </c>
      <c r="K25" s="24">
        <v>8099500</v>
      </c>
      <c r="L25" s="24">
        <v>4269000</v>
      </c>
      <c r="M25" s="24">
        <v>4490500</v>
      </c>
    </row>
    <row r="26" spans="1:13">
      <c r="A26" s="26">
        <v>12.6388</v>
      </c>
      <c r="B26" s="26">
        <v>13.6379</v>
      </c>
      <c r="C26" s="26">
        <v>18.3048</v>
      </c>
      <c r="D26" s="26">
        <v>20.5335</v>
      </c>
      <c r="E26" s="26">
        <v>17.456499999999998</v>
      </c>
      <c r="F26" s="26">
        <v>19.3797</v>
      </c>
      <c r="G26" s="4"/>
      <c r="H26" s="28">
        <v>6875500</v>
      </c>
      <c r="I26" s="28">
        <v>3065000</v>
      </c>
      <c r="J26" s="28">
        <v>4296000</v>
      </c>
      <c r="K26" s="28">
        <v>4824500</v>
      </c>
      <c r="L26" s="28">
        <v>3523000</v>
      </c>
      <c r="M26" s="28">
        <v>3055000</v>
      </c>
    </row>
    <row r="27" spans="1:13">
      <c r="A27" s="22">
        <v>12.786899999999999</v>
      </c>
      <c r="B27" s="22">
        <v>13.512499999999999</v>
      </c>
      <c r="C27" s="22">
        <v>18.844100000000001</v>
      </c>
      <c r="D27" s="22">
        <v>21.459800000000001</v>
      </c>
      <c r="E27" s="22">
        <v>17.4819</v>
      </c>
      <c r="F27" s="22">
        <v>19.415500000000002</v>
      </c>
      <c r="G27" s="4"/>
      <c r="H27" s="24">
        <v>5761500</v>
      </c>
      <c r="I27" s="24">
        <v>4354500</v>
      </c>
      <c r="J27" s="24">
        <v>7497500</v>
      </c>
      <c r="K27" s="24">
        <v>9391000</v>
      </c>
      <c r="L27" s="24">
        <v>3970500</v>
      </c>
      <c r="M27" s="24">
        <v>2373000</v>
      </c>
    </row>
    <row r="28" spans="1:13">
      <c r="A28" s="26">
        <v>12.8344</v>
      </c>
      <c r="B28" s="26">
        <v>13.3302</v>
      </c>
      <c r="C28" s="26">
        <v>18.979900000000001</v>
      </c>
      <c r="D28" s="26">
        <v>21.6328</v>
      </c>
      <c r="E28" s="26">
        <v>17.499500000000001</v>
      </c>
      <c r="F28" s="26">
        <v>19.485299999999999</v>
      </c>
      <c r="G28" s="4"/>
      <c r="H28" s="28">
        <v>5096000</v>
      </c>
      <c r="I28" s="28">
        <v>4787000</v>
      </c>
      <c r="J28" s="28">
        <v>6338500</v>
      </c>
      <c r="K28" s="28">
        <v>5095500</v>
      </c>
      <c r="L28" s="28">
        <v>4827000</v>
      </c>
      <c r="M28" s="28">
        <v>4626500</v>
      </c>
    </row>
    <row r="29" spans="1:13">
      <c r="A29" s="22">
        <v>12.9636</v>
      </c>
      <c r="B29" s="22">
        <v>13.3872</v>
      </c>
      <c r="C29" s="22">
        <v>21.2883</v>
      </c>
      <c r="D29" s="22">
        <v>21.5732</v>
      </c>
      <c r="E29" s="22">
        <v>18.329999999999998</v>
      </c>
      <c r="F29" s="22">
        <v>19.712499999999999</v>
      </c>
      <c r="G29" s="4"/>
      <c r="H29" s="24">
        <v>5547000</v>
      </c>
      <c r="I29" s="24">
        <v>9055500</v>
      </c>
      <c r="J29" s="24">
        <v>15131000</v>
      </c>
      <c r="K29" s="24">
        <v>7856000</v>
      </c>
      <c r="L29" s="24">
        <v>8071000</v>
      </c>
      <c r="M29" s="24">
        <v>3121000</v>
      </c>
    </row>
    <row r="30" spans="1:13">
      <c r="A30" s="26">
        <v>12.8667</v>
      </c>
      <c r="B30" s="26">
        <v>13.8658</v>
      </c>
      <c r="C30" s="26">
        <v>21.206099999999999</v>
      </c>
      <c r="D30" s="26">
        <v>20.7622</v>
      </c>
      <c r="E30" s="26">
        <v>18.199100000000001</v>
      </c>
      <c r="F30" s="26">
        <v>19.646799999999999</v>
      </c>
      <c r="G30" s="4"/>
      <c r="H30" s="28">
        <v>3738000</v>
      </c>
      <c r="I30" s="28">
        <v>7893500</v>
      </c>
      <c r="J30" s="28">
        <v>6912000</v>
      </c>
      <c r="K30" s="28">
        <v>5100000</v>
      </c>
      <c r="L30" s="28">
        <v>5276500</v>
      </c>
      <c r="M30" s="28">
        <v>2028500</v>
      </c>
    </row>
    <row r="31" spans="1:13">
      <c r="A31" s="22">
        <v>12.8591</v>
      </c>
      <c r="B31" s="22">
        <v>13.392899999999999</v>
      </c>
      <c r="C31" s="22">
        <v>22.321100000000001</v>
      </c>
      <c r="D31" s="22">
        <v>20.971699999999998</v>
      </c>
      <c r="E31" s="22">
        <v>17.610900000000001</v>
      </c>
      <c r="F31" s="22">
        <v>19.453399999999998</v>
      </c>
      <c r="G31" s="4"/>
      <c r="H31" s="24">
        <v>2788500</v>
      </c>
      <c r="I31" s="24">
        <v>8995000</v>
      </c>
      <c r="J31" s="24">
        <v>10132500</v>
      </c>
      <c r="K31" s="24">
        <v>4076000</v>
      </c>
      <c r="L31" s="24">
        <v>4900500</v>
      </c>
      <c r="M31" s="24">
        <v>2576500</v>
      </c>
    </row>
    <row r="32" spans="1:13">
      <c r="A32" s="26">
        <v>12.8933</v>
      </c>
      <c r="B32" s="26">
        <v>13.590400000000001</v>
      </c>
      <c r="C32" s="26">
        <v>22.1126</v>
      </c>
      <c r="D32" s="26">
        <v>21.092700000000001</v>
      </c>
      <c r="E32" s="26">
        <v>17.8552</v>
      </c>
      <c r="F32" s="26">
        <v>19.3278</v>
      </c>
      <c r="G32" s="4"/>
      <c r="H32" s="28">
        <v>3338000</v>
      </c>
      <c r="I32" s="28">
        <v>3313000</v>
      </c>
      <c r="J32" s="28">
        <v>5339000</v>
      </c>
      <c r="K32" s="28">
        <v>3316500</v>
      </c>
      <c r="L32" s="28">
        <v>4621000</v>
      </c>
      <c r="M32" s="28">
        <v>3756500</v>
      </c>
    </row>
    <row r="33" spans="1:13">
      <c r="A33" s="22">
        <v>12.8971</v>
      </c>
      <c r="B33" s="22">
        <v>13.3131</v>
      </c>
      <c r="C33" s="22">
        <v>21.5427</v>
      </c>
      <c r="D33" s="22">
        <v>21.096599999999999</v>
      </c>
      <c r="E33" s="22">
        <v>17.669499999999999</v>
      </c>
      <c r="F33" s="22">
        <v>19.387599999999999</v>
      </c>
      <c r="G33" s="4"/>
      <c r="H33" s="24">
        <v>7972000</v>
      </c>
      <c r="I33" s="24">
        <v>7312000</v>
      </c>
      <c r="J33" s="24">
        <v>5071500</v>
      </c>
      <c r="K33" s="24">
        <v>3000000</v>
      </c>
      <c r="L33" s="24">
        <v>3313000</v>
      </c>
      <c r="M33" s="24">
        <v>2948500</v>
      </c>
    </row>
    <row r="34" spans="1:13">
      <c r="A34" s="26">
        <v>12.9313</v>
      </c>
      <c r="B34" s="26">
        <v>13.3283</v>
      </c>
      <c r="C34" s="26">
        <v>21.6709</v>
      </c>
      <c r="D34" s="26">
        <v>21.421399999999998</v>
      </c>
      <c r="E34" s="26">
        <v>17.610900000000001</v>
      </c>
      <c r="F34" s="26">
        <v>19.216200000000001</v>
      </c>
      <c r="G34" s="4"/>
      <c r="H34" s="28">
        <v>3007000</v>
      </c>
      <c r="I34" s="28">
        <v>4646500</v>
      </c>
      <c r="J34" s="28">
        <v>3032000</v>
      </c>
      <c r="K34" s="28">
        <v>4847000</v>
      </c>
      <c r="L34" s="28">
        <v>2364500</v>
      </c>
      <c r="M34" s="28">
        <v>3142500</v>
      </c>
    </row>
    <row r="35" spans="1:13">
      <c r="A35" s="22">
        <v>12.8705</v>
      </c>
      <c r="B35" s="22">
        <v>13.3568</v>
      </c>
      <c r="C35" s="22">
        <v>21.7971</v>
      </c>
      <c r="D35" s="22">
        <v>21.1235</v>
      </c>
      <c r="E35" s="22">
        <v>17.610900000000001</v>
      </c>
      <c r="F35" s="22">
        <v>19.136500000000002</v>
      </c>
      <c r="G35" s="4"/>
      <c r="H35" s="24">
        <v>1322500</v>
      </c>
      <c r="I35" s="24">
        <v>4260000</v>
      </c>
      <c r="J35" s="24">
        <v>2351500</v>
      </c>
      <c r="K35" s="24">
        <v>2654500</v>
      </c>
      <c r="L35" s="24">
        <v>2546500</v>
      </c>
      <c r="M35" s="24">
        <v>4098000</v>
      </c>
    </row>
    <row r="36" spans="1:13">
      <c r="A36" s="26">
        <v>12.9199</v>
      </c>
      <c r="B36" s="26">
        <v>13.4422</v>
      </c>
      <c r="C36" s="26">
        <v>21.712900000000001</v>
      </c>
      <c r="D36" s="26">
        <v>20.716100000000001</v>
      </c>
      <c r="E36" s="26">
        <v>17.517099999999999</v>
      </c>
      <c r="F36" s="26">
        <v>19.168399999999998</v>
      </c>
      <c r="G36" s="4"/>
      <c r="H36" s="28">
        <v>2590000</v>
      </c>
      <c r="I36" s="28">
        <v>2939500</v>
      </c>
      <c r="J36" s="28">
        <v>2788500</v>
      </c>
      <c r="K36" s="28">
        <v>3803500</v>
      </c>
      <c r="L36" s="28">
        <v>2523500</v>
      </c>
      <c r="M36" s="28">
        <v>4909000</v>
      </c>
    </row>
    <row r="37" spans="1:13">
      <c r="A37" s="22">
        <v>12.8743</v>
      </c>
      <c r="B37" s="22">
        <v>13.22</v>
      </c>
      <c r="C37" s="22">
        <v>21.988299999999999</v>
      </c>
      <c r="D37" s="22">
        <v>20.5854</v>
      </c>
      <c r="E37" s="22">
        <v>17.458500000000001</v>
      </c>
      <c r="F37" s="22">
        <v>19.108599999999999</v>
      </c>
      <c r="G37" s="4"/>
      <c r="H37" s="24">
        <v>1755500</v>
      </c>
      <c r="I37" s="24">
        <v>4551500</v>
      </c>
      <c r="J37" s="24">
        <v>4247000</v>
      </c>
      <c r="K37" s="24">
        <v>3987500</v>
      </c>
      <c r="L37" s="24">
        <v>2536500</v>
      </c>
      <c r="M37" s="24">
        <v>5579000</v>
      </c>
    </row>
    <row r="38" spans="1:13">
      <c r="A38" s="26">
        <v>12.8629</v>
      </c>
      <c r="B38" s="26">
        <v>13.073700000000001</v>
      </c>
      <c r="C38" s="26">
        <v>21.9788</v>
      </c>
      <c r="D38" s="26">
        <v>20.844799999999999</v>
      </c>
      <c r="E38" s="26">
        <v>17.278700000000001</v>
      </c>
      <c r="F38" s="26">
        <v>18.289300000000001</v>
      </c>
      <c r="G38" s="4"/>
      <c r="H38" s="28">
        <v>4969500</v>
      </c>
      <c r="I38" s="28">
        <v>7426000</v>
      </c>
      <c r="J38" s="28">
        <v>2961000</v>
      </c>
      <c r="K38" s="28">
        <v>3165500</v>
      </c>
      <c r="L38" s="28">
        <v>2934500</v>
      </c>
      <c r="M38" s="28">
        <v>16785500</v>
      </c>
    </row>
    <row r="39" spans="1:13">
      <c r="A39" s="22">
        <v>12.9161</v>
      </c>
      <c r="B39" s="22">
        <v>12.6578</v>
      </c>
      <c r="C39" s="22">
        <v>21.710999999999999</v>
      </c>
      <c r="D39" s="22">
        <v>20.472000000000001</v>
      </c>
      <c r="E39" s="22">
        <v>17.1067</v>
      </c>
      <c r="F39" s="22">
        <v>18.3371</v>
      </c>
      <c r="G39" s="4"/>
      <c r="H39" s="24">
        <v>2748500</v>
      </c>
      <c r="I39" s="24">
        <v>11728500</v>
      </c>
      <c r="J39" s="24">
        <v>2836000</v>
      </c>
      <c r="K39" s="24">
        <v>2588000</v>
      </c>
      <c r="L39" s="24">
        <v>3399500</v>
      </c>
      <c r="M39" s="24">
        <v>7377000</v>
      </c>
    </row>
    <row r="40" spans="1:13">
      <c r="B40" s="26">
        <v>12.7395</v>
      </c>
      <c r="C40" s="26">
        <v>22.097300000000001</v>
      </c>
      <c r="D40" s="26">
        <v>20.1433</v>
      </c>
      <c r="E40" s="26">
        <v>16.6221</v>
      </c>
      <c r="F40" s="26">
        <v>17.709199999999999</v>
      </c>
      <c r="G40" s="4"/>
      <c r="H40" s="4"/>
      <c r="I40" s="28">
        <v>6174500</v>
      </c>
      <c r="J40" s="28">
        <v>9943000</v>
      </c>
      <c r="K40" s="28">
        <v>4354000</v>
      </c>
      <c r="L40" s="28">
        <v>4223500</v>
      </c>
      <c r="M40" s="28">
        <v>7168500</v>
      </c>
    </row>
    <row r="41" spans="1:13">
      <c r="B41" s="22">
        <v>12.6768</v>
      </c>
      <c r="C41" s="22">
        <v>21.665099999999999</v>
      </c>
      <c r="D41" s="22">
        <v>20.0319</v>
      </c>
      <c r="E41" s="22">
        <v>16.266400000000001</v>
      </c>
      <c r="F41" s="22">
        <v>17.511900000000001</v>
      </c>
      <c r="G41" s="4"/>
      <c r="H41" s="4"/>
      <c r="I41" s="24">
        <v>6630500</v>
      </c>
      <c r="J41" s="24">
        <v>5482000</v>
      </c>
      <c r="K41" s="24">
        <v>3058000</v>
      </c>
      <c r="L41" s="24">
        <v>3922000</v>
      </c>
      <c r="M41" s="24">
        <v>4595500</v>
      </c>
    </row>
    <row r="42" spans="1:13">
      <c r="B42" s="26">
        <v>12.524800000000001</v>
      </c>
      <c r="C42" s="26">
        <v>21.502600000000001</v>
      </c>
      <c r="D42" s="26">
        <v>19.734000000000002</v>
      </c>
      <c r="E42" s="26">
        <v>16.117899999999999</v>
      </c>
      <c r="F42" s="26">
        <v>17.320499999999999</v>
      </c>
      <c r="G42" s="4"/>
      <c r="H42" s="4"/>
      <c r="I42" s="28">
        <v>4534500</v>
      </c>
      <c r="J42" s="28">
        <v>5336500</v>
      </c>
      <c r="K42" s="28">
        <v>4950000</v>
      </c>
      <c r="L42" s="28">
        <v>2147500</v>
      </c>
      <c r="M42" s="28">
        <v>5795500</v>
      </c>
    </row>
    <row r="43" spans="1:13">
      <c r="B43" s="22">
        <v>12.143000000000001</v>
      </c>
      <c r="C43" s="22">
        <v>20.961300000000001</v>
      </c>
      <c r="D43" s="22">
        <v>19.470700000000001</v>
      </c>
      <c r="E43" s="22">
        <v>16.157</v>
      </c>
      <c r="F43" s="22">
        <v>17.605499999999999</v>
      </c>
      <c r="G43" s="4"/>
      <c r="H43" s="4"/>
      <c r="I43" s="24">
        <v>7069000</v>
      </c>
      <c r="J43" s="24">
        <v>7374000</v>
      </c>
      <c r="K43" s="24">
        <v>4126500</v>
      </c>
      <c r="L43" s="24">
        <v>2865000</v>
      </c>
      <c r="M43" s="24">
        <v>8606500</v>
      </c>
    </row>
    <row r="44" spans="1:13">
      <c r="B44" s="26">
        <v>12.076599999999999</v>
      </c>
      <c r="C44" s="26">
        <v>20.479299999999999</v>
      </c>
      <c r="D44" s="26">
        <v>19.601400000000002</v>
      </c>
      <c r="E44" s="26">
        <v>16.1629</v>
      </c>
      <c r="F44" s="26">
        <v>17.523800000000001</v>
      </c>
      <c r="G44" s="4"/>
      <c r="H44" s="4"/>
      <c r="I44" s="28">
        <v>11132000</v>
      </c>
      <c r="J44" s="28">
        <v>6690000</v>
      </c>
      <c r="K44" s="28">
        <v>5434000</v>
      </c>
      <c r="L44" s="28">
        <v>4341500</v>
      </c>
      <c r="M44" s="28">
        <v>6012000</v>
      </c>
    </row>
    <row r="45" spans="1:13">
      <c r="B45" s="22">
        <v>12.1449</v>
      </c>
      <c r="C45" s="22">
        <v>20.236499999999999</v>
      </c>
      <c r="D45" s="22">
        <v>20.004999999999999</v>
      </c>
      <c r="E45" s="22">
        <v>16.2879</v>
      </c>
      <c r="F45" s="22">
        <v>17.157</v>
      </c>
      <c r="G45" s="4"/>
      <c r="H45" s="4"/>
      <c r="I45" s="24">
        <v>7767000</v>
      </c>
      <c r="J45" s="24">
        <v>5014500</v>
      </c>
      <c r="K45" s="24">
        <v>3182000</v>
      </c>
      <c r="L45" s="24">
        <v>3581000</v>
      </c>
      <c r="M45" s="24">
        <v>8274000</v>
      </c>
    </row>
    <row r="46" spans="1:13">
      <c r="B46" s="26">
        <v>11.5656</v>
      </c>
      <c r="C46" s="26">
        <v>20.6706</v>
      </c>
      <c r="D46" s="26">
        <v>19.705100000000002</v>
      </c>
      <c r="E46" s="26">
        <v>16.332899999999999</v>
      </c>
      <c r="F46" s="26">
        <v>17.101199999999999</v>
      </c>
      <c r="G46" s="4"/>
      <c r="H46" s="4"/>
      <c r="I46" s="28">
        <v>10030000</v>
      </c>
      <c r="J46" s="28">
        <v>4678000</v>
      </c>
      <c r="K46" s="28">
        <v>3546500</v>
      </c>
      <c r="L46" s="28">
        <v>2566500</v>
      </c>
      <c r="M46" s="28">
        <v>4384000</v>
      </c>
    </row>
    <row r="47" spans="1:13">
      <c r="B47" s="22">
        <v>11.814399999999999</v>
      </c>
      <c r="C47" s="22">
        <v>20.2288</v>
      </c>
      <c r="D47" s="22">
        <v>19.3842</v>
      </c>
      <c r="E47" s="22">
        <v>16.342600000000001</v>
      </c>
      <c r="F47" s="22">
        <v>16.9756</v>
      </c>
      <c r="G47" s="4"/>
      <c r="H47" s="4"/>
      <c r="I47" s="24">
        <v>13613000</v>
      </c>
      <c r="J47" s="24">
        <v>5412500</v>
      </c>
      <c r="K47" s="24">
        <v>3199000</v>
      </c>
      <c r="L47" s="24">
        <v>2728500</v>
      </c>
      <c r="M47" s="24">
        <v>2902500</v>
      </c>
    </row>
    <row r="48" spans="1:13">
      <c r="B48" s="26">
        <v>12.1867</v>
      </c>
      <c r="C48" s="26">
        <v>19.989699999999999</v>
      </c>
      <c r="D48" s="26">
        <v>19.5533</v>
      </c>
      <c r="E48" s="26">
        <v>16.286000000000001</v>
      </c>
      <c r="F48" s="26">
        <v>17.1052</v>
      </c>
      <c r="G48" s="4"/>
      <c r="H48" s="4"/>
      <c r="I48" s="28">
        <v>10589500</v>
      </c>
      <c r="J48" s="28">
        <v>5263500</v>
      </c>
      <c r="K48" s="28">
        <v>2443000</v>
      </c>
      <c r="L48" s="28">
        <v>3421500</v>
      </c>
      <c r="M48" s="28">
        <v>5734000</v>
      </c>
    </row>
    <row r="49" spans="2:13">
      <c r="B49" s="22">
        <v>12.0006</v>
      </c>
      <c r="C49" s="22">
        <v>19.4772</v>
      </c>
      <c r="D49" s="22">
        <v>19.263100000000001</v>
      </c>
      <c r="E49" s="22">
        <v>16.754999999999999</v>
      </c>
      <c r="F49" s="22">
        <v>17.5457</v>
      </c>
      <c r="G49" s="4"/>
      <c r="H49" s="4"/>
      <c r="I49" s="24">
        <v>8572500</v>
      </c>
      <c r="J49" s="24">
        <v>8212500</v>
      </c>
      <c r="K49" s="24">
        <v>2697000</v>
      </c>
      <c r="L49" s="24">
        <v>3686000</v>
      </c>
      <c r="M49" s="24">
        <v>5830000</v>
      </c>
    </row>
    <row r="50" spans="2:13">
      <c r="B50" s="26">
        <v>12.3064</v>
      </c>
      <c r="C50" s="26">
        <v>19.917100000000001</v>
      </c>
      <c r="D50" s="26">
        <v>18.924900000000001</v>
      </c>
      <c r="E50" s="26">
        <v>16.909300000000002</v>
      </c>
      <c r="F50" s="26">
        <v>17.238800000000001</v>
      </c>
      <c r="G50" s="4"/>
      <c r="H50" s="4"/>
      <c r="I50" s="28">
        <v>6119000</v>
      </c>
      <c r="J50" s="28">
        <v>5269500</v>
      </c>
      <c r="K50" s="28">
        <v>2766000</v>
      </c>
      <c r="L50" s="28">
        <v>3594000</v>
      </c>
      <c r="M50" s="28">
        <v>2808500</v>
      </c>
    </row>
    <row r="51" spans="2:13">
      <c r="B51" s="22">
        <v>12.05</v>
      </c>
      <c r="C51" s="22">
        <v>19.173100000000002</v>
      </c>
      <c r="D51" s="22">
        <v>18.415600000000001</v>
      </c>
      <c r="E51" s="22">
        <v>17.052</v>
      </c>
      <c r="F51" s="22">
        <v>17.075299999999999</v>
      </c>
      <c r="G51" s="4"/>
      <c r="H51" s="4"/>
      <c r="I51" s="24">
        <v>6299500</v>
      </c>
      <c r="J51" s="24">
        <v>6213000</v>
      </c>
      <c r="K51" s="24">
        <v>3801000</v>
      </c>
      <c r="L51" s="24">
        <v>5957000</v>
      </c>
      <c r="M51" s="24">
        <v>2682000</v>
      </c>
    </row>
    <row r="52" spans="2:13">
      <c r="B52" s="26">
        <v>11.9892</v>
      </c>
      <c r="C52" s="26">
        <v>19.416</v>
      </c>
      <c r="D52" s="26">
        <v>18.723099999999999</v>
      </c>
      <c r="E52" s="26">
        <v>17.208300000000001</v>
      </c>
      <c r="F52" s="26">
        <v>17.296600000000002</v>
      </c>
      <c r="G52" s="4"/>
      <c r="H52" s="4"/>
      <c r="I52" s="28">
        <v>5828000</v>
      </c>
      <c r="J52" s="28">
        <v>6442500</v>
      </c>
      <c r="K52" s="28">
        <v>4706500</v>
      </c>
      <c r="L52" s="28">
        <v>3103500</v>
      </c>
      <c r="M52" s="28">
        <v>3677500</v>
      </c>
    </row>
    <row r="53" spans="2:13">
      <c r="B53" s="22">
        <v>11.1173</v>
      </c>
      <c r="C53" s="22">
        <v>19.314599999999999</v>
      </c>
      <c r="D53" s="22">
        <v>18.899899999999999</v>
      </c>
      <c r="E53" s="22">
        <v>16.915199999999999</v>
      </c>
      <c r="F53" s="22">
        <v>17.322500000000002</v>
      </c>
      <c r="G53" s="4"/>
      <c r="H53" s="4"/>
      <c r="I53" s="24">
        <v>6874000</v>
      </c>
      <c r="J53" s="24">
        <v>5367000</v>
      </c>
      <c r="K53" s="24">
        <v>4368500</v>
      </c>
      <c r="L53" s="24">
        <v>3034000</v>
      </c>
      <c r="M53" s="24">
        <v>5442500</v>
      </c>
    </row>
    <row r="54" spans="2:13">
      <c r="B54" s="26">
        <v>11.459199999999999</v>
      </c>
      <c r="C54" s="26">
        <v>19.737300000000001</v>
      </c>
      <c r="D54" s="26">
        <v>19.253499999999999</v>
      </c>
      <c r="E54" s="26">
        <v>16.563500000000001</v>
      </c>
      <c r="F54" s="26">
        <v>17.3843</v>
      </c>
      <c r="G54" s="4"/>
      <c r="H54" s="4"/>
      <c r="I54" s="28">
        <v>15586500</v>
      </c>
      <c r="J54" s="28">
        <v>4577500</v>
      </c>
      <c r="K54" s="28">
        <v>4085000</v>
      </c>
      <c r="L54" s="28">
        <v>4480000</v>
      </c>
      <c r="M54" s="28">
        <v>3317000</v>
      </c>
    </row>
    <row r="55" spans="2:13">
      <c r="B55" s="22">
        <v>10.976800000000001</v>
      </c>
      <c r="C55" s="22">
        <v>19.997399999999999</v>
      </c>
      <c r="D55" s="22">
        <v>18.701899999999998</v>
      </c>
      <c r="E55" s="22">
        <v>16.719799999999999</v>
      </c>
      <c r="F55" s="22">
        <v>17.294599999999999</v>
      </c>
      <c r="G55" s="4"/>
      <c r="H55" s="4"/>
      <c r="I55" s="24">
        <v>6749000</v>
      </c>
      <c r="J55" s="24">
        <v>4350500</v>
      </c>
      <c r="K55" s="24">
        <v>2561000</v>
      </c>
      <c r="L55" s="24">
        <v>3992500</v>
      </c>
      <c r="M55" s="24">
        <v>2774500</v>
      </c>
    </row>
    <row r="56" spans="2:13">
      <c r="B56" s="26">
        <v>9.9853000000000005</v>
      </c>
      <c r="C56" s="26">
        <v>20.156099999999999</v>
      </c>
      <c r="D56" s="26">
        <v>18.217600000000001</v>
      </c>
      <c r="E56" s="26">
        <v>16.696300000000001</v>
      </c>
      <c r="F56" s="26">
        <v>17.491900000000001</v>
      </c>
      <c r="G56" s="4"/>
      <c r="H56" s="4"/>
      <c r="I56" s="28">
        <v>10360500</v>
      </c>
      <c r="J56" s="28">
        <v>4377500</v>
      </c>
      <c r="K56" s="28">
        <v>3738000</v>
      </c>
      <c r="L56" s="28">
        <v>3577000</v>
      </c>
      <c r="M56" s="28">
        <v>2401500</v>
      </c>
    </row>
    <row r="57" spans="2:13">
      <c r="B57" s="22">
        <v>10.6976</v>
      </c>
      <c r="C57" s="22">
        <v>20.379899999999999</v>
      </c>
      <c r="D57" s="22">
        <v>18.8537</v>
      </c>
      <c r="E57" s="22">
        <v>16.364100000000001</v>
      </c>
      <c r="F57" s="22">
        <v>17.509899999999998</v>
      </c>
      <c r="G57" s="4"/>
      <c r="H57" s="4"/>
      <c r="I57" s="24">
        <v>10061500</v>
      </c>
      <c r="J57" s="24">
        <v>4119500</v>
      </c>
      <c r="K57" s="24">
        <v>4131000</v>
      </c>
      <c r="L57" s="24">
        <v>3472500</v>
      </c>
      <c r="M57" s="24">
        <v>2212500</v>
      </c>
    </row>
    <row r="58" spans="2:13">
      <c r="B58" s="26">
        <v>9.8162000000000003</v>
      </c>
      <c r="C58" s="26">
        <v>20.259399999999999</v>
      </c>
      <c r="D58" s="26">
        <v>19.747399999999999</v>
      </c>
      <c r="E58" s="26">
        <v>16.882000000000001</v>
      </c>
      <c r="F58" s="26">
        <v>17.362300000000001</v>
      </c>
      <c r="G58" s="4"/>
      <c r="H58" s="4"/>
      <c r="I58" s="28">
        <v>7294500</v>
      </c>
      <c r="J58" s="28">
        <v>3595500</v>
      </c>
      <c r="K58" s="28">
        <v>4304500</v>
      </c>
      <c r="L58" s="28">
        <v>4366500</v>
      </c>
      <c r="M58" s="28">
        <v>3240000</v>
      </c>
    </row>
    <row r="59" spans="2:13">
      <c r="B59" s="22">
        <v>10.4848</v>
      </c>
      <c r="C59" s="22">
        <v>20.146599999999999</v>
      </c>
      <c r="D59" s="22">
        <v>20.1068</v>
      </c>
      <c r="E59" s="22">
        <v>16.907399999999999</v>
      </c>
      <c r="F59" s="22">
        <v>17.418199999999999</v>
      </c>
      <c r="G59" s="4"/>
      <c r="H59" s="4"/>
      <c r="I59" s="24">
        <v>8512000</v>
      </c>
      <c r="J59" s="24">
        <v>4303000</v>
      </c>
      <c r="K59" s="24">
        <v>2314000</v>
      </c>
      <c r="L59" s="24">
        <v>4076000</v>
      </c>
      <c r="M59" s="24">
        <v>2803000</v>
      </c>
    </row>
    <row r="60" spans="2:13">
      <c r="B60" s="26">
        <v>10.407</v>
      </c>
      <c r="C60" s="26">
        <v>20.1313</v>
      </c>
      <c r="D60" s="26">
        <v>20.395099999999999</v>
      </c>
      <c r="E60" s="26">
        <v>17.278700000000001</v>
      </c>
      <c r="F60" s="26">
        <v>17.7471</v>
      </c>
      <c r="G60" s="4"/>
      <c r="H60" s="4"/>
      <c r="I60" s="28">
        <v>18132500</v>
      </c>
      <c r="J60" s="28">
        <v>3113500</v>
      </c>
      <c r="K60" s="28">
        <v>2328000</v>
      </c>
      <c r="L60" s="28">
        <v>5405500</v>
      </c>
      <c r="M60" s="28">
        <v>4409500</v>
      </c>
    </row>
    <row r="61" spans="2:13">
      <c r="B61" s="22">
        <v>10.5228</v>
      </c>
      <c r="C61" s="22">
        <v>20.443000000000001</v>
      </c>
      <c r="D61" s="22">
        <v>20.074100000000001</v>
      </c>
      <c r="E61" s="22">
        <v>17.464300000000001</v>
      </c>
      <c r="F61" s="22">
        <v>17.741099999999999</v>
      </c>
      <c r="G61" s="4"/>
      <c r="H61" s="4"/>
      <c r="I61" s="24">
        <v>11914500</v>
      </c>
      <c r="J61" s="24">
        <v>10410500</v>
      </c>
      <c r="K61" s="24">
        <v>3049500</v>
      </c>
      <c r="L61" s="24">
        <v>3523000</v>
      </c>
      <c r="M61" s="24">
        <v>3201000</v>
      </c>
    </row>
    <row r="62" spans="2:13">
      <c r="B62" s="26">
        <v>10.0784</v>
      </c>
      <c r="C62" s="26">
        <v>20.102599999999999</v>
      </c>
      <c r="D62" s="26">
        <v>20.3201</v>
      </c>
      <c r="E62" s="26">
        <v>17.087199999999999</v>
      </c>
      <c r="F62" s="26">
        <v>17.864699999999999</v>
      </c>
      <c r="G62" s="4"/>
      <c r="H62" s="4"/>
      <c r="I62" s="28">
        <v>8065000</v>
      </c>
      <c r="J62" s="28">
        <v>3806000</v>
      </c>
      <c r="K62" s="28">
        <v>2869000</v>
      </c>
      <c r="L62" s="28">
        <v>3929500</v>
      </c>
      <c r="M62" s="28">
        <v>2915000</v>
      </c>
    </row>
    <row r="63" spans="2:13">
      <c r="B63" s="22">
        <v>10.048</v>
      </c>
      <c r="C63" s="22">
        <v>19.5747</v>
      </c>
      <c r="D63" s="22">
        <v>20.016500000000001</v>
      </c>
      <c r="E63" s="22">
        <v>17.249400000000001</v>
      </c>
      <c r="F63" s="22">
        <v>17.685300000000002</v>
      </c>
      <c r="G63" s="4"/>
      <c r="H63" s="4"/>
      <c r="I63" s="24">
        <v>7963000</v>
      </c>
      <c r="J63" s="24">
        <v>6353500</v>
      </c>
      <c r="K63" s="24">
        <v>2099000</v>
      </c>
      <c r="L63" s="24">
        <v>4676500</v>
      </c>
      <c r="M63" s="24">
        <v>3003000</v>
      </c>
    </row>
    <row r="64" spans="2:13">
      <c r="B64" s="26">
        <v>10.826700000000001</v>
      </c>
      <c r="C64" s="26">
        <v>19.632100000000001</v>
      </c>
      <c r="D64" s="26">
        <v>20.635300000000001</v>
      </c>
      <c r="E64" s="26">
        <v>17.104800000000001</v>
      </c>
      <c r="F64" s="26">
        <v>17.665299999999998</v>
      </c>
      <c r="G64" s="4"/>
      <c r="H64" s="4"/>
      <c r="I64" s="28">
        <v>11409500</v>
      </c>
      <c r="J64" s="28">
        <v>4856000</v>
      </c>
      <c r="K64" s="28">
        <v>2753000</v>
      </c>
      <c r="L64" s="28">
        <v>5536500</v>
      </c>
      <c r="M64" s="28">
        <v>1495500</v>
      </c>
    </row>
    <row r="65" spans="2:13">
      <c r="B65" s="22">
        <v>10.9559</v>
      </c>
      <c r="C65" s="22">
        <v>20.161899999999999</v>
      </c>
      <c r="D65" s="22">
        <v>20.427800000000001</v>
      </c>
      <c r="E65" s="22">
        <v>16.930800000000001</v>
      </c>
      <c r="F65" s="22">
        <v>17.135100000000001</v>
      </c>
      <c r="G65" s="4"/>
      <c r="H65" s="4"/>
      <c r="I65" s="24">
        <v>6125000</v>
      </c>
      <c r="J65" s="24">
        <v>4119500</v>
      </c>
      <c r="K65" s="24">
        <v>3896500</v>
      </c>
      <c r="L65" s="24">
        <v>4234000</v>
      </c>
      <c r="M65" s="24">
        <v>3617500</v>
      </c>
    </row>
    <row r="66" spans="2:13">
      <c r="B66" s="26">
        <v>11.4915</v>
      </c>
      <c r="C66" s="26">
        <v>20.4405</v>
      </c>
      <c r="D66" s="26">
        <v>20.185600000000001</v>
      </c>
      <c r="E66" s="26">
        <v>16.770600000000002</v>
      </c>
      <c r="F66" s="26">
        <v>17.2866</v>
      </c>
      <c r="G66" s="4"/>
      <c r="H66" s="4"/>
      <c r="I66" s="28">
        <v>7327000</v>
      </c>
      <c r="J66" s="28">
        <v>4085500</v>
      </c>
      <c r="K66" s="28">
        <v>3549500</v>
      </c>
      <c r="L66" s="28">
        <v>3280500</v>
      </c>
      <c r="M66" s="28">
        <v>2844000</v>
      </c>
    </row>
    <row r="67" spans="2:13">
      <c r="B67" s="22">
        <v>11.31</v>
      </c>
      <c r="C67" s="22">
        <v>20.0397</v>
      </c>
      <c r="D67" s="22">
        <v>20.595400000000001</v>
      </c>
      <c r="E67" s="22">
        <v>17.171199999999999</v>
      </c>
      <c r="F67" s="22">
        <v>17.308</v>
      </c>
      <c r="G67" s="4"/>
      <c r="H67" s="4"/>
      <c r="I67" s="24">
        <v>9717000</v>
      </c>
      <c r="J67" s="24">
        <v>3475500</v>
      </c>
      <c r="K67" s="24">
        <v>2905000</v>
      </c>
      <c r="L67" s="24">
        <v>4786000</v>
      </c>
      <c r="M67" s="24">
        <v>3276000</v>
      </c>
    </row>
    <row r="68" spans="2:13">
      <c r="B68" s="26">
        <v>11.472099999999999</v>
      </c>
      <c r="C68" s="26">
        <v>20.327300000000001</v>
      </c>
      <c r="D68" s="26">
        <v>20.476600000000001</v>
      </c>
      <c r="E68" s="26">
        <v>17.509599999999999</v>
      </c>
      <c r="F68" s="26">
        <v>17.148</v>
      </c>
      <c r="G68" s="4"/>
      <c r="H68" s="4"/>
      <c r="I68" s="28">
        <v>6076000</v>
      </c>
      <c r="J68" s="28">
        <v>2987500</v>
      </c>
      <c r="K68" s="28">
        <v>1775000</v>
      </c>
      <c r="L68" s="28">
        <v>5894500</v>
      </c>
      <c r="M68" s="28">
        <v>3305000</v>
      </c>
    </row>
    <row r="69" spans="2:13">
      <c r="B69" s="22">
        <v>11.283300000000001</v>
      </c>
      <c r="C69" s="22">
        <v>20.490300000000001</v>
      </c>
      <c r="D69" s="22">
        <v>19.9939</v>
      </c>
      <c r="E69" s="22">
        <v>17.772300000000001</v>
      </c>
      <c r="F69" s="22">
        <v>17.234000000000002</v>
      </c>
      <c r="G69" s="4"/>
      <c r="H69" s="4"/>
      <c r="I69" s="24">
        <v>5289500</v>
      </c>
      <c r="J69" s="24">
        <v>2250500</v>
      </c>
      <c r="K69" s="24">
        <v>2456500</v>
      </c>
      <c r="L69" s="24">
        <v>6107000</v>
      </c>
      <c r="M69" s="24">
        <v>1990000</v>
      </c>
    </row>
    <row r="70" spans="2:13">
      <c r="B70" s="26">
        <v>10.8391</v>
      </c>
      <c r="C70" s="26">
        <v>21.359000000000002</v>
      </c>
      <c r="D70" s="26">
        <v>20.034700000000001</v>
      </c>
      <c r="E70" s="26">
        <v>17.9056</v>
      </c>
      <c r="F70" s="26">
        <v>17.065999999999999</v>
      </c>
      <c r="G70" s="4"/>
      <c r="H70" s="4"/>
      <c r="I70" s="28">
        <v>5554500</v>
      </c>
      <c r="J70" s="28">
        <v>4162000</v>
      </c>
      <c r="K70" s="28">
        <v>2887500</v>
      </c>
      <c r="L70" s="28">
        <v>4395500</v>
      </c>
      <c r="M70" s="28">
        <v>2704500</v>
      </c>
    </row>
    <row r="71" spans="2:13">
      <c r="B71" s="22">
        <v>11.2318</v>
      </c>
      <c r="C71" s="22">
        <v>21.0733</v>
      </c>
      <c r="D71" s="22">
        <v>20.447399999999998</v>
      </c>
      <c r="E71" s="22">
        <v>17.8429</v>
      </c>
      <c r="F71" s="22">
        <v>17.154</v>
      </c>
      <c r="G71" s="4"/>
      <c r="H71" s="4"/>
      <c r="I71" s="24">
        <v>5539500</v>
      </c>
      <c r="J71" s="24">
        <v>2195500</v>
      </c>
      <c r="K71" s="24">
        <v>3732500</v>
      </c>
      <c r="L71" s="24">
        <v>4048500</v>
      </c>
      <c r="M71" s="24">
        <v>4699500</v>
      </c>
    </row>
    <row r="72" spans="2:13">
      <c r="B72" s="26">
        <v>10.959199999999999</v>
      </c>
      <c r="C72" s="26">
        <v>21.257300000000001</v>
      </c>
      <c r="D72" s="26">
        <v>19.680499999999999</v>
      </c>
      <c r="E72" s="26">
        <v>17.5762</v>
      </c>
      <c r="F72" s="26">
        <v>16.91</v>
      </c>
      <c r="G72" s="4"/>
      <c r="H72" s="4"/>
      <c r="I72" s="28">
        <v>3339000</v>
      </c>
      <c r="J72" s="28">
        <v>2446500</v>
      </c>
      <c r="K72" s="28">
        <v>3390500</v>
      </c>
      <c r="L72" s="28">
        <v>3222000</v>
      </c>
      <c r="M72" s="28">
        <v>3038500</v>
      </c>
    </row>
    <row r="73" spans="2:13">
      <c r="B73" s="22">
        <v>11.605499999999999</v>
      </c>
      <c r="C73" s="22">
        <v>21.0579</v>
      </c>
      <c r="D73" s="22">
        <v>19.343699999999998</v>
      </c>
      <c r="E73" s="22">
        <v>17.286100000000001</v>
      </c>
      <c r="F73" s="22">
        <v>16.963999999999999</v>
      </c>
      <c r="G73" s="4"/>
      <c r="H73" s="4"/>
      <c r="I73" s="24">
        <v>5984000</v>
      </c>
      <c r="J73" s="24">
        <v>2812500</v>
      </c>
      <c r="K73" s="24">
        <v>3345000</v>
      </c>
      <c r="L73" s="24">
        <v>3979500</v>
      </c>
      <c r="M73" s="24">
        <v>2056500</v>
      </c>
    </row>
    <row r="74" spans="2:13">
      <c r="B74" s="26">
        <v>11.5655</v>
      </c>
      <c r="C74" s="26">
        <v>21.435700000000001</v>
      </c>
      <c r="D74" s="26">
        <v>19.1159</v>
      </c>
      <c r="E74" s="26">
        <v>17.352699999999999</v>
      </c>
      <c r="F74" s="26">
        <v>16.864000000000001</v>
      </c>
      <c r="G74" s="4"/>
      <c r="H74" s="4"/>
      <c r="I74" s="28">
        <v>6735500</v>
      </c>
      <c r="J74" s="28">
        <v>4116000</v>
      </c>
      <c r="K74" s="28">
        <v>4687500</v>
      </c>
      <c r="L74" s="28">
        <v>2248000</v>
      </c>
      <c r="M74" s="28">
        <v>2755500</v>
      </c>
    </row>
    <row r="75" spans="2:13">
      <c r="B75" s="22">
        <v>11.842000000000001</v>
      </c>
      <c r="C75" s="22">
        <v>21.359000000000002</v>
      </c>
      <c r="D75" s="22">
        <v>19.1296</v>
      </c>
      <c r="E75" s="22">
        <v>17.4312</v>
      </c>
      <c r="F75" s="22">
        <v>16.928000000000001</v>
      </c>
      <c r="G75" s="4"/>
      <c r="H75" s="4"/>
      <c r="I75" s="24">
        <v>5563000</v>
      </c>
      <c r="J75" s="24">
        <v>2223500</v>
      </c>
      <c r="K75" s="24">
        <v>2995500</v>
      </c>
      <c r="L75" s="24">
        <v>2217000</v>
      </c>
      <c r="M75" s="24">
        <v>2567500</v>
      </c>
    </row>
    <row r="76" spans="2:13">
      <c r="B76" s="26">
        <v>11.7409</v>
      </c>
      <c r="C76" s="26">
        <v>21.4529</v>
      </c>
      <c r="D76" s="26">
        <v>18.070599999999999</v>
      </c>
      <c r="E76" s="26">
        <v>17.5351</v>
      </c>
      <c r="F76" s="26">
        <v>16.826000000000001</v>
      </c>
      <c r="G76" s="4"/>
      <c r="H76" s="4"/>
      <c r="I76" s="28">
        <v>5696500</v>
      </c>
      <c r="J76" s="28">
        <v>2674000</v>
      </c>
      <c r="K76" s="28">
        <v>5780500</v>
      </c>
      <c r="L76" s="28">
        <v>2099000</v>
      </c>
      <c r="M76" s="28">
        <v>2193500</v>
      </c>
    </row>
    <row r="77" spans="2:13">
      <c r="B77" s="22">
        <v>11.456799999999999</v>
      </c>
      <c r="C77" s="22">
        <v>21.433700000000002</v>
      </c>
      <c r="D77" s="22">
        <v>17.6813</v>
      </c>
      <c r="E77" s="22">
        <v>17.7409</v>
      </c>
      <c r="F77" s="22">
        <v>16.812000000000001</v>
      </c>
      <c r="G77" s="4"/>
      <c r="H77" s="4"/>
      <c r="I77" s="24">
        <v>7758500</v>
      </c>
      <c r="J77" s="24">
        <v>2054000</v>
      </c>
      <c r="K77" s="24">
        <v>5862500</v>
      </c>
      <c r="L77" s="24">
        <v>3423500</v>
      </c>
      <c r="M77" s="24">
        <v>1914000</v>
      </c>
    </row>
    <row r="78" spans="2:13">
      <c r="B78" s="26">
        <v>11.712300000000001</v>
      </c>
      <c r="C78" s="26">
        <v>21.6236</v>
      </c>
      <c r="D78" s="26">
        <v>17.868099999999998</v>
      </c>
      <c r="E78" s="26">
        <v>17.813500000000001</v>
      </c>
      <c r="F78" s="26">
        <v>16.797999999999998</v>
      </c>
      <c r="G78" s="4"/>
      <c r="H78" s="4"/>
      <c r="I78" s="28">
        <v>8812500</v>
      </c>
      <c r="J78" s="28">
        <v>2541000</v>
      </c>
      <c r="K78" s="28">
        <v>4094000</v>
      </c>
      <c r="L78" s="28">
        <v>3642000</v>
      </c>
      <c r="M78" s="28">
        <v>3887000</v>
      </c>
    </row>
    <row r="79" spans="2:13">
      <c r="B79" s="22">
        <v>11.834300000000001</v>
      </c>
      <c r="C79" s="22">
        <v>21.3033</v>
      </c>
      <c r="D79" s="22">
        <v>17.3523</v>
      </c>
      <c r="E79" s="22">
        <v>17.8703</v>
      </c>
      <c r="F79" s="22">
        <v>16.46</v>
      </c>
      <c r="G79" s="4"/>
      <c r="H79" s="4"/>
      <c r="I79" s="24">
        <v>11036500</v>
      </c>
      <c r="J79" s="24">
        <v>3212000</v>
      </c>
      <c r="K79" s="24">
        <v>6653500</v>
      </c>
      <c r="L79" s="24">
        <v>3864000</v>
      </c>
      <c r="M79" s="24">
        <v>3957000</v>
      </c>
    </row>
    <row r="80" spans="2:13">
      <c r="B80" s="26">
        <v>11.8667</v>
      </c>
      <c r="C80" s="26">
        <v>21.0886</v>
      </c>
      <c r="D80" s="26">
        <v>17.223800000000001</v>
      </c>
      <c r="E80" s="26">
        <v>17.901700000000002</v>
      </c>
      <c r="F80" s="26">
        <v>16.594000000000001</v>
      </c>
      <c r="G80" s="4"/>
      <c r="H80" s="4"/>
      <c r="I80" s="28">
        <v>13701000</v>
      </c>
      <c r="J80" s="28">
        <v>2068500</v>
      </c>
      <c r="K80" s="28">
        <v>4209500</v>
      </c>
      <c r="L80" s="28">
        <v>4334500</v>
      </c>
      <c r="M80" s="28">
        <v>4266000</v>
      </c>
    </row>
    <row r="81" spans="2:13">
      <c r="B81" s="22">
        <v>12.286199999999999</v>
      </c>
      <c r="C81" s="22">
        <v>20.825900000000001</v>
      </c>
      <c r="D81" s="22">
        <v>17.3873</v>
      </c>
      <c r="E81" s="22">
        <v>17.835000000000001</v>
      </c>
      <c r="F81" s="22">
        <v>16.315999999999999</v>
      </c>
      <c r="G81" s="4"/>
      <c r="H81" s="4"/>
      <c r="I81" s="24">
        <v>15911500</v>
      </c>
      <c r="J81" s="24">
        <v>2445500</v>
      </c>
      <c r="K81" s="24">
        <v>5374000</v>
      </c>
      <c r="L81" s="24">
        <v>2111500</v>
      </c>
      <c r="M81" s="24">
        <v>2900000</v>
      </c>
    </row>
    <row r="82" spans="2:13">
      <c r="B82" s="26">
        <v>12.1165</v>
      </c>
      <c r="C82" s="26">
        <v>20.793299999999999</v>
      </c>
      <c r="D82" s="26">
        <v>17.338699999999999</v>
      </c>
      <c r="E82" s="26">
        <v>17.915400000000002</v>
      </c>
      <c r="F82" s="26">
        <v>16.376000000000001</v>
      </c>
      <c r="G82" s="4"/>
      <c r="H82" s="4"/>
      <c r="I82" s="28">
        <v>12184500</v>
      </c>
      <c r="J82" s="28">
        <v>2796000</v>
      </c>
      <c r="K82" s="28">
        <v>3923500</v>
      </c>
      <c r="L82" s="28">
        <v>3041000</v>
      </c>
      <c r="M82" s="28">
        <v>2239500</v>
      </c>
    </row>
    <row r="83" spans="2:13">
      <c r="B83" s="22">
        <v>11.830500000000001</v>
      </c>
      <c r="C83" s="22">
        <v>20.889199999999999</v>
      </c>
      <c r="D83" s="22">
        <v>17.159600000000001</v>
      </c>
      <c r="E83" s="22">
        <v>18.046800000000001</v>
      </c>
      <c r="F83" s="22">
        <v>16.260000000000002</v>
      </c>
      <c r="G83" s="4"/>
      <c r="H83" s="4"/>
      <c r="I83" s="24">
        <v>11018500</v>
      </c>
      <c r="J83" s="24">
        <v>4532500</v>
      </c>
      <c r="K83" s="24">
        <v>3315000</v>
      </c>
      <c r="L83" s="24">
        <v>3029000</v>
      </c>
      <c r="M83" s="24">
        <v>2989000</v>
      </c>
    </row>
    <row r="84" spans="2:13">
      <c r="B84" s="26">
        <v>11.9506</v>
      </c>
      <c r="C84" s="26">
        <v>21.0809</v>
      </c>
      <c r="D84" s="26">
        <v>16.6632</v>
      </c>
      <c r="E84" s="26">
        <v>17.950700000000001</v>
      </c>
      <c r="F84" s="26">
        <v>16.312000000000001</v>
      </c>
      <c r="G84" s="4"/>
      <c r="H84" s="4"/>
      <c r="I84" s="28">
        <v>4186500</v>
      </c>
      <c r="J84" s="28">
        <v>2142500</v>
      </c>
      <c r="K84" s="28">
        <v>4398500</v>
      </c>
      <c r="L84" s="28">
        <v>2564500</v>
      </c>
      <c r="M84" s="28">
        <v>3056000</v>
      </c>
    </row>
    <row r="85" spans="2:13">
      <c r="B85" s="22">
        <v>11.8324</v>
      </c>
      <c r="C85" s="22">
        <v>20.885300000000001</v>
      </c>
      <c r="D85" s="22">
        <v>17.0486</v>
      </c>
      <c r="E85" s="22">
        <v>17.793900000000001</v>
      </c>
      <c r="F85" s="22">
        <v>16.361999999999998</v>
      </c>
      <c r="G85" s="4"/>
      <c r="H85" s="4"/>
      <c r="I85" s="24">
        <v>4927500</v>
      </c>
      <c r="J85" s="24">
        <v>2684500</v>
      </c>
      <c r="K85" s="24">
        <v>5501000</v>
      </c>
      <c r="L85" s="24">
        <v>4112500</v>
      </c>
      <c r="M85" s="24">
        <v>4045000</v>
      </c>
    </row>
    <row r="86" spans="2:13">
      <c r="B86" s="26">
        <v>12.004</v>
      </c>
      <c r="C86" s="26">
        <v>20.453900000000001</v>
      </c>
      <c r="D86" s="26">
        <v>16.398399999999999</v>
      </c>
      <c r="E86" s="26">
        <v>18.3918</v>
      </c>
      <c r="F86" s="26">
        <v>16.542000000000002</v>
      </c>
      <c r="G86" s="4"/>
      <c r="H86" s="4"/>
      <c r="I86" s="28">
        <v>5790500</v>
      </c>
      <c r="J86" s="28">
        <v>7796000</v>
      </c>
      <c r="K86" s="28">
        <v>5406000</v>
      </c>
      <c r="L86" s="28">
        <v>8926500</v>
      </c>
      <c r="M86" s="28">
        <v>3223500</v>
      </c>
    </row>
    <row r="87" spans="2:13">
      <c r="B87" s="22">
        <v>12.0975</v>
      </c>
      <c r="C87" s="22">
        <v>20.035900000000002</v>
      </c>
      <c r="D87" s="22">
        <v>16.634</v>
      </c>
      <c r="E87" s="22">
        <v>18.642800000000001</v>
      </c>
      <c r="F87" s="22">
        <v>16.488</v>
      </c>
      <c r="G87" s="4"/>
      <c r="H87" s="4"/>
      <c r="I87" s="24">
        <v>6166500</v>
      </c>
      <c r="J87" s="24">
        <v>8676000</v>
      </c>
      <c r="K87" s="24">
        <v>5455000</v>
      </c>
      <c r="L87" s="24">
        <v>6336000</v>
      </c>
      <c r="M87" s="24">
        <v>2764500</v>
      </c>
    </row>
    <row r="88" spans="2:13">
      <c r="B88" s="26">
        <v>11.9964</v>
      </c>
      <c r="C88" s="26">
        <v>20.104900000000001</v>
      </c>
      <c r="D88" s="26">
        <v>16.9941</v>
      </c>
      <c r="E88" s="26">
        <v>17.580200000000001</v>
      </c>
      <c r="F88" s="26">
        <v>16.466000000000001</v>
      </c>
      <c r="G88" s="4"/>
      <c r="H88" s="4"/>
      <c r="I88" s="28">
        <v>4860500</v>
      </c>
      <c r="J88" s="28">
        <v>4544000</v>
      </c>
      <c r="K88" s="28">
        <v>3680000</v>
      </c>
      <c r="L88" s="28">
        <v>11675000</v>
      </c>
      <c r="M88" s="28">
        <v>2203000</v>
      </c>
    </row>
    <row r="89" spans="2:13">
      <c r="B89" s="22">
        <v>12.312900000000001</v>
      </c>
      <c r="C89" s="22">
        <v>19.2056</v>
      </c>
      <c r="D89" s="22">
        <v>16.750800000000002</v>
      </c>
      <c r="E89" s="22">
        <v>18.074200000000001</v>
      </c>
      <c r="F89" s="22">
        <v>16.597999999999999</v>
      </c>
      <c r="G89" s="4"/>
      <c r="H89" s="4"/>
      <c r="I89" s="24">
        <v>5968000</v>
      </c>
      <c r="J89" s="24">
        <v>5402500</v>
      </c>
      <c r="K89" s="24">
        <v>3220500</v>
      </c>
      <c r="L89" s="24">
        <v>5334000</v>
      </c>
      <c r="M89" s="24">
        <v>3542500</v>
      </c>
    </row>
    <row r="90" spans="2:13">
      <c r="B90" s="26">
        <v>12.25</v>
      </c>
      <c r="C90" s="26">
        <v>19.054099999999998</v>
      </c>
      <c r="D90" s="26">
        <v>16.7605</v>
      </c>
      <c r="E90" s="26">
        <v>17.9115</v>
      </c>
      <c r="F90" s="26">
        <v>16.513999999999999</v>
      </c>
      <c r="G90" s="4"/>
      <c r="H90" s="4"/>
      <c r="I90" s="28">
        <v>5544500</v>
      </c>
      <c r="J90" s="28">
        <v>5133000</v>
      </c>
      <c r="K90" s="28">
        <v>3114500</v>
      </c>
      <c r="L90" s="28">
        <v>3864500</v>
      </c>
      <c r="M90" s="28">
        <v>2321500</v>
      </c>
    </row>
    <row r="91" spans="2:13">
      <c r="B91" s="22">
        <v>11.9602</v>
      </c>
      <c r="C91" s="22">
        <v>18.5594</v>
      </c>
      <c r="D91" s="22">
        <v>16.805299999999999</v>
      </c>
      <c r="E91" s="22">
        <v>18.195799999999998</v>
      </c>
      <c r="F91" s="22">
        <v>16.577999999999999</v>
      </c>
      <c r="G91" s="4"/>
      <c r="H91" s="4"/>
      <c r="I91" s="24">
        <v>3126000</v>
      </c>
      <c r="J91" s="24">
        <v>6892500</v>
      </c>
      <c r="K91" s="24">
        <v>2706500</v>
      </c>
      <c r="L91" s="24">
        <v>3734500</v>
      </c>
      <c r="M91" s="24">
        <v>1969500</v>
      </c>
    </row>
    <row r="92" spans="2:13">
      <c r="B92" s="26">
        <v>11.8096</v>
      </c>
      <c r="C92" s="26">
        <v>18.720500000000001</v>
      </c>
      <c r="D92" s="26">
        <v>17.2316</v>
      </c>
      <c r="E92" s="26">
        <v>18.168299999999999</v>
      </c>
      <c r="F92" s="26">
        <v>16.815999999999999</v>
      </c>
      <c r="G92" s="4"/>
      <c r="H92" s="4"/>
      <c r="I92" s="28">
        <v>3840500</v>
      </c>
      <c r="J92" s="28">
        <v>4860500</v>
      </c>
      <c r="K92" s="28">
        <v>2233000</v>
      </c>
      <c r="L92" s="28">
        <v>2730500</v>
      </c>
      <c r="M92" s="28">
        <v>3285500</v>
      </c>
    </row>
    <row r="93" spans="2:13">
      <c r="B93" s="22">
        <v>12.086</v>
      </c>
      <c r="C93" s="22">
        <v>18.743500000000001</v>
      </c>
      <c r="D93" s="22">
        <v>16.532800000000002</v>
      </c>
      <c r="E93" s="22">
        <v>18.401599999999998</v>
      </c>
      <c r="F93" s="22">
        <v>16.908000000000001</v>
      </c>
      <c r="G93" s="4"/>
      <c r="H93" s="4"/>
      <c r="I93" s="24">
        <v>4786000</v>
      </c>
      <c r="J93" s="24">
        <v>4130500</v>
      </c>
      <c r="K93" s="24">
        <v>3367000</v>
      </c>
      <c r="L93" s="24">
        <v>3333000</v>
      </c>
      <c r="M93" s="24">
        <v>3156000</v>
      </c>
    </row>
    <row r="94" spans="2:13">
      <c r="B94" s="26">
        <v>12.1928</v>
      </c>
      <c r="C94" s="26">
        <v>18.607399999999998</v>
      </c>
      <c r="D94" s="26">
        <v>16.285499999999999</v>
      </c>
      <c r="E94" s="26">
        <v>18.123200000000001</v>
      </c>
      <c r="F94" s="26">
        <v>16.968</v>
      </c>
      <c r="G94" s="4"/>
      <c r="H94" s="4"/>
      <c r="I94" s="28">
        <v>4568000</v>
      </c>
      <c r="J94" s="28">
        <v>4392500</v>
      </c>
      <c r="K94" s="28">
        <v>4126500</v>
      </c>
      <c r="L94" s="28">
        <v>5141500</v>
      </c>
      <c r="M94" s="28">
        <v>3732500</v>
      </c>
    </row>
    <row r="95" spans="2:13">
      <c r="B95" s="22">
        <v>12.2729</v>
      </c>
      <c r="C95" s="22">
        <v>18.676400000000001</v>
      </c>
      <c r="D95" s="22">
        <v>15.736599999999999</v>
      </c>
      <c r="E95" s="22">
        <v>18.409500000000001</v>
      </c>
      <c r="F95" s="22">
        <v>16.329999999999998</v>
      </c>
      <c r="G95" s="4"/>
      <c r="H95" s="4"/>
      <c r="I95" s="24">
        <v>4502000</v>
      </c>
      <c r="J95" s="24">
        <v>5229000</v>
      </c>
      <c r="K95" s="24">
        <v>5499000</v>
      </c>
      <c r="L95" s="24">
        <v>4330000</v>
      </c>
      <c r="M95" s="24">
        <v>4730000</v>
      </c>
    </row>
    <row r="96" spans="2:13">
      <c r="B96" s="26">
        <v>12.4902</v>
      </c>
      <c r="C96" s="26">
        <v>18.4175</v>
      </c>
      <c r="D96" s="26">
        <v>15.962400000000001</v>
      </c>
      <c r="E96" s="26">
        <v>18.317299999999999</v>
      </c>
      <c r="F96" s="26">
        <v>15.67</v>
      </c>
      <c r="G96" s="4"/>
      <c r="H96" s="4"/>
      <c r="I96" s="28">
        <v>4788500</v>
      </c>
      <c r="J96" s="28">
        <v>4881000</v>
      </c>
      <c r="K96" s="28">
        <v>5797500</v>
      </c>
      <c r="L96" s="28">
        <v>3778000</v>
      </c>
      <c r="M96" s="28">
        <v>8584000</v>
      </c>
    </row>
    <row r="97" spans="2:13">
      <c r="B97" s="22">
        <v>12.5779</v>
      </c>
      <c r="C97" s="22">
        <v>17.842300000000002</v>
      </c>
      <c r="D97" s="22">
        <v>15.5847</v>
      </c>
      <c r="E97" s="22">
        <v>18.2742</v>
      </c>
      <c r="F97" s="22">
        <v>15.494</v>
      </c>
      <c r="G97" s="4"/>
      <c r="H97" s="4"/>
      <c r="I97" s="24">
        <v>4584000</v>
      </c>
      <c r="J97" s="24">
        <v>5496000</v>
      </c>
      <c r="K97" s="24">
        <v>5605000</v>
      </c>
      <c r="L97" s="24">
        <v>2310000</v>
      </c>
      <c r="M97" s="24">
        <v>8243500</v>
      </c>
    </row>
    <row r="98" spans="2:13">
      <c r="B98" s="26">
        <v>12.5055</v>
      </c>
      <c r="C98" s="26">
        <v>17.826899999999998</v>
      </c>
      <c r="D98" s="26">
        <v>16.3323</v>
      </c>
      <c r="E98" s="26">
        <v>18.5624</v>
      </c>
      <c r="F98" s="26">
        <v>15.074</v>
      </c>
      <c r="G98" s="4"/>
      <c r="H98" s="4"/>
      <c r="I98" s="28">
        <v>5701000</v>
      </c>
      <c r="J98" s="28">
        <v>6209500</v>
      </c>
      <c r="K98" s="28">
        <v>8492500</v>
      </c>
      <c r="L98" s="28">
        <v>2854000</v>
      </c>
      <c r="M98" s="28">
        <v>10575500</v>
      </c>
    </row>
    <row r="99" spans="2:13">
      <c r="B99" s="22">
        <v>11.9697</v>
      </c>
      <c r="C99" s="22">
        <v>18.0532</v>
      </c>
      <c r="D99" s="22">
        <v>16.9377</v>
      </c>
      <c r="E99" s="22">
        <v>18.560400000000001</v>
      </c>
      <c r="F99" s="22">
        <v>15.23</v>
      </c>
      <c r="G99" s="4"/>
      <c r="H99" s="4"/>
      <c r="I99" s="24">
        <v>12719000</v>
      </c>
      <c r="J99" s="24">
        <v>3483500</v>
      </c>
      <c r="K99" s="24">
        <v>4422000</v>
      </c>
      <c r="L99" s="24">
        <v>2693500</v>
      </c>
      <c r="M99" s="24">
        <v>7600000</v>
      </c>
    </row>
    <row r="100" spans="2:13">
      <c r="B100" s="26">
        <v>12.137499999999999</v>
      </c>
      <c r="C100" s="26">
        <v>18.0091</v>
      </c>
      <c r="D100" s="26">
        <v>16.8111</v>
      </c>
      <c r="E100" s="26">
        <v>18.3918</v>
      </c>
      <c r="F100" s="26">
        <v>16.245999999999999</v>
      </c>
      <c r="G100" s="4"/>
      <c r="H100" s="4"/>
      <c r="I100" s="28">
        <v>6649500</v>
      </c>
      <c r="J100" s="28">
        <v>3313000</v>
      </c>
      <c r="K100" s="28">
        <v>2730500</v>
      </c>
      <c r="L100" s="28">
        <v>2520000</v>
      </c>
      <c r="M100" s="28">
        <v>17271000</v>
      </c>
    </row>
    <row r="101" spans="2:13">
      <c r="B101" s="22">
        <v>12.2042</v>
      </c>
      <c r="C101" s="22">
        <v>18.216200000000001</v>
      </c>
      <c r="D101" s="22">
        <v>17.07</v>
      </c>
      <c r="E101" s="22">
        <v>18.687899999999999</v>
      </c>
      <c r="F101" s="22">
        <v>16.696000000000002</v>
      </c>
      <c r="G101" s="4"/>
      <c r="H101" s="4"/>
      <c r="I101" s="24">
        <v>6206000</v>
      </c>
      <c r="J101" s="24">
        <v>4562000</v>
      </c>
      <c r="K101" s="24">
        <v>2811500</v>
      </c>
      <c r="L101" s="24">
        <v>4610500</v>
      </c>
      <c r="M101" s="24">
        <v>10085000</v>
      </c>
    </row>
    <row r="102" spans="2:13">
      <c r="B102" s="26">
        <v>12.2157</v>
      </c>
      <c r="C102" s="26">
        <v>18.275600000000001</v>
      </c>
      <c r="D102" s="26">
        <v>16.949300000000001</v>
      </c>
      <c r="E102" s="26">
        <v>19.387799999999999</v>
      </c>
      <c r="F102" s="26">
        <v>16.678000000000001</v>
      </c>
      <c r="G102" s="4"/>
      <c r="H102" s="4"/>
      <c r="I102" s="28">
        <v>9884500</v>
      </c>
      <c r="J102" s="28">
        <v>2672000</v>
      </c>
      <c r="K102" s="28">
        <v>5333000</v>
      </c>
      <c r="L102" s="28">
        <v>9050500</v>
      </c>
      <c r="M102" s="28">
        <v>5177500</v>
      </c>
    </row>
    <row r="103" spans="2:13">
      <c r="B103" s="22">
        <v>12.0212</v>
      </c>
      <c r="C103" s="22">
        <v>18.580500000000001</v>
      </c>
      <c r="D103" s="22">
        <v>17.268599999999999</v>
      </c>
      <c r="E103" s="22">
        <v>19.215299999999999</v>
      </c>
      <c r="F103" s="22">
        <v>16.75</v>
      </c>
      <c r="G103" s="4"/>
      <c r="H103" s="4"/>
      <c r="I103" s="24">
        <v>10592000</v>
      </c>
      <c r="J103" s="24">
        <v>2593500</v>
      </c>
      <c r="K103" s="24">
        <v>3892500</v>
      </c>
      <c r="L103" s="24">
        <v>3557000</v>
      </c>
      <c r="M103" s="24">
        <v>3842500</v>
      </c>
    </row>
    <row r="104" spans="2:13">
      <c r="B104" s="26">
        <v>12.0441</v>
      </c>
      <c r="C104" s="26">
        <v>18.480799999999999</v>
      </c>
      <c r="D104" s="26">
        <v>17.507999999999999</v>
      </c>
      <c r="E104" s="26">
        <v>19.134899999999998</v>
      </c>
      <c r="F104" s="26">
        <v>16.718</v>
      </c>
      <c r="G104" s="4"/>
      <c r="H104" s="4"/>
      <c r="I104" s="28">
        <v>10732500</v>
      </c>
      <c r="J104" s="28">
        <v>2459500</v>
      </c>
      <c r="K104" s="28">
        <v>4030500</v>
      </c>
      <c r="L104" s="28">
        <v>4430000</v>
      </c>
      <c r="M104" s="28">
        <v>3897000</v>
      </c>
    </row>
    <row r="105" spans="2:13">
      <c r="B105" s="22">
        <v>11.9621</v>
      </c>
      <c r="C105" s="22">
        <v>18.557500000000001</v>
      </c>
      <c r="D105" s="22">
        <v>17.474900000000002</v>
      </c>
      <c r="E105" s="22">
        <v>18.619299999999999</v>
      </c>
      <c r="F105" s="22">
        <v>16.399999999999999</v>
      </c>
      <c r="G105" s="4"/>
      <c r="H105" s="4"/>
      <c r="I105" s="24">
        <v>6073000</v>
      </c>
      <c r="J105" s="24">
        <v>1902000</v>
      </c>
      <c r="K105" s="24">
        <v>3436000</v>
      </c>
      <c r="L105" s="24">
        <v>4903000</v>
      </c>
      <c r="M105" s="24">
        <v>4444000</v>
      </c>
    </row>
    <row r="106" spans="2:13">
      <c r="B106" s="26">
        <v>12.057399999999999</v>
      </c>
      <c r="C106" s="26">
        <v>18.858499999999999</v>
      </c>
      <c r="D106" s="26">
        <v>17.3309</v>
      </c>
      <c r="E106" s="26">
        <v>18.4742</v>
      </c>
      <c r="F106" s="26">
        <v>16.251999999999999</v>
      </c>
      <c r="G106" s="4"/>
      <c r="H106" s="4"/>
      <c r="I106" s="28">
        <v>4243500</v>
      </c>
      <c r="J106" s="28">
        <v>4477500</v>
      </c>
      <c r="K106" s="28">
        <v>3237500</v>
      </c>
      <c r="L106" s="28">
        <v>3286500</v>
      </c>
      <c r="M106" s="28">
        <v>2983500</v>
      </c>
    </row>
    <row r="107" spans="2:13">
      <c r="B107" s="22">
        <v>11.8553</v>
      </c>
      <c r="C107" s="22">
        <v>18.872</v>
      </c>
      <c r="D107" s="22">
        <v>17.186800000000002</v>
      </c>
      <c r="E107" s="22">
        <v>18.632999999999999</v>
      </c>
      <c r="F107" s="22">
        <v>16.16</v>
      </c>
      <c r="G107" s="4"/>
      <c r="H107" s="4"/>
      <c r="I107" s="24">
        <v>7175500</v>
      </c>
      <c r="J107" s="24">
        <v>2889000</v>
      </c>
      <c r="K107" s="24">
        <v>4139500</v>
      </c>
      <c r="L107" s="24">
        <v>3072500</v>
      </c>
      <c r="M107" s="24">
        <v>3181500</v>
      </c>
    </row>
    <row r="108" spans="2:13">
      <c r="B108" s="26">
        <v>12.0059</v>
      </c>
      <c r="C108" s="26">
        <v>19.092500000000001</v>
      </c>
      <c r="D108" s="26">
        <v>17.6248</v>
      </c>
      <c r="E108" s="26">
        <v>18.817299999999999</v>
      </c>
      <c r="F108" s="26">
        <v>16.058</v>
      </c>
      <c r="G108" s="4"/>
      <c r="H108" s="4"/>
      <c r="I108" s="28">
        <v>7623000</v>
      </c>
      <c r="J108" s="28">
        <v>2748500</v>
      </c>
      <c r="K108" s="28">
        <v>2820500</v>
      </c>
      <c r="L108" s="28">
        <v>3112500</v>
      </c>
      <c r="M108" s="28">
        <v>3700000</v>
      </c>
    </row>
    <row r="109" spans="2:13">
      <c r="B109" s="22">
        <v>12.312900000000001</v>
      </c>
      <c r="C109" s="22">
        <v>19.100200000000001</v>
      </c>
      <c r="D109" s="22">
        <v>17.959599999999998</v>
      </c>
      <c r="E109" s="22">
        <v>18.578099999999999</v>
      </c>
      <c r="F109" s="22">
        <v>15.974</v>
      </c>
      <c r="G109" s="4"/>
      <c r="H109" s="4"/>
      <c r="I109" s="24">
        <v>8034500</v>
      </c>
      <c r="J109" s="24">
        <v>2128000</v>
      </c>
      <c r="K109" s="24">
        <v>3247000</v>
      </c>
      <c r="L109" s="24">
        <v>3825500</v>
      </c>
      <c r="M109" s="24">
        <v>2697000</v>
      </c>
    </row>
    <row r="110" spans="2:13">
      <c r="B110" s="26">
        <v>12.347200000000001</v>
      </c>
      <c r="C110" s="26">
        <v>19.017700000000001</v>
      </c>
      <c r="D110" s="26">
        <v>18.312000000000001</v>
      </c>
      <c r="E110" s="26">
        <v>18.3703</v>
      </c>
      <c r="F110" s="26">
        <v>15.69</v>
      </c>
      <c r="G110" s="4"/>
      <c r="H110" s="4"/>
      <c r="I110" s="28">
        <v>5884000</v>
      </c>
      <c r="J110" s="28">
        <v>2734500</v>
      </c>
      <c r="K110" s="28">
        <v>4387000</v>
      </c>
      <c r="L110" s="28">
        <v>3200500</v>
      </c>
      <c r="M110" s="28">
        <v>3792500</v>
      </c>
    </row>
    <row r="111" spans="2:13">
      <c r="B111" s="22">
        <v>12.4864</v>
      </c>
      <c r="C111" s="22">
        <v>18.802900000000001</v>
      </c>
      <c r="D111" s="22">
        <v>18.309999999999999</v>
      </c>
      <c r="E111" s="22">
        <v>18.950600000000001</v>
      </c>
      <c r="F111" s="22">
        <v>16.158000000000001</v>
      </c>
      <c r="G111" s="4"/>
      <c r="H111" s="4"/>
      <c r="I111" s="24">
        <v>7118000</v>
      </c>
      <c r="J111" s="24">
        <v>2725500</v>
      </c>
      <c r="K111" s="24">
        <v>4071500</v>
      </c>
      <c r="L111" s="24">
        <v>4843500</v>
      </c>
      <c r="M111" s="24">
        <v>5094000</v>
      </c>
    </row>
    <row r="112" spans="2:13">
      <c r="B112" s="26">
        <v>12.726599999999999</v>
      </c>
      <c r="C112" s="26">
        <v>18.935199999999998</v>
      </c>
      <c r="D112" s="26">
        <v>18.267199999999999</v>
      </c>
      <c r="E112" s="26">
        <v>19.215299999999999</v>
      </c>
      <c r="F112" s="26">
        <v>16.468</v>
      </c>
      <c r="G112" s="4"/>
      <c r="H112" s="4"/>
      <c r="I112" s="28">
        <v>7103000</v>
      </c>
      <c r="J112" s="28">
        <v>3773500</v>
      </c>
      <c r="K112" s="28">
        <v>3221500</v>
      </c>
      <c r="L112" s="28">
        <v>3382000</v>
      </c>
      <c r="M112" s="28">
        <v>4841000</v>
      </c>
    </row>
    <row r="113" spans="2:13">
      <c r="B113" s="22">
        <v>12.734299999999999</v>
      </c>
      <c r="C113" s="22">
        <v>19.307200000000002</v>
      </c>
      <c r="D113" s="22">
        <v>18.0336</v>
      </c>
      <c r="E113" s="22">
        <v>19.311299999999999</v>
      </c>
      <c r="F113" s="22">
        <v>16.72</v>
      </c>
      <c r="G113" s="4"/>
      <c r="H113" s="4"/>
      <c r="I113" s="24">
        <v>13616000</v>
      </c>
      <c r="J113" s="24">
        <v>4457000</v>
      </c>
      <c r="K113" s="24">
        <v>2309000</v>
      </c>
      <c r="L113" s="24">
        <v>3362000</v>
      </c>
      <c r="M113" s="24">
        <v>4084500</v>
      </c>
    </row>
    <row r="114" spans="2:13">
      <c r="B114" s="26">
        <v>12.618</v>
      </c>
      <c r="C114" s="26">
        <v>19.203700000000001</v>
      </c>
      <c r="D114" s="26">
        <v>17.967400000000001</v>
      </c>
      <c r="E114" s="26">
        <v>19.615200000000002</v>
      </c>
      <c r="F114" s="26">
        <v>17.206</v>
      </c>
      <c r="G114" s="4"/>
      <c r="H114" s="4"/>
      <c r="I114" s="28">
        <v>5837000</v>
      </c>
      <c r="J114" s="28">
        <v>6030500</v>
      </c>
      <c r="K114" s="28">
        <v>2339500</v>
      </c>
      <c r="L114" s="28">
        <v>3770500</v>
      </c>
      <c r="M114" s="28">
        <v>5656000</v>
      </c>
    </row>
    <row r="115" spans="2:13">
      <c r="B115" s="22">
        <v>12.833399999999999</v>
      </c>
      <c r="C115" s="22">
        <v>19.100200000000001</v>
      </c>
      <c r="D115" s="22">
        <v>18.0336</v>
      </c>
      <c r="E115" s="22">
        <v>19.150600000000001</v>
      </c>
      <c r="F115" s="22">
        <v>17.327999999999999</v>
      </c>
      <c r="G115" s="4"/>
      <c r="H115" s="4"/>
      <c r="I115" s="24">
        <v>6372500</v>
      </c>
      <c r="J115" s="24">
        <v>4799000</v>
      </c>
      <c r="K115" s="24">
        <v>2208500</v>
      </c>
      <c r="L115" s="24">
        <v>3680500</v>
      </c>
      <c r="M115" s="24">
        <v>3102500</v>
      </c>
    </row>
    <row r="116" spans="2:13">
      <c r="B116" s="26">
        <v>13.0717</v>
      </c>
      <c r="C116" s="26">
        <v>18.7377</v>
      </c>
      <c r="D116" s="26">
        <v>17.959599999999998</v>
      </c>
      <c r="E116" s="26">
        <v>19.0976</v>
      </c>
      <c r="F116" s="26">
        <v>17.446000000000002</v>
      </c>
      <c r="G116" s="4"/>
      <c r="H116" s="4"/>
      <c r="I116" s="28">
        <v>6963000</v>
      </c>
      <c r="J116" s="28">
        <v>2578000</v>
      </c>
      <c r="K116" s="28">
        <v>2491500</v>
      </c>
      <c r="L116" s="28">
        <v>3430500</v>
      </c>
      <c r="M116" s="28">
        <v>3188000</v>
      </c>
    </row>
    <row r="117" spans="2:13">
      <c r="B117" s="22">
        <v>13.050800000000001</v>
      </c>
      <c r="C117" s="22">
        <v>18.906500000000001</v>
      </c>
      <c r="D117" s="22">
        <v>17.4282</v>
      </c>
      <c r="E117" s="22">
        <v>19.299600000000002</v>
      </c>
      <c r="F117" s="22">
        <v>17.09</v>
      </c>
      <c r="G117" s="4"/>
      <c r="H117" s="4"/>
      <c r="I117" s="24">
        <v>4933500</v>
      </c>
      <c r="J117" s="24">
        <v>2847000</v>
      </c>
      <c r="K117" s="24">
        <v>2144500</v>
      </c>
      <c r="L117" s="24">
        <v>2584000</v>
      </c>
      <c r="M117" s="24">
        <v>2238000</v>
      </c>
    </row>
    <row r="118" spans="2:13">
      <c r="B118" s="26">
        <v>13.4435</v>
      </c>
      <c r="C118" s="26">
        <v>19.098199999999999</v>
      </c>
      <c r="D118" s="26">
        <v>17.142099999999999</v>
      </c>
      <c r="E118" s="26">
        <v>19.458400000000001</v>
      </c>
      <c r="F118" s="26">
        <v>17.128</v>
      </c>
      <c r="G118" s="4"/>
      <c r="H118" s="4"/>
      <c r="I118" s="28">
        <v>9316500</v>
      </c>
      <c r="J118" s="28">
        <v>3009500</v>
      </c>
      <c r="K118" s="28">
        <v>2639500</v>
      </c>
      <c r="L118" s="28">
        <v>5969500</v>
      </c>
      <c r="M118" s="28">
        <v>2429000</v>
      </c>
    </row>
    <row r="119" spans="2:13">
      <c r="B119" s="22">
        <v>12.844799999999999</v>
      </c>
      <c r="C119" s="22">
        <v>19.0656</v>
      </c>
      <c r="D119" s="22">
        <v>16.338100000000001</v>
      </c>
      <c r="E119" s="22">
        <v>19.642700000000001</v>
      </c>
      <c r="F119" s="22">
        <v>17</v>
      </c>
      <c r="G119" s="4"/>
      <c r="H119" s="4"/>
      <c r="I119" s="24">
        <v>13922000</v>
      </c>
      <c r="J119" s="24">
        <v>2432000</v>
      </c>
      <c r="K119" s="24">
        <v>3863000</v>
      </c>
      <c r="L119" s="24">
        <v>3103500</v>
      </c>
      <c r="M119" s="24">
        <v>3901000</v>
      </c>
    </row>
    <row r="120" spans="2:13">
      <c r="B120" s="26">
        <v>13.020300000000001</v>
      </c>
      <c r="C120" s="26">
        <v>18.992799999999999</v>
      </c>
      <c r="D120" s="26">
        <v>16.1571</v>
      </c>
      <c r="E120" s="26">
        <v>19.579899999999999</v>
      </c>
      <c r="F120" s="26">
        <v>16.792000000000002</v>
      </c>
      <c r="G120" s="4"/>
      <c r="H120" s="4"/>
      <c r="I120" s="28">
        <v>11803500</v>
      </c>
      <c r="J120" s="28">
        <v>2969500</v>
      </c>
      <c r="K120" s="28">
        <v>4655000</v>
      </c>
      <c r="L120" s="28">
        <v>2575500</v>
      </c>
      <c r="M120" s="28">
        <v>3970500</v>
      </c>
    </row>
    <row r="121" spans="2:13">
      <c r="B121" s="22">
        <v>13.2948</v>
      </c>
      <c r="C121" s="22">
        <v>18.568999999999999</v>
      </c>
      <c r="D121" s="22">
        <v>16.417899999999999</v>
      </c>
      <c r="E121" s="22">
        <v>19.540700000000001</v>
      </c>
      <c r="F121" s="22">
        <v>16.82</v>
      </c>
      <c r="G121" s="4"/>
      <c r="H121" s="4"/>
      <c r="I121" s="24">
        <v>8200500</v>
      </c>
      <c r="J121" s="24">
        <v>2957500</v>
      </c>
      <c r="K121" s="24">
        <v>3168000</v>
      </c>
      <c r="L121" s="24">
        <v>2950500</v>
      </c>
      <c r="M121" s="24">
        <v>2319500</v>
      </c>
    </row>
    <row r="122" spans="2:13">
      <c r="B122" s="26">
        <v>13.2224</v>
      </c>
      <c r="C122" s="26">
        <v>18.427099999999999</v>
      </c>
      <c r="D122" s="26">
        <v>15.8962</v>
      </c>
      <c r="E122" s="26">
        <v>19.129000000000001</v>
      </c>
      <c r="F122" s="26">
        <v>16.443999999999999</v>
      </c>
      <c r="G122" s="4"/>
      <c r="H122" s="4"/>
      <c r="I122" s="28">
        <v>5146000</v>
      </c>
      <c r="J122" s="28">
        <v>3671000</v>
      </c>
      <c r="K122" s="28">
        <v>5893000</v>
      </c>
      <c r="L122" s="28">
        <v>3890000</v>
      </c>
      <c r="M122" s="28">
        <v>3336500</v>
      </c>
    </row>
    <row r="123" spans="2:13">
      <c r="B123" s="22">
        <v>13.647500000000001</v>
      </c>
      <c r="C123" s="22">
        <v>18.1721</v>
      </c>
      <c r="D123" s="22">
        <v>16.351700000000001</v>
      </c>
      <c r="E123" s="22">
        <v>18.882000000000001</v>
      </c>
      <c r="F123" s="22">
        <v>16.224</v>
      </c>
      <c r="G123" s="4"/>
      <c r="H123" s="4"/>
      <c r="I123" s="24">
        <v>6876500</v>
      </c>
      <c r="J123" s="24">
        <v>3315500</v>
      </c>
      <c r="K123" s="24">
        <v>4143500</v>
      </c>
      <c r="L123" s="24">
        <v>2546000</v>
      </c>
      <c r="M123" s="24">
        <v>3513500</v>
      </c>
    </row>
    <row r="124" spans="2:13">
      <c r="B124" s="26">
        <v>13.6418</v>
      </c>
      <c r="C124" s="26">
        <v>18.5824</v>
      </c>
      <c r="D124" s="26">
        <v>16.517199999999999</v>
      </c>
      <c r="E124" s="26">
        <v>18.5624</v>
      </c>
      <c r="F124" s="26">
        <v>15.926</v>
      </c>
      <c r="G124" s="4"/>
      <c r="H124" s="4"/>
      <c r="I124" s="28">
        <v>4600000</v>
      </c>
      <c r="J124" s="28">
        <v>5314000</v>
      </c>
      <c r="K124" s="28">
        <v>3546000</v>
      </c>
      <c r="L124" s="28">
        <v>2798000</v>
      </c>
      <c r="M124" s="28">
        <v>11213000</v>
      </c>
    </row>
    <row r="125" spans="2:13">
      <c r="B125" s="22">
        <v>13.533099999999999</v>
      </c>
      <c r="C125" s="22">
        <v>18.733899999999998</v>
      </c>
      <c r="D125" s="22">
        <v>16.303100000000001</v>
      </c>
      <c r="E125" s="22">
        <v>18.393799999999999</v>
      </c>
      <c r="F125" s="22">
        <v>16.166</v>
      </c>
      <c r="G125" s="4"/>
      <c r="H125" s="4"/>
      <c r="I125" s="24">
        <v>7569500</v>
      </c>
      <c r="J125" s="24">
        <v>3586500</v>
      </c>
      <c r="K125" s="24">
        <v>2900500</v>
      </c>
      <c r="L125" s="24">
        <v>3509500</v>
      </c>
      <c r="M125" s="24">
        <v>4077500</v>
      </c>
    </row>
    <row r="126" spans="2:13">
      <c r="B126" s="26">
        <v>13.6723</v>
      </c>
      <c r="C126" s="26">
        <v>18.434799999999999</v>
      </c>
      <c r="D126" s="26">
        <v>16.303100000000001</v>
      </c>
      <c r="E126" s="26">
        <v>17.868400000000001</v>
      </c>
      <c r="F126" s="26">
        <v>16.106000000000002</v>
      </c>
      <c r="G126" s="4"/>
      <c r="H126" s="4"/>
      <c r="I126" s="28">
        <v>3029500</v>
      </c>
      <c r="J126" s="28">
        <v>2610000</v>
      </c>
      <c r="K126" s="28">
        <v>2750500</v>
      </c>
      <c r="L126" s="28">
        <v>5750500</v>
      </c>
      <c r="M126" s="28">
        <v>10343500</v>
      </c>
    </row>
    <row r="127" spans="2:13">
      <c r="B127" s="22">
        <v>13.659000000000001</v>
      </c>
      <c r="C127" s="22">
        <v>18.555599999999998</v>
      </c>
      <c r="D127" s="22">
        <v>16.670999999999999</v>
      </c>
      <c r="E127" s="22">
        <v>17.717400000000001</v>
      </c>
      <c r="F127" s="22">
        <v>16.224</v>
      </c>
      <c r="G127" s="4"/>
      <c r="H127" s="4"/>
      <c r="I127" s="24">
        <v>5948500</v>
      </c>
      <c r="J127" s="24">
        <v>1895000</v>
      </c>
      <c r="K127" s="24">
        <v>4549500</v>
      </c>
      <c r="L127" s="24">
        <v>3473500</v>
      </c>
      <c r="M127" s="24">
        <v>2711000</v>
      </c>
    </row>
    <row r="128" spans="2:13">
      <c r="B128" s="26">
        <v>13.4702</v>
      </c>
      <c r="C128" s="26">
        <v>18.839400000000001</v>
      </c>
      <c r="D128" s="26">
        <v>16.439299999999999</v>
      </c>
      <c r="E128" s="26">
        <v>17.6586</v>
      </c>
      <c r="F128" s="26">
        <v>16.416</v>
      </c>
      <c r="G128" s="4"/>
      <c r="H128" s="4"/>
      <c r="I128" s="28">
        <v>3232500</v>
      </c>
      <c r="J128" s="28">
        <v>2617500</v>
      </c>
      <c r="K128" s="28">
        <v>2337500</v>
      </c>
      <c r="L128" s="28">
        <v>6568500</v>
      </c>
      <c r="M128" s="28">
        <v>5581500</v>
      </c>
    </row>
    <row r="129" spans="2:13">
      <c r="B129" s="22">
        <v>13.536899999999999</v>
      </c>
      <c r="C129" s="22">
        <v>18.881599999999999</v>
      </c>
      <c r="D129" s="22">
        <v>16.193999999999999</v>
      </c>
      <c r="E129" s="22">
        <v>17.8978</v>
      </c>
      <c r="F129" s="22">
        <v>16.571999999999999</v>
      </c>
      <c r="G129" s="4"/>
      <c r="H129" s="4"/>
      <c r="I129" s="24">
        <v>3411500</v>
      </c>
      <c r="J129" s="24">
        <v>4108000</v>
      </c>
      <c r="K129" s="24">
        <v>3340500</v>
      </c>
      <c r="L129" s="24">
        <v>4039500</v>
      </c>
      <c r="M129" s="24">
        <v>4289000</v>
      </c>
    </row>
    <row r="130" spans="2:13">
      <c r="B130" s="26">
        <v>13.285299999999999</v>
      </c>
      <c r="C130" s="26">
        <v>19.151900000000001</v>
      </c>
      <c r="D130" s="26">
        <v>16.236899999999999</v>
      </c>
      <c r="E130" s="26">
        <v>17.637</v>
      </c>
      <c r="F130" s="26">
        <v>16.856000000000002</v>
      </c>
      <c r="G130" s="4"/>
      <c r="H130" s="4"/>
      <c r="I130" s="28">
        <v>4766500</v>
      </c>
      <c r="J130" s="28">
        <v>2988500</v>
      </c>
      <c r="K130" s="28">
        <v>2679000</v>
      </c>
      <c r="L130" s="28">
        <v>3323500</v>
      </c>
      <c r="M130" s="28">
        <v>4038500</v>
      </c>
    </row>
    <row r="131" spans="2:13">
      <c r="B131" s="22">
        <v>13.1022</v>
      </c>
      <c r="C131" s="22">
        <v>18.6419</v>
      </c>
      <c r="D131" s="22">
        <v>15.9176</v>
      </c>
      <c r="E131" s="22">
        <v>17.652699999999999</v>
      </c>
      <c r="F131" s="22">
        <v>16.989999999999998</v>
      </c>
      <c r="G131" s="4"/>
      <c r="H131" s="4"/>
      <c r="I131" s="24">
        <v>4860500</v>
      </c>
      <c r="J131" s="24">
        <v>3910500</v>
      </c>
      <c r="K131" s="24">
        <v>3408000</v>
      </c>
      <c r="L131" s="24">
        <v>4697000</v>
      </c>
      <c r="M131" s="24">
        <v>3588000</v>
      </c>
    </row>
    <row r="132" spans="2:13">
      <c r="B132" s="26">
        <v>13.180400000000001</v>
      </c>
      <c r="C132" s="26">
        <v>18.839400000000001</v>
      </c>
      <c r="D132" s="26">
        <v>15.9001</v>
      </c>
      <c r="E132" s="26">
        <v>17.948699999999999</v>
      </c>
      <c r="F132" s="26">
        <v>17.062000000000001</v>
      </c>
      <c r="G132" s="4"/>
      <c r="H132" s="4"/>
      <c r="I132" s="28">
        <v>3683500</v>
      </c>
      <c r="J132" s="28">
        <v>2499500</v>
      </c>
      <c r="K132" s="28">
        <v>2798500</v>
      </c>
      <c r="L132" s="28">
        <v>3798500</v>
      </c>
      <c r="M132" s="28">
        <v>2806000</v>
      </c>
    </row>
    <row r="133" spans="2:13">
      <c r="B133" s="22">
        <v>13.4206</v>
      </c>
      <c r="C133" s="22">
        <v>19.491299999999999</v>
      </c>
      <c r="D133" s="22">
        <v>15.757999999999999</v>
      </c>
      <c r="E133" s="22">
        <v>17.9252</v>
      </c>
      <c r="F133" s="22">
        <v>17.332000000000001</v>
      </c>
      <c r="G133" s="4"/>
      <c r="H133" s="4"/>
      <c r="I133" s="24">
        <v>7748500</v>
      </c>
      <c r="J133" s="24">
        <v>3677000</v>
      </c>
      <c r="K133" s="24">
        <v>3948000</v>
      </c>
      <c r="L133" s="24">
        <v>4176500</v>
      </c>
      <c r="M133" s="24">
        <v>4093000</v>
      </c>
    </row>
    <row r="134" spans="2:13">
      <c r="B134" s="26">
        <v>13.3901</v>
      </c>
      <c r="C134" s="26">
        <v>19.382000000000001</v>
      </c>
      <c r="D134" s="26">
        <v>15.6373</v>
      </c>
      <c r="E134" s="26">
        <v>17.7409</v>
      </c>
      <c r="F134" s="26">
        <v>17.13</v>
      </c>
      <c r="G134" s="4"/>
      <c r="H134" s="4"/>
      <c r="I134" s="28">
        <v>5435000</v>
      </c>
      <c r="J134" s="28">
        <v>3165000</v>
      </c>
      <c r="K134" s="28">
        <v>3336500</v>
      </c>
      <c r="L134" s="28">
        <v>3798500</v>
      </c>
      <c r="M134" s="28">
        <v>2657000</v>
      </c>
    </row>
    <row r="135" spans="2:13">
      <c r="B135" s="22">
        <v>13.4473</v>
      </c>
      <c r="C135" s="22">
        <v>19.316800000000001</v>
      </c>
      <c r="D135" s="22">
        <v>16.2563</v>
      </c>
      <c r="E135" s="22">
        <v>17.848800000000001</v>
      </c>
      <c r="F135" s="22">
        <v>17.364000000000001</v>
      </c>
      <c r="G135" s="4"/>
      <c r="H135" s="4"/>
      <c r="I135" s="24">
        <v>6987500</v>
      </c>
      <c r="J135" s="24">
        <v>2649000</v>
      </c>
      <c r="K135" s="24">
        <v>3253000</v>
      </c>
      <c r="L135" s="24">
        <v>3630000</v>
      </c>
      <c r="M135" s="24">
        <v>3044000</v>
      </c>
    </row>
    <row r="136" spans="2:13">
      <c r="B136" s="26">
        <v>13.1861</v>
      </c>
      <c r="C136" s="26">
        <v>19.048400000000001</v>
      </c>
      <c r="D136" s="26">
        <v>16.075299999999999</v>
      </c>
      <c r="E136" s="26">
        <v>17.788</v>
      </c>
      <c r="F136" s="26">
        <v>17.32</v>
      </c>
      <c r="G136" s="4"/>
      <c r="H136" s="4"/>
      <c r="I136" s="28">
        <v>4540000</v>
      </c>
      <c r="J136" s="28">
        <v>3448000</v>
      </c>
      <c r="K136" s="28">
        <v>2607000</v>
      </c>
      <c r="L136" s="28">
        <v>3361000</v>
      </c>
      <c r="M136" s="28">
        <v>2170500</v>
      </c>
    </row>
    <row r="137" spans="2:13">
      <c r="B137" s="22">
        <v>13.3062</v>
      </c>
      <c r="C137" s="22">
        <v>19.566099999999999</v>
      </c>
      <c r="D137" s="22">
        <v>15.9604</v>
      </c>
      <c r="E137" s="22">
        <v>17.574300000000001</v>
      </c>
      <c r="F137" s="22">
        <v>18.088000000000001</v>
      </c>
      <c r="G137" s="4"/>
      <c r="H137" s="4"/>
      <c r="I137" s="24">
        <v>2667500</v>
      </c>
      <c r="J137" s="24">
        <v>4373500</v>
      </c>
      <c r="K137" s="24">
        <v>2425500</v>
      </c>
      <c r="L137" s="24">
        <v>6809500</v>
      </c>
      <c r="M137" s="24">
        <v>5745500</v>
      </c>
    </row>
    <row r="138" spans="2:13">
      <c r="B138" s="26">
        <v>13.638</v>
      </c>
      <c r="C138" s="26">
        <v>19.999500000000001</v>
      </c>
      <c r="D138" s="26">
        <v>15.972099999999999</v>
      </c>
      <c r="E138" s="26">
        <v>17.888000000000002</v>
      </c>
      <c r="F138" s="26">
        <v>18.545999999999999</v>
      </c>
      <c r="G138" s="4"/>
      <c r="H138" s="4"/>
      <c r="I138" s="28">
        <v>4748000</v>
      </c>
      <c r="J138" s="28">
        <v>5077500</v>
      </c>
      <c r="K138" s="28">
        <v>2078500</v>
      </c>
      <c r="L138" s="28">
        <v>11568500</v>
      </c>
      <c r="M138" s="28">
        <v>7300000</v>
      </c>
    </row>
    <row r="139" spans="2:13">
      <c r="B139" s="22">
        <v>14.0975</v>
      </c>
      <c r="C139" s="22">
        <v>19.9956</v>
      </c>
      <c r="D139" s="22">
        <v>15.869</v>
      </c>
      <c r="E139" s="22">
        <v>18.3918</v>
      </c>
      <c r="F139" s="22">
        <v>19.126000000000001</v>
      </c>
      <c r="G139" s="4"/>
      <c r="H139" s="4"/>
      <c r="I139" s="24">
        <v>8334500</v>
      </c>
      <c r="J139" s="24">
        <v>3046500</v>
      </c>
      <c r="K139" s="24">
        <v>2503000</v>
      </c>
      <c r="L139" s="24">
        <v>7519500</v>
      </c>
      <c r="M139" s="24">
        <v>6310000</v>
      </c>
    </row>
    <row r="140" spans="2:13">
      <c r="B140" s="26">
        <v>14.1776</v>
      </c>
      <c r="C140" s="26">
        <v>20.051200000000001</v>
      </c>
      <c r="D140" s="26">
        <v>15.7872</v>
      </c>
      <c r="E140" s="26">
        <v>18.113399999999999</v>
      </c>
      <c r="F140" s="26">
        <v>19.213999999999999</v>
      </c>
      <c r="G140" s="4"/>
      <c r="H140" s="4"/>
      <c r="I140" s="28">
        <v>9073000</v>
      </c>
      <c r="J140" s="28">
        <v>3210500</v>
      </c>
      <c r="K140" s="28">
        <v>2505000</v>
      </c>
      <c r="L140" s="28">
        <v>4578500</v>
      </c>
      <c r="M140" s="28">
        <v>2768500</v>
      </c>
    </row>
    <row r="141" spans="2:13">
      <c r="B141" s="22">
        <v>14.2081</v>
      </c>
      <c r="C141" s="22">
        <v>19.725300000000001</v>
      </c>
      <c r="D141" s="22">
        <v>15.9916</v>
      </c>
      <c r="E141" s="22">
        <v>18.344799999999999</v>
      </c>
      <c r="F141" s="22">
        <v>19.126000000000001</v>
      </c>
      <c r="G141" s="4"/>
      <c r="H141" s="4"/>
      <c r="I141" s="24">
        <v>3788000</v>
      </c>
      <c r="J141" s="24">
        <v>2193000</v>
      </c>
      <c r="K141" s="24">
        <v>2307500</v>
      </c>
      <c r="L141" s="24">
        <v>3848500</v>
      </c>
      <c r="M141" s="24">
        <v>2464000</v>
      </c>
    </row>
    <row r="142" spans="2:13">
      <c r="B142" s="26">
        <v>14.6485</v>
      </c>
      <c r="C142" s="26">
        <v>19.462599999999998</v>
      </c>
      <c r="D142" s="26">
        <v>16.003299999999999</v>
      </c>
      <c r="E142" s="26">
        <v>18.6447</v>
      </c>
      <c r="F142" s="26">
        <v>19.225999999999999</v>
      </c>
      <c r="G142" s="4"/>
      <c r="H142" s="4"/>
      <c r="I142" s="28">
        <v>9926000</v>
      </c>
      <c r="J142" s="28">
        <v>2919000</v>
      </c>
      <c r="K142" s="28">
        <v>3118000</v>
      </c>
      <c r="L142" s="28">
        <v>4835500</v>
      </c>
      <c r="M142" s="28">
        <v>3258000</v>
      </c>
    </row>
    <row r="143" spans="2:13">
      <c r="B143" s="22">
        <v>14.642799999999999</v>
      </c>
      <c r="C143" s="22">
        <v>18.877700000000001</v>
      </c>
      <c r="D143" s="22">
        <v>16.5503</v>
      </c>
      <c r="E143" s="22">
        <v>18.540800000000001</v>
      </c>
      <c r="F143" s="22">
        <v>19.192</v>
      </c>
      <c r="G143" s="4"/>
      <c r="H143" s="4"/>
      <c r="I143" s="24">
        <v>4677000</v>
      </c>
      <c r="J143" s="24">
        <v>3562000</v>
      </c>
      <c r="K143" s="24">
        <v>2724500</v>
      </c>
      <c r="L143" s="24">
        <v>2695500</v>
      </c>
      <c r="M143" s="24">
        <v>3091500</v>
      </c>
    </row>
    <row r="144" spans="2:13">
      <c r="B144" s="26">
        <v>14.5055</v>
      </c>
      <c r="C144" s="26">
        <v>18.9985</v>
      </c>
      <c r="D144" s="26">
        <v>16.748799999999999</v>
      </c>
      <c r="E144" s="26">
        <v>18.282</v>
      </c>
      <c r="F144" s="26">
        <v>18.64</v>
      </c>
      <c r="G144" s="4"/>
      <c r="H144" s="4"/>
      <c r="I144" s="28">
        <v>5458500</v>
      </c>
      <c r="J144" s="28">
        <v>2770000</v>
      </c>
      <c r="K144" s="28">
        <v>2306000</v>
      </c>
      <c r="L144" s="28">
        <v>3253500</v>
      </c>
      <c r="M144" s="28">
        <v>3312500</v>
      </c>
    </row>
    <row r="145" spans="2:13">
      <c r="B145" s="22">
        <v>14.905900000000001</v>
      </c>
      <c r="C145" s="22">
        <v>19.263100000000001</v>
      </c>
      <c r="D145" s="22">
        <v>16.9863</v>
      </c>
      <c r="E145" s="22">
        <v>18.3095</v>
      </c>
      <c r="F145" s="22">
        <v>18.565999999999999</v>
      </c>
      <c r="G145" s="4"/>
      <c r="H145" s="4"/>
      <c r="I145" s="24">
        <v>4375000</v>
      </c>
      <c r="J145" s="24">
        <v>2097500</v>
      </c>
      <c r="K145" s="24">
        <v>1833000</v>
      </c>
      <c r="L145" s="24">
        <v>2128500</v>
      </c>
      <c r="M145" s="24">
        <v>7873500</v>
      </c>
    </row>
    <row r="146" spans="2:13">
      <c r="B146" s="26">
        <v>14.74</v>
      </c>
      <c r="C146" s="26">
        <v>19.084800000000001</v>
      </c>
      <c r="D146" s="26">
        <v>16.927900000000001</v>
      </c>
      <c r="E146" s="26">
        <v>18.362400000000001</v>
      </c>
      <c r="F146" s="26">
        <v>18.562000000000001</v>
      </c>
      <c r="G146" s="4"/>
      <c r="H146" s="4"/>
      <c r="I146" s="28">
        <v>3491000</v>
      </c>
      <c r="J146" s="28">
        <v>1744500</v>
      </c>
      <c r="K146" s="28">
        <v>2117000</v>
      </c>
      <c r="L146" s="28">
        <v>1931000</v>
      </c>
      <c r="M146" s="28">
        <v>3446000</v>
      </c>
    </row>
    <row r="147" spans="2:13">
      <c r="B147" s="22">
        <v>14.7476</v>
      </c>
      <c r="C147" s="22">
        <v>19.301500000000001</v>
      </c>
      <c r="D147" s="22">
        <v>16.6418</v>
      </c>
      <c r="E147" s="22">
        <v>18.368300000000001</v>
      </c>
      <c r="F147" s="22">
        <v>18.334</v>
      </c>
      <c r="G147" s="4"/>
      <c r="H147" s="4"/>
      <c r="I147" s="24">
        <v>2085000</v>
      </c>
      <c r="J147" s="24">
        <v>2428500</v>
      </c>
      <c r="K147" s="24">
        <v>2998500</v>
      </c>
      <c r="L147" s="24">
        <v>2186500</v>
      </c>
      <c r="M147" s="24">
        <v>2719000</v>
      </c>
    </row>
    <row r="148" spans="2:13">
      <c r="B148" s="26">
        <v>14.5703</v>
      </c>
      <c r="C148" s="26">
        <v>19.038799999999998</v>
      </c>
      <c r="D148" s="26">
        <v>16.5989</v>
      </c>
      <c r="E148" s="26">
        <v>18.3781</v>
      </c>
      <c r="F148" s="26">
        <v>17.838000000000001</v>
      </c>
      <c r="G148" s="4"/>
      <c r="H148" s="4"/>
      <c r="I148" s="28">
        <v>3040500</v>
      </c>
      <c r="J148" s="28">
        <v>2619500</v>
      </c>
      <c r="K148" s="28">
        <v>1599000</v>
      </c>
      <c r="L148" s="28">
        <v>1873500</v>
      </c>
      <c r="M148" s="28">
        <v>5220500</v>
      </c>
    </row>
    <row r="149" spans="2:13">
      <c r="B149" s="22">
        <v>14.577999999999999</v>
      </c>
      <c r="C149" s="22">
        <v>19.103999999999999</v>
      </c>
      <c r="D149" s="22">
        <v>16.869499999999999</v>
      </c>
      <c r="E149" s="22">
        <v>18.382000000000001</v>
      </c>
      <c r="F149" s="22">
        <v>17.206</v>
      </c>
      <c r="G149" s="4"/>
      <c r="H149" s="4"/>
      <c r="I149" s="24">
        <v>2677500</v>
      </c>
      <c r="J149" s="24">
        <v>3763000</v>
      </c>
      <c r="K149" s="24">
        <v>2547000</v>
      </c>
      <c r="L149" s="24">
        <v>3430500</v>
      </c>
      <c r="M149" s="24">
        <v>6394500</v>
      </c>
    </row>
    <row r="150" spans="2:13">
      <c r="B150" s="26">
        <v>14.9726</v>
      </c>
      <c r="C150" s="26">
        <v>19.775099999999998</v>
      </c>
      <c r="D150" s="26">
        <v>17.044699999999999</v>
      </c>
      <c r="E150" s="26">
        <v>18.325199999999999</v>
      </c>
      <c r="F150" s="26">
        <v>17.463999999999999</v>
      </c>
      <c r="G150" s="4"/>
      <c r="H150" s="4"/>
      <c r="I150" s="28">
        <v>4556000</v>
      </c>
      <c r="J150" s="28">
        <v>4304500</v>
      </c>
      <c r="K150" s="28">
        <v>2696000</v>
      </c>
      <c r="L150" s="28">
        <v>3399000</v>
      </c>
      <c r="M150" s="28">
        <v>4810000</v>
      </c>
    </row>
    <row r="151" spans="2:13">
      <c r="B151" s="22">
        <v>14.799099999999999</v>
      </c>
      <c r="C151" s="22">
        <v>20.2986</v>
      </c>
      <c r="D151" s="22">
        <v>16.622299999999999</v>
      </c>
      <c r="E151" s="22">
        <v>18.3507</v>
      </c>
      <c r="F151" s="22">
        <v>17.28</v>
      </c>
      <c r="G151" s="4"/>
      <c r="H151" s="4"/>
      <c r="I151" s="24">
        <v>2396000</v>
      </c>
      <c r="J151" s="24">
        <v>4086500</v>
      </c>
      <c r="K151" s="24">
        <v>8536000</v>
      </c>
      <c r="L151" s="24">
        <v>3224000</v>
      </c>
      <c r="M151" s="24">
        <v>2764000</v>
      </c>
    </row>
    <row r="152" spans="2:13">
      <c r="B152" s="26">
        <v>14.9383</v>
      </c>
      <c r="C152" s="26">
        <v>19.999500000000001</v>
      </c>
      <c r="D152" s="26">
        <v>16.756599999999999</v>
      </c>
      <c r="E152" s="26">
        <v>18.3291</v>
      </c>
      <c r="F152" s="26">
        <v>17.675999999999998</v>
      </c>
      <c r="G152" s="4"/>
      <c r="H152" s="4"/>
      <c r="I152" s="28">
        <v>2652000</v>
      </c>
      <c r="J152" s="28">
        <v>3141000</v>
      </c>
      <c r="K152" s="28">
        <v>8417500</v>
      </c>
      <c r="L152" s="28">
        <v>2179500</v>
      </c>
      <c r="M152" s="28">
        <v>4232500</v>
      </c>
    </row>
    <row r="153" spans="2:13">
      <c r="B153" s="22">
        <v>14.970700000000001</v>
      </c>
      <c r="C153" s="22">
        <v>20.018599999999999</v>
      </c>
      <c r="D153" s="22">
        <v>16.602799999999998</v>
      </c>
      <c r="E153" s="22">
        <v>17.854600000000001</v>
      </c>
      <c r="F153" s="22">
        <v>17.718</v>
      </c>
      <c r="G153" s="4"/>
      <c r="H153" s="4"/>
      <c r="I153" s="24">
        <v>3121500</v>
      </c>
      <c r="J153" s="24">
        <v>2037000</v>
      </c>
      <c r="K153" s="24">
        <v>7336500</v>
      </c>
      <c r="L153" s="24">
        <v>3337500</v>
      </c>
      <c r="M153" s="24">
        <v>3904500</v>
      </c>
    </row>
    <row r="154" spans="2:13">
      <c r="B154" s="26">
        <v>14.863899999999999</v>
      </c>
      <c r="C154" s="26">
        <v>19.880600000000001</v>
      </c>
      <c r="D154" s="26">
        <v>16.963000000000001</v>
      </c>
      <c r="E154" s="26">
        <v>17.650700000000001</v>
      </c>
      <c r="F154" s="26">
        <v>16.986000000000001</v>
      </c>
      <c r="G154" s="4"/>
      <c r="H154" s="4"/>
      <c r="I154" s="28">
        <v>5564500</v>
      </c>
      <c r="J154" s="28">
        <v>3666000</v>
      </c>
      <c r="K154" s="28">
        <v>7620000</v>
      </c>
      <c r="L154" s="28">
        <v>2859500</v>
      </c>
      <c r="M154" s="28">
        <v>5616000</v>
      </c>
    </row>
    <row r="155" spans="2:13">
      <c r="B155" s="22">
        <v>15.494999999999999</v>
      </c>
      <c r="C155" s="22">
        <v>19.6083</v>
      </c>
      <c r="D155" s="22">
        <v>16.731300000000001</v>
      </c>
      <c r="E155" s="22">
        <v>17.682099999999998</v>
      </c>
      <c r="F155" s="22">
        <v>16.321999999999999</v>
      </c>
      <c r="G155" s="4"/>
      <c r="H155" s="4"/>
      <c r="I155" s="24">
        <v>10748500</v>
      </c>
      <c r="J155" s="24">
        <v>3098500</v>
      </c>
      <c r="K155" s="24">
        <v>5156000</v>
      </c>
      <c r="L155" s="24">
        <v>2792500</v>
      </c>
      <c r="M155" s="24">
        <v>6846500</v>
      </c>
    </row>
    <row r="156" spans="2:13">
      <c r="B156" s="26">
        <v>15.8954</v>
      </c>
      <c r="C156" s="26">
        <v>19.7195</v>
      </c>
      <c r="D156" s="26">
        <v>16.8033</v>
      </c>
      <c r="E156" s="26">
        <v>17.731100000000001</v>
      </c>
      <c r="F156" s="26">
        <v>16.475999999999999</v>
      </c>
      <c r="G156" s="4"/>
      <c r="H156" s="4"/>
      <c r="I156" s="28">
        <v>8477500</v>
      </c>
      <c r="J156" s="28">
        <v>2101500</v>
      </c>
      <c r="K156" s="28">
        <v>4082000</v>
      </c>
      <c r="L156" s="28">
        <v>3268500</v>
      </c>
      <c r="M156" s="28">
        <v>8159500</v>
      </c>
    </row>
    <row r="157" spans="2:13">
      <c r="B157" s="22">
        <v>15.491199999999999</v>
      </c>
      <c r="C157" s="22">
        <v>19.677299999999999</v>
      </c>
      <c r="D157" s="22">
        <v>16.513300000000001</v>
      </c>
      <c r="E157" s="22">
        <v>17.6096</v>
      </c>
      <c r="F157" s="22">
        <v>16.61</v>
      </c>
      <c r="G157" s="4"/>
      <c r="H157" s="4"/>
      <c r="I157" s="24">
        <v>5895500</v>
      </c>
      <c r="J157" s="24">
        <v>2066000</v>
      </c>
      <c r="K157" s="24">
        <v>3854500</v>
      </c>
      <c r="L157" s="24">
        <v>4535000</v>
      </c>
      <c r="M157" s="24">
        <v>6560000</v>
      </c>
    </row>
    <row r="158" spans="2:13">
      <c r="B158" s="26">
        <v>15.342499999999999</v>
      </c>
      <c r="C158" s="26">
        <v>19.679200000000002</v>
      </c>
      <c r="D158" s="26">
        <v>16.258299999999998</v>
      </c>
      <c r="E158" s="26">
        <v>16.4391</v>
      </c>
      <c r="F158" s="26">
        <v>16.911999999999999</v>
      </c>
      <c r="G158" s="4"/>
      <c r="H158" s="4"/>
      <c r="I158" s="28">
        <v>5649000</v>
      </c>
      <c r="J158" s="28">
        <v>1934500</v>
      </c>
      <c r="K158" s="28">
        <v>3020500</v>
      </c>
      <c r="L158" s="28">
        <v>12284000</v>
      </c>
      <c r="M158" s="28">
        <v>5973000</v>
      </c>
    </row>
    <row r="159" spans="2:13">
      <c r="B159" s="22">
        <v>15.258599999999999</v>
      </c>
      <c r="C159" s="22">
        <v>19.343699999999998</v>
      </c>
      <c r="D159" s="22">
        <v>16.610600000000002</v>
      </c>
      <c r="E159" s="22">
        <v>16.750900000000001</v>
      </c>
      <c r="F159" s="22">
        <v>16.885999999999999</v>
      </c>
      <c r="G159" s="4"/>
      <c r="H159" s="4"/>
      <c r="I159" s="24">
        <v>5508000</v>
      </c>
      <c r="J159" s="24">
        <v>2556000</v>
      </c>
      <c r="K159" s="24">
        <v>3055500</v>
      </c>
      <c r="L159" s="24">
        <v>8048000</v>
      </c>
      <c r="M159" s="24">
        <v>4911500</v>
      </c>
    </row>
    <row r="160" spans="2:13">
      <c r="B160" s="26">
        <v>15.2624</v>
      </c>
      <c r="C160" s="26">
        <v>19.5124</v>
      </c>
      <c r="D160" s="26">
        <v>16.706</v>
      </c>
      <c r="E160" s="26">
        <v>16.778300000000002</v>
      </c>
      <c r="F160" s="26">
        <v>16.88</v>
      </c>
      <c r="G160" s="4"/>
      <c r="H160" s="4"/>
      <c r="I160" s="28">
        <v>3223000</v>
      </c>
      <c r="J160" s="28">
        <v>2260500</v>
      </c>
      <c r="K160" s="28">
        <v>3417500</v>
      </c>
      <c r="L160" s="28">
        <v>3878500</v>
      </c>
      <c r="M160" s="28">
        <v>2711000</v>
      </c>
    </row>
    <row r="161" spans="2:13">
      <c r="B161" s="22">
        <v>15.1251</v>
      </c>
      <c r="C161" s="22">
        <v>19.2133</v>
      </c>
      <c r="D161" s="22">
        <v>16.896799999999999</v>
      </c>
      <c r="E161" s="22">
        <v>16.462700000000002</v>
      </c>
      <c r="F161" s="22">
        <v>16.943999999999999</v>
      </c>
      <c r="G161" s="4"/>
      <c r="H161" s="4"/>
      <c r="I161" s="24">
        <v>5198000</v>
      </c>
      <c r="J161" s="24">
        <v>2952000</v>
      </c>
      <c r="K161" s="24">
        <v>1933000</v>
      </c>
      <c r="L161" s="24">
        <v>5731500</v>
      </c>
      <c r="M161" s="24">
        <v>2481000</v>
      </c>
    </row>
    <row r="162" spans="2:13">
      <c r="B162" s="26">
        <v>15.394</v>
      </c>
      <c r="C162" s="26">
        <v>19.546900000000001</v>
      </c>
      <c r="D162" s="26">
        <v>16.920100000000001</v>
      </c>
      <c r="E162" s="26">
        <v>16.3764</v>
      </c>
      <c r="F162" s="26">
        <v>17.812000000000001</v>
      </c>
      <c r="G162" s="4"/>
      <c r="H162" s="4"/>
      <c r="I162" s="28">
        <v>6168000</v>
      </c>
      <c r="J162" s="28">
        <v>2462000</v>
      </c>
      <c r="K162" s="28">
        <v>1715000</v>
      </c>
      <c r="L162" s="28">
        <v>2851500</v>
      </c>
      <c r="M162" s="28">
        <v>5555500</v>
      </c>
    </row>
    <row r="163" spans="2:13">
      <c r="B163" s="22">
        <v>15.762</v>
      </c>
      <c r="C163" s="22">
        <v>19.222899999999999</v>
      </c>
      <c r="D163" s="22">
        <v>16.762499999999999</v>
      </c>
      <c r="E163" s="22">
        <v>16.1235</v>
      </c>
      <c r="F163" s="22">
        <v>17.797999999999998</v>
      </c>
      <c r="G163" s="4"/>
      <c r="H163" s="4"/>
      <c r="I163" s="24">
        <v>8971000</v>
      </c>
      <c r="J163" s="24">
        <v>3944000</v>
      </c>
      <c r="K163" s="24">
        <v>2448500</v>
      </c>
      <c r="L163" s="24">
        <v>4472500</v>
      </c>
      <c r="M163" s="24">
        <v>2468000</v>
      </c>
    </row>
    <row r="164" spans="2:13">
      <c r="B164" s="26">
        <v>15.811500000000001</v>
      </c>
      <c r="C164" s="26">
        <v>18.883500000000002</v>
      </c>
      <c r="D164" s="26">
        <v>16.966899999999999</v>
      </c>
      <c r="E164" s="26">
        <v>16.154900000000001</v>
      </c>
      <c r="F164" s="26">
        <v>17.692</v>
      </c>
      <c r="G164" s="4"/>
      <c r="H164" s="4"/>
      <c r="I164" s="28">
        <v>7097000</v>
      </c>
      <c r="J164" s="28">
        <v>3877500</v>
      </c>
      <c r="K164" s="28">
        <v>3210500</v>
      </c>
      <c r="L164" s="28">
        <v>3496500</v>
      </c>
      <c r="M164" s="28">
        <v>3353000</v>
      </c>
    </row>
    <row r="165" spans="2:13">
      <c r="B165" s="22">
        <v>15.9107</v>
      </c>
      <c r="C165" s="22">
        <v>18.850899999999999</v>
      </c>
      <c r="D165" s="22">
        <v>16.912299999999998</v>
      </c>
      <c r="E165" s="22">
        <v>16.2058</v>
      </c>
      <c r="F165" s="22">
        <v>18.047999999999998</v>
      </c>
      <c r="G165" s="4"/>
      <c r="H165" s="4"/>
      <c r="I165" s="24">
        <v>6187000</v>
      </c>
      <c r="J165" s="24">
        <v>1808500</v>
      </c>
      <c r="K165" s="24">
        <v>1764500</v>
      </c>
      <c r="L165" s="24">
        <v>3073000</v>
      </c>
      <c r="M165" s="24">
        <v>2949000</v>
      </c>
    </row>
    <row r="166" spans="2:13">
      <c r="B166" s="26">
        <v>15.821099999999999</v>
      </c>
      <c r="C166" s="26">
        <v>18.524899999999999</v>
      </c>
      <c r="D166" s="26">
        <v>16.883199999999999</v>
      </c>
      <c r="E166" s="26">
        <v>16.190100000000001</v>
      </c>
      <c r="F166" s="26">
        <v>18.29</v>
      </c>
      <c r="G166" s="4"/>
      <c r="H166" s="4"/>
      <c r="I166" s="28">
        <v>3991000</v>
      </c>
      <c r="J166" s="28">
        <v>2707000</v>
      </c>
      <c r="K166" s="28">
        <v>2999500</v>
      </c>
      <c r="L166" s="28">
        <v>2875000</v>
      </c>
      <c r="M166" s="28">
        <v>3243500</v>
      </c>
    </row>
    <row r="167" spans="2:13">
      <c r="B167" s="22">
        <v>15.4626</v>
      </c>
      <c r="C167" s="22">
        <v>18.7224</v>
      </c>
      <c r="D167" s="22">
        <v>16.591200000000001</v>
      </c>
      <c r="E167" s="22">
        <v>16.056799999999999</v>
      </c>
      <c r="F167" s="22">
        <v>18.158000000000001</v>
      </c>
      <c r="G167" s="4"/>
      <c r="H167" s="4"/>
      <c r="I167" s="24">
        <v>6771500</v>
      </c>
      <c r="J167" s="24">
        <v>2095000</v>
      </c>
      <c r="K167" s="24">
        <v>3478000</v>
      </c>
      <c r="L167" s="24">
        <v>3727000</v>
      </c>
      <c r="M167" s="24">
        <v>3695500</v>
      </c>
    </row>
    <row r="168" spans="2:13">
      <c r="B168" s="26">
        <v>15.1404</v>
      </c>
      <c r="C168" s="26">
        <v>19.428000000000001</v>
      </c>
      <c r="D168" s="26">
        <v>16.355599999999999</v>
      </c>
      <c r="E168" s="26">
        <v>16.196000000000002</v>
      </c>
      <c r="F168" s="26">
        <v>18.558</v>
      </c>
      <c r="G168" s="4"/>
      <c r="H168" s="4"/>
      <c r="I168" s="28">
        <v>6123500</v>
      </c>
      <c r="J168" s="28">
        <v>2713500</v>
      </c>
      <c r="K168" s="28">
        <v>2101500</v>
      </c>
      <c r="L168" s="28">
        <v>4388500</v>
      </c>
      <c r="M168" s="28">
        <v>4133000</v>
      </c>
    </row>
    <row r="169" spans="2:13">
      <c r="B169" s="22">
        <v>15.0146</v>
      </c>
      <c r="C169" s="22">
        <v>19.963000000000001</v>
      </c>
      <c r="D169" s="22">
        <v>16.382899999999999</v>
      </c>
      <c r="E169" s="22">
        <v>15.8902</v>
      </c>
      <c r="F169" s="22">
        <v>18.257999999999999</v>
      </c>
      <c r="G169" s="4"/>
      <c r="H169" s="4"/>
      <c r="I169" s="24">
        <v>6685000</v>
      </c>
      <c r="J169" s="24">
        <v>3168000</v>
      </c>
      <c r="K169" s="24">
        <v>2127000</v>
      </c>
      <c r="L169" s="24">
        <v>4405000</v>
      </c>
      <c r="M169" s="24">
        <v>3159000</v>
      </c>
    </row>
    <row r="170" spans="2:13">
      <c r="B170" s="26">
        <v>15.209</v>
      </c>
      <c r="C170" s="26">
        <v>20.200800000000001</v>
      </c>
      <c r="D170" s="26">
        <v>16.597000000000001</v>
      </c>
      <c r="E170" s="26">
        <v>15.9</v>
      </c>
      <c r="F170" s="26">
        <v>18.478000000000002</v>
      </c>
      <c r="G170" s="4"/>
      <c r="H170" s="4"/>
      <c r="I170" s="28">
        <v>4242500</v>
      </c>
      <c r="J170" s="28">
        <v>2041500</v>
      </c>
      <c r="K170" s="28">
        <v>2837000</v>
      </c>
      <c r="L170" s="28">
        <v>3599500</v>
      </c>
      <c r="M170" s="28">
        <v>2222000</v>
      </c>
    </row>
    <row r="171" spans="2:13">
      <c r="B171" s="22">
        <v>15.1328</v>
      </c>
      <c r="C171" s="22">
        <v>19.491299999999999</v>
      </c>
      <c r="D171" s="22">
        <v>15.905900000000001</v>
      </c>
      <c r="E171" s="22">
        <v>16.090199999999999</v>
      </c>
      <c r="F171" s="22">
        <v>18.562000000000001</v>
      </c>
      <c r="G171" s="4"/>
      <c r="H171" s="4"/>
      <c r="I171" s="24">
        <v>3180000</v>
      </c>
      <c r="J171" s="24">
        <v>2922500</v>
      </c>
      <c r="K171" s="24">
        <v>4539000</v>
      </c>
      <c r="L171" s="24">
        <v>2294000</v>
      </c>
      <c r="M171" s="24">
        <v>2116000</v>
      </c>
    </row>
    <row r="172" spans="2:13">
      <c r="B172" s="26">
        <v>15.4664</v>
      </c>
      <c r="C172" s="26">
        <v>19.798100000000002</v>
      </c>
      <c r="D172" s="26">
        <v>15.8339</v>
      </c>
      <c r="E172" s="26">
        <v>16.196000000000002</v>
      </c>
      <c r="F172" s="26">
        <v>19.213999999999999</v>
      </c>
      <c r="G172" s="4"/>
      <c r="H172" s="4"/>
      <c r="I172" s="28">
        <v>4503000</v>
      </c>
      <c r="J172" s="28">
        <v>2015500</v>
      </c>
      <c r="K172" s="28">
        <v>2819000</v>
      </c>
      <c r="L172" s="28">
        <v>2694000</v>
      </c>
      <c r="M172" s="28">
        <v>4354000</v>
      </c>
    </row>
    <row r="173" spans="2:13">
      <c r="B173" s="22">
        <v>15.333</v>
      </c>
      <c r="C173" s="22">
        <v>19.646599999999999</v>
      </c>
      <c r="D173" s="22">
        <v>15.7171</v>
      </c>
      <c r="E173" s="22">
        <v>16.145</v>
      </c>
      <c r="F173" s="22">
        <v>19.350000000000001</v>
      </c>
      <c r="G173" s="4"/>
      <c r="H173" s="4"/>
      <c r="I173" s="24">
        <v>5164000</v>
      </c>
      <c r="J173" s="24">
        <v>1961000</v>
      </c>
      <c r="K173" s="24">
        <v>2296500</v>
      </c>
      <c r="L173" s="24">
        <v>2784500</v>
      </c>
      <c r="M173" s="24">
        <v>5290500</v>
      </c>
    </row>
    <row r="174" spans="2:13">
      <c r="B174" s="26">
        <v>15.1366</v>
      </c>
      <c r="C174" s="26">
        <v>19.8384</v>
      </c>
      <c r="D174" s="26">
        <v>15.4465</v>
      </c>
      <c r="E174" s="26">
        <v>16.309699999999999</v>
      </c>
      <c r="F174" s="26">
        <v>19.361999999999998</v>
      </c>
      <c r="G174" s="4"/>
      <c r="H174" s="4"/>
      <c r="I174" s="28">
        <v>5050000</v>
      </c>
      <c r="J174" s="28">
        <v>1906500</v>
      </c>
      <c r="K174" s="28">
        <v>3234000</v>
      </c>
      <c r="L174" s="28">
        <v>3285000</v>
      </c>
      <c r="M174" s="28">
        <v>3146000</v>
      </c>
    </row>
    <row r="175" spans="2:13">
      <c r="B175" s="22">
        <v>14.993600000000001</v>
      </c>
      <c r="C175" s="22">
        <v>20.0915</v>
      </c>
      <c r="D175" s="22">
        <v>15.355</v>
      </c>
      <c r="E175" s="22">
        <v>16.715599999999998</v>
      </c>
      <c r="F175" s="22">
        <v>19.512</v>
      </c>
      <c r="G175" s="4"/>
      <c r="H175" s="4"/>
      <c r="I175" s="24">
        <v>3886000</v>
      </c>
      <c r="J175" s="24">
        <v>2750000</v>
      </c>
      <c r="K175" s="24">
        <v>2606000</v>
      </c>
      <c r="L175" s="24">
        <v>5788000</v>
      </c>
      <c r="M175" s="24">
        <v>2005000</v>
      </c>
    </row>
    <row r="176" spans="2:13">
      <c r="B176" s="26">
        <v>15.1576</v>
      </c>
      <c r="C176" s="26">
        <v>20.214200000000002</v>
      </c>
      <c r="D176" s="26">
        <v>15.033799999999999</v>
      </c>
      <c r="E176" s="26">
        <v>16.574400000000001</v>
      </c>
      <c r="F176" s="26">
        <v>19.096</v>
      </c>
      <c r="G176" s="4"/>
      <c r="H176" s="4"/>
      <c r="I176" s="28">
        <v>5309500</v>
      </c>
      <c r="J176" s="28">
        <v>1757000</v>
      </c>
      <c r="K176" s="28">
        <v>2533000</v>
      </c>
      <c r="L176" s="28">
        <v>2591500</v>
      </c>
      <c r="M176" s="28">
        <v>4532000</v>
      </c>
    </row>
    <row r="177" spans="2:13">
      <c r="B177" s="22">
        <v>15.1557</v>
      </c>
      <c r="C177" s="22">
        <v>20.756900000000002</v>
      </c>
      <c r="D177" s="22">
        <v>14.671799999999999</v>
      </c>
      <c r="E177" s="22">
        <v>16.762599999999999</v>
      </c>
      <c r="F177" s="22">
        <v>18.891999999999999</v>
      </c>
      <c r="G177" s="4"/>
      <c r="H177" s="4"/>
      <c r="I177" s="24">
        <v>4444500</v>
      </c>
      <c r="J177" s="24">
        <v>3479500</v>
      </c>
      <c r="K177" s="24">
        <v>3210500</v>
      </c>
      <c r="L177" s="24">
        <v>4150000</v>
      </c>
      <c r="M177" s="24">
        <v>2766000</v>
      </c>
    </row>
    <row r="178" spans="2:13">
      <c r="B178" s="26">
        <v>14.753399999999999</v>
      </c>
      <c r="C178" s="26">
        <v>20.777999999999999</v>
      </c>
      <c r="D178" s="26">
        <v>14.5024</v>
      </c>
      <c r="E178" s="26">
        <v>16.709700000000002</v>
      </c>
      <c r="F178" s="26">
        <v>18.872</v>
      </c>
      <c r="G178" s="4"/>
      <c r="H178" s="4"/>
      <c r="I178" s="28">
        <v>5346500</v>
      </c>
      <c r="J178" s="28">
        <v>2549500</v>
      </c>
      <c r="K178" s="28">
        <v>4219000</v>
      </c>
      <c r="L178" s="28">
        <v>2974500</v>
      </c>
      <c r="M178" s="28">
        <v>2429500</v>
      </c>
    </row>
    <row r="179" spans="2:13">
      <c r="B179" s="22">
        <v>14.806699999999999</v>
      </c>
      <c r="C179" s="22">
        <v>20.6782</v>
      </c>
      <c r="D179" s="22">
        <v>14.4421</v>
      </c>
      <c r="E179" s="22">
        <v>16.511700000000001</v>
      </c>
      <c r="F179" s="22">
        <v>18.010000000000002</v>
      </c>
      <c r="G179" s="4"/>
      <c r="H179" s="4"/>
      <c r="I179" s="24">
        <v>6207500</v>
      </c>
      <c r="J179" s="24">
        <v>1996000</v>
      </c>
      <c r="K179" s="24">
        <v>4615000</v>
      </c>
      <c r="L179" s="24">
        <v>2444500</v>
      </c>
      <c r="M179" s="24">
        <v>4865000</v>
      </c>
    </row>
    <row r="180" spans="2:13">
      <c r="B180" s="26">
        <v>14.4922</v>
      </c>
      <c r="C180" s="26">
        <v>21.082799999999999</v>
      </c>
      <c r="D180" s="26">
        <v>14.6737</v>
      </c>
      <c r="E180" s="26">
        <v>16.703800000000001</v>
      </c>
      <c r="F180" s="26">
        <v>18.21</v>
      </c>
      <c r="G180" s="4"/>
      <c r="H180" s="4"/>
      <c r="I180" s="28">
        <v>6311500</v>
      </c>
      <c r="J180" s="28">
        <v>3275500</v>
      </c>
      <c r="K180" s="28">
        <v>2553000</v>
      </c>
      <c r="L180" s="28">
        <v>3137500</v>
      </c>
      <c r="M180" s="28">
        <v>2552500</v>
      </c>
    </row>
    <row r="181" spans="2:13">
      <c r="B181" s="22">
        <v>14.772399999999999</v>
      </c>
      <c r="C181" s="22">
        <v>21.1538</v>
      </c>
      <c r="D181" s="22">
        <v>14.7204</v>
      </c>
      <c r="E181" s="22">
        <v>16.745000000000001</v>
      </c>
      <c r="F181" s="22">
        <v>18.596</v>
      </c>
      <c r="G181" s="4"/>
      <c r="H181" s="4"/>
      <c r="I181" s="24">
        <v>4441500</v>
      </c>
      <c r="J181" s="24">
        <v>2536000</v>
      </c>
      <c r="K181" s="24">
        <v>2528500</v>
      </c>
      <c r="L181" s="24">
        <v>1845500</v>
      </c>
      <c r="M181" s="24">
        <v>3474000</v>
      </c>
    </row>
    <row r="182" spans="2:13">
      <c r="B182" s="26">
        <v>14.585599999999999</v>
      </c>
      <c r="C182" s="26">
        <v>21.305299999999999</v>
      </c>
      <c r="D182" s="26">
        <v>14.0177</v>
      </c>
      <c r="E182" s="26">
        <v>16.552800000000001</v>
      </c>
      <c r="F182" s="26">
        <v>18.754000000000001</v>
      </c>
      <c r="G182" s="4"/>
      <c r="H182" s="4"/>
      <c r="I182" s="28">
        <v>4898500</v>
      </c>
      <c r="J182" s="28">
        <v>2584500</v>
      </c>
      <c r="K182" s="28">
        <v>2941500</v>
      </c>
      <c r="L182" s="28">
        <v>2816000</v>
      </c>
      <c r="M182" s="28">
        <v>2442000</v>
      </c>
    </row>
    <row r="183" spans="2:13">
      <c r="B183" s="22">
        <v>14.684699999999999</v>
      </c>
      <c r="C183" s="22">
        <v>21.337900000000001</v>
      </c>
      <c r="D183" s="22">
        <v>14.0235</v>
      </c>
      <c r="E183" s="22">
        <v>16.9587</v>
      </c>
      <c r="F183" s="22">
        <v>18.724</v>
      </c>
      <c r="G183" s="4"/>
      <c r="H183" s="4"/>
      <c r="I183" s="24">
        <v>4130500</v>
      </c>
      <c r="J183" s="24">
        <v>2696500</v>
      </c>
      <c r="K183" s="24">
        <v>2581000</v>
      </c>
      <c r="L183" s="24">
        <v>3263500</v>
      </c>
      <c r="M183" s="24">
        <v>1897000</v>
      </c>
    </row>
    <row r="184" spans="2:13">
      <c r="B184" s="26">
        <v>14.818199999999999</v>
      </c>
      <c r="C184" s="26">
        <v>21.416499999999999</v>
      </c>
      <c r="D184" s="26">
        <v>13.9885</v>
      </c>
      <c r="E184" s="26">
        <v>17.009599999999999</v>
      </c>
      <c r="F184" s="26">
        <v>18.687999999999999</v>
      </c>
      <c r="G184" s="4"/>
      <c r="H184" s="4"/>
      <c r="I184" s="28">
        <v>3381000</v>
      </c>
      <c r="J184" s="28">
        <v>2193000</v>
      </c>
      <c r="K184" s="28">
        <v>3894000</v>
      </c>
      <c r="L184" s="28">
        <v>2451000</v>
      </c>
      <c r="M184" s="28">
        <v>1741000</v>
      </c>
    </row>
    <row r="185" spans="2:13">
      <c r="B185" s="22">
        <v>14.577999999999999</v>
      </c>
      <c r="C185" s="22">
        <v>21.531500000000001</v>
      </c>
      <c r="D185" s="22">
        <v>13.9924</v>
      </c>
      <c r="E185" s="22">
        <v>17.009599999999999</v>
      </c>
      <c r="F185" s="22">
        <v>18.622</v>
      </c>
      <c r="G185" s="4"/>
      <c r="H185" s="4"/>
      <c r="I185" s="24">
        <v>6918000</v>
      </c>
      <c r="J185" s="24">
        <v>2037500</v>
      </c>
      <c r="K185" s="24">
        <v>3228500</v>
      </c>
      <c r="L185" s="24">
        <v>2197000</v>
      </c>
      <c r="M185" s="24">
        <v>2483000</v>
      </c>
    </row>
    <row r="186" spans="2:13">
      <c r="B186" s="26">
        <v>14.679</v>
      </c>
      <c r="C186" s="26">
        <v>21.226700000000001</v>
      </c>
      <c r="D186" s="26">
        <v>14.1092</v>
      </c>
      <c r="E186" s="26">
        <v>16.9665</v>
      </c>
      <c r="F186" s="26">
        <v>18.11</v>
      </c>
      <c r="G186" s="4"/>
      <c r="H186" s="4"/>
      <c r="I186" s="28">
        <v>8946000</v>
      </c>
      <c r="J186" s="28">
        <v>1938500</v>
      </c>
      <c r="K186" s="28">
        <v>2943500</v>
      </c>
      <c r="L186" s="28">
        <v>1815000</v>
      </c>
      <c r="M186" s="28">
        <v>3567500</v>
      </c>
    </row>
    <row r="187" spans="2:13">
      <c r="B187" s="22">
        <v>14.7972</v>
      </c>
      <c r="C187" s="22">
        <v>20.816299999999998</v>
      </c>
      <c r="D187" s="22">
        <v>13.854200000000001</v>
      </c>
      <c r="E187" s="22">
        <v>16.635200000000001</v>
      </c>
      <c r="F187" s="22">
        <v>18.097999999999999</v>
      </c>
      <c r="G187" s="4"/>
      <c r="H187" s="4"/>
      <c r="I187" s="24">
        <v>7307500</v>
      </c>
      <c r="J187" s="24">
        <v>3588500</v>
      </c>
      <c r="K187" s="24">
        <v>3150000</v>
      </c>
      <c r="L187" s="24">
        <v>2528000</v>
      </c>
      <c r="M187" s="24">
        <v>3752500</v>
      </c>
    </row>
    <row r="188" spans="2:13">
      <c r="B188" s="26">
        <v>15.054600000000001</v>
      </c>
      <c r="C188" s="26">
        <v>21.554500000000001</v>
      </c>
      <c r="D188" s="26">
        <v>13.6089</v>
      </c>
      <c r="E188" s="26">
        <v>16.201899999999998</v>
      </c>
      <c r="F188" s="26">
        <v>18.646000000000001</v>
      </c>
      <c r="G188" s="4"/>
      <c r="H188" s="4"/>
      <c r="I188" s="28">
        <v>6060000</v>
      </c>
      <c r="J188" s="28">
        <v>4812000</v>
      </c>
      <c r="K188" s="28">
        <v>3292500</v>
      </c>
      <c r="L188" s="28">
        <v>3546500</v>
      </c>
      <c r="M188" s="28">
        <v>2949000</v>
      </c>
    </row>
    <row r="189" spans="2:13">
      <c r="B189" s="22">
        <v>14.923</v>
      </c>
      <c r="C189" s="22">
        <v>21.976400000000002</v>
      </c>
      <c r="D189" s="22">
        <v>13.505699999999999</v>
      </c>
      <c r="E189" s="22">
        <v>16.1509</v>
      </c>
      <c r="F189" s="22">
        <v>18.617999999999999</v>
      </c>
      <c r="G189" s="4"/>
      <c r="H189" s="4"/>
      <c r="I189" s="24">
        <v>3812500</v>
      </c>
      <c r="J189" s="24">
        <v>4162000</v>
      </c>
      <c r="K189" s="24">
        <v>3847000</v>
      </c>
      <c r="L189" s="24">
        <v>2525000</v>
      </c>
      <c r="M189" s="24">
        <v>2927000</v>
      </c>
    </row>
    <row r="190" spans="2:13">
      <c r="B190" s="26">
        <v>15.005000000000001</v>
      </c>
      <c r="C190" s="26">
        <v>22.146999999999998</v>
      </c>
      <c r="D190" s="26">
        <v>13.3208</v>
      </c>
      <c r="E190" s="26">
        <v>16.325399999999998</v>
      </c>
      <c r="F190" s="26">
        <v>18.841999999999999</v>
      </c>
      <c r="G190" s="4"/>
      <c r="H190" s="4"/>
      <c r="I190" s="28">
        <v>3654000</v>
      </c>
      <c r="J190" s="28">
        <v>2771000</v>
      </c>
      <c r="K190" s="28">
        <v>3672000</v>
      </c>
      <c r="L190" s="28">
        <v>3040000</v>
      </c>
      <c r="M190" s="28">
        <v>2087500</v>
      </c>
    </row>
    <row r="191" spans="2:13">
      <c r="B191" s="22">
        <v>14.7438</v>
      </c>
      <c r="C191" s="22">
        <v>22.551600000000001</v>
      </c>
      <c r="D191" s="22">
        <v>12.984</v>
      </c>
      <c r="E191" s="22">
        <v>15.9392</v>
      </c>
      <c r="F191" s="22">
        <v>19.111999999999998</v>
      </c>
      <c r="G191" s="4"/>
      <c r="H191" s="4"/>
      <c r="I191" s="24">
        <v>4365500</v>
      </c>
      <c r="J191" s="24">
        <v>4318500</v>
      </c>
      <c r="K191" s="24">
        <v>4557500</v>
      </c>
      <c r="L191" s="24">
        <v>2960500</v>
      </c>
      <c r="M191" s="24">
        <v>2139000</v>
      </c>
    </row>
    <row r="192" spans="2:13">
      <c r="B192" s="26">
        <v>14.829599999999999</v>
      </c>
      <c r="C192" s="26">
        <v>22.294699999999999</v>
      </c>
      <c r="D192" s="26">
        <v>12.8264</v>
      </c>
      <c r="E192" s="26">
        <v>16.1843</v>
      </c>
      <c r="F192" s="26">
        <v>19.202000000000002</v>
      </c>
      <c r="G192" s="4"/>
      <c r="H192" s="4"/>
      <c r="I192" s="28">
        <v>4173500</v>
      </c>
      <c r="J192" s="28">
        <v>3155500</v>
      </c>
      <c r="K192" s="28">
        <v>5165000</v>
      </c>
      <c r="L192" s="28">
        <v>3669500</v>
      </c>
      <c r="M192" s="28">
        <v>2203000</v>
      </c>
    </row>
    <row r="193" spans="2:13">
      <c r="B193" s="22">
        <v>14.730499999999999</v>
      </c>
      <c r="C193" s="22">
        <v>21.811499999999999</v>
      </c>
      <c r="D193" s="22">
        <v>13.0405</v>
      </c>
      <c r="E193" s="22">
        <v>16.501200000000001</v>
      </c>
      <c r="F193" s="22">
        <v>19.73</v>
      </c>
      <c r="G193" s="4"/>
      <c r="H193" s="4"/>
      <c r="I193" s="24">
        <v>3088500</v>
      </c>
      <c r="J193" s="24">
        <v>4516500</v>
      </c>
      <c r="K193" s="24">
        <v>7732500</v>
      </c>
      <c r="L193" s="24">
        <v>4394500</v>
      </c>
      <c r="M193" s="24">
        <v>3544500</v>
      </c>
    </row>
    <row r="194" spans="2:13">
      <c r="B194" s="26">
        <v>14.78</v>
      </c>
      <c r="C194" s="26">
        <v>21.4252</v>
      </c>
      <c r="D194" s="26">
        <v>12.7157</v>
      </c>
      <c r="E194" s="26">
        <v>16.427499999999998</v>
      </c>
      <c r="F194" s="26">
        <v>19.231999999999999</v>
      </c>
      <c r="G194" s="4"/>
      <c r="H194" s="4"/>
      <c r="I194" s="28">
        <v>3951000</v>
      </c>
      <c r="J194" s="28">
        <v>3365000</v>
      </c>
      <c r="K194" s="28">
        <v>4283500</v>
      </c>
      <c r="L194" s="28">
        <v>3113500</v>
      </c>
      <c r="M194" s="28">
        <v>4186000</v>
      </c>
    </row>
    <row r="195" spans="2:13">
      <c r="B195" s="22">
        <v>14.818300000000001</v>
      </c>
      <c r="C195" s="22">
        <v>21.252300000000002</v>
      </c>
      <c r="D195" s="22">
        <v>12.516400000000001</v>
      </c>
      <c r="E195" s="22">
        <v>16.276</v>
      </c>
      <c r="F195" s="22">
        <v>19.314</v>
      </c>
      <c r="G195" s="4"/>
      <c r="H195" s="4"/>
      <c r="I195" s="24">
        <v>2245500</v>
      </c>
      <c r="J195" s="24">
        <v>2451000</v>
      </c>
      <c r="K195" s="24">
        <v>4619500</v>
      </c>
      <c r="L195" s="24">
        <v>2367000</v>
      </c>
      <c r="M195" s="24">
        <v>2265000</v>
      </c>
    </row>
    <row r="196" spans="2:13">
      <c r="B196" s="26">
        <v>14.678599999999999</v>
      </c>
      <c r="C196" s="26">
        <v>21.046600000000002</v>
      </c>
      <c r="D196" s="26">
        <v>12.928699999999999</v>
      </c>
      <c r="E196" s="26">
        <v>16.188199999999998</v>
      </c>
      <c r="F196" s="26">
        <v>19.36</v>
      </c>
      <c r="G196" s="4"/>
      <c r="H196" s="4"/>
      <c r="I196" s="28">
        <v>3533500</v>
      </c>
      <c r="J196" s="28">
        <v>3053000</v>
      </c>
      <c r="K196" s="28">
        <v>8731500</v>
      </c>
      <c r="L196" s="28">
        <v>2470000</v>
      </c>
      <c r="M196" s="28">
        <v>4922000</v>
      </c>
    </row>
    <row r="197" spans="2:13">
      <c r="B197" s="22">
        <v>14.6213</v>
      </c>
      <c r="C197" s="22">
        <v>20.558499999999999</v>
      </c>
      <c r="D197" s="22">
        <v>13.3352</v>
      </c>
      <c r="E197" s="22">
        <v>16.309799999999999</v>
      </c>
      <c r="F197" s="22">
        <v>18.989999999999998</v>
      </c>
      <c r="G197" s="4"/>
      <c r="H197" s="4"/>
      <c r="I197" s="24">
        <v>3598500</v>
      </c>
      <c r="J197" s="24">
        <v>4436500</v>
      </c>
      <c r="K197" s="24">
        <v>5722500</v>
      </c>
      <c r="L197" s="24">
        <v>2569000</v>
      </c>
      <c r="M197" s="24">
        <v>3716000</v>
      </c>
    </row>
    <row r="198" spans="2:13">
      <c r="B198" s="26">
        <v>14.152699999999999</v>
      </c>
      <c r="C198" s="26">
        <v>20.508500000000002</v>
      </c>
      <c r="D198" s="26">
        <v>13.2121</v>
      </c>
      <c r="E198" s="26">
        <v>16.517199999999999</v>
      </c>
      <c r="F198" s="26">
        <v>18.8</v>
      </c>
      <c r="G198" s="4"/>
      <c r="H198" s="4"/>
      <c r="I198" s="28">
        <v>6960000</v>
      </c>
      <c r="J198" s="28">
        <v>2565500</v>
      </c>
      <c r="K198" s="28">
        <v>3175000</v>
      </c>
      <c r="L198" s="28">
        <v>2506000</v>
      </c>
      <c r="M198" s="28">
        <v>2312000</v>
      </c>
    </row>
    <row r="199" spans="2:13">
      <c r="B199" s="22">
        <v>14.3573</v>
      </c>
      <c r="C199" s="22">
        <v>20.287500000000001</v>
      </c>
      <c r="D199" s="22">
        <v>13.173</v>
      </c>
      <c r="E199" s="22">
        <v>16.539100000000001</v>
      </c>
      <c r="F199" s="22">
        <v>18.97</v>
      </c>
      <c r="G199" s="4"/>
      <c r="H199" s="4"/>
      <c r="I199" s="24">
        <v>4231000</v>
      </c>
      <c r="J199" s="24">
        <v>3549000</v>
      </c>
      <c r="K199" s="24">
        <v>4298000</v>
      </c>
      <c r="L199" s="24">
        <v>1901000</v>
      </c>
      <c r="M199" s="24">
        <v>2291500</v>
      </c>
    </row>
    <row r="200" spans="2:13">
      <c r="B200" s="26">
        <v>14.0647</v>
      </c>
      <c r="C200" s="26">
        <v>20.3874</v>
      </c>
      <c r="D200" s="26">
        <v>12.977600000000001</v>
      </c>
      <c r="E200" s="26">
        <v>16.6447</v>
      </c>
      <c r="F200" s="26">
        <v>19.132000000000001</v>
      </c>
      <c r="G200" s="4"/>
      <c r="H200" s="4"/>
      <c r="I200" s="28">
        <v>4254000</v>
      </c>
      <c r="J200" s="28">
        <v>2581000</v>
      </c>
      <c r="K200" s="28">
        <v>4022500</v>
      </c>
      <c r="L200" s="28">
        <v>1613000</v>
      </c>
      <c r="M200" s="28">
        <v>3341500</v>
      </c>
    </row>
    <row r="201" spans="2:13">
      <c r="B201" s="22">
        <v>14.0322</v>
      </c>
      <c r="C201" s="22">
        <v>20.6584</v>
      </c>
      <c r="D201" s="22">
        <v>12.8232</v>
      </c>
      <c r="E201" s="22">
        <v>16.866</v>
      </c>
      <c r="F201" s="22">
        <v>19.027999999999999</v>
      </c>
      <c r="G201" s="4"/>
      <c r="H201" s="4"/>
      <c r="I201" s="24">
        <v>6192000</v>
      </c>
      <c r="J201" s="24">
        <v>3259500</v>
      </c>
      <c r="K201" s="24">
        <v>3716000</v>
      </c>
      <c r="L201" s="24">
        <v>2145500</v>
      </c>
      <c r="M201" s="24">
        <v>2017000</v>
      </c>
    </row>
    <row r="202" spans="2:13">
      <c r="B202" s="26">
        <v>14.1776</v>
      </c>
      <c r="C202" s="26">
        <v>20.977399999999999</v>
      </c>
      <c r="D202" s="26">
        <v>12.5398</v>
      </c>
      <c r="E202" s="26">
        <v>17.035399999999999</v>
      </c>
      <c r="F202" s="26">
        <v>19.05</v>
      </c>
      <c r="G202" s="4"/>
      <c r="H202" s="4"/>
      <c r="I202" s="28">
        <v>3724500</v>
      </c>
      <c r="J202" s="28">
        <v>3838000</v>
      </c>
      <c r="K202" s="28">
        <v>4424500</v>
      </c>
      <c r="L202" s="28">
        <v>3100500</v>
      </c>
      <c r="M202" s="28">
        <v>1987700</v>
      </c>
    </row>
    <row r="203" spans="2:13">
      <c r="B203" s="22">
        <v>14.257899999999999</v>
      </c>
      <c r="C203" s="22">
        <v>20.939</v>
      </c>
      <c r="D203" s="22">
        <v>12.3444</v>
      </c>
      <c r="E203" s="22">
        <v>17.258700000000001</v>
      </c>
      <c r="F203" s="22">
        <v>18.86</v>
      </c>
      <c r="G203" s="4"/>
      <c r="H203" s="4"/>
      <c r="I203" s="24">
        <v>3778500</v>
      </c>
      <c r="J203" s="24">
        <v>2775000</v>
      </c>
      <c r="K203" s="24">
        <v>3933500</v>
      </c>
      <c r="L203" s="24">
        <v>3946000</v>
      </c>
      <c r="M203" s="24">
        <v>2079400</v>
      </c>
    </row>
    <row r="204" spans="2:13">
      <c r="B204" s="26">
        <v>14.265499999999999</v>
      </c>
      <c r="C204" s="26">
        <v>21.044699999999999</v>
      </c>
      <c r="D204" s="26">
        <v>12.735300000000001</v>
      </c>
      <c r="E204" s="26">
        <v>16.973600000000001</v>
      </c>
      <c r="F204" s="26">
        <v>18.98</v>
      </c>
      <c r="G204" s="4"/>
      <c r="H204" s="4"/>
      <c r="I204" s="28">
        <v>3854500</v>
      </c>
      <c r="J204" s="28">
        <v>1873500</v>
      </c>
      <c r="K204" s="28">
        <v>4742000</v>
      </c>
      <c r="L204" s="28">
        <v>2801000</v>
      </c>
      <c r="M204" s="28">
        <v>1725600</v>
      </c>
    </row>
    <row r="205" spans="2:13">
      <c r="B205" s="22">
        <v>14.284700000000001</v>
      </c>
      <c r="C205" s="22">
        <v>21.4541</v>
      </c>
      <c r="D205" s="22">
        <v>12.551600000000001</v>
      </c>
      <c r="E205" s="22">
        <v>17.023499999999999</v>
      </c>
      <c r="F205" s="22">
        <v>19.09</v>
      </c>
      <c r="G205" s="4"/>
      <c r="H205" s="4"/>
      <c r="I205" s="24">
        <v>4535000</v>
      </c>
      <c r="J205" s="24">
        <v>2746500</v>
      </c>
      <c r="K205" s="24">
        <v>3704500</v>
      </c>
      <c r="L205" s="24">
        <v>2426500</v>
      </c>
      <c r="M205" s="24">
        <v>2081300</v>
      </c>
    </row>
    <row r="206" spans="2:13">
      <c r="B206" s="26">
        <v>14.2311</v>
      </c>
      <c r="C206" s="26">
        <v>21.621300000000002</v>
      </c>
      <c r="D206" s="26">
        <v>12.914999999999999</v>
      </c>
      <c r="E206" s="26">
        <v>17.0853</v>
      </c>
      <c r="F206" s="26">
        <v>18.66</v>
      </c>
      <c r="G206" s="4"/>
      <c r="H206" s="4"/>
      <c r="I206" s="28">
        <v>4714000</v>
      </c>
      <c r="J206" s="28">
        <v>2882000</v>
      </c>
      <c r="K206" s="28">
        <v>4487500</v>
      </c>
      <c r="L206" s="28">
        <v>2124500</v>
      </c>
      <c r="M206" s="28">
        <v>2120200</v>
      </c>
    </row>
    <row r="207" spans="2:13">
      <c r="B207" s="22">
        <v>14.0131</v>
      </c>
      <c r="C207" s="22">
        <v>21.553999999999998</v>
      </c>
      <c r="D207" s="22">
        <v>12.754799999999999</v>
      </c>
      <c r="E207" s="22">
        <v>16.764299999999999</v>
      </c>
      <c r="F207" s="22">
        <v>18.68</v>
      </c>
      <c r="G207" s="4"/>
      <c r="H207" s="4"/>
      <c r="I207" s="24">
        <v>5645500</v>
      </c>
      <c r="J207" s="24">
        <v>3295500</v>
      </c>
      <c r="K207" s="24">
        <v>4762000</v>
      </c>
      <c r="L207" s="24">
        <v>1929000</v>
      </c>
      <c r="M207" s="24">
        <v>1885200</v>
      </c>
    </row>
    <row r="208" spans="2:13">
      <c r="B208" s="26">
        <v>13.898300000000001</v>
      </c>
      <c r="C208" s="26">
        <v>21.619299999999999</v>
      </c>
      <c r="D208" s="26">
        <v>12.6297</v>
      </c>
      <c r="E208" s="26">
        <v>16.712499999999999</v>
      </c>
      <c r="F208" s="26">
        <v>18.510000000000002</v>
      </c>
      <c r="G208" s="4"/>
      <c r="H208" s="4"/>
      <c r="I208" s="28">
        <v>5313000</v>
      </c>
      <c r="J208" s="28">
        <v>2759000</v>
      </c>
      <c r="K208" s="28">
        <v>3626000</v>
      </c>
      <c r="L208" s="28">
        <v>2174500</v>
      </c>
      <c r="M208" s="28">
        <v>1662900</v>
      </c>
    </row>
    <row r="209" spans="2:13">
      <c r="B209" s="22">
        <v>13.9481</v>
      </c>
      <c r="C209" s="22">
        <v>21.613600000000002</v>
      </c>
      <c r="D209" s="22">
        <v>12.6493</v>
      </c>
      <c r="E209" s="22">
        <v>16.582899999999999</v>
      </c>
      <c r="F209" s="22">
        <v>18.22</v>
      </c>
      <c r="G209" s="4"/>
      <c r="H209" s="4"/>
      <c r="I209" s="24">
        <v>4111000</v>
      </c>
      <c r="J209" s="24">
        <v>1845500</v>
      </c>
      <c r="K209" s="24">
        <v>2562000</v>
      </c>
      <c r="L209" s="24">
        <v>1717000</v>
      </c>
      <c r="M209" s="24">
        <v>2534500</v>
      </c>
    </row>
    <row r="210" spans="2:13">
      <c r="B210" s="26">
        <v>14.452999999999999</v>
      </c>
      <c r="C210" s="26">
        <v>21.577100000000002</v>
      </c>
      <c r="D210" s="26">
        <v>12.709899999999999</v>
      </c>
      <c r="E210" s="26">
        <v>16.567</v>
      </c>
      <c r="F210" s="26">
        <v>18.100000000000001</v>
      </c>
      <c r="G210" s="4"/>
      <c r="H210" s="4"/>
      <c r="I210" s="28">
        <v>6079000</v>
      </c>
      <c r="J210" s="28">
        <v>3331500</v>
      </c>
      <c r="K210" s="28">
        <v>5046500</v>
      </c>
      <c r="L210" s="28">
        <v>1675500</v>
      </c>
      <c r="M210" s="28">
        <v>2361300</v>
      </c>
    </row>
    <row r="211" spans="2:13">
      <c r="B211" s="22">
        <v>14.2751</v>
      </c>
      <c r="C211" s="22">
        <v>21.711600000000001</v>
      </c>
      <c r="D211" s="22">
        <v>12.7294</v>
      </c>
      <c r="E211" s="22">
        <v>16.7883</v>
      </c>
      <c r="F211" s="22">
        <v>17.89</v>
      </c>
      <c r="G211" s="4"/>
      <c r="H211" s="4"/>
      <c r="I211" s="24">
        <v>4366000</v>
      </c>
      <c r="J211" s="24">
        <v>2328000</v>
      </c>
      <c r="K211" s="24">
        <v>4633500</v>
      </c>
      <c r="L211" s="24">
        <v>2458500</v>
      </c>
      <c r="M211" s="24">
        <v>2630700</v>
      </c>
    </row>
    <row r="212" spans="2:13">
      <c r="B212" s="26">
        <v>14.2675</v>
      </c>
      <c r="C212" s="26">
        <v>22.159400000000002</v>
      </c>
      <c r="D212" s="26">
        <v>13.139799999999999</v>
      </c>
      <c r="E212" s="26">
        <v>16.485299999999999</v>
      </c>
      <c r="F212" s="26">
        <v>17.53</v>
      </c>
      <c r="G212" s="4"/>
      <c r="H212" s="4"/>
      <c r="I212" s="28">
        <v>3309500</v>
      </c>
      <c r="J212" s="28">
        <v>3595500</v>
      </c>
      <c r="K212" s="28">
        <v>4188000</v>
      </c>
      <c r="L212" s="28">
        <v>3692500</v>
      </c>
      <c r="M212" s="28">
        <v>2842200</v>
      </c>
    </row>
    <row r="213" spans="2:13">
      <c r="B213" s="22">
        <v>14.4262</v>
      </c>
      <c r="C213" s="22">
        <v>22.395800000000001</v>
      </c>
      <c r="D213" s="22">
        <v>13.1554</v>
      </c>
      <c r="E213" s="22">
        <v>16.1404</v>
      </c>
      <c r="F213" s="22">
        <v>17.690000000000001</v>
      </c>
      <c r="G213" s="4"/>
      <c r="H213" s="4"/>
      <c r="I213" s="24">
        <v>3756000</v>
      </c>
      <c r="J213" s="24">
        <v>3166000</v>
      </c>
      <c r="K213" s="24">
        <v>3591500</v>
      </c>
      <c r="L213" s="24">
        <v>3165000</v>
      </c>
      <c r="M213" s="24">
        <v>2544500</v>
      </c>
    </row>
    <row r="214" spans="2:13">
      <c r="B214" s="26">
        <v>14.573499999999999</v>
      </c>
      <c r="C214" s="26">
        <v>21.761600000000001</v>
      </c>
      <c r="D214" s="26">
        <v>13.0655</v>
      </c>
      <c r="E214" s="26">
        <v>15.955</v>
      </c>
      <c r="F214" s="26">
        <v>17.62</v>
      </c>
      <c r="G214" s="4"/>
      <c r="H214" s="4"/>
      <c r="I214" s="28">
        <v>4212500</v>
      </c>
      <c r="J214" s="28">
        <v>2934500</v>
      </c>
      <c r="K214" s="28">
        <v>2855000</v>
      </c>
      <c r="L214" s="28">
        <v>3442500</v>
      </c>
      <c r="M214" s="28">
        <v>2607400</v>
      </c>
    </row>
    <row r="215" spans="2:13">
      <c r="B215" s="22">
        <v>14.8164</v>
      </c>
      <c r="C215" s="22">
        <v>22.734000000000002</v>
      </c>
      <c r="D215" s="22">
        <v>13.259</v>
      </c>
      <c r="E215" s="22">
        <v>16.293900000000001</v>
      </c>
      <c r="F215" s="22">
        <v>17.75</v>
      </c>
      <c r="G215" s="4"/>
      <c r="H215" s="4"/>
      <c r="I215" s="24">
        <v>7336500</v>
      </c>
      <c r="J215" s="24">
        <v>4322500</v>
      </c>
      <c r="K215" s="24">
        <v>3658500</v>
      </c>
      <c r="L215" s="24">
        <v>7206500</v>
      </c>
      <c r="M215" s="24">
        <v>2573700</v>
      </c>
    </row>
    <row r="216" spans="2:13">
      <c r="B216" s="26">
        <v>15.606199999999999</v>
      </c>
      <c r="C216" s="26">
        <v>22.253599999999999</v>
      </c>
      <c r="D216" s="26">
        <v>13.184699999999999</v>
      </c>
      <c r="E216" s="26">
        <v>16.555</v>
      </c>
      <c r="F216" s="26">
        <v>17.850000000000001</v>
      </c>
      <c r="G216" s="4"/>
      <c r="H216" s="4"/>
      <c r="I216" s="28">
        <v>13637000</v>
      </c>
      <c r="J216" s="28">
        <v>3827500</v>
      </c>
      <c r="K216" s="28">
        <v>5029500</v>
      </c>
      <c r="L216" s="28">
        <v>3304000</v>
      </c>
      <c r="M216" s="28">
        <v>2698400</v>
      </c>
    </row>
    <row r="217" spans="2:13">
      <c r="B217" s="22">
        <v>15.956200000000001</v>
      </c>
      <c r="C217" s="22">
        <v>23.300999999999998</v>
      </c>
      <c r="D217" s="22">
        <v>14.4627</v>
      </c>
      <c r="E217" s="22">
        <v>16.9497</v>
      </c>
      <c r="F217" s="22">
        <v>17.98</v>
      </c>
      <c r="G217" s="4"/>
      <c r="H217" s="4"/>
      <c r="I217" s="24">
        <v>9225500</v>
      </c>
      <c r="J217" s="24">
        <v>5650500</v>
      </c>
      <c r="K217" s="24">
        <v>17435500</v>
      </c>
      <c r="L217" s="24">
        <v>4083500</v>
      </c>
      <c r="M217" s="24">
        <v>3015300</v>
      </c>
    </row>
    <row r="218" spans="2:13">
      <c r="B218" s="26">
        <v>16.0002</v>
      </c>
      <c r="C218" s="26">
        <v>23.700700000000001</v>
      </c>
      <c r="D218" s="26">
        <v>13.9468</v>
      </c>
      <c r="E218" s="26">
        <v>17.2547</v>
      </c>
      <c r="F218" s="26">
        <v>17.600000000000001</v>
      </c>
      <c r="G218" s="4"/>
      <c r="H218" s="4"/>
      <c r="I218" s="28">
        <v>7396500</v>
      </c>
      <c r="J218" s="28">
        <v>4015500</v>
      </c>
      <c r="K218" s="28">
        <v>10002500</v>
      </c>
      <c r="L218" s="28">
        <v>4826500</v>
      </c>
      <c r="M218" s="28">
        <v>2136300</v>
      </c>
    </row>
    <row r="219" spans="2:13">
      <c r="B219" s="22">
        <v>16.3521</v>
      </c>
      <c r="C219" s="22">
        <v>23.6662</v>
      </c>
      <c r="D219" s="22">
        <v>14.0953</v>
      </c>
      <c r="E219" s="22">
        <v>17.426100000000002</v>
      </c>
      <c r="F219" s="22">
        <v>17.73</v>
      </c>
      <c r="G219" s="4"/>
      <c r="H219" s="4"/>
      <c r="I219" s="24">
        <v>10388500</v>
      </c>
      <c r="J219" s="24">
        <v>2262500</v>
      </c>
      <c r="K219" s="24">
        <v>6281000</v>
      </c>
      <c r="L219" s="24">
        <v>4672500</v>
      </c>
      <c r="M219" s="24">
        <v>1581100</v>
      </c>
    </row>
    <row r="220" spans="2:13">
      <c r="B220" s="26">
        <v>16.5261</v>
      </c>
      <c r="C220" s="26">
        <v>23.571999999999999</v>
      </c>
      <c r="D220" s="26">
        <v>14.5761</v>
      </c>
      <c r="E220" s="26">
        <v>17.2806</v>
      </c>
      <c r="F220" s="26">
        <v>17.739999999999998</v>
      </c>
      <c r="G220" s="4"/>
      <c r="H220" s="4"/>
      <c r="I220" s="28">
        <v>5297000</v>
      </c>
      <c r="J220" s="28">
        <v>2955000</v>
      </c>
      <c r="K220" s="28">
        <v>6988000</v>
      </c>
      <c r="L220" s="28">
        <v>5646500</v>
      </c>
      <c r="M220" s="28">
        <v>1727600</v>
      </c>
    </row>
    <row r="221" spans="2:13">
      <c r="B221" s="22">
        <v>16.5261</v>
      </c>
      <c r="C221" s="22">
        <v>23.6815</v>
      </c>
      <c r="D221" s="22">
        <v>14.7539</v>
      </c>
      <c r="E221" s="22">
        <v>17.4939</v>
      </c>
      <c r="F221" s="22">
        <v>18.05</v>
      </c>
      <c r="G221" s="4"/>
      <c r="H221" s="4"/>
      <c r="I221" s="24">
        <v>5196000</v>
      </c>
      <c r="J221" s="24">
        <v>3005000</v>
      </c>
      <c r="K221" s="24">
        <v>9284500</v>
      </c>
      <c r="L221" s="24">
        <v>3626500</v>
      </c>
      <c r="M221" s="24">
        <v>2271700</v>
      </c>
    </row>
    <row r="222" spans="2:13">
      <c r="B222" s="26">
        <v>17.287299999999998</v>
      </c>
      <c r="C222" s="26">
        <v>23.706499999999998</v>
      </c>
      <c r="D222" s="26">
        <v>15.0099</v>
      </c>
      <c r="E222" s="26">
        <v>17.450099999999999</v>
      </c>
      <c r="F222" s="26">
        <v>17.989999999999998</v>
      </c>
      <c r="G222" s="4"/>
      <c r="H222" s="4"/>
      <c r="I222" s="28">
        <v>9116500</v>
      </c>
      <c r="J222" s="28">
        <v>2113500</v>
      </c>
      <c r="K222" s="28">
        <v>7983000</v>
      </c>
      <c r="L222" s="28">
        <v>6880000</v>
      </c>
      <c r="M222" s="28">
        <v>2960300</v>
      </c>
    </row>
    <row r="223" spans="2:13">
      <c r="B223" s="22">
        <v>17.0961</v>
      </c>
      <c r="C223" s="22">
        <v>23.537400000000002</v>
      </c>
      <c r="D223" s="22">
        <v>14.75</v>
      </c>
      <c r="E223" s="22">
        <v>16.291899999999998</v>
      </c>
      <c r="F223" s="22">
        <v>18.27</v>
      </c>
      <c r="G223" s="4"/>
      <c r="H223" s="4"/>
      <c r="I223" s="24">
        <v>6972500</v>
      </c>
      <c r="J223" s="24">
        <v>2623500</v>
      </c>
      <c r="K223" s="24">
        <v>3855000</v>
      </c>
      <c r="L223" s="24">
        <v>17590500</v>
      </c>
      <c r="M223" s="24">
        <v>3689100</v>
      </c>
    </row>
    <row r="224" spans="2:13">
      <c r="B224" s="26">
        <v>16.564399999999999</v>
      </c>
      <c r="C224" s="26">
        <v>23.3414</v>
      </c>
      <c r="D224" s="26">
        <v>15.731</v>
      </c>
      <c r="E224" s="26">
        <v>17.1311</v>
      </c>
      <c r="F224" s="26">
        <v>19.91</v>
      </c>
      <c r="G224" s="4"/>
      <c r="H224" s="4"/>
      <c r="I224" s="28">
        <v>9424500</v>
      </c>
      <c r="J224" s="28">
        <v>3997500</v>
      </c>
      <c r="K224" s="28">
        <v>7009500</v>
      </c>
      <c r="L224" s="28">
        <v>9445500</v>
      </c>
      <c r="M224" s="28">
        <v>10593700</v>
      </c>
    </row>
    <row r="225" spans="2:13">
      <c r="B225" s="22">
        <v>16.430499999999999</v>
      </c>
      <c r="C225" s="22">
        <v>23.254899999999999</v>
      </c>
      <c r="D225" s="22">
        <v>16.237100000000002</v>
      </c>
      <c r="E225" s="22">
        <v>16.610800000000001</v>
      </c>
      <c r="F225" s="22">
        <v>19.12</v>
      </c>
      <c r="G225" s="4"/>
      <c r="H225" s="4"/>
      <c r="I225" s="24">
        <v>6500500</v>
      </c>
      <c r="J225" s="24">
        <v>2122000</v>
      </c>
      <c r="K225" s="24">
        <v>5682000</v>
      </c>
      <c r="L225" s="24">
        <v>5548500</v>
      </c>
      <c r="M225" s="24">
        <v>4156700</v>
      </c>
    </row>
    <row r="226" spans="2:13">
      <c r="B226" s="26">
        <v>16.8475</v>
      </c>
      <c r="C226" s="26">
        <v>23.62</v>
      </c>
      <c r="D226" s="26">
        <v>16.106200000000001</v>
      </c>
      <c r="E226" s="26">
        <v>16.957699999999999</v>
      </c>
      <c r="F226" s="26">
        <v>18.670000000000002</v>
      </c>
      <c r="G226" s="4"/>
      <c r="H226" s="4"/>
      <c r="I226" s="28">
        <v>6737000</v>
      </c>
      <c r="J226" s="28">
        <v>2293500</v>
      </c>
      <c r="K226" s="28">
        <v>3102000</v>
      </c>
      <c r="L226" s="28">
        <v>3248000</v>
      </c>
      <c r="M226" s="28">
        <v>2713200</v>
      </c>
    </row>
    <row r="227" spans="2:13">
      <c r="B227" s="22">
        <v>16.66</v>
      </c>
      <c r="C227" s="22">
        <v>23.6296</v>
      </c>
      <c r="D227" s="22">
        <v>16.157</v>
      </c>
      <c r="E227" s="22">
        <v>17.366299999999999</v>
      </c>
      <c r="F227" s="22">
        <v>18.5</v>
      </c>
      <c r="G227" s="4"/>
      <c r="H227" s="4"/>
      <c r="I227" s="24">
        <v>6045000</v>
      </c>
      <c r="J227" s="24">
        <v>1546000</v>
      </c>
      <c r="K227" s="24">
        <v>4566000</v>
      </c>
      <c r="L227" s="24">
        <v>5551000</v>
      </c>
      <c r="M227" s="24">
        <v>2962200</v>
      </c>
    </row>
    <row r="228" spans="2:13">
      <c r="B228" s="26">
        <v>17.159199999999998</v>
      </c>
      <c r="C228" s="26">
        <v>24.039000000000001</v>
      </c>
      <c r="D228" s="26">
        <v>15.856</v>
      </c>
      <c r="E228" s="26">
        <v>17.462</v>
      </c>
      <c r="F228" s="4"/>
      <c r="G228" s="4"/>
      <c r="H228" s="4"/>
      <c r="I228" s="28">
        <v>5474500</v>
      </c>
      <c r="J228" s="28">
        <v>2567000</v>
      </c>
      <c r="K228" s="28">
        <v>4257000</v>
      </c>
      <c r="L228" s="28">
        <v>2913500</v>
      </c>
      <c r="M228" s="4"/>
    </row>
    <row r="229" spans="2:13">
      <c r="B229" s="22">
        <v>17.2988</v>
      </c>
      <c r="C229" s="22">
        <v>23.875599999999999</v>
      </c>
      <c r="D229" s="22">
        <v>15.795500000000001</v>
      </c>
      <c r="E229" s="22">
        <v>17.472000000000001</v>
      </c>
      <c r="F229" s="4"/>
      <c r="G229" s="4"/>
      <c r="H229" s="4"/>
      <c r="I229" s="24">
        <v>5755500</v>
      </c>
      <c r="J229" s="24">
        <v>1579500</v>
      </c>
      <c r="K229" s="24">
        <v>3043000</v>
      </c>
      <c r="L229" s="24">
        <v>2147000</v>
      </c>
      <c r="M229" s="4"/>
    </row>
    <row r="230" spans="2:13">
      <c r="B230" s="26">
        <v>17.157299999999999</v>
      </c>
      <c r="C230" s="26">
        <v>24.054400000000001</v>
      </c>
      <c r="D230" s="26">
        <v>15.7095</v>
      </c>
      <c r="E230" s="26">
        <v>17.450099999999999</v>
      </c>
      <c r="F230" s="4"/>
      <c r="G230" s="4"/>
      <c r="H230" s="4"/>
      <c r="I230" s="28">
        <v>8757500</v>
      </c>
      <c r="J230" s="28">
        <v>2974000</v>
      </c>
      <c r="K230" s="28">
        <v>1859000</v>
      </c>
      <c r="L230" s="28">
        <v>2465000</v>
      </c>
      <c r="M230" s="4"/>
    </row>
    <row r="231" spans="2:13">
      <c r="B231" s="22">
        <v>16.8781</v>
      </c>
      <c r="C231" s="22">
        <v>24.069800000000001</v>
      </c>
      <c r="D231" s="22">
        <v>15.455399999999999</v>
      </c>
      <c r="E231" s="22">
        <v>17.300599999999999</v>
      </c>
      <c r="F231" s="4"/>
      <c r="G231" s="4"/>
      <c r="H231" s="4"/>
      <c r="I231" s="24">
        <v>3732000</v>
      </c>
      <c r="J231" s="24">
        <v>1759000</v>
      </c>
      <c r="K231" s="24">
        <v>3604500</v>
      </c>
      <c r="L231" s="24">
        <v>2705000</v>
      </c>
      <c r="M231" s="4"/>
    </row>
    <row r="232" spans="2:13">
      <c r="B232" s="26">
        <v>16.992799999999999</v>
      </c>
      <c r="C232" s="26">
        <v>23.523900000000001</v>
      </c>
      <c r="D232" s="26">
        <v>15.8756</v>
      </c>
      <c r="E232" s="26">
        <v>17.46</v>
      </c>
      <c r="F232" s="4"/>
      <c r="G232" s="4"/>
      <c r="H232" s="4"/>
      <c r="I232" s="28">
        <v>4499500</v>
      </c>
      <c r="J232" s="28">
        <v>2337500</v>
      </c>
      <c r="K232" s="28">
        <v>3126000</v>
      </c>
      <c r="L232" s="28">
        <v>2349500</v>
      </c>
      <c r="M232" s="4"/>
    </row>
    <row r="233" spans="2:13">
      <c r="B233" s="22">
        <v>17.2089</v>
      </c>
      <c r="C233" s="22">
        <v>23.404800000000002</v>
      </c>
      <c r="D233" s="22">
        <v>16.063199999999998</v>
      </c>
      <c r="E233" s="22">
        <v>17.270700000000001</v>
      </c>
      <c r="F233" s="4"/>
      <c r="G233" s="4"/>
      <c r="H233" s="4"/>
      <c r="I233" s="24">
        <v>3119500</v>
      </c>
      <c r="J233" s="24">
        <v>3755500</v>
      </c>
      <c r="K233" s="24">
        <v>3298000</v>
      </c>
      <c r="L233" s="24">
        <v>1949000</v>
      </c>
      <c r="M233" s="4"/>
    </row>
    <row r="234" spans="2:13">
      <c r="B234" s="26">
        <v>17.172599999999999</v>
      </c>
      <c r="C234" s="26">
        <v>23.4893</v>
      </c>
      <c r="D234" s="26">
        <v>16.198</v>
      </c>
      <c r="E234" s="26">
        <v>17.3324</v>
      </c>
      <c r="F234" s="4"/>
      <c r="G234" s="4"/>
      <c r="H234" s="4"/>
      <c r="I234" s="28">
        <v>3714000</v>
      </c>
      <c r="J234" s="28">
        <v>2220000</v>
      </c>
      <c r="K234" s="28">
        <v>2084500</v>
      </c>
      <c r="L234" s="28">
        <v>2824000</v>
      </c>
      <c r="M234" s="4"/>
    </row>
    <row r="235" spans="2:13">
      <c r="B235" s="22">
        <v>17.3658</v>
      </c>
      <c r="C235" s="22">
        <v>23.306799999999999</v>
      </c>
      <c r="D235" s="22">
        <v>16.057300000000001</v>
      </c>
      <c r="E235" s="22">
        <v>17.388300000000001</v>
      </c>
      <c r="F235" s="4"/>
      <c r="G235" s="4"/>
      <c r="H235" s="4"/>
      <c r="I235" s="24">
        <v>6044500</v>
      </c>
      <c r="J235" s="24">
        <v>1701500</v>
      </c>
      <c r="K235" s="24">
        <v>5601500</v>
      </c>
      <c r="L235" s="24">
        <v>5846500</v>
      </c>
      <c r="M235" s="4"/>
    </row>
    <row r="236" spans="2:13">
      <c r="B236" s="26">
        <v>17.830500000000001</v>
      </c>
      <c r="C236" s="26">
        <v>23.339400000000001</v>
      </c>
      <c r="D236" s="26">
        <v>16.068999999999999</v>
      </c>
      <c r="E236" s="26">
        <v>17.163</v>
      </c>
      <c r="F236" s="4"/>
      <c r="G236" s="4"/>
      <c r="H236" s="4"/>
      <c r="I236" s="28">
        <v>8248500</v>
      </c>
      <c r="J236" s="28">
        <v>2046500</v>
      </c>
      <c r="K236" s="28">
        <v>3752500</v>
      </c>
      <c r="L236" s="28">
        <v>3034500</v>
      </c>
      <c r="M236" s="4"/>
    </row>
    <row r="237" spans="2:13">
      <c r="B237" s="22">
        <v>17.991099999999999</v>
      </c>
      <c r="C237" s="22">
        <v>23.418199999999999</v>
      </c>
      <c r="D237" s="22">
        <v>16.2332</v>
      </c>
      <c r="E237" s="22">
        <v>17.133099999999999</v>
      </c>
      <c r="F237" s="4"/>
      <c r="G237" s="4"/>
      <c r="H237" s="4"/>
      <c r="I237" s="24">
        <v>3334500</v>
      </c>
      <c r="J237" s="24">
        <v>3232000</v>
      </c>
      <c r="K237" s="24">
        <v>4689000</v>
      </c>
      <c r="L237" s="24">
        <v>4065000</v>
      </c>
      <c r="M237" s="4"/>
    </row>
    <row r="238" spans="2:13">
      <c r="B238" s="26">
        <v>17.841999999999999</v>
      </c>
      <c r="C238" s="26">
        <v>22.941600000000001</v>
      </c>
      <c r="D238" s="26">
        <v>16.403199999999998</v>
      </c>
      <c r="E238" s="26">
        <v>17.170999999999999</v>
      </c>
      <c r="F238" s="4"/>
      <c r="G238" s="4"/>
      <c r="H238" s="4"/>
      <c r="I238" s="28">
        <v>4848500</v>
      </c>
      <c r="J238" s="28">
        <v>4380500</v>
      </c>
      <c r="K238" s="28">
        <v>4139000</v>
      </c>
      <c r="L238" s="28">
        <v>3241500</v>
      </c>
      <c r="M238" s="4"/>
    </row>
    <row r="239" spans="2:13">
      <c r="B239" s="22">
        <v>18.107800000000001</v>
      </c>
      <c r="C239" s="22">
        <v>23.093399999999999</v>
      </c>
      <c r="D239" s="22">
        <v>16.1785</v>
      </c>
      <c r="E239" s="22">
        <v>17.0075</v>
      </c>
      <c r="F239" s="4"/>
      <c r="G239" s="4"/>
      <c r="H239" s="4"/>
      <c r="I239" s="24">
        <v>6201000</v>
      </c>
      <c r="J239" s="24">
        <v>3183500</v>
      </c>
      <c r="K239" s="24">
        <v>3531000</v>
      </c>
      <c r="L239" s="24">
        <v>5139000</v>
      </c>
      <c r="M239" s="4"/>
    </row>
    <row r="240" spans="2:13">
      <c r="B240" s="26">
        <v>17.713799999999999</v>
      </c>
      <c r="C240" s="26">
        <v>23.066500000000001</v>
      </c>
      <c r="D240" s="26">
        <v>15.947900000000001</v>
      </c>
      <c r="E240" s="26">
        <v>17.222799999999999</v>
      </c>
      <c r="F240" s="4"/>
      <c r="G240" s="4"/>
      <c r="H240" s="4"/>
      <c r="I240" s="28">
        <v>5942000</v>
      </c>
      <c r="J240" s="28">
        <v>3268500</v>
      </c>
      <c r="K240" s="28">
        <v>5243000</v>
      </c>
      <c r="L240" s="28">
        <v>4086500</v>
      </c>
      <c r="M240" s="4"/>
    </row>
    <row r="241" spans="2:13">
      <c r="B241" s="22">
        <v>17.9452</v>
      </c>
      <c r="C241" s="22">
        <v>23.254899999999999</v>
      </c>
      <c r="D241" s="22">
        <v>15.5297</v>
      </c>
      <c r="E241" s="22">
        <v>17.621500000000001</v>
      </c>
      <c r="F241" s="4"/>
      <c r="G241" s="4"/>
      <c r="H241" s="4"/>
      <c r="I241" s="24">
        <v>3773000</v>
      </c>
      <c r="J241" s="24">
        <v>2058000</v>
      </c>
      <c r="K241" s="24">
        <v>3592500</v>
      </c>
      <c r="L241" s="24">
        <v>10883000</v>
      </c>
      <c r="M241" s="4"/>
    </row>
    <row r="242" spans="2:13">
      <c r="B242" s="26">
        <v>18.054300000000001</v>
      </c>
      <c r="C242" s="26">
        <v>23.977499999999999</v>
      </c>
      <c r="D242" s="26">
        <v>15.4457</v>
      </c>
      <c r="E242" s="26">
        <v>17.6434</v>
      </c>
      <c r="F242" s="4"/>
      <c r="G242" s="4"/>
      <c r="H242" s="4"/>
      <c r="I242" s="28">
        <v>2850500</v>
      </c>
      <c r="J242" s="28">
        <v>3117000</v>
      </c>
      <c r="K242" s="28">
        <v>2404000</v>
      </c>
      <c r="L242" s="28">
        <v>4265500</v>
      </c>
      <c r="M242" s="4"/>
    </row>
    <row r="243" spans="2:13">
      <c r="B243" s="22">
        <v>17.855399999999999</v>
      </c>
      <c r="C243" s="22">
        <v>24.2043</v>
      </c>
      <c r="D243" s="22">
        <v>15.475</v>
      </c>
      <c r="E243" s="22">
        <v>17.800899999999999</v>
      </c>
      <c r="F243" s="4"/>
      <c r="G243" s="4"/>
      <c r="H243" s="4"/>
      <c r="I243" s="24">
        <v>4507000</v>
      </c>
      <c r="J243" s="24">
        <v>1756500</v>
      </c>
      <c r="K243" s="24">
        <v>5175000</v>
      </c>
      <c r="L243" s="24">
        <v>3239500</v>
      </c>
      <c r="M243" s="4"/>
    </row>
    <row r="244" spans="2:13">
      <c r="B244" s="26">
        <v>17.857299999999999</v>
      </c>
      <c r="C244" s="26">
        <v>23.610399999999998</v>
      </c>
      <c r="D244" s="26">
        <v>15.7075</v>
      </c>
      <c r="E244" s="26">
        <v>17.806899999999999</v>
      </c>
      <c r="F244" s="4"/>
      <c r="G244" s="4"/>
      <c r="H244" s="4"/>
      <c r="I244" s="28">
        <v>3589500</v>
      </c>
      <c r="J244" s="28">
        <v>2863000</v>
      </c>
      <c r="K244" s="28">
        <v>5080000</v>
      </c>
      <c r="L244" s="28">
        <v>3585500</v>
      </c>
      <c r="M244" s="4"/>
    </row>
    <row r="245" spans="2:13">
      <c r="B245" s="22">
        <v>18.002600000000001</v>
      </c>
      <c r="C245" s="22">
        <v>23.6892</v>
      </c>
      <c r="D245" s="22">
        <v>15.6684</v>
      </c>
      <c r="E245" s="22">
        <v>18.0182</v>
      </c>
      <c r="F245" s="4"/>
      <c r="G245" s="4"/>
      <c r="H245" s="4"/>
      <c r="I245" s="24">
        <v>9943500</v>
      </c>
      <c r="J245" s="24">
        <v>2009000</v>
      </c>
      <c r="K245" s="24">
        <v>4470000</v>
      </c>
      <c r="L245" s="24">
        <v>3447000</v>
      </c>
      <c r="M245" s="4"/>
    </row>
    <row r="246" spans="2:13">
      <c r="B246" s="26">
        <v>17.995000000000001</v>
      </c>
      <c r="C246" s="26">
        <v>23.176100000000002</v>
      </c>
      <c r="D246" s="26">
        <v>15.826700000000001</v>
      </c>
      <c r="E246" s="26">
        <v>18.2972</v>
      </c>
      <c r="F246" s="4"/>
      <c r="G246" s="4"/>
      <c r="H246" s="4"/>
      <c r="I246" s="28">
        <v>3627000</v>
      </c>
      <c r="J246" s="28">
        <v>2444500</v>
      </c>
      <c r="K246" s="28">
        <v>3884500</v>
      </c>
      <c r="L246" s="28">
        <v>7517000</v>
      </c>
      <c r="M246" s="4"/>
    </row>
    <row r="247" spans="2:13">
      <c r="B247" s="22">
        <v>18.107800000000001</v>
      </c>
      <c r="C247" s="22">
        <v>23.1799</v>
      </c>
      <c r="D247" s="22">
        <v>15.8736</v>
      </c>
      <c r="E247" s="22">
        <v>18.422799999999999</v>
      </c>
      <c r="F247" s="4"/>
      <c r="G247" s="4"/>
      <c r="H247" s="4"/>
      <c r="I247" s="24">
        <v>4538000</v>
      </c>
      <c r="J247" s="24">
        <v>1742500</v>
      </c>
      <c r="K247" s="24">
        <v>3289000</v>
      </c>
      <c r="L247" s="24">
        <v>6704000</v>
      </c>
      <c r="M247" s="4"/>
    </row>
    <row r="248" spans="2:13">
      <c r="B248" s="26">
        <v>17.857299999999999</v>
      </c>
      <c r="C248" s="26">
        <v>23.802600000000002</v>
      </c>
      <c r="D248" s="26">
        <v>15.3734</v>
      </c>
      <c r="E248" s="26">
        <v>18.476600000000001</v>
      </c>
      <c r="F248" s="4"/>
      <c r="G248" s="4"/>
      <c r="H248" s="4"/>
      <c r="I248" s="28">
        <v>4278500</v>
      </c>
      <c r="J248" s="28">
        <v>4096500</v>
      </c>
      <c r="K248" s="28">
        <v>3126500</v>
      </c>
      <c r="L248" s="28">
        <v>3513000</v>
      </c>
      <c r="M248" s="4"/>
    </row>
    <row r="249" spans="2:13">
      <c r="B249" s="22">
        <v>18.006399999999999</v>
      </c>
      <c r="C249" s="22">
        <v>23.487400000000001</v>
      </c>
      <c r="D249" s="22">
        <v>15.3147</v>
      </c>
      <c r="E249" s="22">
        <v>18.381</v>
      </c>
      <c r="F249" s="4"/>
      <c r="G249" s="4"/>
      <c r="H249" s="4"/>
      <c r="I249" s="24">
        <v>4121500</v>
      </c>
      <c r="J249" s="24">
        <v>3902000</v>
      </c>
      <c r="K249" s="24">
        <v>3093000</v>
      </c>
      <c r="L249" s="24">
        <v>4349500</v>
      </c>
      <c r="M249" s="4"/>
    </row>
    <row r="250" spans="2:13">
      <c r="B250" s="26">
        <v>18.190100000000001</v>
      </c>
      <c r="C250" s="26">
        <v>23.279900000000001</v>
      </c>
      <c r="D250" s="26">
        <v>15.181900000000001</v>
      </c>
      <c r="E250" s="26">
        <v>18.263400000000001</v>
      </c>
      <c r="F250" s="4"/>
      <c r="G250" s="4"/>
      <c r="H250" s="4"/>
      <c r="I250" s="28">
        <v>4284000</v>
      </c>
      <c r="J250" s="28">
        <v>3053500</v>
      </c>
      <c r="K250" s="28">
        <v>4972000</v>
      </c>
      <c r="L250" s="28">
        <v>5179000</v>
      </c>
      <c r="M250" s="4"/>
    </row>
    <row r="251" spans="2:13">
      <c r="B251" s="22">
        <v>18.555299999999999</v>
      </c>
      <c r="C251" s="22">
        <v>22.860900000000001</v>
      </c>
      <c r="D251" s="22">
        <v>15.1447</v>
      </c>
      <c r="E251" s="22">
        <v>17.956399999999999</v>
      </c>
      <c r="F251" s="4"/>
      <c r="G251" s="4"/>
      <c r="H251" s="4"/>
      <c r="I251" s="24">
        <v>5998500</v>
      </c>
      <c r="J251" s="24">
        <v>2563000</v>
      </c>
      <c r="K251" s="24">
        <v>3929000</v>
      </c>
      <c r="L251" s="24">
        <v>3922000</v>
      </c>
      <c r="M251" s="4"/>
    </row>
    <row r="252" spans="2:13">
      <c r="B252" s="26">
        <v>18.878599999999999</v>
      </c>
      <c r="C252" s="26">
        <v>23.168399999999998</v>
      </c>
      <c r="D252" s="26">
        <v>15.129099999999999</v>
      </c>
      <c r="E252" s="26">
        <v>18.490600000000001</v>
      </c>
      <c r="F252" s="4"/>
      <c r="G252" s="4"/>
      <c r="H252" s="4"/>
      <c r="I252" s="28">
        <v>6448000</v>
      </c>
      <c r="J252" s="28">
        <v>4182500</v>
      </c>
      <c r="K252" s="28">
        <v>3138000</v>
      </c>
      <c r="L252" s="28">
        <v>3759000</v>
      </c>
      <c r="M252" s="4"/>
    </row>
    <row r="253" spans="2:13">
      <c r="B253" s="22">
        <v>19.0105</v>
      </c>
      <c r="C253" s="22">
        <v>23.6585</v>
      </c>
      <c r="D253" s="22">
        <v>15.0021</v>
      </c>
      <c r="E253" s="22">
        <v>18.367000000000001</v>
      </c>
      <c r="F253" s="4"/>
      <c r="G253" s="4"/>
      <c r="H253" s="4"/>
      <c r="I253" s="24">
        <v>4695000</v>
      </c>
      <c r="J253" s="24">
        <v>3333000</v>
      </c>
      <c r="K253" s="24">
        <v>3421500</v>
      </c>
      <c r="L253" s="24">
        <v>2659500</v>
      </c>
      <c r="M253" s="4"/>
    </row>
    <row r="254" spans="2:13">
      <c r="B254" s="26">
        <v>18.639500000000002</v>
      </c>
      <c r="C254" s="26">
        <v>23.804500000000001</v>
      </c>
      <c r="D254" s="26">
        <v>15.035299999999999</v>
      </c>
      <c r="E254" s="26">
        <v>18.632100000000001</v>
      </c>
      <c r="F254" s="4"/>
      <c r="G254" s="4"/>
      <c r="H254" s="4"/>
      <c r="I254" s="28">
        <v>3715000</v>
      </c>
      <c r="J254" s="28">
        <v>2572000</v>
      </c>
      <c r="K254" s="28">
        <v>3089500</v>
      </c>
      <c r="L254" s="28">
        <v>3302000</v>
      </c>
      <c r="M254" s="4"/>
    </row>
    <row r="255" spans="2:13">
      <c r="B255" s="22">
        <v>18.639500000000002</v>
      </c>
      <c r="C255" s="22">
        <v>24.448399999999999</v>
      </c>
      <c r="D255" s="22">
        <v>14.761699999999999</v>
      </c>
      <c r="E255" s="22">
        <v>18.739799999999999</v>
      </c>
      <c r="F255" s="4"/>
      <c r="G255" s="4"/>
      <c r="H255" s="4"/>
      <c r="I255" s="24">
        <v>3348000</v>
      </c>
      <c r="J255" s="24">
        <v>2741000</v>
      </c>
      <c r="K255" s="24">
        <v>3520500</v>
      </c>
      <c r="L255" s="24">
        <v>2927000</v>
      </c>
      <c r="M255" s="4"/>
    </row>
    <row r="256" spans="2:13">
      <c r="B256" s="26">
        <v>18.520900000000001</v>
      </c>
      <c r="C256" s="26">
        <v>24.500299999999999</v>
      </c>
      <c r="D256" s="26">
        <v>14.626899999999999</v>
      </c>
      <c r="E256" s="26">
        <v>18.8674</v>
      </c>
      <c r="F256" s="4"/>
      <c r="G256" s="4"/>
      <c r="H256" s="4"/>
      <c r="I256" s="28">
        <v>1509000</v>
      </c>
      <c r="J256" s="28">
        <v>2078500</v>
      </c>
      <c r="K256" s="28">
        <v>3195500</v>
      </c>
      <c r="L256" s="28">
        <v>2228500</v>
      </c>
      <c r="M256" s="4"/>
    </row>
    <row r="257" spans="2:13">
      <c r="B257" s="22">
        <v>18.7332</v>
      </c>
      <c r="C257" s="22">
        <v>24.348400000000002</v>
      </c>
      <c r="D257" s="22">
        <v>14.9864</v>
      </c>
      <c r="E257" s="22">
        <v>18.875299999999999</v>
      </c>
      <c r="F257" s="4"/>
      <c r="G257" s="4"/>
      <c r="H257" s="4"/>
      <c r="I257" s="24">
        <v>4818000</v>
      </c>
      <c r="J257" s="24">
        <v>1295500</v>
      </c>
      <c r="K257" s="24">
        <v>2872500</v>
      </c>
      <c r="L257" s="24">
        <v>1512500</v>
      </c>
      <c r="M257" s="4"/>
    </row>
    <row r="258" spans="2:13">
      <c r="B258" s="26">
        <v>19.2075</v>
      </c>
      <c r="C258" s="26">
        <v>24.200399999999998</v>
      </c>
      <c r="D258" s="26">
        <v>14.9063</v>
      </c>
      <c r="E258" s="4"/>
      <c r="F258" s="4"/>
      <c r="G258" s="4"/>
      <c r="H258" s="4"/>
      <c r="I258" s="28">
        <v>4944000</v>
      </c>
      <c r="J258" s="28">
        <v>1161000</v>
      </c>
      <c r="K258" s="28">
        <v>2067500</v>
      </c>
      <c r="L258" s="4"/>
      <c r="M258" s="4"/>
    </row>
    <row r="259" spans="2:13">
      <c r="B259" s="22">
        <v>19.2745</v>
      </c>
      <c r="C259" s="22">
        <v>24.2927</v>
      </c>
      <c r="D259" s="4"/>
      <c r="E259" s="4"/>
      <c r="F259" s="4"/>
      <c r="G259" s="4"/>
      <c r="H259" s="4"/>
      <c r="I259" s="24">
        <v>3081000</v>
      </c>
      <c r="J259" s="24">
        <v>1375000</v>
      </c>
      <c r="K259" s="4"/>
      <c r="L259" s="4"/>
      <c r="M259" s="4"/>
    </row>
    <row r="260" spans="2:13">
      <c r="B260" s="26">
        <v>19.335699999999999</v>
      </c>
      <c r="C260" s="4"/>
      <c r="D260" s="4"/>
      <c r="E260" s="4"/>
      <c r="F260" s="4"/>
      <c r="G260" s="4"/>
      <c r="H260" s="4"/>
      <c r="I260" s="28">
        <v>3353500</v>
      </c>
      <c r="J260" s="4"/>
      <c r="K260" s="4"/>
      <c r="L260" s="4"/>
      <c r="M260" s="4"/>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2C4F9-9135-4A6F-9EF9-EDFC1A5E2805}">
  <dimension ref="A6:M260"/>
  <sheetViews>
    <sheetView zoomScale="50" zoomScaleNormal="100" workbookViewId="0">
      <selection activeCell="Y27" sqref="Y27"/>
    </sheetView>
  </sheetViews>
  <sheetFormatPr defaultRowHeight="14"/>
  <cols>
    <col min="2" max="6" width="8.83203125" bestFit="1" customWidth="1"/>
    <col min="8" max="13" width="12.33203125" bestFit="1" customWidth="1"/>
  </cols>
  <sheetData>
    <row r="6" spans="1:13">
      <c r="A6" s="4" t="s">
        <v>204</v>
      </c>
      <c r="B6" s="4"/>
      <c r="C6" s="4"/>
      <c r="D6" s="4"/>
      <c r="E6" s="4"/>
      <c r="F6" s="4"/>
      <c r="H6" t="s">
        <v>205</v>
      </c>
    </row>
    <row r="7" spans="1:13">
      <c r="A7">
        <v>2019</v>
      </c>
      <c r="B7">
        <v>2020</v>
      </c>
      <c r="C7">
        <v>2021</v>
      </c>
      <c r="D7">
        <v>2022</v>
      </c>
      <c r="E7">
        <v>2023</v>
      </c>
      <c r="F7">
        <v>2024</v>
      </c>
      <c r="G7" s="4"/>
      <c r="H7">
        <v>2019</v>
      </c>
      <c r="I7">
        <v>2020</v>
      </c>
      <c r="J7">
        <v>2021</v>
      </c>
      <c r="K7">
        <v>2022</v>
      </c>
      <c r="L7">
        <v>2023</v>
      </c>
      <c r="M7">
        <v>2024</v>
      </c>
    </row>
    <row r="8" spans="1:13">
      <c r="A8" s="107">
        <v>50.993699999999997</v>
      </c>
      <c r="B8" s="107">
        <v>53.666499999999999</v>
      </c>
      <c r="C8" s="107">
        <v>44.902900000000002</v>
      </c>
      <c r="D8" s="107">
        <v>49.350499999999997</v>
      </c>
      <c r="E8" s="107">
        <v>25.775099999999998</v>
      </c>
      <c r="F8" s="107">
        <v>47.168300000000002</v>
      </c>
      <c r="G8" s="4"/>
      <c r="H8" s="18">
        <v>12119000</v>
      </c>
      <c r="I8" s="18">
        <v>18056000</v>
      </c>
      <c r="J8" s="18">
        <v>46102500</v>
      </c>
      <c r="K8" s="18">
        <v>33857600</v>
      </c>
      <c r="L8" s="18">
        <v>31308000</v>
      </c>
      <c r="M8" s="18">
        <v>45905700</v>
      </c>
    </row>
    <row r="9" spans="1:13">
      <c r="A9" s="108">
        <v>51.125999999999998</v>
      </c>
      <c r="B9" s="108">
        <v>53.0137</v>
      </c>
      <c r="C9" s="108">
        <v>45.752699999999997</v>
      </c>
      <c r="D9" s="108">
        <v>49.285600000000002</v>
      </c>
      <c r="E9" s="108">
        <v>26.691199999999998</v>
      </c>
      <c r="F9" s="108">
        <v>46.428199999999997</v>
      </c>
      <c r="G9" s="4"/>
      <c r="H9" s="19">
        <v>16112100</v>
      </c>
      <c r="I9" s="19">
        <v>15293900</v>
      </c>
      <c r="J9" s="19">
        <v>24866600</v>
      </c>
      <c r="K9" s="19">
        <v>45681400</v>
      </c>
      <c r="L9" s="19">
        <v>37665200</v>
      </c>
      <c r="M9" s="19">
        <v>35858400</v>
      </c>
    </row>
    <row r="10" spans="1:13">
      <c r="A10" s="107">
        <v>51.381900000000002</v>
      </c>
      <c r="B10" s="107">
        <v>52.863799999999998</v>
      </c>
      <c r="C10" s="107">
        <v>46.195700000000002</v>
      </c>
      <c r="D10" s="107">
        <v>49.962600000000002</v>
      </c>
      <c r="E10" s="107">
        <v>26.575500000000002</v>
      </c>
      <c r="F10" s="107">
        <v>46.250599999999999</v>
      </c>
      <c r="G10" s="4"/>
      <c r="H10" s="18">
        <v>16097500</v>
      </c>
      <c r="I10" s="18">
        <v>17755200</v>
      </c>
      <c r="J10" s="18">
        <v>36809600</v>
      </c>
      <c r="K10" s="18">
        <v>59109300</v>
      </c>
      <c r="L10" s="18">
        <v>33552600</v>
      </c>
      <c r="M10" s="18">
        <v>47797800</v>
      </c>
    </row>
    <row r="11" spans="1:13">
      <c r="A11" s="108">
        <v>51.470100000000002</v>
      </c>
      <c r="B11" s="108">
        <v>51.981699999999996</v>
      </c>
      <c r="C11" s="108">
        <v>47.181100000000001</v>
      </c>
      <c r="D11" s="108">
        <v>50.092500000000001</v>
      </c>
      <c r="E11" s="108">
        <v>27.703700000000001</v>
      </c>
      <c r="F11" s="108">
        <v>46.270299999999999</v>
      </c>
      <c r="G11" s="4"/>
      <c r="H11" s="19">
        <v>17061900</v>
      </c>
      <c r="I11" s="19">
        <v>21876100</v>
      </c>
      <c r="J11" s="19">
        <v>32092300</v>
      </c>
      <c r="K11" s="19">
        <v>35757900</v>
      </c>
      <c r="L11" s="19">
        <v>31788600</v>
      </c>
      <c r="M11" s="19">
        <v>34332100</v>
      </c>
    </row>
    <row r="12" spans="1:13">
      <c r="A12" s="107">
        <v>51.073099999999997</v>
      </c>
      <c r="B12" s="107">
        <v>52.017000000000003</v>
      </c>
      <c r="C12" s="107">
        <v>46.692900000000002</v>
      </c>
      <c r="D12" s="107">
        <v>49.563800000000001</v>
      </c>
      <c r="E12" s="107">
        <v>28.263000000000002</v>
      </c>
      <c r="F12" s="107">
        <v>47.809699999999999</v>
      </c>
      <c r="G12" s="4"/>
      <c r="H12" s="18">
        <v>18542300</v>
      </c>
      <c r="I12" s="18">
        <v>23133500</v>
      </c>
      <c r="J12" s="18">
        <v>34625400</v>
      </c>
      <c r="K12" s="18">
        <v>30717200</v>
      </c>
      <c r="L12" s="18">
        <v>37493200</v>
      </c>
      <c r="M12" s="18">
        <v>42135100</v>
      </c>
    </row>
    <row r="13" spans="1:13">
      <c r="A13" s="108">
        <v>51.355400000000003</v>
      </c>
      <c r="B13" s="108">
        <v>52.308</v>
      </c>
      <c r="C13" s="108">
        <v>46.593499999999999</v>
      </c>
      <c r="D13" s="108">
        <v>51.205399999999997</v>
      </c>
      <c r="E13" s="108">
        <v>28.388300000000001</v>
      </c>
      <c r="F13" s="108">
        <v>47.414999999999999</v>
      </c>
      <c r="G13" s="4"/>
      <c r="H13" s="19">
        <v>16139000</v>
      </c>
      <c r="I13" s="19">
        <v>18813300</v>
      </c>
      <c r="J13" s="19">
        <v>32925000</v>
      </c>
      <c r="K13" s="19">
        <v>49260800</v>
      </c>
      <c r="L13" s="19">
        <v>23008100</v>
      </c>
      <c r="M13" s="19">
        <v>30097000</v>
      </c>
    </row>
    <row r="14" spans="1:13">
      <c r="A14" s="107">
        <v>50.817300000000003</v>
      </c>
      <c r="B14" s="107">
        <v>51.990499999999997</v>
      </c>
      <c r="C14" s="107">
        <v>48.130299999999998</v>
      </c>
      <c r="D14" s="107">
        <v>51.854599999999998</v>
      </c>
      <c r="E14" s="107">
        <v>28.7837</v>
      </c>
      <c r="F14" s="107">
        <v>46.842599999999997</v>
      </c>
      <c r="G14" s="4"/>
      <c r="H14" s="18">
        <v>15690200</v>
      </c>
      <c r="I14" s="18">
        <v>15200600</v>
      </c>
      <c r="J14" s="18">
        <v>39883900</v>
      </c>
      <c r="K14" s="18">
        <v>39795200</v>
      </c>
      <c r="L14" s="18">
        <v>30375400</v>
      </c>
      <c r="M14" s="18">
        <v>31480200</v>
      </c>
    </row>
    <row r="15" spans="1:13">
      <c r="A15" s="108">
        <v>51.875799999999998</v>
      </c>
      <c r="B15" s="108">
        <v>52.563899999999997</v>
      </c>
      <c r="C15" s="108">
        <v>51.484200000000001</v>
      </c>
      <c r="D15" s="108">
        <v>51.697000000000003</v>
      </c>
      <c r="E15" s="108">
        <v>29.207999999999998</v>
      </c>
      <c r="F15" s="108">
        <v>47.010399999999997</v>
      </c>
      <c r="G15" s="4"/>
      <c r="H15" s="19">
        <v>15011700</v>
      </c>
      <c r="I15" s="19">
        <v>16453300</v>
      </c>
      <c r="J15" s="19">
        <v>124070700</v>
      </c>
      <c r="K15" s="19">
        <v>29136800</v>
      </c>
      <c r="L15" s="19">
        <v>28963900</v>
      </c>
      <c r="M15" s="19">
        <v>31707900</v>
      </c>
    </row>
    <row r="16" spans="1:13">
      <c r="A16" s="107">
        <v>51.955199999999998</v>
      </c>
      <c r="B16" s="107">
        <v>52.422699999999999</v>
      </c>
      <c r="C16" s="107">
        <v>53.563499999999998</v>
      </c>
      <c r="D16" s="107">
        <v>50.954999999999998</v>
      </c>
      <c r="E16" s="107">
        <v>29.034400000000002</v>
      </c>
      <c r="F16" s="107">
        <v>46.497300000000003</v>
      </c>
      <c r="G16" s="4"/>
      <c r="H16" s="18">
        <v>22338700</v>
      </c>
      <c r="I16" s="18">
        <v>17051200</v>
      </c>
      <c r="J16" s="18">
        <v>74680900</v>
      </c>
      <c r="K16" s="18">
        <v>29605400</v>
      </c>
      <c r="L16" s="18">
        <v>31361900</v>
      </c>
      <c r="M16" s="18">
        <v>27448800</v>
      </c>
    </row>
    <row r="17" spans="1:13">
      <c r="A17" s="108">
        <v>51.611199999999997</v>
      </c>
      <c r="B17" s="108">
        <v>51.990499999999997</v>
      </c>
      <c r="C17" s="108">
        <v>52.053800000000003</v>
      </c>
      <c r="D17" s="108">
        <v>51.6599</v>
      </c>
      <c r="E17" s="108">
        <v>28.5426</v>
      </c>
      <c r="F17" s="108">
        <v>46.438099999999999</v>
      </c>
      <c r="G17" s="4"/>
      <c r="H17" s="19">
        <v>18184200</v>
      </c>
      <c r="I17" s="19">
        <v>18498800</v>
      </c>
      <c r="J17" s="19">
        <v>50265400</v>
      </c>
      <c r="K17" s="19">
        <v>30151500</v>
      </c>
      <c r="L17" s="19">
        <v>34759100</v>
      </c>
      <c r="M17" s="19">
        <v>43720700</v>
      </c>
    </row>
    <row r="18" spans="1:13">
      <c r="A18" s="107">
        <v>51.205399999999997</v>
      </c>
      <c r="B18" s="107">
        <v>52.625599999999999</v>
      </c>
      <c r="C18" s="107">
        <v>52.424399999999999</v>
      </c>
      <c r="D18" s="107">
        <v>50.7881</v>
      </c>
      <c r="E18" s="107">
        <v>27.780799999999999</v>
      </c>
      <c r="F18" s="107">
        <v>45.451300000000003</v>
      </c>
      <c r="G18" s="4"/>
      <c r="H18" s="18">
        <v>9481100</v>
      </c>
      <c r="I18" s="18">
        <v>21365500</v>
      </c>
      <c r="J18" s="18">
        <v>35647100</v>
      </c>
      <c r="K18" s="18">
        <v>35313800</v>
      </c>
      <c r="L18" s="18">
        <v>44199600</v>
      </c>
      <c r="M18" s="18">
        <v>33488000</v>
      </c>
    </row>
    <row r="19" spans="1:13">
      <c r="A19" s="108">
        <v>50.861400000000003</v>
      </c>
      <c r="B19" s="108">
        <v>52.572699999999998</v>
      </c>
      <c r="C19" s="108">
        <v>53.039200000000001</v>
      </c>
      <c r="D19" s="108">
        <v>49.730699999999999</v>
      </c>
      <c r="E19" s="108">
        <v>27.404800000000002</v>
      </c>
      <c r="F19" s="108">
        <v>46.122300000000003</v>
      </c>
      <c r="G19" s="4"/>
      <c r="H19" s="19">
        <v>19154500</v>
      </c>
      <c r="I19" s="19">
        <v>21803400</v>
      </c>
      <c r="J19" s="19">
        <v>28701300</v>
      </c>
      <c r="K19" s="19">
        <v>30595100</v>
      </c>
      <c r="L19" s="19">
        <v>36886600</v>
      </c>
      <c r="M19" s="19">
        <v>46681300</v>
      </c>
    </row>
    <row r="20" spans="1:13">
      <c r="A20" s="107">
        <v>49.4589</v>
      </c>
      <c r="B20" s="107">
        <v>53.410699999999999</v>
      </c>
      <c r="C20" s="107">
        <v>56.465400000000002</v>
      </c>
      <c r="D20" s="107">
        <v>48.2654</v>
      </c>
      <c r="E20" s="107">
        <v>28.176200000000001</v>
      </c>
      <c r="F20" s="107">
        <v>47.5137</v>
      </c>
      <c r="G20" s="4"/>
      <c r="H20" s="18">
        <v>25737400</v>
      </c>
      <c r="I20" s="18">
        <v>28358500</v>
      </c>
      <c r="J20" s="18">
        <v>86519500</v>
      </c>
      <c r="K20" s="18">
        <v>28582600</v>
      </c>
      <c r="L20" s="18">
        <v>35158500</v>
      </c>
      <c r="M20" s="18">
        <v>55912900</v>
      </c>
    </row>
    <row r="21" spans="1:13">
      <c r="A21" s="108">
        <v>49.4148</v>
      </c>
      <c r="B21" s="108">
        <v>55.333599999999997</v>
      </c>
      <c r="C21" s="108">
        <v>51.222099999999998</v>
      </c>
      <c r="D21" s="108">
        <v>48.2654</v>
      </c>
      <c r="E21" s="108">
        <v>29.188700000000001</v>
      </c>
      <c r="F21" s="108">
        <v>47.582700000000003</v>
      </c>
      <c r="G21" s="4"/>
      <c r="H21" s="19">
        <v>18881400</v>
      </c>
      <c r="I21" s="19">
        <v>29475100</v>
      </c>
      <c r="J21" s="19">
        <v>85729300</v>
      </c>
      <c r="K21" s="19">
        <v>46372400</v>
      </c>
      <c r="L21" s="19">
        <v>38795800</v>
      </c>
      <c r="M21" s="19">
        <v>45639500</v>
      </c>
    </row>
    <row r="22" spans="1:13">
      <c r="A22" s="107">
        <v>49.467700000000001</v>
      </c>
      <c r="B22" s="107">
        <v>55.854100000000003</v>
      </c>
      <c r="C22" s="107">
        <v>50.119199999999999</v>
      </c>
      <c r="D22" s="107">
        <v>48.172600000000003</v>
      </c>
      <c r="E22" s="107">
        <v>28.851199999999999</v>
      </c>
      <c r="F22" s="107">
        <v>48.243899999999996</v>
      </c>
      <c r="G22" s="4"/>
      <c r="H22" s="18">
        <v>17673700</v>
      </c>
      <c r="I22" s="18">
        <v>42778700</v>
      </c>
      <c r="J22" s="18">
        <v>61968500</v>
      </c>
      <c r="K22" s="18">
        <v>64198400</v>
      </c>
      <c r="L22" s="18">
        <v>24855100</v>
      </c>
      <c r="M22" s="18">
        <v>37224100</v>
      </c>
    </row>
    <row r="23" spans="1:13">
      <c r="A23" s="108">
        <v>50.111600000000003</v>
      </c>
      <c r="B23" s="108">
        <v>60.396799999999999</v>
      </c>
      <c r="C23" s="108">
        <v>49.911200000000001</v>
      </c>
      <c r="D23" s="108">
        <v>47.300800000000002</v>
      </c>
      <c r="E23" s="108">
        <v>28.638999999999999</v>
      </c>
      <c r="F23" s="108">
        <v>48.441200000000002</v>
      </c>
      <c r="G23" s="4"/>
      <c r="H23" s="19">
        <v>16476800</v>
      </c>
      <c r="I23" s="19">
        <v>84711000</v>
      </c>
      <c r="J23" s="19">
        <v>31485900</v>
      </c>
      <c r="K23" s="19">
        <v>44095400</v>
      </c>
      <c r="L23" s="19">
        <v>28268000</v>
      </c>
      <c r="M23" s="19">
        <v>49375800</v>
      </c>
    </row>
    <row r="24" spans="1:13">
      <c r="A24" s="107">
        <v>49.864600000000003</v>
      </c>
      <c r="B24" s="107">
        <v>57.944600000000001</v>
      </c>
      <c r="C24" s="107">
        <v>48.4467</v>
      </c>
      <c r="D24" s="107">
        <v>47.9407</v>
      </c>
      <c r="E24" s="107">
        <v>29.0151</v>
      </c>
      <c r="F24" s="107">
        <v>48.895200000000003</v>
      </c>
      <c r="G24" s="4"/>
      <c r="H24" s="18">
        <v>14298600</v>
      </c>
      <c r="I24" s="18">
        <v>30764000</v>
      </c>
      <c r="J24" s="18">
        <v>49722900</v>
      </c>
      <c r="K24" s="18">
        <v>54895400</v>
      </c>
      <c r="L24" s="18">
        <v>56088100</v>
      </c>
      <c r="M24" s="18">
        <v>84845100</v>
      </c>
    </row>
    <row r="25" spans="1:13">
      <c r="A25" s="108">
        <v>49.9176</v>
      </c>
      <c r="B25" s="108">
        <v>59.373600000000003</v>
      </c>
      <c r="C25" s="108">
        <v>50.688699999999997</v>
      </c>
      <c r="D25" s="108">
        <v>44.564799999999998</v>
      </c>
      <c r="E25" s="108">
        <v>27.1541</v>
      </c>
      <c r="F25" s="108">
        <v>43.073099999999997</v>
      </c>
      <c r="G25" s="4"/>
      <c r="H25" s="19">
        <v>16157900</v>
      </c>
      <c r="I25" s="19">
        <v>30915400</v>
      </c>
      <c r="J25" s="19">
        <v>49202600</v>
      </c>
      <c r="K25" s="19">
        <v>89642800</v>
      </c>
      <c r="L25" s="19">
        <v>148548200</v>
      </c>
      <c r="M25" s="19">
        <v>127665300</v>
      </c>
    </row>
    <row r="26" spans="1:13">
      <c r="A26" s="107">
        <v>50.341000000000001</v>
      </c>
      <c r="B26" s="107">
        <v>58.5092</v>
      </c>
      <c r="C26" s="107">
        <v>50.182400000000001</v>
      </c>
      <c r="D26" s="107">
        <v>44.268000000000001</v>
      </c>
      <c r="E26" s="107">
        <v>26.951599999999999</v>
      </c>
      <c r="F26" s="107">
        <v>43.260599999999997</v>
      </c>
      <c r="G26" s="4"/>
      <c r="H26" s="18">
        <v>20051100</v>
      </c>
      <c r="I26" s="18">
        <v>18055800</v>
      </c>
      <c r="J26" s="18">
        <v>37256200</v>
      </c>
      <c r="K26" s="18">
        <v>61945400</v>
      </c>
      <c r="L26" s="18">
        <v>55145800</v>
      </c>
      <c r="M26" s="18">
        <v>51790900</v>
      </c>
    </row>
    <row r="27" spans="1:13">
      <c r="A27" s="108">
        <v>50.764400000000002</v>
      </c>
      <c r="B27" s="108">
        <v>58.632599999999996</v>
      </c>
      <c r="C27" s="108">
        <v>51.249200000000002</v>
      </c>
      <c r="D27" s="108">
        <v>45.2789</v>
      </c>
      <c r="E27" s="108">
        <v>27.250499999999999</v>
      </c>
      <c r="F27" s="108">
        <v>42.352800000000002</v>
      </c>
      <c r="G27" s="4"/>
      <c r="H27" s="19">
        <v>27883300</v>
      </c>
      <c r="I27" s="19">
        <v>18522400</v>
      </c>
      <c r="J27" s="19">
        <v>26926600</v>
      </c>
      <c r="K27" s="19">
        <v>51828400</v>
      </c>
      <c r="L27" s="19">
        <v>52621600</v>
      </c>
      <c r="M27" s="19">
        <v>47958800</v>
      </c>
    </row>
    <row r="28" spans="1:13">
      <c r="A28" s="107">
        <v>50.976100000000002</v>
      </c>
      <c r="B28" s="107">
        <v>56.392099999999999</v>
      </c>
      <c r="C28" s="107">
        <v>52.433500000000002</v>
      </c>
      <c r="D28" s="107">
        <v>45.399500000000003</v>
      </c>
      <c r="E28" s="107">
        <v>28.031600000000001</v>
      </c>
      <c r="F28" s="107">
        <v>42.5107</v>
      </c>
      <c r="G28" s="4"/>
      <c r="H28" s="18">
        <v>22795200</v>
      </c>
      <c r="I28" s="18">
        <v>25268400</v>
      </c>
      <c r="J28" s="18">
        <v>23580900</v>
      </c>
      <c r="K28" s="18">
        <v>35386100</v>
      </c>
      <c r="L28" s="18">
        <v>63330600</v>
      </c>
      <c r="M28" s="18">
        <v>51584200</v>
      </c>
    </row>
    <row r="29" spans="1:13">
      <c r="A29" s="108">
        <v>50.896700000000003</v>
      </c>
      <c r="B29" s="108">
        <v>56.824399999999997</v>
      </c>
      <c r="C29" s="108">
        <v>52.144199999999998</v>
      </c>
      <c r="D29" s="108">
        <v>45.918900000000001</v>
      </c>
      <c r="E29" s="108">
        <v>29.111499999999999</v>
      </c>
      <c r="F29" s="108">
        <v>42.786999999999999</v>
      </c>
      <c r="G29" s="4"/>
      <c r="H29" s="19">
        <v>19131200</v>
      </c>
      <c r="I29" s="19">
        <v>16646600</v>
      </c>
      <c r="J29" s="19">
        <v>21893200</v>
      </c>
      <c r="K29" s="19">
        <v>37962700</v>
      </c>
      <c r="L29" s="19">
        <v>62230700</v>
      </c>
      <c r="M29" s="19">
        <v>38819900</v>
      </c>
    </row>
    <row r="30" spans="1:13">
      <c r="A30" s="107">
        <v>50.543900000000001</v>
      </c>
      <c r="B30" s="107">
        <v>57.741700000000002</v>
      </c>
      <c r="C30" s="107">
        <v>53.470199999999998</v>
      </c>
      <c r="D30" s="107">
        <v>44.778100000000002</v>
      </c>
      <c r="E30" s="107">
        <v>29.236899999999999</v>
      </c>
      <c r="F30" s="107">
        <v>42.036999999999999</v>
      </c>
      <c r="G30" s="4"/>
      <c r="H30" s="18">
        <v>21653100</v>
      </c>
      <c r="I30" s="18">
        <v>20970800</v>
      </c>
      <c r="J30" s="18">
        <v>29853800</v>
      </c>
      <c r="K30" s="18">
        <v>42145800</v>
      </c>
      <c r="L30" s="18">
        <v>57603100</v>
      </c>
      <c r="M30" s="18">
        <v>53669900</v>
      </c>
    </row>
    <row r="31" spans="1:13">
      <c r="A31" s="108">
        <v>50.429200000000002</v>
      </c>
      <c r="B31" s="108">
        <v>59.400100000000002</v>
      </c>
      <c r="C31" s="108">
        <v>52.915399999999998</v>
      </c>
      <c r="D31" s="108">
        <v>44.866900000000001</v>
      </c>
      <c r="E31" s="108">
        <v>28.002199999999998</v>
      </c>
      <c r="F31" s="108">
        <v>42.204799999999999</v>
      </c>
      <c r="G31" s="4"/>
      <c r="H31" s="19">
        <v>28261000</v>
      </c>
      <c r="I31" s="19">
        <v>23401400</v>
      </c>
      <c r="J31" s="19">
        <v>23432600</v>
      </c>
      <c r="K31" s="19">
        <v>32431500</v>
      </c>
      <c r="L31" s="19">
        <v>48726400</v>
      </c>
      <c r="M31" s="19">
        <v>28890300</v>
      </c>
    </row>
    <row r="32" spans="1:13">
      <c r="A32" s="107">
        <v>51.125999999999998</v>
      </c>
      <c r="B32" s="107">
        <v>59.470999999999997</v>
      </c>
      <c r="C32" s="107">
        <v>53.806800000000003</v>
      </c>
      <c r="D32" s="107">
        <v>45.025700000000001</v>
      </c>
      <c r="E32" s="107">
        <v>28.3536</v>
      </c>
      <c r="F32" s="107">
        <v>42.2988</v>
      </c>
      <c r="G32" s="4"/>
      <c r="H32" s="18">
        <v>18865100</v>
      </c>
      <c r="I32" s="18">
        <v>17408000</v>
      </c>
      <c r="J32" s="18">
        <v>34358300</v>
      </c>
      <c r="K32" s="18">
        <v>27558500</v>
      </c>
      <c r="L32" s="18">
        <v>50780800</v>
      </c>
      <c r="M32" s="18">
        <v>34068200</v>
      </c>
    </row>
    <row r="33" spans="1:13">
      <c r="A33" s="108">
        <v>51.999299999999998</v>
      </c>
      <c r="B33" s="108">
        <v>58.522500000000001</v>
      </c>
      <c r="C33" s="108">
        <v>53.461199999999998</v>
      </c>
      <c r="D33" s="108">
        <v>45.6145</v>
      </c>
      <c r="E33" s="108">
        <v>27.562999999999999</v>
      </c>
      <c r="F33" s="108">
        <v>42.3384</v>
      </c>
      <c r="G33" s="4"/>
      <c r="H33" s="19">
        <v>49953000</v>
      </c>
      <c r="I33" s="19">
        <v>18134600</v>
      </c>
      <c r="J33" s="19">
        <v>28754100</v>
      </c>
      <c r="K33" s="19">
        <v>28051200</v>
      </c>
      <c r="L33" s="19">
        <v>36479100</v>
      </c>
      <c r="M33" s="19">
        <v>34269200</v>
      </c>
    </row>
    <row r="34" spans="1:13">
      <c r="A34" s="107">
        <v>52.246299999999998</v>
      </c>
      <c r="B34" s="107">
        <v>58.850499999999997</v>
      </c>
      <c r="C34" s="107">
        <v>53.533900000000003</v>
      </c>
      <c r="D34" s="107">
        <v>46.642499999999998</v>
      </c>
      <c r="E34" s="107">
        <v>27.065200000000001</v>
      </c>
      <c r="F34" s="107">
        <v>42.061300000000003</v>
      </c>
      <c r="G34" s="4"/>
      <c r="H34" s="18">
        <v>23593000</v>
      </c>
      <c r="I34" s="18">
        <v>22299300</v>
      </c>
      <c r="J34" s="18">
        <v>16325100</v>
      </c>
      <c r="K34" s="18">
        <v>35217300</v>
      </c>
      <c r="L34" s="18">
        <v>43906400</v>
      </c>
      <c r="M34" s="18">
        <v>33206500</v>
      </c>
    </row>
    <row r="35" spans="1:13">
      <c r="A35" s="108">
        <v>52.405099999999997</v>
      </c>
      <c r="B35" s="108">
        <v>59.754600000000003</v>
      </c>
      <c r="C35" s="108">
        <v>55.170999999999999</v>
      </c>
      <c r="D35" s="108">
        <v>45.661200000000001</v>
      </c>
      <c r="E35" s="108">
        <v>27.133600000000001</v>
      </c>
      <c r="F35" s="108">
        <v>42.862900000000003</v>
      </c>
      <c r="G35" s="4"/>
      <c r="H35" s="19">
        <v>6313200</v>
      </c>
      <c r="I35" s="19">
        <v>17975600</v>
      </c>
      <c r="J35" s="19">
        <v>27539100</v>
      </c>
      <c r="K35" s="19">
        <v>32762700</v>
      </c>
      <c r="L35" s="19">
        <v>31232500</v>
      </c>
      <c r="M35" s="19">
        <v>51193000</v>
      </c>
    </row>
    <row r="36" spans="1:13">
      <c r="A36" s="107">
        <v>52.7667</v>
      </c>
      <c r="B36" s="107">
        <v>59.798999999999999</v>
      </c>
      <c r="C36" s="107">
        <v>56.216999999999999</v>
      </c>
      <c r="D36" s="107">
        <v>44.511699999999998</v>
      </c>
      <c r="E36" s="107">
        <v>27.865600000000001</v>
      </c>
      <c r="F36" s="107">
        <v>43.575499999999998</v>
      </c>
      <c r="G36" s="4"/>
      <c r="H36" s="18">
        <v>11480300</v>
      </c>
      <c r="I36" s="18">
        <v>15586600</v>
      </c>
      <c r="J36" s="18">
        <v>26214200</v>
      </c>
      <c r="K36" s="18">
        <v>37208200</v>
      </c>
      <c r="L36" s="18">
        <v>32347500</v>
      </c>
      <c r="M36" s="18">
        <v>51107300</v>
      </c>
    </row>
    <row r="37" spans="1:13">
      <c r="A37" s="108">
        <v>52.996099999999998</v>
      </c>
      <c r="B37" s="108">
        <v>59.781199999999998</v>
      </c>
      <c r="C37" s="108">
        <v>56.817300000000003</v>
      </c>
      <c r="D37" s="108">
        <v>44.465000000000003</v>
      </c>
      <c r="E37" s="108">
        <v>27.953399999999998</v>
      </c>
      <c r="F37" s="108">
        <v>42.714399999999998</v>
      </c>
      <c r="G37" s="4"/>
      <c r="H37" s="19">
        <v>14085800</v>
      </c>
      <c r="I37" s="19">
        <v>11602700</v>
      </c>
      <c r="J37" s="19">
        <v>26326300</v>
      </c>
      <c r="K37" s="19">
        <v>28456900</v>
      </c>
      <c r="L37" s="19">
        <v>27928900</v>
      </c>
      <c r="M37" s="19">
        <v>36622200</v>
      </c>
    </row>
    <row r="38" spans="1:13">
      <c r="A38" s="107">
        <v>52.590299999999999</v>
      </c>
      <c r="B38" s="107">
        <v>59.630499999999998</v>
      </c>
      <c r="C38" s="107">
        <v>56.253399999999999</v>
      </c>
      <c r="D38" s="107">
        <v>45.268700000000003</v>
      </c>
      <c r="E38" s="107">
        <v>28.1584</v>
      </c>
      <c r="F38" s="107">
        <v>43.733800000000002</v>
      </c>
      <c r="G38" s="4"/>
      <c r="H38" s="18">
        <v>12750500</v>
      </c>
      <c r="I38" s="18">
        <v>13405500</v>
      </c>
      <c r="J38" s="18">
        <v>21055400</v>
      </c>
      <c r="K38" s="18">
        <v>35837900</v>
      </c>
      <c r="L38" s="18">
        <v>23359400</v>
      </c>
      <c r="M38" s="18">
        <v>36186200</v>
      </c>
    </row>
    <row r="39" spans="1:13">
      <c r="A39" s="108">
        <v>52.793199999999999</v>
      </c>
      <c r="B39" s="108">
        <v>58.628900000000002</v>
      </c>
      <c r="C39" s="108">
        <v>56.0351</v>
      </c>
      <c r="D39" s="108">
        <v>45.072499999999998</v>
      </c>
      <c r="E39" s="108">
        <v>27.524000000000001</v>
      </c>
      <c r="F39" s="108">
        <v>43.595300000000002</v>
      </c>
      <c r="G39" s="4"/>
      <c r="H39" s="19">
        <v>14432900</v>
      </c>
      <c r="I39" s="19">
        <v>12758400</v>
      </c>
      <c r="J39" s="19">
        <v>17846100</v>
      </c>
      <c r="K39" s="19">
        <v>26022900</v>
      </c>
      <c r="L39" s="19">
        <v>28972500</v>
      </c>
      <c r="M39" s="19">
        <v>44024500</v>
      </c>
    </row>
    <row r="40" spans="1:13">
      <c r="A40" s="4"/>
      <c r="B40" s="107">
        <v>59.488700000000001</v>
      </c>
      <c r="C40" s="107">
        <v>57.308399999999999</v>
      </c>
      <c r="D40" s="107">
        <v>44.4557</v>
      </c>
      <c r="E40" s="107">
        <v>26.9481</v>
      </c>
      <c r="F40" s="107">
        <v>43.0608</v>
      </c>
      <c r="G40" s="4"/>
      <c r="H40" s="4"/>
      <c r="I40" s="18">
        <v>13551200</v>
      </c>
      <c r="J40" s="18">
        <v>28290100</v>
      </c>
      <c r="K40" s="18">
        <v>32030600</v>
      </c>
      <c r="L40" s="18">
        <v>32086200</v>
      </c>
      <c r="M40" s="18">
        <v>29858600</v>
      </c>
    </row>
    <row r="41" spans="1:13">
      <c r="A41" s="4"/>
      <c r="B41" s="108">
        <v>58.017200000000003</v>
      </c>
      <c r="C41" s="108">
        <v>55.216500000000003</v>
      </c>
      <c r="D41" s="108">
        <v>42.091299999999997</v>
      </c>
      <c r="E41" s="108">
        <v>25.435300000000002</v>
      </c>
      <c r="F41" s="108">
        <v>44.060400000000001</v>
      </c>
      <c r="G41" s="4"/>
      <c r="H41" s="4"/>
      <c r="I41" s="19">
        <v>26452600</v>
      </c>
      <c r="J41" s="19">
        <v>32288200</v>
      </c>
      <c r="K41" s="19">
        <v>76520100</v>
      </c>
      <c r="L41" s="19">
        <v>63668400</v>
      </c>
      <c r="M41" s="19">
        <v>61514100</v>
      </c>
    </row>
    <row r="42" spans="1:13">
      <c r="A42" s="4"/>
      <c r="B42" s="107">
        <v>57.033299999999997</v>
      </c>
      <c r="C42" s="107">
        <v>55.589399999999998</v>
      </c>
      <c r="D42" s="107">
        <v>41.764200000000002</v>
      </c>
      <c r="E42" s="107">
        <v>24.859400000000001</v>
      </c>
      <c r="F42" s="107">
        <v>43.0212</v>
      </c>
      <c r="G42" s="4"/>
      <c r="H42" s="4"/>
      <c r="I42" s="18">
        <v>20775900</v>
      </c>
      <c r="J42" s="18">
        <v>27374600</v>
      </c>
      <c r="K42" s="18">
        <v>57093300</v>
      </c>
      <c r="L42" s="18">
        <v>89195300</v>
      </c>
      <c r="M42" s="18">
        <v>57715000</v>
      </c>
    </row>
    <row r="43" spans="1:13">
      <c r="A43" s="4"/>
      <c r="B43" s="108">
        <v>54.746299999999998</v>
      </c>
      <c r="C43" s="108">
        <v>57.472099999999998</v>
      </c>
      <c r="D43" s="108">
        <v>41.726799999999997</v>
      </c>
      <c r="E43" s="108">
        <v>24.996099999999998</v>
      </c>
      <c r="F43" s="108">
        <v>42.536299999999997</v>
      </c>
      <c r="G43" s="4"/>
      <c r="H43" s="4"/>
      <c r="I43" s="19">
        <v>26903100</v>
      </c>
      <c r="J43" s="19">
        <v>24669900</v>
      </c>
      <c r="K43" s="19">
        <v>38176700</v>
      </c>
      <c r="L43" s="19">
        <v>56473200</v>
      </c>
      <c r="M43" s="19">
        <v>62809300</v>
      </c>
    </row>
    <row r="44" spans="1:13">
      <c r="A44" s="4"/>
      <c r="B44" s="107">
        <v>52.946800000000003</v>
      </c>
      <c r="C44" s="107">
        <v>54.934600000000003</v>
      </c>
      <c r="D44" s="107">
        <v>43.661299999999997</v>
      </c>
      <c r="E44" s="107">
        <v>24.537299999999998</v>
      </c>
      <c r="F44" s="107">
        <v>42.546199999999999</v>
      </c>
      <c r="G44" s="4"/>
      <c r="H44" s="4"/>
      <c r="I44" s="18">
        <v>34495700</v>
      </c>
      <c r="J44" s="18">
        <v>36394000</v>
      </c>
      <c r="K44" s="18">
        <v>72740100</v>
      </c>
      <c r="L44" s="18">
        <v>44089900</v>
      </c>
      <c r="M44" s="18">
        <v>33810700</v>
      </c>
    </row>
    <row r="45" spans="1:13">
      <c r="A45" s="4"/>
      <c r="B45" s="108">
        <v>52.875900000000001</v>
      </c>
      <c r="C45" s="108">
        <v>55.280200000000001</v>
      </c>
      <c r="D45" s="108">
        <v>44.586500000000001</v>
      </c>
      <c r="E45" s="108">
        <v>24.303100000000001</v>
      </c>
      <c r="F45" s="108">
        <v>42.546199999999999</v>
      </c>
      <c r="G45" s="4"/>
      <c r="H45" s="4"/>
      <c r="I45" s="19">
        <v>26190100</v>
      </c>
      <c r="J45" s="19">
        <v>38216800</v>
      </c>
      <c r="K45" s="19">
        <v>39266300</v>
      </c>
      <c r="L45" s="19">
        <v>37657000</v>
      </c>
      <c r="M45" s="19">
        <v>27035400</v>
      </c>
    </row>
    <row r="46" spans="1:13">
      <c r="A46" s="4"/>
      <c r="B46" s="107">
        <v>49.489699999999999</v>
      </c>
      <c r="C46" s="107">
        <v>57.190199999999997</v>
      </c>
      <c r="D46" s="107">
        <v>44.577199999999998</v>
      </c>
      <c r="E46" s="107">
        <v>24.3324</v>
      </c>
      <c r="F46" s="107">
        <v>42.288899999999998</v>
      </c>
      <c r="G46" s="4"/>
      <c r="H46" s="4"/>
      <c r="I46" s="18">
        <v>42226900</v>
      </c>
      <c r="J46" s="18">
        <v>28495400</v>
      </c>
      <c r="K46" s="18">
        <v>41946100</v>
      </c>
      <c r="L46" s="18">
        <v>50255300</v>
      </c>
      <c r="M46" s="18">
        <v>25126400</v>
      </c>
    </row>
    <row r="47" spans="1:13">
      <c r="A47" s="4"/>
      <c r="B47" s="108">
        <v>49.2149</v>
      </c>
      <c r="C47" s="108">
        <v>55.698599999999999</v>
      </c>
      <c r="D47" s="108">
        <v>43.754800000000003</v>
      </c>
      <c r="E47" s="108">
        <v>24.722799999999999</v>
      </c>
      <c r="F47" s="108">
        <v>41.5565</v>
      </c>
      <c r="G47" s="4"/>
      <c r="H47" s="4"/>
      <c r="I47" s="19">
        <v>60721700</v>
      </c>
      <c r="J47" s="19">
        <v>23320000</v>
      </c>
      <c r="K47" s="19">
        <v>53853000</v>
      </c>
      <c r="L47" s="19">
        <v>47823400</v>
      </c>
      <c r="M47" s="19">
        <v>26928500</v>
      </c>
    </row>
    <row r="48" spans="1:13">
      <c r="A48" s="4"/>
      <c r="B48" s="107">
        <v>51.572800000000001</v>
      </c>
      <c r="C48" s="107">
        <v>54.479799999999997</v>
      </c>
      <c r="D48" s="107">
        <v>45.6706</v>
      </c>
      <c r="E48" s="107">
        <v>25.571899999999999</v>
      </c>
      <c r="F48" s="107">
        <v>42.605600000000003</v>
      </c>
      <c r="G48" s="4"/>
      <c r="H48" s="4"/>
      <c r="I48" s="18">
        <v>43140300</v>
      </c>
      <c r="J48" s="18">
        <v>28740400</v>
      </c>
      <c r="K48" s="18">
        <v>46936500</v>
      </c>
      <c r="L48" s="18">
        <v>48309300</v>
      </c>
      <c r="M48" s="18">
        <v>48875100</v>
      </c>
    </row>
    <row r="49" spans="1:13">
      <c r="A49" s="4"/>
      <c r="B49" s="108">
        <v>49.613799999999998</v>
      </c>
      <c r="C49" s="108">
        <v>53.051900000000003</v>
      </c>
      <c r="D49" s="108">
        <v>44.792099999999998</v>
      </c>
      <c r="E49" s="108">
        <v>25.767099999999999</v>
      </c>
      <c r="F49" s="108">
        <v>43.367600000000003</v>
      </c>
      <c r="G49" s="4"/>
      <c r="H49" s="4"/>
      <c r="I49" s="19">
        <v>49740300</v>
      </c>
      <c r="J49" s="19">
        <v>40210400</v>
      </c>
      <c r="K49" s="19">
        <v>36389900</v>
      </c>
      <c r="L49" s="19">
        <v>36744900</v>
      </c>
      <c r="M49" s="19">
        <v>41396900</v>
      </c>
    </row>
    <row r="50" spans="1:13">
      <c r="A50" s="4"/>
      <c r="B50" s="107">
        <v>52.016100000000002</v>
      </c>
      <c r="C50" s="107">
        <v>55.2438</v>
      </c>
      <c r="D50" s="107">
        <v>44.922899999999998</v>
      </c>
      <c r="E50" s="107">
        <v>25.367000000000001</v>
      </c>
      <c r="F50" s="107">
        <v>45.139099999999999</v>
      </c>
      <c r="G50" s="4"/>
      <c r="H50" s="4"/>
      <c r="I50" s="18">
        <v>29223100</v>
      </c>
      <c r="J50" s="18">
        <v>39511700</v>
      </c>
      <c r="K50" s="18">
        <v>38310700</v>
      </c>
      <c r="L50" s="18">
        <v>37879800</v>
      </c>
      <c r="M50" s="18">
        <v>59990800</v>
      </c>
    </row>
    <row r="51" spans="1:13">
      <c r="A51" s="4"/>
      <c r="B51" s="108">
        <v>50.491399999999999</v>
      </c>
      <c r="C51" s="108">
        <v>54.4343</v>
      </c>
      <c r="D51" s="108">
        <v>44.558500000000002</v>
      </c>
      <c r="E51" s="108">
        <v>24.917999999999999</v>
      </c>
      <c r="F51" s="108">
        <v>42.714399999999998</v>
      </c>
      <c r="G51" s="4"/>
      <c r="H51" s="4"/>
      <c r="I51" s="19">
        <v>29099200</v>
      </c>
      <c r="J51" s="19">
        <v>33112400</v>
      </c>
      <c r="K51" s="19">
        <v>43813700</v>
      </c>
      <c r="L51" s="19">
        <v>43164600</v>
      </c>
      <c r="M51" s="19">
        <v>56655100</v>
      </c>
    </row>
    <row r="52" spans="1:13">
      <c r="A52" s="4"/>
      <c r="B52" s="107">
        <v>49.436500000000002</v>
      </c>
      <c r="C52" s="107">
        <v>56.999200000000002</v>
      </c>
      <c r="D52" s="107">
        <v>44.3902</v>
      </c>
      <c r="E52" s="107">
        <v>25.357199999999999</v>
      </c>
      <c r="F52" s="107">
        <v>44.0505</v>
      </c>
      <c r="G52" s="4"/>
      <c r="H52" s="4"/>
      <c r="I52" s="18">
        <v>36259200</v>
      </c>
      <c r="J52" s="18">
        <v>36387500</v>
      </c>
      <c r="K52" s="18">
        <v>44813900</v>
      </c>
      <c r="L52" s="18">
        <v>36071900</v>
      </c>
      <c r="M52" s="18">
        <v>52652000</v>
      </c>
    </row>
    <row r="53" spans="1:13">
      <c r="A53" s="4"/>
      <c r="B53" s="108">
        <v>45.075299999999999</v>
      </c>
      <c r="C53" s="108">
        <v>56.617199999999997</v>
      </c>
      <c r="D53" s="108">
        <v>44.511699999999998</v>
      </c>
      <c r="E53" s="108">
        <v>25.8062</v>
      </c>
      <c r="F53" s="108">
        <v>45.6736</v>
      </c>
      <c r="G53" s="4"/>
      <c r="H53" s="4"/>
      <c r="I53" s="19">
        <v>56197000</v>
      </c>
      <c r="J53" s="19">
        <v>27160300</v>
      </c>
      <c r="K53" s="19">
        <v>36076500</v>
      </c>
      <c r="L53" s="19">
        <v>54886100</v>
      </c>
      <c r="M53" s="19">
        <v>50378200</v>
      </c>
    </row>
    <row r="54" spans="1:13">
      <c r="A54" s="4"/>
      <c r="B54" s="107">
        <v>47.849800000000002</v>
      </c>
      <c r="C54" s="107">
        <v>57.581200000000003</v>
      </c>
      <c r="D54" s="107">
        <v>43.605200000000004</v>
      </c>
      <c r="E54" s="107">
        <v>26.567499999999999</v>
      </c>
      <c r="F54" s="107">
        <v>43.5458</v>
      </c>
      <c r="G54" s="4"/>
      <c r="H54" s="4"/>
      <c r="I54" s="18">
        <v>36569000</v>
      </c>
      <c r="J54" s="18">
        <v>30701800</v>
      </c>
      <c r="K54" s="18">
        <v>36456000</v>
      </c>
      <c r="L54" s="18">
        <v>65187000</v>
      </c>
      <c r="M54" s="18">
        <v>54793800</v>
      </c>
    </row>
    <row r="55" spans="1:13">
      <c r="A55" s="4"/>
      <c r="B55" s="108">
        <v>45.793300000000002</v>
      </c>
      <c r="C55" s="108">
        <v>57.208300000000001</v>
      </c>
      <c r="D55" s="108">
        <v>42.829599999999999</v>
      </c>
      <c r="E55" s="108">
        <v>26.303899999999999</v>
      </c>
      <c r="F55" s="108">
        <v>44.396900000000002</v>
      </c>
      <c r="G55" s="4"/>
      <c r="H55" s="4"/>
      <c r="I55" s="19">
        <v>38563500</v>
      </c>
      <c r="J55" s="19">
        <v>20173000</v>
      </c>
      <c r="K55" s="19">
        <v>27082100</v>
      </c>
      <c r="L55" s="19">
        <v>50977000</v>
      </c>
      <c r="M55" s="19">
        <v>35051000</v>
      </c>
    </row>
    <row r="56" spans="1:13">
      <c r="A56" s="4"/>
      <c r="B56" s="107">
        <v>40.368299999999998</v>
      </c>
      <c r="C56" s="107">
        <v>58.017800000000001</v>
      </c>
      <c r="D56" s="107">
        <v>41.493200000000002</v>
      </c>
      <c r="E56" s="107">
        <v>27.3385</v>
      </c>
      <c r="F56" s="107">
        <v>44.773000000000003</v>
      </c>
      <c r="G56" s="4"/>
      <c r="H56" s="4"/>
      <c r="I56" s="18">
        <v>50661700</v>
      </c>
      <c r="J56" s="18">
        <v>21247400</v>
      </c>
      <c r="K56" s="18">
        <v>35993900</v>
      </c>
      <c r="L56" s="18">
        <v>47689800</v>
      </c>
      <c r="M56" s="18">
        <v>31795800</v>
      </c>
    </row>
    <row r="57" spans="1:13">
      <c r="A57" s="4"/>
      <c r="B57" s="108">
        <v>48.248699999999999</v>
      </c>
      <c r="C57" s="108">
        <v>58.918199999999999</v>
      </c>
      <c r="D57" s="108">
        <v>41.876399999999997</v>
      </c>
      <c r="E57" s="108">
        <v>27.728899999999999</v>
      </c>
      <c r="F57" s="108">
        <v>42.783700000000003</v>
      </c>
      <c r="G57" s="4"/>
      <c r="H57" s="4"/>
      <c r="I57" s="19">
        <v>48805100</v>
      </c>
      <c r="J57" s="19">
        <v>30186600</v>
      </c>
      <c r="K57" s="19">
        <v>34448900</v>
      </c>
      <c r="L57" s="19">
        <v>49322800</v>
      </c>
      <c r="M57" s="19">
        <v>53195900</v>
      </c>
    </row>
    <row r="58" spans="1:13">
      <c r="A58" s="4"/>
      <c r="B58" s="107">
        <v>39.543900000000001</v>
      </c>
      <c r="C58" s="107">
        <v>59.8277</v>
      </c>
      <c r="D58" s="107">
        <v>43.577199999999998</v>
      </c>
      <c r="E58" s="107">
        <v>29.456499999999998</v>
      </c>
      <c r="F58" s="107">
        <v>42.308700000000002</v>
      </c>
      <c r="G58" s="4"/>
      <c r="H58" s="4"/>
      <c r="I58" s="18">
        <v>53878900</v>
      </c>
      <c r="J58" s="18">
        <v>32394700</v>
      </c>
      <c r="K58" s="18">
        <v>38885500</v>
      </c>
      <c r="L58" s="18">
        <v>75779500</v>
      </c>
      <c r="M58" s="18">
        <v>38100000</v>
      </c>
    </row>
    <row r="59" spans="1:13">
      <c r="A59" s="4"/>
      <c r="B59" s="108">
        <v>44.392699999999998</v>
      </c>
      <c r="C59" s="108">
        <v>57.963200000000001</v>
      </c>
      <c r="D59" s="108">
        <v>44.053800000000003</v>
      </c>
      <c r="E59" s="108">
        <v>29.095400000000001</v>
      </c>
      <c r="F59" s="108">
        <v>42.199800000000003</v>
      </c>
      <c r="G59" s="4"/>
      <c r="H59" s="4"/>
      <c r="I59" s="19">
        <v>52085200</v>
      </c>
      <c r="J59" s="19">
        <v>30094200</v>
      </c>
      <c r="K59" s="19">
        <v>28555000</v>
      </c>
      <c r="L59" s="19">
        <v>80628500</v>
      </c>
      <c r="M59" s="19">
        <v>66930200</v>
      </c>
    </row>
    <row r="60" spans="1:13">
      <c r="A60" s="4"/>
      <c r="B60" s="107">
        <v>42.203200000000002</v>
      </c>
      <c r="C60" s="107">
        <v>57.990499999999997</v>
      </c>
      <c r="D60" s="107">
        <v>44.343499999999999</v>
      </c>
      <c r="E60" s="107">
        <v>28.460999999999999</v>
      </c>
      <c r="F60" s="107">
        <v>42.269100000000002</v>
      </c>
      <c r="G60" s="4"/>
      <c r="H60" s="4"/>
      <c r="I60" s="18">
        <v>49309900</v>
      </c>
      <c r="J60" s="18">
        <v>54951700</v>
      </c>
      <c r="K60" s="18">
        <v>46237100</v>
      </c>
      <c r="L60" s="18">
        <v>38780100</v>
      </c>
      <c r="M60" s="18">
        <v>27668300</v>
      </c>
    </row>
    <row r="61" spans="1:13">
      <c r="A61" s="4"/>
      <c r="B61" s="108">
        <v>40.722900000000003</v>
      </c>
      <c r="C61" s="108">
        <v>59.691299999999998</v>
      </c>
      <c r="D61" s="108">
        <v>44.287399999999998</v>
      </c>
      <c r="E61" s="108">
        <v>27.777699999999999</v>
      </c>
      <c r="F61" s="108">
        <v>41.615900000000003</v>
      </c>
      <c r="G61" s="4"/>
      <c r="H61" s="4"/>
      <c r="I61" s="19">
        <v>44538000</v>
      </c>
      <c r="J61" s="19">
        <v>34380100</v>
      </c>
      <c r="K61" s="19">
        <v>32910900</v>
      </c>
      <c r="L61" s="19">
        <v>55650800</v>
      </c>
      <c r="M61" s="19">
        <v>34673000</v>
      </c>
    </row>
    <row r="62" spans="1:13">
      <c r="A62" s="4"/>
      <c r="B62" s="107">
        <v>40.625399999999999</v>
      </c>
      <c r="C62" s="107">
        <v>57.735900000000001</v>
      </c>
      <c r="D62" s="107">
        <v>45.222000000000001</v>
      </c>
      <c r="E62" s="107">
        <v>27.4557</v>
      </c>
      <c r="F62" s="107">
        <v>41.764400000000002</v>
      </c>
      <c r="G62" s="4"/>
      <c r="H62" s="4"/>
      <c r="I62" s="18">
        <v>52344000</v>
      </c>
      <c r="J62" s="18">
        <v>35160000</v>
      </c>
      <c r="K62" s="18">
        <v>27923300</v>
      </c>
      <c r="L62" s="18">
        <v>37415500</v>
      </c>
      <c r="M62" s="18">
        <v>74865000</v>
      </c>
    </row>
    <row r="63" spans="1:13">
      <c r="A63" s="4"/>
      <c r="B63" s="108">
        <v>43.9495</v>
      </c>
      <c r="C63" s="108">
        <v>56.426200000000001</v>
      </c>
      <c r="D63" s="108">
        <v>45.1098</v>
      </c>
      <c r="E63" s="108">
        <v>28.334099999999999</v>
      </c>
      <c r="F63" s="108">
        <v>41.982100000000003</v>
      </c>
      <c r="G63" s="4"/>
      <c r="H63" s="4"/>
      <c r="I63" s="19">
        <v>46698500</v>
      </c>
      <c r="J63" s="19">
        <v>74584700</v>
      </c>
      <c r="K63" s="19">
        <v>37126400</v>
      </c>
      <c r="L63" s="19">
        <v>43785500</v>
      </c>
      <c r="M63" s="19">
        <v>50807600</v>
      </c>
    </row>
    <row r="64" spans="1:13">
      <c r="A64" s="4"/>
      <c r="B64" s="107">
        <v>46.449199999999998</v>
      </c>
      <c r="C64" s="107">
        <v>56.408000000000001</v>
      </c>
      <c r="D64" s="107">
        <v>48.240499999999997</v>
      </c>
      <c r="E64" s="107">
        <v>28.656199999999998</v>
      </c>
      <c r="F64" s="107">
        <v>42.130499999999998</v>
      </c>
      <c r="G64" s="4"/>
      <c r="H64" s="4"/>
      <c r="I64" s="18">
        <v>50019800</v>
      </c>
      <c r="J64" s="18">
        <v>35401400</v>
      </c>
      <c r="K64" s="18">
        <v>51677900</v>
      </c>
      <c r="L64" s="18">
        <v>55912100</v>
      </c>
      <c r="M64" s="18">
        <v>28435300</v>
      </c>
    </row>
    <row r="65" spans="1:13">
      <c r="A65" s="4"/>
      <c r="B65" s="108">
        <v>45.438699999999997</v>
      </c>
      <c r="C65" s="108">
        <v>59.000100000000003</v>
      </c>
      <c r="D65" s="108">
        <v>48.436799999999998</v>
      </c>
      <c r="E65" s="108">
        <v>28.480499999999999</v>
      </c>
      <c r="F65" s="108">
        <v>41.398200000000003</v>
      </c>
      <c r="G65" s="4"/>
      <c r="H65" s="4"/>
      <c r="I65" s="19">
        <v>41106100</v>
      </c>
      <c r="J65" s="19">
        <v>34705800</v>
      </c>
      <c r="K65" s="19">
        <v>33239800</v>
      </c>
      <c r="L65" s="19">
        <v>34758200</v>
      </c>
      <c r="M65" s="19">
        <v>47276500</v>
      </c>
    </row>
    <row r="66" spans="1:13">
      <c r="A66" s="4"/>
      <c r="B66" s="107">
        <v>49.232700000000001</v>
      </c>
      <c r="C66" s="107">
        <v>58.663600000000002</v>
      </c>
      <c r="D66" s="107">
        <v>48.137700000000002</v>
      </c>
      <c r="E66" s="107">
        <v>28.587800000000001</v>
      </c>
      <c r="F66" s="107">
        <v>41.5565</v>
      </c>
      <c r="G66" s="4"/>
      <c r="H66" s="4"/>
      <c r="I66" s="18">
        <v>41459800</v>
      </c>
      <c r="J66" s="18">
        <v>26161600</v>
      </c>
      <c r="K66" s="18">
        <v>22932400</v>
      </c>
      <c r="L66" s="18">
        <v>37407900</v>
      </c>
      <c r="M66" s="18">
        <v>39109700</v>
      </c>
    </row>
    <row r="67" spans="1:13">
      <c r="A67" s="4"/>
      <c r="B67" s="108">
        <v>46.422600000000003</v>
      </c>
      <c r="C67" s="108">
        <v>57.999600000000001</v>
      </c>
      <c r="D67" s="108">
        <v>48.829300000000003</v>
      </c>
      <c r="E67" s="108">
        <v>30.764399999999998</v>
      </c>
      <c r="F67" s="108">
        <v>43.318100000000001</v>
      </c>
      <c r="G67" s="4"/>
      <c r="H67" s="4"/>
      <c r="I67" s="19">
        <v>31633500</v>
      </c>
      <c r="J67" s="19">
        <v>20709500</v>
      </c>
      <c r="K67" s="19">
        <v>27303700</v>
      </c>
      <c r="L67" s="19">
        <v>85556200</v>
      </c>
      <c r="M67" s="19">
        <v>51017800</v>
      </c>
    </row>
    <row r="68" spans="1:13">
      <c r="A68" s="4"/>
      <c r="B68" s="107">
        <v>49.188299999999998</v>
      </c>
      <c r="C68" s="107">
        <v>58.208799999999997</v>
      </c>
      <c r="D68" s="107">
        <v>48.063000000000002</v>
      </c>
      <c r="E68" s="107">
        <v>31.320699999999999</v>
      </c>
      <c r="F68" s="107">
        <v>43.713999999999999</v>
      </c>
      <c r="G68" s="4"/>
      <c r="H68" s="4"/>
      <c r="I68" s="18">
        <v>31628600</v>
      </c>
      <c r="J68" s="18">
        <v>33013200</v>
      </c>
      <c r="K68" s="18">
        <v>24623300</v>
      </c>
      <c r="L68" s="18">
        <v>70077600</v>
      </c>
      <c r="M68" s="18">
        <v>54204200</v>
      </c>
    </row>
    <row r="69" spans="1:13">
      <c r="A69" s="4"/>
      <c r="B69" s="108">
        <v>47.9739</v>
      </c>
      <c r="C69" s="108">
        <v>58.709000000000003</v>
      </c>
      <c r="D69" s="108">
        <v>46.315399999999997</v>
      </c>
      <c r="E69" s="108">
        <v>31.886800000000001</v>
      </c>
      <c r="F69" s="108">
        <v>44.060400000000001</v>
      </c>
      <c r="G69" s="4"/>
      <c r="H69" s="4"/>
      <c r="I69" s="19">
        <v>48074700</v>
      </c>
      <c r="J69" s="19">
        <v>31416300</v>
      </c>
      <c r="K69" s="19">
        <v>43698300</v>
      </c>
      <c r="L69" s="19">
        <v>59765000</v>
      </c>
      <c r="M69" s="19">
        <v>31712600</v>
      </c>
    </row>
    <row r="70" spans="1:13">
      <c r="A70" s="4"/>
      <c r="B70" s="107">
        <v>45.988300000000002</v>
      </c>
      <c r="C70" s="107">
        <v>60.518999999999998</v>
      </c>
      <c r="D70" s="107">
        <v>44.960299999999997</v>
      </c>
      <c r="E70" s="107">
        <v>32.101500000000001</v>
      </c>
      <c r="F70" s="107">
        <v>43.486400000000003</v>
      </c>
      <c r="G70" s="4"/>
      <c r="H70" s="4"/>
      <c r="I70" s="18">
        <v>29586600</v>
      </c>
      <c r="J70" s="18">
        <v>27947500</v>
      </c>
      <c r="K70" s="18">
        <v>46598600</v>
      </c>
      <c r="L70" s="18">
        <v>57038300</v>
      </c>
      <c r="M70" s="18">
        <v>32748400</v>
      </c>
    </row>
    <row r="71" spans="1:13">
      <c r="A71" s="4"/>
      <c r="B71" s="108">
        <v>48.177799999999998</v>
      </c>
      <c r="C71" s="108">
        <v>59.627699999999997</v>
      </c>
      <c r="D71" s="108">
        <v>45.978999999999999</v>
      </c>
      <c r="E71" s="108">
        <v>32.3065</v>
      </c>
      <c r="F71" s="108">
        <v>39.913699999999999</v>
      </c>
      <c r="G71" s="4"/>
      <c r="H71" s="4"/>
      <c r="I71" s="19">
        <v>27810000</v>
      </c>
      <c r="J71" s="19">
        <v>28771400</v>
      </c>
      <c r="K71" s="19">
        <v>23784900</v>
      </c>
      <c r="L71" s="19">
        <v>55714100</v>
      </c>
      <c r="M71" s="19">
        <v>83718000</v>
      </c>
    </row>
    <row r="72" spans="1:13">
      <c r="A72" s="4"/>
      <c r="B72" s="107">
        <v>47.982799999999997</v>
      </c>
      <c r="C72" s="107">
        <v>60.255200000000002</v>
      </c>
      <c r="D72" s="107">
        <v>44.978999999999999</v>
      </c>
      <c r="E72" s="107">
        <v>32.042999999999999</v>
      </c>
      <c r="F72" s="107">
        <v>39.319899999999997</v>
      </c>
      <c r="G72" s="4"/>
      <c r="H72" s="4"/>
      <c r="I72" s="18">
        <v>23906100</v>
      </c>
      <c r="J72" s="18">
        <v>17793300</v>
      </c>
      <c r="K72" s="18">
        <v>25779200</v>
      </c>
      <c r="L72" s="18">
        <v>39615700</v>
      </c>
      <c r="M72" s="18">
        <v>57307200</v>
      </c>
    </row>
    <row r="73" spans="1:13">
      <c r="A73" s="4"/>
      <c r="B73" s="108">
        <v>51.794400000000003</v>
      </c>
      <c r="C73" s="108">
        <v>60.982799999999997</v>
      </c>
      <c r="D73" s="108">
        <v>44.427599999999998</v>
      </c>
      <c r="E73" s="108">
        <v>32.023499999999999</v>
      </c>
      <c r="F73" s="108">
        <v>38.310400000000001</v>
      </c>
      <c r="G73" s="4"/>
      <c r="H73" s="4"/>
      <c r="I73" s="19">
        <v>32323400</v>
      </c>
      <c r="J73" s="19">
        <v>22224200</v>
      </c>
      <c r="K73" s="19">
        <v>31518700</v>
      </c>
      <c r="L73" s="19">
        <v>28551900</v>
      </c>
      <c r="M73" s="19">
        <v>67189100</v>
      </c>
    </row>
    <row r="74" spans="1:13">
      <c r="A74" s="4"/>
      <c r="B74" s="107">
        <v>51.767899999999997</v>
      </c>
      <c r="C74" s="107">
        <v>62.083300000000001</v>
      </c>
      <c r="D74" s="107">
        <v>44.446300000000001</v>
      </c>
      <c r="E74" s="107">
        <v>31.740400000000001</v>
      </c>
      <c r="F74" s="107">
        <v>37.587899999999998</v>
      </c>
      <c r="G74" s="4"/>
      <c r="H74" s="4"/>
      <c r="I74" s="18">
        <v>41410000</v>
      </c>
      <c r="J74" s="18">
        <v>27177100</v>
      </c>
      <c r="K74" s="18">
        <v>24117000</v>
      </c>
      <c r="L74" s="18">
        <v>30534400</v>
      </c>
      <c r="M74" s="18">
        <v>56967800</v>
      </c>
    </row>
    <row r="75" spans="1:13">
      <c r="A75" s="4"/>
      <c r="B75" s="108">
        <v>52.281999999999996</v>
      </c>
      <c r="C75" s="108">
        <v>59.491199999999999</v>
      </c>
      <c r="D75" s="108">
        <v>43.941699999999997</v>
      </c>
      <c r="E75" s="108">
        <v>31.5745</v>
      </c>
      <c r="F75" s="108">
        <v>37.9343</v>
      </c>
      <c r="G75" s="4"/>
      <c r="H75" s="4"/>
      <c r="I75" s="19">
        <v>26719500</v>
      </c>
      <c r="J75" s="19">
        <v>51266900</v>
      </c>
      <c r="K75" s="19">
        <v>22167300</v>
      </c>
      <c r="L75" s="19">
        <v>27059100</v>
      </c>
      <c r="M75" s="19">
        <v>78783000</v>
      </c>
    </row>
    <row r="76" spans="1:13">
      <c r="A76" s="4"/>
      <c r="B76" s="107">
        <v>50.6509</v>
      </c>
      <c r="C76" s="107">
        <v>59.318399999999997</v>
      </c>
      <c r="D76" s="107">
        <v>43.521099999999997</v>
      </c>
      <c r="E76" s="107">
        <v>31.252400000000002</v>
      </c>
      <c r="F76" s="107">
        <v>36.816000000000003</v>
      </c>
      <c r="G76" s="4"/>
      <c r="H76" s="4"/>
      <c r="I76" s="18">
        <v>40499700</v>
      </c>
      <c r="J76" s="18">
        <v>26822000</v>
      </c>
      <c r="K76" s="18">
        <v>30352500</v>
      </c>
      <c r="L76" s="18">
        <v>37070800</v>
      </c>
      <c r="M76" s="18">
        <v>51108400</v>
      </c>
    </row>
    <row r="77" spans="1:13">
      <c r="A77" s="4"/>
      <c r="B77" s="108">
        <v>52.033799999999999</v>
      </c>
      <c r="C77" s="108">
        <v>58.381599999999999</v>
      </c>
      <c r="D77" s="108">
        <v>43.4557</v>
      </c>
      <c r="E77" s="108">
        <v>31.3598</v>
      </c>
      <c r="F77" s="108">
        <v>37.241500000000002</v>
      </c>
      <c r="G77" s="4"/>
      <c r="H77" s="4"/>
      <c r="I77" s="19">
        <v>23251900</v>
      </c>
      <c r="J77" s="19">
        <v>25768400</v>
      </c>
      <c r="K77" s="19">
        <v>29861400</v>
      </c>
      <c r="L77" s="19">
        <v>29722300</v>
      </c>
      <c r="M77" s="19">
        <v>41909100</v>
      </c>
    </row>
    <row r="78" spans="1:13">
      <c r="A78" s="4"/>
      <c r="B78" s="107">
        <v>53.7712</v>
      </c>
      <c r="C78" s="107">
        <v>59.136499999999998</v>
      </c>
      <c r="D78" s="107">
        <v>43.932299999999998</v>
      </c>
      <c r="E78" s="107">
        <v>31.125499999999999</v>
      </c>
      <c r="F78" s="107">
        <v>35.321599999999997</v>
      </c>
      <c r="G78" s="4"/>
      <c r="H78" s="4"/>
      <c r="I78" s="18">
        <v>25674000</v>
      </c>
      <c r="J78" s="18">
        <v>24927700</v>
      </c>
      <c r="K78" s="18">
        <v>22171300</v>
      </c>
      <c r="L78" s="18">
        <v>24623600</v>
      </c>
      <c r="M78" s="18">
        <v>80139400</v>
      </c>
    </row>
    <row r="79" spans="1:13">
      <c r="A79" s="4"/>
      <c r="B79" s="108">
        <v>52.1845</v>
      </c>
      <c r="C79" s="108">
        <v>58.890900000000002</v>
      </c>
      <c r="D79" s="108">
        <v>42.68</v>
      </c>
      <c r="E79" s="108">
        <v>31.369499999999999</v>
      </c>
      <c r="F79" s="108">
        <v>35.935200000000002</v>
      </c>
      <c r="G79" s="4"/>
      <c r="H79" s="4"/>
      <c r="I79" s="19">
        <v>22841600</v>
      </c>
      <c r="J79" s="19">
        <v>24625500</v>
      </c>
      <c r="K79" s="19">
        <v>36181800</v>
      </c>
      <c r="L79" s="19">
        <v>29601100</v>
      </c>
      <c r="M79" s="19">
        <v>50751600</v>
      </c>
    </row>
    <row r="80" spans="1:13">
      <c r="A80" s="4"/>
      <c r="B80" s="107">
        <v>53.886400000000002</v>
      </c>
      <c r="C80" s="107">
        <v>57.872300000000003</v>
      </c>
      <c r="D80" s="107">
        <v>43.586500000000001</v>
      </c>
      <c r="E80" s="107">
        <v>31.067</v>
      </c>
      <c r="F80" s="107">
        <v>35.8857</v>
      </c>
      <c r="G80" s="4"/>
      <c r="H80" s="4"/>
      <c r="I80" s="18">
        <v>24433500</v>
      </c>
      <c r="J80" s="18">
        <v>23997700</v>
      </c>
      <c r="K80" s="18">
        <v>25593100</v>
      </c>
      <c r="L80" s="18">
        <v>26041400</v>
      </c>
      <c r="M80" s="18">
        <v>30607500</v>
      </c>
    </row>
    <row r="81" spans="1:13">
      <c r="A81" s="4"/>
      <c r="B81" s="108">
        <v>53.505299999999998</v>
      </c>
      <c r="C81" s="108">
        <v>57.026400000000002</v>
      </c>
      <c r="D81" s="108">
        <v>44.792099999999998</v>
      </c>
      <c r="E81" s="108">
        <v>30.403300000000002</v>
      </c>
      <c r="F81" s="108">
        <v>35.311700000000002</v>
      </c>
      <c r="G81" s="4"/>
      <c r="H81" s="4"/>
      <c r="I81" s="19">
        <v>27385600</v>
      </c>
      <c r="J81" s="19">
        <v>19872100</v>
      </c>
      <c r="K81" s="19">
        <v>31483100</v>
      </c>
      <c r="L81" s="19">
        <v>25746600</v>
      </c>
      <c r="M81" s="19">
        <v>41173300</v>
      </c>
    </row>
    <row r="82" spans="1:13">
      <c r="A82" s="4"/>
      <c r="B82" s="107">
        <v>52.459299999999999</v>
      </c>
      <c r="C82" s="107">
        <v>57.936</v>
      </c>
      <c r="D82" s="107">
        <v>44.960299999999997</v>
      </c>
      <c r="E82" s="107">
        <v>30.120200000000001</v>
      </c>
      <c r="F82" s="107">
        <v>34.6783</v>
      </c>
      <c r="G82" s="4"/>
      <c r="H82" s="4"/>
      <c r="I82" s="18">
        <v>26420300</v>
      </c>
      <c r="J82" s="18">
        <v>24364200</v>
      </c>
      <c r="K82" s="18">
        <v>22787100</v>
      </c>
      <c r="L82" s="18">
        <v>30255100</v>
      </c>
      <c r="M82" s="18">
        <v>42334400</v>
      </c>
    </row>
    <row r="83" spans="1:13">
      <c r="A83" s="4"/>
      <c r="B83" s="108">
        <v>49.959499999999998</v>
      </c>
      <c r="C83" s="108">
        <v>56.908200000000001</v>
      </c>
      <c r="D83" s="108">
        <v>44.3902</v>
      </c>
      <c r="E83" s="108">
        <v>29.573599999999999</v>
      </c>
      <c r="F83" s="108">
        <v>33.846899999999998</v>
      </c>
      <c r="G83" s="4"/>
      <c r="H83" s="4"/>
      <c r="I83" s="19">
        <v>25248000</v>
      </c>
      <c r="J83" s="19">
        <v>38257600</v>
      </c>
      <c r="K83" s="19">
        <v>27316900</v>
      </c>
      <c r="L83" s="19">
        <v>28655800</v>
      </c>
      <c r="M83" s="19">
        <v>58968800</v>
      </c>
    </row>
    <row r="84" spans="1:13">
      <c r="A84" s="4"/>
      <c r="B84" s="107">
        <v>53.274799999999999</v>
      </c>
      <c r="C84" s="107">
        <v>53.8795</v>
      </c>
      <c r="D84" s="107">
        <v>43.493099999999998</v>
      </c>
      <c r="E84" s="107">
        <v>28.949000000000002</v>
      </c>
      <c r="F84" s="107">
        <v>34.0548</v>
      </c>
      <c r="G84" s="4"/>
      <c r="H84" s="4"/>
      <c r="I84" s="18">
        <v>23350400</v>
      </c>
      <c r="J84" s="18">
        <v>77479500</v>
      </c>
      <c r="K84" s="18">
        <v>28219900</v>
      </c>
      <c r="L84" s="18">
        <v>38732500</v>
      </c>
      <c r="M84" s="18">
        <v>39909900</v>
      </c>
    </row>
    <row r="85" spans="1:13">
      <c r="A85" s="4"/>
      <c r="B85" s="108">
        <v>52.3352</v>
      </c>
      <c r="C85" s="108">
        <v>53.442999999999998</v>
      </c>
      <c r="D85" s="108">
        <v>43.979100000000003</v>
      </c>
      <c r="E85" s="108">
        <v>28.1877</v>
      </c>
      <c r="F85" s="108">
        <v>33.926099999999998</v>
      </c>
      <c r="G85" s="4"/>
      <c r="H85" s="4"/>
      <c r="I85" s="19">
        <v>35092000</v>
      </c>
      <c r="J85" s="19">
        <v>39645900</v>
      </c>
      <c r="K85" s="19">
        <v>35999300</v>
      </c>
      <c r="L85" s="19">
        <v>38289900</v>
      </c>
      <c r="M85" s="19">
        <v>46834000</v>
      </c>
    </row>
    <row r="86" spans="1:13">
      <c r="A86" s="4"/>
      <c r="B86" s="107">
        <v>52.530200000000001</v>
      </c>
      <c r="C86" s="107">
        <v>52.724499999999999</v>
      </c>
      <c r="D86" s="107">
        <v>42.539900000000003</v>
      </c>
      <c r="E86" s="107">
        <v>28.3536</v>
      </c>
      <c r="F86" s="107">
        <v>34.143799999999999</v>
      </c>
      <c r="G86" s="4"/>
      <c r="H86" s="4"/>
      <c r="I86" s="18">
        <v>50187000</v>
      </c>
      <c r="J86" s="18">
        <v>38167700</v>
      </c>
      <c r="K86" s="18">
        <v>35356600</v>
      </c>
      <c r="L86" s="18">
        <v>41218800</v>
      </c>
      <c r="M86" s="18">
        <v>53261100</v>
      </c>
    </row>
    <row r="87" spans="1:13">
      <c r="A87" s="4"/>
      <c r="B87" s="108">
        <v>52.716299999999997</v>
      </c>
      <c r="C87" s="108">
        <v>52.406100000000002</v>
      </c>
      <c r="D87" s="108">
        <v>42.259500000000003</v>
      </c>
      <c r="E87" s="108">
        <v>29.144200000000001</v>
      </c>
      <c r="F87" s="108">
        <v>34.747500000000002</v>
      </c>
      <c r="G87" s="4"/>
      <c r="H87" s="4"/>
      <c r="I87" s="19">
        <v>25902200</v>
      </c>
      <c r="J87" s="19">
        <v>30387400</v>
      </c>
      <c r="K87" s="19">
        <v>28320900</v>
      </c>
      <c r="L87" s="19">
        <v>60186200</v>
      </c>
      <c r="M87" s="19">
        <v>66549400</v>
      </c>
    </row>
    <row r="88" spans="1:13">
      <c r="A88" s="4"/>
      <c r="B88" s="107">
        <v>52.078099999999999</v>
      </c>
      <c r="C88" s="107">
        <v>53.006399999999999</v>
      </c>
      <c r="D88" s="107">
        <v>43.773499999999999</v>
      </c>
      <c r="E88" s="107">
        <v>30.3154</v>
      </c>
      <c r="F88" s="107">
        <v>31.550899999999999</v>
      </c>
      <c r="G88" s="4"/>
      <c r="H88" s="4"/>
      <c r="I88" s="18">
        <v>28784700</v>
      </c>
      <c r="J88" s="18">
        <v>23290600</v>
      </c>
      <c r="K88" s="18">
        <v>41097000</v>
      </c>
      <c r="L88" s="18">
        <v>80229700</v>
      </c>
      <c r="M88" s="18">
        <v>119742500</v>
      </c>
    </row>
    <row r="89" spans="1:13">
      <c r="A89" s="4"/>
      <c r="B89" s="108">
        <v>54.781700000000001</v>
      </c>
      <c r="C89" s="108">
        <v>52.324300000000001</v>
      </c>
      <c r="D89" s="108">
        <v>40.736199999999997</v>
      </c>
      <c r="E89" s="108">
        <v>29.573599999999999</v>
      </c>
      <c r="F89" s="108">
        <v>31.036300000000001</v>
      </c>
      <c r="G89" s="4"/>
      <c r="H89" s="4"/>
      <c r="I89" s="19">
        <v>30451500</v>
      </c>
      <c r="J89" s="19">
        <v>30731800</v>
      </c>
      <c r="K89" s="19">
        <v>70765900</v>
      </c>
      <c r="L89" s="19">
        <v>36918500</v>
      </c>
      <c r="M89" s="19">
        <v>58533300</v>
      </c>
    </row>
    <row r="90" spans="1:13">
      <c r="A90" s="4"/>
      <c r="B90" s="107">
        <v>53.168399999999998</v>
      </c>
      <c r="C90" s="107">
        <v>52.078699999999998</v>
      </c>
      <c r="D90" s="107">
        <v>42.016500000000001</v>
      </c>
      <c r="E90" s="107">
        <v>29.0563</v>
      </c>
      <c r="F90" s="107">
        <v>30.1554</v>
      </c>
      <c r="G90" s="4"/>
      <c r="H90" s="4"/>
      <c r="I90" s="18">
        <v>26279900</v>
      </c>
      <c r="J90" s="18">
        <v>22281700</v>
      </c>
      <c r="K90" s="18">
        <v>45446500</v>
      </c>
      <c r="L90" s="18">
        <v>33463400</v>
      </c>
      <c r="M90" s="18">
        <v>72346400</v>
      </c>
    </row>
    <row r="91" spans="1:13">
      <c r="A91" s="4"/>
      <c r="B91" s="108">
        <v>50.9435</v>
      </c>
      <c r="C91" s="108">
        <v>51.751300000000001</v>
      </c>
      <c r="D91" s="108">
        <v>42.11</v>
      </c>
      <c r="E91" s="108">
        <v>29.915199999999999</v>
      </c>
      <c r="F91" s="108">
        <v>30.0565</v>
      </c>
      <c r="G91" s="4"/>
      <c r="H91" s="4"/>
      <c r="I91" s="19">
        <v>21194800</v>
      </c>
      <c r="J91" s="19">
        <v>35323600</v>
      </c>
      <c r="K91" s="19">
        <v>40158400</v>
      </c>
      <c r="L91" s="19">
        <v>45554500</v>
      </c>
      <c r="M91" s="19">
        <v>60654800</v>
      </c>
    </row>
    <row r="92" spans="1:13">
      <c r="A92" s="4"/>
      <c r="B92" s="107">
        <v>51.404400000000003</v>
      </c>
      <c r="C92" s="107">
        <v>51.705800000000004</v>
      </c>
      <c r="D92" s="107">
        <v>43.493099999999998</v>
      </c>
      <c r="E92" s="107">
        <v>30.616</v>
      </c>
      <c r="F92" s="107">
        <v>30.195</v>
      </c>
      <c r="G92" s="4"/>
      <c r="H92" s="4"/>
      <c r="I92" s="18">
        <v>18957200</v>
      </c>
      <c r="J92" s="18">
        <v>21001900</v>
      </c>
      <c r="K92" s="18">
        <v>44625600</v>
      </c>
      <c r="L92" s="18">
        <v>46104000</v>
      </c>
      <c r="M92" s="18">
        <v>50899400</v>
      </c>
    </row>
    <row r="93" spans="1:13">
      <c r="A93" s="4"/>
      <c r="B93" s="108">
        <v>52.078099999999999</v>
      </c>
      <c r="C93" s="108">
        <v>52.3354</v>
      </c>
      <c r="D93" s="108">
        <v>42.009599999999999</v>
      </c>
      <c r="E93" s="108">
        <v>30.370999999999999</v>
      </c>
      <c r="F93" s="108">
        <v>30.581</v>
      </c>
      <c r="G93" s="4"/>
      <c r="H93" s="4"/>
      <c r="I93" s="19">
        <v>17252100</v>
      </c>
      <c r="J93" s="19">
        <v>25529300</v>
      </c>
      <c r="K93" s="19">
        <v>52996700</v>
      </c>
      <c r="L93" s="19">
        <v>35010800</v>
      </c>
      <c r="M93" s="19">
        <v>36794800</v>
      </c>
    </row>
    <row r="94" spans="1:13">
      <c r="A94" s="4"/>
      <c r="B94" s="107">
        <v>52.755600000000001</v>
      </c>
      <c r="C94" s="107">
        <v>52.774700000000003</v>
      </c>
      <c r="D94" s="107">
        <v>41.726999999999997</v>
      </c>
      <c r="E94" s="107">
        <v>30.1553</v>
      </c>
      <c r="F94" s="107">
        <v>30.774799999999999</v>
      </c>
      <c r="G94" s="4"/>
      <c r="H94" s="4"/>
      <c r="I94" s="18">
        <v>17848700</v>
      </c>
      <c r="J94" s="18">
        <v>19959000</v>
      </c>
      <c r="K94" s="18">
        <v>40916600</v>
      </c>
      <c r="L94" s="18">
        <v>30882800</v>
      </c>
      <c r="M94" s="18">
        <v>36185600</v>
      </c>
    </row>
    <row r="95" spans="1:13">
      <c r="A95" s="4"/>
      <c r="B95" s="108">
        <v>52.746699999999997</v>
      </c>
      <c r="C95" s="108">
        <v>51.219000000000001</v>
      </c>
      <c r="D95" s="108">
        <v>40.568399999999997</v>
      </c>
      <c r="E95" s="108">
        <v>29.498699999999999</v>
      </c>
      <c r="F95" s="108">
        <v>30.486599999999999</v>
      </c>
      <c r="G95" s="4"/>
      <c r="H95" s="4"/>
      <c r="I95" s="19">
        <v>14733500</v>
      </c>
      <c r="J95" s="19">
        <v>35046500</v>
      </c>
      <c r="K95" s="19">
        <v>44925800</v>
      </c>
      <c r="L95" s="19">
        <v>30706500</v>
      </c>
      <c r="M95" s="19">
        <v>44683400</v>
      </c>
    </row>
    <row r="96" spans="1:13">
      <c r="A96" s="4"/>
      <c r="B96" s="107">
        <v>53.192399999999999</v>
      </c>
      <c r="C96" s="107">
        <v>50.367899999999999</v>
      </c>
      <c r="D96" s="107">
        <v>41.453800000000001</v>
      </c>
      <c r="E96" s="107">
        <v>29.371300000000002</v>
      </c>
      <c r="F96" s="107">
        <v>29.8109</v>
      </c>
      <c r="G96" s="4"/>
      <c r="H96" s="4"/>
      <c r="I96" s="18">
        <v>20384500</v>
      </c>
      <c r="J96" s="18">
        <v>35968100</v>
      </c>
      <c r="K96" s="18">
        <v>42770000</v>
      </c>
      <c r="L96" s="18">
        <v>40526500</v>
      </c>
      <c r="M96" s="18">
        <v>63734600</v>
      </c>
    </row>
    <row r="97" spans="1:13">
      <c r="A97" s="4"/>
      <c r="B97" s="108">
        <v>53.602499999999999</v>
      </c>
      <c r="C97" s="108">
        <v>49.068399999999997</v>
      </c>
      <c r="D97" s="108">
        <v>40.342399999999998</v>
      </c>
      <c r="E97" s="108">
        <v>28.2835</v>
      </c>
      <c r="F97" s="108">
        <v>29.900300000000001</v>
      </c>
      <c r="G97" s="4"/>
      <c r="H97" s="4"/>
      <c r="I97" s="19">
        <v>18684400</v>
      </c>
      <c r="J97" s="19">
        <v>30232300</v>
      </c>
      <c r="K97" s="19">
        <v>40351700</v>
      </c>
      <c r="L97" s="19">
        <v>47144400</v>
      </c>
      <c r="M97" s="19">
        <v>45003400</v>
      </c>
    </row>
    <row r="98" spans="1:13">
      <c r="A98" s="4"/>
      <c r="B98" s="107">
        <v>52.051400000000001</v>
      </c>
      <c r="C98" s="107">
        <v>49.4253</v>
      </c>
      <c r="D98" s="107">
        <v>40.351799999999997</v>
      </c>
      <c r="E98" s="107">
        <v>28.371700000000001</v>
      </c>
      <c r="F98" s="107">
        <v>29.661799999999999</v>
      </c>
      <c r="G98" s="4"/>
      <c r="H98" s="4"/>
      <c r="I98" s="18">
        <v>16754900</v>
      </c>
      <c r="J98" s="18">
        <v>29192500</v>
      </c>
      <c r="K98" s="18">
        <v>42329600</v>
      </c>
      <c r="L98" s="18">
        <v>24147300</v>
      </c>
      <c r="M98" s="18">
        <v>42931300</v>
      </c>
    </row>
    <row r="99" spans="1:13">
      <c r="A99" s="4"/>
      <c r="B99" s="108">
        <v>51.471899999999998</v>
      </c>
      <c r="C99" s="108">
        <v>50.651600000000002</v>
      </c>
      <c r="D99" s="108">
        <v>41.067700000000002</v>
      </c>
      <c r="E99" s="108">
        <v>29.204699999999999</v>
      </c>
      <c r="F99" s="108">
        <v>30.317699999999999</v>
      </c>
      <c r="G99" s="4"/>
      <c r="H99" s="4"/>
      <c r="I99" s="19">
        <v>21065000</v>
      </c>
      <c r="J99" s="19">
        <v>28158300</v>
      </c>
      <c r="K99" s="19">
        <v>32034100</v>
      </c>
      <c r="L99" s="19">
        <v>28717500</v>
      </c>
      <c r="M99" s="19">
        <v>51459100</v>
      </c>
    </row>
    <row r="100" spans="1:13">
      <c r="A100" s="4"/>
      <c r="B100" s="107">
        <v>52.666499999999999</v>
      </c>
      <c r="C100" s="107">
        <v>50.633299999999998</v>
      </c>
      <c r="D100" s="107">
        <v>40.5779</v>
      </c>
      <c r="E100" s="107">
        <v>28.636299999999999</v>
      </c>
      <c r="F100" s="107">
        <v>30.854299999999999</v>
      </c>
      <c r="G100" s="4"/>
      <c r="H100" s="4"/>
      <c r="I100" s="18">
        <v>21569400</v>
      </c>
      <c r="J100" s="18">
        <v>20010200</v>
      </c>
      <c r="K100" s="18">
        <v>25071900</v>
      </c>
      <c r="L100" s="18">
        <v>22812000</v>
      </c>
      <c r="M100" s="18">
        <v>47759900</v>
      </c>
    </row>
    <row r="101" spans="1:13">
      <c r="A101" s="4"/>
      <c r="B101" s="108">
        <v>51.953299999999999</v>
      </c>
      <c r="C101" s="108">
        <v>50.184899999999999</v>
      </c>
      <c r="D101" s="108">
        <v>41.821199999999997</v>
      </c>
      <c r="E101" s="108">
        <v>28.293299999999999</v>
      </c>
      <c r="F101" s="108">
        <v>31.072900000000001</v>
      </c>
      <c r="G101" s="4"/>
      <c r="H101" s="4"/>
      <c r="I101" s="19">
        <v>21373300</v>
      </c>
      <c r="J101" s="19">
        <v>18703400</v>
      </c>
      <c r="K101" s="19">
        <v>28596600</v>
      </c>
      <c r="L101" s="19">
        <v>41667300</v>
      </c>
      <c r="M101" s="19">
        <v>36992900</v>
      </c>
    </row>
    <row r="102" spans="1:13">
      <c r="A102" s="4"/>
      <c r="B102" s="107">
        <v>53.415300000000002</v>
      </c>
      <c r="C102" s="107">
        <v>50.660699999999999</v>
      </c>
      <c r="D102" s="107">
        <v>39.890300000000003</v>
      </c>
      <c r="E102" s="107">
        <v>29.0871</v>
      </c>
      <c r="F102" s="107">
        <v>31.828099999999999</v>
      </c>
      <c r="G102" s="4"/>
      <c r="H102" s="4"/>
      <c r="I102" s="18">
        <v>20428700</v>
      </c>
      <c r="J102" s="18">
        <v>23769700</v>
      </c>
      <c r="K102" s="18">
        <v>35218400</v>
      </c>
      <c r="L102" s="18">
        <v>36529200</v>
      </c>
      <c r="M102" s="18">
        <v>47752800</v>
      </c>
    </row>
    <row r="103" spans="1:13">
      <c r="A103" s="4"/>
      <c r="B103" s="108">
        <v>53.745100000000001</v>
      </c>
      <c r="C103" s="108">
        <v>51.200699999999998</v>
      </c>
      <c r="D103" s="108">
        <v>39.57</v>
      </c>
      <c r="E103" s="108">
        <v>29.332100000000001</v>
      </c>
      <c r="F103" s="108">
        <v>31.6294</v>
      </c>
      <c r="G103" s="4"/>
      <c r="H103" s="4"/>
      <c r="I103" s="19">
        <v>21865000</v>
      </c>
      <c r="J103" s="19">
        <v>23145200</v>
      </c>
      <c r="K103" s="19">
        <v>29181000</v>
      </c>
      <c r="L103" s="19">
        <v>40668700</v>
      </c>
      <c r="M103" s="19">
        <v>41449800</v>
      </c>
    </row>
    <row r="104" spans="1:13">
      <c r="A104" s="4"/>
      <c r="B104" s="107">
        <v>56.250100000000003</v>
      </c>
      <c r="C104" s="107">
        <v>51.319600000000001</v>
      </c>
      <c r="D104" s="107">
        <v>39.230899999999998</v>
      </c>
      <c r="E104" s="107">
        <v>29.6751</v>
      </c>
      <c r="F104" s="107">
        <v>31.8977</v>
      </c>
      <c r="G104" s="4"/>
      <c r="H104" s="4"/>
      <c r="I104" s="18">
        <v>30584000</v>
      </c>
      <c r="J104" s="18">
        <v>17723100</v>
      </c>
      <c r="K104" s="18">
        <v>44802300</v>
      </c>
      <c r="L104" s="18">
        <v>28693400</v>
      </c>
      <c r="M104" s="18">
        <v>31989000</v>
      </c>
    </row>
    <row r="105" spans="1:13">
      <c r="A105" s="4"/>
      <c r="B105" s="108">
        <v>55.251600000000003</v>
      </c>
      <c r="C105" s="108">
        <v>52.124899999999997</v>
      </c>
      <c r="D105" s="108">
        <v>39.560600000000001</v>
      </c>
      <c r="E105" s="108">
        <v>28.920500000000001</v>
      </c>
      <c r="F105" s="108">
        <v>31.539899999999999</v>
      </c>
      <c r="G105" s="4"/>
      <c r="H105" s="4"/>
      <c r="I105" s="19">
        <v>20987700</v>
      </c>
      <c r="J105" s="19">
        <v>19164400</v>
      </c>
      <c r="K105" s="19">
        <v>27199500</v>
      </c>
      <c r="L105" s="19">
        <v>29400900</v>
      </c>
      <c r="M105" s="19">
        <v>42975400</v>
      </c>
    </row>
    <row r="106" spans="1:13">
      <c r="A106" s="4"/>
      <c r="B106" s="107">
        <v>55.501199999999997</v>
      </c>
      <c r="C106" s="107">
        <v>52.0426</v>
      </c>
      <c r="D106" s="107">
        <v>39.2498</v>
      </c>
      <c r="E106" s="107">
        <v>28.4207</v>
      </c>
      <c r="F106" s="107">
        <v>31.221900000000002</v>
      </c>
      <c r="G106" s="4"/>
      <c r="H106" s="4"/>
      <c r="I106" s="18">
        <v>14103000</v>
      </c>
      <c r="J106" s="18">
        <v>22309900</v>
      </c>
      <c r="K106" s="18">
        <v>29837500</v>
      </c>
      <c r="L106" s="18">
        <v>28045800</v>
      </c>
      <c r="M106" s="18">
        <v>36706400</v>
      </c>
    </row>
    <row r="107" spans="1:13">
      <c r="A107" s="4"/>
      <c r="B107" s="108">
        <v>55.572600000000001</v>
      </c>
      <c r="C107" s="108">
        <v>52.088299999999997</v>
      </c>
      <c r="D107" s="108">
        <v>39.749000000000002</v>
      </c>
      <c r="E107" s="108">
        <v>26.852699999999999</v>
      </c>
      <c r="F107" s="108">
        <v>29.8904</v>
      </c>
      <c r="G107" s="4"/>
      <c r="H107" s="4"/>
      <c r="I107" s="19">
        <v>20933600</v>
      </c>
      <c r="J107" s="19">
        <v>15173600</v>
      </c>
      <c r="K107" s="19">
        <v>26283100</v>
      </c>
      <c r="L107" s="19">
        <v>78009400</v>
      </c>
      <c r="M107" s="19">
        <v>62014500</v>
      </c>
    </row>
    <row r="108" spans="1:13">
      <c r="A108" s="4"/>
      <c r="B108" s="107">
        <v>56.6601</v>
      </c>
      <c r="C108" s="107">
        <v>52.829599999999999</v>
      </c>
      <c r="D108" s="107">
        <v>40.954599999999999</v>
      </c>
      <c r="E108" s="107">
        <v>28.4207</v>
      </c>
      <c r="F108" s="107">
        <v>30.526399999999999</v>
      </c>
      <c r="G108" s="4"/>
      <c r="H108" s="4"/>
      <c r="I108" s="18">
        <v>19886300</v>
      </c>
      <c r="J108" s="18">
        <v>32387600</v>
      </c>
      <c r="K108" s="18">
        <v>28826700</v>
      </c>
      <c r="L108" s="18">
        <v>71910600</v>
      </c>
      <c r="M108" s="18">
        <v>42408200</v>
      </c>
    </row>
    <row r="109" spans="1:13">
      <c r="A109" s="4"/>
      <c r="B109" s="108">
        <v>55.002000000000002</v>
      </c>
      <c r="C109" s="108">
        <v>52.271299999999997</v>
      </c>
      <c r="D109" s="108">
        <v>41.962499999999999</v>
      </c>
      <c r="E109" s="108">
        <v>29.390899999999998</v>
      </c>
      <c r="F109" s="108">
        <v>30.8642</v>
      </c>
      <c r="G109" s="4"/>
      <c r="H109" s="4"/>
      <c r="I109" s="19">
        <v>17253500</v>
      </c>
      <c r="J109" s="19">
        <v>20303900</v>
      </c>
      <c r="K109" s="19">
        <v>30553300</v>
      </c>
      <c r="L109" s="19">
        <v>54874800</v>
      </c>
      <c r="M109" s="19">
        <v>36799100</v>
      </c>
    </row>
    <row r="110" spans="1:13">
      <c r="A110" s="4"/>
      <c r="B110" s="107">
        <v>56.098500000000001</v>
      </c>
      <c r="C110" s="107">
        <v>52.060899999999997</v>
      </c>
      <c r="D110" s="107">
        <v>41.84</v>
      </c>
      <c r="E110" s="107">
        <v>30.812000000000001</v>
      </c>
      <c r="F110" s="107">
        <v>29.940100000000001</v>
      </c>
      <c r="G110" s="4"/>
      <c r="H110" s="4"/>
      <c r="I110" s="18">
        <v>33393900</v>
      </c>
      <c r="J110" s="18">
        <v>20326400</v>
      </c>
      <c r="K110" s="18">
        <v>41111500</v>
      </c>
      <c r="L110" s="18">
        <v>136243800</v>
      </c>
      <c r="M110" s="18">
        <v>35848600</v>
      </c>
    </row>
    <row r="111" spans="1:13">
      <c r="A111" s="4"/>
      <c r="B111" s="108">
        <v>55.1447</v>
      </c>
      <c r="C111" s="108">
        <v>52.6008</v>
      </c>
      <c r="D111" s="108">
        <v>41.548000000000002</v>
      </c>
      <c r="E111" s="108">
        <v>30.508199999999999</v>
      </c>
      <c r="F111" s="108">
        <v>29.999700000000001</v>
      </c>
      <c r="G111" s="4"/>
      <c r="H111" s="4"/>
      <c r="I111" s="19">
        <v>14317700</v>
      </c>
      <c r="J111" s="19">
        <v>18483600</v>
      </c>
      <c r="K111" s="19">
        <v>29885500</v>
      </c>
      <c r="L111" s="19">
        <v>52667400</v>
      </c>
      <c r="M111" s="19">
        <v>33382800</v>
      </c>
    </row>
    <row r="112" spans="1:13">
      <c r="A112" s="4"/>
      <c r="B112" s="107">
        <v>55.376399999999997</v>
      </c>
      <c r="C112" s="107">
        <v>51.466000000000001</v>
      </c>
      <c r="D112" s="107">
        <v>42.235599999999998</v>
      </c>
      <c r="E112" s="107">
        <v>30.6846</v>
      </c>
      <c r="F112" s="107">
        <v>30.6555</v>
      </c>
      <c r="G112" s="4"/>
      <c r="H112" s="4"/>
      <c r="I112" s="18">
        <v>20702400</v>
      </c>
      <c r="J112" s="18">
        <v>21831300</v>
      </c>
      <c r="K112" s="18">
        <v>28727600</v>
      </c>
      <c r="L112" s="18">
        <v>36496200</v>
      </c>
      <c r="M112" s="18">
        <v>95797500</v>
      </c>
    </row>
    <row r="113" spans="1:13">
      <c r="A113" s="4"/>
      <c r="B113" s="108">
        <v>55.207099999999997</v>
      </c>
      <c r="C113" s="108">
        <v>52.500100000000003</v>
      </c>
      <c r="D113" s="108">
        <v>40.869900000000001</v>
      </c>
      <c r="E113" s="108">
        <v>29.263500000000001</v>
      </c>
      <c r="F113" s="108">
        <v>30.0991</v>
      </c>
      <c r="G113" s="4"/>
      <c r="H113" s="4"/>
      <c r="I113" s="19">
        <v>16737300</v>
      </c>
      <c r="J113" s="19">
        <v>21493800</v>
      </c>
      <c r="K113" s="19">
        <v>33174700</v>
      </c>
      <c r="L113" s="19">
        <v>48244100</v>
      </c>
      <c r="M113" s="19">
        <v>35544900</v>
      </c>
    </row>
    <row r="114" spans="1:13">
      <c r="A114" s="4"/>
      <c r="B114" s="107">
        <v>56.1342</v>
      </c>
      <c r="C114" s="107">
        <v>52.243899999999996</v>
      </c>
      <c r="D114" s="107">
        <v>40.822800000000001</v>
      </c>
      <c r="E114" s="107">
        <v>30.3416</v>
      </c>
      <c r="F114" s="107">
        <v>29.840699999999998</v>
      </c>
      <c r="G114" s="4"/>
      <c r="H114" s="4"/>
      <c r="I114" s="18">
        <v>22010100</v>
      </c>
      <c r="J114" s="18">
        <v>17364400</v>
      </c>
      <c r="K114" s="18">
        <v>25437100</v>
      </c>
      <c r="L114" s="18">
        <v>42295300</v>
      </c>
      <c r="M114" s="18">
        <v>51027200</v>
      </c>
    </row>
    <row r="115" spans="1:13">
      <c r="A115" s="4"/>
      <c r="B115" s="108">
        <v>57.355400000000003</v>
      </c>
      <c r="C115" s="108">
        <v>52.161499999999997</v>
      </c>
      <c r="D115" s="108">
        <v>41.0017</v>
      </c>
      <c r="E115" s="108">
        <v>30.655200000000001</v>
      </c>
      <c r="F115" s="108">
        <v>30.585999999999999</v>
      </c>
      <c r="G115" s="4"/>
      <c r="H115" s="4"/>
      <c r="I115" s="19">
        <v>26813100</v>
      </c>
      <c r="J115" s="19">
        <v>33254500</v>
      </c>
      <c r="K115" s="19">
        <v>25168700</v>
      </c>
      <c r="L115" s="19">
        <v>39098000</v>
      </c>
      <c r="M115" s="19">
        <v>44161700</v>
      </c>
    </row>
    <row r="116" spans="1:13">
      <c r="A116" s="4"/>
      <c r="B116" s="107">
        <v>56.758200000000002</v>
      </c>
      <c r="C116" s="107">
        <v>52.161499999999997</v>
      </c>
      <c r="D116" s="107">
        <v>38.835299999999997</v>
      </c>
      <c r="E116" s="107">
        <v>31.1844</v>
      </c>
      <c r="F116" s="107">
        <v>30.228200000000001</v>
      </c>
      <c r="G116" s="4"/>
      <c r="H116" s="4"/>
      <c r="I116" s="18">
        <v>21546200</v>
      </c>
      <c r="J116" s="18">
        <v>13904800</v>
      </c>
      <c r="K116" s="18">
        <v>59649900</v>
      </c>
      <c r="L116" s="18">
        <v>35199000</v>
      </c>
      <c r="M116" s="18">
        <v>34248100</v>
      </c>
    </row>
    <row r="117" spans="1:13">
      <c r="A117" s="4"/>
      <c r="B117" s="108">
        <v>56.196599999999997</v>
      </c>
      <c r="C117" s="108">
        <v>52.509300000000003</v>
      </c>
      <c r="D117" s="108">
        <v>37.686199999999999</v>
      </c>
      <c r="E117" s="108">
        <v>30.713999999999999</v>
      </c>
      <c r="F117" s="108">
        <v>30.546199999999999</v>
      </c>
      <c r="G117" s="4"/>
      <c r="H117" s="4"/>
      <c r="I117" s="19">
        <v>23594100</v>
      </c>
      <c r="J117" s="19">
        <v>26738100</v>
      </c>
      <c r="K117" s="19">
        <v>39047200</v>
      </c>
      <c r="L117" s="19">
        <v>40218000</v>
      </c>
      <c r="M117" s="19">
        <v>34085500</v>
      </c>
    </row>
    <row r="118" spans="1:13">
      <c r="A118" s="4"/>
      <c r="B118" s="107">
        <v>56.936500000000002</v>
      </c>
      <c r="C118" s="107">
        <v>52.939399999999999</v>
      </c>
      <c r="D118" s="107">
        <v>36.904400000000003</v>
      </c>
      <c r="E118" s="107">
        <v>32.409399999999998</v>
      </c>
      <c r="F118" s="107">
        <v>30.715199999999999</v>
      </c>
      <c r="G118" s="4"/>
      <c r="H118" s="4"/>
      <c r="I118" s="18">
        <v>21367800</v>
      </c>
      <c r="J118" s="18">
        <v>18119700</v>
      </c>
      <c r="K118" s="18">
        <v>43066200</v>
      </c>
      <c r="L118" s="18">
        <v>59881600</v>
      </c>
      <c r="M118" s="18">
        <v>37445800</v>
      </c>
    </row>
    <row r="119" spans="1:13">
      <c r="A119" s="4"/>
      <c r="B119" s="108">
        <v>53.219200000000001</v>
      </c>
      <c r="C119" s="108">
        <v>53.250500000000002</v>
      </c>
      <c r="D119" s="108">
        <v>35.576300000000003</v>
      </c>
      <c r="E119" s="108">
        <v>33.232599999999998</v>
      </c>
      <c r="F119" s="108">
        <v>30.725100000000001</v>
      </c>
      <c r="G119" s="4"/>
      <c r="H119" s="4"/>
      <c r="I119" s="19">
        <v>26998200</v>
      </c>
      <c r="J119" s="19">
        <v>21784500</v>
      </c>
      <c r="K119" s="19">
        <v>50335900</v>
      </c>
      <c r="L119" s="19">
        <v>51990000</v>
      </c>
      <c r="M119" s="19">
        <v>25326900</v>
      </c>
    </row>
    <row r="120" spans="1:13">
      <c r="A120" s="4"/>
      <c r="B120" s="107">
        <v>52.889299999999999</v>
      </c>
      <c r="C120" s="107">
        <v>53.067500000000003</v>
      </c>
      <c r="D120" s="107">
        <v>35.726999999999997</v>
      </c>
      <c r="E120" s="107">
        <v>34.869300000000003</v>
      </c>
      <c r="F120" s="107">
        <v>30.566099999999999</v>
      </c>
      <c r="G120" s="4"/>
      <c r="H120" s="4"/>
      <c r="I120" s="18">
        <v>30419800</v>
      </c>
      <c r="J120" s="18">
        <v>20806500</v>
      </c>
      <c r="K120" s="18">
        <v>31351700</v>
      </c>
      <c r="L120" s="18">
        <v>74404300</v>
      </c>
      <c r="M120" s="18">
        <v>51323900</v>
      </c>
    </row>
    <row r="121" spans="1:13">
      <c r="A121" s="4"/>
      <c r="B121" s="108">
        <v>53.575699999999998</v>
      </c>
      <c r="C121" s="108">
        <v>52.3628</v>
      </c>
      <c r="D121" s="108">
        <v>36.405200000000001</v>
      </c>
      <c r="E121" s="108">
        <v>35.104500000000002</v>
      </c>
      <c r="F121" s="108">
        <v>30.268000000000001</v>
      </c>
      <c r="G121" s="4"/>
      <c r="H121" s="4"/>
      <c r="I121" s="19">
        <v>29651700</v>
      </c>
      <c r="J121" s="19">
        <v>21879700</v>
      </c>
      <c r="K121" s="19">
        <v>37652300</v>
      </c>
      <c r="L121" s="19">
        <v>67676300</v>
      </c>
      <c r="M121" s="19">
        <v>33787200</v>
      </c>
    </row>
    <row r="122" spans="1:13">
      <c r="A122" s="4"/>
      <c r="B122" s="107">
        <v>53.843200000000003</v>
      </c>
      <c r="C122" s="107">
        <v>52.3262</v>
      </c>
      <c r="D122" s="107">
        <v>35.171199999999999</v>
      </c>
      <c r="E122" s="107">
        <v>35.643500000000003</v>
      </c>
      <c r="F122" s="107">
        <v>30.258099999999999</v>
      </c>
      <c r="G122" s="4"/>
      <c r="H122" s="4"/>
      <c r="I122" s="18">
        <v>23226600</v>
      </c>
      <c r="J122" s="18">
        <v>21498800</v>
      </c>
      <c r="K122" s="18">
        <v>45576500</v>
      </c>
      <c r="L122" s="18">
        <v>110188500</v>
      </c>
      <c r="M122" s="18">
        <v>28125900</v>
      </c>
    </row>
    <row r="123" spans="1:13">
      <c r="A123" s="4"/>
      <c r="B123" s="108">
        <v>53.923400000000001</v>
      </c>
      <c r="C123" s="108">
        <v>50.944400000000002</v>
      </c>
      <c r="D123" s="108">
        <v>34.822699999999998</v>
      </c>
      <c r="E123" s="108">
        <v>34.300800000000002</v>
      </c>
      <c r="F123" s="108">
        <v>30.784700000000001</v>
      </c>
      <c r="G123" s="4"/>
      <c r="H123" s="4"/>
      <c r="I123" s="19">
        <v>20454800</v>
      </c>
      <c r="J123" s="19">
        <v>55118300</v>
      </c>
      <c r="K123" s="19">
        <v>71393200</v>
      </c>
      <c r="L123" s="19">
        <v>65970200</v>
      </c>
      <c r="M123" s="19">
        <v>36235300</v>
      </c>
    </row>
    <row r="124" spans="1:13">
      <c r="A124" s="4"/>
      <c r="B124" s="107">
        <v>53.557899999999997</v>
      </c>
      <c r="C124" s="107">
        <v>51.127400000000002</v>
      </c>
      <c r="D124" s="107">
        <v>35.538600000000002</v>
      </c>
      <c r="E124" s="107">
        <v>32.242800000000003</v>
      </c>
      <c r="F124" s="107">
        <v>30.436900000000001</v>
      </c>
      <c r="G124" s="4"/>
      <c r="H124" s="4"/>
      <c r="I124" s="18">
        <v>24899700</v>
      </c>
      <c r="J124" s="18">
        <v>19254600</v>
      </c>
      <c r="K124" s="18">
        <v>34004900</v>
      </c>
      <c r="L124" s="18">
        <v>70973500</v>
      </c>
      <c r="M124" s="18">
        <v>33294700</v>
      </c>
    </row>
    <row r="125" spans="1:13">
      <c r="A125" s="4"/>
      <c r="B125" s="108">
        <v>53.147799999999997</v>
      </c>
      <c r="C125" s="108">
        <v>51.127400000000002</v>
      </c>
      <c r="D125" s="108">
        <v>35.2089</v>
      </c>
      <c r="E125" s="108">
        <v>32.056600000000003</v>
      </c>
      <c r="F125" s="108">
        <v>30.427</v>
      </c>
      <c r="G125" s="4"/>
      <c r="H125" s="4"/>
      <c r="I125" s="19">
        <v>60336100</v>
      </c>
      <c r="J125" s="19">
        <v>18682800</v>
      </c>
      <c r="K125" s="19">
        <v>32571000</v>
      </c>
      <c r="L125" s="19">
        <v>45740300</v>
      </c>
      <c r="M125" s="19">
        <v>43826300</v>
      </c>
    </row>
    <row r="126" spans="1:13">
      <c r="A126" s="4"/>
      <c r="B126" s="107">
        <v>53.566800000000001</v>
      </c>
      <c r="C126" s="107">
        <v>50.569200000000002</v>
      </c>
      <c r="D126" s="107">
        <v>35.237200000000001</v>
      </c>
      <c r="E126" s="107">
        <v>32.340800000000002</v>
      </c>
      <c r="F126" s="107">
        <v>30.893999999999998</v>
      </c>
      <c r="G126" s="4"/>
      <c r="H126" s="4"/>
      <c r="I126" s="18">
        <v>22846000</v>
      </c>
      <c r="J126" s="18">
        <v>20287900</v>
      </c>
      <c r="K126" s="18">
        <v>30163000</v>
      </c>
      <c r="L126" s="18">
        <v>46199200</v>
      </c>
      <c r="M126" s="18">
        <v>92549000</v>
      </c>
    </row>
    <row r="127" spans="1:13">
      <c r="A127" s="4"/>
      <c r="B127" s="108">
        <v>53.415300000000002</v>
      </c>
      <c r="C127" s="108">
        <v>51.310499999999998</v>
      </c>
      <c r="D127" s="108">
        <v>36.3675</v>
      </c>
      <c r="E127" s="108">
        <v>32.673999999999999</v>
      </c>
      <c r="F127" s="108">
        <v>30.377300000000002</v>
      </c>
      <c r="G127" s="4"/>
      <c r="H127" s="4"/>
      <c r="I127" s="19">
        <v>22809600</v>
      </c>
      <c r="J127" s="19">
        <v>21209700</v>
      </c>
      <c r="K127" s="19">
        <v>38159900</v>
      </c>
      <c r="L127" s="19">
        <v>38952400</v>
      </c>
      <c r="M127" s="19">
        <v>40611800</v>
      </c>
    </row>
    <row r="128" spans="1:13">
      <c r="A128" s="4"/>
      <c r="B128" s="107">
        <v>52.675400000000003</v>
      </c>
      <c r="C128" s="107">
        <v>51.164000000000001</v>
      </c>
      <c r="D128" s="107">
        <v>36.386299999999999</v>
      </c>
      <c r="E128" s="107">
        <v>33.418799999999997</v>
      </c>
      <c r="F128" s="107">
        <v>30.546199999999999</v>
      </c>
      <c r="G128" s="4"/>
      <c r="H128" s="4"/>
      <c r="I128" s="18">
        <v>27764500</v>
      </c>
      <c r="J128" s="18">
        <v>21101200</v>
      </c>
      <c r="K128" s="18">
        <v>29585300</v>
      </c>
      <c r="L128" s="18">
        <v>33038900</v>
      </c>
      <c r="M128" s="18">
        <v>29498600</v>
      </c>
    </row>
    <row r="129" spans="1:13">
      <c r="A129" s="4"/>
      <c r="B129" s="108">
        <v>52.158299999999997</v>
      </c>
      <c r="C129" s="108">
        <v>52.6008</v>
      </c>
      <c r="D129" s="108">
        <v>35.585700000000003</v>
      </c>
      <c r="E129" s="108">
        <v>32.8994</v>
      </c>
      <c r="F129" s="108">
        <v>30.3475</v>
      </c>
      <c r="G129" s="4"/>
      <c r="H129" s="4"/>
      <c r="I129" s="19">
        <v>21906900</v>
      </c>
      <c r="J129" s="19">
        <v>22480900</v>
      </c>
      <c r="K129" s="19">
        <v>37824200</v>
      </c>
      <c r="L129" s="19">
        <v>33906900</v>
      </c>
      <c r="M129" s="19">
        <v>30743000</v>
      </c>
    </row>
    <row r="130" spans="1:13">
      <c r="A130" s="4"/>
      <c r="B130" s="107">
        <v>51.258000000000003</v>
      </c>
      <c r="C130" s="107">
        <v>51.932699999999997</v>
      </c>
      <c r="D130" s="107">
        <v>35.124200000000002</v>
      </c>
      <c r="E130" s="107">
        <v>32.252600000000001</v>
      </c>
      <c r="F130" s="107">
        <v>30.397200000000002</v>
      </c>
      <c r="G130" s="4"/>
      <c r="H130" s="4"/>
      <c r="I130" s="18">
        <v>38477500</v>
      </c>
      <c r="J130" s="18">
        <v>26360000</v>
      </c>
      <c r="K130" s="18">
        <v>25437200</v>
      </c>
      <c r="L130" s="18">
        <v>38313000</v>
      </c>
      <c r="M130" s="18">
        <v>30184300</v>
      </c>
    </row>
    <row r="131" spans="1:13">
      <c r="A131" s="4"/>
      <c r="B131" s="108">
        <v>51.944400000000002</v>
      </c>
      <c r="C131" s="108">
        <v>51.374499999999998</v>
      </c>
      <c r="D131" s="108">
        <v>35.237200000000001</v>
      </c>
      <c r="E131" s="108">
        <v>32.771999999999998</v>
      </c>
      <c r="F131" s="108">
        <v>30.774799999999999</v>
      </c>
      <c r="G131" s="4"/>
      <c r="H131" s="4"/>
      <c r="I131" s="19">
        <v>22150300</v>
      </c>
      <c r="J131" s="19">
        <v>29891600</v>
      </c>
      <c r="K131" s="19">
        <v>35141000</v>
      </c>
      <c r="L131" s="19">
        <v>33798400</v>
      </c>
      <c r="M131" s="19">
        <v>41467700</v>
      </c>
    </row>
    <row r="132" spans="1:13">
      <c r="A132" s="4"/>
      <c r="B132" s="107">
        <v>53.335000000000001</v>
      </c>
      <c r="C132" s="107">
        <v>51.255600000000001</v>
      </c>
      <c r="D132" s="107">
        <v>34.229300000000002</v>
      </c>
      <c r="E132" s="107">
        <v>32.948399999999999</v>
      </c>
      <c r="F132" s="107">
        <v>30.645600000000002</v>
      </c>
      <c r="G132" s="4"/>
      <c r="H132" s="4"/>
      <c r="I132" s="18">
        <v>31542100</v>
      </c>
      <c r="J132" s="18">
        <v>24871600</v>
      </c>
      <c r="K132" s="18">
        <v>40596300</v>
      </c>
      <c r="L132" s="18">
        <v>15753000</v>
      </c>
      <c r="M132" s="18">
        <v>32401800</v>
      </c>
    </row>
    <row r="133" spans="1:13">
      <c r="A133" s="4"/>
      <c r="B133" s="108">
        <v>52.425800000000002</v>
      </c>
      <c r="C133" s="108">
        <v>51.941899999999997</v>
      </c>
      <c r="D133" s="108">
        <v>34.558999999999997</v>
      </c>
      <c r="E133" s="108">
        <v>31.860600000000002</v>
      </c>
      <c r="F133" s="108">
        <v>30.874099999999999</v>
      </c>
      <c r="G133" s="4"/>
      <c r="H133" s="4"/>
      <c r="I133" s="19">
        <v>14748100</v>
      </c>
      <c r="J133" s="19">
        <v>17219400</v>
      </c>
      <c r="K133" s="19">
        <v>33215000</v>
      </c>
      <c r="L133" s="19">
        <v>37664700</v>
      </c>
      <c r="M133" s="19">
        <v>35999300</v>
      </c>
    </row>
    <row r="134" spans="1:13">
      <c r="A134" s="4"/>
      <c r="B134" s="107">
        <v>52.710999999999999</v>
      </c>
      <c r="C134" s="107">
        <v>51.328800000000001</v>
      </c>
      <c r="D134" s="107">
        <v>34.8416</v>
      </c>
      <c r="E134" s="107">
        <v>31.331399999999999</v>
      </c>
      <c r="F134" s="107">
        <v>31.033100000000001</v>
      </c>
      <c r="G134" s="4"/>
      <c r="H134" s="4"/>
      <c r="I134" s="18">
        <v>15578600</v>
      </c>
      <c r="J134" s="18">
        <v>26186600</v>
      </c>
      <c r="K134" s="18">
        <v>26258300</v>
      </c>
      <c r="L134" s="18">
        <v>41693600</v>
      </c>
      <c r="M134" s="18">
        <v>24065700</v>
      </c>
    </row>
    <row r="135" spans="1:13">
      <c r="A135" s="4"/>
      <c r="B135" s="108">
        <v>53.076500000000003</v>
      </c>
      <c r="C135" s="108">
        <v>51.209800000000001</v>
      </c>
      <c r="D135" s="108">
        <v>35.924799999999998</v>
      </c>
      <c r="E135" s="108">
        <v>31.213799999999999</v>
      </c>
      <c r="F135" s="108">
        <v>31.818200000000001</v>
      </c>
      <c r="G135" s="4"/>
      <c r="H135" s="4"/>
      <c r="I135" s="19">
        <v>20536700</v>
      </c>
      <c r="J135" s="19">
        <v>14857400</v>
      </c>
      <c r="K135" s="19">
        <v>33165400</v>
      </c>
      <c r="L135" s="19">
        <v>28345700</v>
      </c>
      <c r="M135" s="19">
        <v>45309400</v>
      </c>
    </row>
    <row r="136" spans="1:13">
      <c r="A136" s="4"/>
      <c r="B136" s="107">
        <v>51.98</v>
      </c>
      <c r="C136" s="107">
        <v>50.688200000000002</v>
      </c>
      <c r="D136" s="107">
        <v>35.783499999999997</v>
      </c>
      <c r="E136" s="107">
        <v>32.085999999999999</v>
      </c>
      <c r="F136" s="107">
        <v>33.775700000000001</v>
      </c>
      <c r="G136" s="4"/>
      <c r="H136" s="4"/>
      <c r="I136" s="18">
        <v>15996500</v>
      </c>
      <c r="J136" s="18">
        <v>19162000</v>
      </c>
      <c r="K136" s="18">
        <v>22566300</v>
      </c>
      <c r="L136" s="18">
        <v>36305700</v>
      </c>
      <c r="M136" s="18">
        <v>82315900</v>
      </c>
    </row>
    <row r="137" spans="1:13">
      <c r="A137" s="4"/>
      <c r="B137" s="108">
        <v>52.247500000000002</v>
      </c>
      <c r="C137" s="108">
        <v>51.237299999999998</v>
      </c>
      <c r="D137" s="108">
        <v>35.039400000000001</v>
      </c>
      <c r="E137" s="108">
        <v>32.634799999999998</v>
      </c>
      <c r="F137" s="108">
        <v>34.372</v>
      </c>
      <c r="G137" s="4"/>
      <c r="H137" s="4"/>
      <c r="I137" s="19">
        <v>13277900</v>
      </c>
      <c r="J137" s="19">
        <v>18708000</v>
      </c>
      <c r="K137" s="19">
        <v>25904300</v>
      </c>
      <c r="L137" s="19">
        <v>28148800</v>
      </c>
      <c r="M137" s="19">
        <v>97546900</v>
      </c>
    </row>
    <row r="138" spans="1:13">
      <c r="A138" s="4"/>
      <c r="B138" s="107">
        <v>52.078099999999999</v>
      </c>
      <c r="C138" s="107">
        <v>51.914400000000001</v>
      </c>
      <c r="D138" s="107">
        <v>35.0488</v>
      </c>
      <c r="E138" s="107">
        <v>33.301200000000001</v>
      </c>
      <c r="F138" s="107">
        <v>34.650199999999998</v>
      </c>
      <c r="G138" s="4"/>
      <c r="H138" s="4"/>
      <c r="I138" s="18">
        <v>20683700</v>
      </c>
      <c r="J138" s="18">
        <v>15392800</v>
      </c>
      <c r="K138" s="18">
        <v>30546300</v>
      </c>
      <c r="L138" s="18">
        <v>37762200</v>
      </c>
      <c r="M138" s="18">
        <v>52256200</v>
      </c>
    </row>
    <row r="139" spans="1:13">
      <c r="A139" s="4"/>
      <c r="B139" s="108">
        <v>53.067599999999999</v>
      </c>
      <c r="C139" s="108">
        <v>52.0426</v>
      </c>
      <c r="D139" s="108">
        <v>35.0488</v>
      </c>
      <c r="E139" s="108">
        <v>33.193399999999997</v>
      </c>
      <c r="F139" s="108">
        <v>33.288800000000002</v>
      </c>
      <c r="G139" s="4"/>
      <c r="H139" s="4"/>
      <c r="I139" s="19">
        <v>17742300</v>
      </c>
      <c r="J139" s="19">
        <v>15716000</v>
      </c>
      <c r="K139" s="19">
        <v>27059200</v>
      </c>
      <c r="L139" s="19">
        <v>32745800</v>
      </c>
      <c r="M139" s="19">
        <v>55213700</v>
      </c>
    </row>
    <row r="140" spans="1:13">
      <c r="A140" s="4"/>
      <c r="B140" s="107">
        <v>52.220700000000001</v>
      </c>
      <c r="C140" s="107">
        <v>51.722299999999997</v>
      </c>
      <c r="D140" s="107">
        <v>35.519799999999996</v>
      </c>
      <c r="E140" s="107">
        <v>32.4878</v>
      </c>
      <c r="F140" s="107">
        <v>34.272599999999997</v>
      </c>
      <c r="G140" s="4"/>
      <c r="H140" s="4"/>
      <c r="I140" s="18">
        <v>19082900</v>
      </c>
      <c r="J140" s="18">
        <v>16263600</v>
      </c>
      <c r="K140" s="18">
        <v>36690700</v>
      </c>
      <c r="L140" s="18">
        <v>30426200</v>
      </c>
      <c r="M140" s="18">
        <v>62792600</v>
      </c>
    </row>
    <row r="141" spans="1:13">
      <c r="A141" s="4"/>
      <c r="B141" s="108">
        <v>52.577300000000001</v>
      </c>
      <c r="C141" s="108">
        <v>51.072499999999998</v>
      </c>
      <c r="D141" s="108">
        <v>36.376899999999999</v>
      </c>
      <c r="E141" s="108">
        <v>33.683399999999999</v>
      </c>
      <c r="F141" s="108">
        <v>34.242800000000003</v>
      </c>
      <c r="G141" s="4"/>
      <c r="H141" s="4"/>
      <c r="I141" s="19">
        <v>24190900</v>
      </c>
      <c r="J141" s="19">
        <v>18917000</v>
      </c>
      <c r="K141" s="19">
        <v>32892300</v>
      </c>
      <c r="L141" s="19">
        <v>34111200</v>
      </c>
      <c r="M141" s="19">
        <v>39847900</v>
      </c>
    </row>
    <row r="142" spans="1:13">
      <c r="A142" s="4"/>
      <c r="B142" s="107">
        <v>52.621899999999997</v>
      </c>
      <c r="C142" s="107">
        <v>50.303800000000003</v>
      </c>
      <c r="D142" s="107">
        <v>36.4617</v>
      </c>
      <c r="E142" s="107">
        <v>33.8108</v>
      </c>
      <c r="F142" s="107">
        <v>34.1235</v>
      </c>
      <c r="G142" s="4"/>
      <c r="H142" s="4"/>
      <c r="I142" s="18">
        <v>19986300</v>
      </c>
      <c r="J142" s="18">
        <v>25263800</v>
      </c>
      <c r="K142" s="18">
        <v>30814400</v>
      </c>
      <c r="L142" s="18">
        <v>29679500</v>
      </c>
      <c r="M142" s="18">
        <v>28409900</v>
      </c>
    </row>
    <row r="143" spans="1:13">
      <c r="A143" s="4"/>
      <c r="B143" s="108">
        <v>52.719900000000003</v>
      </c>
      <c r="C143" s="108">
        <v>50.001899999999999</v>
      </c>
      <c r="D143" s="108">
        <v>37.884</v>
      </c>
      <c r="E143" s="108">
        <v>33.771599999999999</v>
      </c>
      <c r="F143" s="108">
        <v>34.242800000000003</v>
      </c>
      <c r="G143" s="4"/>
      <c r="H143" s="4"/>
      <c r="I143" s="19">
        <v>12425900</v>
      </c>
      <c r="J143" s="19">
        <v>27007700</v>
      </c>
      <c r="K143" s="19">
        <v>53095300</v>
      </c>
      <c r="L143" s="19">
        <v>26486700</v>
      </c>
      <c r="M143" s="19">
        <v>112304200</v>
      </c>
    </row>
    <row r="144" spans="1:13">
      <c r="A144" s="4"/>
      <c r="B144" s="107">
        <v>53.486600000000003</v>
      </c>
      <c r="C144" s="107">
        <v>50.550899999999999</v>
      </c>
      <c r="D144" s="107">
        <v>38.2042</v>
      </c>
      <c r="E144" s="107">
        <v>32.703400000000002</v>
      </c>
      <c r="F144" s="107">
        <v>34.650199999999998</v>
      </c>
      <c r="G144" s="4"/>
      <c r="H144" s="4"/>
      <c r="I144" s="18">
        <v>16322800</v>
      </c>
      <c r="J144" s="18">
        <v>19867000</v>
      </c>
      <c r="K144" s="18">
        <v>36387900</v>
      </c>
      <c r="L144" s="18">
        <v>37878000</v>
      </c>
      <c r="M144" s="18">
        <v>84188600</v>
      </c>
    </row>
    <row r="145" spans="1:13">
      <c r="A145" s="4"/>
      <c r="B145" s="108">
        <v>54.511699999999998</v>
      </c>
      <c r="C145" s="108">
        <v>51.456899999999997</v>
      </c>
      <c r="D145" s="108">
        <v>38.251300000000001</v>
      </c>
      <c r="E145" s="108">
        <v>33.340400000000002</v>
      </c>
      <c r="F145" s="108">
        <v>32.772100000000002</v>
      </c>
      <c r="G145" s="4"/>
      <c r="H145" s="4"/>
      <c r="I145" s="19">
        <v>16868700</v>
      </c>
      <c r="J145" s="19">
        <v>18497200</v>
      </c>
      <c r="K145" s="19">
        <v>29661200</v>
      </c>
      <c r="L145" s="19">
        <v>79724100</v>
      </c>
      <c r="M145" s="19">
        <v>69628700</v>
      </c>
    </row>
    <row r="146" spans="1:13">
      <c r="A146" s="4"/>
      <c r="B146" s="107">
        <v>54.110599999999998</v>
      </c>
      <c r="C146" s="107">
        <v>51.209800000000001</v>
      </c>
      <c r="D146" s="107">
        <v>36.923200000000001</v>
      </c>
      <c r="E146" s="107">
        <v>32.958199999999998</v>
      </c>
      <c r="F146" s="107">
        <v>33.159599999999998</v>
      </c>
      <c r="G146" s="4"/>
      <c r="H146" s="4"/>
      <c r="I146" s="18">
        <v>19803700</v>
      </c>
      <c r="J146" s="18">
        <v>36691000</v>
      </c>
      <c r="K146" s="18">
        <v>41350000</v>
      </c>
      <c r="L146" s="18">
        <v>25225800</v>
      </c>
      <c r="M146" s="18">
        <v>48503700</v>
      </c>
    </row>
    <row r="147" spans="1:13">
      <c r="A147" s="4"/>
      <c r="B147" s="108">
        <v>54.422600000000003</v>
      </c>
      <c r="C147" s="108">
        <v>48.501100000000001</v>
      </c>
      <c r="D147" s="108">
        <v>36.8855</v>
      </c>
      <c r="E147" s="108">
        <v>33.418799999999997</v>
      </c>
      <c r="F147" s="108">
        <v>32.7423</v>
      </c>
      <c r="G147" s="4"/>
      <c r="H147" s="4"/>
      <c r="I147" s="19">
        <v>18959900</v>
      </c>
      <c r="J147" s="19">
        <v>67742300</v>
      </c>
      <c r="K147" s="19">
        <v>32263400</v>
      </c>
      <c r="L147" s="19">
        <v>31771100</v>
      </c>
      <c r="M147" s="19">
        <v>29466400</v>
      </c>
    </row>
    <row r="148" spans="1:13">
      <c r="A148" s="4"/>
      <c r="B148" s="107">
        <v>53.843200000000003</v>
      </c>
      <c r="C148" s="107">
        <v>49.6999</v>
      </c>
      <c r="D148" s="107">
        <v>36.697200000000002</v>
      </c>
      <c r="E148" s="107">
        <v>33.6736</v>
      </c>
      <c r="F148" s="107">
        <v>31.5002</v>
      </c>
      <c r="G148" s="4"/>
      <c r="H148" s="4"/>
      <c r="I148" s="18">
        <v>43518600</v>
      </c>
      <c r="J148" s="18">
        <v>32881200</v>
      </c>
      <c r="K148" s="18">
        <v>35925500</v>
      </c>
      <c r="L148" s="18">
        <v>32643200</v>
      </c>
      <c r="M148" s="18">
        <v>62216700</v>
      </c>
    </row>
    <row r="149" spans="1:13">
      <c r="A149" s="4"/>
      <c r="B149" s="108">
        <v>45.098100000000002</v>
      </c>
      <c r="C149" s="108">
        <v>48.665799999999997</v>
      </c>
      <c r="D149" s="108">
        <v>37.846299999999999</v>
      </c>
      <c r="E149" s="108">
        <v>33.8598</v>
      </c>
      <c r="F149" s="108">
        <v>30.904</v>
      </c>
      <c r="G149" s="4"/>
      <c r="H149" s="4"/>
      <c r="I149" s="19">
        <v>182269900</v>
      </c>
      <c r="J149" s="19">
        <v>39878000</v>
      </c>
      <c r="K149" s="19">
        <v>42571600</v>
      </c>
      <c r="L149" s="19">
        <v>58890800</v>
      </c>
      <c r="M149" s="19">
        <v>49774000</v>
      </c>
    </row>
    <row r="150" spans="1:13">
      <c r="A150" s="4"/>
      <c r="B150" s="107">
        <v>44.188800000000001</v>
      </c>
      <c r="C150" s="107">
        <v>48.565100000000001</v>
      </c>
      <c r="D150" s="107">
        <v>37.403599999999997</v>
      </c>
      <c r="E150" s="107">
        <v>36.094299999999997</v>
      </c>
      <c r="F150" s="107">
        <v>31.1524</v>
      </c>
      <c r="G150" s="4"/>
      <c r="H150" s="4"/>
      <c r="I150" s="18">
        <v>107526500</v>
      </c>
      <c r="J150" s="18">
        <v>28478800</v>
      </c>
      <c r="K150" s="18">
        <v>56662300</v>
      </c>
      <c r="L150" s="18">
        <v>90863000</v>
      </c>
      <c r="M150" s="18">
        <v>38352500</v>
      </c>
    </row>
    <row r="151" spans="1:13">
      <c r="A151" s="4"/>
      <c r="B151" s="108">
        <v>43.8947</v>
      </c>
      <c r="C151" s="108">
        <v>49.141599999999997</v>
      </c>
      <c r="D151" s="108">
        <v>34.201099999999997</v>
      </c>
      <c r="E151" s="108">
        <v>35.055500000000002</v>
      </c>
      <c r="F151" s="108">
        <v>30.6357</v>
      </c>
      <c r="G151" s="4"/>
      <c r="H151" s="4"/>
      <c r="I151" s="19">
        <v>62362600</v>
      </c>
      <c r="J151" s="19">
        <v>16886600</v>
      </c>
      <c r="K151" s="19">
        <v>125292400</v>
      </c>
      <c r="L151" s="19">
        <v>55630700</v>
      </c>
      <c r="M151" s="19">
        <v>32342200</v>
      </c>
    </row>
    <row r="152" spans="1:13">
      <c r="A152" s="4"/>
      <c r="B152" s="107">
        <v>42.851700000000001</v>
      </c>
      <c r="C152" s="107">
        <v>49.16</v>
      </c>
      <c r="D152" s="107">
        <v>34.813299999999998</v>
      </c>
      <c r="E152" s="107">
        <v>35.084899999999998</v>
      </c>
      <c r="F152" s="107">
        <v>29.940100000000001</v>
      </c>
      <c r="G152" s="4"/>
      <c r="H152" s="4"/>
      <c r="I152" s="18">
        <v>60500800</v>
      </c>
      <c r="J152" s="18">
        <v>16465700</v>
      </c>
      <c r="K152" s="18">
        <v>52513400</v>
      </c>
      <c r="L152" s="18">
        <v>24702200</v>
      </c>
      <c r="M152" s="18">
        <v>48256600</v>
      </c>
    </row>
    <row r="153" spans="1:13">
      <c r="A153" s="4"/>
      <c r="B153" s="108">
        <v>42.7804</v>
      </c>
      <c r="C153" s="108">
        <v>49.1233</v>
      </c>
      <c r="D153" s="108">
        <v>33.918500000000002</v>
      </c>
      <c r="E153" s="108">
        <v>33.703000000000003</v>
      </c>
      <c r="F153" s="108">
        <v>30.546199999999999</v>
      </c>
      <c r="G153" s="4"/>
      <c r="H153" s="4"/>
      <c r="I153" s="19">
        <v>39735200</v>
      </c>
      <c r="J153" s="19">
        <v>18098100</v>
      </c>
      <c r="K153" s="19">
        <v>53929400</v>
      </c>
      <c r="L153" s="19">
        <v>39052000</v>
      </c>
      <c r="M153" s="19">
        <v>56110600</v>
      </c>
    </row>
    <row r="154" spans="1:13">
      <c r="A154" s="4"/>
      <c r="B154" s="107">
        <v>42.5486</v>
      </c>
      <c r="C154" s="107">
        <v>49.4711</v>
      </c>
      <c r="D154" s="107">
        <v>34.398899999999998</v>
      </c>
      <c r="E154" s="107">
        <v>34.173400000000001</v>
      </c>
      <c r="F154" s="107">
        <v>28.866900000000001</v>
      </c>
      <c r="G154" s="4"/>
      <c r="H154" s="4"/>
      <c r="I154" s="18">
        <v>46536000</v>
      </c>
      <c r="J154" s="18">
        <v>16375900</v>
      </c>
      <c r="K154" s="18">
        <v>59513900</v>
      </c>
      <c r="L154" s="18">
        <v>24817900</v>
      </c>
      <c r="M154" s="18">
        <v>107672500</v>
      </c>
    </row>
    <row r="155" spans="1:13">
      <c r="A155" s="4"/>
      <c r="B155" s="108">
        <v>43.056699999999999</v>
      </c>
      <c r="C155" s="108">
        <v>49.3247</v>
      </c>
      <c r="D155" s="108">
        <v>33.927900000000001</v>
      </c>
      <c r="E155" s="108">
        <v>34.561900000000001</v>
      </c>
      <c r="F155" s="108">
        <v>21.3446</v>
      </c>
      <c r="G155" s="4"/>
      <c r="H155" s="4"/>
      <c r="I155" s="19">
        <v>31767100</v>
      </c>
      <c r="J155" s="19">
        <v>17612700</v>
      </c>
      <c r="K155" s="19">
        <v>54046300</v>
      </c>
      <c r="L155" s="19">
        <v>26664300</v>
      </c>
      <c r="M155" s="19">
        <v>300895900</v>
      </c>
    </row>
    <row r="156" spans="1:13">
      <c r="A156" s="4"/>
      <c r="B156" s="107">
        <v>43.796599999999998</v>
      </c>
      <c r="C156" s="107">
        <v>49.636000000000003</v>
      </c>
      <c r="D156" s="107">
        <v>33.670999999999999</v>
      </c>
      <c r="E156" s="107">
        <v>34.650500000000001</v>
      </c>
      <c r="F156" s="107">
        <v>19.9832</v>
      </c>
      <c r="G156" s="4"/>
      <c r="H156" s="4"/>
      <c r="I156" s="18">
        <v>29045800</v>
      </c>
      <c r="J156" s="18">
        <v>15310000</v>
      </c>
      <c r="K156" s="18">
        <v>40205100</v>
      </c>
      <c r="L156" s="18">
        <v>22486900</v>
      </c>
      <c r="M156" s="18">
        <v>147385700</v>
      </c>
    </row>
    <row r="157" spans="1:13">
      <c r="A157" s="4"/>
      <c r="B157" s="108">
        <v>43.609400000000001</v>
      </c>
      <c r="C157" s="108">
        <v>49.663600000000002</v>
      </c>
      <c r="D157" s="108">
        <v>33.661499999999997</v>
      </c>
      <c r="E157" s="108">
        <v>34.443899999999999</v>
      </c>
      <c r="F157" s="108">
        <v>19.704999999999998</v>
      </c>
      <c r="G157" s="4"/>
      <c r="H157" s="4"/>
      <c r="I157" s="19">
        <v>29438600</v>
      </c>
      <c r="J157" s="19">
        <v>19256000</v>
      </c>
      <c r="K157" s="19">
        <v>41534600</v>
      </c>
      <c r="L157" s="19">
        <v>34753600</v>
      </c>
      <c r="M157" s="19">
        <v>106670400</v>
      </c>
    </row>
    <row r="158" spans="1:13">
      <c r="A158" s="4"/>
      <c r="B158" s="107">
        <v>43.591500000000003</v>
      </c>
      <c r="C158" s="107">
        <v>49.7834</v>
      </c>
      <c r="D158" s="107">
        <v>32.843299999999999</v>
      </c>
      <c r="E158" s="107">
        <v>33.716099999999997</v>
      </c>
      <c r="F158" s="107">
        <v>18.989999999999998</v>
      </c>
      <c r="G158" s="4"/>
      <c r="H158" s="4"/>
      <c r="I158" s="18">
        <v>23795500</v>
      </c>
      <c r="J158" s="18">
        <v>14670100</v>
      </c>
      <c r="K158" s="18">
        <v>48202300</v>
      </c>
      <c r="L158" s="18">
        <v>28720200</v>
      </c>
      <c r="M158" s="18">
        <v>97972300</v>
      </c>
    </row>
    <row r="159" spans="1:13">
      <c r="A159" s="4"/>
      <c r="B159" s="108">
        <v>43.1068</v>
      </c>
      <c r="C159" s="108">
        <v>49.682000000000002</v>
      </c>
      <c r="D159" s="108">
        <v>33.652000000000001</v>
      </c>
      <c r="E159" s="108">
        <v>34.109499999999997</v>
      </c>
      <c r="F159" s="108">
        <v>20.49</v>
      </c>
      <c r="G159" s="4"/>
      <c r="H159" s="4"/>
      <c r="I159" s="19">
        <v>36765200</v>
      </c>
      <c r="J159" s="19">
        <v>16215700</v>
      </c>
      <c r="K159" s="19">
        <v>42243300</v>
      </c>
      <c r="L159" s="19">
        <v>30957300</v>
      </c>
      <c r="M159" s="19">
        <v>96836800</v>
      </c>
    </row>
    <row r="160" spans="1:13">
      <c r="A160" s="4"/>
      <c r="B160" s="107">
        <v>44.174799999999998</v>
      </c>
      <c r="C160" s="107">
        <v>49.866199999999999</v>
      </c>
      <c r="D160" s="107">
        <v>33.8613</v>
      </c>
      <c r="E160" s="107">
        <v>34.316099999999999</v>
      </c>
      <c r="F160" s="107">
        <v>19.71</v>
      </c>
      <c r="G160" s="4"/>
      <c r="H160" s="4"/>
      <c r="I160" s="18">
        <v>37442600</v>
      </c>
      <c r="J160" s="18">
        <v>18590800</v>
      </c>
      <c r="K160" s="18">
        <v>35569700</v>
      </c>
      <c r="L160" s="18">
        <v>28752000</v>
      </c>
      <c r="M160" s="18">
        <v>76394500</v>
      </c>
    </row>
    <row r="161" spans="1:13">
      <c r="A161" s="4"/>
      <c r="B161" s="108">
        <v>43.250399999999999</v>
      </c>
      <c r="C161" s="108">
        <v>49.313600000000001</v>
      </c>
      <c r="D161" s="108">
        <v>34.356099999999998</v>
      </c>
      <c r="E161" s="108">
        <v>35.0931</v>
      </c>
      <c r="F161" s="108">
        <v>19.36</v>
      </c>
      <c r="G161" s="4"/>
      <c r="H161" s="4"/>
      <c r="I161" s="19">
        <v>35348100</v>
      </c>
      <c r="J161" s="19">
        <v>15070100</v>
      </c>
      <c r="K161" s="19">
        <v>37675200</v>
      </c>
      <c r="L161" s="19">
        <v>36896100</v>
      </c>
      <c r="M161" s="19">
        <v>54677600</v>
      </c>
    </row>
    <row r="162" spans="1:13">
      <c r="A162" s="4"/>
      <c r="B162" s="107">
        <v>44.1479</v>
      </c>
      <c r="C162" s="107">
        <v>49.267600000000002</v>
      </c>
      <c r="D162" s="107">
        <v>34.5749</v>
      </c>
      <c r="E162" s="107">
        <v>34.198</v>
      </c>
      <c r="F162" s="107">
        <v>20.47</v>
      </c>
      <c r="G162" s="4"/>
      <c r="H162" s="4"/>
      <c r="I162" s="18">
        <v>30659800</v>
      </c>
      <c r="J162" s="18">
        <v>15281100</v>
      </c>
      <c r="K162" s="18">
        <v>25400600</v>
      </c>
      <c r="L162" s="18">
        <v>27420300</v>
      </c>
      <c r="M162" s="18">
        <v>77511300</v>
      </c>
    </row>
    <row r="163" spans="1:13">
      <c r="A163" s="4"/>
      <c r="B163" s="108">
        <v>43.582500000000003</v>
      </c>
      <c r="C163" s="108">
        <v>49.249099999999999</v>
      </c>
      <c r="D163" s="108">
        <v>34.432200000000002</v>
      </c>
      <c r="E163" s="108">
        <v>32.978400000000001</v>
      </c>
      <c r="F163" s="108">
        <v>19.920000000000002</v>
      </c>
      <c r="G163" s="4"/>
      <c r="H163" s="4"/>
      <c r="I163" s="19">
        <v>24774500</v>
      </c>
      <c r="J163" s="19">
        <v>17690300</v>
      </c>
      <c r="K163" s="19">
        <v>25000200</v>
      </c>
      <c r="L163" s="19">
        <v>35757300</v>
      </c>
      <c r="M163" s="19">
        <v>56758200</v>
      </c>
    </row>
    <row r="164" spans="1:13">
      <c r="A164" s="4"/>
      <c r="B164" s="107">
        <v>43.878700000000002</v>
      </c>
      <c r="C164" s="107">
        <v>48.530700000000003</v>
      </c>
      <c r="D164" s="107">
        <v>34.042099999999998</v>
      </c>
      <c r="E164" s="107">
        <v>32.0441</v>
      </c>
      <c r="F164" s="107">
        <v>20.69</v>
      </c>
      <c r="G164" s="4"/>
      <c r="H164" s="4"/>
      <c r="I164" s="18">
        <v>22321200</v>
      </c>
      <c r="J164" s="18">
        <v>22014900</v>
      </c>
      <c r="K164" s="18">
        <v>29176100</v>
      </c>
      <c r="L164" s="18">
        <v>39906700</v>
      </c>
      <c r="M164" s="18">
        <v>84814900</v>
      </c>
    </row>
    <row r="165" spans="1:13">
      <c r="A165" s="4"/>
      <c r="B165" s="108">
        <v>43.914499999999997</v>
      </c>
      <c r="C165" s="108">
        <v>48.0702</v>
      </c>
      <c r="D165" s="108">
        <v>34.441699999999997</v>
      </c>
      <c r="E165" s="108">
        <v>32.211300000000001</v>
      </c>
      <c r="F165" s="108">
        <v>20.87</v>
      </c>
      <c r="G165" s="4"/>
      <c r="H165" s="4"/>
      <c r="I165" s="19">
        <v>20018300</v>
      </c>
      <c r="J165" s="19">
        <v>15061700</v>
      </c>
      <c r="K165" s="19">
        <v>24598200</v>
      </c>
      <c r="L165" s="19">
        <v>23692300</v>
      </c>
      <c r="M165" s="19">
        <v>48582700</v>
      </c>
    </row>
    <row r="166" spans="1:13">
      <c r="A166" s="4"/>
      <c r="B166" s="107">
        <v>43.6633</v>
      </c>
      <c r="C166" s="107">
        <v>48.300400000000003</v>
      </c>
      <c r="D166" s="107">
        <v>33.661499999999997</v>
      </c>
      <c r="E166" s="107">
        <v>32.594900000000003</v>
      </c>
      <c r="F166" s="107">
        <v>21.52</v>
      </c>
      <c r="G166" s="4"/>
      <c r="H166" s="4"/>
      <c r="I166" s="18">
        <v>19251400</v>
      </c>
      <c r="J166" s="18">
        <v>22999400</v>
      </c>
      <c r="K166" s="18">
        <v>31425500</v>
      </c>
      <c r="L166" s="18">
        <v>43718200</v>
      </c>
      <c r="M166" s="18">
        <v>65956300</v>
      </c>
    </row>
    <row r="167" spans="1:13">
      <c r="A167" s="4"/>
      <c r="B167" s="108">
        <v>43.375999999999998</v>
      </c>
      <c r="C167" s="108">
        <v>47.904400000000003</v>
      </c>
      <c r="D167" s="108">
        <v>32.196300000000001</v>
      </c>
      <c r="E167" s="108">
        <v>32.348999999999997</v>
      </c>
      <c r="F167" s="108">
        <v>20.99</v>
      </c>
      <c r="G167" s="4"/>
      <c r="H167" s="4"/>
      <c r="I167" s="19">
        <v>27775000</v>
      </c>
      <c r="J167" s="19">
        <v>25728300</v>
      </c>
      <c r="K167" s="19">
        <v>51006100</v>
      </c>
      <c r="L167" s="19">
        <v>23434200</v>
      </c>
      <c r="M167" s="19">
        <v>84161300</v>
      </c>
    </row>
    <row r="168" spans="1:13">
      <c r="A168" s="4"/>
      <c r="B168" s="107">
        <v>44.129899999999999</v>
      </c>
      <c r="C168" s="107">
        <v>49.028100000000002</v>
      </c>
      <c r="D168" s="107">
        <v>32.301000000000002</v>
      </c>
      <c r="E168" s="107">
        <v>33.420999999999999</v>
      </c>
      <c r="F168" s="107">
        <v>21.41</v>
      </c>
      <c r="G168" s="4"/>
      <c r="H168" s="4"/>
      <c r="I168" s="18">
        <v>55081300</v>
      </c>
      <c r="J168" s="18">
        <v>23976300</v>
      </c>
      <c r="K168" s="18">
        <v>30687100</v>
      </c>
      <c r="L168" s="18">
        <v>32324300</v>
      </c>
      <c r="M168" s="18">
        <v>57028900</v>
      </c>
    </row>
    <row r="169" spans="1:13">
      <c r="A169" s="4"/>
      <c r="B169" s="108">
        <v>44.228700000000003</v>
      </c>
      <c r="C169" s="108">
        <v>49.5623</v>
      </c>
      <c r="D169" s="108">
        <v>32.215299999999999</v>
      </c>
      <c r="E169" s="108">
        <v>32.053899999999999</v>
      </c>
      <c r="F169" s="108">
        <v>20.100000000000001</v>
      </c>
      <c r="G169" s="4"/>
      <c r="H169" s="4"/>
      <c r="I169" s="19">
        <v>34621500</v>
      </c>
      <c r="J169" s="19">
        <v>20348800</v>
      </c>
      <c r="K169" s="19">
        <v>25105700</v>
      </c>
      <c r="L169" s="19">
        <v>37931000</v>
      </c>
      <c r="M169" s="19">
        <v>81444700</v>
      </c>
    </row>
    <row r="170" spans="1:13">
      <c r="A170" s="4"/>
      <c r="B170" s="107">
        <v>44.103000000000002</v>
      </c>
      <c r="C170" s="107">
        <v>49.5623</v>
      </c>
      <c r="D170" s="107">
        <v>33.195300000000003</v>
      </c>
      <c r="E170" s="107">
        <v>32.703000000000003</v>
      </c>
      <c r="F170" s="107">
        <v>20.54</v>
      </c>
      <c r="G170" s="4"/>
      <c r="H170" s="4"/>
      <c r="I170" s="18">
        <v>36295300</v>
      </c>
      <c r="J170" s="18">
        <v>15048400</v>
      </c>
      <c r="K170" s="18">
        <v>29799100</v>
      </c>
      <c r="L170" s="18">
        <v>27324800</v>
      </c>
      <c r="M170" s="18">
        <v>73398400</v>
      </c>
    </row>
    <row r="171" spans="1:13">
      <c r="A171" s="4"/>
      <c r="B171" s="108">
        <v>44.363300000000002</v>
      </c>
      <c r="C171" s="108">
        <v>48.936</v>
      </c>
      <c r="D171" s="108">
        <v>31.739599999999999</v>
      </c>
      <c r="E171" s="108">
        <v>33.067</v>
      </c>
      <c r="F171" s="108">
        <v>20.13</v>
      </c>
      <c r="G171" s="4"/>
      <c r="H171" s="4"/>
      <c r="I171" s="19">
        <v>38384300</v>
      </c>
      <c r="J171" s="19">
        <v>19570000</v>
      </c>
      <c r="K171" s="19">
        <v>44851500</v>
      </c>
      <c r="L171" s="19">
        <v>22341800</v>
      </c>
      <c r="M171" s="19">
        <v>58534800</v>
      </c>
    </row>
    <row r="172" spans="1:13">
      <c r="A172" s="4"/>
      <c r="B172" s="107">
        <v>44.470999999999997</v>
      </c>
      <c r="C172" s="107">
        <v>49.636000000000003</v>
      </c>
      <c r="D172" s="107">
        <v>31.34</v>
      </c>
      <c r="E172" s="107">
        <v>33.745600000000003</v>
      </c>
      <c r="F172" s="107">
        <v>20.07</v>
      </c>
      <c r="G172" s="4"/>
      <c r="H172" s="4"/>
      <c r="I172" s="18">
        <v>28616600</v>
      </c>
      <c r="J172" s="18">
        <v>16525000</v>
      </c>
      <c r="K172" s="18">
        <v>32976800</v>
      </c>
      <c r="L172" s="18">
        <v>29943600</v>
      </c>
      <c r="M172" s="18">
        <v>43862000</v>
      </c>
    </row>
    <row r="173" spans="1:13">
      <c r="A173" s="4"/>
      <c r="B173" s="108">
        <v>44.336399999999998</v>
      </c>
      <c r="C173" s="108">
        <v>49.682000000000002</v>
      </c>
      <c r="D173" s="108">
        <v>30.693100000000001</v>
      </c>
      <c r="E173" s="108">
        <v>33.962000000000003</v>
      </c>
      <c r="F173" s="108">
        <v>19.61</v>
      </c>
      <c r="G173" s="4"/>
      <c r="H173" s="4"/>
      <c r="I173" s="19">
        <v>24420600</v>
      </c>
      <c r="J173" s="19">
        <v>14581300</v>
      </c>
      <c r="K173" s="19">
        <v>40182500</v>
      </c>
      <c r="L173" s="19">
        <v>26279200</v>
      </c>
      <c r="M173" s="19">
        <v>50144900</v>
      </c>
    </row>
    <row r="174" spans="1:13">
      <c r="A174" s="4"/>
      <c r="B174" s="107">
        <v>45.260800000000003</v>
      </c>
      <c r="C174" s="107">
        <v>49.7926</v>
      </c>
      <c r="D174" s="107">
        <v>30.369599999999998</v>
      </c>
      <c r="E174" s="107">
        <v>34.561900000000001</v>
      </c>
      <c r="F174" s="107">
        <v>20.13</v>
      </c>
      <c r="G174" s="4"/>
      <c r="H174" s="4"/>
      <c r="I174" s="18">
        <v>35384700</v>
      </c>
      <c r="J174" s="18">
        <v>22350100</v>
      </c>
      <c r="K174" s="18">
        <v>44074500</v>
      </c>
      <c r="L174" s="18">
        <v>48157600</v>
      </c>
      <c r="M174" s="18">
        <v>64529700</v>
      </c>
    </row>
    <row r="175" spans="1:13">
      <c r="A175" s="4"/>
      <c r="B175" s="108">
        <v>45.727499999999999</v>
      </c>
      <c r="C175" s="108">
        <v>49.433399999999999</v>
      </c>
      <c r="D175" s="108">
        <v>30.217300000000002</v>
      </c>
      <c r="E175" s="108">
        <v>36.007800000000003</v>
      </c>
      <c r="F175" s="108">
        <v>22.04</v>
      </c>
      <c r="G175" s="4"/>
      <c r="H175" s="4"/>
      <c r="I175" s="19">
        <v>46114100</v>
      </c>
      <c r="J175" s="19">
        <v>18615000</v>
      </c>
      <c r="K175" s="19">
        <v>36440700</v>
      </c>
      <c r="L175" s="19">
        <v>43782600</v>
      </c>
      <c r="M175" s="19">
        <v>177785400</v>
      </c>
    </row>
    <row r="176" spans="1:13">
      <c r="A176" s="4"/>
      <c r="B176" s="107">
        <v>45.5839</v>
      </c>
      <c r="C176" s="107">
        <v>49.488599999999998</v>
      </c>
      <c r="D176" s="107">
        <v>29.703600000000002</v>
      </c>
      <c r="E176" s="107">
        <v>36.106099999999998</v>
      </c>
      <c r="F176" s="107">
        <v>20.100000000000001</v>
      </c>
      <c r="G176" s="4"/>
      <c r="H176" s="4"/>
      <c r="I176" s="18">
        <v>30472800</v>
      </c>
      <c r="J176" s="18">
        <v>15869500</v>
      </c>
      <c r="K176" s="18">
        <v>34893300</v>
      </c>
      <c r="L176" s="18">
        <v>43379400</v>
      </c>
      <c r="M176" s="18">
        <v>115305500</v>
      </c>
    </row>
    <row r="177" spans="1:13">
      <c r="A177" s="4"/>
      <c r="B177" s="108">
        <v>46.894199999999998</v>
      </c>
      <c r="C177" s="108">
        <v>49.286000000000001</v>
      </c>
      <c r="D177" s="108">
        <v>28.885300000000001</v>
      </c>
      <c r="E177" s="108">
        <v>36.371699999999997</v>
      </c>
      <c r="F177" s="108">
        <v>19.43</v>
      </c>
      <c r="G177" s="4"/>
      <c r="H177" s="4"/>
      <c r="I177" s="19">
        <v>53000700</v>
      </c>
      <c r="J177" s="19">
        <v>13456200</v>
      </c>
      <c r="K177" s="19">
        <v>46989600</v>
      </c>
      <c r="L177" s="19">
        <v>39643400</v>
      </c>
      <c r="M177" s="19">
        <v>85871900</v>
      </c>
    </row>
    <row r="178" spans="1:13">
      <c r="A178" s="4"/>
      <c r="B178" s="107">
        <v>45.224899999999998</v>
      </c>
      <c r="C178" s="107">
        <v>49.414900000000003</v>
      </c>
      <c r="D178" s="107">
        <v>29.161300000000001</v>
      </c>
      <c r="E178" s="107">
        <v>37.551900000000003</v>
      </c>
      <c r="F178" s="107">
        <v>19.399999999999999</v>
      </c>
      <c r="G178" s="4"/>
      <c r="H178" s="4"/>
      <c r="I178" s="18">
        <v>47394300</v>
      </c>
      <c r="J178" s="18">
        <v>13915000</v>
      </c>
      <c r="K178" s="18">
        <v>37329500</v>
      </c>
      <c r="L178" s="18">
        <v>67659700</v>
      </c>
      <c r="M178" s="18">
        <v>65388800</v>
      </c>
    </row>
    <row r="179" spans="1:13">
      <c r="A179" s="4"/>
      <c r="B179" s="108">
        <v>44.9467</v>
      </c>
      <c r="C179" s="108">
        <v>49.341299999999997</v>
      </c>
      <c r="D179" s="108">
        <v>29.256399999999999</v>
      </c>
      <c r="E179" s="108">
        <v>37.384700000000002</v>
      </c>
      <c r="F179" s="108">
        <v>18.89</v>
      </c>
      <c r="G179" s="4"/>
      <c r="H179" s="4"/>
      <c r="I179" s="19">
        <v>43318400</v>
      </c>
      <c r="J179" s="19">
        <v>18235100</v>
      </c>
      <c r="K179" s="19">
        <v>37359500</v>
      </c>
      <c r="L179" s="19">
        <v>44255200</v>
      </c>
      <c r="M179" s="19">
        <v>92686500</v>
      </c>
    </row>
    <row r="180" spans="1:13">
      <c r="A180" s="4"/>
      <c r="B180" s="107">
        <v>43.896599999999999</v>
      </c>
      <c r="C180" s="107">
        <v>49.184699999999999</v>
      </c>
      <c r="D180" s="107">
        <v>29.931899999999999</v>
      </c>
      <c r="E180" s="107">
        <v>37.955199999999998</v>
      </c>
      <c r="F180" s="107">
        <v>19.07</v>
      </c>
      <c r="G180" s="4"/>
      <c r="H180" s="4"/>
      <c r="I180" s="18">
        <v>39752700</v>
      </c>
      <c r="J180" s="18">
        <v>13495800</v>
      </c>
      <c r="K180" s="18">
        <v>34069500</v>
      </c>
      <c r="L180" s="18">
        <v>36349300</v>
      </c>
      <c r="M180" s="18">
        <v>64244100</v>
      </c>
    </row>
    <row r="181" spans="1:13">
      <c r="A181" s="4"/>
      <c r="B181" s="108">
        <v>44.533799999999999</v>
      </c>
      <c r="C181" s="108">
        <v>49.5899</v>
      </c>
      <c r="D181" s="108">
        <v>30.027100000000001</v>
      </c>
      <c r="E181" s="108">
        <v>38.220799999999997</v>
      </c>
      <c r="F181" s="108">
        <v>18.98</v>
      </c>
      <c r="G181" s="4"/>
      <c r="H181" s="4"/>
      <c r="I181" s="19">
        <v>33437300</v>
      </c>
      <c r="J181" s="19">
        <v>20324700</v>
      </c>
      <c r="K181" s="19">
        <v>38305500</v>
      </c>
      <c r="L181" s="19">
        <v>55326600</v>
      </c>
      <c r="M181" s="19">
        <v>55621300</v>
      </c>
    </row>
    <row r="182" spans="1:13">
      <c r="A182" s="4"/>
      <c r="B182" s="107">
        <v>43.941499999999998</v>
      </c>
      <c r="C182" s="107">
        <v>50.6492</v>
      </c>
      <c r="D182" s="107">
        <v>27.8673</v>
      </c>
      <c r="E182" s="107">
        <v>38.0732</v>
      </c>
      <c r="F182" s="107">
        <v>19.64</v>
      </c>
      <c r="G182" s="4"/>
      <c r="H182" s="4"/>
      <c r="I182" s="18">
        <v>32649100</v>
      </c>
      <c r="J182" s="18">
        <v>22639200</v>
      </c>
      <c r="K182" s="18">
        <v>71417900</v>
      </c>
      <c r="L182" s="18">
        <v>35407800</v>
      </c>
      <c r="M182" s="18">
        <v>71403100</v>
      </c>
    </row>
    <row r="183" spans="1:13">
      <c r="A183" s="4"/>
      <c r="B183" s="108">
        <v>44.228700000000003</v>
      </c>
      <c r="C183" s="108">
        <v>50.216299999999997</v>
      </c>
      <c r="D183" s="108">
        <v>27.762699999999999</v>
      </c>
      <c r="E183" s="108">
        <v>38.033900000000003</v>
      </c>
      <c r="F183" s="108">
        <v>19.36</v>
      </c>
      <c r="G183" s="4"/>
      <c r="H183" s="4"/>
      <c r="I183" s="19">
        <v>29333600</v>
      </c>
      <c r="J183" s="19">
        <v>22072700</v>
      </c>
      <c r="K183" s="19">
        <v>40767200</v>
      </c>
      <c r="L183" s="19">
        <v>30616500</v>
      </c>
      <c r="M183" s="19">
        <v>51602900</v>
      </c>
    </row>
    <row r="184" spans="1:13">
      <c r="A184" s="4"/>
      <c r="B184" s="107">
        <v>44.345300000000002</v>
      </c>
      <c r="C184" s="107">
        <v>50.768900000000002</v>
      </c>
      <c r="D184" s="107">
        <v>27.4392</v>
      </c>
      <c r="E184" s="107">
        <v>37.256900000000002</v>
      </c>
      <c r="F184" s="107">
        <v>19.66</v>
      </c>
      <c r="G184" s="4"/>
      <c r="H184" s="4"/>
      <c r="I184" s="18">
        <v>27212500</v>
      </c>
      <c r="J184" s="18">
        <v>18796200</v>
      </c>
      <c r="K184" s="18">
        <v>39919100</v>
      </c>
      <c r="L184" s="18">
        <v>68868800</v>
      </c>
      <c r="M184" s="18">
        <v>44236300</v>
      </c>
    </row>
    <row r="185" spans="1:13">
      <c r="A185" s="4"/>
      <c r="B185" s="108">
        <v>44.874899999999997</v>
      </c>
      <c r="C185" s="108">
        <v>50.501800000000003</v>
      </c>
      <c r="D185" s="108">
        <v>27.819700000000001</v>
      </c>
      <c r="E185" s="108">
        <v>37.365099999999998</v>
      </c>
      <c r="F185" s="108">
        <v>20.91</v>
      </c>
      <c r="G185" s="4"/>
      <c r="H185" s="4"/>
      <c r="I185" s="19">
        <v>27598300</v>
      </c>
      <c r="J185" s="19">
        <v>19863100</v>
      </c>
      <c r="K185" s="19">
        <v>72748000</v>
      </c>
      <c r="L185" s="19">
        <v>29322200</v>
      </c>
      <c r="M185" s="19">
        <v>149337000</v>
      </c>
    </row>
    <row r="186" spans="1:13">
      <c r="A186" s="4"/>
      <c r="B186" s="107">
        <v>45.206899999999997</v>
      </c>
      <c r="C186" s="107">
        <v>49.976799999999997</v>
      </c>
      <c r="D186" s="107">
        <v>28.01</v>
      </c>
      <c r="E186" s="107">
        <v>35.742199999999997</v>
      </c>
      <c r="F186" s="107">
        <v>21.47</v>
      </c>
      <c r="G186" s="4"/>
      <c r="H186" s="4"/>
      <c r="I186" s="18">
        <v>26531400</v>
      </c>
      <c r="J186" s="18">
        <v>35359200</v>
      </c>
      <c r="K186" s="18">
        <v>33151900</v>
      </c>
      <c r="L186" s="18">
        <v>53288100</v>
      </c>
      <c r="M186" s="18">
        <v>196249800</v>
      </c>
    </row>
    <row r="187" spans="1:13">
      <c r="A187" s="4"/>
      <c r="B187" s="108">
        <v>45.162100000000002</v>
      </c>
      <c r="C187" s="108">
        <v>48.797800000000002</v>
      </c>
      <c r="D187" s="108">
        <v>27.5533</v>
      </c>
      <c r="E187" s="108">
        <v>34.119300000000003</v>
      </c>
      <c r="F187" s="108">
        <v>20.77</v>
      </c>
      <c r="G187" s="4"/>
      <c r="H187" s="4"/>
      <c r="I187" s="19">
        <v>26959900</v>
      </c>
      <c r="J187" s="19">
        <v>35051900</v>
      </c>
      <c r="K187" s="19">
        <v>31129000</v>
      </c>
      <c r="L187" s="19">
        <v>57660800</v>
      </c>
      <c r="M187" s="19">
        <v>118727900</v>
      </c>
    </row>
    <row r="188" spans="1:13">
      <c r="A188" s="4"/>
      <c r="B188" s="107">
        <v>44.7761</v>
      </c>
      <c r="C188" s="107">
        <v>48.6965</v>
      </c>
      <c r="D188" s="107">
        <v>27.0871</v>
      </c>
      <c r="E188" s="107">
        <v>34.08</v>
      </c>
      <c r="F188" s="107">
        <v>21.14</v>
      </c>
      <c r="G188" s="4"/>
      <c r="H188" s="4"/>
      <c r="I188" s="18">
        <v>50123500</v>
      </c>
      <c r="J188" s="18">
        <v>17968900</v>
      </c>
      <c r="K188" s="18">
        <v>39977300</v>
      </c>
      <c r="L188" s="18">
        <v>45215900</v>
      </c>
      <c r="M188" s="18">
        <v>99829200</v>
      </c>
    </row>
    <row r="189" spans="1:13">
      <c r="A189" s="4"/>
      <c r="B189" s="108">
        <v>44.623600000000003</v>
      </c>
      <c r="C189" s="108">
        <v>49.276800000000001</v>
      </c>
      <c r="D189" s="108">
        <v>26.706600000000002</v>
      </c>
      <c r="E189" s="108">
        <v>33.617699999999999</v>
      </c>
      <c r="F189" s="108">
        <v>21.84</v>
      </c>
      <c r="G189" s="4"/>
      <c r="H189" s="4"/>
      <c r="I189" s="19">
        <v>27377100</v>
      </c>
      <c r="J189" s="19">
        <v>18594100</v>
      </c>
      <c r="K189" s="19">
        <v>36092700</v>
      </c>
      <c r="L189" s="19">
        <v>29232700</v>
      </c>
      <c r="M189" s="19">
        <v>260377900</v>
      </c>
    </row>
    <row r="190" spans="1:13">
      <c r="A190" s="4"/>
      <c r="B190" s="107">
        <v>44.83</v>
      </c>
      <c r="C190" s="107">
        <v>49.764899999999997</v>
      </c>
      <c r="D190" s="107">
        <v>26.183299999999999</v>
      </c>
      <c r="E190" s="107">
        <v>33.725900000000003</v>
      </c>
      <c r="F190" s="107">
        <v>22.56</v>
      </c>
      <c r="G190" s="4"/>
      <c r="H190" s="4"/>
      <c r="I190" s="18">
        <v>22290900</v>
      </c>
      <c r="J190" s="18">
        <v>16474300</v>
      </c>
      <c r="K190" s="18">
        <v>43491100</v>
      </c>
      <c r="L190" s="18">
        <v>21729400</v>
      </c>
      <c r="M190" s="18">
        <v>184439100</v>
      </c>
    </row>
    <row r="191" spans="1:13">
      <c r="A191" s="4"/>
      <c r="B191" s="108">
        <v>43.815800000000003</v>
      </c>
      <c r="C191" s="108">
        <v>49.939900000000002</v>
      </c>
      <c r="D191" s="108">
        <v>25.66</v>
      </c>
      <c r="E191" s="108">
        <v>33.273499999999999</v>
      </c>
      <c r="F191" s="108">
        <v>22.81</v>
      </c>
      <c r="G191" s="4"/>
      <c r="H191" s="4"/>
      <c r="I191" s="19">
        <v>30078800</v>
      </c>
      <c r="J191" s="19">
        <v>12976200</v>
      </c>
      <c r="K191" s="19">
        <v>44786400</v>
      </c>
      <c r="L191" s="19">
        <v>34198300</v>
      </c>
      <c r="M191" s="19">
        <v>113082500</v>
      </c>
    </row>
    <row r="192" spans="1:13">
      <c r="A192" s="4"/>
      <c r="B192" s="107">
        <v>44.121000000000002</v>
      </c>
      <c r="C192" s="107">
        <v>50.345199999999998</v>
      </c>
      <c r="D192" s="107">
        <v>25.5839</v>
      </c>
      <c r="E192" s="107">
        <v>34.040700000000001</v>
      </c>
      <c r="F192" s="107">
        <v>23.54</v>
      </c>
      <c r="G192" s="4"/>
      <c r="H192" s="4"/>
      <c r="I192" s="18">
        <v>29343400</v>
      </c>
      <c r="J192" s="18">
        <v>13899900</v>
      </c>
      <c r="K192" s="18">
        <v>44121400</v>
      </c>
      <c r="L192" s="18">
        <v>44369100</v>
      </c>
      <c r="M192" s="18">
        <v>117013400</v>
      </c>
    </row>
    <row r="193" spans="1:13">
      <c r="A193" s="4"/>
      <c r="B193" s="108">
        <v>44.820999999999998</v>
      </c>
      <c r="C193" s="108">
        <v>49.737299999999998</v>
      </c>
      <c r="D193" s="108">
        <v>25.812200000000001</v>
      </c>
      <c r="E193" s="108">
        <v>34.601300000000002</v>
      </c>
      <c r="F193" s="108">
        <v>23.92</v>
      </c>
      <c r="G193" s="4"/>
      <c r="H193" s="4"/>
      <c r="I193" s="19">
        <v>26633400</v>
      </c>
      <c r="J193" s="19">
        <v>24691300</v>
      </c>
      <c r="K193" s="19">
        <v>40433400</v>
      </c>
      <c r="L193" s="19">
        <v>32265300</v>
      </c>
      <c r="M193" s="19">
        <v>95416900</v>
      </c>
    </row>
    <row r="194" spans="1:13">
      <c r="A194" s="4"/>
      <c r="B194" s="107">
        <v>46.158299999999997</v>
      </c>
      <c r="C194" s="107">
        <v>49.267600000000002</v>
      </c>
      <c r="D194" s="107">
        <v>25.098700000000001</v>
      </c>
      <c r="E194" s="107">
        <v>34.965200000000003</v>
      </c>
      <c r="F194" s="107">
        <v>23.91</v>
      </c>
      <c r="G194" s="4"/>
      <c r="H194" s="4"/>
      <c r="I194" s="18">
        <v>29652200</v>
      </c>
      <c r="J194" s="18">
        <v>20514300</v>
      </c>
      <c r="K194" s="18">
        <v>41831300</v>
      </c>
      <c r="L194" s="18">
        <v>28758500</v>
      </c>
      <c r="M194" s="18">
        <v>85883300</v>
      </c>
    </row>
    <row r="195" spans="1:13">
      <c r="A195" s="4"/>
      <c r="B195" s="108">
        <v>45.942900000000002</v>
      </c>
      <c r="C195" s="108">
        <v>49.074100000000001</v>
      </c>
      <c r="D195" s="108">
        <v>24.5183</v>
      </c>
      <c r="E195" s="108">
        <v>34.8767</v>
      </c>
      <c r="F195" s="108">
        <v>23.46</v>
      </c>
      <c r="G195" s="4"/>
      <c r="H195" s="4"/>
      <c r="I195" s="19">
        <v>19558200</v>
      </c>
      <c r="J195" s="19">
        <v>20534100</v>
      </c>
      <c r="K195" s="19">
        <v>43821000</v>
      </c>
      <c r="L195" s="19">
        <v>26086200</v>
      </c>
      <c r="M195" s="19">
        <v>66308200</v>
      </c>
    </row>
    <row r="196" spans="1:13">
      <c r="A196" s="4"/>
      <c r="B196" s="107">
        <v>46.4724</v>
      </c>
      <c r="C196" s="107">
        <v>49.608400000000003</v>
      </c>
      <c r="D196" s="107">
        <v>25.66</v>
      </c>
      <c r="E196" s="107">
        <v>35.102899999999998</v>
      </c>
      <c r="F196" s="107">
        <v>22.69</v>
      </c>
      <c r="G196" s="4"/>
      <c r="H196" s="4"/>
      <c r="I196" s="18">
        <v>27711300</v>
      </c>
      <c r="J196" s="18">
        <v>19895100</v>
      </c>
      <c r="K196" s="18">
        <v>44096200</v>
      </c>
      <c r="L196" s="18">
        <v>45292600</v>
      </c>
      <c r="M196" s="18">
        <v>86344400</v>
      </c>
    </row>
    <row r="197" spans="1:13">
      <c r="A197" s="4"/>
      <c r="B197" s="108">
        <v>46.885300000000001</v>
      </c>
      <c r="C197" s="108">
        <v>49.249099999999999</v>
      </c>
      <c r="D197" s="108">
        <v>26.354500000000002</v>
      </c>
      <c r="E197" s="108">
        <v>35.338999999999999</v>
      </c>
      <c r="F197" s="108">
        <v>22.39</v>
      </c>
      <c r="G197" s="4"/>
      <c r="H197" s="4"/>
      <c r="I197" s="19">
        <v>22127600</v>
      </c>
      <c r="J197" s="19">
        <v>27353300</v>
      </c>
      <c r="K197" s="19">
        <v>42427500</v>
      </c>
      <c r="L197" s="19">
        <v>39842200</v>
      </c>
      <c r="M197" s="19">
        <v>59033900</v>
      </c>
    </row>
    <row r="198" spans="1:13">
      <c r="A198" s="4"/>
      <c r="B198" s="107">
        <v>45.781300000000002</v>
      </c>
      <c r="C198" s="107">
        <v>49.691299999999998</v>
      </c>
      <c r="D198" s="107">
        <v>26.297499999999999</v>
      </c>
      <c r="E198" s="107">
        <v>35.299599999999998</v>
      </c>
      <c r="F198" s="107">
        <v>22.26</v>
      </c>
      <c r="G198" s="4"/>
      <c r="H198" s="4"/>
      <c r="I198" s="18">
        <v>25811800</v>
      </c>
      <c r="J198" s="18">
        <v>18129400</v>
      </c>
      <c r="K198" s="18">
        <v>30120000</v>
      </c>
      <c r="L198" s="18">
        <v>25771200</v>
      </c>
      <c r="M198" s="18">
        <v>49565900</v>
      </c>
    </row>
    <row r="199" spans="1:13">
      <c r="A199" s="4"/>
      <c r="B199" s="108">
        <v>46.391599999999997</v>
      </c>
      <c r="C199" s="108">
        <v>49.718899999999998</v>
      </c>
      <c r="D199" s="108">
        <v>25.8598</v>
      </c>
      <c r="E199" s="108">
        <v>35.594700000000003</v>
      </c>
      <c r="F199" s="108">
        <v>22.59</v>
      </c>
      <c r="G199" s="4"/>
      <c r="H199" s="4"/>
      <c r="I199" s="19">
        <v>20883200</v>
      </c>
      <c r="J199" s="19">
        <v>20059600</v>
      </c>
      <c r="K199" s="19">
        <v>33985100</v>
      </c>
      <c r="L199" s="19">
        <v>33252300</v>
      </c>
      <c r="M199" s="19">
        <v>49845500</v>
      </c>
    </row>
    <row r="200" spans="1:13">
      <c r="A200" s="4"/>
      <c r="B200" s="107">
        <v>46.104399999999998</v>
      </c>
      <c r="C200" s="107">
        <v>49.903100000000002</v>
      </c>
      <c r="D200" s="107">
        <v>24.470700000000001</v>
      </c>
      <c r="E200" s="107">
        <v>35.466799999999999</v>
      </c>
      <c r="F200" s="107">
        <v>22.38</v>
      </c>
      <c r="G200" s="4"/>
      <c r="H200" s="4"/>
      <c r="I200" s="18">
        <v>25642800</v>
      </c>
      <c r="J200" s="18">
        <v>20704400</v>
      </c>
      <c r="K200" s="18">
        <v>57215500</v>
      </c>
      <c r="L200" s="18">
        <v>19376100</v>
      </c>
      <c r="M200" s="18">
        <v>54928700</v>
      </c>
    </row>
    <row r="201" spans="1:13">
      <c r="A201" s="4"/>
      <c r="B201" s="108">
        <v>47.2712</v>
      </c>
      <c r="C201" s="108">
        <v>49.5623</v>
      </c>
      <c r="D201" s="108">
        <v>23.975999999999999</v>
      </c>
      <c r="E201" s="108">
        <v>35.8307</v>
      </c>
      <c r="F201" s="108">
        <v>23.32</v>
      </c>
      <c r="G201" s="4"/>
      <c r="H201" s="4"/>
      <c r="I201" s="19">
        <v>21978700</v>
      </c>
      <c r="J201" s="19">
        <v>16068000</v>
      </c>
      <c r="K201" s="19">
        <v>43409300</v>
      </c>
      <c r="L201" s="19">
        <v>24044100</v>
      </c>
      <c r="M201" s="19">
        <v>58650500</v>
      </c>
    </row>
    <row r="202" spans="1:13">
      <c r="A202" s="4"/>
      <c r="B202" s="107">
        <v>47.8994</v>
      </c>
      <c r="C202" s="107">
        <v>49.221499999999999</v>
      </c>
      <c r="D202" s="107">
        <v>23.823799999999999</v>
      </c>
      <c r="E202" s="107">
        <v>36.273299999999999</v>
      </c>
      <c r="F202" s="107">
        <v>23.46</v>
      </c>
      <c r="G202" s="4"/>
      <c r="H202" s="4"/>
      <c r="I202" s="18">
        <v>22369500</v>
      </c>
      <c r="J202" s="18">
        <v>14398800</v>
      </c>
      <c r="K202" s="18">
        <v>48134900</v>
      </c>
      <c r="L202" s="18">
        <v>19262600</v>
      </c>
      <c r="M202" s="18">
        <v>44759000</v>
      </c>
    </row>
    <row r="203" spans="1:13">
      <c r="A203" s="4"/>
      <c r="B203" s="108">
        <v>47.405799999999999</v>
      </c>
      <c r="C203" s="108">
        <v>48.0518</v>
      </c>
      <c r="D203" s="108">
        <v>24.099699999999999</v>
      </c>
      <c r="E203" s="108">
        <v>36.234000000000002</v>
      </c>
      <c r="F203" s="108">
        <v>23.22</v>
      </c>
      <c r="G203" s="4"/>
      <c r="H203" s="4"/>
      <c r="I203" s="19">
        <v>24343900</v>
      </c>
      <c r="J203" s="19">
        <v>32784300</v>
      </c>
      <c r="K203" s="19">
        <v>39634100</v>
      </c>
      <c r="L203" s="19">
        <v>23639200</v>
      </c>
      <c r="M203" s="19">
        <v>44874600</v>
      </c>
    </row>
    <row r="204" spans="1:13">
      <c r="A204" s="4"/>
      <c r="B204" s="107">
        <v>48.357199999999999</v>
      </c>
      <c r="C204" s="107">
        <v>48.134700000000002</v>
      </c>
      <c r="D204" s="107">
        <v>25.136700000000001</v>
      </c>
      <c r="E204" s="107">
        <v>35.378300000000003</v>
      </c>
      <c r="F204" s="107">
        <v>23.56</v>
      </c>
      <c r="G204" s="4"/>
      <c r="H204" s="4"/>
      <c r="I204" s="18">
        <v>27303500</v>
      </c>
      <c r="J204" s="18">
        <v>18534000</v>
      </c>
      <c r="K204" s="18">
        <v>62447000</v>
      </c>
      <c r="L204" s="18">
        <v>28390100</v>
      </c>
      <c r="M204" s="18">
        <v>43585300</v>
      </c>
    </row>
    <row r="205" spans="1:13">
      <c r="A205" s="4"/>
      <c r="B205" s="108">
        <v>48.3123</v>
      </c>
      <c r="C205" s="108">
        <v>49.645200000000003</v>
      </c>
      <c r="D205" s="108">
        <v>24.651499999999999</v>
      </c>
      <c r="E205" s="108">
        <v>35.958599999999997</v>
      </c>
      <c r="F205" s="108">
        <v>23.44</v>
      </c>
      <c r="G205" s="4"/>
      <c r="H205" s="4"/>
      <c r="I205" s="19">
        <v>20005800</v>
      </c>
      <c r="J205" s="19">
        <v>26586700</v>
      </c>
      <c r="K205" s="19">
        <v>48185400</v>
      </c>
      <c r="L205" s="19">
        <v>29555800</v>
      </c>
      <c r="M205" s="19">
        <v>35403600</v>
      </c>
    </row>
    <row r="206" spans="1:13">
      <c r="A206" s="4"/>
      <c r="B206" s="107">
        <v>48.061</v>
      </c>
      <c r="C206" s="107">
        <v>50.161000000000001</v>
      </c>
      <c r="D206" s="107">
        <v>25.136700000000001</v>
      </c>
      <c r="E206" s="107">
        <v>35.466799999999999</v>
      </c>
      <c r="F206" s="107">
        <v>22.66</v>
      </c>
      <c r="G206" s="4"/>
      <c r="H206" s="4"/>
      <c r="I206" s="18">
        <v>21874200</v>
      </c>
      <c r="J206" s="18">
        <v>25231100</v>
      </c>
      <c r="K206" s="18">
        <v>39416500</v>
      </c>
      <c r="L206" s="18">
        <v>24993600</v>
      </c>
      <c r="M206" s="18">
        <v>68900600</v>
      </c>
    </row>
    <row r="207" spans="1:13">
      <c r="A207" s="4"/>
      <c r="B207" s="108">
        <v>48.330199999999998</v>
      </c>
      <c r="C207" s="108">
        <v>50.170200000000001</v>
      </c>
      <c r="D207" s="108">
        <v>24.613399999999999</v>
      </c>
      <c r="E207" s="108">
        <v>35.053699999999999</v>
      </c>
      <c r="F207" s="108">
        <v>22.31</v>
      </c>
      <c r="G207" s="4"/>
      <c r="H207" s="4"/>
      <c r="I207" s="19">
        <v>18272900</v>
      </c>
      <c r="J207" s="19">
        <v>22407600</v>
      </c>
      <c r="K207" s="19">
        <v>51126900</v>
      </c>
      <c r="L207" s="19">
        <v>22086000</v>
      </c>
      <c r="M207" s="19">
        <v>62151800</v>
      </c>
    </row>
    <row r="208" spans="1:13">
      <c r="A208" s="4"/>
      <c r="B208" s="107">
        <v>48.608499999999999</v>
      </c>
      <c r="C208" s="107">
        <v>50.851799999999997</v>
      </c>
      <c r="D208" s="107">
        <v>24.737100000000002</v>
      </c>
      <c r="E208" s="107">
        <v>35.083199999999998</v>
      </c>
      <c r="F208" s="107">
        <v>22.44</v>
      </c>
      <c r="G208" s="4"/>
      <c r="H208" s="4"/>
      <c r="I208" s="18">
        <v>23414400</v>
      </c>
      <c r="J208" s="18">
        <v>18392900</v>
      </c>
      <c r="K208" s="18">
        <v>33882300</v>
      </c>
      <c r="L208" s="18">
        <v>29201800</v>
      </c>
      <c r="M208" s="18">
        <v>43807600</v>
      </c>
    </row>
    <row r="209" spans="1:13">
      <c r="A209" s="4"/>
      <c r="B209" s="108">
        <v>48.985399999999998</v>
      </c>
      <c r="C209" s="108">
        <v>50.999200000000002</v>
      </c>
      <c r="D209" s="108">
        <v>24.813199999999998</v>
      </c>
      <c r="E209" s="108">
        <v>34.345599999999997</v>
      </c>
      <c r="F209" s="108">
        <v>22.77</v>
      </c>
      <c r="G209" s="4"/>
      <c r="H209" s="4"/>
      <c r="I209" s="19">
        <v>43537200</v>
      </c>
      <c r="J209" s="19">
        <v>16850300</v>
      </c>
      <c r="K209" s="19">
        <v>33247700</v>
      </c>
      <c r="L209" s="19">
        <v>32291800</v>
      </c>
      <c r="M209" s="19">
        <v>39971700</v>
      </c>
    </row>
    <row r="210" spans="1:13">
      <c r="A210" s="4"/>
      <c r="B210" s="107">
        <v>47.953299999999999</v>
      </c>
      <c r="C210" s="107">
        <v>51.5794</v>
      </c>
      <c r="D210" s="107">
        <v>25.66</v>
      </c>
      <c r="E210" s="107">
        <v>33.293199999999999</v>
      </c>
      <c r="F210" s="107">
        <v>22.84</v>
      </c>
      <c r="G210" s="4"/>
      <c r="H210" s="4"/>
      <c r="I210" s="18">
        <v>27224900</v>
      </c>
      <c r="J210" s="18">
        <v>38390900</v>
      </c>
      <c r="K210" s="18">
        <v>53058700</v>
      </c>
      <c r="L210" s="18">
        <v>53924700</v>
      </c>
      <c r="M210" s="18">
        <v>39727000</v>
      </c>
    </row>
    <row r="211" spans="1:13">
      <c r="A211" s="4"/>
      <c r="B211" s="108">
        <v>48.016100000000002</v>
      </c>
      <c r="C211" s="108">
        <v>45.555700000000002</v>
      </c>
      <c r="D211" s="108">
        <v>25.8598</v>
      </c>
      <c r="E211" s="108">
        <v>34.021000000000001</v>
      </c>
      <c r="F211" s="108">
        <v>22.4</v>
      </c>
      <c r="G211" s="4"/>
      <c r="H211" s="4"/>
      <c r="I211" s="19">
        <v>21866000</v>
      </c>
      <c r="J211" s="19">
        <v>109971900</v>
      </c>
      <c r="K211" s="19">
        <v>43831600</v>
      </c>
      <c r="L211" s="19">
        <v>52673900</v>
      </c>
      <c r="M211" s="19">
        <v>50160400</v>
      </c>
    </row>
    <row r="212" spans="1:13">
      <c r="A212" s="4"/>
      <c r="B212" s="107">
        <v>48.375100000000003</v>
      </c>
      <c r="C212" s="107">
        <v>45.509599999999999</v>
      </c>
      <c r="D212" s="107">
        <v>26.078600000000002</v>
      </c>
      <c r="E212" s="107">
        <v>32.29</v>
      </c>
      <c r="F212" s="107">
        <v>21.98</v>
      </c>
      <c r="G212" s="4"/>
      <c r="H212" s="4"/>
      <c r="I212" s="18">
        <v>41522700</v>
      </c>
      <c r="J212" s="18">
        <v>43178800</v>
      </c>
      <c r="K212" s="18">
        <v>32205300</v>
      </c>
      <c r="L212" s="18">
        <v>44658500</v>
      </c>
      <c r="M212" s="18">
        <v>45799100</v>
      </c>
    </row>
    <row r="213" spans="1:13">
      <c r="A213" s="4"/>
      <c r="B213" s="108">
        <v>43.259399999999999</v>
      </c>
      <c r="C213" s="108">
        <v>44.468800000000002</v>
      </c>
      <c r="D213" s="108">
        <v>25.888300000000001</v>
      </c>
      <c r="E213" s="108">
        <v>31.984999999999999</v>
      </c>
      <c r="F213" s="108">
        <v>22.34</v>
      </c>
      <c r="G213" s="4"/>
      <c r="H213" s="4"/>
      <c r="I213" s="19">
        <v>97322500</v>
      </c>
      <c r="J213" s="19">
        <v>68405400</v>
      </c>
      <c r="K213" s="19">
        <v>37111100</v>
      </c>
      <c r="L213" s="19">
        <v>59142500</v>
      </c>
      <c r="M213" s="19">
        <v>40554400</v>
      </c>
    </row>
    <row r="214" spans="1:13">
      <c r="A214" s="4"/>
      <c r="B214" s="107">
        <v>41.931100000000001</v>
      </c>
      <c r="C214" s="107">
        <v>44.1096</v>
      </c>
      <c r="D214" s="107">
        <v>24.994</v>
      </c>
      <c r="E214" s="107">
        <v>34.955399999999997</v>
      </c>
      <c r="F214" s="107">
        <v>22.68</v>
      </c>
      <c r="G214" s="4"/>
      <c r="H214" s="4"/>
      <c r="I214" s="18">
        <v>54161300</v>
      </c>
      <c r="J214" s="18">
        <v>41081500</v>
      </c>
      <c r="K214" s="18">
        <v>56305100</v>
      </c>
      <c r="L214" s="18">
        <v>84128200</v>
      </c>
      <c r="M214" s="18">
        <v>67503000</v>
      </c>
    </row>
    <row r="215" spans="1:13">
      <c r="A215" s="4"/>
      <c r="B215" s="108">
        <v>40.961799999999997</v>
      </c>
      <c r="C215" s="108">
        <v>44.284599999999998</v>
      </c>
      <c r="D215" s="108">
        <v>27.658000000000001</v>
      </c>
      <c r="E215" s="108">
        <v>35.102899999999998</v>
      </c>
      <c r="F215" s="108">
        <v>22.92</v>
      </c>
      <c r="G215" s="4"/>
      <c r="H215" s="4"/>
      <c r="I215" s="19">
        <v>50130500</v>
      </c>
      <c r="J215" s="19">
        <v>31317200</v>
      </c>
      <c r="K215" s="19">
        <v>91695700</v>
      </c>
      <c r="L215" s="19">
        <v>36656300</v>
      </c>
      <c r="M215" s="19">
        <v>41915000</v>
      </c>
    </row>
    <row r="216" spans="1:13">
      <c r="A216" s="4"/>
      <c r="B216" s="107">
        <v>39.714300000000001</v>
      </c>
      <c r="C216" s="107">
        <v>45.131999999999998</v>
      </c>
      <c r="D216" s="107">
        <v>27.049099999999999</v>
      </c>
      <c r="E216" s="107">
        <v>35.8996</v>
      </c>
      <c r="F216" s="107">
        <v>22.9</v>
      </c>
      <c r="G216" s="4"/>
      <c r="H216" s="4"/>
      <c r="I216" s="18">
        <v>45066000</v>
      </c>
      <c r="J216" s="18">
        <v>42301000</v>
      </c>
      <c r="K216" s="18">
        <v>59507700</v>
      </c>
      <c r="L216" s="18">
        <v>41185200</v>
      </c>
      <c r="M216" s="18">
        <v>83422200</v>
      </c>
    </row>
    <row r="217" spans="1:13">
      <c r="A217" s="4"/>
      <c r="B217" s="108">
        <v>39.5886</v>
      </c>
      <c r="C217" s="108">
        <v>45.638599999999997</v>
      </c>
      <c r="D217" s="108">
        <v>26.9254</v>
      </c>
      <c r="E217" s="108">
        <v>36.676600000000001</v>
      </c>
      <c r="F217" s="108">
        <v>22.3</v>
      </c>
      <c r="G217" s="4"/>
      <c r="H217" s="4"/>
      <c r="I217" s="19">
        <v>36796800</v>
      </c>
      <c r="J217" s="19">
        <v>28013700</v>
      </c>
      <c r="K217" s="19">
        <v>44418700</v>
      </c>
      <c r="L217" s="19">
        <v>41710700</v>
      </c>
      <c r="M217" s="19">
        <v>50941200</v>
      </c>
    </row>
    <row r="218" spans="1:13">
      <c r="A218" s="4"/>
      <c r="B218" s="107">
        <v>39.741199999999999</v>
      </c>
      <c r="C218" s="107">
        <v>45.924100000000003</v>
      </c>
      <c r="D218" s="107">
        <v>26.088200000000001</v>
      </c>
      <c r="E218" s="107">
        <v>37.079799999999999</v>
      </c>
      <c r="F218" s="107">
        <v>21.52</v>
      </c>
      <c r="G218" s="4"/>
      <c r="H218" s="4"/>
      <c r="I218" s="18">
        <v>46781300</v>
      </c>
      <c r="J218" s="18">
        <v>27193300</v>
      </c>
      <c r="K218" s="18">
        <v>51956100</v>
      </c>
      <c r="L218" s="18">
        <v>35440000</v>
      </c>
      <c r="M218" s="18">
        <v>112485500</v>
      </c>
    </row>
    <row r="219" spans="1:13">
      <c r="A219" s="4"/>
      <c r="B219" s="108">
        <v>39.902700000000003</v>
      </c>
      <c r="C219" s="108">
        <v>46.412300000000002</v>
      </c>
      <c r="D219" s="108">
        <v>26.0596</v>
      </c>
      <c r="E219" s="108">
        <v>37.512599999999999</v>
      </c>
      <c r="F219" s="108">
        <v>23.2</v>
      </c>
      <c r="G219" s="4"/>
      <c r="H219" s="4"/>
      <c r="I219" s="19">
        <v>33856700</v>
      </c>
      <c r="J219" s="19">
        <v>23962100</v>
      </c>
      <c r="K219" s="19">
        <v>39678200</v>
      </c>
      <c r="L219" s="19">
        <v>30493400</v>
      </c>
      <c r="M219" s="19">
        <v>173471100</v>
      </c>
    </row>
    <row r="220" spans="1:13">
      <c r="A220" s="4"/>
      <c r="B220" s="107">
        <v>40.252800000000001</v>
      </c>
      <c r="C220" s="107">
        <v>46.660800000000002</v>
      </c>
      <c r="D220" s="107">
        <v>27.192599999999999</v>
      </c>
      <c r="E220" s="107">
        <v>37.448500000000003</v>
      </c>
      <c r="F220" s="107">
        <v>22.52</v>
      </c>
      <c r="G220" s="4"/>
      <c r="H220" s="4"/>
      <c r="I220" s="18">
        <v>34349500</v>
      </c>
      <c r="J220" s="18">
        <v>24806000</v>
      </c>
      <c r="K220" s="18">
        <v>43051900</v>
      </c>
      <c r="L220" s="18">
        <v>23877200</v>
      </c>
      <c r="M220" s="18">
        <v>84616300</v>
      </c>
    </row>
    <row r="221" spans="1:13">
      <c r="A221" s="4"/>
      <c r="B221" s="108">
        <v>41.015599999999999</v>
      </c>
      <c r="C221" s="108">
        <v>47.226599999999998</v>
      </c>
      <c r="D221" s="108">
        <v>27.395099999999999</v>
      </c>
      <c r="E221" s="108">
        <v>38.257599999999996</v>
      </c>
      <c r="F221" s="108">
        <v>23.32</v>
      </c>
      <c r="G221" s="4"/>
      <c r="H221" s="4"/>
      <c r="I221" s="19">
        <v>34748200</v>
      </c>
      <c r="J221" s="19">
        <v>36816200</v>
      </c>
      <c r="K221" s="19">
        <v>34389800</v>
      </c>
      <c r="L221" s="19">
        <v>32052000</v>
      </c>
      <c r="M221" s="19">
        <v>59153300</v>
      </c>
    </row>
    <row r="222" spans="1:13">
      <c r="A222" s="4"/>
      <c r="B222" s="107">
        <v>41.295900000000003</v>
      </c>
      <c r="C222" s="107">
        <v>47.810899999999997</v>
      </c>
      <c r="D222" s="107">
        <v>27.462599999999998</v>
      </c>
      <c r="E222" s="107">
        <v>37.418900000000001</v>
      </c>
      <c r="F222" s="107">
        <v>25.05</v>
      </c>
      <c r="G222" s="4"/>
      <c r="H222" s="4"/>
      <c r="I222" s="18">
        <v>31103200</v>
      </c>
      <c r="J222" s="18">
        <v>31647800</v>
      </c>
      <c r="K222" s="18">
        <v>36258000</v>
      </c>
      <c r="L222" s="18">
        <v>33483400</v>
      </c>
      <c r="M222" s="18">
        <v>116760500</v>
      </c>
    </row>
    <row r="223" spans="1:13">
      <c r="A223" s="4"/>
      <c r="B223" s="108">
        <v>41.033700000000003</v>
      </c>
      <c r="C223" s="108">
        <v>47.4863</v>
      </c>
      <c r="D223" s="108">
        <v>26.536899999999999</v>
      </c>
      <c r="E223" s="108">
        <v>37.300400000000003</v>
      </c>
      <c r="F223" s="108">
        <v>26.23</v>
      </c>
      <c r="G223" s="4"/>
      <c r="H223" s="4"/>
      <c r="I223" s="19">
        <v>36233700</v>
      </c>
      <c r="J223" s="19">
        <v>22508400</v>
      </c>
      <c r="K223" s="19">
        <v>30544800</v>
      </c>
      <c r="L223" s="19">
        <v>48955800</v>
      </c>
      <c r="M223" s="19">
        <v>101489300</v>
      </c>
    </row>
    <row r="224" spans="1:13">
      <c r="A224" s="4"/>
      <c r="B224" s="107">
        <v>41.223500000000001</v>
      </c>
      <c r="C224" s="107">
        <v>47.078200000000002</v>
      </c>
      <c r="D224" s="107">
        <v>28.696899999999999</v>
      </c>
      <c r="E224" s="107">
        <v>38.346400000000003</v>
      </c>
      <c r="F224" s="107">
        <v>26.2</v>
      </c>
      <c r="G224" s="4"/>
      <c r="H224" s="4"/>
      <c r="I224" s="18">
        <v>48481700</v>
      </c>
      <c r="J224" s="18">
        <v>25040700</v>
      </c>
      <c r="K224" s="18">
        <v>62943900</v>
      </c>
      <c r="L224" s="18">
        <v>38862500</v>
      </c>
      <c r="M224" s="18">
        <v>76428000</v>
      </c>
    </row>
    <row r="225" spans="1:13">
      <c r="A225" s="4"/>
      <c r="B225" s="108">
        <v>41.078899999999997</v>
      </c>
      <c r="C225" s="108">
        <v>46.864899999999999</v>
      </c>
      <c r="D225" s="108">
        <v>29.343</v>
      </c>
      <c r="E225" s="108">
        <v>37.724800000000002</v>
      </c>
      <c r="F225" s="108">
        <v>25.05</v>
      </c>
      <c r="G225" s="4"/>
      <c r="H225" s="4"/>
      <c r="I225" s="19">
        <v>39224500</v>
      </c>
      <c r="J225" s="19">
        <v>25420000</v>
      </c>
      <c r="K225" s="19">
        <v>49826500</v>
      </c>
      <c r="L225" s="19">
        <v>24558300</v>
      </c>
      <c r="M225" s="19">
        <v>80185300</v>
      </c>
    </row>
    <row r="226" spans="1:13">
      <c r="A226" s="4"/>
      <c r="B226" s="107">
        <v>41.901600000000002</v>
      </c>
      <c r="C226" s="107">
        <v>46.660800000000002</v>
      </c>
      <c r="D226" s="107">
        <v>29.265799999999999</v>
      </c>
      <c r="E226" s="107">
        <v>38.889200000000002</v>
      </c>
      <c r="F226" s="107">
        <v>24.16</v>
      </c>
      <c r="G226" s="4"/>
      <c r="H226" s="4"/>
      <c r="I226" s="18">
        <v>31496900</v>
      </c>
      <c r="J226" s="18">
        <v>23884800</v>
      </c>
      <c r="K226" s="18">
        <v>39395300</v>
      </c>
      <c r="L226" s="18">
        <v>45457400</v>
      </c>
      <c r="M226" s="18">
        <v>62539700</v>
      </c>
    </row>
    <row r="227" spans="1:13">
      <c r="A227" s="4"/>
      <c r="B227" s="108">
        <v>40.635899999999999</v>
      </c>
      <c r="C227" s="108">
        <v>46.670099999999998</v>
      </c>
      <c r="D227" s="108">
        <v>29.613</v>
      </c>
      <c r="E227" s="108">
        <v>40.073300000000003</v>
      </c>
      <c r="F227" s="108">
        <v>24.92</v>
      </c>
      <c r="G227" s="4"/>
      <c r="H227" s="4"/>
      <c r="I227" s="19">
        <v>42881300</v>
      </c>
      <c r="J227" s="19">
        <v>24695800</v>
      </c>
      <c r="K227" s="19">
        <v>40933200</v>
      </c>
      <c r="L227" s="19">
        <v>47392100</v>
      </c>
      <c r="M227" s="19">
        <v>58202000</v>
      </c>
    </row>
    <row r="228" spans="1:13">
      <c r="A228" s="4"/>
      <c r="B228" s="107">
        <v>41.097000000000001</v>
      </c>
      <c r="C228" s="107">
        <v>46.939100000000003</v>
      </c>
      <c r="D228" s="107">
        <v>28.475100000000001</v>
      </c>
      <c r="E228" s="107">
        <v>42.777099999999997</v>
      </c>
      <c r="F228" s="4"/>
      <c r="G228" s="4"/>
      <c r="H228" s="4"/>
      <c r="I228" s="18">
        <v>30884700</v>
      </c>
      <c r="J228" s="18">
        <v>30927800</v>
      </c>
      <c r="K228" s="18">
        <v>35582800</v>
      </c>
      <c r="L228" s="18">
        <v>86405700</v>
      </c>
      <c r="M228" s="4"/>
    </row>
    <row r="229" spans="1:13">
      <c r="A229" s="4"/>
      <c r="B229" s="108">
        <v>41.756900000000002</v>
      </c>
      <c r="C229" s="108">
        <v>46.586599999999997</v>
      </c>
      <c r="D229" s="108">
        <v>28.822299999999998</v>
      </c>
      <c r="E229" s="108">
        <v>43.231000000000002</v>
      </c>
      <c r="F229" s="4"/>
      <c r="G229" s="4"/>
      <c r="H229" s="4"/>
      <c r="I229" s="19">
        <v>36306300</v>
      </c>
      <c r="J229" s="19">
        <v>23546900</v>
      </c>
      <c r="K229" s="19">
        <v>31983300</v>
      </c>
      <c r="L229" s="19">
        <v>49735000</v>
      </c>
      <c r="M229" s="4"/>
    </row>
    <row r="230" spans="1:13">
      <c r="A230" s="4"/>
      <c r="B230" s="107">
        <v>41.160299999999999</v>
      </c>
      <c r="C230" s="107">
        <v>46.076500000000003</v>
      </c>
      <c r="D230" s="107">
        <v>28.803000000000001</v>
      </c>
      <c r="E230" s="107">
        <v>44.148699999999998</v>
      </c>
      <c r="F230" s="4"/>
      <c r="G230" s="4"/>
      <c r="H230" s="4"/>
      <c r="I230" s="18">
        <v>31118000</v>
      </c>
      <c r="J230" s="18">
        <v>30658200</v>
      </c>
      <c r="K230" s="18">
        <v>27122200</v>
      </c>
      <c r="L230" s="18">
        <v>44564900</v>
      </c>
      <c r="M230" s="4"/>
    </row>
    <row r="231" spans="1:13">
      <c r="A231" s="4"/>
      <c r="B231" s="108">
        <v>40.735399999999998</v>
      </c>
      <c r="C231" s="108">
        <v>45.928100000000001</v>
      </c>
      <c r="D231" s="108">
        <v>27.906199999999998</v>
      </c>
      <c r="E231" s="108">
        <v>43.063299999999998</v>
      </c>
      <c r="F231" s="4"/>
      <c r="G231" s="4"/>
      <c r="H231" s="4"/>
      <c r="I231" s="19">
        <v>32817900</v>
      </c>
      <c r="J231" s="19">
        <v>27607600</v>
      </c>
      <c r="K231" s="19">
        <v>36086800</v>
      </c>
      <c r="L231" s="19">
        <v>37252100</v>
      </c>
      <c r="M231" s="4"/>
    </row>
    <row r="232" spans="1:13">
      <c r="A232" s="4"/>
      <c r="B232" s="107">
        <v>41.241599999999998</v>
      </c>
      <c r="C232" s="107">
        <v>46.215699999999998</v>
      </c>
      <c r="D232" s="107">
        <v>28.754799999999999</v>
      </c>
      <c r="E232" s="107">
        <v>43.0929</v>
      </c>
      <c r="F232" s="4"/>
      <c r="G232" s="4"/>
      <c r="H232" s="4"/>
      <c r="I232" s="18">
        <v>29469100</v>
      </c>
      <c r="J232" s="18">
        <v>33389600</v>
      </c>
      <c r="K232" s="18">
        <v>25584100</v>
      </c>
      <c r="L232" s="18">
        <v>31481200</v>
      </c>
      <c r="M232" s="4"/>
    </row>
    <row r="233" spans="1:13">
      <c r="A233" s="4"/>
      <c r="B233" s="108">
        <v>41.033700000000003</v>
      </c>
      <c r="C233" s="108">
        <v>45.538600000000002</v>
      </c>
      <c r="D233" s="108">
        <v>28.610099999999999</v>
      </c>
      <c r="E233" s="108">
        <v>43.378999999999998</v>
      </c>
      <c r="F233" s="4"/>
      <c r="G233" s="4"/>
      <c r="H233" s="4"/>
      <c r="I233" s="19">
        <v>24199300</v>
      </c>
      <c r="J233" s="19">
        <v>44713300</v>
      </c>
      <c r="K233" s="19">
        <v>23143900</v>
      </c>
      <c r="L233" s="19">
        <v>13037100</v>
      </c>
      <c r="M233" s="4"/>
    </row>
    <row r="234" spans="1:13">
      <c r="A234" s="4"/>
      <c r="B234" s="107">
        <v>41.639400000000002</v>
      </c>
      <c r="C234" s="107">
        <v>46.150700000000001</v>
      </c>
      <c r="D234" s="107">
        <v>28.291899999999998</v>
      </c>
      <c r="E234" s="107">
        <v>43.497399999999999</v>
      </c>
      <c r="F234" s="4"/>
      <c r="G234" s="4"/>
      <c r="H234" s="4"/>
      <c r="I234" s="18">
        <v>35489600</v>
      </c>
      <c r="J234" s="18">
        <v>26035800</v>
      </c>
      <c r="K234" s="18">
        <v>11314900</v>
      </c>
      <c r="L234" s="18">
        <v>33339900</v>
      </c>
      <c r="M234" s="4"/>
    </row>
    <row r="235" spans="1:13">
      <c r="A235" s="4"/>
      <c r="B235" s="108">
        <v>42.498199999999997</v>
      </c>
      <c r="C235" s="108">
        <v>45.241799999999998</v>
      </c>
      <c r="D235" s="108">
        <v>27.703700000000001</v>
      </c>
      <c r="E235" s="108">
        <v>43.645499999999998</v>
      </c>
      <c r="F235" s="4"/>
      <c r="G235" s="4"/>
      <c r="H235" s="4"/>
      <c r="I235" s="19">
        <v>33901200</v>
      </c>
      <c r="J235" s="19">
        <v>25269000</v>
      </c>
      <c r="K235" s="19">
        <v>28267900</v>
      </c>
      <c r="L235" s="19">
        <v>24548900</v>
      </c>
      <c r="M235" s="4"/>
    </row>
    <row r="236" spans="1:13">
      <c r="A236" s="4"/>
      <c r="B236" s="107">
        <v>42.534399999999998</v>
      </c>
      <c r="C236" s="107">
        <v>46.3733</v>
      </c>
      <c r="D236" s="107">
        <v>27.867599999999999</v>
      </c>
      <c r="E236" s="107">
        <v>44.3461</v>
      </c>
      <c r="F236" s="4"/>
      <c r="G236" s="4"/>
      <c r="H236" s="4"/>
      <c r="I236" s="18">
        <v>28126900</v>
      </c>
      <c r="J236" s="18">
        <v>31478900</v>
      </c>
      <c r="K236" s="18">
        <v>24361500</v>
      </c>
      <c r="L236" s="18">
        <v>38982000</v>
      </c>
      <c r="M236" s="4"/>
    </row>
    <row r="237" spans="1:13">
      <c r="A237" s="4"/>
      <c r="B237" s="108">
        <v>42.896000000000001</v>
      </c>
      <c r="C237" s="108">
        <v>45.631300000000003</v>
      </c>
      <c r="D237" s="108">
        <v>28.995799999999999</v>
      </c>
      <c r="E237" s="108">
        <v>44.109299999999998</v>
      </c>
      <c r="F237" s="4"/>
      <c r="G237" s="4"/>
      <c r="H237" s="4"/>
      <c r="I237" s="19">
        <v>15921400</v>
      </c>
      <c r="J237" s="19">
        <v>49460800</v>
      </c>
      <c r="K237" s="19">
        <v>72072500</v>
      </c>
      <c r="L237" s="19">
        <v>46263000</v>
      </c>
      <c r="M237" s="4"/>
    </row>
    <row r="238" spans="1:13">
      <c r="A238" s="4"/>
      <c r="B238" s="107">
        <v>43.709600000000002</v>
      </c>
      <c r="C238" s="107">
        <v>45.0749</v>
      </c>
      <c r="D238" s="107">
        <v>28.764399999999998</v>
      </c>
      <c r="E238" s="107">
        <v>43.161900000000003</v>
      </c>
      <c r="F238" s="4"/>
      <c r="G238" s="4"/>
      <c r="H238" s="4"/>
      <c r="I238" s="18">
        <v>46332700</v>
      </c>
      <c r="J238" s="18">
        <v>35093500</v>
      </c>
      <c r="K238" s="18">
        <v>38896300</v>
      </c>
      <c r="L238" s="18">
        <v>43922500</v>
      </c>
      <c r="M238" s="4"/>
    </row>
    <row r="239" spans="1:13">
      <c r="A239" s="4"/>
      <c r="B239" s="108">
        <v>44.8035</v>
      </c>
      <c r="C239" s="108">
        <v>45.909599999999998</v>
      </c>
      <c r="D239" s="108">
        <v>28.359400000000001</v>
      </c>
      <c r="E239" s="108">
        <v>41.790300000000002</v>
      </c>
      <c r="F239" s="4"/>
      <c r="G239" s="4"/>
      <c r="H239" s="4"/>
      <c r="I239" s="19">
        <v>57768000</v>
      </c>
      <c r="J239" s="19">
        <v>37240800</v>
      </c>
      <c r="K239" s="19">
        <v>31546000</v>
      </c>
      <c r="L239" s="19">
        <v>50417600</v>
      </c>
      <c r="M239" s="4"/>
    </row>
    <row r="240" spans="1:13">
      <c r="A240" s="4"/>
      <c r="B240" s="107">
        <v>45.110900000000001</v>
      </c>
      <c r="C240" s="107">
        <v>45.677700000000002</v>
      </c>
      <c r="D240" s="107">
        <v>28.128</v>
      </c>
      <c r="E240" s="107">
        <v>41.366</v>
      </c>
      <c r="F240" s="4"/>
      <c r="G240" s="4"/>
      <c r="H240" s="4"/>
      <c r="I240" s="18">
        <v>33753500</v>
      </c>
      <c r="J240" s="18">
        <v>32224900</v>
      </c>
      <c r="K240" s="18">
        <v>34040400</v>
      </c>
      <c r="L240" s="18">
        <v>31859300</v>
      </c>
      <c r="M240" s="4"/>
    </row>
    <row r="241" spans="1:13">
      <c r="A241" s="4"/>
      <c r="B241" s="108">
        <v>46.096200000000003</v>
      </c>
      <c r="C241" s="108">
        <v>47.291499999999999</v>
      </c>
      <c r="D241" s="108">
        <v>27.578299999999999</v>
      </c>
      <c r="E241" s="108">
        <v>40.724600000000002</v>
      </c>
      <c r="F241" s="4"/>
      <c r="G241" s="4"/>
      <c r="H241" s="4"/>
      <c r="I241" s="19">
        <v>50261200</v>
      </c>
      <c r="J241" s="19">
        <v>40336000</v>
      </c>
      <c r="K241" s="19">
        <v>27701200</v>
      </c>
      <c r="L241" s="19">
        <v>31992300</v>
      </c>
      <c r="M241" s="4"/>
    </row>
    <row r="242" spans="1:13">
      <c r="A242" s="4"/>
      <c r="B242" s="107">
        <v>47.000300000000003</v>
      </c>
      <c r="C242" s="107">
        <v>48.756900000000002</v>
      </c>
      <c r="D242" s="107">
        <v>27.318000000000001</v>
      </c>
      <c r="E242" s="107">
        <v>41.593000000000004</v>
      </c>
      <c r="F242" s="4"/>
      <c r="G242" s="4"/>
      <c r="H242" s="4"/>
      <c r="I242" s="18">
        <v>39767700</v>
      </c>
      <c r="J242" s="18">
        <v>91731500</v>
      </c>
      <c r="K242" s="18">
        <v>28239900</v>
      </c>
      <c r="L242" s="18">
        <v>29118700</v>
      </c>
      <c r="M242" s="4"/>
    </row>
    <row r="243" spans="1:13">
      <c r="A243" s="4"/>
      <c r="B243" s="108">
        <v>45.382100000000001</v>
      </c>
      <c r="C243" s="108">
        <v>47.996400000000001</v>
      </c>
      <c r="D243" s="108">
        <v>27.424099999999999</v>
      </c>
      <c r="E243" s="108">
        <v>42.1357</v>
      </c>
      <c r="F243" s="4"/>
      <c r="G243" s="4"/>
      <c r="H243" s="4"/>
      <c r="I243" s="19">
        <v>51040300</v>
      </c>
      <c r="J243" s="19">
        <v>37143400</v>
      </c>
      <c r="K243" s="19">
        <v>28486100</v>
      </c>
      <c r="L243" s="19">
        <v>42805900</v>
      </c>
      <c r="M243" s="4"/>
    </row>
    <row r="244" spans="1:13">
      <c r="A244" s="4"/>
      <c r="B244" s="107">
        <v>45.825000000000003</v>
      </c>
      <c r="C244" s="107">
        <v>46.8185</v>
      </c>
      <c r="D244" s="107">
        <v>27.231200000000001</v>
      </c>
      <c r="E244" s="107">
        <v>43.9514</v>
      </c>
      <c r="F244" s="4"/>
      <c r="G244" s="4"/>
      <c r="H244" s="4"/>
      <c r="I244" s="18">
        <v>28956500</v>
      </c>
      <c r="J244" s="18">
        <v>31694200</v>
      </c>
      <c r="K244" s="18">
        <v>25641300</v>
      </c>
      <c r="L244" s="18">
        <v>48288200</v>
      </c>
      <c r="M244" s="4"/>
    </row>
    <row r="245" spans="1:13">
      <c r="A245" s="4"/>
      <c r="B245" s="108">
        <v>45.264600000000002</v>
      </c>
      <c r="C245" s="108">
        <v>46.920499999999997</v>
      </c>
      <c r="D245" s="108">
        <v>27.665099999999999</v>
      </c>
      <c r="E245" s="108">
        <v>43.457999999999998</v>
      </c>
      <c r="F245" s="4"/>
      <c r="G245" s="4"/>
      <c r="H245" s="4"/>
      <c r="I245" s="19">
        <v>34068400</v>
      </c>
      <c r="J245" s="19">
        <v>23783600</v>
      </c>
      <c r="K245" s="19">
        <v>35117900</v>
      </c>
      <c r="L245" s="19">
        <v>31452200</v>
      </c>
      <c r="M245" s="4"/>
    </row>
    <row r="246" spans="1:13">
      <c r="A246" s="4"/>
      <c r="B246" s="107">
        <v>45.436300000000003</v>
      </c>
      <c r="C246" s="107">
        <v>46.3733</v>
      </c>
      <c r="D246" s="107">
        <v>27.703700000000001</v>
      </c>
      <c r="E246" s="107">
        <v>43.981000000000002</v>
      </c>
      <c r="F246" s="4"/>
      <c r="G246" s="4"/>
      <c r="H246" s="4"/>
      <c r="I246" s="18">
        <v>33706000</v>
      </c>
      <c r="J246" s="18">
        <v>35726900</v>
      </c>
      <c r="K246" s="18">
        <v>58546800</v>
      </c>
      <c r="L246" s="18">
        <v>35216100</v>
      </c>
      <c r="M246" s="4"/>
    </row>
    <row r="247" spans="1:13">
      <c r="A247" s="4"/>
      <c r="B247" s="108">
        <v>44.9572</v>
      </c>
      <c r="C247" s="108">
        <v>46.095100000000002</v>
      </c>
      <c r="D247" s="108">
        <v>27.250499999999999</v>
      </c>
      <c r="E247" s="108">
        <v>44.582900000000002</v>
      </c>
      <c r="F247" s="4"/>
      <c r="G247" s="4"/>
      <c r="H247" s="4"/>
      <c r="I247" s="19">
        <v>29398800</v>
      </c>
      <c r="J247" s="19">
        <v>34120400</v>
      </c>
      <c r="K247" s="19">
        <v>37141100</v>
      </c>
      <c r="L247" s="19">
        <v>70620800</v>
      </c>
      <c r="M247" s="4"/>
    </row>
    <row r="248" spans="1:13">
      <c r="A248" s="4"/>
      <c r="B248" s="107">
        <v>45.626199999999997</v>
      </c>
      <c r="C248" s="107">
        <v>46.994700000000002</v>
      </c>
      <c r="D248" s="107">
        <v>26.180099999999999</v>
      </c>
      <c r="E248" s="107">
        <v>45.55</v>
      </c>
      <c r="F248" s="4"/>
      <c r="G248" s="4"/>
      <c r="H248" s="4"/>
      <c r="I248" s="18">
        <v>33436400</v>
      </c>
      <c r="J248" s="18">
        <v>32590300</v>
      </c>
      <c r="K248" s="18">
        <v>45682700</v>
      </c>
      <c r="L248" s="18">
        <v>84553800</v>
      </c>
      <c r="M248" s="4"/>
    </row>
    <row r="249" spans="1:13">
      <c r="A249" s="4"/>
      <c r="B249" s="108">
        <v>45.807000000000002</v>
      </c>
      <c r="C249" s="108">
        <v>47.143099999999997</v>
      </c>
      <c r="D249" s="108">
        <v>25.958400000000001</v>
      </c>
      <c r="E249" s="108">
        <v>45.086199999999998</v>
      </c>
      <c r="F249" s="4"/>
      <c r="G249" s="4"/>
      <c r="H249" s="4"/>
      <c r="I249" s="19">
        <v>25465600</v>
      </c>
      <c r="J249" s="19">
        <v>33132300</v>
      </c>
      <c r="K249" s="19">
        <v>81104200</v>
      </c>
      <c r="L249" s="19">
        <v>27895700</v>
      </c>
      <c r="M249" s="4"/>
    </row>
    <row r="250" spans="1:13">
      <c r="A250" s="4"/>
      <c r="B250" s="107">
        <v>46.213799999999999</v>
      </c>
      <c r="C250" s="107">
        <v>46.948300000000003</v>
      </c>
      <c r="D250" s="107">
        <v>25.832999999999998</v>
      </c>
      <c r="E250" s="107">
        <v>46.043300000000002</v>
      </c>
      <c r="F250" s="4"/>
      <c r="G250" s="4"/>
      <c r="H250" s="4"/>
      <c r="I250" s="18">
        <v>28351000</v>
      </c>
      <c r="J250" s="18">
        <v>50102300</v>
      </c>
      <c r="K250" s="18">
        <v>37662500</v>
      </c>
      <c r="L250" s="18">
        <v>35358800</v>
      </c>
      <c r="M250" s="4"/>
    </row>
    <row r="251" spans="1:13">
      <c r="A251" s="4"/>
      <c r="B251" s="108">
        <v>45.788899999999998</v>
      </c>
      <c r="C251" s="108">
        <v>46.002299999999998</v>
      </c>
      <c r="D251" s="108">
        <v>25.4955</v>
      </c>
      <c r="E251" s="108">
        <v>45.155200000000001</v>
      </c>
      <c r="F251" s="4"/>
      <c r="G251" s="4"/>
      <c r="H251" s="4"/>
      <c r="I251" s="19">
        <v>26399000</v>
      </c>
      <c r="J251" s="19">
        <v>30140300</v>
      </c>
      <c r="K251" s="19">
        <v>31863300</v>
      </c>
      <c r="L251" s="19">
        <v>38159100</v>
      </c>
      <c r="M251" s="4"/>
    </row>
    <row r="252" spans="1:13">
      <c r="A252" s="4"/>
      <c r="B252" s="107">
        <v>42.905000000000001</v>
      </c>
      <c r="C252" s="107">
        <v>47.087499999999999</v>
      </c>
      <c r="D252" s="107">
        <v>25.871600000000001</v>
      </c>
      <c r="E252" s="107">
        <v>46.457799999999999</v>
      </c>
      <c r="F252" s="4"/>
      <c r="G252" s="4"/>
      <c r="H252" s="4"/>
      <c r="I252" s="18">
        <v>119298400</v>
      </c>
      <c r="J252" s="18">
        <v>31956300</v>
      </c>
      <c r="K252" s="18">
        <v>28100900</v>
      </c>
      <c r="L252" s="18">
        <v>28320500</v>
      </c>
      <c r="M252" s="4"/>
    </row>
    <row r="253" spans="1:13">
      <c r="A253" s="4"/>
      <c r="B253" s="108">
        <v>41.910600000000002</v>
      </c>
      <c r="C253" s="108">
        <v>47.273000000000003</v>
      </c>
      <c r="D253" s="108">
        <v>25.042300000000001</v>
      </c>
      <c r="E253" s="108">
        <v>47.365600000000001</v>
      </c>
      <c r="F253" s="4"/>
      <c r="G253" s="4"/>
      <c r="H253" s="4"/>
      <c r="I253" s="19">
        <v>53775700</v>
      </c>
      <c r="J253" s="19">
        <v>23307900</v>
      </c>
      <c r="K253" s="19">
        <v>47478300</v>
      </c>
      <c r="L253" s="19">
        <v>30053700</v>
      </c>
      <c r="M253" s="4"/>
    </row>
    <row r="254" spans="1:13">
      <c r="A254" s="4"/>
      <c r="B254" s="107">
        <v>41.738799999999998</v>
      </c>
      <c r="C254" s="107">
        <v>47.588299999999997</v>
      </c>
      <c r="D254" s="107">
        <v>25.158000000000001</v>
      </c>
      <c r="E254" s="107">
        <v>49.832599999999999</v>
      </c>
      <c r="F254" s="4"/>
      <c r="G254" s="4"/>
      <c r="H254" s="4"/>
      <c r="I254" s="18">
        <v>32171200</v>
      </c>
      <c r="J254" s="18">
        <v>25198200</v>
      </c>
      <c r="K254" s="18">
        <v>23600900</v>
      </c>
      <c r="L254" s="18">
        <v>60287400</v>
      </c>
      <c r="M254" s="4"/>
    </row>
    <row r="255" spans="1:13">
      <c r="A255" s="4"/>
      <c r="B255" s="108">
        <v>42.100499999999997</v>
      </c>
      <c r="C255" s="108">
        <v>48.172600000000003</v>
      </c>
      <c r="D255" s="108">
        <v>25.013400000000001</v>
      </c>
      <c r="E255" s="108">
        <v>50.089199999999998</v>
      </c>
      <c r="F255" s="4"/>
      <c r="G255" s="4"/>
      <c r="H255" s="4"/>
      <c r="I255" s="19">
        <v>22564200</v>
      </c>
      <c r="J255" s="19">
        <v>20985400</v>
      </c>
      <c r="K255" s="19">
        <v>29548100</v>
      </c>
      <c r="L255" s="19">
        <v>52148000</v>
      </c>
      <c r="M255" s="4"/>
    </row>
    <row r="256" spans="1:13">
      <c r="A256" s="4"/>
      <c r="B256" s="107">
        <v>42.552500000000002</v>
      </c>
      <c r="C256" s="107">
        <v>48.005699999999997</v>
      </c>
      <c r="D256" s="107">
        <v>24.627700000000001</v>
      </c>
      <c r="E256" s="107">
        <v>49.7241</v>
      </c>
      <c r="F256" s="4"/>
      <c r="G256" s="4"/>
      <c r="H256" s="4"/>
      <c r="I256" s="18">
        <v>11865600</v>
      </c>
      <c r="J256" s="18">
        <v>19290400</v>
      </c>
      <c r="K256" s="18">
        <v>26176900</v>
      </c>
      <c r="L256" s="18">
        <v>27705200</v>
      </c>
      <c r="M256" s="4"/>
    </row>
    <row r="257" spans="1:13">
      <c r="A257" s="4"/>
      <c r="B257" s="108">
        <v>42.552500000000002</v>
      </c>
      <c r="C257" s="108">
        <v>48.070599999999999</v>
      </c>
      <c r="D257" s="108">
        <v>25.273700000000002</v>
      </c>
      <c r="E257" s="108">
        <v>49.585900000000002</v>
      </c>
      <c r="F257" s="4"/>
      <c r="G257" s="4"/>
      <c r="H257" s="4"/>
      <c r="I257" s="19">
        <v>21269200</v>
      </c>
      <c r="J257" s="19">
        <v>14174800</v>
      </c>
      <c r="K257" s="19">
        <v>30944800</v>
      </c>
      <c r="L257" s="19">
        <v>29266500</v>
      </c>
      <c r="M257" s="4"/>
    </row>
    <row r="258" spans="1:13">
      <c r="A258" s="4"/>
      <c r="B258" s="107">
        <v>44.649799999999999</v>
      </c>
      <c r="C258" s="107">
        <v>47.987099999999998</v>
      </c>
      <c r="D258" s="107">
        <v>25.485900000000001</v>
      </c>
      <c r="E258" s="4"/>
      <c r="F258" s="4"/>
      <c r="G258" s="4"/>
      <c r="H258" s="4"/>
      <c r="I258" s="18">
        <v>84531400</v>
      </c>
      <c r="J258" s="18">
        <v>18359400</v>
      </c>
      <c r="K258" s="18">
        <v>31030100</v>
      </c>
      <c r="L258" s="4"/>
      <c r="M258" s="4"/>
    </row>
    <row r="259" spans="1:13">
      <c r="A259" s="4"/>
      <c r="B259" s="108">
        <v>44.071199999999997</v>
      </c>
      <c r="C259" s="108">
        <v>47.764499999999998</v>
      </c>
      <c r="D259" s="4"/>
      <c r="E259" s="4"/>
      <c r="F259" s="4"/>
      <c r="G259" s="4"/>
      <c r="H259" s="4"/>
      <c r="I259" s="19">
        <v>37385400</v>
      </c>
      <c r="J259" s="19">
        <v>16319000</v>
      </c>
      <c r="K259" s="4"/>
      <c r="L259" s="4"/>
      <c r="M259" s="4"/>
    </row>
    <row r="260" spans="1:13">
      <c r="A260" s="4"/>
      <c r="B260" s="107">
        <v>45.038499999999999</v>
      </c>
      <c r="C260" s="4"/>
      <c r="D260" s="4"/>
      <c r="E260" s="4"/>
      <c r="F260" s="4"/>
      <c r="G260" s="4"/>
      <c r="H260" s="4"/>
      <c r="I260" s="18">
        <v>28576800</v>
      </c>
      <c r="J260" s="4"/>
      <c r="K260" s="4"/>
      <c r="L260" s="4"/>
      <c r="M260" s="4"/>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FE8DF-2704-4AE6-B073-6E91E77C8C50}">
  <dimension ref="A1:X1259"/>
  <sheetViews>
    <sheetView topLeftCell="A150" zoomScale="25" zoomScaleNormal="25" workbookViewId="0">
      <selection activeCell="T119" sqref="T119"/>
    </sheetView>
  </sheetViews>
  <sheetFormatPr defaultColWidth="8.6640625" defaultRowHeight="14"/>
  <cols>
    <col min="1" max="1" width="19.9140625" style="11" bestFit="1" customWidth="1"/>
    <col min="2" max="2" width="11.4140625" style="11" bestFit="1" customWidth="1"/>
    <col min="3" max="3" width="8.25" style="11" bestFit="1" customWidth="1"/>
    <col min="4" max="4" width="7.25" style="11" bestFit="1" customWidth="1"/>
    <col min="5" max="5" width="6.9140625" style="11" bestFit="1" customWidth="1"/>
    <col min="6" max="6" width="8" style="11" bestFit="1" customWidth="1"/>
    <col min="7" max="7" width="12.4140625" style="11" bestFit="1" customWidth="1"/>
    <col min="8" max="8" width="8.6640625" style="11"/>
    <col min="9" max="9" width="26.83203125" style="11" bestFit="1" customWidth="1"/>
    <col min="10" max="10" width="19.5" style="11" customWidth="1"/>
    <col min="11" max="11" width="17.33203125" style="11" customWidth="1"/>
    <col min="12" max="12" width="20.4140625" style="11" customWidth="1"/>
    <col min="13" max="13" width="21.6640625" style="11" customWidth="1"/>
    <col min="14" max="14" width="23.08203125" style="11" customWidth="1"/>
    <col min="15" max="15" width="45.4140625" style="11" bestFit="1" customWidth="1"/>
    <col min="16" max="16" width="30.08203125" style="11" bestFit="1" customWidth="1"/>
    <col min="17" max="17" width="49.33203125" style="11" bestFit="1" customWidth="1"/>
    <col min="18" max="18" width="28.9140625" style="11" customWidth="1"/>
    <col min="19" max="19" width="27.1640625" style="11" bestFit="1" customWidth="1"/>
    <col min="20" max="20" width="17.75" style="11" customWidth="1"/>
    <col min="21" max="21" width="19.83203125" style="11" bestFit="1" customWidth="1"/>
    <col min="22" max="22" width="21.4140625" style="11" bestFit="1" customWidth="1"/>
    <col min="23" max="23" width="19.83203125" style="11" bestFit="1" customWidth="1"/>
    <col min="24" max="24" width="16.33203125" style="11" bestFit="1" customWidth="1"/>
    <col min="25" max="16384" width="8.6640625" style="11"/>
  </cols>
  <sheetData>
    <row r="1" spans="1:15" ht="14" customHeight="1">
      <c r="A1" s="15" t="s">
        <v>90</v>
      </c>
      <c r="B1" s="15" t="s">
        <v>1</v>
      </c>
      <c r="C1" s="15" t="s">
        <v>2</v>
      </c>
      <c r="D1" s="15" t="s">
        <v>3</v>
      </c>
      <c r="E1" s="15" t="s">
        <v>4</v>
      </c>
      <c r="F1" s="15" t="s">
        <v>5</v>
      </c>
      <c r="G1" s="15" t="s">
        <v>6</v>
      </c>
      <c r="I1" s="127" t="s">
        <v>162</v>
      </c>
      <c r="J1" s="131"/>
      <c r="K1" s="131"/>
      <c r="L1" s="131"/>
      <c r="M1" s="131"/>
      <c r="N1" s="131"/>
      <c r="O1" s="131"/>
    </row>
    <row r="2" spans="1:15">
      <c r="A2" s="12">
        <v>43783.291666666664</v>
      </c>
      <c r="B2" s="11">
        <v>50.993699999999997</v>
      </c>
      <c r="C2" s="11">
        <v>57.81</v>
      </c>
      <c r="D2" s="11">
        <v>58.04</v>
      </c>
      <c r="E2" s="11">
        <v>57.57</v>
      </c>
      <c r="F2" s="11">
        <v>57.61</v>
      </c>
      <c r="G2" s="11">
        <v>12119000</v>
      </c>
      <c r="I2" s="131"/>
      <c r="J2" s="131"/>
      <c r="K2" s="131"/>
      <c r="L2" s="131"/>
      <c r="M2" s="131"/>
      <c r="N2" s="131"/>
      <c r="O2" s="131"/>
    </row>
    <row r="3" spans="1:15" ht="14.5">
      <c r="A3" s="12">
        <v>43784.291666666664</v>
      </c>
      <c r="B3" s="11">
        <v>51.125999999999998</v>
      </c>
      <c r="C3" s="11">
        <v>57.96</v>
      </c>
      <c r="D3" s="11">
        <v>58.7</v>
      </c>
      <c r="E3" s="11">
        <v>57.62</v>
      </c>
      <c r="F3" s="11">
        <v>58.17</v>
      </c>
      <c r="G3" s="11">
        <v>16112100</v>
      </c>
      <c r="I3" s="16" t="s">
        <v>161</v>
      </c>
      <c r="J3" s="16" t="s">
        <v>1</v>
      </c>
      <c r="K3" s="16" t="s">
        <v>2</v>
      </c>
      <c r="L3" s="16" t="s">
        <v>3</v>
      </c>
      <c r="M3" s="16" t="s">
        <v>4</v>
      </c>
      <c r="N3" s="16" t="s">
        <v>5</v>
      </c>
      <c r="O3" s="16" t="s">
        <v>6</v>
      </c>
    </row>
    <row r="4" spans="1:15">
      <c r="A4" s="12">
        <v>43787.291666666664</v>
      </c>
      <c r="B4" s="11">
        <v>51.381900000000002</v>
      </c>
      <c r="C4" s="11">
        <v>58.25</v>
      </c>
      <c r="D4" s="11">
        <v>58.48</v>
      </c>
      <c r="E4" s="11">
        <v>57.57</v>
      </c>
      <c r="F4" s="11">
        <v>57.7</v>
      </c>
      <c r="G4" s="11">
        <v>16097500</v>
      </c>
      <c r="I4" s="55" t="s">
        <v>50</v>
      </c>
      <c r="J4" s="11">
        <v>40.862806915739206</v>
      </c>
      <c r="K4" s="11">
        <v>43.787400635929977</v>
      </c>
      <c r="L4" s="11">
        <v>44.387829888712226</v>
      </c>
      <c r="M4" s="11">
        <v>43.198616852146273</v>
      </c>
      <c r="N4" s="11">
        <v>43.792607313195539</v>
      </c>
      <c r="O4" s="11">
        <v>39204584.101748809</v>
      </c>
    </row>
    <row r="5" spans="1:15">
      <c r="A5" s="12">
        <v>43788.291666666664</v>
      </c>
      <c r="B5" s="11">
        <v>51.470100000000002</v>
      </c>
      <c r="C5" s="11">
        <v>58.35</v>
      </c>
      <c r="D5" s="11">
        <v>58.65</v>
      </c>
      <c r="E5" s="11">
        <v>57.75</v>
      </c>
      <c r="F5" s="11">
        <v>58.48</v>
      </c>
      <c r="G5" s="11">
        <v>17061900</v>
      </c>
      <c r="I5" s="55" t="s">
        <v>51</v>
      </c>
      <c r="J5" s="11">
        <v>0.29341489471999149</v>
      </c>
      <c r="K5" s="11">
        <v>0.35210170464401491</v>
      </c>
      <c r="L5" s="11">
        <v>0.35531994881078094</v>
      </c>
      <c r="M5" s="11">
        <v>0.34879904285149266</v>
      </c>
      <c r="N5" s="11">
        <v>0.35207595212680204</v>
      </c>
      <c r="O5" s="11">
        <v>667736.61680745962</v>
      </c>
    </row>
    <row r="6" spans="1:15">
      <c r="A6" s="12">
        <v>43789.291666666664</v>
      </c>
      <c r="B6" s="11">
        <v>51.073099999999997</v>
      </c>
      <c r="C6" s="11">
        <v>57.9</v>
      </c>
      <c r="D6" s="11">
        <v>58.36</v>
      </c>
      <c r="E6" s="11">
        <v>57.37</v>
      </c>
      <c r="F6" s="11">
        <v>58.26</v>
      </c>
      <c r="G6" s="11">
        <v>18542300</v>
      </c>
      <c r="I6" s="55" t="s">
        <v>52</v>
      </c>
      <c r="J6" s="11">
        <v>43.062049999999999</v>
      </c>
      <c r="K6" s="11">
        <v>45.525000000000006</v>
      </c>
      <c r="L6" s="11">
        <v>46.284999999999997</v>
      </c>
      <c r="M6" s="11">
        <v>44.989999999999995</v>
      </c>
      <c r="N6" s="11">
        <v>45.55</v>
      </c>
      <c r="O6" s="11">
        <v>33804550</v>
      </c>
    </row>
    <row r="7" spans="1:15">
      <c r="A7" s="12">
        <v>43790.291666666664</v>
      </c>
      <c r="B7" s="11">
        <v>51.355400000000003</v>
      </c>
      <c r="C7" s="11">
        <v>58.22</v>
      </c>
      <c r="D7" s="11">
        <v>58.3</v>
      </c>
      <c r="E7" s="11">
        <v>57.41</v>
      </c>
      <c r="F7" s="11">
        <v>57.49</v>
      </c>
      <c r="G7" s="11">
        <v>16139000</v>
      </c>
      <c r="I7" s="55" t="s">
        <v>53</v>
      </c>
      <c r="J7" s="11">
        <v>52.078099999999999</v>
      </c>
      <c r="K7" s="11">
        <v>56.07</v>
      </c>
      <c r="L7" s="11">
        <v>22.82</v>
      </c>
      <c r="M7" s="11">
        <v>57.91</v>
      </c>
      <c r="N7" s="11">
        <v>49.26</v>
      </c>
      <c r="O7" s="11">
        <v>35999300</v>
      </c>
    </row>
    <row r="8" spans="1:15">
      <c r="A8" s="12">
        <v>43791.291666666664</v>
      </c>
      <c r="B8" s="11">
        <v>50.817300000000003</v>
      </c>
      <c r="C8" s="11">
        <v>57.61</v>
      </c>
      <c r="D8" s="11">
        <v>58.65</v>
      </c>
      <c r="E8" s="11">
        <v>57.49</v>
      </c>
      <c r="F8" s="11">
        <v>58.34</v>
      </c>
      <c r="G8" s="11">
        <v>15690200</v>
      </c>
      <c r="I8" s="55" t="s">
        <v>54</v>
      </c>
      <c r="J8" s="11">
        <v>10.406926249281195</v>
      </c>
      <c r="K8" s="11">
        <v>12.488447377469793</v>
      </c>
      <c r="L8" s="11">
        <v>12.602593013217684</v>
      </c>
      <c r="M8" s="11">
        <v>12.371307592409126</v>
      </c>
      <c r="N8" s="11">
        <v>12.487533979574218</v>
      </c>
      <c r="O8" s="11">
        <v>23683479.775937572</v>
      </c>
    </row>
    <row r="9" spans="1:15">
      <c r="A9" s="12">
        <v>43794.291666666664</v>
      </c>
      <c r="B9" s="11">
        <v>51.875799999999998</v>
      </c>
      <c r="C9" s="11">
        <v>58.81</v>
      </c>
      <c r="D9" s="11">
        <v>58.84</v>
      </c>
      <c r="E9" s="11">
        <v>58</v>
      </c>
      <c r="F9" s="11">
        <v>58</v>
      </c>
      <c r="G9" s="11">
        <v>15011700</v>
      </c>
      <c r="I9" s="55" t="s">
        <v>55</v>
      </c>
      <c r="J9" s="11">
        <v>108.30411395797796</v>
      </c>
      <c r="K9" s="11">
        <v>155.96131789983215</v>
      </c>
      <c r="L9" s="11">
        <v>158.82535065680315</v>
      </c>
      <c r="M9" s="11">
        <v>153.04925154599968</v>
      </c>
      <c r="N9" s="11">
        <v>155.93850489102073</v>
      </c>
      <c r="O9" s="11">
        <v>560907214297244</v>
      </c>
    </row>
    <row r="10" spans="1:15">
      <c r="A10" s="12">
        <v>43795.291666666664</v>
      </c>
      <c r="B10" s="11">
        <v>51.955199999999998</v>
      </c>
      <c r="C10" s="11">
        <v>58.9</v>
      </c>
      <c r="D10" s="11">
        <v>59.13</v>
      </c>
      <c r="E10" s="11">
        <v>58.45</v>
      </c>
      <c r="F10" s="11">
        <v>58.95</v>
      </c>
      <c r="G10" s="11">
        <v>22338700</v>
      </c>
      <c r="I10" s="55" t="s">
        <v>56</v>
      </c>
      <c r="J10" s="11">
        <v>-1.0600717905153596</v>
      </c>
      <c r="K10" s="11">
        <v>-1.1548573086069693</v>
      </c>
      <c r="L10" s="11">
        <v>-1.1569095423492688</v>
      </c>
      <c r="M10" s="11">
        <v>-1.154006213413719</v>
      </c>
      <c r="N10" s="11">
        <v>-1.1514979709749433</v>
      </c>
      <c r="O10" s="11">
        <v>24.259441381722901</v>
      </c>
    </row>
    <row r="11" spans="1:15">
      <c r="A11" s="12">
        <v>43796.291666666664</v>
      </c>
      <c r="B11" s="11">
        <v>51.611199999999997</v>
      </c>
      <c r="C11" s="11">
        <v>58.51</v>
      </c>
      <c r="D11" s="11">
        <v>58.59</v>
      </c>
      <c r="E11" s="11">
        <v>57.91</v>
      </c>
      <c r="F11" s="11">
        <v>58.53</v>
      </c>
      <c r="G11" s="11">
        <v>18184200</v>
      </c>
      <c r="I11" s="55" t="s">
        <v>57</v>
      </c>
      <c r="J11" s="11">
        <v>-0.21518768266584656</v>
      </c>
      <c r="K11" s="11">
        <v>-0.10386217906503083</v>
      </c>
      <c r="L11" s="11">
        <v>-0.10250766133112546</v>
      </c>
      <c r="M11" s="11">
        <v>-0.10674632551053179</v>
      </c>
      <c r="N11" s="11">
        <v>-0.10353176711250059</v>
      </c>
      <c r="O11" s="11">
        <v>3.6315960374248886</v>
      </c>
    </row>
    <row r="12" spans="1:15">
      <c r="A12" s="12">
        <v>43798.291666666664</v>
      </c>
      <c r="B12" s="11">
        <v>51.205399999999997</v>
      </c>
      <c r="C12" s="11">
        <v>58.05</v>
      </c>
      <c r="D12" s="11">
        <v>58.3</v>
      </c>
      <c r="E12" s="11">
        <v>57.79</v>
      </c>
      <c r="F12" s="11">
        <v>58.15</v>
      </c>
      <c r="G12" s="11">
        <v>9481100</v>
      </c>
      <c r="I12" s="55" t="s">
        <v>58</v>
      </c>
      <c r="J12" s="11">
        <v>43.193300000000001</v>
      </c>
      <c r="K12" s="11">
        <v>49.58</v>
      </c>
      <c r="L12" s="11">
        <v>50.180000000000007</v>
      </c>
      <c r="M12" s="11">
        <v>48.8</v>
      </c>
      <c r="N12" s="11">
        <v>49.2</v>
      </c>
      <c r="O12" s="11">
        <v>294582700</v>
      </c>
    </row>
    <row r="13" spans="1:15">
      <c r="A13" s="12">
        <v>43801.291666666664</v>
      </c>
      <c r="B13" s="11">
        <v>50.861400000000003</v>
      </c>
      <c r="C13" s="11">
        <v>57.66</v>
      </c>
      <c r="D13" s="11">
        <v>58.69</v>
      </c>
      <c r="E13" s="11">
        <v>57.47</v>
      </c>
      <c r="F13" s="11">
        <v>58.55</v>
      </c>
      <c r="G13" s="11">
        <v>19154500</v>
      </c>
      <c r="I13" s="55" t="s">
        <v>59</v>
      </c>
      <c r="J13" s="11">
        <v>18.89</v>
      </c>
      <c r="K13" s="11">
        <v>18.89</v>
      </c>
      <c r="L13" s="11">
        <v>19.11</v>
      </c>
      <c r="M13" s="11">
        <v>18.510000000000002</v>
      </c>
      <c r="N13" s="11">
        <v>19</v>
      </c>
      <c r="O13" s="11">
        <v>6313200</v>
      </c>
    </row>
    <row r="14" spans="1:15">
      <c r="A14" s="12">
        <v>43802.291666666664</v>
      </c>
      <c r="B14" s="11">
        <v>49.4589</v>
      </c>
      <c r="C14" s="11">
        <v>56.07</v>
      </c>
      <c r="D14" s="11">
        <v>56.86</v>
      </c>
      <c r="E14" s="11">
        <v>55.75</v>
      </c>
      <c r="F14" s="11">
        <v>56.86</v>
      </c>
      <c r="G14" s="11">
        <v>25737400</v>
      </c>
      <c r="I14" s="55" t="s">
        <v>60</v>
      </c>
      <c r="J14" s="11">
        <v>62.083300000000001</v>
      </c>
      <c r="K14" s="11">
        <v>68.47</v>
      </c>
      <c r="L14" s="11">
        <v>69.290000000000006</v>
      </c>
      <c r="M14" s="11">
        <v>67.31</v>
      </c>
      <c r="N14" s="11">
        <v>68.2</v>
      </c>
      <c r="O14" s="11">
        <v>300895900</v>
      </c>
    </row>
    <row r="15" spans="1:15">
      <c r="A15" s="12">
        <v>43803.291666666664</v>
      </c>
      <c r="B15" s="11">
        <v>49.4148</v>
      </c>
      <c r="C15" s="11">
        <v>56.02</v>
      </c>
      <c r="D15" s="11">
        <v>56.66</v>
      </c>
      <c r="E15" s="11">
        <v>55.86</v>
      </c>
      <c r="F15" s="11">
        <v>56.66</v>
      </c>
      <c r="G15" s="11">
        <v>18881400</v>
      </c>
      <c r="I15" s="55" t="s">
        <v>61</v>
      </c>
      <c r="J15" s="11">
        <v>51405.411099999925</v>
      </c>
      <c r="K15" s="11">
        <v>55084.549999999908</v>
      </c>
      <c r="L15" s="11">
        <v>55839.889999999978</v>
      </c>
      <c r="M15" s="11">
        <v>54343.860000000008</v>
      </c>
      <c r="N15" s="11">
        <v>55091.099999999991</v>
      </c>
      <c r="O15" s="11">
        <v>49319366800</v>
      </c>
    </row>
    <row r="16" spans="1:15">
      <c r="A16" s="12">
        <v>43804.291666666664</v>
      </c>
      <c r="B16" s="11">
        <v>49.467700000000001</v>
      </c>
      <c r="C16" s="11">
        <v>56.08</v>
      </c>
      <c r="D16" s="11">
        <v>56.41</v>
      </c>
      <c r="E16" s="11">
        <v>55.76</v>
      </c>
      <c r="F16" s="11">
        <v>56.41</v>
      </c>
      <c r="G16" s="11">
        <v>17673700</v>
      </c>
      <c r="I16" s="55" t="s">
        <v>62</v>
      </c>
      <c r="J16" s="11">
        <v>1258</v>
      </c>
      <c r="K16" s="11">
        <v>1258</v>
      </c>
      <c r="L16" s="11">
        <v>1258</v>
      </c>
      <c r="M16" s="11">
        <v>1258</v>
      </c>
      <c r="N16" s="11">
        <v>1258</v>
      </c>
      <c r="O16" s="11">
        <v>1258</v>
      </c>
    </row>
    <row r="17" spans="1:17">
      <c r="A17" s="12">
        <v>43805.291666666664</v>
      </c>
      <c r="B17" s="11">
        <v>50.111600000000003</v>
      </c>
      <c r="C17" s="11">
        <v>56.81</v>
      </c>
      <c r="D17" s="11">
        <v>56.99</v>
      </c>
      <c r="E17" s="11">
        <v>56.42</v>
      </c>
      <c r="F17" s="11">
        <v>56.66</v>
      </c>
      <c r="G17" s="11">
        <v>16476800</v>
      </c>
      <c r="I17" s="55" t="s">
        <v>63</v>
      </c>
      <c r="J17" s="11">
        <v>0.57563689748280922</v>
      </c>
      <c r="K17" s="11">
        <v>0.69077179279910506</v>
      </c>
      <c r="L17" s="11">
        <v>0.69708551483856473</v>
      </c>
      <c r="M17" s="11">
        <v>0.6842924557855673</v>
      </c>
      <c r="N17" s="11">
        <v>0.69072127014542406</v>
      </c>
      <c r="O17" s="11">
        <v>1310001.0986201807</v>
      </c>
    </row>
    <row r="18" spans="1:17">
      <c r="A18" s="12">
        <v>43808.291666666664</v>
      </c>
      <c r="B18" s="11">
        <v>49.864600000000003</v>
      </c>
      <c r="C18" s="11">
        <v>56.53</v>
      </c>
      <c r="D18" s="11">
        <v>56.96</v>
      </c>
      <c r="E18" s="11">
        <v>56.5</v>
      </c>
      <c r="F18" s="11">
        <v>56.54</v>
      </c>
      <c r="G18" s="11">
        <v>14298600</v>
      </c>
    </row>
    <row r="19" spans="1:17">
      <c r="A19" s="12">
        <v>43809.291666666664</v>
      </c>
      <c r="B19" s="11">
        <v>49.9176</v>
      </c>
      <c r="C19" s="11">
        <v>56.59</v>
      </c>
      <c r="D19" s="11">
        <v>56.83</v>
      </c>
      <c r="E19" s="11">
        <v>56.44</v>
      </c>
      <c r="F19" s="11">
        <v>56.71</v>
      </c>
      <c r="G19" s="11">
        <v>16157900</v>
      </c>
    </row>
    <row r="20" spans="1:17" ht="18">
      <c r="A20" s="12">
        <v>43810.291666666664</v>
      </c>
      <c r="B20" s="11">
        <v>50.341000000000001</v>
      </c>
      <c r="C20" s="11">
        <v>57.07</v>
      </c>
      <c r="D20" s="11">
        <v>57.17</v>
      </c>
      <c r="E20" s="11">
        <v>56.58</v>
      </c>
      <c r="F20" s="11">
        <v>56.91</v>
      </c>
      <c r="G20" s="11">
        <v>20051100</v>
      </c>
      <c r="I20" s="35" t="s">
        <v>174</v>
      </c>
    </row>
    <row r="21" spans="1:17" ht="23" customHeight="1">
      <c r="A21" s="12">
        <v>43811.291666666664</v>
      </c>
      <c r="B21" s="11">
        <v>50.764400000000002</v>
      </c>
      <c r="C21" s="11">
        <v>57.55</v>
      </c>
      <c r="D21" s="11">
        <v>58.05</v>
      </c>
      <c r="E21" s="11">
        <v>56.61</v>
      </c>
      <c r="F21" s="11">
        <v>56.75</v>
      </c>
      <c r="G21" s="11">
        <v>27883300</v>
      </c>
      <c r="I21" s="132" t="s">
        <v>206</v>
      </c>
      <c r="J21" s="132"/>
      <c r="K21" s="132"/>
      <c r="L21" s="132"/>
      <c r="M21" s="132"/>
      <c r="N21" s="132"/>
      <c r="O21" s="11" t="s">
        <v>80</v>
      </c>
      <c r="P21" s="13">
        <f>INDEX(INTC_historical_data[Date], MATCH(MAX(INTC_historical_data[Adj Close]), INTC_historical_data[Adj Close], 0))</f>
        <v>44295.291666666664</v>
      </c>
      <c r="Q21" s="14">
        <f>MAX(INTC_historical_data[Adj Close])</f>
        <v>62.083300000000001</v>
      </c>
    </row>
    <row r="22" spans="1:17" ht="14" customHeight="1">
      <c r="A22" s="12">
        <v>43812.291666666664</v>
      </c>
      <c r="B22" s="11">
        <v>50.976100000000002</v>
      </c>
      <c r="C22" s="11">
        <v>57.79</v>
      </c>
      <c r="D22" s="11">
        <v>58.34</v>
      </c>
      <c r="E22" s="11">
        <v>57.38</v>
      </c>
      <c r="F22" s="11">
        <v>57.55</v>
      </c>
      <c r="G22" s="11">
        <v>22795200</v>
      </c>
      <c r="I22" s="132"/>
      <c r="J22" s="132"/>
      <c r="K22" s="132"/>
      <c r="L22" s="132"/>
      <c r="M22" s="132"/>
      <c r="N22" s="132"/>
      <c r="O22" s="11" t="s">
        <v>81</v>
      </c>
      <c r="P22" s="13">
        <f>INDEX(INTC_historical_data[Date], MATCH(MIN(INTC_historical_data[Adj Close]), INTC_historical_data[Adj Close], 0))</f>
        <v>45541.291666666664</v>
      </c>
      <c r="Q22" s="14">
        <f>MIN(INTC_historical_data[Adj Close])</f>
        <v>18.89</v>
      </c>
    </row>
    <row r="23" spans="1:17" ht="14" customHeight="1">
      <c r="A23" s="12">
        <v>43815.291666666664</v>
      </c>
      <c r="B23" s="11">
        <v>50.896700000000003</v>
      </c>
      <c r="C23" s="11">
        <v>57.7</v>
      </c>
      <c r="D23" s="11">
        <v>58.57</v>
      </c>
      <c r="E23" s="11">
        <v>57.65</v>
      </c>
      <c r="F23" s="11">
        <v>58.21</v>
      </c>
      <c r="G23" s="11">
        <v>19131200</v>
      </c>
      <c r="I23" s="132"/>
      <c r="J23" s="132"/>
      <c r="K23" s="132"/>
      <c r="L23" s="132"/>
      <c r="M23" s="132"/>
      <c r="N23" s="132"/>
      <c r="O23" s="11" t="s">
        <v>82</v>
      </c>
      <c r="P23" s="11">
        <f>ABS((P21)-(P22))</f>
        <v>1246</v>
      </c>
    </row>
    <row r="24" spans="1:17" ht="14" customHeight="1">
      <c r="A24" s="12">
        <v>43816.291666666664</v>
      </c>
      <c r="B24" s="11">
        <v>50.543900000000001</v>
      </c>
      <c r="C24" s="11">
        <v>57.3</v>
      </c>
      <c r="D24" s="11">
        <v>58.1</v>
      </c>
      <c r="E24" s="11">
        <v>57.13</v>
      </c>
      <c r="F24" s="11">
        <v>58</v>
      </c>
      <c r="G24" s="11">
        <v>21653100</v>
      </c>
      <c r="I24" s="132"/>
      <c r="J24" s="132"/>
      <c r="K24" s="132"/>
      <c r="L24" s="132"/>
      <c r="M24" s="132"/>
      <c r="N24" s="132"/>
      <c r="O24" t="s">
        <v>96</v>
      </c>
      <c r="P24" cm="1">
        <f t="array" ref="P24">MAX(INTC_historical_data[High]-INTC_historical_data[Low])</f>
        <v>41.269999999999996</v>
      </c>
      <c r="Q24" s="8" cm="1">
        <f t="array" ref="Q24">INDEX(INTC_historical_data[Date], MATCH(P24, (INTC_historical_data[High] - INTC_historical_data[Low]),0))</f>
        <v>45545.291666666664</v>
      </c>
    </row>
    <row r="25" spans="1:17" ht="14" customHeight="1">
      <c r="A25" s="12">
        <v>43817.291666666664</v>
      </c>
      <c r="B25" s="11">
        <v>50.429200000000002</v>
      </c>
      <c r="C25" s="11">
        <v>57.17</v>
      </c>
      <c r="D25" s="11">
        <v>57.46</v>
      </c>
      <c r="E25" s="11">
        <v>56.94</v>
      </c>
      <c r="F25" s="11">
        <v>57.39</v>
      </c>
      <c r="G25" s="11">
        <v>28261000</v>
      </c>
      <c r="I25" s="132"/>
      <c r="J25" s="132"/>
      <c r="K25" s="132"/>
      <c r="L25" s="132"/>
      <c r="M25" s="132"/>
      <c r="N25" s="132"/>
      <c r="O25" t="s">
        <v>97</v>
      </c>
      <c r="P25" cm="1">
        <f t="array" ref="P25">MAX(INTC_historical_data[Volume]-AVERAGE(INTC_historical_data[Volume]))</f>
        <v>261691315.89825118</v>
      </c>
      <c r="Q25" s="8" cm="1">
        <f t="array" ref="Q25">INDEX(INTC_historical_data[Date], MATCH(P25, (INTC_historical_data[Volume]-AVERAGE(INTC_historical_data[Volume])),0))</f>
        <v>45506.291666666664</v>
      </c>
    </row>
    <row r="26" spans="1:17" ht="14" customHeight="1">
      <c r="A26" s="12">
        <v>43818.291666666664</v>
      </c>
      <c r="B26" s="11">
        <v>51.125999999999998</v>
      </c>
      <c r="C26" s="11">
        <v>57.96</v>
      </c>
      <c r="D26" s="11">
        <v>57.99</v>
      </c>
      <c r="E26" s="11">
        <v>56.97</v>
      </c>
      <c r="F26" s="11">
        <v>57.17</v>
      </c>
      <c r="G26" s="11">
        <v>18865100</v>
      </c>
      <c r="I26" s="132"/>
      <c r="J26" s="132"/>
      <c r="K26" s="132"/>
      <c r="L26" s="132"/>
      <c r="M26" s="132"/>
      <c r="N26" s="132"/>
    </row>
    <row r="27" spans="1:17" ht="14" customHeight="1">
      <c r="A27" s="12">
        <v>43819.291666666664</v>
      </c>
      <c r="B27" s="11">
        <v>51.999299999999998</v>
      </c>
      <c r="C27" s="11">
        <v>58.95</v>
      </c>
      <c r="D27" s="11">
        <v>59.05</v>
      </c>
      <c r="E27" s="11">
        <v>57.89</v>
      </c>
      <c r="F27" s="11">
        <v>58.32</v>
      </c>
      <c r="G27" s="11">
        <v>49953000</v>
      </c>
      <c r="I27" s="132"/>
      <c r="J27" s="132"/>
      <c r="K27" s="132"/>
      <c r="L27" s="132"/>
      <c r="M27" s="132"/>
      <c r="N27" s="132"/>
    </row>
    <row r="28" spans="1:17" ht="14" customHeight="1">
      <c r="A28" s="12">
        <v>43822.291666666664</v>
      </c>
      <c r="B28" s="11">
        <v>52.246299999999998</v>
      </c>
      <c r="C28" s="11">
        <v>59.23</v>
      </c>
      <c r="D28" s="11">
        <v>59.78</v>
      </c>
      <c r="E28" s="11">
        <v>59.04</v>
      </c>
      <c r="F28" s="11">
        <v>59.06</v>
      </c>
      <c r="G28" s="11">
        <v>23593000</v>
      </c>
      <c r="I28" s="132"/>
      <c r="J28" s="132"/>
      <c r="K28" s="132"/>
      <c r="L28" s="132"/>
      <c r="M28" s="132"/>
      <c r="N28" s="132"/>
    </row>
    <row r="29" spans="1:17" ht="14" customHeight="1">
      <c r="A29" s="12">
        <v>43823.291666666664</v>
      </c>
      <c r="B29" s="11">
        <v>52.405099999999997</v>
      </c>
      <c r="C29" s="11">
        <v>59.41</v>
      </c>
      <c r="D29" s="11">
        <v>59.78</v>
      </c>
      <c r="E29" s="11">
        <v>59.16</v>
      </c>
      <c r="F29" s="11">
        <v>59.25</v>
      </c>
      <c r="G29" s="11">
        <v>6313200</v>
      </c>
      <c r="I29" s="132"/>
      <c r="J29" s="132"/>
      <c r="K29" s="132"/>
      <c r="L29" s="132"/>
      <c r="M29" s="132"/>
      <c r="N29" s="132"/>
    </row>
    <row r="30" spans="1:17" ht="14" customHeight="1">
      <c r="A30" s="12">
        <v>43825.291666666664</v>
      </c>
      <c r="B30" s="11">
        <v>52.7667</v>
      </c>
      <c r="C30" s="11">
        <v>59.82</v>
      </c>
      <c r="D30" s="11">
        <v>59.78</v>
      </c>
      <c r="E30" s="11">
        <v>59.35</v>
      </c>
      <c r="F30" s="11">
        <v>59.41</v>
      </c>
      <c r="G30" s="11">
        <v>11480300</v>
      </c>
      <c r="I30" s="132"/>
      <c r="J30" s="132"/>
      <c r="K30" s="132"/>
      <c r="L30" s="132"/>
      <c r="M30" s="132"/>
      <c r="N30" s="132"/>
    </row>
    <row r="31" spans="1:17" ht="14" customHeight="1">
      <c r="A31" s="12">
        <v>43826.291666666664</v>
      </c>
      <c r="B31" s="11">
        <v>52.996099999999998</v>
      </c>
      <c r="C31" s="11">
        <v>60.08</v>
      </c>
      <c r="D31" s="11">
        <v>59.78</v>
      </c>
      <c r="E31" s="11">
        <v>59.9</v>
      </c>
      <c r="F31" s="11">
        <v>59.91</v>
      </c>
      <c r="G31" s="11">
        <v>14085800</v>
      </c>
      <c r="I31" s="132"/>
      <c r="J31" s="132"/>
      <c r="K31" s="132"/>
      <c r="L31" s="132"/>
      <c r="M31" s="132"/>
      <c r="N31" s="132"/>
      <c r="O31"/>
    </row>
    <row r="32" spans="1:17" ht="14" customHeight="1">
      <c r="A32" s="12">
        <v>43829.291666666664</v>
      </c>
      <c r="B32" s="11">
        <v>52.590299999999999</v>
      </c>
      <c r="C32" s="11">
        <v>59.62</v>
      </c>
      <c r="D32" s="11">
        <v>59.78</v>
      </c>
      <c r="E32" s="11">
        <v>59.38</v>
      </c>
      <c r="F32" s="11">
        <v>59.99</v>
      </c>
      <c r="G32" s="11">
        <v>12750500</v>
      </c>
      <c r="I32" s="132"/>
      <c r="J32" s="132"/>
      <c r="K32" s="132"/>
      <c r="L32" s="132"/>
      <c r="M32" s="132"/>
      <c r="N32" s="132"/>
    </row>
    <row r="33" spans="1:24" ht="14" customHeight="1">
      <c r="A33" s="12">
        <v>43830.291666666664</v>
      </c>
      <c r="B33" s="11">
        <v>52.793199999999999</v>
      </c>
      <c r="C33" s="11">
        <v>59.85</v>
      </c>
      <c r="D33" s="11">
        <v>59.78</v>
      </c>
      <c r="E33" s="11">
        <v>59.36</v>
      </c>
      <c r="F33" s="11">
        <v>59.62</v>
      </c>
      <c r="G33" s="11">
        <v>14432900</v>
      </c>
      <c r="I33" s="132"/>
      <c r="J33" s="132"/>
      <c r="K33" s="132"/>
      <c r="L33" s="132"/>
      <c r="M33" s="132"/>
      <c r="N33" s="132"/>
    </row>
    <row r="34" spans="1:24" ht="14" customHeight="1">
      <c r="A34" s="12">
        <v>43832.291666666664</v>
      </c>
      <c r="B34" s="11">
        <v>53.666499999999999</v>
      </c>
      <c r="C34" s="11">
        <v>60.84</v>
      </c>
      <c r="D34" s="11">
        <v>59.78</v>
      </c>
      <c r="E34" s="11">
        <v>60.22</v>
      </c>
      <c r="F34" s="11">
        <v>60.24</v>
      </c>
      <c r="G34" s="11">
        <v>18056000</v>
      </c>
      <c r="I34" s="132"/>
      <c r="J34" s="132"/>
      <c r="K34" s="132"/>
      <c r="L34" s="132"/>
      <c r="M34" s="132"/>
      <c r="N34" s="132"/>
    </row>
    <row r="35" spans="1:24" ht="14" customHeight="1">
      <c r="A35" s="12">
        <v>43833.291666666664</v>
      </c>
      <c r="B35" s="11">
        <v>53.0137</v>
      </c>
      <c r="C35" s="11">
        <v>60.1</v>
      </c>
      <c r="D35" s="11">
        <v>59.78</v>
      </c>
      <c r="E35" s="11">
        <v>59.81</v>
      </c>
      <c r="F35" s="11">
        <v>59.81</v>
      </c>
      <c r="G35" s="11">
        <v>15293900</v>
      </c>
      <c r="I35" s="132"/>
      <c r="J35" s="132"/>
      <c r="K35" s="132"/>
      <c r="L35" s="132"/>
      <c r="M35" s="132"/>
      <c r="N35" s="132"/>
    </row>
    <row r="36" spans="1:24" ht="14" customHeight="1">
      <c r="A36" s="12">
        <v>43836.291666666664</v>
      </c>
      <c r="B36" s="11">
        <v>52.863799999999998</v>
      </c>
      <c r="C36" s="11">
        <v>59.93</v>
      </c>
      <c r="D36" s="11">
        <v>59.78</v>
      </c>
      <c r="E36" s="11">
        <v>59.33</v>
      </c>
      <c r="F36" s="11">
        <v>59.59</v>
      </c>
      <c r="G36" s="11">
        <v>17755200</v>
      </c>
      <c r="I36" s="132"/>
      <c r="J36" s="132"/>
      <c r="K36" s="132"/>
      <c r="L36" s="132"/>
      <c r="M36" s="132"/>
      <c r="N36" s="132"/>
    </row>
    <row r="37" spans="1:24" ht="14" customHeight="1" thickBot="1">
      <c r="A37" s="12">
        <v>43837.291666666664</v>
      </c>
      <c r="B37" s="11">
        <v>51.981699999999996</v>
      </c>
      <c r="C37" s="11">
        <v>58.93</v>
      </c>
      <c r="D37" s="11">
        <v>59.78</v>
      </c>
      <c r="E37" s="11">
        <v>58.89</v>
      </c>
      <c r="F37" s="11">
        <v>59.78</v>
      </c>
      <c r="G37" s="11">
        <v>21876100</v>
      </c>
      <c r="I37" s="132"/>
      <c r="J37" s="132"/>
      <c r="K37" s="132"/>
      <c r="L37" s="132"/>
      <c r="M37" s="132"/>
      <c r="N37" s="132"/>
    </row>
    <row r="38" spans="1:24" ht="14" customHeight="1">
      <c r="A38" s="12">
        <v>43838.291666666664</v>
      </c>
      <c r="B38" s="11">
        <v>52.017000000000003</v>
      </c>
      <c r="C38" s="11">
        <v>58.97</v>
      </c>
      <c r="D38" s="11">
        <v>59.78</v>
      </c>
      <c r="E38" s="11">
        <v>58.52</v>
      </c>
      <c r="F38" s="11">
        <v>58.89</v>
      </c>
      <c r="G38" s="11">
        <v>23133500</v>
      </c>
      <c r="I38" s="132"/>
      <c r="J38" s="132"/>
      <c r="K38" s="132"/>
      <c r="L38" s="132"/>
      <c r="M38" s="132"/>
      <c r="N38" s="132"/>
      <c r="R38" s="17" t="s">
        <v>188</v>
      </c>
      <c r="S38" s="17" t="s">
        <v>1</v>
      </c>
      <c r="T38" s="17" t="s">
        <v>2</v>
      </c>
      <c r="U38" s="17" t="s">
        <v>3</v>
      </c>
      <c r="V38" s="17" t="s">
        <v>4</v>
      </c>
      <c r="W38" s="17" t="s">
        <v>5</v>
      </c>
      <c r="X38" s="17" t="s">
        <v>6</v>
      </c>
    </row>
    <row r="39" spans="1:24" ht="14" customHeight="1">
      <c r="A39" s="12">
        <v>43839.291666666664</v>
      </c>
      <c r="B39" s="11">
        <v>52.308</v>
      </c>
      <c r="C39" s="11">
        <v>59.3</v>
      </c>
      <c r="D39" s="11">
        <v>59.78</v>
      </c>
      <c r="E39" s="11">
        <v>58.83</v>
      </c>
      <c r="F39" s="11">
        <v>59.05</v>
      </c>
      <c r="G39" s="11">
        <v>18813300</v>
      </c>
      <c r="I39" s="132"/>
      <c r="J39" s="132"/>
      <c r="K39" s="132"/>
      <c r="L39" s="132"/>
      <c r="M39" s="132"/>
      <c r="N39" s="132"/>
      <c r="R39" s="55" t="s">
        <v>1</v>
      </c>
      <c r="S39" s="11">
        <v>1</v>
      </c>
    </row>
    <row r="40" spans="1:24" ht="14" customHeight="1">
      <c r="A40" s="12">
        <v>43840.291666666664</v>
      </c>
      <c r="B40" s="11">
        <v>51.990499999999997</v>
      </c>
      <c r="C40" s="11">
        <v>58.94</v>
      </c>
      <c r="D40" s="11">
        <v>59.78</v>
      </c>
      <c r="E40" s="11">
        <v>58.87</v>
      </c>
      <c r="F40" s="11">
        <v>59.57</v>
      </c>
      <c r="G40" s="11">
        <v>15200600</v>
      </c>
      <c r="I40" s="132"/>
      <c r="J40" s="132"/>
      <c r="K40" s="132"/>
      <c r="L40" s="132"/>
      <c r="M40" s="132"/>
      <c r="N40" s="132"/>
      <c r="R40" s="55" t="s">
        <v>2</v>
      </c>
      <c r="S40" s="11">
        <v>0.99485500384420988</v>
      </c>
      <c r="T40" s="11">
        <v>1</v>
      </c>
    </row>
    <row r="41" spans="1:24" ht="14" customHeight="1">
      <c r="A41" s="12">
        <v>43843.291666666664</v>
      </c>
      <c r="B41" s="11">
        <v>52.563899999999997</v>
      </c>
      <c r="C41" s="11">
        <v>59.59</v>
      </c>
      <c r="D41" s="11">
        <v>59.78</v>
      </c>
      <c r="E41" s="11">
        <v>59.08</v>
      </c>
      <c r="F41" s="11">
        <v>59.17</v>
      </c>
      <c r="G41" s="11">
        <v>16453300</v>
      </c>
      <c r="I41" s="132"/>
      <c r="J41" s="132"/>
      <c r="K41" s="132"/>
      <c r="L41" s="132"/>
      <c r="M41" s="132"/>
      <c r="N41" s="132"/>
      <c r="R41" s="55" t="s">
        <v>3</v>
      </c>
      <c r="S41" s="11">
        <v>0.9932905091062697</v>
      </c>
      <c r="T41" s="11">
        <v>0.998858486869033</v>
      </c>
      <c r="U41" s="11">
        <v>1</v>
      </c>
    </row>
    <row r="42" spans="1:24" ht="14" customHeight="1">
      <c r="A42" s="12">
        <v>43844.291666666664</v>
      </c>
      <c r="B42" s="11">
        <v>52.422699999999999</v>
      </c>
      <c r="C42" s="11">
        <v>59.43</v>
      </c>
      <c r="D42" s="11">
        <v>59.78</v>
      </c>
      <c r="E42" s="11">
        <v>59.19</v>
      </c>
      <c r="F42" s="11">
        <v>59.49</v>
      </c>
      <c r="G42" s="11">
        <v>17051200</v>
      </c>
      <c r="I42" s="132"/>
      <c r="J42" s="132"/>
      <c r="K42" s="132"/>
      <c r="L42" s="132"/>
      <c r="M42" s="132"/>
      <c r="N42" s="132"/>
      <c r="R42" s="55" t="s">
        <v>4</v>
      </c>
      <c r="S42" s="11">
        <v>0.99385940297045927</v>
      </c>
      <c r="T42" s="11">
        <v>0.99896498591269889</v>
      </c>
      <c r="U42" s="11">
        <v>0.99849989186007071</v>
      </c>
      <c r="V42" s="11">
        <v>1</v>
      </c>
    </row>
    <row r="43" spans="1:24" ht="14" customHeight="1">
      <c r="A43" s="12">
        <v>43845.291666666664</v>
      </c>
      <c r="B43" s="11">
        <v>51.990499999999997</v>
      </c>
      <c r="C43" s="11">
        <v>58.94</v>
      </c>
      <c r="D43" s="11">
        <v>59.78</v>
      </c>
      <c r="E43" s="11">
        <v>58.75</v>
      </c>
      <c r="F43" s="11">
        <v>59.3</v>
      </c>
      <c r="G43" s="11">
        <v>18498800</v>
      </c>
      <c r="I43" s="132"/>
      <c r="J43" s="132"/>
      <c r="K43" s="132"/>
      <c r="L43" s="132"/>
      <c r="M43" s="132"/>
      <c r="N43" s="132"/>
      <c r="R43" s="55" t="s">
        <v>5</v>
      </c>
      <c r="S43" s="11">
        <v>0.99244760497350692</v>
      </c>
      <c r="T43" s="11">
        <v>0.99774890098907976</v>
      </c>
      <c r="U43" s="11">
        <v>0.99880954080728857</v>
      </c>
      <c r="V43" s="11">
        <v>0.99907700316585246</v>
      </c>
      <c r="W43" s="11">
        <v>1</v>
      </c>
    </row>
    <row r="44" spans="1:24" ht="14" customHeight="1">
      <c r="A44" s="12">
        <v>43846.291666666664</v>
      </c>
      <c r="B44" s="11">
        <v>52.625599999999999</v>
      </c>
      <c r="C44" s="11">
        <v>59.66</v>
      </c>
      <c r="D44" s="11">
        <v>59.78</v>
      </c>
      <c r="E44" s="11">
        <v>59.07</v>
      </c>
      <c r="F44" s="11">
        <v>59.26</v>
      </c>
      <c r="G44" s="11">
        <v>21365500</v>
      </c>
      <c r="I44" s="132"/>
      <c r="J44" s="132"/>
      <c r="K44" s="132"/>
      <c r="L44" s="132"/>
      <c r="M44" s="132"/>
      <c r="N44" s="132"/>
      <c r="R44" s="55" t="s">
        <v>6</v>
      </c>
      <c r="S44" s="11">
        <v>-0.44356764109967156</v>
      </c>
      <c r="T44" s="11">
        <v>-0.44649809515641986</v>
      </c>
      <c r="U44" s="11">
        <v>-0.43362588238859906</v>
      </c>
      <c r="V44" s="11">
        <v>-0.45598707079292577</v>
      </c>
      <c r="W44" s="11">
        <v>-0.44398507128496312</v>
      </c>
      <c r="X44" s="11">
        <v>1</v>
      </c>
    </row>
    <row r="45" spans="1:24" ht="14" customHeight="1">
      <c r="A45" s="12">
        <v>43847.291666666664</v>
      </c>
      <c r="B45" s="11">
        <v>52.572699999999998</v>
      </c>
      <c r="C45" s="11">
        <v>59.6</v>
      </c>
      <c r="D45" s="11">
        <v>59.78</v>
      </c>
      <c r="E45" s="11">
        <v>59.24</v>
      </c>
      <c r="F45" s="11">
        <v>59.98</v>
      </c>
      <c r="G45" s="11">
        <v>21803400</v>
      </c>
      <c r="I45" s="132"/>
      <c r="J45" s="132"/>
      <c r="K45" s="132"/>
      <c r="L45" s="132"/>
      <c r="M45" s="132"/>
      <c r="N45" s="132"/>
      <c r="O45"/>
      <c r="P45" s="36"/>
      <c r="Q45" s="36"/>
    </row>
    <row r="46" spans="1:24" ht="14" customHeight="1">
      <c r="A46" s="12">
        <v>43851.291666666664</v>
      </c>
      <c r="B46" s="11">
        <v>53.410699999999999</v>
      </c>
      <c r="C46" s="11">
        <v>60.55</v>
      </c>
      <c r="D46" s="11">
        <v>59.78</v>
      </c>
      <c r="E46" s="11">
        <v>59.79</v>
      </c>
      <c r="F46" s="11">
        <v>59.81</v>
      </c>
      <c r="G46" s="11">
        <v>28358500</v>
      </c>
      <c r="I46" s="132"/>
      <c r="J46" s="132"/>
      <c r="K46" s="132"/>
      <c r="L46" s="132"/>
      <c r="M46" s="132"/>
      <c r="N46" s="132"/>
      <c r="O46" s="36"/>
      <c r="P46" s="36"/>
      <c r="Q46" s="36"/>
      <c r="R46" s="36"/>
      <c r="S46" s="36"/>
      <c r="T46" s="36"/>
      <c r="U46" s="36"/>
      <c r="V46" s="36"/>
    </row>
    <row r="47" spans="1:24" ht="14" customHeight="1">
      <c r="A47" s="12">
        <v>43852.291666666664</v>
      </c>
      <c r="B47" s="11">
        <v>55.333599999999997</v>
      </c>
      <c r="C47" s="11">
        <v>62.73</v>
      </c>
      <c r="D47" s="11">
        <v>59.78</v>
      </c>
      <c r="E47" s="11">
        <v>60.97</v>
      </c>
      <c r="F47" s="11">
        <v>61.04</v>
      </c>
      <c r="G47" s="11">
        <v>29475100</v>
      </c>
      <c r="I47" s="132"/>
      <c r="J47" s="132"/>
      <c r="K47" s="132"/>
      <c r="L47" s="132"/>
      <c r="M47" s="132"/>
      <c r="N47" s="132"/>
      <c r="O47" s="36"/>
      <c r="P47" s="36"/>
      <c r="Q47" s="36"/>
      <c r="R47" s="36"/>
      <c r="S47" s="36"/>
      <c r="T47" s="36"/>
      <c r="U47" s="36"/>
      <c r="V47" s="36"/>
    </row>
    <row r="48" spans="1:24" ht="14" customHeight="1">
      <c r="A48" s="12">
        <v>43853.291666666664</v>
      </c>
      <c r="B48" s="11">
        <v>55.854100000000003</v>
      </c>
      <c r="C48" s="11">
        <v>63.32</v>
      </c>
      <c r="D48" s="11">
        <v>59.78</v>
      </c>
      <c r="E48" s="11">
        <v>62.81</v>
      </c>
      <c r="F48" s="11">
        <v>62.86</v>
      </c>
      <c r="G48" s="11">
        <v>42778700</v>
      </c>
      <c r="I48" s="132"/>
      <c r="J48" s="132"/>
      <c r="K48" s="132"/>
      <c r="L48" s="132"/>
      <c r="M48" s="132"/>
      <c r="N48" s="132"/>
      <c r="O48" s="36"/>
      <c r="P48" s="36"/>
      <c r="Q48" s="36"/>
      <c r="R48" s="36"/>
      <c r="S48" s="36"/>
      <c r="T48" s="36"/>
      <c r="U48" s="36"/>
      <c r="V48" s="36"/>
    </row>
    <row r="49" spans="1:23" ht="14" customHeight="1">
      <c r="A49" s="12">
        <v>43854.291666666664</v>
      </c>
      <c r="B49" s="11">
        <v>60.396799999999999</v>
      </c>
      <c r="C49" s="11">
        <v>68.47</v>
      </c>
      <c r="D49" s="11">
        <v>59.78</v>
      </c>
      <c r="E49" s="11">
        <v>66.459999999999994</v>
      </c>
      <c r="F49" s="11">
        <v>66.569999999999993</v>
      </c>
      <c r="G49" s="11">
        <v>84711000</v>
      </c>
      <c r="I49" s="132"/>
      <c r="J49" s="132"/>
      <c r="K49" s="132"/>
      <c r="L49" s="132"/>
      <c r="M49" s="132"/>
      <c r="N49" s="132"/>
      <c r="O49" s="36"/>
      <c r="P49" s="36"/>
      <c r="Q49" s="36"/>
      <c r="R49" s="36"/>
      <c r="S49" s="36"/>
      <c r="T49" s="36"/>
      <c r="U49" s="36"/>
      <c r="V49" s="36"/>
    </row>
    <row r="50" spans="1:23" ht="14" customHeight="1">
      <c r="A50" s="12">
        <v>43857.291666666664</v>
      </c>
      <c r="B50" s="11">
        <v>57.944600000000001</v>
      </c>
      <c r="C50" s="11">
        <v>65.69</v>
      </c>
      <c r="D50" s="11">
        <v>59.78</v>
      </c>
      <c r="E50" s="11">
        <v>65.599999999999994</v>
      </c>
      <c r="F50" s="11">
        <v>66.72</v>
      </c>
      <c r="G50" s="11">
        <v>30764000</v>
      </c>
      <c r="I50" s="132"/>
      <c r="J50" s="132"/>
      <c r="K50" s="132"/>
      <c r="L50" s="132"/>
      <c r="M50" s="132"/>
      <c r="N50" s="132"/>
      <c r="O50" s="36"/>
      <c r="P50" s="36"/>
      <c r="Q50" s="36"/>
      <c r="R50" s="36"/>
      <c r="S50" s="36"/>
      <c r="T50" s="36"/>
      <c r="U50" s="36"/>
      <c r="V50" s="36"/>
    </row>
    <row r="51" spans="1:23" ht="14" customHeight="1">
      <c r="A51" s="12">
        <v>43858.291666666664</v>
      </c>
      <c r="B51" s="11">
        <v>59.373600000000003</v>
      </c>
      <c r="C51" s="11">
        <v>67.31</v>
      </c>
      <c r="D51" s="11">
        <v>59.78</v>
      </c>
      <c r="E51" s="11">
        <v>65.94</v>
      </c>
      <c r="F51" s="11">
        <v>66.5</v>
      </c>
      <c r="G51" s="11">
        <v>30915400</v>
      </c>
      <c r="I51" s="132"/>
      <c r="J51" s="132"/>
      <c r="K51" s="132"/>
      <c r="L51" s="132"/>
      <c r="M51" s="132"/>
      <c r="N51" s="132"/>
      <c r="O51" s="36"/>
      <c r="P51" s="36"/>
      <c r="Q51" s="36"/>
      <c r="R51" s="36"/>
      <c r="S51" s="36"/>
      <c r="T51" s="36"/>
      <c r="U51" s="36"/>
      <c r="V51" s="36"/>
    </row>
    <row r="52" spans="1:23" ht="14" customHeight="1">
      <c r="A52" s="12">
        <v>43859.291666666664</v>
      </c>
      <c r="B52" s="11">
        <v>58.5092</v>
      </c>
      <c r="C52" s="11">
        <v>66.33</v>
      </c>
      <c r="D52" s="11">
        <v>59.78</v>
      </c>
      <c r="E52" s="11">
        <v>66.17</v>
      </c>
      <c r="F52" s="11">
        <v>67.63</v>
      </c>
      <c r="G52" s="11">
        <v>18055800</v>
      </c>
      <c r="I52" s="132"/>
      <c r="J52" s="132"/>
      <c r="K52" s="132"/>
      <c r="L52" s="132"/>
      <c r="M52" s="132"/>
      <c r="N52" s="132"/>
      <c r="O52" s="36"/>
      <c r="P52" s="36"/>
      <c r="Q52" s="36"/>
      <c r="R52" s="36"/>
      <c r="S52" s="36"/>
      <c r="T52" s="36"/>
      <c r="U52" s="36"/>
      <c r="V52" s="36"/>
    </row>
    <row r="53" spans="1:23" ht="14" customHeight="1">
      <c r="A53" s="12">
        <v>43860.291666666664</v>
      </c>
      <c r="B53" s="11">
        <v>58.632599999999996</v>
      </c>
      <c r="C53" s="11">
        <v>66.47</v>
      </c>
      <c r="D53" s="11">
        <v>59.78</v>
      </c>
      <c r="E53" s="11">
        <v>64.930000000000007</v>
      </c>
      <c r="F53" s="11">
        <v>65.64</v>
      </c>
      <c r="G53" s="11">
        <v>18522400</v>
      </c>
      <c r="I53" s="132"/>
      <c r="J53" s="132"/>
      <c r="K53" s="132"/>
      <c r="L53" s="132"/>
      <c r="M53" s="132"/>
      <c r="N53" s="132"/>
      <c r="O53" s="36"/>
      <c r="P53" s="36"/>
      <c r="Q53" s="36"/>
      <c r="R53" s="36"/>
      <c r="S53" s="36"/>
      <c r="T53" s="36"/>
      <c r="U53" s="36"/>
      <c r="V53" s="36"/>
    </row>
    <row r="54" spans="1:23" ht="14" customHeight="1">
      <c r="A54" s="12">
        <v>43861.291666666664</v>
      </c>
      <c r="B54" s="11">
        <v>56.392099999999999</v>
      </c>
      <c r="C54" s="11">
        <v>63.93</v>
      </c>
      <c r="D54" s="11">
        <v>59.78</v>
      </c>
      <c r="E54" s="11">
        <v>63.67</v>
      </c>
      <c r="F54" s="11">
        <v>65.8</v>
      </c>
      <c r="G54" s="11">
        <v>25268400</v>
      </c>
      <c r="I54" s="132"/>
      <c r="J54" s="132"/>
      <c r="K54" s="132"/>
      <c r="L54" s="132"/>
      <c r="M54" s="132"/>
      <c r="N54" s="132"/>
      <c r="O54" s="36"/>
      <c r="P54" s="36"/>
      <c r="Q54" s="36"/>
      <c r="R54" s="36"/>
      <c r="S54" s="36"/>
      <c r="T54" s="36"/>
      <c r="U54" s="36"/>
      <c r="V54" s="36"/>
    </row>
    <row r="55" spans="1:23" ht="14" customHeight="1">
      <c r="A55" s="12">
        <v>43864.291666666664</v>
      </c>
      <c r="B55" s="11">
        <v>56.824399999999997</v>
      </c>
      <c r="C55" s="11">
        <v>64.42</v>
      </c>
      <c r="D55" s="11">
        <v>59.78</v>
      </c>
      <c r="E55" s="11">
        <v>64.3</v>
      </c>
      <c r="F55" s="11">
        <v>64.459999999999994</v>
      </c>
      <c r="G55" s="11">
        <v>16646600</v>
      </c>
      <c r="I55" s="132"/>
      <c r="J55" s="132"/>
      <c r="K55" s="132"/>
      <c r="L55" s="132"/>
      <c r="M55" s="132"/>
      <c r="N55" s="132"/>
      <c r="O55" s="36"/>
      <c r="P55" s="36"/>
      <c r="Q55" s="36"/>
      <c r="R55" s="36"/>
      <c r="S55" s="36"/>
      <c r="T55" s="36"/>
      <c r="U55" s="36"/>
      <c r="V55" s="36"/>
    </row>
    <row r="56" spans="1:23" ht="14" customHeight="1">
      <c r="A56" s="12">
        <v>43865.291666666664</v>
      </c>
      <c r="B56" s="11">
        <v>57.741700000000002</v>
      </c>
      <c r="C56" s="11">
        <v>65.459999999999994</v>
      </c>
      <c r="D56" s="11">
        <v>59.78</v>
      </c>
      <c r="E56" s="11">
        <v>64.92</v>
      </c>
      <c r="F56" s="11">
        <v>65.77</v>
      </c>
      <c r="G56" s="11">
        <v>20970800</v>
      </c>
      <c r="I56" s="132"/>
      <c r="J56" s="132"/>
      <c r="K56" s="132"/>
      <c r="L56" s="132"/>
      <c r="M56" s="132"/>
      <c r="N56" s="132"/>
      <c r="O56" s="36"/>
      <c r="P56" s="36"/>
      <c r="Q56" s="36"/>
      <c r="R56" s="36"/>
      <c r="S56" s="36"/>
      <c r="T56" s="36"/>
      <c r="U56" s="36"/>
      <c r="V56" s="36"/>
    </row>
    <row r="57" spans="1:23" ht="14" customHeight="1">
      <c r="A57" s="12">
        <v>43866.291666666664</v>
      </c>
      <c r="B57" s="11">
        <v>59.400100000000002</v>
      </c>
      <c r="C57" s="11">
        <v>67.34</v>
      </c>
      <c r="D57" s="11">
        <v>59.78</v>
      </c>
      <c r="E57" s="11">
        <v>66.13</v>
      </c>
      <c r="F57" s="11">
        <v>66.69</v>
      </c>
      <c r="G57" s="11">
        <v>23401400</v>
      </c>
      <c r="I57" s="132"/>
      <c r="J57" s="132"/>
      <c r="K57" s="132"/>
      <c r="L57" s="132"/>
      <c r="M57" s="132"/>
      <c r="N57" s="132"/>
      <c r="O57" s="36"/>
      <c r="P57" s="36"/>
      <c r="Q57" s="36"/>
      <c r="R57" s="36"/>
      <c r="S57" s="36"/>
      <c r="T57" s="36"/>
      <c r="U57" s="36"/>
      <c r="V57" s="36"/>
    </row>
    <row r="58" spans="1:23" ht="14" customHeight="1">
      <c r="A58" s="12">
        <v>43867.291666666664</v>
      </c>
      <c r="B58" s="11">
        <v>59.470999999999997</v>
      </c>
      <c r="C58" s="11">
        <v>67.09</v>
      </c>
      <c r="D58" s="11">
        <v>59.78</v>
      </c>
      <c r="E58" s="11">
        <v>66.77</v>
      </c>
      <c r="F58" s="11">
        <v>67.3</v>
      </c>
      <c r="G58" s="11">
        <v>17408000</v>
      </c>
      <c r="I58" s="109"/>
      <c r="J58" s="109"/>
      <c r="K58" s="109"/>
      <c r="L58" s="109"/>
      <c r="M58" s="109"/>
      <c r="N58" s="109"/>
      <c r="O58" s="36"/>
      <c r="P58" s="36"/>
      <c r="Q58" s="36"/>
      <c r="R58" s="36"/>
      <c r="S58" s="36"/>
      <c r="T58" s="36"/>
      <c r="U58" s="36"/>
      <c r="V58" s="36"/>
    </row>
    <row r="59" spans="1:23" ht="14" customHeight="1">
      <c r="A59" s="12">
        <v>43868.291666666664</v>
      </c>
      <c r="B59" s="11">
        <v>58.522500000000001</v>
      </c>
      <c r="C59" s="11">
        <v>66.02</v>
      </c>
      <c r="D59" s="11">
        <v>59.78</v>
      </c>
      <c r="E59" s="11">
        <v>66.010000000000005</v>
      </c>
      <c r="F59" s="11">
        <v>66.86</v>
      </c>
      <c r="G59" s="11">
        <v>18134600</v>
      </c>
    </row>
    <row r="60" spans="1:23" ht="14" customHeight="1">
      <c r="A60" s="12">
        <v>43871.291666666664</v>
      </c>
      <c r="B60" s="11">
        <v>58.850499999999997</v>
      </c>
      <c r="C60" s="11">
        <v>66.39</v>
      </c>
      <c r="D60" s="11">
        <v>59.78</v>
      </c>
      <c r="E60" s="11">
        <v>65.44</v>
      </c>
      <c r="F60" s="11">
        <v>65.56</v>
      </c>
      <c r="G60" s="11">
        <v>22299300</v>
      </c>
      <c r="I60" s="35" t="s">
        <v>175</v>
      </c>
    </row>
    <row r="61" spans="1:23" ht="14" customHeight="1" thickBot="1">
      <c r="A61" s="12">
        <v>43872.291666666664</v>
      </c>
      <c r="B61" s="11">
        <v>59.754600000000003</v>
      </c>
      <c r="C61" s="11">
        <v>67.41</v>
      </c>
      <c r="D61" s="11">
        <v>59.78</v>
      </c>
      <c r="E61" s="11">
        <v>66.569999999999993</v>
      </c>
      <c r="F61" s="11">
        <v>66.83</v>
      </c>
      <c r="G61" s="11">
        <v>17975600</v>
      </c>
      <c r="I61" s="33" t="s">
        <v>1</v>
      </c>
      <c r="J61" s="33"/>
      <c r="K61" s="33"/>
      <c r="L61" s="33"/>
      <c r="M61" s="33"/>
      <c r="N61" s="33"/>
      <c r="O61" s="33"/>
      <c r="P61" s="33"/>
      <c r="Q61" s="33"/>
      <c r="R61" s="33"/>
      <c r="S61" s="33"/>
      <c r="T61" s="33"/>
      <c r="U61" s="33"/>
      <c r="V61" s="33"/>
      <c r="W61" s="33"/>
    </row>
    <row r="62" spans="1:23" ht="14" customHeight="1">
      <c r="A62" s="12">
        <v>43873.291666666664</v>
      </c>
      <c r="B62" s="11">
        <v>59.798999999999999</v>
      </c>
      <c r="C62" s="11">
        <v>67.459999999999994</v>
      </c>
      <c r="D62" s="11">
        <v>59.78</v>
      </c>
      <c r="E62" s="11">
        <v>67.31</v>
      </c>
      <c r="F62" s="11">
        <v>67.599999999999994</v>
      </c>
      <c r="G62" s="11">
        <v>15586600</v>
      </c>
      <c r="I62" s="51" t="s">
        <v>98</v>
      </c>
      <c r="J62" s="51" t="s">
        <v>177</v>
      </c>
      <c r="K62" s="51" t="s">
        <v>92</v>
      </c>
      <c r="L62" s="51" t="s">
        <v>93</v>
      </c>
      <c r="M62" s="51" t="s">
        <v>94</v>
      </c>
      <c r="N62" s="51" t="s">
        <v>83</v>
      </c>
      <c r="O62" s="51" t="s">
        <v>95</v>
      </c>
      <c r="P62" s="51" t="s">
        <v>99</v>
      </c>
      <c r="Q62" s="52" t="s">
        <v>182</v>
      </c>
      <c r="R62" s="52" t="s">
        <v>86</v>
      </c>
      <c r="S62" s="52" t="s">
        <v>180</v>
      </c>
      <c r="T62" s="52" t="s">
        <v>170</v>
      </c>
      <c r="U62" s="52" t="s">
        <v>171</v>
      </c>
      <c r="V62" s="52" t="s">
        <v>172</v>
      </c>
      <c r="W62" s="53" t="s">
        <v>88</v>
      </c>
    </row>
    <row r="63" spans="1:23" ht="14" customHeight="1">
      <c r="A63" s="12">
        <v>43874.291666666664</v>
      </c>
      <c r="B63" s="11">
        <v>59.781199999999998</v>
      </c>
      <c r="C63" s="11">
        <v>67.44</v>
      </c>
      <c r="D63" s="11">
        <v>59.78</v>
      </c>
      <c r="E63" s="11">
        <v>66.739999999999995</v>
      </c>
      <c r="F63" s="11">
        <v>66.989999999999995</v>
      </c>
      <c r="G63" s="11">
        <v>11602700</v>
      </c>
      <c r="I63" s="44">
        <v>2019</v>
      </c>
      <c r="J63" s="45">
        <f>AVERAGEIFS(INTC_historical_data[Adj Close],INTC_historical_data[Date], "&gt;=" &amp; DATE(I63,1,1), INTC_historical_data[Date], "&lt;=" &amp; DATE(I63,12,31))</f>
        <v>51.098154838709675</v>
      </c>
      <c r="K63" s="45" cm="1">
        <f t="array" ref="K63">MEDIAN(_xlfn._xlws.FILTER(INTC_historical_data[Adj Close], (INTC_historical_data[Date]&gt;=DATE(I63,1,1)) * (INTC_historical_data[Date]&lt;=DATE(I63,12,31))))</f>
        <v>51.073099999999997</v>
      </c>
      <c r="L63" s="45">
        <f>SUMIFS(INTC_historical_data[Adj Close], INTC_historical_data[Date], "&gt;=" &amp; DATE(I63,1,1), INTC_historical_data[Date], "&lt;=" &amp; DATE(I63,12,31))</f>
        <v>1584.0427999999999</v>
      </c>
      <c r="M63" s="45" cm="1">
        <f t="array" ref="M63">MAX(_xlfn._xlws.FILTER(INTC_historical_data[Adj Close], (INTC_historical_data[Date]&gt;=DATE(I63,1,1)) * (INTC_historical_data[Date]&lt;=DATE(I63,12,31))))</f>
        <v>52.996099999999998</v>
      </c>
      <c r="N63" s="77">
        <f>INDEX(INTC_historical_data[Date], MATCH(M63, INTC_historical_data[Adj Close], 0))</f>
        <v>43826.291666666664</v>
      </c>
      <c r="O63" s="45" cm="1">
        <f t="array" ref="O63">MIN(_xlfn._xlws.FILTER(INTC_historical_data[Adj Close], (INTC_historical_data[Date]&gt;=DATE(I63,1,1)) * (INTC_historical_data[Date]&lt;=DATE(I63,12,31))))</f>
        <v>49.4148</v>
      </c>
      <c r="P63" s="77">
        <f>INDEX(INTC_historical_data[Date], MATCH(O63, INTC_historical_data[Adj Close], 0))</f>
        <v>43803.291666666664</v>
      </c>
      <c r="Q63" s="78" t="e">
        <f>NA()</f>
        <v>#N/A</v>
      </c>
      <c r="R63" s="45" cm="1">
        <f t="array" ref="R63">_xlfn.STDEV.S(_xlfn._xlws.FILTER(INTC_historical_data[Adj Close], (INTC_historical_data[Date]&gt;=DATE(I63,1,1)) * (INTC_historical_data[Date]&lt;=DATE(I63,12,31))))</f>
        <v>0.96714191955428042</v>
      </c>
      <c r="S63" s="115">
        <f t="shared" ref="S63:S68" si="0">R63/J63</f>
        <v>1.8927139788257424E-2</v>
      </c>
      <c r="T63" s="79" cm="1">
        <f t="array" ref="T63">_xlfn.PERCENTILE.INC(_xlfn._xlws.FILTER(INTC_historical_data[Adj Close],(INTC_historical_data[Date]&gt;=DATE(I63,1,1))*(INTC_historical_data[Date]&lt;=DATE(I63,12,31))),0.25)</f>
        <v>50.486550000000001</v>
      </c>
      <c r="U63" s="79" cm="1">
        <f t="array" ref="U63">_xlfn.PERCENTILE.INC(_xlfn._xlws.FILTER(INTC_historical_data[Adj Close],(INTC_historical_data[Date]&gt;=DATE(I63,1,1))*(INTC_historical_data[Date]&lt;=DATE(I63,12,31))),0.5)</f>
        <v>51.073099999999997</v>
      </c>
      <c r="V63" s="79" cm="1">
        <f t="array" ref="V63">_xlfn.PERCENTILE.INC(_xlfn._xlws.FILTER(INTC_historical_data[Adj Close],(INTC_historical_data[Date]&gt;=DATE(I63,1,1))*(INTC_historical_data[Date]&lt;=DATE(I63,12,31))),0.75)</f>
        <v>51.743499999999997</v>
      </c>
      <c r="W63" s="72" t="str" cm="1">
        <f t="array" ref="W63">_xlfn.IFS(INTC_ADJCLOSE[[#This Row],[Hệ số biến thiên AdjClose]]&lt;0.1, "Biến động thấp",
     INTC_ADJCLOSE[[#This Row],[Hệ số biến thiên AdjClose]]&gt;0.2, "Biến động cao",
     AND(INTC_ADJCLOSE[[#This Row],[Hệ số biến thiên AdjClose]]&gt;=0.1, INTC_ADJCLOSE[[#This Row],[Hệ số biến thiên AdjClose]]&lt;=0.2), "Biến động trung bình")</f>
        <v>Biến động thấp</v>
      </c>
    </row>
    <row r="64" spans="1:23" ht="14" customHeight="1">
      <c r="A64" s="12">
        <v>43875.291666666664</v>
      </c>
      <c r="B64" s="11">
        <v>59.630499999999998</v>
      </c>
      <c r="C64" s="11">
        <v>67.27</v>
      </c>
      <c r="D64" s="11">
        <v>59.78</v>
      </c>
      <c r="E64" s="11">
        <v>66.819999999999993</v>
      </c>
      <c r="F64" s="11">
        <v>67.52</v>
      </c>
      <c r="G64" s="11">
        <v>13405500</v>
      </c>
      <c r="I64" s="46">
        <v>2020</v>
      </c>
      <c r="J64" s="47">
        <f>AVERAGEIFS(INTC_historical_data[Adj Close],INTC_historical_data[Date], "&gt;=" &amp; DATE(I64,1,1), INTC_historical_data[Date], "&lt;=" &amp; DATE(I64,12,31))</f>
        <v>48.992081746031737</v>
      </c>
      <c r="K64" s="47" cm="1">
        <f t="array" ref="K64">MEDIAN(_xlfn._xlws.FILTER(INTC_historical_data[Adj Close], (INTC_historical_data[Date]&gt;=DATE(I64,1,1)) * (INTC_historical_data[Date]&lt;=DATE(I64,12,31))))</f>
        <v>48.366150000000005</v>
      </c>
      <c r="L64" s="47">
        <f>SUMIFS(INTC_historical_data[Adj Close], INTC_historical_data[Date], "&gt;=" &amp; DATE(I64,1,1), INTC_historical_data[Date], "&lt;=" &amp; DATE(I64,12,31))</f>
        <v>12346.004599999998</v>
      </c>
      <c r="M64" s="47" cm="1">
        <f t="array" ref="M64">MAX(_xlfn._xlws.FILTER(INTC_historical_data[Adj Close], (INTC_historical_data[Date]&gt;=DATE(I64,1,1)) * (INTC_historical_data[Date]&lt;=DATE(I64,12,31))))</f>
        <v>60.396799999999999</v>
      </c>
      <c r="N64" s="80">
        <f>INDEX(INTC_historical_data[Date], MATCH(M64, INTC_historical_data[Adj Close], 0))</f>
        <v>43854.291666666664</v>
      </c>
      <c r="O64" s="47" cm="1">
        <f t="array" ref="O64">MIN(_xlfn._xlws.FILTER(INTC_historical_data[Adj Close], (INTC_historical_data[Date]&gt;=DATE(I64,1,1)) * (INTC_historical_data[Date]&lt;=DATE(I64,12,31))))</f>
        <v>39.543900000000001</v>
      </c>
      <c r="P64" s="80">
        <f>INDEX(INTC_historical_data[Date], MATCH(O64, INTC_historical_data[Adj Close], 0))</f>
        <v>43906.291666666664</v>
      </c>
      <c r="Q64" s="81">
        <v>0</v>
      </c>
      <c r="R64" s="47" cm="1">
        <f t="array" ref="R64">_xlfn.STDEV.S(_xlfn._xlws.FILTER(INTC_historical_data[Adj Close], (INTC_historical_data[Date]&gt;=DATE(I64,1,1)) * (INTC_historical_data[Date]&lt;=DATE(I64,12,31))))</f>
        <v>5.4682979824480213</v>
      </c>
      <c r="S64" s="116">
        <f t="shared" si="0"/>
        <v>0.11161595481479908</v>
      </c>
      <c r="T64" s="82" cm="1">
        <f t="array" ref="T64">_xlfn.PERCENTILE.INC(_xlfn._xlws.FILTER(INTC_historical_data[Adj Close],(INTC_historical_data[Date]&gt;=DATE(I64,1,1))*(INTC_historical_data[Date]&lt;=DATE(I64,12,31))),0.25)</f>
        <v>44.218725000000006</v>
      </c>
      <c r="U64" s="82" cm="1">
        <f t="array" ref="U64">_xlfn.PERCENTILE.INC(_xlfn._xlws.FILTER(INTC_historical_data[Adj Close],(INTC_historical_data[Date]&gt;=DATE(I64,1,1))*(INTC_historical_data[Date]&lt;=DATE(I64,12,31))),0.5)</f>
        <v>48.366150000000005</v>
      </c>
      <c r="V64" s="82" cm="1">
        <f t="array" ref="V64">_xlfn.PERCENTILE.INC(_xlfn._xlws.FILTER(INTC_historical_data[Adj Close],(INTC_historical_data[Date]&gt;=DATE(I64,1,1))*(INTC_historical_data[Date]&lt;=DATE(I64,12,31))),0.75)</f>
        <v>53.152949999999997</v>
      </c>
      <c r="W64" s="72" t="str" cm="1">
        <f t="array" ref="W64">_xlfn.IFS(INTC_ADJCLOSE[[#This Row],[Hệ số biến thiên AdjClose]]&lt;0.1, "Biến động thấp",
     INTC_ADJCLOSE[[#This Row],[Hệ số biến thiên AdjClose]]&gt;0.2, "Biến động cao",
     AND(INTC_ADJCLOSE[[#This Row],[Hệ số biến thiên AdjClose]]&gt;=0.1, INTC_ADJCLOSE[[#This Row],[Hệ số biến thiên AdjClose]]&lt;=0.2), "Biến động trung bình")</f>
        <v>Biến động trung bình</v>
      </c>
    </row>
    <row r="65" spans="1:23" ht="14" customHeight="1">
      <c r="A65" s="12">
        <v>43879.291666666664</v>
      </c>
      <c r="B65" s="11">
        <v>58.628900000000002</v>
      </c>
      <c r="C65" s="11">
        <v>66.14</v>
      </c>
      <c r="D65" s="11">
        <v>59.78</v>
      </c>
      <c r="E65" s="11">
        <v>65.88</v>
      </c>
      <c r="F65" s="11">
        <v>66.66</v>
      </c>
      <c r="G65" s="11">
        <v>12758400</v>
      </c>
      <c r="I65" s="48">
        <v>2021</v>
      </c>
      <c r="J65" s="49">
        <f>AVERAGEIFS(INTC_historical_data[Adj Close],INTC_historical_data[Date], "&gt;=" &amp; DATE(I65,1,1), INTC_historical_data[Date], "&lt;=" &amp; DATE(I65,12,31))</f>
        <v>51.162912749003972</v>
      </c>
      <c r="K65" s="49" cm="1">
        <f t="array" ref="K65">MEDIAN(_xlfn._xlws.FILTER(INTC_historical_data[Adj Close], (INTC_historical_data[Date]&gt;=DATE(I65,1,1)) * (INTC_historical_data[Date]&lt;=DATE(I65,12,31))))</f>
        <v>50.569200000000002</v>
      </c>
      <c r="L65" s="49">
        <f>SUMIFS(INTC_historical_data[Adj Close], INTC_historical_data[Date], "&gt;=" &amp; DATE(I65,1,1), INTC_historical_data[Date], "&lt;=" &amp; DATE(I65,12,31))</f>
        <v>12841.891099999997</v>
      </c>
      <c r="M65" s="49" cm="1">
        <f t="array" ref="M65">MAX(_xlfn._xlws.FILTER(INTC_historical_data[Adj Close], (INTC_historical_data[Date]&gt;=DATE(I65,1,1)) * (INTC_historical_data[Date]&lt;=DATE(I65,12,31))))</f>
        <v>62.083300000000001</v>
      </c>
      <c r="N65" s="83">
        <f>INDEX(INTC_historical_data[Date], MATCH(M65, INTC_historical_data[Adj Close], 0))</f>
        <v>44295.291666666664</v>
      </c>
      <c r="O65" s="49" cm="1">
        <f t="array" ref="O65">MIN(_xlfn._xlws.FILTER(INTC_historical_data[Adj Close], (INTC_historical_data[Date]&gt;=DATE(I65,1,1)) * (INTC_historical_data[Date]&lt;=DATE(I65,12,31))))</f>
        <v>44.1096</v>
      </c>
      <c r="P65" s="83">
        <f>INDEX(INTC_historical_data[Date], MATCH(O65, INTC_historical_data[Adj Close], 0))</f>
        <v>44496.291666666664</v>
      </c>
      <c r="Q65" s="112">
        <f>(L65-L64)/L64*100%</f>
        <v>4.0165747224814641E-2</v>
      </c>
      <c r="R65" s="49" cm="1">
        <f t="array" ref="R65">_xlfn.STDEV.S(_xlfn._xlws.FILTER(INTC_historical_data[Adj Close], (INTC_historical_data[Date]&gt;=DATE(I65,1,1)) * (INTC_historical_data[Date]&lt;=DATE(I65,12,31))))</f>
        <v>3.8850335628919344</v>
      </c>
      <c r="S65" s="117">
        <f t="shared" si="0"/>
        <v>7.593456576546391E-2</v>
      </c>
      <c r="T65" s="79" cm="1">
        <f t="array" ref="T65">_xlfn.PERCENTILE.INC(_xlfn._xlws.FILTER(INTC_historical_data[Adj Close],(INTC_historical_data[Date]&gt;=DATE(I65,1,1))*(INTC_historical_data[Date]&lt;=DATE(I65,12,31))),0.25)</f>
        <v>48.615449999999996</v>
      </c>
      <c r="U65" s="79" cm="1">
        <f t="array" ref="U65">_xlfn.PERCENTILE.INC(_xlfn._xlws.FILTER(INTC_historical_data[Adj Close],(INTC_historical_data[Date]&gt;=DATE(I65,1,1))*(INTC_historical_data[Date]&lt;=DATE(I65,12,31))),0.5)</f>
        <v>50.569200000000002</v>
      </c>
      <c r="V65" s="79" cm="1">
        <f t="array" ref="V65">_xlfn.PERCENTILE.INC(_xlfn._xlws.FILTER(INTC_historical_data[Adj Close],(INTC_historical_data[Date]&gt;=DATE(I65,1,1))*(INTC_historical_data[Date]&lt;=DATE(I65,12,31))),0.75)</f>
        <v>52.872500000000002</v>
      </c>
      <c r="W65" s="72" t="str" cm="1">
        <f t="array" ref="W65">_xlfn.IFS(INTC_ADJCLOSE[[#This Row],[Hệ số biến thiên AdjClose]]&lt;0.1, "Biến động thấp",
     INTC_ADJCLOSE[[#This Row],[Hệ số biến thiên AdjClose]]&gt;0.2, "Biến động cao",
     AND(INTC_ADJCLOSE[[#This Row],[Hệ số biến thiên AdjClose]]&gt;=0.1, INTC_ADJCLOSE[[#This Row],[Hệ số biến thiên AdjClose]]&lt;=0.2), "Biến động trung bình")</f>
        <v>Biến động thấp</v>
      </c>
    </row>
    <row r="66" spans="1:23" ht="14" customHeight="1">
      <c r="A66" s="12">
        <v>43880.291666666664</v>
      </c>
      <c r="B66" s="11">
        <v>59.488700000000001</v>
      </c>
      <c r="C66" s="11">
        <v>67.11</v>
      </c>
      <c r="D66" s="11">
        <v>59.78</v>
      </c>
      <c r="E66" s="11">
        <v>66.180000000000007</v>
      </c>
      <c r="F66" s="11">
        <v>66.39</v>
      </c>
      <c r="G66" s="11">
        <v>13551200</v>
      </c>
      <c r="I66" s="46">
        <v>2022</v>
      </c>
      <c r="J66" s="47">
        <f>AVERAGEIFS(INTC_historical_data[Adj Close],INTC_historical_data[Date], "&gt;=" &amp; DATE(I66,1,1), INTC_historical_data[Date], "&lt;=" &amp; DATE(I66,12,31))</f>
        <v>36.369308366533815</v>
      </c>
      <c r="K66" s="47" cm="1">
        <f t="array" ref="K66">MEDIAN(_xlfn._xlws.FILTER(INTC_historical_data[Adj Close], (INTC_historical_data[Date]&gt;=DATE(I66,1,1)) * (INTC_historical_data[Date]&lt;=DATE(I66,12,31))))</f>
        <v>35.783499999999997</v>
      </c>
      <c r="L66" s="47">
        <f>SUMIFS(INTC_historical_data[Adj Close], INTC_historical_data[Date], "&gt;=" &amp; DATE(I66,1,1), INTC_historical_data[Date], "&lt;=" &amp; DATE(I66,12,31))</f>
        <v>9128.696399999988</v>
      </c>
      <c r="M66" s="47" cm="1">
        <f t="array" ref="M66">MAX(_xlfn._xlws.FILTER(INTC_historical_data[Adj Close], (INTC_historical_data[Date]&gt;=DATE(I66,1,1)) * (INTC_historical_data[Date]&lt;=DATE(I66,12,31))))</f>
        <v>51.854599999999998</v>
      </c>
      <c r="N66" s="80">
        <f>INDEX(INTC_historical_data[Date], MATCH(M66, INTC_historical_data[Adj Close], 0))</f>
        <v>44572.291666666664</v>
      </c>
      <c r="O66" s="47" cm="1">
        <f t="array" ref="O66">MIN(_xlfn._xlws.FILTER(INTC_historical_data[Adj Close], (INTC_historical_data[Date]&gt;=DATE(I66,1,1)) * (INTC_historical_data[Date]&lt;=DATE(I66,12,31))))</f>
        <v>23.823799999999999</v>
      </c>
      <c r="P66" s="80">
        <f>INDEX(INTC_historical_data[Date], MATCH(O66, INTC_historical_data[Adj Close], 0))</f>
        <v>44845.291666666664</v>
      </c>
      <c r="Q66" s="113">
        <f>(L66-L65)/L65*100%</f>
        <v>-0.28914703224667665</v>
      </c>
      <c r="R66" s="47" cm="1">
        <f t="array" ref="R66">_xlfn.STDEV.S(_xlfn._xlws.FILTER(INTC_historical_data[Adj Close], (INTC_historical_data[Date]&gt;=DATE(I66,1,1)) * (INTC_historical_data[Date]&lt;=DATE(I66,12,31))))</f>
        <v>8.0607799042408423</v>
      </c>
      <c r="S66" s="116">
        <f t="shared" si="0"/>
        <v>0.22163687642897775</v>
      </c>
      <c r="T66" s="82" cm="1">
        <f t="array" ref="T66">_xlfn.PERCENTILE.INC(_xlfn._xlws.FILTER(INTC_historical_data[Adj Close],(INTC_historical_data[Date]&gt;=DATE(I66,1,1))*(INTC_historical_data[Date]&lt;=DATE(I66,12,31))),0.25)</f>
        <v>28.069000000000003</v>
      </c>
      <c r="U66" s="82" cm="1">
        <f t="array" ref="U66">_xlfn.PERCENTILE.INC(_xlfn._xlws.FILTER(INTC_historical_data[Adj Close],(INTC_historical_data[Date]&gt;=DATE(I66,1,1))*(INTC_historical_data[Date]&lt;=DATE(I66,12,31))),0.5)</f>
        <v>35.783499999999997</v>
      </c>
      <c r="V66" s="82" cm="1">
        <f t="array" ref="V66">_xlfn.PERCENTILE.INC(_xlfn._xlws.FILTER(INTC_historical_data[Adj Close],(INTC_historical_data[Date]&gt;=DATE(I66,1,1))*(INTC_historical_data[Date]&lt;=DATE(I66,12,31))),0.75)</f>
        <v>43.852899999999998</v>
      </c>
      <c r="W66" s="72" t="str" cm="1">
        <f t="array" ref="W66">_xlfn.IFS(INTC_ADJCLOSE[[#This Row],[Hệ số biến thiên AdjClose]]&lt;0.1, "Biến động thấp",
     INTC_ADJCLOSE[[#This Row],[Hệ số biến thiên AdjClose]]&gt;0.2, "Biến động cao",
     AND(INTC_ADJCLOSE[[#This Row],[Hệ số biến thiên AdjClose]]&gt;=0.1, INTC_ADJCLOSE[[#This Row],[Hệ số biến thiên AdjClose]]&lt;=0.2), "Biến động trung bình")</f>
        <v>Biến động cao</v>
      </c>
    </row>
    <row r="67" spans="1:23" ht="14" customHeight="1">
      <c r="A67" s="12">
        <v>43881.291666666664</v>
      </c>
      <c r="B67" s="11">
        <v>58.017200000000003</v>
      </c>
      <c r="C67" s="11">
        <v>65.45</v>
      </c>
      <c r="D67" s="11">
        <v>59.78</v>
      </c>
      <c r="E67" s="11">
        <v>64.56</v>
      </c>
      <c r="F67" s="11">
        <v>67.040000000000006</v>
      </c>
      <c r="G67" s="11">
        <v>26452600</v>
      </c>
      <c r="I67" s="48">
        <v>2023</v>
      </c>
      <c r="J67" s="49">
        <f>AVERAGEIFS(INTC_historical_data[Adj Close],INTC_historical_data[Date], "&gt;=" &amp; DATE(I67,1,1), INTC_historical_data[Date], "&lt;=" &amp; DATE(I67,12,31))</f>
        <v>33.158075199999992</v>
      </c>
      <c r="K67" s="75" cm="1">
        <f t="array" ref="K67">MEDIAN(_xlfn._xlws.FILTER(INTC_historical_data[Adj Close], (INTC_historical_data[Date]&gt;=DATE(I67,1,1)) * (INTC_historical_data[Date]&lt;=DATE(I67,12,31))))</f>
        <v>32.448599999999999</v>
      </c>
      <c r="L67" s="49">
        <f>SUMIFS(INTC_historical_data[Adj Close], INTC_historical_data[Date], "&gt;=" &amp; DATE(I67,1,1), INTC_historical_data[Date], "&lt;=" &amp; DATE(I67,12,31))</f>
        <v>8289.518799999998</v>
      </c>
      <c r="M67" s="49" cm="1">
        <f t="array" ref="M67">MAX(_xlfn._xlws.FILTER(INTC_historical_data[Adj Close], (INTC_historical_data[Date]&gt;=DATE(I67,1,1)) * (INTC_historical_data[Date]&lt;=DATE(I67,12,31))))</f>
        <v>50.089199999999998</v>
      </c>
      <c r="N67" s="83">
        <f>INDEX(INTC_historical_data[Date], MATCH(M67, INTC_historical_data[Adj Close], 0))</f>
        <v>45287.291666666664</v>
      </c>
      <c r="O67" s="49" cm="1">
        <f t="array" ref="O67">MIN(_xlfn._xlws.FILTER(INTC_historical_data[Adj Close], (INTC_historical_data[Date]&gt;=DATE(I67,1,1)) * (INTC_historical_data[Date]&lt;=DATE(I67,12,31))))</f>
        <v>24.303100000000001</v>
      </c>
      <c r="P67" s="83">
        <f>INDEX(INTC_historical_data[Date], MATCH(O67, INTC_historical_data[Adj Close], 0))</f>
        <v>44984.291666666664</v>
      </c>
      <c r="Q67" s="112">
        <f>(L67-L66)/L66*100%</f>
        <v>-9.19274300764336E-2</v>
      </c>
      <c r="R67" s="49" cm="1">
        <f t="array" ref="R67">_xlfn.STDEV.S(_xlfn._xlws.FILTER(INTC_historical_data[Adj Close], (INTC_historical_data[Date]&gt;=DATE(I67,1,1)) * (INTC_historical_data[Date]&lt;=DATE(I67,12,31))))</f>
        <v>5.4609376860525964</v>
      </c>
      <c r="S67" s="117">
        <f t="shared" si="0"/>
        <v>0.16469404973339941</v>
      </c>
      <c r="T67" s="79" cm="1">
        <f t="array" ref="T67">_xlfn.PERCENTILE.INC(_xlfn._xlws.FILTER(INTC_historical_data[Adj Close],(INTC_historical_data[Date]&gt;=DATE(I67,1,1))*(INTC_historical_data[Date]&lt;=DATE(I67,12,31))),0.25)</f>
        <v>29.019925000000001</v>
      </c>
      <c r="U67" s="79" cm="1">
        <f t="array" ref="U67">_xlfn.PERCENTILE.INC(_xlfn._xlws.FILTER(INTC_historical_data[Adj Close],(INTC_historical_data[Date]&gt;=DATE(I67,1,1))*(INTC_historical_data[Date]&lt;=DATE(I67,12,31))),0.5)</f>
        <v>32.448599999999999</v>
      </c>
      <c r="V67" s="79" cm="1">
        <f t="array" ref="V67">_xlfn.PERCENTILE.INC(_xlfn._xlws.FILTER(INTC_historical_data[Adj Close],(INTC_historical_data[Date]&gt;=DATE(I67,1,1))*(INTC_historical_data[Date]&lt;=DATE(I67,12,31))),0.75)</f>
        <v>35.444675000000004</v>
      </c>
      <c r="W67" s="72" t="str" cm="1">
        <f t="array" ref="W67">_xlfn.IFS(INTC_ADJCLOSE[[#This Row],[Hệ số biến thiên AdjClose]]&lt;0.1, "Biến động thấp",
     INTC_ADJCLOSE[[#This Row],[Hệ số biến thiên AdjClose]]&gt;0.2, "Biến động cao",
     AND(INTC_ADJCLOSE[[#This Row],[Hệ số biến thiên AdjClose]]&gt;=0.1, INTC_ADJCLOSE[[#This Row],[Hệ số biến thiên AdjClose]]&lt;=0.2), "Biến động trung bình")</f>
        <v>Biến động trung bình</v>
      </c>
    </row>
    <row r="68" spans="1:23" ht="14" customHeight="1">
      <c r="A68" s="12">
        <v>43882.291666666664</v>
      </c>
      <c r="B68" s="11">
        <v>57.033299999999997</v>
      </c>
      <c r="C68" s="11">
        <v>64.34</v>
      </c>
      <c r="D68" s="11">
        <v>59.78</v>
      </c>
      <c r="E68" s="11">
        <v>64.040000000000006</v>
      </c>
      <c r="F68" s="11">
        <v>65.180000000000007</v>
      </c>
      <c r="G68" s="11">
        <v>20775900</v>
      </c>
      <c r="I68" s="46">
        <v>2024</v>
      </c>
      <c r="J68" s="47">
        <f>AVERAGEIFS(INTC_historical_data[Adj Close],INTC_historical_data[Date], "&gt;=" &amp; DATE(I68,1,1), INTC_historical_data[Date], "&lt;=" &amp; DATE(I68,12,31))</f>
        <v>32.134823636363642</v>
      </c>
      <c r="K68" s="47" cm="1">
        <f t="array" ref="K68">MEDIAN(_xlfn._xlws.FILTER(INTC_historical_data[Adj Close], (INTC_historical_data[Date]&gt;=DATE(I68,1,1)) * (INTC_historical_data[Date]&lt;=DATE(I68,12,31))))</f>
        <v>30.77975</v>
      </c>
      <c r="L68" s="47">
        <f>SUMIFS(INTC_historical_data[Adj Close], INTC_historical_data[Date], "&gt;=" &amp; DATE(I68,1,1), INTC_historical_data[Date], "&lt;=" &amp; DATE(I68,12,31))</f>
        <v>7069.6612000000014</v>
      </c>
      <c r="M68" s="47" cm="1">
        <f t="array" ref="M68">MAX(_xlfn._xlws.FILTER(INTC_historical_data[Adj Close], (INTC_historical_data[Date]&gt;=DATE(I68,1,1)) * (INTC_historical_data[Date]&lt;=DATE(I68,12,31))))</f>
        <v>48.895200000000003</v>
      </c>
      <c r="N68" s="80">
        <f>INDEX(INTC_historical_data[Date], MATCH(M68, INTC_historical_data[Adj Close], 0))</f>
        <v>45316.291666666664</v>
      </c>
      <c r="O68" s="47" cm="1">
        <f t="array" ref="O68">MIN(_xlfn._xlws.FILTER(INTC_historical_data[Adj Close], (INTC_historical_data[Date]&gt;=DATE(I68,1,1)) * (INTC_historical_data[Date]&lt;=DATE(I68,12,31))))</f>
        <v>18.89</v>
      </c>
      <c r="P68" s="80">
        <f>INDEX(INTC_historical_data[Date], MATCH(O68, INTC_historical_data[Adj Close], 0))</f>
        <v>45541.291666666664</v>
      </c>
      <c r="Q68" s="113">
        <f>(L68-L67)/L67*100%</f>
        <v>-0.14715662385613951</v>
      </c>
      <c r="R68" s="47" cm="1">
        <f t="array" ref="R68">_xlfn.STDEV.S(_xlfn._xlws.FILTER(INTC_historical_data[Adj Close], (INTC_historical_data[Date]&gt;=DATE(I68,1,1)) * (INTC_historical_data[Date]&lt;=DATE(I68,12,31))))</f>
        <v>9.004355641905903</v>
      </c>
      <c r="S68" s="116">
        <f t="shared" si="0"/>
        <v>0.28020554099810302</v>
      </c>
      <c r="T68" s="82" cm="1">
        <f t="array" ref="T68">_xlfn.PERCENTILE.INC(_xlfn._xlws.FILTER(INTC_historical_data[Adj Close],(INTC_historical_data[Date]&gt;=DATE(I68,1,1))*(INTC_historical_data[Date]&lt;=DATE(I68,12,31))),0.25)</f>
        <v>22.914999999999999</v>
      </c>
      <c r="U68" s="82" cm="1">
        <f t="array" ref="U68">_xlfn.PERCENTILE.INC(_xlfn._xlws.FILTER(INTC_historical_data[Adj Close],(INTC_historical_data[Date]&gt;=DATE(I68,1,1))*(INTC_historical_data[Date]&lt;=DATE(I68,12,31))),0.5)</f>
        <v>30.77975</v>
      </c>
      <c r="V68" s="82" cm="1">
        <f t="array" ref="V68">_xlfn.PERCENTILE.INC(_xlfn._xlws.FILTER(INTC_historical_data[Adj Close],(INTC_historical_data[Date]&gt;=DATE(I68,1,1))*(INTC_historical_data[Date]&lt;=DATE(I68,12,31))),0.75)</f>
        <v>42.078600000000002</v>
      </c>
      <c r="W68" s="72" t="str" cm="1">
        <f t="array" ref="W68">_xlfn.IFS(INTC_ADJCLOSE[[#This Row],[Hệ số biến thiên AdjClose]]&lt;0.1, "Biến động thấp",
     INTC_ADJCLOSE[[#This Row],[Hệ số biến thiên AdjClose]]&gt;0.2, "Biến động cao",
     AND(INTC_ADJCLOSE[[#This Row],[Hệ số biến thiên AdjClose]]&gt;=0.1, INTC_ADJCLOSE[[#This Row],[Hệ số biến thiên AdjClose]]&lt;=0.2), "Biến động trung bình")</f>
        <v>Biến động cao</v>
      </c>
    </row>
    <row r="69" spans="1:23" ht="14" customHeight="1" thickBot="1">
      <c r="A69" s="12">
        <v>43885.291666666664</v>
      </c>
      <c r="B69" s="11">
        <v>54.746299999999998</v>
      </c>
      <c r="C69" s="11">
        <v>61.76</v>
      </c>
      <c r="D69" s="11">
        <v>59.78</v>
      </c>
      <c r="E69" s="11">
        <v>61.32</v>
      </c>
      <c r="F69" s="11">
        <v>61.61</v>
      </c>
      <c r="G69" s="11">
        <v>26903100</v>
      </c>
      <c r="I69" s="84" t="s">
        <v>6</v>
      </c>
      <c r="J69" s="85"/>
      <c r="K69" s="85"/>
      <c r="L69" s="85"/>
      <c r="M69" s="85"/>
      <c r="N69" s="85"/>
      <c r="O69" s="85"/>
      <c r="P69" s="85"/>
      <c r="Q69" s="85"/>
      <c r="R69" s="85"/>
      <c r="S69" s="85"/>
      <c r="T69" s="86"/>
      <c r="U69" s="86"/>
      <c r="V69" s="86"/>
      <c r="W69" s="87"/>
    </row>
    <row r="70" spans="1:23" ht="14" customHeight="1">
      <c r="A70" s="12">
        <v>43886.291666666664</v>
      </c>
      <c r="B70" s="11">
        <v>52.946800000000003</v>
      </c>
      <c r="C70" s="11">
        <v>59.73</v>
      </c>
      <c r="D70" s="11">
        <v>59.78</v>
      </c>
      <c r="E70" s="11">
        <v>59.46</v>
      </c>
      <c r="F70" s="11">
        <v>61.99</v>
      </c>
      <c r="G70" s="11">
        <v>34495700</v>
      </c>
      <c r="I70" s="17" t="s">
        <v>98</v>
      </c>
      <c r="J70" s="17" t="s">
        <v>209</v>
      </c>
      <c r="K70" s="17" t="s">
        <v>163</v>
      </c>
      <c r="L70" s="17" t="s">
        <v>208</v>
      </c>
      <c r="M70" s="17" t="s">
        <v>164</v>
      </c>
      <c r="N70" s="17" t="s">
        <v>83</v>
      </c>
      <c r="O70" s="17" t="s">
        <v>165</v>
      </c>
      <c r="P70" s="17" t="s">
        <v>99</v>
      </c>
      <c r="Q70" s="29" t="s">
        <v>183</v>
      </c>
      <c r="R70" s="29" t="s">
        <v>86</v>
      </c>
      <c r="S70" s="29" t="s">
        <v>181</v>
      </c>
      <c r="T70" s="29" t="s">
        <v>170</v>
      </c>
      <c r="U70" s="29" t="s">
        <v>171</v>
      </c>
      <c r="V70" s="29" t="s">
        <v>172</v>
      </c>
      <c r="W70" s="29" t="s">
        <v>88</v>
      </c>
    </row>
    <row r="71" spans="1:23" ht="14" customHeight="1">
      <c r="A71" s="12">
        <v>43887.291666666664</v>
      </c>
      <c r="B71" s="11">
        <v>52.875900000000001</v>
      </c>
      <c r="C71" s="11">
        <v>59.65</v>
      </c>
      <c r="D71" s="11">
        <v>59.78</v>
      </c>
      <c r="E71" s="11">
        <v>59.27</v>
      </c>
      <c r="F71" s="11">
        <v>60.11</v>
      </c>
      <c r="G71" s="11">
        <v>26190100</v>
      </c>
      <c r="I71" s="11">
        <v>2019</v>
      </c>
      <c r="J71" s="11">
        <f>AVERAGEIFS(INTC_historical_data[Volume],INTC_historical_data[Date], "&gt;=" &amp; DATE(I71,1,1), INTC_historical_data[Date], "&lt;=" &amp; DATE(I71,12,31))</f>
        <v>18773348.387096774</v>
      </c>
      <c r="K71" s="11" cm="1">
        <f t="array" ref="K71">MEDIAN(_xlfn._xlws.FILTER(INTC_historical_data[Volume], (INTC_historical_data[Date]&gt;=DATE(I71,1,1)) * (INTC_historical_data[Date]&lt;=DATE(I71,12,31))))</f>
        <v>17673700</v>
      </c>
      <c r="L71" s="11">
        <f>SUMIFS(INTC_historical_data[Volume], INTC_historical_data[Date], "&gt;=" &amp; DATE(I71,1,1), INTC_historical_data[Date], "&lt;=" &amp; DATE(I71,12,31))</f>
        <v>581973800</v>
      </c>
      <c r="M71" s="11" cm="1">
        <f t="array" ref="M71">MAX(_xlfn._xlws.FILTER(INTC_historical_data[Volume], (INTC_historical_data[Date]&gt;=DATE(I71,1,1)) * (INTC_historical_data[Date]&lt;=DATE(I71,12,31))))</f>
        <v>49953000</v>
      </c>
      <c r="N71" s="13">
        <f>INDEX(INTC_historical_data[Date], MATCH(M71, INTC_historical_data[Volume], 0))</f>
        <v>43819.291666666664</v>
      </c>
      <c r="O71" s="11" cm="1">
        <f t="array" ref="O71">MIN(_xlfn._xlws.FILTER(INTC_historical_data[Volume], (INTC_historical_data[Date]&gt;=DATE(I71,1,1)) * (INTC_historical_data[Date]&lt;=DATE(I71,12,31))))</f>
        <v>6313200</v>
      </c>
      <c r="P71" s="13">
        <f>INDEX(INTC_historical_data[Date], MATCH(O71, INTC_historical_data[Volume], 0))</f>
        <v>43823.291666666664</v>
      </c>
      <c r="Q71" s="25" t="e">
        <f>NA()</f>
        <v>#N/A</v>
      </c>
      <c r="R71" s="22" cm="1">
        <f t="array" ref="R71">_xlfn.STDEV.S(_xlfn._xlws.FILTER(INTC_historical_data[Volume], (INTC_historical_data[Date]&gt;=DATE(I71,1,1)) * (INTC_historical_data[Date]&lt;=DATE(I71,12,31))))</f>
        <v>7604479.5792949563</v>
      </c>
      <c r="S71" s="23">
        <f t="shared" ref="S71:S76" si="1">R71/J71</f>
        <v>0.40506783459692453</v>
      </c>
      <c r="T71" s="32" cm="1">
        <f t="array" ref="T71">_xlfn.PERCENTILE.INC(_xlfn._xlws.FILTER(INTC_historical_data[Volume],(INTC_historical_data[Date]&gt;=DATE(I71,1,1))*(INTC_historical_data[Date]&lt;=DATE(I71,12,31))),0.25)</f>
        <v>15350950</v>
      </c>
      <c r="U71" s="31" cm="1">
        <f t="array" ref="U71">_xlfn.PERCENTILE.INC(_xlfn._xlws.FILTER(INTC_historical_data[Volume],(INTC_historical_data[Date]&gt;=DATE(I71,1,1))*(INTC_historical_data[Date]&lt;=DATE(I71,12,31))),0.5)</f>
        <v>17673700</v>
      </c>
      <c r="V71" s="31" cm="1">
        <f t="array" ref="V71">_xlfn.PERCENTILE.INC(_xlfn._xlws.FILTER(INTC_historical_data[Volume],(INTC_historical_data[Date]&gt;=DATE(I71,1,1))*(INTC_historical_data[Date]&lt;=DATE(I71,12,31))),0.75)</f>
        <v>20852100</v>
      </c>
      <c r="W71" s="72" t="str" cm="1">
        <f t="array" ref="W71">_xlfn.IFS(INTC_VOLUME[[#This Row],[Hệ số biến thiên Volume]]&lt;0.1, "Biến động thấp",
     INTC_VOLUME[[#This Row],[Hệ số biến thiên Volume]]&gt;0.2, "Biến động cao",
     AND(INTC_VOLUME[[#This Row],[Hệ số biến thiên Volume]]&gt;=0.1, INTC_VOLUME[[#This Row],[Hệ số biến thiên Volume]]&lt;=0.2), "Biến động trung bình")</f>
        <v>Biến động cao</v>
      </c>
    </row>
    <row r="72" spans="1:23" ht="14" customHeight="1">
      <c r="A72" s="12">
        <v>43888.291666666664</v>
      </c>
      <c r="B72" s="11">
        <v>49.489699999999999</v>
      </c>
      <c r="C72" s="11">
        <v>55.83</v>
      </c>
      <c r="D72" s="11">
        <v>59.78</v>
      </c>
      <c r="E72" s="11">
        <v>55.8</v>
      </c>
      <c r="F72" s="11">
        <v>57.93</v>
      </c>
      <c r="G72" s="11">
        <v>42226900</v>
      </c>
      <c r="I72" s="11">
        <v>2020</v>
      </c>
      <c r="J72" s="11">
        <f>AVERAGEIFS(INTC_historical_data[Volume],INTC_historical_data[Date], "&gt;=" &amp; DATE(I72,1,1), INTC_historical_data[Date], "&lt;=" &amp; DATE(I72,12,31))</f>
        <v>31591649.603174604</v>
      </c>
      <c r="K72" s="11" cm="1">
        <f t="array" ref="K72">MEDIAN(_xlfn._xlws.FILTER(INTC_historical_data[Volume], (INTC_historical_data[Date]&gt;=DATE(I72,1,1)) * (INTC_historical_data[Date]&lt;=DATE(I72,12,31))))</f>
        <v>27491950</v>
      </c>
      <c r="L72" s="11">
        <f>SUMIFS(INTC_historical_data[Volume], INTC_historical_data[Date], "&gt;=" &amp; DATE(I72,1,1), INTC_historical_data[Date], "&lt;=" &amp; DATE(I72,12,31))</f>
        <v>7961095700</v>
      </c>
      <c r="M72" s="11" cm="1">
        <f t="array" ref="M72">MAX(_xlfn._xlws.FILTER(INTC_historical_data[Volume], (INTC_historical_data[Date]&gt;=DATE(I72,1,1)) * (INTC_historical_data[Date]&lt;=DATE(I72,12,31))))</f>
        <v>182269900</v>
      </c>
      <c r="N72" s="13">
        <f>INDEX(INTC_historical_data[Date], MATCH(M72, INTC_historical_data[Volume], 0))</f>
        <v>44036.291666666664</v>
      </c>
      <c r="O72" s="11" cm="1">
        <f t="array" ref="O72">MIN(_xlfn._xlws.FILTER(INTC_historical_data[Volume], (INTC_historical_data[Date]&gt;=DATE(I72,1,1)) * (INTC_historical_data[Date]&lt;=DATE(I72,12,31))))</f>
        <v>11602700</v>
      </c>
      <c r="P72" s="13">
        <f>INDEX(INTC_historical_data[Date], MATCH(O72, INTC_historical_data[Volume], 0))</f>
        <v>43874.291666666664</v>
      </c>
      <c r="Q72" s="25">
        <v>0</v>
      </c>
      <c r="R72" s="22" cm="1">
        <f t="array" ref="R72">_xlfn.STDEV.S(_xlfn._xlws.FILTER(INTC_historical_data[Volume], (INTC_historical_data[Date]&gt;=DATE(I72,1,1)) * (INTC_historical_data[Date]&lt;=DATE(I72,12,31))))</f>
        <v>17689573.913656861</v>
      </c>
      <c r="S72" s="23">
        <f t="shared" si="1"/>
        <v>0.55994460991613615</v>
      </c>
      <c r="T72" s="32" cm="1">
        <f t="array" ref="T72">_xlfn.PERCENTILE.INC(_xlfn._xlws.FILTER(INTC_historical_data[Volume],(INTC_historical_data[Date]&gt;=DATE(I72,1,1))*(INTC_historical_data[Date]&lt;=DATE(I72,12,31))),0.25)</f>
        <v>21341425</v>
      </c>
      <c r="U72" s="31" cm="1">
        <f t="array" ref="U72">_xlfn.PERCENTILE.INC(_xlfn._xlws.FILTER(INTC_historical_data[Volume],(INTC_historical_data[Date]&gt;=DATE(I72,1,1))*(INTC_historical_data[Date]&lt;=DATE(I72,12,31))),0.5)</f>
        <v>27491950</v>
      </c>
      <c r="V72" s="31" cm="1">
        <f t="array" ref="V72">_xlfn.PERCENTILE.INC(_xlfn._xlws.FILTER(INTC_historical_data[Volume],(INTC_historical_data[Date]&gt;=DATE(I72,1,1))*(INTC_historical_data[Date]&lt;=DATE(I72,12,31))),0.75)</f>
        <v>36371975</v>
      </c>
      <c r="W72" s="72" t="str" cm="1">
        <f t="array" ref="W72">_xlfn.IFS(INTC_VOLUME[[#This Row],[Hệ số biến thiên Volume]]&lt;0.1, "Biến động thấp",
     INTC_VOLUME[[#This Row],[Hệ số biến thiên Volume]]&gt;0.2, "Biến động cao",
     AND(INTC_VOLUME[[#This Row],[Hệ số biến thiên Volume]]&gt;=0.1, INTC_VOLUME[[#This Row],[Hệ số biến thiên Volume]]&lt;=0.2), "Biến động trung bình")</f>
        <v>Biến động cao</v>
      </c>
    </row>
    <row r="73" spans="1:23" ht="14" customHeight="1">
      <c r="A73" s="12">
        <v>43889.291666666664</v>
      </c>
      <c r="B73" s="11">
        <v>49.2149</v>
      </c>
      <c r="C73" s="11">
        <v>55.52</v>
      </c>
      <c r="D73" s="11">
        <v>59.78</v>
      </c>
      <c r="E73" s="11">
        <v>53.6</v>
      </c>
      <c r="F73" s="11">
        <v>54.3</v>
      </c>
      <c r="G73" s="11">
        <v>60721700</v>
      </c>
      <c r="I73" s="11">
        <v>2021</v>
      </c>
      <c r="J73" s="11">
        <f>AVERAGEIFS(INTC_historical_data[Volume],INTC_historical_data[Date], "&gt;=" &amp; DATE(I73,1,1), INTC_historical_data[Date], "&lt;=" &amp; DATE(I73,12,31))</f>
        <v>28792900</v>
      </c>
      <c r="K73" s="11" cm="1">
        <f t="array" ref="K73">MEDIAN(_xlfn._xlws.FILTER(INTC_historical_data[Volume], (INTC_historical_data[Date]&gt;=DATE(I73,1,1)) * (INTC_historical_data[Date]&lt;=DATE(I73,12,31))))</f>
        <v>25198200</v>
      </c>
      <c r="L73" s="11">
        <f>SUMIFS(INTC_historical_data[Volume], INTC_historical_data[Date], "&gt;=" &amp; DATE(I73,1,1), INTC_historical_data[Date], "&lt;=" &amp; DATE(I73,12,31))</f>
        <v>7227017900</v>
      </c>
      <c r="M73" s="11" cm="1">
        <f t="array" ref="M73">MAX(_xlfn._xlws.FILTER(INTC_historical_data[Volume], (INTC_historical_data[Date]&gt;=DATE(I73,1,1)) * (INTC_historical_data[Date]&lt;=DATE(I73,12,31))))</f>
        <v>124070700</v>
      </c>
      <c r="N73" s="13">
        <f>INDEX(INTC_historical_data[Date], MATCH(M73, INTC_historical_data[Volume], 0))</f>
        <v>44209.291666666664</v>
      </c>
      <c r="O73" s="11" cm="1">
        <f t="array" ref="O73">MIN(_xlfn._xlws.FILTER(INTC_historical_data[Volume], (INTC_historical_data[Date]&gt;=DATE(I73,1,1)) * (INTC_historical_data[Date]&lt;=DATE(I73,12,31))))</f>
        <v>12976200</v>
      </c>
      <c r="P73" s="13">
        <f>INDEX(INTC_historical_data[Date], MATCH(O73, INTC_historical_data[Volume], 0))</f>
        <v>44463.291666666664</v>
      </c>
      <c r="Q73" s="25">
        <f>(L73-L72)/L72*100%</f>
        <v>-9.220813662621842E-2</v>
      </c>
      <c r="R73" s="26" cm="1">
        <f t="array" ref="R73">_xlfn.STDEV.S(_xlfn._xlws.FILTER(INTC_historical_data[Volume], (INTC_historical_data[Date]&gt;=DATE(I73,1,1)) * (INTC_historical_data[Date]&lt;=DATE(I73,12,31))))</f>
        <v>15053598.619314782</v>
      </c>
      <c r="S73" s="27">
        <f t="shared" si="1"/>
        <v>0.52282328696709202</v>
      </c>
      <c r="T73" s="32" cm="1">
        <f t="array" ref="T73">_xlfn.PERCENTILE.INC(_xlfn._xlws.FILTER(INTC_historical_data[Volume],(INTC_historical_data[Date]&gt;=DATE(I73,1,1))*(INTC_historical_data[Date]&lt;=DATE(I73,12,31))),0.25)</f>
        <v>19869550</v>
      </c>
      <c r="U73" s="31" cm="1">
        <f t="array" ref="U73">_xlfn.PERCENTILE.INC(_xlfn._xlws.FILTER(INTC_historical_data[Volume],(INTC_historical_data[Date]&gt;=DATE(I73,1,1))*(INTC_historical_data[Date]&lt;=DATE(I73,12,31))),0.5)</f>
        <v>25198200</v>
      </c>
      <c r="V73" s="31" cm="1">
        <f t="array" ref="V73">_xlfn.PERCENTILE.INC(_xlfn._xlws.FILTER(INTC_historical_data[Volume],(INTC_historical_data[Date]&gt;=DATE(I73,1,1))*(INTC_historical_data[Date]&lt;=DATE(I73,12,31))),0.75)</f>
        <v>32903100</v>
      </c>
      <c r="W73" s="72" t="str" cm="1">
        <f t="array" ref="W73">_xlfn.IFS(INTC_VOLUME[[#This Row],[Hệ số biến thiên Volume]]&lt;0.1, "Biến động thấp",
     INTC_VOLUME[[#This Row],[Hệ số biến thiên Volume]]&gt;0.2, "Biến động cao",
     AND(INTC_VOLUME[[#This Row],[Hệ số biến thiên Volume]]&gt;=0.1, INTC_VOLUME[[#This Row],[Hệ số biến thiên Volume]]&lt;=0.2), "Biến động trung bình")</f>
        <v>Biến động cao</v>
      </c>
    </row>
    <row r="74" spans="1:23" ht="14" customHeight="1">
      <c r="A74" s="12">
        <v>43892.291666666664</v>
      </c>
      <c r="B74" s="11">
        <v>51.572800000000001</v>
      </c>
      <c r="C74" s="11">
        <v>58.18</v>
      </c>
      <c r="D74" s="11">
        <v>59.78</v>
      </c>
      <c r="E74" s="11">
        <v>54.52</v>
      </c>
      <c r="F74" s="11">
        <v>55.79</v>
      </c>
      <c r="G74" s="11">
        <v>43140300</v>
      </c>
      <c r="I74" s="11">
        <v>2022</v>
      </c>
      <c r="J74" s="11">
        <f>AVERAGEIFS(INTC_historical_data[Volume],INTC_historical_data[Date], "&gt;=" &amp; DATE(I74,1,1), INTC_historical_data[Date], "&lt;=" &amp; DATE(I74,12,31))</f>
        <v>39055493.227091633</v>
      </c>
      <c r="K74" s="11" cm="1">
        <f t="array" ref="K74">MEDIAN(_xlfn._xlws.FILTER(INTC_historical_data[Volume], (INTC_historical_data[Date]&gt;=DATE(I74,1,1)) * (INTC_historical_data[Date]&lt;=DATE(I74,12,31))))</f>
        <v>36181800</v>
      </c>
      <c r="L74" s="11">
        <f>SUMIFS(INTC_historical_data[Volume], INTC_historical_data[Date], "&gt;=" &amp; DATE(I74,1,1), INTC_historical_data[Date], "&lt;=" &amp; DATE(I74,12,31))</f>
        <v>9802928800</v>
      </c>
      <c r="M74" s="11" cm="1">
        <f t="array" ref="M74">MAX(_xlfn._xlws.FILTER(INTC_historical_data[Volume], (INTC_historical_data[Date]&gt;=DATE(I74,1,1)) * (INTC_historical_data[Date]&lt;=DATE(I74,12,31))))</f>
        <v>125292400</v>
      </c>
      <c r="N74" s="13">
        <f>INDEX(INTC_historical_data[Date], MATCH(M74, INTC_historical_data[Volume], 0))</f>
        <v>44771.291666666664</v>
      </c>
      <c r="O74" s="11" cm="1">
        <f t="array" ref="O74">MIN(_xlfn._xlws.FILTER(INTC_historical_data[Volume], (INTC_historical_data[Date]&gt;=DATE(I74,1,1)) * (INTC_historical_data[Date]&lt;=DATE(I74,12,31))))</f>
        <v>11314900</v>
      </c>
      <c r="P74" s="13">
        <f>INDEX(INTC_historical_data[Date], MATCH(O74, INTC_historical_data[Volume], 0))</f>
        <v>44890.291666666664</v>
      </c>
      <c r="Q74" s="21">
        <f>(L74-L73)/L73*100%</f>
        <v>0.35642791198842888</v>
      </c>
      <c r="R74" s="22" cm="1">
        <f t="array" ref="R74">_xlfn.STDEV.S(_xlfn._xlws.FILTER(INTC_historical_data[Volume], (INTC_historical_data[Date]&gt;=DATE(I74,1,1)) * (INTC_historical_data[Date]&lt;=DATE(I74,12,31))))</f>
        <v>13418061.102924934</v>
      </c>
      <c r="S74" s="23">
        <f t="shared" si="1"/>
        <v>0.34356399047131286</v>
      </c>
      <c r="T74" s="32" cm="1">
        <f t="array" ref="T74">_xlfn.PERCENTILE.INC(_xlfn._xlws.FILTER(INTC_historical_data[Volume],(INTC_historical_data[Date]&gt;=DATE(I74,1,1))*(INTC_historical_data[Date]&lt;=DATE(I74,12,31))),0.25)</f>
        <v>30135750</v>
      </c>
      <c r="U74" s="31" cm="1">
        <f t="array" ref="U74">_xlfn.PERCENTILE.INC(_xlfn._xlws.FILTER(INTC_historical_data[Volume],(INTC_historical_data[Date]&gt;=DATE(I74,1,1))*(INTC_historical_data[Date]&lt;=DATE(I74,12,31))),0.5)</f>
        <v>36181800</v>
      </c>
      <c r="V74" s="31" cm="1">
        <f t="array" ref="V74">_xlfn.PERCENTILE.INC(_xlfn._xlws.FILTER(INTC_historical_data[Volume],(INTC_historical_data[Date]&gt;=DATE(I74,1,1))*(INTC_historical_data[Date]&lt;=DATE(I74,12,31))),0.75)</f>
        <v>44084950</v>
      </c>
      <c r="W74" s="72" t="str" cm="1">
        <f t="array" ref="W74">_xlfn.IFS(INTC_VOLUME[[#This Row],[Hệ số biến thiên Volume]]&lt;0.1, "Biến động thấp",
     INTC_VOLUME[[#This Row],[Hệ số biến thiên Volume]]&gt;0.2, "Biến động cao",
     AND(INTC_VOLUME[[#This Row],[Hệ số biến thiên Volume]]&gt;=0.1, INTC_VOLUME[[#This Row],[Hệ số biến thiên Volume]]&lt;=0.2), "Biến động trung bình")</f>
        <v>Biến động cao</v>
      </c>
    </row>
    <row r="75" spans="1:23" ht="14" customHeight="1">
      <c r="A75" s="12">
        <v>43893.291666666664</v>
      </c>
      <c r="B75" s="11">
        <v>49.613799999999998</v>
      </c>
      <c r="C75" s="11">
        <v>55.97</v>
      </c>
      <c r="D75" s="11">
        <v>59.78</v>
      </c>
      <c r="E75" s="11">
        <v>55.4</v>
      </c>
      <c r="F75" s="11">
        <v>58.03</v>
      </c>
      <c r="G75" s="11">
        <v>49740300</v>
      </c>
      <c r="I75" s="11">
        <v>2023</v>
      </c>
      <c r="J75" s="11">
        <f>AVERAGEIFS(INTC_historical_data[Volume],INTC_historical_data[Date], "&gt;=" &amp; DATE(I75,1,1), INTC_historical_data[Date], "&lt;=" &amp; DATE(I75,12,31))</f>
        <v>41835255.600000001</v>
      </c>
      <c r="K75" s="30" cm="1">
        <f t="array" ref="K75">MEDIAN(_xlfn._xlws.FILTER(INTC_historical_data[Volume], (INTC_historical_data[Date]&gt;=DATE(I75,1,1)) * (INTC_historical_data[Date]&lt;=DATE(I75,12,31))))</f>
        <v>37330000</v>
      </c>
      <c r="L75" s="11">
        <f>SUMIFS(INTC_historical_data[Volume], INTC_historical_data[Date], "&gt;=" &amp; DATE(I75,1,1), INTC_historical_data[Date], "&lt;=" &amp; DATE(I75,12,31))</f>
        <v>10458813900</v>
      </c>
      <c r="M75" s="11" cm="1">
        <f t="array" ref="M75">MAX(_xlfn._xlws.FILTER(INTC_historical_data[Volume], (INTC_historical_data[Date]&gt;=DATE(I75,1,1)) * (INTC_historical_data[Date]&lt;=DATE(I75,12,31))))</f>
        <v>148548200</v>
      </c>
      <c r="N75" s="13">
        <f>INDEX(INTC_historical_data[Date], MATCH(M75, INTC_historical_data[Volume], 0))</f>
        <v>44953.291666666664</v>
      </c>
      <c r="O75" s="11" cm="1">
        <f t="array" ref="O75">MIN(_xlfn._xlws.FILTER(INTC_historical_data[Volume], (INTC_historical_data[Date]&gt;=DATE(I75,1,1)) * (INTC_historical_data[Date]&lt;=DATE(I75,12,31))))</f>
        <v>13037100</v>
      </c>
      <c r="P75" s="13">
        <f>INDEX(INTC_historical_data[Date], MATCH(O75, INTC_historical_data[Volume], 0))</f>
        <v>45254.291666666664</v>
      </c>
      <c r="Q75" s="25">
        <f>(L75-L74)/L74*100%</f>
        <v>6.6907055369003599E-2</v>
      </c>
      <c r="R75" s="26" cm="1">
        <f t="array" ref="R75">_xlfn.STDEV.S(_xlfn._xlws.FILTER(INTC_historical_data[Volume], (INTC_historical_data[Date]&gt;=DATE(I75,1,1)) * (INTC_historical_data[Date]&lt;=DATE(I75,12,31))))</f>
        <v>18016354.991515473</v>
      </c>
      <c r="S75" s="27">
        <f t="shared" si="1"/>
        <v>0.43065005180739163</v>
      </c>
      <c r="T75" s="32" cm="1">
        <f t="array" ref="T75">_xlfn.PERCENTILE.INC(_xlfn._xlws.FILTER(INTC_historical_data[Volume],(INTC_historical_data[Date]&gt;=DATE(I75,1,1))*(INTC_historical_data[Date]&lt;=DATE(I75,12,31))),0.25)</f>
        <v>29777625</v>
      </c>
      <c r="U75" s="31" cm="1">
        <f t="array" ref="U75">_xlfn.PERCENTILE.INC(_xlfn._xlws.FILTER(INTC_historical_data[Volume],(INTC_historical_data[Date]&gt;=DATE(I75,1,1))*(INTC_historical_data[Date]&lt;=DATE(I75,12,31))),0.5)</f>
        <v>37330000</v>
      </c>
      <c r="V75" s="31" cm="1">
        <f t="array" ref="V75">_xlfn.PERCENTILE.INC(_xlfn._xlws.FILTER(INTC_historical_data[Volume],(INTC_historical_data[Date]&gt;=DATE(I75,1,1))*(INTC_historical_data[Date]&lt;=DATE(I75,12,31))),0.75)</f>
        <v>48277175</v>
      </c>
      <c r="W75" s="72" t="str" cm="1">
        <f t="array" ref="W75">_xlfn.IFS(INTC_VOLUME[[#This Row],[Hệ số biến thiên Volume]]&lt;0.1, "Biến động thấp",
     INTC_VOLUME[[#This Row],[Hệ số biến thiên Volume]]&gt;0.2, "Biến động cao",
     AND(INTC_VOLUME[[#This Row],[Hệ số biến thiên Volume]]&gt;=0.1, INTC_VOLUME[[#This Row],[Hệ số biến thiên Volume]]&lt;=0.2), "Biến động trung bình")</f>
        <v>Biến động cao</v>
      </c>
    </row>
    <row r="76" spans="1:23" ht="14" customHeight="1">
      <c r="A76" s="12">
        <v>43894.291666666664</v>
      </c>
      <c r="B76" s="11">
        <v>52.016100000000002</v>
      </c>
      <c r="C76" s="11">
        <v>58.68</v>
      </c>
      <c r="D76" s="11">
        <v>59.78</v>
      </c>
      <c r="E76" s="11">
        <v>56.16</v>
      </c>
      <c r="F76" s="11">
        <v>57.01</v>
      </c>
      <c r="G76" s="11">
        <v>29223100</v>
      </c>
      <c r="I76" s="11">
        <v>2024</v>
      </c>
      <c r="J76" s="11">
        <f>AVERAGEIFS(INTC_historical_data[Volume],INTC_historical_data[Date], "&gt;=" &amp; DATE(I76,1,1), INTC_historical_data[Date], "&lt;=" &amp; DATE(I76,12,31))</f>
        <v>60128218.18181818</v>
      </c>
      <c r="K76" s="11" cm="1">
        <f t="array" ref="K76">MEDIAN(_xlfn._xlws.FILTER(INTC_historical_data[Volume], (INTC_historical_data[Date]&gt;=DATE(I76,1,1)) * (INTC_historical_data[Date]&lt;=DATE(I76,12,31))))</f>
        <v>50779600</v>
      </c>
      <c r="L76" s="11">
        <f>SUMIFS(INTC_historical_data[Volume], INTC_historical_data[Date], "&gt;=" &amp; DATE(I76,1,1), INTC_historical_data[Date], "&lt;=" &amp; DATE(I76,12,31))</f>
        <v>13228208000</v>
      </c>
      <c r="M76" s="11" cm="1">
        <f t="array" ref="M76">MAX(_xlfn._xlws.FILTER(INTC_historical_data[Volume], (INTC_historical_data[Date]&gt;=DATE(I76,1,1)) * (INTC_historical_data[Date]&lt;=DATE(I76,12,31))))</f>
        <v>300895900</v>
      </c>
      <c r="N76" s="13">
        <f>INDEX(INTC_historical_data[Date], MATCH(M76, INTC_historical_data[Volume], 0))</f>
        <v>45506.291666666664</v>
      </c>
      <c r="O76" s="11" cm="1">
        <f t="array" ref="O76">MIN(_xlfn._xlws.FILTER(INTC_historical_data[Volume], (INTC_historical_data[Date]&gt;=DATE(I76,1,1)) * (INTC_historical_data[Date]&lt;=DATE(I76,12,31))))</f>
        <v>24065700</v>
      </c>
      <c r="P76" s="13">
        <f>INDEX(INTC_historical_data[Date], MATCH(O76, INTC_historical_data[Volume], 0))</f>
        <v>45476.291666666664</v>
      </c>
      <c r="Q76" s="21">
        <f>(L76-L75)/L75*100%</f>
        <v>0.26479045582788313</v>
      </c>
      <c r="R76" s="22" cm="1">
        <f t="array" ref="R76">_xlfn.STDEV.S(_xlfn._xlws.FILTER(INTC_historical_data[Volume], (INTC_historical_data[Date]&gt;=DATE(I76,1,1)) * (INTC_historical_data[Date]&lt;=DATE(I76,12,31))))</f>
        <v>36278941.687743239</v>
      </c>
      <c r="S76" s="23">
        <f t="shared" si="1"/>
        <v>0.60335966680471864</v>
      </c>
      <c r="T76" s="32" cm="1">
        <f t="array" ref="T76">_xlfn.PERCENTILE.INC(_xlfn._xlws.FILTER(INTC_historical_data[Volume],(INTC_historical_data[Date]&gt;=DATE(I76,1,1))*(INTC_historical_data[Date]&lt;=DATE(I76,12,31))),0.25)</f>
        <v>38289375</v>
      </c>
      <c r="U76" s="31" cm="1">
        <f t="array" ref="U76">_xlfn.PERCENTILE.INC(_xlfn._xlws.FILTER(INTC_historical_data[Volume],(INTC_historical_data[Date]&gt;=DATE(I76,1,1))*(INTC_historical_data[Date]&lt;=DATE(I76,12,31))),0.5)</f>
        <v>50779600</v>
      </c>
      <c r="V76" s="31" cm="1">
        <f t="array" ref="V76">_xlfn.PERCENTILE.INC(_xlfn._xlws.FILTER(INTC_historical_data[Volume],(INTC_historical_data[Date]&gt;=DATE(I76,1,1))*(INTC_historical_data[Date]&lt;=DATE(I76,12,31))),0.75)</f>
        <v>66644600</v>
      </c>
      <c r="W76" s="72" t="str" cm="1">
        <f t="array" ref="W76">_xlfn.IFS(INTC_VOLUME[[#This Row],[Hệ số biến thiên Volume]]&lt;0.1, "Biến động thấp",
     INTC_VOLUME[[#This Row],[Hệ số biến thiên Volume]]&gt;0.2, "Biến động cao",
     AND(INTC_VOLUME[[#This Row],[Hệ số biến thiên Volume]]&gt;=0.1, INTC_VOLUME[[#This Row],[Hệ số biến thiên Volume]]&lt;=0.2), "Biến động trung bình")</f>
        <v>Biến động cao</v>
      </c>
    </row>
    <row r="77" spans="1:23" ht="14" customHeight="1">
      <c r="A77" s="12">
        <v>43895.291666666664</v>
      </c>
      <c r="B77" s="11">
        <v>50.491399999999999</v>
      </c>
      <c r="C77" s="11">
        <v>56.96</v>
      </c>
      <c r="D77" s="11">
        <v>59.78</v>
      </c>
      <c r="E77" s="11">
        <v>56.61</v>
      </c>
      <c r="F77" s="11">
        <v>57.06</v>
      </c>
      <c r="G77" s="11">
        <v>29099200</v>
      </c>
    </row>
    <row r="78" spans="1:23" ht="14" customHeight="1">
      <c r="A78" s="12">
        <v>43896.291666666664</v>
      </c>
      <c r="B78" s="11">
        <v>49.436500000000002</v>
      </c>
      <c r="C78" s="11">
        <v>55.77</v>
      </c>
      <c r="D78" s="11">
        <v>59.78</v>
      </c>
      <c r="E78" s="11">
        <v>54.54</v>
      </c>
      <c r="F78" s="11">
        <v>55.18</v>
      </c>
      <c r="G78" s="11">
        <v>36259200</v>
      </c>
    </row>
    <row r="79" spans="1:23" ht="14" customHeight="1">
      <c r="A79" s="12">
        <v>43899.291666666664</v>
      </c>
      <c r="B79" s="11">
        <v>45.075299999999999</v>
      </c>
      <c r="C79" s="11">
        <v>50.85</v>
      </c>
      <c r="D79" s="11">
        <v>59.78</v>
      </c>
      <c r="E79" s="11">
        <v>50</v>
      </c>
      <c r="F79" s="11">
        <v>51.92</v>
      </c>
      <c r="G79" s="11">
        <v>56197000</v>
      </c>
    </row>
    <row r="80" spans="1:23" ht="14" customHeight="1">
      <c r="A80" s="12">
        <v>43900.291666666664</v>
      </c>
      <c r="B80" s="11">
        <v>47.849800000000002</v>
      </c>
      <c r="C80" s="11">
        <v>53.98</v>
      </c>
      <c r="D80" s="11">
        <v>59.78</v>
      </c>
      <c r="E80" s="11">
        <v>50.43</v>
      </c>
      <c r="F80" s="11">
        <v>52.76</v>
      </c>
      <c r="G80" s="11">
        <v>36569000</v>
      </c>
    </row>
    <row r="81" spans="1:7" ht="14" customHeight="1">
      <c r="A81" s="12">
        <v>43901.291666666664</v>
      </c>
      <c r="B81" s="11">
        <v>45.793300000000002</v>
      </c>
      <c r="C81" s="11">
        <v>51.66</v>
      </c>
      <c r="D81" s="11">
        <v>59.78</v>
      </c>
      <c r="E81" s="11">
        <v>51.01</v>
      </c>
      <c r="F81" s="11">
        <v>52.39</v>
      </c>
      <c r="G81" s="11">
        <v>38563500</v>
      </c>
    </row>
    <row r="82" spans="1:7" ht="14.5" customHeight="1">
      <c r="A82" s="12">
        <v>43902.291666666664</v>
      </c>
      <c r="B82" s="11">
        <v>40.368299999999998</v>
      </c>
      <c r="C82" s="11">
        <v>45.54</v>
      </c>
      <c r="D82" s="11">
        <v>59.78</v>
      </c>
      <c r="E82" s="11">
        <v>45.37</v>
      </c>
      <c r="F82" s="11">
        <v>47.99</v>
      </c>
      <c r="G82" s="11">
        <v>50661700</v>
      </c>
    </row>
    <row r="83" spans="1:7" ht="14" customHeight="1">
      <c r="A83" s="12">
        <v>43903.291666666664</v>
      </c>
      <c r="B83" s="11">
        <v>48.248699999999999</v>
      </c>
      <c r="C83" s="11">
        <v>54.43</v>
      </c>
      <c r="D83" s="11">
        <v>59.78</v>
      </c>
      <c r="E83" s="11">
        <v>47.74</v>
      </c>
      <c r="F83" s="11">
        <v>48.26</v>
      </c>
      <c r="G83" s="11">
        <v>48805100</v>
      </c>
    </row>
    <row r="84" spans="1:7" ht="14" customHeight="1">
      <c r="A84" s="12">
        <v>43906.291666666664</v>
      </c>
      <c r="B84" s="11">
        <v>39.543900000000001</v>
      </c>
      <c r="C84" s="11">
        <v>44.61</v>
      </c>
      <c r="D84" s="11">
        <v>59.78</v>
      </c>
      <c r="E84" s="11">
        <v>43.63</v>
      </c>
      <c r="F84" s="11">
        <v>47.51</v>
      </c>
      <c r="G84" s="11">
        <v>53878900</v>
      </c>
    </row>
    <row r="85" spans="1:7" ht="14" customHeight="1">
      <c r="A85" s="12">
        <v>43907.291666666664</v>
      </c>
      <c r="B85" s="11">
        <v>44.392699999999998</v>
      </c>
      <c r="C85" s="11">
        <v>50.08</v>
      </c>
      <c r="D85" s="11">
        <v>59.78</v>
      </c>
      <c r="E85" s="11">
        <v>45.2</v>
      </c>
      <c r="F85" s="11">
        <v>45.76</v>
      </c>
      <c r="G85" s="11">
        <v>52085200</v>
      </c>
    </row>
    <row r="86" spans="1:7" ht="14" customHeight="1">
      <c r="A86" s="12">
        <v>43908.291666666664</v>
      </c>
      <c r="B86" s="11">
        <v>42.203200000000002</v>
      </c>
      <c r="C86" s="11">
        <v>47.61</v>
      </c>
      <c r="D86" s="11">
        <v>59.78</v>
      </c>
      <c r="E86" s="11">
        <v>45.2</v>
      </c>
      <c r="F86" s="11">
        <v>46.71</v>
      </c>
      <c r="G86" s="11">
        <v>49309900</v>
      </c>
    </row>
    <row r="87" spans="1:7" ht="14" customHeight="1">
      <c r="A87" s="12">
        <v>43909.291666666664</v>
      </c>
      <c r="B87" s="11">
        <v>40.722900000000003</v>
      </c>
      <c r="C87" s="11">
        <v>45.94</v>
      </c>
      <c r="D87" s="11">
        <v>59.78</v>
      </c>
      <c r="E87" s="11">
        <v>45.16</v>
      </c>
      <c r="F87" s="11">
        <v>47.84</v>
      </c>
      <c r="G87" s="11">
        <v>44538000</v>
      </c>
    </row>
    <row r="88" spans="1:7" ht="14" customHeight="1">
      <c r="A88" s="12">
        <v>43910.291666666664</v>
      </c>
      <c r="B88" s="11">
        <v>40.625399999999999</v>
      </c>
      <c r="C88" s="11">
        <v>45.83</v>
      </c>
      <c r="D88" s="11">
        <v>59.78</v>
      </c>
      <c r="E88" s="11">
        <v>45.47</v>
      </c>
      <c r="F88" s="11">
        <v>46.51</v>
      </c>
      <c r="G88" s="11">
        <v>52344000</v>
      </c>
    </row>
    <row r="89" spans="1:7" ht="14" customHeight="1">
      <c r="A89" s="12">
        <v>43913.291666666664</v>
      </c>
      <c r="B89" s="11">
        <v>43.9495</v>
      </c>
      <c r="C89" s="11">
        <v>49.58</v>
      </c>
      <c r="D89" s="11">
        <v>59.78</v>
      </c>
      <c r="E89" s="11">
        <v>45.91</v>
      </c>
      <c r="F89" s="11">
        <v>46.02</v>
      </c>
      <c r="G89" s="11">
        <v>46698500</v>
      </c>
    </row>
    <row r="90" spans="1:7" ht="14.5" customHeight="1">
      <c r="A90" s="12">
        <v>43914.291666666664</v>
      </c>
      <c r="B90" s="11">
        <v>46.449199999999998</v>
      </c>
      <c r="C90" s="11">
        <v>52.4</v>
      </c>
      <c r="D90" s="11">
        <v>59.78</v>
      </c>
      <c r="E90" s="11">
        <v>51.35</v>
      </c>
      <c r="F90" s="11">
        <v>53.14</v>
      </c>
      <c r="G90" s="11">
        <v>50019800</v>
      </c>
    </row>
    <row r="91" spans="1:7" ht="14" customHeight="1">
      <c r="A91" s="12">
        <v>43915.291666666664</v>
      </c>
      <c r="B91" s="11">
        <v>45.438699999999997</v>
      </c>
      <c r="C91" s="11">
        <v>51.26</v>
      </c>
      <c r="D91" s="11">
        <v>59.78</v>
      </c>
      <c r="E91" s="11">
        <v>49.91</v>
      </c>
      <c r="F91" s="11">
        <v>52.48</v>
      </c>
      <c r="G91" s="11">
        <v>41106100</v>
      </c>
    </row>
    <row r="92" spans="1:7" ht="14" customHeight="1">
      <c r="A92" s="12">
        <v>43916.291666666664</v>
      </c>
      <c r="B92" s="11">
        <v>49.232700000000001</v>
      </c>
      <c r="C92" s="11">
        <v>55.54</v>
      </c>
      <c r="D92" s="11">
        <v>59.78</v>
      </c>
      <c r="E92" s="11">
        <v>51.66</v>
      </c>
      <c r="F92" s="11">
        <v>51.74</v>
      </c>
      <c r="G92" s="11">
        <v>41459800</v>
      </c>
    </row>
    <row r="93" spans="1:7" ht="14" customHeight="1">
      <c r="A93" s="12">
        <v>43917.291666666664</v>
      </c>
      <c r="B93" s="11">
        <v>46.422600000000003</v>
      </c>
      <c r="C93" s="11">
        <v>52.37</v>
      </c>
      <c r="D93" s="11">
        <v>59.78</v>
      </c>
      <c r="E93" s="11">
        <v>52.07</v>
      </c>
      <c r="F93" s="11">
        <v>53.42</v>
      </c>
      <c r="G93" s="11">
        <v>31633500</v>
      </c>
    </row>
    <row r="94" spans="1:7" ht="14" customHeight="1">
      <c r="A94" s="12">
        <v>43920.291666666664</v>
      </c>
      <c r="B94" s="11">
        <v>49.188299999999998</v>
      </c>
      <c r="C94" s="11">
        <v>55.49</v>
      </c>
      <c r="D94" s="11">
        <v>59.78</v>
      </c>
      <c r="E94" s="11">
        <v>52.83</v>
      </c>
      <c r="F94" s="11">
        <v>52.99</v>
      </c>
      <c r="G94" s="11">
        <v>31628600</v>
      </c>
    </row>
    <row r="95" spans="1:7" ht="14" customHeight="1">
      <c r="A95" s="12">
        <v>43921.291666666664</v>
      </c>
      <c r="B95" s="11">
        <v>47.9739</v>
      </c>
      <c r="C95" s="11">
        <v>54.12</v>
      </c>
      <c r="D95" s="11">
        <v>59.78</v>
      </c>
      <c r="E95" s="11">
        <v>53.22</v>
      </c>
      <c r="F95" s="11">
        <v>55.06</v>
      </c>
      <c r="G95" s="11">
        <v>48074700</v>
      </c>
    </row>
    <row r="96" spans="1:7" ht="14" customHeight="1">
      <c r="A96" s="12">
        <v>43922.291666666664</v>
      </c>
      <c r="B96" s="11">
        <v>45.988300000000002</v>
      </c>
      <c r="C96" s="11">
        <v>51.88</v>
      </c>
      <c r="D96" s="11">
        <v>59.78</v>
      </c>
      <c r="E96" s="11">
        <v>51.43</v>
      </c>
      <c r="F96" s="11">
        <v>52.5</v>
      </c>
      <c r="G96" s="11">
        <v>29586600</v>
      </c>
    </row>
    <row r="97" spans="1:23" ht="14" customHeight="1">
      <c r="A97" s="12">
        <v>43923.291666666664</v>
      </c>
      <c r="B97" s="11">
        <v>48.177799999999998</v>
      </c>
      <c r="C97" s="11">
        <v>54.35</v>
      </c>
      <c r="D97" s="11">
        <v>59.78</v>
      </c>
      <c r="E97" s="11">
        <v>51.22</v>
      </c>
      <c r="F97" s="11">
        <v>51.29</v>
      </c>
      <c r="G97" s="11">
        <v>27810000</v>
      </c>
    </row>
    <row r="98" spans="1:23" ht="14" customHeight="1">
      <c r="A98" s="12">
        <v>43924.291666666664</v>
      </c>
      <c r="B98" s="11">
        <v>47.982799999999997</v>
      </c>
      <c r="C98" s="11">
        <v>54.13</v>
      </c>
      <c r="D98" s="11">
        <v>59.78</v>
      </c>
      <c r="E98" s="11">
        <v>52.73</v>
      </c>
      <c r="F98" s="11">
        <v>53.85</v>
      </c>
      <c r="G98" s="11">
        <v>23906100</v>
      </c>
    </row>
    <row r="99" spans="1:23" ht="14" customHeight="1">
      <c r="A99" s="12">
        <v>43927.291666666664</v>
      </c>
      <c r="B99" s="11">
        <v>51.794400000000003</v>
      </c>
      <c r="C99" s="11">
        <v>58.43</v>
      </c>
      <c r="D99" s="11">
        <v>59.78</v>
      </c>
      <c r="E99" s="11">
        <v>56.12</v>
      </c>
      <c r="F99" s="11">
        <v>56.63</v>
      </c>
      <c r="G99" s="11">
        <v>32323400</v>
      </c>
    </row>
    <row r="100" spans="1:23" ht="14" customHeight="1">
      <c r="A100" s="12">
        <v>43928.291666666664</v>
      </c>
      <c r="B100" s="11">
        <v>51.767899999999997</v>
      </c>
      <c r="C100" s="11">
        <v>58.4</v>
      </c>
      <c r="D100" s="11">
        <v>59.78</v>
      </c>
      <c r="E100" s="11">
        <v>58.21</v>
      </c>
      <c r="F100" s="11">
        <v>59.94</v>
      </c>
      <c r="G100" s="11">
        <v>41410000</v>
      </c>
    </row>
    <row r="101" spans="1:23" ht="14" customHeight="1">
      <c r="A101" s="12">
        <v>43929.291666666664</v>
      </c>
      <c r="B101" s="11">
        <v>52.281999999999996</v>
      </c>
      <c r="C101" s="11">
        <v>58.98</v>
      </c>
      <c r="D101" s="11">
        <v>59.78</v>
      </c>
      <c r="E101" s="11">
        <v>57.91</v>
      </c>
      <c r="F101" s="11">
        <v>58.99</v>
      </c>
      <c r="G101" s="11">
        <v>26719500</v>
      </c>
    </row>
    <row r="102" spans="1:23" ht="14" customHeight="1">
      <c r="A102" s="12">
        <v>43930.291666666664</v>
      </c>
      <c r="B102" s="11">
        <v>50.6509</v>
      </c>
      <c r="C102" s="11">
        <v>57.14</v>
      </c>
      <c r="D102" s="11">
        <v>59.78</v>
      </c>
      <c r="E102" s="11">
        <v>56.06</v>
      </c>
      <c r="F102" s="11">
        <v>59.36</v>
      </c>
      <c r="G102" s="11">
        <v>40499700</v>
      </c>
    </row>
    <row r="103" spans="1:23">
      <c r="A103" s="12">
        <v>43934.291666666664</v>
      </c>
      <c r="B103" s="11">
        <v>52.033799999999999</v>
      </c>
      <c r="C103" s="11">
        <v>58.7</v>
      </c>
      <c r="D103" s="11">
        <v>59.78</v>
      </c>
      <c r="E103" s="11">
        <v>56.57</v>
      </c>
      <c r="F103" s="11">
        <v>56.57</v>
      </c>
      <c r="G103" s="11">
        <v>23251900</v>
      </c>
    </row>
    <row r="104" spans="1:23">
      <c r="A104" s="12">
        <v>43935.291666666664</v>
      </c>
      <c r="B104" s="11">
        <v>53.7712</v>
      </c>
      <c r="C104" s="11">
        <v>60.66</v>
      </c>
      <c r="D104" s="11">
        <v>59.78</v>
      </c>
      <c r="E104" s="11">
        <v>59.51</v>
      </c>
      <c r="F104" s="11">
        <v>60.04</v>
      </c>
      <c r="G104" s="11">
        <v>25674000</v>
      </c>
    </row>
    <row r="105" spans="1:23">
      <c r="A105" s="12">
        <v>43936.291666666664</v>
      </c>
      <c r="B105" s="11">
        <v>52.1845</v>
      </c>
      <c r="C105" s="11">
        <v>58.87</v>
      </c>
      <c r="D105" s="11">
        <v>59.78</v>
      </c>
      <c r="E105" s="11">
        <v>58.39</v>
      </c>
      <c r="F105" s="11">
        <v>59.74</v>
      </c>
      <c r="G105" s="11">
        <v>22841600</v>
      </c>
    </row>
    <row r="106" spans="1:23">
      <c r="A106" s="12">
        <v>43937.291666666664</v>
      </c>
      <c r="B106" s="11">
        <v>53.886400000000002</v>
      </c>
      <c r="C106" s="11">
        <v>60.79</v>
      </c>
      <c r="D106" s="11">
        <v>59.78</v>
      </c>
      <c r="E106" s="11">
        <v>58.81</v>
      </c>
      <c r="F106" s="11">
        <v>59.61</v>
      </c>
      <c r="G106" s="11">
        <v>24433500</v>
      </c>
    </row>
    <row r="107" spans="1:23">
      <c r="A107" s="12">
        <v>43938.291666666664</v>
      </c>
      <c r="B107" s="11">
        <v>53.505299999999998</v>
      </c>
      <c r="C107" s="11">
        <v>60.36</v>
      </c>
      <c r="D107" s="11">
        <v>59.78</v>
      </c>
      <c r="E107" s="11">
        <v>59.83</v>
      </c>
      <c r="F107" s="11">
        <v>62.02</v>
      </c>
      <c r="G107" s="11">
        <v>27385600</v>
      </c>
    </row>
    <row r="108" spans="1:23">
      <c r="A108" s="12">
        <v>43941.291666666664</v>
      </c>
      <c r="B108" s="11">
        <v>52.459299999999999</v>
      </c>
      <c r="C108" s="11">
        <v>59.18</v>
      </c>
      <c r="D108" s="11">
        <v>59.78</v>
      </c>
      <c r="E108" s="11">
        <v>58.89</v>
      </c>
      <c r="F108" s="11">
        <v>59.28</v>
      </c>
      <c r="G108" s="11">
        <v>26420300</v>
      </c>
    </row>
    <row r="109" spans="1:23">
      <c r="A109" s="12">
        <v>43942.291666666664</v>
      </c>
      <c r="B109" s="11">
        <v>49.959499999999998</v>
      </c>
      <c r="C109" s="11">
        <v>56.36</v>
      </c>
      <c r="D109" s="11">
        <v>59.78</v>
      </c>
      <c r="E109" s="11">
        <v>55.93</v>
      </c>
      <c r="F109" s="11">
        <v>58.11</v>
      </c>
      <c r="G109" s="11">
        <v>25248000</v>
      </c>
    </row>
    <row r="110" spans="1:23">
      <c r="A110" s="12">
        <v>43943.291666666664</v>
      </c>
      <c r="B110" s="11">
        <v>53.274799999999999</v>
      </c>
      <c r="C110" s="11">
        <v>60.1</v>
      </c>
      <c r="D110" s="11">
        <v>59.78</v>
      </c>
      <c r="E110" s="11">
        <v>57.81</v>
      </c>
      <c r="F110" s="11">
        <v>58.27</v>
      </c>
      <c r="G110" s="11">
        <v>23350400</v>
      </c>
    </row>
    <row r="111" spans="1:23">
      <c r="A111" s="12">
        <v>43944.291666666664</v>
      </c>
      <c r="B111" s="11">
        <v>52.3352</v>
      </c>
      <c r="C111" s="11">
        <v>59.04</v>
      </c>
      <c r="D111" s="11">
        <v>59.78</v>
      </c>
      <c r="E111" s="11">
        <v>58.81</v>
      </c>
      <c r="F111" s="11">
        <v>59.67</v>
      </c>
      <c r="G111" s="11">
        <v>35092000</v>
      </c>
      <c r="W111"/>
    </row>
    <row r="112" spans="1:23">
      <c r="A112" s="12">
        <v>43945.291666666664</v>
      </c>
      <c r="B112" s="11">
        <v>52.530200000000001</v>
      </c>
      <c r="C112" s="11">
        <v>59.26</v>
      </c>
      <c r="D112" s="11">
        <v>59.78</v>
      </c>
      <c r="E112" s="11">
        <v>56.1</v>
      </c>
      <c r="F112" s="11">
        <v>56.2</v>
      </c>
      <c r="G112" s="11">
        <v>50187000</v>
      </c>
      <c r="W112"/>
    </row>
    <row r="113" spans="1:23">
      <c r="A113" s="12">
        <v>43948.291666666664</v>
      </c>
      <c r="B113" s="11">
        <v>52.716299999999997</v>
      </c>
      <c r="C113" s="11">
        <v>59.47</v>
      </c>
      <c r="D113" s="11">
        <v>59.78</v>
      </c>
      <c r="E113" s="11">
        <v>58.39</v>
      </c>
      <c r="F113" s="11">
        <v>59.72</v>
      </c>
      <c r="G113" s="11">
        <v>25902200</v>
      </c>
      <c r="W113"/>
    </row>
    <row r="114" spans="1:23">
      <c r="A114" s="12">
        <v>43949.291666666664</v>
      </c>
      <c r="B114" s="11">
        <v>52.078099999999999</v>
      </c>
      <c r="C114" s="11">
        <v>58.75</v>
      </c>
      <c r="D114" s="11">
        <v>59.78</v>
      </c>
      <c r="E114" s="11">
        <v>58.26</v>
      </c>
      <c r="F114" s="11">
        <v>59.99</v>
      </c>
      <c r="G114" s="11">
        <v>28784700</v>
      </c>
      <c r="W114"/>
    </row>
    <row r="115" spans="1:23" ht="14" customHeight="1">
      <c r="A115" s="12">
        <v>43950.291666666664</v>
      </c>
      <c r="B115" s="11">
        <v>54.781700000000001</v>
      </c>
      <c r="C115" s="11">
        <v>61.8</v>
      </c>
      <c r="D115" s="11">
        <v>59.78</v>
      </c>
      <c r="E115" s="11">
        <v>59.32</v>
      </c>
      <c r="F115" s="11">
        <v>59.44</v>
      </c>
      <c r="G115" s="11">
        <v>30451500</v>
      </c>
      <c r="W115"/>
    </row>
    <row r="116" spans="1:23" ht="14" customHeight="1">
      <c r="A116" s="12">
        <v>43951.291666666664</v>
      </c>
      <c r="B116" s="11">
        <v>53.168399999999998</v>
      </c>
      <c r="C116" s="11">
        <v>59.98</v>
      </c>
      <c r="D116" s="11">
        <v>59.78</v>
      </c>
      <c r="E116" s="11">
        <v>59.75</v>
      </c>
      <c r="F116" s="11">
        <v>61.37</v>
      </c>
      <c r="G116" s="11">
        <v>26279900</v>
      </c>
      <c r="W116"/>
    </row>
    <row r="117" spans="1:23" ht="14" customHeight="1">
      <c r="A117" s="12">
        <v>43952.291666666664</v>
      </c>
      <c r="B117" s="11">
        <v>50.9435</v>
      </c>
      <c r="C117" s="11">
        <v>57.47</v>
      </c>
      <c r="D117" s="11">
        <v>59.78</v>
      </c>
      <c r="E117" s="11">
        <v>57.31</v>
      </c>
      <c r="F117" s="11">
        <v>58.83</v>
      </c>
      <c r="G117" s="11">
        <v>21194800</v>
      </c>
      <c r="W117"/>
    </row>
    <row r="118" spans="1:23" ht="14" customHeight="1">
      <c r="A118" s="12">
        <v>43955.291666666664</v>
      </c>
      <c r="B118" s="11">
        <v>51.404400000000003</v>
      </c>
      <c r="C118" s="11">
        <v>57.99</v>
      </c>
      <c r="D118" s="11">
        <v>59.78</v>
      </c>
      <c r="E118" s="11">
        <v>56.31</v>
      </c>
      <c r="F118" s="11">
        <v>57.12</v>
      </c>
      <c r="G118" s="11">
        <v>18957200</v>
      </c>
      <c r="I118" s="35" t="s">
        <v>174</v>
      </c>
      <c r="N118" s="20"/>
      <c r="W118"/>
    </row>
    <row r="119" spans="1:23" ht="14" customHeight="1">
      <c r="A119" s="12">
        <v>43956.291666666664</v>
      </c>
      <c r="B119" s="11">
        <v>52.078099999999999</v>
      </c>
      <c r="C119" s="11">
        <v>58.75</v>
      </c>
      <c r="D119" s="11">
        <v>59.78</v>
      </c>
      <c r="E119" s="11">
        <v>58.35</v>
      </c>
      <c r="F119" s="11">
        <v>58.79</v>
      </c>
      <c r="G119" s="11">
        <v>17252100</v>
      </c>
      <c r="I119" s="130" t="s">
        <v>191</v>
      </c>
      <c r="J119" s="130"/>
      <c r="K119" s="130"/>
      <c r="L119" s="130"/>
      <c r="M119" s="130"/>
      <c r="N119" s="130"/>
      <c r="O119" s="130"/>
      <c r="W119"/>
    </row>
    <row r="120" spans="1:23" ht="14" customHeight="1">
      <c r="A120" s="12">
        <v>43957.291666666664</v>
      </c>
      <c r="B120" s="11">
        <v>52.755600000000001</v>
      </c>
      <c r="C120" s="11">
        <v>59.18</v>
      </c>
      <c r="D120" s="11">
        <v>59.78</v>
      </c>
      <c r="E120" s="11">
        <v>58.94</v>
      </c>
      <c r="F120" s="11">
        <v>59.04</v>
      </c>
      <c r="G120" s="11">
        <v>17848700</v>
      </c>
      <c r="I120" s="130"/>
      <c r="J120" s="130"/>
      <c r="K120" s="130"/>
      <c r="L120" s="130"/>
      <c r="M120" s="130"/>
      <c r="N120" s="130"/>
      <c r="O120" s="130"/>
      <c r="W120"/>
    </row>
    <row r="121" spans="1:23" ht="14" customHeight="1">
      <c r="A121" s="12">
        <v>43958.291666666664</v>
      </c>
      <c r="B121" s="11">
        <v>52.746699999999997</v>
      </c>
      <c r="C121" s="11">
        <v>59.17</v>
      </c>
      <c r="D121" s="11">
        <v>59.78</v>
      </c>
      <c r="E121" s="11">
        <v>58.92</v>
      </c>
      <c r="F121" s="11">
        <v>59.93</v>
      </c>
      <c r="G121" s="11">
        <v>14733500</v>
      </c>
      <c r="I121" s="130"/>
      <c r="J121" s="130"/>
      <c r="K121" s="130"/>
      <c r="L121" s="130"/>
      <c r="M121" s="130"/>
      <c r="N121" s="130"/>
      <c r="O121" s="130"/>
      <c r="S121"/>
      <c r="T121"/>
      <c r="U121"/>
      <c r="V121"/>
      <c r="W121"/>
    </row>
    <row r="122" spans="1:23" ht="14" customHeight="1">
      <c r="A122" s="12">
        <v>43959.291666666664</v>
      </c>
      <c r="B122" s="11">
        <v>53.192399999999999</v>
      </c>
      <c r="C122" s="11">
        <v>59.67</v>
      </c>
      <c r="D122" s="11">
        <v>59.78</v>
      </c>
      <c r="E122" s="11">
        <v>59.05</v>
      </c>
      <c r="F122" s="11">
        <v>59.67</v>
      </c>
      <c r="G122" s="11">
        <v>20384500</v>
      </c>
      <c r="I122" s="130"/>
      <c r="J122" s="130"/>
      <c r="K122" s="130"/>
      <c r="L122" s="130"/>
      <c r="M122" s="130"/>
      <c r="N122" s="130"/>
      <c r="O122" s="130"/>
      <c r="S122"/>
      <c r="T122"/>
      <c r="U122"/>
      <c r="V122"/>
      <c r="W122"/>
    </row>
    <row r="123" spans="1:23" ht="14" customHeight="1">
      <c r="A123" s="12">
        <v>43962.291666666664</v>
      </c>
      <c r="B123" s="11">
        <v>53.602499999999999</v>
      </c>
      <c r="C123" s="11">
        <v>60.13</v>
      </c>
      <c r="D123" s="11">
        <v>59.78</v>
      </c>
      <c r="E123" s="11">
        <v>59.71</v>
      </c>
      <c r="F123" s="11">
        <v>59.74</v>
      </c>
      <c r="G123" s="11">
        <v>18684400</v>
      </c>
      <c r="I123" s="130"/>
      <c r="J123" s="130"/>
      <c r="K123" s="130"/>
      <c r="L123" s="130"/>
      <c r="M123" s="130"/>
      <c r="N123" s="130"/>
      <c r="O123" s="130"/>
    </row>
    <row r="124" spans="1:23" ht="14" customHeight="1">
      <c r="A124" s="12">
        <v>43963.291666666664</v>
      </c>
      <c r="B124" s="11">
        <v>52.051400000000001</v>
      </c>
      <c r="C124" s="11">
        <v>58.39</v>
      </c>
      <c r="D124" s="11">
        <v>59.78</v>
      </c>
      <c r="E124" s="11">
        <v>58.26</v>
      </c>
      <c r="F124" s="11">
        <v>60.22</v>
      </c>
      <c r="G124" s="11">
        <v>16754900</v>
      </c>
      <c r="I124" s="130"/>
      <c r="J124" s="130"/>
      <c r="K124" s="130"/>
      <c r="L124" s="130"/>
      <c r="M124" s="130"/>
      <c r="N124" s="130"/>
      <c r="O124" s="130"/>
    </row>
    <row r="125" spans="1:23" ht="14" customHeight="1">
      <c r="A125" s="12">
        <v>43964.291666666664</v>
      </c>
      <c r="B125" s="11">
        <v>51.471899999999998</v>
      </c>
      <c r="C125" s="11">
        <v>57.74</v>
      </c>
      <c r="D125" s="11">
        <v>59.78</v>
      </c>
      <c r="E125" s="11">
        <v>56.9</v>
      </c>
      <c r="F125" s="11">
        <v>58.45</v>
      </c>
      <c r="G125" s="11">
        <v>21065000</v>
      </c>
      <c r="I125" s="130"/>
      <c r="J125" s="130"/>
      <c r="K125" s="130"/>
      <c r="L125" s="130"/>
      <c r="M125" s="130"/>
      <c r="N125" s="130"/>
      <c r="O125" s="130"/>
    </row>
    <row r="126" spans="1:23" ht="14" customHeight="1">
      <c r="A126" s="12">
        <v>43965.291666666664</v>
      </c>
      <c r="B126" s="11">
        <v>52.666499999999999</v>
      </c>
      <c r="C126" s="11">
        <v>59.08</v>
      </c>
      <c r="D126" s="11">
        <v>59.78</v>
      </c>
      <c r="E126" s="11">
        <v>56.1</v>
      </c>
      <c r="F126" s="11">
        <v>57.32</v>
      </c>
      <c r="G126" s="11">
        <v>21569400</v>
      </c>
      <c r="I126" s="130"/>
      <c r="J126" s="130"/>
      <c r="K126" s="130"/>
      <c r="L126" s="130"/>
      <c r="M126" s="130"/>
      <c r="N126" s="130"/>
      <c r="O126" s="130"/>
    </row>
    <row r="127" spans="1:23" ht="14" customHeight="1">
      <c r="A127" s="12">
        <v>43966.291666666664</v>
      </c>
      <c r="B127" s="11">
        <v>51.953299999999999</v>
      </c>
      <c r="C127" s="11">
        <v>58.28</v>
      </c>
      <c r="D127" s="11">
        <v>59.78</v>
      </c>
      <c r="E127" s="11">
        <v>56.96</v>
      </c>
      <c r="F127" s="11">
        <v>57.4</v>
      </c>
      <c r="G127" s="11">
        <v>21373300</v>
      </c>
      <c r="I127" s="130"/>
      <c r="J127" s="130"/>
      <c r="K127" s="130"/>
      <c r="L127" s="130"/>
      <c r="M127" s="130"/>
      <c r="N127" s="130"/>
      <c r="O127" s="130"/>
    </row>
    <row r="128" spans="1:23" ht="14" customHeight="1">
      <c r="A128" s="12">
        <v>43969.291666666664</v>
      </c>
      <c r="B128" s="11">
        <v>53.415300000000002</v>
      </c>
      <c r="C128" s="11">
        <v>59.92</v>
      </c>
      <c r="D128" s="11">
        <v>59.78</v>
      </c>
      <c r="E128" s="11">
        <v>59.36</v>
      </c>
      <c r="F128" s="11">
        <v>59.74</v>
      </c>
      <c r="G128" s="11">
        <v>20428700</v>
      </c>
      <c r="I128" s="130"/>
      <c r="J128" s="130"/>
      <c r="K128" s="130"/>
      <c r="L128" s="130"/>
      <c r="M128" s="130"/>
      <c r="N128" s="130"/>
      <c r="O128" s="130"/>
    </row>
    <row r="129" spans="1:23" ht="14" customHeight="1">
      <c r="A129" s="12">
        <v>43970.291666666664</v>
      </c>
      <c r="B129" s="11">
        <v>53.745100000000001</v>
      </c>
      <c r="C129" s="11">
        <v>60.29</v>
      </c>
      <c r="D129" s="11">
        <v>59.78</v>
      </c>
      <c r="E129" s="11">
        <v>59.85</v>
      </c>
      <c r="F129" s="11">
        <v>60.13</v>
      </c>
      <c r="G129" s="11">
        <v>21865000</v>
      </c>
      <c r="I129" s="130"/>
      <c r="J129" s="130"/>
      <c r="K129" s="130"/>
      <c r="L129" s="130"/>
      <c r="M129" s="130"/>
      <c r="N129" s="130"/>
      <c r="O129" s="130"/>
    </row>
    <row r="130" spans="1:23" ht="14" customHeight="1">
      <c r="A130" s="12">
        <v>43971.291666666664</v>
      </c>
      <c r="B130" s="11">
        <v>56.250100000000003</v>
      </c>
      <c r="C130" s="11">
        <v>63.1</v>
      </c>
      <c r="D130" s="11">
        <v>59.78</v>
      </c>
      <c r="E130" s="11">
        <v>61.02</v>
      </c>
      <c r="F130" s="11">
        <v>61.16</v>
      </c>
      <c r="G130" s="11">
        <v>30584000</v>
      </c>
      <c r="I130" s="130"/>
      <c r="J130" s="130"/>
      <c r="K130" s="130"/>
      <c r="L130" s="130"/>
      <c r="M130" s="130"/>
      <c r="N130" s="130"/>
      <c r="O130" s="130"/>
    </row>
    <row r="131" spans="1:23" ht="14" customHeight="1">
      <c r="A131" s="12">
        <v>43972.291666666664</v>
      </c>
      <c r="B131" s="11">
        <v>55.251600000000003</v>
      </c>
      <c r="C131" s="11">
        <v>61.98</v>
      </c>
      <c r="D131" s="11">
        <v>59.78</v>
      </c>
      <c r="E131" s="11">
        <v>61.82</v>
      </c>
      <c r="F131" s="11">
        <v>63.1</v>
      </c>
      <c r="G131" s="11">
        <v>20987700</v>
      </c>
      <c r="I131" s="130"/>
      <c r="J131" s="130"/>
      <c r="K131" s="130"/>
      <c r="L131" s="130"/>
      <c r="M131" s="130"/>
      <c r="N131" s="130"/>
      <c r="O131" s="130"/>
    </row>
    <row r="132" spans="1:23" ht="14" customHeight="1">
      <c r="A132" s="12">
        <v>43973.291666666664</v>
      </c>
      <c r="B132" s="11">
        <v>55.501199999999997</v>
      </c>
      <c r="C132" s="11">
        <v>62.26</v>
      </c>
      <c r="D132" s="11">
        <v>59.78</v>
      </c>
      <c r="E132" s="11">
        <v>61.42</v>
      </c>
      <c r="F132" s="11">
        <v>61.98</v>
      </c>
      <c r="G132" s="11">
        <v>14103000</v>
      </c>
      <c r="I132" s="130"/>
      <c r="J132" s="130"/>
      <c r="K132" s="130"/>
      <c r="L132" s="130"/>
      <c r="M132" s="130"/>
      <c r="N132" s="130"/>
      <c r="O132" s="130"/>
    </row>
    <row r="133" spans="1:23" ht="14" customHeight="1">
      <c r="A133" s="12">
        <v>43977.291666666664</v>
      </c>
      <c r="B133" s="11">
        <v>55.572600000000001</v>
      </c>
      <c r="C133" s="11">
        <v>62.34</v>
      </c>
      <c r="D133" s="11">
        <v>59.78</v>
      </c>
      <c r="E133" s="11">
        <v>62.12</v>
      </c>
      <c r="F133" s="11">
        <v>63.68</v>
      </c>
      <c r="G133" s="11">
        <v>20933600</v>
      </c>
      <c r="I133" s="130"/>
      <c r="J133" s="130"/>
      <c r="K133" s="130"/>
      <c r="L133" s="130"/>
      <c r="M133" s="130"/>
      <c r="N133" s="130"/>
      <c r="O133" s="130"/>
    </row>
    <row r="134" spans="1:23" ht="14" customHeight="1">
      <c r="A134" s="12">
        <v>43978.291666666664</v>
      </c>
      <c r="B134" s="11">
        <v>56.6601</v>
      </c>
      <c r="C134" s="11">
        <v>63.56</v>
      </c>
      <c r="D134" s="11">
        <v>59.78</v>
      </c>
      <c r="E134" s="11">
        <v>61.07</v>
      </c>
      <c r="F134" s="11">
        <v>62.32</v>
      </c>
      <c r="G134" s="11">
        <v>19886300</v>
      </c>
      <c r="I134" s="130"/>
      <c r="J134" s="130"/>
      <c r="K134" s="130"/>
      <c r="L134" s="130"/>
      <c r="M134" s="130"/>
      <c r="N134" s="130"/>
      <c r="O134" s="130"/>
    </row>
    <row r="135" spans="1:23">
      <c r="A135" s="12">
        <v>43979.291666666664</v>
      </c>
      <c r="B135" s="11">
        <v>55.002000000000002</v>
      </c>
      <c r="C135" s="11">
        <v>61.7</v>
      </c>
      <c r="D135" s="11">
        <v>59.78</v>
      </c>
      <c r="E135" s="11">
        <v>61.49</v>
      </c>
      <c r="F135" s="11">
        <v>63</v>
      </c>
      <c r="G135" s="11">
        <v>17253500</v>
      </c>
    </row>
    <row r="136" spans="1:23">
      <c r="A136" s="12">
        <v>43980.291666666664</v>
      </c>
      <c r="B136" s="11">
        <v>56.098500000000001</v>
      </c>
      <c r="C136" s="11">
        <v>62.93</v>
      </c>
      <c r="D136" s="11">
        <v>59.78</v>
      </c>
      <c r="E136" s="11">
        <v>61.62</v>
      </c>
      <c r="F136" s="11">
        <v>61.9</v>
      </c>
      <c r="G136" s="11">
        <v>33393900</v>
      </c>
    </row>
    <row r="137" spans="1:23">
      <c r="A137" s="12">
        <v>43983.291666666664</v>
      </c>
      <c r="B137" s="11">
        <v>55.1447</v>
      </c>
      <c r="C137" s="11">
        <v>61.86</v>
      </c>
      <c r="D137" s="11">
        <v>59.78</v>
      </c>
      <c r="E137" s="11">
        <v>61.66</v>
      </c>
      <c r="F137" s="11">
        <v>62.49</v>
      </c>
      <c r="G137" s="11">
        <v>14317700</v>
      </c>
      <c r="I137" s="2" t="s">
        <v>198</v>
      </c>
      <c r="J137" s="2" t="s">
        <v>188</v>
      </c>
      <c r="K137"/>
      <c r="L137"/>
      <c r="M137"/>
      <c r="N137"/>
    </row>
    <row r="138" spans="1:23">
      <c r="A138" s="12">
        <v>43984.291666666664</v>
      </c>
      <c r="B138" s="11">
        <v>55.376399999999997</v>
      </c>
      <c r="C138" s="11">
        <v>62.12</v>
      </c>
      <c r="D138" s="11">
        <v>59.78</v>
      </c>
      <c r="E138" s="11">
        <v>60.83</v>
      </c>
      <c r="F138" s="11">
        <v>61.7</v>
      </c>
      <c r="G138" s="11">
        <v>20702400</v>
      </c>
      <c r="I138" s="2" t="s">
        <v>35</v>
      </c>
      <c r="J138" t="s">
        <v>64</v>
      </c>
      <c r="K138" t="s">
        <v>65</v>
      </c>
      <c r="L138" t="s">
        <v>66</v>
      </c>
      <c r="M138" t="s">
        <v>67</v>
      </c>
      <c r="N138" t="s">
        <v>36</v>
      </c>
    </row>
    <row r="139" spans="1:23">
      <c r="A139" s="12">
        <v>43985.291666666664</v>
      </c>
      <c r="B139" s="11">
        <v>55.207099999999997</v>
      </c>
      <c r="C139" s="11">
        <v>61.93</v>
      </c>
      <c r="D139" s="11">
        <v>59.78</v>
      </c>
      <c r="E139" s="11">
        <v>61.53</v>
      </c>
      <c r="F139" s="11">
        <v>62.45</v>
      </c>
      <c r="G139" s="11">
        <v>16737300</v>
      </c>
      <c r="I139" s="3" t="s">
        <v>166</v>
      </c>
      <c r="J139"/>
      <c r="K139"/>
      <c r="L139"/>
      <c r="M139">
        <v>51.151125</v>
      </c>
      <c r="N139">
        <v>51.151125</v>
      </c>
      <c r="S139"/>
      <c r="T139"/>
      <c r="U139"/>
      <c r="V139"/>
      <c r="W139"/>
    </row>
    <row r="140" spans="1:23">
      <c r="A140" s="12">
        <v>43986.291666666664</v>
      </c>
      <c r="B140" s="11">
        <v>56.1342</v>
      </c>
      <c r="C140" s="11">
        <v>62.97</v>
      </c>
      <c r="D140" s="11">
        <v>59.78</v>
      </c>
      <c r="E140" s="11">
        <v>61.34</v>
      </c>
      <c r="F140" s="11">
        <v>61.74</v>
      </c>
      <c r="G140" s="11">
        <v>22010100</v>
      </c>
      <c r="I140" s="3" t="s">
        <v>37</v>
      </c>
      <c r="J140">
        <v>52.333711290322576</v>
      </c>
      <c r="K140">
        <v>53.195403174603172</v>
      </c>
      <c r="L140">
        <v>46.525525000000002</v>
      </c>
      <c r="M140">
        <v>44.022015624999987</v>
      </c>
      <c r="N140">
        <v>48.976454940711456</v>
      </c>
      <c r="S140"/>
      <c r="T140"/>
      <c r="U140"/>
      <c r="V140"/>
      <c r="W140"/>
    </row>
    <row r="141" spans="1:23">
      <c r="A141" s="12">
        <v>43987.291666666664</v>
      </c>
      <c r="B141" s="11">
        <v>57.355400000000003</v>
      </c>
      <c r="C141" s="11">
        <v>64.34</v>
      </c>
      <c r="D141" s="11">
        <v>59.78</v>
      </c>
      <c r="E141" s="11">
        <v>63.16</v>
      </c>
      <c r="F141" s="11">
        <v>63.36</v>
      </c>
      <c r="G141" s="11">
        <v>26813100</v>
      </c>
      <c r="I141" s="3" t="s">
        <v>38</v>
      </c>
      <c r="J141">
        <v>54.093683606557384</v>
      </c>
      <c r="K141">
        <v>53.578692063492063</v>
      </c>
      <c r="L141">
        <v>49.809495312499998</v>
      </c>
      <c r="M141">
        <v>47.291806250000008</v>
      </c>
      <c r="N141">
        <v>51.149426984126968</v>
      </c>
      <c r="S141"/>
      <c r="T141"/>
      <c r="U141"/>
      <c r="V141"/>
      <c r="W141"/>
    </row>
    <row r="142" spans="1:23">
      <c r="A142" s="12">
        <v>43990.291666666664</v>
      </c>
      <c r="B142" s="11">
        <v>56.758200000000002</v>
      </c>
      <c r="C142" s="11">
        <v>63.67</v>
      </c>
      <c r="D142" s="11">
        <v>59.78</v>
      </c>
      <c r="E142" s="11">
        <v>62.94</v>
      </c>
      <c r="F142" s="11">
        <v>63.97</v>
      </c>
      <c r="G142" s="11">
        <v>21546200</v>
      </c>
      <c r="I142" s="3" t="s">
        <v>167</v>
      </c>
      <c r="J142">
        <v>46.182453225806448</v>
      </c>
      <c r="K142">
        <v>40.623748387096796</v>
      </c>
      <c r="L142">
        <v>32.308150000000005</v>
      </c>
      <c r="M142">
        <v>26.650639682539676</v>
      </c>
      <c r="N142">
        <v>36.369308366533815</v>
      </c>
      <c r="S142"/>
      <c r="T142"/>
      <c r="U142"/>
      <c r="V142"/>
      <c r="W142"/>
    </row>
    <row r="143" spans="1:23">
      <c r="A143" s="12">
        <v>43991.291666666664</v>
      </c>
      <c r="B143" s="11">
        <v>56.196599999999997</v>
      </c>
      <c r="C143" s="11">
        <v>63.04</v>
      </c>
      <c r="D143" s="11">
        <v>59.78</v>
      </c>
      <c r="E143" s="11">
        <v>62.9</v>
      </c>
      <c r="F143" s="11">
        <v>62.99</v>
      </c>
      <c r="G143" s="11">
        <v>23594100</v>
      </c>
      <c r="I143" s="3" t="s">
        <v>168</v>
      </c>
      <c r="J143">
        <v>27.524419354838706</v>
      </c>
      <c r="K143">
        <v>30.723191935483865</v>
      </c>
      <c r="L143">
        <v>34.216869841269833</v>
      </c>
      <c r="M143">
        <v>40.039747619047631</v>
      </c>
      <c r="N143">
        <v>33.158075199999992</v>
      </c>
      <c r="S143"/>
      <c r="T143"/>
      <c r="U143"/>
      <c r="V143"/>
      <c r="W143"/>
    </row>
    <row r="144" spans="1:23">
      <c r="A144" s="12">
        <v>43992.291666666664</v>
      </c>
      <c r="B144" s="11">
        <v>56.936500000000002</v>
      </c>
      <c r="C144" s="11">
        <v>63.87</v>
      </c>
      <c r="D144" s="11">
        <v>59.78</v>
      </c>
      <c r="E144" s="11">
        <v>62.75</v>
      </c>
      <c r="F144" s="11">
        <v>62.79</v>
      </c>
      <c r="G144" s="11">
        <v>21367800</v>
      </c>
      <c r="I144" s="3" t="s">
        <v>169</v>
      </c>
      <c r="J144">
        <v>44.044445901639364</v>
      </c>
      <c r="K144">
        <v>32.504573015873014</v>
      </c>
      <c r="L144">
        <v>24.892842187500008</v>
      </c>
      <c r="M144">
        <v>23.188124999999996</v>
      </c>
      <c r="N144">
        <v>32.134823636363642</v>
      </c>
      <c r="S144"/>
      <c r="T144"/>
      <c r="U144"/>
      <c r="V144"/>
      <c r="W144"/>
    </row>
    <row r="145" spans="1:23">
      <c r="A145" s="12">
        <v>43993.291666666664</v>
      </c>
      <c r="B145" s="11">
        <v>53.219200000000001</v>
      </c>
      <c r="C145" s="11">
        <v>59.7</v>
      </c>
      <c r="D145" s="11">
        <v>59.78</v>
      </c>
      <c r="E145" s="11">
        <v>59.52</v>
      </c>
      <c r="F145" s="11">
        <v>63.07</v>
      </c>
      <c r="G145" s="11">
        <v>26998200</v>
      </c>
      <c r="I145" s="3" t="s">
        <v>36</v>
      </c>
      <c r="J145">
        <v>44.808253571428558</v>
      </c>
      <c r="K145">
        <v>42.166346325878621</v>
      </c>
      <c r="L145">
        <v>37.561026959247656</v>
      </c>
      <c r="M145">
        <v>39.0705503144654</v>
      </c>
      <c r="N145">
        <v>40.862806915739256</v>
      </c>
      <c r="S145"/>
      <c r="T145"/>
      <c r="U145"/>
      <c r="V145"/>
      <c r="W145"/>
    </row>
    <row r="146" spans="1:23">
      <c r="A146" s="12">
        <v>43994.291666666664</v>
      </c>
      <c r="B146" s="11">
        <v>52.889299999999999</v>
      </c>
      <c r="C146" s="11">
        <v>59.33</v>
      </c>
      <c r="D146" s="11">
        <v>59.78</v>
      </c>
      <c r="E146" s="11">
        <v>58.12</v>
      </c>
      <c r="F146" s="11">
        <v>60.11</v>
      </c>
      <c r="G146" s="11">
        <v>30419800</v>
      </c>
      <c r="S146"/>
      <c r="T146"/>
      <c r="U146"/>
      <c r="V146"/>
      <c r="W146"/>
    </row>
    <row r="147" spans="1:23">
      <c r="A147" s="12">
        <v>43997.291666666664</v>
      </c>
      <c r="B147" s="11">
        <v>53.575699999999998</v>
      </c>
      <c r="C147" s="11">
        <v>60.1</v>
      </c>
      <c r="D147" s="11">
        <v>59.78</v>
      </c>
      <c r="E147" s="11">
        <v>58.58</v>
      </c>
      <c r="F147" s="11">
        <v>59.33</v>
      </c>
      <c r="G147" s="11">
        <v>29651700</v>
      </c>
      <c r="I147" s="2" t="s">
        <v>198</v>
      </c>
      <c r="J147" s="2" t="s">
        <v>188</v>
      </c>
      <c r="K147"/>
      <c r="L147"/>
      <c r="M147"/>
      <c r="N147"/>
      <c r="S147"/>
      <c r="T147"/>
      <c r="U147"/>
      <c r="V147"/>
      <c r="W147"/>
    </row>
    <row r="148" spans="1:23">
      <c r="A148" s="12">
        <v>43998.291666666664</v>
      </c>
      <c r="B148" s="11">
        <v>53.843200000000003</v>
      </c>
      <c r="C148" s="11">
        <v>60.4</v>
      </c>
      <c r="D148" s="11">
        <v>59.78</v>
      </c>
      <c r="E148" s="11">
        <v>59.49</v>
      </c>
      <c r="F148" s="11">
        <v>61.49</v>
      </c>
      <c r="G148" s="11">
        <v>23226600</v>
      </c>
      <c r="I148" s="2" t="s">
        <v>35</v>
      </c>
      <c r="J148" t="s">
        <v>64</v>
      </c>
      <c r="K148" t="s">
        <v>65</v>
      </c>
      <c r="L148" t="s">
        <v>66</v>
      </c>
      <c r="M148" t="s">
        <v>67</v>
      </c>
      <c r="N148" t="s">
        <v>36</v>
      </c>
      <c r="S148"/>
      <c r="T148"/>
      <c r="U148"/>
      <c r="V148"/>
      <c r="W148"/>
    </row>
    <row r="149" spans="1:23">
      <c r="A149" s="12">
        <v>43999.291666666664</v>
      </c>
      <c r="B149" s="11">
        <v>53.923400000000001</v>
      </c>
      <c r="C149" s="11">
        <v>60.49</v>
      </c>
      <c r="D149" s="11">
        <v>59.78</v>
      </c>
      <c r="E149" s="11">
        <v>60.06</v>
      </c>
      <c r="F149" s="11">
        <v>60.74</v>
      </c>
      <c r="G149" s="11">
        <v>20454800</v>
      </c>
      <c r="I149" s="3" t="s">
        <v>166</v>
      </c>
      <c r="J149" s="102"/>
      <c r="K149" s="102"/>
      <c r="L149" s="102"/>
      <c r="M149" s="102"/>
      <c r="N149" s="102"/>
      <c r="S149"/>
      <c r="T149"/>
      <c r="U149"/>
      <c r="V149"/>
      <c r="W149"/>
    </row>
    <row r="150" spans="1:23">
      <c r="A150" s="12">
        <v>44000.291666666664</v>
      </c>
      <c r="B150" s="11">
        <v>53.557899999999997</v>
      </c>
      <c r="C150" s="11">
        <v>60.08</v>
      </c>
      <c r="D150" s="11">
        <v>59.78</v>
      </c>
      <c r="E150" s="11">
        <v>59.32</v>
      </c>
      <c r="F150" s="11">
        <v>60.35</v>
      </c>
      <c r="G150" s="11">
        <v>24899700</v>
      </c>
      <c r="I150" s="3" t="s">
        <v>37</v>
      </c>
      <c r="J150" s="102"/>
      <c r="K150" s="102"/>
      <c r="L150" s="102"/>
      <c r="M150" s="102">
        <v>-0.13937346197175551</v>
      </c>
      <c r="N150" s="102">
        <v>-4.251460860906861E-2</v>
      </c>
      <c r="S150"/>
      <c r="T150"/>
      <c r="U150"/>
      <c r="V150"/>
      <c r="W150"/>
    </row>
    <row r="151" spans="1:23">
      <c r="A151" s="12">
        <v>44001.291666666664</v>
      </c>
      <c r="B151" s="11">
        <v>53.147799999999997</v>
      </c>
      <c r="C151" s="11">
        <v>59.62</v>
      </c>
      <c r="D151" s="11">
        <v>59.78</v>
      </c>
      <c r="E151" s="11">
        <v>59.1</v>
      </c>
      <c r="F151" s="11">
        <v>60.65</v>
      </c>
      <c r="G151" s="11">
        <v>60336100</v>
      </c>
      <c r="I151" s="3" t="s">
        <v>38</v>
      </c>
      <c r="J151" s="102">
        <v>3.362980138120375E-2</v>
      </c>
      <c r="K151" s="102">
        <v>7.2053009473548547E-3</v>
      </c>
      <c r="L151" s="102">
        <v>7.058427202057356E-2</v>
      </c>
      <c r="M151" s="102">
        <v>7.4276258789547897E-2</v>
      </c>
      <c r="N151" s="102">
        <v>4.4367687413186772E-2</v>
      </c>
      <c r="R151"/>
      <c r="S151"/>
      <c r="T151"/>
      <c r="U151"/>
      <c r="V151"/>
      <c r="W151"/>
    </row>
    <row r="152" spans="1:23">
      <c r="A152" s="12">
        <v>44004.291666666664</v>
      </c>
      <c r="B152" s="11">
        <v>53.566800000000001</v>
      </c>
      <c r="C152" s="11">
        <v>60.09</v>
      </c>
      <c r="D152" s="11">
        <v>59.78</v>
      </c>
      <c r="E152" s="11">
        <v>58.83</v>
      </c>
      <c r="F152" s="11">
        <v>59.73</v>
      </c>
      <c r="G152" s="11">
        <v>22846000</v>
      </c>
      <c r="I152" s="3" t="s">
        <v>167</v>
      </c>
      <c r="J152" s="102">
        <v>-0.14625053894077783</v>
      </c>
      <c r="K152" s="102">
        <v>-0.24179283176684011</v>
      </c>
      <c r="L152" s="102">
        <v>-0.35136564228764477</v>
      </c>
      <c r="M152" s="102">
        <v>-0.43646390789864004</v>
      </c>
      <c r="N152" s="102">
        <v>-0.28895961282576671</v>
      </c>
      <c r="R152"/>
      <c r="S152"/>
      <c r="T152"/>
      <c r="U152"/>
      <c r="V152"/>
      <c r="W152"/>
    </row>
    <row r="153" spans="1:23">
      <c r="A153" s="12">
        <v>44005.291666666664</v>
      </c>
      <c r="B153" s="11">
        <v>53.415300000000002</v>
      </c>
      <c r="C153" s="11">
        <v>59.92</v>
      </c>
      <c r="D153" s="11">
        <v>59.78</v>
      </c>
      <c r="E153" s="11">
        <v>59.86</v>
      </c>
      <c r="F153" s="11">
        <v>60.19</v>
      </c>
      <c r="G153" s="11">
        <v>22809600</v>
      </c>
      <c r="I153" s="3" t="s">
        <v>168</v>
      </c>
      <c r="J153" s="102">
        <v>-0.4040069889691732</v>
      </c>
      <c r="K153" s="102">
        <v>-0.24371351351608944</v>
      </c>
      <c r="L153" s="102">
        <v>5.9078586711706745E-2</v>
      </c>
      <c r="M153" s="102">
        <v>0.50239349208866857</v>
      </c>
      <c r="N153" s="102">
        <v>-8.8295139796739294E-2</v>
      </c>
      <c r="R153"/>
      <c r="S153"/>
      <c r="T153"/>
      <c r="U153"/>
      <c r="V153"/>
      <c r="W153"/>
    </row>
    <row r="154" spans="1:23">
      <c r="A154" s="12">
        <v>44006.291666666664</v>
      </c>
      <c r="B154" s="11">
        <v>52.675400000000003</v>
      </c>
      <c r="C154" s="11">
        <v>59.09</v>
      </c>
      <c r="D154" s="11">
        <v>59.78</v>
      </c>
      <c r="E154" s="11">
        <v>58.67</v>
      </c>
      <c r="F154" s="11">
        <v>59.64</v>
      </c>
      <c r="G154" s="11">
        <v>27764500</v>
      </c>
      <c r="I154" s="3" t="s">
        <v>169</v>
      </c>
      <c r="J154" s="102">
        <v>0.6001952787387862</v>
      </c>
      <c r="K154" s="102">
        <v>5.7981640844151243E-2</v>
      </c>
      <c r="L154" s="102">
        <v>-0.27249797240435708</v>
      </c>
      <c r="M154" s="102">
        <v>-0.42087234863166356</v>
      </c>
      <c r="N154" s="102">
        <v>-3.0859799836522189E-2</v>
      </c>
      <c r="R154"/>
      <c r="S154"/>
      <c r="T154"/>
      <c r="U154"/>
      <c r="V154"/>
      <c r="W154"/>
    </row>
    <row r="155" spans="1:23">
      <c r="A155" s="12">
        <v>44007.291666666664</v>
      </c>
      <c r="B155" s="11">
        <v>52.158299999999997</v>
      </c>
      <c r="C155" s="11">
        <v>58.51</v>
      </c>
      <c r="D155" s="11">
        <v>59.78</v>
      </c>
      <c r="E155" s="11">
        <v>57.48</v>
      </c>
      <c r="F155" s="11">
        <v>58.98</v>
      </c>
      <c r="G155" s="11">
        <v>21906900</v>
      </c>
      <c r="I155" s="3" t="s">
        <v>36</v>
      </c>
      <c r="J155" s="102"/>
      <c r="K155" s="102"/>
      <c r="L155" s="102"/>
      <c r="M155" s="102"/>
      <c r="N155" s="102"/>
      <c r="R155"/>
      <c r="S155"/>
      <c r="T155"/>
      <c r="U155"/>
      <c r="V155"/>
      <c r="W155"/>
    </row>
    <row r="156" spans="1:23">
      <c r="A156" s="12">
        <v>44008.291666666664</v>
      </c>
      <c r="B156" s="11">
        <v>51.258000000000003</v>
      </c>
      <c r="C156" s="11">
        <v>57.5</v>
      </c>
      <c r="D156" s="11">
        <v>59.78</v>
      </c>
      <c r="E156" s="11">
        <v>57.07</v>
      </c>
      <c r="F156" s="11">
        <v>58.49</v>
      </c>
      <c r="G156" s="11">
        <v>38477500</v>
      </c>
      <c r="R156"/>
      <c r="S156"/>
      <c r="T156"/>
      <c r="U156"/>
      <c r="V156"/>
      <c r="W156"/>
    </row>
    <row r="157" spans="1:23">
      <c r="A157" s="12">
        <v>44011.291666666664</v>
      </c>
      <c r="B157" s="11">
        <v>51.944400000000002</v>
      </c>
      <c r="C157" s="11">
        <v>58.27</v>
      </c>
      <c r="D157" s="11">
        <v>59.78</v>
      </c>
      <c r="E157" s="11">
        <v>56.76</v>
      </c>
      <c r="F157" s="11">
        <v>57.47</v>
      </c>
      <c r="G157" s="11">
        <v>22150300</v>
      </c>
      <c r="R157"/>
      <c r="S157"/>
      <c r="T157"/>
      <c r="U157"/>
      <c r="V157"/>
      <c r="W157"/>
    </row>
    <row r="158" spans="1:23">
      <c r="A158" s="12">
        <v>44012.291666666664</v>
      </c>
      <c r="B158" s="11">
        <v>53.335000000000001</v>
      </c>
      <c r="C158" s="11">
        <v>59.83</v>
      </c>
      <c r="D158" s="11">
        <v>59.78</v>
      </c>
      <c r="E158" s="11">
        <v>58.54</v>
      </c>
      <c r="F158" s="11">
        <v>58.71</v>
      </c>
      <c r="G158" s="11">
        <v>31542100</v>
      </c>
      <c r="R158"/>
      <c r="S158"/>
      <c r="T158"/>
      <c r="U158"/>
      <c r="V158"/>
      <c r="W158"/>
    </row>
    <row r="159" spans="1:23">
      <c r="A159" s="12">
        <v>44013.291666666664</v>
      </c>
      <c r="B159" s="11">
        <v>52.425800000000002</v>
      </c>
      <c r="C159" s="11">
        <v>58.81</v>
      </c>
      <c r="D159" s="11">
        <v>59.78</v>
      </c>
      <c r="E159" s="11">
        <v>58.76</v>
      </c>
      <c r="F159" s="11">
        <v>59.91</v>
      </c>
      <c r="G159" s="11">
        <v>14748100</v>
      </c>
      <c r="R159"/>
      <c r="S159"/>
      <c r="T159"/>
      <c r="U159"/>
      <c r="V159"/>
      <c r="W159"/>
    </row>
    <row r="160" spans="1:23">
      <c r="A160" s="12">
        <v>44014.291666666664</v>
      </c>
      <c r="B160" s="11">
        <v>52.710999999999999</v>
      </c>
      <c r="C160" s="11">
        <v>59.13</v>
      </c>
      <c r="D160" s="11">
        <v>59.78</v>
      </c>
      <c r="E160" s="11">
        <v>58.97</v>
      </c>
      <c r="F160" s="11">
        <v>59.19</v>
      </c>
      <c r="G160" s="11">
        <v>15578600</v>
      </c>
      <c r="L160"/>
      <c r="M160"/>
      <c r="N160"/>
      <c r="R160"/>
      <c r="S160"/>
      <c r="T160"/>
      <c r="U160"/>
      <c r="V160"/>
      <c r="W160"/>
    </row>
    <row r="161" spans="1:23">
      <c r="A161" s="12">
        <v>44018.291666666664</v>
      </c>
      <c r="B161" s="11">
        <v>53.076500000000003</v>
      </c>
      <c r="C161" s="11">
        <v>59.54</v>
      </c>
      <c r="D161" s="11">
        <v>59.78</v>
      </c>
      <c r="E161" s="11">
        <v>58.6</v>
      </c>
      <c r="F161" s="11">
        <v>58.72</v>
      </c>
      <c r="G161" s="11">
        <v>20536700</v>
      </c>
      <c r="L161"/>
      <c r="M161"/>
      <c r="N161"/>
      <c r="R161"/>
      <c r="S161"/>
      <c r="T161"/>
      <c r="U161"/>
      <c r="V161"/>
      <c r="W161"/>
    </row>
    <row r="162" spans="1:23">
      <c r="A162" s="12">
        <v>44019.291666666664</v>
      </c>
      <c r="B162" s="11">
        <v>51.98</v>
      </c>
      <c r="C162" s="11">
        <v>58.31</v>
      </c>
      <c r="D162" s="11">
        <v>59.78</v>
      </c>
      <c r="E162" s="11">
        <v>58.14</v>
      </c>
      <c r="F162" s="11">
        <v>59.07</v>
      </c>
      <c r="G162" s="11">
        <v>15996500</v>
      </c>
      <c r="L162"/>
      <c r="M162"/>
      <c r="N162"/>
      <c r="R162"/>
      <c r="S162"/>
      <c r="T162"/>
      <c r="U162"/>
      <c r="V162"/>
      <c r="W162"/>
    </row>
    <row r="163" spans="1:23">
      <c r="A163" s="12">
        <v>44020.291666666664</v>
      </c>
      <c r="B163" s="11">
        <v>52.247500000000002</v>
      </c>
      <c r="C163" s="11">
        <v>58.61</v>
      </c>
      <c r="D163" s="11">
        <v>59.78</v>
      </c>
      <c r="E163" s="11">
        <v>57.93</v>
      </c>
      <c r="F163" s="11">
        <v>58.45</v>
      </c>
      <c r="G163" s="11">
        <v>13277900</v>
      </c>
      <c r="L163"/>
      <c r="M163"/>
      <c r="N163"/>
      <c r="R163"/>
      <c r="S163"/>
      <c r="T163"/>
      <c r="U163"/>
      <c r="V163"/>
      <c r="W163"/>
    </row>
    <row r="164" spans="1:23">
      <c r="A164" s="12">
        <v>44021.291666666664</v>
      </c>
      <c r="B164" s="11">
        <v>52.078099999999999</v>
      </c>
      <c r="C164" s="11">
        <v>58.42</v>
      </c>
      <c r="D164" s="11">
        <v>59.78</v>
      </c>
      <c r="E164" s="11">
        <v>57.7</v>
      </c>
      <c r="F164" s="11">
        <v>58.2</v>
      </c>
      <c r="G164" s="11">
        <v>20683700</v>
      </c>
      <c r="L164"/>
      <c r="M164"/>
      <c r="N164"/>
      <c r="R164"/>
      <c r="S164"/>
      <c r="T164"/>
      <c r="U164"/>
      <c r="V164"/>
      <c r="W164"/>
    </row>
    <row r="165" spans="1:23">
      <c r="A165" s="12">
        <v>44022.291666666664</v>
      </c>
      <c r="B165" s="11">
        <v>53.067599999999999</v>
      </c>
      <c r="C165" s="11">
        <v>59.53</v>
      </c>
      <c r="D165" s="11">
        <v>59.78</v>
      </c>
      <c r="E165" s="11">
        <v>57.83</v>
      </c>
      <c r="F165" s="11">
        <v>57.95</v>
      </c>
      <c r="G165" s="11">
        <v>17742300</v>
      </c>
      <c r="L165"/>
      <c r="M165"/>
      <c r="N165"/>
      <c r="R165"/>
      <c r="S165"/>
      <c r="T165"/>
      <c r="U165"/>
      <c r="V165"/>
      <c r="W165"/>
    </row>
    <row r="166" spans="1:23">
      <c r="A166" s="12">
        <v>44025.291666666664</v>
      </c>
      <c r="B166" s="11">
        <v>52.220700000000001</v>
      </c>
      <c r="C166" s="11">
        <v>58.58</v>
      </c>
      <c r="D166" s="11">
        <v>59.78</v>
      </c>
      <c r="E166" s="11">
        <v>58.39</v>
      </c>
      <c r="F166" s="11">
        <v>59.84</v>
      </c>
      <c r="G166" s="11">
        <v>19082900</v>
      </c>
      <c r="L166"/>
      <c r="M166"/>
      <c r="N166"/>
      <c r="R166"/>
      <c r="S166"/>
      <c r="T166"/>
      <c r="U166"/>
      <c r="V166"/>
      <c r="W166"/>
    </row>
    <row r="167" spans="1:23">
      <c r="A167" s="12">
        <v>44026.291666666664</v>
      </c>
      <c r="B167" s="11">
        <v>52.577300000000001</v>
      </c>
      <c r="C167" s="11">
        <v>58.98</v>
      </c>
      <c r="D167" s="11">
        <v>59.78</v>
      </c>
      <c r="E167" s="11">
        <v>57.35</v>
      </c>
      <c r="F167" s="11">
        <v>57.87</v>
      </c>
      <c r="G167" s="11">
        <v>24190900</v>
      </c>
      <c r="L167"/>
      <c r="M167"/>
      <c r="N167"/>
      <c r="R167"/>
      <c r="S167"/>
      <c r="T167"/>
      <c r="U167"/>
      <c r="V167"/>
      <c r="W167"/>
    </row>
    <row r="168" spans="1:23">
      <c r="A168" s="12">
        <v>44027.291666666664</v>
      </c>
      <c r="B168" s="11">
        <v>52.621899999999997</v>
      </c>
      <c r="C168" s="11">
        <v>59.03</v>
      </c>
      <c r="D168" s="11">
        <v>59.78</v>
      </c>
      <c r="E168" s="11">
        <v>58.42</v>
      </c>
      <c r="F168" s="11">
        <v>59.03</v>
      </c>
      <c r="G168" s="11">
        <v>19986300</v>
      </c>
      <c r="I168"/>
      <c r="J168"/>
      <c r="K168"/>
      <c r="L168"/>
      <c r="M168"/>
      <c r="N168"/>
      <c r="R168"/>
      <c r="S168"/>
      <c r="T168"/>
      <c r="U168"/>
      <c r="V168"/>
      <c r="W168"/>
    </row>
    <row r="169" spans="1:23">
      <c r="A169" s="12">
        <v>44028.291666666664</v>
      </c>
      <c r="B169" s="11">
        <v>52.719900000000003</v>
      </c>
      <c r="C169" s="11">
        <v>59.14</v>
      </c>
      <c r="D169" s="11">
        <v>59.78</v>
      </c>
      <c r="E169" s="11">
        <v>58.4</v>
      </c>
      <c r="F169" s="11">
        <v>58.54</v>
      </c>
      <c r="G169" s="11">
        <v>12425900</v>
      </c>
      <c r="R169"/>
      <c r="S169"/>
      <c r="T169"/>
      <c r="U169"/>
      <c r="V169"/>
      <c r="W169" t="s">
        <v>173</v>
      </c>
    </row>
    <row r="170" spans="1:23">
      <c r="A170" s="12">
        <v>44029.291666666664</v>
      </c>
      <c r="B170" s="11">
        <v>53.486600000000003</v>
      </c>
      <c r="C170" s="11">
        <v>60</v>
      </c>
      <c r="D170" s="11">
        <v>59.78</v>
      </c>
      <c r="E170" s="11">
        <v>59.28</v>
      </c>
      <c r="F170" s="11">
        <v>59.42</v>
      </c>
      <c r="G170" s="11">
        <v>16322800</v>
      </c>
      <c r="R170"/>
      <c r="S170"/>
      <c r="T170"/>
      <c r="U170"/>
      <c r="V170"/>
      <c r="W170"/>
    </row>
    <row r="171" spans="1:23">
      <c r="A171" s="12">
        <v>44032.291666666664</v>
      </c>
      <c r="B171" s="11">
        <v>54.511699999999998</v>
      </c>
      <c r="C171" s="11">
        <v>61.15</v>
      </c>
      <c r="D171" s="11">
        <v>59.78</v>
      </c>
      <c r="E171" s="11">
        <v>59.34</v>
      </c>
      <c r="F171" s="11">
        <v>60.08</v>
      </c>
      <c r="G171" s="11">
        <v>16868700</v>
      </c>
      <c r="R171"/>
      <c r="S171"/>
      <c r="T171"/>
      <c r="U171"/>
      <c r="V171"/>
      <c r="W171"/>
    </row>
    <row r="172" spans="1:23">
      <c r="A172" s="12">
        <v>44033.291666666664</v>
      </c>
      <c r="B172" s="11">
        <v>54.110599999999998</v>
      </c>
      <c r="C172" s="11">
        <v>60.7</v>
      </c>
      <c r="D172" s="11">
        <v>59.78</v>
      </c>
      <c r="E172" s="11">
        <v>60.44</v>
      </c>
      <c r="F172" s="11">
        <v>61.52</v>
      </c>
      <c r="G172" s="11">
        <v>19803700</v>
      </c>
    </row>
    <row r="173" spans="1:23">
      <c r="A173" s="12">
        <v>44034.291666666664</v>
      </c>
      <c r="B173" s="11">
        <v>54.422600000000003</v>
      </c>
      <c r="C173" s="11">
        <v>61.05</v>
      </c>
      <c r="D173" s="11">
        <v>59.78</v>
      </c>
      <c r="E173" s="11">
        <v>60.62</v>
      </c>
      <c r="F173" s="11">
        <v>61.31</v>
      </c>
      <c r="G173" s="11">
        <v>18959900</v>
      </c>
    </row>
    <row r="174" spans="1:23" ht="14" customHeight="1">
      <c r="A174" s="12">
        <v>44035.291666666664</v>
      </c>
      <c r="B174" s="11">
        <v>53.843200000000003</v>
      </c>
      <c r="C174" s="11">
        <v>60.4</v>
      </c>
      <c r="D174" s="11">
        <v>59.78</v>
      </c>
      <c r="E174" s="11">
        <v>59.98</v>
      </c>
      <c r="F174" s="11">
        <v>61.26</v>
      </c>
      <c r="G174" s="11">
        <v>43518600</v>
      </c>
    </row>
    <row r="175" spans="1:23" ht="14" customHeight="1">
      <c r="A175" s="12">
        <v>44036.291666666664</v>
      </c>
      <c r="B175" s="11">
        <v>45.098100000000002</v>
      </c>
      <c r="C175" s="11">
        <v>50.59</v>
      </c>
      <c r="D175" s="11">
        <v>59.78</v>
      </c>
      <c r="E175" s="11">
        <v>49.5</v>
      </c>
      <c r="F175" s="11">
        <v>52.15</v>
      </c>
      <c r="G175" s="11">
        <v>182269900</v>
      </c>
    </row>
    <row r="176" spans="1:23">
      <c r="A176" s="12">
        <v>44039.291666666664</v>
      </c>
      <c r="B176" s="11">
        <v>44.188800000000001</v>
      </c>
      <c r="C176" s="11">
        <v>49.57</v>
      </c>
      <c r="D176" s="11">
        <v>59.78</v>
      </c>
      <c r="E176" s="11">
        <v>49.47</v>
      </c>
      <c r="F176" s="11">
        <v>51.03</v>
      </c>
      <c r="G176" s="11">
        <v>107526500</v>
      </c>
    </row>
    <row r="177" spans="1:17">
      <c r="A177" s="12">
        <v>44040.291666666664</v>
      </c>
      <c r="B177" s="11">
        <v>43.8947</v>
      </c>
      <c r="C177" s="11">
        <v>49.24</v>
      </c>
      <c r="D177" s="11">
        <v>59.78</v>
      </c>
      <c r="E177" s="11">
        <v>49.14</v>
      </c>
      <c r="F177" s="11">
        <v>49.48</v>
      </c>
      <c r="G177" s="11">
        <v>62362600</v>
      </c>
    </row>
    <row r="178" spans="1:17">
      <c r="A178" s="12">
        <v>44041.291666666664</v>
      </c>
      <c r="B178" s="11">
        <v>42.851700000000001</v>
      </c>
      <c r="C178" s="11">
        <v>48.07</v>
      </c>
      <c r="D178" s="11">
        <v>59.78</v>
      </c>
      <c r="E178" s="11">
        <v>47.9</v>
      </c>
      <c r="F178" s="11">
        <v>49.49</v>
      </c>
      <c r="G178" s="11">
        <v>60500800</v>
      </c>
    </row>
    <row r="179" spans="1:17">
      <c r="A179" s="12">
        <v>44042.291666666664</v>
      </c>
      <c r="B179" s="11">
        <v>42.7804</v>
      </c>
      <c r="C179" s="11">
        <v>47.99</v>
      </c>
      <c r="D179" s="11">
        <v>59.78</v>
      </c>
      <c r="E179" s="11">
        <v>47.59</v>
      </c>
      <c r="F179" s="11">
        <v>47.83</v>
      </c>
      <c r="G179" s="11">
        <v>39735200</v>
      </c>
      <c r="I179"/>
      <c r="J179"/>
      <c r="K179"/>
      <c r="L179"/>
      <c r="M179"/>
      <c r="N179"/>
      <c r="O179"/>
      <c r="P179"/>
      <c r="Q179"/>
    </row>
    <row r="180" spans="1:17">
      <c r="A180" s="12">
        <v>44043.291666666664</v>
      </c>
      <c r="B180" s="11">
        <v>42.5486</v>
      </c>
      <c r="C180" s="11">
        <v>47.73</v>
      </c>
      <c r="D180" s="11">
        <v>59.78</v>
      </c>
      <c r="E180" s="11">
        <v>46.97</v>
      </c>
      <c r="F180" s="11">
        <v>48.13</v>
      </c>
      <c r="G180" s="11">
        <v>46536000</v>
      </c>
      <c r="I180"/>
      <c r="J180"/>
      <c r="K180"/>
      <c r="L180"/>
      <c r="M180"/>
      <c r="N180"/>
      <c r="O180"/>
      <c r="P180"/>
      <c r="Q180"/>
    </row>
    <row r="181" spans="1:17">
      <c r="A181" s="12">
        <v>44046.291666666664</v>
      </c>
      <c r="B181" s="11">
        <v>43.056699999999999</v>
      </c>
      <c r="C181" s="11">
        <v>48.3</v>
      </c>
      <c r="D181" s="11">
        <v>59.78</v>
      </c>
      <c r="E181" s="11">
        <v>47.74</v>
      </c>
      <c r="F181" s="11">
        <v>48.27</v>
      </c>
      <c r="G181" s="11">
        <v>31767100</v>
      </c>
      <c r="I181"/>
      <c r="J181"/>
      <c r="K181"/>
      <c r="L181"/>
      <c r="M181"/>
      <c r="N181"/>
      <c r="O181"/>
      <c r="P181"/>
      <c r="Q181"/>
    </row>
    <row r="182" spans="1:17">
      <c r="A182" s="12">
        <v>44047.291666666664</v>
      </c>
      <c r="B182" s="11">
        <v>43.796599999999998</v>
      </c>
      <c r="C182" s="11">
        <v>49.13</v>
      </c>
      <c r="D182" s="11">
        <v>59.78</v>
      </c>
      <c r="E182" s="11">
        <v>48.5</v>
      </c>
      <c r="F182" s="11">
        <v>48.6</v>
      </c>
      <c r="G182" s="11">
        <v>29045800</v>
      </c>
      <c r="I182"/>
      <c r="J182"/>
      <c r="K182"/>
      <c r="L182"/>
      <c r="M182"/>
      <c r="N182"/>
      <c r="O182"/>
      <c r="P182"/>
      <c r="Q182"/>
    </row>
    <row r="183" spans="1:17">
      <c r="A183" s="12">
        <v>44048.291666666664</v>
      </c>
      <c r="B183" s="11">
        <v>43.609400000000001</v>
      </c>
      <c r="C183" s="11">
        <v>48.92</v>
      </c>
      <c r="D183" s="11">
        <v>59.78</v>
      </c>
      <c r="E183" s="11">
        <v>48.66</v>
      </c>
      <c r="F183" s="11">
        <v>49.72</v>
      </c>
      <c r="G183" s="11">
        <v>29438600</v>
      </c>
      <c r="I183"/>
      <c r="J183"/>
      <c r="K183"/>
      <c r="L183"/>
      <c r="M183"/>
      <c r="N183"/>
      <c r="O183"/>
      <c r="P183"/>
      <c r="Q183"/>
    </row>
    <row r="184" spans="1:17">
      <c r="A184" s="12">
        <v>44049.291666666664</v>
      </c>
      <c r="B184" s="11">
        <v>43.591500000000003</v>
      </c>
      <c r="C184" s="11">
        <v>48.57</v>
      </c>
      <c r="D184" s="11">
        <v>59.78</v>
      </c>
      <c r="E184" s="11">
        <v>48.1</v>
      </c>
      <c r="F184" s="11">
        <v>48.79</v>
      </c>
      <c r="G184" s="11">
        <v>23795500</v>
      </c>
      <c r="I184"/>
      <c r="J184"/>
      <c r="K184"/>
      <c r="L184"/>
      <c r="M184"/>
      <c r="N184"/>
      <c r="O184"/>
      <c r="P184"/>
      <c r="Q184"/>
    </row>
    <row r="185" spans="1:17">
      <c r="A185" s="12">
        <v>44050.291666666664</v>
      </c>
      <c r="B185" s="11">
        <v>43.1068</v>
      </c>
      <c r="C185" s="11">
        <v>48.03</v>
      </c>
      <c r="D185" s="11">
        <v>59.78</v>
      </c>
      <c r="E185" s="11">
        <v>47.7</v>
      </c>
      <c r="F185" s="11">
        <v>48.53</v>
      </c>
      <c r="G185" s="11">
        <v>36765200</v>
      </c>
      <c r="I185"/>
      <c r="J185"/>
      <c r="K185"/>
      <c r="L185"/>
      <c r="M185"/>
      <c r="N185"/>
      <c r="O185"/>
      <c r="P185"/>
      <c r="Q185"/>
    </row>
    <row r="186" spans="1:17">
      <c r="A186" s="12">
        <v>44053.291666666664</v>
      </c>
      <c r="B186" s="11">
        <v>44.174799999999998</v>
      </c>
      <c r="C186" s="11">
        <v>49.22</v>
      </c>
      <c r="D186" s="11">
        <v>59.78</v>
      </c>
      <c r="E186" s="11">
        <v>48.06</v>
      </c>
      <c r="F186" s="11">
        <v>48.2</v>
      </c>
      <c r="G186" s="11">
        <v>37442600</v>
      </c>
      <c r="I186"/>
      <c r="J186"/>
      <c r="K186"/>
      <c r="L186"/>
      <c r="M186"/>
      <c r="N186"/>
      <c r="O186"/>
      <c r="P186"/>
      <c r="Q186"/>
    </row>
    <row r="187" spans="1:17">
      <c r="A187" s="12">
        <v>44054.291666666664</v>
      </c>
      <c r="B187" s="11">
        <v>43.250399999999999</v>
      </c>
      <c r="C187" s="11">
        <v>48.19</v>
      </c>
      <c r="D187" s="11">
        <v>59.78</v>
      </c>
      <c r="E187" s="11">
        <v>48.06</v>
      </c>
      <c r="F187" s="11">
        <v>49.63</v>
      </c>
      <c r="G187" s="11">
        <v>35348100</v>
      </c>
      <c r="I187"/>
      <c r="J187"/>
      <c r="K187"/>
      <c r="L187"/>
      <c r="M187"/>
      <c r="N187"/>
      <c r="O187"/>
      <c r="P187"/>
      <c r="Q187"/>
    </row>
    <row r="188" spans="1:17">
      <c r="A188" s="12">
        <v>44055.291666666664</v>
      </c>
      <c r="B188" s="11">
        <v>44.1479</v>
      </c>
      <c r="C188" s="11">
        <v>49.19</v>
      </c>
      <c r="D188" s="11">
        <v>59.78</v>
      </c>
      <c r="E188" s="11">
        <v>48.24</v>
      </c>
      <c r="F188" s="11">
        <v>48.67</v>
      </c>
      <c r="G188" s="11">
        <v>30659800</v>
      </c>
      <c r="H188"/>
      <c r="I188"/>
      <c r="J188"/>
      <c r="K188"/>
      <c r="L188"/>
      <c r="M188"/>
      <c r="N188"/>
      <c r="O188"/>
      <c r="P188"/>
      <c r="Q188"/>
    </row>
    <row r="189" spans="1:17">
      <c r="A189" s="12">
        <v>44056.291666666664</v>
      </c>
      <c r="B189" s="11">
        <v>43.582500000000003</v>
      </c>
      <c r="C189" s="11">
        <v>48.56</v>
      </c>
      <c r="D189" s="11">
        <v>59.78</v>
      </c>
      <c r="E189" s="11">
        <v>48.39</v>
      </c>
      <c r="F189" s="11">
        <v>49.26</v>
      </c>
      <c r="G189" s="11">
        <v>24774500</v>
      </c>
      <c r="H189"/>
      <c r="I189"/>
      <c r="J189"/>
      <c r="K189"/>
      <c r="L189"/>
      <c r="M189"/>
      <c r="N189"/>
      <c r="O189"/>
      <c r="P189"/>
      <c r="Q189"/>
    </row>
    <row r="190" spans="1:17">
      <c r="A190" s="12">
        <v>44057.291666666664</v>
      </c>
      <c r="B190" s="11">
        <v>43.878700000000002</v>
      </c>
      <c r="C190" s="11">
        <v>48.89</v>
      </c>
      <c r="D190" s="11">
        <v>59.78</v>
      </c>
      <c r="E190" s="11">
        <v>48.65</v>
      </c>
      <c r="F190" s="11">
        <v>48.73</v>
      </c>
      <c r="G190" s="11">
        <v>22321200</v>
      </c>
      <c r="H190"/>
      <c r="I190"/>
      <c r="J190"/>
      <c r="K190"/>
      <c r="L190"/>
      <c r="M190"/>
      <c r="N190"/>
      <c r="O190"/>
      <c r="P190"/>
      <c r="Q190"/>
    </row>
    <row r="191" spans="1:17">
      <c r="A191" s="12">
        <v>44060.291666666664</v>
      </c>
      <c r="B191" s="11">
        <v>43.914499999999997</v>
      </c>
      <c r="C191" s="11">
        <v>48.93</v>
      </c>
      <c r="D191" s="11">
        <v>59.78</v>
      </c>
      <c r="E191" s="11">
        <v>48.73</v>
      </c>
      <c r="F191" s="11">
        <v>49.11</v>
      </c>
      <c r="G191" s="11">
        <v>20018300</v>
      </c>
      <c r="H191"/>
      <c r="I191"/>
      <c r="J191"/>
      <c r="K191"/>
      <c r="L191"/>
      <c r="M191"/>
      <c r="N191"/>
      <c r="O191"/>
      <c r="P191"/>
      <c r="Q191"/>
    </row>
    <row r="192" spans="1:17">
      <c r="A192" s="12">
        <v>44061.291666666664</v>
      </c>
      <c r="B192" s="11">
        <v>43.6633</v>
      </c>
      <c r="C192" s="11">
        <v>48.65</v>
      </c>
      <c r="D192" s="11">
        <v>59.78</v>
      </c>
      <c r="E192" s="11">
        <v>48.62</v>
      </c>
      <c r="F192" s="11">
        <v>49.26</v>
      </c>
      <c r="G192" s="11">
        <v>19251400</v>
      </c>
      <c r="H192"/>
      <c r="I192"/>
      <c r="J192"/>
      <c r="K192"/>
      <c r="L192"/>
      <c r="M192"/>
      <c r="N192"/>
      <c r="O192"/>
      <c r="P192"/>
      <c r="Q192"/>
    </row>
    <row r="193" spans="1:17">
      <c r="A193" s="12">
        <v>44062.291666666664</v>
      </c>
      <c r="B193" s="11">
        <v>43.375999999999998</v>
      </c>
      <c r="C193" s="11">
        <v>48.33</v>
      </c>
      <c r="D193" s="11">
        <v>59.78</v>
      </c>
      <c r="E193" s="11">
        <v>48.25</v>
      </c>
      <c r="F193" s="11">
        <v>48.79</v>
      </c>
      <c r="G193" s="11">
        <v>27775000</v>
      </c>
      <c r="H193"/>
      <c r="I193"/>
      <c r="J193"/>
      <c r="K193"/>
      <c r="L193"/>
      <c r="M193"/>
      <c r="N193"/>
      <c r="O193"/>
      <c r="P193"/>
      <c r="Q193"/>
    </row>
    <row r="194" spans="1:17">
      <c r="A194" s="12">
        <v>44063.291666666664</v>
      </c>
      <c r="B194" s="11">
        <v>44.129899999999999</v>
      </c>
      <c r="C194" s="11">
        <v>49.17</v>
      </c>
      <c r="D194" s="11">
        <v>59.78</v>
      </c>
      <c r="E194" s="11">
        <v>49</v>
      </c>
      <c r="F194" s="11">
        <v>49.81</v>
      </c>
      <c r="G194" s="11">
        <v>55081300</v>
      </c>
      <c r="H194"/>
      <c r="I194"/>
      <c r="J194"/>
      <c r="K194"/>
      <c r="L194"/>
      <c r="M194"/>
      <c r="N194"/>
      <c r="O194"/>
      <c r="P194"/>
      <c r="Q194"/>
    </row>
    <row r="195" spans="1:17">
      <c r="A195" s="12">
        <v>44064.291666666664</v>
      </c>
      <c r="B195" s="11">
        <v>44.228700000000003</v>
      </c>
      <c r="C195" s="11">
        <v>49.28</v>
      </c>
      <c r="D195" s="11">
        <v>59.78</v>
      </c>
      <c r="E195" s="11">
        <v>48.65</v>
      </c>
      <c r="F195" s="11">
        <v>49.02</v>
      </c>
      <c r="G195" s="11">
        <v>34621500</v>
      </c>
      <c r="H195"/>
      <c r="I195"/>
      <c r="J195"/>
      <c r="K195"/>
      <c r="L195"/>
      <c r="M195"/>
      <c r="N195"/>
      <c r="O195"/>
      <c r="P195"/>
      <c r="Q195"/>
    </row>
    <row r="196" spans="1:17">
      <c r="A196" s="12">
        <v>44067.291666666664</v>
      </c>
      <c r="B196" s="11">
        <v>44.103000000000002</v>
      </c>
      <c r="C196" s="11">
        <v>49.14</v>
      </c>
      <c r="D196" s="11">
        <v>59.78</v>
      </c>
      <c r="E196" s="11">
        <v>48.82</v>
      </c>
      <c r="F196" s="11">
        <v>49.26</v>
      </c>
      <c r="G196" s="11">
        <v>36295300</v>
      </c>
      <c r="I196"/>
      <c r="J196"/>
      <c r="K196"/>
      <c r="L196"/>
      <c r="M196"/>
      <c r="N196"/>
      <c r="O196"/>
      <c r="P196"/>
      <c r="Q196"/>
    </row>
    <row r="197" spans="1:17">
      <c r="A197" s="12">
        <v>44068.291666666664</v>
      </c>
      <c r="B197" s="11">
        <v>44.363300000000002</v>
      </c>
      <c r="C197" s="11">
        <v>49.43</v>
      </c>
      <c r="D197" s="11">
        <v>59.78</v>
      </c>
      <c r="E197" s="11">
        <v>49.21</v>
      </c>
      <c r="F197" s="11">
        <v>49.35</v>
      </c>
      <c r="G197" s="11">
        <v>38384300</v>
      </c>
      <c r="I197"/>
      <c r="J197"/>
      <c r="K197"/>
      <c r="L197"/>
      <c r="M197"/>
      <c r="N197"/>
      <c r="O197"/>
      <c r="P197"/>
      <c r="Q197"/>
    </row>
    <row r="198" spans="1:17">
      <c r="A198" s="12">
        <v>44069.291666666664</v>
      </c>
      <c r="B198" s="11">
        <v>44.470999999999997</v>
      </c>
      <c r="C198" s="11">
        <v>49.55</v>
      </c>
      <c r="D198" s="11">
        <v>59.78</v>
      </c>
      <c r="E198" s="11">
        <v>49.23</v>
      </c>
      <c r="F198" s="11">
        <v>49.39</v>
      </c>
      <c r="G198" s="11">
        <v>28616600</v>
      </c>
      <c r="I198"/>
      <c r="J198"/>
      <c r="K198"/>
      <c r="L198"/>
      <c r="M198"/>
      <c r="N198"/>
      <c r="O198"/>
      <c r="P198"/>
      <c r="Q198"/>
    </row>
    <row r="199" spans="1:17">
      <c r="A199" s="12">
        <v>44070.291666666664</v>
      </c>
      <c r="B199" s="11">
        <v>44.336399999999998</v>
      </c>
      <c r="C199" s="11">
        <v>49.4</v>
      </c>
      <c r="D199" s="11">
        <v>59.78</v>
      </c>
      <c r="E199" s="11">
        <v>49.17</v>
      </c>
      <c r="F199" s="11">
        <v>49.79</v>
      </c>
      <c r="G199" s="11">
        <v>24420600</v>
      </c>
      <c r="I199"/>
      <c r="J199"/>
      <c r="K199"/>
      <c r="L199"/>
      <c r="M199"/>
      <c r="N199"/>
      <c r="O199"/>
      <c r="P199"/>
      <c r="Q199"/>
    </row>
    <row r="200" spans="1:17">
      <c r="A200" s="12">
        <v>44071.291666666664</v>
      </c>
      <c r="B200" s="11">
        <v>45.260800000000003</v>
      </c>
      <c r="C200" s="11">
        <v>50.43</v>
      </c>
      <c r="D200" s="11">
        <v>59.78</v>
      </c>
      <c r="E200" s="11">
        <v>49.46</v>
      </c>
      <c r="F200" s="11">
        <v>49.57</v>
      </c>
      <c r="G200" s="11">
        <v>35384700</v>
      </c>
    </row>
    <row r="201" spans="1:17">
      <c r="A201" s="12">
        <v>44074.291666666664</v>
      </c>
      <c r="B201" s="11">
        <v>45.727499999999999</v>
      </c>
      <c r="C201" s="11">
        <v>50.95</v>
      </c>
      <c r="D201" s="11">
        <v>59.78</v>
      </c>
      <c r="E201" s="11">
        <v>50.32</v>
      </c>
      <c r="F201" s="11">
        <v>51</v>
      </c>
      <c r="G201" s="11">
        <v>46114100</v>
      </c>
    </row>
    <row r="202" spans="1:17">
      <c r="A202" s="12">
        <v>44075.291666666664</v>
      </c>
      <c r="B202" s="11">
        <v>45.5839</v>
      </c>
      <c r="C202" s="11">
        <v>50.79</v>
      </c>
      <c r="D202" s="11">
        <v>59.78</v>
      </c>
      <c r="E202" s="11">
        <v>50.22</v>
      </c>
      <c r="F202" s="11">
        <v>50.91</v>
      </c>
      <c r="G202" s="11">
        <v>30472800</v>
      </c>
    </row>
    <row r="203" spans="1:17">
      <c r="A203" s="12">
        <v>44076.291666666664</v>
      </c>
      <c r="B203" s="11">
        <v>46.894199999999998</v>
      </c>
      <c r="C203" s="11">
        <v>52.25</v>
      </c>
      <c r="D203" s="11">
        <v>59.78</v>
      </c>
      <c r="E203" s="11">
        <v>51.09</v>
      </c>
      <c r="F203" s="11">
        <v>51.21</v>
      </c>
      <c r="G203" s="11">
        <v>53000700</v>
      </c>
    </row>
    <row r="204" spans="1:17" ht="14.5" thickBot="1">
      <c r="A204" s="12">
        <v>44077.291666666664</v>
      </c>
      <c r="B204" s="11">
        <v>45.224899999999998</v>
      </c>
      <c r="C204" s="11">
        <v>50.39</v>
      </c>
      <c r="D204" s="11">
        <v>59.78</v>
      </c>
      <c r="E204" s="11">
        <v>50.14</v>
      </c>
      <c r="F204" s="11">
        <v>52.5</v>
      </c>
      <c r="G204" s="11">
        <v>47394300</v>
      </c>
    </row>
    <row r="205" spans="1:17">
      <c r="A205" s="12">
        <v>44078.291666666664</v>
      </c>
      <c r="B205" s="11">
        <v>44.9467</v>
      </c>
      <c r="C205" s="11">
        <v>50.08</v>
      </c>
      <c r="D205" s="11">
        <v>59.78</v>
      </c>
      <c r="E205" s="11">
        <v>49.49</v>
      </c>
      <c r="F205" s="11">
        <v>50.53</v>
      </c>
      <c r="G205" s="11">
        <v>43318400</v>
      </c>
      <c r="I205" s="51" t="s">
        <v>193</v>
      </c>
      <c r="J205" s="51" t="s">
        <v>194</v>
      </c>
      <c r="K205" s="51" t="s">
        <v>195</v>
      </c>
      <c r="L205"/>
      <c r="M205" s="51" t="s">
        <v>196</v>
      </c>
      <c r="N205" s="51" t="s">
        <v>197</v>
      </c>
    </row>
    <row r="206" spans="1:17">
      <c r="A206" s="12">
        <v>44082.291666666664</v>
      </c>
      <c r="B206" s="11">
        <v>43.896599999999999</v>
      </c>
      <c r="C206" s="11">
        <v>48.91</v>
      </c>
      <c r="D206" s="11">
        <v>59.78</v>
      </c>
      <c r="E206" s="11">
        <v>48.85</v>
      </c>
      <c r="F206" s="11">
        <v>49.26</v>
      </c>
      <c r="G206" s="11">
        <v>39752700</v>
      </c>
      <c r="I206" s="97">
        <v>11</v>
      </c>
      <c r="J206">
        <v>564.86509999999998</v>
      </c>
      <c r="K206">
        <f>J206-AVERAGE(AutocorrTable4143162429[Series])</f>
        <v>-277.84655737704941</v>
      </c>
      <c r="L206"/>
      <c r="M206" s="42">
        <v>1</v>
      </c>
      <c r="N206" s="99">
        <f ca="1">SUMPRODUCT(OFFSET($K$205,1,0,COUNT(AutocorrTable4143162429[Series])-M206,1),OFFSET($K$205,1+M206,0,COUNT(AutocorrTable4143162429[Series])-M206,1))/SUMPRODUCT(AutocorrTable4143162429[Centered Series],AutocorrTable4143162429[Centered Series])</f>
        <v>0.77623625393075668</v>
      </c>
    </row>
    <row r="207" spans="1:17">
      <c r="A207" s="12">
        <v>44083.291666666664</v>
      </c>
      <c r="B207" s="11">
        <v>44.533799999999999</v>
      </c>
      <c r="C207" s="11">
        <v>49.62</v>
      </c>
      <c r="D207" s="11">
        <v>59.78</v>
      </c>
      <c r="E207" s="11">
        <v>49.04</v>
      </c>
      <c r="F207" s="11">
        <v>49.53</v>
      </c>
      <c r="G207" s="11">
        <v>33437300</v>
      </c>
      <c r="I207" s="97">
        <v>12</v>
      </c>
      <c r="J207">
        <v>1071.9709</v>
      </c>
      <c r="K207">
        <f>J207-AVERAGE(AutocorrTable4143162429[Series])</f>
        <v>229.25924262295064</v>
      </c>
      <c r="L207"/>
      <c r="M207" s="42">
        <v>2</v>
      </c>
      <c r="N207" s="99">
        <f ca="1">SUMPRODUCT(OFFSET($K$205,1,0,COUNT(AutocorrTable4143162429[Series])-M207,1),OFFSET($K$205,1+M207,0,COUNT(AutocorrTable4143162429[Series])-M207,1))/SUMPRODUCT(AutocorrTable4143162429[Centered Series],AutocorrTable4143162429[Centered Series])</f>
        <v>0.70392296679288291</v>
      </c>
    </row>
    <row r="208" spans="1:17">
      <c r="A208" s="12">
        <v>44084.291666666664</v>
      </c>
      <c r="B208" s="11">
        <v>43.941499999999998</v>
      </c>
      <c r="C208" s="11">
        <v>48.96</v>
      </c>
      <c r="D208" s="11">
        <v>59.78</v>
      </c>
      <c r="E208" s="11">
        <v>48.71</v>
      </c>
      <c r="F208" s="11">
        <v>50</v>
      </c>
      <c r="G208" s="11">
        <v>32649100</v>
      </c>
      <c r="I208" s="97">
        <v>1</v>
      </c>
      <c r="J208">
        <v>1145.8639000000001</v>
      </c>
      <c r="K208">
        <f>J208-AVERAGE(AutocorrTable4143162429[Series])</f>
        <v>303.15224262295067</v>
      </c>
      <c r="L208"/>
      <c r="M208" s="42">
        <v>3</v>
      </c>
      <c r="N208" s="99">
        <f ca="1">SUMPRODUCT(OFFSET($K$205,1,0,COUNT(AutocorrTable4143162429[Series])-M208,1),OFFSET($K$205,1+M208,0,COUNT(AutocorrTable4143162429[Series])-M208,1))/SUMPRODUCT(AutocorrTable4143162429[Centered Series],AutocorrTable4143162429[Centered Series])</f>
        <v>0.64085228757156432</v>
      </c>
    </row>
    <row r="209" spans="1:15">
      <c r="A209" s="12">
        <v>44085.291666666664</v>
      </c>
      <c r="B209" s="11">
        <v>44.228700000000003</v>
      </c>
      <c r="C209" s="11">
        <v>49.28</v>
      </c>
      <c r="D209" s="11">
        <v>59.78</v>
      </c>
      <c r="E209" s="11">
        <v>48.95</v>
      </c>
      <c r="F209" s="11">
        <v>49.26</v>
      </c>
      <c r="G209" s="11">
        <v>29333600</v>
      </c>
      <c r="I209" s="97">
        <v>2</v>
      </c>
      <c r="J209">
        <v>1082.2172</v>
      </c>
      <c r="K209">
        <f>J209-AVERAGE(AutocorrTable4143162429[Series])</f>
        <v>239.50554262295066</v>
      </c>
      <c r="L209"/>
      <c r="M209" s="42">
        <v>4</v>
      </c>
      <c r="N209" s="99">
        <f ca="1">SUMPRODUCT(OFFSET($K$205,1,0,COUNT(AutocorrTable4143162429[Series])-M209,1),OFFSET($K$205,1+M209,0,COUNT(AutocorrTable4143162429[Series])-M209,1))/SUMPRODUCT(AutocorrTable4143162429[Centered Series],AutocorrTable4143162429[Centered Series])</f>
        <v>0.51297898600456782</v>
      </c>
    </row>
    <row r="210" spans="1:15">
      <c r="A210" s="12">
        <v>44088.291666666664</v>
      </c>
      <c r="B210" s="11">
        <v>44.345300000000002</v>
      </c>
      <c r="C210" s="11">
        <v>49.41</v>
      </c>
      <c r="D210" s="11">
        <v>59.78</v>
      </c>
      <c r="E210" s="11">
        <v>48.85</v>
      </c>
      <c r="F210" s="11">
        <v>48.85</v>
      </c>
      <c r="G210" s="11">
        <v>27212500</v>
      </c>
      <c r="I210" s="97">
        <v>3</v>
      </c>
      <c r="J210">
        <v>1016.6089999999998</v>
      </c>
      <c r="K210">
        <f>J210-AVERAGE(AutocorrTable4143162429[Series])</f>
        <v>173.89734262295042</v>
      </c>
      <c r="L210"/>
      <c r="M210" s="101">
        <v>5</v>
      </c>
      <c r="N210" s="99">
        <f ca="1">SUMPRODUCT(OFFSET($K$205,1,0,COUNT(AutocorrTable4143162429[Series])-M210,1),OFFSET($K$205,1+M210,0,COUNT(AutocorrTable4143162429[Series])-M210,1))/SUMPRODUCT(AutocorrTable4143162429[Centered Series],AutocorrTable4143162429[Centered Series])</f>
        <v>0.45982449038726059</v>
      </c>
    </row>
    <row r="211" spans="1:15">
      <c r="A211" s="12">
        <v>44089.291666666664</v>
      </c>
      <c r="B211" s="11">
        <v>44.874899999999997</v>
      </c>
      <c r="C211" s="11">
        <v>50</v>
      </c>
      <c r="D211" s="11">
        <v>59.78</v>
      </c>
      <c r="E211" s="11">
        <v>49.73</v>
      </c>
      <c r="F211" s="11">
        <v>49.79</v>
      </c>
      <c r="G211" s="11">
        <v>27598300</v>
      </c>
      <c r="I211" s="97">
        <v>4</v>
      </c>
      <c r="J211">
        <v>1087.3288</v>
      </c>
      <c r="K211">
        <f>J211-AVERAGE(AutocorrTable4143162429[Series])</f>
        <v>244.61714262295061</v>
      </c>
      <c r="L211"/>
      <c r="M211" s="42">
        <v>6</v>
      </c>
      <c r="N211" s="99">
        <f ca="1">SUMPRODUCT(OFFSET($K$205,1,0,COUNT(AutocorrTable4143162429[Series])-M211,1),OFFSET($K$205,1+M211,0,COUNT(AutocorrTable4143162429[Series])-M211,1))/SUMPRODUCT(AutocorrTable4143162429[Centered Series],AutocorrTable4143162429[Centered Series])</f>
        <v>0.36496765636294615</v>
      </c>
    </row>
    <row r="212" spans="1:15">
      <c r="A212" s="12">
        <v>44090.291666666664</v>
      </c>
      <c r="B212" s="11">
        <v>45.206899999999997</v>
      </c>
      <c r="C212" s="11">
        <v>50.37</v>
      </c>
      <c r="D212" s="11">
        <v>59.78</v>
      </c>
      <c r="E212" s="11">
        <v>50.17</v>
      </c>
      <c r="F212" s="11">
        <v>50.51</v>
      </c>
      <c r="G212" s="11">
        <v>26531400</v>
      </c>
      <c r="I212" s="97">
        <v>5</v>
      </c>
      <c r="J212">
        <v>1072.3628000000001</v>
      </c>
      <c r="K212">
        <f>J212-AVERAGE(AutocorrTable4143162429[Series])</f>
        <v>229.65114262295072</v>
      </c>
      <c r="L212"/>
      <c r="M212" s="42">
        <v>7</v>
      </c>
      <c r="N212" s="99">
        <f ca="1">SUMPRODUCT(OFFSET($K$205,1,0,COUNT(AutocorrTable4143162429[Series])-M212,1),OFFSET($K$205,1+M212,0,COUNT(AutocorrTable4143162429[Series])-M212,1))/SUMPRODUCT(AutocorrTable4143162429[Centered Series],AutocorrTable4143162429[Centered Series])</f>
        <v>0.25299178483175339</v>
      </c>
    </row>
    <row r="213" spans="1:15">
      <c r="A213" s="12">
        <v>44091.291666666664</v>
      </c>
      <c r="B213" s="11">
        <v>45.162100000000002</v>
      </c>
      <c r="C213" s="11">
        <v>50.32</v>
      </c>
      <c r="D213" s="11">
        <v>59.78</v>
      </c>
      <c r="E213" s="11">
        <v>49.3</v>
      </c>
      <c r="F213" s="11">
        <v>49.37</v>
      </c>
      <c r="G213" s="11">
        <v>26959900</v>
      </c>
      <c r="I213" s="97">
        <v>6</v>
      </c>
      <c r="J213">
        <v>1191.6188</v>
      </c>
      <c r="K213">
        <f>J213-AVERAGE(AutocorrTable4143162429[Series])</f>
        <v>348.90714262295057</v>
      </c>
      <c r="L213"/>
      <c r="M213" s="42">
        <v>8</v>
      </c>
      <c r="N213" s="99">
        <f ca="1">SUMPRODUCT(OFFSET($K$205,1,0,COUNT(AutocorrTable4143162429[Series])-M213,1),OFFSET($K$205,1+M213,0,COUNT(AutocorrTable4143162429[Series])-M213,1))/SUMPRODUCT(AutocorrTable4143162429[Centered Series],AutocorrTable4143162429[Centered Series])</f>
        <v>0.22214205959939987</v>
      </c>
    </row>
    <row r="214" spans="1:15">
      <c r="A214" s="12">
        <v>44092.291666666664</v>
      </c>
      <c r="B214" s="11">
        <v>44.7761</v>
      </c>
      <c r="C214" s="11">
        <v>49.89</v>
      </c>
      <c r="D214" s="11">
        <v>59.78</v>
      </c>
      <c r="E214" s="11">
        <v>49.04</v>
      </c>
      <c r="F214" s="11">
        <v>50.33</v>
      </c>
      <c r="G214" s="11">
        <v>50123500</v>
      </c>
      <c r="I214" s="97">
        <v>7</v>
      </c>
      <c r="J214">
        <v>1109.4632999999999</v>
      </c>
      <c r="K214">
        <f>J214-AVERAGE(AutocorrTable4143162429[Series])</f>
        <v>266.7516426229505</v>
      </c>
      <c r="L214"/>
      <c r="M214" s="42">
        <v>9</v>
      </c>
      <c r="N214" s="99">
        <f ca="1">SUMPRODUCT(OFFSET($K$205,1,0,COUNT(AutocorrTable4143162429[Series])-M214,1),OFFSET($K$205,1+M214,0,COUNT(AutocorrTable4143162429[Series])-M214,1))/SUMPRODUCT(AutocorrTable4143162429[Centered Series],AutocorrTable4143162429[Centered Series])</f>
        <v>0.22415940030352441</v>
      </c>
    </row>
    <row r="215" spans="1:15">
      <c r="A215" s="12">
        <v>44095.291666666664</v>
      </c>
      <c r="B215" s="11">
        <v>44.623600000000003</v>
      </c>
      <c r="C215" s="11">
        <v>49.72</v>
      </c>
      <c r="D215" s="11">
        <v>59.78</v>
      </c>
      <c r="E215" s="11">
        <v>48.83</v>
      </c>
      <c r="F215" s="11">
        <v>49.39</v>
      </c>
      <c r="G215" s="11">
        <v>27377100</v>
      </c>
      <c r="I215" s="97">
        <v>8</v>
      </c>
      <c r="J215">
        <v>923.76969999999994</v>
      </c>
      <c r="K215">
        <f>J215-AVERAGE(AutocorrTable4143162429[Series])</f>
        <v>81.058042622950552</v>
      </c>
      <c r="L215"/>
      <c r="M215" s="42">
        <v>10</v>
      </c>
      <c r="N215" s="99">
        <f ca="1">SUMPRODUCT(OFFSET($K$205,1,0,COUNT(AutocorrTable4143162429[Series])-M215,1),OFFSET($K$205,1+M215,0,COUNT(AutocorrTable4143162429[Series])-M215,1))/SUMPRODUCT(AutocorrTable4143162429[Centered Series],AutocorrTable4143162429[Centered Series])</f>
        <v>0.16404772859442512</v>
      </c>
    </row>
    <row r="216" spans="1:15">
      <c r="A216" s="12">
        <v>44096.291666666664</v>
      </c>
      <c r="B216" s="11">
        <v>44.83</v>
      </c>
      <c r="C216" s="11">
        <v>49.95</v>
      </c>
      <c r="D216" s="11">
        <v>59.78</v>
      </c>
      <c r="E216" s="11">
        <v>49.47</v>
      </c>
      <c r="F216" s="11">
        <v>49.89</v>
      </c>
      <c r="G216" s="11">
        <v>22290900</v>
      </c>
      <c r="I216" s="97">
        <v>9</v>
      </c>
      <c r="J216">
        <v>944.40060000000005</v>
      </c>
      <c r="K216">
        <f>J216-AVERAGE(AutocorrTable4143162429[Series])</f>
        <v>101.68894262295066</v>
      </c>
      <c r="L216"/>
      <c r="M216" s="42">
        <v>11</v>
      </c>
      <c r="N216" s="99">
        <f ca="1">SUMPRODUCT(OFFSET($K$205,1,0,COUNT(AutocorrTable4143162429[Series])-M216,1),OFFSET($K$205,1+M216,0,COUNT(AutocorrTable4143162429[Series])-M216,1))/SUMPRODUCT(AutocorrTable4143162429[Centered Series],AutocorrTable4143162429[Centered Series])</f>
        <v>0.15310234275298754</v>
      </c>
    </row>
    <row r="217" spans="1:15">
      <c r="A217" s="12">
        <v>44097.291666666664</v>
      </c>
      <c r="B217" s="11">
        <v>43.815800000000003</v>
      </c>
      <c r="C217" s="11">
        <v>48.82</v>
      </c>
      <c r="D217" s="11">
        <v>59.78</v>
      </c>
      <c r="E217" s="11">
        <v>48.66</v>
      </c>
      <c r="F217" s="11">
        <v>49.83</v>
      </c>
      <c r="G217" s="11">
        <v>30078800</v>
      </c>
      <c r="I217" s="97">
        <v>10</v>
      </c>
      <c r="J217">
        <v>1007.9345000000002</v>
      </c>
      <c r="K217">
        <f>J217-AVERAGE(AutocorrTable4143162429[Series])</f>
        <v>165.22284262295079</v>
      </c>
      <c r="L217"/>
      <c r="M217" s="42">
        <v>12</v>
      </c>
      <c r="N217" s="99">
        <f ca="1">SUMPRODUCT(OFFSET($K$205,1,0,COUNT(AutocorrTable4143162429[Series])-M217,1),OFFSET($K$205,1+M217,0,COUNT(AutocorrTable4143162429[Series])-M217,1))/SUMPRODUCT(AutocorrTable4143162429[Centered Series],AutocorrTable4143162429[Centered Series])</f>
        <v>0.18471290169071669</v>
      </c>
    </row>
    <row r="218" spans="1:15">
      <c r="A218" s="12">
        <v>44098.291666666664</v>
      </c>
      <c r="B218" s="11">
        <v>44.121000000000002</v>
      </c>
      <c r="C218" s="11">
        <v>49.16</v>
      </c>
      <c r="D218" s="11">
        <v>59.78</v>
      </c>
      <c r="E218" s="11">
        <v>48.42</v>
      </c>
      <c r="F218" s="11">
        <v>48.53</v>
      </c>
      <c r="G218" s="11">
        <v>29343400</v>
      </c>
      <c r="I218" s="97">
        <v>11</v>
      </c>
      <c r="J218">
        <v>828.6431</v>
      </c>
      <c r="K218">
        <f>J218-AVERAGE(AutocorrTable4143162429[Series])</f>
        <v>-14.068557377049387</v>
      </c>
      <c r="L218"/>
      <c r="M218" s="42">
        <v>13</v>
      </c>
      <c r="N218" s="99">
        <f ca="1">SUMPRODUCT(OFFSET($K$205,1,0,COUNT(AutocorrTable4143162429[Series])-M218,1),OFFSET($K$205,1+M218,0,COUNT(AutocorrTable4143162429[Series])-M218,1))/SUMPRODUCT(AutocorrTable4143162429[Centered Series],AutocorrTable4143162429[Centered Series])</f>
        <v>0.1470683729403002</v>
      </c>
    </row>
    <row r="219" spans="1:15">
      <c r="A219" s="12">
        <v>44099.291666666664</v>
      </c>
      <c r="B219" s="11">
        <v>44.820999999999998</v>
      </c>
      <c r="C219" s="11">
        <v>49.94</v>
      </c>
      <c r="D219" s="11">
        <v>59.78</v>
      </c>
      <c r="E219" s="11">
        <v>48.75</v>
      </c>
      <c r="F219" s="11">
        <v>48.96</v>
      </c>
      <c r="G219" s="11">
        <v>26633400</v>
      </c>
      <c r="I219" s="97">
        <v>12</v>
      </c>
      <c r="J219">
        <v>980.83140000000003</v>
      </c>
      <c r="K219">
        <f>J219-AVERAGE(AutocorrTable4143162429[Series])</f>
        <v>138.11974262295064</v>
      </c>
      <c r="L219"/>
      <c r="M219" s="42">
        <v>14</v>
      </c>
      <c r="N219" s="99">
        <f ca="1">SUMPRODUCT(OFFSET($K$205,1,0,COUNT(AutocorrTable4143162429[Series])-M219,1),OFFSET($K$205,1+M219,0,COUNT(AutocorrTable4143162429[Series])-M219,1))/SUMPRODUCT(AutocorrTable4143162429[Centered Series],AutocorrTable4143162429[Centered Series])</f>
        <v>0.15581989226031312</v>
      </c>
    </row>
    <row r="220" spans="1:15">
      <c r="A220" s="12">
        <v>44102.291666666664</v>
      </c>
      <c r="B220" s="11">
        <v>46.158299999999997</v>
      </c>
      <c r="C220" s="11">
        <v>51.43</v>
      </c>
      <c r="D220" s="11">
        <v>59.78</v>
      </c>
      <c r="E220" s="11">
        <v>50.16</v>
      </c>
      <c r="F220" s="11">
        <v>50.51</v>
      </c>
      <c r="G220" s="11">
        <v>29652200</v>
      </c>
      <c r="I220" s="97">
        <v>1</v>
      </c>
      <c r="J220">
        <v>945.04989999999998</v>
      </c>
      <c r="K220">
        <f>J220-AVERAGE(AutocorrTable4143162429[Series])</f>
        <v>102.33824262295059</v>
      </c>
      <c r="L220"/>
      <c r="M220" s="42">
        <v>15</v>
      </c>
      <c r="N220" s="99">
        <f ca="1">SUMPRODUCT(OFFSET($K$205,1,0,COUNT(AutocorrTable4143162429[Series])-M220,1),OFFSET($K$205,1+M220,0,COUNT(AutocorrTable4143162429[Series])-M220,1))/SUMPRODUCT(AutocorrTable4143162429[Centered Series],AutocorrTable4143162429[Centered Series])</f>
        <v>0.11458668904588153</v>
      </c>
    </row>
    <row r="221" spans="1:15">
      <c r="A221" s="12">
        <v>44103.291666666664</v>
      </c>
      <c r="B221" s="11">
        <v>45.942900000000002</v>
      </c>
      <c r="C221" s="11">
        <v>51.19</v>
      </c>
      <c r="D221" s="11">
        <v>59.78</v>
      </c>
      <c r="E221" s="11">
        <v>50.95</v>
      </c>
      <c r="F221" s="11">
        <v>51.31</v>
      </c>
      <c r="G221" s="11">
        <v>19558200</v>
      </c>
      <c r="I221" s="97">
        <v>2</v>
      </c>
      <c r="J221">
        <v>1039.3093999999999</v>
      </c>
      <c r="K221">
        <f>J221-AVERAGE(AutocorrTable4143162429[Series])</f>
        <v>196.59774262295048</v>
      </c>
      <c r="L221"/>
      <c r="M221" s="42">
        <v>16</v>
      </c>
      <c r="N221" s="99">
        <f ca="1">SUMPRODUCT(OFFSET($K$205,1,0,COUNT(AutocorrTable4143162429[Series])-M221,1),OFFSET($K$205,1+M221,0,COUNT(AutocorrTable4143162429[Series])-M221,1))/SUMPRODUCT(AutocorrTable4143162429[Centered Series],AutocorrTable4143162429[Centered Series])</f>
        <v>6.5768809361035047E-2</v>
      </c>
    </row>
    <row r="222" spans="1:15">
      <c r="A222" s="12">
        <v>44104.291666666664</v>
      </c>
      <c r="B222" s="11">
        <v>46.4724</v>
      </c>
      <c r="C222" s="11">
        <v>51.78</v>
      </c>
      <c r="D222" s="11">
        <v>59.78</v>
      </c>
      <c r="E222" s="11">
        <v>51.15</v>
      </c>
      <c r="F222" s="11">
        <v>51.24</v>
      </c>
      <c r="G222" s="11">
        <v>27711300</v>
      </c>
      <c r="I222" s="97">
        <v>3</v>
      </c>
      <c r="J222">
        <v>1315.3553999999997</v>
      </c>
      <c r="K222">
        <f>J222-AVERAGE(AutocorrTable4143162429[Series])</f>
        <v>472.6437426229503</v>
      </c>
      <c r="L222"/>
      <c r="M222" s="42">
        <v>17</v>
      </c>
      <c r="N222" s="99">
        <f ca="1">SUMPRODUCT(OFFSET($K$205,1,0,COUNT(AutocorrTable4143162429[Series])-M222,1),OFFSET($K$205,1+M222,0,COUNT(AutocorrTable4143162429[Series])-M222,1))/SUMPRODUCT(AutocorrTable4143162429[Centered Series],AutocorrTable4143162429[Centered Series])</f>
        <v>6.9195837540092578E-2</v>
      </c>
    </row>
    <row r="223" spans="1:15">
      <c r="A223" s="12">
        <v>44105.291666666664</v>
      </c>
      <c r="B223" s="11">
        <v>46.885300000000001</v>
      </c>
      <c r="C223" s="11">
        <v>52.24</v>
      </c>
      <c r="D223" s="11">
        <v>59.78</v>
      </c>
      <c r="E223" s="11">
        <v>51.99</v>
      </c>
      <c r="F223" s="11">
        <v>52.4</v>
      </c>
      <c r="G223" s="11">
        <v>22127600</v>
      </c>
      <c r="I223" s="97">
        <v>4</v>
      </c>
      <c r="J223">
        <v>1204.9223000000002</v>
      </c>
      <c r="K223">
        <f>J223-AVERAGE(AutocorrTable4143162429[Series])</f>
        <v>362.21064262295079</v>
      </c>
      <c r="L223"/>
      <c r="M223" s="42">
        <v>18</v>
      </c>
      <c r="N223" s="99">
        <f ca="1">SUMPRODUCT(OFFSET($K$205,1,0,COUNT(AutocorrTable4143162429[Series])-M223,1),OFFSET($K$205,1+M223,0,COUNT(AutocorrTable4143162429[Series])-M223,1))/SUMPRODUCT(AutocorrTable4143162429[Centered Series],AutocorrTable4143162429[Centered Series])</f>
        <v>6.3612957970749312E-2</v>
      </c>
      <c r="O223"/>
    </row>
    <row r="224" spans="1:15">
      <c r="A224" s="12">
        <v>44106.291666666664</v>
      </c>
      <c r="B224" s="11">
        <v>45.781300000000002</v>
      </c>
      <c r="C224" s="11">
        <v>51.01</v>
      </c>
      <c r="D224" s="11">
        <v>59.78</v>
      </c>
      <c r="E224" s="11">
        <v>50.99</v>
      </c>
      <c r="F224" s="11">
        <v>51.5</v>
      </c>
      <c r="G224" s="11">
        <v>25811800</v>
      </c>
      <c r="I224" s="97">
        <v>5</v>
      </c>
      <c r="J224">
        <v>1026.7340000000002</v>
      </c>
      <c r="K224">
        <f>J224-AVERAGE(AutocorrTable4143162429[Series])</f>
        <v>184.02234262295076</v>
      </c>
      <c r="L224"/>
      <c r="M224" s="42">
        <v>19</v>
      </c>
      <c r="N224" s="99">
        <f ca="1">SUMPRODUCT(OFFSET($K$205,1,0,COUNT(AutocorrTable4143162429[Series])-M224,1),OFFSET($K$205,1+M224,0,COUNT(AutocorrTable4143162429[Series])-M224,1))/SUMPRODUCT(AutocorrTable4143162429[Centered Series],AutocorrTable4143162429[Centered Series])</f>
        <v>4.9894313668931656E-2</v>
      </c>
    </row>
    <row r="225" spans="1:14">
      <c r="A225" s="12">
        <v>44109.291666666664</v>
      </c>
      <c r="B225" s="11">
        <v>46.391599999999997</v>
      </c>
      <c r="C225" s="11">
        <v>51.69</v>
      </c>
      <c r="D225" s="11">
        <v>59.78</v>
      </c>
      <c r="E225" s="11">
        <v>51.27</v>
      </c>
      <c r="F225" s="11">
        <v>51.3</v>
      </c>
      <c r="G225" s="11">
        <v>20883200</v>
      </c>
      <c r="I225" s="97">
        <v>6</v>
      </c>
      <c r="J225">
        <v>1143.8013000000001</v>
      </c>
      <c r="K225">
        <f>J225-AVERAGE(AutocorrTable4143162429[Series])</f>
        <v>301.08964262295069</v>
      </c>
      <c r="L225"/>
      <c r="M225" s="42">
        <v>20</v>
      </c>
      <c r="N225" s="99">
        <f ca="1">SUMPRODUCT(OFFSET($K$205,1,0,COUNT(AutocorrTable4143162429[Series])-M225,1),OFFSET($K$205,1+M225,0,COUNT(AutocorrTable4143162429[Series])-M225,1))/SUMPRODUCT(AutocorrTable4143162429[Centered Series],AutocorrTable4143162429[Centered Series])</f>
        <v>5.3969569694160086E-2</v>
      </c>
    </row>
    <row r="226" spans="1:14">
      <c r="A226" s="12">
        <v>44110.291666666664</v>
      </c>
      <c r="B226" s="11">
        <v>46.104399999999998</v>
      </c>
      <c r="C226" s="11">
        <v>51.37</v>
      </c>
      <c r="D226" s="11">
        <v>59.78</v>
      </c>
      <c r="E226" s="11">
        <v>51.23</v>
      </c>
      <c r="F226" s="11">
        <v>51.71</v>
      </c>
      <c r="G226" s="11">
        <v>25642800</v>
      </c>
      <c r="I226" s="97">
        <v>7</v>
      </c>
      <c r="J226">
        <v>1061.6701999999998</v>
      </c>
      <c r="K226">
        <f>J226-AVERAGE(AutocorrTable4143162429[Series])</f>
        <v>218.9585426229504</v>
      </c>
      <c r="L226"/>
      <c r="M226" s="42">
        <v>21</v>
      </c>
      <c r="N226" s="99">
        <f ca="1">SUMPRODUCT(OFFSET($K$205,1,0,COUNT(AutocorrTable4143162429[Series])-M226,1),OFFSET($K$205,1+M226,0,COUNT(AutocorrTable4143162429[Series])-M226,1))/SUMPRODUCT(AutocorrTable4143162429[Centered Series],AutocorrTable4143162429[Centered Series])</f>
        <v>4.7361276284301791E-2</v>
      </c>
    </row>
    <row r="227" spans="1:14">
      <c r="A227" s="12">
        <v>44111.291666666664</v>
      </c>
      <c r="B227" s="11">
        <v>47.2712</v>
      </c>
      <c r="C227" s="11">
        <v>52.67</v>
      </c>
      <c r="D227" s="11">
        <v>59.78</v>
      </c>
      <c r="E227" s="11">
        <v>51.79</v>
      </c>
      <c r="F227" s="11">
        <v>51.85</v>
      </c>
      <c r="G227" s="11">
        <v>21978700</v>
      </c>
      <c r="I227" s="97">
        <v>8</v>
      </c>
      <c r="J227">
        <v>1083.3856000000001</v>
      </c>
      <c r="K227">
        <f>J227-AVERAGE(AutocorrTable4143162429[Series])</f>
        <v>240.67394262295068</v>
      </c>
      <c r="L227"/>
      <c r="M227" s="42">
        <v>22</v>
      </c>
      <c r="N227" s="99">
        <f ca="1">SUMPRODUCT(OFFSET($K$205,1,0,COUNT(AutocorrTable4143162429[Series])-M227,1),OFFSET($K$205,1+M227,0,COUNT(AutocorrTable4143162429[Series])-M227,1))/SUMPRODUCT(AutocorrTable4143162429[Centered Series],AutocorrTable4143162429[Centered Series])</f>
        <v>2.249106450547398E-2</v>
      </c>
    </row>
    <row r="228" spans="1:14">
      <c r="A228" s="12">
        <v>44112.291666666664</v>
      </c>
      <c r="B228" s="11">
        <v>47.8994</v>
      </c>
      <c r="C228" s="11">
        <v>53.37</v>
      </c>
      <c r="D228" s="11">
        <v>59.78</v>
      </c>
      <c r="E228" s="11">
        <v>52.67</v>
      </c>
      <c r="F228" s="11">
        <v>52.91</v>
      </c>
      <c r="G228" s="11">
        <v>22369500</v>
      </c>
      <c r="I228" s="97">
        <v>9</v>
      </c>
      <c r="J228">
        <v>1042.7519</v>
      </c>
      <c r="K228">
        <f>J228-AVERAGE(AutocorrTable4143162429[Series])</f>
        <v>200.04024262295059</v>
      </c>
      <c r="L228"/>
      <c r="M228" s="42">
        <v>23</v>
      </c>
      <c r="N228" s="99">
        <f ca="1">SUMPRODUCT(OFFSET($K$205,1,0,COUNT(AutocorrTable4143162429[Series])-M228,1),OFFSET($K$205,1+M228,0,COUNT(AutocorrTable4143162429[Series])-M228,1))/SUMPRODUCT(AutocorrTable4143162429[Centered Series],AutocorrTable4143162429[Centered Series])</f>
        <v>1.0754015350851701E-2</v>
      </c>
    </row>
    <row r="229" spans="1:14">
      <c r="A229" s="12">
        <v>44113.291666666664</v>
      </c>
      <c r="B229" s="11">
        <v>47.405799999999999</v>
      </c>
      <c r="C229" s="11">
        <v>52.82</v>
      </c>
      <c r="D229" s="11">
        <v>59.78</v>
      </c>
      <c r="E229" s="11">
        <v>52.67</v>
      </c>
      <c r="F229" s="11">
        <v>53.55</v>
      </c>
      <c r="G229" s="11">
        <v>24343900</v>
      </c>
      <c r="I229" s="97">
        <v>10</v>
      </c>
      <c r="J229">
        <v>1015.6081999999999</v>
      </c>
      <c r="K229">
        <f>J229-AVERAGE(AutocorrTable4143162429[Series])</f>
        <v>172.89654262295051</v>
      </c>
      <c r="L229"/>
      <c r="M229" s="42">
        <v>24</v>
      </c>
      <c r="N229" s="99">
        <f ca="1">SUMPRODUCT(OFFSET($K$205,1,0,COUNT(AutocorrTable4143162429[Series])-M229,1),OFFSET($K$205,1+M229,0,COUNT(AutocorrTable4143162429[Series])-M229,1))/SUMPRODUCT(AutocorrTable4143162429[Centered Series],AutocorrTable4143162429[Centered Series])</f>
        <v>-2.6019709176599133E-2</v>
      </c>
    </row>
    <row r="230" spans="1:14">
      <c r="A230" s="12">
        <v>44116.291666666664</v>
      </c>
      <c r="B230" s="11">
        <v>48.357199999999999</v>
      </c>
      <c r="C230" s="11">
        <v>53.88</v>
      </c>
      <c r="D230" s="11">
        <v>59.78</v>
      </c>
      <c r="E230" s="11">
        <v>53.21</v>
      </c>
      <c r="F230" s="11">
        <v>53.55</v>
      </c>
      <c r="G230" s="11">
        <v>27303500</v>
      </c>
      <c r="I230" s="97">
        <v>11</v>
      </c>
      <c r="J230">
        <v>975.11529999999993</v>
      </c>
      <c r="K230">
        <f>J230-AVERAGE(AutocorrTable4143162429[Series])</f>
        <v>132.40364262295054</v>
      </c>
      <c r="L230"/>
      <c r="M230" s="42">
        <v>25</v>
      </c>
      <c r="N230" s="99">
        <f ca="1">SUMPRODUCT(OFFSET($K$205,1,0,COUNT(AutocorrTable4143162429[Series])-M230,1),OFFSET($K$205,1+M230,0,COUNT(AutocorrTable4143162429[Series])-M230,1))/SUMPRODUCT(AutocorrTable4143162429[Centered Series],AutocorrTable4143162429[Centered Series])</f>
        <v>-6.3592843770175836E-2</v>
      </c>
    </row>
    <row r="231" spans="1:14">
      <c r="A231" s="12">
        <v>44117.291666666664</v>
      </c>
      <c r="B231" s="11">
        <v>48.3123</v>
      </c>
      <c r="C231" s="11">
        <v>53.83</v>
      </c>
      <c r="D231" s="11">
        <v>59.78</v>
      </c>
      <c r="E231" s="11">
        <v>53.62</v>
      </c>
      <c r="F231" s="11">
        <v>54.27</v>
      </c>
      <c r="G231" s="11">
        <v>20005800</v>
      </c>
      <c r="I231" s="97">
        <v>12</v>
      </c>
      <c r="J231">
        <v>1035.9521</v>
      </c>
      <c r="K231">
        <f>J231-AVERAGE(AutocorrTable4143162429[Series])</f>
        <v>193.24044262295058</v>
      </c>
      <c r="L231"/>
      <c r="M231" s="42">
        <v>26</v>
      </c>
      <c r="N231" s="99">
        <f ca="1">SUMPRODUCT(OFFSET($K$205,1,0,COUNT(AutocorrTable4143162429[Series])-M231,1),OFFSET($K$205,1+M231,0,COUNT(AutocorrTable4143162429[Series])-M231,1))/SUMPRODUCT(AutocorrTable4143162429[Centered Series],AutocorrTable4143162429[Centered Series])</f>
        <v>-9.9644846173742779E-2</v>
      </c>
    </row>
    <row r="232" spans="1:14">
      <c r="A232" s="12">
        <v>44118.291666666664</v>
      </c>
      <c r="B232" s="11">
        <v>48.061</v>
      </c>
      <c r="C232" s="11">
        <v>53.55</v>
      </c>
      <c r="D232" s="11">
        <v>59.78</v>
      </c>
      <c r="E232" s="11">
        <v>53.51</v>
      </c>
      <c r="F232" s="11">
        <v>54.01</v>
      </c>
      <c r="G232" s="11">
        <v>21874200</v>
      </c>
      <c r="I232" s="97">
        <v>1</v>
      </c>
      <c r="J232">
        <v>980.20229999999992</v>
      </c>
      <c r="K232">
        <f>J232-AVERAGE(AutocorrTable4143162429[Series])</f>
        <v>137.49064262295053</v>
      </c>
      <c r="L232"/>
      <c r="M232" s="42">
        <v>27</v>
      </c>
      <c r="N232" s="99">
        <f ca="1">SUMPRODUCT(OFFSET($K$205,1,0,COUNT(AutocorrTable4143162429[Series])-M232,1),OFFSET($K$205,1+M232,0,COUNT(AutocorrTable4143162429[Series])-M232,1))/SUMPRODUCT(AutocorrTable4143162429[Centered Series],AutocorrTable4143162429[Centered Series])</f>
        <v>-0.1507584922483084</v>
      </c>
    </row>
    <row r="233" spans="1:14">
      <c r="A233" s="12">
        <v>44119.291666666664</v>
      </c>
      <c r="B233" s="11">
        <v>48.330199999999998</v>
      </c>
      <c r="C233" s="11">
        <v>53.85</v>
      </c>
      <c r="D233" s="11">
        <v>59.78</v>
      </c>
      <c r="E233" s="11">
        <v>52.62</v>
      </c>
      <c r="F233" s="11">
        <v>52.75</v>
      </c>
      <c r="G233" s="11">
        <v>18272900</v>
      </c>
      <c r="I233" s="97">
        <v>2</v>
      </c>
      <c r="J233">
        <v>846.08819999999992</v>
      </c>
      <c r="K233">
        <f>J233-AVERAGE(AutocorrTable4143162429[Series])</f>
        <v>3.3765426229505238</v>
      </c>
      <c r="L233"/>
      <c r="M233" s="42">
        <v>28</v>
      </c>
      <c r="N233" s="99">
        <f ca="1">SUMPRODUCT(OFFSET($K$205,1,0,COUNT(AutocorrTable4143162429[Series])-M233,1),OFFSET($K$205,1+M233,0,COUNT(AutocorrTable4143162429[Series])-M233,1))/SUMPRODUCT(AutocorrTable4143162429[Centered Series],AutocorrTable4143162429[Centered Series])</f>
        <v>-0.19218141533544125</v>
      </c>
    </row>
    <row r="234" spans="1:14">
      <c r="A234" s="12">
        <v>44120.291666666664</v>
      </c>
      <c r="B234" s="11">
        <v>48.608499999999999</v>
      </c>
      <c r="C234" s="11">
        <v>54.16</v>
      </c>
      <c r="D234" s="11">
        <v>59.78</v>
      </c>
      <c r="E234" s="11">
        <v>53.9</v>
      </c>
      <c r="F234" s="11">
        <v>53.9</v>
      </c>
      <c r="G234" s="11">
        <v>23414400</v>
      </c>
      <c r="I234" s="97">
        <v>3</v>
      </c>
      <c r="J234">
        <v>1037.0215999999998</v>
      </c>
      <c r="K234">
        <f>J234-AVERAGE(AutocorrTable4143162429[Series])</f>
        <v>194.30994262295042</v>
      </c>
      <c r="L234"/>
      <c r="M234" s="42">
        <v>29</v>
      </c>
      <c r="N234" s="99">
        <f ca="1">SUMPRODUCT(OFFSET($K$205,1,0,COUNT(AutocorrTable4143162429[Series])-M234,1),OFFSET($K$205,1+M234,0,COUNT(AutocorrTable4143162429[Series])-M234,1))/SUMPRODUCT(AutocorrTable4143162429[Centered Series],AutocorrTable4143162429[Centered Series])</f>
        <v>-0.21965790319223091</v>
      </c>
    </row>
    <row r="235" spans="1:14">
      <c r="A235" s="12">
        <v>44123.291666666664</v>
      </c>
      <c r="B235" s="11">
        <v>48.985399999999998</v>
      </c>
      <c r="C235" s="11">
        <v>54.58</v>
      </c>
      <c r="D235" s="11">
        <v>59.78</v>
      </c>
      <c r="E235" s="11">
        <v>53.84</v>
      </c>
      <c r="F235" s="11">
        <v>54.47</v>
      </c>
      <c r="G235" s="11">
        <v>43537200</v>
      </c>
      <c r="I235" s="97">
        <v>4</v>
      </c>
      <c r="J235">
        <v>876.83339999999998</v>
      </c>
      <c r="K235">
        <f>J235-AVERAGE(AutocorrTable4143162429[Series])</f>
        <v>34.121742622950592</v>
      </c>
      <c r="L235"/>
      <c r="M235" s="42">
        <v>30</v>
      </c>
      <c r="N235" s="99">
        <f ca="1">SUMPRODUCT(OFFSET($K$205,1,0,COUNT(AutocorrTable4143162429[Series])-M235,1),OFFSET($K$205,1+M235,0,COUNT(AutocorrTable4143162429[Series])-M235,1))/SUMPRODUCT(AutocorrTable4143162429[Centered Series],AutocorrTable4143162429[Centered Series])</f>
        <v>-0.25116003497585065</v>
      </c>
    </row>
    <row r="236" spans="1:14">
      <c r="A236" s="12">
        <v>44124.291666666664</v>
      </c>
      <c r="B236" s="11">
        <v>47.953299999999999</v>
      </c>
      <c r="C236" s="11">
        <v>53.43</v>
      </c>
      <c r="D236" s="11">
        <v>59.78</v>
      </c>
      <c r="E236" s="11">
        <v>53.27</v>
      </c>
      <c r="F236" s="11">
        <v>54.6</v>
      </c>
      <c r="G236" s="11">
        <v>27224900</v>
      </c>
      <c r="I236" s="97">
        <v>5</v>
      </c>
      <c r="J236">
        <v>859.5471</v>
      </c>
      <c r="K236">
        <f>J236-AVERAGE(AutocorrTable4143162429[Series])</f>
        <v>16.835442622950609</v>
      </c>
      <c r="L236"/>
      <c r="M236" s="42">
        <v>31</v>
      </c>
      <c r="N236" s="99">
        <f ca="1">SUMPRODUCT(OFFSET($K$205,1,0,COUNT(AutocorrTable4143162429[Series])-M236,1),OFFSET($K$205,1+M236,0,COUNT(AutocorrTable4143162429[Series])-M236,1))/SUMPRODUCT(AutocorrTable4143162429[Centered Series],AutocorrTable4143162429[Centered Series])</f>
        <v>-0.2516603984180098</v>
      </c>
    </row>
    <row r="237" spans="1:14">
      <c r="A237" s="12">
        <v>44125.291666666664</v>
      </c>
      <c r="B237" s="11">
        <v>48.016100000000002</v>
      </c>
      <c r="C237" s="11">
        <v>53.5</v>
      </c>
      <c r="D237" s="11">
        <v>59.78</v>
      </c>
      <c r="E237" s="11">
        <v>52.82</v>
      </c>
      <c r="F237" s="11">
        <v>53.14</v>
      </c>
      <c r="G237" s="11">
        <v>21866000</v>
      </c>
      <c r="I237" s="97">
        <v>6</v>
      </c>
      <c r="J237">
        <v>782.29189999999994</v>
      </c>
      <c r="K237">
        <f>J237-AVERAGE(AutocorrTable4143162429[Series])</f>
        <v>-60.41975737704945</v>
      </c>
      <c r="L237"/>
      <c r="M237" s="42">
        <v>32</v>
      </c>
      <c r="N237" s="99">
        <f ca="1">SUMPRODUCT(OFFSET($K$205,1,0,COUNT(AutocorrTable4143162429[Series])-M237,1),OFFSET($K$205,1+M237,0,COUNT(AutocorrTable4143162429[Series])-M237,1))/SUMPRODUCT(AutocorrTable4143162429[Centered Series],AutocorrTable4143162429[Centered Series])</f>
        <v>-0.27927473236282291</v>
      </c>
    </row>
    <row r="238" spans="1:14">
      <c r="A238" s="12">
        <v>44126.291666666664</v>
      </c>
      <c r="B238" s="11">
        <v>48.375100000000003</v>
      </c>
      <c r="C238" s="11">
        <v>53.9</v>
      </c>
      <c r="D238" s="11">
        <v>59.78</v>
      </c>
      <c r="E238" s="11">
        <v>53.07</v>
      </c>
      <c r="F238" s="11">
        <v>53.12</v>
      </c>
      <c r="G238" s="11">
        <v>41522700</v>
      </c>
      <c r="I238" s="97">
        <v>7</v>
      </c>
      <c r="J238">
        <v>723.13</v>
      </c>
      <c r="K238">
        <f>J238-AVERAGE(AutocorrTable4143162429[Series])</f>
        <v>-119.5816573770494</v>
      </c>
      <c r="L238"/>
      <c r="M238" s="42">
        <v>33</v>
      </c>
      <c r="N238" s="99">
        <f ca="1">SUMPRODUCT(OFFSET($K$205,1,0,COUNT(AutocorrTable4143162429[Series])-M238,1),OFFSET($K$205,1+M238,0,COUNT(AutocorrTable4143162429[Series])-M238,1))/SUMPRODUCT(AutocorrTable4143162429[Centered Series],AutocorrTable4143162429[Centered Series])</f>
        <v>-0.26070107655159636</v>
      </c>
    </row>
    <row r="239" spans="1:14">
      <c r="A239" s="12">
        <v>44127.291666666664</v>
      </c>
      <c r="B239" s="11">
        <v>43.259399999999999</v>
      </c>
      <c r="C239" s="11">
        <v>48.2</v>
      </c>
      <c r="D239" s="11">
        <v>59.78</v>
      </c>
      <c r="E239" s="11">
        <v>47.66</v>
      </c>
      <c r="F239" s="11">
        <v>48.35</v>
      </c>
      <c r="G239" s="11">
        <v>97322500</v>
      </c>
      <c r="I239" s="97">
        <v>8</v>
      </c>
      <c r="J239">
        <v>764.30639999999994</v>
      </c>
      <c r="K239">
        <f>J239-AVERAGE(AutocorrTable4143162429[Series])</f>
        <v>-78.405257377049452</v>
      </c>
      <c r="L239"/>
      <c r="M239" s="42">
        <v>34</v>
      </c>
      <c r="N239" s="99">
        <f ca="1">SUMPRODUCT(OFFSET($K$205,1,0,COUNT(AutocorrTable4143162429[Series])-M239,1),OFFSET($K$205,1+M239,0,COUNT(AutocorrTable4143162429[Series])-M239,1))/SUMPRODUCT(AutocorrTable4143162429[Centered Series],AutocorrTable4143162429[Centered Series])</f>
        <v>-0.26365093167532322</v>
      </c>
    </row>
    <row r="240" spans="1:14">
      <c r="A240" s="12">
        <v>44130.291666666664</v>
      </c>
      <c r="B240" s="11">
        <v>41.931100000000001</v>
      </c>
      <c r="C240" s="11">
        <v>46.72</v>
      </c>
      <c r="D240" s="11">
        <v>59.78</v>
      </c>
      <c r="E240" s="11">
        <v>46.25</v>
      </c>
      <c r="F240" s="11">
        <v>47.85</v>
      </c>
      <c r="G240" s="11">
        <v>54161300</v>
      </c>
      <c r="I240" s="97">
        <v>9</v>
      </c>
      <c r="J240">
        <v>580.28520000000003</v>
      </c>
      <c r="K240">
        <f>J240-AVERAGE(AutocorrTable4143162429[Series])</f>
        <v>-262.42645737704936</v>
      </c>
      <c r="L240"/>
      <c r="M240" s="42">
        <v>35</v>
      </c>
      <c r="N240" s="99">
        <f ca="1">SUMPRODUCT(OFFSET($K$205,1,0,COUNT(AutocorrTable4143162429[Series])-M240,1),OFFSET($K$205,1+M240,0,COUNT(AutocorrTable4143162429[Series])-M240,1))/SUMPRODUCT(AutocorrTable4143162429[Centered Series],AutocorrTable4143162429[Centered Series])</f>
        <v>-0.26954433624779872</v>
      </c>
    </row>
    <row r="241" spans="1:15">
      <c r="A241" s="12">
        <v>44131.291666666664</v>
      </c>
      <c r="B241" s="11">
        <v>40.961799999999997</v>
      </c>
      <c r="C241" s="11">
        <v>45.64</v>
      </c>
      <c r="D241" s="11">
        <v>59.78</v>
      </c>
      <c r="E241" s="11">
        <v>45.36</v>
      </c>
      <c r="F241" s="11">
        <v>45.98</v>
      </c>
      <c r="G241" s="11">
        <v>50130500</v>
      </c>
      <c r="I241" s="97">
        <v>10</v>
      </c>
      <c r="J241">
        <v>532.81840000000011</v>
      </c>
      <c r="K241">
        <f>J241-AVERAGE(AutocorrTable4143162429[Series])</f>
        <v>-309.89325737704928</v>
      </c>
      <c r="L241"/>
      <c r="M241" s="42">
        <v>36</v>
      </c>
      <c r="N241" s="99">
        <f ca="1">SUMPRODUCT(OFFSET($K$205,1,0,COUNT(AutocorrTable4143162429[Series])-M241,1),OFFSET($K$205,1+M241,0,COUNT(AutocorrTable4143162429[Series])-M241,1))/SUMPRODUCT(AutocorrTable4143162429[Centered Series],AutocorrTable4143162429[Centered Series])</f>
        <v>-0.27408491739312107</v>
      </c>
    </row>
    <row r="242" spans="1:15">
      <c r="A242" s="12">
        <v>44132.291666666664</v>
      </c>
      <c r="B242" s="11">
        <v>39.714300000000001</v>
      </c>
      <c r="C242" s="11">
        <v>44.25</v>
      </c>
      <c r="D242" s="11">
        <v>59.78</v>
      </c>
      <c r="E242" s="11">
        <v>44.2</v>
      </c>
      <c r="F242" s="11">
        <v>44.89</v>
      </c>
      <c r="G242" s="11">
        <v>45066000</v>
      </c>
      <c r="I242" s="97">
        <v>11</v>
      </c>
      <c r="J242">
        <v>588.80960000000016</v>
      </c>
      <c r="K242">
        <f>J242-AVERAGE(AutocorrTable4143162429[Series])</f>
        <v>-253.90205737704923</v>
      </c>
      <c r="L242"/>
      <c r="M242" s="42">
        <v>37</v>
      </c>
      <c r="N242" s="99">
        <f ca="1">SUMPRODUCT(OFFSET($K$205,1,0,COUNT(AutocorrTable4143162429[Series])-M242,1),OFFSET($K$205,1+M242,0,COUNT(AutocorrTable4143162429[Series])-M242,1))/SUMPRODUCT(AutocorrTable4143162429[Centered Series],AutocorrTable4143162429[Centered Series])</f>
        <v>-0.2714018126361189</v>
      </c>
    </row>
    <row r="243" spans="1:15">
      <c r="A243" s="12">
        <v>44133.291666666664</v>
      </c>
      <c r="B243" s="11">
        <v>39.5886</v>
      </c>
      <c r="C243" s="11">
        <v>44.11</v>
      </c>
      <c r="D243" s="11">
        <v>59.78</v>
      </c>
      <c r="E243" s="11">
        <v>43.92</v>
      </c>
      <c r="F243" s="11">
        <v>44.24</v>
      </c>
      <c r="G243" s="11">
        <v>36796800</v>
      </c>
      <c r="I243" s="97">
        <v>12</v>
      </c>
      <c r="J243">
        <v>557.3623</v>
      </c>
      <c r="K243">
        <f>J243-AVERAGE(AutocorrTable4143162429[Series])</f>
        <v>-285.34935737704939</v>
      </c>
      <c r="L243"/>
      <c r="M243" s="42">
        <v>38</v>
      </c>
      <c r="N243" s="99">
        <f ca="1">SUMPRODUCT(OFFSET($K$205,1,0,COUNT(AutocorrTable4143162429[Series])-M243,1),OFFSET($K$205,1+M243,0,COUNT(AutocorrTable4143162429[Series])-M243,1))/SUMPRODUCT(AutocorrTable4143162429[Centered Series],AutocorrTable4143162429[Centered Series])</f>
        <v>-0.28277105870580549</v>
      </c>
    </row>
    <row r="244" spans="1:15">
      <c r="A244" s="12">
        <v>44134.291666666664</v>
      </c>
      <c r="B244" s="11">
        <v>39.741199999999999</v>
      </c>
      <c r="C244" s="11">
        <v>44.28</v>
      </c>
      <c r="D244" s="11">
        <v>59.78</v>
      </c>
      <c r="E244" s="11">
        <v>43.61</v>
      </c>
      <c r="F244" s="11">
        <v>44.1</v>
      </c>
      <c r="G244" s="11">
        <v>46781300</v>
      </c>
      <c r="I244" s="97">
        <v>1</v>
      </c>
      <c r="J244">
        <v>559.37749999999994</v>
      </c>
      <c r="K244">
        <f>J244-AVERAGE(AutocorrTable4143162429[Series])</f>
        <v>-283.33415737704945</v>
      </c>
      <c r="L244"/>
      <c r="M244" s="42">
        <v>39</v>
      </c>
      <c r="N244" s="99">
        <f ca="1">SUMPRODUCT(OFFSET($K$205,1,0,COUNT(AutocorrTable4143162429[Series])-M244,1),OFFSET($K$205,1+M244,0,COUNT(AutocorrTable4143162429[Series])-M244,1))/SUMPRODUCT(AutocorrTable4143162429[Centered Series],AutocorrTable4143162429[Centered Series])</f>
        <v>-0.25859571008330529</v>
      </c>
    </row>
    <row r="245" spans="1:15">
      <c r="A245" s="12">
        <v>44137.291666666664</v>
      </c>
      <c r="B245" s="11">
        <v>39.902700000000003</v>
      </c>
      <c r="C245" s="11">
        <v>44.46</v>
      </c>
      <c r="D245" s="11">
        <v>59.78</v>
      </c>
      <c r="E245" s="11">
        <v>44.24</v>
      </c>
      <c r="F245" s="11">
        <v>44.96</v>
      </c>
      <c r="G245" s="11">
        <v>33856700</v>
      </c>
      <c r="I245" s="97">
        <v>2</v>
      </c>
      <c r="J245">
        <v>511.41070000000002</v>
      </c>
      <c r="K245">
        <f>J245-AVERAGE(AutocorrTable4143162429[Series])</f>
        <v>-331.30095737704937</v>
      </c>
      <c r="L245"/>
      <c r="M245" s="42">
        <v>40</v>
      </c>
      <c r="N245" s="99">
        <f ca="1">SUMPRODUCT(OFFSET($K$205,1,0,COUNT(AutocorrTable4143162429[Series])-M245,1),OFFSET($K$205,1+M245,0,COUNT(AutocorrTable4143162429[Series])-M245,1))/SUMPRODUCT(AutocorrTable4143162429[Centered Series],AutocorrTable4143162429[Centered Series])</f>
        <v>-0.23943365488641372</v>
      </c>
    </row>
    <row r="246" spans="1:15">
      <c r="A246" s="12">
        <v>44138.291666666664</v>
      </c>
      <c r="B246" s="11">
        <v>40.252800000000001</v>
      </c>
      <c r="C246" s="11">
        <v>44.85</v>
      </c>
      <c r="D246" s="11">
        <v>59.78</v>
      </c>
      <c r="E246" s="11">
        <v>44.7</v>
      </c>
      <c r="F246" s="11">
        <v>44.73</v>
      </c>
      <c r="G246" s="11">
        <v>34349500</v>
      </c>
      <c r="I246" s="97">
        <v>3</v>
      </c>
      <c r="J246">
        <v>635.72580000000005</v>
      </c>
      <c r="K246">
        <f>J246-AVERAGE(AutocorrTable4143162429[Series])</f>
        <v>-206.98585737704934</v>
      </c>
      <c r="L246"/>
      <c r="M246" s="42">
        <v>41</v>
      </c>
      <c r="N246" s="99">
        <f ca="1">SUMPRODUCT(OFFSET($K$205,1,0,COUNT(AutocorrTable4143162429[Series])-M246,1),OFFSET($K$205,1+M246,0,COUNT(AutocorrTable4143162429[Series])-M246,1))/SUMPRODUCT(AutocorrTable4143162429[Centered Series],AutocorrTable4143162429[Centered Series])</f>
        <v>-0.23314829979878768</v>
      </c>
    </row>
    <row r="247" spans="1:15">
      <c r="A247" s="12">
        <v>44139.291666666664</v>
      </c>
      <c r="B247" s="11">
        <v>41.015599999999999</v>
      </c>
      <c r="C247" s="11">
        <v>45.7</v>
      </c>
      <c r="D247" s="11">
        <v>59.78</v>
      </c>
      <c r="E247" s="11">
        <v>44.78</v>
      </c>
      <c r="F247" s="11">
        <v>45.11</v>
      </c>
      <c r="G247" s="11">
        <v>34748200</v>
      </c>
      <c r="I247" s="97">
        <v>4</v>
      </c>
      <c r="J247">
        <v>583.01059999999995</v>
      </c>
      <c r="K247">
        <f>J247-AVERAGE(AutocorrTable4143162429[Series])</f>
        <v>-259.70105737704944</v>
      </c>
      <c r="L247"/>
      <c r="M247" s="42">
        <v>42</v>
      </c>
      <c r="N247" s="99">
        <f ca="1">SUMPRODUCT(OFFSET($K$205,1,0,COUNT(AutocorrTable4143162429[Series])-M247,1),OFFSET($K$205,1+M247,0,COUNT(AutocorrTable4143162429[Series])-M247,1))/SUMPRODUCT(AutocorrTable4143162429[Centered Series],AutocorrTable4143162429[Centered Series])</f>
        <v>-0.18490947926966889</v>
      </c>
    </row>
    <row r="248" spans="1:15">
      <c r="A248" s="12">
        <v>44140.291666666664</v>
      </c>
      <c r="B248" s="11">
        <v>41.295900000000003</v>
      </c>
      <c r="C248" s="11">
        <v>45.68</v>
      </c>
      <c r="D248" s="11">
        <v>59.78</v>
      </c>
      <c r="E248" s="11">
        <v>45.53</v>
      </c>
      <c r="F248" s="11">
        <v>46.15</v>
      </c>
      <c r="G248" s="11">
        <v>31103200</v>
      </c>
      <c r="I248" s="97">
        <v>5</v>
      </c>
      <c r="J248">
        <v>642.25870000000009</v>
      </c>
      <c r="K248">
        <f>J248-AVERAGE(AutocorrTable4143162429[Series])</f>
        <v>-200.4529573770493</v>
      </c>
      <c r="L248"/>
      <c r="M248" s="42">
        <v>43</v>
      </c>
      <c r="N248" s="99">
        <f ca="1">SUMPRODUCT(OFFSET($K$205,1,0,COUNT(AutocorrTable4143162429[Series])-M248,1),OFFSET($K$205,1+M248,0,COUNT(AutocorrTable4143162429[Series])-M248,1))/SUMPRODUCT(AutocorrTable4143162429[Centered Series],AutocorrTable4143162429[Centered Series])</f>
        <v>-0.16831050897310879</v>
      </c>
      <c r="O248"/>
    </row>
    <row r="249" spans="1:15">
      <c r="A249" s="12">
        <v>44141.291666666664</v>
      </c>
      <c r="B249" s="11">
        <v>41.033700000000003</v>
      </c>
      <c r="C249" s="11">
        <v>45.39</v>
      </c>
      <c r="D249" s="11">
        <v>59.78</v>
      </c>
      <c r="E249" s="11">
        <v>44.9</v>
      </c>
      <c r="F249" s="11">
        <v>45.54</v>
      </c>
      <c r="G249" s="11">
        <v>36233700</v>
      </c>
      <c r="I249" s="97">
        <v>6</v>
      </c>
      <c r="J249">
        <v>679.56859999999995</v>
      </c>
      <c r="K249">
        <f>J249-AVERAGE(AutocorrTable4143162429[Series])</f>
        <v>-163.14305737704944</v>
      </c>
      <c r="L249"/>
      <c r="M249" s="42">
        <v>44</v>
      </c>
      <c r="N249" s="99">
        <f ca="1">SUMPRODUCT(OFFSET($K$205,1,0,COUNT(AutocorrTable4143162429[Series])-M249,1),OFFSET($K$205,1+M249,0,COUNT(AutocorrTable4143162429[Series])-M249,1))/SUMPRODUCT(AutocorrTable4143162429[Centered Series],AutocorrTable4143162429[Centered Series])</f>
        <v>-0.1505975036273299</v>
      </c>
    </row>
    <row r="250" spans="1:15">
      <c r="A250" s="12">
        <v>44144.291666666664</v>
      </c>
      <c r="B250" s="11">
        <v>41.223500000000001</v>
      </c>
      <c r="C250" s="11">
        <v>45.6</v>
      </c>
      <c r="D250" s="11">
        <v>59.78</v>
      </c>
      <c r="E250" s="11">
        <v>45.54</v>
      </c>
      <c r="F250" s="11">
        <v>46.64</v>
      </c>
      <c r="G250" s="11">
        <v>48481700</v>
      </c>
      <c r="I250" s="97">
        <v>7</v>
      </c>
      <c r="J250">
        <v>663.42719999999997</v>
      </c>
      <c r="K250">
        <f>J250-AVERAGE(AutocorrTable4143162429[Series])</f>
        <v>-179.28445737704942</v>
      </c>
      <c r="L250"/>
      <c r="M250" s="42">
        <v>45</v>
      </c>
      <c r="N250" s="99">
        <f ca="1">SUMPRODUCT(OFFSET($K$205,1,0,COUNT(AutocorrTable4143162429[Series])-M250,1),OFFSET($K$205,1+M250,0,COUNT(AutocorrTable4143162429[Series])-M250,1))/SUMPRODUCT(AutocorrTable4143162429[Centered Series],AutocorrTable4143162429[Centered Series])</f>
        <v>-8.1324152365094632E-2</v>
      </c>
    </row>
    <row r="251" spans="1:15">
      <c r="A251" s="12">
        <v>44145.291666666664</v>
      </c>
      <c r="B251" s="11">
        <v>41.078899999999997</v>
      </c>
      <c r="C251" s="11">
        <v>45.44</v>
      </c>
      <c r="D251" s="11">
        <v>59.78</v>
      </c>
      <c r="E251" s="11">
        <v>45.25</v>
      </c>
      <c r="F251" s="11">
        <v>45.4</v>
      </c>
      <c r="G251" s="11">
        <v>39224500</v>
      </c>
      <c r="I251" s="97">
        <v>8</v>
      </c>
      <c r="J251">
        <v>773.74249999999995</v>
      </c>
      <c r="K251">
        <f>J251-AVERAGE(AutocorrTable4143162429[Series])</f>
        <v>-68.969157377049441</v>
      </c>
      <c r="L251"/>
      <c r="M251" s="42">
        <v>46</v>
      </c>
      <c r="N251" s="99">
        <f ca="1">SUMPRODUCT(OFFSET($K$205,1,0,COUNT(AutocorrTable4143162429[Series])-M251,1),OFFSET($K$205,1+M251,0,COUNT(AutocorrTable4143162429[Series])-M251,1))/SUMPRODUCT(AutocorrTable4143162429[Centered Series],AutocorrTable4143162429[Centered Series])</f>
        <v>-6.1666016422121918E-2</v>
      </c>
    </row>
    <row r="252" spans="1:15">
      <c r="A252" s="12">
        <v>44146.291666666664</v>
      </c>
      <c r="B252" s="11">
        <v>41.901600000000002</v>
      </c>
      <c r="C252" s="11">
        <v>46.35</v>
      </c>
      <c r="D252" s="11">
        <v>59.78</v>
      </c>
      <c r="E252" s="11">
        <v>45.86</v>
      </c>
      <c r="F252" s="11">
        <v>45.9</v>
      </c>
      <c r="G252" s="11">
        <v>31496900</v>
      </c>
      <c r="I252" s="97">
        <v>9</v>
      </c>
      <c r="J252">
        <v>718.49310000000003</v>
      </c>
      <c r="K252">
        <f>J252-AVERAGE(AutocorrTable4143162429[Series])</f>
        <v>-124.21855737704936</v>
      </c>
      <c r="L252"/>
      <c r="M252" s="42">
        <v>47</v>
      </c>
      <c r="N252" s="99">
        <f ca="1">SUMPRODUCT(OFFSET($K$205,1,0,COUNT(AutocorrTable4143162429[Series])-M252,1),OFFSET($K$205,1+M252,0,COUNT(AutocorrTable4143162429[Series])-M252,1))/SUMPRODUCT(AutocorrTable4143162429[Centered Series],AutocorrTable4143162429[Centered Series])</f>
        <v>-8.1976103285276491E-2</v>
      </c>
    </row>
    <row r="253" spans="1:15">
      <c r="A253" s="12">
        <v>44147.291666666664</v>
      </c>
      <c r="B253" s="11">
        <v>40.635899999999999</v>
      </c>
      <c r="C253" s="11">
        <v>44.95</v>
      </c>
      <c r="D253" s="11">
        <v>59.78</v>
      </c>
      <c r="E253" s="11">
        <v>44.55</v>
      </c>
      <c r="F253" s="11">
        <v>46.13</v>
      </c>
      <c r="G253" s="11">
        <v>42881300</v>
      </c>
      <c r="I253" s="97">
        <v>10</v>
      </c>
      <c r="J253">
        <v>768.85099999999989</v>
      </c>
      <c r="K253">
        <f>J253-AVERAGE(AutocorrTable4143162429[Series])</f>
        <v>-73.860657377049506</v>
      </c>
      <c r="L253"/>
      <c r="M253" s="42">
        <v>48</v>
      </c>
      <c r="N253" s="99">
        <f ca="1">SUMPRODUCT(OFFSET($K$205,1,0,COUNT(AutocorrTable4143162429[Series])-M253,1),OFFSET($K$205,1+M253,0,COUNT(AutocorrTable4143162429[Series])-M253,1))/SUMPRODUCT(AutocorrTable4143162429[Centered Series],AutocorrTable4143162429[Centered Series])</f>
        <v>-7.4487439243696066E-2</v>
      </c>
    </row>
    <row r="254" spans="1:15">
      <c r="A254" s="12">
        <v>44148.291666666664</v>
      </c>
      <c r="B254" s="11">
        <v>41.097000000000001</v>
      </c>
      <c r="C254" s="11">
        <v>45.46</v>
      </c>
      <c r="D254" s="11">
        <v>59.78</v>
      </c>
      <c r="E254" s="11">
        <v>44.97</v>
      </c>
      <c r="F254" s="11">
        <v>44.99</v>
      </c>
      <c r="G254" s="11">
        <v>30884700</v>
      </c>
      <c r="I254" s="97">
        <v>11</v>
      </c>
      <c r="J254">
        <v>852.01839999999982</v>
      </c>
      <c r="K254">
        <f>J254-AVERAGE(AutocorrTable4143162429[Series])</f>
        <v>9.3067426229504235</v>
      </c>
      <c r="L254"/>
      <c r="M254" s="42">
        <v>49</v>
      </c>
      <c r="N254" s="99">
        <f ca="1">SUMPRODUCT(OFFSET($K$205,1,0,COUNT(AutocorrTable4143162429[Series])-M254,1),OFFSET($K$205,1+M254,0,COUNT(AutocorrTable4143162429[Series])-M254,1))/SUMPRODUCT(AutocorrTable4143162429[Centered Series],AutocorrTable4143162429[Centered Series])</f>
        <v>-0.12655582565417361</v>
      </c>
    </row>
    <row r="255" spans="1:15">
      <c r="A255" s="12">
        <v>44151.291666666664</v>
      </c>
      <c r="B255" s="11">
        <v>41.756900000000002</v>
      </c>
      <c r="C255" s="11">
        <v>46.19</v>
      </c>
      <c r="D255" s="11">
        <v>59.78</v>
      </c>
      <c r="E255" s="11">
        <v>45.79</v>
      </c>
      <c r="F255" s="11">
        <v>46.04</v>
      </c>
      <c r="G255" s="11">
        <v>36306300</v>
      </c>
      <c r="I255" s="97">
        <v>12</v>
      </c>
      <c r="J255">
        <v>901.63470000000007</v>
      </c>
      <c r="K255">
        <f>J255-AVERAGE(AutocorrTable4143162429[Series])</f>
        <v>58.923042622950675</v>
      </c>
      <c r="L255"/>
      <c r="M255" s="42">
        <v>50</v>
      </c>
      <c r="N255" s="99">
        <f ca="1">SUMPRODUCT(OFFSET($K$205,1,0,COUNT(AutocorrTable4143162429[Series])-M255,1),OFFSET($K$205,1+M255,0,COUNT(AutocorrTable4143162429[Series])-M255,1))/SUMPRODUCT(AutocorrTable4143162429[Centered Series],AutocorrTable4143162429[Centered Series])</f>
        <v>-0.15537683887315823</v>
      </c>
    </row>
    <row r="256" spans="1:15">
      <c r="A256" s="12">
        <v>44152.291666666664</v>
      </c>
      <c r="B256" s="11">
        <v>41.160299999999999</v>
      </c>
      <c r="C256" s="11">
        <v>45.53</v>
      </c>
      <c r="D256" s="11">
        <v>59.78</v>
      </c>
      <c r="E256" s="11">
        <v>45.41</v>
      </c>
      <c r="F256" s="11">
        <v>45.75</v>
      </c>
      <c r="G256" s="11">
        <v>31118000</v>
      </c>
      <c r="I256" s="97">
        <v>1</v>
      </c>
      <c r="J256">
        <v>971.57799999999997</v>
      </c>
      <c r="K256">
        <f>J256-AVERAGE(AutocorrTable4143162429[Series])</f>
        <v>128.86634262295058</v>
      </c>
      <c r="L256"/>
      <c r="M256" s="42">
        <v>51</v>
      </c>
      <c r="N256" s="99">
        <f ca="1">SUMPRODUCT(OFFSET($K$205,1,0,COUNT(AutocorrTable4143162429[Series])-M256,1),OFFSET($K$205,1+M256,0,COUNT(AutocorrTable4143162429[Series])-M256,1))/SUMPRODUCT(AutocorrTable4143162429[Centered Series],AutocorrTable4143162429[Centered Series])</f>
        <v>-0.15671929735416579</v>
      </c>
    </row>
    <row r="257" spans="1:14">
      <c r="A257" s="12">
        <v>44153.291666666664</v>
      </c>
      <c r="B257" s="11">
        <v>40.735399999999998</v>
      </c>
      <c r="C257" s="11">
        <v>45.06</v>
      </c>
      <c r="D257" s="11">
        <v>59.78</v>
      </c>
      <c r="E257" s="11">
        <v>45.04</v>
      </c>
      <c r="F257" s="11">
        <v>45.55</v>
      </c>
      <c r="G257" s="11">
        <v>32817900</v>
      </c>
      <c r="I257" s="97">
        <v>2</v>
      </c>
      <c r="J257">
        <v>854.43129999999985</v>
      </c>
      <c r="K257">
        <f>J257-AVERAGE(AutocorrTable4143162429[Series])</f>
        <v>11.71964262295046</v>
      </c>
      <c r="L257"/>
      <c r="M257" s="42">
        <v>52</v>
      </c>
      <c r="N257" s="99">
        <f ca="1">SUMPRODUCT(OFFSET($K$205,1,0,COUNT(AutocorrTable4143162429[Series])-M257,1),OFFSET($K$205,1+M257,0,COUNT(AutocorrTable4143162429[Series])-M257,1))/SUMPRODUCT(AutocorrTable4143162429[Centered Series],AutocorrTable4143162429[Centered Series])</f>
        <v>-0.19373694025888569</v>
      </c>
    </row>
    <row r="258" spans="1:14">
      <c r="A258" s="12">
        <v>44154.291666666664</v>
      </c>
      <c r="B258" s="11">
        <v>41.241599999999998</v>
      </c>
      <c r="C258" s="11">
        <v>45.62</v>
      </c>
      <c r="D258" s="11">
        <v>59.78</v>
      </c>
      <c r="E258" s="11">
        <v>44.7</v>
      </c>
      <c r="F258" s="11">
        <v>44.92</v>
      </c>
      <c r="G258" s="11">
        <v>29469100</v>
      </c>
      <c r="I258" s="97">
        <v>3</v>
      </c>
      <c r="J258">
        <v>860.7018999999998</v>
      </c>
      <c r="K258">
        <f>J258-AVERAGE(AutocorrTable4143162429[Series])</f>
        <v>17.990242622950404</v>
      </c>
      <c r="L258"/>
      <c r="M258" s="42">
        <v>53</v>
      </c>
      <c r="N258" s="99">
        <f ca="1">SUMPRODUCT(OFFSET($K$205,1,0,COUNT(AutocorrTable4143162429[Series])-M258,1),OFFSET($K$205,1+M258,0,COUNT(AutocorrTable4143162429[Series])-M258,1))/SUMPRODUCT(AutocorrTable4143162429[Centered Series],AutocorrTable4143162429[Centered Series])</f>
        <v>-0.18607813307722851</v>
      </c>
    </row>
    <row r="259" spans="1:14">
      <c r="A259" s="12">
        <v>44155.291666666664</v>
      </c>
      <c r="B259" s="11">
        <v>41.033700000000003</v>
      </c>
      <c r="C259" s="11">
        <v>45.39</v>
      </c>
      <c r="D259" s="11">
        <v>59.78</v>
      </c>
      <c r="E259" s="11">
        <v>45.33</v>
      </c>
      <c r="F259" s="11">
        <v>45.66</v>
      </c>
      <c r="G259" s="11">
        <v>24199300</v>
      </c>
      <c r="I259" s="97">
        <v>4</v>
      </c>
      <c r="J259">
        <v>795.26469999999995</v>
      </c>
      <c r="K259">
        <f>J259-AVERAGE(AutocorrTable4143162429[Series])</f>
        <v>-47.446957377049443</v>
      </c>
      <c r="L259"/>
      <c r="M259" s="42">
        <v>54</v>
      </c>
      <c r="N259" s="99">
        <f ca="1">SUMPRODUCT(OFFSET($K$205,1,0,COUNT(AutocorrTable4143162429[Series])-M259,1),OFFSET($K$205,1+M259,0,COUNT(AutocorrTable4143162429[Series])-M259,1))/SUMPRODUCT(AutocorrTable4143162429[Centered Series],AutocorrTable4143162429[Centered Series])</f>
        <v>-0.13690467000607665</v>
      </c>
    </row>
    <row r="260" spans="1:14">
      <c r="A260" s="12">
        <v>44158.291666666664</v>
      </c>
      <c r="B260" s="11">
        <v>41.639400000000002</v>
      </c>
      <c r="C260" s="11">
        <v>46.06</v>
      </c>
      <c r="D260" s="11">
        <v>59.78</v>
      </c>
      <c r="E260" s="11">
        <v>45.45</v>
      </c>
      <c r="F260" s="11">
        <v>45.48</v>
      </c>
      <c r="G260" s="11">
        <v>35489600</v>
      </c>
      <c r="I260" s="97">
        <v>5</v>
      </c>
      <c r="J260">
        <v>673.7050999999999</v>
      </c>
      <c r="K260">
        <f>J260-AVERAGE(AutocorrTable4143162429[Series])</f>
        <v>-169.00655737704949</v>
      </c>
      <c r="L260"/>
      <c r="M260" s="42">
        <v>55</v>
      </c>
      <c r="N260" s="99">
        <f ca="1">SUMPRODUCT(OFFSET($K$205,1,0,COUNT(AutocorrTable4143162429[Series])-M260,1),OFFSET($K$205,1+M260,0,COUNT(AutocorrTable4143162429[Series])-M260,1))/SUMPRODUCT(AutocorrTable4143162429[Centered Series],AutocorrTable4143162429[Centered Series])</f>
        <v>-0.11900022197849994</v>
      </c>
    </row>
    <row r="261" spans="1:14">
      <c r="A261" s="12">
        <v>44159.291666666664</v>
      </c>
      <c r="B261" s="11">
        <v>42.498199999999997</v>
      </c>
      <c r="C261" s="11">
        <v>47.01</v>
      </c>
      <c r="D261" s="11">
        <v>59.78</v>
      </c>
      <c r="E261" s="11">
        <v>46.01</v>
      </c>
      <c r="F261" s="11">
        <v>46.29</v>
      </c>
      <c r="G261" s="11">
        <v>33901200</v>
      </c>
      <c r="I261" s="97">
        <v>6</v>
      </c>
      <c r="J261">
        <v>578.81830000000002</v>
      </c>
      <c r="K261">
        <f>J261-AVERAGE(AutocorrTable4143162429[Series])</f>
        <v>-263.89335737704937</v>
      </c>
      <c r="L261"/>
      <c r="M261" s="42">
        <v>56</v>
      </c>
      <c r="N261" s="99">
        <f ca="1">SUMPRODUCT(OFFSET($K$205,1,0,COUNT(AutocorrTable4143162429[Series])-M261,1),OFFSET($K$205,1+M261,0,COUNT(AutocorrTable4143162429[Series])-M261,1))/SUMPRODUCT(AutocorrTable4143162429[Centered Series],AutocorrTable4143162429[Centered Series])</f>
        <v>-0.1140665454526784</v>
      </c>
    </row>
    <row r="262" spans="1:14">
      <c r="A262" s="12">
        <v>44160.291666666664</v>
      </c>
      <c r="B262" s="11">
        <v>42.534399999999998</v>
      </c>
      <c r="C262" s="11">
        <v>47.05</v>
      </c>
      <c r="D262" s="11">
        <v>59.78</v>
      </c>
      <c r="E262" s="11">
        <v>46.57</v>
      </c>
      <c r="F262" s="11">
        <v>47.03</v>
      </c>
      <c r="G262" s="11">
        <v>28126900</v>
      </c>
      <c r="I262" s="97">
        <v>7</v>
      </c>
      <c r="J262">
        <v>715.34220000000005</v>
      </c>
      <c r="K262">
        <f>J262-AVERAGE(AutocorrTable4143162429[Series])</f>
        <v>-127.36945737704934</v>
      </c>
      <c r="L262"/>
      <c r="M262" s="42">
        <v>57</v>
      </c>
      <c r="N262" s="99">
        <f ca="1">SUMPRODUCT(OFFSET($K$205,1,0,COUNT(AutocorrTable4143162429[Series])-M262,1),OFFSET($K$205,1+M262,0,COUNT(AutocorrTable4143162429[Series])-M262,1))/SUMPRODUCT(AutocorrTable4143162429[Centered Series],AutocorrTable4143162429[Centered Series])</f>
        <v>-7.3514249197566647E-2</v>
      </c>
    </row>
    <row r="263" spans="1:14">
      <c r="A263" s="12">
        <v>44162.291666666664</v>
      </c>
      <c r="B263" s="11">
        <v>42.896000000000001</v>
      </c>
      <c r="C263" s="11">
        <v>47.45</v>
      </c>
      <c r="D263" s="11">
        <v>59.78</v>
      </c>
      <c r="E263" s="11">
        <v>47.36</v>
      </c>
      <c r="F263" s="11">
        <v>47.36</v>
      </c>
      <c r="G263" s="11">
        <v>15921400</v>
      </c>
      <c r="I263" s="97">
        <v>8</v>
      </c>
      <c r="J263">
        <v>456.93970000000007</v>
      </c>
      <c r="K263">
        <f>J263-AVERAGE(AutocorrTable4143162429[Series])</f>
        <v>-385.77195737704932</v>
      </c>
      <c r="L263"/>
      <c r="M263" s="42">
        <v>58</v>
      </c>
      <c r="N263" s="99">
        <f ca="1">SUMPRODUCT(OFFSET($K$205,1,0,COUNT(AutocorrTable4143162429[Series])-M263,1),OFFSET($K$205,1+M263,0,COUNT(AutocorrTable4143162429[Series])-M263,1))/SUMPRODUCT(AutocorrTable4143162429[Centered Series],AutocorrTable4143162429[Centered Series])</f>
        <v>-4.5193364477116499E-2</v>
      </c>
    </row>
    <row r="264" spans="1:14">
      <c r="A264" s="12">
        <v>44165.291666666664</v>
      </c>
      <c r="B264" s="11">
        <v>43.709600000000002</v>
      </c>
      <c r="C264" s="11">
        <v>48.35</v>
      </c>
      <c r="D264" s="11">
        <v>59.78</v>
      </c>
      <c r="E264" s="11">
        <v>47.27</v>
      </c>
      <c r="F264" s="11">
        <v>47.42</v>
      </c>
      <c r="G264" s="11">
        <v>46332700</v>
      </c>
      <c r="I264" s="97">
        <v>9</v>
      </c>
      <c r="J264">
        <v>420.86000000000007</v>
      </c>
      <c r="K264">
        <f>J264-AVERAGE(AutocorrTable4143162429[Series])</f>
        <v>-421.85165737704932</v>
      </c>
      <c r="L264"/>
      <c r="M264" s="42">
        <v>59</v>
      </c>
      <c r="N264" s="99">
        <f ca="1">SUMPRODUCT(OFFSET($K$205,1,0,COUNT(AutocorrTable4143162429[Series])-M264,1),OFFSET($K$205,1+M264,0,COUNT(AutocorrTable4143162429[Series])-M264,1))/SUMPRODUCT(AutocorrTable4143162429[Centered Series],AutocorrTable4143162429[Centered Series])</f>
        <v>-1.6617145094787573E-2</v>
      </c>
    </row>
    <row r="265" spans="1:14">
      <c r="A265" s="12">
        <v>44166.291666666664</v>
      </c>
      <c r="B265" s="11">
        <v>44.8035</v>
      </c>
      <c r="C265" s="11">
        <v>49.56</v>
      </c>
      <c r="D265" s="11">
        <v>59.78</v>
      </c>
      <c r="E265" s="11">
        <v>48.71</v>
      </c>
      <c r="F265" s="11">
        <v>48.75</v>
      </c>
      <c r="G265" s="11">
        <v>57768000</v>
      </c>
      <c r="I265" s="97">
        <v>10</v>
      </c>
      <c r="J265">
        <v>521.37</v>
      </c>
      <c r="K265">
        <f>J265-AVERAGE(AutocorrTable4143162429[Series])</f>
        <v>-321.34165737704939</v>
      </c>
      <c r="L265"/>
      <c r="M265" s="42">
        <v>60</v>
      </c>
      <c r="N265" s="99">
        <f ca="1">SUMPRODUCT(OFFSET($K$205,1,0,COUNT(AutocorrTable4143162429[Series])-M265,1),OFFSET($K$205,1+M265,0,COUNT(AutocorrTable4143162429[Series])-M265,1))/SUMPRODUCT(AutocorrTable4143162429[Centered Series],AutocorrTable4143162429[Centered Series])</f>
        <v>5.3854950797209512E-2</v>
      </c>
    </row>
    <row r="266" spans="1:14">
      <c r="A266" s="12">
        <v>44167.291666666664</v>
      </c>
      <c r="B266" s="11">
        <v>45.110900000000001</v>
      </c>
      <c r="C266" s="11">
        <v>49.9</v>
      </c>
      <c r="D266" s="11">
        <v>59.78</v>
      </c>
      <c r="E266" s="11">
        <v>49.18</v>
      </c>
      <c r="F266" s="11">
        <v>49.22</v>
      </c>
      <c r="G266" s="11">
        <v>33753500</v>
      </c>
      <c r="I266" s="97">
        <v>11</v>
      </c>
      <c r="J266">
        <v>220.65</v>
      </c>
      <c r="K266">
        <f>J266-AVERAGE(AutocorrTable4143162429[Series])</f>
        <v>-622.06165737704941</v>
      </c>
      <c r="L266"/>
      <c r="M266" s="42">
        <v>61</v>
      </c>
      <c r="N266" s="99" t="e">
        <f ca="1">SUMPRODUCT(OFFSET($K$205,1,0,COUNT(AutocorrTable4143162429[Series])-M266,1),OFFSET($K$205,1+M266,0,COUNT(AutocorrTable4143162429[Series])-M266,1))/SUMPRODUCT(AutocorrTable4143162429[Centered Series],AutocorrTable4143162429[Centered Series])</f>
        <v>#REF!</v>
      </c>
    </row>
    <row r="267" spans="1:14">
      <c r="A267" s="12">
        <v>44168.291666666664</v>
      </c>
      <c r="B267" s="11">
        <v>46.096200000000003</v>
      </c>
      <c r="C267" s="11">
        <v>50.99</v>
      </c>
      <c r="D267" s="11">
        <v>59.78</v>
      </c>
      <c r="E267" s="11">
        <v>49.78</v>
      </c>
      <c r="F267" s="11">
        <v>49.92</v>
      </c>
      <c r="G267" s="11">
        <v>50261200</v>
      </c>
    </row>
    <row r="268" spans="1:14">
      <c r="A268" s="12">
        <v>44169.291666666664</v>
      </c>
      <c r="B268" s="11">
        <v>47.000300000000003</v>
      </c>
      <c r="C268" s="11">
        <v>51.99</v>
      </c>
      <c r="D268" s="11">
        <v>59.78</v>
      </c>
      <c r="E268" s="11">
        <v>51</v>
      </c>
      <c r="F268" s="11">
        <v>51.06</v>
      </c>
      <c r="G268" s="11">
        <v>39767700</v>
      </c>
    </row>
    <row r="269" spans="1:14">
      <c r="A269" s="12">
        <v>44172.291666666664</v>
      </c>
      <c r="B269" s="11">
        <v>45.382100000000001</v>
      </c>
      <c r="C269" s="11">
        <v>50.2</v>
      </c>
      <c r="D269" s="11">
        <v>59.78</v>
      </c>
      <c r="E269" s="11">
        <v>49.56</v>
      </c>
      <c r="F269" s="11">
        <v>51</v>
      </c>
      <c r="G269" s="11">
        <v>51040300</v>
      </c>
    </row>
    <row r="270" spans="1:14">
      <c r="A270" s="12">
        <v>44173.291666666664</v>
      </c>
      <c r="B270" s="11">
        <v>45.825000000000003</v>
      </c>
      <c r="C270" s="11">
        <v>50.69</v>
      </c>
      <c r="D270" s="11">
        <v>59.78</v>
      </c>
      <c r="E270" s="11">
        <v>49.81</v>
      </c>
      <c r="F270" s="11">
        <v>49.83</v>
      </c>
      <c r="G270" s="11">
        <v>28956500</v>
      </c>
    </row>
    <row r="271" spans="1:14">
      <c r="A271" s="12">
        <v>44174.291666666664</v>
      </c>
      <c r="B271" s="11">
        <v>45.264600000000002</v>
      </c>
      <c r="C271" s="11">
        <v>50.07</v>
      </c>
      <c r="D271" s="11">
        <v>59.78</v>
      </c>
      <c r="E271" s="11">
        <v>49.73</v>
      </c>
      <c r="F271" s="11">
        <v>50.28</v>
      </c>
      <c r="G271" s="11">
        <v>34068400</v>
      </c>
    </row>
    <row r="272" spans="1:14">
      <c r="A272" s="12">
        <v>44175.291666666664</v>
      </c>
      <c r="B272" s="11">
        <v>45.436300000000003</v>
      </c>
      <c r="C272" s="11">
        <v>50.26</v>
      </c>
      <c r="D272" s="11">
        <v>59.78</v>
      </c>
      <c r="E272" s="11">
        <v>49.59</v>
      </c>
      <c r="F272" s="11">
        <v>49.66</v>
      </c>
      <c r="G272" s="11">
        <v>33706000</v>
      </c>
    </row>
    <row r="273" spans="1:7">
      <c r="A273" s="12">
        <v>44176.291666666664</v>
      </c>
      <c r="B273" s="11">
        <v>44.9572</v>
      </c>
      <c r="C273" s="11">
        <v>49.73</v>
      </c>
      <c r="D273" s="11">
        <v>59.78</v>
      </c>
      <c r="E273" s="11">
        <v>49.12</v>
      </c>
      <c r="F273" s="11">
        <v>50.14</v>
      </c>
      <c r="G273" s="11">
        <v>29398800</v>
      </c>
    </row>
    <row r="274" spans="1:7">
      <c r="A274" s="12">
        <v>44179.291666666664</v>
      </c>
      <c r="B274" s="11">
        <v>45.626199999999997</v>
      </c>
      <c r="C274" s="11">
        <v>50.47</v>
      </c>
      <c r="D274" s="11">
        <v>59.78</v>
      </c>
      <c r="E274" s="11">
        <v>49.74</v>
      </c>
      <c r="F274" s="11">
        <v>49.82</v>
      </c>
      <c r="G274" s="11">
        <v>33436400</v>
      </c>
    </row>
    <row r="275" spans="1:7">
      <c r="A275" s="12">
        <v>44180.291666666664</v>
      </c>
      <c r="B275" s="11">
        <v>45.807000000000002</v>
      </c>
      <c r="C275" s="11">
        <v>50.67</v>
      </c>
      <c r="D275" s="11">
        <v>59.78</v>
      </c>
      <c r="E275" s="11">
        <v>50.21</v>
      </c>
      <c r="F275" s="11">
        <v>50.98</v>
      </c>
      <c r="G275" s="11">
        <v>25465600</v>
      </c>
    </row>
    <row r="276" spans="1:7">
      <c r="A276" s="12">
        <v>44181.291666666664</v>
      </c>
      <c r="B276" s="11">
        <v>46.213799999999999</v>
      </c>
      <c r="C276" s="11">
        <v>51.12</v>
      </c>
      <c r="D276" s="11">
        <v>59.78</v>
      </c>
      <c r="E276" s="11">
        <v>50.68</v>
      </c>
      <c r="F276" s="11">
        <v>50.71</v>
      </c>
      <c r="G276" s="11">
        <v>28351000</v>
      </c>
    </row>
    <row r="277" spans="1:7">
      <c r="A277" s="12">
        <v>44182.291666666664</v>
      </c>
      <c r="B277" s="11">
        <v>45.788899999999998</v>
      </c>
      <c r="C277" s="11">
        <v>50.65</v>
      </c>
      <c r="D277" s="11">
        <v>59.78</v>
      </c>
      <c r="E277" s="11">
        <v>50.22</v>
      </c>
      <c r="F277" s="11">
        <v>51.15</v>
      </c>
      <c r="G277" s="11">
        <v>26399000</v>
      </c>
    </row>
    <row r="278" spans="1:7">
      <c r="A278" s="12">
        <v>44183.291666666664</v>
      </c>
      <c r="B278" s="11">
        <v>42.905000000000001</v>
      </c>
      <c r="C278" s="11">
        <v>47.46</v>
      </c>
      <c r="D278" s="11">
        <v>59.78</v>
      </c>
      <c r="E278" s="11">
        <v>47.11</v>
      </c>
      <c r="F278" s="11">
        <v>50.57</v>
      </c>
      <c r="G278" s="11">
        <v>119298400</v>
      </c>
    </row>
    <row r="279" spans="1:7">
      <c r="A279" s="12">
        <v>44186.291666666664</v>
      </c>
      <c r="B279" s="11">
        <v>41.910600000000002</v>
      </c>
      <c r="C279" s="11">
        <v>46.36</v>
      </c>
      <c r="D279" s="11">
        <v>59.78</v>
      </c>
      <c r="E279" s="11">
        <v>45.24</v>
      </c>
      <c r="F279" s="11">
        <v>46.32</v>
      </c>
      <c r="G279" s="11">
        <v>53775700</v>
      </c>
    </row>
    <row r="280" spans="1:7">
      <c r="A280" s="12">
        <v>44187.291666666664</v>
      </c>
      <c r="B280" s="11">
        <v>41.738799999999998</v>
      </c>
      <c r="C280" s="11">
        <v>46.17</v>
      </c>
      <c r="D280" s="11">
        <v>59.78</v>
      </c>
      <c r="E280" s="11">
        <v>45.77</v>
      </c>
      <c r="F280" s="11">
        <v>46.25</v>
      </c>
      <c r="G280" s="11">
        <v>32171200</v>
      </c>
    </row>
    <row r="281" spans="1:7">
      <c r="A281" s="12">
        <v>44188.291666666664</v>
      </c>
      <c r="B281" s="11">
        <v>42.100499999999997</v>
      </c>
      <c r="C281" s="11">
        <v>46.57</v>
      </c>
      <c r="D281" s="11">
        <v>59.78</v>
      </c>
      <c r="E281" s="11">
        <v>46.07</v>
      </c>
      <c r="F281" s="11">
        <v>46.17</v>
      </c>
      <c r="G281" s="11">
        <v>22564200</v>
      </c>
    </row>
    <row r="282" spans="1:7">
      <c r="A282" s="12">
        <v>44189.291666666664</v>
      </c>
      <c r="B282" s="11">
        <v>42.552500000000002</v>
      </c>
      <c r="C282" s="11">
        <v>47.07</v>
      </c>
      <c r="D282" s="11">
        <v>59.78</v>
      </c>
      <c r="E282" s="11">
        <v>46.34</v>
      </c>
      <c r="F282" s="11">
        <v>46.6</v>
      </c>
      <c r="G282" s="11">
        <v>11865600</v>
      </c>
    </row>
    <row r="283" spans="1:7">
      <c r="A283" s="12">
        <v>44193.291666666664</v>
      </c>
      <c r="B283" s="11">
        <v>42.552500000000002</v>
      </c>
      <c r="C283" s="11">
        <v>47.07</v>
      </c>
      <c r="D283" s="11">
        <v>59.78</v>
      </c>
      <c r="E283" s="11">
        <v>46.86</v>
      </c>
      <c r="F283" s="11">
        <v>47.19</v>
      </c>
      <c r="G283" s="11">
        <v>21269200</v>
      </c>
    </row>
    <row r="284" spans="1:7">
      <c r="A284" s="12">
        <v>44194.291666666664</v>
      </c>
      <c r="B284" s="11">
        <v>44.649799999999999</v>
      </c>
      <c r="C284" s="11">
        <v>49.39</v>
      </c>
      <c r="D284" s="11">
        <v>59.78</v>
      </c>
      <c r="E284" s="11">
        <v>46.49</v>
      </c>
      <c r="F284" s="11">
        <v>47.22</v>
      </c>
      <c r="G284" s="11">
        <v>84531400</v>
      </c>
    </row>
    <row r="285" spans="1:7">
      <c r="A285" s="12">
        <v>44195.291666666664</v>
      </c>
      <c r="B285" s="11">
        <v>44.071199999999997</v>
      </c>
      <c r="C285" s="11">
        <v>48.75</v>
      </c>
      <c r="D285" s="11">
        <v>59.78</v>
      </c>
      <c r="E285" s="11">
        <v>48.56</v>
      </c>
      <c r="F285" s="11">
        <v>49.11</v>
      </c>
      <c r="G285" s="11">
        <v>37385400</v>
      </c>
    </row>
    <row r="286" spans="1:7">
      <c r="A286" s="12">
        <v>44196.291666666664</v>
      </c>
      <c r="B286" s="11">
        <v>45.038499999999999</v>
      </c>
      <c r="C286" s="11">
        <v>49.82</v>
      </c>
      <c r="D286" s="11">
        <v>59.78</v>
      </c>
      <c r="E286" s="11">
        <v>48.72</v>
      </c>
      <c r="F286" s="11">
        <v>48.75</v>
      </c>
      <c r="G286" s="11">
        <v>28576800</v>
      </c>
    </row>
    <row r="287" spans="1:7">
      <c r="A287" s="12">
        <v>44200.291666666664</v>
      </c>
      <c r="B287" s="11">
        <v>44.902900000000002</v>
      </c>
      <c r="C287" s="11">
        <v>49.67</v>
      </c>
      <c r="D287" s="11">
        <v>59.78</v>
      </c>
      <c r="E287" s="11">
        <v>49.4</v>
      </c>
      <c r="F287" s="11">
        <v>49.89</v>
      </c>
      <c r="G287" s="11">
        <v>46102500</v>
      </c>
    </row>
    <row r="288" spans="1:7">
      <c r="A288" s="12">
        <v>44201.291666666664</v>
      </c>
      <c r="B288" s="11">
        <v>45.752699999999997</v>
      </c>
      <c r="C288" s="11">
        <v>50.61</v>
      </c>
      <c r="D288" s="11">
        <v>59.78</v>
      </c>
      <c r="E288" s="11">
        <v>49.33</v>
      </c>
      <c r="F288" s="11">
        <v>49.45</v>
      </c>
      <c r="G288" s="11">
        <v>24866600</v>
      </c>
    </row>
    <row r="289" spans="1:7">
      <c r="A289" s="12">
        <v>44202.291666666664</v>
      </c>
      <c r="B289" s="11">
        <v>46.195700000000002</v>
      </c>
      <c r="C289" s="11">
        <v>51.1</v>
      </c>
      <c r="D289" s="11">
        <v>59.78</v>
      </c>
      <c r="E289" s="11">
        <v>50.2</v>
      </c>
      <c r="F289" s="11">
        <v>50.44</v>
      </c>
      <c r="G289" s="11">
        <v>36809600</v>
      </c>
    </row>
    <row r="290" spans="1:7">
      <c r="A290" s="12">
        <v>44203.291666666664</v>
      </c>
      <c r="B290" s="11">
        <v>47.181100000000001</v>
      </c>
      <c r="C290" s="11">
        <v>52.19</v>
      </c>
      <c r="D290" s="11">
        <v>59.78</v>
      </c>
      <c r="E290" s="11">
        <v>51.3</v>
      </c>
      <c r="F290" s="11">
        <v>51.49</v>
      </c>
      <c r="G290" s="11">
        <v>32092300</v>
      </c>
    </row>
    <row r="291" spans="1:7">
      <c r="A291" s="12">
        <v>44204.291666666664</v>
      </c>
      <c r="B291" s="11">
        <v>46.692900000000002</v>
      </c>
      <c r="C291" s="11">
        <v>51.65</v>
      </c>
      <c r="D291" s="11">
        <v>59.78</v>
      </c>
      <c r="E291" s="11">
        <v>51.27</v>
      </c>
      <c r="F291" s="11">
        <v>52.45</v>
      </c>
      <c r="G291" s="11">
        <v>34625400</v>
      </c>
    </row>
    <row r="292" spans="1:7">
      <c r="A292" s="12">
        <v>44207.291666666664</v>
      </c>
      <c r="B292" s="11">
        <v>46.593499999999999</v>
      </c>
      <c r="C292" s="11">
        <v>51.54</v>
      </c>
      <c r="D292" s="11">
        <v>59.78</v>
      </c>
      <c r="E292" s="11">
        <v>51.25</v>
      </c>
      <c r="F292" s="11">
        <v>51.29</v>
      </c>
      <c r="G292" s="11">
        <v>32925000</v>
      </c>
    </row>
    <row r="293" spans="1:7">
      <c r="A293" s="12">
        <v>44208.291666666664</v>
      </c>
      <c r="B293" s="11">
        <v>48.130299999999998</v>
      </c>
      <c r="C293" s="11">
        <v>53.24</v>
      </c>
      <c r="D293" s="11">
        <v>59.78</v>
      </c>
      <c r="E293" s="11">
        <v>51.56</v>
      </c>
      <c r="F293" s="11">
        <v>51.9</v>
      </c>
      <c r="G293" s="11">
        <v>39883900</v>
      </c>
    </row>
    <row r="294" spans="1:7">
      <c r="A294" s="12">
        <v>44209.291666666664</v>
      </c>
      <c r="B294" s="11">
        <v>51.484200000000001</v>
      </c>
      <c r="C294" s="11">
        <v>56.95</v>
      </c>
      <c r="D294" s="11">
        <v>59.78</v>
      </c>
      <c r="E294" s="11">
        <v>56.9</v>
      </c>
      <c r="F294" s="11">
        <v>59.5</v>
      </c>
      <c r="G294" s="11">
        <v>124070700</v>
      </c>
    </row>
    <row r="295" spans="1:7">
      <c r="A295" s="12">
        <v>44210.291666666664</v>
      </c>
      <c r="B295" s="11">
        <v>53.563499999999998</v>
      </c>
      <c r="C295" s="11">
        <v>59.25</v>
      </c>
      <c r="D295" s="11">
        <v>59.78</v>
      </c>
      <c r="E295" s="11">
        <v>57.84</v>
      </c>
      <c r="F295" s="11">
        <v>58.45</v>
      </c>
      <c r="G295" s="11">
        <v>74680900</v>
      </c>
    </row>
    <row r="296" spans="1:7">
      <c r="A296" s="12">
        <v>44211.291666666664</v>
      </c>
      <c r="B296" s="11">
        <v>52.053800000000003</v>
      </c>
      <c r="C296" s="11">
        <v>57.58</v>
      </c>
      <c r="D296" s="11">
        <v>59.78</v>
      </c>
      <c r="E296" s="11">
        <v>57.5</v>
      </c>
      <c r="F296" s="11">
        <v>58.85</v>
      </c>
      <c r="G296" s="11">
        <v>50265400</v>
      </c>
    </row>
    <row r="297" spans="1:7">
      <c r="A297" s="12">
        <v>44215.291666666664</v>
      </c>
      <c r="B297" s="11">
        <v>52.424399999999999</v>
      </c>
      <c r="C297" s="11">
        <v>57.99</v>
      </c>
      <c r="D297" s="11">
        <v>59.78</v>
      </c>
      <c r="E297" s="11">
        <v>57.1</v>
      </c>
      <c r="F297" s="11">
        <v>57.94</v>
      </c>
      <c r="G297" s="11">
        <v>35647100</v>
      </c>
    </row>
    <row r="298" spans="1:7">
      <c r="A298" s="12">
        <v>44216.291666666664</v>
      </c>
      <c r="B298" s="11">
        <v>53.039200000000001</v>
      </c>
      <c r="C298" s="11">
        <v>58.67</v>
      </c>
      <c r="D298" s="11">
        <v>59.78</v>
      </c>
      <c r="E298" s="11">
        <v>58.09</v>
      </c>
      <c r="F298" s="11">
        <v>58.24</v>
      </c>
      <c r="G298" s="11">
        <v>28701300</v>
      </c>
    </row>
    <row r="299" spans="1:7">
      <c r="A299" s="12">
        <v>44217.291666666664</v>
      </c>
      <c r="B299" s="11">
        <v>56.465400000000002</v>
      </c>
      <c r="C299" s="11">
        <v>62.46</v>
      </c>
      <c r="D299" s="11">
        <v>59.78</v>
      </c>
      <c r="E299" s="11">
        <v>58.22</v>
      </c>
      <c r="F299" s="11">
        <v>59.04</v>
      </c>
      <c r="G299" s="11">
        <v>86519500</v>
      </c>
    </row>
    <row r="300" spans="1:7">
      <c r="A300" s="12">
        <v>44218.291666666664</v>
      </c>
      <c r="B300" s="11">
        <v>51.222099999999998</v>
      </c>
      <c r="C300" s="11">
        <v>56.66</v>
      </c>
      <c r="D300" s="11">
        <v>59.78</v>
      </c>
      <c r="E300" s="11">
        <v>56.65</v>
      </c>
      <c r="F300" s="11">
        <v>58.85</v>
      </c>
      <c r="G300" s="11">
        <v>85729300</v>
      </c>
    </row>
    <row r="301" spans="1:7">
      <c r="A301" s="12">
        <v>44221.291666666664</v>
      </c>
      <c r="B301" s="11">
        <v>50.119199999999999</v>
      </c>
      <c r="C301" s="11">
        <v>55.44</v>
      </c>
      <c r="D301" s="11">
        <v>59.78</v>
      </c>
      <c r="E301" s="11">
        <v>54.06</v>
      </c>
      <c r="F301" s="11">
        <v>56.38</v>
      </c>
      <c r="G301" s="11">
        <v>61968500</v>
      </c>
    </row>
    <row r="302" spans="1:7">
      <c r="A302" s="12">
        <v>44222.291666666664</v>
      </c>
      <c r="B302" s="11">
        <v>49.911200000000001</v>
      </c>
      <c r="C302" s="11">
        <v>55.21</v>
      </c>
      <c r="D302" s="11">
        <v>59.78</v>
      </c>
      <c r="E302" s="11">
        <v>54.85</v>
      </c>
      <c r="F302" s="11">
        <v>55.28</v>
      </c>
      <c r="G302" s="11">
        <v>31485900</v>
      </c>
    </row>
    <row r="303" spans="1:7">
      <c r="A303" s="12">
        <v>44223.291666666664</v>
      </c>
      <c r="B303" s="11">
        <v>48.4467</v>
      </c>
      <c r="C303" s="11">
        <v>53.59</v>
      </c>
      <c r="D303" s="11">
        <v>59.78</v>
      </c>
      <c r="E303" s="11">
        <v>53.3</v>
      </c>
      <c r="F303" s="11">
        <v>54.61</v>
      </c>
      <c r="G303" s="11">
        <v>49722900</v>
      </c>
    </row>
    <row r="304" spans="1:7">
      <c r="A304" s="12">
        <v>44224.291666666664</v>
      </c>
      <c r="B304" s="11">
        <v>50.688699999999997</v>
      </c>
      <c r="C304" s="11">
        <v>56.07</v>
      </c>
      <c r="D304" s="11">
        <v>59.78</v>
      </c>
      <c r="E304" s="11">
        <v>54.7</v>
      </c>
      <c r="F304" s="11">
        <v>54.79</v>
      </c>
      <c r="G304" s="11">
        <v>49202600</v>
      </c>
    </row>
    <row r="305" spans="1:7">
      <c r="A305" s="12">
        <v>44225.291666666664</v>
      </c>
      <c r="B305" s="11">
        <v>50.182400000000001</v>
      </c>
      <c r="C305" s="11">
        <v>55.51</v>
      </c>
      <c r="D305" s="11">
        <v>59.78</v>
      </c>
      <c r="E305" s="11">
        <v>55.36</v>
      </c>
      <c r="F305" s="11">
        <v>55.98</v>
      </c>
      <c r="G305" s="11">
        <v>37256200</v>
      </c>
    </row>
    <row r="306" spans="1:7">
      <c r="A306" s="12">
        <v>44228.291666666664</v>
      </c>
      <c r="B306" s="11">
        <v>51.249200000000002</v>
      </c>
      <c r="C306" s="11">
        <v>56.69</v>
      </c>
      <c r="D306" s="11">
        <v>59.78</v>
      </c>
      <c r="E306" s="11">
        <v>55.71</v>
      </c>
      <c r="F306" s="11">
        <v>55.95</v>
      </c>
      <c r="G306" s="11">
        <v>26926600</v>
      </c>
    </row>
    <row r="307" spans="1:7">
      <c r="A307" s="12">
        <v>44229.291666666664</v>
      </c>
      <c r="B307" s="11">
        <v>52.433500000000002</v>
      </c>
      <c r="C307" s="11">
        <v>58</v>
      </c>
      <c r="D307" s="11">
        <v>59.78</v>
      </c>
      <c r="E307" s="11">
        <v>56.88</v>
      </c>
      <c r="F307" s="11">
        <v>57.19</v>
      </c>
      <c r="G307" s="11">
        <v>23580900</v>
      </c>
    </row>
    <row r="308" spans="1:7">
      <c r="A308" s="12">
        <v>44230.291666666664</v>
      </c>
      <c r="B308" s="11">
        <v>52.144199999999998</v>
      </c>
      <c r="C308" s="11">
        <v>57.68</v>
      </c>
      <c r="D308" s="11">
        <v>59.78</v>
      </c>
      <c r="E308" s="11">
        <v>57.38</v>
      </c>
      <c r="F308" s="11">
        <v>57.89</v>
      </c>
      <c r="G308" s="11">
        <v>21893200</v>
      </c>
    </row>
    <row r="309" spans="1:7">
      <c r="A309" s="12">
        <v>44231.291666666664</v>
      </c>
      <c r="B309" s="11">
        <v>53.470199999999998</v>
      </c>
      <c r="C309" s="11">
        <v>58.79</v>
      </c>
      <c r="D309" s="11">
        <v>59.78</v>
      </c>
      <c r="E309" s="11">
        <v>57.19</v>
      </c>
      <c r="F309" s="11">
        <v>57.61</v>
      </c>
      <c r="G309" s="11">
        <v>29853800</v>
      </c>
    </row>
    <row r="310" spans="1:7">
      <c r="A310" s="12">
        <v>44232.291666666664</v>
      </c>
      <c r="B310" s="11">
        <v>52.915399999999998</v>
      </c>
      <c r="C310" s="11">
        <v>58.18</v>
      </c>
      <c r="D310" s="11">
        <v>59.78</v>
      </c>
      <c r="E310" s="11">
        <v>58.12</v>
      </c>
      <c r="F310" s="11">
        <v>59</v>
      </c>
      <c r="G310" s="11">
        <v>23432600</v>
      </c>
    </row>
    <row r="311" spans="1:7">
      <c r="A311" s="12">
        <v>44235.291666666664</v>
      </c>
      <c r="B311" s="11">
        <v>53.806800000000003</v>
      </c>
      <c r="C311" s="11">
        <v>59.16</v>
      </c>
      <c r="D311" s="11">
        <v>59.78</v>
      </c>
      <c r="E311" s="11">
        <v>57.95</v>
      </c>
      <c r="F311" s="11">
        <v>58.38</v>
      </c>
      <c r="G311" s="11">
        <v>34358300</v>
      </c>
    </row>
    <row r="312" spans="1:7">
      <c r="A312" s="12">
        <v>44236.291666666664</v>
      </c>
      <c r="B312" s="11">
        <v>53.461199999999998</v>
      </c>
      <c r="C312" s="11">
        <v>58.78</v>
      </c>
      <c r="D312" s="11">
        <v>59.78</v>
      </c>
      <c r="E312" s="11">
        <v>57.94</v>
      </c>
      <c r="F312" s="11">
        <v>58.77</v>
      </c>
      <c r="G312" s="11">
        <v>28754100</v>
      </c>
    </row>
    <row r="313" spans="1:7">
      <c r="A313" s="12">
        <v>44237.291666666664</v>
      </c>
      <c r="B313" s="11">
        <v>53.533900000000003</v>
      </c>
      <c r="C313" s="11">
        <v>58.86</v>
      </c>
      <c r="D313" s="11">
        <v>59.78</v>
      </c>
      <c r="E313" s="11">
        <v>58.12</v>
      </c>
      <c r="F313" s="11">
        <v>59.3</v>
      </c>
      <c r="G313" s="11">
        <v>16325100</v>
      </c>
    </row>
    <row r="314" spans="1:7">
      <c r="A314" s="12">
        <v>44238.291666666664</v>
      </c>
      <c r="B314" s="11">
        <v>55.170999999999999</v>
      </c>
      <c r="C314" s="11">
        <v>60.66</v>
      </c>
      <c r="D314" s="11">
        <v>59.78</v>
      </c>
      <c r="E314" s="11">
        <v>58.86</v>
      </c>
      <c r="F314" s="11">
        <v>59.1</v>
      </c>
      <c r="G314" s="11">
        <v>27539100</v>
      </c>
    </row>
    <row r="315" spans="1:7">
      <c r="A315" s="12">
        <v>44239.291666666664</v>
      </c>
      <c r="B315" s="11">
        <v>56.216999999999999</v>
      </c>
      <c r="C315" s="11">
        <v>61.81</v>
      </c>
      <c r="D315" s="11">
        <v>59.78</v>
      </c>
      <c r="E315" s="11">
        <v>60.43</v>
      </c>
      <c r="F315" s="11">
        <v>60.6</v>
      </c>
      <c r="G315" s="11">
        <v>26214200</v>
      </c>
    </row>
    <row r="316" spans="1:7">
      <c r="A316" s="12">
        <v>44243.291666666664</v>
      </c>
      <c r="B316" s="11">
        <v>56.817300000000003</v>
      </c>
      <c r="C316" s="11">
        <v>62.47</v>
      </c>
      <c r="D316" s="11">
        <v>59.78</v>
      </c>
      <c r="E316" s="11">
        <v>61.7</v>
      </c>
      <c r="F316" s="11">
        <v>62</v>
      </c>
      <c r="G316" s="11">
        <v>26326300</v>
      </c>
    </row>
    <row r="317" spans="1:7">
      <c r="A317" s="12">
        <v>44244.291666666664</v>
      </c>
      <c r="B317" s="11">
        <v>56.253399999999999</v>
      </c>
      <c r="C317" s="11">
        <v>61.85</v>
      </c>
      <c r="D317" s="11">
        <v>59.78</v>
      </c>
      <c r="E317" s="11">
        <v>61.21</v>
      </c>
      <c r="F317" s="11">
        <v>61.49</v>
      </c>
      <c r="G317" s="11">
        <v>21055400</v>
      </c>
    </row>
    <row r="318" spans="1:7">
      <c r="A318" s="12">
        <v>44245.291666666664</v>
      </c>
      <c r="B318" s="11">
        <v>56.0351</v>
      </c>
      <c r="C318" s="11">
        <v>61.61</v>
      </c>
      <c r="D318" s="11">
        <v>59.78</v>
      </c>
      <c r="E318" s="11">
        <v>60.64</v>
      </c>
      <c r="F318" s="11">
        <v>60.65</v>
      </c>
      <c r="G318" s="11">
        <v>17846100</v>
      </c>
    </row>
    <row r="319" spans="1:7">
      <c r="A319" s="12">
        <v>44246.291666666664</v>
      </c>
      <c r="B319" s="11">
        <v>57.308399999999999</v>
      </c>
      <c r="C319" s="11">
        <v>63.01</v>
      </c>
      <c r="D319" s="11">
        <v>59.78</v>
      </c>
      <c r="E319" s="11">
        <v>61.85</v>
      </c>
      <c r="F319" s="11">
        <v>61.91</v>
      </c>
      <c r="G319" s="11">
        <v>28290100</v>
      </c>
    </row>
    <row r="320" spans="1:7">
      <c r="A320" s="12">
        <v>44249.291666666664</v>
      </c>
      <c r="B320" s="11">
        <v>55.216500000000003</v>
      </c>
      <c r="C320" s="11">
        <v>60.71</v>
      </c>
      <c r="D320" s="11">
        <v>59.78</v>
      </c>
      <c r="E320" s="11">
        <v>60.66</v>
      </c>
      <c r="F320" s="11">
        <v>61.88</v>
      </c>
      <c r="G320" s="11">
        <v>32288200</v>
      </c>
    </row>
    <row r="321" spans="1:7">
      <c r="A321" s="12">
        <v>44250.291666666664</v>
      </c>
      <c r="B321" s="11">
        <v>55.589399999999998</v>
      </c>
      <c r="C321" s="11">
        <v>61.12</v>
      </c>
      <c r="D321" s="11">
        <v>59.78</v>
      </c>
      <c r="E321" s="11">
        <v>59.17</v>
      </c>
      <c r="F321" s="11">
        <v>60.48</v>
      </c>
      <c r="G321" s="11">
        <v>27374600</v>
      </c>
    </row>
    <row r="322" spans="1:7">
      <c r="A322" s="12">
        <v>44251.291666666664</v>
      </c>
      <c r="B322" s="11">
        <v>57.472099999999998</v>
      </c>
      <c r="C322" s="11">
        <v>63.19</v>
      </c>
      <c r="D322" s="11">
        <v>59.78</v>
      </c>
      <c r="E322" s="11">
        <v>60.38</v>
      </c>
      <c r="F322" s="11">
        <v>60.53</v>
      </c>
      <c r="G322" s="11">
        <v>24669900</v>
      </c>
    </row>
    <row r="323" spans="1:7">
      <c r="A323" s="12">
        <v>44252.291666666664</v>
      </c>
      <c r="B323" s="11">
        <v>54.934600000000003</v>
      </c>
      <c r="C323" s="11">
        <v>60.4</v>
      </c>
      <c r="D323" s="11">
        <v>59.78</v>
      </c>
      <c r="E323" s="11">
        <v>60.13</v>
      </c>
      <c r="F323" s="11">
        <v>62.41</v>
      </c>
      <c r="G323" s="11">
        <v>36394000</v>
      </c>
    </row>
    <row r="324" spans="1:7">
      <c r="A324" s="12">
        <v>44253.291666666664</v>
      </c>
      <c r="B324" s="11">
        <v>55.280200000000001</v>
      </c>
      <c r="C324" s="11">
        <v>60.78</v>
      </c>
      <c r="D324" s="11">
        <v>59.78</v>
      </c>
      <c r="E324" s="11">
        <v>59.68</v>
      </c>
      <c r="F324" s="11">
        <v>60.89</v>
      </c>
      <c r="G324" s="11">
        <v>38216800</v>
      </c>
    </row>
    <row r="325" spans="1:7">
      <c r="A325" s="12">
        <v>44256.291666666664</v>
      </c>
      <c r="B325" s="11">
        <v>57.190199999999997</v>
      </c>
      <c r="C325" s="11">
        <v>62.88</v>
      </c>
      <c r="D325" s="11">
        <v>59.78</v>
      </c>
      <c r="E325" s="11">
        <v>61.65</v>
      </c>
      <c r="F325" s="11">
        <v>61.72</v>
      </c>
      <c r="G325" s="11">
        <v>28495400</v>
      </c>
    </row>
    <row r="326" spans="1:7">
      <c r="A326" s="12">
        <v>44257.291666666664</v>
      </c>
      <c r="B326" s="11">
        <v>55.698599999999999</v>
      </c>
      <c r="C326" s="11">
        <v>61.24</v>
      </c>
      <c r="D326" s="11">
        <v>59.78</v>
      </c>
      <c r="E326" s="11">
        <v>61.11</v>
      </c>
      <c r="F326" s="11">
        <v>62.8</v>
      </c>
      <c r="G326" s="11">
        <v>23320000</v>
      </c>
    </row>
    <row r="327" spans="1:7">
      <c r="A327" s="12">
        <v>44258.291666666664</v>
      </c>
      <c r="B327" s="11">
        <v>54.479799999999997</v>
      </c>
      <c r="C327" s="11">
        <v>59.9</v>
      </c>
      <c r="D327" s="11">
        <v>59.78</v>
      </c>
      <c r="E327" s="11">
        <v>59.7</v>
      </c>
      <c r="F327" s="11">
        <v>60.64</v>
      </c>
      <c r="G327" s="11">
        <v>28740400</v>
      </c>
    </row>
    <row r="328" spans="1:7">
      <c r="A328" s="12">
        <v>44259.291666666664</v>
      </c>
      <c r="B328" s="11">
        <v>53.051900000000003</v>
      </c>
      <c r="C328" s="11">
        <v>58.33</v>
      </c>
      <c r="D328" s="11">
        <v>59.78</v>
      </c>
      <c r="E328" s="11">
        <v>57.91</v>
      </c>
      <c r="F328" s="11">
        <v>59.83</v>
      </c>
      <c r="G328" s="11">
        <v>40210400</v>
      </c>
    </row>
    <row r="329" spans="1:7">
      <c r="A329" s="12">
        <v>44260.291666666664</v>
      </c>
      <c r="B329" s="11">
        <v>55.2438</v>
      </c>
      <c r="C329" s="11">
        <v>60.74</v>
      </c>
      <c r="D329" s="11">
        <v>59.78</v>
      </c>
      <c r="E329" s="11">
        <v>58.51</v>
      </c>
      <c r="F329" s="11">
        <v>59.26</v>
      </c>
      <c r="G329" s="11">
        <v>39511700</v>
      </c>
    </row>
    <row r="330" spans="1:7">
      <c r="A330" s="12">
        <v>44263.291666666664</v>
      </c>
      <c r="B330" s="11">
        <v>54.4343</v>
      </c>
      <c r="C330" s="11">
        <v>59.85</v>
      </c>
      <c r="D330" s="11">
        <v>59.78</v>
      </c>
      <c r="E330" s="11">
        <v>59.72</v>
      </c>
      <c r="F330" s="11">
        <v>60.47</v>
      </c>
      <c r="G330" s="11">
        <v>33112400</v>
      </c>
    </row>
    <row r="331" spans="1:7">
      <c r="A331" s="12">
        <v>44264.291666666664</v>
      </c>
      <c r="B331" s="11">
        <v>56.999200000000002</v>
      </c>
      <c r="C331" s="11">
        <v>62.67</v>
      </c>
      <c r="D331" s="11">
        <v>59.78</v>
      </c>
      <c r="E331" s="11">
        <v>60.84</v>
      </c>
      <c r="F331" s="11">
        <v>61.18</v>
      </c>
      <c r="G331" s="11">
        <v>36387500</v>
      </c>
    </row>
    <row r="332" spans="1:7">
      <c r="A332" s="12">
        <v>44265.291666666664</v>
      </c>
      <c r="B332" s="11">
        <v>56.617199999999997</v>
      </c>
      <c r="C332" s="11">
        <v>62.25</v>
      </c>
      <c r="D332" s="11">
        <v>59.78</v>
      </c>
      <c r="E332" s="11">
        <v>62.13</v>
      </c>
      <c r="F332" s="11">
        <v>63.22</v>
      </c>
      <c r="G332" s="11">
        <v>27160300</v>
      </c>
    </row>
    <row r="333" spans="1:7">
      <c r="A333" s="12">
        <v>44266.291666666664</v>
      </c>
      <c r="B333" s="11">
        <v>57.581200000000003</v>
      </c>
      <c r="C333" s="11">
        <v>63.31</v>
      </c>
      <c r="D333" s="11">
        <v>59.78</v>
      </c>
      <c r="E333" s="11">
        <v>62.39</v>
      </c>
      <c r="F333" s="11">
        <v>62.94</v>
      </c>
      <c r="G333" s="11">
        <v>30701800</v>
      </c>
    </row>
    <row r="334" spans="1:7">
      <c r="A334" s="12">
        <v>44267.291666666664</v>
      </c>
      <c r="B334" s="11">
        <v>57.208300000000001</v>
      </c>
      <c r="C334" s="11">
        <v>62.9</v>
      </c>
      <c r="D334" s="11">
        <v>59.78</v>
      </c>
      <c r="E334" s="11">
        <v>62.24</v>
      </c>
      <c r="F334" s="11">
        <v>62.65</v>
      </c>
      <c r="G334" s="11">
        <v>20173000</v>
      </c>
    </row>
    <row r="335" spans="1:7">
      <c r="A335" s="12">
        <v>44270.291666666664</v>
      </c>
      <c r="B335" s="11">
        <v>58.017800000000001</v>
      </c>
      <c r="C335" s="11">
        <v>63.79</v>
      </c>
      <c r="D335" s="11">
        <v>59.78</v>
      </c>
      <c r="E335" s="11">
        <v>62.48</v>
      </c>
      <c r="F335" s="11">
        <v>63.61</v>
      </c>
      <c r="G335" s="11">
        <v>21247400</v>
      </c>
    </row>
    <row r="336" spans="1:7">
      <c r="A336" s="12">
        <v>44271.291666666664</v>
      </c>
      <c r="B336" s="11">
        <v>58.918199999999999</v>
      </c>
      <c r="C336" s="11">
        <v>64.78</v>
      </c>
      <c r="D336" s="11">
        <v>59.78</v>
      </c>
      <c r="E336" s="11">
        <v>64.08</v>
      </c>
      <c r="F336" s="11">
        <v>64.150000000000006</v>
      </c>
      <c r="G336" s="11">
        <v>30186600</v>
      </c>
    </row>
    <row r="337" spans="1:7">
      <c r="A337" s="12">
        <v>44272.291666666664</v>
      </c>
      <c r="B337" s="11">
        <v>59.8277</v>
      </c>
      <c r="C337" s="11">
        <v>65.78</v>
      </c>
      <c r="D337" s="11">
        <v>59.78</v>
      </c>
      <c r="E337" s="11">
        <v>63.71</v>
      </c>
      <c r="F337" s="11">
        <v>64.22</v>
      </c>
      <c r="G337" s="11">
        <v>32394700</v>
      </c>
    </row>
    <row r="338" spans="1:7">
      <c r="A338" s="12">
        <v>44273.291666666664</v>
      </c>
      <c r="B338" s="11">
        <v>57.963200000000001</v>
      </c>
      <c r="C338" s="11">
        <v>63.73</v>
      </c>
      <c r="D338" s="11">
        <v>59.78</v>
      </c>
      <c r="E338" s="11">
        <v>63.65</v>
      </c>
      <c r="F338" s="11">
        <v>65.63</v>
      </c>
      <c r="G338" s="11">
        <v>30094200</v>
      </c>
    </row>
    <row r="339" spans="1:7">
      <c r="A339" s="12">
        <v>44274.291666666664</v>
      </c>
      <c r="B339" s="11">
        <v>57.990499999999997</v>
      </c>
      <c r="C339" s="11">
        <v>63.76</v>
      </c>
      <c r="D339" s="11">
        <v>59.78</v>
      </c>
      <c r="E339" s="11">
        <v>62.92</v>
      </c>
      <c r="F339" s="11">
        <v>63.18</v>
      </c>
      <c r="G339" s="11">
        <v>54951700</v>
      </c>
    </row>
    <row r="340" spans="1:7">
      <c r="A340" s="12">
        <v>44277.291666666664</v>
      </c>
      <c r="B340" s="11">
        <v>59.691299999999998</v>
      </c>
      <c r="C340" s="11">
        <v>65.63</v>
      </c>
      <c r="D340" s="11">
        <v>59.78</v>
      </c>
      <c r="E340" s="11">
        <v>64.56</v>
      </c>
      <c r="F340" s="11">
        <v>64.819999999999993</v>
      </c>
      <c r="G340" s="11">
        <v>34380100</v>
      </c>
    </row>
    <row r="341" spans="1:7">
      <c r="A341" s="12">
        <v>44278.291666666664</v>
      </c>
      <c r="B341" s="11">
        <v>57.735900000000001</v>
      </c>
      <c r="C341" s="11">
        <v>63.48</v>
      </c>
      <c r="D341" s="11">
        <v>59.78</v>
      </c>
      <c r="E341" s="11">
        <v>63.17</v>
      </c>
      <c r="F341" s="11">
        <v>66</v>
      </c>
      <c r="G341" s="11">
        <v>35160000</v>
      </c>
    </row>
    <row r="342" spans="1:7">
      <c r="A342" s="12">
        <v>44279.291666666664</v>
      </c>
      <c r="B342" s="11">
        <v>56.426200000000001</v>
      </c>
      <c r="C342" s="11">
        <v>62.04</v>
      </c>
      <c r="D342" s="11">
        <v>59.78</v>
      </c>
      <c r="E342" s="11">
        <v>61.99</v>
      </c>
      <c r="F342" s="11">
        <v>66.58</v>
      </c>
      <c r="G342" s="11">
        <v>74584700</v>
      </c>
    </row>
    <row r="343" spans="1:7">
      <c r="A343" s="12">
        <v>44280.291666666664</v>
      </c>
      <c r="B343" s="11">
        <v>56.408000000000001</v>
      </c>
      <c r="C343" s="11">
        <v>62.02</v>
      </c>
      <c r="D343" s="11">
        <v>59.78</v>
      </c>
      <c r="E343" s="11">
        <v>60.98</v>
      </c>
      <c r="F343" s="11">
        <v>61.66</v>
      </c>
      <c r="G343" s="11">
        <v>35401400</v>
      </c>
    </row>
    <row r="344" spans="1:7">
      <c r="A344" s="12">
        <v>44281.291666666664</v>
      </c>
      <c r="B344" s="11">
        <v>59.000100000000003</v>
      </c>
      <c r="C344" s="11">
        <v>64.87</v>
      </c>
      <c r="D344" s="11">
        <v>59.78</v>
      </c>
      <c r="E344" s="11">
        <v>61.77</v>
      </c>
      <c r="F344" s="11">
        <v>61.8</v>
      </c>
      <c r="G344" s="11">
        <v>34705800</v>
      </c>
    </row>
    <row r="345" spans="1:7">
      <c r="A345" s="12">
        <v>44284.291666666664</v>
      </c>
      <c r="B345" s="11">
        <v>58.663600000000002</v>
      </c>
      <c r="C345" s="11">
        <v>64.5</v>
      </c>
      <c r="D345" s="11">
        <v>59.78</v>
      </c>
      <c r="E345" s="11">
        <v>63.61</v>
      </c>
      <c r="F345" s="11">
        <v>64.010000000000005</v>
      </c>
      <c r="G345" s="11">
        <v>26161600</v>
      </c>
    </row>
    <row r="346" spans="1:7">
      <c r="A346" s="12">
        <v>44285.291666666664</v>
      </c>
      <c r="B346" s="11">
        <v>57.999600000000001</v>
      </c>
      <c r="C346" s="11">
        <v>63.77</v>
      </c>
      <c r="D346" s="11">
        <v>59.78</v>
      </c>
      <c r="E346" s="11">
        <v>63.15</v>
      </c>
      <c r="F346" s="11">
        <v>63.77</v>
      </c>
      <c r="G346" s="11">
        <v>20709500</v>
      </c>
    </row>
    <row r="347" spans="1:7">
      <c r="A347" s="12">
        <v>44286.291666666664</v>
      </c>
      <c r="B347" s="11">
        <v>58.208799999999997</v>
      </c>
      <c r="C347" s="11">
        <v>64</v>
      </c>
      <c r="D347" s="11">
        <v>59.78</v>
      </c>
      <c r="E347" s="11">
        <v>63.58</v>
      </c>
      <c r="F347" s="11">
        <v>64.010000000000005</v>
      </c>
      <c r="G347" s="11">
        <v>33013200</v>
      </c>
    </row>
    <row r="348" spans="1:7">
      <c r="A348" s="12">
        <v>44287.291666666664</v>
      </c>
      <c r="B348" s="11">
        <v>58.709000000000003</v>
      </c>
      <c r="C348" s="11">
        <v>64.55</v>
      </c>
      <c r="D348" s="11">
        <v>59.78</v>
      </c>
      <c r="E348" s="11">
        <v>63.58</v>
      </c>
      <c r="F348" s="11">
        <v>64.72</v>
      </c>
      <c r="G348" s="11">
        <v>31416300</v>
      </c>
    </row>
    <row r="349" spans="1:7">
      <c r="A349" s="12">
        <v>44291.291666666664</v>
      </c>
      <c r="B349" s="11">
        <v>60.518999999999998</v>
      </c>
      <c r="C349" s="11">
        <v>66.540000000000006</v>
      </c>
      <c r="D349" s="11">
        <v>59.78</v>
      </c>
      <c r="E349" s="11">
        <v>64.7</v>
      </c>
      <c r="F349" s="11">
        <v>64.95</v>
      </c>
      <c r="G349" s="11">
        <v>27947500</v>
      </c>
    </row>
    <row r="350" spans="1:7">
      <c r="A350" s="12">
        <v>44292.291666666664</v>
      </c>
      <c r="B350" s="11">
        <v>59.627699999999997</v>
      </c>
      <c r="C350" s="11">
        <v>65.56</v>
      </c>
      <c r="D350" s="11">
        <v>59.78</v>
      </c>
      <c r="E350" s="11">
        <v>65.290000000000006</v>
      </c>
      <c r="F350" s="11">
        <v>66.06</v>
      </c>
      <c r="G350" s="11">
        <v>28771400</v>
      </c>
    </row>
    <row r="351" spans="1:7">
      <c r="A351" s="12">
        <v>44293.291666666664</v>
      </c>
      <c r="B351" s="11">
        <v>60.255200000000002</v>
      </c>
      <c r="C351" s="11">
        <v>66.25</v>
      </c>
      <c r="D351" s="11">
        <v>59.78</v>
      </c>
      <c r="E351" s="11">
        <v>65.36</v>
      </c>
      <c r="F351" s="11">
        <v>65.67</v>
      </c>
      <c r="G351" s="11">
        <v>17793300</v>
      </c>
    </row>
    <row r="352" spans="1:7">
      <c r="A352" s="12">
        <v>44294.291666666664</v>
      </c>
      <c r="B352" s="11">
        <v>60.982799999999997</v>
      </c>
      <c r="C352" s="11">
        <v>67.05</v>
      </c>
      <c r="D352" s="11">
        <v>59.78</v>
      </c>
      <c r="E352" s="11">
        <v>66.36</v>
      </c>
      <c r="F352" s="11">
        <v>66.97</v>
      </c>
      <c r="G352" s="11">
        <v>22224200</v>
      </c>
    </row>
    <row r="353" spans="1:7">
      <c r="A353" s="12">
        <v>44295.291666666664</v>
      </c>
      <c r="B353" s="11">
        <v>62.083300000000001</v>
      </c>
      <c r="C353" s="11">
        <v>68.260000000000005</v>
      </c>
      <c r="D353" s="11">
        <v>59.78</v>
      </c>
      <c r="E353" s="11">
        <v>66.63</v>
      </c>
      <c r="F353" s="11">
        <v>66.8</v>
      </c>
      <c r="G353" s="11">
        <v>27177100</v>
      </c>
    </row>
    <row r="354" spans="1:7">
      <c r="A354" s="12">
        <v>44298.291666666664</v>
      </c>
      <c r="B354" s="11">
        <v>59.491199999999999</v>
      </c>
      <c r="C354" s="11">
        <v>65.41</v>
      </c>
      <c r="D354" s="11">
        <v>59.78</v>
      </c>
      <c r="E354" s="11">
        <v>64.709999999999994</v>
      </c>
      <c r="F354" s="11">
        <v>68.2</v>
      </c>
      <c r="G354" s="11">
        <v>51266900</v>
      </c>
    </row>
    <row r="355" spans="1:7">
      <c r="A355" s="12">
        <v>44299.291666666664</v>
      </c>
      <c r="B355" s="11">
        <v>59.318399999999997</v>
      </c>
      <c r="C355" s="11">
        <v>65.22</v>
      </c>
      <c r="D355" s="11">
        <v>59.78</v>
      </c>
      <c r="E355" s="11">
        <v>64.209999999999994</v>
      </c>
      <c r="F355" s="11">
        <v>65.61</v>
      </c>
      <c r="G355" s="11">
        <v>26822000</v>
      </c>
    </row>
    <row r="356" spans="1:7">
      <c r="A356" s="12">
        <v>44300.291666666664</v>
      </c>
      <c r="B356" s="11">
        <v>58.381599999999999</v>
      </c>
      <c r="C356" s="11">
        <v>64.19</v>
      </c>
      <c r="D356" s="11">
        <v>59.78</v>
      </c>
      <c r="E356" s="11">
        <v>63.84</v>
      </c>
      <c r="F356" s="11">
        <v>65.31</v>
      </c>
      <c r="G356" s="11">
        <v>25768400</v>
      </c>
    </row>
    <row r="357" spans="1:7">
      <c r="A357" s="12">
        <v>44301.291666666664</v>
      </c>
      <c r="B357" s="11">
        <v>59.136499999999998</v>
      </c>
      <c r="C357" s="11">
        <v>65.02</v>
      </c>
      <c r="D357" s="11">
        <v>59.78</v>
      </c>
      <c r="E357" s="11">
        <v>63.68</v>
      </c>
      <c r="F357" s="11">
        <v>63.97</v>
      </c>
      <c r="G357" s="11">
        <v>24927700</v>
      </c>
    </row>
    <row r="358" spans="1:7">
      <c r="A358" s="12">
        <v>44302.291666666664</v>
      </c>
      <c r="B358" s="11">
        <v>58.890900000000002</v>
      </c>
      <c r="C358" s="11">
        <v>64.75</v>
      </c>
      <c r="D358" s="11">
        <v>59.78</v>
      </c>
      <c r="E358" s="11">
        <v>64.569999999999993</v>
      </c>
      <c r="F358" s="11">
        <v>65.33</v>
      </c>
      <c r="G358" s="11">
        <v>24625500</v>
      </c>
    </row>
    <row r="359" spans="1:7">
      <c r="A359" s="12">
        <v>44305.291666666664</v>
      </c>
      <c r="B359" s="11">
        <v>57.872300000000003</v>
      </c>
      <c r="C359" s="11">
        <v>63.63</v>
      </c>
      <c r="D359" s="11">
        <v>59.78</v>
      </c>
      <c r="E359" s="11">
        <v>63.07</v>
      </c>
      <c r="F359" s="11">
        <v>64.7</v>
      </c>
      <c r="G359" s="11">
        <v>23997700</v>
      </c>
    </row>
    <row r="360" spans="1:7">
      <c r="A360" s="12">
        <v>44306.291666666664</v>
      </c>
      <c r="B360" s="11">
        <v>57.026400000000002</v>
      </c>
      <c r="C360" s="11">
        <v>62.7</v>
      </c>
      <c r="D360" s="11">
        <v>59.78</v>
      </c>
      <c r="E360" s="11">
        <v>62.41</v>
      </c>
      <c r="F360" s="11">
        <v>63.64</v>
      </c>
      <c r="G360" s="11">
        <v>19872100</v>
      </c>
    </row>
    <row r="361" spans="1:7">
      <c r="A361" s="12">
        <v>44307.291666666664</v>
      </c>
      <c r="B361" s="11">
        <v>57.936</v>
      </c>
      <c r="C361" s="11">
        <v>63.7</v>
      </c>
      <c r="D361" s="11">
        <v>59.78</v>
      </c>
      <c r="E361" s="11">
        <v>62.3</v>
      </c>
      <c r="F361" s="11">
        <v>62.79</v>
      </c>
      <c r="G361" s="11">
        <v>24364200</v>
      </c>
    </row>
    <row r="362" spans="1:7">
      <c r="A362" s="12">
        <v>44308.291666666664</v>
      </c>
      <c r="B362" s="11">
        <v>56.908200000000001</v>
      </c>
      <c r="C362" s="11">
        <v>62.57</v>
      </c>
      <c r="D362" s="11">
        <v>59.78</v>
      </c>
      <c r="E362" s="11">
        <v>62.28</v>
      </c>
      <c r="F362" s="11">
        <v>63.35</v>
      </c>
      <c r="G362" s="11">
        <v>38257600</v>
      </c>
    </row>
    <row r="363" spans="1:7">
      <c r="A363" s="12">
        <v>44309.291666666664</v>
      </c>
      <c r="B363" s="11">
        <v>53.8795</v>
      </c>
      <c r="C363" s="11">
        <v>59.24</v>
      </c>
      <c r="D363" s="11">
        <v>59.78</v>
      </c>
      <c r="E363" s="11">
        <v>57.9</v>
      </c>
      <c r="F363" s="11">
        <v>59.16</v>
      </c>
      <c r="G363" s="11">
        <v>77479500</v>
      </c>
    </row>
    <row r="364" spans="1:7">
      <c r="A364" s="12">
        <v>44312.291666666664</v>
      </c>
      <c r="B364" s="11">
        <v>53.442999999999998</v>
      </c>
      <c r="C364" s="11">
        <v>58.76</v>
      </c>
      <c r="D364" s="11">
        <v>59.78</v>
      </c>
      <c r="E364" s="11">
        <v>58.46</v>
      </c>
      <c r="F364" s="11">
        <v>59.1</v>
      </c>
      <c r="G364" s="11">
        <v>39645900</v>
      </c>
    </row>
    <row r="365" spans="1:7">
      <c r="A365" s="12">
        <v>44313.291666666664</v>
      </c>
      <c r="B365" s="11">
        <v>52.724499999999999</v>
      </c>
      <c r="C365" s="11">
        <v>57.97</v>
      </c>
      <c r="D365" s="11">
        <v>59.78</v>
      </c>
      <c r="E365" s="11">
        <v>57.77</v>
      </c>
      <c r="F365" s="11">
        <v>58.56</v>
      </c>
      <c r="G365" s="11">
        <v>38167700</v>
      </c>
    </row>
    <row r="366" spans="1:7">
      <c r="A366" s="12">
        <v>44314.291666666664</v>
      </c>
      <c r="B366" s="11">
        <v>52.406100000000002</v>
      </c>
      <c r="C366" s="11">
        <v>57.62</v>
      </c>
      <c r="D366" s="11">
        <v>59.78</v>
      </c>
      <c r="E366" s="11">
        <v>57.15</v>
      </c>
      <c r="F366" s="11">
        <v>57.52</v>
      </c>
      <c r="G366" s="11">
        <v>30387400</v>
      </c>
    </row>
    <row r="367" spans="1:7">
      <c r="A367" s="12">
        <v>44315.291666666664</v>
      </c>
      <c r="B367" s="11">
        <v>53.006399999999999</v>
      </c>
      <c r="C367" s="11">
        <v>58.28</v>
      </c>
      <c r="D367" s="11">
        <v>59.78</v>
      </c>
      <c r="E367" s="11">
        <v>57.47</v>
      </c>
      <c r="F367" s="11">
        <v>57.88</v>
      </c>
      <c r="G367" s="11">
        <v>23290600</v>
      </c>
    </row>
    <row r="368" spans="1:7">
      <c r="A368" s="12">
        <v>44316.291666666664</v>
      </c>
      <c r="B368" s="11">
        <v>52.324300000000001</v>
      </c>
      <c r="C368" s="11">
        <v>57.53</v>
      </c>
      <c r="D368" s="11">
        <v>59.78</v>
      </c>
      <c r="E368" s="11">
        <v>57.07</v>
      </c>
      <c r="F368" s="11">
        <v>57.61</v>
      </c>
      <c r="G368" s="11">
        <v>30731800</v>
      </c>
    </row>
    <row r="369" spans="1:7">
      <c r="A369" s="12">
        <v>44319.291666666664</v>
      </c>
      <c r="B369" s="11">
        <v>52.078699999999998</v>
      </c>
      <c r="C369" s="11">
        <v>57.26</v>
      </c>
      <c r="D369" s="11">
        <v>59.78</v>
      </c>
      <c r="E369" s="11">
        <v>56.84</v>
      </c>
      <c r="F369" s="11">
        <v>57.86</v>
      </c>
      <c r="G369" s="11">
        <v>22281700</v>
      </c>
    </row>
    <row r="370" spans="1:7">
      <c r="A370" s="12">
        <v>44320.291666666664</v>
      </c>
      <c r="B370" s="11">
        <v>51.751300000000001</v>
      </c>
      <c r="C370" s="11">
        <v>56.9</v>
      </c>
      <c r="D370" s="11">
        <v>59.78</v>
      </c>
      <c r="E370" s="11">
        <v>55.81</v>
      </c>
      <c r="F370" s="11">
        <v>56.88</v>
      </c>
      <c r="G370" s="11">
        <v>35323600</v>
      </c>
    </row>
    <row r="371" spans="1:7">
      <c r="A371" s="12">
        <v>44321.291666666664</v>
      </c>
      <c r="B371" s="11">
        <v>51.705800000000004</v>
      </c>
      <c r="C371" s="11">
        <v>56.85</v>
      </c>
      <c r="D371" s="11">
        <v>59.78</v>
      </c>
      <c r="E371" s="11">
        <v>56.46</v>
      </c>
      <c r="F371" s="11">
        <v>56.96</v>
      </c>
      <c r="G371" s="11">
        <v>21001900</v>
      </c>
    </row>
    <row r="372" spans="1:7">
      <c r="A372" s="12">
        <v>44322.291666666664</v>
      </c>
      <c r="B372" s="11">
        <v>52.3354</v>
      </c>
      <c r="C372" s="11">
        <v>57.19</v>
      </c>
      <c r="D372" s="11">
        <v>59.78</v>
      </c>
      <c r="E372" s="11">
        <v>56.25</v>
      </c>
      <c r="F372" s="11">
        <v>56.62</v>
      </c>
      <c r="G372" s="11">
        <v>25529300</v>
      </c>
    </row>
    <row r="373" spans="1:7">
      <c r="A373" s="12">
        <v>44323.291666666664</v>
      </c>
      <c r="B373" s="11">
        <v>52.774700000000003</v>
      </c>
      <c r="C373" s="11">
        <v>57.67</v>
      </c>
      <c r="D373" s="11">
        <v>59.78</v>
      </c>
      <c r="E373" s="11">
        <v>57.24</v>
      </c>
      <c r="F373" s="11">
        <v>57.7</v>
      </c>
      <c r="G373" s="11">
        <v>19959000</v>
      </c>
    </row>
    <row r="374" spans="1:7">
      <c r="A374" s="12">
        <v>44326.291666666664</v>
      </c>
      <c r="B374" s="11">
        <v>51.219000000000001</v>
      </c>
      <c r="C374" s="11">
        <v>55.97</v>
      </c>
      <c r="D374" s="11">
        <v>59.78</v>
      </c>
      <c r="E374" s="11">
        <v>55.88</v>
      </c>
      <c r="F374" s="11">
        <v>57.15</v>
      </c>
      <c r="G374" s="11">
        <v>35046500</v>
      </c>
    </row>
    <row r="375" spans="1:7">
      <c r="A375" s="12">
        <v>44327.291666666664</v>
      </c>
      <c r="B375" s="11">
        <v>50.367899999999999</v>
      </c>
      <c r="C375" s="11">
        <v>55.04</v>
      </c>
      <c r="D375" s="11">
        <v>59.78</v>
      </c>
      <c r="E375" s="11">
        <v>54.3</v>
      </c>
      <c r="F375" s="11">
        <v>55.05</v>
      </c>
      <c r="G375" s="11">
        <v>35968100</v>
      </c>
    </row>
    <row r="376" spans="1:7">
      <c r="A376" s="12">
        <v>44328.291666666664</v>
      </c>
      <c r="B376" s="11">
        <v>49.068399999999997</v>
      </c>
      <c r="C376" s="11">
        <v>53.62</v>
      </c>
      <c r="D376" s="11">
        <v>59.78</v>
      </c>
      <c r="E376" s="11">
        <v>53.42</v>
      </c>
      <c r="F376" s="11">
        <v>54.39</v>
      </c>
      <c r="G376" s="11">
        <v>30232300</v>
      </c>
    </row>
    <row r="377" spans="1:7">
      <c r="A377" s="12">
        <v>44329.291666666664</v>
      </c>
      <c r="B377" s="11">
        <v>49.4253</v>
      </c>
      <c r="C377" s="11">
        <v>54.01</v>
      </c>
      <c r="D377" s="11">
        <v>59.78</v>
      </c>
      <c r="E377" s="11">
        <v>53.46</v>
      </c>
      <c r="F377" s="11">
        <v>54.04</v>
      </c>
      <c r="G377" s="11">
        <v>29192500</v>
      </c>
    </row>
    <row r="378" spans="1:7">
      <c r="A378" s="12">
        <v>44330.291666666664</v>
      </c>
      <c r="B378" s="11">
        <v>50.651600000000002</v>
      </c>
      <c r="C378" s="11">
        <v>55.35</v>
      </c>
      <c r="D378" s="11">
        <v>59.78</v>
      </c>
      <c r="E378" s="11">
        <v>54.26</v>
      </c>
      <c r="F378" s="11">
        <v>54.6</v>
      </c>
      <c r="G378" s="11">
        <v>28158300</v>
      </c>
    </row>
    <row r="379" spans="1:7">
      <c r="A379" s="12">
        <v>44333.291666666664</v>
      </c>
      <c r="B379" s="11">
        <v>50.633299999999998</v>
      </c>
      <c r="C379" s="11">
        <v>55.33</v>
      </c>
      <c r="D379" s="11">
        <v>59.78</v>
      </c>
      <c r="E379" s="11">
        <v>54.76</v>
      </c>
      <c r="F379" s="11">
        <v>55.29</v>
      </c>
      <c r="G379" s="11">
        <v>20010200</v>
      </c>
    </row>
    <row r="380" spans="1:7">
      <c r="A380" s="12">
        <v>44334.291666666664</v>
      </c>
      <c r="B380" s="11">
        <v>50.184899999999999</v>
      </c>
      <c r="C380" s="11">
        <v>54.84</v>
      </c>
      <c r="D380" s="11">
        <v>59.78</v>
      </c>
      <c r="E380" s="11">
        <v>54.8</v>
      </c>
      <c r="F380" s="11">
        <v>55.95</v>
      </c>
      <c r="G380" s="11">
        <v>18703400</v>
      </c>
    </row>
    <row r="381" spans="1:7">
      <c r="A381" s="12">
        <v>44335.291666666664</v>
      </c>
      <c r="B381" s="11">
        <v>50.660699999999999</v>
      </c>
      <c r="C381" s="11">
        <v>55.36</v>
      </c>
      <c r="D381" s="11">
        <v>59.78</v>
      </c>
      <c r="E381" s="11">
        <v>53.84</v>
      </c>
      <c r="F381" s="11">
        <v>54.07</v>
      </c>
      <c r="G381" s="11">
        <v>23769700</v>
      </c>
    </row>
    <row r="382" spans="1:7">
      <c r="A382" s="12">
        <v>44336.291666666664</v>
      </c>
      <c r="B382" s="11">
        <v>51.200699999999998</v>
      </c>
      <c r="C382" s="11">
        <v>55.95</v>
      </c>
      <c r="D382" s="11">
        <v>59.78</v>
      </c>
      <c r="E382" s="11">
        <v>55.36</v>
      </c>
      <c r="F382" s="11">
        <v>55.57</v>
      </c>
      <c r="G382" s="11">
        <v>23145200</v>
      </c>
    </row>
    <row r="383" spans="1:7">
      <c r="A383" s="12">
        <v>44337.291666666664</v>
      </c>
      <c r="B383" s="11">
        <v>51.319600000000001</v>
      </c>
      <c r="C383" s="11">
        <v>56.08</v>
      </c>
      <c r="D383" s="11">
        <v>59.78</v>
      </c>
      <c r="E383" s="11">
        <v>55.98</v>
      </c>
      <c r="F383" s="11">
        <v>56.42</v>
      </c>
      <c r="G383" s="11">
        <v>17723100</v>
      </c>
    </row>
    <row r="384" spans="1:7">
      <c r="A384" s="12">
        <v>44340.291666666664</v>
      </c>
      <c r="B384" s="11">
        <v>52.124899999999997</v>
      </c>
      <c r="C384" s="11">
        <v>56.96</v>
      </c>
      <c r="D384" s="11">
        <v>59.78</v>
      </c>
      <c r="E384" s="11">
        <v>56.4</v>
      </c>
      <c r="F384" s="11">
        <v>56.65</v>
      </c>
      <c r="G384" s="11">
        <v>19164400</v>
      </c>
    </row>
    <row r="385" spans="1:7">
      <c r="A385" s="12">
        <v>44341.291666666664</v>
      </c>
      <c r="B385" s="11">
        <v>52.0426</v>
      </c>
      <c r="C385" s="11">
        <v>56.87</v>
      </c>
      <c r="D385" s="11">
        <v>59.78</v>
      </c>
      <c r="E385" s="11">
        <v>56.42</v>
      </c>
      <c r="F385" s="11">
        <v>57.56</v>
      </c>
      <c r="G385" s="11">
        <v>22309900</v>
      </c>
    </row>
    <row r="386" spans="1:7">
      <c r="A386" s="12">
        <v>44342.291666666664</v>
      </c>
      <c r="B386" s="11">
        <v>52.088299999999997</v>
      </c>
      <c r="C386" s="11">
        <v>56.92</v>
      </c>
      <c r="D386" s="11">
        <v>59.78</v>
      </c>
      <c r="E386" s="11">
        <v>56.59</v>
      </c>
      <c r="F386" s="11">
        <v>57.05</v>
      </c>
      <c r="G386" s="11">
        <v>15173600</v>
      </c>
    </row>
    <row r="387" spans="1:7">
      <c r="A387" s="12">
        <v>44343.291666666664</v>
      </c>
      <c r="B387" s="11">
        <v>52.829599999999999</v>
      </c>
      <c r="C387" s="11">
        <v>57.73</v>
      </c>
      <c r="D387" s="11">
        <v>59.78</v>
      </c>
      <c r="E387" s="11">
        <v>57</v>
      </c>
      <c r="F387" s="11">
        <v>57.11</v>
      </c>
      <c r="G387" s="11">
        <v>32387600</v>
      </c>
    </row>
    <row r="388" spans="1:7">
      <c r="A388" s="12">
        <v>44344.291666666664</v>
      </c>
      <c r="B388" s="11">
        <v>52.271299999999997</v>
      </c>
      <c r="C388" s="11">
        <v>57.12</v>
      </c>
      <c r="D388" s="11">
        <v>59.78</v>
      </c>
      <c r="E388" s="11">
        <v>56.94</v>
      </c>
      <c r="F388" s="11">
        <v>57.55</v>
      </c>
      <c r="G388" s="11">
        <v>20303900</v>
      </c>
    </row>
    <row r="389" spans="1:7">
      <c r="A389" s="12">
        <v>44348.291666666664</v>
      </c>
      <c r="B389" s="11">
        <v>52.060899999999997</v>
      </c>
      <c r="C389" s="11">
        <v>56.89</v>
      </c>
      <c r="D389" s="11">
        <v>59.78</v>
      </c>
      <c r="E389" s="11">
        <v>56.59</v>
      </c>
      <c r="F389" s="11">
        <v>57.61</v>
      </c>
      <c r="G389" s="11">
        <v>20326400</v>
      </c>
    </row>
    <row r="390" spans="1:7">
      <c r="A390" s="12">
        <v>44349.291666666664</v>
      </c>
      <c r="B390" s="11">
        <v>52.6008</v>
      </c>
      <c r="C390" s="11">
        <v>57.48</v>
      </c>
      <c r="D390" s="11">
        <v>59.78</v>
      </c>
      <c r="E390" s="11">
        <v>56.76</v>
      </c>
      <c r="F390" s="11">
        <v>56.91</v>
      </c>
      <c r="G390" s="11">
        <v>18483600</v>
      </c>
    </row>
    <row r="391" spans="1:7">
      <c r="A391" s="12">
        <v>44350.291666666664</v>
      </c>
      <c r="B391" s="11">
        <v>51.466000000000001</v>
      </c>
      <c r="C391" s="11">
        <v>56.24</v>
      </c>
      <c r="D391" s="11">
        <v>59.78</v>
      </c>
      <c r="E391" s="11">
        <v>56.09</v>
      </c>
      <c r="F391" s="11">
        <v>56.98</v>
      </c>
      <c r="G391" s="11">
        <v>21831300</v>
      </c>
    </row>
    <row r="392" spans="1:7">
      <c r="A392" s="12">
        <v>44351.291666666664</v>
      </c>
      <c r="B392" s="11">
        <v>52.500100000000003</v>
      </c>
      <c r="C392" s="11">
        <v>57.37</v>
      </c>
      <c r="D392" s="11">
        <v>59.78</v>
      </c>
      <c r="E392" s="11">
        <v>56.54</v>
      </c>
      <c r="F392" s="11">
        <v>56.55</v>
      </c>
      <c r="G392" s="11">
        <v>21493800</v>
      </c>
    </row>
    <row r="393" spans="1:7">
      <c r="A393" s="12">
        <v>44354.291666666664</v>
      </c>
      <c r="B393" s="11">
        <v>52.243899999999996</v>
      </c>
      <c r="C393" s="11">
        <v>57.09</v>
      </c>
      <c r="D393" s="11">
        <v>59.78</v>
      </c>
      <c r="E393" s="11">
        <v>56.78</v>
      </c>
      <c r="F393" s="11">
        <v>57.41</v>
      </c>
      <c r="G393" s="11">
        <v>17364400</v>
      </c>
    </row>
    <row r="394" spans="1:7">
      <c r="A394" s="12">
        <v>44355.291666666664</v>
      </c>
      <c r="B394" s="11">
        <v>52.161499999999997</v>
      </c>
      <c r="C394" s="11">
        <v>57</v>
      </c>
      <c r="D394" s="11">
        <v>59.78</v>
      </c>
      <c r="E394" s="11">
        <v>56.6</v>
      </c>
      <c r="F394" s="11">
        <v>57.45</v>
      </c>
      <c r="G394" s="11">
        <v>33254500</v>
      </c>
    </row>
    <row r="395" spans="1:7">
      <c r="A395" s="12">
        <v>44356.291666666664</v>
      </c>
      <c r="B395" s="11">
        <v>52.161499999999997</v>
      </c>
      <c r="C395" s="11">
        <v>57</v>
      </c>
      <c r="D395" s="11">
        <v>59.78</v>
      </c>
      <c r="E395" s="11">
        <v>56.97</v>
      </c>
      <c r="F395" s="11">
        <v>57.36</v>
      </c>
      <c r="G395" s="11">
        <v>13904800</v>
      </c>
    </row>
    <row r="396" spans="1:7">
      <c r="A396" s="12">
        <v>44357.291666666664</v>
      </c>
      <c r="B396" s="11">
        <v>52.509300000000003</v>
      </c>
      <c r="C396" s="11">
        <v>57.38</v>
      </c>
      <c r="D396" s="11">
        <v>59.78</v>
      </c>
      <c r="E396" s="11">
        <v>56.93</v>
      </c>
      <c r="F396" s="11">
        <v>57.15</v>
      </c>
      <c r="G396" s="11">
        <v>26738100</v>
      </c>
    </row>
    <row r="397" spans="1:7">
      <c r="A397" s="12">
        <v>44358.291666666664</v>
      </c>
      <c r="B397" s="11">
        <v>52.939399999999999</v>
      </c>
      <c r="C397" s="11">
        <v>57.85</v>
      </c>
      <c r="D397" s="11">
        <v>59.78</v>
      </c>
      <c r="E397" s="11">
        <v>56.95</v>
      </c>
      <c r="F397" s="11">
        <v>57.47</v>
      </c>
      <c r="G397" s="11">
        <v>18119700</v>
      </c>
    </row>
    <row r="398" spans="1:7">
      <c r="A398" s="12">
        <v>44361.291666666664</v>
      </c>
      <c r="B398" s="11">
        <v>53.250500000000002</v>
      </c>
      <c r="C398" s="11">
        <v>58.19</v>
      </c>
      <c r="D398" s="11">
        <v>59.78</v>
      </c>
      <c r="E398" s="11">
        <v>57.23</v>
      </c>
      <c r="F398" s="11">
        <v>58.02</v>
      </c>
      <c r="G398" s="11">
        <v>21784500</v>
      </c>
    </row>
    <row r="399" spans="1:7">
      <c r="A399" s="12">
        <v>44362.291666666664</v>
      </c>
      <c r="B399" s="11">
        <v>53.067500000000003</v>
      </c>
      <c r="C399" s="11">
        <v>57.99</v>
      </c>
      <c r="D399" s="11">
        <v>59.78</v>
      </c>
      <c r="E399" s="11">
        <v>57.8</v>
      </c>
      <c r="F399" s="11">
        <v>58.21</v>
      </c>
      <c r="G399" s="11">
        <v>20806500</v>
      </c>
    </row>
    <row r="400" spans="1:7">
      <c r="A400" s="12">
        <v>44363.291666666664</v>
      </c>
      <c r="B400" s="11">
        <v>52.3628</v>
      </c>
      <c r="C400" s="11">
        <v>57.22</v>
      </c>
      <c r="D400" s="11">
        <v>59.78</v>
      </c>
      <c r="E400" s="11">
        <v>56.77</v>
      </c>
      <c r="F400" s="11">
        <v>58.15</v>
      </c>
      <c r="G400" s="11">
        <v>21879700</v>
      </c>
    </row>
    <row r="401" spans="1:7">
      <c r="A401" s="12">
        <v>44364.291666666664</v>
      </c>
      <c r="B401" s="11">
        <v>52.3262</v>
      </c>
      <c r="C401" s="11">
        <v>57.18</v>
      </c>
      <c r="D401" s="11">
        <v>59.78</v>
      </c>
      <c r="E401" s="11">
        <v>56.7</v>
      </c>
      <c r="F401" s="11">
        <v>57.05</v>
      </c>
      <c r="G401" s="11">
        <v>21498800</v>
      </c>
    </row>
    <row r="402" spans="1:7">
      <c r="A402" s="12">
        <v>44365.291666666664</v>
      </c>
      <c r="B402" s="11">
        <v>50.944400000000002</v>
      </c>
      <c r="C402" s="11">
        <v>55.67</v>
      </c>
      <c r="D402" s="11">
        <v>59.78</v>
      </c>
      <c r="E402" s="11">
        <v>55.1</v>
      </c>
      <c r="F402" s="11">
        <v>56.68</v>
      </c>
      <c r="G402" s="11">
        <v>55118300</v>
      </c>
    </row>
    <row r="403" spans="1:7">
      <c r="A403" s="12">
        <v>44368.291666666664</v>
      </c>
      <c r="B403" s="11">
        <v>51.127400000000002</v>
      </c>
      <c r="C403" s="11">
        <v>55.87</v>
      </c>
      <c r="D403" s="11">
        <v>59.78</v>
      </c>
      <c r="E403" s="11">
        <v>55.37</v>
      </c>
      <c r="F403" s="11">
        <v>55.75</v>
      </c>
      <c r="G403" s="11">
        <v>19254600</v>
      </c>
    </row>
    <row r="404" spans="1:7">
      <c r="A404" s="12">
        <v>44369.291666666664</v>
      </c>
      <c r="B404" s="11">
        <v>51.127400000000002</v>
      </c>
      <c r="C404" s="11">
        <v>55.87</v>
      </c>
      <c r="D404" s="11">
        <v>59.78</v>
      </c>
      <c r="E404" s="11">
        <v>55.5</v>
      </c>
      <c r="F404" s="11">
        <v>55.94</v>
      </c>
      <c r="G404" s="11">
        <v>18682800</v>
      </c>
    </row>
    <row r="405" spans="1:7">
      <c r="A405" s="12">
        <v>44370.291666666664</v>
      </c>
      <c r="B405" s="11">
        <v>50.569200000000002</v>
      </c>
      <c r="C405" s="11">
        <v>55.26</v>
      </c>
      <c r="D405" s="11">
        <v>59.78</v>
      </c>
      <c r="E405" s="11">
        <v>55.23</v>
      </c>
      <c r="F405" s="11">
        <v>55.87</v>
      </c>
      <c r="G405" s="11">
        <v>20287900</v>
      </c>
    </row>
    <row r="406" spans="1:7">
      <c r="A406" s="12">
        <v>44371.291666666664</v>
      </c>
      <c r="B406" s="11">
        <v>51.310499999999998</v>
      </c>
      <c r="C406" s="11">
        <v>56.07</v>
      </c>
      <c r="D406" s="11">
        <v>59.78</v>
      </c>
      <c r="E406" s="11">
        <v>55.34</v>
      </c>
      <c r="F406" s="11">
        <v>55.49</v>
      </c>
      <c r="G406" s="11">
        <v>21209700</v>
      </c>
    </row>
    <row r="407" spans="1:7">
      <c r="A407" s="12">
        <v>44372.291666666664</v>
      </c>
      <c r="B407" s="11">
        <v>51.164000000000001</v>
      </c>
      <c r="C407" s="11">
        <v>55.91</v>
      </c>
      <c r="D407" s="11">
        <v>59.78</v>
      </c>
      <c r="E407" s="11">
        <v>55.75</v>
      </c>
      <c r="F407" s="11">
        <v>56.02</v>
      </c>
      <c r="G407" s="11">
        <v>21101200</v>
      </c>
    </row>
    <row r="408" spans="1:7">
      <c r="A408" s="12">
        <v>44375.291666666664</v>
      </c>
      <c r="B408" s="11">
        <v>52.6008</v>
      </c>
      <c r="C408" s="11">
        <v>57.48</v>
      </c>
      <c r="D408" s="11">
        <v>59.78</v>
      </c>
      <c r="E408" s="11">
        <v>56.34</v>
      </c>
      <c r="F408" s="11">
        <v>56.36</v>
      </c>
      <c r="G408" s="11">
        <v>22480900</v>
      </c>
    </row>
    <row r="409" spans="1:7">
      <c r="A409" s="12">
        <v>44376.291666666664</v>
      </c>
      <c r="B409" s="11">
        <v>51.932699999999997</v>
      </c>
      <c r="C409" s="11">
        <v>56.75</v>
      </c>
      <c r="D409" s="11">
        <v>59.78</v>
      </c>
      <c r="E409" s="11">
        <v>55.88</v>
      </c>
      <c r="F409" s="11">
        <v>57.55</v>
      </c>
      <c r="G409" s="11">
        <v>26360000</v>
      </c>
    </row>
    <row r="410" spans="1:7">
      <c r="A410" s="12">
        <v>44377.291666666664</v>
      </c>
      <c r="B410" s="11">
        <v>51.374499999999998</v>
      </c>
      <c r="C410" s="11">
        <v>56.14</v>
      </c>
      <c r="D410" s="11">
        <v>59.78</v>
      </c>
      <c r="E410" s="11">
        <v>55.39</v>
      </c>
      <c r="F410" s="11">
        <v>56.34</v>
      </c>
      <c r="G410" s="11">
        <v>29891600</v>
      </c>
    </row>
    <row r="411" spans="1:7">
      <c r="A411" s="12">
        <v>44378.291666666664</v>
      </c>
      <c r="B411" s="11">
        <v>51.255600000000001</v>
      </c>
      <c r="C411" s="11">
        <v>56.01</v>
      </c>
      <c r="D411" s="11">
        <v>59.78</v>
      </c>
      <c r="E411" s="11">
        <v>55.87</v>
      </c>
      <c r="F411" s="11">
        <v>56.13</v>
      </c>
      <c r="G411" s="11">
        <v>24871600</v>
      </c>
    </row>
    <row r="412" spans="1:7">
      <c r="A412" s="12">
        <v>44379.291666666664</v>
      </c>
      <c r="B412" s="11">
        <v>51.941899999999997</v>
      </c>
      <c r="C412" s="11">
        <v>56.76</v>
      </c>
      <c r="D412" s="11">
        <v>59.78</v>
      </c>
      <c r="E412" s="11">
        <v>56.32</v>
      </c>
      <c r="F412" s="11">
        <v>56.55</v>
      </c>
      <c r="G412" s="11">
        <v>17219400</v>
      </c>
    </row>
    <row r="413" spans="1:7">
      <c r="A413" s="12">
        <v>44383.291666666664</v>
      </c>
      <c r="B413" s="11">
        <v>51.328800000000001</v>
      </c>
      <c r="C413" s="11">
        <v>56.09</v>
      </c>
      <c r="D413" s="11">
        <v>59.78</v>
      </c>
      <c r="E413" s="11">
        <v>55.7</v>
      </c>
      <c r="F413" s="11">
        <v>56.92</v>
      </c>
      <c r="G413" s="11">
        <v>26186600</v>
      </c>
    </row>
    <row r="414" spans="1:7">
      <c r="A414" s="12">
        <v>44384.291666666664</v>
      </c>
      <c r="B414" s="11">
        <v>51.209800000000001</v>
      </c>
      <c r="C414" s="11">
        <v>55.96</v>
      </c>
      <c r="D414" s="11">
        <v>59.78</v>
      </c>
      <c r="E414" s="11">
        <v>55.71</v>
      </c>
      <c r="F414" s="11">
        <v>56.37</v>
      </c>
      <c r="G414" s="11">
        <v>14857400</v>
      </c>
    </row>
    <row r="415" spans="1:7">
      <c r="A415" s="12">
        <v>44385.291666666664</v>
      </c>
      <c r="B415" s="11">
        <v>50.688200000000002</v>
      </c>
      <c r="C415" s="11">
        <v>55.39</v>
      </c>
      <c r="D415" s="11">
        <v>59.78</v>
      </c>
      <c r="E415" s="11">
        <v>54.79</v>
      </c>
      <c r="F415" s="11">
        <v>55.31</v>
      </c>
      <c r="G415" s="11">
        <v>19162000</v>
      </c>
    </row>
    <row r="416" spans="1:7">
      <c r="A416" s="12">
        <v>44386.291666666664</v>
      </c>
      <c r="B416" s="11">
        <v>51.237299999999998</v>
      </c>
      <c r="C416" s="11">
        <v>55.99</v>
      </c>
      <c r="D416" s="11">
        <v>59.78</v>
      </c>
      <c r="E416" s="11">
        <v>55.31</v>
      </c>
      <c r="F416" s="11">
        <v>55.51</v>
      </c>
      <c r="G416" s="11">
        <v>18708000</v>
      </c>
    </row>
    <row r="417" spans="1:7">
      <c r="A417" s="12">
        <v>44389.291666666664</v>
      </c>
      <c r="B417" s="11">
        <v>51.914400000000001</v>
      </c>
      <c r="C417" s="11">
        <v>56.73</v>
      </c>
      <c r="D417" s="11">
        <v>59.78</v>
      </c>
      <c r="E417" s="11">
        <v>56.11</v>
      </c>
      <c r="F417" s="11">
        <v>56.26</v>
      </c>
      <c r="G417" s="11">
        <v>15392800</v>
      </c>
    </row>
    <row r="418" spans="1:7">
      <c r="A418" s="12">
        <v>44390.291666666664</v>
      </c>
      <c r="B418" s="11">
        <v>52.0426</v>
      </c>
      <c r="C418" s="11">
        <v>56.87</v>
      </c>
      <c r="D418" s="11">
        <v>59.78</v>
      </c>
      <c r="E418" s="11">
        <v>56.34</v>
      </c>
      <c r="F418" s="11">
        <v>56.62</v>
      </c>
      <c r="G418" s="11">
        <v>15716000</v>
      </c>
    </row>
    <row r="419" spans="1:7">
      <c r="A419" s="12">
        <v>44391.291666666664</v>
      </c>
      <c r="B419" s="11">
        <v>51.722299999999997</v>
      </c>
      <c r="C419" s="11">
        <v>56.52</v>
      </c>
      <c r="D419" s="11">
        <v>59.78</v>
      </c>
      <c r="E419" s="11">
        <v>56.33</v>
      </c>
      <c r="F419" s="11">
        <v>57.17</v>
      </c>
      <c r="G419" s="11">
        <v>16263600</v>
      </c>
    </row>
    <row r="420" spans="1:7">
      <c r="A420" s="12">
        <v>44392.291666666664</v>
      </c>
      <c r="B420" s="11">
        <v>51.072499999999998</v>
      </c>
      <c r="C420" s="11">
        <v>55.81</v>
      </c>
      <c r="D420" s="11">
        <v>59.78</v>
      </c>
      <c r="E420" s="11">
        <v>55.57</v>
      </c>
      <c r="F420" s="11">
        <v>56.4</v>
      </c>
      <c r="G420" s="11">
        <v>18917000</v>
      </c>
    </row>
    <row r="421" spans="1:7">
      <c r="A421" s="12">
        <v>44393.291666666664</v>
      </c>
      <c r="B421" s="11">
        <v>50.303800000000003</v>
      </c>
      <c r="C421" s="11">
        <v>54.97</v>
      </c>
      <c r="D421" s="11">
        <v>59.78</v>
      </c>
      <c r="E421" s="11">
        <v>54.9</v>
      </c>
      <c r="F421" s="11">
        <v>56.05</v>
      </c>
      <c r="G421" s="11">
        <v>25263800</v>
      </c>
    </row>
    <row r="422" spans="1:7">
      <c r="A422" s="12">
        <v>44396.291666666664</v>
      </c>
      <c r="B422" s="11">
        <v>50.001899999999999</v>
      </c>
      <c r="C422" s="11">
        <v>54.64</v>
      </c>
      <c r="D422" s="11">
        <v>59.78</v>
      </c>
      <c r="E422" s="11">
        <v>53.97</v>
      </c>
      <c r="F422" s="11">
        <v>54.41</v>
      </c>
      <c r="G422" s="11">
        <v>27007700</v>
      </c>
    </row>
    <row r="423" spans="1:7">
      <c r="A423" s="12">
        <v>44397.291666666664</v>
      </c>
      <c r="B423" s="11">
        <v>50.550899999999999</v>
      </c>
      <c r="C423" s="11">
        <v>55.24</v>
      </c>
      <c r="D423" s="11">
        <v>59.78</v>
      </c>
      <c r="E423" s="11">
        <v>54.27</v>
      </c>
      <c r="F423" s="11">
        <v>54.92</v>
      </c>
      <c r="G423" s="11">
        <v>19867000</v>
      </c>
    </row>
    <row r="424" spans="1:7">
      <c r="A424" s="12">
        <v>44398.291666666664</v>
      </c>
      <c r="B424" s="11">
        <v>51.456899999999997</v>
      </c>
      <c r="C424" s="11">
        <v>56.23</v>
      </c>
      <c r="D424" s="11">
        <v>59.78</v>
      </c>
      <c r="E424" s="11">
        <v>55.01</v>
      </c>
      <c r="F424" s="11">
        <v>55.18</v>
      </c>
      <c r="G424" s="11">
        <v>18497200</v>
      </c>
    </row>
    <row r="425" spans="1:7">
      <c r="A425" s="12">
        <v>44399.291666666664</v>
      </c>
      <c r="B425" s="11">
        <v>51.209800000000001</v>
      </c>
      <c r="C425" s="11">
        <v>55.96</v>
      </c>
      <c r="D425" s="11">
        <v>59.78</v>
      </c>
      <c r="E425" s="11">
        <v>55.68</v>
      </c>
      <c r="F425" s="11">
        <v>56.06</v>
      </c>
      <c r="G425" s="11">
        <v>36691000</v>
      </c>
    </row>
    <row r="426" spans="1:7">
      <c r="A426" s="12">
        <v>44400.291666666664</v>
      </c>
      <c r="B426" s="11">
        <v>48.501100000000001</v>
      </c>
      <c r="C426" s="11">
        <v>53</v>
      </c>
      <c r="D426" s="11">
        <v>59.78</v>
      </c>
      <c r="E426" s="11">
        <v>52.32</v>
      </c>
      <c r="F426" s="11">
        <v>54.58</v>
      </c>
      <c r="G426" s="11">
        <v>67742300</v>
      </c>
    </row>
    <row r="427" spans="1:7">
      <c r="A427" s="12">
        <v>44403.291666666664</v>
      </c>
      <c r="B427" s="11">
        <v>49.6999</v>
      </c>
      <c r="C427" s="11">
        <v>54.31</v>
      </c>
      <c r="D427" s="11">
        <v>59.78</v>
      </c>
      <c r="E427" s="11">
        <v>52.76</v>
      </c>
      <c r="F427" s="11">
        <v>52.81</v>
      </c>
      <c r="G427" s="11">
        <v>32881200</v>
      </c>
    </row>
    <row r="428" spans="1:7">
      <c r="A428" s="12">
        <v>44404.291666666664</v>
      </c>
      <c r="B428" s="11">
        <v>48.665799999999997</v>
      </c>
      <c r="C428" s="11">
        <v>53.18</v>
      </c>
      <c r="D428" s="11">
        <v>59.78</v>
      </c>
      <c r="E428" s="11">
        <v>52.31</v>
      </c>
      <c r="F428" s="11">
        <v>53.12</v>
      </c>
      <c r="G428" s="11">
        <v>39878000</v>
      </c>
    </row>
    <row r="429" spans="1:7">
      <c r="A429" s="12">
        <v>44405.291666666664</v>
      </c>
      <c r="B429" s="11">
        <v>48.565100000000001</v>
      </c>
      <c r="C429" s="11">
        <v>53.07</v>
      </c>
      <c r="D429" s="11">
        <v>59.78</v>
      </c>
      <c r="E429" s="11">
        <v>52.94</v>
      </c>
      <c r="F429" s="11">
        <v>53.03</v>
      </c>
      <c r="G429" s="11">
        <v>28478800</v>
      </c>
    </row>
    <row r="430" spans="1:7">
      <c r="A430" s="12">
        <v>44406.291666666664</v>
      </c>
      <c r="B430" s="11">
        <v>49.141599999999997</v>
      </c>
      <c r="C430" s="11">
        <v>53.7</v>
      </c>
      <c r="D430" s="11">
        <v>59.78</v>
      </c>
      <c r="E430" s="11">
        <v>53.32</v>
      </c>
      <c r="F430" s="11">
        <v>53.48</v>
      </c>
      <c r="G430" s="11">
        <v>16886600</v>
      </c>
    </row>
    <row r="431" spans="1:7">
      <c r="A431" s="12">
        <v>44407.291666666664</v>
      </c>
      <c r="B431" s="11">
        <v>49.16</v>
      </c>
      <c r="C431" s="11">
        <v>53.72</v>
      </c>
      <c r="D431" s="11">
        <v>59.78</v>
      </c>
      <c r="E431" s="11">
        <v>53.25</v>
      </c>
      <c r="F431" s="11">
        <v>53.65</v>
      </c>
      <c r="G431" s="11">
        <v>16465700</v>
      </c>
    </row>
    <row r="432" spans="1:7">
      <c r="A432" s="12">
        <v>44410.291666666664</v>
      </c>
      <c r="B432" s="11">
        <v>49.1233</v>
      </c>
      <c r="C432" s="11">
        <v>53.68</v>
      </c>
      <c r="D432" s="11">
        <v>59.78</v>
      </c>
      <c r="E432" s="11">
        <v>53.54</v>
      </c>
      <c r="F432" s="11">
        <v>53.99</v>
      </c>
      <c r="G432" s="11">
        <v>18098100</v>
      </c>
    </row>
    <row r="433" spans="1:7">
      <c r="A433" s="12">
        <v>44411.291666666664</v>
      </c>
      <c r="B433" s="11">
        <v>49.4711</v>
      </c>
      <c r="C433" s="11">
        <v>54.06</v>
      </c>
      <c r="D433" s="11">
        <v>59.78</v>
      </c>
      <c r="E433" s="11">
        <v>53.26</v>
      </c>
      <c r="F433" s="11">
        <v>53.89</v>
      </c>
      <c r="G433" s="11">
        <v>16375900</v>
      </c>
    </row>
    <row r="434" spans="1:7">
      <c r="A434" s="12">
        <v>44412.291666666664</v>
      </c>
      <c r="B434" s="11">
        <v>49.3247</v>
      </c>
      <c r="C434" s="11">
        <v>53.9</v>
      </c>
      <c r="D434" s="11">
        <v>59.78</v>
      </c>
      <c r="E434" s="11">
        <v>53.7</v>
      </c>
      <c r="F434" s="11">
        <v>54.25</v>
      </c>
      <c r="G434" s="11">
        <v>17612700</v>
      </c>
    </row>
    <row r="435" spans="1:7">
      <c r="A435" s="12">
        <v>44413.291666666664</v>
      </c>
      <c r="B435" s="11">
        <v>49.636000000000003</v>
      </c>
      <c r="C435" s="11">
        <v>53.89</v>
      </c>
      <c r="D435" s="11">
        <v>59.78</v>
      </c>
      <c r="E435" s="11">
        <v>53.58</v>
      </c>
      <c r="F435" s="11">
        <v>53.99</v>
      </c>
      <c r="G435" s="11">
        <v>15310000</v>
      </c>
    </row>
    <row r="436" spans="1:7">
      <c r="A436" s="12">
        <v>44414.291666666664</v>
      </c>
      <c r="B436" s="11">
        <v>49.663600000000002</v>
      </c>
      <c r="C436" s="11">
        <v>53.92</v>
      </c>
      <c r="D436" s="11">
        <v>59.78</v>
      </c>
      <c r="E436" s="11">
        <v>53.73</v>
      </c>
      <c r="F436" s="11">
        <v>53.86</v>
      </c>
      <c r="G436" s="11">
        <v>19256000</v>
      </c>
    </row>
    <row r="437" spans="1:7">
      <c r="A437" s="12">
        <v>44417.291666666664</v>
      </c>
      <c r="B437" s="11">
        <v>49.7834</v>
      </c>
      <c r="C437" s="11">
        <v>54.05</v>
      </c>
      <c r="D437" s="11">
        <v>59.78</v>
      </c>
      <c r="E437" s="11">
        <v>53.83</v>
      </c>
      <c r="F437" s="11">
        <v>54.08</v>
      </c>
      <c r="G437" s="11">
        <v>14670100</v>
      </c>
    </row>
    <row r="438" spans="1:7">
      <c r="A438" s="12">
        <v>44418.291666666664</v>
      </c>
      <c r="B438" s="11">
        <v>49.682000000000002</v>
      </c>
      <c r="C438" s="11">
        <v>53.94</v>
      </c>
      <c r="D438" s="11">
        <v>59.78</v>
      </c>
      <c r="E438" s="11">
        <v>53.51</v>
      </c>
      <c r="F438" s="11">
        <v>54.24</v>
      </c>
      <c r="G438" s="11">
        <v>16215700</v>
      </c>
    </row>
    <row r="439" spans="1:7">
      <c r="A439" s="12">
        <v>44419.291666666664</v>
      </c>
      <c r="B439" s="11">
        <v>49.866199999999999</v>
      </c>
      <c r="C439" s="11">
        <v>54.14</v>
      </c>
      <c r="D439" s="11">
        <v>59.78</v>
      </c>
      <c r="E439" s="11">
        <v>53.84</v>
      </c>
      <c r="F439" s="11">
        <v>54.26</v>
      </c>
      <c r="G439" s="11">
        <v>18590800</v>
      </c>
    </row>
    <row r="440" spans="1:7">
      <c r="A440" s="12">
        <v>44420.291666666664</v>
      </c>
      <c r="B440" s="11">
        <v>49.313600000000001</v>
      </c>
      <c r="C440" s="11">
        <v>53.54</v>
      </c>
      <c r="D440" s="11">
        <v>59.78</v>
      </c>
      <c r="E440" s="11">
        <v>53.26</v>
      </c>
      <c r="F440" s="11">
        <v>54.17</v>
      </c>
      <c r="G440" s="11">
        <v>15070100</v>
      </c>
    </row>
    <row r="441" spans="1:7">
      <c r="A441" s="12">
        <v>44421.291666666664</v>
      </c>
      <c r="B441" s="11">
        <v>49.267600000000002</v>
      </c>
      <c r="C441" s="11">
        <v>53.49</v>
      </c>
      <c r="D441" s="11">
        <v>59.78</v>
      </c>
      <c r="E441" s="11">
        <v>53.06</v>
      </c>
      <c r="F441" s="11">
        <v>53.5</v>
      </c>
      <c r="G441" s="11">
        <v>15281100</v>
      </c>
    </row>
    <row r="442" spans="1:7">
      <c r="A442" s="12">
        <v>44424.291666666664</v>
      </c>
      <c r="B442" s="11">
        <v>49.249099999999999</v>
      </c>
      <c r="C442" s="11">
        <v>53.47</v>
      </c>
      <c r="D442" s="11">
        <v>59.78</v>
      </c>
      <c r="E442" s="11">
        <v>53</v>
      </c>
      <c r="F442" s="11">
        <v>53.23</v>
      </c>
      <c r="G442" s="11">
        <v>17690300</v>
      </c>
    </row>
    <row r="443" spans="1:7">
      <c r="A443" s="12">
        <v>44425.291666666664</v>
      </c>
      <c r="B443" s="11">
        <v>48.530700000000003</v>
      </c>
      <c r="C443" s="11">
        <v>52.69</v>
      </c>
      <c r="D443" s="11">
        <v>59.78</v>
      </c>
      <c r="E443" s="11">
        <v>52.22</v>
      </c>
      <c r="F443" s="11">
        <v>53.17</v>
      </c>
      <c r="G443" s="11">
        <v>22014900</v>
      </c>
    </row>
    <row r="444" spans="1:7">
      <c r="A444" s="12">
        <v>44426.291666666664</v>
      </c>
      <c r="B444" s="11">
        <v>48.0702</v>
      </c>
      <c r="C444" s="11">
        <v>52.19</v>
      </c>
      <c r="D444" s="11">
        <v>59.78</v>
      </c>
      <c r="E444" s="11">
        <v>52.11</v>
      </c>
      <c r="F444" s="11">
        <v>52.6</v>
      </c>
      <c r="G444" s="11">
        <v>15061700</v>
      </c>
    </row>
    <row r="445" spans="1:7">
      <c r="A445" s="12">
        <v>44427.291666666664</v>
      </c>
      <c r="B445" s="11">
        <v>48.300400000000003</v>
      </c>
      <c r="C445" s="11">
        <v>52.44</v>
      </c>
      <c r="D445" s="11">
        <v>59.78</v>
      </c>
      <c r="E445" s="11">
        <v>51.58</v>
      </c>
      <c r="F445" s="11">
        <v>52.05</v>
      </c>
      <c r="G445" s="11">
        <v>22999400</v>
      </c>
    </row>
    <row r="446" spans="1:7">
      <c r="A446" s="12">
        <v>44428.291666666664</v>
      </c>
      <c r="B446" s="11">
        <v>47.904400000000003</v>
      </c>
      <c r="C446" s="11">
        <v>52.01</v>
      </c>
      <c r="D446" s="11">
        <v>59.78</v>
      </c>
      <c r="E446" s="11">
        <v>51.42</v>
      </c>
      <c r="F446" s="11">
        <v>52.16</v>
      </c>
      <c r="G446" s="11">
        <v>25728300</v>
      </c>
    </row>
    <row r="447" spans="1:7">
      <c r="A447" s="12">
        <v>44431.291666666664</v>
      </c>
      <c r="B447" s="11">
        <v>49.028100000000002</v>
      </c>
      <c r="C447" s="11">
        <v>53.23</v>
      </c>
      <c r="D447" s="11">
        <v>59.78</v>
      </c>
      <c r="E447" s="11">
        <v>52.48</v>
      </c>
      <c r="F447" s="11">
        <v>52.59</v>
      </c>
      <c r="G447" s="11">
        <v>23976300</v>
      </c>
    </row>
    <row r="448" spans="1:7">
      <c r="A448" s="12">
        <v>44432.291666666664</v>
      </c>
      <c r="B448" s="11">
        <v>49.5623</v>
      </c>
      <c r="C448" s="11">
        <v>53.81</v>
      </c>
      <c r="D448" s="11">
        <v>59.78</v>
      </c>
      <c r="E448" s="11">
        <v>53.31</v>
      </c>
      <c r="F448" s="11">
        <v>53.56</v>
      </c>
      <c r="G448" s="11">
        <v>20348800</v>
      </c>
    </row>
    <row r="449" spans="1:7">
      <c r="A449" s="12">
        <v>44433.291666666664</v>
      </c>
      <c r="B449" s="11">
        <v>49.5623</v>
      </c>
      <c r="C449" s="11">
        <v>53.81</v>
      </c>
      <c r="D449" s="11">
        <v>59.78</v>
      </c>
      <c r="E449" s="11">
        <v>53.73</v>
      </c>
      <c r="F449" s="11">
        <v>54.08</v>
      </c>
      <c r="G449" s="11">
        <v>15048400</v>
      </c>
    </row>
    <row r="450" spans="1:7">
      <c r="A450" s="12">
        <v>44434.291666666664</v>
      </c>
      <c r="B450" s="11">
        <v>48.936</v>
      </c>
      <c r="C450" s="11">
        <v>53.13</v>
      </c>
      <c r="D450" s="11">
        <v>59.78</v>
      </c>
      <c r="E450" s="11">
        <v>52.97</v>
      </c>
      <c r="F450" s="11">
        <v>53.75</v>
      </c>
      <c r="G450" s="11">
        <v>19570000</v>
      </c>
    </row>
    <row r="451" spans="1:7">
      <c r="A451" s="12">
        <v>44435.291666666664</v>
      </c>
      <c r="B451" s="11">
        <v>49.636000000000003</v>
      </c>
      <c r="C451" s="11">
        <v>53.89</v>
      </c>
      <c r="D451" s="11">
        <v>59.78</v>
      </c>
      <c r="E451" s="11">
        <v>52.92</v>
      </c>
      <c r="F451" s="11">
        <v>53.36</v>
      </c>
      <c r="G451" s="11">
        <v>16525000</v>
      </c>
    </row>
    <row r="452" spans="1:7">
      <c r="A452" s="12">
        <v>44438.291666666664</v>
      </c>
      <c r="B452" s="11">
        <v>49.682000000000002</v>
      </c>
      <c r="C452" s="11">
        <v>53.94</v>
      </c>
      <c r="D452" s="11">
        <v>59.78</v>
      </c>
      <c r="E452" s="11">
        <v>53.76</v>
      </c>
      <c r="F452" s="11">
        <v>54.26</v>
      </c>
      <c r="G452" s="11">
        <v>14581300</v>
      </c>
    </row>
    <row r="453" spans="1:7">
      <c r="A453" s="12">
        <v>44439.291666666664</v>
      </c>
      <c r="B453" s="11">
        <v>49.7926</v>
      </c>
      <c r="C453" s="11">
        <v>54.06</v>
      </c>
      <c r="D453" s="11">
        <v>59.78</v>
      </c>
      <c r="E453" s="11">
        <v>53.66</v>
      </c>
      <c r="F453" s="11">
        <v>54.44</v>
      </c>
      <c r="G453" s="11">
        <v>22350100</v>
      </c>
    </row>
    <row r="454" spans="1:7">
      <c r="A454" s="12">
        <v>44440.291666666664</v>
      </c>
      <c r="B454" s="11">
        <v>49.433399999999999</v>
      </c>
      <c r="C454" s="11">
        <v>53.67</v>
      </c>
      <c r="D454" s="11">
        <v>59.78</v>
      </c>
      <c r="E454" s="11">
        <v>53.53</v>
      </c>
      <c r="F454" s="11">
        <v>54.11</v>
      </c>
      <c r="G454" s="11">
        <v>18615000</v>
      </c>
    </row>
    <row r="455" spans="1:7">
      <c r="A455" s="12">
        <v>44441.291666666664</v>
      </c>
      <c r="B455" s="11">
        <v>49.488599999999998</v>
      </c>
      <c r="C455" s="11">
        <v>53.73</v>
      </c>
      <c r="D455" s="11">
        <v>59.78</v>
      </c>
      <c r="E455" s="11">
        <v>53.35</v>
      </c>
      <c r="F455" s="11">
        <v>53.8</v>
      </c>
      <c r="G455" s="11">
        <v>15869500</v>
      </c>
    </row>
    <row r="456" spans="1:7">
      <c r="A456" s="12">
        <v>44442.291666666664</v>
      </c>
      <c r="B456" s="11">
        <v>49.286000000000001</v>
      </c>
      <c r="C456" s="11">
        <v>53.51</v>
      </c>
      <c r="D456" s="11">
        <v>59.78</v>
      </c>
      <c r="E456" s="11">
        <v>53.32</v>
      </c>
      <c r="F456" s="11">
        <v>53.44</v>
      </c>
      <c r="G456" s="11">
        <v>13456200</v>
      </c>
    </row>
    <row r="457" spans="1:7">
      <c r="A457" s="12">
        <v>44446.291666666664</v>
      </c>
      <c r="B457" s="11">
        <v>49.414900000000003</v>
      </c>
      <c r="C457" s="11">
        <v>53.65</v>
      </c>
      <c r="D457" s="11">
        <v>59.78</v>
      </c>
      <c r="E457" s="11">
        <v>53.44</v>
      </c>
      <c r="F457" s="11">
        <v>53.57</v>
      </c>
      <c r="G457" s="11">
        <v>13915000</v>
      </c>
    </row>
    <row r="458" spans="1:7">
      <c r="A458" s="12">
        <v>44447.291666666664</v>
      </c>
      <c r="B458" s="11">
        <v>49.341299999999997</v>
      </c>
      <c r="C458" s="11">
        <v>53.57</v>
      </c>
      <c r="D458" s="11">
        <v>59.78</v>
      </c>
      <c r="E458" s="11">
        <v>52.99</v>
      </c>
      <c r="F458" s="11">
        <v>53.73</v>
      </c>
      <c r="G458" s="11">
        <v>18235100</v>
      </c>
    </row>
    <row r="459" spans="1:7">
      <c r="A459" s="12">
        <v>44448.291666666664</v>
      </c>
      <c r="B459" s="11">
        <v>49.184699999999999</v>
      </c>
      <c r="C459" s="11">
        <v>53.4</v>
      </c>
      <c r="D459" s="11">
        <v>59.78</v>
      </c>
      <c r="E459" s="11">
        <v>53.34</v>
      </c>
      <c r="F459" s="11">
        <v>53.66</v>
      </c>
      <c r="G459" s="11">
        <v>13495800</v>
      </c>
    </row>
    <row r="460" spans="1:7">
      <c r="A460" s="12">
        <v>44449.291666666664</v>
      </c>
      <c r="B460" s="11">
        <v>49.5899</v>
      </c>
      <c r="C460" s="11">
        <v>53.84</v>
      </c>
      <c r="D460" s="11">
        <v>59.78</v>
      </c>
      <c r="E460" s="11">
        <v>53.81</v>
      </c>
      <c r="F460" s="11">
        <v>53.85</v>
      </c>
      <c r="G460" s="11">
        <v>20324700</v>
      </c>
    </row>
    <row r="461" spans="1:7">
      <c r="A461" s="12">
        <v>44452.291666666664</v>
      </c>
      <c r="B461" s="11">
        <v>50.6492</v>
      </c>
      <c r="C461" s="11">
        <v>54.99</v>
      </c>
      <c r="D461" s="11">
        <v>59.78</v>
      </c>
      <c r="E461" s="11">
        <v>54.41</v>
      </c>
      <c r="F461" s="11">
        <v>54.61</v>
      </c>
      <c r="G461" s="11">
        <v>22639200</v>
      </c>
    </row>
    <row r="462" spans="1:7">
      <c r="A462" s="12">
        <v>44453.291666666664</v>
      </c>
      <c r="B462" s="11">
        <v>50.216299999999997</v>
      </c>
      <c r="C462" s="11">
        <v>54.52</v>
      </c>
      <c r="D462" s="11">
        <v>59.78</v>
      </c>
      <c r="E462" s="11">
        <v>54.27</v>
      </c>
      <c r="F462" s="11">
        <v>55.37</v>
      </c>
      <c r="G462" s="11">
        <v>22072700</v>
      </c>
    </row>
    <row r="463" spans="1:7">
      <c r="A463" s="12">
        <v>44454.291666666664</v>
      </c>
      <c r="B463" s="11">
        <v>50.768900000000002</v>
      </c>
      <c r="C463" s="11">
        <v>55.12</v>
      </c>
      <c r="D463" s="11">
        <v>59.78</v>
      </c>
      <c r="E463" s="11">
        <v>54.42</v>
      </c>
      <c r="F463" s="11">
        <v>54.67</v>
      </c>
      <c r="G463" s="11">
        <v>18796200</v>
      </c>
    </row>
    <row r="464" spans="1:7">
      <c r="A464" s="12">
        <v>44455.291666666664</v>
      </c>
      <c r="B464" s="11">
        <v>50.501800000000003</v>
      </c>
      <c r="C464" s="11">
        <v>54.83</v>
      </c>
      <c r="D464" s="11">
        <v>59.78</v>
      </c>
      <c r="E464" s="11">
        <v>54.24</v>
      </c>
      <c r="F464" s="11">
        <v>54.86</v>
      </c>
      <c r="G464" s="11">
        <v>19863100</v>
      </c>
    </row>
    <row r="465" spans="1:7">
      <c r="A465" s="12">
        <v>44456.291666666664</v>
      </c>
      <c r="B465" s="11">
        <v>49.976799999999997</v>
      </c>
      <c r="C465" s="11">
        <v>54.26</v>
      </c>
      <c r="D465" s="11">
        <v>59.78</v>
      </c>
      <c r="E465" s="11">
        <v>53.67</v>
      </c>
      <c r="F465" s="11">
        <v>54.59</v>
      </c>
      <c r="G465" s="11">
        <v>35359200</v>
      </c>
    </row>
    <row r="466" spans="1:7">
      <c r="A466" s="12">
        <v>44459.291666666664</v>
      </c>
      <c r="B466" s="11">
        <v>48.797800000000002</v>
      </c>
      <c r="C466" s="11">
        <v>52.98</v>
      </c>
      <c r="D466" s="11">
        <v>59.78</v>
      </c>
      <c r="E466" s="11">
        <v>52.32</v>
      </c>
      <c r="F466" s="11">
        <v>53.21</v>
      </c>
      <c r="G466" s="11">
        <v>35051900</v>
      </c>
    </row>
    <row r="467" spans="1:7">
      <c r="A467" s="12">
        <v>44460.291666666664</v>
      </c>
      <c r="B467" s="11">
        <v>48.6965</v>
      </c>
      <c r="C467" s="11">
        <v>52.87</v>
      </c>
      <c r="D467" s="11">
        <v>59.78</v>
      </c>
      <c r="E467" s="11">
        <v>52.83</v>
      </c>
      <c r="F467" s="11">
        <v>53.2</v>
      </c>
      <c r="G467" s="11">
        <v>17968900</v>
      </c>
    </row>
    <row r="468" spans="1:7">
      <c r="A468" s="12">
        <v>44461.291666666664</v>
      </c>
      <c r="B468" s="11">
        <v>49.276800000000001</v>
      </c>
      <c r="C468" s="11">
        <v>53.5</v>
      </c>
      <c r="D468" s="11">
        <v>59.78</v>
      </c>
      <c r="E468" s="11">
        <v>53</v>
      </c>
      <c r="F468" s="11">
        <v>53.4</v>
      </c>
      <c r="G468" s="11">
        <v>18594100</v>
      </c>
    </row>
    <row r="469" spans="1:7">
      <c r="A469" s="12">
        <v>44462.291666666664</v>
      </c>
      <c r="B469" s="11">
        <v>49.764899999999997</v>
      </c>
      <c r="C469" s="11">
        <v>54.03</v>
      </c>
      <c r="D469" s="11">
        <v>59.78</v>
      </c>
      <c r="E469" s="11">
        <v>53.6</v>
      </c>
      <c r="F469" s="11">
        <v>53.75</v>
      </c>
      <c r="G469" s="11">
        <v>16474300</v>
      </c>
    </row>
    <row r="470" spans="1:7">
      <c r="A470" s="12">
        <v>44463.291666666664</v>
      </c>
      <c r="B470" s="11">
        <v>49.939900000000002</v>
      </c>
      <c r="C470" s="11">
        <v>54.22</v>
      </c>
      <c r="D470" s="11">
        <v>59.78</v>
      </c>
      <c r="E470" s="11">
        <v>53.73</v>
      </c>
      <c r="F470" s="11">
        <v>53.78</v>
      </c>
      <c r="G470" s="11">
        <v>12976200</v>
      </c>
    </row>
    <row r="471" spans="1:7">
      <c r="A471" s="12">
        <v>44466.291666666664</v>
      </c>
      <c r="B471" s="11">
        <v>50.345199999999998</v>
      </c>
      <c r="C471" s="11">
        <v>54.66</v>
      </c>
      <c r="D471" s="11">
        <v>59.78</v>
      </c>
      <c r="E471" s="11">
        <v>53.82</v>
      </c>
      <c r="F471" s="11">
        <v>53.94</v>
      </c>
      <c r="G471" s="11">
        <v>13899900</v>
      </c>
    </row>
    <row r="472" spans="1:7">
      <c r="A472" s="12">
        <v>44467.291666666664</v>
      </c>
      <c r="B472" s="11">
        <v>49.737299999999998</v>
      </c>
      <c r="C472" s="11">
        <v>54</v>
      </c>
      <c r="D472" s="11">
        <v>59.78</v>
      </c>
      <c r="E472" s="11">
        <v>53.96</v>
      </c>
      <c r="F472" s="11">
        <v>54.18</v>
      </c>
      <c r="G472" s="11">
        <v>24691300</v>
      </c>
    </row>
    <row r="473" spans="1:7">
      <c r="A473" s="12">
        <v>44468.291666666664</v>
      </c>
      <c r="B473" s="11">
        <v>49.267600000000002</v>
      </c>
      <c r="C473" s="11">
        <v>53.49</v>
      </c>
      <c r="D473" s="11">
        <v>59.78</v>
      </c>
      <c r="E473" s="11">
        <v>53.18</v>
      </c>
      <c r="F473" s="11">
        <v>54</v>
      </c>
      <c r="G473" s="11">
        <v>20514300</v>
      </c>
    </row>
    <row r="474" spans="1:7">
      <c r="A474" s="12">
        <v>44469.291666666664</v>
      </c>
      <c r="B474" s="11">
        <v>49.074100000000001</v>
      </c>
      <c r="C474" s="11">
        <v>53.28</v>
      </c>
      <c r="D474" s="11">
        <v>59.78</v>
      </c>
      <c r="E474" s="11">
        <v>53.26</v>
      </c>
      <c r="F474" s="11">
        <v>53.76</v>
      </c>
      <c r="G474" s="11">
        <v>20534100</v>
      </c>
    </row>
    <row r="475" spans="1:7">
      <c r="A475" s="12">
        <v>44470.291666666664</v>
      </c>
      <c r="B475" s="11">
        <v>49.608400000000003</v>
      </c>
      <c r="C475" s="11">
        <v>53.86</v>
      </c>
      <c r="D475" s="11">
        <v>59.78</v>
      </c>
      <c r="E475" s="11">
        <v>53.05</v>
      </c>
      <c r="F475" s="11">
        <v>53.65</v>
      </c>
      <c r="G475" s="11">
        <v>19895100</v>
      </c>
    </row>
    <row r="476" spans="1:7">
      <c r="A476" s="12">
        <v>44473.291666666664</v>
      </c>
      <c r="B476" s="11">
        <v>49.249099999999999</v>
      </c>
      <c r="C476" s="11">
        <v>53.47</v>
      </c>
      <c r="D476" s="11">
        <v>59.78</v>
      </c>
      <c r="E476" s="11">
        <v>53.08</v>
      </c>
      <c r="F476" s="11">
        <v>53.93</v>
      </c>
      <c r="G476" s="11">
        <v>27353300</v>
      </c>
    </row>
    <row r="477" spans="1:7">
      <c r="A477" s="12">
        <v>44474.291666666664</v>
      </c>
      <c r="B477" s="11">
        <v>49.691299999999998</v>
      </c>
      <c r="C477" s="11">
        <v>53.95</v>
      </c>
      <c r="D477" s="11">
        <v>59.78</v>
      </c>
      <c r="E477" s="11">
        <v>53.48</v>
      </c>
      <c r="F477" s="11">
        <v>53.55</v>
      </c>
      <c r="G477" s="11">
        <v>18129400</v>
      </c>
    </row>
    <row r="478" spans="1:7">
      <c r="A478" s="12">
        <v>44475.291666666664</v>
      </c>
      <c r="B478" s="11">
        <v>49.718899999999998</v>
      </c>
      <c r="C478" s="11">
        <v>53.98</v>
      </c>
      <c r="D478" s="11">
        <v>59.78</v>
      </c>
      <c r="E478" s="11">
        <v>53.07</v>
      </c>
      <c r="F478" s="11">
        <v>53.48</v>
      </c>
      <c r="G478" s="11">
        <v>20059600</v>
      </c>
    </row>
    <row r="479" spans="1:7">
      <c r="A479" s="12">
        <v>44476.291666666664</v>
      </c>
      <c r="B479" s="11">
        <v>49.903100000000002</v>
      </c>
      <c r="C479" s="11">
        <v>54.18</v>
      </c>
      <c r="D479" s="11">
        <v>59.78</v>
      </c>
      <c r="E479" s="11">
        <v>54.12</v>
      </c>
      <c r="F479" s="11">
        <v>54.32</v>
      </c>
      <c r="G479" s="11">
        <v>20704400</v>
      </c>
    </row>
    <row r="480" spans="1:7">
      <c r="A480" s="12">
        <v>44477.291666666664</v>
      </c>
      <c r="B480" s="11">
        <v>49.5623</v>
      </c>
      <c r="C480" s="11">
        <v>53.81</v>
      </c>
      <c r="D480" s="11">
        <v>59.78</v>
      </c>
      <c r="E480" s="11">
        <v>53.7</v>
      </c>
      <c r="F480" s="11">
        <v>54.55</v>
      </c>
      <c r="G480" s="11">
        <v>16068000</v>
      </c>
    </row>
    <row r="481" spans="1:7">
      <c r="A481" s="12">
        <v>44480.291666666664</v>
      </c>
      <c r="B481" s="11">
        <v>49.221499999999999</v>
      </c>
      <c r="C481" s="11">
        <v>53.44</v>
      </c>
      <c r="D481" s="11">
        <v>59.78</v>
      </c>
      <c r="E481" s="11">
        <v>53.42</v>
      </c>
      <c r="F481" s="11">
        <v>53.81</v>
      </c>
      <c r="G481" s="11">
        <v>14398800</v>
      </c>
    </row>
    <row r="482" spans="1:7">
      <c r="A482" s="12">
        <v>44481.291666666664</v>
      </c>
      <c r="B482" s="11">
        <v>48.0518</v>
      </c>
      <c r="C482" s="11">
        <v>52.17</v>
      </c>
      <c r="D482" s="11">
        <v>59.78</v>
      </c>
      <c r="E482" s="11">
        <v>52.01</v>
      </c>
      <c r="F482" s="11">
        <v>53.57</v>
      </c>
      <c r="G482" s="11">
        <v>32784300</v>
      </c>
    </row>
    <row r="483" spans="1:7">
      <c r="A483" s="12">
        <v>44482.291666666664</v>
      </c>
      <c r="B483" s="11">
        <v>48.134700000000002</v>
      </c>
      <c r="C483" s="11">
        <v>52.26</v>
      </c>
      <c r="D483" s="11">
        <v>59.78</v>
      </c>
      <c r="E483" s="11">
        <v>51.87</v>
      </c>
      <c r="F483" s="11">
        <v>52.38</v>
      </c>
      <c r="G483" s="11">
        <v>18534000</v>
      </c>
    </row>
    <row r="484" spans="1:7">
      <c r="A484" s="12">
        <v>44483.291666666664</v>
      </c>
      <c r="B484" s="11">
        <v>49.645200000000003</v>
      </c>
      <c r="C484" s="11">
        <v>53.9</v>
      </c>
      <c r="D484" s="11">
        <v>59.78</v>
      </c>
      <c r="E484" s="11">
        <v>52.73</v>
      </c>
      <c r="F484" s="11">
        <v>52.9</v>
      </c>
      <c r="G484" s="11">
        <v>26586700</v>
      </c>
    </row>
    <row r="485" spans="1:7">
      <c r="A485" s="12">
        <v>44484.291666666664</v>
      </c>
      <c r="B485" s="11">
        <v>50.161000000000001</v>
      </c>
      <c r="C485" s="11">
        <v>54.46</v>
      </c>
      <c r="D485" s="11">
        <v>59.78</v>
      </c>
      <c r="E485" s="11">
        <v>53.81</v>
      </c>
      <c r="F485" s="11">
        <v>54.2</v>
      </c>
      <c r="G485" s="11">
        <v>25231100</v>
      </c>
    </row>
    <row r="486" spans="1:7">
      <c r="A486" s="12">
        <v>44487.291666666664</v>
      </c>
      <c r="B486" s="11">
        <v>50.170200000000001</v>
      </c>
      <c r="C486" s="11">
        <v>54.47</v>
      </c>
      <c r="D486" s="11">
        <v>59.78</v>
      </c>
      <c r="E486" s="11">
        <v>53.72</v>
      </c>
      <c r="F486" s="11">
        <v>54.19</v>
      </c>
      <c r="G486" s="11">
        <v>22407600</v>
      </c>
    </row>
    <row r="487" spans="1:7">
      <c r="A487" s="12">
        <v>44488.291666666664</v>
      </c>
      <c r="B487" s="11">
        <v>50.851799999999997</v>
      </c>
      <c r="C487" s="11">
        <v>55.21</v>
      </c>
      <c r="D487" s="11">
        <v>59.78</v>
      </c>
      <c r="E487" s="11">
        <v>54.37</v>
      </c>
      <c r="F487" s="11">
        <v>54.63</v>
      </c>
      <c r="G487" s="11">
        <v>18392900</v>
      </c>
    </row>
    <row r="488" spans="1:7">
      <c r="A488" s="12">
        <v>44489.291666666664</v>
      </c>
      <c r="B488" s="11">
        <v>50.999200000000002</v>
      </c>
      <c r="C488" s="11">
        <v>55.37</v>
      </c>
      <c r="D488" s="11">
        <v>59.78</v>
      </c>
      <c r="E488" s="11">
        <v>55.08</v>
      </c>
      <c r="F488" s="11">
        <v>55.25</v>
      </c>
      <c r="G488" s="11">
        <v>16850300</v>
      </c>
    </row>
    <row r="489" spans="1:7">
      <c r="A489" s="12">
        <v>44490.291666666664</v>
      </c>
      <c r="B489" s="11">
        <v>51.5794</v>
      </c>
      <c r="C489" s="11">
        <v>56</v>
      </c>
      <c r="D489" s="11">
        <v>59.78</v>
      </c>
      <c r="E489" s="11">
        <v>54.83</v>
      </c>
      <c r="F489" s="11">
        <v>54.93</v>
      </c>
      <c r="G489" s="11">
        <v>38390900</v>
      </c>
    </row>
    <row r="490" spans="1:7">
      <c r="A490" s="12">
        <v>44491.291666666664</v>
      </c>
      <c r="B490" s="11">
        <v>45.555700000000002</v>
      </c>
      <c r="C490" s="11">
        <v>49.46</v>
      </c>
      <c r="D490" s="11">
        <v>59.78</v>
      </c>
      <c r="E490" s="11">
        <v>49.14</v>
      </c>
      <c r="F490" s="11">
        <v>50.39</v>
      </c>
      <c r="G490" s="11">
        <v>109971900</v>
      </c>
    </row>
    <row r="491" spans="1:7">
      <c r="A491" s="12">
        <v>44494.291666666664</v>
      </c>
      <c r="B491" s="11">
        <v>45.509599999999999</v>
      </c>
      <c r="C491" s="11">
        <v>49.41</v>
      </c>
      <c r="D491" s="11">
        <v>59.78</v>
      </c>
      <c r="E491" s="11">
        <v>49.31</v>
      </c>
      <c r="F491" s="11">
        <v>49.83</v>
      </c>
      <c r="G491" s="11">
        <v>43178800</v>
      </c>
    </row>
    <row r="492" spans="1:7">
      <c r="A492" s="12">
        <v>44495.291666666664</v>
      </c>
      <c r="B492" s="11">
        <v>44.468800000000002</v>
      </c>
      <c r="C492" s="11">
        <v>48.28</v>
      </c>
      <c r="D492" s="11">
        <v>59.78</v>
      </c>
      <c r="E492" s="11">
        <v>47.93</v>
      </c>
      <c r="F492" s="11">
        <v>49.4</v>
      </c>
      <c r="G492" s="11">
        <v>68405400</v>
      </c>
    </row>
    <row r="493" spans="1:7">
      <c r="A493" s="12">
        <v>44496.291666666664</v>
      </c>
      <c r="B493" s="11">
        <v>44.1096</v>
      </c>
      <c r="C493" s="11">
        <v>47.89</v>
      </c>
      <c r="D493" s="11">
        <v>59.78</v>
      </c>
      <c r="E493" s="11">
        <v>47.87</v>
      </c>
      <c r="F493" s="11">
        <v>48.52</v>
      </c>
      <c r="G493" s="11">
        <v>41081500</v>
      </c>
    </row>
    <row r="494" spans="1:7">
      <c r="A494" s="12">
        <v>44497.291666666664</v>
      </c>
      <c r="B494" s="11">
        <v>44.284599999999998</v>
      </c>
      <c r="C494" s="11">
        <v>48.08</v>
      </c>
      <c r="D494" s="11">
        <v>59.78</v>
      </c>
      <c r="E494" s="11">
        <v>47.88</v>
      </c>
      <c r="F494" s="11">
        <v>48.14</v>
      </c>
      <c r="G494" s="11">
        <v>31317200</v>
      </c>
    </row>
    <row r="495" spans="1:7">
      <c r="A495" s="12">
        <v>44498.291666666664</v>
      </c>
      <c r="B495" s="11">
        <v>45.131999999999998</v>
      </c>
      <c r="C495" s="11">
        <v>49</v>
      </c>
      <c r="D495" s="11">
        <v>59.78</v>
      </c>
      <c r="E495" s="11">
        <v>47.92</v>
      </c>
      <c r="F495" s="11">
        <v>48.1</v>
      </c>
      <c r="G495" s="11">
        <v>42301000</v>
      </c>
    </row>
    <row r="496" spans="1:7">
      <c r="A496" s="12">
        <v>44501.291666666664</v>
      </c>
      <c r="B496" s="11">
        <v>45.638599999999997</v>
      </c>
      <c r="C496" s="11">
        <v>49.55</v>
      </c>
      <c r="D496" s="11">
        <v>59.78</v>
      </c>
      <c r="E496" s="11">
        <v>49</v>
      </c>
      <c r="F496" s="11">
        <v>49.4</v>
      </c>
      <c r="G496" s="11">
        <v>28013700</v>
      </c>
    </row>
    <row r="497" spans="1:7">
      <c r="A497" s="12">
        <v>44502.291666666664</v>
      </c>
      <c r="B497" s="11">
        <v>45.924100000000003</v>
      </c>
      <c r="C497" s="11">
        <v>49.86</v>
      </c>
      <c r="D497" s="11">
        <v>59.78</v>
      </c>
      <c r="E497" s="11">
        <v>49.23</v>
      </c>
      <c r="F497" s="11">
        <v>49.61</v>
      </c>
      <c r="G497" s="11">
        <v>27193300</v>
      </c>
    </row>
    <row r="498" spans="1:7">
      <c r="A498" s="12">
        <v>44503.291666666664</v>
      </c>
      <c r="B498" s="11">
        <v>46.412300000000002</v>
      </c>
      <c r="C498" s="11">
        <v>50.39</v>
      </c>
      <c r="D498" s="11">
        <v>59.78</v>
      </c>
      <c r="E498" s="11">
        <v>49.71</v>
      </c>
      <c r="F498" s="11">
        <v>49.93</v>
      </c>
      <c r="G498" s="11">
        <v>23962100</v>
      </c>
    </row>
    <row r="499" spans="1:7">
      <c r="A499" s="12">
        <v>44504.291666666664</v>
      </c>
      <c r="B499" s="11">
        <v>46.660800000000002</v>
      </c>
      <c r="C499" s="11">
        <v>50.31</v>
      </c>
      <c r="D499" s="11">
        <v>59.78</v>
      </c>
      <c r="E499" s="11">
        <v>49.73</v>
      </c>
      <c r="F499" s="11">
        <v>50.24</v>
      </c>
      <c r="G499" s="11">
        <v>24806000</v>
      </c>
    </row>
    <row r="500" spans="1:7">
      <c r="A500" s="12">
        <v>44505.291666666664</v>
      </c>
      <c r="B500" s="11">
        <v>47.226599999999998</v>
      </c>
      <c r="C500" s="11">
        <v>50.92</v>
      </c>
      <c r="D500" s="11">
        <v>59.78</v>
      </c>
      <c r="E500" s="11">
        <v>50.54</v>
      </c>
      <c r="F500" s="11">
        <v>50.55</v>
      </c>
      <c r="G500" s="11">
        <v>36816200</v>
      </c>
    </row>
    <row r="501" spans="1:7">
      <c r="A501" s="12">
        <v>44508.291666666664</v>
      </c>
      <c r="B501" s="11">
        <v>47.810899999999997</v>
      </c>
      <c r="C501" s="11">
        <v>51.55</v>
      </c>
      <c r="D501" s="11">
        <v>59.78</v>
      </c>
      <c r="E501" s="11">
        <v>51.06</v>
      </c>
      <c r="F501" s="11">
        <v>51.46</v>
      </c>
      <c r="G501" s="11">
        <v>31647800</v>
      </c>
    </row>
    <row r="502" spans="1:7">
      <c r="A502" s="12">
        <v>44509.291666666664</v>
      </c>
      <c r="B502" s="11">
        <v>47.4863</v>
      </c>
      <c r="C502" s="11">
        <v>51.2</v>
      </c>
      <c r="D502" s="11">
        <v>59.78</v>
      </c>
      <c r="E502" s="11">
        <v>50.77</v>
      </c>
      <c r="F502" s="11">
        <v>51.54</v>
      </c>
      <c r="G502" s="11">
        <v>22508400</v>
      </c>
    </row>
    <row r="503" spans="1:7">
      <c r="A503" s="12">
        <v>44510.291666666664</v>
      </c>
      <c r="B503" s="11">
        <v>47.078200000000002</v>
      </c>
      <c r="C503" s="11">
        <v>50.76</v>
      </c>
      <c r="D503" s="11">
        <v>59.78</v>
      </c>
      <c r="E503" s="11">
        <v>50.71</v>
      </c>
      <c r="F503" s="11">
        <v>50.98</v>
      </c>
      <c r="G503" s="11">
        <v>25040700</v>
      </c>
    </row>
    <row r="504" spans="1:7">
      <c r="A504" s="12">
        <v>44511.291666666664</v>
      </c>
      <c r="B504" s="11">
        <v>46.864899999999999</v>
      </c>
      <c r="C504" s="11">
        <v>50.53</v>
      </c>
      <c r="D504" s="11">
        <v>59.78</v>
      </c>
      <c r="E504" s="11">
        <v>50.41</v>
      </c>
      <c r="F504" s="11">
        <v>51.01</v>
      </c>
      <c r="G504" s="11">
        <v>25420000</v>
      </c>
    </row>
    <row r="505" spans="1:7">
      <c r="A505" s="12">
        <v>44512.291666666664</v>
      </c>
      <c r="B505" s="11">
        <v>46.660800000000002</v>
      </c>
      <c r="C505" s="11">
        <v>50.31</v>
      </c>
      <c r="D505" s="11">
        <v>59.78</v>
      </c>
      <c r="E505" s="11">
        <v>50.18</v>
      </c>
      <c r="F505" s="11">
        <v>50.6</v>
      </c>
      <c r="G505" s="11">
        <v>23884800</v>
      </c>
    </row>
    <row r="506" spans="1:7">
      <c r="A506" s="12">
        <v>44515.291666666664</v>
      </c>
      <c r="B506" s="11">
        <v>46.670099999999998</v>
      </c>
      <c r="C506" s="11">
        <v>50.32</v>
      </c>
      <c r="D506" s="11">
        <v>59.78</v>
      </c>
      <c r="E506" s="11">
        <v>50.12</v>
      </c>
      <c r="F506" s="11">
        <v>50.41</v>
      </c>
      <c r="G506" s="11">
        <v>24695800</v>
      </c>
    </row>
    <row r="507" spans="1:7">
      <c r="A507" s="12">
        <v>44516.291666666664</v>
      </c>
      <c r="B507" s="11">
        <v>46.939100000000003</v>
      </c>
      <c r="C507" s="11">
        <v>50.61</v>
      </c>
      <c r="D507" s="11">
        <v>59.78</v>
      </c>
      <c r="E507" s="11">
        <v>50.34</v>
      </c>
      <c r="F507" s="11">
        <v>50.37</v>
      </c>
      <c r="G507" s="11">
        <v>30927800</v>
      </c>
    </row>
    <row r="508" spans="1:7">
      <c r="A508" s="12">
        <v>44517.291666666664</v>
      </c>
      <c r="B508" s="11">
        <v>46.586599999999997</v>
      </c>
      <c r="C508" s="11">
        <v>50.23</v>
      </c>
      <c r="D508" s="11">
        <v>59.78</v>
      </c>
      <c r="E508" s="11">
        <v>49.98</v>
      </c>
      <c r="F508" s="11">
        <v>50.6</v>
      </c>
      <c r="G508" s="11">
        <v>23546900</v>
      </c>
    </row>
    <row r="509" spans="1:7">
      <c r="A509" s="12">
        <v>44518.291666666664</v>
      </c>
      <c r="B509" s="11">
        <v>46.076500000000003</v>
      </c>
      <c r="C509" s="11">
        <v>49.68</v>
      </c>
      <c r="D509" s="11">
        <v>59.78</v>
      </c>
      <c r="E509" s="11">
        <v>48.97</v>
      </c>
      <c r="F509" s="11">
        <v>50.24</v>
      </c>
      <c r="G509" s="11">
        <v>30658200</v>
      </c>
    </row>
    <row r="510" spans="1:7">
      <c r="A510" s="12">
        <v>44519.291666666664</v>
      </c>
      <c r="B510" s="11">
        <v>45.928100000000001</v>
      </c>
      <c r="C510" s="11">
        <v>49.52</v>
      </c>
      <c r="D510" s="11">
        <v>59.78</v>
      </c>
      <c r="E510" s="11">
        <v>49.24</v>
      </c>
      <c r="F510" s="11">
        <v>49.6</v>
      </c>
      <c r="G510" s="11">
        <v>27607600</v>
      </c>
    </row>
    <row r="511" spans="1:7">
      <c r="A511" s="12">
        <v>44522.291666666664</v>
      </c>
      <c r="B511" s="11">
        <v>46.215699999999998</v>
      </c>
      <c r="C511" s="11">
        <v>49.83</v>
      </c>
      <c r="D511" s="11">
        <v>59.78</v>
      </c>
      <c r="E511" s="11">
        <v>49.41</v>
      </c>
      <c r="F511" s="11">
        <v>49.55</v>
      </c>
      <c r="G511" s="11">
        <v>33389600</v>
      </c>
    </row>
    <row r="512" spans="1:7">
      <c r="A512" s="12">
        <v>44523.291666666664</v>
      </c>
      <c r="B512" s="11">
        <v>45.538600000000002</v>
      </c>
      <c r="C512" s="11">
        <v>49.1</v>
      </c>
      <c r="D512" s="11">
        <v>59.78</v>
      </c>
      <c r="E512" s="11">
        <v>48.64</v>
      </c>
      <c r="F512" s="11">
        <v>50.16</v>
      </c>
      <c r="G512" s="11">
        <v>44713300</v>
      </c>
    </row>
    <row r="513" spans="1:7">
      <c r="A513" s="12">
        <v>44524.291666666664</v>
      </c>
      <c r="B513" s="11">
        <v>46.150700000000001</v>
      </c>
      <c r="C513" s="11">
        <v>49.76</v>
      </c>
      <c r="D513" s="11">
        <v>59.78</v>
      </c>
      <c r="E513" s="11">
        <v>48.63</v>
      </c>
      <c r="F513" s="11">
        <v>48.86</v>
      </c>
      <c r="G513" s="11">
        <v>26035800</v>
      </c>
    </row>
    <row r="514" spans="1:7">
      <c r="A514" s="12">
        <v>44526.291666666664</v>
      </c>
      <c r="B514" s="11">
        <v>45.241799999999998</v>
      </c>
      <c r="C514" s="11">
        <v>48.78</v>
      </c>
      <c r="D514" s="11">
        <v>59.78</v>
      </c>
      <c r="E514" s="11">
        <v>48.12</v>
      </c>
      <c r="F514" s="11">
        <v>48.9</v>
      </c>
      <c r="G514" s="11">
        <v>25269000</v>
      </c>
    </row>
    <row r="515" spans="1:7">
      <c r="A515" s="12">
        <v>44529.291666666664</v>
      </c>
      <c r="B515" s="11">
        <v>46.3733</v>
      </c>
      <c r="C515" s="11">
        <v>50</v>
      </c>
      <c r="D515" s="11">
        <v>59.78</v>
      </c>
      <c r="E515" s="11">
        <v>48.72</v>
      </c>
      <c r="F515" s="11">
        <v>49.3</v>
      </c>
      <c r="G515" s="11">
        <v>31478900</v>
      </c>
    </row>
    <row r="516" spans="1:7">
      <c r="A516" s="12">
        <v>44530.291666666664</v>
      </c>
      <c r="B516" s="11">
        <v>45.631300000000003</v>
      </c>
      <c r="C516" s="11">
        <v>49.2</v>
      </c>
      <c r="D516" s="11">
        <v>59.78</v>
      </c>
      <c r="E516" s="11">
        <v>48.68</v>
      </c>
      <c r="F516" s="11">
        <v>49.5</v>
      </c>
      <c r="G516" s="11">
        <v>49460800</v>
      </c>
    </row>
    <row r="517" spans="1:7">
      <c r="A517" s="12">
        <v>44531.291666666664</v>
      </c>
      <c r="B517" s="11">
        <v>45.0749</v>
      </c>
      <c r="C517" s="11">
        <v>48.6</v>
      </c>
      <c r="D517" s="11">
        <v>59.78</v>
      </c>
      <c r="E517" s="11">
        <v>48.52</v>
      </c>
      <c r="F517" s="11">
        <v>49.84</v>
      </c>
      <c r="G517" s="11">
        <v>35093500</v>
      </c>
    </row>
    <row r="518" spans="1:7">
      <c r="A518" s="12">
        <v>44532.291666666664</v>
      </c>
      <c r="B518" s="11">
        <v>45.909599999999998</v>
      </c>
      <c r="C518" s="11">
        <v>49.5</v>
      </c>
      <c r="D518" s="11">
        <v>59.78</v>
      </c>
      <c r="E518" s="11">
        <v>48.33</v>
      </c>
      <c r="F518" s="11">
        <v>48.61</v>
      </c>
      <c r="G518" s="11">
        <v>37240800</v>
      </c>
    </row>
    <row r="519" spans="1:7">
      <c r="A519" s="12">
        <v>44533.291666666664</v>
      </c>
      <c r="B519" s="11">
        <v>45.677700000000002</v>
      </c>
      <c r="C519" s="11">
        <v>49.25</v>
      </c>
      <c r="D519" s="11">
        <v>59.78</v>
      </c>
      <c r="E519" s="11">
        <v>48.76</v>
      </c>
      <c r="F519" s="11">
        <v>49.68</v>
      </c>
      <c r="G519" s="11">
        <v>32224900</v>
      </c>
    </row>
    <row r="520" spans="1:7">
      <c r="A520" s="12">
        <v>44536.291666666664</v>
      </c>
      <c r="B520" s="11">
        <v>47.291499999999999</v>
      </c>
      <c r="C520" s="11">
        <v>50.99</v>
      </c>
      <c r="D520" s="11">
        <v>59.78</v>
      </c>
      <c r="E520" s="11">
        <v>49.18</v>
      </c>
      <c r="F520" s="11">
        <v>49.48</v>
      </c>
      <c r="G520" s="11">
        <v>40336000</v>
      </c>
    </row>
    <row r="521" spans="1:7">
      <c r="A521" s="12">
        <v>44537.291666666664</v>
      </c>
      <c r="B521" s="11">
        <v>48.756900000000002</v>
      </c>
      <c r="C521" s="11">
        <v>52.57</v>
      </c>
      <c r="D521" s="11">
        <v>59.78</v>
      </c>
      <c r="E521" s="11">
        <v>52.21</v>
      </c>
      <c r="F521" s="11">
        <v>54.66</v>
      </c>
      <c r="G521" s="11">
        <v>91731500</v>
      </c>
    </row>
    <row r="522" spans="1:7">
      <c r="A522" s="12">
        <v>44538.291666666664</v>
      </c>
      <c r="B522" s="11">
        <v>47.996400000000001</v>
      </c>
      <c r="C522" s="11">
        <v>51.75</v>
      </c>
      <c r="D522" s="11">
        <v>59.78</v>
      </c>
      <c r="E522" s="11">
        <v>51.38</v>
      </c>
      <c r="F522" s="11">
        <v>52.57</v>
      </c>
      <c r="G522" s="11">
        <v>37143400</v>
      </c>
    </row>
    <row r="523" spans="1:7">
      <c r="A523" s="12">
        <v>44539.291666666664</v>
      </c>
      <c r="B523" s="11">
        <v>46.8185</v>
      </c>
      <c r="C523" s="11">
        <v>50.48</v>
      </c>
      <c r="D523" s="11">
        <v>59.78</v>
      </c>
      <c r="E523" s="11">
        <v>50.43</v>
      </c>
      <c r="F523" s="11">
        <v>51.3</v>
      </c>
      <c r="G523" s="11">
        <v>31694200</v>
      </c>
    </row>
    <row r="524" spans="1:7">
      <c r="A524" s="12">
        <v>44540.291666666664</v>
      </c>
      <c r="B524" s="11">
        <v>46.920499999999997</v>
      </c>
      <c r="C524" s="11">
        <v>50.59</v>
      </c>
      <c r="D524" s="11">
        <v>59.78</v>
      </c>
      <c r="E524" s="11">
        <v>50.05</v>
      </c>
      <c r="F524" s="11">
        <v>50.84</v>
      </c>
      <c r="G524" s="11">
        <v>23783600</v>
      </c>
    </row>
    <row r="525" spans="1:7">
      <c r="A525" s="12">
        <v>44543.291666666664</v>
      </c>
      <c r="B525" s="11">
        <v>46.3733</v>
      </c>
      <c r="C525" s="11">
        <v>50</v>
      </c>
      <c r="D525" s="11">
        <v>59.78</v>
      </c>
      <c r="E525" s="11">
        <v>49.95</v>
      </c>
      <c r="F525" s="11">
        <v>50.85</v>
      </c>
      <c r="G525" s="11">
        <v>35726900</v>
      </c>
    </row>
    <row r="526" spans="1:7">
      <c r="A526" s="12">
        <v>44544.291666666664</v>
      </c>
      <c r="B526" s="11">
        <v>46.095100000000002</v>
      </c>
      <c r="C526" s="11">
        <v>49.7</v>
      </c>
      <c r="D526" s="11">
        <v>59.78</v>
      </c>
      <c r="E526" s="11">
        <v>49.32</v>
      </c>
      <c r="F526" s="11">
        <v>49.82</v>
      </c>
      <c r="G526" s="11">
        <v>34120400</v>
      </c>
    </row>
    <row r="527" spans="1:7">
      <c r="A527" s="12">
        <v>44545.291666666664</v>
      </c>
      <c r="B527" s="11">
        <v>46.994700000000002</v>
      </c>
      <c r="C527" s="11">
        <v>50.67</v>
      </c>
      <c r="D527" s="11">
        <v>59.78</v>
      </c>
      <c r="E527" s="11">
        <v>49.33</v>
      </c>
      <c r="F527" s="11">
        <v>49.87</v>
      </c>
      <c r="G527" s="11">
        <v>32590300</v>
      </c>
    </row>
    <row r="528" spans="1:7">
      <c r="A528" s="12">
        <v>44546.291666666664</v>
      </c>
      <c r="B528" s="11">
        <v>47.143099999999997</v>
      </c>
      <c r="C528" s="11">
        <v>50.83</v>
      </c>
      <c r="D528" s="11">
        <v>59.78</v>
      </c>
      <c r="E528" s="11">
        <v>50.58</v>
      </c>
      <c r="F528" s="11">
        <v>50.74</v>
      </c>
      <c r="G528" s="11">
        <v>33132300</v>
      </c>
    </row>
    <row r="529" spans="1:7">
      <c r="A529" s="12">
        <v>44547.291666666664</v>
      </c>
      <c r="B529" s="11">
        <v>46.948300000000003</v>
      </c>
      <c r="C529" s="11">
        <v>50.62</v>
      </c>
      <c r="D529" s="11">
        <v>59.78</v>
      </c>
      <c r="E529" s="11">
        <v>50.01</v>
      </c>
      <c r="F529" s="11">
        <v>50.59</v>
      </c>
      <c r="G529" s="11">
        <v>50102300</v>
      </c>
    </row>
    <row r="530" spans="1:7">
      <c r="A530" s="12">
        <v>44550.291666666664</v>
      </c>
      <c r="B530" s="11">
        <v>46.002299999999998</v>
      </c>
      <c r="C530" s="11">
        <v>49.6</v>
      </c>
      <c r="D530" s="11">
        <v>59.78</v>
      </c>
      <c r="E530" s="11">
        <v>48.96</v>
      </c>
      <c r="F530" s="11">
        <v>49.91</v>
      </c>
      <c r="G530" s="11">
        <v>30140300</v>
      </c>
    </row>
    <row r="531" spans="1:7">
      <c r="A531" s="12">
        <v>44551.291666666664</v>
      </c>
      <c r="B531" s="11">
        <v>47.087499999999999</v>
      </c>
      <c r="C531" s="11">
        <v>50.77</v>
      </c>
      <c r="D531" s="11">
        <v>59.78</v>
      </c>
      <c r="E531" s="11">
        <v>49.94</v>
      </c>
      <c r="F531" s="11">
        <v>49.94</v>
      </c>
      <c r="G531" s="11">
        <v>31956300</v>
      </c>
    </row>
    <row r="532" spans="1:7">
      <c r="A532" s="12">
        <v>44552.291666666664</v>
      </c>
      <c r="B532" s="11">
        <v>47.273000000000003</v>
      </c>
      <c r="C532" s="11">
        <v>50.97</v>
      </c>
      <c r="D532" s="11">
        <v>59.78</v>
      </c>
      <c r="E532" s="11">
        <v>50.21</v>
      </c>
      <c r="F532" s="11">
        <v>50.64</v>
      </c>
      <c r="G532" s="11">
        <v>23307900</v>
      </c>
    </row>
    <row r="533" spans="1:7">
      <c r="A533" s="12">
        <v>44553.291666666664</v>
      </c>
      <c r="B533" s="11">
        <v>47.588299999999997</v>
      </c>
      <c r="C533" s="11">
        <v>51.31</v>
      </c>
      <c r="D533" s="11">
        <v>59.78</v>
      </c>
      <c r="E533" s="11">
        <v>51.05</v>
      </c>
      <c r="F533" s="11">
        <v>51.08</v>
      </c>
      <c r="G533" s="11">
        <v>25198200</v>
      </c>
    </row>
    <row r="534" spans="1:7">
      <c r="A534" s="12">
        <v>44557.291666666664</v>
      </c>
      <c r="B534" s="11">
        <v>48.172600000000003</v>
      </c>
      <c r="C534" s="11">
        <v>51.94</v>
      </c>
      <c r="D534" s="11">
        <v>59.78</v>
      </c>
      <c r="E534" s="11">
        <v>51.3</v>
      </c>
      <c r="F534" s="11">
        <v>51.35</v>
      </c>
      <c r="G534" s="11">
        <v>20985400</v>
      </c>
    </row>
    <row r="535" spans="1:7">
      <c r="A535" s="12">
        <v>44558.291666666664</v>
      </c>
      <c r="B535" s="11">
        <v>48.005699999999997</v>
      </c>
      <c r="C535" s="11">
        <v>51.76</v>
      </c>
      <c r="D535" s="11">
        <v>59.78</v>
      </c>
      <c r="E535" s="11">
        <v>51.63</v>
      </c>
      <c r="F535" s="11">
        <v>51.93</v>
      </c>
      <c r="G535" s="11">
        <v>19290400</v>
      </c>
    </row>
    <row r="536" spans="1:7">
      <c r="A536" s="12">
        <v>44559.291666666664</v>
      </c>
      <c r="B536" s="11">
        <v>48.070599999999999</v>
      </c>
      <c r="C536" s="11">
        <v>51.83</v>
      </c>
      <c r="D536" s="11">
        <v>59.78</v>
      </c>
      <c r="E536" s="11">
        <v>51.66</v>
      </c>
      <c r="F536" s="11">
        <v>51.81</v>
      </c>
      <c r="G536" s="11">
        <v>14174800</v>
      </c>
    </row>
    <row r="537" spans="1:7">
      <c r="A537" s="12">
        <v>44560.291666666664</v>
      </c>
      <c r="B537" s="11">
        <v>47.987099999999998</v>
      </c>
      <c r="C537" s="11">
        <v>51.74</v>
      </c>
      <c r="D537" s="11">
        <v>59.78</v>
      </c>
      <c r="E537" s="11">
        <v>51.65</v>
      </c>
      <c r="F537" s="11">
        <v>51.92</v>
      </c>
      <c r="G537" s="11">
        <v>18359400</v>
      </c>
    </row>
    <row r="538" spans="1:7">
      <c r="A538" s="12">
        <v>44561.291666666664</v>
      </c>
      <c r="B538" s="11">
        <v>47.764499999999998</v>
      </c>
      <c r="C538" s="11">
        <v>51.5</v>
      </c>
      <c r="D538" s="11">
        <v>59.78</v>
      </c>
      <c r="E538" s="11">
        <v>51.46</v>
      </c>
      <c r="F538" s="11">
        <v>51.89</v>
      </c>
      <c r="G538" s="11">
        <v>16319000</v>
      </c>
    </row>
    <row r="539" spans="1:7">
      <c r="A539" s="12">
        <v>44564.291666666664</v>
      </c>
      <c r="B539" s="11">
        <v>49.350499999999997</v>
      </c>
      <c r="C539" s="11">
        <v>53.21</v>
      </c>
      <c r="D539" s="11">
        <v>59.78</v>
      </c>
      <c r="E539" s="11">
        <v>51.6</v>
      </c>
      <c r="F539" s="11">
        <v>51.65</v>
      </c>
      <c r="G539" s="11">
        <v>33857600</v>
      </c>
    </row>
    <row r="540" spans="1:7">
      <c r="A540" s="12">
        <v>44565.291666666664</v>
      </c>
      <c r="B540" s="11">
        <v>49.285600000000002</v>
      </c>
      <c r="C540" s="11">
        <v>53.14</v>
      </c>
      <c r="D540" s="11">
        <v>59.78</v>
      </c>
      <c r="E540" s="11">
        <v>52.65</v>
      </c>
      <c r="F540" s="11">
        <v>53.57</v>
      </c>
      <c r="G540" s="11">
        <v>45681400</v>
      </c>
    </row>
    <row r="541" spans="1:7">
      <c r="A541" s="12">
        <v>44566.291666666664</v>
      </c>
      <c r="B541" s="11">
        <v>49.962600000000002</v>
      </c>
      <c r="C541" s="11">
        <v>53.87</v>
      </c>
      <c r="D541" s="11">
        <v>59.78</v>
      </c>
      <c r="E541" s="11">
        <v>53.83</v>
      </c>
      <c r="F541" s="11">
        <v>54.19</v>
      </c>
      <c r="G541" s="11">
        <v>59109300</v>
      </c>
    </row>
    <row r="542" spans="1:7">
      <c r="A542" s="12">
        <v>44567.291666666664</v>
      </c>
      <c r="B542" s="11">
        <v>50.092500000000001</v>
      </c>
      <c r="C542" s="11">
        <v>54.01</v>
      </c>
      <c r="D542" s="11">
        <v>59.78</v>
      </c>
      <c r="E542" s="11">
        <v>53.42</v>
      </c>
      <c r="F542" s="11">
        <v>54.61</v>
      </c>
      <c r="G542" s="11">
        <v>35757900</v>
      </c>
    </row>
    <row r="543" spans="1:7">
      <c r="A543" s="12">
        <v>44568.291666666664</v>
      </c>
      <c r="B543" s="11">
        <v>49.563800000000001</v>
      </c>
      <c r="C543" s="11">
        <v>53.44</v>
      </c>
      <c r="D543" s="11">
        <v>59.78</v>
      </c>
      <c r="E543" s="11">
        <v>53.15</v>
      </c>
      <c r="F543" s="11">
        <v>54.19</v>
      </c>
      <c r="G543" s="11">
        <v>30717200</v>
      </c>
    </row>
    <row r="544" spans="1:7">
      <c r="A544" s="12">
        <v>44571.291666666664</v>
      </c>
      <c r="B544" s="11">
        <v>51.205399999999997</v>
      </c>
      <c r="C544" s="11">
        <v>55.21</v>
      </c>
      <c r="D544" s="11">
        <v>59.78</v>
      </c>
      <c r="E544" s="11">
        <v>53.31</v>
      </c>
      <c r="F544" s="11">
        <v>53.97</v>
      </c>
      <c r="G544" s="11">
        <v>49260800</v>
      </c>
    </row>
    <row r="545" spans="1:7">
      <c r="A545" s="12">
        <v>44572.291666666664</v>
      </c>
      <c r="B545" s="11">
        <v>51.854599999999998</v>
      </c>
      <c r="C545" s="11">
        <v>55.91</v>
      </c>
      <c r="D545" s="11">
        <v>59.78</v>
      </c>
      <c r="E545" s="11">
        <v>54.73</v>
      </c>
      <c r="F545" s="11">
        <v>55.5</v>
      </c>
      <c r="G545" s="11">
        <v>39795200</v>
      </c>
    </row>
    <row r="546" spans="1:7">
      <c r="A546" s="12">
        <v>44573.291666666664</v>
      </c>
      <c r="B546" s="11">
        <v>51.697000000000003</v>
      </c>
      <c r="C546" s="11">
        <v>55.74</v>
      </c>
      <c r="D546" s="11">
        <v>59.78</v>
      </c>
      <c r="E546" s="11">
        <v>54.81</v>
      </c>
      <c r="F546" s="11">
        <v>56.14</v>
      </c>
      <c r="G546" s="11">
        <v>29136800</v>
      </c>
    </row>
    <row r="547" spans="1:7">
      <c r="A547" s="12">
        <v>44574.291666666664</v>
      </c>
      <c r="B547" s="11">
        <v>50.954999999999998</v>
      </c>
      <c r="C547" s="11">
        <v>54.94</v>
      </c>
      <c r="D547" s="11">
        <v>59.78</v>
      </c>
      <c r="E547" s="11">
        <v>54.77</v>
      </c>
      <c r="F547" s="11">
        <v>56</v>
      </c>
      <c r="G547" s="11">
        <v>29605400</v>
      </c>
    </row>
    <row r="548" spans="1:7">
      <c r="A548" s="12">
        <v>44575.291666666664</v>
      </c>
      <c r="B548" s="11">
        <v>51.6599</v>
      </c>
      <c r="C548" s="11">
        <v>55.7</v>
      </c>
      <c r="D548" s="11">
        <v>59.78</v>
      </c>
      <c r="E548" s="11">
        <v>54.53</v>
      </c>
      <c r="F548" s="11">
        <v>54.85</v>
      </c>
      <c r="G548" s="11">
        <v>30151500</v>
      </c>
    </row>
    <row r="549" spans="1:7">
      <c r="A549" s="12">
        <v>44579.291666666664</v>
      </c>
      <c r="B549" s="11">
        <v>50.7881</v>
      </c>
      <c r="C549" s="11">
        <v>54.76</v>
      </c>
      <c r="D549" s="11">
        <v>59.78</v>
      </c>
      <c r="E549" s="11">
        <v>54.68</v>
      </c>
      <c r="F549" s="11">
        <v>55.31</v>
      </c>
      <c r="G549" s="11">
        <v>35313800</v>
      </c>
    </row>
    <row r="550" spans="1:7">
      <c r="A550" s="12">
        <v>44580.291666666664</v>
      </c>
      <c r="B550" s="11">
        <v>49.730699999999999</v>
      </c>
      <c r="C550" s="11">
        <v>53.62</v>
      </c>
      <c r="D550" s="11">
        <v>59.78</v>
      </c>
      <c r="E550" s="11">
        <v>53.56</v>
      </c>
      <c r="F550" s="11">
        <v>54.63</v>
      </c>
      <c r="G550" s="11">
        <v>30595100</v>
      </c>
    </row>
    <row r="551" spans="1:7">
      <c r="A551" s="12">
        <v>44581.291666666664</v>
      </c>
      <c r="B551" s="11">
        <v>48.2654</v>
      </c>
      <c r="C551" s="11">
        <v>52.04</v>
      </c>
      <c r="D551" s="11">
        <v>59.78</v>
      </c>
      <c r="E551" s="11">
        <v>51.94</v>
      </c>
      <c r="F551" s="11">
        <v>53.86</v>
      </c>
      <c r="G551" s="11">
        <v>28582600</v>
      </c>
    </row>
    <row r="552" spans="1:7">
      <c r="A552" s="12">
        <v>44582.291666666664</v>
      </c>
      <c r="B552" s="11">
        <v>48.2654</v>
      </c>
      <c r="C552" s="11">
        <v>52.04</v>
      </c>
      <c r="D552" s="11">
        <v>59.78</v>
      </c>
      <c r="E552" s="11">
        <v>51.95</v>
      </c>
      <c r="F552" s="11">
        <v>52.08</v>
      </c>
      <c r="G552" s="11">
        <v>46372400</v>
      </c>
    </row>
    <row r="553" spans="1:7">
      <c r="A553" s="12">
        <v>44585.291666666664</v>
      </c>
      <c r="B553" s="11">
        <v>48.172600000000003</v>
      </c>
      <c r="C553" s="11">
        <v>51.94</v>
      </c>
      <c r="D553" s="11">
        <v>59.78</v>
      </c>
      <c r="E553" s="11">
        <v>49.88</v>
      </c>
      <c r="F553" s="11">
        <v>51.48</v>
      </c>
      <c r="G553" s="11">
        <v>64198400</v>
      </c>
    </row>
    <row r="554" spans="1:7">
      <c r="A554" s="12">
        <v>44586.291666666664</v>
      </c>
      <c r="B554" s="11">
        <v>47.300800000000002</v>
      </c>
      <c r="C554" s="11">
        <v>51</v>
      </c>
      <c r="D554" s="11">
        <v>59.78</v>
      </c>
      <c r="E554" s="11">
        <v>50.25</v>
      </c>
      <c r="F554" s="11">
        <v>51.01</v>
      </c>
      <c r="G554" s="11">
        <v>44095400</v>
      </c>
    </row>
    <row r="555" spans="1:7">
      <c r="A555" s="12">
        <v>44587.291666666664</v>
      </c>
      <c r="B555" s="11">
        <v>47.9407</v>
      </c>
      <c r="C555" s="11">
        <v>51.69</v>
      </c>
      <c r="D555" s="11">
        <v>59.78</v>
      </c>
      <c r="E555" s="11">
        <v>50.75</v>
      </c>
      <c r="F555" s="11">
        <v>51.13</v>
      </c>
      <c r="G555" s="11">
        <v>54895400</v>
      </c>
    </row>
    <row r="556" spans="1:7">
      <c r="A556" s="12">
        <v>44588.291666666664</v>
      </c>
      <c r="B556" s="11">
        <v>44.564799999999998</v>
      </c>
      <c r="C556" s="11">
        <v>48.05</v>
      </c>
      <c r="D556" s="11">
        <v>59.78</v>
      </c>
      <c r="E556" s="11">
        <v>47.78</v>
      </c>
      <c r="F556" s="11">
        <v>49.98</v>
      </c>
      <c r="G556" s="11">
        <v>89642800</v>
      </c>
    </row>
    <row r="557" spans="1:7">
      <c r="A557" s="12">
        <v>44589.291666666664</v>
      </c>
      <c r="B557" s="11">
        <v>44.268000000000001</v>
      </c>
      <c r="C557" s="11">
        <v>47.73</v>
      </c>
      <c r="D557" s="11">
        <v>59.78</v>
      </c>
      <c r="E557" s="11">
        <v>46.3</v>
      </c>
      <c r="F557" s="11">
        <v>47.71</v>
      </c>
      <c r="G557" s="11">
        <v>61945400</v>
      </c>
    </row>
    <row r="558" spans="1:7">
      <c r="A558" s="12">
        <v>44592.291666666664</v>
      </c>
      <c r="B558" s="11">
        <v>45.2789</v>
      </c>
      <c r="C558" s="11">
        <v>48.82</v>
      </c>
      <c r="D558" s="11">
        <v>59.78</v>
      </c>
      <c r="E558" s="11">
        <v>47.31</v>
      </c>
      <c r="F558" s="11">
        <v>47.68</v>
      </c>
      <c r="G558" s="11">
        <v>51828400</v>
      </c>
    </row>
    <row r="559" spans="1:7">
      <c r="A559" s="12">
        <v>44593.291666666664</v>
      </c>
      <c r="B559" s="11">
        <v>45.399500000000003</v>
      </c>
      <c r="C559" s="11">
        <v>48.95</v>
      </c>
      <c r="D559" s="11">
        <v>59.78</v>
      </c>
      <c r="E559" s="11">
        <v>48.36</v>
      </c>
      <c r="F559" s="11">
        <v>48.78</v>
      </c>
      <c r="G559" s="11">
        <v>35386100</v>
      </c>
    </row>
    <row r="560" spans="1:7">
      <c r="A560" s="12">
        <v>44594.291666666664</v>
      </c>
      <c r="B560" s="11">
        <v>45.918900000000001</v>
      </c>
      <c r="C560" s="11">
        <v>49.51</v>
      </c>
      <c r="D560" s="11">
        <v>59.78</v>
      </c>
      <c r="E560" s="11">
        <v>48.09</v>
      </c>
      <c r="F560" s="11">
        <v>48.25</v>
      </c>
      <c r="G560" s="11">
        <v>37962700</v>
      </c>
    </row>
    <row r="561" spans="1:7">
      <c r="A561" s="12">
        <v>44595.291666666664</v>
      </c>
      <c r="B561" s="11">
        <v>44.778100000000002</v>
      </c>
      <c r="C561" s="11">
        <v>48.28</v>
      </c>
      <c r="D561" s="11">
        <v>59.78</v>
      </c>
      <c r="E561" s="11">
        <v>48.25</v>
      </c>
      <c r="F561" s="11">
        <v>49.25</v>
      </c>
      <c r="G561" s="11">
        <v>42145800</v>
      </c>
    </row>
    <row r="562" spans="1:7">
      <c r="A562" s="12">
        <v>44596.291666666664</v>
      </c>
      <c r="B562" s="11">
        <v>44.866900000000001</v>
      </c>
      <c r="C562" s="11">
        <v>48.01</v>
      </c>
      <c r="D562" s="11">
        <v>59.78</v>
      </c>
      <c r="E562" s="11">
        <v>47.13</v>
      </c>
      <c r="F562" s="11">
        <v>47.86</v>
      </c>
      <c r="G562" s="11">
        <v>32431500</v>
      </c>
    </row>
    <row r="563" spans="1:7">
      <c r="A563" s="12">
        <v>44599.291666666664</v>
      </c>
      <c r="B563" s="11">
        <v>45.025700000000001</v>
      </c>
      <c r="C563" s="11">
        <v>48.18</v>
      </c>
      <c r="D563" s="11">
        <v>59.78</v>
      </c>
      <c r="E563" s="11">
        <v>47.96</v>
      </c>
      <c r="F563" s="11">
        <v>48.13</v>
      </c>
      <c r="G563" s="11">
        <v>27558500</v>
      </c>
    </row>
    <row r="564" spans="1:7">
      <c r="A564" s="12">
        <v>44600.291666666664</v>
      </c>
      <c r="B564" s="11">
        <v>45.6145</v>
      </c>
      <c r="C564" s="11">
        <v>48.81</v>
      </c>
      <c r="D564" s="11">
        <v>59.78</v>
      </c>
      <c r="E564" s="11">
        <v>47.9</v>
      </c>
      <c r="F564" s="11">
        <v>47.98</v>
      </c>
      <c r="G564" s="11">
        <v>28051200</v>
      </c>
    </row>
    <row r="565" spans="1:7">
      <c r="A565" s="12">
        <v>44601.291666666664</v>
      </c>
      <c r="B565" s="11">
        <v>46.642499999999998</v>
      </c>
      <c r="C565" s="11">
        <v>49.91</v>
      </c>
      <c r="D565" s="11">
        <v>59.78</v>
      </c>
      <c r="E565" s="11">
        <v>48.83</v>
      </c>
      <c r="F565" s="11">
        <v>49.33</v>
      </c>
      <c r="G565" s="11">
        <v>35217300</v>
      </c>
    </row>
    <row r="566" spans="1:7">
      <c r="A566" s="12">
        <v>44602.291666666664</v>
      </c>
      <c r="B566" s="11">
        <v>45.661200000000001</v>
      </c>
      <c r="C566" s="11">
        <v>48.86</v>
      </c>
      <c r="D566" s="11">
        <v>59.78</v>
      </c>
      <c r="E566" s="11">
        <v>48.76</v>
      </c>
      <c r="F566" s="11">
        <v>49.18</v>
      </c>
      <c r="G566" s="11">
        <v>32762700</v>
      </c>
    </row>
    <row r="567" spans="1:7">
      <c r="A567" s="12">
        <v>44603.291666666664</v>
      </c>
      <c r="B567" s="11">
        <v>44.511699999999998</v>
      </c>
      <c r="C567" s="11">
        <v>47.63</v>
      </c>
      <c r="D567" s="11">
        <v>59.78</v>
      </c>
      <c r="E567" s="11">
        <v>47.5</v>
      </c>
      <c r="F567" s="11">
        <v>48.95</v>
      </c>
      <c r="G567" s="11">
        <v>37208200</v>
      </c>
    </row>
    <row r="568" spans="1:7">
      <c r="A568" s="12">
        <v>44606.291666666664</v>
      </c>
      <c r="B568" s="11">
        <v>44.465000000000003</v>
      </c>
      <c r="C568" s="11">
        <v>47.58</v>
      </c>
      <c r="D568" s="11">
        <v>59.78</v>
      </c>
      <c r="E568" s="11">
        <v>47.11</v>
      </c>
      <c r="F568" s="11">
        <v>47.92</v>
      </c>
      <c r="G568" s="11">
        <v>28456900</v>
      </c>
    </row>
    <row r="569" spans="1:7">
      <c r="A569" s="12">
        <v>44607.291666666664</v>
      </c>
      <c r="B569" s="11">
        <v>45.268700000000003</v>
      </c>
      <c r="C569" s="11">
        <v>48.44</v>
      </c>
      <c r="D569" s="11">
        <v>59.78</v>
      </c>
      <c r="E569" s="11">
        <v>47.19</v>
      </c>
      <c r="F569" s="11">
        <v>47.7</v>
      </c>
      <c r="G569" s="11">
        <v>35837900</v>
      </c>
    </row>
    <row r="570" spans="1:7">
      <c r="A570" s="12">
        <v>44608.291666666664</v>
      </c>
      <c r="B570" s="11">
        <v>45.072499999999998</v>
      </c>
      <c r="C570" s="11">
        <v>48.23</v>
      </c>
      <c r="D570" s="11">
        <v>59.78</v>
      </c>
      <c r="E570" s="11">
        <v>47.6</v>
      </c>
      <c r="F570" s="11">
        <v>48.06</v>
      </c>
      <c r="G570" s="11">
        <v>26022900</v>
      </c>
    </row>
    <row r="571" spans="1:7">
      <c r="A571" s="12">
        <v>44609.291666666664</v>
      </c>
      <c r="B571" s="11">
        <v>44.4557</v>
      </c>
      <c r="C571" s="11">
        <v>47.57</v>
      </c>
      <c r="D571" s="11">
        <v>59.78</v>
      </c>
      <c r="E571" s="11">
        <v>47.38</v>
      </c>
      <c r="F571" s="11">
        <v>47.86</v>
      </c>
      <c r="G571" s="11">
        <v>32030600</v>
      </c>
    </row>
    <row r="572" spans="1:7">
      <c r="A572" s="12">
        <v>44610.291666666664</v>
      </c>
      <c r="B572" s="11">
        <v>42.091299999999997</v>
      </c>
      <c r="C572" s="11">
        <v>45.04</v>
      </c>
      <c r="D572" s="11">
        <v>59.78</v>
      </c>
      <c r="E572" s="11">
        <v>44.51</v>
      </c>
      <c r="F572" s="11">
        <v>46.19</v>
      </c>
      <c r="G572" s="11">
        <v>76520100</v>
      </c>
    </row>
    <row r="573" spans="1:7">
      <c r="A573" s="12">
        <v>44614.291666666664</v>
      </c>
      <c r="B573" s="11">
        <v>41.764200000000002</v>
      </c>
      <c r="C573" s="11">
        <v>44.69</v>
      </c>
      <c r="D573" s="11">
        <v>59.78</v>
      </c>
      <c r="E573" s="11">
        <v>43.85</v>
      </c>
      <c r="F573" s="11">
        <v>44.69</v>
      </c>
      <c r="G573" s="11">
        <v>57093300</v>
      </c>
    </row>
    <row r="574" spans="1:7">
      <c r="A574" s="12">
        <v>44615.291666666664</v>
      </c>
      <c r="B574" s="11">
        <v>41.726799999999997</v>
      </c>
      <c r="C574" s="11">
        <v>44.65</v>
      </c>
      <c r="D574" s="11">
        <v>59.78</v>
      </c>
      <c r="E574" s="11">
        <v>44.55</v>
      </c>
      <c r="F574" s="11">
        <v>45.17</v>
      </c>
      <c r="G574" s="11">
        <v>38176700</v>
      </c>
    </row>
    <row r="575" spans="1:7">
      <c r="A575" s="12">
        <v>44616.291666666664</v>
      </c>
      <c r="B575" s="11">
        <v>43.661299999999997</v>
      </c>
      <c r="C575" s="11">
        <v>46.72</v>
      </c>
      <c r="D575" s="11">
        <v>59.78</v>
      </c>
      <c r="E575" s="11">
        <v>43.63</v>
      </c>
      <c r="F575" s="11">
        <v>43.9</v>
      </c>
      <c r="G575" s="11">
        <v>72740100</v>
      </c>
    </row>
    <row r="576" spans="1:7">
      <c r="A576" s="12">
        <v>44617.291666666664</v>
      </c>
      <c r="B576" s="11">
        <v>44.586500000000001</v>
      </c>
      <c r="C576" s="11">
        <v>47.71</v>
      </c>
      <c r="D576" s="11">
        <v>59.78</v>
      </c>
      <c r="E576" s="11">
        <v>46.25</v>
      </c>
      <c r="F576" s="11">
        <v>46.93</v>
      </c>
      <c r="G576" s="11">
        <v>39266300</v>
      </c>
    </row>
    <row r="577" spans="1:7">
      <c r="A577" s="12">
        <v>44620.291666666664</v>
      </c>
      <c r="B577" s="11">
        <v>44.577199999999998</v>
      </c>
      <c r="C577" s="11">
        <v>47.7</v>
      </c>
      <c r="D577" s="11">
        <v>59.78</v>
      </c>
      <c r="E577" s="11">
        <v>46.85</v>
      </c>
      <c r="F577" s="11">
        <v>47</v>
      </c>
      <c r="G577" s="11">
        <v>41946100</v>
      </c>
    </row>
    <row r="578" spans="1:7">
      <c r="A578" s="12">
        <v>44621.291666666664</v>
      </c>
      <c r="B578" s="11">
        <v>43.754800000000003</v>
      </c>
      <c r="C578" s="11">
        <v>46.82</v>
      </c>
      <c r="D578" s="11">
        <v>59.78</v>
      </c>
      <c r="E578" s="11">
        <v>46.22</v>
      </c>
      <c r="F578" s="11">
        <v>47.54</v>
      </c>
      <c r="G578" s="11">
        <v>53853000</v>
      </c>
    </row>
    <row r="579" spans="1:7">
      <c r="A579" s="12">
        <v>44622.291666666664</v>
      </c>
      <c r="B579" s="11">
        <v>45.6706</v>
      </c>
      <c r="C579" s="11">
        <v>48.87</v>
      </c>
      <c r="D579" s="11">
        <v>59.78</v>
      </c>
      <c r="E579" s="11">
        <v>47.48</v>
      </c>
      <c r="F579" s="11">
        <v>47.52</v>
      </c>
      <c r="G579" s="11">
        <v>46936500</v>
      </c>
    </row>
    <row r="580" spans="1:7">
      <c r="A580" s="12">
        <v>44623.291666666664</v>
      </c>
      <c r="B580" s="11">
        <v>44.792099999999998</v>
      </c>
      <c r="C580" s="11">
        <v>47.93</v>
      </c>
      <c r="D580" s="11">
        <v>59.78</v>
      </c>
      <c r="E580" s="11">
        <v>47.62</v>
      </c>
      <c r="F580" s="11">
        <v>48.18</v>
      </c>
      <c r="G580" s="11">
        <v>36389900</v>
      </c>
    </row>
    <row r="581" spans="1:7">
      <c r="A581" s="12">
        <v>44624.291666666664</v>
      </c>
      <c r="B581" s="11">
        <v>44.922899999999998</v>
      </c>
      <c r="C581" s="11">
        <v>48.07</v>
      </c>
      <c r="D581" s="11">
        <v>59.78</v>
      </c>
      <c r="E581" s="11">
        <v>47.37</v>
      </c>
      <c r="F581" s="11">
        <v>47.37</v>
      </c>
      <c r="G581" s="11">
        <v>38310700</v>
      </c>
    </row>
    <row r="582" spans="1:7">
      <c r="A582" s="12">
        <v>44627.291666666664</v>
      </c>
      <c r="B582" s="11">
        <v>44.558500000000002</v>
      </c>
      <c r="C582" s="11">
        <v>47.68</v>
      </c>
      <c r="D582" s="11">
        <v>59.78</v>
      </c>
      <c r="E582" s="11">
        <v>47.6</v>
      </c>
      <c r="F582" s="11">
        <v>48.01</v>
      </c>
      <c r="G582" s="11">
        <v>43813700</v>
      </c>
    </row>
    <row r="583" spans="1:7">
      <c r="A583" s="12">
        <v>44628.291666666664</v>
      </c>
      <c r="B583" s="11">
        <v>44.3902</v>
      </c>
      <c r="C583" s="11">
        <v>47.5</v>
      </c>
      <c r="D583" s="11">
        <v>59.78</v>
      </c>
      <c r="E583" s="11">
        <v>46.89</v>
      </c>
      <c r="F583" s="11">
        <v>47.69</v>
      </c>
      <c r="G583" s="11">
        <v>44813900</v>
      </c>
    </row>
    <row r="584" spans="1:7">
      <c r="A584" s="12">
        <v>44629.291666666664</v>
      </c>
      <c r="B584" s="11">
        <v>44.511699999999998</v>
      </c>
      <c r="C584" s="11">
        <v>47.63</v>
      </c>
      <c r="D584" s="11">
        <v>59.78</v>
      </c>
      <c r="E584" s="11">
        <v>46.89</v>
      </c>
      <c r="F584" s="11">
        <v>48.41</v>
      </c>
      <c r="G584" s="11">
        <v>36076500</v>
      </c>
    </row>
    <row r="585" spans="1:7">
      <c r="A585" s="12">
        <v>44630.291666666664</v>
      </c>
      <c r="B585" s="11">
        <v>43.605200000000004</v>
      </c>
      <c r="C585" s="11">
        <v>46.66</v>
      </c>
      <c r="D585" s="11">
        <v>59.78</v>
      </c>
      <c r="E585" s="11">
        <v>46.16</v>
      </c>
      <c r="F585" s="11">
        <v>47.29</v>
      </c>
      <c r="G585" s="11">
        <v>36456000</v>
      </c>
    </row>
    <row r="586" spans="1:7">
      <c r="A586" s="12">
        <v>44631.291666666664</v>
      </c>
      <c r="B586" s="11">
        <v>42.829599999999999</v>
      </c>
      <c r="C586" s="11">
        <v>45.83</v>
      </c>
      <c r="D586" s="11">
        <v>59.78</v>
      </c>
      <c r="E586" s="11">
        <v>45.77</v>
      </c>
      <c r="F586" s="11">
        <v>47.15</v>
      </c>
      <c r="G586" s="11">
        <v>27082100</v>
      </c>
    </row>
    <row r="587" spans="1:7">
      <c r="A587" s="12">
        <v>44634.291666666664</v>
      </c>
      <c r="B587" s="11">
        <v>41.493200000000002</v>
      </c>
      <c r="C587" s="11">
        <v>44.4</v>
      </c>
      <c r="D587" s="11">
        <v>59.78</v>
      </c>
      <c r="E587" s="11">
        <v>44.3</v>
      </c>
      <c r="F587" s="11">
        <v>45.9</v>
      </c>
      <c r="G587" s="11">
        <v>35993900</v>
      </c>
    </row>
    <row r="588" spans="1:7">
      <c r="A588" s="12">
        <v>44635.291666666664</v>
      </c>
      <c r="B588" s="11">
        <v>41.876399999999997</v>
      </c>
      <c r="C588" s="11">
        <v>44.81</v>
      </c>
      <c r="D588" s="11">
        <v>59.78</v>
      </c>
      <c r="E588" s="11">
        <v>44.07</v>
      </c>
      <c r="F588" s="11">
        <v>44.5</v>
      </c>
      <c r="G588" s="11">
        <v>34448900</v>
      </c>
    </row>
    <row r="589" spans="1:7">
      <c r="A589" s="12">
        <v>44636.291666666664</v>
      </c>
      <c r="B589" s="11">
        <v>43.577199999999998</v>
      </c>
      <c r="C589" s="11">
        <v>46.63</v>
      </c>
      <c r="D589" s="11">
        <v>59.78</v>
      </c>
      <c r="E589" s="11">
        <v>45.27</v>
      </c>
      <c r="F589" s="11">
        <v>45.3</v>
      </c>
      <c r="G589" s="11">
        <v>38885500</v>
      </c>
    </row>
    <row r="590" spans="1:7">
      <c r="A590" s="12">
        <v>44637.291666666664</v>
      </c>
      <c r="B590" s="11">
        <v>44.053800000000003</v>
      </c>
      <c r="C590" s="11">
        <v>47.14</v>
      </c>
      <c r="D590" s="11">
        <v>59.78</v>
      </c>
      <c r="E590" s="11">
        <v>45.73</v>
      </c>
      <c r="F590" s="11">
        <v>46.32</v>
      </c>
      <c r="G590" s="11">
        <v>28555000</v>
      </c>
    </row>
    <row r="591" spans="1:7">
      <c r="A591" s="12">
        <v>44638.291666666664</v>
      </c>
      <c r="B591" s="11">
        <v>44.343499999999999</v>
      </c>
      <c r="C591" s="11">
        <v>47.45</v>
      </c>
      <c r="D591" s="11">
        <v>59.78</v>
      </c>
      <c r="E591" s="11">
        <v>46.35</v>
      </c>
      <c r="F591" s="11">
        <v>46.82</v>
      </c>
      <c r="G591" s="11">
        <v>46237100</v>
      </c>
    </row>
    <row r="592" spans="1:7">
      <c r="A592" s="12">
        <v>44641.291666666664</v>
      </c>
      <c r="B592" s="11">
        <v>44.287399999999998</v>
      </c>
      <c r="C592" s="11">
        <v>47.39</v>
      </c>
      <c r="D592" s="11">
        <v>59.78</v>
      </c>
      <c r="E592" s="11">
        <v>47.07</v>
      </c>
      <c r="F592" s="11">
        <v>47.46</v>
      </c>
      <c r="G592" s="11">
        <v>32910900</v>
      </c>
    </row>
    <row r="593" spans="1:7">
      <c r="A593" s="12">
        <v>44642.291666666664</v>
      </c>
      <c r="B593" s="11">
        <v>45.222000000000001</v>
      </c>
      <c r="C593" s="11">
        <v>48.39</v>
      </c>
      <c r="D593" s="11">
        <v>59.78</v>
      </c>
      <c r="E593" s="11">
        <v>47.4</v>
      </c>
      <c r="F593" s="11">
        <v>47.5</v>
      </c>
      <c r="G593" s="11">
        <v>27923300</v>
      </c>
    </row>
    <row r="594" spans="1:7">
      <c r="A594" s="12">
        <v>44643.291666666664</v>
      </c>
      <c r="B594" s="11">
        <v>45.1098</v>
      </c>
      <c r="C594" s="11">
        <v>48.27</v>
      </c>
      <c r="D594" s="11">
        <v>59.78</v>
      </c>
      <c r="E594" s="11">
        <v>48.06</v>
      </c>
      <c r="F594" s="11">
        <v>48.46</v>
      </c>
      <c r="G594" s="11">
        <v>37126400</v>
      </c>
    </row>
    <row r="595" spans="1:7">
      <c r="A595" s="12">
        <v>44644.291666666664</v>
      </c>
      <c r="B595" s="11">
        <v>48.240499999999997</v>
      </c>
      <c r="C595" s="11">
        <v>51.62</v>
      </c>
      <c r="D595" s="11">
        <v>59.78</v>
      </c>
      <c r="E595" s="11">
        <v>48.59</v>
      </c>
      <c r="F595" s="11">
        <v>48.66</v>
      </c>
      <c r="G595" s="11">
        <v>51677900</v>
      </c>
    </row>
    <row r="596" spans="1:7">
      <c r="A596" s="12">
        <v>44645.291666666664</v>
      </c>
      <c r="B596" s="11">
        <v>48.436799999999998</v>
      </c>
      <c r="C596" s="11">
        <v>51.83</v>
      </c>
      <c r="D596" s="11">
        <v>59.78</v>
      </c>
      <c r="E596" s="11">
        <v>50.45</v>
      </c>
      <c r="F596" s="11">
        <v>50.69</v>
      </c>
      <c r="G596" s="11">
        <v>33239800</v>
      </c>
    </row>
    <row r="597" spans="1:7">
      <c r="A597" s="12">
        <v>44648.291666666664</v>
      </c>
      <c r="B597" s="11">
        <v>48.137700000000002</v>
      </c>
      <c r="C597" s="11">
        <v>51.51</v>
      </c>
      <c r="D597" s="11">
        <v>59.78</v>
      </c>
      <c r="E597" s="11">
        <v>50.56</v>
      </c>
      <c r="F597" s="11">
        <v>51.36</v>
      </c>
      <c r="G597" s="11">
        <v>22932400</v>
      </c>
    </row>
    <row r="598" spans="1:7">
      <c r="A598" s="12">
        <v>44649.291666666664</v>
      </c>
      <c r="B598" s="11">
        <v>48.829300000000003</v>
      </c>
      <c r="C598" s="11">
        <v>52.25</v>
      </c>
      <c r="D598" s="11">
        <v>59.78</v>
      </c>
      <c r="E598" s="11">
        <v>51.28</v>
      </c>
      <c r="F598" s="11">
        <v>52</v>
      </c>
      <c r="G598" s="11">
        <v>27303700</v>
      </c>
    </row>
    <row r="599" spans="1:7">
      <c r="A599" s="12">
        <v>44650.291666666664</v>
      </c>
      <c r="B599" s="11">
        <v>48.063000000000002</v>
      </c>
      <c r="C599" s="11">
        <v>51.43</v>
      </c>
      <c r="D599" s="11">
        <v>59.78</v>
      </c>
      <c r="E599" s="11">
        <v>51.22</v>
      </c>
      <c r="F599" s="11">
        <v>52.25</v>
      </c>
      <c r="G599" s="11">
        <v>24623300</v>
      </c>
    </row>
    <row r="600" spans="1:7">
      <c r="A600" s="12">
        <v>44651.291666666664</v>
      </c>
      <c r="B600" s="11">
        <v>46.315399999999997</v>
      </c>
      <c r="C600" s="11">
        <v>49.56</v>
      </c>
      <c r="D600" s="11">
        <v>59.78</v>
      </c>
      <c r="E600" s="11">
        <v>49.51</v>
      </c>
      <c r="F600" s="11">
        <v>51.2</v>
      </c>
      <c r="G600" s="11">
        <v>43698300</v>
      </c>
    </row>
    <row r="601" spans="1:7">
      <c r="A601" s="12">
        <v>44652.291666666664</v>
      </c>
      <c r="B601" s="11">
        <v>44.960299999999997</v>
      </c>
      <c r="C601" s="11">
        <v>48.11</v>
      </c>
      <c r="D601" s="11">
        <v>59.78</v>
      </c>
      <c r="E601" s="11">
        <v>47.33</v>
      </c>
      <c r="F601" s="11">
        <v>49.83</v>
      </c>
      <c r="G601" s="11">
        <v>46598600</v>
      </c>
    </row>
    <row r="602" spans="1:7">
      <c r="A602" s="12">
        <v>44655.291666666664</v>
      </c>
      <c r="B602" s="11">
        <v>45.978999999999999</v>
      </c>
      <c r="C602" s="11">
        <v>49.2</v>
      </c>
      <c r="D602" s="11">
        <v>59.78</v>
      </c>
      <c r="E602" s="11">
        <v>47.92</v>
      </c>
      <c r="F602" s="11">
        <v>48.17</v>
      </c>
      <c r="G602" s="11">
        <v>23784900</v>
      </c>
    </row>
    <row r="603" spans="1:7">
      <c r="A603" s="12">
        <v>44656.291666666664</v>
      </c>
      <c r="B603" s="11">
        <v>44.978999999999999</v>
      </c>
      <c r="C603" s="11">
        <v>48.13</v>
      </c>
      <c r="D603" s="11">
        <v>59.78</v>
      </c>
      <c r="E603" s="11">
        <v>48.02</v>
      </c>
      <c r="F603" s="11">
        <v>48.83</v>
      </c>
      <c r="G603" s="11">
        <v>25779200</v>
      </c>
    </row>
    <row r="604" spans="1:7">
      <c r="A604" s="12">
        <v>44657.291666666664</v>
      </c>
      <c r="B604" s="11">
        <v>44.427599999999998</v>
      </c>
      <c r="C604" s="11">
        <v>47.54</v>
      </c>
      <c r="D604" s="11">
        <v>59.78</v>
      </c>
      <c r="E604" s="11">
        <v>47.24</v>
      </c>
      <c r="F604" s="11">
        <v>47.44</v>
      </c>
      <c r="G604" s="11">
        <v>31518700</v>
      </c>
    </row>
    <row r="605" spans="1:7">
      <c r="A605" s="12">
        <v>44658.291666666664</v>
      </c>
      <c r="B605" s="11">
        <v>44.446300000000001</v>
      </c>
      <c r="C605" s="11">
        <v>47.56</v>
      </c>
      <c r="D605" s="11">
        <v>59.78</v>
      </c>
      <c r="E605" s="11">
        <v>46.77</v>
      </c>
      <c r="F605" s="11">
        <v>47.43</v>
      </c>
      <c r="G605" s="11">
        <v>24117000</v>
      </c>
    </row>
    <row r="606" spans="1:7">
      <c r="A606" s="12">
        <v>44659.291666666664</v>
      </c>
      <c r="B606" s="11">
        <v>43.941699999999997</v>
      </c>
      <c r="C606" s="11">
        <v>47.02</v>
      </c>
      <c r="D606" s="11">
        <v>59.78</v>
      </c>
      <c r="E606" s="11">
        <v>46.85</v>
      </c>
      <c r="F606" s="11">
        <v>47.28</v>
      </c>
      <c r="G606" s="11">
        <v>22167300</v>
      </c>
    </row>
    <row r="607" spans="1:7">
      <c r="A607" s="12">
        <v>44662.291666666664</v>
      </c>
      <c r="B607" s="11">
        <v>43.521099999999997</v>
      </c>
      <c r="C607" s="11">
        <v>46.57</v>
      </c>
      <c r="D607" s="11">
        <v>59.78</v>
      </c>
      <c r="E607" s="11">
        <v>46.53</v>
      </c>
      <c r="F607" s="11">
        <v>46.9</v>
      </c>
      <c r="G607" s="11">
        <v>30352500</v>
      </c>
    </row>
    <row r="608" spans="1:7">
      <c r="A608" s="12">
        <v>44663.291666666664</v>
      </c>
      <c r="B608" s="11">
        <v>43.4557</v>
      </c>
      <c r="C608" s="11">
        <v>46.5</v>
      </c>
      <c r="D608" s="11">
        <v>59.78</v>
      </c>
      <c r="E608" s="11">
        <v>46.41</v>
      </c>
      <c r="F608" s="11">
        <v>47.32</v>
      </c>
      <c r="G608" s="11">
        <v>29861400</v>
      </c>
    </row>
    <row r="609" spans="1:7">
      <c r="A609" s="12">
        <v>44664.291666666664</v>
      </c>
      <c r="B609" s="11">
        <v>43.932299999999998</v>
      </c>
      <c r="C609" s="11">
        <v>47.01</v>
      </c>
      <c r="D609" s="11">
        <v>59.78</v>
      </c>
      <c r="E609" s="11">
        <v>46.55</v>
      </c>
      <c r="F609" s="11">
        <v>46.75</v>
      </c>
      <c r="G609" s="11">
        <v>22171300</v>
      </c>
    </row>
    <row r="610" spans="1:7">
      <c r="A610" s="12">
        <v>44665.291666666664</v>
      </c>
      <c r="B610" s="11">
        <v>42.68</v>
      </c>
      <c r="C610" s="11">
        <v>45.67</v>
      </c>
      <c r="D610" s="11">
        <v>59.78</v>
      </c>
      <c r="E610" s="11">
        <v>45.62</v>
      </c>
      <c r="F610" s="11">
        <v>46.75</v>
      </c>
      <c r="G610" s="11">
        <v>36181800</v>
      </c>
    </row>
    <row r="611" spans="1:7">
      <c r="A611" s="12">
        <v>44669.291666666664</v>
      </c>
      <c r="B611" s="11">
        <v>43.586500000000001</v>
      </c>
      <c r="C611" s="11">
        <v>46.64</v>
      </c>
      <c r="D611" s="11">
        <v>59.78</v>
      </c>
      <c r="E611" s="11">
        <v>45.52</v>
      </c>
      <c r="F611" s="11">
        <v>45.53</v>
      </c>
      <c r="G611" s="11">
        <v>25593100</v>
      </c>
    </row>
    <row r="612" spans="1:7">
      <c r="A612" s="12">
        <v>44670.291666666664</v>
      </c>
      <c r="B612" s="11">
        <v>44.792099999999998</v>
      </c>
      <c r="C612" s="11">
        <v>47.93</v>
      </c>
      <c r="D612" s="11">
        <v>59.78</v>
      </c>
      <c r="E612" s="11">
        <v>46.34</v>
      </c>
      <c r="F612" s="11">
        <v>46.6</v>
      </c>
      <c r="G612" s="11">
        <v>31483100</v>
      </c>
    </row>
    <row r="613" spans="1:7">
      <c r="A613" s="12">
        <v>44671.291666666664</v>
      </c>
      <c r="B613" s="11">
        <v>44.960299999999997</v>
      </c>
      <c r="C613" s="11">
        <v>48.11</v>
      </c>
      <c r="D613" s="11">
        <v>59.78</v>
      </c>
      <c r="E613" s="11">
        <v>47.98</v>
      </c>
      <c r="F613" s="11">
        <v>48.36</v>
      </c>
      <c r="G613" s="11">
        <v>22787100</v>
      </c>
    </row>
    <row r="614" spans="1:7">
      <c r="A614" s="12">
        <v>44672.291666666664</v>
      </c>
      <c r="B614" s="11">
        <v>44.3902</v>
      </c>
      <c r="C614" s="11">
        <v>47.5</v>
      </c>
      <c r="D614" s="11">
        <v>59.78</v>
      </c>
      <c r="E614" s="11">
        <v>47.4</v>
      </c>
      <c r="F614" s="11">
        <v>48.62</v>
      </c>
      <c r="G614" s="11">
        <v>27316900</v>
      </c>
    </row>
    <row r="615" spans="1:7">
      <c r="A615" s="12">
        <v>44673.291666666664</v>
      </c>
      <c r="B615" s="11">
        <v>43.493099999999998</v>
      </c>
      <c r="C615" s="11">
        <v>46.54</v>
      </c>
      <c r="D615" s="11">
        <v>59.78</v>
      </c>
      <c r="E615" s="11">
        <v>46.5</v>
      </c>
      <c r="F615" s="11">
        <v>47.45</v>
      </c>
      <c r="G615" s="11">
        <v>28219900</v>
      </c>
    </row>
    <row r="616" spans="1:7">
      <c r="A616" s="12">
        <v>44676.291666666664</v>
      </c>
      <c r="B616" s="11">
        <v>43.979100000000003</v>
      </c>
      <c r="C616" s="11">
        <v>47.06</v>
      </c>
      <c r="D616" s="11">
        <v>59.78</v>
      </c>
      <c r="E616" s="11">
        <v>46.18</v>
      </c>
      <c r="F616" s="11">
        <v>46.21</v>
      </c>
      <c r="G616" s="11">
        <v>35999300</v>
      </c>
    </row>
    <row r="617" spans="1:7">
      <c r="A617" s="12">
        <v>44677.291666666664</v>
      </c>
      <c r="B617" s="11">
        <v>42.539900000000003</v>
      </c>
      <c r="C617" s="11">
        <v>45.52</v>
      </c>
      <c r="D617" s="11">
        <v>59.78</v>
      </c>
      <c r="E617" s="11">
        <v>45.51</v>
      </c>
      <c r="F617" s="11">
        <v>46.69</v>
      </c>
      <c r="G617" s="11">
        <v>35356600</v>
      </c>
    </row>
    <row r="618" spans="1:7">
      <c r="A618" s="12">
        <v>44678.291666666664</v>
      </c>
      <c r="B618" s="11">
        <v>42.259500000000003</v>
      </c>
      <c r="C618" s="11">
        <v>45.22</v>
      </c>
      <c r="D618" s="11">
        <v>59.78</v>
      </c>
      <c r="E618" s="11">
        <v>45.01</v>
      </c>
      <c r="F618" s="11">
        <v>45.48</v>
      </c>
      <c r="G618" s="11">
        <v>28320900</v>
      </c>
    </row>
    <row r="619" spans="1:7">
      <c r="A619" s="12">
        <v>44679.291666666664</v>
      </c>
      <c r="B619" s="11">
        <v>43.773499999999999</v>
      </c>
      <c r="C619" s="11">
        <v>46.84</v>
      </c>
      <c r="D619" s="11">
        <v>59.78</v>
      </c>
      <c r="E619" s="11">
        <v>45.54</v>
      </c>
      <c r="F619" s="11">
        <v>45.79</v>
      </c>
      <c r="G619" s="11">
        <v>41097000</v>
      </c>
    </row>
    <row r="620" spans="1:7">
      <c r="A620" s="12">
        <v>44680.291666666664</v>
      </c>
      <c r="B620" s="11">
        <v>40.736199999999997</v>
      </c>
      <c r="C620" s="11">
        <v>43.59</v>
      </c>
      <c r="D620" s="11">
        <v>59.78</v>
      </c>
      <c r="E620" s="11">
        <v>43.5</v>
      </c>
      <c r="F620" s="11">
        <v>44.99</v>
      </c>
      <c r="G620" s="11">
        <v>70765900</v>
      </c>
    </row>
    <row r="621" spans="1:7">
      <c r="A621" s="12">
        <v>44683.291666666664</v>
      </c>
      <c r="B621" s="11">
        <v>42.016500000000001</v>
      </c>
      <c r="C621" s="11">
        <v>44.96</v>
      </c>
      <c r="D621" s="11">
        <v>59.78</v>
      </c>
      <c r="E621" s="11">
        <v>43.51</v>
      </c>
      <c r="F621" s="11">
        <v>43.72</v>
      </c>
      <c r="G621" s="11">
        <v>45446500</v>
      </c>
    </row>
    <row r="622" spans="1:7">
      <c r="A622" s="12">
        <v>44684.291666666664</v>
      </c>
      <c r="B622" s="11">
        <v>42.11</v>
      </c>
      <c r="C622" s="11">
        <v>45.06</v>
      </c>
      <c r="D622" s="11">
        <v>59.78</v>
      </c>
      <c r="E622" s="11">
        <v>44.23</v>
      </c>
      <c r="F622" s="11">
        <v>44.79</v>
      </c>
      <c r="G622" s="11">
        <v>40158400</v>
      </c>
    </row>
    <row r="623" spans="1:7">
      <c r="A623" s="12">
        <v>44685.291666666664</v>
      </c>
      <c r="B623" s="11">
        <v>43.493099999999998</v>
      </c>
      <c r="C623" s="11">
        <v>46.54</v>
      </c>
      <c r="D623" s="11">
        <v>59.78</v>
      </c>
      <c r="E623" s="11">
        <v>44.41</v>
      </c>
      <c r="F623" s="11">
        <v>45.06</v>
      </c>
      <c r="G623" s="11">
        <v>44625600</v>
      </c>
    </row>
    <row r="624" spans="1:7">
      <c r="A624" s="12">
        <v>44686.291666666664</v>
      </c>
      <c r="B624" s="11">
        <v>42.009599999999999</v>
      </c>
      <c r="C624" s="11">
        <v>44.6</v>
      </c>
      <c r="D624" s="11">
        <v>59.78</v>
      </c>
      <c r="E624" s="11">
        <v>44.13</v>
      </c>
      <c r="F624" s="11">
        <v>45.6</v>
      </c>
      <c r="G624" s="11">
        <v>52996700</v>
      </c>
    </row>
    <row r="625" spans="1:7">
      <c r="A625" s="12">
        <v>44687.291666666664</v>
      </c>
      <c r="B625" s="11">
        <v>41.726999999999997</v>
      </c>
      <c r="C625" s="11">
        <v>44.3</v>
      </c>
      <c r="D625" s="11">
        <v>59.78</v>
      </c>
      <c r="E625" s="11">
        <v>43.84</v>
      </c>
      <c r="F625" s="11">
        <v>44.49</v>
      </c>
      <c r="G625" s="11">
        <v>40916600</v>
      </c>
    </row>
    <row r="626" spans="1:7">
      <c r="A626" s="12">
        <v>44690.291666666664</v>
      </c>
      <c r="B626" s="11">
        <v>40.568399999999997</v>
      </c>
      <c r="C626" s="11">
        <v>43.07</v>
      </c>
      <c r="D626" s="11">
        <v>59.78</v>
      </c>
      <c r="E626" s="11">
        <v>42.87</v>
      </c>
      <c r="F626" s="11">
        <v>43.81</v>
      </c>
      <c r="G626" s="11">
        <v>44925800</v>
      </c>
    </row>
    <row r="627" spans="1:7">
      <c r="A627" s="12">
        <v>44691.291666666664</v>
      </c>
      <c r="B627" s="11">
        <v>41.453800000000001</v>
      </c>
      <c r="C627" s="11">
        <v>44.01</v>
      </c>
      <c r="D627" s="11">
        <v>59.78</v>
      </c>
      <c r="E627" s="11">
        <v>43.5</v>
      </c>
      <c r="F627" s="11">
        <v>44.35</v>
      </c>
      <c r="G627" s="11">
        <v>42770000</v>
      </c>
    </row>
    <row r="628" spans="1:7">
      <c r="A628" s="12">
        <v>44692.291666666664</v>
      </c>
      <c r="B628" s="11">
        <v>40.342399999999998</v>
      </c>
      <c r="C628" s="11">
        <v>42.83</v>
      </c>
      <c r="D628" s="11">
        <v>59.78</v>
      </c>
      <c r="E628" s="11">
        <v>42.78</v>
      </c>
      <c r="F628" s="11">
        <v>44.02</v>
      </c>
      <c r="G628" s="11">
        <v>40351700</v>
      </c>
    </row>
    <row r="629" spans="1:7">
      <c r="A629" s="12">
        <v>44693.291666666664</v>
      </c>
      <c r="B629" s="11">
        <v>40.351799999999997</v>
      </c>
      <c r="C629" s="11">
        <v>42.84</v>
      </c>
      <c r="D629" s="11">
        <v>59.78</v>
      </c>
      <c r="E629" s="11">
        <v>42.01</v>
      </c>
      <c r="F629" s="11">
        <v>42.73</v>
      </c>
      <c r="G629" s="11">
        <v>42329600</v>
      </c>
    </row>
    <row r="630" spans="1:7">
      <c r="A630" s="12">
        <v>44694.291666666664</v>
      </c>
      <c r="B630" s="11">
        <v>41.067700000000002</v>
      </c>
      <c r="C630" s="11">
        <v>43.6</v>
      </c>
      <c r="D630" s="11">
        <v>59.78</v>
      </c>
      <c r="E630" s="11">
        <v>42.97</v>
      </c>
      <c r="F630" s="11">
        <v>43.42</v>
      </c>
      <c r="G630" s="11">
        <v>32034100</v>
      </c>
    </row>
    <row r="631" spans="1:7">
      <c r="A631" s="12">
        <v>44697.291666666664</v>
      </c>
      <c r="B631" s="11">
        <v>40.5779</v>
      </c>
      <c r="C631" s="11">
        <v>43.08</v>
      </c>
      <c r="D631" s="11">
        <v>59.78</v>
      </c>
      <c r="E631" s="11">
        <v>42.79</v>
      </c>
      <c r="F631" s="11">
        <v>43.42</v>
      </c>
      <c r="G631" s="11">
        <v>25071900</v>
      </c>
    </row>
    <row r="632" spans="1:7">
      <c r="A632" s="12">
        <v>44698.291666666664</v>
      </c>
      <c r="B632" s="11">
        <v>41.821199999999997</v>
      </c>
      <c r="C632" s="11">
        <v>44.4</v>
      </c>
      <c r="D632" s="11">
        <v>59.78</v>
      </c>
      <c r="E632" s="11">
        <v>43.65</v>
      </c>
      <c r="F632" s="11">
        <v>43.82</v>
      </c>
      <c r="G632" s="11">
        <v>28596600</v>
      </c>
    </row>
    <row r="633" spans="1:7">
      <c r="A633" s="12">
        <v>44699.291666666664</v>
      </c>
      <c r="B633" s="11">
        <v>39.890300000000003</v>
      </c>
      <c r="C633" s="11">
        <v>42.35</v>
      </c>
      <c r="D633" s="11">
        <v>59.78</v>
      </c>
      <c r="E633" s="11">
        <v>42.22</v>
      </c>
      <c r="F633" s="11">
        <v>43.98</v>
      </c>
      <c r="G633" s="11">
        <v>35218400</v>
      </c>
    </row>
    <row r="634" spans="1:7">
      <c r="A634" s="12">
        <v>44700.291666666664</v>
      </c>
      <c r="B634" s="11">
        <v>39.57</v>
      </c>
      <c r="C634" s="11">
        <v>42.01</v>
      </c>
      <c r="D634" s="11">
        <v>59.78</v>
      </c>
      <c r="E634" s="11">
        <v>41.72</v>
      </c>
      <c r="F634" s="11">
        <v>42.32</v>
      </c>
      <c r="G634" s="11">
        <v>29181000</v>
      </c>
    </row>
    <row r="635" spans="1:7">
      <c r="A635" s="12">
        <v>44701.291666666664</v>
      </c>
      <c r="B635" s="11">
        <v>39.230899999999998</v>
      </c>
      <c r="C635" s="11">
        <v>41.65</v>
      </c>
      <c r="D635" s="11">
        <v>59.78</v>
      </c>
      <c r="E635" s="11">
        <v>40.31</v>
      </c>
      <c r="F635" s="11">
        <v>42.25</v>
      </c>
      <c r="G635" s="11">
        <v>44802300</v>
      </c>
    </row>
    <row r="636" spans="1:7">
      <c r="A636" s="12">
        <v>44704.291666666664</v>
      </c>
      <c r="B636" s="11">
        <v>39.560600000000001</v>
      </c>
      <c r="C636" s="11">
        <v>42</v>
      </c>
      <c r="D636" s="11">
        <v>59.78</v>
      </c>
      <c r="E636" s="11">
        <v>41.33</v>
      </c>
      <c r="F636" s="11">
        <v>41.69</v>
      </c>
      <c r="G636" s="11">
        <v>27199500</v>
      </c>
    </row>
    <row r="637" spans="1:7">
      <c r="A637" s="12">
        <v>44705.291666666664</v>
      </c>
      <c r="B637" s="11">
        <v>39.2498</v>
      </c>
      <c r="C637" s="11">
        <v>41.67</v>
      </c>
      <c r="D637" s="11">
        <v>59.78</v>
      </c>
      <c r="E637" s="11">
        <v>41.1</v>
      </c>
      <c r="F637" s="11">
        <v>41.7</v>
      </c>
      <c r="G637" s="11">
        <v>29837500</v>
      </c>
    </row>
    <row r="638" spans="1:7">
      <c r="A638" s="12">
        <v>44706.291666666664</v>
      </c>
      <c r="B638" s="11">
        <v>39.749000000000002</v>
      </c>
      <c r="C638" s="11">
        <v>42.2</v>
      </c>
      <c r="D638" s="11">
        <v>59.78</v>
      </c>
      <c r="E638" s="11">
        <v>41.39</v>
      </c>
      <c r="F638" s="11">
        <v>41.44</v>
      </c>
      <c r="G638" s="11">
        <v>26283100</v>
      </c>
    </row>
    <row r="639" spans="1:7">
      <c r="A639" s="12">
        <v>44707.291666666664</v>
      </c>
      <c r="B639" s="11">
        <v>40.954599999999999</v>
      </c>
      <c r="C639" s="11">
        <v>43.48</v>
      </c>
      <c r="D639" s="11">
        <v>59.78</v>
      </c>
      <c r="E639" s="11">
        <v>42.08</v>
      </c>
      <c r="F639" s="11">
        <v>42.17</v>
      </c>
      <c r="G639" s="11">
        <v>28826700</v>
      </c>
    </row>
    <row r="640" spans="1:7">
      <c r="A640" s="12">
        <v>44708.291666666664</v>
      </c>
      <c r="B640" s="11">
        <v>41.962499999999999</v>
      </c>
      <c r="C640" s="11">
        <v>44.55</v>
      </c>
      <c r="D640" s="11">
        <v>59.78</v>
      </c>
      <c r="E640" s="11">
        <v>43.55</v>
      </c>
      <c r="F640" s="11">
        <v>43.59</v>
      </c>
      <c r="G640" s="11">
        <v>30553300</v>
      </c>
    </row>
    <row r="641" spans="1:7">
      <c r="A641" s="12">
        <v>44712.291666666664</v>
      </c>
      <c r="B641" s="11">
        <v>41.84</v>
      </c>
      <c r="C641" s="11">
        <v>44.42</v>
      </c>
      <c r="D641" s="11">
        <v>59.78</v>
      </c>
      <c r="E641" s="11">
        <v>43.65</v>
      </c>
      <c r="F641" s="11">
        <v>44.25</v>
      </c>
      <c r="G641" s="11">
        <v>41111500</v>
      </c>
    </row>
    <row r="642" spans="1:7">
      <c r="A642" s="12">
        <v>44713.291666666664</v>
      </c>
      <c r="B642" s="11">
        <v>41.548000000000002</v>
      </c>
      <c r="C642" s="11">
        <v>44.11</v>
      </c>
      <c r="D642" s="11">
        <v>59.78</v>
      </c>
      <c r="E642" s="11">
        <v>43.53</v>
      </c>
      <c r="F642" s="11">
        <v>44.77</v>
      </c>
      <c r="G642" s="11">
        <v>29885500</v>
      </c>
    </row>
    <row r="643" spans="1:7">
      <c r="A643" s="12">
        <v>44714.291666666664</v>
      </c>
      <c r="B643" s="11">
        <v>42.235599999999998</v>
      </c>
      <c r="C643" s="11">
        <v>44.84</v>
      </c>
      <c r="D643" s="11">
        <v>59.78</v>
      </c>
      <c r="E643" s="11">
        <v>43.94</v>
      </c>
      <c r="F643" s="11">
        <v>44.19</v>
      </c>
      <c r="G643" s="11">
        <v>28727600</v>
      </c>
    </row>
    <row r="644" spans="1:7">
      <c r="A644" s="12">
        <v>44715.291666666664</v>
      </c>
      <c r="B644" s="11">
        <v>40.869900000000001</v>
      </c>
      <c r="C644" s="11">
        <v>43.39</v>
      </c>
      <c r="D644" s="11">
        <v>59.78</v>
      </c>
      <c r="E644" s="11">
        <v>43.34</v>
      </c>
      <c r="F644" s="11">
        <v>44.11</v>
      </c>
      <c r="G644" s="11">
        <v>33174700</v>
      </c>
    </row>
    <row r="645" spans="1:7">
      <c r="A645" s="12">
        <v>44718.291666666664</v>
      </c>
      <c r="B645" s="11">
        <v>40.822800000000001</v>
      </c>
      <c r="C645" s="11">
        <v>43.34</v>
      </c>
      <c r="D645" s="11">
        <v>59.78</v>
      </c>
      <c r="E645" s="11">
        <v>43.08</v>
      </c>
      <c r="F645" s="11">
        <v>43.81</v>
      </c>
      <c r="G645" s="11">
        <v>25437100</v>
      </c>
    </row>
    <row r="646" spans="1:7">
      <c r="A646" s="12">
        <v>44719.291666666664</v>
      </c>
      <c r="B646" s="11">
        <v>41.0017</v>
      </c>
      <c r="C646" s="11">
        <v>43.53</v>
      </c>
      <c r="D646" s="11">
        <v>59.78</v>
      </c>
      <c r="E646" s="11">
        <v>42.66</v>
      </c>
      <c r="F646" s="11">
        <v>43.06</v>
      </c>
      <c r="G646" s="11">
        <v>25168700</v>
      </c>
    </row>
    <row r="647" spans="1:7">
      <c r="A647" s="12">
        <v>44720.291666666664</v>
      </c>
      <c r="B647" s="11">
        <v>38.835299999999997</v>
      </c>
      <c r="C647" s="11">
        <v>41.23</v>
      </c>
      <c r="D647" s="11">
        <v>59.78</v>
      </c>
      <c r="E647" s="11">
        <v>41.03</v>
      </c>
      <c r="F647" s="11">
        <v>42.25</v>
      </c>
      <c r="G647" s="11">
        <v>59649900</v>
      </c>
    </row>
    <row r="648" spans="1:7">
      <c r="A648" s="12">
        <v>44721.291666666664</v>
      </c>
      <c r="B648" s="11">
        <v>37.686199999999999</v>
      </c>
      <c r="C648" s="11">
        <v>40.01</v>
      </c>
      <c r="D648" s="11">
        <v>59.78</v>
      </c>
      <c r="E648" s="11">
        <v>40.01</v>
      </c>
      <c r="F648" s="11">
        <v>41.01</v>
      </c>
      <c r="G648" s="11">
        <v>39047200</v>
      </c>
    </row>
    <row r="649" spans="1:7">
      <c r="A649" s="12">
        <v>44722.291666666664</v>
      </c>
      <c r="B649" s="11">
        <v>36.904400000000003</v>
      </c>
      <c r="C649" s="11">
        <v>39.18</v>
      </c>
      <c r="D649" s="11">
        <v>59.78</v>
      </c>
      <c r="E649" s="11">
        <v>39.18</v>
      </c>
      <c r="F649" s="11">
        <v>39.85</v>
      </c>
      <c r="G649" s="11">
        <v>43066200</v>
      </c>
    </row>
    <row r="650" spans="1:7">
      <c r="A650" s="12">
        <v>44725.291666666664</v>
      </c>
      <c r="B650" s="11">
        <v>35.576300000000003</v>
      </c>
      <c r="C650" s="11">
        <v>37.770000000000003</v>
      </c>
      <c r="D650" s="11">
        <v>59.78</v>
      </c>
      <c r="E650" s="11">
        <v>37.67</v>
      </c>
      <c r="F650" s="11">
        <v>38.549999999999997</v>
      </c>
      <c r="G650" s="11">
        <v>50335900</v>
      </c>
    </row>
    <row r="651" spans="1:7">
      <c r="A651" s="12">
        <v>44726.291666666664</v>
      </c>
      <c r="B651" s="11">
        <v>35.726999999999997</v>
      </c>
      <c r="C651" s="11">
        <v>37.93</v>
      </c>
      <c r="D651" s="11">
        <v>59.78</v>
      </c>
      <c r="E651" s="11">
        <v>37.54</v>
      </c>
      <c r="F651" s="11">
        <v>38.01</v>
      </c>
      <c r="G651" s="11">
        <v>31351700</v>
      </c>
    </row>
    <row r="652" spans="1:7">
      <c r="A652" s="12">
        <v>44727.291666666664</v>
      </c>
      <c r="B652" s="11">
        <v>36.405200000000001</v>
      </c>
      <c r="C652" s="11">
        <v>38.65</v>
      </c>
      <c r="D652" s="11">
        <v>59.78</v>
      </c>
      <c r="E652" s="11">
        <v>37.92</v>
      </c>
      <c r="F652" s="11">
        <v>38.56</v>
      </c>
      <c r="G652" s="11">
        <v>37652300</v>
      </c>
    </row>
    <row r="653" spans="1:7">
      <c r="A653" s="12">
        <v>44728.291666666664</v>
      </c>
      <c r="B653" s="11">
        <v>35.171199999999999</v>
      </c>
      <c r="C653" s="11">
        <v>37.340000000000003</v>
      </c>
      <c r="D653" s="11">
        <v>59.78</v>
      </c>
      <c r="E653" s="11">
        <v>36.93</v>
      </c>
      <c r="F653" s="11">
        <v>37.700000000000003</v>
      </c>
      <c r="G653" s="11">
        <v>45576500</v>
      </c>
    </row>
    <row r="654" spans="1:7">
      <c r="A654" s="12">
        <v>44729.291666666664</v>
      </c>
      <c r="B654" s="11">
        <v>34.822699999999998</v>
      </c>
      <c r="C654" s="11">
        <v>36.97</v>
      </c>
      <c r="D654" s="11">
        <v>59.78</v>
      </c>
      <c r="E654" s="11">
        <v>36.6</v>
      </c>
      <c r="F654" s="11">
        <v>37.479999999999997</v>
      </c>
      <c r="G654" s="11">
        <v>71393200</v>
      </c>
    </row>
    <row r="655" spans="1:7">
      <c r="A655" s="12">
        <v>44733.291666666664</v>
      </c>
      <c r="B655" s="11">
        <v>35.538600000000002</v>
      </c>
      <c r="C655" s="11">
        <v>37.729999999999997</v>
      </c>
      <c r="D655" s="11">
        <v>59.78</v>
      </c>
      <c r="E655" s="11">
        <v>37.33</v>
      </c>
      <c r="F655" s="11">
        <v>37.36</v>
      </c>
      <c r="G655" s="11">
        <v>34004900</v>
      </c>
    </row>
    <row r="656" spans="1:7">
      <c r="A656" s="12">
        <v>44734.291666666664</v>
      </c>
      <c r="B656" s="11">
        <v>35.2089</v>
      </c>
      <c r="C656" s="11">
        <v>37.380000000000003</v>
      </c>
      <c r="D656" s="11">
        <v>59.78</v>
      </c>
      <c r="E656" s="11">
        <v>37.22</v>
      </c>
      <c r="F656" s="11">
        <v>37.33</v>
      </c>
      <c r="G656" s="11">
        <v>32571000</v>
      </c>
    </row>
    <row r="657" spans="1:7">
      <c r="A657" s="12">
        <v>44735.291666666664</v>
      </c>
      <c r="B657" s="11">
        <v>35.237200000000001</v>
      </c>
      <c r="C657" s="11">
        <v>37.409999999999997</v>
      </c>
      <c r="D657" s="11">
        <v>59.78</v>
      </c>
      <c r="E657" s="11">
        <v>36.909999999999997</v>
      </c>
      <c r="F657" s="11">
        <v>37.61</v>
      </c>
      <c r="G657" s="11">
        <v>30163000</v>
      </c>
    </row>
    <row r="658" spans="1:7">
      <c r="A658" s="12">
        <v>44736.291666666664</v>
      </c>
      <c r="B658" s="11">
        <v>36.3675</v>
      </c>
      <c r="C658" s="11">
        <v>38.61</v>
      </c>
      <c r="D658" s="11">
        <v>59.78</v>
      </c>
      <c r="E658" s="11">
        <v>37.74</v>
      </c>
      <c r="F658" s="11">
        <v>37.85</v>
      </c>
      <c r="G658" s="11">
        <v>38159900</v>
      </c>
    </row>
    <row r="659" spans="1:7">
      <c r="A659" s="12">
        <v>44739.291666666664</v>
      </c>
      <c r="B659" s="11">
        <v>36.386299999999999</v>
      </c>
      <c r="C659" s="11">
        <v>38.630000000000003</v>
      </c>
      <c r="D659" s="11">
        <v>59.78</v>
      </c>
      <c r="E659" s="11">
        <v>38.47</v>
      </c>
      <c r="F659" s="11">
        <v>38.869999999999997</v>
      </c>
      <c r="G659" s="11">
        <v>29585300</v>
      </c>
    </row>
    <row r="660" spans="1:7">
      <c r="A660" s="12">
        <v>44740.291666666664</v>
      </c>
      <c r="B660" s="11">
        <v>35.585700000000003</v>
      </c>
      <c r="C660" s="11">
        <v>37.78</v>
      </c>
      <c r="D660" s="11">
        <v>59.78</v>
      </c>
      <c r="E660" s="11">
        <v>37.74</v>
      </c>
      <c r="F660" s="11">
        <v>38.58</v>
      </c>
      <c r="G660" s="11">
        <v>37824200</v>
      </c>
    </row>
    <row r="661" spans="1:7">
      <c r="A661" s="12">
        <v>44741.291666666664</v>
      </c>
      <c r="B661" s="11">
        <v>35.124200000000002</v>
      </c>
      <c r="C661" s="11">
        <v>37.29</v>
      </c>
      <c r="D661" s="11">
        <v>59.78</v>
      </c>
      <c r="E661" s="11">
        <v>37.020000000000003</v>
      </c>
      <c r="F661" s="11">
        <v>37.54</v>
      </c>
      <c r="G661" s="11">
        <v>25437200</v>
      </c>
    </row>
    <row r="662" spans="1:7">
      <c r="A662" s="12">
        <v>44742.291666666664</v>
      </c>
      <c r="B662" s="11">
        <v>35.237200000000001</v>
      </c>
      <c r="C662" s="11">
        <v>37.409999999999997</v>
      </c>
      <c r="D662" s="11">
        <v>59.78</v>
      </c>
      <c r="E662" s="11">
        <v>36.729999999999997</v>
      </c>
      <c r="F662" s="11">
        <v>37.21</v>
      </c>
      <c r="G662" s="11">
        <v>35141000</v>
      </c>
    </row>
    <row r="663" spans="1:7">
      <c r="A663" s="12">
        <v>44743.291666666664</v>
      </c>
      <c r="B663" s="11">
        <v>34.229300000000002</v>
      </c>
      <c r="C663" s="11">
        <v>36.340000000000003</v>
      </c>
      <c r="D663" s="11">
        <v>59.78</v>
      </c>
      <c r="E663" s="11">
        <v>35.880000000000003</v>
      </c>
      <c r="F663" s="11">
        <v>37.090000000000003</v>
      </c>
      <c r="G663" s="11">
        <v>40596300</v>
      </c>
    </row>
    <row r="664" spans="1:7">
      <c r="A664" s="12">
        <v>44747.291666666664</v>
      </c>
      <c r="B664" s="11">
        <v>34.558999999999997</v>
      </c>
      <c r="C664" s="11">
        <v>36.69</v>
      </c>
      <c r="D664" s="11">
        <v>59.78</v>
      </c>
      <c r="E664" s="11">
        <v>35.54</v>
      </c>
      <c r="F664" s="11">
        <v>35.93</v>
      </c>
      <c r="G664" s="11">
        <v>33215000</v>
      </c>
    </row>
    <row r="665" spans="1:7">
      <c r="A665" s="12">
        <v>44748.291666666664</v>
      </c>
      <c r="B665" s="11">
        <v>34.8416</v>
      </c>
      <c r="C665" s="11">
        <v>36.99</v>
      </c>
      <c r="D665" s="11">
        <v>59.78</v>
      </c>
      <c r="E665" s="11">
        <v>36.46</v>
      </c>
      <c r="F665" s="11">
        <v>36.82</v>
      </c>
      <c r="G665" s="11">
        <v>26258300</v>
      </c>
    </row>
    <row r="666" spans="1:7">
      <c r="A666" s="12">
        <v>44749.291666666664</v>
      </c>
      <c r="B666" s="11">
        <v>35.924799999999998</v>
      </c>
      <c r="C666" s="11">
        <v>38.14</v>
      </c>
      <c r="D666" s="11">
        <v>59.78</v>
      </c>
      <c r="E666" s="11">
        <v>37.729999999999997</v>
      </c>
      <c r="F666" s="11">
        <v>37.89</v>
      </c>
      <c r="G666" s="11">
        <v>33165400</v>
      </c>
    </row>
    <row r="667" spans="1:7">
      <c r="A667" s="12">
        <v>44750.291666666664</v>
      </c>
      <c r="B667" s="11">
        <v>35.783499999999997</v>
      </c>
      <c r="C667" s="11">
        <v>37.99</v>
      </c>
      <c r="D667" s="11">
        <v>59.78</v>
      </c>
      <c r="E667" s="11">
        <v>37.39</v>
      </c>
      <c r="F667" s="11">
        <v>37.659999999999997</v>
      </c>
      <c r="G667" s="11">
        <v>22566300</v>
      </c>
    </row>
    <row r="668" spans="1:7">
      <c r="A668" s="12">
        <v>44753.291666666664</v>
      </c>
      <c r="B668" s="11">
        <v>35.039400000000001</v>
      </c>
      <c r="C668" s="11">
        <v>37.200000000000003</v>
      </c>
      <c r="D668" s="11">
        <v>59.78</v>
      </c>
      <c r="E668" s="11">
        <v>37.03</v>
      </c>
      <c r="F668" s="11">
        <v>37.659999999999997</v>
      </c>
      <c r="G668" s="11">
        <v>25904300</v>
      </c>
    </row>
    <row r="669" spans="1:7">
      <c r="A669" s="12">
        <v>44754.291666666664</v>
      </c>
      <c r="B669" s="11">
        <v>35.0488</v>
      </c>
      <c r="C669" s="11">
        <v>37.21</v>
      </c>
      <c r="D669" s="11">
        <v>59.78</v>
      </c>
      <c r="E669" s="11">
        <v>36.99</v>
      </c>
      <c r="F669" s="11">
        <v>37.65</v>
      </c>
      <c r="G669" s="11">
        <v>30546300</v>
      </c>
    </row>
    <row r="670" spans="1:7">
      <c r="A670" s="12">
        <v>44755.291666666664</v>
      </c>
      <c r="B670" s="11">
        <v>35.0488</v>
      </c>
      <c r="C670" s="11">
        <v>37.21</v>
      </c>
      <c r="D670" s="11">
        <v>59.78</v>
      </c>
      <c r="E670" s="11">
        <v>36.619999999999997</v>
      </c>
      <c r="F670" s="11">
        <v>36.68</v>
      </c>
      <c r="G670" s="11">
        <v>27059200</v>
      </c>
    </row>
    <row r="671" spans="1:7">
      <c r="A671" s="12">
        <v>44756.291666666664</v>
      </c>
      <c r="B671" s="11">
        <v>35.519799999999996</v>
      </c>
      <c r="C671" s="11">
        <v>37.71</v>
      </c>
      <c r="D671" s="11">
        <v>59.78</v>
      </c>
      <c r="E671" s="11">
        <v>36.29</v>
      </c>
      <c r="F671" s="11">
        <v>36.99</v>
      </c>
      <c r="G671" s="11">
        <v>36690700</v>
      </c>
    </row>
    <row r="672" spans="1:7">
      <c r="A672" s="12">
        <v>44757.291666666664</v>
      </c>
      <c r="B672" s="11">
        <v>36.376899999999999</v>
      </c>
      <c r="C672" s="11">
        <v>38.619999999999997</v>
      </c>
      <c r="D672" s="11">
        <v>59.78</v>
      </c>
      <c r="E672" s="11">
        <v>37.729999999999997</v>
      </c>
      <c r="F672" s="11">
        <v>38.270000000000003</v>
      </c>
      <c r="G672" s="11">
        <v>32892300</v>
      </c>
    </row>
    <row r="673" spans="1:7">
      <c r="A673" s="12">
        <v>44760.291666666664</v>
      </c>
      <c r="B673" s="11">
        <v>36.4617</v>
      </c>
      <c r="C673" s="11">
        <v>38.71</v>
      </c>
      <c r="D673" s="11">
        <v>59.78</v>
      </c>
      <c r="E673" s="11">
        <v>38.53</v>
      </c>
      <c r="F673" s="11">
        <v>39.1</v>
      </c>
      <c r="G673" s="11">
        <v>30814400</v>
      </c>
    </row>
    <row r="674" spans="1:7">
      <c r="A674" s="12">
        <v>44761.291666666664</v>
      </c>
      <c r="B674" s="11">
        <v>37.884</v>
      </c>
      <c r="C674" s="11">
        <v>40.22</v>
      </c>
      <c r="D674" s="11">
        <v>59.78</v>
      </c>
      <c r="E674" s="11">
        <v>39.24</v>
      </c>
      <c r="F674" s="11">
        <v>39.32</v>
      </c>
      <c r="G674" s="11">
        <v>53095300</v>
      </c>
    </row>
    <row r="675" spans="1:7">
      <c r="A675" s="12">
        <v>44762.291666666664</v>
      </c>
      <c r="B675" s="11">
        <v>38.2042</v>
      </c>
      <c r="C675" s="11">
        <v>40.56</v>
      </c>
      <c r="D675" s="11">
        <v>59.78</v>
      </c>
      <c r="E675" s="11">
        <v>39.56</v>
      </c>
      <c r="F675" s="11">
        <v>40.21</v>
      </c>
      <c r="G675" s="11">
        <v>36387900</v>
      </c>
    </row>
    <row r="676" spans="1:7">
      <c r="A676" s="12">
        <v>44763.291666666664</v>
      </c>
      <c r="B676" s="11">
        <v>38.251300000000001</v>
      </c>
      <c r="C676" s="11">
        <v>40.61</v>
      </c>
      <c r="D676" s="11">
        <v>59.78</v>
      </c>
      <c r="E676" s="11">
        <v>39.82</v>
      </c>
      <c r="F676" s="11">
        <v>40.51</v>
      </c>
      <c r="G676" s="11">
        <v>29661200</v>
      </c>
    </row>
    <row r="677" spans="1:7">
      <c r="A677" s="12">
        <v>44764.291666666664</v>
      </c>
      <c r="B677" s="11">
        <v>36.923200000000001</v>
      </c>
      <c r="C677" s="11">
        <v>39.200000000000003</v>
      </c>
      <c r="D677" s="11">
        <v>59.78</v>
      </c>
      <c r="E677" s="11">
        <v>38.94</v>
      </c>
      <c r="F677" s="11">
        <v>40.369999999999997</v>
      </c>
      <c r="G677" s="11">
        <v>41350000</v>
      </c>
    </row>
    <row r="678" spans="1:7">
      <c r="A678" s="12">
        <v>44767.291666666664</v>
      </c>
      <c r="B678" s="11">
        <v>36.8855</v>
      </c>
      <c r="C678" s="11">
        <v>39.159999999999997</v>
      </c>
      <c r="D678" s="11">
        <v>59.78</v>
      </c>
      <c r="E678" s="11">
        <v>38.549999999999997</v>
      </c>
      <c r="F678" s="11">
        <v>39.28</v>
      </c>
      <c r="G678" s="11">
        <v>32263400</v>
      </c>
    </row>
    <row r="679" spans="1:7">
      <c r="A679" s="12">
        <v>44768.291666666664</v>
      </c>
      <c r="B679" s="11">
        <v>36.697200000000002</v>
      </c>
      <c r="C679" s="11">
        <v>38.96</v>
      </c>
      <c r="D679" s="11">
        <v>59.78</v>
      </c>
      <c r="E679" s="11">
        <v>38.880000000000003</v>
      </c>
      <c r="F679" s="11">
        <v>39.1</v>
      </c>
      <c r="G679" s="11">
        <v>35925500</v>
      </c>
    </row>
    <row r="680" spans="1:7">
      <c r="A680" s="12">
        <v>44769.291666666664</v>
      </c>
      <c r="B680" s="11">
        <v>37.846299999999999</v>
      </c>
      <c r="C680" s="11">
        <v>40.18</v>
      </c>
      <c r="D680" s="11">
        <v>59.78</v>
      </c>
      <c r="E680" s="11">
        <v>39.229999999999997</v>
      </c>
      <c r="F680" s="11">
        <v>39.270000000000003</v>
      </c>
      <c r="G680" s="11">
        <v>42571600</v>
      </c>
    </row>
    <row r="681" spans="1:7">
      <c r="A681" s="12">
        <v>44770.291666666664</v>
      </c>
      <c r="B681" s="11">
        <v>37.403599999999997</v>
      </c>
      <c r="C681" s="11">
        <v>39.71</v>
      </c>
      <c r="D681" s="11">
        <v>59.78</v>
      </c>
      <c r="E681" s="11">
        <v>39.04</v>
      </c>
      <c r="F681" s="11">
        <v>40.090000000000003</v>
      </c>
      <c r="G681" s="11">
        <v>56662300</v>
      </c>
    </row>
    <row r="682" spans="1:7">
      <c r="A682" s="12">
        <v>44771.291666666664</v>
      </c>
      <c r="B682" s="11">
        <v>34.201099999999997</v>
      </c>
      <c r="C682" s="11">
        <v>36.31</v>
      </c>
      <c r="D682" s="11">
        <v>59.78</v>
      </c>
      <c r="E682" s="11">
        <v>35.24</v>
      </c>
      <c r="F682" s="11">
        <v>35.6</v>
      </c>
      <c r="G682" s="11">
        <v>125292400</v>
      </c>
    </row>
    <row r="683" spans="1:7">
      <c r="A683" s="12">
        <v>44774.291666666664</v>
      </c>
      <c r="B683" s="11">
        <v>34.813299999999998</v>
      </c>
      <c r="C683" s="11">
        <v>36.96</v>
      </c>
      <c r="D683" s="11">
        <v>59.78</v>
      </c>
      <c r="E683" s="11">
        <v>36.049999999999997</v>
      </c>
      <c r="F683" s="11">
        <v>36.049999999999997</v>
      </c>
      <c r="G683" s="11">
        <v>52513400</v>
      </c>
    </row>
    <row r="684" spans="1:7">
      <c r="A684" s="12">
        <v>44775.291666666664</v>
      </c>
      <c r="B684" s="11">
        <v>33.918500000000002</v>
      </c>
      <c r="C684" s="11">
        <v>36.01</v>
      </c>
      <c r="D684" s="11">
        <v>59.78</v>
      </c>
      <c r="E684" s="11">
        <v>36</v>
      </c>
      <c r="F684" s="11">
        <v>36.590000000000003</v>
      </c>
      <c r="G684" s="11">
        <v>53929400</v>
      </c>
    </row>
    <row r="685" spans="1:7">
      <c r="A685" s="12">
        <v>44776.291666666664</v>
      </c>
      <c r="B685" s="11">
        <v>34.398899999999998</v>
      </c>
      <c r="C685" s="11">
        <v>36.520000000000003</v>
      </c>
      <c r="D685" s="11">
        <v>59.78</v>
      </c>
      <c r="E685" s="11">
        <v>35.26</v>
      </c>
      <c r="F685" s="11">
        <v>36.090000000000003</v>
      </c>
      <c r="G685" s="11">
        <v>59513900</v>
      </c>
    </row>
    <row r="686" spans="1:7">
      <c r="A686" s="12">
        <v>44777.291666666664</v>
      </c>
      <c r="B686" s="11">
        <v>33.927900000000001</v>
      </c>
      <c r="C686" s="11">
        <v>35.659999999999997</v>
      </c>
      <c r="D686" s="11">
        <v>59.78</v>
      </c>
      <c r="E686" s="11">
        <v>35.36</v>
      </c>
      <c r="F686" s="11">
        <v>36.01</v>
      </c>
      <c r="G686" s="11">
        <v>54046300</v>
      </c>
    </row>
    <row r="687" spans="1:7">
      <c r="A687" s="12">
        <v>44778.291666666664</v>
      </c>
      <c r="B687" s="11">
        <v>33.670999999999999</v>
      </c>
      <c r="C687" s="11">
        <v>35.39</v>
      </c>
      <c r="D687" s="11">
        <v>59.78</v>
      </c>
      <c r="E687" s="11">
        <v>35.18</v>
      </c>
      <c r="F687" s="11">
        <v>35.35</v>
      </c>
      <c r="G687" s="11">
        <v>40205100</v>
      </c>
    </row>
    <row r="688" spans="1:7">
      <c r="A688" s="12">
        <v>44781.291666666664</v>
      </c>
      <c r="B688" s="11">
        <v>33.661499999999997</v>
      </c>
      <c r="C688" s="11">
        <v>35.380000000000003</v>
      </c>
      <c r="D688" s="11">
        <v>59.78</v>
      </c>
      <c r="E688" s="11">
        <v>35.200000000000003</v>
      </c>
      <c r="F688" s="11">
        <v>35.36</v>
      </c>
      <c r="G688" s="11">
        <v>41534600</v>
      </c>
    </row>
    <row r="689" spans="1:7">
      <c r="A689" s="12">
        <v>44782.291666666664</v>
      </c>
      <c r="B689" s="11">
        <v>32.843299999999999</v>
      </c>
      <c r="C689" s="11">
        <v>34.520000000000003</v>
      </c>
      <c r="D689" s="11">
        <v>59.78</v>
      </c>
      <c r="E689" s="11">
        <v>34.4</v>
      </c>
      <c r="F689" s="11">
        <v>35.22</v>
      </c>
      <c r="G689" s="11">
        <v>48202300</v>
      </c>
    </row>
    <row r="690" spans="1:7">
      <c r="A690" s="12">
        <v>44783.291666666664</v>
      </c>
      <c r="B690" s="11">
        <v>33.652000000000001</v>
      </c>
      <c r="C690" s="11">
        <v>35.369999999999997</v>
      </c>
      <c r="D690" s="11">
        <v>59.78</v>
      </c>
      <c r="E690" s="11">
        <v>34.590000000000003</v>
      </c>
      <c r="F690" s="11">
        <v>34.99</v>
      </c>
      <c r="G690" s="11">
        <v>42243300</v>
      </c>
    </row>
    <row r="691" spans="1:7">
      <c r="A691" s="12">
        <v>44784.291666666664</v>
      </c>
      <c r="B691" s="11">
        <v>33.8613</v>
      </c>
      <c r="C691" s="11">
        <v>35.590000000000003</v>
      </c>
      <c r="D691" s="11">
        <v>59.78</v>
      </c>
      <c r="E691" s="11">
        <v>35.49</v>
      </c>
      <c r="F691" s="11">
        <v>35.64</v>
      </c>
      <c r="G691" s="11">
        <v>35569700</v>
      </c>
    </row>
    <row r="692" spans="1:7">
      <c r="A692" s="12">
        <v>44785.291666666664</v>
      </c>
      <c r="B692" s="11">
        <v>34.356099999999998</v>
      </c>
      <c r="C692" s="11">
        <v>36.11</v>
      </c>
      <c r="D692" s="11">
        <v>59.78</v>
      </c>
      <c r="E692" s="11">
        <v>35.67</v>
      </c>
      <c r="F692" s="11">
        <v>35.799999999999997</v>
      </c>
      <c r="G692" s="11">
        <v>37675200</v>
      </c>
    </row>
    <row r="693" spans="1:7">
      <c r="A693" s="12">
        <v>44788.291666666664</v>
      </c>
      <c r="B693" s="11">
        <v>34.5749</v>
      </c>
      <c r="C693" s="11">
        <v>36.340000000000003</v>
      </c>
      <c r="D693" s="11">
        <v>59.78</v>
      </c>
      <c r="E693" s="11">
        <v>35.71</v>
      </c>
      <c r="F693" s="11">
        <v>36.1</v>
      </c>
      <c r="G693" s="11">
        <v>25400600</v>
      </c>
    </row>
    <row r="694" spans="1:7">
      <c r="A694" s="12">
        <v>44789.291666666664</v>
      </c>
      <c r="B694" s="11">
        <v>34.432200000000002</v>
      </c>
      <c r="C694" s="11">
        <v>36.19</v>
      </c>
      <c r="D694" s="11">
        <v>59.78</v>
      </c>
      <c r="E694" s="11">
        <v>35.700000000000003</v>
      </c>
      <c r="F694" s="11">
        <v>36.159999999999997</v>
      </c>
      <c r="G694" s="11">
        <v>25000200</v>
      </c>
    </row>
    <row r="695" spans="1:7">
      <c r="A695" s="12">
        <v>44790.291666666664</v>
      </c>
      <c r="B695" s="11">
        <v>34.042099999999998</v>
      </c>
      <c r="C695" s="11">
        <v>35.78</v>
      </c>
      <c r="D695" s="11">
        <v>59.78</v>
      </c>
      <c r="E695" s="11">
        <v>35.270000000000003</v>
      </c>
      <c r="F695" s="11">
        <v>35.81</v>
      </c>
      <c r="G695" s="11">
        <v>29176100</v>
      </c>
    </row>
    <row r="696" spans="1:7">
      <c r="A696" s="12">
        <v>44791.291666666664</v>
      </c>
      <c r="B696" s="11">
        <v>34.441699999999997</v>
      </c>
      <c r="C696" s="11">
        <v>36.200000000000003</v>
      </c>
      <c r="D696" s="11">
        <v>59.78</v>
      </c>
      <c r="E696" s="11">
        <v>35.57</v>
      </c>
      <c r="F696" s="11">
        <v>35.68</v>
      </c>
      <c r="G696" s="11">
        <v>24598200</v>
      </c>
    </row>
    <row r="697" spans="1:7">
      <c r="A697" s="12">
        <v>44792.291666666664</v>
      </c>
      <c r="B697" s="11">
        <v>33.661499999999997</v>
      </c>
      <c r="C697" s="11">
        <v>35.380000000000003</v>
      </c>
      <c r="D697" s="11">
        <v>59.78</v>
      </c>
      <c r="E697" s="11">
        <v>35.19</v>
      </c>
      <c r="F697" s="11">
        <v>35.799999999999997</v>
      </c>
      <c r="G697" s="11">
        <v>31425500</v>
      </c>
    </row>
    <row r="698" spans="1:7">
      <c r="A698" s="12">
        <v>44795.291666666664</v>
      </c>
      <c r="B698" s="11">
        <v>32.196300000000001</v>
      </c>
      <c r="C698" s="11">
        <v>33.840000000000003</v>
      </c>
      <c r="D698" s="11">
        <v>59.78</v>
      </c>
      <c r="E698" s="11">
        <v>33.729999999999997</v>
      </c>
      <c r="F698" s="11">
        <v>35</v>
      </c>
      <c r="G698" s="11">
        <v>51006100</v>
      </c>
    </row>
    <row r="699" spans="1:7">
      <c r="A699" s="12">
        <v>44796.291666666664</v>
      </c>
      <c r="B699" s="11">
        <v>32.301000000000002</v>
      </c>
      <c r="C699" s="11">
        <v>33.950000000000003</v>
      </c>
      <c r="D699" s="11">
        <v>59.78</v>
      </c>
      <c r="E699" s="11">
        <v>33.909999999999997</v>
      </c>
      <c r="F699" s="11">
        <v>33.979999999999997</v>
      </c>
      <c r="G699" s="11">
        <v>30687100</v>
      </c>
    </row>
    <row r="700" spans="1:7">
      <c r="A700" s="12">
        <v>44797.291666666664</v>
      </c>
      <c r="B700" s="11">
        <v>32.215299999999999</v>
      </c>
      <c r="C700" s="11">
        <v>33.86</v>
      </c>
      <c r="D700" s="11">
        <v>59.78</v>
      </c>
      <c r="E700" s="11">
        <v>33.6</v>
      </c>
      <c r="F700" s="11">
        <v>33.97</v>
      </c>
      <c r="G700" s="11">
        <v>25105700</v>
      </c>
    </row>
    <row r="701" spans="1:7">
      <c r="A701" s="12">
        <v>44798.291666666664</v>
      </c>
      <c r="B701" s="11">
        <v>33.195300000000003</v>
      </c>
      <c r="C701" s="11">
        <v>34.89</v>
      </c>
      <c r="D701" s="11">
        <v>59.78</v>
      </c>
      <c r="E701" s="11">
        <v>33.82</v>
      </c>
      <c r="F701" s="11">
        <v>33.869999999999997</v>
      </c>
      <c r="G701" s="11">
        <v>29799100</v>
      </c>
    </row>
    <row r="702" spans="1:7">
      <c r="A702" s="12">
        <v>44799.291666666664</v>
      </c>
      <c r="B702" s="11">
        <v>31.739599999999999</v>
      </c>
      <c r="C702" s="11">
        <v>33.36</v>
      </c>
      <c r="D702" s="11">
        <v>59.78</v>
      </c>
      <c r="E702" s="11">
        <v>33.35</v>
      </c>
      <c r="F702" s="11">
        <v>34.950000000000003</v>
      </c>
      <c r="G702" s="11">
        <v>44851500</v>
      </c>
    </row>
    <row r="703" spans="1:7">
      <c r="A703" s="12">
        <v>44802.291666666664</v>
      </c>
      <c r="B703" s="11">
        <v>31.34</v>
      </c>
      <c r="C703" s="11">
        <v>32.94</v>
      </c>
      <c r="D703" s="11">
        <v>59.78</v>
      </c>
      <c r="E703" s="11">
        <v>32.81</v>
      </c>
      <c r="F703" s="11">
        <v>33.229999999999997</v>
      </c>
      <c r="G703" s="11">
        <v>32976800</v>
      </c>
    </row>
    <row r="704" spans="1:7">
      <c r="A704" s="12">
        <v>44803.291666666664</v>
      </c>
      <c r="B704" s="11">
        <v>30.693100000000001</v>
      </c>
      <c r="C704" s="11">
        <v>32.26</v>
      </c>
      <c r="D704" s="11">
        <v>59.78</v>
      </c>
      <c r="E704" s="11">
        <v>32.15</v>
      </c>
      <c r="F704" s="11">
        <v>33.04</v>
      </c>
      <c r="G704" s="11">
        <v>40182500</v>
      </c>
    </row>
    <row r="705" spans="1:7">
      <c r="A705" s="12">
        <v>44804.291666666664</v>
      </c>
      <c r="B705" s="11">
        <v>30.369599999999998</v>
      </c>
      <c r="C705" s="11">
        <v>31.92</v>
      </c>
      <c r="D705" s="11">
        <v>59.78</v>
      </c>
      <c r="E705" s="11">
        <v>31.77</v>
      </c>
      <c r="F705" s="11">
        <v>32.39</v>
      </c>
      <c r="G705" s="11">
        <v>44074500</v>
      </c>
    </row>
    <row r="706" spans="1:7">
      <c r="A706" s="12">
        <v>44805.291666666664</v>
      </c>
      <c r="B706" s="11">
        <v>30.217300000000002</v>
      </c>
      <c r="C706" s="11">
        <v>31.76</v>
      </c>
      <c r="D706" s="11">
        <v>59.78</v>
      </c>
      <c r="E706" s="11">
        <v>31.13</v>
      </c>
      <c r="F706" s="11">
        <v>31.57</v>
      </c>
      <c r="G706" s="11">
        <v>36440700</v>
      </c>
    </row>
    <row r="707" spans="1:7">
      <c r="A707" s="12">
        <v>44806.291666666664</v>
      </c>
      <c r="B707" s="11">
        <v>29.703600000000002</v>
      </c>
      <c r="C707" s="11">
        <v>31.22</v>
      </c>
      <c r="D707" s="11">
        <v>59.78</v>
      </c>
      <c r="E707" s="11">
        <v>31.06</v>
      </c>
      <c r="F707" s="11">
        <v>32.21</v>
      </c>
      <c r="G707" s="11">
        <v>34893300</v>
      </c>
    </row>
    <row r="708" spans="1:7">
      <c r="A708" s="12">
        <v>44810.291666666664</v>
      </c>
      <c r="B708" s="11">
        <v>28.885300000000001</v>
      </c>
      <c r="C708" s="11">
        <v>30.36</v>
      </c>
      <c r="D708" s="11">
        <v>59.78</v>
      </c>
      <c r="E708" s="11">
        <v>30.33</v>
      </c>
      <c r="F708" s="11">
        <v>31.39</v>
      </c>
      <c r="G708" s="11">
        <v>46989600</v>
      </c>
    </row>
    <row r="709" spans="1:7">
      <c r="A709" s="12">
        <v>44811.291666666664</v>
      </c>
      <c r="B709" s="11">
        <v>29.161300000000001</v>
      </c>
      <c r="C709" s="11">
        <v>30.65</v>
      </c>
      <c r="D709" s="11">
        <v>59.78</v>
      </c>
      <c r="E709" s="11">
        <v>30.05</v>
      </c>
      <c r="F709" s="11">
        <v>30.42</v>
      </c>
      <c r="G709" s="11">
        <v>37329500</v>
      </c>
    </row>
    <row r="710" spans="1:7">
      <c r="A710" s="12">
        <v>44812.291666666664</v>
      </c>
      <c r="B710" s="11">
        <v>29.256399999999999</v>
      </c>
      <c r="C710" s="11">
        <v>30.75</v>
      </c>
      <c r="D710" s="11">
        <v>59.78</v>
      </c>
      <c r="E710" s="11">
        <v>29.91</v>
      </c>
      <c r="F710" s="11">
        <v>30.37</v>
      </c>
      <c r="G710" s="11">
        <v>37359500</v>
      </c>
    </row>
    <row r="711" spans="1:7">
      <c r="A711" s="12">
        <v>44813.291666666664</v>
      </c>
      <c r="B711" s="11">
        <v>29.931899999999999</v>
      </c>
      <c r="C711" s="11">
        <v>31.46</v>
      </c>
      <c r="D711" s="11">
        <v>59.78</v>
      </c>
      <c r="E711" s="11">
        <v>31.08</v>
      </c>
      <c r="F711" s="11">
        <v>31.19</v>
      </c>
      <c r="G711" s="11">
        <v>34069500</v>
      </c>
    </row>
    <row r="712" spans="1:7">
      <c r="A712" s="12">
        <v>44816.291666666664</v>
      </c>
      <c r="B712" s="11">
        <v>30.027100000000001</v>
      </c>
      <c r="C712" s="11">
        <v>31.56</v>
      </c>
      <c r="D712" s="11">
        <v>59.78</v>
      </c>
      <c r="E712" s="11">
        <v>31.1</v>
      </c>
      <c r="F712" s="11">
        <v>31.74</v>
      </c>
      <c r="G712" s="11">
        <v>38305500</v>
      </c>
    </row>
    <row r="713" spans="1:7">
      <c r="A713" s="12">
        <v>44817.291666666664</v>
      </c>
      <c r="B713" s="11">
        <v>27.8673</v>
      </c>
      <c r="C713" s="11">
        <v>29.29</v>
      </c>
      <c r="D713" s="11">
        <v>59.78</v>
      </c>
      <c r="E713" s="11">
        <v>29.25</v>
      </c>
      <c r="F713" s="11">
        <v>30.83</v>
      </c>
      <c r="G713" s="11">
        <v>71417900</v>
      </c>
    </row>
    <row r="714" spans="1:7">
      <c r="A714" s="12">
        <v>44818.291666666664</v>
      </c>
      <c r="B714" s="11">
        <v>27.762699999999999</v>
      </c>
      <c r="C714" s="11">
        <v>29.18</v>
      </c>
      <c r="D714" s="11">
        <v>59.78</v>
      </c>
      <c r="E714" s="11">
        <v>29.01</v>
      </c>
      <c r="F714" s="11">
        <v>29.55</v>
      </c>
      <c r="G714" s="11">
        <v>40767200</v>
      </c>
    </row>
    <row r="715" spans="1:7">
      <c r="A715" s="12">
        <v>44819.291666666664</v>
      </c>
      <c r="B715" s="11">
        <v>27.4392</v>
      </c>
      <c r="C715" s="11">
        <v>28.84</v>
      </c>
      <c r="D715" s="11">
        <v>59.78</v>
      </c>
      <c r="E715" s="11">
        <v>28.71</v>
      </c>
      <c r="F715" s="11">
        <v>29.15</v>
      </c>
      <c r="G715" s="11">
        <v>39919100</v>
      </c>
    </row>
    <row r="716" spans="1:7">
      <c r="A716" s="12">
        <v>44820.291666666664</v>
      </c>
      <c r="B716" s="11">
        <v>27.819700000000001</v>
      </c>
      <c r="C716" s="11">
        <v>29.24</v>
      </c>
      <c r="D716" s="11">
        <v>59.78</v>
      </c>
      <c r="E716" s="11">
        <v>28.42</v>
      </c>
      <c r="F716" s="11">
        <v>28.7</v>
      </c>
      <c r="G716" s="11">
        <v>72748000</v>
      </c>
    </row>
    <row r="717" spans="1:7">
      <c r="A717" s="12">
        <v>44823.291666666664</v>
      </c>
      <c r="B717" s="11">
        <v>28.01</v>
      </c>
      <c r="C717" s="11">
        <v>29.44</v>
      </c>
      <c r="D717" s="11">
        <v>59.78</v>
      </c>
      <c r="E717" s="11">
        <v>28.9</v>
      </c>
      <c r="F717" s="11">
        <v>29.02</v>
      </c>
      <c r="G717" s="11">
        <v>33151900</v>
      </c>
    </row>
    <row r="718" spans="1:7">
      <c r="A718" s="12">
        <v>44824.291666666664</v>
      </c>
      <c r="B718" s="11">
        <v>27.5533</v>
      </c>
      <c r="C718" s="11">
        <v>28.96</v>
      </c>
      <c r="D718" s="11">
        <v>59.78</v>
      </c>
      <c r="E718" s="11">
        <v>28.71</v>
      </c>
      <c r="F718" s="11">
        <v>29.07</v>
      </c>
      <c r="G718" s="11">
        <v>31129000</v>
      </c>
    </row>
    <row r="719" spans="1:7">
      <c r="A719" s="12">
        <v>44825.291666666664</v>
      </c>
      <c r="B719" s="11">
        <v>27.0871</v>
      </c>
      <c r="C719" s="11">
        <v>28.47</v>
      </c>
      <c r="D719" s="11">
        <v>59.78</v>
      </c>
      <c r="E719" s="11">
        <v>28.46</v>
      </c>
      <c r="F719" s="11">
        <v>29.15</v>
      </c>
      <c r="G719" s="11">
        <v>39977300</v>
      </c>
    </row>
    <row r="720" spans="1:7">
      <c r="A720" s="12">
        <v>44826.291666666664</v>
      </c>
      <c r="B720" s="11">
        <v>26.706600000000002</v>
      </c>
      <c r="C720" s="11">
        <v>28.07</v>
      </c>
      <c r="D720" s="11">
        <v>59.78</v>
      </c>
      <c r="E720" s="11">
        <v>28.04</v>
      </c>
      <c r="F720" s="11">
        <v>28.4</v>
      </c>
      <c r="G720" s="11">
        <v>36092700</v>
      </c>
    </row>
    <row r="721" spans="1:7">
      <c r="A721" s="12">
        <v>44827.291666666664</v>
      </c>
      <c r="B721" s="11">
        <v>26.183299999999999</v>
      </c>
      <c r="C721" s="11">
        <v>27.52</v>
      </c>
      <c r="D721" s="11">
        <v>59.78</v>
      </c>
      <c r="E721" s="11">
        <v>27.19</v>
      </c>
      <c r="F721" s="11">
        <v>27.9</v>
      </c>
      <c r="G721" s="11">
        <v>43491100</v>
      </c>
    </row>
    <row r="722" spans="1:7">
      <c r="A722" s="12">
        <v>44830.291666666664</v>
      </c>
      <c r="B722" s="11">
        <v>25.66</v>
      </c>
      <c r="C722" s="11">
        <v>26.97</v>
      </c>
      <c r="D722" s="11">
        <v>59.78</v>
      </c>
      <c r="E722" s="11">
        <v>26.86</v>
      </c>
      <c r="F722" s="11">
        <v>27.56</v>
      </c>
      <c r="G722" s="11">
        <v>44786400</v>
      </c>
    </row>
    <row r="723" spans="1:7">
      <c r="A723" s="12">
        <v>44831.291666666664</v>
      </c>
      <c r="B723" s="11">
        <v>25.5839</v>
      </c>
      <c r="C723" s="11">
        <v>26.89</v>
      </c>
      <c r="D723" s="11">
        <v>59.78</v>
      </c>
      <c r="E723" s="11">
        <v>26.62</v>
      </c>
      <c r="F723" s="11">
        <v>27.4</v>
      </c>
      <c r="G723" s="11">
        <v>44121400</v>
      </c>
    </row>
    <row r="724" spans="1:7">
      <c r="A724" s="12">
        <v>44832.291666666664</v>
      </c>
      <c r="B724" s="11">
        <v>25.812200000000001</v>
      </c>
      <c r="C724" s="11">
        <v>27.13</v>
      </c>
      <c r="D724" s="11">
        <v>59.78</v>
      </c>
      <c r="E724" s="11">
        <v>26.6</v>
      </c>
      <c r="F724" s="11">
        <v>26.86</v>
      </c>
      <c r="G724" s="11">
        <v>40433400</v>
      </c>
    </row>
    <row r="725" spans="1:7">
      <c r="A725" s="12">
        <v>44833.291666666664</v>
      </c>
      <c r="B725" s="11">
        <v>25.098700000000001</v>
      </c>
      <c r="C725" s="11">
        <v>26.38</v>
      </c>
      <c r="D725" s="11">
        <v>59.78</v>
      </c>
      <c r="E725" s="11">
        <v>26.19</v>
      </c>
      <c r="F725" s="11">
        <v>26.78</v>
      </c>
      <c r="G725" s="11">
        <v>41831300</v>
      </c>
    </row>
    <row r="726" spans="1:7">
      <c r="A726" s="12">
        <v>44834.291666666664</v>
      </c>
      <c r="B726" s="11">
        <v>24.5183</v>
      </c>
      <c r="C726" s="11">
        <v>25.77</v>
      </c>
      <c r="D726" s="11">
        <v>59.78</v>
      </c>
      <c r="E726" s="11">
        <v>25.74</v>
      </c>
      <c r="F726" s="11">
        <v>26.3</v>
      </c>
      <c r="G726" s="11">
        <v>43821000</v>
      </c>
    </row>
    <row r="727" spans="1:7">
      <c r="A727" s="12">
        <v>44837.291666666664</v>
      </c>
      <c r="B727" s="11">
        <v>25.66</v>
      </c>
      <c r="C727" s="11">
        <v>26.97</v>
      </c>
      <c r="D727" s="11">
        <v>59.78</v>
      </c>
      <c r="E727" s="11">
        <v>26.07</v>
      </c>
      <c r="F727" s="11">
        <v>26.33</v>
      </c>
      <c r="G727" s="11">
        <v>44096200</v>
      </c>
    </row>
    <row r="728" spans="1:7">
      <c r="A728" s="12">
        <v>44838.291666666664</v>
      </c>
      <c r="B728" s="11">
        <v>26.354500000000002</v>
      </c>
      <c r="C728" s="11">
        <v>27.7</v>
      </c>
      <c r="D728" s="11">
        <v>59.78</v>
      </c>
      <c r="E728" s="11">
        <v>27.09</v>
      </c>
      <c r="F728" s="11">
        <v>27.43</v>
      </c>
      <c r="G728" s="11">
        <v>42427500</v>
      </c>
    </row>
    <row r="729" spans="1:7">
      <c r="A729" s="12">
        <v>44839.291666666664</v>
      </c>
      <c r="B729" s="11">
        <v>26.297499999999999</v>
      </c>
      <c r="C729" s="11">
        <v>27.64</v>
      </c>
      <c r="D729" s="11">
        <v>59.78</v>
      </c>
      <c r="E729" s="11">
        <v>26.89</v>
      </c>
      <c r="F729" s="11">
        <v>27.37</v>
      </c>
      <c r="G729" s="11">
        <v>30120000</v>
      </c>
    </row>
    <row r="730" spans="1:7">
      <c r="A730" s="12">
        <v>44840.291666666664</v>
      </c>
      <c r="B730" s="11">
        <v>25.8598</v>
      </c>
      <c r="C730" s="11">
        <v>27.18</v>
      </c>
      <c r="D730" s="11">
        <v>59.78</v>
      </c>
      <c r="E730" s="11">
        <v>27</v>
      </c>
      <c r="F730" s="11">
        <v>27.44</v>
      </c>
      <c r="G730" s="11">
        <v>33985100</v>
      </c>
    </row>
    <row r="731" spans="1:7">
      <c r="A731" s="12">
        <v>44841.291666666664</v>
      </c>
      <c r="B731" s="11">
        <v>24.470700000000001</v>
      </c>
      <c r="C731" s="11">
        <v>25.72</v>
      </c>
      <c r="D731" s="11">
        <v>59.78</v>
      </c>
      <c r="E731" s="11">
        <v>25.65</v>
      </c>
      <c r="F731" s="11">
        <v>26.17</v>
      </c>
      <c r="G731" s="11">
        <v>57215500</v>
      </c>
    </row>
    <row r="732" spans="1:7">
      <c r="A732" s="12">
        <v>44844.291666666664</v>
      </c>
      <c r="B732" s="11">
        <v>23.975999999999999</v>
      </c>
      <c r="C732" s="11">
        <v>25.2</v>
      </c>
      <c r="D732" s="11">
        <v>59.78</v>
      </c>
      <c r="E732" s="11">
        <v>25.09</v>
      </c>
      <c r="F732" s="11">
        <v>25.94</v>
      </c>
      <c r="G732" s="11">
        <v>43409300</v>
      </c>
    </row>
    <row r="733" spans="1:7">
      <c r="A733" s="12">
        <v>44845.291666666664</v>
      </c>
      <c r="B733" s="11">
        <v>23.823799999999999</v>
      </c>
      <c r="C733" s="11">
        <v>25.04</v>
      </c>
      <c r="D733" s="11">
        <v>59.78</v>
      </c>
      <c r="E733" s="11">
        <v>24.69</v>
      </c>
      <c r="F733" s="11">
        <v>25.01</v>
      </c>
      <c r="G733" s="11">
        <v>48134900</v>
      </c>
    </row>
    <row r="734" spans="1:7">
      <c r="A734" s="12">
        <v>44846.291666666664</v>
      </c>
      <c r="B734" s="11">
        <v>24.099699999999999</v>
      </c>
      <c r="C734" s="11">
        <v>25.33</v>
      </c>
      <c r="D734" s="11">
        <v>59.78</v>
      </c>
      <c r="E734" s="11">
        <v>24.66</v>
      </c>
      <c r="F734" s="11">
        <v>25.05</v>
      </c>
      <c r="G734" s="11">
        <v>39634100</v>
      </c>
    </row>
    <row r="735" spans="1:7">
      <c r="A735" s="12">
        <v>44847.291666666664</v>
      </c>
      <c r="B735" s="11">
        <v>25.136700000000001</v>
      </c>
      <c r="C735" s="11">
        <v>26.42</v>
      </c>
      <c r="D735" s="11">
        <v>59.78</v>
      </c>
      <c r="E735" s="11">
        <v>24.59</v>
      </c>
      <c r="F735" s="11">
        <v>24.73</v>
      </c>
      <c r="G735" s="11">
        <v>62447000</v>
      </c>
    </row>
    <row r="736" spans="1:7">
      <c r="A736" s="12">
        <v>44848.291666666664</v>
      </c>
      <c r="B736" s="11">
        <v>24.651499999999999</v>
      </c>
      <c r="C736" s="11">
        <v>25.91</v>
      </c>
      <c r="D736" s="11">
        <v>59.78</v>
      </c>
      <c r="E736" s="11">
        <v>25.76</v>
      </c>
      <c r="F736" s="11">
        <v>26.46</v>
      </c>
      <c r="G736" s="11">
        <v>48185400</v>
      </c>
    </row>
    <row r="737" spans="1:7">
      <c r="A737" s="12">
        <v>44851.291666666664</v>
      </c>
      <c r="B737" s="11">
        <v>25.136700000000001</v>
      </c>
      <c r="C737" s="11">
        <v>26.42</v>
      </c>
      <c r="D737" s="11">
        <v>59.78</v>
      </c>
      <c r="E737" s="11">
        <v>26.17</v>
      </c>
      <c r="F737" s="11">
        <v>26.31</v>
      </c>
      <c r="G737" s="11">
        <v>39416500</v>
      </c>
    </row>
    <row r="738" spans="1:7">
      <c r="A738" s="12">
        <v>44852.291666666664</v>
      </c>
      <c r="B738" s="11">
        <v>24.613399999999999</v>
      </c>
      <c r="C738" s="11">
        <v>25.87</v>
      </c>
      <c r="D738" s="11">
        <v>59.78</v>
      </c>
      <c r="E738" s="11">
        <v>25.54</v>
      </c>
      <c r="F738" s="11">
        <v>26.74</v>
      </c>
      <c r="G738" s="11">
        <v>51126900</v>
      </c>
    </row>
    <row r="739" spans="1:7">
      <c r="A739" s="12">
        <v>44853.291666666664</v>
      </c>
      <c r="B739" s="11">
        <v>24.737100000000002</v>
      </c>
      <c r="C739" s="11">
        <v>26</v>
      </c>
      <c r="D739" s="11">
        <v>59.78</v>
      </c>
      <c r="E739" s="11">
        <v>25.69</v>
      </c>
      <c r="F739" s="11">
        <v>25.74</v>
      </c>
      <c r="G739" s="11">
        <v>33882300</v>
      </c>
    </row>
    <row r="740" spans="1:7">
      <c r="A740" s="12">
        <v>44854.291666666664</v>
      </c>
      <c r="B740" s="11">
        <v>24.813199999999998</v>
      </c>
      <c r="C740" s="11">
        <v>26.08</v>
      </c>
      <c r="D740" s="11">
        <v>59.78</v>
      </c>
      <c r="E740" s="11">
        <v>25.95</v>
      </c>
      <c r="F740" s="11">
        <v>26.15</v>
      </c>
      <c r="G740" s="11">
        <v>33247700</v>
      </c>
    </row>
    <row r="741" spans="1:7">
      <c r="A741" s="12">
        <v>44855.291666666664</v>
      </c>
      <c r="B741" s="11">
        <v>25.66</v>
      </c>
      <c r="C741" s="11">
        <v>26.97</v>
      </c>
      <c r="D741" s="11">
        <v>59.78</v>
      </c>
      <c r="E741" s="11">
        <v>25.79</v>
      </c>
      <c r="F741" s="11">
        <v>25.85</v>
      </c>
      <c r="G741" s="11">
        <v>53058700</v>
      </c>
    </row>
    <row r="742" spans="1:7">
      <c r="A742" s="12">
        <v>44858.291666666664</v>
      </c>
      <c r="B742" s="11">
        <v>25.8598</v>
      </c>
      <c r="C742" s="11">
        <v>27.18</v>
      </c>
      <c r="D742" s="11">
        <v>59.78</v>
      </c>
      <c r="E742" s="11">
        <v>26.52</v>
      </c>
      <c r="F742" s="11">
        <v>26.75</v>
      </c>
      <c r="G742" s="11">
        <v>43831600</v>
      </c>
    </row>
    <row r="743" spans="1:7">
      <c r="A743" s="12">
        <v>44859.291666666664</v>
      </c>
      <c r="B743" s="11">
        <v>26.078600000000002</v>
      </c>
      <c r="C743" s="11">
        <v>27.41</v>
      </c>
      <c r="D743" s="11">
        <v>59.78</v>
      </c>
      <c r="E743" s="11">
        <v>27</v>
      </c>
      <c r="F743" s="11">
        <v>27.18</v>
      </c>
      <c r="G743" s="11">
        <v>32205300</v>
      </c>
    </row>
    <row r="744" spans="1:7">
      <c r="A744" s="12">
        <v>44860.291666666664</v>
      </c>
      <c r="B744" s="11">
        <v>25.888300000000001</v>
      </c>
      <c r="C744" s="11">
        <v>27.21</v>
      </c>
      <c r="D744" s="11">
        <v>59.78</v>
      </c>
      <c r="E744" s="11">
        <v>26.99</v>
      </c>
      <c r="F744" s="11">
        <v>27.19</v>
      </c>
      <c r="G744" s="11">
        <v>37111100</v>
      </c>
    </row>
    <row r="745" spans="1:7">
      <c r="A745" s="12">
        <v>44861.291666666664</v>
      </c>
      <c r="B745" s="11">
        <v>24.994</v>
      </c>
      <c r="C745" s="11">
        <v>26.27</v>
      </c>
      <c r="D745" s="11">
        <v>59.78</v>
      </c>
      <c r="E745" s="11">
        <v>26.13</v>
      </c>
      <c r="F745" s="11">
        <v>27.45</v>
      </c>
      <c r="G745" s="11">
        <v>56305100</v>
      </c>
    </row>
    <row r="746" spans="1:7">
      <c r="A746" s="12">
        <v>44862.291666666664</v>
      </c>
      <c r="B746" s="11">
        <v>27.658000000000001</v>
      </c>
      <c r="C746" s="11">
        <v>29.07</v>
      </c>
      <c r="D746" s="11">
        <v>59.78</v>
      </c>
      <c r="E746" s="11">
        <v>27.86</v>
      </c>
      <c r="F746" s="11">
        <v>28.18</v>
      </c>
      <c r="G746" s="11">
        <v>91695700</v>
      </c>
    </row>
    <row r="747" spans="1:7">
      <c r="A747" s="12">
        <v>44865.291666666664</v>
      </c>
      <c r="B747" s="11">
        <v>27.049099999999999</v>
      </c>
      <c r="C747" s="11">
        <v>28.43</v>
      </c>
      <c r="D747" s="11">
        <v>59.78</v>
      </c>
      <c r="E747" s="11">
        <v>28.05</v>
      </c>
      <c r="F747" s="11">
        <v>29.08</v>
      </c>
      <c r="G747" s="11">
        <v>59507700</v>
      </c>
    </row>
    <row r="748" spans="1:7">
      <c r="A748" s="12">
        <v>44866.291666666664</v>
      </c>
      <c r="B748" s="11">
        <v>26.9254</v>
      </c>
      <c r="C748" s="11">
        <v>28.3</v>
      </c>
      <c r="D748" s="11">
        <v>59.78</v>
      </c>
      <c r="E748" s="11">
        <v>27.89</v>
      </c>
      <c r="F748" s="11">
        <v>28.8</v>
      </c>
      <c r="G748" s="11">
        <v>44418700</v>
      </c>
    </row>
    <row r="749" spans="1:7">
      <c r="A749" s="12">
        <v>44867.291666666664</v>
      </c>
      <c r="B749" s="11">
        <v>26.088200000000001</v>
      </c>
      <c r="C749" s="11">
        <v>27.42</v>
      </c>
      <c r="D749" s="11">
        <v>59.78</v>
      </c>
      <c r="E749" s="11">
        <v>27.41</v>
      </c>
      <c r="F749" s="11">
        <v>28.27</v>
      </c>
      <c r="G749" s="11">
        <v>51956100</v>
      </c>
    </row>
    <row r="750" spans="1:7">
      <c r="A750" s="12">
        <v>44868.291666666664</v>
      </c>
      <c r="B750" s="11">
        <v>26.0596</v>
      </c>
      <c r="C750" s="11">
        <v>27.39</v>
      </c>
      <c r="D750" s="11">
        <v>59.78</v>
      </c>
      <c r="E750" s="11">
        <v>27.17</v>
      </c>
      <c r="F750" s="11">
        <v>27.45</v>
      </c>
      <c r="G750" s="11">
        <v>39678200</v>
      </c>
    </row>
    <row r="751" spans="1:7">
      <c r="A751" s="12">
        <v>44869.291666666664</v>
      </c>
      <c r="B751" s="11">
        <v>27.192599999999999</v>
      </c>
      <c r="C751" s="11">
        <v>28.2</v>
      </c>
      <c r="D751" s="11">
        <v>59.78</v>
      </c>
      <c r="E751" s="11">
        <v>27.41</v>
      </c>
      <c r="F751" s="11">
        <v>27.57</v>
      </c>
      <c r="G751" s="11">
        <v>43051900</v>
      </c>
    </row>
    <row r="752" spans="1:7">
      <c r="A752" s="12">
        <v>44872.291666666664</v>
      </c>
      <c r="B752" s="11">
        <v>27.395099999999999</v>
      </c>
      <c r="C752" s="11">
        <v>28.41</v>
      </c>
      <c r="D752" s="11">
        <v>59.78</v>
      </c>
      <c r="E752" s="11">
        <v>27.89</v>
      </c>
      <c r="F752" s="11">
        <v>28.36</v>
      </c>
      <c r="G752" s="11">
        <v>34389800</v>
      </c>
    </row>
    <row r="753" spans="1:7">
      <c r="A753" s="12">
        <v>44873.291666666664</v>
      </c>
      <c r="B753" s="11">
        <v>27.462599999999998</v>
      </c>
      <c r="C753" s="11">
        <v>28.48</v>
      </c>
      <c r="D753" s="11">
        <v>59.78</v>
      </c>
      <c r="E753" s="11">
        <v>27.93</v>
      </c>
      <c r="F753" s="11">
        <v>28.76</v>
      </c>
      <c r="G753" s="11">
        <v>36258000</v>
      </c>
    </row>
    <row r="754" spans="1:7">
      <c r="A754" s="12">
        <v>44874.291666666664</v>
      </c>
      <c r="B754" s="11">
        <v>26.536899999999999</v>
      </c>
      <c r="C754" s="11">
        <v>27.52</v>
      </c>
      <c r="D754" s="11">
        <v>59.78</v>
      </c>
      <c r="E754" s="11">
        <v>27.52</v>
      </c>
      <c r="F754" s="11">
        <v>28.22</v>
      </c>
      <c r="G754" s="11">
        <v>30544800</v>
      </c>
    </row>
    <row r="755" spans="1:7">
      <c r="A755" s="12">
        <v>44875.291666666664</v>
      </c>
      <c r="B755" s="11">
        <v>28.696899999999999</v>
      </c>
      <c r="C755" s="11">
        <v>29.76</v>
      </c>
      <c r="D755" s="11">
        <v>59.78</v>
      </c>
      <c r="E755" s="11">
        <v>28.65</v>
      </c>
      <c r="F755" s="11">
        <v>28.88</v>
      </c>
      <c r="G755" s="11">
        <v>62943900</v>
      </c>
    </row>
    <row r="756" spans="1:7">
      <c r="A756" s="12">
        <v>44876.291666666664</v>
      </c>
      <c r="B756" s="11">
        <v>29.343</v>
      </c>
      <c r="C756" s="11">
        <v>30.43</v>
      </c>
      <c r="D756" s="11">
        <v>59.78</v>
      </c>
      <c r="E756" s="11">
        <v>28.87</v>
      </c>
      <c r="F756" s="11">
        <v>28.93</v>
      </c>
      <c r="G756" s="11">
        <v>49826500</v>
      </c>
    </row>
    <row r="757" spans="1:7">
      <c r="A757" s="12">
        <v>44879.291666666664</v>
      </c>
      <c r="B757" s="11">
        <v>29.265799999999999</v>
      </c>
      <c r="C757" s="11">
        <v>30.35</v>
      </c>
      <c r="D757" s="11">
        <v>59.78</v>
      </c>
      <c r="E757" s="11">
        <v>30.18</v>
      </c>
      <c r="F757" s="11">
        <v>30.34</v>
      </c>
      <c r="G757" s="11">
        <v>39395300</v>
      </c>
    </row>
    <row r="758" spans="1:7">
      <c r="A758" s="12">
        <v>44880.291666666664</v>
      </c>
      <c r="B758" s="11">
        <v>29.613</v>
      </c>
      <c r="C758" s="11">
        <v>30.71</v>
      </c>
      <c r="D758" s="11">
        <v>59.78</v>
      </c>
      <c r="E758" s="11">
        <v>30.17</v>
      </c>
      <c r="F758" s="11">
        <v>31.1</v>
      </c>
      <c r="G758" s="11">
        <v>40933200</v>
      </c>
    </row>
    <row r="759" spans="1:7">
      <c r="A759" s="12">
        <v>44881.291666666664</v>
      </c>
      <c r="B759" s="11">
        <v>28.475100000000001</v>
      </c>
      <c r="C759" s="11">
        <v>29.53</v>
      </c>
      <c r="D759" s="11">
        <v>59.78</v>
      </c>
      <c r="E759" s="11">
        <v>29.44</v>
      </c>
      <c r="F759" s="11">
        <v>30.11</v>
      </c>
      <c r="G759" s="11">
        <v>35582800</v>
      </c>
    </row>
    <row r="760" spans="1:7">
      <c r="A760" s="12">
        <v>44882.291666666664</v>
      </c>
      <c r="B760" s="11">
        <v>28.822299999999998</v>
      </c>
      <c r="C760" s="11">
        <v>29.89</v>
      </c>
      <c r="D760" s="11">
        <v>59.78</v>
      </c>
      <c r="E760" s="11">
        <v>29</v>
      </c>
      <c r="F760" s="11">
        <v>29.07</v>
      </c>
      <c r="G760" s="11">
        <v>31983300</v>
      </c>
    </row>
    <row r="761" spans="1:7">
      <c r="A761" s="12">
        <v>44883.291666666664</v>
      </c>
      <c r="B761" s="11">
        <v>28.803000000000001</v>
      </c>
      <c r="C761" s="11">
        <v>29.87</v>
      </c>
      <c r="D761" s="11">
        <v>59.78</v>
      </c>
      <c r="E761" s="11">
        <v>29.61</v>
      </c>
      <c r="F761" s="11">
        <v>30.26</v>
      </c>
      <c r="G761" s="11">
        <v>27122200</v>
      </c>
    </row>
    <row r="762" spans="1:7">
      <c r="A762" s="12">
        <v>44886.291666666664</v>
      </c>
      <c r="B762" s="11">
        <v>27.906199999999998</v>
      </c>
      <c r="C762" s="11">
        <v>28.94</v>
      </c>
      <c r="D762" s="11">
        <v>59.78</v>
      </c>
      <c r="E762" s="11">
        <v>28.91</v>
      </c>
      <c r="F762" s="11">
        <v>29.66</v>
      </c>
      <c r="G762" s="11">
        <v>36086800</v>
      </c>
    </row>
    <row r="763" spans="1:7">
      <c r="A763" s="12">
        <v>44887.291666666664</v>
      </c>
      <c r="B763" s="11">
        <v>28.754799999999999</v>
      </c>
      <c r="C763" s="11">
        <v>29.82</v>
      </c>
      <c r="D763" s="11">
        <v>59.78</v>
      </c>
      <c r="E763" s="11">
        <v>29.06</v>
      </c>
      <c r="F763" s="11">
        <v>29.14</v>
      </c>
      <c r="G763" s="11">
        <v>25584100</v>
      </c>
    </row>
    <row r="764" spans="1:7">
      <c r="A764" s="12">
        <v>44888.291666666664</v>
      </c>
      <c r="B764" s="11">
        <v>28.610099999999999</v>
      </c>
      <c r="C764" s="11">
        <v>29.67</v>
      </c>
      <c r="D764" s="11">
        <v>59.78</v>
      </c>
      <c r="E764" s="11">
        <v>29.49</v>
      </c>
      <c r="F764" s="11">
        <v>29.73</v>
      </c>
      <c r="G764" s="11">
        <v>23143900</v>
      </c>
    </row>
    <row r="765" spans="1:7">
      <c r="A765" s="12">
        <v>44890.291666666664</v>
      </c>
      <c r="B765" s="11">
        <v>28.291899999999998</v>
      </c>
      <c r="C765" s="11">
        <v>29.34</v>
      </c>
      <c r="D765" s="11">
        <v>59.78</v>
      </c>
      <c r="E765" s="11">
        <v>29.34</v>
      </c>
      <c r="F765" s="11">
        <v>29.68</v>
      </c>
      <c r="G765" s="11">
        <v>11314900</v>
      </c>
    </row>
    <row r="766" spans="1:7">
      <c r="A766" s="12">
        <v>44893.291666666664</v>
      </c>
      <c r="B766" s="11">
        <v>27.703700000000001</v>
      </c>
      <c r="C766" s="11">
        <v>28.73</v>
      </c>
      <c r="D766" s="11">
        <v>59.78</v>
      </c>
      <c r="E766" s="11">
        <v>28.54</v>
      </c>
      <c r="F766" s="11">
        <v>29.1</v>
      </c>
      <c r="G766" s="11">
        <v>28267900</v>
      </c>
    </row>
    <row r="767" spans="1:7">
      <c r="A767" s="12">
        <v>44894.291666666664</v>
      </c>
      <c r="B767" s="11">
        <v>27.867599999999999</v>
      </c>
      <c r="C767" s="11">
        <v>28.9</v>
      </c>
      <c r="D767" s="11">
        <v>59.78</v>
      </c>
      <c r="E767" s="11">
        <v>28.74</v>
      </c>
      <c r="F767" s="11">
        <v>28.85</v>
      </c>
      <c r="G767" s="11">
        <v>24361500</v>
      </c>
    </row>
    <row r="768" spans="1:7">
      <c r="A768" s="12">
        <v>44895.291666666664</v>
      </c>
      <c r="B768" s="11">
        <v>28.995799999999999</v>
      </c>
      <c r="C768" s="11">
        <v>30.07</v>
      </c>
      <c r="D768" s="11">
        <v>59.78</v>
      </c>
      <c r="E768" s="11">
        <v>28.22</v>
      </c>
      <c r="F768" s="11">
        <v>28.77</v>
      </c>
      <c r="G768" s="11">
        <v>72072500</v>
      </c>
    </row>
    <row r="769" spans="1:7">
      <c r="A769" s="12">
        <v>44896.291666666664</v>
      </c>
      <c r="B769" s="11">
        <v>28.764399999999998</v>
      </c>
      <c r="C769" s="11">
        <v>29.83</v>
      </c>
      <c r="D769" s="11">
        <v>59.78</v>
      </c>
      <c r="E769" s="11">
        <v>29.52</v>
      </c>
      <c r="F769" s="11">
        <v>30.24</v>
      </c>
      <c r="G769" s="11">
        <v>38896300</v>
      </c>
    </row>
    <row r="770" spans="1:7">
      <c r="A770" s="12">
        <v>44897.291666666664</v>
      </c>
      <c r="B770" s="11">
        <v>28.359400000000001</v>
      </c>
      <c r="C770" s="11">
        <v>29.41</v>
      </c>
      <c r="D770" s="11">
        <v>59.78</v>
      </c>
      <c r="E770" s="11">
        <v>28.71</v>
      </c>
      <c r="F770" s="11">
        <v>29.17</v>
      </c>
      <c r="G770" s="11">
        <v>31546000</v>
      </c>
    </row>
    <row r="771" spans="1:7">
      <c r="A771" s="12">
        <v>44900.291666666664</v>
      </c>
      <c r="B771" s="11">
        <v>28.128</v>
      </c>
      <c r="C771" s="11">
        <v>29.17</v>
      </c>
      <c r="D771" s="11">
        <v>59.78</v>
      </c>
      <c r="E771" s="11">
        <v>28.89</v>
      </c>
      <c r="F771" s="11">
        <v>29.42</v>
      </c>
      <c r="G771" s="11">
        <v>34040400</v>
      </c>
    </row>
    <row r="772" spans="1:7">
      <c r="A772" s="12">
        <v>44901.291666666664</v>
      </c>
      <c r="B772" s="11">
        <v>27.578299999999999</v>
      </c>
      <c r="C772" s="11">
        <v>28.6</v>
      </c>
      <c r="D772" s="11">
        <v>59.78</v>
      </c>
      <c r="E772" s="11">
        <v>28.34</v>
      </c>
      <c r="F772" s="11">
        <v>29.19</v>
      </c>
      <c r="G772" s="11">
        <v>27701200</v>
      </c>
    </row>
    <row r="773" spans="1:7">
      <c r="A773" s="12">
        <v>44902.291666666664</v>
      </c>
      <c r="B773" s="11">
        <v>27.318000000000001</v>
      </c>
      <c r="C773" s="11">
        <v>28.33</v>
      </c>
      <c r="D773" s="11">
        <v>59.78</v>
      </c>
      <c r="E773" s="11">
        <v>28.15</v>
      </c>
      <c r="F773" s="11">
        <v>28.28</v>
      </c>
      <c r="G773" s="11">
        <v>28239900</v>
      </c>
    </row>
    <row r="774" spans="1:7">
      <c r="A774" s="12">
        <v>44903.291666666664</v>
      </c>
      <c r="B774" s="11">
        <v>27.424099999999999</v>
      </c>
      <c r="C774" s="11">
        <v>28.44</v>
      </c>
      <c r="D774" s="11">
        <v>59.78</v>
      </c>
      <c r="E774" s="11">
        <v>28.07</v>
      </c>
      <c r="F774" s="11">
        <v>28.32</v>
      </c>
      <c r="G774" s="11">
        <v>28486100</v>
      </c>
    </row>
    <row r="775" spans="1:7">
      <c r="A775" s="12">
        <v>44904.291666666664</v>
      </c>
      <c r="B775" s="11">
        <v>27.231200000000001</v>
      </c>
      <c r="C775" s="11">
        <v>28.24</v>
      </c>
      <c r="D775" s="11">
        <v>59.78</v>
      </c>
      <c r="E775" s="11">
        <v>28.19</v>
      </c>
      <c r="F775" s="11">
        <v>28.39</v>
      </c>
      <c r="G775" s="11">
        <v>25641300</v>
      </c>
    </row>
    <row r="776" spans="1:7">
      <c r="A776" s="12">
        <v>44907.291666666664</v>
      </c>
      <c r="B776" s="11">
        <v>27.665099999999999</v>
      </c>
      <c r="C776" s="11">
        <v>28.69</v>
      </c>
      <c r="D776" s="11">
        <v>59.78</v>
      </c>
      <c r="E776" s="11">
        <v>27.86</v>
      </c>
      <c r="F776" s="11">
        <v>28.13</v>
      </c>
      <c r="G776" s="11">
        <v>35117900</v>
      </c>
    </row>
    <row r="777" spans="1:7">
      <c r="A777" s="12">
        <v>44908.291666666664</v>
      </c>
      <c r="B777" s="11">
        <v>27.703700000000001</v>
      </c>
      <c r="C777" s="11">
        <v>28.73</v>
      </c>
      <c r="D777" s="11">
        <v>59.78</v>
      </c>
      <c r="E777" s="11">
        <v>28.37</v>
      </c>
      <c r="F777" s="11">
        <v>29.79</v>
      </c>
      <c r="G777" s="11">
        <v>58546800</v>
      </c>
    </row>
    <row r="778" spans="1:7">
      <c r="A778" s="12">
        <v>44909.291666666664</v>
      </c>
      <c r="B778" s="11">
        <v>27.250499999999999</v>
      </c>
      <c r="C778" s="11">
        <v>28.26</v>
      </c>
      <c r="D778" s="11">
        <v>59.78</v>
      </c>
      <c r="E778" s="11">
        <v>28.01</v>
      </c>
      <c r="F778" s="11">
        <v>28.51</v>
      </c>
      <c r="G778" s="11">
        <v>37141100</v>
      </c>
    </row>
    <row r="779" spans="1:7">
      <c r="A779" s="12">
        <v>44910.291666666664</v>
      </c>
      <c r="B779" s="11">
        <v>26.180099999999999</v>
      </c>
      <c r="C779" s="11">
        <v>27.15</v>
      </c>
      <c r="D779" s="11">
        <v>59.78</v>
      </c>
      <c r="E779" s="11">
        <v>27.12</v>
      </c>
      <c r="F779" s="11">
        <v>27.94</v>
      </c>
      <c r="G779" s="11">
        <v>45682700</v>
      </c>
    </row>
    <row r="780" spans="1:7">
      <c r="A780" s="12">
        <v>44911.291666666664</v>
      </c>
      <c r="B780" s="11">
        <v>25.958400000000001</v>
      </c>
      <c r="C780" s="11">
        <v>26.92</v>
      </c>
      <c r="D780" s="11">
        <v>59.78</v>
      </c>
      <c r="E780" s="11">
        <v>26.45</v>
      </c>
      <c r="F780" s="11">
        <v>27</v>
      </c>
      <c r="G780" s="11">
        <v>81104200</v>
      </c>
    </row>
    <row r="781" spans="1:7">
      <c r="A781" s="12">
        <v>44914.291666666664</v>
      </c>
      <c r="B781" s="11">
        <v>25.832999999999998</v>
      </c>
      <c r="C781" s="11">
        <v>26.79</v>
      </c>
      <c r="D781" s="11">
        <v>59.78</v>
      </c>
      <c r="E781" s="11">
        <v>26.5</v>
      </c>
      <c r="F781" s="11">
        <v>26.9</v>
      </c>
      <c r="G781" s="11">
        <v>37662500</v>
      </c>
    </row>
    <row r="782" spans="1:7">
      <c r="A782" s="12">
        <v>44915.291666666664</v>
      </c>
      <c r="B782" s="11">
        <v>25.4955</v>
      </c>
      <c r="C782" s="11">
        <v>26.44</v>
      </c>
      <c r="D782" s="11">
        <v>59.78</v>
      </c>
      <c r="E782" s="11">
        <v>26.42</v>
      </c>
      <c r="F782" s="11">
        <v>26.54</v>
      </c>
      <c r="G782" s="11">
        <v>31863300</v>
      </c>
    </row>
    <row r="783" spans="1:7">
      <c r="A783" s="12">
        <v>44916.291666666664</v>
      </c>
      <c r="B783" s="11">
        <v>25.871600000000001</v>
      </c>
      <c r="C783" s="11">
        <v>26.83</v>
      </c>
      <c r="D783" s="11">
        <v>59.78</v>
      </c>
      <c r="E783" s="11">
        <v>26.58</v>
      </c>
      <c r="F783" s="11">
        <v>26.59</v>
      </c>
      <c r="G783" s="11">
        <v>28100900</v>
      </c>
    </row>
    <row r="784" spans="1:7">
      <c r="A784" s="12">
        <v>44917.291666666664</v>
      </c>
      <c r="B784" s="11">
        <v>25.042300000000001</v>
      </c>
      <c r="C784" s="11">
        <v>25.97</v>
      </c>
      <c r="D784" s="11">
        <v>59.78</v>
      </c>
      <c r="E784" s="11">
        <v>25.35</v>
      </c>
      <c r="F784" s="11">
        <v>26.45</v>
      </c>
      <c r="G784" s="11">
        <v>47478300</v>
      </c>
    </row>
    <row r="785" spans="1:7">
      <c r="A785" s="12">
        <v>44918.291666666664</v>
      </c>
      <c r="B785" s="11">
        <v>25.158000000000001</v>
      </c>
      <c r="C785" s="11">
        <v>26.09</v>
      </c>
      <c r="D785" s="11">
        <v>59.78</v>
      </c>
      <c r="E785" s="11">
        <v>25.68</v>
      </c>
      <c r="F785" s="11">
        <v>25.92</v>
      </c>
      <c r="G785" s="11">
        <v>23600900</v>
      </c>
    </row>
    <row r="786" spans="1:7">
      <c r="A786" s="12">
        <v>44922.291666666664</v>
      </c>
      <c r="B786" s="11">
        <v>25.013400000000001</v>
      </c>
      <c r="C786" s="11">
        <v>25.94</v>
      </c>
      <c r="D786" s="11">
        <v>59.78</v>
      </c>
      <c r="E786" s="11">
        <v>25.65</v>
      </c>
      <c r="F786" s="11">
        <v>25.85</v>
      </c>
      <c r="G786" s="11">
        <v>29548100</v>
      </c>
    </row>
    <row r="787" spans="1:7">
      <c r="A787" s="12">
        <v>44923.291666666664</v>
      </c>
      <c r="B787" s="11">
        <v>24.627700000000001</v>
      </c>
      <c r="C787" s="11">
        <v>25.54</v>
      </c>
      <c r="D787" s="11">
        <v>59.78</v>
      </c>
      <c r="E787" s="11">
        <v>25.5</v>
      </c>
      <c r="F787" s="11">
        <v>25.84</v>
      </c>
      <c r="G787" s="11">
        <v>26176900</v>
      </c>
    </row>
    <row r="788" spans="1:7">
      <c r="A788" s="12">
        <v>44924.291666666664</v>
      </c>
      <c r="B788" s="11">
        <v>25.273700000000002</v>
      </c>
      <c r="C788" s="11">
        <v>26.21</v>
      </c>
      <c r="D788" s="11">
        <v>59.78</v>
      </c>
      <c r="E788" s="11">
        <v>25.75</v>
      </c>
      <c r="F788" s="11">
        <v>25.77</v>
      </c>
      <c r="G788" s="11">
        <v>30944800</v>
      </c>
    </row>
    <row r="789" spans="1:7">
      <c r="A789" s="12">
        <v>44925.291666666664</v>
      </c>
      <c r="B789" s="11">
        <v>25.485900000000001</v>
      </c>
      <c r="C789" s="11">
        <v>26.43</v>
      </c>
      <c r="D789" s="11">
        <v>59.78</v>
      </c>
      <c r="E789" s="11">
        <v>25.8</v>
      </c>
      <c r="F789" s="11">
        <v>25.9</v>
      </c>
      <c r="G789" s="11">
        <v>31030100</v>
      </c>
    </row>
    <row r="790" spans="1:7">
      <c r="A790" s="12">
        <v>44929.291666666664</v>
      </c>
      <c r="B790" s="11">
        <v>25.775099999999998</v>
      </c>
      <c r="C790" s="11">
        <v>26.73</v>
      </c>
      <c r="D790" s="11">
        <v>59.78</v>
      </c>
      <c r="E790" s="11">
        <v>26.37</v>
      </c>
      <c r="F790" s="11">
        <v>27.05</v>
      </c>
      <c r="G790" s="11">
        <v>31308000</v>
      </c>
    </row>
    <row r="791" spans="1:7">
      <c r="A791" s="12">
        <v>44930.291666666664</v>
      </c>
      <c r="B791" s="11">
        <v>26.691199999999998</v>
      </c>
      <c r="C791" s="11">
        <v>27.68</v>
      </c>
      <c r="D791" s="11">
        <v>59.78</v>
      </c>
      <c r="E791" s="11">
        <v>27.16</v>
      </c>
      <c r="F791" s="11">
        <v>27.41</v>
      </c>
      <c r="G791" s="11">
        <v>37665200</v>
      </c>
    </row>
    <row r="792" spans="1:7">
      <c r="A792" s="12">
        <v>44931.291666666664</v>
      </c>
      <c r="B792" s="11">
        <v>26.575500000000002</v>
      </c>
      <c r="C792" s="11">
        <v>27.56</v>
      </c>
      <c r="D792" s="11">
        <v>59.78</v>
      </c>
      <c r="E792" s="11">
        <v>27.38</v>
      </c>
      <c r="F792" s="11">
        <v>27.44</v>
      </c>
      <c r="G792" s="11">
        <v>33552600</v>
      </c>
    </row>
    <row r="793" spans="1:7">
      <c r="A793" s="12">
        <v>44932.291666666664</v>
      </c>
      <c r="B793" s="11">
        <v>27.703700000000001</v>
      </c>
      <c r="C793" s="11">
        <v>28.73</v>
      </c>
      <c r="D793" s="11">
        <v>59.78</v>
      </c>
      <c r="E793" s="11">
        <v>27.38</v>
      </c>
      <c r="F793" s="11">
        <v>27.93</v>
      </c>
      <c r="G793" s="11">
        <v>31788600</v>
      </c>
    </row>
    <row r="794" spans="1:7">
      <c r="A794" s="12">
        <v>44935.291666666664</v>
      </c>
      <c r="B794" s="11">
        <v>28.263000000000002</v>
      </c>
      <c r="C794" s="11">
        <v>29.31</v>
      </c>
      <c r="D794" s="11">
        <v>59.78</v>
      </c>
      <c r="E794" s="11">
        <v>28.84</v>
      </c>
      <c r="F794" s="11">
        <v>28.84</v>
      </c>
      <c r="G794" s="11">
        <v>37493200</v>
      </c>
    </row>
    <row r="795" spans="1:7">
      <c r="A795" s="12">
        <v>44936.291666666664</v>
      </c>
      <c r="B795" s="11">
        <v>28.388300000000001</v>
      </c>
      <c r="C795" s="11">
        <v>29.44</v>
      </c>
      <c r="D795" s="11">
        <v>59.78</v>
      </c>
      <c r="E795" s="11">
        <v>28.92</v>
      </c>
      <c r="F795" s="11">
        <v>29.24</v>
      </c>
      <c r="G795" s="11">
        <v>23008100</v>
      </c>
    </row>
    <row r="796" spans="1:7">
      <c r="A796" s="12">
        <v>44937.291666666664</v>
      </c>
      <c r="B796" s="11">
        <v>28.7837</v>
      </c>
      <c r="C796" s="11">
        <v>29.85</v>
      </c>
      <c r="D796" s="11">
        <v>59.78</v>
      </c>
      <c r="E796" s="11">
        <v>29</v>
      </c>
      <c r="F796" s="11">
        <v>29.68</v>
      </c>
      <c r="G796" s="11">
        <v>30375400</v>
      </c>
    </row>
    <row r="797" spans="1:7">
      <c r="A797" s="12">
        <v>44938.291666666664</v>
      </c>
      <c r="B797" s="11">
        <v>29.207999999999998</v>
      </c>
      <c r="C797" s="11">
        <v>30.29</v>
      </c>
      <c r="D797" s="11">
        <v>59.78</v>
      </c>
      <c r="E797" s="11">
        <v>29.47</v>
      </c>
      <c r="F797" s="11">
        <v>29.98</v>
      </c>
      <c r="G797" s="11">
        <v>28963900</v>
      </c>
    </row>
    <row r="798" spans="1:7">
      <c r="A798" s="12">
        <v>44939.291666666664</v>
      </c>
      <c r="B798" s="11">
        <v>29.034400000000002</v>
      </c>
      <c r="C798" s="11">
        <v>30.11</v>
      </c>
      <c r="D798" s="11">
        <v>59.78</v>
      </c>
      <c r="E798" s="11">
        <v>29.81</v>
      </c>
      <c r="F798" s="11">
        <v>29.97</v>
      </c>
      <c r="G798" s="11">
        <v>31361900</v>
      </c>
    </row>
    <row r="799" spans="1:7">
      <c r="A799" s="12">
        <v>44943.291666666664</v>
      </c>
      <c r="B799" s="11">
        <v>28.5426</v>
      </c>
      <c r="C799" s="11">
        <v>29.6</v>
      </c>
      <c r="D799" s="11">
        <v>59.78</v>
      </c>
      <c r="E799" s="11">
        <v>29.52</v>
      </c>
      <c r="F799" s="11">
        <v>30.18</v>
      </c>
      <c r="G799" s="11">
        <v>34759100</v>
      </c>
    </row>
    <row r="800" spans="1:7">
      <c r="A800" s="12">
        <v>44944.291666666664</v>
      </c>
      <c r="B800" s="11">
        <v>27.780799999999999</v>
      </c>
      <c r="C800" s="11">
        <v>28.81</v>
      </c>
      <c r="D800" s="11">
        <v>59.78</v>
      </c>
      <c r="E800" s="11">
        <v>28.63</v>
      </c>
      <c r="F800" s="11">
        <v>29.8</v>
      </c>
      <c r="G800" s="11">
        <v>44199600</v>
      </c>
    </row>
    <row r="801" spans="1:7">
      <c r="A801" s="12">
        <v>44945.291666666664</v>
      </c>
      <c r="B801" s="11">
        <v>27.404800000000002</v>
      </c>
      <c r="C801" s="11">
        <v>28.42</v>
      </c>
      <c r="D801" s="11">
        <v>59.78</v>
      </c>
      <c r="E801" s="11">
        <v>28.24</v>
      </c>
      <c r="F801" s="11">
        <v>28.61</v>
      </c>
      <c r="G801" s="11">
        <v>36886600</v>
      </c>
    </row>
    <row r="802" spans="1:7">
      <c r="A802" s="12">
        <v>44946.291666666664</v>
      </c>
      <c r="B802" s="11">
        <v>28.176200000000001</v>
      </c>
      <c r="C802" s="11">
        <v>29.22</v>
      </c>
      <c r="D802" s="11">
        <v>59.78</v>
      </c>
      <c r="E802" s="11">
        <v>28.25</v>
      </c>
      <c r="F802" s="11">
        <v>28.42</v>
      </c>
      <c r="G802" s="11">
        <v>35158500</v>
      </c>
    </row>
    <row r="803" spans="1:7">
      <c r="A803" s="12">
        <v>44949.291666666664</v>
      </c>
      <c r="B803" s="11">
        <v>29.188700000000001</v>
      </c>
      <c r="C803" s="11">
        <v>30.27</v>
      </c>
      <c r="D803" s="11">
        <v>59.78</v>
      </c>
      <c r="E803" s="11">
        <v>29.18</v>
      </c>
      <c r="F803" s="11">
        <v>29.33</v>
      </c>
      <c r="G803" s="11">
        <v>38795800</v>
      </c>
    </row>
    <row r="804" spans="1:7">
      <c r="A804" s="12">
        <v>44950.291666666664</v>
      </c>
      <c r="B804" s="11">
        <v>28.851199999999999</v>
      </c>
      <c r="C804" s="11">
        <v>29.92</v>
      </c>
      <c r="D804" s="11">
        <v>59.78</v>
      </c>
      <c r="E804" s="11">
        <v>29.73</v>
      </c>
      <c r="F804" s="11">
        <v>29.94</v>
      </c>
      <c r="G804" s="11">
        <v>24855100</v>
      </c>
    </row>
    <row r="805" spans="1:7">
      <c r="A805" s="12">
        <v>44951.291666666664</v>
      </c>
      <c r="B805" s="11">
        <v>28.638999999999999</v>
      </c>
      <c r="C805" s="11">
        <v>29.7</v>
      </c>
      <c r="D805" s="11">
        <v>59.78</v>
      </c>
      <c r="E805" s="11">
        <v>29.17</v>
      </c>
      <c r="F805" s="11">
        <v>29.52</v>
      </c>
      <c r="G805" s="11">
        <v>28268000</v>
      </c>
    </row>
    <row r="806" spans="1:7">
      <c r="A806" s="12">
        <v>44952.291666666664</v>
      </c>
      <c r="B806" s="11">
        <v>29.0151</v>
      </c>
      <c r="C806" s="11">
        <v>30.09</v>
      </c>
      <c r="D806" s="11">
        <v>59.78</v>
      </c>
      <c r="E806" s="11">
        <v>29.33</v>
      </c>
      <c r="F806" s="11">
        <v>30.06</v>
      </c>
      <c r="G806" s="11">
        <v>56088100</v>
      </c>
    </row>
    <row r="807" spans="1:7">
      <c r="A807" s="12">
        <v>44953.291666666664</v>
      </c>
      <c r="B807" s="11">
        <v>27.1541</v>
      </c>
      <c r="C807" s="11">
        <v>28.16</v>
      </c>
      <c r="D807" s="11">
        <v>59.78</v>
      </c>
      <c r="E807" s="11">
        <v>26.78</v>
      </c>
      <c r="F807" s="11">
        <v>27.07</v>
      </c>
      <c r="G807" s="11">
        <v>148548200</v>
      </c>
    </row>
    <row r="808" spans="1:7">
      <c r="A808" s="12">
        <v>44956.291666666664</v>
      </c>
      <c r="B808" s="11">
        <v>26.951599999999999</v>
      </c>
      <c r="C808" s="11">
        <v>27.95</v>
      </c>
      <c r="D808" s="11">
        <v>59.78</v>
      </c>
      <c r="E808" s="11">
        <v>27.67</v>
      </c>
      <c r="F808" s="11">
        <v>27.72</v>
      </c>
      <c r="G808" s="11">
        <v>55145800</v>
      </c>
    </row>
    <row r="809" spans="1:7">
      <c r="A809" s="12">
        <v>44957.291666666664</v>
      </c>
      <c r="B809" s="11">
        <v>27.250499999999999</v>
      </c>
      <c r="C809" s="11">
        <v>28.26</v>
      </c>
      <c r="D809" s="11">
        <v>59.78</v>
      </c>
      <c r="E809" s="11">
        <v>27.53</v>
      </c>
      <c r="F809" s="11">
        <v>27.78</v>
      </c>
      <c r="G809" s="11">
        <v>52621600</v>
      </c>
    </row>
    <row r="810" spans="1:7">
      <c r="A810" s="12">
        <v>44958.291666666664</v>
      </c>
      <c r="B810" s="11">
        <v>28.031600000000001</v>
      </c>
      <c r="C810" s="11">
        <v>29.07</v>
      </c>
      <c r="D810" s="11">
        <v>59.78</v>
      </c>
      <c r="E810" s="11">
        <v>27.68</v>
      </c>
      <c r="F810" s="11">
        <v>27.89</v>
      </c>
      <c r="G810" s="11">
        <v>63330600</v>
      </c>
    </row>
    <row r="811" spans="1:7">
      <c r="A811" s="12">
        <v>44959.291666666664</v>
      </c>
      <c r="B811" s="11">
        <v>29.111499999999999</v>
      </c>
      <c r="C811" s="11">
        <v>30.19</v>
      </c>
      <c r="D811" s="11">
        <v>59.78</v>
      </c>
      <c r="E811" s="11">
        <v>28.8</v>
      </c>
      <c r="F811" s="11">
        <v>29.25</v>
      </c>
      <c r="G811" s="11">
        <v>62230700</v>
      </c>
    </row>
    <row r="812" spans="1:7">
      <c r="A812" s="12">
        <v>44960.291666666664</v>
      </c>
      <c r="B812" s="11">
        <v>29.236899999999999</v>
      </c>
      <c r="C812" s="11">
        <v>30.32</v>
      </c>
      <c r="D812" s="11">
        <v>59.78</v>
      </c>
      <c r="E812" s="11">
        <v>29.53</v>
      </c>
      <c r="F812" s="11">
        <v>29.62</v>
      </c>
      <c r="G812" s="11">
        <v>57603100</v>
      </c>
    </row>
    <row r="813" spans="1:7">
      <c r="A813" s="12">
        <v>44963.291666666664</v>
      </c>
      <c r="B813" s="11">
        <v>28.002199999999998</v>
      </c>
      <c r="C813" s="11">
        <v>28.69</v>
      </c>
      <c r="D813" s="11">
        <v>59.78</v>
      </c>
      <c r="E813" s="11">
        <v>28.61</v>
      </c>
      <c r="F813" s="11">
        <v>29.55</v>
      </c>
      <c r="G813" s="11">
        <v>48726400</v>
      </c>
    </row>
    <row r="814" spans="1:7">
      <c r="A814" s="12">
        <v>44964.291666666664</v>
      </c>
      <c r="B814" s="11">
        <v>28.3536</v>
      </c>
      <c r="C814" s="11">
        <v>29.05</v>
      </c>
      <c r="D814" s="11">
        <v>59.78</v>
      </c>
      <c r="E814" s="11">
        <v>28.43</v>
      </c>
      <c r="F814" s="11">
        <v>28.65</v>
      </c>
      <c r="G814" s="11">
        <v>50780800</v>
      </c>
    </row>
    <row r="815" spans="1:7">
      <c r="A815" s="12">
        <v>44965.291666666664</v>
      </c>
      <c r="B815" s="11">
        <v>27.562999999999999</v>
      </c>
      <c r="C815" s="11">
        <v>28.24</v>
      </c>
      <c r="D815" s="11">
        <v>59.78</v>
      </c>
      <c r="E815" s="11">
        <v>28.21</v>
      </c>
      <c r="F815" s="11">
        <v>28.95</v>
      </c>
      <c r="G815" s="11">
        <v>36479100</v>
      </c>
    </row>
    <row r="816" spans="1:7">
      <c r="A816" s="12">
        <v>44966.291666666664</v>
      </c>
      <c r="B816" s="11">
        <v>27.065200000000001</v>
      </c>
      <c r="C816" s="11">
        <v>27.73</v>
      </c>
      <c r="D816" s="11">
        <v>59.78</v>
      </c>
      <c r="E816" s="11">
        <v>27.57</v>
      </c>
      <c r="F816" s="11">
        <v>28.68</v>
      </c>
      <c r="G816" s="11">
        <v>43906400</v>
      </c>
    </row>
    <row r="817" spans="1:7">
      <c r="A817" s="12">
        <v>44967.291666666664</v>
      </c>
      <c r="B817" s="11">
        <v>27.133600000000001</v>
      </c>
      <c r="C817" s="11">
        <v>27.8</v>
      </c>
      <c r="D817" s="11">
        <v>59.78</v>
      </c>
      <c r="E817" s="11">
        <v>27.34</v>
      </c>
      <c r="F817" s="11">
        <v>27.63</v>
      </c>
      <c r="G817" s="11">
        <v>31232500</v>
      </c>
    </row>
    <row r="818" spans="1:7">
      <c r="A818" s="12">
        <v>44970.291666666664</v>
      </c>
      <c r="B818" s="11">
        <v>27.865600000000001</v>
      </c>
      <c r="C818" s="11">
        <v>28.55</v>
      </c>
      <c r="D818" s="11">
        <v>59.78</v>
      </c>
      <c r="E818" s="11">
        <v>27.72</v>
      </c>
      <c r="F818" s="11">
        <v>27.87</v>
      </c>
      <c r="G818" s="11">
        <v>32347500</v>
      </c>
    </row>
    <row r="819" spans="1:7">
      <c r="A819" s="12">
        <v>44971.291666666664</v>
      </c>
      <c r="B819" s="11">
        <v>27.953399999999998</v>
      </c>
      <c r="C819" s="11">
        <v>28.64</v>
      </c>
      <c r="D819" s="11">
        <v>59.78</v>
      </c>
      <c r="E819" s="11">
        <v>27.99</v>
      </c>
      <c r="F819" s="11">
        <v>28.38</v>
      </c>
      <c r="G819" s="11">
        <v>27928900</v>
      </c>
    </row>
    <row r="820" spans="1:7">
      <c r="A820" s="12">
        <v>44972.291666666664</v>
      </c>
      <c r="B820" s="11">
        <v>28.1584</v>
      </c>
      <c r="C820" s="11">
        <v>28.85</v>
      </c>
      <c r="D820" s="11">
        <v>59.78</v>
      </c>
      <c r="E820" s="11">
        <v>28.16</v>
      </c>
      <c r="F820" s="11">
        <v>28.36</v>
      </c>
      <c r="G820" s="11">
        <v>23359400</v>
      </c>
    </row>
    <row r="821" spans="1:7">
      <c r="A821" s="12">
        <v>44973.291666666664</v>
      </c>
      <c r="B821" s="11">
        <v>27.524000000000001</v>
      </c>
      <c r="C821" s="11">
        <v>28.2</v>
      </c>
      <c r="D821" s="11">
        <v>59.78</v>
      </c>
      <c r="E821" s="11">
        <v>28.13</v>
      </c>
      <c r="F821" s="11">
        <v>28.5</v>
      </c>
      <c r="G821" s="11">
        <v>28972500</v>
      </c>
    </row>
    <row r="822" spans="1:7">
      <c r="A822" s="12">
        <v>44974.291666666664</v>
      </c>
      <c r="B822" s="11">
        <v>26.9481</v>
      </c>
      <c r="C822" s="11">
        <v>27.61</v>
      </c>
      <c r="D822" s="11">
        <v>59.78</v>
      </c>
      <c r="E822" s="11">
        <v>27.38</v>
      </c>
      <c r="F822" s="11">
        <v>28</v>
      </c>
      <c r="G822" s="11">
        <v>32086200</v>
      </c>
    </row>
    <row r="823" spans="1:7">
      <c r="A823" s="12">
        <v>44978.291666666664</v>
      </c>
      <c r="B823" s="11">
        <v>25.435300000000002</v>
      </c>
      <c r="C823" s="11">
        <v>26.06</v>
      </c>
      <c r="D823" s="11">
        <v>59.78</v>
      </c>
      <c r="E823" s="11">
        <v>26.04</v>
      </c>
      <c r="F823" s="11">
        <v>27.11</v>
      </c>
      <c r="G823" s="11">
        <v>63668400</v>
      </c>
    </row>
    <row r="824" spans="1:7">
      <c r="A824" s="12">
        <v>44979.291666666664</v>
      </c>
      <c r="B824" s="11">
        <v>24.859400000000001</v>
      </c>
      <c r="C824" s="11">
        <v>25.47</v>
      </c>
      <c r="D824" s="11">
        <v>59.78</v>
      </c>
      <c r="E824" s="11">
        <v>25.3</v>
      </c>
      <c r="F824" s="11">
        <v>25.91</v>
      </c>
      <c r="G824" s="11">
        <v>89195300</v>
      </c>
    </row>
    <row r="825" spans="1:7">
      <c r="A825" s="12">
        <v>44980.291666666664</v>
      </c>
      <c r="B825" s="11">
        <v>24.996099999999998</v>
      </c>
      <c r="C825" s="11">
        <v>25.61</v>
      </c>
      <c r="D825" s="11">
        <v>59.78</v>
      </c>
      <c r="E825" s="11">
        <v>25.32</v>
      </c>
      <c r="F825" s="11">
        <v>25.78</v>
      </c>
      <c r="G825" s="11">
        <v>56473200</v>
      </c>
    </row>
    <row r="826" spans="1:7">
      <c r="A826" s="12">
        <v>44981.291666666664</v>
      </c>
      <c r="B826" s="11">
        <v>24.537299999999998</v>
      </c>
      <c r="C826" s="11">
        <v>25.14</v>
      </c>
      <c r="D826" s="11">
        <v>59.78</v>
      </c>
      <c r="E826" s="11">
        <v>24.92</v>
      </c>
      <c r="F826" s="11">
        <v>25.22</v>
      </c>
      <c r="G826" s="11">
        <v>44089900</v>
      </c>
    </row>
    <row r="827" spans="1:7">
      <c r="A827" s="12">
        <v>44984.291666666664</v>
      </c>
      <c r="B827" s="11">
        <v>24.303100000000001</v>
      </c>
      <c r="C827" s="11">
        <v>24.9</v>
      </c>
      <c r="D827" s="11">
        <v>59.78</v>
      </c>
      <c r="E827" s="11">
        <v>24.88</v>
      </c>
      <c r="F827" s="11">
        <v>25.55</v>
      </c>
      <c r="G827" s="11">
        <v>37657000</v>
      </c>
    </row>
    <row r="828" spans="1:7">
      <c r="A828" s="12">
        <v>44985.291666666664</v>
      </c>
      <c r="B828" s="11">
        <v>24.3324</v>
      </c>
      <c r="C828" s="11">
        <v>24.93</v>
      </c>
      <c r="D828" s="11">
        <v>59.78</v>
      </c>
      <c r="E828" s="11">
        <v>24.73</v>
      </c>
      <c r="F828" s="11">
        <v>24.94</v>
      </c>
      <c r="G828" s="11">
        <v>50255300</v>
      </c>
    </row>
    <row r="829" spans="1:7">
      <c r="A829" s="12">
        <v>44986.291666666664</v>
      </c>
      <c r="B829" s="11">
        <v>24.722799999999999</v>
      </c>
      <c r="C829" s="11">
        <v>25.33</v>
      </c>
      <c r="D829" s="11">
        <v>59.78</v>
      </c>
      <c r="E829" s="11">
        <v>24.97</v>
      </c>
      <c r="F829" s="11">
        <v>25.03</v>
      </c>
      <c r="G829" s="11">
        <v>47823400</v>
      </c>
    </row>
    <row r="830" spans="1:7">
      <c r="A830" s="12">
        <v>44987.291666666664</v>
      </c>
      <c r="B830" s="11">
        <v>25.571899999999999</v>
      </c>
      <c r="C830" s="11">
        <v>26.2</v>
      </c>
      <c r="D830" s="11">
        <v>59.78</v>
      </c>
      <c r="E830" s="11">
        <v>25.12</v>
      </c>
      <c r="F830" s="11">
        <v>25.21</v>
      </c>
      <c r="G830" s="11">
        <v>48309300</v>
      </c>
    </row>
    <row r="831" spans="1:7">
      <c r="A831" s="12">
        <v>44988.291666666664</v>
      </c>
      <c r="B831" s="11">
        <v>25.767099999999999</v>
      </c>
      <c r="C831" s="11">
        <v>26.4</v>
      </c>
      <c r="D831" s="11">
        <v>59.78</v>
      </c>
      <c r="E831" s="11">
        <v>26.01</v>
      </c>
      <c r="F831" s="11">
        <v>26.2</v>
      </c>
      <c r="G831" s="11">
        <v>36744900</v>
      </c>
    </row>
    <row r="832" spans="1:7">
      <c r="A832" s="12">
        <v>44991.291666666664</v>
      </c>
      <c r="B832" s="11">
        <v>25.367000000000001</v>
      </c>
      <c r="C832" s="11">
        <v>25.99</v>
      </c>
      <c r="D832" s="11">
        <v>59.78</v>
      </c>
      <c r="E832" s="11">
        <v>25.93</v>
      </c>
      <c r="F832" s="11">
        <v>26.47</v>
      </c>
      <c r="G832" s="11">
        <v>37879800</v>
      </c>
    </row>
    <row r="833" spans="1:7">
      <c r="A833" s="12">
        <v>44992.291666666664</v>
      </c>
      <c r="B833" s="11">
        <v>24.917999999999999</v>
      </c>
      <c r="C833" s="11">
        <v>25.53</v>
      </c>
      <c r="D833" s="11">
        <v>59.78</v>
      </c>
      <c r="E833" s="11">
        <v>25.5</v>
      </c>
      <c r="F833" s="11">
        <v>25.84</v>
      </c>
      <c r="G833" s="11">
        <v>43164600</v>
      </c>
    </row>
    <row r="834" spans="1:7">
      <c r="A834" s="12">
        <v>44993.291666666664</v>
      </c>
      <c r="B834" s="11">
        <v>25.357199999999999</v>
      </c>
      <c r="C834" s="11">
        <v>25.98</v>
      </c>
      <c r="D834" s="11">
        <v>59.78</v>
      </c>
      <c r="E834" s="11">
        <v>25.45</v>
      </c>
      <c r="F834" s="11">
        <v>25.56</v>
      </c>
      <c r="G834" s="11">
        <v>36071900</v>
      </c>
    </row>
    <row r="835" spans="1:7">
      <c r="A835" s="12">
        <v>44994.291666666664</v>
      </c>
      <c r="B835" s="11">
        <v>25.8062</v>
      </c>
      <c r="C835" s="11">
        <v>26.44</v>
      </c>
      <c r="D835" s="11">
        <v>59.78</v>
      </c>
      <c r="E835" s="11">
        <v>25.97</v>
      </c>
      <c r="F835" s="11">
        <v>25.98</v>
      </c>
      <c r="G835" s="11">
        <v>54886100</v>
      </c>
    </row>
    <row r="836" spans="1:7">
      <c r="A836" s="12">
        <v>44995.291666666664</v>
      </c>
      <c r="B836" s="11">
        <v>26.567499999999999</v>
      </c>
      <c r="C836" s="11">
        <v>27.22</v>
      </c>
      <c r="D836" s="11">
        <v>59.78</v>
      </c>
      <c r="E836" s="11">
        <v>26.32</v>
      </c>
      <c r="F836" s="11">
        <v>26.55</v>
      </c>
      <c r="G836" s="11">
        <v>65187000</v>
      </c>
    </row>
    <row r="837" spans="1:7">
      <c r="A837" s="12">
        <v>44998.291666666664</v>
      </c>
      <c r="B837" s="11">
        <v>26.303899999999999</v>
      </c>
      <c r="C837" s="11">
        <v>26.95</v>
      </c>
      <c r="D837" s="11">
        <v>59.78</v>
      </c>
      <c r="E837" s="11">
        <v>26.61</v>
      </c>
      <c r="F837" s="11">
        <v>26.74</v>
      </c>
      <c r="G837" s="11">
        <v>50977000</v>
      </c>
    </row>
    <row r="838" spans="1:7">
      <c r="A838" s="12">
        <v>44999.291666666664</v>
      </c>
      <c r="B838" s="11">
        <v>27.3385</v>
      </c>
      <c r="C838" s="11">
        <v>28.01</v>
      </c>
      <c r="D838" s="11">
        <v>59.78</v>
      </c>
      <c r="E838" s="11">
        <v>27.25</v>
      </c>
      <c r="F838" s="11">
        <v>27.35</v>
      </c>
      <c r="G838" s="11">
        <v>47689800</v>
      </c>
    </row>
    <row r="839" spans="1:7">
      <c r="A839" s="12">
        <v>45000.291666666664</v>
      </c>
      <c r="B839" s="11">
        <v>27.728899999999999</v>
      </c>
      <c r="C839" s="11">
        <v>28.41</v>
      </c>
      <c r="D839" s="11">
        <v>59.78</v>
      </c>
      <c r="E839" s="11">
        <v>27.66</v>
      </c>
      <c r="F839" s="11">
        <v>27.73</v>
      </c>
      <c r="G839" s="11">
        <v>49322800</v>
      </c>
    </row>
    <row r="840" spans="1:7">
      <c r="A840" s="12">
        <v>45001.291666666664</v>
      </c>
      <c r="B840" s="11">
        <v>29.456499999999998</v>
      </c>
      <c r="C840" s="11">
        <v>30.18</v>
      </c>
      <c r="D840" s="11">
        <v>59.78</v>
      </c>
      <c r="E840" s="11">
        <v>28.39</v>
      </c>
      <c r="F840" s="11">
        <v>28.39</v>
      </c>
      <c r="G840" s="11">
        <v>75779500</v>
      </c>
    </row>
    <row r="841" spans="1:7">
      <c r="A841" s="12">
        <v>45002.291666666664</v>
      </c>
      <c r="B841" s="11">
        <v>29.095400000000001</v>
      </c>
      <c r="C841" s="11">
        <v>29.81</v>
      </c>
      <c r="D841" s="11">
        <v>59.78</v>
      </c>
      <c r="E841" s="11">
        <v>29.44</v>
      </c>
      <c r="F841" s="11">
        <v>29.92</v>
      </c>
      <c r="G841" s="11">
        <v>80628500</v>
      </c>
    </row>
    <row r="842" spans="1:7">
      <c r="A842" s="12">
        <v>45005.291666666664</v>
      </c>
      <c r="B842" s="11">
        <v>28.460999999999999</v>
      </c>
      <c r="C842" s="11">
        <v>29.16</v>
      </c>
      <c r="D842" s="11">
        <v>59.78</v>
      </c>
      <c r="E842" s="11">
        <v>28.63</v>
      </c>
      <c r="F842" s="11">
        <v>29.8</v>
      </c>
      <c r="G842" s="11">
        <v>38780100</v>
      </c>
    </row>
    <row r="843" spans="1:7">
      <c r="A843" s="12">
        <v>45006.291666666664</v>
      </c>
      <c r="B843" s="11">
        <v>27.777699999999999</v>
      </c>
      <c r="C843" s="11">
        <v>28.46</v>
      </c>
      <c r="D843" s="11">
        <v>59.78</v>
      </c>
      <c r="E843" s="11">
        <v>27.98</v>
      </c>
      <c r="F843" s="11">
        <v>29</v>
      </c>
      <c r="G843" s="11">
        <v>55650800</v>
      </c>
    </row>
    <row r="844" spans="1:7">
      <c r="A844" s="12">
        <v>45007.291666666664</v>
      </c>
      <c r="B844" s="11">
        <v>27.4557</v>
      </c>
      <c r="C844" s="11">
        <v>28.13</v>
      </c>
      <c r="D844" s="11">
        <v>59.78</v>
      </c>
      <c r="E844" s="11">
        <v>28.1</v>
      </c>
      <c r="F844" s="11">
        <v>28.48</v>
      </c>
      <c r="G844" s="11">
        <v>37415500</v>
      </c>
    </row>
    <row r="845" spans="1:7">
      <c r="A845" s="12">
        <v>45008.291666666664</v>
      </c>
      <c r="B845" s="11">
        <v>28.334099999999999</v>
      </c>
      <c r="C845" s="11">
        <v>29.03</v>
      </c>
      <c r="D845" s="11">
        <v>59.78</v>
      </c>
      <c r="E845" s="11">
        <v>28.22</v>
      </c>
      <c r="F845" s="11">
        <v>28.38</v>
      </c>
      <c r="G845" s="11">
        <v>43785500</v>
      </c>
    </row>
    <row r="846" spans="1:7">
      <c r="A846" s="12">
        <v>45009.291666666664</v>
      </c>
      <c r="B846" s="11">
        <v>28.656199999999998</v>
      </c>
      <c r="C846" s="11">
        <v>29.36</v>
      </c>
      <c r="D846" s="11">
        <v>59.78</v>
      </c>
      <c r="E846" s="11">
        <v>28.93</v>
      </c>
      <c r="F846" s="11">
        <v>29.04</v>
      </c>
      <c r="G846" s="11">
        <v>55912100</v>
      </c>
    </row>
    <row r="847" spans="1:7">
      <c r="A847" s="12">
        <v>45012.291666666664</v>
      </c>
      <c r="B847" s="11">
        <v>28.480499999999999</v>
      </c>
      <c r="C847" s="11">
        <v>29.18</v>
      </c>
      <c r="D847" s="11">
        <v>59.78</v>
      </c>
      <c r="E847" s="11">
        <v>29.08</v>
      </c>
      <c r="F847" s="11">
        <v>29.37</v>
      </c>
      <c r="G847" s="11">
        <v>34758200</v>
      </c>
    </row>
    <row r="848" spans="1:7">
      <c r="A848" s="12">
        <v>45013.291666666664</v>
      </c>
      <c r="B848" s="11">
        <v>28.587800000000001</v>
      </c>
      <c r="C848" s="11">
        <v>29.29</v>
      </c>
      <c r="D848" s="11">
        <v>59.78</v>
      </c>
      <c r="E848" s="11">
        <v>28.63</v>
      </c>
      <c r="F848" s="11">
        <v>29.08</v>
      </c>
      <c r="G848" s="11">
        <v>37407900</v>
      </c>
    </row>
    <row r="849" spans="1:7">
      <c r="A849" s="12">
        <v>45014.291666666664</v>
      </c>
      <c r="B849" s="11">
        <v>30.764399999999998</v>
      </c>
      <c r="C849" s="11">
        <v>31.52</v>
      </c>
      <c r="D849" s="11">
        <v>59.78</v>
      </c>
      <c r="E849" s="11">
        <v>29.76</v>
      </c>
      <c r="F849" s="11">
        <v>29.77</v>
      </c>
      <c r="G849" s="11">
        <v>85556200</v>
      </c>
    </row>
    <row r="850" spans="1:7">
      <c r="A850" s="12">
        <v>45015.291666666664</v>
      </c>
      <c r="B850" s="11">
        <v>31.320699999999999</v>
      </c>
      <c r="C850" s="11">
        <v>32.090000000000003</v>
      </c>
      <c r="D850" s="11">
        <v>59.78</v>
      </c>
      <c r="E850" s="11">
        <v>31.81</v>
      </c>
      <c r="F850" s="11">
        <v>31.85</v>
      </c>
      <c r="G850" s="11">
        <v>70077600</v>
      </c>
    </row>
    <row r="851" spans="1:7">
      <c r="A851" s="12">
        <v>45016.291666666664</v>
      </c>
      <c r="B851" s="11">
        <v>31.886800000000001</v>
      </c>
      <c r="C851" s="11">
        <v>32.67</v>
      </c>
      <c r="D851" s="11">
        <v>59.78</v>
      </c>
      <c r="E851" s="11">
        <v>31.73</v>
      </c>
      <c r="F851" s="11">
        <v>31.8</v>
      </c>
      <c r="G851" s="11">
        <v>59765000</v>
      </c>
    </row>
    <row r="852" spans="1:7">
      <c r="A852" s="12">
        <v>45019.291666666664</v>
      </c>
      <c r="B852" s="11">
        <v>32.101500000000001</v>
      </c>
      <c r="C852" s="11">
        <v>32.89</v>
      </c>
      <c r="D852" s="11">
        <v>59.78</v>
      </c>
      <c r="E852" s="11">
        <v>32.54</v>
      </c>
      <c r="F852" s="11">
        <v>32.94</v>
      </c>
      <c r="G852" s="11">
        <v>57038300</v>
      </c>
    </row>
    <row r="853" spans="1:7">
      <c r="A853" s="12">
        <v>45020.291666666664</v>
      </c>
      <c r="B853" s="11">
        <v>32.3065</v>
      </c>
      <c r="C853" s="11">
        <v>33.1</v>
      </c>
      <c r="D853" s="11">
        <v>59.78</v>
      </c>
      <c r="E853" s="11">
        <v>32.840000000000003</v>
      </c>
      <c r="F853" s="11">
        <v>32.85</v>
      </c>
      <c r="G853" s="11">
        <v>55714100</v>
      </c>
    </row>
    <row r="854" spans="1:7">
      <c r="A854" s="12">
        <v>45021.291666666664</v>
      </c>
      <c r="B854" s="11">
        <v>32.042999999999999</v>
      </c>
      <c r="C854" s="11">
        <v>32.83</v>
      </c>
      <c r="D854" s="11">
        <v>59.78</v>
      </c>
      <c r="E854" s="11">
        <v>32.340000000000003</v>
      </c>
      <c r="F854" s="11">
        <v>32.799999999999997</v>
      </c>
      <c r="G854" s="11">
        <v>39615700</v>
      </c>
    </row>
    <row r="855" spans="1:7">
      <c r="A855" s="12">
        <v>45022.291666666664</v>
      </c>
      <c r="B855" s="11">
        <v>32.023499999999999</v>
      </c>
      <c r="C855" s="11">
        <v>32.81</v>
      </c>
      <c r="D855" s="11">
        <v>59.78</v>
      </c>
      <c r="E855" s="11">
        <v>32.46</v>
      </c>
      <c r="F855" s="11">
        <v>32.6</v>
      </c>
      <c r="G855" s="11">
        <v>28551900</v>
      </c>
    </row>
    <row r="856" spans="1:7">
      <c r="A856" s="12">
        <v>45026.291666666664</v>
      </c>
      <c r="B856" s="11">
        <v>31.740400000000001</v>
      </c>
      <c r="C856" s="11">
        <v>32.520000000000003</v>
      </c>
      <c r="D856" s="11">
        <v>59.78</v>
      </c>
      <c r="E856" s="11">
        <v>32.200000000000003</v>
      </c>
      <c r="F856" s="11">
        <v>32.6</v>
      </c>
      <c r="G856" s="11">
        <v>30534400</v>
      </c>
    </row>
    <row r="857" spans="1:7">
      <c r="A857" s="12">
        <v>45027.291666666664</v>
      </c>
      <c r="B857" s="11">
        <v>31.5745</v>
      </c>
      <c r="C857" s="11">
        <v>32.35</v>
      </c>
      <c r="D857" s="11">
        <v>59.78</v>
      </c>
      <c r="E857" s="11">
        <v>32.32</v>
      </c>
      <c r="F857" s="11">
        <v>32.659999999999997</v>
      </c>
      <c r="G857" s="11">
        <v>27059100</v>
      </c>
    </row>
    <row r="858" spans="1:7">
      <c r="A858" s="12">
        <v>45028.291666666664</v>
      </c>
      <c r="B858" s="11">
        <v>31.252400000000002</v>
      </c>
      <c r="C858" s="11">
        <v>32.020000000000003</v>
      </c>
      <c r="D858" s="11">
        <v>59.78</v>
      </c>
      <c r="E858" s="11">
        <v>31.96</v>
      </c>
      <c r="F858" s="11">
        <v>32.770000000000003</v>
      </c>
      <c r="G858" s="11">
        <v>37070800</v>
      </c>
    </row>
    <row r="859" spans="1:7">
      <c r="A859" s="12">
        <v>45029.291666666664</v>
      </c>
      <c r="B859" s="11">
        <v>31.3598</v>
      </c>
      <c r="C859" s="11">
        <v>32.130000000000003</v>
      </c>
      <c r="D859" s="11">
        <v>59.78</v>
      </c>
      <c r="E859" s="11">
        <v>31.65</v>
      </c>
      <c r="F859" s="11">
        <v>31.82</v>
      </c>
      <c r="G859" s="11">
        <v>29722300</v>
      </c>
    </row>
    <row r="860" spans="1:7">
      <c r="A860" s="12">
        <v>45030.291666666664</v>
      </c>
      <c r="B860" s="11">
        <v>31.125499999999999</v>
      </c>
      <c r="C860" s="11">
        <v>31.89</v>
      </c>
      <c r="D860" s="11">
        <v>59.78</v>
      </c>
      <c r="E860" s="11">
        <v>31.69</v>
      </c>
      <c r="F860" s="11">
        <v>32</v>
      </c>
      <c r="G860" s="11">
        <v>24623600</v>
      </c>
    </row>
    <row r="861" spans="1:7">
      <c r="A861" s="12">
        <v>45033.291666666664</v>
      </c>
      <c r="B861" s="11">
        <v>31.369499999999999</v>
      </c>
      <c r="C861" s="11">
        <v>32.14</v>
      </c>
      <c r="D861" s="11">
        <v>59.78</v>
      </c>
      <c r="E861" s="11">
        <v>31.77</v>
      </c>
      <c r="F861" s="11">
        <v>31.95</v>
      </c>
      <c r="G861" s="11">
        <v>29601100</v>
      </c>
    </row>
    <row r="862" spans="1:7">
      <c r="A862" s="12">
        <v>45034.291666666664</v>
      </c>
      <c r="B862" s="11">
        <v>31.067</v>
      </c>
      <c r="C862" s="11">
        <v>31.83</v>
      </c>
      <c r="D862" s="11">
        <v>59.78</v>
      </c>
      <c r="E862" s="11">
        <v>31.78</v>
      </c>
      <c r="F862" s="11">
        <v>32.43</v>
      </c>
      <c r="G862" s="11">
        <v>26041400</v>
      </c>
    </row>
    <row r="863" spans="1:7">
      <c r="A863" s="12">
        <v>45035.291666666664</v>
      </c>
      <c r="B863" s="11">
        <v>30.403300000000002</v>
      </c>
      <c r="C863" s="11">
        <v>31.15</v>
      </c>
      <c r="D863" s="11">
        <v>59.78</v>
      </c>
      <c r="E863" s="11">
        <v>31.08</v>
      </c>
      <c r="F863" s="11">
        <v>31.1</v>
      </c>
      <c r="G863" s="11">
        <v>25746600</v>
      </c>
    </row>
    <row r="864" spans="1:7">
      <c r="A864" s="12">
        <v>45036.291666666664</v>
      </c>
      <c r="B864" s="11">
        <v>30.120200000000001</v>
      </c>
      <c r="C864" s="11">
        <v>30.86</v>
      </c>
      <c r="D864" s="11">
        <v>59.78</v>
      </c>
      <c r="E864" s="11">
        <v>30.71</v>
      </c>
      <c r="F864" s="11">
        <v>30.76</v>
      </c>
      <c r="G864" s="11">
        <v>30255100</v>
      </c>
    </row>
    <row r="865" spans="1:7">
      <c r="A865" s="12">
        <v>45037.291666666664</v>
      </c>
      <c r="B865" s="11">
        <v>29.573599999999999</v>
      </c>
      <c r="C865" s="11">
        <v>30.3</v>
      </c>
      <c r="D865" s="11">
        <v>59.78</v>
      </c>
      <c r="E865" s="11">
        <v>30.23</v>
      </c>
      <c r="F865" s="11">
        <v>30.84</v>
      </c>
      <c r="G865" s="11">
        <v>28655800</v>
      </c>
    </row>
    <row r="866" spans="1:7">
      <c r="A866" s="12">
        <v>45040.291666666664</v>
      </c>
      <c r="B866" s="11">
        <v>28.949000000000002</v>
      </c>
      <c r="C866" s="11">
        <v>29.66</v>
      </c>
      <c r="D866" s="11">
        <v>59.78</v>
      </c>
      <c r="E866" s="11">
        <v>29.61</v>
      </c>
      <c r="F866" s="11">
        <v>30.13</v>
      </c>
      <c r="G866" s="11">
        <v>38732500</v>
      </c>
    </row>
    <row r="867" spans="1:7">
      <c r="A867" s="12">
        <v>45041.291666666664</v>
      </c>
      <c r="B867" s="11">
        <v>28.1877</v>
      </c>
      <c r="C867" s="11">
        <v>28.88</v>
      </c>
      <c r="D867" s="11">
        <v>59.78</v>
      </c>
      <c r="E867" s="11">
        <v>28.87</v>
      </c>
      <c r="F867" s="11">
        <v>29.44</v>
      </c>
      <c r="G867" s="11">
        <v>38289900</v>
      </c>
    </row>
    <row r="868" spans="1:7">
      <c r="A868" s="12">
        <v>45042.291666666664</v>
      </c>
      <c r="B868" s="11">
        <v>28.3536</v>
      </c>
      <c r="C868" s="11">
        <v>29.05</v>
      </c>
      <c r="D868" s="11">
        <v>59.78</v>
      </c>
      <c r="E868" s="11">
        <v>28.84</v>
      </c>
      <c r="F868" s="11">
        <v>29.2</v>
      </c>
      <c r="G868" s="11">
        <v>41218800</v>
      </c>
    </row>
    <row r="869" spans="1:7">
      <c r="A869" s="12">
        <v>45043.291666666664</v>
      </c>
      <c r="B869" s="11">
        <v>29.144200000000001</v>
      </c>
      <c r="C869" s="11">
        <v>29.86</v>
      </c>
      <c r="D869" s="11">
        <v>59.78</v>
      </c>
      <c r="E869" s="11">
        <v>28.51</v>
      </c>
      <c r="F869" s="11">
        <v>28.75</v>
      </c>
      <c r="G869" s="11">
        <v>60186200</v>
      </c>
    </row>
    <row r="870" spans="1:7">
      <c r="A870" s="12">
        <v>45044.291666666664</v>
      </c>
      <c r="B870" s="11">
        <v>30.3154</v>
      </c>
      <c r="C870" s="11">
        <v>31.06</v>
      </c>
      <c r="D870" s="11">
        <v>59.78</v>
      </c>
      <c r="E870" s="11">
        <v>30.81</v>
      </c>
      <c r="F870" s="11">
        <v>31.98</v>
      </c>
      <c r="G870" s="11">
        <v>80229700</v>
      </c>
    </row>
    <row r="871" spans="1:7">
      <c r="A871" s="12">
        <v>45047.291666666664</v>
      </c>
      <c r="B871" s="11">
        <v>29.573599999999999</v>
      </c>
      <c r="C871" s="11">
        <v>30.3</v>
      </c>
      <c r="D871" s="11">
        <v>59.78</v>
      </c>
      <c r="E871" s="11">
        <v>30.28</v>
      </c>
      <c r="F871" s="11">
        <v>31.11</v>
      </c>
      <c r="G871" s="11">
        <v>36918500</v>
      </c>
    </row>
    <row r="872" spans="1:7">
      <c r="A872" s="12">
        <v>45048.291666666664</v>
      </c>
      <c r="B872" s="11">
        <v>29.0563</v>
      </c>
      <c r="C872" s="11">
        <v>29.77</v>
      </c>
      <c r="D872" s="11">
        <v>59.78</v>
      </c>
      <c r="E872" s="11">
        <v>29.75</v>
      </c>
      <c r="F872" s="11">
        <v>30.3</v>
      </c>
      <c r="G872" s="11">
        <v>33463400</v>
      </c>
    </row>
    <row r="873" spans="1:7">
      <c r="A873" s="12">
        <v>45049.291666666664</v>
      </c>
      <c r="B873" s="11">
        <v>29.915199999999999</v>
      </c>
      <c r="C873" s="11">
        <v>30.65</v>
      </c>
      <c r="D873" s="11">
        <v>59.78</v>
      </c>
      <c r="E873" s="11">
        <v>30.25</v>
      </c>
      <c r="F873" s="11">
        <v>30.64</v>
      </c>
      <c r="G873" s="11">
        <v>45554500</v>
      </c>
    </row>
    <row r="874" spans="1:7">
      <c r="A874" s="12">
        <v>45050.291666666664</v>
      </c>
      <c r="B874" s="11">
        <v>30.616</v>
      </c>
      <c r="C874" s="11">
        <v>31.24</v>
      </c>
      <c r="D874" s="11">
        <v>59.78</v>
      </c>
      <c r="E874" s="11">
        <v>30.38</v>
      </c>
      <c r="F874" s="11">
        <v>30.44</v>
      </c>
      <c r="G874" s="11">
        <v>46104000</v>
      </c>
    </row>
    <row r="875" spans="1:7">
      <c r="A875" s="12">
        <v>45051.291666666664</v>
      </c>
      <c r="B875" s="11">
        <v>30.370999999999999</v>
      </c>
      <c r="C875" s="11">
        <v>30.99</v>
      </c>
      <c r="D875" s="11">
        <v>59.78</v>
      </c>
      <c r="E875" s="11">
        <v>30.73</v>
      </c>
      <c r="F875" s="11">
        <v>31.38</v>
      </c>
      <c r="G875" s="11">
        <v>35010800</v>
      </c>
    </row>
    <row r="876" spans="1:7">
      <c r="A876" s="12">
        <v>45054.291666666664</v>
      </c>
      <c r="B876" s="11">
        <v>30.1553</v>
      </c>
      <c r="C876" s="11">
        <v>30.77</v>
      </c>
      <c r="D876" s="11">
        <v>59.78</v>
      </c>
      <c r="E876" s="11">
        <v>30.39</v>
      </c>
      <c r="F876" s="11">
        <v>30.7</v>
      </c>
      <c r="G876" s="11">
        <v>30882800</v>
      </c>
    </row>
    <row r="877" spans="1:7">
      <c r="A877" s="12">
        <v>45055.291666666664</v>
      </c>
      <c r="B877" s="11">
        <v>29.498699999999999</v>
      </c>
      <c r="C877" s="11">
        <v>30.1</v>
      </c>
      <c r="D877" s="11">
        <v>59.78</v>
      </c>
      <c r="E877" s="11">
        <v>29.91</v>
      </c>
      <c r="F877" s="11">
        <v>30.38</v>
      </c>
      <c r="G877" s="11">
        <v>30706500</v>
      </c>
    </row>
    <row r="878" spans="1:7">
      <c r="A878" s="12">
        <v>45056.291666666664</v>
      </c>
      <c r="B878" s="11">
        <v>29.371300000000002</v>
      </c>
      <c r="C878" s="11">
        <v>29.97</v>
      </c>
      <c r="D878" s="11">
        <v>59.78</v>
      </c>
      <c r="E878" s="11">
        <v>29.49</v>
      </c>
      <c r="F878" s="11">
        <v>30.29</v>
      </c>
      <c r="G878" s="11">
        <v>40526500</v>
      </c>
    </row>
    <row r="879" spans="1:7">
      <c r="A879" s="12">
        <v>45057.291666666664</v>
      </c>
      <c r="B879" s="11">
        <v>28.2835</v>
      </c>
      <c r="C879" s="11">
        <v>28.86</v>
      </c>
      <c r="D879" s="11">
        <v>59.78</v>
      </c>
      <c r="E879" s="11">
        <v>28.82</v>
      </c>
      <c r="F879" s="11">
        <v>29.6</v>
      </c>
      <c r="G879" s="11">
        <v>47144400</v>
      </c>
    </row>
    <row r="880" spans="1:7">
      <c r="A880" s="12">
        <v>45058.291666666664</v>
      </c>
      <c r="B880" s="11">
        <v>28.371700000000001</v>
      </c>
      <c r="C880" s="11">
        <v>28.95</v>
      </c>
      <c r="D880" s="11">
        <v>59.78</v>
      </c>
      <c r="E880" s="11">
        <v>28.72</v>
      </c>
      <c r="F880" s="11">
        <v>29.03</v>
      </c>
      <c r="G880" s="11">
        <v>24147300</v>
      </c>
    </row>
    <row r="881" spans="1:7">
      <c r="A881" s="12">
        <v>45061.291666666664</v>
      </c>
      <c r="B881" s="11">
        <v>29.204699999999999</v>
      </c>
      <c r="C881" s="11">
        <v>29.8</v>
      </c>
      <c r="D881" s="11">
        <v>59.78</v>
      </c>
      <c r="E881" s="11">
        <v>28.88</v>
      </c>
      <c r="F881" s="11">
        <v>28.9</v>
      </c>
      <c r="G881" s="11">
        <v>28717500</v>
      </c>
    </row>
    <row r="882" spans="1:7">
      <c r="A882" s="12">
        <v>45062.291666666664</v>
      </c>
      <c r="B882" s="11">
        <v>28.636299999999999</v>
      </c>
      <c r="C882" s="11">
        <v>29.22</v>
      </c>
      <c r="D882" s="11">
        <v>59.78</v>
      </c>
      <c r="E882" s="11">
        <v>29.21</v>
      </c>
      <c r="F882" s="11">
        <v>29.62</v>
      </c>
      <c r="G882" s="11">
        <v>22812000</v>
      </c>
    </row>
    <row r="883" spans="1:7">
      <c r="A883" s="12">
        <v>45063.291666666664</v>
      </c>
      <c r="B883" s="11">
        <v>28.293299999999999</v>
      </c>
      <c r="C883" s="11">
        <v>28.87</v>
      </c>
      <c r="D883" s="11">
        <v>59.78</v>
      </c>
      <c r="E883" s="11">
        <v>28.68</v>
      </c>
      <c r="F883" s="11">
        <v>29.52</v>
      </c>
      <c r="G883" s="11">
        <v>41667300</v>
      </c>
    </row>
    <row r="884" spans="1:7">
      <c r="A884" s="12">
        <v>45064.291666666664</v>
      </c>
      <c r="B884" s="11">
        <v>29.0871</v>
      </c>
      <c r="C884" s="11">
        <v>29.68</v>
      </c>
      <c r="D884" s="11">
        <v>59.78</v>
      </c>
      <c r="E884" s="11">
        <v>28.87</v>
      </c>
      <c r="F884" s="11">
        <v>29</v>
      </c>
      <c r="G884" s="11">
        <v>36529200</v>
      </c>
    </row>
    <row r="885" spans="1:7">
      <c r="A885" s="12">
        <v>45065.291666666664</v>
      </c>
      <c r="B885" s="11">
        <v>29.332100000000001</v>
      </c>
      <c r="C885" s="11">
        <v>29.93</v>
      </c>
      <c r="D885" s="11">
        <v>59.78</v>
      </c>
      <c r="E885" s="11">
        <v>29.5</v>
      </c>
      <c r="F885" s="11">
        <v>29.6</v>
      </c>
      <c r="G885" s="11">
        <v>40668700</v>
      </c>
    </row>
    <row r="886" spans="1:7">
      <c r="A886" s="12">
        <v>45068.291666666664</v>
      </c>
      <c r="B886" s="11">
        <v>29.6751</v>
      </c>
      <c r="C886" s="11">
        <v>30.28</v>
      </c>
      <c r="D886" s="11">
        <v>59.78</v>
      </c>
      <c r="E886" s="11">
        <v>29.82</v>
      </c>
      <c r="F886" s="11">
        <v>29.85</v>
      </c>
      <c r="G886" s="11">
        <v>28693400</v>
      </c>
    </row>
    <row r="887" spans="1:7">
      <c r="A887" s="12">
        <v>45069.291666666664</v>
      </c>
      <c r="B887" s="11">
        <v>28.920500000000001</v>
      </c>
      <c r="C887" s="11">
        <v>29.51</v>
      </c>
      <c r="D887" s="11">
        <v>59.78</v>
      </c>
      <c r="E887" s="11">
        <v>29.49</v>
      </c>
      <c r="F887" s="11">
        <v>30.05</v>
      </c>
      <c r="G887" s="11">
        <v>29400900</v>
      </c>
    </row>
    <row r="888" spans="1:7">
      <c r="A888" s="12">
        <v>45070.291666666664</v>
      </c>
      <c r="B888" s="11">
        <v>28.4207</v>
      </c>
      <c r="C888" s="11">
        <v>29</v>
      </c>
      <c r="D888" s="11">
        <v>59.78</v>
      </c>
      <c r="E888" s="11">
        <v>28.82</v>
      </c>
      <c r="F888" s="11">
        <v>29.31</v>
      </c>
      <c r="G888" s="11">
        <v>28045800</v>
      </c>
    </row>
    <row r="889" spans="1:7">
      <c r="A889" s="12">
        <v>45071.291666666664</v>
      </c>
      <c r="B889" s="11">
        <v>26.852699999999999</v>
      </c>
      <c r="C889" s="11">
        <v>27.4</v>
      </c>
      <c r="D889" s="11">
        <v>59.78</v>
      </c>
      <c r="E889" s="11">
        <v>26.86</v>
      </c>
      <c r="F889" s="11">
        <v>28.29</v>
      </c>
      <c r="G889" s="11">
        <v>78009400</v>
      </c>
    </row>
    <row r="890" spans="1:7">
      <c r="A890" s="12">
        <v>45072.291666666664</v>
      </c>
      <c r="B890" s="11">
        <v>28.4207</v>
      </c>
      <c r="C890" s="11">
        <v>29</v>
      </c>
      <c r="D890" s="11">
        <v>59.78</v>
      </c>
      <c r="E890" s="11">
        <v>27.1</v>
      </c>
      <c r="F890" s="11">
        <v>27.44</v>
      </c>
      <c r="G890" s="11">
        <v>71910600</v>
      </c>
    </row>
    <row r="891" spans="1:7">
      <c r="A891" s="12">
        <v>45076.291666666664</v>
      </c>
      <c r="B891" s="11">
        <v>29.390899999999998</v>
      </c>
      <c r="C891" s="11">
        <v>29.99</v>
      </c>
      <c r="D891" s="11">
        <v>59.78</v>
      </c>
      <c r="E891" s="11">
        <v>29</v>
      </c>
      <c r="F891" s="11">
        <v>29.7</v>
      </c>
      <c r="G891" s="11">
        <v>54874800</v>
      </c>
    </row>
    <row r="892" spans="1:7">
      <c r="A892" s="12">
        <v>45077.291666666664</v>
      </c>
      <c r="B892" s="11">
        <v>30.812000000000001</v>
      </c>
      <c r="C892" s="11">
        <v>31.44</v>
      </c>
      <c r="D892" s="11">
        <v>59.78</v>
      </c>
      <c r="E892" s="11">
        <v>29.67</v>
      </c>
      <c r="F892" s="11">
        <v>29.7</v>
      </c>
      <c r="G892" s="11">
        <v>136243800</v>
      </c>
    </row>
    <row r="893" spans="1:7">
      <c r="A893" s="12">
        <v>45078.291666666664</v>
      </c>
      <c r="B893" s="11">
        <v>30.508199999999999</v>
      </c>
      <c r="C893" s="11">
        <v>31.13</v>
      </c>
      <c r="D893" s="11">
        <v>59.78</v>
      </c>
      <c r="E893" s="11">
        <v>31.02</v>
      </c>
      <c r="F893" s="11">
        <v>31.8</v>
      </c>
      <c r="G893" s="11">
        <v>52667400</v>
      </c>
    </row>
    <row r="894" spans="1:7">
      <c r="A894" s="12">
        <v>45079.291666666664</v>
      </c>
      <c r="B894" s="11">
        <v>30.6846</v>
      </c>
      <c r="C894" s="11">
        <v>31.31</v>
      </c>
      <c r="D894" s="11">
        <v>59.78</v>
      </c>
      <c r="E894" s="11">
        <v>30.83</v>
      </c>
      <c r="F894" s="11">
        <v>31.4</v>
      </c>
      <c r="G894" s="11">
        <v>36496200</v>
      </c>
    </row>
    <row r="895" spans="1:7">
      <c r="A895" s="12">
        <v>45082.291666666664</v>
      </c>
      <c r="B895" s="11">
        <v>29.263500000000001</v>
      </c>
      <c r="C895" s="11">
        <v>29.86</v>
      </c>
      <c r="D895" s="11">
        <v>59.78</v>
      </c>
      <c r="E895" s="11">
        <v>29.83</v>
      </c>
      <c r="F895" s="11">
        <v>31.31</v>
      </c>
      <c r="G895" s="11">
        <v>48244100</v>
      </c>
    </row>
    <row r="896" spans="1:7">
      <c r="A896" s="12">
        <v>45083.291666666664</v>
      </c>
      <c r="B896" s="11">
        <v>30.3416</v>
      </c>
      <c r="C896" s="11">
        <v>30.96</v>
      </c>
      <c r="D896" s="11">
        <v>59.78</v>
      </c>
      <c r="E896" s="11">
        <v>29.7</v>
      </c>
      <c r="F896" s="11">
        <v>29.77</v>
      </c>
      <c r="G896" s="11">
        <v>42295300</v>
      </c>
    </row>
    <row r="897" spans="1:7">
      <c r="A897" s="12">
        <v>45084.291666666664</v>
      </c>
      <c r="B897" s="11">
        <v>30.655200000000001</v>
      </c>
      <c r="C897" s="11">
        <v>31.28</v>
      </c>
      <c r="D897" s="11">
        <v>59.78</v>
      </c>
      <c r="E897" s="11">
        <v>30.93</v>
      </c>
      <c r="F897" s="11">
        <v>31.03</v>
      </c>
      <c r="G897" s="11">
        <v>39098000</v>
      </c>
    </row>
    <row r="898" spans="1:7">
      <c r="A898" s="12">
        <v>45085.291666666664</v>
      </c>
      <c r="B898" s="11">
        <v>31.1844</v>
      </c>
      <c r="C898" s="11">
        <v>31.82</v>
      </c>
      <c r="D898" s="11">
        <v>59.78</v>
      </c>
      <c r="E898" s="11">
        <v>31.06</v>
      </c>
      <c r="F898" s="11">
        <v>31.43</v>
      </c>
      <c r="G898" s="11">
        <v>35199000</v>
      </c>
    </row>
    <row r="899" spans="1:7">
      <c r="A899" s="12">
        <v>45086.291666666664</v>
      </c>
      <c r="B899" s="11">
        <v>30.713999999999999</v>
      </c>
      <c r="C899" s="11">
        <v>31.34</v>
      </c>
      <c r="D899" s="11">
        <v>59.78</v>
      </c>
      <c r="E899" s="11">
        <v>30.68</v>
      </c>
      <c r="F899" s="11">
        <v>31.93</v>
      </c>
      <c r="G899" s="11">
        <v>40218000</v>
      </c>
    </row>
    <row r="900" spans="1:7">
      <c r="A900" s="12">
        <v>45089.291666666664</v>
      </c>
      <c r="B900" s="11">
        <v>32.409399999999998</v>
      </c>
      <c r="C900" s="11">
        <v>33.07</v>
      </c>
      <c r="D900" s="11">
        <v>59.78</v>
      </c>
      <c r="E900" s="11">
        <v>31.36</v>
      </c>
      <c r="F900" s="11">
        <v>31.4</v>
      </c>
      <c r="G900" s="11">
        <v>59881600</v>
      </c>
    </row>
    <row r="901" spans="1:7">
      <c r="A901" s="12">
        <v>45090.291666666664</v>
      </c>
      <c r="B901" s="11">
        <v>33.232599999999998</v>
      </c>
      <c r="C901" s="11">
        <v>33.909999999999997</v>
      </c>
      <c r="D901" s="11">
        <v>59.78</v>
      </c>
      <c r="E901" s="11">
        <v>33.07</v>
      </c>
      <c r="F901" s="11">
        <v>33.770000000000003</v>
      </c>
      <c r="G901" s="11">
        <v>51990000</v>
      </c>
    </row>
    <row r="902" spans="1:7">
      <c r="A902" s="12">
        <v>45091.291666666664</v>
      </c>
      <c r="B902" s="11">
        <v>34.869300000000003</v>
      </c>
      <c r="C902" s="11">
        <v>35.58</v>
      </c>
      <c r="D902" s="11">
        <v>59.78</v>
      </c>
      <c r="E902" s="11">
        <v>33.799999999999997</v>
      </c>
      <c r="F902" s="11">
        <v>33.869999999999997</v>
      </c>
      <c r="G902" s="11">
        <v>74404300</v>
      </c>
    </row>
    <row r="903" spans="1:7">
      <c r="A903" s="12">
        <v>45092.291666666664</v>
      </c>
      <c r="B903" s="11">
        <v>35.104500000000002</v>
      </c>
      <c r="C903" s="11">
        <v>35.82</v>
      </c>
      <c r="D903" s="11">
        <v>59.78</v>
      </c>
      <c r="E903" s="11">
        <v>35.22</v>
      </c>
      <c r="F903" s="11">
        <v>35.28</v>
      </c>
      <c r="G903" s="11">
        <v>67676300</v>
      </c>
    </row>
    <row r="904" spans="1:7">
      <c r="A904" s="12">
        <v>45093.291666666664</v>
      </c>
      <c r="B904" s="11">
        <v>35.643500000000003</v>
      </c>
      <c r="C904" s="11">
        <v>36.369999999999997</v>
      </c>
      <c r="D904" s="11">
        <v>59.78</v>
      </c>
      <c r="E904" s="11">
        <v>35.6</v>
      </c>
      <c r="F904" s="11">
        <v>36.36</v>
      </c>
      <c r="G904" s="11">
        <v>110188500</v>
      </c>
    </row>
    <row r="905" spans="1:7">
      <c r="A905" s="12">
        <v>45097.291666666664</v>
      </c>
      <c r="B905" s="11">
        <v>34.300800000000002</v>
      </c>
      <c r="C905" s="11">
        <v>35</v>
      </c>
      <c r="D905" s="11">
        <v>59.78</v>
      </c>
      <c r="E905" s="11">
        <v>34.72</v>
      </c>
      <c r="F905" s="11">
        <v>36.770000000000003</v>
      </c>
      <c r="G905" s="11">
        <v>65970200</v>
      </c>
    </row>
    <row r="906" spans="1:7">
      <c r="A906" s="12">
        <v>45098.291666666664</v>
      </c>
      <c r="B906" s="11">
        <v>32.242800000000003</v>
      </c>
      <c r="C906" s="11">
        <v>32.9</v>
      </c>
      <c r="D906" s="11">
        <v>59.78</v>
      </c>
      <c r="E906" s="11">
        <v>32.83</v>
      </c>
      <c r="F906" s="11">
        <v>34.92</v>
      </c>
      <c r="G906" s="11">
        <v>70973500</v>
      </c>
    </row>
    <row r="907" spans="1:7">
      <c r="A907" s="12">
        <v>45099.291666666664</v>
      </c>
      <c r="B907" s="11">
        <v>32.056600000000003</v>
      </c>
      <c r="C907" s="11">
        <v>32.71</v>
      </c>
      <c r="D907" s="11">
        <v>59.78</v>
      </c>
      <c r="E907" s="11">
        <v>32.130000000000003</v>
      </c>
      <c r="F907" s="11">
        <v>32.69</v>
      </c>
      <c r="G907" s="11">
        <v>45740300</v>
      </c>
    </row>
    <row r="908" spans="1:7">
      <c r="A908" s="12">
        <v>45100.291666666664</v>
      </c>
      <c r="B908" s="11">
        <v>32.340800000000002</v>
      </c>
      <c r="C908" s="11">
        <v>33</v>
      </c>
      <c r="D908" s="11">
        <v>59.78</v>
      </c>
      <c r="E908" s="11">
        <v>32.03</v>
      </c>
      <c r="F908" s="11">
        <v>32.21</v>
      </c>
      <c r="G908" s="11">
        <v>46199200</v>
      </c>
    </row>
    <row r="909" spans="1:7">
      <c r="A909" s="12">
        <v>45103.291666666664</v>
      </c>
      <c r="B909" s="11">
        <v>32.673999999999999</v>
      </c>
      <c r="C909" s="11">
        <v>33.340000000000003</v>
      </c>
      <c r="D909" s="11">
        <v>59.78</v>
      </c>
      <c r="E909" s="11">
        <v>33.1</v>
      </c>
      <c r="F909" s="11">
        <v>33.19</v>
      </c>
      <c r="G909" s="11">
        <v>38952400</v>
      </c>
    </row>
    <row r="910" spans="1:7">
      <c r="A910" s="12">
        <v>45104.291666666664</v>
      </c>
      <c r="B910" s="11">
        <v>33.418799999999997</v>
      </c>
      <c r="C910" s="11">
        <v>34.1</v>
      </c>
      <c r="D910" s="11">
        <v>59.78</v>
      </c>
      <c r="E910" s="11">
        <v>33.01</v>
      </c>
      <c r="F910" s="11">
        <v>33.22</v>
      </c>
      <c r="G910" s="11">
        <v>33038900</v>
      </c>
    </row>
    <row r="911" spans="1:7">
      <c r="A911" s="12">
        <v>45105.291666666664</v>
      </c>
      <c r="B911" s="11">
        <v>32.8994</v>
      </c>
      <c r="C911" s="11">
        <v>33.57</v>
      </c>
      <c r="D911" s="11">
        <v>59.78</v>
      </c>
      <c r="E911" s="11">
        <v>33.03</v>
      </c>
      <c r="F911" s="11">
        <v>33.61</v>
      </c>
      <c r="G911" s="11">
        <v>33906900</v>
      </c>
    </row>
    <row r="912" spans="1:7">
      <c r="A912" s="12">
        <v>45106.291666666664</v>
      </c>
      <c r="B912" s="11">
        <v>32.252600000000001</v>
      </c>
      <c r="C912" s="11">
        <v>32.909999999999997</v>
      </c>
      <c r="D912" s="11">
        <v>59.78</v>
      </c>
      <c r="E912" s="11">
        <v>32.49</v>
      </c>
      <c r="F912" s="11">
        <v>33.340000000000003</v>
      </c>
      <c r="G912" s="11">
        <v>38313000</v>
      </c>
    </row>
    <row r="913" spans="1:7">
      <c r="A913" s="12">
        <v>45107.291666666664</v>
      </c>
      <c r="B913" s="11">
        <v>32.771999999999998</v>
      </c>
      <c r="C913" s="11">
        <v>33.44</v>
      </c>
      <c r="D913" s="11">
        <v>59.78</v>
      </c>
      <c r="E913" s="11">
        <v>33.159999999999997</v>
      </c>
      <c r="F913" s="11">
        <v>33.36</v>
      </c>
      <c r="G913" s="11">
        <v>33798400</v>
      </c>
    </row>
    <row r="914" spans="1:7">
      <c r="A914" s="12">
        <v>45110.291666666664</v>
      </c>
      <c r="B914" s="11">
        <v>32.948399999999999</v>
      </c>
      <c r="C914" s="11">
        <v>33.619999999999997</v>
      </c>
      <c r="D914" s="11">
        <v>59.78</v>
      </c>
      <c r="E914" s="11">
        <v>33.14</v>
      </c>
      <c r="F914" s="11">
        <v>33.54</v>
      </c>
      <c r="G914" s="11">
        <v>15753000</v>
      </c>
    </row>
    <row r="915" spans="1:7">
      <c r="A915" s="12">
        <v>45112.291666666664</v>
      </c>
      <c r="B915" s="11">
        <v>31.860600000000002</v>
      </c>
      <c r="C915" s="11">
        <v>32.51</v>
      </c>
      <c r="D915" s="11">
        <v>59.78</v>
      </c>
      <c r="E915" s="11">
        <v>32.5</v>
      </c>
      <c r="F915" s="11">
        <v>33.31</v>
      </c>
      <c r="G915" s="11">
        <v>37664700</v>
      </c>
    </row>
    <row r="916" spans="1:7">
      <c r="A916" s="12">
        <v>45113.291666666664</v>
      </c>
      <c r="B916" s="11">
        <v>31.331399999999999</v>
      </c>
      <c r="C916" s="11">
        <v>31.97</v>
      </c>
      <c r="D916" s="11">
        <v>59.78</v>
      </c>
      <c r="E916" s="11">
        <v>31.38</v>
      </c>
      <c r="F916" s="11">
        <v>31.9</v>
      </c>
      <c r="G916" s="11">
        <v>41693600</v>
      </c>
    </row>
    <row r="917" spans="1:7">
      <c r="A917" s="12">
        <v>45114.291666666664</v>
      </c>
      <c r="B917" s="11">
        <v>31.213799999999999</v>
      </c>
      <c r="C917" s="11">
        <v>31.85</v>
      </c>
      <c r="D917" s="11">
        <v>59.78</v>
      </c>
      <c r="E917" s="11">
        <v>31.82</v>
      </c>
      <c r="F917" s="11">
        <v>32</v>
      </c>
      <c r="G917" s="11">
        <v>28345700</v>
      </c>
    </row>
    <row r="918" spans="1:7">
      <c r="A918" s="12">
        <v>45117.291666666664</v>
      </c>
      <c r="B918" s="11">
        <v>32.085999999999999</v>
      </c>
      <c r="C918" s="11">
        <v>32.74</v>
      </c>
      <c r="D918" s="11">
        <v>59.78</v>
      </c>
      <c r="E918" s="11">
        <v>31.77</v>
      </c>
      <c r="F918" s="11">
        <v>31.87</v>
      </c>
      <c r="G918" s="11">
        <v>36305700</v>
      </c>
    </row>
    <row r="919" spans="1:7">
      <c r="A919" s="12">
        <v>45118.291666666664</v>
      </c>
      <c r="B919" s="11">
        <v>32.634799999999998</v>
      </c>
      <c r="C919" s="11">
        <v>33.299999999999997</v>
      </c>
      <c r="D919" s="11">
        <v>59.78</v>
      </c>
      <c r="E919" s="11">
        <v>32.5</v>
      </c>
      <c r="F919" s="11">
        <v>32.82</v>
      </c>
      <c r="G919" s="11">
        <v>28148800</v>
      </c>
    </row>
    <row r="920" spans="1:7">
      <c r="A920" s="12">
        <v>45119.291666666664</v>
      </c>
      <c r="B920" s="11">
        <v>33.301200000000001</v>
      </c>
      <c r="C920" s="11">
        <v>33.979999999999997</v>
      </c>
      <c r="D920" s="11">
        <v>59.78</v>
      </c>
      <c r="E920" s="11">
        <v>33.06</v>
      </c>
      <c r="F920" s="11">
        <v>33.69</v>
      </c>
      <c r="G920" s="11">
        <v>37762200</v>
      </c>
    </row>
    <row r="921" spans="1:7">
      <c r="A921" s="12">
        <v>45120.291666666664</v>
      </c>
      <c r="B921" s="11">
        <v>33.193399999999997</v>
      </c>
      <c r="C921" s="11">
        <v>33.869999999999997</v>
      </c>
      <c r="D921" s="11">
        <v>59.78</v>
      </c>
      <c r="E921" s="11">
        <v>33.619999999999997</v>
      </c>
      <c r="F921" s="11">
        <v>34.15</v>
      </c>
      <c r="G921" s="11">
        <v>32745800</v>
      </c>
    </row>
    <row r="922" spans="1:7">
      <c r="A922" s="12">
        <v>45121.291666666664</v>
      </c>
      <c r="B922" s="11">
        <v>32.4878</v>
      </c>
      <c r="C922" s="11">
        <v>33.15</v>
      </c>
      <c r="D922" s="11">
        <v>59.78</v>
      </c>
      <c r="E922" s="11">
        <v>33</v>
      </c>
      <c r="F922" s="11">
        <v>33.78</v>
      </c>
      <c r="G922" s="11">
        <v>30426200</v>
      </c>
    </row>
    <row r="923" spans="1:7">
      <c r="A923" s="12">
        <v>45124.291666666664</v>
      </c>
      <c r="B923" s="11">
        <v>33.683399999999999</v>
      </c>
      <c r="C923" s="11">
        <v>34.369999999999997</v>
      </c>
      <c r="D923" s="11">
        <v>59.78</v>
      </c>
      <c r="E923" s="11">
        <v>33.07</v>
      </c>
      <c r="F923" s="11">
        <v>33.159999999999997</v>
      </c>
      <c r="G923" s="11">
        <v>34111200</v>
      </c>
    </row>
    <row r="924" spans="1:7">
      <c r="A924" s="12">
        <v>45125.291666666664</v>
      </c>
      <c r="B924" s="11">
        <v>33.8108</v>
      </c>
      <c r="C924" s="11">
        <v>34.5</v>
      </c>
      <c r="D924" s="11">
        <v>59.78</v>
      </c>
      <c r="E924" s="11">
        <v>33.83</v>
      </c>
      <c r="F924" s="11">
        <v>34.28</v>
      </c>
      <c r="G924" s="11">
        <v>29679500</v>
      </c>
    </row>
    <row r="925" spans="1:7">
      <c r="A925" s="12">
        <v>45126.291666666664</v>
      </c>
      <c r="B925" s="11">
        <v>33.771599999999999</v>
      </c>
      <c r="C925" s="11">
        <v>34.46</v>
      </c>
      <c r="D925" s="11">
        <v>59.78</v>
      </c>
      <c r="E925" s="11">
        <v>34.33</v>
      </c>
      <c r="F925" s="11">
        <v>34.4</v>
      </c>
      <c r="G925" s="11">
        <v>26486700</v>
      </c>
    </row>
    <row r="926" spans="1:7">
      <c r="A926" s="12">
        <v>45127.291666666664</v>
      </c>
      <c r="B926" s="11">
        <v>32.703400000000002</v>
      </c>
      <c r="C926" s="11">
        <v>33.369999999999997</v>
      </c>
      <c r="D926" s="11">
        <v>59.78</v>
      </c>
      <c r="E926" s="11">
        <v>33.229999999999997</v>
      </c>
      <c r="F926" s="11">
        <v>33.700000000000003</v>
      </c>
      <c r="G926" s="11">
        <v>37878000</v>
      </c>
    </row>
    <row r="927" spans="1:7">
      <c r="A927" s="12">
        <v>45128.291666666664</v>
      </c>
      <c r="B927" s="11">
        <v>33.340400000000002</v>
      </c>
      <c r="C927" s="11">
        <v>34.020000000000003</v>
      </c>
      <c r="D927" s="11">
        <v>59.78</v>
      </c>
      <c r="E927" s="11">
        <v>33.42</v>
      </c>
      <c r="F927" s="11">
        <v>33.729999999999997</v>
      </c>
      <c r="G927" s="11">
        <v>79724100</v>
      </c>
    </row>
    <row r="928" spans="1:7">
      <c r="A928" s="12">
        <v>45131.291666666664</v>
      </c>
      <c r="B928" s="11">
        <v>32.958199999999998</v>
      </c>
      <c r="C928" s="11">
        <v>33.630000000000003</v>
      </c>
      <c r="D928" s="11">
        <v>59.78</v>
      </c>
      <c r="E928" s="11">
        <v>33.56</v>
      </c>
      <c r="F928" s="11">
        <v>33.840000000000003</v>
      </c>
      <c r="G928" s="11">
        <v>25225800</v>
      </c>
    </row>
    <row r="929" spans="1:7">
      <c r="A929" s="12">
        <v>45132.291666666664</v>
      </c>
      <c r="B929" s="11">
        <v>33.418799999999997</v>
      </c>
      <c r="C929" s="11">
        <v>34.1</v>
      </c>
      <c r="D929" s="11">
        <v>59.78</v>
      </c>
      <c r="E929" s="11">
        <v>33.4</v>
      </c>
      <c r="F929" s="11">
        <v>33.700000000000003</v>
      </c>
      <c r="G929" s="11">
        <v>31771100</v>
      </c>
    </row>
    <row r="930" spans="1:7">
      <c r="A930" s="12">
        <v>45133.291666666664</v>
      </c>
      <c r="B930" s="11">
        <v>33.6736</v>
      </c>
      <c r="C930" s="11">
        <v>34.36</v>
      </c>
      <c r="D930" s="11">
        <v>59.78</v>
      </c>
      <c r="E930" s="11">
        <v>33.700000000000003</v>
      </c>
      <c r="F930" s="11">
        <v>33.72</v>
      </c>
      <c r="G930" s="11">
        <v>32643200</v>
      </c>
    </row>
    <row r="931" spans="1:7">
      <c r="A931" s="12">
        <v>45134.291666666664</v>
      </c>
      <c r="B931" s="11">
        <v>33.8598</v>
      </c>
      <c r="C931" s="11">
        <v>34.549999999999997</v>
      </c>
      <c r="D931" s="11">
        <v>59.78</v>
      </c>
      <c r="E931" s="11">
        <v>34.11</v>
      </c>
      <c r="F931" s="11">
        <v>34.82</v>
      </c>
      <c r="G931" s="11">
        <v>58890800</v>
      </c>
    </row>
    <row r="932" spans="1:7">
      <c r="A932" s="12">
        <v>45135.291666666664</v>
      </c>
      <c r="B932" s="11">
        <v>36.094299999999997</v>
      </c>
      <c r="C932" s="11">
        <v>36.83</v>
      </c>
      <c r="D932" s="11">
        <v>59.78</v>
      </c>
      <c r="E932" s="11">
        <v>35.51</v>
      </c>
      <c r="F932" s="11">
        <v>36.75</v>
      </c>
      <c r="G932" s="11">
        <v>90863000</v>
      </c>
    </row>
    <row r="933" spans="1:7">
      <c r="A933" s="12">
        <v>45138.291666666664</v>
      </c>
      <c r="B933" s="11">
        <v>35.055500000000002</v>
      </c>
      <c r="C933" s="11">
        <v>35.770000000000003</v>
      </c>
      <c r="D933" s="11">
        <v>59.78</v>
      </c>
      <c r="E933" s="11">
        <v>35.67</v>
      </c>
      <c r="F933" s="11">
        <v>36.869999999999997</v>
      </c>
      <c r="G933" s="11">
        <v>55630700</v>
      </c>
    </row>
    <row r="934" spans="1:7">
      <c r="A934" s="12">
        <v>45139.291666666664</v>
      </c>
      <c r="B934" s="11">
        <v>35.084899999999998</v>
      </c>
      <c r="C934" s="11">
        <v>35.799999999999997</v>
      </c>
      <c r="D934" s="11">
        <v>59.78</v>
      </c>
      <c r="E934" s="11">
        <v>35.28</v>
      </c>
      <c r="F934" s="11">
        <v>35.82</v>
      </c>
      <c r="G934" s="11">
        <v>24702200</v>
      </c>
    </row>
    <row r="935" spans="1:7">
      <c r="A935" s="12">
        <v>45140.291666666664</v>
      </c>
      <c r="B935" s="11">
        <v>33.703000000000003</v>
      </c>
      <c r="C935" s="11">
        <v>34.39</v>
      </c>
      <c r="D935" s="11">
        <v>59.78</v>
      </c>
      <c r="E935" s="11">
        <v>34.28</v>
      </c>
      <c r="F935" s="11">
        <v>35.15</v>
      </c>
      <c r="G935" s="11">
        <v>39052000</v>
      </c>
    </row>
    <row r="936" spans="1:7">
      <c r="A936" s="12">
        <v>45141.291666666664</v>
      </c>
      <c r="B936" s="11">
        <v>34.173400000000001</v>
      </c>
      <c r="C936" s="11">
        <v>34.869999999999997</v>
      </c>
      <c r="D936" s="11">
        <v>59.78</v>
      </c>
      <c r="E936" s="11">
        <v>34.130000000000003</v>
      </c>
      <c r="F936" s="11">
        <v>34.29</v>
      </c>
      <c r="G936" s="11">
        <v>24817900</v>
      </c>
    </row>
    <row r="937" spans="1:7">
      <c r="A937" s="12">
        <v>45142.291666666664</v>
      </c>
      <c r="B937" s="11">
        <v>34.561900000000001</v>
      </c>
      <c r="C937" s="11">
        <v>35.14</v>
      </c>
      <c r="D937" s="11">
        <v>59.78</v>
      </c>
      <c r="E937" s="11">
        <v>34.479999999999997</v>
      </c>
      <c r="F937" s="11">
        <v>34.479999999999997</v>
      </c>
      <c r="G937" s="11">
        <v>26664300</v>
      </c>
    </row>
    <row r="938" spans="1:7">
      <c r="A938" s="12">
        <v>45145.291666666664</v>
      </c>
      <c r="B938" s="11">
        <v>34.650500000000001</v>
      </c>
      <c r="C938" s="11">
        <v>35.229999999999997</v>
      </c>
      <c r="D938" s="11">
        <v>59.78</v>
      </c>
      <c r="E938" s="11">
        <v>34.75</v>
      </c>
      <c r="F938" s="11">
        <v>35.409999999999997</v>
      </c>
      <c r="G938" s="11">
        <v>22486900</v>
      </c>
    </row>
    <row r="939" spans="1:7">
      <c r="A939" s="12">
        <v>45146.291666666664</v>
      </c>
      <c r="B939" s="11">
        <v>34.443899999999999</v>
      </c>
      <c r="C939" s="11">
        <v>35.020000000000003</v>
      </c>
      <c r="D939" s="11">
        <v>59.78</v>
      </c>
      <c r="E939" s="11">
        <v>33.86</v>
      </c>
      <c r="F939" s="11">
        <v>34.67</v>
      </c>
      <c r="G939" s="11">
        <v>34753600</v>
      </c>
    </row>
    <row r="940" spans="1:7">
      <c r="A940" s="12">
        <v>45147.291666666664</v>
      </c>
      <c r="B940" s="11">
        <v>33.716099999999997</v>
      </c>
      <c r="C940" s="11">
        <v>34.28</v>
      </c>
      <c r="D940" s="11">
        <v>59.78</v>
      </c>
      <c r="E940" s="11">
        <v>34.229999999999997</v>
      </c>
      <c r="F940" s="11">
        <v>35</v>
      </c>
      <c r="G940" s="11">
        <v>28720200</v>
      </c>
    </row>
    <row r="941" spans="1:7">
      <c r="A941" s="12">
        <v>45148.291666666664</v>
      </c>
      <c r="B941" s="11">
        <v>34.109499999999997</v>
      </c>
      <c r="C941" s="11">
        <v>34.68</v>
      </c>
      <c r="D941" s="11">
        <v>59.78</v>
      </c>
      <c r="E941" s="11">
        <v>34.479999999999997</v>
      </c>
      <c r="F941" s="11">
        <v>34.700000000000003</v>
      </c>
      <c r="G941" s="11">
        <v>30957300</v>
      </c>
    </row>
    <row r="942" spans="1:7">
      <c r="A942" s="12">
        <v>45149.291666666664</v>
      </c>
      <c r="B942" s="11">
        <v>34.316099999999999</v>
      </c>
      <c r="C942" s="11">
        <v>34.89</v>
      </c>
      <c r="D942" s="11">
        <v>59.78</v>
      </c>
      <c r="E942" s="11">
        <v>34.36</v>
      </c>
      <c r="F942" s="11">
        <v>34.46</v>
      </c>
      <c r="G942" s="11">
        <v>28752000</v>
      </c>
    </row>
    <row r="943" spans="1:7">
      <c r="A943" s="12">
        <v>45152.291666666664</v>
      </c>
      <c r="B943" s="11">
        <v>35.0931</v>
      </c>
      <c r="C943" s="11">
        <v>35.68</v>
      </c>
      <c r="D943" s="11">
        <v>59.78</v>
      </c>
      <c r="E943" s="11">
        <v>34.47</v>
      </c>
      <c r="F943" s="11">
        <v>34.67</v>
      </c>
      <c r="G943" s="11">
        <v>36896100</v>
      </c>
    </row>
    <row r="944" spans="1:7">
      <c r="A944" s="12">
        <v>45153.291666666664</v>
      </c>
      <c r="B944" s="11">
        <v>34.198</v>
      </c>
      <c r="C944" s="11">
        <v>34.770000000000003</v>
      </c>
      <c r="D944" s="11">
        <v>59.78</v>
      </c>
      <c r="E944" s="11">
        <v>34.75</v>
      </c>
      <c r="F944" s="11">
        <v>35.409999999999997</v>
      </c>
      <c r="G944" s="11">
        <v>27420300</v>
      </c>
    </row>
    <row r="945" spans="1:7">
      <c r="A945" s="12">
        <v>45154.291666666664</v>
      </c>
      <c r="B945" s="11">
        <v>32.978400000000001</v>
      </c>
      <c r="C945" s="11">
        <v>33.53</v>
      </c>
      <c r="D945" s="11">
        <v>59.78</v>
      </c>
      <c r="E945" s="11">
        <v>33.46</v>
      </c>
      <c r="F945" s="11">
        <v>34.520000000000003</v>
      </c>
      <c r="G945" s="11">
        <v>35757300</v>
      </c>
    </row>
    <row r="946" spans="1:7">
      <c r="A946" s="12">
        <v>45155.291666666664</v>
      </c>
      <c r="B946" s="11">
        <v>32.0441</v>
      </c>
      <c r="C946" s="11">
        <v>32.58</v>
      </c>
      <c r="D946" s="11">
        <v>59.78</v>
      </c>
      <c r="E946" s="11">
        <v>32.35</v>
      </c>
      <c r="F946" s="11">
        <v>33.56</v>
      </c>
      <c r="G946" s="11">
        <v>39906700</v>
      </c>
    </row>
    <row r="947" spans="1:7">
      <c r="A947" s="12">
        <v>45156.291666666664</v>
      </c>
      <c r="B947" s="11">
        <v>32.211300000000001</v>
      </c>
      <c r="C947" s="11">
        <v>32.75</v>
      </c>
      <c r="D947" s="11">
        <v>59.78</v>
      </c>
      <c r="E947" s="11">
        <v>32.18</v>
      </c>
      <c r="F947" s="11">
        <v>32.229999999999997</v>
      </c>
      <c r="G947" s="11">
        <v>23692300</v>
      </c>
    </row>
    <row r="948" spans="1:7">
      <c r="A948" s="12">
        <v>45159.291666666664</v>
      </c>
      <c r="B948" s="11">
        <v>32.594900000000003</v>
      </c>
      <c r="C948" s="11">
        <v>33.14</v>
      </c>
      <c r="D948" s="11">
        <v>59.78</v>
      </c>
      <c r="E948" s="11">
        <v>32.020000000000003</v>
      </c>
      <c r="F948" s="11">
        <v>32.6</v>
      </c>
      <c r="G948" s="11">
        <v>43718200</v>
      </c>
    </row>
    <row r="949" spans="1:7">
      <c r="A949" s="12">
        <v>45160.291666666664</v>
      </c>
      <c r="B949" s="11">
        <v>32.348999999999997</v>
      </c>
      <c r="C949" s="11">
        <v>32.89</v>
      </c>
      <c r="D949" s="11">
        <v>59.78</v>
      </c>
      <c r="E949" s="11">
        <v>32.83</v>
      </c>
      <c r="F949" s="11">
        <v>33.22</v>
      </c>
      <c r="G949" s="11">
        <v>23434200</v>
      </c>
    </row>
    <row r="950" spans="1:7">
      <c r="A950" s="12">
        <v>45161.291666666664</v>
      </c>
      <c r="B950" s="11">
        <v>33.420999999999999</v>
      </c>
      <c r="C950" s="11">
        <v>33.979999999999997</v>
      </c>
      <c r="D950" s="11">
        <v>59.78</v>
      </c>
      <c r="E950" s="11">
        <v>32.799999999999997</v>
      </c>
      <c r="F950" s="11">
        <v>32.880000000000003</v>
      </c>
      <c r="G950" s="11">
        <v>32324300</v>
      </c>
    </row>
    <row r="951" spans="1:7">
      <c r="A951" s="12">
        <v>45162.291666666664</v>
      </c>
      <c r="B951" s="11">
        <v>32.053899999999999</v>
      </c>
      <c r="C951" s="11">
        <v>32.590000000000003</v>
      </c>
      <c r="D951" s="11">
        <v>59.78</v>
      </c>
      <c r="E951" s="11">
        <v>32.49</v>
      </c>
      <c r="F951" s="11">
        <v>33.72</v>
      </c>
      <c r="G951" s="11">
        <v>37931000</v>
      </c>
    </row>
    <row r="952" spans="1:7">
      <c r="A952" s="12">
        <v>45163.291666666664</v>
      </c>
      <c r="B952" s="11">
        <v>32.703000000000003</v>
      </c>
      <c r="C952" s="11">
        <v>33.25</v>
      </c>
      <c r="D952" s="11">
        <v>59.78</v>
      </c>
      <c r="E952" s="11">
        <v>32.35</v>
      </c>
      <c r="F952" s="11">
        <v>32.53</v>
      </c>
      <c r="G952" s="11">
        <v>27324800</v>
      </c>
    </row>
    <row r="953" spans="1:7">
      <c r="A953" s="12">
        <v>45166.291666666664</v>
      </c>
      <c r="B953" s="11">
        <v>33.067</v>
      </c>
      <c r="C953" s="11">
        <v>33.619999999999997</v>
      </c>
      <c r="D953" s="11">
        <v>59.78</v>
      </c>
      <c r="E953" s="11">
        <v>33.21</v>
      </c>
      <c r="F953" s="11">
        <v>33.5</v>
      </c>
      <c r="G953" s="11">
        <v>22341800</v>
      </c>
    </row>
    <row r="954" spans="1:7">
      <c r="A954" s="12">
        <v>45167.291666666664</v>
      </c>
      <c r="B954" s="11">
        <v>33.745600000000003</v>
      </c>
      <c r="C954" s="11">
        <v>34.31</v>
      </c>
      <c r="D954" s="11">
        <v>59.78</v>
      </c>
      <c r="E954" s="11">
        <v>33.47</v>
      </c>
      <c r="F954" s="11">
        <v>33.49</v>
      </c>
      <c r="G954" s="11">
        <v>29943600</v>
      </c>
    </row>
    <row r="955" spans="1:7">
      <c r="A955" s="12">
        <v>45168.291666666664</v>
      </c>
      <c r="B955" s="11">
        <v>33.962000000000003</v>
      </c>
      <c r="C955" s="11">
        <v>34.53</v>
      </c>
      <c r="D955" s="11">
        <v>59.78</v>
      </c>
      <c r="E955" s="11">
        <v>33.78</v>
      </c>
      <c r="F955" s="11">
        <v>34.06</v>
      </c>
      <c r="G955" s="11">
        <v>26279200</v>
      </c>
    </row>
    <row r="956" spans="1:7">
      <c r="A956" s="12">
        <v>45169.291666666664</v>
      </c>
      <c r="B956" s="11">
        <v>34.561900000000001</v>
      </c>
      <c r="C956" s="11">
        <v>35.14</v>
      </c>
      <c r="D956" s="11">
        <v>59.78</v>
      </c>
      <c r="E956" s="11">
        <v>34.299999999999997</v>
      </c>
      <c r="F956" s="11">
        <v>34.32</v>
      </c>
      <c r="G956" s="11">
        <v>48157600</v>
      </c>
    </row>
    <row r="957" spans="1:7">
      <c r="A957" s="12">
        <v>45170.291666666664</v>
      </c>
      <c r="B957" s="11">
        <v>36.007800000000003</v>
      </c>
      <c r="C957" s="11">
        <v>36.61</v>
      </c>
      <c r="D957" s="11">
        <v>59.78</v>
      </c>
      <c r="E957" s="11">
        <v>35.729999999999997</v>
      </c>
      <c r="F957" s="11">
        <v>35.79</v>
      </c>
      <c r="G957" s="11">
        <v>43782600</v>
      </c>
    </row>
    <row r="958" spans="1:7">
      <c r="A958" s="12">
        <v>45174.291666666664</v>
      </c>
      <c r="B958" s="11">
        <v>36.106099999999998</v>
      </c>
      <c r="C958" s="11">
        <v>36.71</v>
      </c>
      <c r="D958" s="11">
        <v>59.78</v>
      </c>
      <c r="E958" s="11">
        <v>36.46</v>
      </c>
      <c r="F958" s="11">
        <v>36.58</v>
      </c>
      <c r="G958" s="11">
        <v>43379400</v>
      </c>
    </row>
    <row r="959" spans="1:7">
      <c r="A959" s="12">
        <v>45175.291666666664</v>
      </c>
      <c r="B959" s="11">
        <v>36.371699999999997</v>
      </c>
      <c r="C959" s="11">
        <v>36.979999999999997</v>
      </c>
      <c r="D959" s="11">
        <v>59.78</v>
      </c>
      <c r="E959" s="11">
        <v>36.03</v>
      </c>
      <c r="F959" s="11">
        <v>36.56</v>
      </c>
      <c r="G959" s="11">
        <v>39643400</v>
      </c>
    </row>
    <row r="960" spans="1:7">
      <c r="A960" s="12">
        <v>45176.291666666664</v>
      </c>
      <c r="B960" s="11">
        <v>37.551900000000003</v>
      </c>
      <c r="C960" s="11">
        <v>38.18</v>
      </c>
      <c r="D960" s="11">
        <v>59.78</v>
      </c>
      <c r="E960" s="11">
        <v>36.75</v>
      </c>
      <c r="F960" s="11">
        <v>36.83</v>
      </c>
      <c r="G960" s="11">
        <v>67659700</v>
      </c>
    </row>
    <row r="961" spans="1:7">
      <c r="A961" s="12">
        <v>45177.291666666664</v>
      </c>
      <c r="B961" s="11">
        <v>37.384700000000002</v>
      </c>
      <c r="C961" s="11">
        <v>38.01</v>
      </c>
      <c r="D961" s="11">
        <v>59.78</v>
      </c>
      <c r="E961" s="11">
        <v>37.71</v>
      </c>
      <c r="F961" s="11">
        <v>38.119999999999997</v>
      </c>
      <c r="G961" s="11">
        <v>44255200</v>
      </c>
    </row>
    <row r="962" spans="1:7">
      <c r="A962" s="12">
        <v>45180.291666666664</v>
      </c>
      <c r="B962" s="11">
        <v>37.955199999999998</v>
      </c>
      <c r="C962" s="11">
        <v>38.590000000000003</v>
      </c>
      <c r="D962" s="11">
        <v>59.78</v>
      </c>
      <c r="E962" s="11">
        <v>37.840000000000003</v>
      </c>
      <c r="F962" s="11">
        <v>38.24</v>
      </c>
      <c r="G962" s="11">
        <v>36349300</v>
      </c>
    </row>
    <row r="963" spans="1:7">
      <c r="A963" s="12">
        <v>45181.291666666664</v>
      </c>
      <c r="B963" s="11">
        <v>38.220799999999997</v>
      </c>
      <c r="C963" s="11">
        <v>38.86</v>
      </c>
      <c r="D963" s="11">
        <v>59.78</v>
      </c>
      <c r="E963" s="11">
        <v>38.65</v>
      </c>
      <c r="F963" s="11">
        <v>38.65</v>
      </c>
      <c r="G963" s="11">
        <v>55326600</v>
      </c>
    </row>
    <row r="964" spans="1:7">
      <c r="A964" s="12">
        <v>45182.291666666664</v>
      </c>
      <c r="B964" s="11">
        <v>38.0732</v>
      </c>
      <c r="C964" s="11">
        <v>38.71</v>
      </c>
      <c r="D964" s="11">
        <v>59.78</v>
      </c>
      <c r="E964" s="11">
        <v>38.25</v>
      </c>
      <c r="F964" s="11">
        <v>38.799999999999997</v>
      </c>
      <c r="G964" s="11">
        <v>35407800</v>
      </c>
    </row>
    <row r="965" spans="1:7">
      <c r="A965" s="12">
        <v>45183.291666666664</v>
      </c>
      <c r="B965" s="11">
        <v>38.033900000000003</v>
      </c>
      <c r="C965" s="11">
        <v>38.67</v>
      </c>
      <c r="D965" s="11">
        <v>59.78</v>
      </c>
      <c r="E965" s="11">
        <v>38.299999999999997</v>
      </c>
      <c r="F965" s="11">
        <v>38.81</v>
      </c>
      <c r="G965" s="11">
        <v>30616500</v>
      </c>
    </row>
    <row r="966" spans="1:7">
      <c r="A966" s="12">
        <v>45184.291666666664</v>
      </c>
      <c r="B966" s="11">
        <v>37.256900000000002</v>
      </c>
      <c r="C966" s="11">
        <v>37.880000000000003</v>
      </c>
      <c r="D966" s="11">
        <v>59.78</v>
      </c>
      <c r="E966" s="11">
        <v>37.619999999999997</v>
      </c>
      <c r="F966" s="11">
        <v>38.42</v>
      </c>
      <c r="G966" s="11">
        <v>68868800</v>
      </c>
    </row>
    <row r="967" spans="1:7">
      <c r="A967" s="12">
        <v>45187.291666666664</v>
      </c>
      <c r="B967" s="11">
        <v>37.365099999999998</v>
      </c>
      <c r="C967" s="11">
        <v>37.99</v>
      </c>
      <c r="D967" s="11">
        <v>59.78</v>
      </c>
      <c r="E967" s="11">
        <v>37.51</v>
      </c>
      <c r="F967" s="11">
        <v>37.619999999999997</v>
      </c>
      <c r="G967" s="11">
        <v>29322200</v>
      </c>
    </row>
    <row r="968" spans="1:7">
      <c r="A968" s="12">
        <v>45188.291666666664</v>
      </c>
      <c r="B968" s="11">
        <v>35.742199999999997</v>
      </c>
      <c r="C968" s="11">
        <v>36.340000000000003</v>
      </c>
      <c r="D968" s="11">
        <v>59.78</v>
      </c>
      <c r="E968" s="11">
        <v>36.020000000000003</v>
      </c>
      <c r="F968" s="11">
        <v>38.04</v>
      </c>
      <c r="G968" s="11">
        <v>53288100</v>
      </c>
    </row>
    <row r="969" spans="1:7">
      <c r="A969" s="12">
        <v>45189.291666666664</v>
      </c>
      <c r="B969" s="11">
        <v>34.119300000000003</v>
      </c>
      <c r="C969" s="11">
        <v>34.69</v>
      </c>
      <c r="D969" s="11">
        <v>59.78</v>
      </c>
      <c r="E969" s="11">
        <v>34.630000000000003</v>
      </c>
      <c r="F969" s="11">
        <v>36.22</v>
      </c>
      <c r="G969" s="11">
        <v>57660800</v>
      </c>
    </row>
    <row r="970" spans="1:7">
      <c r="A970" s="12">
        <v>45190.291666666664</v>
      </c>
      <c r="B970" s="11">
        <v>34.08</v>
      </c>
      <c r="C970" s="11">
        <v>34.65</v>
      </c>
      <c r="D970" s="11">
        <v>59.78</v>
      </c>
      <c r="E970" s="11">
        <v>34.46</v>
      </c>
      <c r="F970" s="11">
        <v>34.57</v>
      </c>
      <c r="G970" s="11">
        <v>45215900</v>
      </c>
    </row>
    <row r="971" spans="1:7">
      <c r="A971" s="12">
        <v>45191.291666666664</v>
      </c>
      <c r="B971" s="11">
        <v>33.617699999999999</v>
      </c>
      <c r="C971" s="11">
        <v>34.18</v>
      </c>
      <c r="D971" s="11">
        <v>59.78</v>
      </c>
      <c r="E971" s="11">
        <v>34.14</v>
      </c>
      <c r="F971" s="11">
        <v>34.81</v>
      </c>
      <c r="G971" s="11">
        <v>29232700</v>
      </c>
    </row>
    <row r="972" spans="1:7">
      <c r="A972" s="12">
        <v>45194.291666666664</v>
      </c>
      <c r="B972" s="11">
        <v>33.725900000000003</v>
      </c>
      <c r="C972" s="11">
        <v>34.29</v>
      </c>
      <c r="D972" s="11">
        <v>59.78</v>
      </c>
      <c r="E972" s="11">
        <v>33.770000000000003</v>
      </c>
      <c r="F972" s="11">
        <v>34</v>
      </c>
      <c r="G972" s="11">
        <v>21729400</v>
      </c>
    </row>
    <row r="973" spans="1:7">
      <c r="A973" s="12">
        <v>45195.291666666664</v>
      </c>
      <c r="B973" s="11">
        <v>33.273499999999999</v>
      </c>
      <c r="C973" s="11">
        <v>33.83</v>
      </c>
      <c r="D973" s="11">
        <v>59.78</v>
      </c>
      <c r="E973" s="11">
        <v>33.64</v>
      </c>
      <c r="F973" s="11">
        <v>34.14</v>
      </c>
      <c r="G973" s="11">
        <v>34198300</v>
      </c>
    </row>
    <row r="974" spans="1:7">
      <c r="A974" s="12">
        <v>45196.291666666664</v>
      </c>
      <c r="B974" s="11">
        <v>34.040700000000001</v>
      </c>
      <c r="C974" s="11">
        <v>34.61</v>
      </c>
      <c r="D974" s="11">
        <v>59.78</v>
      </c>
      <c r="E974" s="11">
        <v>33.880000000000003</v>
      </c>
      <c r="F974" s="11">
        <v>33.92</v>
      </c>
      <c r="G974" s="11">
        <v>44369100</v>
      </c>
    </row>
    <row r="975" spans="1:7">
      <c r="A975" s="12">
        <v>45197.291666666664</v>
      </c>
      <c r="B975" s="11">
        <v>34.601300000000002</v>
      </c>
      <c r="C975" s="11">
        <v>35.18</v>
      </c>
      <c r="D975" s="11">
        <v>59.78</v>
      </c>
      <c r="E975" s="11">
        <v>34.380000000000003</v>
      </c>
      <c r="F975" s="11">
        <v>34.65</v>
      </c>
      <c r="G975" s="11">
        <v>32265300</v>
      </c>
    </row>
    <row r="976" spans="1:7">
      <c r="A976" s="12">
        <v>45198.291666666664</v>
      </c>
      <c r="B976" s="11">
        <v>34.965200000000003</v>
      </c>
      <c r="C976" s="11">
        <v>35.549999999999997</v>
      </c>
      <c r="D976" s="11">
        <v>59.78</v>
      </c>
      <c r="E976" s="11">
        <v>35.159999999999997</v>
      </c>
      <c r="F976" s="11">
        <v>35.65</v>
      </c>
      <c r="G976" s="11">
        <v>28758500</v>
      </c>
    </row>
    <row r="977" spans="1:7">
      <c r="A977" s="12">
        <v>45201.291666666664</v>
      </c>
      <c r="B977" s="11">
        <v>34.8767</v>
      </c>
      <c r="C977" s="11">
        <v>35.46</v>
      </c>
      <c r="D977" s="11">
        <v>59.78</v>
      </c>
      <c r="E977" s="11">
        <v>34.979999999999997</v>
      </c>
      <c r="F977" s="11">
        <v>35.61</v>
      </c>
      <c r="G977" s="11">
        <v>26086200</v>
      </c>
    </row>
    <row r="978" spans="1:7">
      <c r="A978" s="12">
        <v>45202.291666666664</v>
      </c>
      <c r="B978" s="11">
        <v>35.102899999999998</v>
      </c>
      <c r="C978" s="11">
        <v>35.69</v>
      </c>
      <c r="D978" s="11">
        <v>59.78</v>
      </c>
      <c r="E978" s="11">
        <v>35.270000000000003</v>
      </c>
      <c r="F978" s="11">
        <v>35.270000000000003</v>
      </c>
      <c r="G978" s="11">
        <v>45292600</v>
      </c>
    </row>
    <row r="979" spans="1:7">
      <c r="A979" s="12">
        <v>45203.291666666664</v>
      </c>
      <c r="B979" s="11">
        <v>35.338999999999999</v>
      </c>
      <c r="C979" s="11">
        <v>35.93</v>
      </c>
      <c r="D979" s="11">
        <v>59.78</v>
      </c>
      <c r="E979" s="11">
        <v>35.33</v>
      </c>
      <c r="F979" s="11">
        <v>36.520000000000003</v>
      </c>
      <c r="G979" s="11">
        <v>39842200</v>
      </c>
    </row>
    <row r="980" spans="1:7">
      <c r="A980" s="12">
        <v>45204.291666666664</v>
      </c>
      <c r="B980" s="11">
        <v>35.299599999999998</v>
      </c>
      <c r="C980" s="11">
        <v>35.89</v>
      </c>
      <c r="D980" s="11">
        <v>59.78</v>
      </c>
      <c r="E980" s="11">
        <v>35.6</v>
      </c>
      <c r="F980" s="11">
        <v>35.97</v>
      </c>
      <c r="G980" s="11">
        <v>25771200</v>
      </c>
    </row>
    <row r="981" spans="1:7">
      <c r="A981" s="12">
        <v>45205.291666666664</v>
      </c>
      <c r="B981" s="11">
        <v>35.594700000000003</v>
      </c>
      <c r="C981" s="11">
        <v>36.19</v>
      </c>
      <c r="D981" s="11">
        <v>59.78</v>
      </c>
      <c r="E981" s="11">
        <v>35.18</v>
      </c>
      <c r="F981" s="11">
        <v>35.869999999999997</v>
      </c>
      <c r="G981" s="11">
        <v>33252300</v>
      </c>
    </row>
    <row r="982" spans="1:7">
      <c r="A982" s="12">
        <v>45208.291666666664</v>
      </c>
      <c r="B982" s="11">
        <v>35.466799999999999</v>
      </c>
      <c r="C982" s="11">
        <v>36.06</v>
      </c>
      <c r="D982" s="11">
        <v>59.78</v>
      </c>
      <c r="E982" s="11">
        <v>35.5</v>
      </c>
      <c r="F982" s="11">
        <v>35.700000000000003</v>
      </c>
      <c r="G982" s="11">
        <v>19376100</v>
      </c>
    </row>
    <row r="983" spans="1:7">
      <c r="A983" s="12">
        <v>45209.291666666664</v>
      </c>
      <c r="B983" s="11">
        <v>35.8307</v>
      </c>
      <c r="C983" s="11">
        <v>36.43</v>
      </c>
      <c r="D983" s="11">
        <v>59.78</v>
      </c>
      <c r="E983" s="11">
        <v>35.81</v>
      </c>
      <c r="F983" s="11">
        <v>36.14</v>
      </c>
      <c r="G983" s="11">
        <v>24044100</v>
      </c>
    </row>
    <row r="984" spans="1:7">
      <c r="A984" s="12">
        <v>45210.291666666664</v>
      </c>
      <c r="B984" s="11">
        <v>36.273299999999999</v>
      </c>
      <c r="C984" s="11">
        <v>36.880000000000003</v>
      </c>
      <c r="D984" s="11">
        <v>59.78</v>
      </c>
      <c r="E984" s="11">
        <v>36.380000000000003</v>
      </c>
      <c r="F984" s="11">
        <v>36.619999999999997</v>
      </c>
      <c r="G984" s="11">
        <v>19262600</v>
      </c>
    </row>
    <row r="985" spans="1:7">
      <c r="A985" s="12">
        <v>45211.291666666664</v>
      </c>
      <c r="B985" s="11">
        <v>36.234000000000002</v>
      </c>
      <c r="C985" s="11">
        <v>36.840000000000003</v>
      </c>
      <c r="D985" s="11">
        <v>59.78</v>
      </c>
      <c r="E985" s="11">
        <v>36.39</v>
      </c>
      <c r="F985" s="11">
        <v>36.799999999999997</v>
      </c>
      <c r="G985" s="11">
        <v>23639200</v>
      </c>
    </row>
    <row r="986" spans="1:7">
      <c r="A986" s="12">
        <v>45212.291666666664</v>
      </c>
      <c r="B986" s="11">
        <v>35.378300000000003</v>
      </c>
      <c r="C986" s="11">
        <v>35.97</v>
      </c>
      <c r="D986" s="11">
        <v>59.78</v>
      </c>
      <c r="E986" s="11">
        <v>35.86</v>
      </c>
      <c r="F986" s="11">
        <v>36.74</v>
      </c>
      <c r="G986" s="11">
        <v>28390100</v>
      </c>
    </row>
    <row r="987" spans="1:7">
      <c r="A987" s="12">
        <v>45215.291666666664</v>
      </c>
      <c r="B987" s="11">
        <v>35.958599999999997</v>
      </c>
      <c r="C987" s="11">
        <v>36.56</v>
      </c>
      <c r="D987" s="11">
        <v>59.78</v>
      </c>
      <c r="E987" s="11">
        <v>36.08</v>
      </c>
      <c r="F987" s="11">
        <v>36.14</v>
      </c>
      <c r="G987" s="11">
        <v>29555800</v>
      </c>
    </row>
    <row r="988" spans="1:7">
      <c r="A988" s="12">
        <v>45216.291666666664</v>
      </c>
      <c r="B988" s="11">
        <v>35.466799999999999</v>
      </c>
      <c r="C988" s="11">
        <v>36.06</v>
      </c>
      <c r="D988" s="11">
        <v>59.78</v>
      </c>
      <c r="E988" s="11">
        <v>35.07</v>
      </c>
      <c r="F988" s="11">
        <v>35.92</v>
      </c>
      <c r="G988" s="11">
        <v>24993600</v>
      </c>
    </row>
    <row r="989" spans="1:7">
      <c r="A989" s="12">
        <v>45217.291666666664</v>
      </c>
      <c r="B989" s="11">
        <v>35.053699999999999</v>
      </c>
      <c r="C989" s="11">
        <v>35.64</v>
      </c>
      <c r="D989" s="11">
        <v>59.78</v>
      </c>
      <c r="E989" s="11">
        <v>35.450000000000003</v>
      </c>
      <c r="F989" s="11">
        <v>35.520000000000003</v>
      </c>
      <c r="G989" s="11">
        <v>22086000</v>
      </c>
    </row>
    <row r="990" spans="1:7">
      <c r="A990" s="12">
        <v>45218.291666666664</v>
      </c>
      <c r="B990" s="11">
        <v>35.083199999999998</v>
      </c>
      <c r="C990" s="11">
        <v>35.67</v>
      </c>
      <c r="D990" s="11">
        <v>59.78</v>
      </c>
      <c r="E990" s="11">
        <v>35.520000000000003</v>
      </c>
      <c r="F990" s="11">
        <v>35.96</v>
      </c>
      <c r="G990" s="11">
        <v>29201800</v>
      </c>
    </row>
    <row r="991" spans="1:7">
      <c r="A991" s="12">
        <v>45219.291666666664</v>
      </c>
      <c r="B991" s="11">
        <v>34.345599999999997</v>
      </c>
      <c r="C991" s="11">
        <v>34.92</v>
      </c>
      <c r="D991" s="11">
        <v>59.78</v>
      </c>
      <c r="E991" s="11">
        <v>34.869999999999997</v>
      </c>
      <c r="F991" s="11">
        <v>35.65</v>
      </c>
      <c r="G991" s="11">
        <v>32291800</v>
      </c>
    </row>
    <row r="992" spans="1:7">
      <c r="A992" s="12">
        <v>45222.291666666664</v>
      </c>
      <c r="B992" s="11">
        <v>33.293199999999999</v>
      </c>
      <c r="C992" s="11">
        <v>33.85</v>
      </c>
      <c r="D992" s="11">
        <v>59.78</v>
      </c>
      <c r="E992" s="11">
        <v>33.39</v>
      </c>
      <c r="F992" s="11">
        <v>34.6</v>
      </c>
      <c r="G992" s="11">
        <v>53924700</v>
      </c>
    </row>
    <row r="993" spans="1:7">
      <c r="A993" s="12">
        <v>45223.291666666664</v>
      </c>
      <c r="B993" s="11">
        <v>34.021000000000001</v>
      </c>
      <c r="C993" s="11">
        <v>34.590000000000003</v>
      </c>
      <c r="D993" s="11">
        <v>59.78</v>
      </c>
      <c r="E993" s="11">
        <v>33.64</v>
      </c>
      <c r="F993" s="11">
        <v>33.64</v>
      </c>
      <c r="G993" s="11">
        <v>52673900</v>
      </c>
    </row>
    <row r="994" spans="1:7">
      <c r="A994" s="12">
        <v>45224.291666666664</v>
      </c>
      <c r="B994" s="11">
        <v>32.29</v>
      </c>
      <c r="C994" s="11">
        <v>32.83</v>
      </c>
      <c r="D994" s="11">
        <v>59.78</v>
      </c>
      <c r="E994" s="11">
        <v>32.549999999999997</v>
      </c>
      <c r="F994" s="11">
        <v>34.18</v>
      </c>
      <c r="G994" s="11">
        <v>44658500</v>
      </c>
    </row>
    <row r="995" spans="1:7">
      <c r="A995" s="12">
        <v>45225.291666666664</v>
      </c>
      <c r="B995" s="11">
        <v>31.984999999999999</v>
      </c>
      <c r="C995" s="11">
        <v>32.520000000000003</v>
      </c>
      <c r="D995" s="11">
        <v>59.78</v>
      </c>
      <c r="E995" s="11">
        <v>32.15</v>
      </c>
      <c r="F995" s="11">
        <v>32.89</v>
      </c>
      <c r="G995" s="11">
        <v>59142500</v>
      </c>
    </row>
    <row r="996" spans="1:7">
      <c r="A996" s="12">
        <v>45226.291666666664</v>
      </c>
      <c r="B996" s="11">
        <v>34.955399999999997</v>
      </c>
      <c r="C996" s="11">
        <v>35.54</v>
      </c>
      <c r="D996" s="11">
        <v>59.78</v>
      </c>
      <c r="E996" s="11">
        <v>34.6</v>
      </c>
      <c r="F996" s="11">
        <v>34.659999999999997</v>
      </c>
      <c r="G996" s="11">
        <v>84128200</v>
      </c>
    </row>
    <row r="997" spans="1:7">
      <c r="A997" s="12">
        <v>45229.291666666664</v>
      </c>
      <c r="B997" s="11">
        <v>35.102899999999998</v>
      </c>
      <c r="C997" s="11">
        <v>35.69</v>
      </c>
      <c r="D997" s="11">
        <v>59.78</v>
      </c>
      <c r="E997" s="11">
        <v>34.92</v>
      </c>
      <c r="F997" s="11">
        <v>35.47</v>
      </c>
      <c r="G997" s="11">
        <v>36656300</v>
      </c>
    </row>
    <row r="998" spans="1:7">
      <c r="A998" s="12">
        <v>45230.291666666664</v>
      </c>
      <c r="B998" s="11">
        <v>35.8996</v>
      </c>
      <c r="C998" s="11">
        <v>36.5</v>
      </c>
      <c r="D998" s="11">
        <v>59.78</v>
      </c>
      <c r="E998" s="11">
        <v>35.619999999999997</v>
      </c>
      <c r="F998" s="11">
        <v>35.659999999999997</v>
      </c>
      <c r="G998" s="11">
        <v>41185200</v>
      </c>
    </row>
    <row r="999" spans="1:7">
      <c r="A999" s="12">
        <v>45231.291666666664</v>
      </c>
      <c r="B999" s="11">
        <v>36.676600000000001</v>
      </c>
      <c r="C999" s="11">
        <v>37.29</v>
      </c>
      <c r="D999" s="11">
        <v>59.78</v>
      </c>
      <c r="E999" s="11">
        <v>36.28</v>
      </c>
      <c r="F999" s="11">
        <v>36.5</v>
      </c>
      <c r="G999" s="11">
        <v>41710700</v>
      </c>
    </row>
    <row r="1000" spans="1:7">
      <c r="A1000" s="12">
        <v>45232.291666666664</v>
      </c>
      <c r="B1000" s="11">
        <v>37.079799999999999</v>
      </c>
      <c r="C1000" s="11">
        <v>37.700000000000003</v>
      </c>
      <c r="D1000" s="11">
        <v>59.78</v>
      </c>
      <c r="E1000" s="11">
        <v>36.909999999999997</v>
      </c>
      <c r="F1000" s="11">
        <v>37.58</v>
      </c>
      <c r="G1000" s="11">
        <v>35440000</v>
      </c>
    </row>
    <row r="1001" spans="1:7">
      <c r="A1001" s="12">
        <v>45233.291666666664</v>
      </c>
      <c r="B1001" s="11">
        <v>37.512599999999999</v>
      </c>
      <c r="C1001" s="11">
        <v>38.14</v>
      </c>
      <c r="D1001" s="11">
        <v>59.78</v>
      </c>
      <c r="E1001" s="11">
        <v>37.67</v>
      </c>
      <c r="F1001" s="11">
        <v>38</v>
      </c>
      <c r="G1001" s="11">
        <v>30493400</v>
      </c>
    </row>
    <row r="1002" spans="1:7">
      <c r="A1002" s="12">
        <v>45236.291666666664</v>
      </c>
      <c r="B1002" s="11">
        <v>37.448500000000003</v>
      </c>
      <c r="C1002" s="11">
        <v>37.950000000000003</v>
      </c>
      <c r="D1002" s="11">
        <v>59.78</v>
      </c>
      <c r="E1002" s="11">
        <v>37.85</v>
      </c>
      <c r="F1002" s="11">
        <v>38.020000000000003</v>
      </c>
      <c r="G1002" s="11">
        <v>23877200</v>
      </c>
    </row>
    <row r="1003" spans="1:7">
      <c r="A1003" s="12">
        <v>45237.291666666664</v>
      </c>
      <c r="B1003" s="11">
        <v>38.257599999999996</v>
      </c>
      <c r="C1003" s="11">
        <v>38.770000000000003</v>
      </c>
      <c r="D1003" s="11">
        <v>59.78</v>
      </c>
      <c r="E1003" s="11">
        <v>37.979999999999997</v>
      </c>
      <c r="F1003" s="11">
        <v>38.24</v>
      </c>
      <c r="G1003" s="11">
        <v>32052000</v>
      </c>
    </row>
    <row r="1004" spans="1:7">
      <c r="A1004" s="12">
        <v>45238.291666666664</v>
      </c>
      <c r="B1004" s="11">
        <v>37.418900000000001</v>
      </c>
      <c r="C1004" s="11">
        <v>37.92</v>
      </c>
      <c r="D1004" s="11">
        <v>59.78</v>
      </c>
      <c r="E1004" s="11">
        <v>37.75</v>
      </c>
      <c r="F1004" s="11">
        <v>38.85</v>
      </c>
      <c r="G1004" s="11">
        <v>33483400</v>
      </c>
    </row>
    <row r="1005" spans="1:7">
      <c r="A1005" s="12">
        <v>45239.291666666664</v>
      </c>
      <c r="B1005" s="11">
        <v>37.300400000000003</v>
      </c>
      <c r="C1005" s="11">
        <v>37.799999999999997</v>
      </c>
      <c r="D1005" s="11">
        <v>59.78</v>
      </c>
      <c r="E1005" s="11">
        <v>37.770000000000003</v>
      </c>
      <c r="F1005" s="11">
        <v>38.049999999999997</v>
      </c>
      <c r="G1005" s="11">
        <v>48955800</v>
      </c>
    </row>
    <row r="1006" spans="1:7">
      <c r="A1006" s="12">
        <v>45240.291666666664</v>
      </c>
      <c r="B1006" s="11">
        <v>38.346400000000003</v>
      </c>
      <c r="C1006" s="11">
        <v>38.86</v>
      </c>
      <c r="D1006" s="11">
        <v>59.78</v>
      </c>
      <c r="E1006" s="11">
        <v>38.24</v>
      </c>
      <c r="F1006" s="11">
        <v>38.24</v>
      </c>
      <c r="G1006" s="11">
        <v>38862500</v>
      </c>
    </row>
    <row r="1007" spans="1:7">
      <c r="A1007" s="12">
        <v>45243.291666666664</v>
      </c>
      <c r="B1007" s="11">
        <v>37.724800000000002</v>
      </c>
      <c r="C1007" s="11">
        <v>38.229999999999997</v>
      </c>
      <c r="D1007" s="11">
        <v>59.78</v>
      </c>
      <c r="E1007" s="11">
        <v>38.14</v>
      </c>
      <c r="F1007" s="11">
        <v>38.35</v>
      </c>
      <c r="G1007" s="11">
        <v>24558300</v>
      </c>
    </row>
    <row r="1008" spans="1:7">
      <c r="A1008" s="12">
        <v>45244.291666666664</v>
      </c>
      <c r="B1008" s="11">
        <v>38.889200000000002</v>
      </c>
      <c r="C1008" s="11">
        <v>39.409999999999997</v>
      </c>
      <c r="D1008" s="11">
        <v>59.78</v>
      </c>
      <c r="E1008" s="11">
        <v>38.07</v>
      </c>
      <c r="F1008" s="11">
        <v>38.799999999999997</v>
      </c>
      <c r="G1008" s="11">
        <v>45457400</v>
      </c>
    </row>
    <row r="1009" spans="1:7">
      <c r="A1009" s="12">
        <v>45245.291666666664</v>
      </c>
      <c r="B1009" s="11">
        <v>40.073300000000003</v>
      </c>
      <c r="C1009" s="11">
        <v>40.61</v>
      </c>
      <c r="D1009" s="11">
        <v>59.78</v>
      </c>
      <c r="E1009" s="11">
        <v>39.58</v>
      </c>
      <c r="F1009" s="11">
        <v>39.590000000000003</v>
      </c>
      <c r="G1009" s="11">
        <v>47392100</v>
      </c>
    </row>
    <row r="1010" spans="1:7">
      <c r="A1010" s="12">
        <v>45246.291666666664</v>
      </c>
      <c r="B1010" s="11">
        <v>42.777099999999997</v>
      </c>
      <c r="C1010" s="11">
        <v>43.35</v>
      </c>
      <c r="D1010" s="11">
        <v>59.78</v>
      </c>
      <c r="E1010" s="11">
        <v>40.82</v>
      </c>
      <c r="F1010" s="11">
        <v>41</v>
      </c>
      <c r="G1010" s="11">
        <v>86405700</v>
      </c>
    </row>
    <row r="1011" spans="1:7">
      <c r="A1011" s="12">
        <v>45247.291666666664</v>
      </c>
      <c r="B1011" s="11">
        <v>43.231000000000002</v>
      </c>
      <c r="C1011" s="11">
        <v>43.81</v>
      </c>
      <c r="D1011" s="11">
        <v>59.78</v>
      </c>
      <c r="E1011" s="11">
        <v>42.56</v>
      </c>
      <c r="F1011" s="11">
        <v>42.91</v>
      </c>
      <c r="G1011" s="11">
        <v>49735000</v>
      </c>
    </row>
    <row r="1012" spans="1:7">
      <c r="A1012" s="12">
        <v>45250.291666666664</v>
      </c>
      <c r="B1012" s="11">
        <v>44.148699999999998</v>
      </c>
      <c r="C1012" s="11">
        <v>44.74</v>
      </c>
      <c r="D1012" s="11">
        <v>59.78</v>
      </c>
      <c r="E1012" s="11">
        <v>43.78</v>
      </c>
      <c r="F1012" s="11">
        <v>43.78</v>
      </c>
      <c r="G1012" s="11">
        <v>44564900</v>
      </c>
    </row>
    <row r="1013" spans="1:7">
      <c r="A1013" s="12">
        <v>45251.291666666664</v>
      </c>
      <c r="B1013" s="11">
        <v>43.063299999999998</v>
      </c>
      <c r="C1013" s="11">
        <v>43.64</v>
      </c>
      <c r="D1013" s="11">
        <v>59.78</v>
      </c>
      <c r="E1013" s="11">
        <v>43.3</v>
      </c>
      <c r="F1013" s="11">
        <v>44.5</v>
      </c>
      <c r="G1013" s="11">
        <v>37252100</v>
      </c>
    </row>
    <row r="1014" spans="1:7">
      <c r="A1014" s="12">
        <v>45252.291666666664</v>
      </c>
      <c r="B1014" s="11">
        <v>43.0929</v>
      </c>
      <c r="C1014" s="11">
        <v>43.67</v>
      </c>
      <c r="D1014" s="11">
        <v>59.78</v>
      </c>
      <c r="E1014" s="11">
        <v>43.54</v>
      </c>
      <c r="F1014" s="11">
        <v>44.03</v>
      </c>
      <c r="G1014" s="11">
        <v>31481200</v>
      </c>
    </row>
    <row r="1015" spans="1:7">
      <c r="A1015" s="12">
        <v>45254.291666666664</v>
      </c>
      <c r="B1015" s="11">
        <v>43.378999999999998</v>
      </c>
      <c r="C1015" s="11">
        <v>43.96</v>
      </c>
      <c r="D1015" s="11">
        <v>59.78</v>
      </c>
      <c r="E1015" s="11">
        <v>43.61</v>
      </c>
      <c r="F1015" s="11">
        <v>43.68</v>
      </c>
      <c r="G1015" s="11">
        <v>13037100</v>
      </c>
    </row>
    <row r="1016" spans="1:7">
      <c r="A1016" s="12">
        <v>45257.291666666664</v>
      </c>
      <c r="B1016" s="11">
        <v>43.497399999999999</v>
      </c>
      <c r="C1016" s="11">
        <v>44.08</v>
      </c>
      <c r="D1016" s="11">
        <v>59.78</v>
      </c>
      <c r="E1016" s="11">
        <v>43.65</v>
      </c>
      <c r="F1016" s="11">
        <v>43.65</v>
      </c>
      <c r="G1016" s="11">
        <v>33339900</v>
      </c>
    </row>
    <row r="1017" spans="1:7">
      <c r="A1017" s="12">
        <v>45258.291666666664</v>
      </c>
      <c r="B1017" s="11">
        <v>43.645499999999998</v>
      </c>
      <c r="C1017" s="11">
        <v>44.23</v>
      </c>
      <c r="D1017" s="11">
        <v>59.78</v>
      </c>
      <c r="E1017" s="11">
        <v>43.66</v>
      </c>
      <c r="F1017" s="11">
        <v>43.69</v>
      </c>
      <c r="G1017" s="11">
        <v>24548900</v>
      </c>
    </row>
    <row r="1018" spans="1:7">
      <c r="A1018" s="12">
        <v>45259.291666666664</v>
      </c>
      <c r="B1018" s="11">
        <v>44.3461</v>
      </c>
      <c r="C1018" s="11">
        <v>44.94</v>
      </c>
      <c r="D1018" s="11">
        <v>59.78</v>
      </c>
      <c r="E1018" s="11">
        <v>44.6</v>
      </c>
      <c r="F1018" s="11">
        <v>44.6</v>
      </c>
      <c r="G1018" s="11">
        <v>38982000</v>
      </c>
    </row>
    <row r="1019" spans="1:7">
      <c r="A1019" s="12">
        <v>45260.291666666664</v>
      </c>
      <c r="B1019" s="11">
        <v>44.109299999999998</v>
      </c>
      <c r="C1019" s="11">
        <v>44.7</v>
      </c>
      <c r="D1019" s="11">
        <v>59.78</v>
      </c>
      <c r="E1019" s="11">
        <v>44.41</v>
      </c>
      <c r="F1019" s="11">
        <v>44.65</v>
      </c>
      <c r="G1019" s="11">
        <v>46263000</v>
      </c>
    </row>
    <row r="1020" spans="1:7">
      <c r="A1020" s="12">
        <v>45261.291666666664</v>
      </c>
      <c r="B1020" s="11">
        <v>43.161900000000003</v>
      </c>
      <c r="C1020" s="11">
        <v>43.74</v>
      </c>
      <c r="D1020" s="11">
        <v>59.78</v>
      </c>
      <c r="E1020" s="11">
        <v>42.86</v>
      </c>
      <c r="F1020" s="11">
        <v>44.36</v>
      </c>
      <c r="G1020" s="11">
        <v>43922500</v>
      </c>
    </row>
    <row r="1021" spans="1:7">
      <c r="A1021" s="12">
        <v>45264.291666666664</v>
      </c>
      <c r="B1021" s="11">
        <v>41.790300000000002</v>
      </c>
      <c r="C1021" s="11">
        <v>42.35</v>
      </c>
      <c r="D1021" s="11">
        <v>59.78</v>
      </c>
      <c r="E1021" s="11">
        <v>41.69</v>
      </c>
      <c r="F1021" s="11">
        <v>43.3</v>
      </c>
      <c r="G1021" s="11">
        <v>50417600</v>
      </c>
    </row>
    <row r="1022" spans="1:7">
      <c r="A1022" s="12">
        <v>45265.291666666664</v>
      </c>
      <c r="B1022" s="11">
        <v>41.366</v>
      </c>
      <c r="C1022" s="11">
        <v>41.92</v>
      </c>
      <c r="D1022" s="11">
        <v>59.78</v>
      </c>
      <c r="E1022" s="11">
        <v>41.61</v>
      </c>
      <c r="F1022" s="11">
        <v>41.91</v>
      </c>
      <c r="G1022" s="11">
        <v>31859300</v>
      </c>
    </row>
    <row r="1023" spans="1:7">
      <c r="A1023" s="12">
        <v>45266.291666666664</v>
      </c>
      <c r="B1023" s="11">
        <v>40.724600000000002</v>
      </c>
      <c r="C1023" s="11">
        <v>41.27</v>
      </c>
      <c r="D1023" s="11">
        <v>59.78</v>
      </c>
      <c r="E1023" s="11">
        <v>41.17</v>
      </c>
      <c r="F1023" s="11">
        <v>42.48</v>
      </c>
      <c r="G1023" s="11">
        <v>31992300</v>
      </c>
    </row>
    <row r="1024" spans="1:7">
      <c r="A1024" s="12">
        <v>45267.291666666664</v>
      </c>
      <c r="B1024" s="11">
        <v>41.593000000000004</v>
      </c>
      <c r="C1024" s="11">
        <v>42.15</v>
      </c>
      <c r="D1024" s="11">
        <v>59.78</v>
      </c>
      <c r="E1024" s="11">
        <v>41.18</v>
      </c>
      <c r="F1024" s="11">
        <v>41.75</v>
      </c>
      <c r="G1024" s="11">
        <v>29118700</v>
      </c>
    </row>
    <row r="1025" spans="1:7">
      <c r="A1025" s="12">
        <v>45268.291666666664</v>
      </c>
      <c r="B1025" s="11">
        <v>42.1357</v>
      </c>
      <c r="C1025" s="11">
        <v>42.7</v>
      </c>
      <c r="D1025" s="11">
        <v>59.78</v>
      </c>
      <c r="E1025" s="11">
        <v>41.81</v>
      </c>
      <c r="F1025" s="11">
        <v>41.84</v>
      </c>
      <c r="G1025" s="11">
        <v>42805900</v>
      </c>
    </row>
    <row r="1026" spans="1:7">
      <c r="A1026" s="12">
        <v>45271.291666666664</v>
      </c>
      <c r="B1026" s="11">
        <v>43.9514</v>
      </c>
      <c r="C1026" s="11">
        <v>44.54</v>
      </c>
      <c r="D1026" s="11">
        <v>59.78</v>
      </c>
      <c r="E1026" s="11">
        <v>43.08</v>
      </c>
      <c r="F1026" s="11">
        <v>43.16</v>
      </c>
      <c r="G1026" s="11">
        <v>48288200</v>
      </c>
    </row>
    <row r="1027" spans="1:7">
      <c r="A1027" s="12">
        <v>45272.291666666664</v>
      </c>
      <c r="B1027" s="11">
        <v>43.457999999999998</v>
      </c>
      <c r="C1027" s="11">
        <v>44.04</v>
      </c>
      <c r="D1027" s="11">
        <v>59.78</v>
      </c>
      <c r="E1027" s="11">
        <v>43.63</v>
      </c>
      <c r="F1027" s="11">
        <v>44.36</v>
      </c>
      <c r="G1027" s="11">
        <v>31452200</v>
      </c>
    </row>
    <row r="1028" spans="1:7">
      <c r="A1028" s="12">
        <v>45273.291666666664</v>
      </c>
      <c r="B1028" s="11">
        <v>43.981000000000002</v>
      </c>
      <c r="C1028" s="11">
        <v>44.57</v>
      </c>
      <c r="D1028" s="11">
        <v>59.78</v>
      </c>
      <c r="E1028" s="11">
        <v>43.33</v>
      </c>
      <c r="F1028" s="11">
        <v>44.08</v>
      </c>
      <c r="G1028" s="11">
        <v>35216100</v>
      </c>
    </row>
    <row r="1029" spans="1:7">
      <c r="A1029" s="12">
        <v>45274.291666666664</v>
      </c>
      <c r="B1029" s="11">
        <v>44.582900000000002</v>
      </c>
      <c r="C1029" s="11">
        <v>45.18</v>
      </c>
      <c r="D1029" s="11">
        <v>59.78</v>
      </c>
      <c r="E1029" s="11">
        <v>44.65</v>
      </c>
      <c r="F1029" s="11">
        <v>45.01</v>
      </c>
      <c r="G1029" s="11">
        <v>70620800</v>
      </c>
    </row>
    <row r="1030" spans="1:7">
      <c r="A1030" s="12">
        <v>45275.291666666664</v>
      </c>
      <c r="B1030" s="11">
        <v>45.55</v>
      </c>
      <c r="C1030" s="11">
        <v>46.16</v>
      </c>
      <c r="D1030" s="11">
        <v>59.78</v>
      </c>
      <c r="E1030" s="11">
        <v>45.67</v>
      </c>
      <c r="F1030" s="11">
        <v>45.94</v>
      </c>
      <c r="G1030" s="11">
        <v>84553800</v>
      </c>
    </row>
    <row r="1031" spans="1:7">
      <c r="A1031" s="12">
        <v>45278.291666666664</v>
      </c>
      <c r="B1031" s="11">
        <v>45.086199999999998</v>
      </c>
      <c r="C1031" s="11">
        <v>45.69</v>
      </c>
      <c r="D1031" s="11">
        <v>59.78</v>
      </c>
      <c r="E1031" s="11">
        <v>45.4</v>
      </c>
      <c r="F1031" s="11">
        <v>46.15</v>
      </c>
      <c r="G1031" s="11">
        <v>27895700</v>
      </c>
    </row>
    <row r="1032" spans="1:7">
      <c r="A1032" s="12">
        <v>45279.291666666664</v>
      </c>
      <c r="B1032" s="11">
        <v>46.043300000000002</v>
      </c>
      <c r="C1032" s="11">
        <v>46.66</v>
      </c>
      <c r="D1032" s="11">
        <v>59.78</v>
      </c>
      <c r="E1032" s="11">
        <v>45.51</v>
      </c>
      <c r="F1032" s="11">
        <v>45.6</v>
      </c>
      <c r="G1032" s="11">
        <v>35358800</v>
      </c>
    </row>
    <row r="1033" spans="1:7">
      <c r="A1033" s="12">
        <v>45280.291666666664</v>
      </c>
      <c r="B1033" s="11">
        <v>45.155200000000001</v>
      </c>
      <c r="C1033" s="11">
        <v>45.76</v>
      </c>
      <c r="D1033" s="11">
        <v>59.78</v>
      </c>
      <c r="E1033" s="11">
        <v>45.7</v>
      </c>
      <c r="F1033" s="11">
        <v>46.64</v>
      </c>
      <c r="G1033" s="11">
        <v>38159100</v>
      </c>
    </row>
    <row r="1034" spans="1:7">
      <c r="A1034" s="12">
        <v>45281.291666666664</v>
      </c>
      <c r="B1034" s="11">
        <v>46.457799999999999</v>
      </c>
      <c r="C1034" s="11">
        <v>47.08</v>
      </c>
      <c r="D1034" s="11">
        <v>59.78</v>
      </c>
      <c r="E1034" s="11">
        <v>46.02</v>
      </c>
      <c r="F1034" s="11">
        <v>46.48</v>
      </c>
      <c r="G1034" s="11">
        <v>28320500</v>
      </c>
    </row>
    <row r="1035" spans="1:7">
      <c r="A1035" s="12">
        <v>45282.291666666664</v>
      </c>
      <c r="B1035" s="11">
        <v>47.365600000000001</v>
      </c>
      <c r="C1035" s="11">
        <v>48</v>
      </c>
      <c r="D1035" s="11">
        <v>59.78</v>
      </c>
      <c r="E1035" s="11">
        <v>47.2</v>
      </c>
      <c r="F1035" s="11">
        <v>47.25</v>
      </c>
      <c r="G1035" s="11">
        <v>30053700</v>
      </c>
    </row>
    <row r="1036" spans="1:7">
      <c r="A1036" s="12">
        <v>45286.291666666664</v>
      </c>
      <c r="B1036" s="11">
        <v>49.832599999999999</v>
      </c>
      <c r="C1036" s="11">
        <v>50.5</v>
      </c>
      <c r="D1036" s="11">
        <v>59.78</v>
      </c>
      <c r="E1036" s="11">
        <v>48.71</v>
      </c>
      <c r="F1036" s="11">
        <v>48.92</v>
      </c>
      <c r="G1036" s="11">
        <v>60287400</v>
      </c>
    </row>
    <row r="1037" spans="1:7">
      <c r="A1037" s="12">
        <v>45287.291666666664</v>
      </c>
      <c r="B1037" s="11">
        <v>50.089199999999998</v>
      </c>
      <c r="C1037" s="11">
        <v>50.76</v>
      </c>
      <c r="D1037" s="11">
        <v>59.78</v>
      </c>
      <c r="E1037" s="11">
        <v>50.19</v>
      </c>
      <c r="F1037" s="11">
        <v>50.63</v>
      </c>
      <c r="G1037" s="11">
        <v>52148000</v>
      </c>
    </row>
    <row r="1038" spans="1:7">
      <c r="A1038" s="12">
        <v>45288.291666666664</v>
      </c>
      <c r="B1038" s="11">
        <v>49.7241</v>
      </c>
      <c r="C1038" s="11">
        <v>50.39</v>
      </c>
      <c r="D1038" s="11">
        <v>59.78</v>
      </c>
      <c r="E1038" s="11">
        <v>50.16</v>
      </c>
      <c r="F1038" s="11">
        <v>50.81</v>
      </c>
      <c r="G1038" s="11">
        <v>27705200</v>
      </c>
    </row>
    <row r="1039" spans="1:7">
      <c r="A1039" s="12">
        <v>45289.291666666664</v>
      </c>
      <c r="B1039" s="11">
        <v>49.585900000000002</v>
      </c>
      <c r="C1039" s="11">
        <v>50.25</v>
      </c>
      <c r="D1039" s="11">
        <v>59.78</v>
      </c>
      <c r="E1039" s="11">
        <v>49.77</v>
      </c>
      <c r="F1039" s="11">
        <v>50.3</v>
      </c>
      <c r="G1039" s="11">
        <v>29266500</v>
      </c>
    </row>
    <row r="1040" spans="1:7">
      <c r="A1040" s="12">
        <v>45293.291666666664</v>
      </c>
      <c r="B1040" s="11">
        <v>47.168300000000002</v>
      </c>
      <c r="C1040" s="11">
        <v>47.8</v>
      </c>
      <c r="D1040" s="11">
        <v>59.78</v>
      </c>
      <c r="E1040" s="11">
        <v>47.45</v>
      </c>
      <c r="F1040" s="11">
        <v>49.2</v>
      </c>
      <c r="G1040" s="11">
        <v>45905700</v>
      </c>
    </row>
    <row r="1041" spans="1:7">
      <c r="A1041" s="12">
        <v>45294.291666666664</v>
      </c>
      <c r="B1041" s="11">
        <v>46.428199999999997</v>
      </c>
      <c r="C1041" s="11">
        <v>47.05</v>
      </c>
      <c r="D1041" s="11">
        <v>59.78</v>
      </c>
      <c r="E1041" s="11">
        <v>46.8</v>
      </c>
      <c r="F1041" s="11">
        <v>47.1</v>
      </c>
      <c r="G1041" s="11">
        <v>35858400</v>
      </c>
    </row>
    <row r="1042" spans="1:7">
      <c r="A1042" s="12">
        <v>45295.291666666664</v>
      </c>
      <c r="B1042" s="11">
        <v>46.250599999999999</v>
      </c>
      <c r="C1042" s="11">
        <v>46.87</v>
      </c>
      <c r="D1042" s="11">
        <v>59.78</v>
      </c>
      <c r="E1042" s="11">
        <v>45.24</v>
      </c>
      <c r="F1042" s="11">
        <v>45.72</v>
      </c>
      <c r="G1042" s="11">
        <v>47797800</v>
      </c>
    </row>
    <row r="1043" spans="1:7">
      <c r="A1043" s="12">
        <v>45296.291666666664</v>
      </c>
      <c r="B1043" s="11">
        <v>46.270299999999999</v>
      </c>
      <c r="C1043" s="11">
        <v>46.89</v>
      </c>
      <c r="D1043" s="11">
        <v>59.78</v>
      </c>
      <c r="E1043" s="11">
        <v>46.64</v>
      </c>
      <c r="F1043" s="11">
        <v>47.03</v>
      </c>
      <c r="G1043" s="11">
        <v>34332100</v>
      </c>
    </row>
    <row r="1044" spans="1:7">
      <c r="A1044" s="12">
        <v>45299.291666666664</v>
      </c>
      <c r="B1044" s="11">
        <v>47.809699999999999</v>
      </c>
      <c r="C1044" s="11">
        <v>48.45</v>
      </c>
      <c r="D1044" s="11">
        <v>59.78</v>
      </c>
      <c r="E1044" s="11">
        <v>46.97</v>
      </c>
      <c r="F1044" s="11">
        <v>47.07</v>
      </c>
      <c r="G1044" s="11">
        <v>42135100</v>
      </c>
    </row>
    <row r="1045" spans="1:7">
      <c r="A1045" s="12">
        <v>45300.291666666664</v>
      </c>
      <c r="B1045" s="11">
        <v>47.414999999999999</v>
      </c>
      <c r="C1045" s="11">
        <v>48.05</v>
      </c>
      <c r="D1045" s="11">
        <v>59.78</v>
      </c>
      <c r="E1045" s="11">
        <v>47.8</v>
      </c>
      <c r="F1045" s="11">
        <v>48.01</v>
      </c>
      <c r="G1045" s="11">
        <v>30097000</v>
      </c>
    </row>
    <row r="1046" spans="1:7">
      <c r="A1046" s="12">
        <v>45301.291666666664</v>
      </c>
      <c r="B1046" s="11">
        <v>46.842599999999997</v>
      </c>
      <c r="C1046" s="11">
        <v>47.47</v>
      </c>
      <c r="D1046" s="11">
        <v>59.78</v>
      </c>
      <c r="E1046" s="11">
        <v>46.94</v>
      </c>
      <c r="F1046" s="11">
        <v>48.24</v>
      </c>
      <c r="G1046" s="11">
        <v>31480200</v>
      </c>
    </row>
    <row r="1047" spans="1:7">
      <c r="A1047" s="12">
        <v>45302.291666666664</v>
      </c>
      <c r="B1047" s="11">
        <v>47.010399999999997</v>
      </c>
      <c r="C1047" s="11">
        <v>47.64</v>
      </c>
      <c r="D1047" s="11">
        <v>59.78</v>
      </c>
      <c r="E1047" s="11">
        <v>46.73</v>
      </c>
      <c r="F1047" s="11">
        <v>47.44</v>
      </c>
      <c r="G1047" s="11">
        <v>31707900</v>
      </c>
    </row>
    <row r="1048" spans="1:7">
      <c r="A1048" s="12">
        <v>45303.291666666664</v>
      </c>
      <c r="B1048" s="11">
        <v>46.497300000000003</v>
      </c>
      <c r="C1048" s="11">
        <v>47.12</v>
      </c>
      <c r="D1048" s="11">
        <v>59.78</v>
      </c>
      <c r="E1048" s="11">
        <v>46.61</v>
      </c>
      <c r="F1048" s="11">
        <v>47.6</v>
      </c>
      <c r="G1048" s="11">
        <v>27448800</v>
      </c>
    </row>
    <row r="1049" spans="1:7">
      <c r="A1049" s="12">
        <v>45307.291666666664</v>
      </c>
      <c r="B1049" s="11">
        <v>46.438099999999999</v>
      </c>
      <c r="C1049" s="11">
        <v>47.06</v>
      </c>
      <c r="D1049" s="11">
        <v>59.78</v>
      </c>
      <c r="E1049" s="11">
        <v>46.38</v>
      </c>
      <c r="F1049" s="11">
        <v>46.98</v>
      </c>
      <c r="G1049" s="11">
        <v>43720700</v>
      </c>
    </row>
    <row r="1050" spans="1:7">
      <c r="A1050" s="12">
        <v>45308.291666666664</v>
      </c>
      <c r="B1050" s="11">
        <v>45.451300000000003</v>
      </c>
      <c r="C1050" s="11">
        <v>46.06</v>
      </c>
      <c r="D1050" s="11">
        <v>59.78</v>
      </c>
      <c r="E1050" s="11">
        <v>45.65</v>
      </c>
      <c r="F1050" s="11">
        <v>46.42</v>
      </c>
      <c r="G1050" s="11">
        <v>33488000</v>
      </c>
    </row>
    <row r="1051" spans="1:7">
      <c r="A1051" s="12">
        <v>45309.291666666664</v>
      </c>
      <c r="B1051" s="11">
        <v>46.122300000000003</v>
      </c>
      <c r="C1051" s="11">
        <v>46.74</v>
      </c>
      <c r="D1051" s="11">
        <v>59.78</v>
      </c>
      <c r="E1051" s="11">
        <v>46.17</v>
      </c>
      <c r="F1051" s="11">
        <v>47.03</v>
      </c>
      <c r="G1051" s="11">
        <v>46681300</v>
      </c>
    </row>
    <row r="1052" spans="1:7">
      <c r="A1052" s="12">
        <v>45310.291666666664</v>
      </c>
      <c r="B1052" s="11">
        <v>47.5137</v>
      </c>
      <c r="C1052" s="11">
        <v>48.15</v>
      </c>
      <c r="D1052" s="11">
        <v>59.78</v>
      </c>
      <c r="E1052" s="11">
        <v>46.44</v>
      </c>
      <c r="F1052" s="11">
        <v>47</v>
      </c>
      <c r="G1052" s="11">
        <v>55912900</v>
      </c>
    </row>
    <row r="1053" spans="1:7">
      <c r="A1053" s="12">
        <v>45313.291666666664</v>
      </c>
      <c r="B1053" s="11">
        <v>47.582700000000003</v>
      </c>
      <c r="C1053" s="11">
        <v>48.22</v>
      </c>
      <c r="D1053" s="11">
        <v>59.78</v>
      </c>
      <c r="E1053" s="11">
        <v>47.64</v>
      </c>
      <c r="F1053" s="11">
        <v>48.85</v>
      </c>
      <c r="G1053" s="11">
        <v>45639500</v>
      </c>
    </row>
    <row r="1054" spans="1:7">
      <c r="A1054" s="12">
        <v>45314.291666666664</v>
      </c>
      <c r="B1054" s="11">
        <v>48.243899999999996</v>
      </c>
      <c r="C1054" s="11">
        <v>48.89</v>
      </c>
      <c r="D1054" s="11">
        <v>59.78</v>
      </c>
      <c r="E1054" s="11">
        <v>47.32</v>
      </c>
      <c r="F1054" s="11">
        <v>48.12</v>
      </c>
      <c r="G1054" s="11">
        <v>37224100</v>
      </c>
    </row>
    <row r="1055" spans="1:7">
      <c r="A1055" s="12">
        <v>45315.291666666664</v>
      </c>
      <c r="B1055" s="11">
        <v>48.441200000000002</v>
      </c>
      <c r="C1055" s="11">
        <v>49.09</v>
      </c>
      <c r="D1055" s="11">
        <v>59.78</v>
      </c>
      <c r="E1055" s="11">
        <v>48.27</v>
      </c>
      <c r="F1055" s="11">
        <v>49.17</v>
      </c>
      <c r="G1055" s="11">
        <v>49375800</v>
      </c>
    </row>
    <row r="1056" spans="1:7">
      <c r="A1056" s="12">
        <v>45316.291666666664</v>
      </c>
      <c r="B1056" s="11">
        <v>48.895200000000003</v>
      </c>
      <c r="C1056" s="11">
        <v>49.55</v>
      </c>
      <c r="D1056" s="11">
        <v>59.78</v>
      </c>
      <c r="E1056" s="11">
        <v>48.97</v>
      </c>
      <c r="F1056" s="11">
        <v>50</v>
      </c>
      <c r="G1056" s="11">
        <v>84845100</v>
      </c>
    </row>
    <row r="1057" spans="1:7">
      <c r="A1057" s="12">
        <v>45317.291666666664</v>
      </c>
      <c r="B1057" s="11">
        <v>43.073099999999997</v>
      </c>
      <c r="C1057" s="11">
        <v>43.65</v>
      </c>
      <c r="D1057" s="11">
        <v>59.78</v>
      </c>
      <c r="E1057" s="11">
        <v>43.35</v>
      </c>
      <c r="F1057" s="11">
        <v>44.18</v>
      </c>
      <c r="G1057" s="11">
        <v>127665300</v>
      </c>
    </row>
    <row r="1058" spans="1:7">
      <c r="A1058" s="12">
        <v>45320.291666666664</v>
      </c>
      <c r="B1058" s="11">
        <v>43.260599999999997</v>
      </c>
      <c r="C1058" s="11">
        <v>43.84</v>
      </c>
      <c r="D1058" s="11">
        <v>59.78</v>
      </c>
      <c r="E1058" s="11">
        <v>42.81</v>
      </c>
      <c r="F1058" s="11">
        <v>43.71</v>
      </c>
      <c r="G1058" s="11">
        <v>51790900</v>
      </c>
    </row>
    <row r="1059" spans="1:7">
      <c r="A1059" s="12">
        <v>45321.291666666664</v>
      </c>
      <c r="B1059" s="11">
        <v>42.352800000000002</v>
      </c>
      <c r="C1059" s="11">
        <v>42.92</v>
      </c>
      <c r="D1059" s="11">
        <v>59.78</v>
      </c>
      <c r="E1059" s="11">
        <v>42.89</v>
      </c>
      <c r="F1059" s="11">
        <v>43.67</v>
      </c>
      <c r="G1059" s="11">
        <v>47958800</v>
      </c>
    </row>
    <row r="1060" spans="1:7">
      <c r="A1060" s="12">
        <v>45322.291666666664</v>
      </c>
      <c r="B1060" s="11">
        <v>42.5107</v>
      </c>
      <c r="C1060" s="11">
        <v>43.08</v>
      </c>
      <c r="D1060" s="11">
        <v>59.78</v>
      </c>
      <c r="E1060" s="11">
        <v>42.36</v>
      </c>
      <c r="F1060" s="11">
        <v>42.57</v>
      </c>
      <c r="G1060" s="11">
        <v>51584200</v>
      </c>
    </row>
    <row r="1061" spans="1:7">
      <c r="A1061" s="12">
        <v>45323.291666666664</v>
      </c>
      <c r="B1061" s="11">
        <v>42.786999999999999</v>
      </c>
      <c r="C1061" s="11">
        <v>43.36</v>
      </c>
      <c r="D1061" s="11">
        <v>59.78</v>
      </c>
      <c r="E1061" s="11">
        <v>42.49</v>
      </c>
      <c r="F1061" s="11">
        <v>43.15</v>
      </c>
      <c r="G1061" s="11">
        <v>38819900</v>
      </c>
    </row>
    <row r="1062" spans="1:7">
      <c r="A1062" s="12">
        <v>45324.291666666664</v>
      </c>
      <c r="B1062" s="11">
        <v>42.036999999999999</v>
      </c>
      <c r="C1062" s="11">
        <v>42.6</v>
      </c>
      <c r="D1062" s="11">
        <v>59.78</v>
      </c>
      <c r="E1062" s="11">
        <v>41.6</v>
      </c>
      <c r="F1062" s="11">
        <v>43</v>
      </c>
      <c r="G1062" s="11">
        <v>53669900</v>
      </c>
    </row>
    <row r="1063" spans="1:7">
      <c r="A1063" s="12">
        <v>45327.291666666664</v>
      </c>
      <c r="B1063" s="11">
        <v>42.204799999999999</v>
      </c>
      <c r="C1063" s="11">
        <v>42.77</v>
      </c>
      <c r="D1063" s="11">
        <v>59.78</v>
      </c>
      <c r="E1063" s="11">
        <v>42.43</v>
      </c>
      <c r="F1063" s="11">
        <v>42.62</v>
      </c>
      <c r="G1063" s="11">
        <v>28890300</v>
      </c>
    </row>
    <row r="1064" spans="1:7">
      <c r="A1064" s="12">
        <v>45328.291666666664</v>
      </c>
      <c r="B1064" s="11">
        <v>42.2988</v>
      </c>
      <c r="C1064" s="11">
        <v>42.74</v>
      </c>
      <c r="D1064" s="11">
        <v>59.78</v>
      </c>
      <c r="E1064" s="11">
        <v>42.14</v>
      </c>
      <c r="F1064" s="11">
        <v>42.7</v>
      </c>
      <c r="G1064" s="11">
        <v>34068200</v>
      </c>
    </row>
    <row r="1065" spans="1:7">
      <c r="A1065" s="12">
        <v>45329.291666666664</v>
      </c>
      <c r="B1065" s="11">
        <v>42.3384</v>
      </c>
      <c r="C1065" s="11">
        <v>42.78</v>
      </c>
      <c r="D1065" s="11">
        <v>59.78</v>
      </c>
      <c r="E1065" s="11">
        <v>42.55</v>
      </c>
      <c r="F1065" s="11">
        <v>42.89</v>
      </c>
      <c r="G1065" s="11">
        <v>34269200</v>
      </c>
    </row>
    <row r="1066" spans="1:7">
      <c r="A1066" s="12">
        <v>45330.291666666664</v>
      </c>
      <c r="B1066" s="11">
        <v>42.061300000000003</v>
      </c>
      <c r="C1066" s="11">
        <v>42.5</v>
      </c>
      <c r="D1066" s="11">
        <v>59.78</v>
      </c>
      <c r="E1066" s="11">
        <v>42.33</v>
      </c>
      <c r="F1066" s="11">
        <v>42.72</v>
      </c>
      <c r="G1066" s="11">
        <v>33206500</v>
      </c>
    </row>
    <row r="1067" spans="1:7">
      <c r="A1067" s="12">
        <v>45331.291666666664</v>
      </c>
      <c r="B1067" s="11">
        <v>42.862900000000003</v>
      </c>
      <c r="C1067" s="11">
        <v>43.31</v>
      </c>
      <c r="D1067" s="11">
        <v>59.78</v>
      </c>
      <c r="E1067" s="11">
        <v>42.4</v>
      </c>
      <c r="F1067" s="11">
        <v>42.55</v>
      </c>
      <c r="G1067" s="11">
        <v>51193000</v>
      </c>
    </row>
    <row r="1068" spans="1:7">
      <c r="A1068" s="12">
        <v>45334.291666666664</v>
      </c>
      <c r="B1068" s="11">
        <v>43.575499999999998</v>
      </c>
      <c r="C1068" s="11">
        <v>44.03</v>
      </c>
      <c r="D1068" s="11">
        <v>59.78</v>
      </c>
      <c r="E1068" s="11">
        <v>43.32</v>
      </c>
      <c r="F1068" s="11">
        <v>43.39</v>
      </c>
      <c r="G1068" s="11">
        <v>51107300</v>
      </c>
    </row>
    <row r="1069" spans="1:7">
      <c r="A1069" s="12">
        <v>45335.291666666664</v>
      </c>
      <c r="B1069" s="11">
        <v>42.714399999999998</v>
      </c>
      <c r="C1069" s="11">
        <v>43.16</v>
      </c>
      <c r="D1069" s="11">
        <v>59.78</v>
      </c>
      <c r="E1069" s="11">
        <v>42.76</v>
      </c>
      <c r="F1069" s="11">
        <v>43</v>
      </c>
      <c r="G1069" s="11">
        <v>36622200</v>
      </c>
    </row>
    <row r="1070" spans="1:7">
      <c r="A1070" s="12">
        <v>45336.291666666664</v>
      </c>
      <c r="B1070" s="11">
        <v>43.733800000000002</v>
      </c>
      <c r="C1070" s="11">
        <v>44.19</v>
      </c>
      <c r="D1070" s="11">
        <v>59.78</v>
      </c>
      <c r="E1070" s="11">
        <v>43.39</v>
      </c>
      <c r="F1070" s="11">
        <v>43.82</v>
      </c>
      <c r="G1070" s="11">
        <v>36186200</v>
      </c>
    </row>
    <row r="1071" spans="1:7">
      <c r="A1071" s="12">
        <v>45337.291666666664</v>
      </c>
      <c r="B1071" s="11">
        <v>43.595300000000002</v>
      </c>
      <c r="C1071" s="11">
        <v>44.05</v>
      </c>
      <c r="D1071" s="11">
        <v>59.78</v>
      </c>
      <c r="E1071" s="11">
        <v>44.02</v>
      </c>
      <c r="F1071" s="11">
        <v>44.76</v>
      </c>
      <c r="G1071" s="11">
        <v>44024500</v>
      </c>
    </row>
    <row r="1072" spans="1:7">
      <c r="A1072" s="12">
        <v>45338.291666666664</v>
      </c>
      <c r="B1072" s="11">
        <v>43.0608</v>
      </c>
      <c r="C1072" s="11">
        <v>43.51</v>
      </c>
      <c r="D1072" s="11">
        <v>59.78</v>
      </c>
      <c r="E1072" s="11">
        <v>43.12</v>
      </c>
      <c r="F1072" s="11">
        <v>44.03</v>
      </c>
      <c r="G1072" s="11">
        <v>29858600</v>
      </c>
    </row>
    <row r="1073" spans="1:7">
      <c r="A1073" s="12">
        <v>45342.291666666664</v>
      </c>
      <c r="B1073" s="11">
        <v>44.060400000000001</v>
      </c>
      <c r="C1073" s="11">
        <v>44.52</v>
      </c>
      <c r="D1073" s="11">
        <v>59.78</v>
      </c>
      <c r="E1073" s="11">
        <v>43.42</v>
      </c>
      <c r="F1073" s="11">
        <v>44.26</v>
      </c>
      <c r="G1073" s="11">
        <v>61514100</v>
      </c>
    </row>
    <row r="1074" spans="1:7">
      <c r="A1074" s="12">
        <v>45343.291666666664</v>
      </c>
      <c r="B1074" s="11">
        <v>43.0212</v>
      </c>
      <c r="C1074" s="11">
        <v>43.47</v>
      </c>
      <c r="D1074" s="11">
        <v>59.78</v>
      </c>
      <c r="E1074" s="11">
        <v>43.08</v>
      </c>
      <c r="F1074" s="11">
        <v>44.48</v>
      </c>
      <c r="G1074" s="11">
        <v>57715000</v>
      </c>
    </row>
    <row r="1075" spans="1:7">
      <c r="A1075" s="12">
        <v>45344.291666666664</v>
      </c>
      <c r="B1075" s="11">
        <v>42.536299999999997</v>
      </c>
      <c r="C1075" s="11">
        <v>42.98</v>
      </c>
      <c r="D1075" s="11">
        <v>59.78</v>
      </c>
      <c r="E1075" s="11">
        <v>42.53</v>
      </c>
      <c r="F1075" s="11">
        <v>44.68</v>
      </c>
      <c r="G1075" s="11">
        <v>62809300</v>
      </c>
    </row>
    <row r="1076" spans="1:7">
      <c r="A1076" s="12">
        <v>45345.291666666664</v>
      </c>
      <c r="B1076" s="11">
        <v>42.546199999999999</v>
      </c>
      <c r="C1076" s="11">
        <v>42.99</v>
      </c>
      <c r="D1076" s="11">
        <v>59.78</v>
      </c>
      <c r="E1076" s="11">
        <v>42.66</v>
      </c>
      <c r="F1076" s="11">
        <v>43.13</v>
      </c>
      <c r="G1076" s="11">
        <v>33810700</v>
      </c>
    </row>
    <row r="1077" spans="1:7">
      <c r="A1077" s="12">
        <v>45348.291666666664</v>
      </c>
      <c r="B1077" s="11">
        <v>42.546199999999999</v>
      </c>
      <c r="C1077" s="11">
        <v>42.99</v>
      </c>
      <c r="D1077" s="11">
        <v>59.78</v>
      </c>
      <c r="E1077" s="11">
        <v>42.82</v>
      </c>
      <c r="F1077" s="11">
        <v>43.5</v>
      </c>
      <c r="G1077" s="11">
        <v>27035400</v>
      </c>
    </row>
    <row r="1078" spans="1:7">
      <c r="A1078" s="12">
        <v>45349.291666666664</v>
      </c>
      <c r="B1078" s="11">
        <v>42.288899999999998</v>
      </c>
      <c r="C1078" s="11">
        <v>42.73</v>
      </c>
      <c r="D1078" s="11">
        <v>59.78</v>
      </c>
      <c r="E1078" s="11">
        <v>42.51</v>
      </c>
      <c r="F1078" s="11">
        <v>43.25</v>
      </c>
      <c r="G1078" s="11">
        <v>25126400</v>
      </c>
    </row>
    <row r="1079" spans="1:7">
      <c r="A1079" s="12">
        <v>45350.291666666664</v>
      </c>
      <c r="B1079" s="11">
        <v>41.5565</v>
      </c>
      <c r="C1079" s="11">
        <v>41.99</v>
      </c>
      <c r="D1079" s="11">
        <v>59.78</v>
      </c>
      <c r="E1079" s="11">
        <v>41.91</v>
      </c>
      <c r="F1079" s="11">
        <v>42.44</v>
      </c>
      <c r="G1079" s="11">
        <v>26928500</v>
      </c>
    </row>
    <row r="1080" spans="1:7">
      <c r="A1080" s="12">
        <v>45351.291666666664</v>
      </c>
      <c r="B1080" s="11">
        <v>42.605600000000003</v>
      </c>
      <c r="C1080" s="11">
        <v>43.05</v>
      </c>
      <c r="D1080" s="11">
        <v>59.78</v>
      </c>
      <c r="E1080" s="11">
        <v>42.36</v>
      </c>
      <c r="F1080" s="11">
        <v>42.37</v>
      </c>
      <c r="G1080" s="11">
        <v>48875100</v>
      </c>
    </row>
    <row r="1081" spans="1:7">
      <c r="A1081" s="12">
        <v>45352.291666666664</v>
      </c>
      <c r="B1081" s="11">
        <v>43.367600000000003</v>
      </c>
      <c r="C1081" s="11">
        <v>43.82</v>
      </c>
      <c r="D1081" s="11">
        <v>59.78</v>
      </c>
      <c r="E1081" s="11">
        <v>43.13</v>
      </c>
      <c r="F1081" s="11">
        <v>43.41</v>
      </c>
      <c r="G1081" s="11">
        <v>41396900</v>
      </c>
    </row>
    <row r="1082" spans="1:7">
      <c r="A1082" s="12">
        <v>45355.291666666664</v>
      </c>
      <c r="B1082" s="11">
        <v>45.139099999999999</v>
      </c>
      <c r="C1082" s="11">
        <v>45.61</v>
      </c>
      <c r="D1082" s="11">
        <v>59.78</v>
      </c>
      <c r="E1082" s="11">
        <v>43.85</v>
      </c>
      <c r="F1082" s="11">
        <v>44.27</v>
      </c>
      <c r="G1082" s="11">
        <v>59990800</v>
      </c>
    </row>
    <row r="1083" spans="1:7">
      <c r="A1083" s="12">
        <v>45356.291666666664</v>
      </c>
      <c r="B1083" s="11">
        <v>42.714399999999998</v>
      </c>
      <c r="C1083" s="11">
        <v>43.16</v>
      </c>
      <c r="D1083" s="11">
        <v>59.78</v>
      </c>
      <c r="E1083" s="11">
        <v>42.69</v>
      </c>
      <c r="F1083" s="11">
        <v>44.56</v>
      </c>
      <c r="G1083" s="11">
        <v>56655100</v>
      </c>
    </row>
    <row r="1084" spans="1:7">
      <c r="A1084" s="12">
        <v>45357.291666666664</v>
      </c>
      <c r="B1084" s="11">
        <v>44.0505</v>
      </c>
      <c r="C1084" s="11">
        <v>44.51</v>
      </c>
      <c r="D1084" s="11">
        <v>59.78</v>
      </c>
      <c r="E1084" s="11">
        <v>43.56</v>
      </c>
      <c r="F1084" s="11">
        <v>43.93</v>
      </c>
      <c r="G1084" s="11">
        <v>52652000</v>
      </c>
    </row>
    <row r="1085" spans="1:7">
      <c r="A1085" s="12">
        <v>45358.291666666664</v>
      </c>
      <c r="B1085" s="11">
        <v>45.6736</v>
      </c>
      <c r="C1085" s="11">
        <v>46.15</v>
      </c>
      <c r="D1085" s="11">
        <v>59.78</v>
      </c>
      <c r="E1085" s="11">
        <v>45.18</v>
      </c>
      <c r="F1085" s="11">
        <v>45.55</v>
      </c>
      <c r="G1085" s="11">
        <v>50378200</v>
      </c>
    </row>
    <row r="1086" spans="1:7">
      <c r="A1086" s="12">
        <v>45359.291666666664</v>
      </c>
      <c r="B1086" s="11">
        <v>43.5458</v>
      </c>
      <c r="C1086" s="11">
        <v>44</v>
      </c>
      <c r="D1086" s="11">
        <v>59.78</v>
      </c>
      <c r="E1086" s="11">
        <v>44</v>
      </c>
      <c r="F1086" s="11">
        <v>46.44</v>
      </c>
      <c r="G1086" s="11">
        <v>54793800</v>
      </c>
    </row>
    <row r="1087" spans="1:7">
      <c r="A1087" s="12">
        <v>45362.291666666664</v>
      </c>
      <c r="B1087" s="11">
        <v>44.396900000000002</v>
      </c>
      <c r="C1087" s="11">
        <v>44.86</v>
      </c>
      <c r="D1087" s="11">
        <v>59.78</v>
      </c>
      <c r="E1087" s="11">
        <v>43.66</v>
      </c>
      <c r="F1087" s="11">
        <v>43.87</v>
      </c>
      <c r="G1087" s="11">
        <v>35051000</v>
      </c>
    </row>
    <row r="1088" spans="1:7">
      <c r="A1088" s="12">
        <v>45363.291666666664</v>
      </c>
      <c r="B1088" s="11">
        <v>44.773000000000003</v>
      </c>
      <c r="C1088" s="11">
        <v>45.24</v>
      </c>
      <c r="D1088" s="11">
        <v>59.78</v>
      </c>
      <c r="E1088" s="11">
        <v>44.46</v>
      </c>
      <c r="F1088" s="11">
        <v>45.06</v>
      </c>
      <c r="G1088" s="11">
        <v>31795800</v>
      </c>
    </row>
    <row r="1089" spans="1:7">
      <c r="A1089" s="12">
        <v>45364.291666666664</v>
      </c>
      <c r="B1089" s="11">
        <v>42.783700000000003</v>
      </c>
      <c r="C1089" s="11">
        <v>43.23</v>
      </c>
      <c r="D1089" s="11">
        <v>59.78</v>
      </c>
      <c r="E1089" s="11">
        <v>43.2</v>
      </c>
      <c r="F1089" s="11">
        <v>44.51</v>
      </c>
      <c r="G1089" s="11">
        <v>53195900</v>
      </c>
    </row>
    <row r="1090" spans="1:7">
      <c r="A1090" s="12">
        <v>45365.291666666664</v>
      </c>
      <c r="B1090" s="11">
        <v>42.308700000000002</v>
      </c>
      <c r="C1090" s="11">
        <v>42.75</v>
      </c>
      <c r="D1090" s="11">
        <v>59.78</v>
      </c>
      <c r="E1090" s="11">
        <v>42.51</v>
      </c>
      <c r="F1090" s="11">
        <v>43.23</v>
      </c>
      <c r="G1090" s="11">
        <v>38100000</v>
      </c>
    </row>
    <row r="1091" spans="1:7">
      <c r="A1091" s="12">
        <v>45366.291666666664</v>
      </c>
      <c r="B1091" s="11">
        <v>42.199800000000003</v>
      </c>
      <c r="C1091" s="11">
        <v>42.64</v>
      </c>
      <c r="D1091" s="11">
        <v>59.78</v>
      </c>
      <c r="E1091" s="11">
        <v>42.35</v>
      </c>
      <c r="F1091" s="11">
        <v>42.45</v>
      </c>
      <c r="G1091" s="11">
        <v>66930200</v>
      </c>
    </row>
    <row r="1092" spans="1:7">
      <c r="A1092" s="12">
        <v>45369.291666666664</v>
      </c>
      <c r="B1092" s="11">
        <v>42.269100000000002</v>
      </c>
      <c r="C1092" s="11">
        <v>42.71</v>
      </c>
      <c r="D1092" s="11">
        <v>59.78</v>
      </c>
      <c r="E1092" s="11">
        <v>42.6</v>
      </c>
      <c r="F1092" s="11">
        <v>43.09</v>
      </c>
      <c r="G1092" s="11">
        <v>27668300</v>
      </c>
    </row>
    <row r="1093" spans="1:7">
      <c r="A1093" s="12">
        <v>45370.291666666664</v>
      </c>
      <c r="B1093" s="11">
        <v>41.615900000000003</v>
      </c>
      <c r="C1093" s="11">
        <v>42.05</v>
      </c>
      <c r="D1093" s="11">
        <v>59.78</v>
      </c>
      <c r="E1093" s="11">
        <v>41.44</v>
      </c>
      <c r="F1093" s="11">
        <v>42.25</v>
      </c>
      <c r="G1093" s="11">
        <v>34673000</v>
      </c>
    </row>
    <row r="1094" spans="1:7">
      <c r="A1094" s="12">
        <v>45371.291666666664</v>
      </c>
      <c r="B1094" s="11">
        <v>41.764400000000002</v>
      </c>
      <c r="C1094" s="11">
        <v>42.2</v>
      </c>
      <c r="D1094" s="11">
        <v>59.78</v>
      </c>
      <c r="E1094" s="11">
        <v>41.41</v>
      </c>
      <c r="F1094" s="11">
        <v>42.99</v>
      </c>
      <c r="G1094" s="11">
        <v>74865000</v>
      </c>
    </row>
    <row r="1095" spans="1:7">
      <c r="A1095" s="12">
        <v>45372.291666666664</v>
      </c>
      <c r="B1095" s="11">
        <v>41.982100000000003</v>
      </c>
      <c r="C1095" s="11">
        <v>42.42</v>
      </c>
      <c r="D1095" s="11">
        <v>59.78</v>
      </c>
      <c r="E1095" s="11">
        <v>42.32</v>
      </c>
      <c r="F1095" s="11">
        <v>42.99</v>
      </c>
      <c r="G1095" s="11">
        <v>50807600</v>
      </c>
    </row>
    <row r="1096" spans="1:7">
      <c r="A1096" s="12">
        <v>45373.291666666664</v>
      </c>
      <c r="B1096" s="11">
        <v>42.130499999999998</v>
      </c>
      <c r="C1096" s="11">
        <v>42.57</v>
      </c>
      <c r="D1096" s="11">
        <v>59.78</v>
      </c>
      <c r="E1096" s="11">
        <v>42.09</v>
      </c>
      <c r="F1096" s="11">
        <v>42.25</v>
      </c>
      <c r="G1096" s="11">
        <v>28435300</v>
      </c>
    </row>
    <row r="1097" spans="1:7">
      <c r="A1097" s="12">
        <v>45376.291666666664</v>
      </c>
      <c r="B1097" s="11">
        <v>41.398200000000003</v>
      </c>
      <c r="C1097" s="11">
        <v>41.83</v>
      </c>
      <c r="D1097" s="11">
        <v>59.78</v>
      </c>
      <c r="E1097" s="11">
        <v>40.57</v>
      </c>
      <c r="F1097" s="11">
        <v>40.89</v>
      </c>
      <c r="G1097" s="11">
        <v>47276500</v>
      </c>
    </row>
    <row r="1098" spans="1:7">
      <c r="A1098" s="12">
        <v>45377.291666666664</v>
      </c>
      <c r="B1098" s="11">
        <v>41.5565</v>
      </c>
      <c r="C1098" s="11">
        <v>41.99</v>
      </c>
      <c r="D1098" s="11">
        <v>59.78</v>
      </c>
      <c r="E1098" s="11">
        <v>41.66</v>
      </c>
      <c r="F1098" s="11">
        <v>41.95</v>
      </c>
      <c r="G1098" s="11">
        <v>39109700</v>
      </c>
    </row>
    <row r="1099" spans="1:7">
      <c r="A1099" s="12">
        <v>45378.291666666664</v>
      </c>
      <c r="B1099" s="11">
        <v>43.318100000000001</v>
      </c>
      <c r="C1099" s="11">
        <v>43.77</v>
      </c>
      <c r="D1099" s="11">
        <v>59.78</v>
      </c>
      <c r="E1099" s="11">
        <v>42.5</v>
      </c>
      <c r="F1099" s="11">
        <v>42.54</v>
      </c>
      <c r="G1099" s="11">
        <v>51017800</v>
      </c>
    </row>
    <row r="1100" spans="1:7">
      <c r="A1100" s="12">
        <v>45379.291666666664</v>
      </c>
      <c r="B1100" s="11">
        <v>43.713999999999999</v>
      </c>
      <c r="C1100" s="11">
        <v>44.17</v>
      </c>
      <c r="D1100" s="11">
        <v>59.78</v>
      </c>
      <c r="E1100" s="11">
        <v>43.71</v>
      </c>
      <c r="F1100" s="11">
        <v>43.76</v>
      </c>
      <c r="G1100" s="11">
        <v>54204200</v>
      </c>
    </row>
    <row r="1101" spans="1:7">
      <c r="A1101" s="12">
        <v>45383.291666666664</v>
      </c>
      <c r="B1101" s="11">
        <v>44.060400000000001</v>
      </c>
      <c r="C1101" s="11">
        <v>44.52</v>
      </c>
      <c r="D1101" s="11">
        <v>59.78</v>
      </c>
      <c r="E1101" s="11">
        <v>44.18</v>
      </c>
      <c r="F1101" s="11">
        <v>44.29</v>
      </c>
      <c r="G1101" s="11">
        <v>31712600</v>
      </c>
    </row>
    <row r="1102" spans="1:7">
      <c r="A1102" s="12">
        <v>45384.291666666664</v>
      </c>
      <c r="B1102" s="11">
        <v>43.486400000000003</v>
      </c>
      <c r="C1102" s="11">
        <v>43.94</v>
      </c>
      <c r="D1102" s="11">
        <v>59.78</v>
      </c>
      <c r="E1102" s="11">
        <v>43.5</v>
      </c>
      <c r="F1102" s="11">
        <v>43.93</v>
      </c>
      <c r="G1102" s="11">
        <v>32748400</v>
      </c>
    </row>
    <row r="1103" spans="1:7">
      <c r="A1103" s="12">
        <v>45385.291666666664</v>
      </c>
      <c r="B1103" s="11">
        <v>39.913699999999999</v>
      </c>
      <c r="C1103" s="11">
        <v>40.33</v>
      </c>
      <c r="D1103" s="11">
        <v>59.78</v>
      </c>
      <c r="E1103" s="11">
        <v>40.22</v>
      </c>
      <c r="F1103" s="11">
        <v>41.4</v>
      </c>
      <c r="G1103" s="11">
        <v>83718000</v>
      </c>
    </row>
    <row r="1104" spans="1:7">
      <c r="A1104" s="12">
        <v>45386.291666666664</v>
      </c>
      <c r="B1104" s="11">
        <v>39.319899999999997</v>
      </c>
      <c r="C1104" s="11">
        <v>39.729999999999997</v>
      </c>
      <c r="D1104" s="11">
        <v>59.78</v>
      </c>
      <c r="E1104" s="11">
        <v>39.700000000000003</v>
      </c>
      <c r="F1104" s="11">
        <v>40.590000000000003</v>
      </c>
      <c r="G1104" s="11">
        <v>57307200</v>
      </c>
    </row>
    <row r="1105" spans="1:7">
      <c r="A1105" s="12">
        <v>45387.291666666664</v>
      </c>
      <c r="B1105" s="11">
        <v>38.310400000000001</v>
      </c>
      <c r="C1105" s="11">
        <v>38.71</v>
      </c>
      <c r="D1105" s="11">
        <v>59.78</v>
      </c>
      <c r="E1105" s="11">
        <v>38.51</v>
      </c>
      <c r="F1105" s="11">
        <v>39.35</v>
      </c>
      <c r="G1105" s="11">
        <v>67189100</v>
      </c>
    </row>
    <row r="1106" spans="1:7">
      <c r="A1106" s="12">
        <v>45390.291666666664</v>
      </c>
      <c r="B1106" s="11">
        <v>37.587899999999998</v>
      </c>
      <c r="C1106" s="11">
        <v>37.979999999999997</v>
      </c>
      <c r="D1106" s="11">
        <v>59.78</v>
      </c>
      <c r="E1106" s="11">
        <v>37.909999999999997</v>
      </c>
      <c r="F1106" s="11">
        <v>38.64</v>
      </c>
      <c r="G1106" s="11">
        <v>56967800</v>
      </c>
    </row>
    <row r="1107" spans="1:7">
      <c r="A1107" s="12">
        <v>45391.291666666664</v>
      </c>
      <c r="B1107" s="11">
        <v>37.9343</v>
      </c>
      <c r="C1107" s="11">
        <v>38.33</v>
      </c>
      <c r="D1107" s="11">
        <v>59.78</v>
      </c>
      <c r="E1107" s="11">
        <v>37.33</v>
      </c>
      <c r="F1107" s="11">
        <v>38.049999999999997</v>
      </c>
      <c r="G1107" s="11">
        <v>78783000</v>
      </c>
    </row>
    <row r="1108" spans="1:7">
      <c r="A1108" s="12">
        <v>45392.291666666664</v>
      </c>
      <c r="B1108" s="11">
        <v>36.816000000000003</v>
      </c>
      <c r="C1108" s="11">
        <v>37.200000000000003</v>
      </c>
      <c r="D1108" s="11">
        <v>59.78</v>
      </c>
      <c r="E1108" s="11">
        <v>37.020000000000003</v>
      </c>
      <c r="F1108" s="11">
        <v>38.020000000000003</v>
      </c>
      <c r="G1108" s="11">
        <v>51108400</v>
      </c>
    </row>
    <row r="1109" spans="1:7">
      <c r="A1109" s="12">
        <v>45393.291666666664</v>
      </c>
      <c r="B1109" s="11">
        <v>37.241500000000002</v>
      </c>
      <c r="C1109" s="11">
        <v>37.630000000000003</v>
      </c>
      <c r="D1109" s="11">
        <v>59.78</v>
      </c>
      <c r="E1109" s="11">
        <v>37.08</v>
      </c>
      <c r="F1109" s="11">
        <v>37.43</v>
      </c>
      <c r="G1109" s="11">
        <v>41909100</v>
      </c>
    </row>
    <row r="1110" spans="1:7">
      <c r="A1110" s="12">
        <v>45394.291666666664</v>
      </c>
      <c r="B1110" s="11">
        <v>35.321599999999997</v>
      </c>
      <c r="C1110" s="11">
        <v>35.69</v>
      </c>
      <c r="D1110" s="11">
        <v>59.78</v>
      </c>
      <c r="E1110" s="11">
        <v>35.6</v>
      </c>
      <c r="F1110" s="11">
        <v>36.69</v>
      </c>
      <c r="G1110" s="11">
        <v>80139400</v>
      </c>
    </row>
    <row r="1111" spans="1:7">
      <c r="A1111" s="12">
        <v>45397.291666666664</v>
      </c>
      <c r="B1111" s="11">
        <v>35.935200000000002</v>
      </c>
      <c r="C1111" s="11">
        <v>36.31</v>
      </c>
      <c r="D1111" s="11">
        <v>59.78</v>
      </c>
      <c r="E1111" s="11">
        <v>35.89</v>
      </c>
      <c r="F1111" s="11">
        <v>36.04</v>
      </c>
      <c r="G1111" s="11">
        <v>50751600</v>
      </c>
    </row>
    <row r="1112" spans="1:7">
      <c r="A1112" s="12">
        <v>45398.291666666664</v>
      </c>
      <c r="B1112" s="11">
        <v>35.8857</v>
      </c>
      <c r="C1112" s="11">
        <v>36.26</v>
      </c>
      <c r="D1112" s="11">
        <v>59.78</v>
      </c>
      <c r="E1112" s="11">
        <v>35.76</v>
      </c>
      <c r="F1112" s="11">
        <v>36.270000000000003</v>
      </c>
      <c r="G1112" s="11">
        <v>30607500</v>
      </c>
    </row>
    <row r="1113" spans="1:7">
      <c r="A1113" s="12">
        <v>45399.291666666664</v>
      </c>
      <c r="B1113" s="11">
        <v>35.311700000000002</v>
      </c>
      <c r="C1113" s="11">
        <v>35.68</v>
      </c>
      <c r="D1113" s="11">
        <v>59.78</v>
      </c>
      <c r="E1113" s="11">
        <v>35.369999999999997</v>
      </c>
      <c r="F1113" s="11">
        <v>36.1</v>
      </c>
      <c r="G1113" s="11">
        <v>41173300</v>
      </c>
    </row>
    <row r="1114" spans="1:7">
      <c r="A1114" s="12">
        <v>45400.291666666664</v>
      </c>
      <c r="B1114" s="11">
        <v>34.6783</v>
      </c>
      <c r="C1114" s="11">
        <v>35.04</v>
      </c>
      <c r="D1114" s="11">
        <v>59.78</v>
      </c>
      <c r="E1114" s="11">
        <v>34.770000000000003</v>
      </c>
      <c r="F1114" s="11">
        <v>35.42</v>
      </c>
      <c r="G1114" s="11">
        <v>42334400</v>
      </c>
    </row>
    <row r="1115" spans="1:7">
      <c r="A1115" s="12">
        <v>45401.291666666664</v>
      </c>
      <c r="B1115" s="11">
        <v>33.846899999999998</v>
      </c>
      <c r="C1115" s="11">
        <v>34.200000000000003</v>
      </c>
      <c r="D1115" s="11">
        <v>59.78</v>
      </c>
      <c r="E1115" s="11">
        <v>34.18</v>
      </c>
      <c r="F1115" s="11">
        <v>35.130000000000003</v>
      </c>
      <c r="G1115" s="11">
        <v>58968800</v>
      </c>
    </row>
    <row r="1116" spans="1:7">
      <c r="A1116" s="12">
        <v>45404.291666666664</v>
      </c>
      <c r="B1116" s="11">
        <v>34.0548</v>
      </c>
      <c r="C1116" s="11">
        <v>34.409999999999997</v>
      </c>
      <c r="D1116" s="11">
        <v>59.78</v>
      </c>
      <c r="E1116" s="11">
        <v>34.08</v>
      </c>
      <c r="F1116" s="11">
        <v>34.42</v>
      </c>
      <c r="G1116" s="11">
        <v>39909900</v>
      </c>
    </row>
    <row r="1117" spans="1:7">
      <c r="A1117" s="12">
        <v>45405.291666666664</v>
      </c>
      <c r="B1117" s="11">
        <v>33.926099999999998</v>
      </c>
      <c r="C1117" s="11">
        <v>34.28</v>
      </c>
      <c r="D1117" s="11">
        <v>59.78</v>
      </c>
      <c r="E1117" s="11">
        <v>34.18</v>
      </c>
      <c r="F1117" s="11">
        <v>34.340000000000003</v>
      </c>
      <c r="G1117" s="11">
        <v>46834000</v>
      </c>
    </row>
    <row r="1118" spans="1:7">
      <c r="A1118" s="12">
        <v>45406.291666666664</v>
      </c>
      <c r="B1118" s="11">
        <v>34.143799999999999</v>
      </c>
      <c r="C1118" s="11">
        <v>34.5</v>
      </c>
      <c r="D1118" s="11">
        <v>59.78</v>
      </c>
      <c r="E1118" s="11">
        <v>34.340000000000003</v>
      </c>
      <c r="F1118" s="11">
        <v>34.86</v>
      </c>
      <c r="G1118" s="11">
        <v>53261100</v>
      </c>
    </row>
    <row r="1119" spans="1:7">
      <c r="A1119" s="12">
        <v>45407.291666666664</v>
      </c>
      <c r="B1119" s="11">
        <v>34.747500000000002</v>
      </c>
      <c r="C1119" s="11">
        <v>35.11</v>
      </c>
      <c r="D1119" s="11">
        <v>59.78</v>
      </c>
      <c r="E1119" s="11">
        <v>34.5</v>
      </c>
      <c r="F1119" s="11">
        <v>34.56</v>
      </c>
      <c r="G1119" s="11">
        <v>66549400</v>
      </c>
    </row>
    <row r="1120" spans="1:7">
      <c r="A1120" s="12">
        <v>45408.291666666664</v>
      </c>
      <c r="B1120" s="11">
        <v>31.550899999999999</v>
      </c>
      <c r="C1120" s="11">
        <v>31.88</v>
      </c>
      <c r="D1120" s="11">
        <v>59.78</v>
      </c>
      <c r="E1120" s="11">
        <v>30.64</v>
      </c>
      <c r="F1120" s="11">
        <v>31.78</v>
      </c>
      <c r="G1120" s="11">
        <v>119742500</v>
      </c>
    </row>
    <row r="1121" spans="1:7">
      <c r="A1121" s="12">
        <v>45411.291666666664</v>
      </c>
      <c r="B1121" s="11">
        <v>31.036300000000001</v>
      </c>
      <c r="C1121" s="11">
        <v>31.36</v>
      </c>
      <c r="D1121" s="11">
        <v>59.78</v>
      </c>
      <c r="E1121" s="11">
        <v>31.07</v>
      </c>
      <c r="F1121" s="11">
        <v>31.86</v>
      </c>
      <c r="G1121" s="11">
        <v>58533300</v>
      </c>
    </row>
    <row r="1122" spans="1:7">
      <c r="A1122" s="12">
        <v>45412.291666666664</v>
      </c>
      <c r="B1122" s="11">
        <v>30.1554</v>
      </c>
      <c r="C1122" s="11">
        <v>30.47</v>
      </c>
      <c r="D1122" s="11">
        <v>59.78</v>
      </c>
      <c r="E1122" s="11">
        <v>30.42</v>
      </c>
      <c r="F1122" s="11">
        <v>31.04</v>
      </c>
      <c r="G1122" s="11">
        <v>72346400</v>
      </c>
    </row>
    <row r="1123" spans="1:7">
      <c r="A1123" s="12">
        <v>45413.291666666664</v>
      </c>
      <c r="B1123" s="11">
        <v>30.0565</v>
      </c>
      <c r="C1123" s="11">
        <v>30.37</v>
      </c>
      <c r="D1123" s="11">
        <v>59.78</v>
      </c>
      <c r="E1123" s="11">
        <v>30.02</v>
      </c>
      <c r="F1123" s="11">
        <v>30.17</v>
      </c>
      <c r="G1123" s="11">
        <v>60654800</v>
      </c>
    </row>
    <row r="1124" spans="1:7">
      <c r="A1124" s="12">
        <v>45414.291666666664</v>
      </c>
      <c r="B1124" s="11">
        <v>30.195</v>
      </c>
      <c r="C1124" s="11">
        <v>30.51</v>
      </c>
      <c r="D1124" s="11">
        <v>59.78</v>
      </c>
      <c r="E1124" s="11">
        <v>30.19</v>
      </c>
      <c r="F1124" s="11">
        <v>30.59</v>
      </c>
      <c r="G1124" s="11">
        <v>50899400</v>
      </c>
    </row>
    <row r="1125" spans="1:7">
      <c r="A1125" s="12">
        <v>45415.291666666664</v>
      </c>
      <c r="B1125" s="11">
        <v>30.581</v>
      </c>
      <c r="C1125" s="11">
        <v>30.9</v>
      </c>
      <c r="D1125" s="11">
        <v>59.78</v>
      </c>
      <c r="E1125" s="11">
        <v>30.7</v>
      </c>
      <c r="F1125" s="11">
        <v>30.98</v>
      </c>
      <c r="G1125" s="11">
        <v>36794800</v>
      </c>
    </row>
    <row r="1126" spans="1:7">
      <c r="A1126" s="12">
        <v>45418.291666666664</v>
      </c>
      <c r="B1126" s="11">
        <v>30.774799999999999</v>
      </c>
      <c r="C1126" s="11">
        <v>30.97</v>
      </c>
      <c r="D1126" s="11">
        <v>59.78</v>
      </c>
      <c r="E1126" s="11">
        <v>30.73</v>
      </c>
      <c r="F1126" s="11">
        <v>31.12</v>
      </c>
      <c r="G1126" s="11">
        <v>36185600</v>
      </c>
    </row>
    <row r="1127" spans="1:7">
      <c r="A1127" s="12">
        <v>45419.291666666664</v>
      </c>
      <c r="B1127" s="11">
        <v>30.486599999999999</v>
      </c>
      <c r="C1127" s="11">
        <v>30.68</v>
      </c>
      <c r="D1127" s="11">
        <v>59.78</v>
      </c>
      <c r="E1127" s="11">
        <v>30.61</v>
      </c>
      <c r="F1127" s="11">
        <v>31.09</v>
      </c>
      <c r="G1127" s="11">
        <v>44683400</v>
      </c>
    </row>
    <row r="1128" spans="1:7">
      <c r="A1128" s="12">
        <v>45420.291666666664</v>
      </c>
      <c r="B1128" s="11">
        <v>29.8109</v>
      </c>
      <c r="C1128" s="11">
        <v>30</v>
      </c>
      <c r="D1128" s="11">
        <v>59.78</v>
      </c>
      <c r="E1128" s="11">
        <v>29.73</v>
      </c>
      <c r="F1128" s="11">
        <v>30</v>
      </c>
      <c r="G1128" s="11">
        <v>63734600</v>
      </c>
    </row>
    <row r="1129" spans="1:7">
      <c r="A1129" s="12">
        <v>45421.291666666664</v>
      </c>
      <c r="B1129" s="11">
        <v>29.900300000000001</v>
      </c>
      <c r="C1129" s="11">
        <v>30.09</v>
      </c>
      <c r="D1129" s="11">
        <v>59.78</v>
      </c>
      <c r="E1129" s="11">
        <v>29.81</v>
      </c>
      <c r="F1129" s="11">
        <v>29.93</v>
      </c>
      <c r="G1129" s="11">
        <v>45003400</v>
      </c>
    </row>
    <row r="1130" spans="1:7">
      <c r="A1130" s="12">
        <v>45422.291666666664</v>
      </c>
      <c r="B1130" s="11">
        <v>29.661799999999999</v>
      </c>
      <c r="C1130" s="11">
        <v>29.85</v>
      </c>
      <c r="D1130" s="11">
        <v>59.78</v>
      </c>
      <c r="E1130" s="11">
        <v>29.84</v>
      </c>
      <c r="F1130" s="11">
        <v>30.33</v>
      </c>
      <c r="G1130" s="11">
        <v>42931300</v>
      </c>
    </row>
    <row r="1131" spans="1:7">
      <c r="A1131" s="12">
        <v>45425.291666666664</v>
      </c>
      <c r="B1131" s="11">
        <v>30.317699999999999</v>
      </c>
      <c r="C1131" s="11">
        <v>30.51</v>
      </c>
      <c r="D1131" s="11">
        <v>59.78</v>
      </c>
      <c r="E1131" s="11">
        <v>30</v>
      </c>
      <c r="F1131" s="11">
        <v>30.03</v>
      </c>
      <c r="G1131" s="11">
        <v>51459100</v>
      </c>
    </row>
    <row r="1132" spans="1:7">
      <c r="A1132" s="12">
        <v>45426.291666666664</v>
      </c>
      <c r="B1132" s="11">
        <v>30.854299999999999</v>
      </c>
      <c r="C1132" s="11">
        <v>31.05</v>
      </c>
      <c r="D1132" s="11">
        <v>59.78</v>
      </c>
      <c r="E1132" s="11">
        <v>30.61</v>
      </c>
      <c r="F1132" s="11">
        <v>30.62</v>
      </c>
      <c r="G1132" s="11">
        <v>47759900</v>
      </c>
    </row>
    <row r="1133" spans="1:7">
      <c r="A1133" s="12">
        <v>45427.291666666664</v>
      </c>
      <c r="B1133" s="11">
        <v>31.072900000000001</v>
      </c>
      <c r="C1133" s="11">
        <v>31.27</v>
      </c>
      <c r="D1133" s="11">
        <v>59.78</v>
      </c>
      <c r="E1133" s="11">
        <v>30.81</v>
      </c>
      <c r="F1133" s="11">
        <v>31.38</v>
      </c>
      <c r="G1133" s="11">
        <v>36992900</v>
      </c>
    </row>
    <row r="1134" spans="1:7">
      <c r="A1134" s="12">
        <v>45428.291666666664</v>
      </c>
      <c r="B1134" s="11">
        <v>31.828099999999999</v>
      </c>
      <c r="C1134" s="11">
        <v>32.03</v>
      </c>
      <c r="D1134" s="11">
        <v>59.78</v>
      </c>
      <c r="E1134" s="11">
        <v>31.52</v>
      </c>
      <c r="F1134" s="11">
        <v>31.63</v>
      </c>
      <c r="G1134" s="11">
        <v>47752800</v>
      </c>
    </row>
    <row r="1135" spans="1:7">
      <c r="A1135" s="12">
        <v>45429.291666666664</v>
      </c>
      <c r="B1135" s="11">
        <v>31.6294</v>
      </c>
      <c r="C1135" s="11">
        <v>31.83</v>
      </c>
      <c r="D1135" s="11">
        <v>59.78</v>
      </c>
      <c r="E1135" s="11">
        <v>31.59</v>
      </c>
      <c r="F1135" s="11">
        <v>32.06</v>
      </c>
      <c r="G1135" s="11">
        <v>41449800</v>
      </c>
    </row>
    <row r="1136" spans="1:7">
      <c r="A1136" s="12">
        <v>45432.291666666664</v>
      </c>
      <c r="B1136" s="11">
        <v>31.8977</v>
      </c>
      <c r="C1136" s="11">
        <v>32.1</v>
      </c>
      <c r="D1136" s="11">
        <v>59.78</v>
      </c>
      <c r="E1136" s="11">
        <v>31.76</v>
      </c>
      <c r="F1136" s="11">
        <v>31.85</v>
      </c>
      <c r="G1136" s="11">
        <v>31989000</v>
      </c>
    </row>
    <row r="1137" spans="1:7">
      <c r="A1137" s="12">
        <v>45433.291666666664</v>
      </c>
      <c r="B1137" s="11">
        <v>31.539899999999999</v>
      </c>
      <c r="C1137" s="11">
        <v>31.74</v>
      </c>
      <c r="D1137" s="11">
        <v>59.78</v>
      </c>
      <c r="E1137" s="11">
        <v>31.62</v>
      </c>
      <c r="F1137" s="11">
        <v>31.98</v>
      </c>
      <c r="G1137" s="11">
        <v>42975400</v>
      </c>
    </row>
    <row r="1138" spans="1:7">
      <c r="A1138" s="12">
        <v>45434.291666666664</v>
      </c>
      <c r="B1138" s="11">
        <v>31.221900000000002</v>
      </c>
      <c r="C1138" s="11">
        <v>31.42</v>
      </c>
      <c r="D1138" s="11">
        <v>59.78</v>
      </c>
      <c r="E1138" s="11">
        <v>31.1</v>
      </c>
      <c r="F1138" s="11">
        <v>31.91</v>
      </c>
      <c r="G1138" s="11">
        <v>36706400</v>
      </c>
    </row>
    <row r="1139" spans="1:7">
      <c r="A1139" s="12">
        <v>45435.291666666664</v>
      </c>
      <c r="B1139" s="11">
        <v>29.8904</v>
      </c>
      <c r="C1139" s="11">
        <v>30.08</v>
      </c>
      <c r="D1139" s="11">
        <v>59.78</v>
      </c>
      <c r="E1139" s="11">
        <v>29.87</v>
      </c>
      <c r="F1139" s="11">
        <v>31.45</v>
      </c>
      <c r="G1139" s="11">
        <v>62014500</v>
      </c>
    </row>
    <row r="1140" spans="1:7">
      <c r="A1140" s="12">
        <v>45436.291666666664</v>
      </c>
      <c r="B1140" s="11">
        <v>30.526399999999999</v>
      </c>
      <c r="C1140" s="11">
        <v>30.72</v>
      </c>
      <c r="D1140" s="11">
        <v>59.78</v>
      </c>
      <c r="E1140" s="11">
        <v>30.13</v>
      </c>
      <c r="F1140" s="11">
        <v>30.29</v>
      </c>
      <c r="G1140" s="11">
        <v>42408200</v>
      </c>
    </row>
    <row r="1141" spans="1:7">
      <c r="A1141" s="12">
        <v>45440.291666666664</v>
      </c>
      <c r="B1141" s="11">
        <v>30.8642</v>
      </c>
      <c r="C1141" s="11">
        <v>31.06</v>
      </c>
      <c r="D1141" s="11">
        <v>59.78</v>
      </c>
      <c r="E1141" s="11">
        <v>30.66</v>
      </c>
      <c r="F1141" s="11">
        <v>30.94</v>
      </c>
      <c r="G1141" s="11">
        <v>36799100</v>
      </c>
    </row>
    <row r="1142" spans="1:7">
      <c r="A1142" s="12">
        <v>45441.291666666664</v>
      </c>
      <c r="B1142" s="11">
        <v>29.940100000000001</v>
      </c>
      <c r="C1142" s="11">
        <v>30.13</v>
      </c>
      <c r="D1142" s="11">
        <v>59.78</v>
      </c>
      <c r="E1142" s="11">
        <v>30.11</v>
      </c>
      <c r="F1142" s="11">
        <v>30.47</v>
      </c>
      <c r="G1142" s="11">
        <v>35848600</v>
      </c>
    </row>
    <row r="1143" spans="1:7">
      <c r="A1143" s="12">
        <v>45442.291666666664</v>
      </c>
      <c r="B1143" s="11">
        <v>29.999700000000001</v>
      </c>
      <c r="C1143" s="11">
        <v>30.19</v>
      </c>
      <c r="D1143" s="11">
        <v>59.78</v>
      </c>
      <c r="E1143" s="11">
        <v>30.06</v>
      </c>
      <c r="F1143" s="11">
        <v>30.21</v>
      </c>
      <c r="G1143" s="11">
        <v>33382800</v>
      </c>
    </row>
    <row r="1144" spans="1:7">
      <c r="A1144" s="12">
        <v>45443.291666666664</v>
      </c>
      <c r="B1144" s="11">
        <v>30.6555</v>
      </c>
      <c r="C1144" s="11">
        <v>30.85</v>
      </c>
      <c r="D1144" s="11">
        <v>59.78</v>
      </c>
      <c r="E1144" s="11">
        <v>29.94</v>
      </c>
      <c r="F1144" s="11">
        <v>30.22</v>
      </c>
      <c r="G1144" s="11">
        <v>95797500</v>
      </c>
    </row>
    <row r="1145" spans="1:7">
      <c r="A1145" s="12">
        <v>45446.291666666664</v>
      </c>
      <c r="B1145" s="11">
        <v>30.0991</v>
      </c>
      <c r="C1145" s="11">
        <v>30.29</v>
      </c>
      <c r="D1145" s="11">
        <v>59.78</v>
      </c>
      <c r="E1145" s="11">
        <v>30.05</v>
      </c>
      <c r="F1145" s="11">
        <v>31.03</v>
      </c>
      <c r="G1145" s="11">
        <v>35544900</v>
      </c>
    </row>
    <row r="1146" spans="1:7">
      <c r="A1146" s="12">
        <v>45447.291666666664</v>
      </c>
      <c r="B1146" s="11">
        <v>29.840699999999998</v>
      </c>
      <c r="C1146" s="11">
        <v>30.03</v>
      </c>
      <c r="D1146" s="11">
        <v>59.78</v>
      </c>
      <c r="E1146" s="11">
        <v>29.94</v>
      </c>
      <c r="F1146" s="11">
        <v>30.75</v>
      </c>
      <c r="G1146" s="11">
        <v>51027200</v>
      </c>
    </row>
    <row r="1147" spans="1:7">
      <c r="A1147" s="12">
        <v>45448.291666666664</v>
      </c>
      <c r="B1147" s="11">
        <v>30.585999999999999</v>
      </c>
      <c r="C1147" s="11">
        <v>30.78</v>
      </c>
      <c r="D1147" s="11">
        <v>59.78</v>
      </c>
      <c r="E1147" s="11">
        <v>30.01</v>
      </c>
      <c r="F1147" s="11">
        <v>30.27</v>
      </c>
      <c r="G1147" s="11">
        <v>44161700</v>
      </c>
    </row>
    <row r="1148" spans="1:7">
      <c r="A1148" s="12">
        <v>45449.291666666664</v>
      </c>
      <c r="B1148" s="11">
        <v>30.228200000000001</v>
      </c>
      <c r="C1148" s="11">
        <v>30.42</v>
      </c>
      <c r="D1148" s="11">
        <v>59.78</v>
      </c>
      <c r="E1148" s="11">
        <v>30.16</v>
      </c>
      <c r="F1148" s="11">
        <v>30.55</v>
      </c>
      <c r="G1148" s="11">
        <v>34248100</v>
      </c>
    </row>
    <row r="1149" spans="1:7">
      <c r="A1149" s="12">
        <v>45450.291666666664</v>
      </c>
      <c r="B1149" s="11">
        <v>30.546199999999999</v>
      </c>
      <c r="C1149" s="11">
        <v>30.74</v>
      </c>
      <c r="D1149" s="11">
        <v>59.78</v>
      </c>
      <c r="E1149" s="11">
        <v>30.21</v>
      </c>
      <c r="F1149" s="11">
        <v>30.25</v>
      </c>
      <c r="G1149" s="11">
        <v>34085500</v>
      </c>
    </row>
    <row r="1150" spans="1:7">
      <c r="A1150" s="12">
        <v>45453.291666666664</v>
      </c>
      <c r="B1150" s="11">
        <v>30.715199999999999</v>
      </c>
      <c r="C1150" s="11">
        <v>30.91</v>
      </c>
      <c r="D1150" s="11">
        <v>59.78</v>
      </c>
      <c r="E1150" s="11">
        <v>30.29</v>
      </c>
      <c r="F1150" s="11">
        <v>30.55</v>
      </c>
      <c r="G1150" s="11">
        <v>37445800</v>
      </c>
    </row>
    <row r="1151" spans="1:7">
      <c r="A1151" s="12">
        <v>45454.291666666664</v>
      </c>
      <c r="B1151" s="11">
        <v>30.725100000000001</v>
      </c>
      <c r="C1151" s="11">
        <v>30.92</v>
      </c>
      <c r="D1151" s="11">
        <v>59.78</v>
      </c>
      <c r="E1151" s="11">
        <v>30.53</v>
      </c>
      <c r="F1151" s="11">
        <v>30.77</v>
      </c>
      <c r="G1151" s="11">
        <v>25326900</v>
      </c>
    </row>
    <row r="1152" spans="1:7">
      <c r="A1152" s="12">
        <v>45455.291666666664</v>
      </c>
      <c r="B1152" s="11">
        <v>30.566099999999999</v>
      </c>
      <c r="C1152" s="11">
        <v>30.76</v>
      </c>
      <c r="D1152" s="11">
        <v>59.78</v>
      </c>
      <c r="E1152" s="11">
        <v>30.39</v>
      </c>
      <c r="F1152" s="11">
        <v>31.46</v>
      </c>
      <c r="G1152" s="11">
        <v>51323900</v>
      </c>
    </row>
    <row r="1153" spans="1:7">
      <c r="A1153" s="12">
        <v>45456.291666666664</v>
      </c>
      <c r="B1153" s="11">
        <v>30.268000000000001</v>
      </c>
      <c r="C1153" s="11">
        <v>30.46</v>
      </c>
      <c r="D1153" s="11">
        <v>59.78</v>
      </c>
      <c r="E1153" s="11">
        <v>30.14</v>
      </c>
      <c r="F1153" s="11">
        <v>30.38</v>
      </c>
      <c r="G1153" s="11">
        <v>33787200</v>
      </c>
    </row>
    <row r="1154" spans="1:7">
      <c r="A1154" s="12">
        <v>45457.291666666664</v>
      </c>
      <c r="B1154" s="11">
        <v>30.258099999999999</v>
      </c>
      <c r="C1154" s="11">
        <v>30.45</v>
      </c>
      <c r="D1154" s="11">
        <v>59.78</v>
      </c>
      <c r="E1154" s="11">
        <v>30.21</v>
      </c>
      <c r="F1154" s="11">
        <v>30.29</v>
      </c>
      <c r="G1154" s="11">
        <v>28125900</v>
      </c>
    </row>
    <row r="1155" spans="1:7">
      <c r="A1155" s="12">
        <v>45460.291666666664</v>
      </c>
      <c r="B1155" s="11">
        <v>30.784700000000001</v>
      </c>
      <c r="C1155" s="11">
        <v>30.98</v>
      </c>
      <c r="D1155" s="11">
        <v>59.78</v>
      </c>
      <c r="E1155" s="11">
        <v>30.18</v>
      </c>
      <c r="F1155" s="11">
        <v>30.34</v>
      </c>
      <c r="G1155" s="11">
        <v>36235300</v>
      </c>
    </row>
    <row r="1156" spans="1:7">
      <c r="A1156" s="12">
        <v>45461.291666666664</v>
      </c>
      <c r="B1156" s="11">
        <v>30.436900000000001</v>
      </c>
      <c r="C1156" s="11">
        <v>30.63</v>
      </c>
      <c r="D1156" s="11">
        <v>59.78</v>
      </c>
      <c r="E1156" s="11">
        <v>30.5</v>
      </c>
      <c r="F1156" s="11">
        <v>30.99</v>
      </c>
      <c r="G1156" s="11">
        <v>33294700</v>
      </c>
    </row>
    <row r="1157" spans="1:7">
      <c r="A1157" s="12">
        <v>45463.291666666664</v>
      </c>
      <c r="B1157" s="11">
        <v>30.427</v>
      </c>
      <c r="C1157" s="11">
        <v>30.62</v>
      </c>
      <c r="D1157" s="11">
        <v>59.78</v>
      </c>
      <c r="E1157" s="11">
        <v>30.45</v>
      </c>
      <c r="F1157" s="11">
        <v>30.56</v>
      </c>
      <c r="G1157" s="11">
        <v>43826300</v>
      </c>
    </row>
    <row r="1158" spans="1:7">
      <c r="A1158" s="12">
        <v>45464.291666666664</v>
      </c>
      <c r="B1158" s="11">
        <v>30.893999999999998</v>
      </c>
      <c r="C1158" s="11">
        <v>31.09</v>
      </c>
      <c r="D1158" s="11">
        <v>59.78</v>
      </c>
      <c r="E1158" s="11">
        <v>30.67</v>
      </c>
      <c r="F1158" s="11">
        <v>30.85</v>
      </c>
      <c r="G1158" s="11">
        <v>92549000</v>
      </c>
    </row>
    <row r="1159" spans="1:7">
      <c r="A1159" s="12">
        <v>45467.291666666664</v>
      </c>
      <c r="B1159" s="11">
        <v>30.377300000000002</v>
      </c>
      <c r="C1159" s="11">
        <v>30.57</v>
      </c>
      <c r="D1159" s="11">
        <v>59.78</v>
      </c>
      <c r="E1159" s="11">
        <v>30.53</v>
      </c>
      <c r="F1159" s="11">
        <v>31.14</v>
      </c>
      <c r="G1159" s="11">
        <v>40611800</v>
      </c>
    </row>
    <row r="1160" spans="1:7">
      <c r="A1160" s="12">
        <v>45468.291666666664</v>
      </c>
      <c r="B1160" s="11">
        <v>30.546199999999999</v>
      </c>
      <c r="C1160" s="11">
        <v>30.74</v>
      </c>
      <c r="D1160" s="11">
        <v>59.78</v>
      </c>
      <c r="E1160" s="11">
        <v>30.29</v>
      </c>
      <c r="F1160" s="11">
        <v>30.7</v>
      </c>
      <c r="G1160" s="11">
        <v>29498600</v>
      </c>
    </row>
    <row r="1161" spans="1:7">
      <c r="A1161" s="12">
        <v>45469.291666666664</v>
      </c>
      <c r="B1161" s="11">
        <v>30.3475</v>
      </c>
      <c r="C1161" s="11">
        <v>30.54</v>
      </c>
      <c r="D1161" s="11">
        <v>59.78</v>
      </c>
      <c r="E1161" s="11">
        <v>30.27</v>
      </c>
      <c r="F1161" s="11">
        <v>30.64</v>
      </c>
      <c r="G1161" s="11">
        <v>30743000</v>
      </c>
    </row>
    <row r="1162" spans="1:7">
      <c r="A1162" s="12">
        <v>45470.291666666664</v>
      </c>
      <c r="B1162" s="11">
        <v>30.397200000000002</v>
      </c>
      <c r="C1162" s="11">
        <v>30.59</v>
      </c>
      <c r="D1162" s="11">
        <v>59.78</v>
      </c>
      <c r="E1162" s="11">
        <v>30.29</v>
      </c>
      <c r="F1162" s="11">
        <v>30.42</v>
      </c>
      <c r="G1162" s="11">
        <v>30184300</v>
      </c>
    </row>
    <row r="1163" spans="1:7">
      <c r="A1163" s="12">
        <v>45471.291666666664</v>
      </c>
      <c r="B1163" s="11">
        <v>30.774799999999999</v>
      </c>
      <c r="C1163" s="11">
        <v>30.97</v>
      </c>
      <c r="D1163" s="11">
        <v>59.78</v>
      </c>
      <c r="E1163" s="11">
        <v>30.72</v>
      </c>
      <c r="F1163" s="11">
        <v>30.75</v>
      </c>
      <c r="G1163" s="11">
        <v>41467700</v>
      </c>
    </row>
    <row r="1164" spans="1:7">
      <c r="A1164" s="12">
        <v>45474.291666666664</v>
      </c>
      <c r="B1164" s="11">
        <v>30.645600000000002</v>
      </c>
      <c r="C1164" s="11">
        <v>30.84</v>
      </c>
      <c r="D1164" s="11">
        <v>59.78</v>
      </c>
      <c r="E1164" s="11">
        <v>30.61</v>
      </c>
      <c r="F1164" s="11">
        <v>30.91</v>
      </c>
      <c r="G1164" s="11">
        <v>32401800</v>
      </c>
    </row>
    <row r="1165" spans="1:7">
      <c r="A1165" s="12">
        <v>45475.291666666664</v>
      </c>
      <c r="B1165" s="11">
        <v>30.874099999999999</v>
      </c>
      <c r="C1165" s="11">
        <v>31.07</v>
      </c>
      <c r="D1165" s="11">
        <v>59.78</v>
      </c>
      <c r="E1165" s="11">
        <v>30.59</v>
      </c>
      <c r="F1165" s="11">
        <v>30.86</v>
      </c>
      <c r="G1165" s="11">
        <v>35999300</v>
      </c>
    </row>
    <row r="1166" spans="1:7">
      <c r="A1166" s="12">
        <v>45476.291666666664</v>
      </c>
      <c r="B1166" s="11">
        <v>31.033100000000001</v>
      </c>
      <c r="C1166" s="11">
        <v>31.23</v>
      </c>
      <c r="D1166" s="11">
        <v>59.78</v>
      </c>
      <c r="E1166" s="11">
        <v>30.91</v>
      </c>
      <c r="F1166" s="11">
        <v>31.12</v>
      </c>
      <c r="G1166" s="11">
        <v>24065700</v>
      </c>
    </row>
    <row r="1167" spans="1:7">
      <c r="A1167" s="12">
        <v>45478.291666666664</v>
      </c>
      <c r="B1167" s="11">
        <v>31.818200000000001</v>
      </c>
      <c r="C1167" s="11">
        <v>32.020000000000003</v>
      </c>
      <c r="D1167" s="11">
        <v>59.78</v>
      </c>
      <c r="E1167" s="11">
        <v>31.31</v>
      </c>
      <c r="F1167" s="11">
        <v>31.4</v>
      </c>
      <c r="G1167" s="11">
        <v>45309400</v>
      </c>
    </row>
    <row r="1168" spans="1:7">
      <c r="A1168" s="12">
        <v>45481.291666666664</v>
      </c>
      <c r="B1168" s="11">
        <v>33.775700000000001</v>
      </c>
      <c r="C1168" s="11">
        <v>33.99</v>
      </c>
      <c r="D1168" s="11">
        <v>59.78</v>
      </c>
      <c r="E1168" s="11">
        <v>32.82</v>
      </c>
      <c r="F1168" s="11">
        <v>33.03</v>
      </c>
      <c r="G1168" s="11">
        <v>82315900</v>
      </c>
    </row>
    <row r="1169" spans="1:7">
      <c r="A1169" s="12">
        <v>45482.291666666664</v>
      </c>
      <c r="B1169" s="11">
        <v>34.372</v>
      </c>
      <c r="C1169" s="11">
        <v>34.590000000000003</v>
      </c>
      <c r="D1169" s="11">
        <v>59.78</v>
      </c>
      <c r="E1169" s="11">
        <v>33.72</v>
      </c>
      <c r="F1169" s="11">
        <v>35.020000000000003</v>
      </c>
      <c r="G1169" s="11">
        <v>97546900</v>
      </c>
    </row>
    <row r="1170" spans="1:7">
      <c r="A1170" s="12">
        <v>45483.291666666664</v>
      </c>
      <c r="B1170" s="11">
        <v>34.650199999999998</v>
      </c>
      <c r="C1170" s="11">
        <v>34.869999999999997</v>
      </c>
      <c r="D1170" s="11">
        <v>59.78</v>
      </c>
      <c r="E1170" s="11">
        <v>34.130000000000003</v>
      </c>
      <c r="F1170" s="11">
        <v>34.44</v>
      </c>
      <c r="G1170" s="11">
        <v>52256200</v>
      </c>
    </row>
    <row r="1171" spans="1:7">
      <c r="A1171" s="12">
        <v>45484.291666666664</v>
      </c>
      <c r="B1171" s="11">
        <v>33.288800000000002</v>
      </c>
      <c r="C1171" s="11">
        <v>33.5</v>
      </c>
      <c r="D1171" s="11">
        <v>59.78</v>
      </c>
      <c r="E1171" s="11">
        <v>33.31</v>
      </c>
      <c r="F1171" s="11">
        <v>35.03</v>
      </c>
      <c r="G1171" s="11">
        <v>55213700</v>
      </c>
    </row>
    <row r="1172" spans="1:7">
      <c r="A1172" s="12">
        <v>45485.291666666664</v>
      </c>
      <c r="B1172" s="11">
        <v>34.272599999999997</v>
      </c>
      <c r="C1172" s="11">
        <v>34.49</v>
      </c>
      <c r="D1172" s="11">
        <v>59.78</v>
      </c>
      <c r="E1172" s="11">
        <v>33.770000000000003</v>
      </c>
      <c r="F1172" s="11">
        <v>33.770000000000003</v>
      </c>
      <c r="G1172" s="11">
        <v>62792600</v>
      </c>
    </row>
    <row r="1173" spans="1:7">
      <c r="A1173" s="12">
        <v>45488.291666666664</v>
      </c>
      <c r="B1173" s="11">
        <v>34.242800000000003</v>
      </c>
      <c r="C1173" s="11">
        <v>34.46</v>
      </c>
      <c r="D1173" s="11">
        <v>59.78</v>
      </c>
      <c r="E1173" s="11">
        <v>34.31</v>
      </c>
      <c r="F1173" s="11">
        <v>34.700000000000003</v>
      </c>
      <c r="G1173" s="11">
        <v>39847900</v>
      </c>
    </row>
    <row r="1174" spans="1:7">
      <c r="A1174" s="12">
        <v>45489.291666666664</v>
      </c>
      <c r="B1174" s="11">
        <v>34.1235</v>
      </c>
      <c r="C1174" s="11">
        <v>34.340000000000003</v>
      </c>
      <c r="D1174" s="11">
        <v>59.78</v>
      </c>
      <c r="E1174" s="11">
        <v>33.840000000000003</v>
      </c>
      <c r="F1174" s="11">
        <v>34.36</v>
      </c>
      <c r="G1174" s="11">
        <v>28409900</v>
      </c>
    </row>
    <row r="1175" spans="1:7">
      <c r="A1175" s="12">
        <v>45490.291666666664</v>
      </c>
      <c r="B1175" s="11">
        <v>34.242800000000003</v>
      </c>
      <c r="C1175" s="11">
        <v>34.46</v>
      </c>
      <c r="D1175" s="11">
        <v>59.78</v>
      </c>
      <c r="E1175" s="11">
        <v>34.4</v>
      </c>
      <c r="F1175" s="11">
        <v>36.08</v>
      </c>
      <c r="G1175" s="11">
        <v>112304200</v>
      </c>
    </row>
    <row r="1176" spans="1:7">
      <c r="A1176" s="12">
        <v>45491.291666666664</v>
      </c>
      <c r="B1176" s="11">
        <v>34.650199999999998</v>
      </c>
      <c r="C1176" s="11">
        <v>34.869999999999997</v>
      </c>
      <c r="D1176" s="11">
        <v>59.78</v>
      </c>
      <c r="E1176" s="11">
        <v>34.53</v>
      </c>
      <c r="F1176" s="11">
        <v>34.96</v>
      </c>
      <c r="G1176" s="11">
        <v>84188600</v>
      </c>
    </row>
    <row r="1177" spans="1:7">
      <c r="A1177" s="12">
        <v>45492.291666666664</v>
      </c>
      <c r="B1177" s="11">
        <v>32.772100000000002</v>
      </c>
      <c r="C1177" s="11">
        <v>32.979999999999997</v>
      </c>
      <c r="D1177" s="11">
        <v>59.78</v>
      </c>
      <c r="E1177" s="11">
        <v>32.85</v>
      </c>
      <c r="F1177" s="11">
        <v>34.57</v>
      </c>
      <c r="G1177" s="11">
        <v>69628700</v>
      </c>
    </row>
    <row r="1178" spans="1:7">
      <c r="A1178" s="12">
        <v>45495.291666666664</v>
      </c>
      <c r="B1178" s="11">
        <v>33.159599999999998</v>
      </c>
      <c r="C1178" s="11">
        <v>33.369999999999997</v>
      </c>
      <c r="D1178" s="11">
        <v>59.78</v>
      </c>
      <c r="E1178" s="11">
        <v>32.76</v>
      </c>
      <c r="F1178" s="11">
        <v>33.28</v>
      </c>
      <c r="G1178" s="11">
        <v>48503700</v>
      </c>
    </row>
    <row r="1179" spans="1:7">
      <c r="A1179" s="12">
        <v>45496.291666666664</v>
      </c>
      <c r="B1179" s="11">
        <v>32.7423</v>
      </c>
      <c r="C1179" s="11">
        <v>32.950000000000003</v>
      </c>
      <c r="D1179" s="11">
        <v>59.78</v>
      </c>
      <c r="E1179" s="11">
        <v>32.83</v>
      </c>
      <c r="F1179" s="11">
        <v>32.96</v>
      </c>
      <c r="G1179" s="11">
        <v>29466400</v>
      </c>
    </row>
    <row r="1180" spans="1:7">
      <c r="A1180" s="12">
        <v>45497.291666666664</v>
      </c>
      <c r="B1180" s="11">
        <v>31.5002</v>
      </c>
      <c r="C1180" s="11">
        <v>31.7</v>
      </c>
      <c r="D1180" s="11">
        <v>59.78</v>
      </c>
      <c r="E1180" s="11">
        <v>31.66</v>
      </c>
      <c r="F1180" s="11">
        <v>32.53</v>
      </c>
      <c r="G1180" s="11">
        <v>62216700</v>
      </c>
    </row>
    <row r="1181" spans="1:7">
      <c r="A1181" s="12">
        <v>45498.291666666664</v>
      </c>
      <c r="B1181" s="11">
        <v>30.904</v>
      </c>
      <c r="C1181" s="11">
        <v>31.1</v>
      </c>
      <c r="D1181" s="11">
        <v>59.78</v>
      </c>
      <c r="E1181" s="11">
        <v>30.95</v>
      </c>
      <c r="F1181" s="11">
        <v>31.37</v>
      </c>
      <c r="G1181" s="11">
        <v>49774000</v>
      </c>
    </row>
    <row r="1182" spans="1:7">
      <c r="A1182" s="12">
        <v>45499.291666666664</v>
      </c>
      <c r="B1182" s="11">
        <v>31.1524</v>
      </c>
      <c r="C1182" s="11">
        <v>31.35</v>
      </c>
      <c r="D1182" s="11">
        <v>59.78</v>
      </c>
      <c r="E1182" s="11">
        <v>31.02</v>
      </c>
      <c r="F1182" s="11">
        <v>31.43</v>
      </c>
      <c r="G1182" s="11">
        <v>38352500</v>
      </c>
    </row>
    <row r="1183" spans="1:7">
      <c r="A1183" s="12">
        <v>45502.291666666664</v>
      </c>
      <c r="B1183" s="11">
        <v>30.6357</v>
      </c>
      <c r="C1183" s="11">
        <v>30.83</v>
      </c>
      <c r="D1183" s="11">
        <v>59.78</v>
      </c>
      <c r="E1183" s="11">
        <v>30.79</v>
      </c>
      <c r="F1183" s="11">
        <v>31.42</v>
      </c>
      <c r="G1183" s="11">
        <v>32342200</v>
      </c>
    </row>
    <row r="1184" spans="1:7">
      <c r="A1184" s="12">
        <v>45503.291666666664</v>
      </c>
      <c r="B1184" s="11">
        <v>29.940100000000001</v>
      </c>
      <c r="C1184" s="11">
        <v>30.13</v>
      </c>
      <c r="D1184" s="11">
        <v>59.78</v>
      </c>
      <c r="E1184" s="11">
        <v>30.01</v>
      </c>
      <c r="F1184" s="11">
        <v>30.85</v>
      </c>
      <c r="G1184" s="11">
        <v>48256600</v>
      </c>
    </row>
    <row r="1185" spans="1:7">
      <c r="A1185" s="12">
        <v>45504.291666666664</v>
      </c>
      <c r="B1185" s="11">
        <v>30.546199999999999</v>
      </c>
      <c r="C1185" s="11">
        <v>30.74</v>
      </c>
      <c r="D1185" s="11">
        <v>59.78</v>
      </c>
      <c r="E1185" s="11">
        <v>30.28</v>
      </c>
      <c r="F1185" s="11">
        <v>30.54</v>
      </c>
      <c r="G1185" s="11">
        <v>56110600</v>
      </c>
    </row>
    <row r="1186" spans="1:7">
      <c r="A1186" s="12">
        <v>45505.291666666664</v>
      </c>
      <c r="B1186" s="11">
        <v>28.866900000000001</v>
      </c>
      <c r="C1186" s="11">
        <v>29.05</v>
      </c>
      <c r="D1186" s="11">
        <v>59.78</v>
      </c>
      <c r="E1186" s="11">
        <v>28.89</v>
      </c>
      <c r="F1186" s="11">
        <v>30.43</v>
      </c>
      <c r="G1186" s="11">
        <v>107672500</v>
      </c>
    </row>
    <row r="1187" spans="1:7">
      <c r="A1187" s="12">
        <v>45506.291666666664</v>
      </c>
      <c r="B1187" s="11">
        <v>21.3446</v>
      </c>
      <c r="C1187" s="11">
        <v>21.48</v>
      </c>
      <c r="D1187" s="11">
        <v>59.78</v>
      </c>
      <c r="E1187" s="11">
        <v>20.420000000000002</v>
      </c>
      <c r="F1187" s="11">
        <v>21.94</v>
      </c>
      <c r="G1187" s="11">
        <v>300895900</v>
      </c>
    </row>
    <row r="1188" spans="1:7">
      <c r="A1188" s="12">
        <v>45509.291666666664</v>
      </c>
      <c r="B1188" s="11">
        <v>19.9832</v>
      </c>
      <c r="C1188" s="11">
        <v>20.11</v>
      </c>
      <c r="D1188" s="11">
        <v>59.78</v>
      </c>
      <c r="E1188" s="11">
        <v>19.29</v>
      </c>
      <c r="F1188" s="11">
        <v>20.2</v>
      </c>
      <c r="G1188" s="11">
        <v>147385700</v>
      </c>
    </row>
    <row r="1189" spans="1:7">
      <c r="A1189" s="12">
        <v>45510.291666666664</v>
      </c>
      <c r="B1189" s="11">
        <v>19.704999999999998</v>
      </c>
      <c r="C1189" s="11">
        <v>19.829999999999998</v>
      </c>
      <c r="D1189" s="11">
        <v>59.78</v>
      </c>
      <c r="E1189" s="11">
        <v>19.75</v>
      </c>
      <c r="F1189" s="11">
        <v>20.32</v>
      </c>
      <c r="G1189" s="11">
        <v>106670400</v>
      </c>
    </row>
    <row r="1190" spans="1:7">
      <c r="A1190" s="12">
        <v>45511.291666666664</v>
      </c>
      <c r="B1190" s="11">
        <v>18.989999999999998</v>
      </c>
      <c r="C1190" s="11">
        <v>18.989999999999998</v>
      </c>
      <c r="D1190" s="11">
        <v>59.78</v>
      </c>
      <c r="E1190" s="11">
        <v>18.95</v>
      </c>
      <c r="F1190" s="11">
        <v>19.920000000000002</v>
      </c>
      <c r="G1190" s="11">
        <v>97972300</v>
      </c>
    </row>
    <row r="1191" spans="1:7">
      <c r="A1191" s="12">
        <v>45512.291666666664</v>
      </c>
      <c r="B1191" s="11">
        <v>20.49</v>
      </c>
      <c r="C1191" s="11">
        <v>20.49</v>
      </c>
      <c r="D1191" s="11">
        <v>59.78</v>
      </c>
      <c r="E1191" s="11">
        <v>18.84</v>
      </c>
      <c r="F1191" s="11">
        <v>19.100000000000001</v>
      </c>
      <c r="G1191" s="11">
        <v>96836800</v>
      </c>
    </row>
    <row r="1192" spans="1:7">
      <c r="A1192" s="12">
        <v>45513.291666666664</v>
      </c>
      <c r="B1192" s="11">
        <v>19.71</v>
      </c>
      <c r="C1192" s="11">
        <v>19.71</v>
      </c>
      <c r="D1192" s="11">
        <v>59.78</v>
      </c>
      <c r="E1192" s="11">
        <v>19.5</v>
      </c>
      <c r="F1192" s="11">
        <v>20.079999999999998</v>
      </c>
      <c r="G1192" s="11">
        <v>76394500</v>
      </c>
    </row>
    <row r="1193" spans="1:7">
      <c r="A1193" s="12">
        <v>45516.291666666664</v>
      </c>
      <c r="B1193" s="11">
        <v>19.36</v>
      </c>
      <c r="C1193" s="11">
        <v>19.36</v>
      </c>
      <c r="D1193" s="11">
        <v>59.78</v>
      </c>
      <c r="E1193" s="11">
        <v>19</v>
      </c>
      <c r="F1193" s="11">
        <v>19.87</v>
      </c>
      <c r="G1193" s="11">
        <v>54677600</v>
      </c>
    </row>
    <row r="1194" spans="1:7">
      <c r="A1194" s="12">
        <v>45517.291666666664</v>
      </c>
      <c r="B1194" s="11">
        <v>20.47</v>
      </c>
      <c r="C1194" s="11">
        <v>20.47</v>
      </c>
      <c r="D1194" s="11">
        <v>59.78</v>
      </c>
      <c r="E1194" s="11">
        <v>19.47</v>
      </c>
      <c r="F1194" s="11">
        <v>19.48</v>
      </c>
      <c r="G1194" s="11">
        <v>77511300</v>
      </c>
    </row>
    <row r="1195" spans="1:7">
      <c r="A1195" s="12">
        <v>45518.291666666664</v>
      </c>
      <c r="B1195" s="11">
        <v>19.920000000000002</v>
      </c>
      <c r="C1195" s="11">
        <v>19.920000000000002</v>
      </c>
      <c r="D1195" s="11">
        <v>59.78</v>
      </c>
      <c r="E1195" s="11">
        <v>19.79</v>
      </c>
      <c r="F1195" s="11">
        <v>20.49</v>
      </c>
      <c r="G1195" s="11">
        <v>56758200</v>
      </c>
    </row>
    <row r="1196" spans="1:7">
      <c r="A1196" s="12">
        <v>45519.291666666664</v>
      </c>
      <c r="B1196" s="11">
        <v>20.69</v>
      </c>
      <c r="C1196" s="11">
        <v>20.69</v>
      </c>
      <c r="D1196" s="11">
        <v>59.78</v>
      </c>
      <c r="E1196" s="11">
        <v>20.23</v>
      </c>
      <c r="F1196" s="11">
        <v>20.32</v>
      </c>
      <c r="G1196" s="11">
        <v>84814900</v>
      </c>
    </row>
    <row r="1197" spans="1:7">
      <c r="A1197" s="12">
        <v>45520.291666666664</v>
      </c>
      <c r="B1197" s="11">
        <v>20.87</v>
      </c>
      <c r="C1197" s="11">
        <v>20.87</v>
      </c>
      <c r="D1197" s="11">
        <v>59.78</v>
      </c>
      <c r="E1197" s="11">
        <v>20.41</v>
      </c>
      <c r="F1197" s="11">
        <v>20.53</v>
      </c>
      <c r="G1197" s="11">
        <v>48582700</v>
      </c>
    </row>
    <row r="1198" spans="1:7">
      <c r="A1198" s="12">
        <v>45523.291666666664</v>
      </c>
      <c r="B1198" s="11">
        <v>21.52</v>
      </c>
      <c r="C1198" s="11">
        <v>21.52</v>
      </c>
      <c r="D1198" s="11">
        <v>59.78</v>
      </c>
      <c r="E1198" s="11">
        <v>20.84</v>
      </c>
      <c r="F1198" s="11">
        <v>20.89</v>
      </c>
      <c r="G1198" s="11">
        <v>65956300</v>
      </c>
    </row>
    <row r="1199" spans="1:7">
      <c r="A1199" s="12">
        <v>45524.291666666664</v>
      </c>
      <c r="B1199" s="11">
        <v>20.99</v>
      </c>
      <c r="C1199" s="11">
        <v>20.99</v>
      </c>
      <c r="D1199" s="11">
        <v>59.78</v>
      </c>
      <c r="E1199" s="11">
        <v>20.82</v>
      </c>
      <c r="F1199" s="11">
        <v>21.21</v>
      </c>
      <c r="G1199" s="11">
        <v>84161300</v>
      </c>
    </row>
    <row r="1200" spans="1:7">
      <c r="A1200" s="12">
        <v>45525.291666666664</v>
      </c>
      <c r="B1200" s="11">
        <v>21.41</v>
      </c>
      <c r="C1200" s="11">
        <v>21.41</v>
      </c>
      <c r="D1200" s="11">
        <v>59.78</v>
      </c>
      <c r="E1200" s="11">
        <v>21.07</v>
      </c>
      <c r="F1200" s="11">
        <v>21.07</v>
      </c>
      <c r="G1200" s="11">
        <v>57028900</v>
      </c>
    </row>
    <row r="1201" spans="1:7">
      <c r="A1201" s="12">
        <v>45526.291666666664</v>
      </c>
      <c r="B1201" s="11">
        <v>20.100000000000001</v>
      </c>
      <c r="C1201" s="11">
        <v>20.100000000000001</v>
      </c>
      <c r="D1201" s="11">
        <v>59.78</v>
      </c>
      <c r="E1201" s="11">
        <v>20.04</v>
      </c>
      <c r="F1201" s="11">
        <v>21.39</v>
      </c>
      <c r="G1201" s="11">
        <v>81444700</v>
      </c>
    </row>
    <row r="1202" spans="1:7">
      <c r="A1202" s="12">
        <v>45527.291666666664</v>
      </c>
      <c r="B1202" s="11">
        <v>20.54</v>
      </c>
      <c r="C1202" s="11">
        <v>20.54</v>
      </c>
      <c r="D1202" s="11">
        <v>59.78</v>
      </c>
      <c r="E1202" s="11">
        <v>20.260000000000002</v>
      </c>
      <c r="F1202" s="11">
        <v>20.32</v>
      </c>
      <c r="G1202" s="11">
        <v>73398400</v>
      </c>
    </row>
    <row r="1203" spans="1:7">
      <c r="A1203" s="12">
        <v>45530.291666666664</v>
      </c>
      <c r="B1203" s="11">
        <v>20.13</v>
      </c>
      <c r="C1203" s="11">
        <v>20.13</v>
      </c>
      <c r="D1203" s="11">
        <v>59.78</v>
      </c>
      <c r="E1203" s="11">
        <v>19.95</v>
      </c>
      <c r="F1203" s="11">
        <v>20.53</v>
      </c>
      <c r="G1203" s="11">
        <v>58534800</v>
      </c>
    </row>
    <row r="1204" spans="1:7">
      <c r="A1204" s="12">
        <v>45531.291666666664</v>
      </c>
      <c r="B1204" s="11">
        <v>20.07</v>
      </c>
      <c r="C1204" s="11">
        <v>20.07</v>
      </c>
      <c r="D1204" s="11">
        <v>59.78</v>
      </c>
      <c r="E1204" s="11">
        <v>19.84</v>
      </c>
      <c r="F1204" s="11">
        <v>20.13</v>
      </c>
      <c r="G1204" s="11">
        <v>43862000</v>
      </c>
    </row>
    <row r="1205" spans="1:7">
      <c r="A1205" s="12">
        <v>45532.291666666664</v>
      </c>
      <c r="B1205" s="11">
        <v>19.61</v>
      </c>
      <c r="C1205" s="11">
        <v>19.61</v>
      </c>
      <c r="D1205" s="11">
        <v>59.78</v>
      </c>
      <c r="E1205" s="11">
        <v>19.510000000000002</v>
      </c>
      <c r="F1205" s="11">
        <v>19.98</v>
      </c>
      <c r="G1205" s="11">
        <v>50144900</v>
      </c>
    </row>
    <row r="1206" spans="1:7">
      <c r="A1206" s="12">
        <v>45533.291666666664</v>
      </c>
      <c r="B1206" s="11">
        <v>20.13</v>
      </c>
      <c r="C1206" s="11">
        <v>20.13</v>
      </c>
      <c r="D1206" s="11">
        <v>59.78</v>
      </c>
      <c r="E1206" s="11">
        <v>19.75</v>
      </c>
      <c r="F1206" s="11">
        <v>19.760000000000002</v>
      </c>
      <c r="G1206" s="11">
        <v>64529700</v>
      </c>
    </row>
    <row r="1207" spans="1:7">
      <c r="A1207" s="12">
        <v>45534.291666666664</v>
      </c>
      <c r="B1207" s="11">
        <v>22.04</v>
      </c>
      <c r="C1207" s="11">
        <v>22.04</v>
      </c>
      <c r="D1207" s="11">
        <v>59.78</v>
      </c>
      <c r="E1207" s="11">
        <v>21</v>
      </c>
      <c r="F1207" s="11">
        <v>21.25</v>
      </c>
      <c r="G1207" s="11">
        <v>177785400</v>
      </c>
    </row>
    <row r="1208" spans="1:7">
      <c r="A1208" s="12">
        <v>45538.291666666664</v>
      </c>
      <c r="B1208" s="11">
        <v>20.100000000000001</v>
      </c>
      <c r="C1208" s="11">
        <v>20.100000000000001</v>
      </c>
      <c r="D1208" s="11">
        <v>59.78</v>
      </c>
      <c r="E1208" s="11">
        <v>19.989999999999998</v>
      </c>
      <c r="F1208" s="11">
        <v>21.54</v>
      </c>
      <c r="G1208" s="11">
        <v>115305500</v>
      </c>
    </row>
    <row r="1209" spans="1:7">
      <c r="A1209" s="12">
        <v>45539.291666666664</v>
      </c>
      <c r="B1209" s="11">
        <v>19.43</v>
      </c>
      <c r="C1209" s="11">
        <v>19.43</v>
      </c>
      <c r="D1209" s="11">
        <v>59.78</v>
      </c>
      <c r="E1209" s="11">
        <v>19.28</v>
      </c>
      <c r="F1209" s="11">
        <v>19.760000000000002</v>
      </c>
      <c r="G1209" s="11">
        <v>85871900</v>
      </c>
    </row>
    <row r="1210" spans="1:7">
      <c r="A1210" s="12">
        <v>45540.291666666664</v>
      </c>
      <c r="B1210" s="11">
        <v>19.399999999999999</v>
      </c>
      <c r="C1210" s="11">
        <v>19.399999999999999</v>
      </c>
      <c r="D1210" s="11">
        <v>59.78</v>
      </c>
      <c r="E1210" s="11">
        <v>19.239999999999998</v>
      </c>
      <c r="F1210" s="11">
        <v>19.28</v>
      </c>
      <c r="G1210" s="11">
        <v>65388800</v>
      </c>
    </row>
    <row r="1211" spans="1:7">
      <c r="A1211" s="12">
        <v>45541.291666666664</v>
      </c>
      <c r="B1211" s="11">
        <v>18.89</v>
      </c>
      <c r="C1211" s="11">
        <v>18.89</v>
      </c>
      <c r="D1211" s="11">
        <v>59.78</v>
      </c>
      <c r="E1211" s="11">
        <v>18.64</v>
      </c>
      <c r="F1211" s="11">
        <v>19.440000000000001</v>
      </c>
      <c r="G1211" s="11">
        <v>92686500</v>
      </c>
    </row>
    <row r="1212" spans="1:7">
      <c r="A1212" s="12">
        <v>45544.291666666664</v>
      </c>
      <c r="B1212" s="11">
        <v>19.07</v>
      </c>
      <c r="C1212" s="11">
        <v>19.07</v>
      </c>
      <c r="D1212" s="11">
        <v>59.78</v>
      </c>
      <c r="E1212" s="11">
        <v>18.95</v>
      </c>
      <c r="F1212" s="11">
        <v>19</v>
      </c>
      <c r="G1212" s="11">
        <v>64244100</v>
      </c>
    </row>
    <row r="1213" spans="1:7">
      <c r="A1213" s="12">
        <v>45545.291666666664</v>
      </c>
      <c r="B1213" s="11">
        <v>18.98</v>
      </c>
      <c r="C1213" s="11">
        <v>18.98</v>
      </c>
      <c r="D1213" s="11">
        <v>59.78</v>
      </c>
      <c r="E1213" s="11">
        <v>18.510000000000002</v>
      </c>
      <c r="F1213" s="11">
        <v>19.03</v>
      </c>
      <c r="G1213" s="11">
        <v>55621300</v>
      </c>
    </row>
    <row r="1214" spans="1:7">
      <c r="A1214" s="12">
        <v>45546.291666666664</v>
      </c>
      <c r="B1214" s="11">
        <v>19.64</v>
      </c>
      <c r="C1214" s="11">
        <v>19.64</v>
      </c>
      <c r="D1214" s="11">
        <v>59.78</v>
      </c>
      <c r="E1214" s="11">
        <v>18.52</v>
      </c>
      <c r="F1214" s="11">
        <v>19.010000000000002</v>
      </c>
      <c r="G1214" s="11">
        <v>71403100</v>
      </c>
    </row>
    <row r="1215" spans="1:7">
      <c r="A1215" s="12">
        <v>45547.291666666664</v>
      </c>
      <c r="B1215" s="11">
        <v>19.36</v>
      </c>
      <c r="C1215" s="11">
        <v>19.36</v>
      </c>
      <c r="D1215" s="11">
        <v>59.78</v>
      </c>
      <c r="E1215" s="11">
        <v>19.04</v>
      </c>
      <c r="F1215" s="11">
        <v>19.43</v>
      </c>
      <c r="G1215" s="11">
        <v>51602900</v>
      </c>
    </row>
    <row r="1216" spans="1:7">
      <c r="A1216" s="12">
        <v>45548.291666666664</v>
      </c>
      <c r="B1216" s="11">
        <v>19.66</v>
      </c>
      <c r="C1216" s="11">
        <v>19.66</v>
      </c>
      <c r="D1216" s="11">
        <v>59.78</v>
      </c>
      <c r="E1216" s="11">
        <v>19.489999999999998</v>
      </c>
      <c r="F1216" s="11">
        <v>19.489999999999998</v>
      </c>
      <c r="G1216" s="11">
        <v>44236300</v>
      </c>
    </row>
    <row r="1217" spans="1:7">
      <c r="A1217" s="12">
        <v>45551.291666666664</v>
      </c>
      <c r="B1217" s="11">
        <v>20.91</v>
      </c>
      <c r="C1217" s="11">
        <v>20.91</v>
      </c>
      <c r="D1217" s="11">
        <v>59.78</v>
      </c>
      <c r="E1217" s="11">
        <v>19.760000000000002</v>
      </c>
      <c r="F1217" s="11">
        <v>20.03</v>
      </c>
      <c r="G1217" s="11">
        <v>149337000</v>
      </c>
    </row>
    <row r="1218" spans="1:7">
      <c r="A1218" s="12">
        <v>45552.291666666664</v>
      </c>
      <c r="B1218" s="11">
        <v>21.47</v>
      </c>
      <c r="C1218" s="11">
        <v>21.47</v>
      </c>
      <c r="D1218" s="11">
        <v>59.78</v>
      </c>
      <c r="E1218" s="11">
        <v>21.24</v>
      </c>
      <c r="F1218" s="11">
        <v>21.71</v>
      </c>
      <c r="G1218" s="11">
        <v>196249800</v>
      </c>
    </row>
    <row r="1219" spans="1:7">
      <c r="A1219" s="12">
        <v>45553.291666666664</v>
      </c>
      <c r="B1219" s="11">
        <v>20.77</v>
      </c>
      <c r="C1219" s="11">
        <v>20.77</v>
      </c>
      <c r="D1219" s="11">
        <v>59.78</v>
      </c>
      <c r="E1219" s="11">
        <v>20.72</v>
      </c>
      <c r="F1219" s="11">
        <v>21.36</v>
      </c>
      <c r="G1219" s="11">
        <v>118727900</v>
      </c>
    </row>
    <row r="1220" spans="1:7">
      <c r="A1220" s="12">
        <v>45554.291666666664</v>
      </c>
      <c r="B1220" s="11">
        <v>21.14</v>
      </c>
      <c r="C1220" s="11">
        <v>21.14</v>
      </c>
      <c r="D1220" s="11">
        <v>59.78</v>
      </c>
      <c r="E1220" s="11">
        <v>21.03</v>
      </c>
      <c r="F1220" s="11">
        <v>21.28</v>
      </c>
      <c r="G1220" s="11">
        <v>99829200</v>
      </c>
    </row>
    <row r="1221" spans="1:7">
      <c r="A1221" s="12">
        <v>45555.291666666664</v>
      </c>
      <c r="B1221" s="11">
        <v>21.84</v>
      </c>
      <c r="C1221" s="11">
        <v>21.84</v>
      </c>
      <c r="D1221" s="11">
        <v>59.78</v>
      </c>
      <c r="E1221" s="11">
        <v>20.350000000000001</v>
      </c>
      <c r="F1221" s="11">
        <v>20.89</v>
      </c>
      <c r="G1221" s="11">
        <v>260377900</v>
      </c>
    </row>
    <row r="1222" spans="1:7">
      <c r="A1222" s="12">
        <v>45558.291666666664</v>
      </c>
      <c r="B1222" s="11">
        <v>22.56</v>
      </c>
      <c r="C1222" s="11">
        <v>22.56</v>
      </c>
      <c r="D1222" s="11">
        <v>59.78</v>
      </c>
      <c r="E1222" s="11">
        <v>22.03</v>
      </c>
      <c r="F1222" s="11">
        <v>22.43</v>
      </c>
      <c r="G1222" s="11">
        <v>184439100</v>
      </c>
    </row>
    <row r="1223" spans="1:7">
      <c r="A1223" s="12">
        <v>45559.291666666664</v>
      </c>
      <c r="B1223" s="11">
        <v>22.81</v>
      </c>
      <c r="C1223" s="11">
        <v>22.81</v>
      </c>
      <c r="D1223" s="11">
        <v>59.78</v>
      </c>
      <c r="E1223" s="11">
        <v>22.29</v>
      </c>
      <c r="F1223" s="11">
        <v>22.53</v>
      </c>
      <c r="G1223" s="11">
        <v>113082500</v>
      </c>
    </row>
    <row r="1224" spans="1:7">
      <c r="A1224" s="12">
        <v>45560.291666666664</v>
      </c>
      <c r="B1224" s="11">
        <v>23.54</v>
      </c>
      <c r="C1224" s="11">
        <v>23.54</v>
      </c>
      <c r="D1224" s="11">
        <v>59.78</v>
      </c>
      <c r="E1224" s="11">
        <v>22.73</v>
      </c>
      <c r="F1224" s="11">
        <v>22.8</v>
      </c>
      <c r="G1224" s="11">
        <v>117013400</v>
      </c>
    </row>
    <row r="1225" spans="1:7">
      <c r="A1225" s="12">
        <v>45561.291666666664</v>
      </c>
      <c r="B1225" s="11">
        <v>23.92</v>
      </c>
      <c r="C1225" s="11">
        <v>23.92</v>
      </c>
      <c r="D1225" s="11">
        <v>59.78</v>
      </c>
      <c r="E1225" s="11">
        <v>23.25</v>
      </c>
      <c r="F1225" s="11">
        <v>24.28</v>
      </c>
      <c r="G1225" s="11">
        <v>95416900</v>
      </c>
    </row>
    <row r="1226" spans="1:7">
      <c r="A1226" s="12">
        <v>45562.291666666664</v>
      </c>
      <c r="B1226" s="11">
        <v>23.91</v>
      </c>
      <c r="C1226" s="11">
        <v>23.91</v>
      </c>
      <c r="D1226" s="11">
        <v>59.78</v>
      </c>
      <c r="E1226" s="11">
        <v>23.7</v>
      </c>
      <c r="F1226" s="11">
        <v>24.16</v>
      </c>
      <c r="G1226" s="11">
        <v>85883300</v>
      </c>
    </row>
    <row r="1227" spans="1:7">
      <c r="A1227" s="12">
        <v>45565.291666666664</v>
      </c>
      <c r="B1227" s="11">
        <v>23.46</v>
      </c>
      <c r="C1227" s="11">
        <v>23.46</v>
      </c>
      <c r="D1227" s="11">
        <v>59.78</v>
      </c>
      <c r="E1227" s="11">
        <v>23.09</v>
      </c>
      <c r="F1227" s="11">
        <v>23.74</v>
      </c>
      <c r="G1227" s="11">
        <v>66308200</v>
      </c>
    </row>
    <row r="1228" spans="1:7">
      <c r="A1228" s="12">
        <v>45566.291666666664</v>
      </c>
      <c r="B1228" s="11">
        <v>22.69</v>
      </c>
      <c r="C1228" s="11">
        <v>22.69</v>
      </c>
      <c r="D1228" s="11">
        <v>59.78</v>
      </c>
      <c r="E1228" s="11">
        <v>22.26</v>
      </c>
      <c r="F1228" s="11">
        <v>23.46</v>
      </c>
      <c r="G1228" s="11">
        <v>86344400</v>
      </c>
    </row>
    <row r="1229" spans="1:7">
      <c r="A1229" s="12">
        <v>45567.291666666664</v>
      </c>
      <c r="B1229" s="11">
        <v>22.39</v>
      </c>
      <c r="C1229" s="11">
        <v>22.39</v>
      </c>
      <c r="D1229" s="11">
        <v>59.78</v>
      </c>
      <c r="E1229" s="11">
        <v>22.35</v>
      </c>
      <c r="F1229" s="11">
        <v>22.67</v>
      </c>
      <c r="G1229" s="11">
        <v>59033900</v>
      </c>
    </row>
    <row r="1230" spans="1:7">
      <c r="A1230" s="12">
        <v>45568.291666666664</v>
      </c>
      <c r="B1230" s="11">
        <v>22.26</v>
      </c>
      <c r="C1230" s="11">
        <v>22.26</v>
      </c>
      <c r="D1230" s="11">
        <v>59.78</v>
      </c>
      <c r="E1230" s="11">
        <v>21.65</v>
      </c>
      <c r="F1230" s="11">
        <v>22.14</v>
      </c>
      <c r="G1230" s="11">
        <v>49565900</v>
      </c>
    </row>
    <row r="1231" spans="1:7">
      <c r="A1231" s="12">
        <v>45569.291666666664</v>
      </c>
      <c r="B1231" s="11">
        <v>22.59</v>
      </c>
      <c r="C1231" s="11">
        <v>22.59</v>
      </c>
      <c r="D1231" s="11">
        <v>59.78</v>
      </c>
      <c r="E1231" s="11">
        <v>22.3</v>
      </c>
      <c r="F1231" s="11">
        <v>22.7</v>
      </c>
      <c r="G1231" s="11">
        <v>49845500</v>
      </c>
    </row>
    <row r="1232" spans="1:7">
      <c r="A1232" s="12">
        <v>45572.291666666664</v>
      </c>
      <c r="B1232" s="11">
        <v>22.38</v>
      </c>
      <c r="C1232" s="11">
        <v>22.38</v>
      </c>
      <c r="D1232" s="11">
        <v>59.78</v>
      </c>
      <c r="E1232" s="11">
        <v>22.02</v>
      </c>
      <c r="F1232" s="11">
        <v>22.4</v>
      </c>
      <c r="G1232" s="11">
        <v>54928700</v>
      </c>
    </row>
    <row r="1233" spans="1:7">
      <c r="A1233" s="12">
        <v>45573.291666666664</v>
      </c>
      <c r="B1233" s="11">
        <v>23.32</v>
      </c>
      <c r="C1233" s="11">
        <v>23.32</v>
      </c>
      <c r="D1233" s="11">
        <v>59.78</v>
      </c>
      <c r="E1233" s="11">
        <v>22.05</v>
      </c>
      <c r="F1233" s="11">
        <v>22.25</v>
      </c>
      <c r="G1233" s="11">
        <v>58650500</v>
      </c>
    </row>
    <row r="1234" spans="1:7">
      <c r="A1234" s="12">
        <v>45574.291666666664</v>
      </c>
      <c r="B1234" s="11">
        <v>23.46</v>
      </c>
      <c r="C1234" s="11">
        <v>23.46</v>
      </c>
      <c r="D1234" s="11">
        <v>59.78</v>
      </c>
      <c r="E1234" s="11">
        <v>23.06</v>
      </c>
      <c r="F1234" s="11">
        <v>23.25</v>
      </c>
      <c r="G1234" s="11">
        <v>44759000</v>
      </c>
    </row>
    <row r="1235" spans="1:7">
      <c r="A1235" s="12">
        <v>45575.291666666664</v>
      </c>
      <c r="B1235" s="11">
        <v>23.22</v>
      </c>
      <c r="C1235" s="11">
        <v>23.22</v>
      </c>
      <c r="D1235" s="11">
        <v>59.78</v>
      </c>
      <c r="E1235" s="11">
        <v>22.96</v>
      </c>
      <c r="F1235" s="11">
        <v>23.19</v>
      </c>
      <c r="G1235" s="11">
        <v>44874600</v>
      </c>
    </row>
    <row r="1236" spans="1:7">
      <c r="A1236" s="12">
        <v>45576.291666666664</v>
      </c>
      <c r="B1236" s="11">
        <v>23.56</v>
      </c>
      <c r="C1236" s="11">
        <v>23.56</v>
      </c>
      <c r="D1236" s="11">
        <v>59.78</v>
      </c>
      <c r="E1236" s="11">
        <v>22.98</v>
      </c>
      <c r="F1236" s="11">
        <v>23.05</v>
      </c>
      <c r="G1236" s="11">
        <v>43585300</v>
      </c>
    </row>
    <row r="1237" spans="1:7">
      <c r="A1237" s="12">
        <v>45579.291666666664</v>
      </c>
      <c r="B1237" s="11">
        <v>23.44</v>
      </c>
      <c r="C1237" s="11">
        <v>23.44</v>
      </c>
      <c r="D1237" s="11">
        <v>59.78</v>
      </c>
      <c r="E1237" s="11">
        <v>23.27</v>
      </c>
      <c r="F1237" s="11">
        <v>23.58</v>
      </c>
      <c r="G1237" s="11">
        <v>35403600</v>
      </c>
    </row>
    <row r="1238" spans="1:7">
      <c r="A1238" s="12">
        <v>45580.291666666664</v>
      </c>
      <c r="B1238" s="11">
        <v>22.66</v>
      </c>
      <c r="C1238" s="11">
        <v>22.66</v>
      </c>
      <c r="D1238" s="11">
        <v>59.78</v>
      </c>
      <c r="E1238" s="11">
        <v>22.47</v>
      </c>
      <c r="F1238" s="11">
        <v>23.41</v>
      </c>
      <c r="G1238" s="11">
        <v>68900600</v>
      </c>
    </row>
    <row r="1239" spans="1:7">
      <c r="A1239" s="12">
        <v>45581.291666666664</v>
      </c>
      <c r="B1239" s="11">
        <v>22.31</v>
      </c>
      <c r="C1239" s="11">
        <v>22.31</v>
      </c>
      <c r="D1239" s="11">
        <v>59.78</v>
      </c>
      <c r="E1239" s="11">
        <v>21.74</v>
      </c>
      <c r="F1239" s="11">
        <v>22.38</v>
      </c>
      <c r="G1239" s="11">
        <v>62151800</v>
      </c>
    </row>
    <row r="1240" spans="1:7">
      <c r="A1240" s="12">
        <v>45582.291666666664</v>
      </c>
      <c r="B1240" s="11">
        <v>22.44</v>
      </c>
      <c r="C1240" s="11">
        <v>22.44</v>
      </c>
      <c r="D1240" s="11">
        <v>59.78</v>
      </c>
      <c r="E1240" s="11">
        <v>22.4</v>
      </c>
      <c r="F1240" s="11">
        <v>22.72</v>
      </c>
      <c r="G1240" s="11">
        <v>43807600</v>
      </c>
    </row>
    <row r="1241" spans="1:7">
      <c r="A1241" s="12">
        <v>45583.291666666664</v>
      </c>
      <c r="B1241" s="11">
        <v>22.77</v>
      </c>
      <c r="C1241" s="11">
        <v>22.77</v>
      </c>
      <c r="D1241" s="11">
        <v>59.78</v>
      </c>
      <c r="E1241" s="11">
        <v>22.5</v>
      </c>
      <c r="F1241" s="11">
        <v>22.61</v>
      </c>
      <c r="G1241" s="11">
        <v>39971700</v>
      </c>
    </row>
    <row r="1242" spans="1:7">
      <c r="A1242" s="12">
        <v>45586.291666666664</v>
      </c>
      <c r="B1242" s="11">
        <v>22.84</v>
      </c>
      <c r="C1242" s="11">
        <v>22.84</v>
      </c>
      <c r="D1242" s="11">
        <v>59.78</v>
      </c>
      <c r="E1242" s="11">
        <v>22.25</v>
      </c>
      <c r="F1242" s="11">
        <v>22.61</v>
      </c>
      <c r="G1242" s="11">
        <v>39727000</v>
      </c>
    </row>
    <row r="1243" spans="1:7">
      <c r="A1243" s="12">
        <v>45587.291666666664</v>
      </c>
      <c r="B1243" s="11">
        <v>22.4</v>
      </c>
      <c r="C1243" s="11">
        <v>22.4</v>
      </c>
      <c r="D1243" s="11">
        <v>59.78</v>
      </c>
      <c r="E1243" s="11">
        <v>22.17</v>
      </c>
      <c r="F1243" s="11">
        <v>22.73</v>
      </c>
      <c r="G1243" s="11">
        <v>50160400</v>
      </c>
    </row>
    <row r="1244" spans="1:7">
      <c r="A1244" s="12">
        <v>45588.291666666664</v>
      </c>
      <c r="B1244" s="11">
        <v>21.98</v>
      </c>
      <c r="C1244" s="11">
        <v>21.98</v>
      </c>
      <c r="D1244" s="11">
        <v>59.78</v>
      </c>
      <c r="E1244" s="11">
        <v>21.58</v>
      </c>
      <c r="F1244" s="11">
        <v>22.3</v>
      </c>
      <c r="G1244" s="11">
        <v>45799100</v>
      </c>
    </row>
    <row r="1245" spans="1:7">
      <c r="A1245" s="12">
        <v>45589.291666666664</v>
      </c>
      <c r="B1245" s="11">
        <v>22.34</v>
      </c>
      <c r="C1245" s="11">
        <v>22.34</v>
      </c>
      <c r="D1245" s="11">
        <v>59.78</v>
      </c>
      <c r="E1245" s="11">
        <v>21.97</v>
      </c>
      <c r="F1245" s="11">
        <v>22.09</v>
      </c>
      <c r="G1245" s="11">
        <v>40554400</v>
      </c>
    </row>
    <row r="1246" spans="1:7">
      <c r="A1246" s="12">
        <v>45590.291666666664</v>
      </c>
      <c r="B1246" s="11">
        <v>22.68</v>
      </c>
      <c r="C1246" s="11">
        <v>22.68</v>
      </c>
      <c r="D1246" s="11">
        <v>59.78</v>
      </c>
      <c r="E1246" s="11">
        <v>22.41</v>
      </c>
      <c r="F1246" s="11">
        <v>22.42</v>
      </c>
      <c r="G1246" s="11">
        <v>67503000</v>
      </c>
    </row>
    <row r="1247" spans="1:7">
      <c r="A1247" s="12">
        <v>45593.291666666664</v>
      </c>
      <c r="B1247" s="11">
        <v>22.92</v>
      </c>
      <c r="C1247" s="11">
        <v>22.92</v>
      </c>
      <c r="D1247" s="11">
        <v>59.78</v>
      </c>
      <c r="E1247" s="11">
        <v>22.56</v>
      </c>
      <c r="F1247" s="11">
        <v>22.67</v>
      </c>
      <c r="G1247" s="11">
        <v>41915000</v>
      </c>
    </row>
    <row r="1248" spans="1:7">
      <c r="A1248" s="12">
        <v>45594.291666666664</v>
      </c>
      <c r="B1248" s="11">
        <v>22.9</v>
      </c>
      <c r="C1248" s="11">
        <v>22.9</v>
      </c>
      <c r="D1248" s="11">
        <v>59.78</v>
      </c>
      <c r="E1248" s="11">
        <v>22.41</v>
      </c>
      <c r="F1248" s="11">
        <v>22.87</v>
      </c>
      <c r="G1248" s="11">
        <v>83422200</v>
      </c>
    </row>
    <row r="1249" spans="1:7">
      <c r="A1249" s="12">
        <v>45595.291666666664</v>
      </c>
      <c r="B1249" s="11">
        <v>22.3</v>
      </c>
      <c r="C1249" s="11">
        <v>22.3</v>
      </c>
      <c r="D1249" s="11">
        <v>59.78</v>
      </c>
      <c r="E1249" s="11">
        <v>22.26</v>
      </c>
      <c r="F1249" s="11">
        <v>22.42</v>
      </c>
      <c r="G1249" s="11">
        <v>50941200</v>
      </c>
    </row>
    <row r="1250" spans="1:7">
      <c r="A1250" s="12">
        <v>45596.291666666664</v>
      </c>
      <c r="B1250" s="11">
        <v>21.52</v>
      </c>
      <c r="C1250" s="11">
        <v>21.52</v>
      </c>
      <c r="D1250" s="11">
        <v>59.78</v>
      </c>
      <c r="E1250" s="11">
        <v>21.47</v>
      </c>
      <c r="F1250" s="11">
        <v>22.15</v>
      </c>
      <c r="G1250" s="11">
        <v>112485500</v>
      </c>
    </row>
    <row r="1251" spans="1:7">
      <c r="A1251" s="12">
        <v>45597.291666666664</v>
      </c>
      <c r="B1251" s="11">
        <v>23.2</v>
      </c>
      <c r="C1251" s="11">
        <v>23.2</v>
      </c>
      <c r="D1251" s="11">
        <v>59.78</v>
      </c>
      <c r="E1251" s="11">
        <v>21.91</v>
      </c>
      <c r="F1251" s="11">
        <v>23</v>
      </c>
      <c r="G1251" s="11">
        <v>173471100</v>
      </c>
    </row>
    <row r="1252" spans="1:7">
      <c r="A1252" s="12">
        <v>45600.291666666664</v>
      </c>
      <c r="B1252" s="11">
        <v>22.52</v>
      </c>
      <c r="C1252" s="11">
        <v>22.52</v>
      </c>
      <c r="D1252" s="11">
        <v>59.78</v>
      </c>
      <c r="E1252" s="11">
        <v>22</v>
      </c>
      <c r="F1252" s="11">
        <v>22.96</v>
      </c>
      <c r="G1252" s="11">
        <v>84616300</v>
      </c>
    </row>
    <row r="1253" spans="1:7">
      <c r="A1253" s="12">
        <v>45601.291666666664</v>
      </c>
      <c r="B1253" s="11">
        <v>23.32</v>
      </c>
      <c r="C1253" s="11">
        <v>23.32</v>
      </c>
      <c r="D1253" s="11">
        <v>59.78</v>
      </c>
      <c r="E1253" s="11">
        <v>22.4</v>
      </c>
      <c r="F1253" s="11">
        <v>22.58</v>
      </c>
      <c r="G1253" s="11">
        <v>59153300</v>
      </c>
    </row>
    <row r="1254" spans="1:7">
      <c r="A1254" s="12">
        <v>45602.291666666664</v>
      </c>
      <c r="B1254" s="11">
        <v>25.05</v>
      </c>
      <c r="C1254" s="11">
        <v>25.05</v>
      </c>
      <c r="D1254" s="11">
        <v>59.78</v>
      </c>
      <c r="E1254" s="11">
        <v>24.05</v>
      </c>
      <c r="F1254" s="11">
        <v>24.3</v>
      </c>
      <c r="G1254" s="11">
        <v>116760500</v>
      </c>
    </row>
    <row r="1255" spans="1:7">
      <c r="A1255" s="12">
        <v>45603.291666666664</v>
      </c>
      <c r="B1255" s="11">
        <v>26.23</v>
      </c>
      <c r="C1255" s="11">
        <v>26.23</v>
      </c>
      <c r="D1255" s="11">
        <v>59.78</v>
      </c>
      <c r="E1255" s="11">
        <v>25.19</v>
      </c>
      <c r="F1255" s="11">
        <v>25.43</v>
      </c>
      <c r="G1255" s="11">
        <v>101489300</v>
      </c>
    </row>
    <row r="1256" spans="1:7">
      <c r="A1256" s="12">
        <v>45604.291666666664</v>
      </c>
      <c r="B1256" s="11">
        <v>26.2</v>
      </c>
      <c r="C1256" s="11">
        <v>26.2</v>
      </c>
      <c r="D1256" s="11">
        <v>59.78</v>
      </c>
      <c r="E1256" s="11">
        <v>25.83</v>
      </c>
      <c r="F1256" s="11">
        <v>26</v>
      </c>
      <c r="G1256" s="11">
        <v>76428000</v>
      </c>
    </row>
    <row r="1257" spans="1:7">
      <c r="A1257" s="12">
        <v>45607.291666666664</v>
      </c>
      <c r="B1257" s="11">
        <v>25.05</v>
      </c>
      <c r="C1257" s="11">
        <v>25.05</v>
      </c>
      <c r="D1257" s="11">
        <v>59.78</v>
      </c>
      <c r="E1257" s="11">
        <v>24.83</v>
      </c>
      <c r="F1257" s="11">
        <v>25.96</v>
      </c>
      <c r="G1257" s="11">
        <v>80185300</v>
      </c>
    </row>
    <row r="1258" spans="1:7">
      <c r="A1258" s="12">
        <v>45608.291666666664</v>
      </c>
      <c r="B1258" s="11">
        <v>24.16</v>
      </c>
      <c r="C1258" s="11">
        <v>24.16</v>
      </c>
      <c r="D1258" s="11">
        <v>59.78</v>
      </c>
      <c r="E1258" s="11">
        <v>23.89</v>
      </c>
      <c r="F1258" s="11">
        <v>24.66</v>
      </c>
      <c r="G1258" s="11">
        <v>62539700</v>
      </c>
    </row>
    <row r="1259" spans="1:7">
      <c r="A1259" s="12">
        <v>45609.291666666664</v>
      </c>
      <c r="B1259" s="11">
        <v>24.92</v>
      </c>
      <c r="C1259" s="11">
        <v>24.92</v>
      </c>
      <c r="D1259" s="11">
        <v>59.78</v>
      </c>
      <c r="E1259" s="11">
        <v>24.02</v>
      </c>
      <c r="F1259" s="11">
        <v>24.06</v>
      </c>
      <c r="G1259" s="11">
        <v>58202000</v>
      </c>
    </row>
  </sheetData>
  <mergeCells count="3">
    <mergeCell ref="I1:O2"/>
    <mergeCell ref="I21:N57"/>
    <mergeCell ref="I119:O134"/>
  </mergeCells>
  <phoneticPr fontId="1" type="noConversion"/>
  <conditionalFormatting sqref="R39:R44">
    <cfRule type="colorScale" priority="9">
      <colorScale>
        <cfvo type="min"/>
        <cfvo type="percentile" val="50"/>
        <cfvo type="max"/>
        <color rgb="FFF8696B"/>
        <color rgb="FFFCFCFF"/>
        <color rgb="FF5A8AC6"/>
      </colorScale>
    </cfRule>
  </conditionalFormatting>
  <conditionalFormatting sqref="S39:X44">
    <cfRule type="colorScale" priority="10">
      <colorScale>
        <cfvo type="min"/>
        <cfvo type="percentile" val="50"/>
        <cfvo type="max"/>
        <color rgb="FFF8696B"/>
        <color rgb="FFFCFCFF"/>
        <color rgb="FF5A8AC6"/>
      </colorScale>
    </cfRule>
  </conditionalFormatting>
  <pageMargins left="0.7" right="0.7" top="0.75" bottom="0.75" header="0.3" footer="0.3"/>
  <pageSetup orientation="portrait" r:id="rId3"/>
  <drawing r:id="rId4"/>
  <tableParts count="7">
    <tablePart r:id="rId5"/>
    <tablePart r:id="rId6"/>
    <tablePart r:id="rId7"/>
    <tablePart r:id="rId8"/>
    <tablePart r:id="rId9"/>
    <tablePart r:id="rId10"/>
    <tablePart r:id="rId11"/>
  </tableParts>
  <extLst>
    <ext xmlns:x14="http://schemas.microsoft.com/office/spreadsheetml/2009/9/main" uri="{78C0D931-6437-407d-A8EE-F0AAD7539E65}">
      <x14:conditionalFormattings>
        <x14:conditionalFormatting xmlns:xm="http://schemas.microsoft.com/office/excel/2006/main" pivot="1">
          <x14:cfRule type="iconSet" priority="6" id="{2CC43C0A-940F-4099-8389-AE1AF717234A}">
            <x14:iconSet iconSet="3Triangles">
              <x14:cfvo type="percent">
                <xm:f>0</xm:f>
              </x14:cfvo>
              <x14:cfvo type="percent">
                <xm:f>33</xm:f>
              </x14:cfvo>
              <x14:cfvo type="percent">
                <xm:f>67</xm:f>
              </x14:cfvo>
            </x14:iconSet>
          </x14:cfRule>
          <xm:sqref>J140:M140</xm:sqref>
        </x14:conditionalFormatting>
        <x14:conditionalFormatting xmlns:xm="http://schemas.microsoft.com/office/excel/2006/main" pivot="1">
          <x14:cfRule type="iconSet" priority="5" id="{9B0F7BB0-BFE3-44F5-94D3-7EC7BA04C885}">
            <x14:iconSet iconSet="3Triangles">
              <x14:cfvo type="percent">
                <xm:f>0</xm:f>
              </x14:cfvo>
              <x14:cfvo type="percent">
                <xm:f>33</xm:f>
              </x14:cfvo>
              <x14:cfvo type="percent">
                <xm:f>67</xm:f>
              </x14:cfvo>
            </x14:iconSet>
          </x14:cfRule>
          <xm:sqref>J141:M141</xm:sqref>
        </x14:conditionalFormatting>
        <x14:conditionalFormatting xmlns:xm="http://schemas.microsoft.com/office/excel/2006/main" pivot="1">
          <x14:cfRule type="iconSet" priority="4" id="{B7B63233-F34B-46D3-B9BA-9E2ACC7B0610}">
            <x14:iconSet iconSet="3Triangles">
              <x14:cfvo type="percent">
                <xm:f>0</xm:f>
              </x14:cfvo>
              <x14:cfvo type="percent">
                <xm:f>33</xm:f>
              </x14:cfvo>
              <x14:cfvo type="percent">
                <xm:f>67</xm:f>
              </x14:cfvo>
            </x14:iconSet>
          </x14:cfRule>
          <xm:sqref>J142:M142</xm:sqref>
        </x14:conditionalFormatting>
        <x14:conditionalFormatting xmlns:xm="http://schemas.microsoft.com/office/excel/2006/main" pivot="1">
          <x14:cfRule type="iconSet" priority="3" id="{5C645D30-2286-4449-8753-F220867969AF}">
            <x14:iconSet iconSet="3Triangles">
              <x14:cfvo type="percent">
                <xm:f>0</xm:f>
              </x14:cfvo>
              <x14:cfvo type="percent">
                <xm:f>33</xm:f>
              </x14:cfvo>
              <x14:cfvo type="percent">
                <xm:f>67</xm:f>
              </x14:cfvo>
            </x14:iconSet>
          </x14:cfRule>
          <xm:sqref>J150:M150</xm:sqref>
        </x14:conditionalFormatting>
        <x14:conditionalFormatting xmlns:xm="http://schemas.microsoft.com/office/excel/2006/main" pivot="1">
          <x14:cfRule type="iconSet" priority="2" id="{E22C33EC-426C-4F7D-8B87-F8953DE5A7EF}">
            <x14:iconSet iconSet="3Triangles">
              <x14:cfvo type="percent">
                <xm:f>0</xm:f>
              </x14:cfvo>
              <x14:cfvo type="percent">
                <xm:f>33</xm:f>
              </x14:cfvo>
              <x14:cfvo type="percent">
                <xm:f>67</xm:f>
              </x14:cfvo>
            </x14:iconSet>
          </x14:cfRule>
          <xm:sqref>J151:M151</xm:sqref>
        </x14:conditionalFormatting>
        <x14:conditionalFormatting xmlns:xm="http://schemas.microsoft.com/office/excel/2006/main" pivot="1">
          <x14:cfRule type="iconSet" priority="1" id="{32836B86-0370-4011-BBD6-E53D578D5280}">
            <x14:iconSet iconSet="3Triangles">
              <x14:cfvo type="percent">
                <xm:f>0</xm:f>
              </x14:cfvo>
              <x14:cfvo type="percent">
                <xm:f>33</xm:f>
              </x14:cfvo>
              <x14:cfvo type="percent">
                <xm:f>67</xm:f>
              </x14:cfvo>
            </x14:iconSet>
          </x14:cfRule>
          <xm:sqref>J152:M152</xm:sqref>
        </x14:conditionalFormatting>
      </x14:conditionalFormattings>
    </ext>
    <ext xmlns:x14="http://schemas.microsoft.com/office/spreadsheetml/2009/9/main" uri="{A8765BA9-456A-4dab-B4F3-ACF838C121DE}">
      <x14:slicerList>
        <x14:slicer r:id="rId1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B4C7F7-CDA7-48D0-92B7-959694CCD1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Sheet5</vt:lpstr>
      <vt:lpstr>Sheet4</vt:lpstr>
      <vt:lpstr>Sheet11</vt:lpstr>
      <vt:lpstr>Pivottable</vt:lpstr>
      <vt:lpstr>Pivottable ẨN</vt:lpstr>
      <vt:lpstr>Mớ</vt:lpstr>
      <vt:lpstr>Mớ 2</vt:lpstr>
      <vt:lpstr>Nháp</vt:lpstr>
      <vt:lpstr>AAPL</vt:lpstr>
      <vt:lpstr>NVDA</vt:lpstr>
      <vt:lpstr>MSFT</vt:lpstr>
      <vt:lpstr>SONY</vt:lpstr>
      <vt:lpstr>Sheet1</vt:lpstr>
      <vt:lpstr>Sheet2</vt:lpstr>
      <vt:lpstr>Sheet3</vt:lpstr>
      <vt:lpstr>Sheet6</vt:lpstr>
      <vt:lpstr>INTC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Xuan Linh</dc:creator>
  <cp:lastModifiedBy>Administrator</cp:lastModifiedBy>
  <dcterms:created xsi:type="dcterms:W3CDTF">2024-11-14T13:18:16Z</dcterms:created>
  <dcterms:modified xsi:type="dcterms:W3CDTF">2024-12-14T17:50:09Z</dcterms:modified>
</cp:coreProperties>
</file>